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12.xml.rels" ContentType="application/vnd.openxmlformats-package.relationships+xml"/>
  <Override PartName="/xl/worksheets/sheet12.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_rels/drawing1.xml.rels" ContentType="application/vnd.openxmlformats-package.relationships+xml"/>
  <Override PartName="/xl/drawings/_rels/drawing9.xml.rels" ContentType="application/vnd.openxmlformats-package.relationships+xml"/>
  <Override PartName="/xl/drawings/_rels/drawing7.xml.rels" ContentType="application/vnd.openxmlformats-package.relationships+xml"/>
  <Override PartName="/xl/drawings/_rels/drawing11.xml.rels" ContentType="application/vnd.openxmlformats-package.relationships+xml"/>
  <Override PartName="/xl/drawings/_rels/drawing8.xml.rels" ContentType="application/vnd.openxmlformats-package.relationships+xml"/>
  <Override PartName="/xl/drawings/_rels/drawing12.xml.rels" ContentType="application/vnd.openxmlformats-package.relationships+xml"/>
  <Override PartName="/xl/drawings/_rels/drawing10.xml.rels" ContentType="application/vnd.openxmlformats-package.relationship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
  </bookViews>
  <sheets>
    <sheet name="Main" sheetId="1" state="visible" r:id="rId2"/>
    <sheet name="jv" sheetId="2" state="visible" r:id="rId3"/>
    <sheet name="médias" sheetId="3" state="visible" r:id="rId4"/>
    <sheet name="figures" sheetId="4" state="visible" r:id="rId5"/>
    <sheet name="hardware" sheetId="5" state="visible" r:id="rId6"/>
    <sheet name="jeux soc" sheetId="6" state="visible" r:id="rId7"/>
    <sheet name="stats par genre" sheetId="7" state="visible" r:id="rId8"/>
    <sheet name="stats par machine" sheetId="8" state="visible" r:id="rId9"/>
    <sheet name="stats par pays" sheetId="9" state="visible" r:id="rId10"/>
    <sheet name="stats par univers" sheetId="10" state="visible" r:id="rId11"/>
    <sheet name="stats par thème" sheetId="11" state="visible" r:id="rId12"/>
    <sheet name="Stats par créateur" sheetId="12" state="visible" r:id="rId13"/>
  </sheets>
  <definedNames>
    <definedName function="false" hidden="true" localSheetId="3" name="_xlnm._FilterDatabase" vbProcedure="false">figures!$A$1:$W$124</definedName>
    <definedName function="false" hidden="true" localSheetId="4" name="_xlnm._FilterDatabase" vbProcedure="false">hardware!$A$1:$BG$81</definedName>
    <definedName function="false" hidden="true" localSheetId="5" name="_xlnm._FilterDatabase" vbProcedure="false">'jeux soc'!$A$1:$AP$136</definedName>
    <definedName function="false" hidden="false" localSheetId="1" name="_xlnm.Print_Area" vbProcedure="false">jv!$BE$33</definedName>
    <definedName function="false" hidden="true" localSheetId="1" name="_xlnm._FilterDatabase" vbProcedure="false">jv!$A$1:$BQ$2888</definedName>
    <definedName function="false" hidden="true" localSheetId="0" name="_xlnm._FilterDatabase" vbProcedure="false">Main!$A$1:$L$69</definedName>
    <definedName function="false" hidden="true" localSheetId="2" name="_xlnm._FilterDatabase" vbProcedure="false">médias!$A$1:$X$909</definedName>
    <definedName function="false" hidden="true" localSheetId="11" name="_xlnm._FilterDatabase" vbProcedure="false">'Stats par créateur'!$A$1:$A$628</definedName>
    <definedName function="false" hidden="false" localSheetId="0" name="_xlnm._FilterDatabase_0_0" vbProcedure="false">Main!$A$1:$L$67</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Main!$B$1:$L$67</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Main!$B$1:$L$67</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Main!$B$1:$L$67</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Main!$B$1:$L$67</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Main!$B$1:$L$67</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Main!$B$1:$L$67</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Main!$B$1:$L$67</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Main!$B$1:$L$67</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Main!$B$1:$L$67</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Main!$B$1:$L$67</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Main!$L$1:$L$63</definedName>
    <definedName function="false" hidden="false" localSheetId="0"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Main!$G$1:$G$67</definedName>
    <definedName function="false" hidden="false" localSheetId="1" name="Print_Area_0" vbProcedure="false">#REF!</definedName>
    <definedName function="false" hidden="false" localSheetId="1" name="Print_Area_0_0" vbProcedure="false">#REF!</definedName>
    <definedName function="false" hidden="false" localSheetId="1" name="Print_Area_0_0_0" vbProcedure="false">#REF!</definedName>
    <definedName function="false" hidden="false" localSheetId="1" name="Print_Area_0_0_0_0_0_0_0_0_0_0_0_0_0" vbProcedure="false">#REF!</definedName>
    <definedName function="false" hidden="false" localSheetId="1" name="_FilterDatabase_0" vbProcedure="false">jv!$A$1:$BD$2875</definedName>
    <definedName function="false" hidden="false" localSheetId="1" name="_FilterDatabase_0_0" vbProcedure="false">jv!$A$1:$BD$2875</definedName>
    <definedName function="false" hidden="false" localSheetId="1" name="_FilterDatabase_0_0_0" vbProcedure="false">jv!$A$1:$BD$2875</definedName>
    <definedName function="false" hidden="false" localSheetId="1" name="_FilterDatabase_0_0_0_0" vbProcedure="false">jv!$A$1:$BD$2875</definedName>
    <definedName function="false" hidden="false" localSheetId="1" name="_FilterDatabase_0_0_0_0_0" vbProcedure="false">jv!$A$1:$BD$2875</definedName>
    <definedName function="false" hidden="false" localSheetId="1" name="_FilterDatabase_0_0_0_0_0_0" vbProcedure="false">jv!$A$1:$BD$2875</definedName>
    <definedName function="false" hidden="false" localSheetId="1" name="_FilterDatabase_0_0_0_0_0_0_0" vbProcedure="false">jv!$A$1:$BD$2875</definedName>
    <definedName function="false" hidden="false" localSheetId="1" name="_FilterDatabase_0_0_0_0_0_0_0_0" vbProcedure="false">jv!$A$1:$BD$2875</definedName>
    <definedName function="false" hidden="false" localSheetId="1" name="_FilterDatabase_0_0_0_0_0_0_0_0_0" vbProcedure="false">jv!$A$1:$BD$2875</definedName>
    <definedName function="false" hidden="false" localSheetId="1" name="_FilterDatabase_0_0_0_0_0_0_0_0_0_0" vbProcedure="false">jv!$A$1:$BD$2875</definedName>
    <definedName function="false" hidden="false" localSheetId="1" name="_FilterDatabase_0_0_0_0_0_0_0_0_0_0_0" vbProcedure="false">jv!$A$1:$BD$2875</definedName>
    <definedName function="false" hidden="false" localSheetId="1" name="_FilterDatabase_0_0_0_0_0_0_0_0_0_0_0_0" vbProcedure="false">jv!$A$1:$BD$2875</definedName>
    <definedName function="false" hidden="false" localSheetId="1" name="_FilterDatabase_0_0_0_0_0_0_0_0_0_0_0_0_0" vbProcedure="false">jv!$A$1:$BD$2875</definedName>
    <definedName function="false" hidden="false" localSheetId="1" name="_FilterDatabase_0_0_0_0_0_0_0_0_0_0_0_0_0_0" vbProcedure="false">jv!$A$1:$BD$2875</definedName>
    <definedName function="false" hidden="false" localSheetId="1" name="_FilterDatabase_0_0_0_0_0_0_0_0_0_0_0_0_0_0_0" vbProcedure="false">jv!$A$1:$BD$2875</definedName>
    <definedName function="false" hidden="false" localSheetId="1" name="_FilterDatabase_0_0_0_0_0_0_0_0_0_0_0_0_0_0_0_0" vbProcedure="false">jv!$A$1:$BD$2875</definedName>
    <definedName function="false" hidden="false" localSheetId="1" name="_FilterDatabase_0_0_0_0_0_0_0_0_0_0_0_0_0_0_0_0_0" vbProcedure="false">jv!$A$1:$BD$2875</definedName>
    <definedName function="false" hidden="false" localSheetId="1" name="_FilterDatabase_0_0_0_0_0_0_0_0_0_0_0_0_0_0_0_0_0_0" vbProcedure="false">jv!$A$1:$BD$2875</definedName>
    <definedName function="false" hidden="false" localSheetId="1" name="_FilterDatabase_0_0_0_0_0_0_0_0_0_0_0_0_0_0_0_0_0_0_0" vbProcedure="false">jv!$A$1:$BD$2875</definedName>
    <definedName function="false" hidden="false" localSheetId="1" name="_FilterDatabase_0_0_0_0_0_0_0_0_0_0_0_0_0_0_0_0_0_0_0_0" vbProcedure="false">jv!$A$1:$BD$2875</definedName>
    <definedName function="false" hidden="false" localSheetId="1" name="_FilterDatabase_0_0_0_0_0_0_0_0_0_0_0_0_0_0_0_0_0_0_0_0_0" vbProcedure="false">jv!$A$1:$BD$2875</definedName>
    <definedName function="false" hidden="false" localSheetId="1" name="_FilterDatabase_0_0_0_0_0_0_0_0_0_0_0_0_0_0_0_0_0_0_0_0_0_0" vbProcedure="false">jv!$A$1:$BD$2875</definedName>
    <definedName function="false" hidden="false" localSheetId="1" name="_FilterDatabase_0_0_0_0_0_0_0_0_0_0_0_0_0_0_0_0_0_0_0_0_0_0_0" vbProcedure="false">jv!$A$1:$BD$2875</definedName>
    <definedName function="false" hidden="false" localSheetId="1" name="_FilterDatabase_0_0_0_0_0_0_0_0_0_0_0_0_0_0_0_0_0_0_0_0_0_0_0_0" vbProcedure="false">jv!$A$1:$BD$2875</definedName>
    <definedName function="false" hidden="false" localSheetId="1" name="_FilterDatabase_0_0_0_0_0_0_0_0_0_0_0_0_0_0_0_0_0_0_0_0_0_0_0_0_0" vbProcedure="false">jv!$A$1:$BD$2875</definedName>
    <definedName function="false" hidden="false" localSheetId="1" name="_FilterDatabase_0_0_0_0_0_0_0_0_0_0_0_0_0_0_0_0_0_0_0_0_0_0_0_0_0_0" vbProcedure="false">jv!$A$1:$BD$2875</definedName>
    <definedName function="false" hidden="false" localSheetId="1" name="_FilterDatabase_0_0_0_0_0_0_0_0_0_0_0_0_0_0_0_0_0_0_0_0_0_0_0_0_0_0_0" vbProcedure="false">jv!$A$1:$BD$2875</definedName>
    <definedName function="false" hidden="false" localSheetId="1" name="_FilterDatabase_0_0_0_0_0_0_0_0_0_0_0_0_0_0_0_0_0_0_0_0_0_0_0_0_0_0_0_0" vbProcedure="false">jv!$A$1:$BD$2875</definedName>
    <definedName function="false" hidden="false" localSheetId="1" name="_FilterDatabase_0_0_0_0_0_0_0_0_0_0_0_0_0_0_0_0_0_0_0_0_0_0_0_0_0_0_0_0_0" vbProcedure="false">jv!$A$1:$BD$2875</definedName>
    <definedName function="false" hidden="false" localSheetId="1" name="_FilterDatabase_0_0_0_0_0_0_0_0_0_0_0_0_0_0_0_0_0_0_0_0_0_0_0_0_0_0_0_0_0_0" vbProcedure="false">jv!$A$1:$BD$2875</definedName>
    <definedName function="false" hidden="false" localSheetId="1" name="_FilterDatabase_0_0_0_0_0_0_0_0_0_0_0_0_0_0_0_0_0_0_0_0_0_0_0_0_0_0_0_0_0_0_0" vbProcedure="false">jv!$A$1:$BD$2875</definedName>
    <definedName function="false" hidden="false" localSheetId="1" name="_FilterDatabase_0_0_0_0_0_0_0_0_0_0_0_0_0_0_0_0_0_0_0_0_0_0_0_0_0_0_0_0_0_0_0_0" vbProcedure="false">jv!$A$1:$BD$2875</definedName>
    <definedName function="false" hidden="false" localSheetId="1" name="_FilterDatabase_0_0_0_0_0_0_0_0_0_0_0_0_0_0_0_0_0_0_0_0_0_0_0_0_0_0_0_0_0_0_0_0_0" vbProcedure="false">jv!$A$1:$BD$2875</definedName>
    <definedName function="false" hidden="false" localSheetId="1" name="_FilterDatabase_0_0_0_0_0_0_0_0_0_0_0_0_0_0_0_0_0_0_0_0_0_0_0_0_0_0_0_0_0_0_0_0_0_0_0_0_0_0_0_0_0_0_0_0_0_0_0_0_0_0_0_0_0_0_0_0" vbProcedure="false">jv!$A$1:$BD$2875</definedName>
    <definedName function="false" hidden="false" localSheetId="1" name="_FilterDatabase_0_0_0_0_0_0_0_0_0_0_0_0_0_0_0_0_0_0_0_0_0_0_0_0_0_0_0_0_0_0_0_0_0_0_0_0_0_0_0_0_0_0_0_0_0_0_0_0_0_0_0_0_0_0_0_0_0" vbProcedure="false">jv!$AB$1:$BC$2875</definedName>
    <definedName function="false" hidden="false" localSheetId="1" name="_FilterDatabase_0_0_0_0_0_0_0_0_0_0_0_0_0_0_0_0_0_0_0_0_0_0_0_0_0_0_0_0_0_0_0_0_0_0_0_0_0_0_0_0_0_0_0_0_0_0_0_0_0_0_0_0_0_0_0_0_0_0" vbProcedure="false">jv!$AB$1:$BC$2875</definedName>
    <definedName function="false" hidden="false" localSheetId="1" name="_FilterDatabase_0_0_0_0_0_0_0_0_0_0_0_0_0_0_0_0_0_0_0_0_0_0_0_0_0_0_0_0_0_0_0_0_0_0_0_0_0_0_0_0_0_0_0_0_0_0_0_0_0_0_0_0_0_0_0_0_0_0_0" vbProcedure="false">jv!$A$1:$BD$2875</definedName>
    <definedName function="false" hidden="false" localSheetId="1" name="_FilterDatabase_0_0_0_0_0_0_0_0_0_0_0_0_0_0_0_0_0_0_0_0_0_0_0_0_0_0_0_0_0_0_0_0_0_0_0_0_0_0_0_0_0_0_0_0_0_0_0_0_0_0_0_0_0_0_0_0_0_0_0_0" vbProcedure="false">jv!$A$1:$BB$2874</definedName>
    <definedName function="false" hidden="false" localSheetId="1" name="_FilterDatabase_0_0_0_0_0_0_0_0_0_0_0_0_0_0_0_0_0_0_0_0_0_0_0_0_0_0_0_0_0_0_0_0_0_0_0_0_0_0_0_0_0_0_0_0_0_0_0_0_0_0_0_0_0_0_0_0_0_0_0_0_0" vbProcedure="false">jv!$A$1:$BB$2874</definedName>
    <definedName function="false" hidden="false" localSheetId="1" name="_xlnm._FilterDatabase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jv!$A$1:$BO$2888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jv!$A$1:$BG$2888</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jv!$A$1:$BP$2884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jv!$A$1:$BG$2883</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jv!$A$1:$BG$2883</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jv!$A$1:$BG$2883</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jv!$A$1:$BG$2883</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jv!$A$1:$BG$2883</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jv!$A$1:$BG$2883</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jv!$A$1:$BG$2883</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jv!$A$1:$BG$2883</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jv!$A$1:$BG$2883</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jv!$A$1:$BG$2883</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jv!$A$1:$BG$2883</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jv!$A$1:$BG$2882</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jv!$A$1:$BG$2875</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jv!$A$1:$BG$2875</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jv!$A$1:$BB$2874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jv!$B$1:$BB$2874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jv!$Q$1:$BB$2875</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jv!$Q$1:$BB$2874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jv!$Q$1:$BB$2875</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jv!$Q$1:$BB$2874</definedName>
    <definedName function="false" hidden="false" localSheetId="1"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jv!$Q$1:$BB$2875</definedName>
    <definedName function="false" hidden="false" localSheetId="2" name="_xlnm._FilterDatabase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médias!$A$1:$W$909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médias!$A$1:$V$909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médias!$A$1:$M$909</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médias!$A$1:$L$908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médias!$B$1:$K$908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médias!$B$1:$K$908</definedName>
    <definedName function="false" hidden="false" localSheetId="2"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médias!$B$1:$K$908</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figures!$A$1:$O$124</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figures!$A$1:$O$124</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figures!$A$1:$O$124</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figures!$A$1:$N$123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figures!$A$1:$N$123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figures!$A$1:$N$123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figures!$B$1:$D$123</definedName>
    <definedName function="false" hidden="false" localSheetId="3"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figures!$B$1:$D$123</definedName>
    <definedName function="false" hidden="false" localSheetId="4" name="_xlnm._FilterDatabase_0_0_0_0_0_0_0_0_0_0_0_0_0_0_0_0_0_0_0_0_0_0" vbProcedure="false">hardware!$A$1:$BF$81</definedName>
    <definedName function="false" hidden="false" localSheetId="4" name="_xlnm._FilterDatabase_0_0_0_0_0_0_0_0_0_0_0_0_0_0_0_0_0_0_0_0_0_0_0_0" vbProcedure="false">hardware!$A$1:$BF$81</definedName>
    <definedName function="false" hidden="false" localSheetId="4" name="_xlnm._FilterDatabase_0_0_0_0_0_0_0_0_0_0_0_0_0_0_0_0_0_0_0_0_0_0_0_0_0_0" vbProcedure="false">hardware!$A$1:$BF$81</definedName>
    <definedName function="false" hidden="false" localSheetId="4" name="_xlnm._FilterDatabase_0_0_0_0_0_0_0_0_0_0_0_0_0_0_0_0_0_0_0_0_0_0_0_0_0_0_0_0" vbProcedure="false">hardware!$A$1:$BF$81</definedName>
    <definedName function="false" hidden="false" localSheetId="4" name="_xlnm._FilterDatabase_0_0_0_0_0_0_0_0_0_0_0_0_0_0_0_0_0_0_0_0_0_0_0_0_0_0_0_0_0_0" vbProcedure="false">hardware!$A$1:$BF$81</definedName>
    <definedName function="false" hidden="false" localSheetId="4" name="_xlnm._FilterDatabase_0_0_0_0_0_0_0_0_0_0_0_0_0_0_0_0_0_0_0_0_0_0_0_0_0_0_0_0_0_0_0_0" vbProcedure="false">hardware!$A$1:$BF$81</definedName>
    <definedName function="false" hidden="false" localSheetId="4" name="_xlnm._FilterDatabase_0_0_0_0_0_0_0_0_0_0_0_0_0_0_0_0_0_0_0_0_0_0_0_0_0_0_0_0_0_0_0_0_0_0" vbProcedure="false">hardware!$A$1:$BF$81</definedName>
    <definedName function="false" hidden="false" localSheetId="4" name="_xlnm._FilterDatabase_0_0_0_0_0_0_0_0_0_0_0_0_0_0_0_0_0_0_0_0_0_0_0_0_0_0_0_0_0_0_0_0_0_0_0_0" vbProcedure="false">hardware!$A$1:$BF$81</definedName>
    <definedName function="false" hidden="false" localSheetId="4" name="_xlnm._FilterDatabase_0_0_0_0_0_0_0_0_0_0_0_0_0_0_0_0_0_0_0_0_0_0_0_0_0_0_0_0_0_0_0_0_0_0_0_0_0_0" vbProcedure="false">hardware!$A$1:$BF$81</definedName>
    <definedName function="false" hidden="false" localSheetId="4" name="_xlnm._FilterDatabase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hardware!$A$1:$BF$81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hardware!$A$1:$BA$80</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hardware!$A$1:$BA$81</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hardware!$A$1:$BA$58</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hardware!$A$1:$BA$58</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hardware!$A$1:$BA$58</definedName>
    <definedName function="false" hidden="false" localSheetId="4"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hardware!$A$1:$BA$58</definedName>
    <definedName function="false" hidden="false" localSheetId="5" name="_xlnm._FilterDatabase_0_0_0_0_0_0_0_0_0_0_0_0_0_0_0_0_0_0_0_0_0_0" vbProcedure="false">'jeux soc'!$A$1:$AN$136</definedName>
    <definedName function="false" hidden="false" localSheetId="5" name="_xlnm._FilterDatabase_0_0_0_0_0_0_0_0_0_0_0_0_0_0_0_0_0_0_0_0_0_0_0_0" vbProcedure="false">'jeux soc'!$A$1:$AN$136</definedName>
    <definedName function="false" hidden="false" localSheetId="5" name="_xlnm._FilterDatabase_0_0_0_0_0_0_0_0_0_0_0_0_0_0_0_0_0_0_0_0_0_0_0_0_0_0" vbProcedure="false">'jeux soc'!$A$1:$AN$136</definedName>
    <definedName function="false" hidden="false" localSheetId="5" name="_xlnm._FilterDatabase_0_0_0_0_0_0_0_0_0_0_0_0_0_0_0_0_0_0_0_0_0_0_0_0_0_0_0_0" vbProcedure="false">'jeux soc'!$A$1:$AN$136</definedName>
    <definedName function="false" hidden="false" localSheetId="5" name="_xlnm._FilterDatabase_0_0_0_0_0_0_0_0_0_0_0_0_0_0_0_0_0_0_0_0_0_0_0_0_0_0_0_0_0_0" vbProcedure="false">'jeux soc'!$A$1:$AN$136</definedName>
    <definedName function="false" hidden="false" localSheetId="5" name="_xlnm._FilterDatabase_0_0_0_0_0_0_0_0_0_0_0_0_0_0_0_0_0_0_0_0_0_0_0_0_0_0_0_0_0_0_0_0" vbProcedure="false">'jeux soc'!$A$1:$AN$136</definedName>
    <definedName function="false" hidden="false" localSheetId="5" name="_xlnm._FilterDatabase_0_0_0_0_0_0_0_0_0_0_0_0_0_0_0_0_0_0_0_0_0_0_0_0_0_0_0_0_0_0_0_0_0_0" vbProcedure="false">'jeux soc'!$A$1:$AN$136</definedName>
    <definedName function="false" hidden="false" localSheetId="5" name="_xlnm._FilterDatabase_0_0_0_0_0_0_0_0_0_0_0_0_0_0_0_0_0_0_0_0_0_0_0_0_0_0_0_0_0_0_0_0_0_0_0_0" vbProcedure="false">'jeux soc'!$A$1:$AN$136</definedName>
    <definedName function="false" hidden="false" localSheetId="5" name="_xlnm._FilterDatabase_0_0_0_0_0_0_0_0_0_0_0_0_0_0_0_0_0_0_0_0_0_0_0_0_0_0_0_0_0_0_0_0_0_0_0_0_0_0" vbProcedure="false">'jeux soc'!$A$1:$AN$136</definedName>
    <definedName function="false" hidden="false" localSheetId="5" name="_xlnm._FilterDatabase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soc'!$A$1:$AN$136</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 function="false" hidden="false" localSheetId="5" name="_xlnm._FilterDatabase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_0" vbProcedure="false">'jeux soc'!$A$1:$AN$135</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<sst xmlns="http://schemas.openxmlformats.org/spreadsheetml/2006/main" count="156006" uniqueCount="22249">
  <si>
    <t xml:space="preserve">Support</t>
  </si>
  <si>
    <t xml:space="preserve">Gen machine</t>
  </si>
  <si>
    <t xml:space="preserve">Type de machine</t>
  </si>
  <si>
    <t xml:space="preserve">Support de jeu</t>
  </si>
  <si>
    <t xml:space="preserve">Valeur en euros</t>
  </si>
  <si>
    <t xml:space="preserve">côte moyenne</t>
  </si>
  <si>
    <t xml:space="preserve">Nb dans collec</t>
  </si>
  <si>
    <t xml:space="preserve"> % de la collec</t>
  </si>
  <si>
    <t xml:space="preserve">% de jeux jouables avec matos possédé</t>
  </si>
  <si>
    <t xml:space="preserve">Nombre âme soeur</t>
  </si>
  <si>
    <t xml:space="preserve">Nb de jeux multi local une machine</t>
  </si>
  <si>
    <t xml:space="preserve">Nb de jeux physiques au total (titres uniques toutes zones confondues) et code couleur sur qualité ludothèque</t>
  </si>
  <si>
    <r>
      <rPr>
        <u val="single"/>
        <sz val="13"/>
        <color rgb="FFFF7F00"/>
        <rFont val="Calibri"/>
        <family val="2"/>
        <charset val="1"/>
      </rPr>
      <t xml:space="preserve">Prochains achats</t>
    </r>
    <r>
      <rPr>
        <u val="single"/>
        <sz val="13"/>
        <color rgb="FF000000"/>
        <rFont val="Calibri"/>
        <family val="2"/>
        <charset val="1"/>
      </rPr>
      <t xml:space="preserve"> et</t>
    </r>
    <r>
      <rPr>
        <u val="single"/>
        <sz val="13"/>
        <color rgb="FF2BD0D2"/>
        <rFont val="Calibri"/>
        <family val="2"/>
        <charset val="1"/>
      </rPr>
      <t xml:space="preserve"> </t>
    </r>
    <r>
      <rPr>
        <b val="true"/>
        <u val="single"/>
        <sz val="13"/>
        <color rgb="FF2BD0D2"/>
        <rFont val="Calibri"/>
        <family val="2"/>
        <charset val="1"/>
      </rPr>
      <t xml:space="preserve">préco en attente</t>
    </r>
    <r>
      <rPr>
        <u val="single"/>
        <sz val="13"/>
        <color rgb="FF2BD0D2"/>
        <rFont val="Calibri"/>
        <family val="2"/>
        <charset val="1"/>
      </rPr>
      <t xml:space="preserve"> </t>
    </r>
    <r>
      <rPr>
        <u val="single"/>
        <sz val="13"/>
        <color rgb="FF000000"/>
        <rFont val="Calibri"/>
        <family val="2"/>
        <charset val="1"/>
      </rPr>
      <t xml:space="preserve">ou</t>
    </r>
    <r>
      <rPr>
        <u val="single"/>
        <sz val="13"/>
        <color rgb="FF2BD0D2"/>
        <rFont val="Calibri"/>
        <family val="2"/>
        <charset val="1"/>
      </rPr>
      <t xml:space="preserve"> </t>
    </r>
    <r>
      <rPr>
        <b val="true"/>
        <u val="single"/>
        <sz val="13"/>
        <color rgb="FFFF0000"/>
        <rFont val="Calibri"/>
        <family val="2"/>
        <charset val="1"/>
      </rPr>
      <t xml:space="preserve">en cours de livraison
</t>
    </r>
    <r>
      <rPr>
        <b val="true"/>
        <sz val="13"/>
        <color rgb="FFFF7F00"/>
        <rFont val="Calibri"/>
        <family val="2"/>
        <charset val="1"/>
      </rPr>
      <t xml:space="preserve">Next</t>
    </r>
    <r>
      <rPr>
        <sz val="13"/>
        <color rgb="FF000000"/>
        <rFont val="Calibri"/>
        <family val="2"/>
        <charset val="1"/>
      </rPr>
      <t xml:space="preserve"> : stanl par, cuphead, behold2, megadrive compendium, portal,
</t>
    </r>
    <r>
      <rPr>
        <b val="true"/>
        <sz val="13"/>
        <color rgb="FFFF8000"/>
        <rFont val="Calibri"/>
        <family val="2"/>
        <charset val="1"/>
      </rPr>
      <t xml:space="preserve">Maybe</t>
    </r>
    <r>
      <rPr>
        <sz val="13"/>
        <color rgb="FF000000"/>
        <rFont val="Calibri"/>
        <family val="2"/>
        <charset val="1"/>
      </rPr>
      <t xml:space="preserve"> : under lil, asterigos, 12min, plague2, steelrising, bayo3, torninja, godwar2, steel assault,front mission, klonoa, xenob3, final vendetta, metal slug tactics, prince</t>
    </r>
  </si>
  <si>
    <t xml:space="preserve">Sega Master System</t>
  </si>
  <si>
    <t xml:space="preserve">3eme</t>
  </si>
  <si>
    <t xml:space="preserve">console salon</t>
  </si>
  <si>
    <t xml:space="preserve">cartouche</t>
  </si>
  <si>
    <t xml:space="preserve">Sega Megadrive</t>
  </si>
  <si>
    <t xml:space="preserve">4eme</t>
  </si>
  <si>
    <t xml:space="preserve">Sega Mega-cd</t>
  </si>
  <si>
    <t xml:space="preserve">optique</t>
  </si>
  <si>
    <t xml:space="preserve">Sega 32X</t>
  </si>
  <si>
    <t xml:space="preserve">5eme</t>
  </si>
  <si>
    <t xml:space="preserve">Sega Saturn</t>
  </si>
  <si>
    <t xml:space="preserve">Sega Dreamcast </t>
  </si>
  <si>
    <t xml:space="preserve">6eme</t>
  </si>
  <si>
    <t xml:space="preserve">Sega Game Gear</t>
  </si>
  <si>
    <t xml:space="preserve">console portable</t>
  </si>
  <si>
    <t xml:space="preserve">Total Sega</t>
  </si>
  <si>
    <t xml:space="preserve">Sony PS1 </t>
  </si>
  <si>
    <t xml:space="preserve">Sony PS2 </t>
  </si>
  <si>
    <t xml:space="preserve">Sony PS3 </t>
  </si>
  <si>
    <t xml:space="preserve">7eme</t>
  </si>
  <si>
    <t xml:space="preserve">Sony PS4</t>
  </si>
  <si>
    <t xml:space="preserve">8eme</t>
  </si>
  <si>
    <t xml:space="preserve">en cours</t>
  </si>
  <si>
    <t xml:space="preserve">Castlevania requiem, No heroes here, sifu, call of the sea, last labyrinth, the witch, martha</t>
  </si>
  <si>
    <t xml:space="preserve">Sony PS5</t>
  </si>
  <si>
    <t xml:space="preserve">9eme</t>
  </si>
  <si>
    <t xml:space="preserve">Sony PSP (port)</t>
  </si>
  <si>
    <t xml:space="preserve">Sony PSVita (port)</t>
  </si>
  <si>
    <t xml:space="preserve">Total Sony</t>
  </si>
  <si>
    <t xml:space="preserve">Nintendo NES </t>
  </si>
  <si>
    <t xml:space="preserve">Nintendo SNES </t>
  </si>
  <si>
    <t xml:space="preserve">Nintendo Virtual Boy</t>
  </si>
  <si>
    <t xml:space="preserve">Nintendo N64</t>
  </si>
  <si>
    <t xml:space="preserve">Nintendo GameCube </t>
  </si>
  <si>
    <t xml:space="preserve">Nintendo Wii</t>
  </si>
  <si>
    <t xml:space="preserve">Nintendo Wii U </t>
  </si>
  <si>
    <t xml:space="preserve">Nintendo Switch</t>
  </si>
  <si>
    <t xml:space="preserve">console hybride</t>
  </si>
  <si>
    <r>
      <rPr>
        <sz val="11"/>
        <color rgb="FF007E80"/>
        <rFont val="Calibri"/>
        <family val="2"/>
        <charset val="1"/>
      </rPr>
      <t xml:space="preserve">thereisnogam</t>
    </r>
    <r>
      <rPr>
        <sz val="11"/>
        <color rgb="FF5983B0"/>
        <rFont val="Calibri"/>
        <family val="2"/>
        <charset val="1"/>
      </rPr>
      <t xml:space="preserve">e, loop hero, omori, wonderboy collec, baba is you, The procession to cavalry, pocky, astalon, Quake, capcom fighting, live a live, rising hell, panorama cotton,advance wars, Castlevania ©, Neogeopocketcollection (c), Clockwork(c), windjammers (c), yuppie psycho, tp campus, Wonderboy asha (c), cotton(c), Turrican(c), kirby, androdunos, death doors, phoenotopia, switch sports, rival megagun, mario striker,</t>
    </r>
    <r>
      <rPr>
        <sz val="11"/>
        <color rgb="FF007E80"/>
        <rFont val="Calibri"/>
        <family val="2"/>
        <charset val="1"/>
      </rPr>
      <t xml:space="preserve">  </t>
    </r>
    <r>
      <rPr>
        <sz val="11"/>
        <color rgb="FFC9211E"/>
        <rFont val="Calibri"/>
        <family val="2"/>
        <charset val="1"/>
      </rPr>
      <t xml:space="preserve">Cruel king (c),</t>
    </r>
  </si>
  <si>
    <t xml:space="preserve">Nintendo Game boy</t>
  </si>
  <si>
    <t xml:space="preserve">Nintendo Game boy color</t>
  </si>
  <si>
    <t xml:space="preserve">Nintendo Game boy advance</t>
  </si>
  <si>
    <t xml:space="preserve">Nintendo DS</t>
  </si>
  <si>
    <t xml:space="preserve">Nintendo 3DS</t>
  </si>
  <si>
    <t xml:space="preserve">Nintendo New 3DS</t>
  </si>
  <si>
    <t xml:space="preserve">Total Nintendo</t>
  </si>
  <si>
    <t xml:space="preserve">Microsoft Xbox</t>
  </si>
  <si>
    <t xml:space="preserve">Microsoft Xbox 360</t>
  </si>
  <si>
    <t xml:space="preserve">Microsoft Xbox one</t>
  </si>
  <si>
    <t xml:space="preserve">Microsoft Xbox series</t>
  </si>
  <si>
    <t xml:space="preserve">Total Microsoft</t>
  </si>
  <si>
    <t xml:space="preserve">SNK Neo geo Cd</t>
  </si>
  <si>
    <t xml:space="preserve">SNK Neo geo x</t>
  </si>
  <si>
    <t xml:space="preserve">na</t>
  </si>
  <si>
    <t xml:space="preserve">SNK Neo geo pocket/color</t>
  </si>
  <si>
    <t xml:space="preserve">Total SNK</t>
  </si>
  <si>
    <t xml:space="preserve">Atari 2600</t>
  </si>
  <si>
    <t xml:space="preserve">2eme</t>
  </si>
  <si>
    <t xml:space="preserve">Atari 7800</t>
  </si>
  <si>
    <t xml:space="preserve">Atari ST</t>
  </si>
  <si>
    <t xml:space="preserve">micro</t>
  </si>
  <si>
    <t xml:space="preserve">magnétique</t>
  </si>
  <si>
    <t xml:space="preserve">Atari jaguar</t>
  </si>
  <si>
    <t xml:space="preserve">Atari jaguar cd</t>
  </si>
  <si>
    <t xml:space="preserve">Total Atari</t>
  </si>
  <si>
    <t xml:space="preserve">Nec Pc engine hucard</t>
  </si>
  <si>
    <t xml:space="preserve">Nec Pc engine CD</t>
  </si>
  <si>
    <t xml:space="preserve">Nec pc fx</t>
  </si>
  <si>
    <t xml:space="preserve">Total Nec</t>
  </si>
  <si>
    <t xml:space="preserve">Commodore 64</t>
  </si>
  <si>
    <t xml:space="preserve">magnétique/cartouche</t>
  </si>
  <si>
    <t xml:space="preserve">Commodore Amiga 500</t>
  </si>
  <si>
    <t xml:space="preserve">Commodore Amiga cd 32</t>
  </si>
  <si>
    <t xml:space="preserve">Total Commodore</t>
  </si>
  <si>
    <t xml:space="preserve">Sinclair ZX spectrum</t>
  </si>
  <si>
    <t xml:space="preserve">MSX</t>
  </si>
  <si>
    <t xml:space="preserve">Bandai Wonderswan color</t>
  </si>
  <si>
    <t xml:space="preserve">Panasonic 3DO</t>
  </si>
  <si>
    <t xml:space="preserve">Phillips CDI</t>
  </si>
  <si>
    <t xml:space="preserve">Blaze Evercade</t>
  </si>
  <si>
    <t xml:space="preserve">renovation,</t>
  </si>
  <si>
    <t xml:space="preserve">Total autres</t>
  </si>
  <si>
    <t xml:space="preserve">Pc</t>
  </si>
  <si>
    <t xml:space="preserve">Inestimable</t>
  </si>
  <si>
    <t xml:space="preserve">TOTAL JEUX VIDEO</t>
  </si>
  <si>
    <t xml:space="preserve">TOTAL  médias</t>
  </si>
  <si>
    <r>
      <rPr>
        <sz val="11"/>
        <color rgb="FF158466"/>
        <rFont val="Calibri"/>
        <family val="2"/>
        <charset val="1"/>
      </rPr>
      <t xml:space="preserve">Loop hero encyclo, RG collec 29 à 31, retrolazer 12 à 13, Vgretro 23 à 24, antho dcast, antho megadrive, sega c’était plus fort</t>
    </r>
    <r>
      <rPr>
        <sz val="11"/>
        <color rgb="FF5983B0"/>
        <rFont val="Calibri"/>
        <family val="2"/>
        <charset val="1"/>
      </rPr>
      <t xml:space="preserve">, contentieux JV, pix 37, videogame audio, prince of persia</t>
    </r>
  </si>
  <si>
    <t xml:space="preserve">TOTAL Figurines</t>
  </si>
  <si>
    <t xml:space="preserve">TOTAL Hardware</t>
  </si>
  <si>
    <t xml:space="preserve">A500 mini</t>
  </si>
  <si>
    <t xml:space="preserve">Total jeux de société</t>
  </si>
  <si>
    <t xml:space="preserve">Super total</t>
  </si>
  <si>
    <t xml:space="preserve">Jeux sympa introuvables (à prix correct)</t>
  </si>
  <si>
    <t xml:space="preserve">Attente</t>
  </si>
  <si>
    <t xml:space="preserve">Genre</t>
  </si>
  <si>
    <t xml:space="preserve">Côte - maj dec 2019</t>
  </si>
  <si>
    <t xml:space="preserve">Doremi fantasy</t>
  </si>
  <si>
    <t xml:space="preserve">++</t>
  </si>
  <si>
    <t xml:space="preserve">plateforme 2d</t>
  </si>
  <si>
    <t xml:space="preserve">snes</t>
  </si>
  <si>
    <t xml:space="preserve">Magical pop n</t>
  </si>
  <si>
    <t xml:space="preserve">Harmful park</t>
  </si>
  <si>
    <t xml:space="preserve">+++</t>
  </si>
  <si>
    <t xml:space="preserve">shooter</t>
  </si>
  <si>
    <t xml:space="preserve">ps1</t>
  </si>
  <si>
    <t xml:space="preserve">Geppy-x</t>
  </si>
  <si>
    <t xml:space="preserve">+</t>
  </si>
  <si>
    <t xml:space="preserve">elevator action return</t>
  </si>
  <si>
    <t xml:space="preserve">action 2d</t>
  </si>
  <si>
    <t xml:space="preserve">saturn</t>
  </si>
  <si>
    <t xml:space="preserve">spin master </t>
  </si>
  <si>
    <t xml:space="preserve">neo geo</t>
  </si>
  <si>
    <t xml:space="preserve">Coryoon</t>
  </si>
  <si>
    <t xml:space="preserve">pc engine</t>
  </si>
  <si>
    <t xml:space="preserve">Titre</t>
  </si>
  <si>
    <t xml:space="preserve">Machine</t>
  </si>
  <si>
    <t xml:space="preserve">Type de jeu/gameplay</t>
  </si>
  <si>
    <t xml:space="preserve">Type de Graphismes/technologie</t>
  </si>
  <si>
    <t xml:space="preserve">Système de progression</t>
  </si>
  <si>
    <t xml:space="preserve">Nombre et type de fins (mode scénarisé)</t>
  </si>
  <si>
    <t xml:space="preserve">Structure de level design</t>
  </si>
  <si>
    <t xml:space="preserve">Pour qui (vs contenu et difficulté/complexité)</t>
  </si>
  <si>
    <t xml:space="preserve">Apport pédagogique</t>
  </si>
  <si>
    <r>
      <rPr>
        <b val="true"/>
        <sz val="11"/>
        <color rgb="FF000000"/>
        <rFont val="Calibri"/>
        <family val="2"/>
        <charset val="1"/>
      </rPr>
      <t xml:space="preserve">Nb de joueurs max </t>
    </r>
    <r>
      <rPr>
        <b val="true"/>
        <u val="single"/>
        <sz val="11"/>
        <color rgb="FF000000"/>
        <rFont val="Calibri"/>
        <family val="2"/>
        <charset val="1"/>
      </rPr>
      <t xml:space="preserve">par machine</t>
    </r>
  </si>
  <si>
    <r>
      <rPr>
        <b val="true"/>
        <sz val="11"/>
        <color rgb="FF000000"/>
        <rFont val="Calibri"/>
        <family val="2"/>
        <charset val="1"/>
      </rPr>
      <t xml:space="preserve">Nb de joueurs max en</t>
    </r>
    <r>
      <rPr>
        <b val="true"/>
        <u val="single"/>
        <sz val="11"/>
        <color rgb="FF000000"/>
        <rFont val="Calibri"/>
        <family val="2"/>
        <charset val="1"/>
      </rPr>
      <t xml:space="preserve"> local multi machines,</t>
    </r>
    <r>
      <rPr>
        <b val="true"/>
        <sz val="11"/>
        <color rgb="FF000000"/>
        <rFont val="Calibri"/>
        <family val="2"/>
        <charset val="1"/>
      </rPr>
      <t xml:space="preserve"> et modes de partage</t>
    </r>
  </si>
  <si>
    <t xml:space="preserve">Types de multi local</t>
  </si>
  <si>
    <t xml:space="preserve">Rating général</t>
  </si>
  <si>
    <t xml:space="preserve">Le moment culte</t>
  </si>
  <si>
    <t xml:space="preserve">Rating expérience</t>
  </si>
  <si>
    <t xml:space="preserve">Rating spécifique</t>
  </si>
  <si>
    <t xml:space="preserve">support</t>
  </si>
  <si>
    <t xml:space="preserve">Type de version</t>
  </si>
  <si>
    <t xml:space="preserve">bonus physiques de cette version</t>
  </si>
  <si>
    <t xml:space="preserve">Zone </t>
  </si>
  <si>
    <t xml:space="preserve">region lock - lisible par : </t>
  </si>
  <si>
    <t xml:space="preserve">Lisible avec matériel dispo</t>
  </si>
  <si>
    <t xml:space="preserve">Sortie boite officielle de cette version</t>
  </si>
  <si>
    <t xml:space="preserve">Accessibilité linguistique de cette version</t>
  </si>
  <si>
    <t xml:space="preserve">Niveau de langue requis pour profiter du jeu</t>
  </si>
  <si>
    <t xml:space="preserve">Développeur principal de cette version</t>
  </si>
  <si>
    <t xml:space="preserve">Editeur principal de cette version</t>
  </si>
  <si>
    <t xml:space="preserve">Sortie boite  officielle de ce jeu en Europe</t>
  </si>
  <si>
    <t xml:space="preserve">Exclusivité du jeu vs machines concurrentes</t>
  </si>
  <si>
    <t xml:space="preserve">cout de développement en $ (hors marketing)</t>
  </si>
  <si>
    <t xml:space="preserve">Top 15 sellers et catastrophes commerciales sur cette machine</t>
  </si>
  <si>
    <r>
      <rPr>
        <b val="true"/>
        <sz val="11"/>
        <color rgb="FF000000"/>
        <rFont val="Calibri"/>
        <family val="2"/>
        <charset val="1"/>
      </rPr>
      <t xml:space="preserve">Nombre d’unités vendues </t>
    </r>
    <r>
      <rPr>
        <b val="true"/>
        <u val="single"/>
        <sz val="11"/>
        <color rgb="FF000000"/>
        <rFont val="Calibri"/>
        <family val="2"/>
        <charset val="1"/>
      </rPr>
      <t xml:space="preserve">sur cette machine</t>
    </r>
    <r>
      <rPr>
        <b val="true"/>
        <sz val="11"/>
        <color rgb="FF000000"/>
        <rFont val="Calibri"/>
        <family val="2"/>
        <charset val="1"/>
      </rPr>
      <t xml:space="preserve"> (monde, toutes versions en cas de dédoublement)
</t>
    </r>
  </si>
  <si>
    <t xml:space="preserve">Sortie  domestique initiale ou réédition ?</t>
  </si>
  <si>
    <t xml:space="preserve">Rééditions : support domestique d’origine</t>
  </si>
  <si>
    <t xml:space="preserve">Développeur version origine / concepteur initial</t>
  </si>
  <si>
    <t xml:space="preserve">Sorti en arcade</t>
  </si>
  <si>
    <t xml:space="preserve">Première commercialisation du contenu d’origine</t>
  </si>
  <si>
    <t xml:space="preserve">Nationalité du jeu (dev principal de cette version)</t>
  </si>
  <si>
    <t xml:space="preserve">Accessoires et Gameplay spécifique</t>
  </si>
  <si>
    <t xml:space="preserve">Jeu à licence – type de licence</t>
  </si>
  <si>
    <t xml:space="preserve">Valeur historique spécifique/trivia</t>
  </si>
  <si>
    <t xml:space="preserve">Contenu sensible / polémique</t>
  </si>
  <si>
    <t xml:space="preserve">Licence, série de jeu ou hommage</t>
  </si>
  <si>
    <r>
      <rPr>
        <b val="true"/>
        <sz val="11"/>
        <color rgb="FF000000"/>
        <rFont val="Calibri"/>
        <family val="2"/>
        <charset val="1"/>
      </rPr>
      <t xml:space="preserve">Thématique ou cliché vidéoludique – </t>
    </r>
    <r>
      <rPr>
        <b val="true"/>
        <sz val="11"/>
        <color rgb="FF800000"/>
        <rFont val="Calibri"/>
        <family val="2"/>
        <charset val="1"/>
      </rPr>
      <t xml:space="preserve">SPOILER ALERT</t>
    </r>
  </si>
  <si>
    <t xml:space="preserve">Type d’univers et lieux spécifiques</t>
  </si>
  <si>
    <t xml:space="preserve">Créateur star (concepteur original, design lead, directeur, producteur, scénariste, graphiste…)</t>
  </si>
  <si>
    <t xml:space="preserve">Compositeur star</t>
  </si>
  <si>
    <t xml:space="preserve">Star modélisée – hors sportifs et pers politiques/historiques</t>
  </si>
  <si>
    <t xml:space="preserve">Moteur de jeu</t>
  </si>
  <si>
    <t xml:space="preserve">En bref</t>
  </si>
  <si>
    <t xml:space="preserve">Coeff de vieillissement technique du jeu</t>
  </si>
  <si>
    <t xml:space="preserve">J’ai aimé</t>
  </si>
  <si>
    <t xml:space="preserve">J’ai aimé 2</t>
  </si>
  <si>
    <t xml:space="preserve">Je regrette</t>
  </si>
  <si>
    <t xml:space="preserve">Je regrette 2</t>
  </si>
  <si>
    <t xml:space="preserve">ref photo</t>
  </si>
  <si>
    <t xml:space="preserve">Référence code barre</t>
  </si>
  <si>
    <t xml:space="preserve">Contenu</t>
  </si>
  <si>
    <t xml:space="preserve">Etat jeu : 5 – mint / 4 – tbon / 3 occasion / 2 usé</t>
  </si>
  <si>
    <t xml:space="preserve">Etat boite : 5 – mint / 4 – tbon / 3 occasion / 2 usée</t>
  </si>
  <si>
    <t xml:space="preserve">Etat docs : : 5 – mint / 4 – tbon / 3 occasion / 2 usée</t>
  </si>
  <si>
    <t xml:space="preserve">Côte en euros</t>
  </si>
  <si>
    <t xml:space="preserve">Compté dans inventaire</t>
  </si>
  <si>
    <t xml:space="preserve">Action fighter</t>
  </si>
  <si>
    <t xml:space="preserve">Master system</t>
  </si>
  <si>
    <t xml:space="preserve">Action – shooter aérien 2d</t>
  </si>
  <si>
    <t xml:space="preserve">2D</t>
  </si>
  <si>
    <t xml:space="preserve">Linéaire</t>
  </si>
  <si>
    <t xml:space="preserve">Unique</t>
  </si>
  <si>
    <t xml:space="preserve">Niveaux indépendants</t>
  </si>
  <si>
    <t xml:space="preserve">3- Tout public</t>
  </si>
  <si>
    <t xml:space="preserve">non</t>
  </si>
  <si>
    <t xml:space="preserve">3 (compagnon de charme)</t>
  </si>
  <si>
    <t xml:space="preserve"> </t>
  </si>
  <si>
    <t xml:space="preserve">standard</t>
  </si>
  <si>
    <t xml:space="preserve">eur</t>
  </si>
  <si>
    <t xml:space="preserve">consoles us et eur uniquement</t>
  </si>
  <si>
    <t xml:space="preserve">oui</t>
  </si>
  <si>
    <t xml:space="preserve">anglais intégral</t>
  </si>
  <si>
    <t xml:space="preserve">Sega</t>
  </si>
  <si>
    <t xml:space="preserve">Initiale</t>
  </si>
  <si>
    <t xml:space="preserve">japon</t>
  </si>
  <si>
    <t xml:space="preserve">Un jeu de tir vue de dessus qui fait périodiquement évoluer le véhicule (moto, voiture, avion..)</t>
  </si>
  <si>
    <t xml:space="preserve">Grand-mère</t>
  </si>
  <si>
    <t xml:space="preserve">le système d'évolution qui surprend la première fois</t>
  </si>
  <si>
    <t xml:space="preserve">et qui modifie la façon de jouer</t>
  </si>
  <si>
    <t xml:space="preserve">court</t>
  </si>
  <si>
    <t xml:space="preserve">étaG</t>
  </si>
  <si>
    <t xml:space="preserve">complet</t>
  </si>
  <si>
    <t xml:space="preserve">x</t>
  </si>
  <si>
    <t xml:space="preserve">Alex kidd : high tech world</t>
  </si>
  <si>
    <t xml:space="preserve">Ovni</t>
  </si>
  <si>
    <t xml:space="preserve">4- Tout public (joueur confirmé)</t>
  </si>
  <si>
    <t xml:space="preserve">2 (locataire indélicat)</t>
  </si>
  <si>
    <t xml:space="preserve">basique (menus + texte épisodique ou secondaire)</t>
  </si>
  <si>
    <t xml:space="preserve">Exclu totale</t>
  </si>
  <si>
    <t xml:space="preserve">relooking du jeu Anmitsu hime</t>
  </si>
  <si>
    <t xml:space="preserve">difficulté « furieuse »</t>
  </si>
  <si>
    <t xml:space="preserve">alex kidd</t>
  </si>
  <si>
    <t xml:space="preserve">moi, héros à 12 ans</t>
  </si>
  <si>
    <t xml:space="preserve">Fumé</t>
  </si>
  <si>
    <t xml:space="preserve">Un jeu ovni au croisement du jeu d'enquête, du jeu d'action et du jeu sadique qui veut faire perdre le joueur, mais proposant une ambiance japonaise très appréciable</t>
  </si>
  <si>
    <t xml:space="preserve">des phases variées (action, plateforme, recherche)</t>
  </si>
  <si>
    <t xml:space="preserve">un humour qui fait mouche (surtout dans le premier niveau)</t>
  </si>
  <si>
    <t xml:space="preserve">le game over qui arrive sans prévenir dans certaines situations</t>
  </si>
  <si>
    <t xml:space="preserve">une fois fini (ou jeté par la fenêtre), on y revient pas</t>
  </si>
  <si>
    <t xml:space="preserve">Alex kidd in miracle world</t>
  </si>
  <si>
    <t xml:space="preserve">Plateforme – plateforme 2d</t>
  </si>
  <si>
    <t xml:space="preserve">5 (âme sœur)</t>
  </si>
  <si>
    <t xml:space="preserve">arriver face au premier boss et vouloir lui exploser la têteà coups de poings, avant de comprendre que « ça ne va pas des passer comme ça »</t>
  </si>
  <si>
    <t xml:space="preserve">Top solo</t>
  </si>
  <si>
    <t xml:space="preserve">Top ost</t>
  </si>
  <si>
    <t xml:space="preserve">jap</t>
  </si>
  <si>
    <t xml:space="preserve">japonais intégral</t>
  </si>
  <si>
    <t xml:space="preserve">Top seller</t>
  </si>
  <si>
    <t xml:space="preserve">+5 millions</t>
  </si>
  <si>
    <t xml:space="preserve">jeu intégré à la mémoire de la master system 2</t>
  </si>
  <si>
    <t xml:space="preserve">Le monde par ta ptite sœur</t>
  </si>
  <si>
    <t xml:space="preserve">Kotaro Hayashida</t>
  </si>
  <si>
    <t xml:space="preserve">Tokuhiko Uwabo</t>
  </si>
  <si>
    <t xml:space="preserve">La première apparition plateforme de la mascotte non-officielle de l’époque, avant avènement de Sonic, proposant une aventure fraîche et une bande-son formidablement entêtante</t>
  </si>
  <si>
    <t xml:space="preserve">Dame </t>
  </si>
  <si>
    <t xml:space="preserve">l'univers mignon</t>
  </si>
  <si>
    <t xml:space="preserve">une bande-son devenue culte</t>
  </si>
  <si>
    <t xml:space="preserve">il faut s'accrocher pour arriver à la fin</t>
  </si>
  <si>
    <t xml:space="preserve">les phases de "pierre-ciseaux-papier" qui font perdre des vies tant qu'on n'a pas appris par cœur les coups de l'adversaire</t>
  </si>
  <si>
    <t xml:space="preserve">étaH</t>
  </si>
  <si>
    <t xml:space="preserve">Alex kidd in shinobi world</t>
  </si>
  <si>
    <t xml:space="preserve">moi, héros à 12 ans + sauve la princesse + ninja/samurai</t>
  </si>
  <si>
    <t xml:space="preserve">la seconde sortie officielle pour la mascotte avortée de sega, à travers un jeu d'action/plateforme plus classique mais bien réussi</t>
  </si>
  <si>
    <t xml:space="preserve">le challenge bien équilibré</t>
  </si>
  <si>
    <t xml:space="preserve">stylistiquement, c’est moche</t>
  </si>
  <si>
    <t xml:space="preserve">la naiveté des épisodes précédents n’est plus vraiment là</t>
  </si>
  <si>
    <t xml:space="preserve">Alien 3</t>
  </si>
  <si>
    <t xml:space="preserve">Probe</t>
  </si>
  <si>
    <t xml:space="preserve">Arena</t>
  </si>
  <si>
    <t xml:space="preserve">Uk</t>
  </si>
  <si>
    <t xml:space="preserve">x (adaptation film)</t>
  </si>
  <si>
    <t xml:space="preserve">alien</t>
  </si>
  <si>
    <t xml:space="preserve">girl power</t>
  </si>
  <si>
    <t xml:space="preserve">Science-fiction</t>
  </si>
  <si>
    <t xml:space="preserve">Sigourney Weaver</t>
  </si>
  <si>
    <t xml:space="preserve">L'adaptation du film éponyme au service d'un jeu d'action classique mais aux niveaux bien construits</t>
  </si>
  <si>
    <t xml:space="preserve">dézinguer de l’alien</t>
  </si>
  <si>
    <t xml:space="preserve">les niveaux labyrinthiques à souhait</t>
  </si>
  <si>
    <t xml:space="preserve">graphiquement correct, sans plus</t>
  </si>
  <si>
    <t xml:space="preserve">Asterix</t>
  </si>
  <si>
    <t xml:space="preserve">4 (équipier de choc)</t>
  </si>
  <si>
    <t xml:space="preserve">x (adaptation bd)</t>
  </si>
  <si>
    <t xml:space="preserve">asterix</t>
  </si>
  <si>
    <t xml:space="preserve">France antique/gauloise</t>
  </si>
  <si>
    <t xml:space="preserve">Une adaptation de la bd en jeu de plateforme, proposant d'incarner les deux héros principaux de la saga</t>
  </si>
  <si>
    <t xml:space="preserve">l'univers de la bd bien respecté</t>
  </si>
  <si>
    <t xml:space="preserve">la possibilité de jouer les deux héros, avec ses forces et faiblesses</t>
  </si>
  <si>
    <t xml:space="preserve">la bande-son qui peut être très stressante</t>
  </si>
  <si>
    <t xml:space="preserve">le niveau du bateau en feu, qui fait baver sur le tapis</t>
  </si>
  <si>
    <t xml:space="preserve">Castle of illusion</t>
  </si>
  <si>
    <t xml:space="preserve">Semi-ouvert (ordre de résolution)</t>
  </si>
  <si>
    <t xml:space="preserve">us</t>
  </si>
  <si>
    <t xml:space="preserve">x (adaptation dessin animé)</t>
  </si>
  <si>
    <t xml:space="preserve">Disney – mickey</t>
  </si>
  <si>
    <t xml:space="preserve">Le pendant "8 bits" de la version megadrive, mais souvent vu comme plus réussie grâce à sa meilleure fluidité générale</t>
  </si>
  <si>
    <t xml:space="preserve">la bande-son entraînante</t>
  </si>
  <si>
    <t xml:space="preserve">une jouabilité tellement fluide</t>
  </si>
  <si>
    <t xml:space="preserve">plus court que l'opus Megadrive</t>
  </si>
  <si>
    <t xml:space="preserve">Choplifter</t>
  </si>
  <si>
    <t xml:space="preserve">Broderbund soft</t>
  </si>
  <si>
    <t xml:space="preserve">portage autre support</t>
  </si>
  <si>
    <t xml:space="preserve">Préhistoire</t>
  </si>
  <si>
    <t xml:space="preserve">Dan Gorlin</t>
  </si>
  <si>
    <t xml:space="preserve">USA</t>
  </si>
  <si>
    <t xml:space="preserve">joue au bodyguard</t>
  </si>
  <si>
    <t xml:space="preserve">Guerre moderne</t>
  </si>
  <si>
    <t xml:space="preserve">Un portage du jeu de tir/sauvetage en hélicoptère, proposant des missions variées et un rythme très appréciable au regard des limitations techniques de la console</t>
  </si>
  <si>
    <t xml:space="preserve">le concept stressant à souhait</t>
  </si>
  <si>
    <t xml:space="preserve">le niveau de difficulté bien ajusté</t>
  </si>
  <si>
    <t xml:space="preserve">le côté répétitif des missions, ambiance graphique mise à part</t>
  </si>
  <si>
    <t xml:space="preserve">Donald duck - the lucky dime caper</t>
  </si>
  <si>
    <t xml:space="preserve">Disney – donald</t>
  </si>
  <si>
    <t xml:space="preserve">La grande réussite plateforme de la console, avec ses amis Mickey et Asterix</t>
  </si>
  <si>
    <t xml:space="preserve">graphiquement tout mignon</t>
  </si>
  <si>
    <t xml:space="preserve">la jouabilité au top, comme d’habitude</t>
  </si>
  <si>
    <t xml:space="preserve">assez classique sur le fond</t>
  </si>
  <si>
    <t xml:space="preserve">Enduro racer</t>
  </si>
  <si>
    <t xml:space="preserve">Course – moto/deux-roues</t>
  </si>
  <si>
    <t xml:space="preserve">2D isométrique</t>
  </si>
  <si>
    <t xml:space="preserve">Libre</t>
  </si>
  <si>
    <t xml:space="preserve">Pas de scénario</t>
  </si>
  <si>
    <t xml:space="preserve">Hiroshi Kawaguchi</t>
  </si>
  <si>
    <t xml:space="preserve">Un jeu qui peut d'abord faire penser à paperboy, mais qui se concentre sur la gestion de la vitesse et des obstacles</t>
  </si>
  <si>
    <t xml:space="preserve">le concept de paperboy adapté au motocross</t>
  </si>
  <si>
    <t xml:space="preserve">la rejouabilité limitée une fois les parcours maîtrisés</t>
  </si>
  <si>
    <t xml:space="preserve">Fantasy zone</t>
  </si>
  <si>
    <t xml:space="preserve">Un jeu de tir classique mais multidirectionnel dans des niveaux aux couleurs très flashy</t>
  </si>
  <si>
    <t xml:space="preserve">du rose et des couleurs pastel partout</t>
  </si>
  <si>
    <t xml:space="preserve">le concept répétitif passé la découverte</t>
  </si>
  <si>
    <t xml:space="preserve">Ghost house</t>
  </si>
  <si>
    <t xml:space="preserve">Un jeu de palteforme typé arcade, dont la jouabilité délicate fait tout le charme</t>
  </si>
  <si>
    <t xml:space="preserve">Relique</t>
  </si>
  <si>
    <t xml:space="preserve">le graphisme délicieusement naif</t>
  </si>
  <si>
    <t xml:space="preserve">la jouabilité un poil rigide</t>
  </si>
  <si>
    <t xml:space="preserve">Golden axe warrior</t>
  </si>
  <si>
    <t xml:space="preserve">RPG – action RPG</t>
  </si>
  <si>
    <t xml:space="preserve">Monde ouvert</t>
  </si>
  <si>
    <t xml:space="preserve">golden axe</t>
  </si>
  <si>
    <t xml:space="preserve">Heroic-fantasy</t>
  </si>
  <si>
    <t xml:space="preserve">Un plagiat (ou hommage très appuyé) premier opus de Zelda sur nes</t>
  </si>
  <si>
    <t xml:space="preserve">un monde coloré et vivant</t>
  </si>
  <si>
    <t xml:space="preserve">le concept de zelda sublimé</t>
  </si>
  <si>
    <t xml:space="preserve">c’est limite du plagiat, même si c’est bien fait</t>
  </si>
  <si>
    <t xml:space="preserve">Golvellius</t>
  </si>
  <si>
    <t xml:space="preserve">Compile</t>
  </si>
  <si>
    <t xml:space="preserve">sauve la princesse</t>
  </si>
  <si>
    <t xml:space="preserve">Un jeu "à la zelda" proposant une orientation plus typée action </t>
  </si>
  <si>
    <t xml:space="preserve">l’aventure globalement agréable et variée</t>
  </si>
  <si>
    <t xml:space="preserve">l’attaque à l’épée un peu « bizarre », façon attaque de cure-dent</t>
  </si>
  <si>
    <t xml:space="preserve">pas toujours beau</t>
  </si>
  <si>
    <t xml:space="preserve">Land of illusion</t>
  </si>
  <si>
    <t xml:space="preserve">Aspect</t>
  </si>
  <si>
    <t xml:space="preserve">Disney – muckey</t>
  </si>
  <si>
    <t xml:space="preserve">La seconde aventure de mickey sur cette console, moins mythique mais tout de même très agréable à parcourir</t>
  </si>
  <si>
    <t xml:space="preserve">le système de jeu solide</t>
  </si>
  <si>
    <t xml:space="preserve">vraiment mignon</t>
  </si>
  <si>
    <t xml:space="preserve">peu de folie dans les niveaux</t>
  </si>
  <si>
    <t xml:space="preserve">Ninja gaiden</t>
  </si>
  <si>
    <t xml:space="preserve">Tecmo</t>
  </si>
  <si>
    <t xml:space="preserve">ninja gaiden</t>
  </si>
  <si>
    <t xml:space="preserve">ninja/samurai</t>
  </si>
  <si>
    <t xml:space="preserve">Un jeu d'action/plateforme à la difficulté très relevée mais très addictif une fois accepté son côté exigeant</t>
  </si>
  <si>
    <t xml:space="preserve">très exigeant mais pas décourageant</t>
  </si>
  <si>
    <t xml:space="preserve">graphiquement stylé</t>
  </si>
  <si>
    <t xml:space="preserve">pas si long, difficulté mise à part</t>
  </si>
  <si>
    <t xml:space="preserve">complet sans notice</t>
  </si>
  <si>
    <t xml:space="preserve">Operation wolf</t>
  </si>
  <si>
    <t xml:space="preserve">Arcade – Tir pistolet</t>
  </si>
  <si>
    <t xml:space="preserve">Fermé (précalculé)</t>
  </si>
  <si>
    <t xml:space="preserve">Taito</t>
  </si>
  <si>
    <t xml:space="preserve">Un précurseur des jeux de tir au pistolet, proposant une mise en scène travaillée et des situations plutôt variées</t>
  </si>
  <si>
    <t xml:space="preserve">l’immersion excellente</t>
  </si>
  <si>
    <t xml:space="preserve">graphiquement bien basique</t>
  </si>
  <si>
    <t xml:space="preserve">la durée de vie forcément limitée</t>
  </si>
  <si>
    <t xml:space="preserve">Pac-mania</t>
  </si>
  <si>
    <t xml:space="preserve">Arcade – jeux d’adresse</t>
  </si>
  <si>
    <t xml:space="preserve">Namco</t>
  </si>
  <si>
    <t xml:space="preserve">drogue</t>
  </si>
  <si>
    <t xml:space="preserve">pacman</t>
  </si>
  <si>
    <t xml:space="preserve">fantoooooomes</t>
  </si>
  <si>
    <t xml:space="preserve">Toru Iwatani</t>
  </si>
  <si>
    <t xml:space="preserve">Une adaptation intéressante du classique de l'arcade dasn un univers en 3d isométrique</t>
  </si>
  <si>
    <t xml:space="preserve">le parti pris graphique sympatique en 3D isométrique</t>
  </si>
  <si>
    <t xml:space="preserve">le concept indémodable</t>
  </si>
  <si>
    <t xml:space="preserve">ça reste du pacman classique</t>
  </si>
  <si>
    <t xml:space="preserve">Penguin land</t>
  </si>
  <si>
    <t xml:space="preserve">Puzzle</t>
  </si>
  <si>
    <t xml:space="preserve">héros improbable</t>
  </si>
  <si>
    <t xml:space="preserve">Un jeu de puzzle très mignon dans lequel le joueur doit amener son œuf à destination</t>
  </si>
  <si>
    <t xml:space="preserve">graphiquemetn adorable</t>
  </si>
  <si>
    <t xml:space="preserve">une pointe de répététivité due au manque de renouvellement du concept</t>
  </si>
  <si>
    <t xml:space="preserve">Psycho fox</t>
  </si>
  <si>
    <t xml:space="preserve">Un jeu de plateforme au moteur physique atypique proposant d’incarner plusieurs animaux au sein de mondes très colorés</t>
  </si>
  <si>
    <t xml:space="preserve">les différents mondes, variés et colorés</t>
  </si>
  <si>
    <t xml:space="preserve">la jouabilité particulière, surtout au niveau de l'inertie des sauts</t>
  </si>
  <si>
    <t xml:space="preserve">Rampart</t>
  </si>
  <si>
    <t xml:space="preserve">Gestion – Stratégie temps réel</t>
  </si>
  <si>
    <t xml:space="preserve">Fermé (arènes)</t>
  </si>
  <si>
    <t xml:space="preserve">versus</t>
  </si>
  <si>
    <t xml:space="preserve">Atari</t>
  </si>
  <si>
    <t xml:space="preserve">Tengen</t>
  </si>
  <si>
    <t xml:space="preserve">Un grand classique de l’ère paléolithique du jeu de stratégie, mais proposant un très avant-gardiste mode deux joueurs</t>
  </si>
  <si>
    <t xml:space="preserve">très efficace à deux</t>
  </si>
  <si>
    <t xml:space="preserve">graphiquement minimaliste (pour rester poli)</t>
  </si>
  <si>
    <t xml:space="preserve">Sonic</t>
  </si>
  <si>
    <t xml:space="preserve">Multiples (performances)</t>
  </si>
  <si>
    <t xml:space="preserve">2- Tout public (casu entry)</t>
  </si>
  <si>
    <t xml:space="preserve">2- Motricité fine 2d</t>
  </si>
  <si>
    <t xml:space="preserve">Ancient</t>
  </si>
  <si>
    <t xml:space="preserve">sonic</t>
  </si>
  <si>
    <t xml:space="preserve">Yuzo Koshiro</t>
  </si>
  <si>
    <t xml:space="preserve">Une « adaptation » (très infidèle) du jeu megadrive mais peut être finalement la meilleure version de la première apparition de la grande mascotte de sega</t>
  </si>
  <si>
    <t xml:space="preserve">Joli, maniable, long et bien équilibré</t>
  </si>
  <si>
    <t xml:space="preserve">la bande son mythique</t>
  </si>
  <si>
    <t xml:space="preserve">ne pas pouvoir récupérer ses anneaux après avoir été touché</t>
  </si>
  <si>
    <t xml:space="preserve">Sonic 2</t>
  </si>
  <si>
    <t xml:space="preserve">Top innovation</t>
  </si>
  <si>
    <t xml:space="preserve">Masato Kanamura</t>
  </si>
  <si>
    <t xml:space="preserve">Une suite permettant d’incarner une nouvelle fois la mascotte de sega, avec l'ajout de différentes phases de jeu plus originales</t>
  </si>
  <si>
    <t xml:space="preserve">les phases originales (wagonnet, deltaplane…)</t>
  </si>
  <si>
    <t xml:space="preserve">la jouabilité toujours exemplaire</t>
  </si>
  <si>
    <t xml:space="preserve">moins aguicheur sur un plan visuel (décors ternes)</t>
  </si>
  <si>
    <t xml:space="preserve">Submarine attack</t>
  </si>
  <si>
    <t xml:space="preserve">Sous-marin</t>
  </si>
  <si>
    <t xml:space="preserve">Un shoot de côté classique dans son mode de jeu mais bien rythmé et proposant un milieu aquatique original</t>
  </si>
  <si>
    <t xml:space="preserve">l'action frénétique</t>
  </si>
  <si>
    <t xml:space="preserve">les niveaux aquatiques formidablement bien rendus</t>
  </si>
  <si>
    <t xml:space="preserve">pas bien long</t>
  </si>
  <si>
    <t xml:space="preserve">Super kick off</t>
  </si>
  <si>
    <t xml:space="preserve">Sport – football</t>
  </si>
  <si>
    <t xml:space="preserve">Fermé (Stades)</t>
  </si>
  <si>
    <t xml:space="preserve">Anco</t>
  </si>
  <si>
    <t xml:space="preserve">US Gold</t>
  </si>
  <si>
    <t xml:space="preserve">Un portage du jeu de foot légendaire du monde micro, avec une jouabilité particulièrement exigeante due à l’absence de « liant » de la balle avec les pieds des joueurs</t>
  </si>
  <si>
    <t xml:space="preserve">le concept de ballon « qui fait sa vie »</t>
  </si>
  <si>
    <t xml:space="preserve">même avec de la maîtrise, le jeu garde une part de « au pif »</t>
  </si>
  <si>
    <t xml:space="preserve">graphiquement, c’était déjà moche à la sortie donc…</t>
  </si>
  <si>
    <t xml:space="preserve">Tom et jerry - movie</t>
  </si>
  <si>
    <t xml:space="preserve">Warner toons – tom et jerry</t>
  </si>
  <si>
    <t xml:space="preserve">joue le méchant</t>
  </si>
  <si>
    <t xml:space="preserve">Cromignon</t>
  </si>
  <si>
    <t xml:space="preserve">Un jeu de plateforme très rafraichissant qui permet d’incarner Tom le chat et d’attraper Jerry la souris avant la fin de niveaux au défilement semi-automatique.</t>
  </si>
  <si>
    <t xml:space="preserve">le concept de course-poursuite original</t>
  </si>
  <si>
    <t xml:space="preserve">des niveaux soignés et variés</t>
  </si>
  <si>
    <t xml:space="preserve">une rejouabilité forcément limitée</t>
  </si>
  <si>
    <t xml:space="preserve">Wonder boy</t>
  </si>
  <si>
    <t xml:space="preserve">Westone</t>
  </si>
  <si>
    <t xml:space="preserve">wonderboy</t>
  </si>
  <si>
    <t xml:space="preserve">Ryuichi Nishizawa</t>
  </si>
  <si>
    <t xml:space="preserve">Le premier opus de la série de jeux plateforme/aventure de Sega, à ce moment là bien plus ancré plateforme qu’autre chose</t>
  </si>
  <si>
    <t xml:space="preserve">l'ambiance colorée</t>
  </si>
  <si>
    <t xml:space="preserve">la course aux bonus</t>
  </si>
  <si>
    <t xml:space="preserve">reste très classique</t>
  </si>
  <si>
    <t xml:space="preserve">Wonderboy in monster land</t>
  </si>
  <si>
    <t xml:space="preserve">Ryuichi Nishizawa + Noriyoshi Ohba</t>
  </si>
  <si>
    <t xml:space="preserve">Le second opus de la série à succès de Sega, avec l’apparition d’éléments issus du jeu de rôle, malgré un penchant toujours très axé plateforme/action</t>
  </si>
  <si>
    <t xml:space="preserve">une belle construction de niveaux</t>
  </si>
  <si>
    <t xml:space="preserve">très joli et doté d'une belle personnalité</t>
  </si>
  <si>
    <t xml:space="preserve">pour chipoter, les sauts UN PEU rigides</t>
  </si>
  <si>
    <t xml:space="preserve">Acme all stars</t>
  </si>
  <si>
    <t xml:space="preserve">megadrive</t>
  </si>
  <si>
    <t xml:space="preserve">Sport – multi</t>
  </si>
  <si>
    <t xml:space="preserve">versus et team versus</t>
  </si>
  <si>
    <t xml:space="preserve">lancer une partie de jeu de foot à 4 et s’insulter joyeusement, entre traîtrise et jouabilité arcade parfois imprécise</t>
  </si>
  <si>
    <t xml:space="preserve">Top multi (coop et versus)</t>
  </si>
  <si>
    <t xml:space="preserve">Konami</t>
  </si>
  <si>
    <t xml:space="preserve">Warner toons – tiny toons</t>
  </si>
  <si>
    <t xml:space="preserve">Jamais un jeu multisports dans l'univers des Tiny toons n’aura été aussi fun</t>
  </si>
  <si>
    <t xml:space="preserve">Jouvencelle</t>
  </si>
  <si>
    <t xml:space="preserve">graphismes colorés</t>
  </si>
  <si>
    <t xml:space="preserve">jouabilité accessible mais technique</t>
  </si>
  <si>
    <t xml:space="preserve">ballon, ballon, ballon</t>
  </si>
  <si>
    <t xml:space="preserve">étaC</t>
  </si>
  <si>
    <t xml:space="preserve">Addams family</t>
  </si>
  <si>
    <t xml:space="preserve">Ocean software</t>
  </si>
  <si>
    <t xml:space="preserve">famille addams</t>
  </si>
  <si>
    <t xml:space="preserve">Dark/inquiétant</t>
  </si>
  <si>
    <t xml:space="preserve">Une adaptation du jeu amiga, reprenant fidèlement l'univers de la série, avec un niveau de difficulté élevé mais des niveaux très réussis</t>
  </si>
  <si>
    <t xml:space="preserve">assez long et exigeant</t>
  </si>
  <si>
    <t xml:space="preserve">l’univers graphique et sonore, fidèles à l’oeuvre originale</t>
  </si>
  <si>
    <t xml:space="preserve">la courbe de difficulté un peu abrupte sur les premiers niveaux</t>
  </si>
  <si>
    <t xml:space="preserve">Aladdin</t>
  </si>
  <si>
    <t xml:space="preserve">balancer une pomme sur le gros garde et voir l’impensable</t>
  </si>
  <si>
    <t xml:space="preserve">Top ost + top artistique</t>
  </si>
  <si>
    <t xml:space="preserve">Virgin interactive</t>
  </si>
  <si>
    <t xml:space="preserve">Virgin games</t>
  </si>
  <si>
    <t xml:space="preserve">+4 millions</t>
  </si>
  <si>
    <t xml:space="preserve">Disney – aladdin</t>
  </si>
  <si>
    <t xml:space="preserve">sauve la princesse + héros « minoritaire »</t>
  </si>
  <si>
    <t xml:space="preserve">Moyen-orient (mille et une nuits)</t>
  </si>
  <si>
    <t xml:space="preserve">David Perry</t>
  </si>
  <si>
    <t xml:space="preserve">Et voilà l’adaptation par David Perry du chef-d'œuvre de Disney, dans un style "souple" dénotant de son homologue Super Nintendo</t>
  </si>
  <si>
    <t xml:space="preserve">un vrai respect du dessin animé</t>
  </si>
  <si>
    <t xml:space="preserve">plein de petites phases originales</t>
  </si>
  <si>
    <t xml:space="preserve">La jouabilité particulière "à la eartworm jim"</t>
  </si>
  <si>
    <t xml:space="preserve">Alisia dragoon</t>
  </si>
  <si>
    <t xml:space="preserve">Action – action 2d</t>
  </si>
  <si>
    <t xml:space="preserve">Game arts</t>
  </si>
  <si>
    <t xml:space="preserve">Avant que débarquent les classiques de l’action new génération, voici shooter terrestre dans un monde heroic-fantasy</t>
  </si>
  <si>
    <t xml:space="preserve">un univers cohérent et réussi</t>
  </si>
  <si>
    <t xml:space="preserve">un bon challenge</t>
  </si>
  <si>
    <t xml:space="preserve">Les graphismes un peu vieillots</t>
  </si>
  <si>
    <t xml:space="preserve">jouabilité rigide</t>
  </si>
  <si>
    <t xml:space="preserve">Animaniacs</t>
  </si>
  <si>
    <t xml:space="preserve">français intégral</t>
  </si>
  <si>
    <t xml:space="preserve">Warner toons – animaniacs</t>
  </si>
  <si>
    <t xml:space="preserve">Ne pas sous-estimer ce rare représentant du genre plateforme-énigme dans l'univers de la célèbre série, dénotant de l'approche plus "bourrine" de l'épisode Super Nintendo</t>
  </si>
  <si>
    <t xml:space="preserve">joli</t>
  </si>
  <si>
    <t xml:space="preserve">les puzzles intelligents</t>
  </si>
  <si>
    <t xml:space="preserve">la jouabilité bien, sans plus</t>
  </si>
  <si>
    <t xml:space="preserve">Another world</t>
  </si>
  <si>
    <t xml:space="preserve">Plateforme – realistic platform</t>
  </si>
  <si>
    <t xml:space="preserve">2D rotoscoping</t>
  </si>
  <si>
    <t xml:space="preserve">Eric Chahi</t>
  </si>
  <si>
    <t xml:space="preserve">Delphine software</t>
  </si>
  <si>
    <t xml:space="preserve">Amiga</t>
  </si>
  <si>
    <t xml:space="preserve">France</t>
  </si>
  <si>
    <t xml:space="preserve">précurseur de l’utilisation de la technique vectorielle</t>
  </si>
  <si>
    <t xml:space="preserve">Eric Chahi + Brian Fargo</t>
  </si>
  <si>
    <t xml:space="preserve">Si un jeu est connu, c’est celui-ci. Un jeu d'aventure-plateforme d'Eric Chahi, utilisant des graphismes vectoriels très peu usités à cette époque</t>
  </si>
  <si>
    <t xml:space="preserve">une approche technique innovante</t>
  </si>
  <si>
    <t xml:space="preserve">cocorico, un classique français!</t>
  </si>
  <si>
    <t xml:space="preserve">c'est quand même moche et rigide</t>
  </si>
  <si>
    <t xml:space="preserve">durée de vie famélique</t>
  </si>
  <si>
    <t xml:space="preserve">Cannon Fodder</t>
  </si>
  <si>
    <t xml:space="preserve">tirer sur un ennemi mort et constater qu’il « rebondit »</t>
  </si>
  <si>
    <t xml:space="preserve">Sensible software</t>
  </si>
  <si>
    <t xml:space="preserve">Y’avait qu’à uy penser : un jeu de guerre "fun" en vue de dessus demandant de diriger les membres d'une escouade et de s'infiltrer dans le territoire adverse en limitant les pertes</t>
  </si>
  <si>
    <t xml:space="preserve">l'ambiance "gore bon enfant" (notamment les cris des soldats touchés)</t>
  </si>
  <si>
    <t xml:space="preserve">bonne diversité des missions</t>
  </si>
  <si>
    <t xml:space="preserve">la stratégie temps réelle à la manette</t>
  </si>
  <si>
    <t xml:space="preserve">Chakan</t>
  </si>
  <si>
    <t xml:space="preserve">x (adaptation comics)</t>
  </si>
  <si>
    <t xml:space="preserve">vengeaaance !!</t>
  </si>
  <si>
    <t xml:space="preserve">Le jeu de plateforme classique par excellence, mais proposant une ambiance sombre</t>
  </si>
  <si>
    <t xml:space="preserve">le caractère évolutif des pouvoirs</t>
  </si>
  <si>
    <t xml:space="preserve">assez ardu (surtout au début)</t>
  </si>
  <si>
    <t xml:space="preserve">Chaos engine</t>
  </si>
  <si>
    <t xml:space="preserve">Action – run and gun vue de dessus</t>
  </si>
  <si>
    <t xml:space="preserve">Coop</t>
  </si>
  <si>
    <t xml:space="preserve">Top multi (coop)</t>
  </si>
  <si>
    <t xml:space="preserve">Bitmap brothers</t>
  </si>
  <si>
    <t xml:space="preserve">Renegade software</t>
  </si>
  <si>
    <t xml:space="preserve">Apocalyptique – fictif</t>
  </si>
  <si>
    <t xml:space="preserve">Vivre ce jeu de tir apocalyptique en "vue de dessus" en coop 2 joueurs sera salutaire pour faire face à une difficulté exacerbée</t>
  </si>
  <si>
    <t xml:space="preserve">la notion de "survie en milieu hostile" à deux</t>
  </si>
  <si>
    <t xml:space="preserve">ambiance graphique percutante</t>
  </si>
  <si>
    <t xml:space="preserve">c'est duuuuuur!</t>
  </si>
  <si>
    <t xml:space="preserve">Chiki chiki boys</t>
  </si>
  <si>
    <t xml:space="preserve">Capcom</t>
  </si>
  <si>
    <t xml:space="preserve">Attention à ce jeu  de plateforme classique très coloré et très craquant</t>
  </si>
  <si>
    <t xml:space="preserve">des graphismes tout mignons</t>
  </si>
  <si>
    <t xml:space="preserve">bien basique</t>
  </si>
  <si>
    <t xml:space="preserve">Chuck rock</t>
  </si>
  <si>
    <t xml:space="preserve">Top ost + top ambiance</t>
  </si>
  <si>
    <t xml:space="preserve">Core design</t>
  </si>
  <si>
    <t xml:space="preserve">chuck rock</t>
  </si>
  <si>
    <t xml:space="preserve">sauve la princesse + dinosaures</t>
  </si>
  <si>
    <t xml:space="preserve">préhistoire</t>
  </si>
  <si>
    <t xml:space="preserve">Il n’a qu’un objectif : dégommer ses ennemis préhistoriques à coup de bide</t>
  </si>
  <si>
    <t xml:space="preserve">univers et phases de jeu loufoques</t>
  </si>
  <si>
    <t xml:space="preserve">une ambiance sonore du tonnerre</t>
  </si>
  <si>
    <t xml:space="preserve">il faut s'accrocher pour arriver au bout</t>
  </si>
  <si>
    <t xml:space="preserve">Comix zone</t>
  </si>
  <si>
    <t xml:space="preserve">Action – beat them up 2d</t>
  </si>
  <si>
    <t xml:space="preserve">Sega technical institute us</t>
  </si>
  <si>
    <t xml:space="preserve">Stieg Hedlund</t>
  </si>
  <si>
    <t xml:space="preserve">Nul autre représentant dans la catégorie des beat them up comics,qui permet d'avancer dans les cases d'un Comix tout en luttant contre les monstres dessinés par une main très inamicale</t>
  </si>
  <si>
    <t xml:space="preserve">des graphismes superbes</t>
  </si>
  <si>
    <t xml:space="preserve">un concept "case par case" totalement atypique</t>
  </si>
  <si>
    <t xml:space="preserve">vite difficile</t>
  </si>
  <si>
    <t xml:space="preserve">pas de mode deux joueurs</t>
  </si>
  <si>
    <t xml:space="preserve">Cool spot</t>
  </si>
  <si>
    <t xml:space="preserve">x (partenariat publicitaire)</t>
  </si>
  <si>
    <t xml:space="preserve">7up</t>
  </si>
  <si>
    <t xml:space="preserve">Rare représentant des jeux-marketing réussis (ici pour 7up), ici par le biais d'un jeu de plateforme classique mais efficace</t>
  </si>
  <si>
    <t xml:space="preserve">l’univers sympa</t>
  </si>
  <si>
    <t xml:space="preserve">quand même très classique</t>
  </si>
  <si>
    <t xml:space="preserve">Desert strike</t>
  </si>
  <si>
    <t xml:space="preserve">Granite bay software</t>
  </si>
  <si>
    <t xml:space="preserve">Electronic arts</t>
  </si>
  <si>
    <t xml:space="preserve">strike</t>
  </si>
  <si>
    <t xml:space="preserve">sauve le monde (tout seul)</t>
  </si>
  <si>
    <t xml:space="preserve">Guerre moderne – guerre du golfe</t>
  </si>
  <si>
    <t xml:space="preserve">Il ne faudra pas almbiner dans ce jeu de tir d'hélicoptère en 3D isométrique mettant en scène, de façon camouflée, la guerre du golfe</t>
  </si>
  <si>
    <t xml:space="preserve">le concept original</t>
  </si>
  <si>
    <t xml:space="preserve">des objectifs variés</t>
  </si>
  <si>
    <t xml:space="preserve">la prise en main (qui demande un temps d’adaptation)</t>
  </si>
  <si>
    <t xml:space="preserve">étaF</t>
  </si>
  <si>
    <t xml:space="preserve">Donald in maui mallard</t>
  </si>
  <si>
    <t xml:space="preserve">Disney Interactive</t>
  </si>
  <si>
    <t xml:space="preserve">Prenez le moteur d’Aladdin et eartworm Jim et appliquez le dans un environnement Disney</t>
  </si>
  <si>
    <t xml:space="preserve">graphismes fidèles à l’univers Disney</t>
  </si>
  <si>
    <t xml:space="preserve">jouabilité particulière "à la eartworm jim"</t>
  </si>
  <si>
    <t xml:space="preserve">Dragon's fury – devil crush</t>
  </si>
  <si>
    <t xml:space="preserve">Arcade – flipper</t>
  </si>
  <si>
    <t xml:space="preserve">On n’aura pas fait mieux dans le genre flipper-aventure, genre de niche mais parfaitement abouti</t>
  </si>
  <si>
    <t xml:space="preserve">un univers artistiquement réussi</t>
  </si>
  <si>
    <t xml:space="preserve">reste assez austère graphiquement</t>
  </si>
  <si>
    <t xml:space="preserve">Dr Robotnik mean bean machine</t>
  </si>
  <si>
    <t xml:space="preserve">5- Réflexes</t>
  </si>
  <si>
    <t xml:space="preserve">balancer trois gros cailloux rouges à son ami novice « pour lui monter comment il faut jouer »</t>
  </si>
  <si>
    <t xml:space="preserve">Top multi (versus)</t>
  </si>
  <si>
    <t xml:space="preserve">puyo</t>
  </si>
  <si>
    <t xml:space="preserve">Noriyoshi Ohba</t>
  </si>
  <si>
    <t xml:space="preserve">L’itération du jeu "puyo-puyo" mais reprenant un habillage « Sonic »</t>
  </si>
  <si>
    <t xml:space="preserve">simple à comprendre mais difficile à maitriser</t>
  </si>
  <si>
    <t xml:space="preserve">des nuits blanche en multi</t>
  </si>
  <si>
    <t xml:space="preserve">le mode histoire anecdotique</t>
  </si>
  <si>
    <t xml:space="preserve">ça reste du puyo-puyo brut de pomme</t>
  </si>
  <si>
    <t xml:space="preserve">Dragon ball z l'appel du destin</t>
  </si>
  <si>
    <t xml:space="preserve">Combat – combat 2d</t>
  </si>
  <si>
    <t xml:space="preserve">Multiples (personnages)</t>
  </si>
  <si>
    <t xml:space="preserve">japonais sous titré fr</t>
  </si>
  <si>
    <t xml:space="preserve">Bandai</t>
  </si>
  <si>
    <t xml:space="preserve">Multi asymétrique (capacités)</t>
  </si>
  <si>
    <t xml:space="preserve">x (adaptation manga)</t>
  </si>
  <si>
    <t xml:space="preserve">dragon ball</t>
  </si>
  <si>
    <t xml:space="preserve">Akira Toriyama</t>
  </si>
  <si>
    <t xml:space="preserve">La seule adaptation du manga éponyme sur la console, proposant un concept similaire aux opus Super Nintendo</t>
  </si>
  <si>
    <t xml:space="preserve">l’esprit DBZ des jeux snes</t>
  </si>
  <si>
    <t xml:space="preserve">la traduction foireuse</t>
  </si>
  <si>
    <t xml:space="preserve">système de jeu peu profond</t>
  </si>
  <si>
    <t xml:space="preserve">Dune 2 battle for Arrakis</t>
  </si>
  <si>
    <t xml:space="preserve">Westwood studios</t>
  </si>
  <si>
    <t xml:space="preserve">x (adaptation littéraire)</t>
  </si>
  <si>
    <t xml:space="preserve">premier RTS sur console</t>
  </si>
  <si>
    <t xml:space="preserve">dune</t>
  </si>
  <si>
    <t xml:space="preserve">Franck Klepacki</t>
  </si>
  <si>
    <t xml:space="preserve">Le premier véritable représentant du jeu de stratégie temps réel sur la console, mais comportant déjà tous les éléments (construction, ressources, attaque…)</t>
  </si>
  <si>
    <t xml:space="preserve">la stratégie temps réelle sur console, ça peut marcher !</t>
  </si>
  <si>
    <t xml:space="preserve">campagne intéressante</t>
  </si>
  <si>
    <t xml:space="preserve">bâtir à la manette, nager avec un couteau à pain, tout ça</t>
  </si>
  <si>
    <t xml:space="preserve">Dynamite headdy</t>
  </si>
  <si>
    <t xml:space="preserve">Treasure</t>
  </si>
  <si>
    <t xml:space="preserve">Masato Maegawa</t>
  </si>
  <si>
    <t xml:space="preserve">Un jeu de plateforme permettant d'utiliser (physiquement) la tête du héros pour faire "tout et n'importe quoi"</t>
  </si>
  <si>
    <t xml:space="preserve">le concept, original</t>
  </si>
  <si>
    <t xml:space="preserve">techniquement au top mais artistiquement contestable</t>
  </si>
  <si>
    <t xml:space="preserve">Earthworm jim</t>
  </si>
  <si>
    <t xml:space="preserve">Top artistique</t>
  </si>
  <si>
    <t xml:space="preserve">Shiny</t>
  </si>
  <si>
    <t xml:space="preserve">earthworm jim</t>
  </si>
  <si>
    <t xml:space="preserve">sauve la princesse + héros improbable</t>
  </si>
  <si>
    <t xml:space="preserve">Le premier jeu de plateforme hors licence de David Perry, avec des niveaux très décalés (lancer de vache, saut à l'élastique, escorte de chien…)</t>
  </si>
  <si>
    <t xml:space="preserve">de multiples phases de jeu dont certaines délirantes</t>
  </si>
  <si>
    <t xml:space="preserve">graphiquement très stylé</t>
  </si>
  <si>
    <t xml:space="preserve">La courbe de difficulté assez relevée</t>
  </si>
  <si>
    <t xml:space="preserve">un peu de flottement dans la jouabilité, parfois</t>
  </si>
  <si>
    <t xml:space="preserve">Ecco le dauphin</t>
  </si>
  <si>
    <t xml:space="preserve">Novotrade / appaloosa interactive</t>
  </si>
  <si>
    <t xml:space="preserve">Exclu consoles Sega hors micro</t>
  </si>
  <si>
    <t xml:space="preserve">Hongrie</t>
  </si>
  <si>
    <t xml:space="preserve">ecco</t>
  </si>
  <si>
    <t xml:space="preserve">Un rare simulateur de dauphin plutôt pacifique, qui mixe labyrinthes et énigmes avec un poil d'action</t>
  </si>
  <si>
    <t xml:space="preserve">diriger un dauphin</t>
  </si>
  <si>
    <t xml:space="preserve">les niveaux bien renouvelés</t>
  </si>
  <si>
    <t xml:space="preserve">un écosystème sans pitié</t>
  </si>
  <si>
    <t xml:space="preserve">les derniers niveaux, un peu trop science-fiction</t>
  </si>
  <si>
    <t xml:space="preserve">Ecco les marées du temps</t>
  </si>
  <si>
    <t xml:space="preserve">Le retour du simulateur de dauphin, avec des niveaux plus mécaniques</t>
  </si>
  <si>
    <t xml:space="preserve">diriger un dauphin, toujours aussi amusant</t>
  </si>
  <si>
    <t xml:space="preserve">quelques nouveaux mécanismes bien vus</t>
  </si>
  <si>
    <t xml:space="preserve">un univers moins envoutant</t>
  </si>
  <si>
    <t xml:space="preserve">toujours aussi duuuuuuur</t>
  </si>
  <si>
    <t xml:space="preserve">Eternal champions</t>
  </si>
  <si>
    <t xml:space="preserve">Exclu consoles Sega</t>
  </si>
  <si>
    <t xml:space="preserve">joue le méchant </t>
  </si>
  <si>
    <t xml:space="preserve">Une alternative à street fighter 2, avec des héros aux compétences assez originales</t>
  </si>
  <si>
    <t xml:space="preserve">des héros hauts en couleur</t>
  </si>
  <si>
    <t xml:space="preserve">des panoplies de coups souvent originales</t>
  </si>
  <si>
    <t xml:space="preserve">graphiquement sympa, sans plus</t>
  </si>
  <si>
    <t xml:space="preserve">un peu de rigidité dans la jouabilité</t>
  </si>
  <si>
    <t xml:space="preserve">Fantastic Dizzy</t>
  </si>
  <si>
    <t xml:space="preserve">Codemasters</t>
  </si>
  <si>
    <t xml:space="preserve">Oliver twins</t>
  </si>
  <si>
    <t xml:space="preserve">Un jeu classique mais proposant un univers mignon (et permettant de jouer un œuf dur)</t>
  </si>
  <si>
    <t xml:space="preserve">jouer un œuf</t>
  </si>
  <si>
    <t xml:space="preserve">très classique, univers mis à part</t>
  </si>
  <si>
    <t xml:space="preserve">Fifa international soccer</t>
  </si>
  <si>
    <t xml:space="preserve">x (licence sportive)</t>
  </si>
  <si>
    <t xml:space="preserve">fifa</t>
  </si>
  <si>
    <t xml:space="preserve">Le premier jeu de foot en 3D isométrique, qui lança la célèbre série</t>
  </si>
  <si>
    <t xml:space="preserve">une ambiance plutôt canon</t>
  </si>
  <si>
    <t xml:space="preserve">le foot en 3d isométrique, bon…</t>
  </si>
  <si>
    <t xml:space="preserve">Flashback</t>
  </si>
  <si>
    <t xml:space="preserve">traverser le jeu du niveau télévisé et se croire invincible (avant de se faire tailler en pièce au niveau suivant)</t>
  </si>
  <si>
    <t xml:space="preserve">Delphine Software</t>
  </si>
  <si>
    <t xml:space="preserve">précurseur de l’utilisation de la rotoscopie et jeu ayant figuré au guiness book en tant que « jeu français le plus vendu au monde », premier jeu 24 mega de la megadrive (avec cartouche fabriquée en interne)</t>
  </si>
  <si>
    <t xml:space="preserve">héros amnésique</t>
  </si>
  <si>
    <t xml:space="preserve">Paul Cuisset</t>
  </si>
  <si>
    <t xml:space="preserve">Un successeur spirituel de prince of persia avec un univers riche et une animation incroyable</t>
  </si>
  <si>
    <t xml:space="preserve">une ambiance du tonnerre</t>
  </si>
  <si>
    <t xml:space="preserve">des phases de jeu renouvelées</t>
  </si>
  <si>
    <t xml:space="preserve">la (très bonne) jouabilité demande un temps d’adaptation</t>
  </si>
  <si>
    <t xml:space="preserve">Flink</t>
  </si>
  <si>
    <t xml:space="preserve">Psygnosis</t>
  </si>
  <si>
    <t xml:space="preserve">moi, héros à 12 ans + sorciers</t>
  </si>
  <si>
    <t xml:space="preserve">Henk Nieborg</t>
  </si>
  <si>
    <t xml:space="preserve">Un jeu de plateforme classique mais magnifique, malgré une difficulté liée notamment à l'impossibilité de sauvegader</t>
  </si>
  <si>
    <t xml:space="preserve">juste magnifique</t>
  </si>
  <si>
    <t xml:space="preserve">jouabilité un peu flottante</t>
  </si>
  <si>
    <t xml:space="preserve">aucun moyen de sauvegarder</t>
  </si>
  <si>
    <t xml:space="preserve">General chaos</t>
  </si>
  <si>
    <t xml:space="preserve">Classics / platinum</t>
  </si>
  <si>
    <t xml:space="preserve">Game refuge</t>
  </si>
  <si>
    <t xml:space="preserve">réédition même support</t>
  </si>
  <si>
    <t xml:space="preserve">Megadrive</t>
  </si>
  <si>
    <t xml:space="preserve">Un classique du jeu compétitif multi, qui demande de bien se coordonner et d'utiliser le terrain pour piéger les soldats adverses</t>
  </si>
  <si>
    <t xml:space="preserve">l'aspect stratégique intéressant, surtout en multi</t>
  </si>
  <si>
    <t xml:space="preserve">Les contrôles un peu rigides</t>
  </si>
  <si>
    <t xml:space="preserve">Global gladiators</t>
  </si>
  <si>
    <t xml:space="preserve">mcdonald</t>
  </si>
  <si>
    <t xml:space="preserve">héros « minoritaire »</t>
  </si>
  <si>
    <t xml:space="preserve">Un digne représentant du jeu-publicité réussi (Mc Donald) avec une thématique centrée sur l'écologie</t>
  </si>
  <si>
    <t xml:space="preserve">la thématique écologique, assez atypique</t>
  </si>
  <si>
    <t xml:space="preserve">un jeu publicitaire jouable et intéressant</t>
  </si>
  <si>
    <t xml:space="preserve">l’aspect graphique pas fou-fou</t>
  </si>
  <si>
    <t xml:space="preserve">Greatest heavyweights</t>
  </si>
  <si>
    <t xml:space="preserve">Combat – boxe/sportif</t>
  </si>
  <si>
    <t xml:space="preserve">Un jeu de boxe simple d'accès mais très agréable en multijoueurs</t>
  </si>
  <si>
    <t xml:space="preserve">très tactique, surtout en multi</t>
  </si>
  <si>
    <t xml:space="preserve">pas vraiment un étalon graphique</t>
  </si>
  <si>
    <t xml:space="preserve">Gynoug</t>
  </si>
  <si>
    <t xml:space="preserve">NCS corp</t>
  </si>
  <si>
    <t xml:space="preserve">Un shoot permettant d'incarner un ange dans des niveaux bourrés de mythologie</t>
  </si>
  <si>
    <t xml:space="preserve">univers réussi</t>
  </si>
  <si>
    <t xml:space="preserve">graphiquement limité</t>
  </si>
  <si>
    <t xml:space="preserve">Haunting</t>
  </si>
  <si>
    <t xml:space="preserve">Fantoooooomes + joue le méchant + héros improbable + pouvoirs psy</t>
  </si>
  <si>
    <t xml:space="preserve">Un titre original en 3D isométrique demandant de trouver le moyen de faire peur aux occupants d'une maison en utilisant le mobilier à disposition</t>
  </si>
  <si>
    <t xml:space="preserve">concept totalement original</t>
  </si>
  <si>
    <t xml:space="preserve">les mimiques des personages</t>
  </si>
  <si>
    <t xml:space="preserve">pas tant de possibilités que ça</t>
  </si>
  <si>
    <r>
      <rPr>
        <sz val="11"/>
        <color rgb="FF000000"/>
        <rFont val="Calibri"/>
        <family val="2"/>
        <charset val="1"/>
      </rPr>
      <t xml:space="preserve">Herzog zwei  </t>
    </r>
    <r>
      <rPr>
        <sz val="11"/>
        <color rgb="FFFFFFFF"/>
        <rFont val="Calibri"/>
        <family val="2"/>
        <charset val="1"/>
      </rPr>
      <t xml:space="preserve">jsripoll</t>
    </r>
  </si>
  <si>
    <t xml:space="preserve">Tecno soft</t>
  </si>
  <si>
    <t xml:space="preserve">Technosoft</t>
  </si>
  <si>
    <t xml:space="preserve">Un jeu de tir en déplacement libre dans un milieu guerrier</t>
  </si>
  <si>
    <t xml:space="preserve">la liberté de déplacement</t>
  </si>
  <si>
    <t xml:space="preserve">le mode multi, sympa</t>
  </si>
  <si>
    <t xml:space="preserve">il faut adhérer à l’univers</t>
  </si>
  <si>
    <t xml:space="preserve">étaD</t>
  </si>
  <si>
    <t xml:space="preserve">ISS deluxe</t>
  </si>
  <si>
    <t xml:space="preserve">Snes</t>
  </si>
  <si>
    <t xml:space="preserve">iss/pes</t>
  </si>
  <si>
    <t xml:space="preserve">Le premier d'une longue  série de jeux de football en opposition directe avec la série des FIFA</t>
  </si>
  <si>
    <t xml:space="preserve">le commentateur déjanté</t>
  </si>
  <si>
    <t xml:space="preserve">jouabilité précise et fun</t>
  </si>
  <si>
    <t xml:space="preserve">un petit manque de lisibilité (caméra trop rapprochée)</t>
  </si>
  <si>
    <t xml:space="preserve">Jungle strike</t>
  </si>
  <si>
    <t xml:space="preserve">High score prod</t>
  </si>
  <si>
    <t xml:space="preserve">La suite de Desert strike, pour un concept inchangé mais toujours aussi original</t>
  </si>
  <si>
    <t xml:space="preserve">Le concept efficace</t>
  </si>
  <si>
    <t xml:space="preserve">très proche de son prédécesseur</t>
  </si>
  <si>
    <t xml:space="preserve">Kid chameleon</t>
  </si>
  <si>
    <t xml:space="preserve">super héros en collant/armure</t>
  </si>
  <si>
    <t xml:space="preserve">Mark Cerny</t>
  </si>
  <si>
    <t xml:space="preserve">Un jeu de plateforme assez classique mais qui met parfaitement en œuvre le concept de déguisement/pouvoir au travers de niveau bien pensés</t>
  </si>
  <si>
    <t xml:space="preserve">les transformations, multiples et bien exploitées</t>
  </si>
  <si>
    <t xml:space="preserve">jla jouabilité un poil rigide</t>
  </si>
  <si>
    <t xml:space="preserve">le niveau de difficulté grimpe vite</t>
  </si>
  <si>
    <t xml:space="preserve">King colossus</t>
  </si>
  <si>
    <t xml:space="preserve">console jap uniquement</t>
  </si>
  <si>
    <t xml:space="preserve">Élevé (menus + texte critique)</t>
  </si>
  <si>
    <t xml:space="preserve">Toru Yoshida</t>
  </si>
  <si>
    <t xml:space="preserve">Un A-rpg classique masi sans défaut aux graphismes rappelant shining force</t>
  </si>
  <si>
    <t xml:space="preserve">la jouabilité souple</t>
  </si>
  <si>
    <t xml:space="preserve">une belle aventure</t>
  </si>
  <si>
    <t xml:space="preserve">rien de bien révolutionnaire</t>
  </si>
  <si>
    <t xml:space="preserve">quelques donjons un poil génériques</t>
  </si>
  <si>
    <t xml:space="preserve">Landstalker</t>
  </si>
  <si>
    <t xml:space="preserve">trouver la sortie du labyrinthe végétal et sécher ses larmes de détresse</t>
  </si>
  <si>
    <t xml:space="preserve">Climax entertainment</t>
  </si>
  <si>
    <t xml:space="preserve">Censuré en occident (contenu immoral vision de la femme – suppression de scènes un peu coquines dans le bain)</t>
  </si>
  <si>
    <t xml:space="preserve">kan naito</t>
  </si>
  <si>
    <t xml:space="preserve">Le zelda de la megadrive, proposant une  réalisation en 3D isométrique et une orientation labyrinthe/plateforme efficace</t>
  </si>
  <si>
    <t xml:space="preserve">magnifique</t>
  </si>
  <si>
    <t xml:space="preserve">long et varié</t>
  </si>
  <si>
    <t xml:space="preserve">la 3D isométrique couplée à l’absence d’ombre du personnage amène son lot de sauts de l’ange</t>
  </si>
  <si>
    <t xml:space="preserve">Légende de Thor</t>
  </si>
  <si>
    <t xml:space="preserve">L’autre grand jeu action-aventure de la Megadrive avec landstalker, avec une orientation plus "combat" et de graphismes très cartoon</t>
  </si>
  <si>
    <t xml:space="preserve">digne d’un dessin animé</t>
  </si>
  <si>
    <t xml:space="preserve">maniabilité façon « beat them all »</t>
  </si>
  <si>
    <t xml:space="preserve">un peu court et assez dirigiste</t>
  </si>
  <si>
    <t xml:space="preserve">Legend of Galahad</t>
  </si>
  <si>
    <t xml:space="preserve">Traveller’s tale games</t>
  </si>
  <si>
    <t xml:space="preserve">David Jones</t>
  </si>
  <si>
    <t xml:space="preserve">Un jeu de plateforme classique porté de l'amiga, qui vaut  le coup d'œil pour ses monstres gigantesque et sa dimension "plateforme-aventure", assez rare à l'époque</t>
  </si>
  <si>
    <t xml:space="preserve">des monstres gigantesques</t>
  </si>
  <si>
    <t xml:space="preserve">un peu statique graphiquement</t>
  </si>
  <si>
    <t xml:space="preserve">Lemmings</t>
  </si>
  <si>
    <t xml:space="preserve">DMA design</t>
  </si>
  <si>
    <t xml:space="preserve">lemmings</t>
  </si>
  <si>
    <t xml:space="preserve">héros improbable + joue au bodyguard</t>
  </si>
  <si>
    <t xml:space="preserve">La première itération du simulateur de nounou, qui demande d'escorter un groupe de "stupides" jusqu'à l'arrivée en leur assignant des tâches diverses (construire un pont, creuser…). Un concept original et qui proposait un mode deux joueurs!</t>
  </si>
  <si>
    <t xml:space="preserve">sauver des suicidaires</t>
  </si>
  <si>
    <t xml:space="preserve">un mode deux joueurs qui ne sera plus repris dans les opus suivants</t>
  </si>
  <si>
    <t xml:space="preserve">sélectionner un lemming précis sans hurler, une gageure</t>
  </si>
  <si>
    <t xml:space="preserve">Lemmings 2 - the tribes</t>
  </si>
  <si>
    <t xml:space="preserve">DMA Design</t>
  </si>
  <si>
    <t xml:space="preserve">La seconde itération du "simulateur de nounou", qui compense la perte du mode 2 joueurs par la présence de mondes plus colorés et de possibilités plus larges en matière de tâches à assigner aux "stupides"</t>
  </si>
  <si>
    <t xml:space="preserve">sauver des suicidaires partout dans le monde</t>
  </si>
  <si>
    <t xml:space="preserve">de nouvelles fonctionnalités bienvenues</t>
  </si>
  <si>
    <t xml:space="preserve">La disparition du mode deux joueurs</t>
  </si>
  <si>
    <t xml:space="preserve">Le roi lion – the lion king</t>
  </si>
  <si>
    <t xml:space="preserve">+1,5 million</t>
  </si>
  <si>
    <t xml:space="preserve">Disney – roi lion</t>
  </si>
  <si>
    <t xml:space="preserve">Afrique</t>
  </si>
  <si>
    <t xml:space="preserve">Avec Aladdin (et les mickey/Donald), une des meilleures adaptations de dessins animés Disney sur console, avec une animation du lion très impressionnante pour l'époque</t>
  </si>
  <si>
    <t xml:space="preserve">l’animation du lion, très souple</t>
  </si>
  <si>
    <t xml:space="preserve">fidèle au dessin animé</t>
  </si>
  <si>
    <t xml:space="preserve">graphiquement mignon, sans plus</t>
  </si>
  <si>
    <t xml:space="preserve">Les schtroumphs</t>
  </si>
  <si>
    <t xml:space="preserve">Infogrames</t>
  </si>
  <si>
    <t xml:space="preserve">schtroumphs</t>
  </si>
  <si>
    <t xml:space="preserve">Un jeu de plateforme classique et très ardu permettant de passer un bon moment dans le monde de la BD</t>
  </si>
  <si>
    <t xml:space="preserve">on retrouve bien l’identité du dessin animé</t>
  </si>
  <si>
    <t xml:space="preserve">tendu comme un schtroumph noir</t>
  </si>
  <si>
    <t xml:space="preserve">Light crusader</t>
  </si>
  <si>
    <t xml:space="preserve">Masato Maegawa + Hiroshi Luchi</t>
  </si>
  <si>
    <t xml:space="preserve">Un nouvel action RPG par les créateurs de Landstalker, plus classique mais proposant un donjon de haute volée</t>
  </si>
  <si>
    <t xml:space="preserve">le level-design bien réussi</t>
  </si>
  <si>
    <t xml:space="preserve">assez court pour le genre</t>
  </si>
  <si>
    <t xml:space="preserve">Lotus 2 RECS</t>
  </si>
  <si>
    <t xml:space="preserve">Course – arcade</t>
  </si>
  <si>
    <t xml:space="preserve">3D simulée</t>
  </si>
  <si>
    <t xml:space="preserve">Magnetic fields</t>
  </si>
  <si>
    <t xml:space="preserve">Lotus</t>
  </si>
  <si>
    <t xml:space="preserve">Une adaptation fidèle  du jeu de course de l'amiga, avec un mode écran partagé et des musiques très réussies</t>
  </si>
  <si>
    <r>
      <rPr>
        <sz val="11"/>
        <color rgb="FF000000"/>
        <rFont val="Calibri"/>
        <family val="2"/>
        <charset val="1"/>
      </rPr>
      <t xml:space="preserve">la bande-son punchy  </t>
    </r>
    <r>
      <rPr>
        <sz val="11"/>
        <color rgb="FFFFFFFF"/>
        <rFont val="Calibri"/>
        <family val="2"/>
        <charset val="1"/>
      </rPr>
      <t xml:space="preserve">jsripoll</t>
    </r>
  </si>
  <si>
    <t xml:space="preserve">graphiquement dépassé</t>
  </si>
  <si>
    <t xml:space="preserve">Man overboard!</t>
  </si>
  <si>
    <t xml:space="preserve">Zeppelin games (eutechnyx)</t>
  </si>
  <si>
    <t xml:space="preserve">Pirates + joue au bodyguard</t>
  </si>
  <si>
    <t xml:space="preserve">Un concept original qui se rapproche quelque peu de lemmings, avec une approche graphique très réussie</t>
  </si>
  <si>
    <t xml:space="preserve">Un univers mignon</t>
  </si>
  <si>
    <t xml:space="preserve">l’aspect stratégie réussi</t>
  </si>
  <si>
    <t xml:space="preserve">la durée de vie limitée</t>
  </si>
  <si>
    <t xml:space="preserve">Marko's magic football</t>
  </si>
  <si>
    <t xml:space="preserve">Domark</t>
  </si>
  <si>
    <t xml:space="preserve">Un jeu de plateforme qui propose d'utiliser son ballon de foot comme arme ou outil de résolution d'énigme. Classique mais très réussi graphiquement.</t>
  </si>
  <si>
    <t xml:space="preserve">le concept du ballon de foot à tout faire</t>
  </si>
  <si>
    <t xml:space="preserve">graphiquement attrayant</t>
  </si>
  <si>
    <t xml:space="preserve">Mega Bomberman</t>
  </si>
  <si>
    <t xml:space="preserve">1- Tout public (casu + baby entry)</t>
  </si>
  <si>
    <t xml:space="preserve">1- Première prise en main</t>
  </si>
  <si>
    <t xml:space="preserve">Hudson soft</t>
  </si>
  <si>
    <t xml:space="preserve">bomberman</t>
  </si>
  <si>
    <t xml:space="preserve">Le portage de l'un des meilleurs bomberman de la pc-engine, qui outre le "posage" de bombes permet de grimper sur des montures aux aptitudes diverses, ajoutant bon nombre de subtilités de jeu. Un grand classique des soirées multi.</t>
  </si>
  <si>
    <t xml:space="preserve">un portage exemplaire</t>
  </si>
  <si>
    <t xml:space="preserve">les montures qui renversent les règles du jeu</t>
  </si>
  <si>
    <t xml:space="preserve">le mode solo bof bof</t>
  </si>
  <si>
    <t xml:space="preserve">Megagames 2</t>
  </si>
  <si>
    <t xml:space="preserve">Multiples (action – beat them up 2d, action 2d) </t>
  </si>
  <si>
    <t xml:space="preserve">z- compilation</t>
  </si>
  <si>
    <t xml:space="preserve">Multiples (compil)</t>
  </si>
  <si>
    <t xml:space="preserve">Multiples (golden axe, shinobi, streets of rage)</t>
  </si>
  <si>
    <t xml:space="preserve">joue le méchant + héros « minoritaire »</t>
  </si>
  <si>
    <t xml:space="preserve">Tokuhiko Uwabo + Yuzo Koshiro</t>
  </si>
  <si>
    <t xml:space="preserve">une compilation regroupant plusieurs classiques du jeu d'action (golden axe, revenge of shinobi, streets of rage)</t>
  </si>
  <si>
    <t xml:space="preserve">lle meilleur du beat them all ancienne génération</t>
  </si>
  <si>
    <t xml:space="preserve">du classique de chez classique</t>
  </si>
  <si>
    <t xml:space="preserve">Golden axe a moyennement bien vieilli</t>
  </si>
  <si>
    <t xml:space="preserve">Mega-lo-mania</t>
  </si>
  <si>
    <t xml:space="preserve">Gestion – construction</t>
  </si>
  <si>
    <t xml:space="preserve">Un mix entre populous et settlers, et certainement l'un des "simulateur de Dieu" les plus réussis de l'époque, offrant beaucoup de possibilités pour développer sa tribu</t>
  </si>
  <si>
    <t xml:space="preserve">le style mignon</t>
  </si>
  <si>
    <t xml:space="preserve">les possibilités plutôt étoffées</t>
  </si>
  <si>
    <t xml:space="preserve">sans souris, on se sent parfois comme une tortue sur le sable</t>
  </si>
  <si>
    <t xml:space="preserve">Mickael Jackson’s Moonwalker</t>
  </si>
  <si>
    <t xml:space="preserve">jeu paradoxal proposant de sauver des enfants avec Mickael Jackson</t>
  </si>
  <si>
    <t xml:space="preserve">mickael jackson</t>
  </si>
  <si>
    <t xml:space="preserve">Mickael Jackson</t>
  </si>
  <si>
    <t xml:space="preserve">Un jeu de plateforme fun bien que classique intégrant feu le king de la pop</t>
  </si>
  <si>
    <t xml:space="preserve">stylé</t>
  </si>
  <si>
    <t xml:space="preserve">la jouabilité rigide</t>
  </si>
  <si>
    <t xml:space="preserve">sauver des enfants avec Mickael Jackson</t>
  </si>
  <si>
    <r>
      <rPr>
        <sz val="11"/>
        <color rgb="FF000000"/>
        <rFont val="Calibri"/>
        <family val="2"/>
        <charset val="1"/>
      </rPr>
      <t xml:space="preserve">Mickey mania  </t>
    </r>
    <r>
      <rPr>
        <sz val="11"/>
        <color rgb="FFFFFFFF"/>
        <rFont val="Calibri"/>
        <family val="2"/>
        <charset val="1"/>
      </rPr>
      <t xml:space="preserve">jsripoll</t>
    </r>
  </si>
  <si>
    <t xml:space="preserve">Sony</t>
  </si>
  <si>
    <t xml:space="preserve">David Jaffe</t>
  </si>
  <si>
    <t xml:space="preserve">Un jeu de plateforme classique qui permet de retraverser l'histoire de la plus grande mascotte Disney, au travers de niveaux artistiquement très réussis illustrant les particularités des dessins animés d'origine</t>
  </si>
  <si>
    <t xml:space="preserve">un formidable voyage dans l’histoire de Mickey</t>
  </si>
  <si>
    <t xml:space="preserve">des graphismes impressionnants</t>
  </si>
  <si>
    <t xml:space="preserve">la maniabilité un peu flottante</t>
  </si>
  <si>
    <t xml:space="preserve">peu permissif pour un jeu nostalgique !</t>
  </si>
  <si>
    <t xml:space="preserve">Micromachines 2 turbo tournament</t>
  </si>
  <si>
    <t xml:space="preserve">Fermé (circuits)</t>
  </si>
  <si>
    <t xml:space="preserve">se retrouver sur l’éponge à 4 et se regarder avec malaise (indice : personne n’arrivera jamais de l’autre côté)</t>
  </si>
  <si>
    <t xml:space="preserve">jeu à 4 via 2 ports manettes intégrés à la cartouche – j cart de codemasters</t>
  </si>
  <si>
    <t xml:space="preserve">micromachines</t>
  </si>
  <si>
    <t xml:space="preserve">Un petit jeu de voitures "vue de dessus" qui, passé un temps d'adaptation, se révèle avec bomberman comme l'une des pépites du jeu multijoueur (avec l'inmanquable niveau de la cuisine et sa traversée de l'évier à dos d'éponge)</t>
  </si>
  <si>
    <t xml:space="preserve">le meilleur de la sournoiserie en multi</t>
  </si>
  <si>
    <t xml:space="preserve">plusieurs véhicules, plusieurs jouabilités</t>
  </si>
  <si>
    <t xml:space="preserve">peu trépidant en solo</t>
  </si>
  <si>
    <t xml:space="preserve">Micromachines military</t>
  </si>
  <si>
    <t xml:space="preserve">La digne suite de micromachines 2, qui s'oriente quelque peu vers l'action par l'utilisation d'armes sur les véhicules pour renouveler les sensations de jeu.</t>
  </si>
  <si>
    <t xml:space="preserve">l’ajout des armes pour rajouter du suspens</t>
  </si>
  <si>
    <t xml:space="preserve">reste proche de ses prédécesseurs</t>
  </si>
  <si>
    <t xml:space="preserve">Mister nutz</t>
  </si>
  <si>
    <t xml:space="preserve">Ocean France</t>
  </si>
  <si>
    <t xml:space="preserve">Philippe Dessoly</t>
  </si>
  <si>
    <t xml:space="preserve">Un des plus beaux jeu de plateformes de la console (bien que classique) qui a la particularité d'avoir été développé par deux français</t>
  </si>
  <si>
    <t xml:space="preserve">c’est vraiment mignon</t>
  </si>
  <si>
    <t xml:space="preserve">c’est français !</t>
  </si>
  <si>
    <t xml:space="preserve">c’est classique, quand même</t>
  </si>
  <si>
    <t xml:space="preserve">Mortal kombat</t>
  </si>
  <si>
    <t xml:space="preserve">2D digitalisation</t>
  </si>
  <si>
    <t xml:space="preserve">7- adulte (joueur confirmé)</t>
  </si>
  <si>
    <t xml:space="preserve">Midway</t>
  </si>
  <si>
    <t xml:space="preserve">contenu gore + Censuré (sang caché mais réactivable contrairement à la mouture snes)</t>
  </si>
  <si>
    <t xml:space="preserve">mortal kombat</t>
  </si>
  <si>
    <t xml:space="preserve">Ed Boon</t>
  </si>
  <si>
    <t xml:space="preserve">Le premier opus de la saga qui déclencha les passions de la censure</t>
  </si>
  <si>
    <t xml:space="preserve">mortal kombat avec du sang, c’était ça Sega !</t>
  </si>
  <si>
    <t xml:space="preserve">jsripoll</t>
  </si>
  <si>
    <t xml:space="preserve">rigide de chez rigide</t>
  </si>
  <si>
    <t xml:space="preserve">NBA Jam tournament edition</t>
  </si>
  <si>
    <t xml:space="preserve">Sport – basket</t>
  </si>
  <si>
    <t xml:space="preserve">Iguana entertainment</t>
  </si>
  <si>
    <t xml:space="preserve">Acclaim</t>
  </si>
  <si>
    <t xml:space="preserve">+1 million</t>
  </si>
  <si>
    <t xml:space="preserve">Astuce : inventeur du mode « big head » dans les tips</t>
  </si>
  <si>
    <t xml:space="preserve">nba</t>
  </si>
  <si>
    <t xml:space="preserve">La version ultime du jeu de basket arcade en deux contre deux. Très amusant même pour les personnes étrangères à ce sport.</t>
  </si>
  <si>
    <t xml:space="preserve">un gameplay arcade immédiatement accessible</t>
  </si>
  <si>
    <t xml:space="preserve">assez tactique une fois les astuces comprises</t>
  </si>
  <si>
    <t xml:space="preserve">peu amusant en solo passé la découverte</t>
  </si>
  <si>
    <t xml:space="preserve">Paperboy</t>
  </si>
  <si>
    <t xml:space="preserve">remaster</t>
  </si>
  <si>
    <t xml:space="preserve">Un simulateur de distributeur de journeaux, sans équivalent et doté d'une excellente rejouabilité pour celui qui souhaite remplir toutes les boites aux lettres</t>
  </si>
  <si>
    <t xml:space="preserve">livrer le journal en défonçant la fenêtre des voisins</t>
  </si>
  <si>
    <t xml:space="preserve">...et le chien des voisins</t>
  </si>
  <si>
    <t xml:space="preserve">très répétitif</t>
  </si>
  <si>
    <t xml:space="preserve">Phantasy star IV</t>
  </si>
  <si>
    <t xml:space="preserve">RPG – JRPG</t>
  </si>
  <si>
    <t xml:space="preserve">perdre un personnage auquel on avait fini par bien s’attacher</t>
  </si>
  <si>
    <t xml:space="preserve">Sega – AM7</t>
  </si>
  <si>
    <t xml:space="preserve">phantasy star</t>
  </si>
  <si>
    <t xml:space="preserve">Kotaro Hayashida, Rieko Kodama</t>
  </si>
  <si>
    <t xml:space="preserve">Un jeu d'aventure japonais classique mais parfaitement exécuté, proposant un scénario et un univers très attachants et de multiples stratégies pendant les combats au tour par tour</t>
  </si>
  <si>
    <t xml:space="preserve">le système de combat très complet</t>
  </si>
  <si>
    <t xml:space="preserve">un scénario bien amené</t>
  </si>
  <si>
    <t xml:space="preserve">les graphismes dans les phases en vue de dessus, sérieux ??</t>
  </si>
  <si>
    <t xml:space="preserve">Powerdrive</t>
  </si>
  <si>
    <t xml:space="preserve">Course – rallye</t>
  </si>
  <si>
    <t xml:space="preserve">Rage software</t>
  </si>
  <si>
    <t xml:space="preserve">Un jeu de rallye arcade "vue de dessus" offrant des ambiances réalistes très agréables </t>
  </si>
  <si>
    <t xml:space="preserve">la conduite accessible et toute en glisse</t>
  </si>
  <si>
    <t xml:space="preserve">la profondeur de jeu limitée</t>
  </si>
  <si>
    <t xml:space="preserve">Prince of persia</t>
  </si>
  <si>
    <t xml:space="preserve">arriver au niveau 13 à force de larmes et comprendre que le timing sera trop juste pour aller au bout</t>
  </si>
  <si>
    <t xml:space="preserve">Jordan Mechner</t>
  </si>
  <si>
    <t xml:space="preserve">précurseur de l’utilisation de la rotoscopie</t>
  </si>
  <si>
    <t xml:space="preserve">prince of persia</t>
  </si>
  <si>
    <t xml:space="preserve">Le jeu de référence de Jordan Mechner  pour un jeu de plateforme « réaliste » totalement révolutionnaire</t>
  </si>
  <si>
    <t xml:space="preserve">le concept du temps limité pour finir le jeu</t>
  </si>
  <si>
    <t xml:space="preserve">l’animation en rotoscopie, exemplaire</t>
  </si>
  <si>
    <t xml:space="preserve">l’absence de niveaux bonus</t>
  </si>
  <si>
    <t xml:space="preserve">Puggsy</t>
  </si>
  <si>
    <t xml:space="preserve">Un jeu de plateforme-enigme adapté de l'amiga, qui demande de gérer un certain nombre d'objets pour progresser dans les niveaux. Très original et bien réalisé</t>
  </si>
  <si>
    <t xml:space="preserve">les puzzles souvent malins</t>
  </si>
  <si>
    <t xml:space="preserve">la tronche du héros, à la fois touchant et blasé</t>
  </si>
  <si>
    <t xml:space="preserve">la durée de vie minimaliste</t>
  </si>
  <si>
    <t xml:space="preserve">Quackshot + castle of illusion</t>
  </si>
  <si>
    <t xml:space="preserve">Disney – mickey + donald</t>
  </si>
  <si>
    <t xml:space="preserve">Rieko Kodama</t>
  </si>
  <si>
    <t xml:space="preserve">La compilation de deux des meilleurs jeux de plateforme Disney de la console</t>
  </si>
  <si>
    <t xml:space="preserve">Castle of illusion et sa bande-son entrainante</t>
  </si>
  <si>
    <t xml:space="preserve">Quackshot et ses ventouses</t>
  </si>
  <si>
    <t xml:space="preserve">Quackshot un peu rigide dans sa maniabilité</t>
  </si>
  <si>
    <t xml:space="preserve">Ranger-X</t>
  </si>
  <si>
    <t xml:space="preserve">Action – run and gun de profil</t>
  </si>
  <si>
    <t xml:space="preserve">Gau entertainment</t>
  </si>
  <si>
    <t xml:space="preserve">gorobots partout</t>
  </si>
  <si>
    <t xml:space="preserve">Un jeu d'action très rhythmé à bord d'un mécha bénéficiant de plusieurs "transformations"</t>
  </si>
  <si>
    <t xml:space="preserve">graphiquement, ça pète</t>
  </si>
  <si>
    <t xml:space="preserve">Road rash 2</t>
  </si>
  <si>
    <t xml:space="preserve">road rash</t>
  </si>
  <si>
    <t xml:space="preserve">La meilleure itération du jeu de "moto-baston" demandant autant d’habilité dans le pilotage que dans le latage à coup de matraques</t>
  </si>
  <si>
    <t xml:space="preserve">les petites scénettes animées illustrant les débuts et fin de courses</t>
  </si>
  <si>
    <t xml:space="preserve">un concept vraiment fendart, seul ou à deux</t>
  </si>
  <si>
    <t xml:space="preserve">un manque de lisibilité à grande vitesse</t>
  </si>
  <si>
    <t xml:space="preserve">Rocket knight adventure</t>
  </si>
  <si>
    <t xml:space="preserve">Michiru Yamane</t>
  </si>
  <si>
    <t xml:space="preserve">Un jeu de plateforme-action très soigné graphiquement proposant de s'affranchir des lois de la gravité grâce à un jetpack multi-fonctions</t>
  </si>
  <si>
    <t xml:space="preserve">graphiquement superbe</t>
  </si>
  <si>
    <t xml:space="preserve">le jet pack, à l’utilisation très souple</t>
  </si>
  <si>
    <t xml:space="preserve">l’aventure un peu courte</t>
  </si>
  <si>
    <t xml:space="preserve">Rock n roll racing</t>
  </si>
  <si>
    <t xml:space="preserve">Silicon &amp; synapse</t>
  </si>
  <si>
    <t xml:space="preserve">Interplay</t>
  </si>
  <si>
    <t xml:space="preserve">Brian Fargo</t>
  </si>
  <si>
    <t xml:space="preserve">Un "micromachines déchaîné" en 3d pseudo-isométrique, proposant des courses très tendues</t>
  </si>
  <si>
    <t xml:space="preserve">rythme de courses très relevé</t>
  </si>
  <si>
    <t xml:space="preserve">parfois on ne voit pas grand-chose</t>
  </si>
  <si>
    <t xml:space="preserve">Sensible soccer</t>
  </si>
  <si>
    <t xml:space="preserve">Le concurrent direct du jeu de foot kick-off, en bien plus maniable et accessible</t>
  </si>
  <si>
    <t xml:space="preserve">arcade mais finalement très tactique</t>
  </si>
  <si>
    <t xml:space="preserve">les joueurs TOUT petits</t>
  </si>
  <si>
    <t xml:space="preserve">Shining force 2</t>
  </si>
  <si>
    <t xml:space="preserve">Gestion – Stratégie tour par tour</t>
  </si>
  <si>
    <t xml:space="preserve">booster ses personnages au maximum en utilisant quelques astuces et éternuer sur le bosse final</t>
  </si>
  <si>
    <t xml:space="preserve">Camelot software</t>
  </si>
  <si>
    <t xml:space="preserve">shining</t>
  </si>
  <si>
    <t xml:space="preserve">Le meilleur représentant du jeu de stratégie tout par tour, proposant des personnages hauts en couleurs et une bonne série de batailles épiques portées par une bande-son particulièrement réusie</t>
  </si>
  <si>
    <t xml:space="preserve">lune bande-son très entrainante</t>
  </si>
  <si>
    <t xml:space="preserve">dles multiples possibilités de jeu (combinaisons de personnages, évolutions…)</t>
  </si>
  <si>
    <t xml:space="preserve">peut être un poil trop facile</t>
  </si>
  <si>
    <t xml:space="preserve">Shining in the darkness</t>
  </si>
  <si>
    <t xml:space="preserve">RPG – dungeon RPG</t>
  </si>
  <si>
    <t xml:space="preserve">Exclu totale hors micro</t>
  </si>
  <si>
    <t xml:space="preserve">Un jeu qui rappelle que la série "shining" n'a pas toujours été un jeu de stratégie, mais a bel et bien commencé sa carrière comme un dungeon-RPG, très réussi au demeurant</t>
  </si>
  <si>
    <t xml:space="preserve">le design général, qui lance le style « shining »</t>
  </si>
  <si>
    <t xml:space="preserve">les possibilités tactiques plutôt étoffées</t>
  </si>
  <si>
    <t xml:space="preserve">les donjons répétitifs</t>
  </si>
  <si>
    <t xml:space="preserve">Shinobi 3 return of ninja master</t>
  </si>
  <si>
    <t xml:space="preserve">shinobi</t>
  </si>
  <si>
    <t xml:space="preserve">Le dernier volet du jeu de plateforme action mettant en scène le calèbre ninja, toujours doté de nombreuses compétences</t>
  </si>
  <si>
    <t xml:space="preserve">les graphismes et la mise en scène de folie</t>
  </si>
  <si>
    <t xml:space="preserve">les séances de jeu totalement inattendues</t>
  </si>
  <si>
    <t xml:space="preserve">assez linéaire</t>
  </si>
  <si>
    <t xml:space="preserve">Snake rattle n roll</t>
  </si>
  <si>
    <t xml:space="preserve">Rare software</t>
  </si>
  <si>
    <t xml:space="preserve">nes</t>
  </si>
  <si>
    <t xml:space="preserve">frères Stamper</t>
  </si>
  <si>
    <t xml:space="preserve">David Wise</t>
  </si>
  <si>
    <t xml:space="preserve">Un jeu au concept atypique qui peut rappeler pacman, avec un mode 2 joueurs très réussi</t>
  </si>
  <si>
    <t xml:space="preserve">le concept diablement efficace</t>
  </si>
  <si>
    <t xml:space="preserve">la bonne bouille des personnages (si ça compte)</t>
  </si>
  <si>
    <t xml:space="preserve">se renouvelle peu au fil du temps</t>
  </si>
  <si>
    <t xml:space="preserve">Soleil</t>
  </si>
  <si>
    <t xml:space="preserve">faire des ronds dans le sable autour de Sonic !</t>
  </si>
  <si>
    <t xml:space="preserve">L'autre grand "zelda" de la megadrive avec landstaker et "la légende de thor", et certainement l'un des jeux les plus mignons et bien construits de la console.</t>
  </si>
  <si>
    <t xml:space="preserve">les graphismes naifs mais enchanteurs (voire parfois inquiétants)</t>
  </si>
  <si>
    <t xml:space="preserve">vraiment souple à jouer</t>
  </si>
  <si>
    <t xml:space="preserve">assez facile, peut être top</t>
  </si>
  <si>
    <t xml:space="preserve">Sonic &amp; knuckles</t>
  </si>
  <si>
    <t xml:space="preserve">refaire les premiers niveaux de Sonic 3 avec Knuckles et passer par tous ces nouveaux passages</t>
  </si>
  <si>
    <t xml:space="preserve">Sega – Sonic team</t>
  </si>
  <si>
    <t xml:space="preserve">cartouche emboitable avec jeux megadrive</t>
  </si>
  <si>
    <t xml:space="preserve">première cartouche emboitable</t>
  </si>
  <si>
    <t xml:space="preserve">Yuji Naka + Hisashi Suzuki</t>
  </si>
  <si>
    <t xml:space="preserve">L’add-on de Sonic 3, mais aussi des deux premiers Sonic, marquant la première apparition de Knuckles</t>
  </si>
  <si>
    <t xml:space="preserve">les graphismes et la bande-son de folie</t>
  </si>
  <si>
    <t xml:space="preserve">Knuckles et ses nouveaux pouvoirs</t>
  </si>
  <si>
    <t xml:space="preserve">les niveaux sympa mais en deçà du 3</t>
  </si>
  <si>
    <t xml:space="preserve">dur d’avoir TOUTES les émeraudes</t>
  </si>
  <si>
    <t xml:space="preserve">Sonic the hedgehog</t>
  </si>
  <si>
    <t xml:space="preserve">traverser marble zone et ne plus envie d’y aller à fond comme un bourrin</t>
  </si>
  <si>
    <t xml:space="preserve">Top (+15 millions)</t>
  </si>
  <si>
    <t xml:space="preserve">premier Sonic</t>
  </si>
  <si>
    <t xml:space="preserve">Yuji Naka + naoto oshima + Rieko kodama</t>
  </si>
  <si>
    <t xml:space="preserve">La première sortie officielle d'une mascotte emblématique, qui prendra de plus en plus de vitesse sur la console avant de finir dans un arbre lors de l'avènement de la 3D</t>
  </si>
  <si>
    <t xml:space="preserve">la jouabiltié parfaitement calibrée</t>
  </si>
  <si>
    <t xml:space="preserve">la version europe en 50hz</t>
  </si>
  <si>
    <t xml:space="preserve">Sonic the hedgehog 2</t>
  </si>
  <si>
    <t xml:space="preserve">coop et versus</t>
  </si>
  <si>
    <t xml:space="preserve">+6 millions</t>
  </si>
  <si>
    <t xml:space="preserve">Yuji Naka + Mark Cerny + Rieko kodama</t>
  </si>
  <si>
    <t xml:space="preserve">La seconde itération de Sonic, marquant l’apparition de Tails</t>
  </si>
  <si>
    <t xml:space="preserve">le mode coop même imparfait</t>
  </si>
  <si>
    <t xml:space="preserve">Sonic the hedgehog 3</t>
  </si>
  <si>
    <t xml:space="preserve">finir son premier niveau bonus et trouver qu’on a géré comme un as</t>
  </si>
  <si>
    <t xml:space="preserve">La troisième itération de Sonic, ajoutant des pouvoirs spécifiques</t>
  </si>
  <si>
    <t xml:space="preserve">la durée de vie dingue</t>
  </si>
  <si>
    <t xml:space="preserve">le mode versus un peu décevant</t>
  </si>
  <si>
    <t xml:space="preserve">Sorcerian</t>
  </si>
  <si>
    <t xml:space="preserve">Falcom</t>
  </si>
  <si>
    <t xml:space="preserve">dragon slayer</t>
  </si>
  <si>
    <t xml:space="preserve">Un A-RPG en vue de profil et définitivement accès action, voire plateforme</t>
  </si>
  <si>
    <t xml:space="preserve">jouable et prenant</t>
  </si>
  <si>
    <t xml:space="preserve">les musiques géniales</t>
  </si>
  <si>
    <t xml:space="preserve">graphiquement juste, mais ce n’est pas grave</t>
  </si>
  <si>
    <t xml:space="preserve">Space harrier 2</t>
  </si>
  <si>
    <t xml:space="preserve">Sega – AM2</t>
  </si>
  <si>
    <t xml:space="preserve">Science-fiction + fumé</t>
  </si>
  <si>
    <t xml:space="preserve">Yu Suzuki</t>
  </si>
  <si>
    <t xml:space="preserve">Une adaptation du jeu de tir "3D - vue de dos" emblématique de Yu Suzuki, à l'action frénétique</t>
  </si>
  <si>
    <t xml:space="preserve">très rythmé</t>
  </si>
  <si>
    <t xml:space="preserve">la bande-son phénoménale</t>
  </si>
  <si>
    <t xml:space="preserve">tout de même répétitif</t>
  </si>
  <si>
    <t xml:space="preserve">Sparkster</t>
  </si>
  <si>
    <t xml:space="preserve">Akira Yamaoka + Michiru Yamane</t>
  </si>
  <si>
    <t xml:space="preserve">La suite officielle de Rocket knight, bien plus centré sur l'action mais toujours maîtrisé malgré quelques défauts de jouabilité</t>
  </si>
  <si>
    <t xml:space="preserve">toujours aussi joli</t>
  </si>
  <si>
    <t xml:space="preserve">le jet-pack libre</t>
  </si>
  <si>
    <r>
      <rPr>
        <sz val="11"/>
        <color rgb="FF000000"/>
        <rFont val="Calibri"/>
        <family val="2"/>
        <charset val="1"/>
      </rPr>
      <t xml:space="preserve">moins fin que le 1</t>
    </r>
    <r>
      <rPr>
        <vertAlign val="superscript"/>
        <sz val="11"/>
        <color rgb="FF000000"/>
        <rFont val="Calibri"/>
        <family val="2"/>
        <charset val="1"/>
      </rPr>
      <t xml:space="preserve">er</t>
    </r>
    <r>
      <rPr>
        <sz val="11"/>
        <color rgb="FF000000"/>
        <rFont val="Calibri"/>
        <family val="2"/>
        <charset val="1"/>
      </rPr>
      <t xml:space="preserve"> opus</t>
    </r>
  </si>
  <si>
    <t xml:space="preserve">Speedball 2</t>
  </si>
  <si>
    <t xml:space="preserve">Sport – arcade</t>
  </si>
  <si>
    <t xml:space="preserve">un jeu de football en mode "baston", particulièrement excellent à deux joueurs, où l'utilisation des multiplicateurs de points rend les matchs particulièrement tendus</t>
  </si>
  <si>
    <t xml:space="preserve">Le système de jeu accessible mais technique</t>
  </si>
  <si>
    <t xml:space="preserve">un univers cyber bien posé et qui sert le jeu</t>
  </si>
  <si>
    <t xml:space="preserve">la bande son correcte mais limitée</t>
  </si>
  <si>
    <t xml:space="preserve">Street fighter 2' special champion edition</t>
  </si>
  <si>
    <t xml:space="preserve">Top ost + Top innovation</t>
  </si>
  <si>
    <t xml:space="preserve">précurseur des jeu de combat 2d à combos</t>
  </si>
  <si>
    <t xml:space="preserve">street fighter</t>
  </si>
  <si>
    <t xml:space="preserve">Akira Yasuda + Daigo Ikeno</t>
  </si>
  <si>
    <t xml:space="preserve">Yoko Shimomura</t>
  </si>
  <si>
    <t xml:space="preserve">La version qui signe l'arrivée du jeu de combat sur la console, malgré le manque de boutons évident des manettes de base</t>
  </si>
  <si>
    <t xml:space="preserve">une belle adaptation du jeu d’arcade</t>
  </si>
  <si>
    <t xml:space="preserve">le système de jeu très complet</t>
  </si>
  <si>
    <t xml:space="preserve">un poil moins classe que sur nes</t>
  </si>
  <si>
    <t xml:space="preserve">la jouabilité à trois boutons, sérieux</t>
  </si>
  <si>
    <t xml:space="preserve">Streets of rage 2</t>
  </si>
  <si>
    <t xml:space="preserve">en finir avec cette saleté d’ascenseur final et engager le combat ultime contre le garde du corps du grand méchant (sur fond de musique épique)</t>
  </si>
  <si>
    <t xml:space="preserve">Censuré en occident (contenu immoral vision de la femme – changement jupe de l’héroine lors des sauts)</t>
  </si>
  <si>
    <t xml:space="preserve">streets of rage</t>
  </si>
  <si>
    <t xml:space="preserve">girl power + joue au policier + héros « minoritaire »</t>
  </si>
  <si>
    <t xml:space="preserve">Le slogan "l'arcade à la maison" n'auras jamais mieux été employé qu'avec ce beat them all à la fois complet, varié et magnifiquement réalisé (avec une bande-son totalement atypique). Un bijou du multijoueur coopératif.</t>
  </si>
  <si>
    <t xml:space="preserve">un style visuel propre et réussi</t>
  </si>
  <si>
    <t xml:space="preserve">la jouabilité simple mais souple</t>
  </si>
  <si>
    <t xml:space="preserve">parfois une petite sensation de redite du 1 (en plus beau)</t>
  </si>
  <si>
    <t xml:space="preserve">Strider</t>
  </si>
  <si>
    <t xml:space="preserve">Caged element</t>
  </si>
  <si>
    <t xml:space="preserve">strider</t>
  </si>
  <si>
    <t xml:space="preserve">sauve le monde (tout seul) + ninja/samurai</t>
  </si>
  <si>
    <t xml:space="preserve">Un portage d'un des premiers jeux d'action grand spectacle, quelque peu rigide mais toujours agréable à traverser</t>
  </si>
  <si>
    <t xml:space="preserve">le rythme nerveux</t>
  </si>
  <si>
    <t xml:space="preserve">le héros et sa loooongue épée</t>
  </si>
  <si>
    <t xml:space="preserve">techniquement assez daté</t>
  </si>
  <si>
    <t xml:space="preserve">Sub-terrania</t>
  </si>
  <si>
    <t xml:space="preserve">Xyrinx</t>
  </si>
  <si>
    <t xml:space="preserve">Un jeu de tir multidirectionnel jouable à 2 et proposant des univers organiques très réussis</t>
  </si>
  <si>
    <t xml:space="preserve">les graphismes fins et opressants</t>
  </si>
  <si>
    <t xml:space="preserve">le mode deux joueurs bien fichu</t>
  </si>
  <si>
    <t xml:space="preserve">l’inertie du vaisseaux peut irriter</t>
  </si>
  <si>
    <t xml:space="preserve">Sunset riders</t>
  </si>
  <si>
    <t xml:space="preserve">Western – fictif</t>
  </si>
  <si>
    <t xml:space="preserve">Une sorte de "street of rage avec des pistolets", proposant des boss originaux à abattre en coopération</t>
  </si>
  <si>
    <t xml:space="preserve">le jeu à deux, en mode « demmerde-toi »</t>
  </si>
  <si>
    <t xml:space="preserve">le jeu à deux, en mode « entraide »</t>
  </si>
  <si>
    <t xml:space="preserve">un peu moche quand même</t>
  </si>
  <si>
    <t xml:space="preserve">Super baseball 2020</t>
  </si>
  <si>
    <t xml:space="preserve">Sport – baseball</t>
  </si>
  <si>
    <t xml:space="preserve">Pallas/nufx</t>
  </si>
  <si>
    <t xml:space="preserve">Neogeo</t>
  </si>
  <si>
    <t xml:space="preserve">Un jeu de baseball arcade et futuriste idéal pour ceux qui n’aiment pas le baseball planplan</t>
  </si>
  <si>
    <t xml:space="preserve">La prise en main top</t>
  </si>
  <si>
    <t xml:space="preserve">des coups bas pas très académiques !</t>
  </si>
  <si>
    <t xml:space="preserve">le jeu à deux sympa sans plus</t>
  </si>
  <si>
    <t xml:space="preserve">Super monaco GP 2 - Ayrton Senna</t>
  </si>
  <si>
    <t xml:space="preserve">Course – F1</t>
  </si>
  <si>
    <t xml:space="preserve">Ayrton senna</t>
  </si>
  <si>
    <t xml:space="preserve">Un jeu de course magnifiquement réalisé pour son époque, et très complet au niveau des sensations proposées</t>
  </si>
  <si>
    <t xml:space="preserve">les sensations générales et l’impression de vitesse</t>
  </si>
  <si>
    <t xml:space="preserve">le mode multi, il est où ?</t>
  </si>
  <si>
    <t xml:space="preserve">Super skidmarks</t>
  </si>
  <si>
    <t xml:space="preserve">Acid software</t>
  </si>
  <si>
    <t xml:space="preserve">Nouvelle Zélande</t>
  </si>
  <si>
    <t xml:space="preserve">Un jeu de course en vue de dessus rappelant super offroad et micromachines</t>
  </si>
  <si>
    <t xml:space="preserve">vraiment super fun et barré</t>
  </si>
  <si>
    <t xml:space="preserve">à huit, c’est du pur délire</t>
  </si>
  <si>
    <t xml:space="preserve">pas longtemps fun en solo</t>
  </si>
  <si>
    <t xml:space="preserve">Syndicate</t>
  </si>
  <si>
    <t xml:space="preserve">Bullfrog</t>
  </si>
  <si>
    <t xml:space="preserve">pouvoirs psy</t>
  </si>
  <si>
    <t xml:space="preserve">Peter Molineux</t>
  </si>
  <si>
    <t xml:space="preserve">Un véritable jeu de rôle/stratégie sur console, proposant une complexité peu commune</t>
  </si>
  <si>
    <t xml:space="preserve">un univers crédible avec peu de pixels</t>
  </si>
  <si>
    <t xml:space="preserve">le système de jeu très riche</t>
  </si>
  <si>
    <t xml:space="preserve">techniquement assez limite</t>
  </si>
  <si>
    <t xml:space="preserve">demande un délai de prise en main, surtout à la manette</t>
  </si>
  <si>
    <t xml:space="preserve">Talmit’s adventure (marvel land)</t>
  </si>
  <si>
    <t xml:space="preserve">Un jeu de plateforme classique mais très agréable à parcourir</t>
  </si>
  <si>
    <t xml:space="preserve">l’univers mignon et coloré</t>
  </si>
  <si>
    <t xml:space="preserve">vraiment classique</t>
  </si>
  <si>
    <t xml:space="preserve">!</t>
  </si>
  <si>
    <t xml:space="preserve">Theme park</t>
  </si>
  <si>
    <t xml:space="preserve">pc</t>
  </si>
  <si>
    <t xml:space="preserve">theme park</t>
  </si>
  <si>
    <t xml:space="preserve">joue au petit train</t>
  </si>
  <si>
    <t xml:space="preserve">Un simulateur de construction de parc d'attraction très complet dans un univers déjanté, où il est même possible de choisir le niveau de sel des frites proposées dans les buvettes.</t>
  </si>
  <si>
    <t xml:space="preserve">de la gestion fun et pointue</t>
  </si>
  <si>
    <t xml:space="preserve">ça reste moins fluide à la manette</t>
  </si>
  <si>
    <t xml:space="preserve">Thunder force IV</t>
  </si>
  <si>
    <t xml:space="preserve">thunder force</t>
  </si>
  <si>
    <t xml:space="preserve">L'un des meilleurs shoot de côté de la console, proposant de nombreux effets graphiques</t>
  </si>
  <si>
    <t xml:space="preserve">les niveaux variés et souvent sublimes</t>
  </si>
  <si>
    <t xml:space="preserve">le challenge relevé juste comme il faut</t>
  </si>
  <si>
    <t xml:space="preserve">quelques fautes de goût sur certains décors</t>
  </si>
  <si>
    <t xml:space="preserve">pas assez de reliefs escarpés</t>
  </si>
  <si>
    <t xml:space="preserve">Tintin au Tibet</t>
  </si>
  <si>
    <t xml:space="preserve">tintin</t>
  </si>
  <si>
    <t xml:space="preserve">Chine et Tibet</t>
  </si>
  <si>
    <t xml:space="preserve">Une adaptation fidèle de la bd, malgré un niveau de difficulté parfois "un poil" trop sadique</t>
  </si>
  <si>
    <t xml:space="preserve">très joli et fidèle à la BD</t>
  </si>
  <si>
    <t xml:space="preserve">difficile et vicieux</t>
  </si>
  <si>
    <t xml:space="preserve">Tiny toons - buster hidden treasure</t>
  </si>
  <si>
    <t xml:space="preserve">Une adaptation de la série de warner, classique mais colorée, avec des niveaux aux thématiques bien trouvées</t>
  </si>
  <si>
    <t xml:space="preserve">les graphismes super mignons</t>
  </si>
  <si>
    <t xml:space="preserve">la jouabilité spéciale qui demande un temps d’adaptation</t>
  </si>
  <si>
    <t xml:space="preserve">assez classique dans l’ensemble</t>
  </si>
  <si>
    <t xml:space="preserve">Toughman contest</t>
  </si>
  <si>
    <t xml:space="preserve">Visual concepts</t>
  </si>
  <si>
    <t xml:space="preserve">L'autre grand jeu de boxe de la console, proposant une vue "à la punch out" tout en proposant une atmosphère très spécifique et réussie. </t>
  </si>
  <si>
    <t xml:space="preserve">Punchout dans un environnement plus sérieux</t>
  </si>
  <si>
    <t xml:space="preserve">belle marge de progression à force d'entraînement</t>
  </si>
  <si>
    <t xml:space="preserve">bande-son en retrait</t>
  </si>
  <si>
    <t xml:space="preserve">Urban strike</t>
  </si>
  <si>
    <t xml:space="preserve">Le troisième volet du jeu de tir en 3d isométrique, dans la droite lignée de ses prédecesseurs</t>
  </si>
  <si>
    <t xml:space="preserve">le système de jeu toujours efficace</t>
  </si>
  <si>
    <t xml:space="preserve">les incursions en zone urbaine, sympa</t>
  </si>
  <si>
    <t xml:space="preserve">très semblable aux précédents opus</t>
  </si>
  <si>
    <t xml:space="preserve">le scénario un peu poussif</t>
  </si>
  <si>
    <t xml:space="preserve">Valis 3</t>
  </si>
  <si>
    <t xml:space="preserve">Telenet – Lasersoft</t>
  </si>
  <si>
    <t xml:space="preserve">Telenet</t>
  </si>
  <si>
    <t xml:space="preserve">valis</t>
  </si>
  <si>
    <t xml:space="preserve">Un jeu de plateforme classique touché par le syndrome "héroine en jupette", mais agréable à parcourir grâce à son univers "fantasy" assez particulier</t>
  </si>
  <si>
    <t xml:space="preserve">classique et efficace</t>
  </si>
  <si>
    <t xml:space="preserve">le style des artworks, vraiment sympa</t>
  </si>
  <si>
    <t xml:space="preserve">pas fou techniquement</t>
  </si>
  <si>
    <t xml:space="preserve">Water margin</t>
  </si>
  <si>
    <t xml:space="preserve">Piko interactive</t>
  </si>
  <si>
    <t xml:space="preserve">Pixel heart</t>
  </si>
  <si>
    <t xml:space="preserve">L’adaptation (on peut dire tardive) d’un beat them up sympa des années 90, issu de l’arcade et initialement sorti sur la megadrive japonaise uniquement sous le titre shui hu feng  yun zhang</t>
  </si>
  <si>
    <t xml:space="preserve">un bon beat them up équilibré</t>
  </si>
  <si>
    <t xml:space="preserve">possibilités assez sommaines</t>
  </si>
  <si>
    <t xml:space="preserve">ça reste moyen graphiquement</t>
  </si>
  <si>
    <t xml:space="preserve">Wiz n liz</t>
  </si>
  <si>
    <t xml:space="preserve">Bizarre creations</t>
  </si>
  <si>
    <t xml:space="preserve">sorciers</t>
  </si>
  <si>
    <t xml:space="preserve">Un jeu de ramassage de trucs en temps limité, qui fut un temps un incontournable des parties multijoueurs</t>
  </si>
  <si>
    <t xml:space="preserve">un superbe candidat aux parties en versus</t>
  </si>
  <si>
    <t xml:space="preserve">le style graphique mignon</t>
  </si>
  <si>
    <t xml:space="preserve">ça reste du ramassage de patounes</t>
  </si>
  <si>
    <t xml:space="preserve">Wonder boy in monster world</t>
  </si>
  <si>
    <t xml:space="preserve">L'héritier de la série des wonderboy, qui profite des capacités de la console pour optimiser sa partie graphique tout en restant dans la lignée de monsterland</t>
  </si>
  <si>
    <t xml:space="preserve">une belle association entre plateforme et RPG "light"</t>
  </si>
  <si>
    <t xml:space="preserve">l'identité graphique forte</t>
  </si>
  <si>
    <t xml:space="preserve">graphiquement moins chatoyant que son aîné</t>
  </si>
  <si>
    <t xml:space="preserve">World of illusion</t>
  </si>
  <si>
    <t xml:space="preserve">hisser patiemment son compère en haut de la corde puis le punir à coup de cape magique</t>
  </si>
  <si>
    <t xml:space="preserve">Top innovation + Top artistique</t>
  </si>
  <si>
    <t xml:space="preserve">Un jeu de plateforme particulièrement magnifique  proposant un vrai système de coopération pour progresser entres les niveaux</t>
  </si>
  <si>
    <t xml:space="preserve">une merveilleuse aventure en coopératif</t>
  </si>
  <si>
    <t xml:space="preserve">vraiment joli, drôle et détaillé</t>
  </si>
  <si>
    <t xml:space="preserve">seul, c'est de suite moins drôle</t>
  </si>
  <si>
    <t xml:space="preserve">une difficulté aléatoire (souvent trop facile, avec des pics de difficulté inattendus)</t>
  </si>
  <si>
    <t xml:space="preserve">Zombies ate my neighbors</t>
  </si>
  <si>
    <t xml:space="preserve">Lucasarts</t>
  </si>
  <si>
    <t xml:space="preserve">zombies</t>
  </si>
  <si>
    <t xml:space="preserve">Un jeu d'action "vue de dessus" qui demande d'aller délivrer ses voisins de créatures belliqueuses</t>
  </si>
  <si>
    <t xml:space="preserve">le jeu en coopérratif, très réussi</t>
  </si>
  <si>
    <t xml:space="preserve">l'ambiance assez loufoque</t>
  </si>
  <si>
    <t xml:space="preserve">peut être assez difficile par moment</t>
  </si>
  <si>
    <t xml:space="preserve">le système change peu d'un bout à l'autre du jeu</t>
  </si>
  <si>
    <t xml:space="preserve">Zool</t>
  </si>
  <si>
    <t xml:space="preserve">Gremlin</t>
  </si>
  <si>
    <t xml:space="preserve">chupa chups</t>
  </si>
  <si>
    <t xml:space="preserve">Un portage du jeu de plateforme amiga, sponsorisé chupa chups et proposant un héros capable d'escalader les murs </t>
  </si>
  <si>
    <t xml:space="preserve">la capacité du héros de s'accrocher aux murs</t>
  </si>
  <si>
    <t xml:space="preserve">jouabilité plutôt rigide</t>
  </si>
  <si>
    <t xml:space="preserve">quelques problèmes de lisibilité, parfois</t>
  </si>
  <si>
    <t xml:space="preserve">Chuck rock 2 son of Chuck</t>
  </si>
  <si>
    <t xml:space="preserve">mega-CD</t>
  </si>
  <si>
    <t xml:space="preserve">Optique – cd</t>
  </si>
  <si>
    <t xml:space="preserve">console eur uniquement</t>
  </si>
  <si>
    <t xml:space="preserve">dinosaures</t>
  </si>
  <si>
    <t xml:space="preserve">La suite du jeu déjanté, proposant de jouer le fils du héros du premier épisode, cette fois armé d'un gourdin</t>
  </si>
  <si>
    <t xml:space="preserve">joli et varié</t>
  </si>
  <si>
    <t xml:space="preserve">moins décalé que le premier opus</t>
  </si>
  <si>
    <t xml:space="preserve">Dragon's lair</t>
  </si>
  <si>
    <t xml:space="preserve">Aventure – Film intéractif</t>
  </si>
  <si>
    <t xml:space="preserve">Readysoft</t>
  </si>
  <si>
    <t xml:space="preserve">précurseur des jeux en FMV</t>
  </si>
  <si>
    <t xml:space="preserve">Une grande légende du film intéractif demandant d'aller sauver une belle princesse, malgré sa difficulté crispante</t>
  </si>
  <si>
    <t xml:space="preserve">un vrai dessin-animé intéractif</t>
  </si>
  <si>
    <t xml:space="preserve">la princesse en détresse, particulièrement sexy</t>
  </si>
  <si>
    <t xml:space="preserve">dur, mais DUR quoi</t>
  </si>
  <si>
    <t xml:space="preserve">l'enchaînement aléatoire des niveaux couplée à l'absence d'indications sur "ce qu'il faut faire"</t>
  </si>
  <si>
    <t xml:space="preserve">Dune</t>
  </si>
  <si>
    <t xml:space="preserve">Aventure – narratif</t>
  </si>
  <si>
    <t xml:space="preserve">Cryo interactive</t>
  </si>
  <si>
    <t xml:space="preserve">précurseur des jeux narratifs</t>
  </si>
  <si>
    <t xml:space="preserve">Virginia Madsen</t>
  </si>
  <si>
    <t xml:space="preserve">Une aventure visuelle composée de plusieures séquences de jeu dans l'univers des romans</t>
  </si>
  <si>
    <t xml:space="preserve">une belle retranscription de l'univers du roman</t>
  </si>
  <si>
    <t xml:space="preserve">des phases de jeu variées</t>
  </si>
  <si>
    <t xml:space="preserve">rythme assez contemplatif</t>
  </si>
  <si>
    <t xml:space="preserve">la partie "conquête", un somnifère puissant</t>
  </si>
  <si>
    <t xml:space="preserve">Keio flying squadron (demo disk – jeu complet)</t>
  </si>
  <si>
    <t xml:space="preserve">Victor interactive</t>
  </si>
  <si>
    <t xml:space="preserve">JVC</t>
  </si>
  <si>
    <t xml:space="preserve">Sorciers + girl power</t>
  </si>
  <si>
    <t xml:space="preserve">Un jeu de tir/action très manga, rappelant les meilleurs moments du développeur Treasure</t>
  </si>
  <si>
    <t xml:space="preserve">un shoot coloré et déjanté</t>
  </si>
  <si>
    <t xml:space="preserve">la courbe de difficulté accessible</t>
  </si>
  <si>
    <t xml:space="preserve">il faut aimé l'ambiance manga acidulée</t>
  </si>
  <si>
    <t xml:space="preserve">loose boite custo</t>
  </si>
  <si>
    <t xml:space="preserve">Night trap</t>
  </si>
  <si>
    <t xml:space="preserve">FMV</t>
  </si>
  <si>
    <t xml:space="preserve">6- adulte (tous niveaux)</t>
  </si>
  <si>
    <t xml:space="preserve">Digital pictures</t>
  </si>
  <si>
    <t xml:space="preserve">précurseur des jeux en FMV, et ayant provoqué la création de l’ESRB pour le contrôle des jeux violents</t>
  </si>
  <si>
    <t xml:space="preserve">Censuré en occident (gore – suppression de scènes)</t>
  </si>
  <si>
    <t xml:space="preserve">Bimbos et lolitas + vampires + big brother </t>
  </si>
  <si>
    <t xml:space="preserve">David Crane</t>
  </si>
  <si>
    <t xml:space="preserve">Dana Plato</t>
  </si>
  <si>
    <t xml:space="preserve">Une utilisation originale du concept de film intégractif demandant de surveiller et piéger des intrus grâce à un réseau de caméras de surveillance</t>
  </si>
  <si>
    <t xml:space="preserve">le concept de surveiller une maison via des caméras et des pièges</t>
  </si>
  <si>
    <t xml:space="preserve">l'univers kitsch à souhait</t>
  </si>
  <si>
    <t xml:space="preserve">finir le jeu impose de zapper quasiment toutes les scènes de l'histoire</t>
  </si>
  <si>
    <t xml:space="preserve">Road avenger</t>
  </si>
  <si>
    <t xml:space="preserve">Telenet – Wolfteam</t>
  </si>
  <si>
    <t xml:space="preserve">Yoshihisa Kishimoto</t>
  </si>
  <si>
    <t xml:space="preserve">Un véritable dessin animé intéractif, proche de dragon's lair dans son concept, mais avec une difficulté plus acceptable</t>
  </si>
  <si>
    <t xml:space="preserve">exigeant mais pas impossible à finir</t>
  </si>
  <si>
    <t xml:space="preserve">une durée de vie forcément limitée</t>
  </si>
  <si>
    <t xml:space="preserve">Robo Aleste</t>
  </si>
  <si>
    <t xml:space="preserve">aleste</t>
  </si>
  <si>
    <t xml:space="preserve">Science-fiction – spatial</t>
  </si>
  <si>
    <t xml:space="preserve">Un des meilleurs représentants du shooter mecha sur le support</t>
  </si>
  <si>
    <t xml:space="preserve">graphiquement racé</t>
  </si>
  <si>
    <t xml:space="preserve">le rythme de dingue</t>
  </si>
  <si>
    <t xml:space="preserve">heureusement qu’il est bon, car question shooters mega-cd….</t>
  </si>
  <si>
    <t xml:space="preserve">Shining force cd</t>
  </si>
  <si>
    <t xml:space="preserve">arriver à la fin du troisième scénario (avec sa dream team remontée à bloc) et « comprendre le pourquoi du comment »</t>
  </si>
  <si>
    <t xml:space="preserve">remake</t>
  </si>
  <si>
    <t xml:space="preserve">Game gear</t>
  </si>
  <si>
    <t xml:space="preserve">La remasterisation de shining force gaiden avec les standards graphiques de shining force 2</t>
  </si>
  <si>
    <t xml:space="preserve">trois histoires prenantes pour le prix d'une</t>
  </si>
  <si>
    <t xml:space="preserve">l'univers graphique et sonore</t>
  </si>
  <si>
    <t xml:space="preserve">l'absence des phases de déplacement de autres opus</t>
  </si>
  <si>
    <t xml:space="preserve">Sol feace / Cobra command</t>
  </si>
  <si>
    <t xml:space="preserve">Multiples (narratif - film intéractif,  action – shoot aérien 3d)</t>
  </si>
  <si>
    <t xml:space="preserve">2D + FMV</t>
  </si>
  <si>
    <t xml:space="preserve">Multiples (préhistoire, megadrive)</t>
  </si>
  <si>
    <t xml:space="preserve">Une compilation regroupant un jeu de tir vue de côté et un film intéractif, tous deux assez classiques mais agréables à parcourir</t>
  </si>
  <si>
    <t xml:space="preserve">du shooter dans toutes ses dimensions</t>
  </si>
  <si>
    <t xml:space="preserve">cobra command a pris un peu cher niveau graphique</t>
  </si>
  <si>
    <t xml:space="preserve">Sonic CD</t>
  </si>
  <si>
    <t xml:space="preserve">Naoto Oshima</t>
  </si>
  <si>
    <t xml:space="preserve">La véritable suite spirituelle du premier Sonic, proposant une jouabilité similaire dans des mondes plus "vertigineux"</t>
  </si>
  <si>
    <t xml:space="preserve">l'intro qui en jette</t>
  </si>
  <si>
    <t xml:space="preserve">encore plus de Sonic 1 </t>
  </si>
  <si>
    <t xml:space="preserve">Un univers bizarrement moins attrayant</t>
  </si>
  <si>
    <t xml:space="preserve">Sylpheed</t>
  </si>
  <si>
    <t xml:space="preserve">3D</t>
  </si>
  <si>
    <t xml:space="preserve">Le précurseur des "jeux de tir 3d" (en fait totalement en 2d avec uniquement un effet de profondeur vu vaisseau)</t>
  </si>
  <si>
    <t xml:space="preserve">une bonne immersion grâce aux choix techniques faits (angle de vue, effets)</t>
  </si>
  <si>
    <t xml:space="preserve">l'angle de vue qui peut gêner la lisibilité</t>
  </si>
  <si>
    <t xml:space="preserve">assez lambda graphiquement</t>
  </si>
  <si>
    <t xml:space="preserve">Time gal</t>
  </si>
  <si>
    <t xml:space="preserve">Film intéractif à la dragon's lair, bien moins réussi graphiquement (notamment par rapport à la version arcade) mais proposant une histoire très agréable à suivre</t>
  </si>
  <si>
    <t xml:space="preserve">le concept à la dragon’s lair</t>
  </si>
  <si>
    <t xml:space="preserve">graphiquement fade au regard du jeu darcade d’origine</t>
  </si>
  <si>
    <t xml:space="preserve">la durée de vie famélique</t>
  </si>
  <si>
    <t xml:space="preserve">Thunderhawk</t>
  </si>
  <si>
    <t xml:space="preserve">Action – shooter aérien 3d</t>
  </si>
  <si>
    <t xml:space="preserve">Un précurseur des "jeux de tir 3d" (en vrai cette fois, pas comme sylpheed) proposant en outre une action très soutenue</t>
  </si>
  <si>
    <t xml:space="preserve">la liberté de mouvement</t>
  </si>
  <si>
    <t xml:space="preserve">la jouabilité super souple</t>
  </si>
  <si>
    <t xml:space="preserve">les objectifs pas vraiment folichons</t>
  </si>
  <si>
    <t xml:space="preserve">graphiquement, c’est raide</t>
  </si>
  <si>
    <t xml:space="preserve">Tomcat alley</t>
  </si>
  <si>
    <t xml:space="preserve">français sous titré anglais</t>
  </si>
  <si>
    <t xml:space="preserve">Code monkeys</t>
  </si>
  <si>
    <t xml:space="preserve">Un film intéractif dynamique aux comandes d'un jet de combat, demandant d'appuyer au bon moment pour lancer missiles et roquettes. </t>
  </si>
  <si>
    <t xml:space="preserve">le film intéractif de Top gun qui ne dit pas son nom</t>
  </si>
  <si>
    <t xml:space="preserve">scénario sympa</t>
  </si>
  <si>
    <t xml:space="preserve">il faut vraiment appuyer au bon moment pour valider chaque scène</t>
  </si>
  <si>
    <t xml:space="preserve">rejouabiltié rachitique</t>
  </si>
  <si>
    <t xml:space="preserve">Star wars arcade</t>
  </si>
  <si>
    <t xml:space="preserve">32X</t>
  </si>
  <si>
    <t xml:space="preserve">star wars</t>
  </si>
  <si>
    <t xml:space="preserve">Un jeu de tir 3d reproduisant fidèlement l'ambiance des grandes scènes de la série</t>
  </si>
  <si>
    <t xml:space="preserve">immersion réussie</t>
  </si>
  <si>
    <t xml:space="preserve">beaucoup trop court</t>
  </si>
  <si>
    <t xml:space="preserve">missions assez convenues, sans réel rebondissement</t>
  </si>
  <si>
    <t xml:space="preserve">Virtua racing deluxe</t>
  </si>
  <si>
    <t xml:space="preserve">précurseur des jeux de course 3D</t>
  </si>
  <si>
    <t xml:space="preserve">virtua</t>
  </si>
  <si>
    <t xml:space="preserve">Yu Suzuki + Toshihiro Nagoshi</t>
  </si>
  <si>
    <t xml:space="preserve">Hiroshi Kawaguchi (sous pseudo)</t>
  </si>
  <si>
    <t xml:space="preserve">Une révolution du jeu de course , proposant des graphismes 3D et même une représentation (sommaire) des mécaniciens du pit stop</t>
  </si>
  <si>
    <t xml:space="preserve">tous les ingrédients du bon jeu de F1 arcade</t>
  </si>
  <si>
    <t xml:space="preserve">des sensations nouvelles grâce à la 3D</t>
  </si>
  <si>
    <t xml:space="preserve">ça reste quand même bien bien moche</t>
  </si>
  <si>
    <t xml:space="preserve">avec seulement 3 circuits, on finit vite même par tourner en rond</t>
  </si>
  <si>
    <t xml:space="preserve">Athlete kings</t>
  </si>
  <si>
    <t xml:space="preserve">Saturn</t>
  </si>
  <si>
    <t xml:space="preserve">Party game – jeux olympiques</t>
  </si>
  <si>
    <t xml:space="preserve">mettre plus d’une seconde au 100mù à son meilleur ami et entendre son personnage crier « somebody stooop meee »</t>
  </si>
  <si>
    <t xml:space="preserve">jo</t>
  </si>
  <si>
    <t xml:space="preserve">bouge ton popotin – jeu sportif</t>
  </si>
  <si>
    <t xml:space="preserve">Le concurrent direct de Track n field,  et donc un grand classique du multijoueurs, proposant une fournée d’épreuves issues des jo d’été et demandant de mitrailler la manette pour être remportées</t>
  </si>
  <si>
    <t xml:space="preserve">le vrai sens de la compet’</t>
  </si>
  <si>
    <t xml:space="preserve">ambiance et graphismes décalés et efficaces</t>
  </si>
  <si>
    <t xml:space="preserve">on reste beaucoup dans le bourrinage de boutons</t>
  </si>
  <si>
    <t xml:space="preserve">Blazing dragons</t>
  </si>
  <si>
    <t xml:space="preserve">Aventure – point n click</t>
  </si>
  <si>
    <t xml:space="preserve">Illusion gaming</t>
  </si>
  <si>
    <t xml:space="preserve">Crystal dynamics</t>
  </si>
  <si>
    <t xml:space="preserve">Un point n click loufoque proche de la série des discworld</t>
  </si>
  <si>
    <t xml:space="preserve">très drôle, et en français !</t>
  </si>
  <si>
    <t xml:space="preserve">la simplicité d’accès</t>
  </si>
  <si>
    <t xml:space="preserve">les temps de chargement, partout, partout, partout</t>
  </si>
  <si>
    <t xml:space="preserve">Bug!</t>
  </si>
  <si>
    <t xml:space="preserve">Plateforme – plateforme 3d</t>
  </si>
  <si>
    <t xml:space="preserve">Realtime associates</t>
  </si>
  <si>
    <t xml:space="preserve">Un jeu de labyrinthe original aux commandes d’un insecte désireux de s’échapper tout en évitant les nombreux pièges et ennemis présents dans les lieux</t>
  </si>
  <si>
    <t xml:space="preserve">l’univers super mignon</t>
  </si>
  <si>
    <t xml:space="preserve">l’idée même du labyrinthe saupoudré de plateforme et de combats de boss</t>
  </si>
  <si>
    <t xml:space="preserve">répétitif passée la surprise du premier monde</t>
  </si>
  <si>
    <t xml:space="preserve">on peut difficilement qualifier la jouabilité de « souple »</t>
  </si>
  <si>
    <t xml:space="preserve">Bulk slash</t>
  </si>
  <si>
    <t xml:space="preserve">CA production</t>
  </si>
  <si>
    <t xml:space="preserve">Un shooter ouvert rappelant Omega boost dans un univers manga très frais</t>
  </si>
  <si>
    <t xml:space="preserve">le rythme furieux</t>
  </si>
  <si>
    <t xml:space="preserve">l’ambiance manga sympa</t>
  </si>
  <si>
    <t xml:space="preserve">techniquement ça fait parfois mal (clipping, aliasing)</t>
  </si>
  <si>
    <t xml:space="preserve">Burning rangers</t>
  </si>
  <si>
    <t xml:space="preserve">Action – action 3d</t>
  </si>
  <si>
    <t xml:space="preserve">ost</t>
  </si>
  <si>
    <t xml:space="preserve">joue au pompier</t>
  </si>
  <si>
    <t xml:space="preserve">Yuji Naka + naoto oshima</t>
  </si>
  <si>
    <t xml:space="preserve">Naofumi Hataya</t>
  </si>
  <si>
    <t xml:space="preserve">Un shooter action 3d au commande de pompiers du futur</t>
  </si>
  <si>
    <t xml:space="preserve">techniquement impressionnant</t>
  </si>
  <si>
    <t xml:space="preserve">techniquement pas super propre, parfois</t>
  </si>
  <si>
    <t xml:space="preserve">Clockwork knight 2</t>
  </si>
  <si>
    <t xml:space="preserve">2D silicon graphics</t>
  </si>
  <si>
    <t xml:space="preserve">Le second opus du jeu de plateforme librement inspiré de l’univers de Toy story, assez classique mais très plaisant à parcourir</t>
  </si>
  <si>
    <t xml:space="preserve">l’univers réussi</t>
  </si>
  <si>
    <t xml:space="preserve">plein de petite trouvailles partout</t>
  </si>
  <si>
    <t xml:space="preserve">techniquement imparfait</t>
  </si>
  <si>
    <t xml:space="preserve">Command and conquer</t>
  </si>
  <si>
    <t xml:space="preserve">se voir embarqué dans une mission impossible avant que le briefing prenne une tournure totalement inattendue</t>
  </si>
  <si>
    <t xml:space="preserve">précurseur des jeux de stratégie temps réel</t>
  </si>
  <si>
    <t xml:space="preserve">command and conquer</t>
  </si>
  <si>
    <t xml:space="preserve">Louis Castle</t>
  </si>
  <si>
    <t xml:space="preserve">Le portage du jeu de stratégie temps réel de référence opposant le NOD et le GDI dans un jeu équilibré, servi par d’irrésistibles scènes cinématiques de série z</t>
  </si>
  <si>
    <t xml:space="preserve">le système de jeu particulièrement complet</t>
  </si>
  <si>
    <t xml:space="preserve">le mode histoire (dont le patron du NOD et sa classe internationale)</t>
  </si>
  <si>
    <t xml:space="preserve">on pleure parfois à la manette</t>
  </si>
  <si>
    <t xml:space="preserve">quelques saccades quand l’écran est trop chargé</t>
  </si>
  <si>
    <t xml:space="preserve">Dark savior</t>
  </si>
  <si>
    <t xml:space="preserve">Semi-ouvert (chemins alternatifs)</t>
  </si>
  <si>
    <t xml:space="preserve">Multiples (choix de parcours)</t>
  </si>
  <si>
    <t xml:space="preserve">La suite spirituelle de Landstalker, allégeant le côté RPG ou exploration pour une approche plus action qui n’est pas déplaisante</t>
  </si>
  <si>
    <t xml:space="preserve">les multiples petites histoires et sauts dans le temps</t>
  </si>
  <si>
    <t xml:space="preserve">les combats en duel assez tactiques</t>
  </si>
  <si>
    <t xml:space="preserve">ça pixellise pas mal</t>
  </si>
  <si>
    <t xml:space="preserve">l’absence de phases de balade ou donjons qui faisaient le sel de Landstalker</t>
  </si>
  <si>
    <t xml:space="preserve">Daytona USA championship circuit edition</t>
  </si>
  <si>
    <t xml:space="preserve">2 link (multijeux requis)</t>
  </si>
  <si>
    <t xml:space="preserve">Accessoire (volant optionnel recommandé)</t>
  </si>
  <si>
    <t xml:space="preserve">précurseur des jeux de courses 3D</t>
  </si>
  <si>
    <t xml:space="preserve">Yu Suzuki + Toshihiro Nagoshi + Daisuke Sato</t>
  </si>
  <si>
    <t xml:space="preserve">Takenobu Mitsuyoshi</t>
  </si>
  <si>
    <t xml:space="preserve">Le second opus, plus optimisé que le jeu initial, du grand jeu de course arcade de Sega</t>
  </si>
  <si>
    <t xml:space="preserve">l’ambiance furieuse</t>
  </si>
  <si>
    <t xml:space="preserve">la maîtrise du gameplay se mérite</t>
  </si>
  <si>
    <t xml:space="preserve">toujours imparfait techniquement, malgré les progrès</t>
  </si>
  <si>
    <t xml:space="preserve">Deep fear</t>
  </si>
  <si>
    <t xml:space="preserve">Aventure – Survival horror</t>
  </si>
  <si>
    <t xml:space="preserve">3D sur décors 2d</t>
  </si>
  <si>
    <t xml:space="preserve">plusieurs cd de jeu</t>
  </si>
  <si>
    <t xml:space="preserve">sega</t>
  </si>
  <si>
    <t xml:space="preserve">contenu gore</t>
  </si>
  <si>
    <t xml:space="preserve">Un survival horror en milieu sous marin sorti en tout fin de vie de la console</t>
  </si>
  <si>
    <t xml:space="preserve">l’univers sympa, même après avoir fait resident evil</t>
  </si>
  <si>
    <t xml:space="preserve">le balais dans le cul du héros, « comme dans resident »</t>
  </si>
  <si>
    <t xml:space="preserve">Dragon force</t>
  </si>
  <si>
    <t xml:space="preserve">2D sur décors 3d</t>
  </si>
  <si>
    <t xml:space="preserve">se retrouver traqué par le « grand roi méchant » et comprendre que ça se finira en « un contre un »</t>
  </si>
  <si>
    <t xml:space="preserve">Un jeu de stratégie atypique et extraordinairement réussi tant au niveau graphique que ludique, proposant de suivre la destinée de souverains désireux d’unifier le continent, quitte à envoyer leurs troupes à l’assaut des royaumes voisins</t>
  </si>
  <si>
    <t xml:space="preserve">le mix entre micro et macro stratégie (carte et champs de bataille)</t>
  </si>
  <si>
    <t xml:space="preserve">le style graphique agréable</t>
  </si>
  <si>
    <t xml:space="preserve">l’influence limitée sur les combats</t>
  </si>
  <si>
    <t xml:space="preserve">Dungeons &amp; dragons collection  (no ram pack)</t>
  </si>
  <si>
    <t xml:space="preserve">x (adaptation jeu de plateau)</t>
  </si>
  <si>
    <t xml:space="preserve">donjons et dragons</t>
  </si>
  <si>
    <t xml:space="preserve">La compilation des deux opus du beat them all heroic fantasy dans l’univers du jeu de rôle, assez similaire à Golden axe dans son principe et parfaitement exécuté</t>
  </si>
  <si>
    <t xml:space="preserve">deux bons beat them up d’arcade</t>
  </si>
  <si>
    <t xml:space="preserve">graphiquement au poil</t>
  </si>
  <si>
    <t xml:space="preserve">le système de jeu classique de chez classique</t>
  </si>
  <si>
    <t xml:space="preserve">Earthworm Jim 2</t>
  </si>
  <si>
    <t xml:space="preserve">Screaming pink</t>
  </si>
  <si>
    <t xml:space="preserve">La suite du jeu de plateforme référence, un peu moins barré et varié que son prédécesseur mais parfaitement exécuté</t>
  </si>
  <si>
    <t xml:space="preserve">c’est toujours aussi beau</t>
  </si>
  <si>
    <t xml:space="preserve">l’ambiance décalée qui pousse à avancer pour « voir le prochaine niveau »</t>
  </si>
  <si>
    <t xml:space="preserve">moins de séquences cultes que dans le premier opus</t>
  </si>
  <si>
    <t xml:space="preserve">la jouabilité toujours un peu flottante</t>
  </si>
  <si>
    <t xml:space="preserve">Enemy zero</t>
  </si>
  <si>
    <t xml:space="preserve">Warp</t>
  </si>
  <si>
    <t xml:space="preserve">Jeu marquant la trahison de Kenji Eno vis à vis de Sony et en faveur de Sega</t>
  </si>
  <si>
    <t xml:space="preserve">Kenji Eno + Fumito Ueda</t>
  </si>
  <si>
    <t xml:space="preserve">Kenji Eno</t>
  </si>
  <si>
    <t xml:space="preserve">Un concept à la croisée entre le jeu d’aventure et le survival horror, dans lequel le principal problème (outre le fait d’être perdu dans votre station spatiale), se trouve être l’invisibilité de votre antagoniste</t>
  </si>
  <si>
    <t xml:space="preserve">l’ambiance bien flippante</t>
  </si>
  <si>
    <t xml:space="preserve">les phases de jeu ont pris un sacré coup de vieux</t>
  </si>
  <si>
    <t xml:space="preserve">Exhumed (powerslave)</t>
  </si>
  <si>
    <t xml:space="preserve">Action – first person shooter</t>
  </si>
  <si>
    <t xml:space="preserve">Lobotomy software</t>
  </si>
  <si>
    <t xml:space="preserve">BMG interactive</t>
  </si>
  <si>
    <t xml:space="preserve">Egypte antique / mythologique</t>
  </si>
  <si>
    <t xml:space="preserve">Un FPS bien réalisé dans un univers égyptien, qui se pose en bon concurrent de Doom tout en se montrant bien plus fin dans son approche</t>
  </si>
  <si>
    <t xml:space="preserve">l’univers et l’ambiance superbements construits</t>
  </si>
  <si>
    <t xml:space="preserve">le zeste de technicité qui rend le jeu prenant</t>
  </si>
  <si>
    <t xml:space="preserve">certaines armes font un peu « cheap »</t>
  </si>
  <si>
    <t xml:space="preserve">Feda emblem of justice remake</t>
  </si>
  <si>
    <t xml:space="preserve">Max entertainment</t>
  </si>
  <si>
    <t xml:space="preserve">Yanoman</t>
  </si>
  <si>
    <t xml:space="preserve">Un tactical très proche de shining force dont le jeu emprunte le designer</t>
  </si>
  <si>
    <t xml:space="preserve">le système de jeu sympa, surtout si l’on aime shining force</t>
  </si>
  <si>
    <t xml:space="preserve">long</t>
  </si>
  <si>
    <t xml:space="preserve">trop de missions standards</t>
  </si>
  <si>
    <t xml:space="preserve">Golden axe the duel</t>
  </si>
  <si>
    <t xml:space="preserve">Un jeu de combat vs en 2d reprenant les personnages phare de la série de beat them all</t>
  </si>
  <si>
    <t xml:space="preserve">graphiquement agréable, et très coloré</t>
  </si>
  <si>
    <t xml:space="preserve">la jouabilité bonne mais un poil rigide</t>
  </si>
  <si>
    <t xml:space="preserve">Guardian heroes</t>
  </si>
  <si>
    <t xml:space="preserve">Multiples (choix moraux)</t>
  </si>
  <si>
    <t xml:space="preserve">6 (2 pour coop)</t>
  </si>
  <si>
    <t xml:space="preserve">choisir sa destinée dans le mode scénario et arriver à une issue totalement inattendue</t>
  </si>
  <si>
    <t xml:space="preserve">Top solo + Top multi (coop et versus)</t>
  </si>
  <si>
    <t xml:space="preserve">sauve le monde (tout seul) + joue le méchant + religion corrompue + sorciers + girl power </t>
  </si>
  <si>
    <t xml:space="preserve">Un formidable beat them all scénarisé proposant de nombreux embranchements en fonction des choix effectués, très technique et proposant de surcroît un mode versus très agréable</t>
  </si>
  <si>
    <t xml:space="preserve">la jouabilité au top</t>
  </si>
  <si>
    <t xml:space="preserve">les multiples embranchements qui démultiplient la durée de vie</t>
  </si>
  <si>
    <t xml:space="preserve">la partie technique en-deça (saccades, pixellisation)</t>
  </si>
  <si>
    <r>
      <rPr>
        <sz val="11"/>
        <rFont val="Calibri"/>
        <family val="2"/>
        <charset val="1"/>
      </rPr>
      <t xml:space="preserve">International victory goal  </t>
    </r>
    <r>
      <rPr>
        <sz val="11"/>
        <color rgb="FFFFFFFF"/>
        <rFont val="Calibri"/>
        <family val="2"/>
        <charset val="1"/>
      </rPr>
      <t xml:space="preserve">jsripoll</t>
    </r>
  </si>
  <si>
    <t xml:space="preserve">Sega – Team aquila</t>
  </si>
  <si>
    <t xml:space="preserve">Un jeu de foot arcade en pseudo 3d vue de dessus très amusant, sur fond de musique entrainante, et tranchant avec les séries fifa et ISS de la génération précédente de consoles</t>
  </si>
  <si>
    <t xml:space="preserve">le système de jeu bien arcade mais qui fonctionne</t>
  </si>
  <si>
    <t xml:space="preserve">l’ambiance musicale qui donne la pêche</t>
  </si>
  <si>
    <t xml:space="preserve">graphiquement limite</t>
  </si>
  <si>
    <t xml:space="preserve">la vue verticale à deux, ou comment punir le joueur 2</t>
  </si>
  <si>
    <t xml:space="preserve">Kaze no regret</t>
  </si>
  <si>
    <t xml:space="preserve">images fixes</t>
  </si>
  <si>
    <t xml:space="preserve">jeu imposé par Eno Kenjj pour défendre la cause des sourds</t>
  </si>
  <si>
    <t xml:space="preserve">Kenji Eno </t>
  </si>
  <si>
    <t xml:space="preserve">Un jeu d’aventure uniquement sonore qui propose des embranchements multiples</t>
  </si>
  <si>
    <t xml:space="preserve">l’histoire prenante</t>
  </si>
  <si>
    <t xml:space="preserve">pas de graphisme quoi….</t>
  </si>
  <si>
    <t xml:space="preserve">King of fighters 95</t>
  </si>
  <si>
    <t xml:space="preserve">ram pack</t>
  </si>
  <si>
    <t xml:space="preserve">SNK</t>
  </si>
  <si>
    <t xml:space="preserve">king of fighters</t>
  </si>
  <si>
    <t xml:space="preserve">La pierre fondatrice de la grande saga de baston de SNK</t>
  </si>
  <si>
    <t xml:space="preserve">le système de combat fou</t>
  </si>
  <si>
    <t xml:space="preserve">les arènes originales</t>
  </si>
  <si>
    <t xml:space="preserve">un peu rigide tout de même</t>
  </si>
  <si>
    <t xml:space="preserve">Layer section (galaktic attack, rayforce, gunlock)</t>
  </si>
  <si>
    <t xml:space="preserve">jeu ayant changé de noms plusieurs fois pour cause de problème IP (entre autres)</t>
  </si>
  <si>
    <t xml:space="preserve">Un shooter 2d au summum de son art</t>
  </si>
  <si>
    <t xml:space="preserve">superbe</t>
  </si>
  <si>
    <t xml:space="preserve">la difficulté équilibrée</t>
  </si>
  <si>
    <t xml:space="preserve">rien de révolutionnaire</t>
  </si>
  <si>
    <t xml:space="preserve">Magic carpet</t>
  </si>
  <si>
    <t xml:space="preserve">Peter Molineux + Jonty Barnes</t>
  </si>
  <si>
    <t xml:space="preserve">Un jeu en zone ouverte mettant le joueur dans la peau d’un magicien sur son tapis volant et désireux d’imposer sa domination aux populations locales au détriment des magiciens adverses</t>
  </si>
  <si>
    <t xml:space="preserve">mener une guerre en tant que sorcier vénéré sur son tapis volant</t>
  </si>
  <si>
    <t xml:space="preserve">la multitude de pouvoirs bien cool</t>
  </si>
  <si>
    <t xml:space="preserve">bon, c’est moche</t>
  </si>
  <si>
    <t xml:space="preserve">tous les niveaux se ressemblent un peu</t>
  </si>
  <si>
    <t xml:space="preserve">Magic knight rayearth</t>
  </si>
  <si>
    <t xml:space="preserve">magic knight rayearth</t>
  </si>
  <si>
    <t xml:space="preserve">Bimbos et lolitas + sorciers + girl power</t>
  </si>
  <si>
    <t xml:space="preserve">Rieko Kodama + Daisuke Sato</t>
  </si>
  <si>
    <r>
      <rPr>
        <sz val="11"/>
        <rFont val="Calibri"/>
        <family val="2"/>
        <charset val="1"/>
      </rPr>
      <t xml:space="preserve">Un </t>
    </r>
    <r>
      <rPr>
        <sz val="11"/>
        <color rgb="FF000000"/>
        <rFont val="Calibri"/>
        <family val="2"/>
        <charset val="1"/>
      </rPr>
      <t xml:space="preserve">J-RPG classique et coloré dans l’univers du manga</t>
    </r>
  </si>
  <si>
    <t xml:space="preserve">graphiquement on se croirait dans le manga</t>
  </si>
  <si>
    <t xml:space="preserve">très classique dans ses mécaniques</t>
  </si>
  <si>
    <t xml:space="preserve">Myst</t>
  </si>
  <si>
    <t xml:space="preserve">Cyan</t>
  </si>
  <si>
    <t xml:space="preserve">Sunsoft</t>
  </si>
  <si>
    <t xml:space="preserve">précurseur des point n click en image de synthèse</t>
  </si>
  <si>
    <t xml:space="preserve">myst</t>
  </si>
  <si>
    <t xml:space="preserve">Un jeu à la fois point n click en jeu subjective et jeu d’aventure aux énigmes complexes, qui abandonne le joueur sur une île quasiment déserte de toute vie mais autrement plus peuplée de mystères</t>
  </si>
  <si>
    <t xml:space="preserve">l’île, bourrée de mécanismes mystérieuses</t>
  </si>
  <si>
    <t xml:space="preserve">les énigmes qui ne nous prennent pas par la main</t>
  </si>
  <si>
    <t xml:space="preserve">TRES statique</t>
  </si>
  <si>
    <t xml:space="preserve">parfois on aimerait bien donner la main</t>
  </si>
  <si>
    <t xml:space="preserve">Nanatsu kaze</t>
  </si>
  <si>
    <t xml:space="preserve">Givro</t>
  </si>
  <si>
    <t xml:space="preserve">Enix</t>
  </si>
  <si>
    <t xml:space="preserve">Un jeu d’aventure-enquête dans un monde à la fois onirique et tragique, porté par une des plus belles réalisations 2d de la console</t>
  </si>
  <si>
    <t xml:space="preserve">c’est vraiment vraiment joli</t>
  </si>
  <si>
    <t xml:space="preserve">c’est parfois vraiment vraiment mou</t>
  </si>
  <si>
    <r>
      <rPr>
        <sz val="11"/>
        <rFont val="Calibri"/>
        <family val="2"/>
        <charset val="1"/>
      </rPr>
      <t xml:space="preserve">Nights – christmas nights  </t>
    </r>
    <r>
      <rPr>
        <sz val="11"/>
        <color rgb="FFFFFFFF"/>
        <rFont val="Calibri"/>
        <family val="2"/>
        <charset val="1"/>
      </rPr>
      <t xml:space="preserve">jsripoll</t>
    </r>
  </si>
  <si>
    <t xml:space="preserve">jeu offert dans le cadre d’une offre de mise en avant de la saturn pour noel</t>
  </si>
  <si>
    <t xml:space="preserve">nights</t>
  </si>
  <si>
    <t xml:space="preserve">Yutaka Minobe + Naofumi Hataya</t>
  </si>
  <si>
    <t xml:space="preserve">La versions « noel » du jeu de Yuji Naka, apportant un relooking mignon mais pas de véritable révolution</t>
  </si>
  <si>
    <t xml:space="preserve">encore plus de nights</t>
  </si>
  <si>
    <t xml:space="preserve">le skinning efficace</t>
  </si>
  <si>
    <t xml:space="preserve">techniquement trop ambitieux pour la console</t>
  </si>
  <si>
    <t xml:space="preserve">Nights into dreams</t>
  </si>
  <si>
    <t xml:space="preserve">Une œuvre planante du créateur de Sonic</t>
  </si>
  <si>
    <t xml:space="preserve">le concept de planner, très drôle</t>
  </si>
  <si>
    <t xml:space="preserve">Pandemonium</t>
  </si>
  <si>
    <t xml:space="preserve">Toys for Bob</t>
  </si>
  <si>
    <t xml:space="preserve">précurseur des jeux de plateforme en 3D</t>
  </si>
  <si>
    <t xml:space="preserve">L’un des premiers jeux de plateforme en 2,5d, proposant une jouabilité classique dans un environnement en 3d intégrale</t>
  </si>
  <si>
    <t xml:space="preserve">l’avènement de la plateforme en 2,5d</t>
  </si>
  <si>
    <t xml:space="preserve">graphiquement terne, ou psychédélique, ou les deux !</t>
  </si>
  <si>
    <t xml:space="preserve">Panzer dragoon Azel (saga)</t>
  </si>
  <si>
    <t xml:space="preserve">Sega – Team Andromeda</t>
  </si>
  <si>
    <t xml:space="preserve">panzer dragoon</t>
  </si>
  <si>
    <t xml:space="preserve">Saori Kobayashi</t>
  </si>
  <si>
    <t xml:space="preserve">Un J-RPG à l’ancienne mais parfaitement réalisé dans l’univers de panzer dragoon</t>
  </si>
  <si>
    <t xml:space="preserve">l’univers toujours sympa</t>
  </si>
  <si>
    <t xml:space="preserve">le systèùme de combat finalement classique mais réussi</t>
  </si>
  <si>
    <t xml:space="preserve">moche, moche moche moche !</t>
  </si>
  <si>
    <t xml:space="preserve">Panzer Dragoon</t>
  </si>
  <si>
    <t xml:space="preserve">Heroic-fantasy + céleste</t>
  </si>
  <si>
    <t xml:space="preserve">Un shooter 3d à dos de dragon proposant un scrolling imposé mais la possibilité de tirer sur 360°</t>
  </si>
  <si>
    <t xml:space="preserve">tirer en 3d à dos de dragon</t>
  </si>
  <si>
    <t xml:space="preserve">l’ambiance top</t>
  </si>
  <si>
    <t xml:space="preserve">quand on aimerait aller à droite ben...on n’y va pas</t>
  </si>
  <si>
    <t xml:space="preserve">techniquement un peu limite (clipping…)</t>
  </si>
  <si>
    <t xml:space="preserve">Panzer Dragoon zwei</t>
  </si>
  <si>
    <t xml:space="preserve">Un shooter « sur rail » à dos de dragon similaire au premier opus, avec une partie graphique optimisée et un scénario indépendant</t>
  </si>
  <si>
    <t xml:space="preserve">le rythme toujours super efficace</t>
  </si>
  <si>
    <t xml:space="preserve">la possibilité de transformer son dragon</t>
  </si>
  <si>
    <t xml:space="preserve">plus abouti mais moins enchanteur sur le plan technique</t>
  </si>
  <si>
    <t xml:space="preserve">fait un peu redite du 1</t>
  </si>
  <si>
    <t xml:space="preserve">Parodius</t>
  </si>
  <si>
    <t xml:space="preserve">Astuce : Konami code (pause et haut haut bas bas gauche droite gauche droite B A start)</t>
  </si>
  <si>
    <t xml:space="preserve">gradius – hommage</t>
  </si>
  <si>
    <t xml:space="preserve">Un jeu de tir en vue de profil parodiant les grands shooters de Konami via un univers ultra mignon et coloré cachant un système de jeu diaboliquement précis</t>
  </si>
  <si>
    <t xml:space="preserve">choupia kawaiiiii partout</t>
  </si>
  <si>
    <t xml:space="preserve">le bon équilibre de jeu (et de difficulté)</t>
  </si>
  <si>
    <t xml:space="preserve">se faire éliminer par des pingouins devant sa femme</t>
  </si>
  <si>
    <t xml:space="preserve">Resident evil</t>
  </si>
  <si>
    <t xml:space="preserve">Semi-ouvert (ordre de résolution et chemins alternatifs)</t>
  </si>
  <si>
    <t xml:space="preserve">Pétard de fenêtres !</t>
  </si>
  <si>
    <t xml:space="preserve">anglais sous titré fr</t>
  </si>
  <si>
    <t xml:space="preserve">précurseur du genre survival horror + intro la plus kitsch de l’histoire du jeu vidéo</t>
  </si>
  <si>
    <t xml:space="preserve">contenu gore + Censuré en occident (contenu gore – suppression d’une partie de l’introduction)</t>
  </si>
  <si>
    <t xml:space="preserve">resident evil</t>
  </si>
  <si>
    <t xml:space="preserve">projet scientifique kifoar + girl power + zombies + joue au policier + twist de ouf</t>
  </si>
  <si>
    <t xml:space="preserve">Shinji Mikami + Tokuro Fujiwara + Tatsuya Minami</t>
  </si>
  <si>
    <t xml:space="preserve">Le premier véritable survival horror, reprenant le concept de Alone in the dark avec un scénario cinématographique et un déroulement mêlant action et énigmes</t>
  </si>
  <si>
    <t xml:space="preserve">une vraie ambiance qui prend bien</t>
  </si>
  <si>
    <t xml:space="preserve">techniquement moins abouti que sur ps1 (l’eau les gars!!)</t>
  </si>
  <si>
    <t xml:space="preserve"> beaucoup de tirs à l’aveugle à cause des angles de vue pré-définis</t>
  </si>
  <si>
    <t xml:space="preserve">Saturn bomberman</t>
  </si>
  <si>
    <t xml:space="preserve">10 (2 pour coop)</t>
  </si>
  <si>
    <t xml:space="preserve">Une des meilleures versions du jeu d’arcade compétitif proposant un mode histoire ainsi que de nombreuses arènes de combat permettant de se bombiser la figure entre (nombreux) amis</t>
  </si>
  <si>
    <t xml:space="preserve">jouer à tout plein</t>
  </si>
  <si>
    <t xml:space="preserve">la plupart des bonnes idées de bomberman sont là (monture,s bonus…)</t>
  </si>
  <si>
    <t xml:space="preserve">pas de révolution dans la série, pas de stage déconnant…</t>
  </si>
  <si>
    <t xml:space="preserve">Sega ages vol 1</t>
  </si>
  <si>
    <t xml:space="preserve">Multiples (course – arcade, action – shoot aérien 2d)</t>
  </si>
  <si>
    <t xml:space="preserve">Rutubo games</t>
  </si>
  <si>
    <r>
      <rPr>
        <sz val="11"/>
        <rFont val="Calibri"/>
        <family val="2"/>
        <charset val="1"/>
      </rPr>
      <t xml:space="preserve">Une compilation de l’éditeur mythique (</t>
    </r>
    <r>
      <rPr>
        <sz val="11"/>
        <color rgb="FF000000"/>
        <rFont val="Calibri"/>
        <family val="2"/>
        <charset val="1"/>
      </rPr>
      <t xml:space="preserve">Space harrier, outrun, afterburner)</t>
    </r>
  </si>
  <si>
    <t xml:space="preserve">trois classiques de l’arcade sur sa télé</t>
  </si>
  <si>
    <t xml:space="preserve">de simples portages de l’arcade, sans vrai bonus</t>
  </si>
  <si>
    <t xml:space="preserve">Sega rally</t>
  </si>
  <si>
    <t xml:space="preserve">finir la course montagne avec 1 seconde restante au compteur</t>
  </si>
  <si>
    <t xml:space="preserve">sega rally</t>
  </si>
  <si>
    <t xml:space="preserve">Tetsuya Mizuguchi</t>
  </si>
  <si>
    <t xml:space="preserve">Takenobu Mitsuyoshi + Naofumi Hataya</t>
  </si>
  <si>
    <t xml:space="preserve">Le jeu de rallye arcade de référence porté sur console dans une version exigeante mais terriblement agréable à maîtriser</t>
  </si>
  <si>
    <t xml:space="preserve">les sensations au top</t>
  </si>
  <si>
    <t xml:space="preserve">le challenge pour arriver au bout des quatre courses dans le temps imparti</t>
  </si>
  <si>
    <t xml:space="preserve">Vraiment moins beau que l’arcade</t>
  </si>
  <si>
    <t xml:space="preserve">il faut s’habituer à l’esprit savonette</t>
  </si>
  <si>
    <t xml:space="preserve">Segata Sanshiro</t>
  </si>
  <si>
    <t xml:space="preserve">Le jeu dérivé des campagnes de pub déjantées de Sega pour soutenir la Saturn</t>
  </si>
  <si>
    <t xml:space="preserve">le plein de mini-jeux complètement cons</t>
  </si>
  <si>
    <t xml:space="preserve">les petites pubs en bonus</t>
  </si>
  <si>
    <t xml:space="preserve">la durée de vie : deux heures max</t>
  </si>
  <si>
    <t xml:space="preserve">Shining in the holy ark</t>
  </si>
  <si>
    <t xml:space="preserve">Un dungeon-RPG dans le monde de shining force</t>
  </si>
  <si>
    <t xml:space="preserve">le système de jeu complet</t>
  </si>
  <si>
    <t xml:space="preserve">l’ambiance shining force</t>
  </si>
  <si>
    <t xml:space="preserve">graphiquement austère</t>
  </si>
  <si>
    <t xml:space="preserve">Shinobi x</t>
  </si>
  <si>
    <t xml:space="preserve">vengeaaance !! + ninja/samurai</t>
  </si>
  <si>
    <t xml:space="preserve">La transposition du système de jeu d’action de shinobi dans un enrobage plus mature et réaliste, entrecoupé de vidéos involontairement hilarantes</t>
  </si>
  <si>
    <t xml:space="preserve">le challenge relevé</t>
  </si>
  <si>
    <t xml:space="preserve">le style réaliste, beuwahh</t>
  </si>
  <si>
    <t xml:space="preserve">Shippu Mahou Daisakusen: Kingdom Grand Prix</t>
  </si>
  <si>
    <t xml:space="preserve">Raizing</t>
  </si>
  <si>
    <t xml:space="preserve">Eighting</t>
  </si>
  <si>
    <t xml:space="preserve">Un shooter sous forme de jeu de course dans lequel tous les coups bas sont permis pour dégager l’adversaire dans les ennemis</t>
  </si>
  <si>
    <t xml:space="preserve">le concept original et efficace</t>
  </si>
  <si>
    <t xml:space="preserve">répétitif tout de même</t>
  </si>
  <si>
    <t xml:space="preserve">Sonic R</t>
  </si>
  <si>
    <t xml:space="preserve">Un jeu de course 3d dans l’univers de Sonic, drôle mais à la jouabilité particulière, dans lequel les personnages font véritablement de la course à pieds</t>
  </si>
  <si>
    <t xml:space="preserve">un premier vrai Sonic en 3d</t>
  </si>
  <si>
    <t xml:space="preserve">la bande soninvolontairement comique</t>
  </si>
  <si>
    <t xml:space="preserve">le débutant trouvera forcément ça à la limite de l’injouable</t>
  </si>
  <si>
    <t xml:space="preserve">parce qu’en fait c’est pas trop jouable</t>
  </si>
  <si>
    <t xml:space="preserve">Steamgear mash</t>
  </si>
  <si>
    <t xml:space="preserve">Tamsoft</t>
  </si>
  <si>
    <t xml:space="preserve">Takara</t>
  </si>
  <si>
    <t xml:space="preserve">Un shooter en 3d isométrique dans un univers de jouets assez particulier</t>
  </si>
  <si>
    <t xml:space="preserve">la 3d isométrique parfois problématique</t>
  </si>
  <si>
    <t xml:space="preserve">certains niveaux trop grands</t>
  </si>
  <si>
    <t xml:space="preserve">Story of Thor 2</t>
  </si>
  <si>
    <t xml:space="preserve">Un jeu aux mécaniques action RPG très proches de son prédécesseur sur megadrive, proposant toujours un mix action/combat énigme très réussi</t>
  </si>
  <si>
    <t xml:space="preserve">le système de combat affiné (plus d’esprits, plus de possibilités)</t>
  </si>
  <si>
    <t xml:space="preserve">moins enchanteur que le 1</t>
  </si>
  <si>
    <t xml:space="preserve">le scénario toujours bien basique</t>
  </si>
  <si>
    <t xml:space="preserve">Street racer</t>
  </si>
  <si>
    <t xml:space="preserve">Vivid Image</t>
  </si>
  <si>
    <t xml:space="preserve">Ubisoft</t>
  </si>
  <si>
    <t xml:space="preserve">Le portage en vraie 3d du concept né sur les consoles 16bits, pour un résultat finalement très proche des sensations des jeux précédents, et du Mario kart snes (en plus irrévérencieux)</t>
  </si>
  <si>
    <t xml:space="preserve">le rendu graphique très coloré</t>
  </si>
  <si>
    <t xml:space="preserve">le côté irrévérencieux assumé</t>
  </si>
  <si>
    <t xml:space="preserve">un poil plus rigide que Mario kart tout de même</t>
  </si>
  <si>
    <t xml:space="preserve">Super puzzle fighter 2 turbo</t>
  </si>
  <si>
    <t xml:space="preserve">japonais sous titré anglais</t>
  </si>
  <si>
    <t xml:space="preserve">Daigo Ikeno</t>
  </si>
  <si>
    <t xml:space="preserve">Un puzzle game très efficace, concurrent sérieux de tetris ou puyo puyo, demandant d’assembler des gemmes et de les faire exploser pour mieux pourrir le tableau de l’adversaire</t>
  </si>
  <si>
    <t xml:space="preserve">une alternative crédible à puyo pop</t>
  </si>
  <si>
    <t xml:space="preserve">l’ambiance graphique et musicale, chouette</t>
  </si>
  <si>
    <t xml:space="preserve">le déséquilibre entre les persos (blocs pré-configurés)</t>
  </si>
  <si>
    <t xml:space="preserve">perdre contre Dan devant sa femme</t>
  </si>
  <si>
    <t xml:space="preserve">The Horde</t>
  </si>
  <si>
    <t xml:space="preserve">sauve le monde (tout seul) + héros improbable</t>
  </si>
  <si>
    <t xml:space="preserve">Un tower defense déconnant ponctué de vidéos scénarisées hilarantes dans lequel le héros particulièrement maladroit doit protéger un village de l’invasion de bestioles infernales affamées</t>
  </si>
  <si>
    <t xml:space="preserve">l’univers débile et totalement irrésistible</t>
  </si>
  <si>
    <t xml:space="preserve">la jouabilité du héros, particulière</t>
  </si>
  <si>
    <t xml:space="preserve">Twinkle star sprites</t>
  </si>
  <si>
    <t xml:space="preserve">ADK</t>
  </si>
  <si>
    <t xml:space="preserve">Un concept original de shooter versus, demandant d’éliminer des ennemis à la chaîne pour mieux les envoyer dans le tableau de son adversaire</t>
  </si>
  <si>
    <t xml:space="preserve">en solo ce n’est pas super fun</t>
  </si>
  <si>
    <t xml:space="preserve">Vatlva</t>
  </si>
  <si>
    <t xml:space="preserve">Combat – arène</t>
  </si>
  <si>
    <t xml:space="preserve">Un jeu versus en arène au volant de véhicules dernier cri</t>
  </si>
  <si>
    <t xml:space="preserve">vraiment fun à deux</t>
  </si>
  <si>
    <t xml:space="preserve">assez répétitif tout de même</t>
  </si>
  <si>
    <t xml:space="preserve">Virtua cop</t>
  </si>
  <si>
    <t xml:space="preserve">précurseur des shooters 3d</t>
  </si>
  <si>
    <t xml:space="preserve">joue au policier</t>
  </si>
  <si>
    <t xml:space="preserve">Un des précurseurs du shooter 3d arcade</t>
  </si>
  <si>
    <t xml:space="preserve">le rythme efficace</t>
  </si>
  <si>
    <t xml:space="preserve">graphiquement moyen</t>
  </si>
  <si>
    <t xml:space="preserve">Virtua cop 2</t>
  </si>
  <si>
    <t xml:space="preserve">Accessoire (pistolet facultatif)</t>
  </si>
  <si>
    <t xml:space="preserve">La suite du shooter arcade de référence</t>
  </si>
  <si>
    <t xml:space="preserve">le rythme toujours plus tendu</t>
  </si>
  <si>
    <t xml:space="preserve">graphiquement un peu juste</t>
  </si>
  <si>
    <t xml:space="preserve">Virtua fighter</t>
  </si>
  <si>
    <t xml:space="preserve">Combat – combat 3d</t>
  </si>
  <si>
    <t xml:space="preserve">en finir avec Dural pour la première fois après 25 essais</t>
  </si>
  <si>
    <t xml:space="preserve">précurseur des jeux de combat 3d</t>
  </si>
  <si>
    <t xml:space="preserve">Le premier coup de maître de Sega dans le monde de la bastion 3d</t>
  </si>
  <si>
    <t xml:space="preserve">le système de jeu bien technique</t>
  </si>
  <si>
    <t xml:space="preserve">graphiquement un peu cubique (mais ça donne un style alors…)</t>
  </si>
  <si>
    <t xml:space="preserve">Virtua fighter remix</t>
  </si>
  <si>
    <t xml:space="preserve">La version rehaussée au niveau graphique (passage de la 3d pleine à la 3d texturée)  de l’un des créateurs du jeu de baston 3d moderne</t>
  </si>
  <si>
    <t xml:space="preserve">identique au précédent opus, graphismes mis à part</t>
  </si>
  <si>
    <t xml:space="preserve">Virtua fighter 2</t>
  </si>
  <si>
    <t xml:space="preserve">retrouver Dural en mode sous-marin</t>
  </si>
  <si>
    <t xml:space="preserve">+2 millions</t>
  </si>
  <si>
    <t xml:space="preserve">La référence de la baston 3d de l’époque, proposant des graphismes fins et un système de jeu technique aux antipodes de la concurrence</t>
  </si>
  <si>
    <t xml:space="preserve">le système de jeu parfaitement équilibré</t>
  </si>
  <si>
    <t xml:space="preserve">graphiquement abouti, et propre</t>
  </si>
  <si>
    <t xml:space="preserve">seulement deux nouveaux personnages</t>
  </si>
  <si>
    <t xml:space="preserve">Virtual Hydlide</t>
  </si>
  <si>
    <t xml:space="preserve">2D sur décors 3d digitalisation + procedural</t>
  </si>
  <si>
    <t xml:space="preserve">T&amp;E soft</t>
  </si>
  <si>
    <t xml:space="preserve">Un RPG 3d en monde ouvert invitant le personnage principal à retrouver plusieurs fées perdues au fond de labyrinthes inhospitaliers afin de délivrer la princesse du royaume du coin</t>
  </si>
  <si>
    <t xml:space="preserve">la sensation de liberté</t>
  </si>
  <si>
    <t xml:space="preserve">certains labyrinthes efficaces</t>
  </si>
  <si>
    <t xml:space="preserve">un peu momoche quand même</t>
  </si>
  <si>
    <t xml:space="preserve">la gestion de l’encombrement parfois un peu...lourde</t>
  </si>
  <si>
    <t xml:space="preserve">Virtual on</t>
  </si>
  <si>
    <t xml:space="preserve">Un jeu de combat de mecha 3d en vue de dos issu de l’arcade</t>
  </si>
  <si>
    <t xml:space="preserve">du vrai combat de mecha bien nerveux</t>
  </si>
  <si>
    <t xml:space="preserve">techniquement moyen</t>
  </si>
  <si>
    <t xml:space="preserve">Waku waku 7</t>
  </si>
  <si>
    <t xml:space="preserve">Un jeu de combat à l’ancienne doté de personnages énormes et atypiques</t>
  </si>
  <si>
    <t xml:space="preserve">le style graphique top</t>
  </si>
  <si>
    <t xml:space="preserve">immédiatement fun</t>
  </si>
  <si>
    <t xml:space="preserve">trop peu de personnages</t>
  </si>
  <si>
    <t xml:space="preserve">Worms</t>
  </si>
  <si>
    <t xml:space="preserve">2D + procedural</t>
  </si>
  <si>
    <t xml:space="preserve">finir sa partie pour vite regarder une nouvelle scénette animée</t>
  </si>
  <si>
    <t xml:space="preserve">Team 17</t>
  </si>
  <si>
    <t xml:space="preserve">worms</t>
  </si>
  <si>
    <t xml:space="preserve">Un jeu de stratégie et adresse au tout par tout en vue de profil demandant de diriger une équipe de vers de terre bien désireux d’annihiler les équipes adverses présentes sur le champ de bataille à coup de grenades, bazooka et autres dynamites</t>
  </si>
  <si>
    <t xml:space="preserve">de la vraie stratégie vicieuse</t>
  </si>
  <si>
    <t xml:space="preserve">les petites vidéos d’introduction, souvent hilarantes</t>
  </si>
  <si>
    <t xml:space="preserve">en solo, c’est un peu triste</t>
  </si>
  <si>
    <t xml:space="preserve">tomber contre quelqu’un qui se débrouille mieux à la corde Ninja</t>
  </si>
  <si>
    <t xml:space="preserve">X-men children of the atom</t>
  </si>
  <si>
    <t xml:space="preserve">marvel</t>
  </si>
  <si>
    <t xml:space="preserve">super héros en collant/armure + joue le méchant</t>
  </si>
  <si>
    <t xml:space="preserve">Akira Yasuda</t>
  </si>
  <si>
    <t xml:space="preserve">Un jeu de combat vs dans l’univers des x-men, proposant des mécaniques accessibles et des personnages démesurément grands dont bon nombre se retrouveront dans les différents cross-over qui suivront cet opus</t>
  </si>
  <si>
    <t xml:space="preserve">superbe sur le plan graphique</t>
  </si>
  <si>
    <t xml:space="preserve">les panoplies de coups fidèles aux personnages et originales</t>
  </si>
  <si>
    <t xml:space="preserve">ula profondeur de jeu plus limitée que sur d’autres licences</t>
  </si>
  <si>
    <t xml:space="preserve">Juggernaut, qui te défonce encore et encore</t>
  </si>
  <si>
    <t xml:space="preserve">Alice's mom rescue</t>
  </si>
  <si>
    <t xml:space="preserve">Dreamcast</t>
  </si>
  <si>
    <t xml:space="preserve">Optique – gd rom</t>
  </si>
  <si>
    <t xml:space="preserve">Toutes machines</t>
  </si>
  <si>
    <t xml:space="preserve">Hucast games</t>
  </si>
  <si>
    <t xml:space="preserve">Joshprod</t>
  </si>
  <si>
    <t xml:space="preserve">Démat</t>
  </si>
  <si>
    <t xml:space="preserve">inconnu</t>
  </si>
  <si>
    <t xml:space="preserve">moi, héros à 12 ans + girl power</t>
  </si>
  <si>
    <t xml:space="preserve">Un jeu de plateforme 2d mignon et réussi issu de la scène indépendante, sorti sur le (vraiment) tard de la console</t>
  </si>
  <si>
    <t xml:space="preserve">tout mignon</t>
  </si>
  <si>
    <t xml:space="preserve">Alone in the dark the new knightmare</t>
  </si>
  <si>
    <t xml:space="preserve">Darkworks</t>
  </si>
  <si>
    <t xml:space="preserve">Jeu épisodique</t>
  </si>
  <si>
    <t xml:space="preserve">Le retour du jeu ayant inventé le système « à la resident evil » dans un survival horror efficace permettant d’incarner deux personnages menant l’enquête dans un manoir inquiétant</t>
  </si>
  <si>
    <t xml:space="preserve">une vraie mise à jour pour la série</t>
  </si>
  <si>
    <t xml:space="preserve">le scénario efficace</t>
  </si>
  <si>
    <t xml:space="preserve">un poil rigide dans son maniement</t>
  </si>
  <si>
    <t xml:space="preserve">un poil archaique techniquement aussi</t>
  </si>
  <si>
    <t xml:space="preserve">Breakers</t>
  </si>
  <si>
    <t xml:space="preserve">Visco</t>
  </si>
  <si>
    <t xml:space="preserve">Un versus fighting bien réalisé et très agréable à jouer, issu du monde neo geo et sorti bien après la mort officielle de la console</t>
  </si>
  <si>
    <t xml:space="preserve">graphiquement abouti</t>
  </si>
  <si>
    <t xml:space="preserve">Chu chu rocket</t>
  </si>
  <si>
    <t xml:space="preserve">Un puzzle game particulièrement addictif en multi, consistant à guider un maximum de souris jusqu’à la maison de sa couleur en prenant bien soin de pourrir les chemins balisés des adversaires</t>
  </si>
  <si>
    <t xml:space="preserve">le système de jeu diabolique</t>
  </si>
  <si>
    <t xml:space="preserve">graphiquement bien basique, et parfois un peu momoche</t>
  </si>
  <si>
    <t xml:space="preserve">Confidential mission</t>
  </si>
  <si>
    <t xml:space="preserve">part</t>
  </si>
  <si>
    <t xml:space="preserve">Sega hitmaker – AM3</t>
  </si>
  <si>
    <t xml:space="preserve">Un shooter au pistolet assez classique mais très rythmé et bien réalisé</t>
  </si>
  <si>
    <t xml:space="preserve">un vrai virtua cop nouvelle génération</t>
  </si>
  <si>
    <t xml:space="preserve">la faible rejouabilité</t>
  </si>
  <si>
    <t xml:space="preserve">Crazy taxi 2</t>
  </si>
  <si>
    <t xml:space="preserve">crazy taxi</t>
  </si>
  <si>
    <t xml:space="preserve">héros improbable + héros « minoritaire »</t>
  </si>
  <si>
    <t xml:space="preserve">USA (contemporain) – New-York</t>
  </si>
  <si>
    <t xml:space="preserve">La seconde itération du simulateur de taxi issu de l’arcade, proposant d’arpenter une version revue et corrigée de New York en lieu de place de San Francisco tout en ajoutant certaines fonctionnalités de jeu</t>
  </si>
  <si>
    <t xml:space="preserve">mettre le bordel à New-York</t>
  </si>
  <si>
    <t xml:space="preserve">l’ajout du saut qui donne un dynamisme supplémentaire</t>
  </si>
  <si>
    <t xml:space="preserve">graphiquement joli, sans plus</t>
  </si>
  <si>
    <t xml:space="preserve">Daytona USA 2001</t>
  </si>
  <si>
    <t xml:space="preserve">Sega – Amusement vision – AM4</t>
  </si>
  <si>
    <t xml:space="preserve">Une conversion propre du jeu arcade de référence, malgré une jouabilité exigeante demandant un certain temps d’adaptation</t>
  </si>
  <si>
    <t xml:space="preserve">graphiquement propre et coloré</t>
  </si>
  <si>
    <t xml:space="preserve">la jouabilité Daytona toujours aussi rigide</t>
  </si>
  <si>
    <t xml:space="preserve">El dorado gate (coffret épisodes 1 à 7)</t>
  </si>
  <si>
    <t xml:space="preserve">collector</t>
  </si>
  <si>
    <t xml:space="preserve">coffret</t>
  </si>
  <si>
    <t xml:space="preserve">je sorti au format épisodique touys les deux mois</t>
  </si>
  <si>
    <t xml:space="preserve">Yoshitaka Amano, Tatsuya Minami</t>
  </si>
  <si>
    <t xml:space="preserve">Un j-rpg en série doté de 7 épisodes narrant les exploits d’un personnage spécifique</t>
  </si>
  <si>
    <t xml:space="preserve">le concept du jeu à tiroir bien mené</t>
  </si>
  <si>
    <t xml:space="preserve">l’histoire au top</t>
  </si>
  <si>
    <t xml:space="preserve">le jeu reste classique</t>
  </si>
  <si>
    <t xml:space="preserve">il a fallu 2 ans pour en voir la fin !</t>
  </si>
  <si>
    <t xml:space="preserve">F355 challenge</t>
  </si>
  <si>
    <t xml:space="preserve">Course – simulation GT</t>
  </si>
  <si>
    <t xml:space="preserve">Ferrari</t>
  </si>
  <si>
    <t xml:space="preserve">Yu Suzuki + Hisashi Suzuki</t>
  </si>
  <si>
    <t xml:space="preserve">Un simulateur de conduite de Ferrari se voulant réaliste, jouable uniquement en vue subjective et proposant d’excellentes sensations</t>
  </si>
  <si>
    <t xml:space="preserve">la sensation d’être vraiment dans la voiture</t>
  </si>
  <si>
    <t xml:space="preserve">la courbe de progression réelle</t>
  </si>
  <si>
    <t xml:space="preserve">une voiture, une vue, six circuits, c’est...peu !</t>
  </si>
  <si>
    <t xml:space="preserve">Finding Teddy</t>
  </si>
  <si>
    <t xml:space="preserve">Story bird</t>
  </si>
  <si>
    <t xml:space="preserve">Un point n click proposant d’accompagner une petite fille qui a perdu son ours</t>
  </si>
  <si>
    <t xml:space="preserve">la style graphique touchant</t>
  </si>
  <si>
    <t xml:space="preserve">les énigmes musicales originales</t>
  </si>
  <si>
    <t xml:space="preserve">très court (1H)</t>
  </si>
  <si>
    <t xml:space="preserve">Fur fighters</t>
  </si>
  <si>
    <t xml:space="preserve">Un shooter à pied en vue à la troisième personne, opposant d’adorables boules de poils bien décidées à exterminer leurs adversaires respectifs</t>
  </si>
  <si>
    <t xml:space="preserve">l’esprit tps en « mignon »</t>
  </si>
  <si>
    <t xml:space="preserve">certains personnages au look un poil dérangeant</t>
  </si>
  <si>
    <t xml:space="preserve">Hydro thunder</t>
  </si>
  <si>
    <t xml:space="preserve">Course – aquatique</t>
  </si>
  <si>
    <t xml:space="preserve">Un jeu de course arcade en hors-bords dans des environnements variés et colorés</t>
  </si>
  <si>
    <t xml:space="preserve">graphiquement cool</t>
  </si>
  <si>
    <t xml:space="preserve">la difficulté qui saute tout à coup</t>
  </si>
  <si>
    <t xml:space="preserve">un peu trop de saccades</t>
  </si>
  <si>
    <t xml:space="preserve">Jet set radio</t>
  </si>
  <si>
    <t xml:space="preserve">Sport – skate</t>
  </si>
  <si>
    <t xml:space="preserve">3D cell shading</t>
  </si>
  <si>
    <t xml:space="preserve">Sega – Smilebit</t>
  </si>
  <si>
    <t xml:space="preserve">Japon (contemporain)</t>
  </si>
  <si>
    <t xml:space="preserve">Masayoshi Kikuchi + Kazuki Hosokawa</t>
  </si>
  <si>
    <t xml:space="preserve">Hideki Nagamuna</t>
  </si>
  <si>
    <t xml:space="preserve">Un jeu de rollers-aventure, demandant au joueur de réaliser des missions dans une ville « ouverte », allant du tag à la réalisation de figures</t>
  </si>
  <si>
    <t xml:space="preserve">le système de tag fun et profond</t>
  </si>
  <si>
    <t xml:space="preserve">le style graphique peut rebuter</t>
  </si>
  <si>
    <t xml:space="preserve">l’aire de jeu pas si monumentale que ça</t>
  </si>
  <si>
    <t xml:space="preserve">Marvel vs capcom</t>
  </si>
  <si>
    <t xml:space="preserve">prendre deux gros costauds en mode versus et occuper les 2/3 de l’écran</t>
  </si>
  <si>
    <t xml:space="preserve">x- crossover (marvel + capcom)</t>
  </si>
  <si>
    <t xml:space="preserve">Le premier cross-over reprenant plus exhaustivement les univers des deux franchises, après plusieurs opus plus ciblés sur une catégorie de personnage, et proposant des affrontements très pêchus en 2 vs 2</t>
  </si>
  <si>
    <t xml:space="preserve">la brochette de personnages, particulièrement bien choisie</t>
  </si>
  <si>
    <t xml:space="preserve">la bande son au top</t>
  </si>
  <si>
    <t xml:space="preserve">favorise les bons bourrins</t>
  </si>
  <si>
    <t xml:space="preserve">MDK 2</t>
  </si>
  <si>
    <t xml:space="preserve">Bioware</t>
  </si>
  <si>
    <t xml:space="preserve">Canada</t>
  </si>
  <si>
    <r>
      <rPr>
        <sz val="11"/>
        <rFont val="Calibri"/>
        <family val="2"/>
        <charset val="1"/>
      </rPr>
      <t xml:space="preserve">David Perry + </t>
    </r>
    <r>
      <rPr>
        <sz val="11"/>
        <color rgb="FF000000"/>
        <rFont val="Calibri"/>
        <family val="2"/>
        <charset val="1"/>
      </rPr>
      <t xml:space="preserve">Ray Muzyka and Greg Zeschuk </t>
    </r>
  </si>
  <si>
    <t xml:space="preserve">Un jeu classique dans son principe mais atypique dans son système de jeu, proposant de jouer un sniper et son équipe désireux d’infiltrer le complexe adverse à grand renfort de pistolets du futur</t>
  </si>
  <si>
    <t xml:space="preserve">le sniper original et efficace</t>
  </si>
  <si>
    <t xml:space="preserve">l’alternance des personnages et des gameplay</t>
  </si>
  <si>
    <t xml:space="preserve">l’univers atypique mais pas vraiment emballant</t>
  </si>
  <si>
    <t xml:space="preserve">Msr</t>
  </si>
  <si>
    <t xml:space="preserve">msr</t>
  </si>
  <si>
    <t xml:space="preserve">Un jeu de course arcade proposant une progression basée sur le gain de « kudos » permettant de débloquer toute une panoplie de voitures</t>
  </si>
  <si>
    <t xml:space="preserve">très propre techniquement</t>
  </si>
  <si>
    <t xml:space="preserve">la durée de vie solide grâce au système de progression</t>
  </si>
  <si>
    <t xml:space="preserve">la jouabilité un peu lourde</t>
  </si>
  <si>
    <t xml:space="preserve">l’absence de dégats fait tâche</t>
  </si>
  <si>
    <t xml:space="preserve">Nomad soul</t>
  </si>
  <si>
    <t xml:space="preserve">Quantic dream</t>
  </si>
  <si>
    <t xml:space="preserve">Eidos interactive</t>
  </si>
  <si>
    <t xml:space="preserve">David Cage</t>
  </si>
  <si>
    <t xml:space="preserve">David Bowie</t>
  </si>
  <si>
    <t xml:space="preserve">Le premier jeu d’aventure de l’équipe de David Kage, proposant une aventure linéaire dans un monde science fiction</t>
  </si>
  <si>
    <t xml:space="preserve">une bonne immersion dans le quotidien d’un gars lambda</t>
  </si>
  <si>
    <t xml:space="preserve">le monde possède une vraie identité</t>
  </si>
  <si>
    <t xml:space="preserve">c’est moche</t>
  </si>
  <si>
    <t xml:space="preserve">le système de combat a vieilli</t>
  </si>
  <si>
    <t xml:space="preserve">Outtrigger</t>
  </si>
  <si>
    <t xml:space="preserve">Un shooter à la troisième personne dans des arènes bien étroites, particulièrement défoulant</t>
  </si>
  <si>
    <t xml:space="preserve">la vraie pression une fois lâché dans l’arène</t>
  </si>
  <si>
    <t xml:space="preserve">la panoplie d’armes bien variée</t>
  </si>
  <si>
    <t xml:space="preserve">les arènes sont parfois un brin étroites</t>
  </si>
  <si>
    <t xml:space="preserve">Power stone</t>
  </si>
  <si>
    <t xml:space="preserve">Un jeu de combat en arène en vue de dessus, franchement typé arcade dans lequel les joueurs peuvent joyeusement se tataner à coup de poings ou d’objets récoltés ça et là</t>
  </si>
  <si>
    <t xml:space="preserve">le style graphique sympa et coloré</t>
  </si>
  <si>
    <t xml:space="preserve">les joutes nerveuses</t>
  </si>
  <si>
    <t xml:space="preserve">la maniabilité un poil imprécise</t>
  </si>
  <si>
    <t xml:space="preserve">quand même très bourrin</t>
  </si>
  <si>
    <t xml:space="preserve">Quake 3 arena</t>
  </si>
  <si>
    <t xml:space="preserve">Raster production</t>
  </si>
  <si>
    <t xml:space="preserve">John Carmack + John Romero + Graeme Devine</t>
  </si>
  <si>
    <t xml:space="preserve">Le portage du grand classique des FPS, dans une version vs rappelant grandement Unreal tournament</t>
  </si>
  <si>
    <t xml:space="preserve">ça canarde dans tous les coins</t>
  </si>
  <si>
    <t xml:space="preserve">la manette de l’angoisse</t>
  </si>
  <si>
    <t xml:space="preserve">peu intéressant en solo</t>
  </si>
  <si>
    <t xml:space="preserve">Rent a hero n°1</t>
  </si>
  <si>
    <t xml:space="preserve">Le remake du RPG zarbi de la megadrive, dans les bottes d’un gars banal propulsé héros du quotidien</t>
  </si>
  <si>
    <t xml:space="preserve">l’humour sympa</t>
  </si>
  <si>
    <t xml:space="preserve">le remake 3D qui respecte l’oeuvre originale</t>
  </si>
  <si>
    <t xml:space="preserve">parfois un peu mou</t>
  </si>
  <si>
    <t xml:space="preserve">Resident evil : code Veronica</t>
  </si>
  <si>
    <t xml:space="preserve">projet scientifique kifoar + girl power + zombies +joue au policier</t>
  </si>
  <si>
    <t xml:space="preserve">Shinji Mikami + Atsushi Inaba</t>
  </si>
  <si>
    <t xml:space="preserve">Un opus tout en 3d relançant le scénario de la grande saga résident evil, sans changer fondamentalement son système de jeu</t>
  </si>
  <si>
    <t xml:space="preserve">graphiquement classieux</t>
  </si>
  <si>
    <t xml:space="preserve">des passages cultes ou émouvants</t>
  </si>
  <si>
    <t xml:space="preserve">la maniabilité qui se traîne un peu</t>
  </si>
  <si>
    <t xml:space="preserve">Revolt</t>
  </si>
  <si>
    <t xml:space="preserve">Un jeu de course en vue de derrière dans un univers de voitures télécommandées, proposant des circuits inspirés du quotidien</t>
  </si>
  <si>
    <t xml:space="preserve">la jouabilité nerveuse et fidèle aux sensations « voitures télécommandées »</t>
  </si>
  <si>
    <t xml:space="preserve">graphiquement mignon</t>
  </si>
  <si>
    <t xml:space="preserve">les modes de jeux et circuits peut être un peu trop classiques</t>
  </si>
  <si>
    <t xml:space="preserve">Rush rush rally reloaded</t>
  </si>
  <si>
    <t xml:space="preserve">Senile team</t>
  </si>
  <si>
    <t xml:space="preserve">Pays-bas</t>
  </si>
  <si>
    <t xml:space="preserve">Un jeu de course en vue de dessus au croisement entre le système de micromachines et une représentation à la power drive et autres trash rally/rally chase</t>
  </si>
  <si>
    <t xml:space="preserve">les sensations micromachines</t>
  </si>
  <si>
    <t xml:space="preserve">les circuits réalistes</t>
  </si>
  <si>
    <t xml:space="preserve">Segagaga</t>
  </si>
  <si>
    <t xml:space="preserve">jeu prémonitoire sur l’avenir de Sega</t>
  </si>
  <si>
    <t xml:space="preserve">Un jeu atypique et tristement prémonitoire qui consiste à incarner un héros chargé de sauver Sega</t>
  </si>
  <si>
    <t xml:space="preserve">l’histoire déjantée et sympa</t>
  </si>
  <si>
    <t xml:space="preserve">l’aspect gestion simple mais efficace</t>
  </si>
  <si>
    <t xml:space="preserve">graphiquement standard</t>
  </si>
  <si>
    <t xml:space="preserve">une triste prémonition</t>
  </si>
  <si>
    <t xml:space="preserve">Sega rally 2</t>
  </si>
  <si>
    <t xml:space="preserve">Le portage du second opus du jeu de rallye de référence de sega en arcade, proposant de nouveaux circuits tout en restant fidèle à la conduite tout en glisse de la série</t>
  </si>
  <si>
    <t xml:space="preserve">la jouabilité de la série, toujours aussi grisante</t>
  </si>
  <si>
    <t xml:space="preserve">les nouveaux circuits globalement réussis</t>
  </si>
  <si>
    <t xml:space="preserve">un peu chiche en contenu au regard des autres licences de jeu de course</t>
  </si>
  <si>
    <t xml:space="preserve">Shadowman</t>
  </si>
  <si>
    <t xml:space="preserve">shadow man</t>
  </si>
  <si>
    <t xml:space="preserve">Vengeaaance !! + héros « minoritaire »</t>
  </si>
  <si>
    <t xml:space="preserve">Un jeu d’action 3d plutôt sombre et gore proposant un univers réussi</t>
  </si>
  <si>
    <t xml:space="preserve">l’ambiance glauque réussie</t>
  </si>
  <si>
    <t xml:space="preserve">techniquement, ça fait parfois un peu de la peine</t>
  </si>
  <si>
    <t xml:space="preserve">Shenmue</t>
  </si>
  <si>
    <t xml:space="preserve">Action – beat them up 3d</t>
  </si>
  <si>
    <t xml:space="preserve">70 millions</t>
  </si>
  <si>
    <t xml:space="preserve">Top seller mais Echec commercial notoire</t>
  </si>
  <si>
    <t xml:space="preserve">précurseur des jeux en monde ouvert</t>
  </si>
  <si>
    <t xml:space="preserve">shenmue</t>
  </si>
  <si>
    <t xml:space="preserve">Japon (contemporain) – Yokosuka</t>
  </si>
  <si>
    <t xml:space="preserve">Takenobu Mitsuyoshi + Yuzo Koshiro</t>
  </si>
  <si>
    <t xml:space="preserve">L’un des premiers jeux d’aventure en monde ouvert (même si limité à une ville) proposant un scénario mature et une jouabilité mixant combat et un système ingénieux de QTE inspiré des jeux de rythme</t>
  </si>
  <si>
    <t xml:space="preserve">le sentiment de vivre le quotidien d’un japonais</t>
  </si>
  <si>
    <t xml:space="preserve">une bonne alternance des phases d’action et d’quenquête</t>
  </si>
  <si>
    <t xml:space="preserve">la maniabilité reste lourde et un poil rigide</t>
  </si>
  <si>
    <t xml:space="preserve">libre de se balader, mais le scénar roule sur un rail</t>
  </si>
  <si>
    <t xml:space="preserve">Sonic Adventure</t>
  </si>
  <si>
    <t xml:space="preserve">+2,5 millions</t>
  </si>
  <si>
    <t xml:space="preserve">premier épisode Sonic en 3D intégrale</t>
  </si>
  <si>
    <t xml:space="preserve">Yuji Naka + Takashi Lizuka + Noriyoshi Ohba</t>
  </si>
  <si>
    <t xml:space="preserve">Une transposition exemplaire de l’univers Sonic dans un jeu de plateforme 3d en vue de derrière proposant des niveaux-couloirs très réussis</t>
  </si>
  <si>
    <t xml:space="preserve">Graphiquement et techniquement pêchu</t>
  </si>
  <si>
    <t xml:space="preserve">la jouabilité 3d qui fonctionne bien</t>
  </si>
  <si>
    <t xml:space="preserve">Sonic qui parle, heu….</t>
  </si>
  <si>
    <t xml:space="preserve">Soul calibur</t>
  </si>
  <si>
    <t xml:space="preserve">dérouiller à la chaîne aux commandes de Sophitia</t>
  </si>
  <si>
    <t xml:space="preserve">soul edge</t>
  </si>
  <si>
    <t xml:space="preserve">Le portage du succès du jeu de baston à armes blanches l’arcade et un extraordinaire successeur à la série soul edge</t>
  </si>
  <si>
    <t xml:space="preserve">le système de jeu totalement génial</t>
  </si>
  <si>
    <t xml:space="preserve">graphiquement éblouissant</t>
  </si>
  <si>
    <t xml:space="preserve">l’équilibre entre personnages parfois déficient</t>
  </si>
  <si>
    <t xml:space="preserve">Soul reaver</t>
  </si>
  <si>
    <t xml:space="preserve">legacy of kain</t>
  </si>
  <si>
    <t xml:space="preserve">Vengeaaance !! + joue le méchant + fantoooooomes + pouvoirs psy + intro dingue</t>
  </si>
  <si>
    <t xml:space="preserve">Amy Henning</t>
  </si>
  <si>
    <t xml:space="preserve">La suite scénaristique de Legacy of Kain qui troque le système en vue de dessus pour une présentation tout en 3d et un système de jeu particulièrement efficace mixant plateforme, énigme et combat</t>
  </si>
  <si>
    <t xml:space="preserve">l’univers Legacy of Kain brillamment mis à jour et servant le système de jeu (ex : puzzles demandant d’alterner entre les deux mondes)</t>
  </si>
  <si>
    <t xml:space="preserve">le système de combat précis et prenant</t>
  </si>
  <si>
    <t xml:space="preserve">graphiquement vide, parfois</t>
  </si>
  <si>
    <t xml:space="preserve">ah tiens ya pas la fin…</t>
  </si>
  <si>
    <t xml:space="preserve">Sturmwind</t>
  </si>
  <si>
    <t xml:space="preserve">Duranik</t>
  </si>
  <si>
    <t xml:space="preserve">Red spot games</t>
  </si>
  <si>
    <t xml:space="preserve">Allemagne</t>
  </si>
  <si>
    <t xml:space="preserve">Un shooter spatial classique mais absolument splendide</t>
  </si>
  <si>
    <t xml:space="preserve">ça pète de partout</t>
  </si>
  <si>
    <t xml:space="preserve">la jouabilité très souple</t>
  </si>
  <si>
    <t xml:space="preserve">graphiquement générique</t>
  </si>
  <si>
    <t xml:space="preserve">Tony Hawk skateboarding</t>
  </si>
  <si>
    <t xml:space="preserve">Crave</t>
  </si>
  <si>
    <t xml:space="preserve">Activision</t>
  </si>
  <si>
    <t xml:space="preserve">Tony hawk</t>
  </si>
  <si>
    <t xml:space="preserve">Un jeu de skate arcade en 3d très agréable à prendre en main et proposant de multiplier les prises de risque pour réaliser les plus belles figures dans des spots de skate atypiques</t>
  </si>
  <si>
    <t xml:space="preserve">on peut vraiment faire ce qu’on veut</t>
  </si>
  <si>
    <t xml:space="preserve">le mode solo formateur, qui pousse à se dépasser</t>
  </si>
  <si>
    <t xml:space="preserve">Tony Hawk pro skater 2</t>
  </si>
  <si>
    <t xml:space="preserve">Neversoft</t>
  </si>
  <si>
    <t xml:space="preserve">Mode éditeur intégré</t>
  </si>
  <si>
    <t xml:space="preserve">Le second opus de la série de skate arcade, qui affine son système de jeu, propose de nouveaux spots réels ou imaginaires ainsi qu’un éditeur de niveau très complet</t>
  </si>
  <si>
    <t xml:space="preserve">la jouabilité souple et complète</t>
  </si>
  <si>
    <t xml:space="preserve">les skate parks variés</t>
  </si>
  <si>
    <t xml:space="preserve">toujours un peu sobre graphiquement</t>
  </si>
  <si>
    <t xml:space="preserve">Toy commander</t>
  </si>
  <si>
    <t xml:space="preserve">No cliché</t>
  </si>
  <si>
    <t xml:space="preserve">Frédérick Raynal</t>
  </si>
  <si>
    <t xml:space="preserve">Un simulateur de  conduite sur terre comme en l’air arcade dans son approche et donnant l’opportunité de donner vie aux jouets de notre enfance pour arpenter les mille dangers de la maison domestique</t>
  </si>
  <si>
    <t xml:space="preserve">voler librement dans la maison</t>
  </si>
  <si>
    <t xml:space="preserve">laisse un arrière-goût de démo technique</t>
  </si>
  <si>
    <t xml:space="preserve">techniquement pas folichon</t>
  </si>
  <si>
    <t xml:space="preserve">Unreal tournament</t>
  </si>
  <si>
    <t xml:space="preserve">Sega – secret level</t>
  </si>
  <si>
    <t xml:space="preserve">précurseur des FPS jouables en réseau</t>
  </si>
  <si>
    <t xml:space="preserve">unreal</t>
  </si>
  <si>
    <t xml:space="preserve">Cliff Bleszinsky</t>
  </si>
  <si>
    <t xml:space="preserve">Unreal engine</t>
  </si>
  <si>
    <t xml:space="preserve">Le portage du grand FPS versus du pc, proposant la grande majorité des fonctionnalités de l’original malgré une prise en main forcément plus délicate à la manette</t>
  </si>
  <si>
    <t xml:space="preserve">le rythme furieux des affrontements</t>
  </si>
  <si>
    <t xml:space="preserve">le fps compétitif à la manette…</t>
  </si>
  <si>
    <t xml:space="preserve">Virtua striker 2 ver 2000</t>
  </si>
  <si>
    <t xml:space="preserve">Un jeu de football arcade très bien réalisé et peu exigeant, favorisant le grand spectacle</t>
  </si>
  <si>
    <t xml:space="preserve">les sensations « grand spectacle »</t>
  </si>
  <si>
    <t xml:space="preserve">la caméra définitivement trop près de l’action</t>
  </si>
  <si>
    <t xml:space="preserve">niveau précision, ce n’est pas vraiment ça</t>
  </si>
  <si>
    <t xml:space="preserve">Virtua tennis 2</t>
  </si>
  <si>
    <t xml:space="preserve">Sport – tennis</t>
  </si>
  <si>
    <t xml:space="preserve">faire un plongeon improbable et remporter le point décisif</t>
  </si>
  <si>
    <t xml:space="preserve">Un jeu de tennis arcade extraordinairement fun</t>
  </si>
  <si>
    <t xml:space="preserve">un système de jeu arcade parfaitement équilibré</t>
  </si>
  <si>
    <t xml:space="preserve">vraiment plaisant à 4</t>
  </si>
  <si>
    <t xml:space="preserve">assez proche du premier opus (malgré quelques améliorations évidentes)</t>
  </si>
  <si>
    <t xml:space="preserve">lde modo « carrière » formateur mais un peu austère</t>
  </si>
  <si>
    <t xml:space="preserve">Volgar the viking</t>
  </si>
  <si>
    <t xml:space="preserve">Carazy viking studio</t>
  </si>
  <si>
    <t xml:space="preserve">Scandinavie (mythologique/vikings)</t>
  </si>
  <si>
    <t xml:space="preserve">Un jeu d’action demandant de diriger un barbare muni d’une lance salvatrice à l’assaut de multiples niveaux</t>
  </si>
  <si>
    <t xml:space="preserve">la lance à tout faire</t>
  </si>
  <si>
    <t xml:space="preserve">Arena - maze of death</t>
  </si>
  <si>
    <t xml:space="preserve">Game Gear</t>
  </si>
  <si>
    <t xml:space="preserve">Eden entertainment</t>
  </si>
  <si>
    <t xml:space="preserve">Un run and gun en 3D isométrique très soigné</t>
  </si>
  <si>
    <t xml:space="preserve">vraiment nerveux</t>
  </si>
  <si>
    <t xml:space="preserve">la lisibilité de la 3d isométrique, pas toujours top</t>
  </si>
  <si>
    <t xml:space="preserve">BOX A</t>
  </si>
  <si>
    <t xml:space="preserve">loose avec étui</t>
  </si>
  <si>
    <t xml:space="preserve">Baku baku</t>
  </si>
  <si>
    <t xml:space="preserve">Un très bon jeu de puzzle-tetris qui propose un système bien plus novateur et attrayant que ses concurrents de l’époque, à base d’animaux à relier avec leur repas caractéristique </t>
  </si>
  <si>
    <t xml:space="preserve">le concept moins stressant que Tetris</t>
  </si>
  <si>
    <t xml:space="preserve">la chance qui s’invite parfois (filez-moi une banane bordel!!!!)</t>
  </si>
  <si>
    <t xml:space="preserve">Berlin wall</t>
  </si>
  <si>
    <t xml:space="preserve">Kaneko</t>
  </si>
  <si>
    <t xml:space="preserve">Un croisement entre bubble bobble, lode runner et ice climber, qui demande de piéger les ennemis de chaque tableau pour progresser</t>
  </si>
  <si>
    <t xml:space="preserve">un petit esprit lode runner</t>
  </si>
  <si>
    <t xml:space="preserve">très voire trop simple</t>
  </si>
  <si>
    <t xml:space="preserve">Columns</t>
  </si>
  <si>
    <t xml:space="preserve">La réponse de Sega au phénomène Tetris de Nintendo, remplaçant les briques par des joyaux</t>
  </si>
  <si>
    <t xml:space="preserve">le concept qui ne se contente pas de plagier Tetris</t>
  </si>
  <si>
    <t xml:space="preserve">globalement moins addictif que Tetris</t>
  </si>
  <si>
    <t xml:space="preserve">Ganbare Gorby - factory panic</t>
  </si>
  <si>
    <t xml:space="preserve">Top ambiance</t>
  </si>
  <si>
    <t xml:space="preserve">JSH Co</t>
  </si>
  <si>
    <t xml:space="preserve">contenu politique + Censuré en occident (relooking et renaming du jeu promeuvant initialement un dirigeant russe)</t>
  </si>
  <si>
    <t xml:space="preserve">fumé</t>
  </si>
  <si>
    <t xml:space="preserve">Un pur produit de son époque, mettant en scène le célèbre président Russe venant au secours de la population locale en réalisant divers travaux dans une usine (le jeu sera d’ailleurs épuré de ces éléments « marketing » dans sa version occidentale)</t>
  </si>
  <si>
    <t xml:space="preserve">le système de jeu, simple et fun</t>
  </si>
  <si>
    <t xml:space="preserve">nourrir la population, coute que coute</t>
  </si>
  <si>
    <t xml:space="preserve">la faible durée de vie</t>
  </si>
  <si>
    <t xml:space="preserve">GP rider</t>
  </si>
  <si>
    <t xml:space="preserve">Un jeu de moto en fausse 3D classique mais offrant de très bonnes sensations de jeu</t>
  </si>
  <si>
    <t xml:space="preserve">l’impression de vitesse excellente</t>
  </si>
  <si>
    <t xml:space="preserve">excellent mais classique</t>
  </si>
  <si>
    <t xml:space="preserve">Kishin douji zenki</t>
  </si>
  <si>
    <t xml:space="preserve">Zenki</t>
  </si>
  <si>
    <t xml:space="preserve">Un jeu de plateforme action très soigné dans un univers manga</t>
  </si>
  <si>
    <t xml:space="preserve">le style général, vraiment sympa</t>
  </si>
  <si>
    <t xml:space="preserve">très classique dans son déroulement</t>
  </si>
  <si>
    <t xml:space="preserve">Klax</t>
  </si>
  <si>
    <t xml:space="preserve">Un jeu d’empilement de briques provenant d’un tapis-roulant. Une très intéressante alternative aux autres jeux de puzzle de la console</t>
  </si>
  <si>
    <t xml:space="preserve">le concept très original</t>
  </si>
  <si>
    <t xml:space="preserve">passer de la sérénité à la panique totale</t>
  </si>
  <si>
    <t xml:space="preserve">graphiquement sobre</t>
  </si>
  <si>
    <t xml:space="preserve">Outrun</t>
  </si>
  <si>
    <t xml:space="preserve">Tec toy</t>
  </si>
  <si>
    <t xml:space="preserve">outrun</t>
  </si>
  <si>
    <t xml:space="preserve">Le portage très réussi du classique de l’arcade dans une version à emporter partout avec soi</t>
  </si>
  <si>
    <t xml:space="preserve">les sensations de l’arcade en « petit »</t>
  </si>
  <si>
    <t xml:space="preserve">Pengo</t>
  </si>
  <si>
    <t xml:space="preserve">Coreland</t>
  </si>
  <si>
    <t xml:space="preserve">Un jeu de puzzle action en vue de dessus mixant Bomberman et Lolo, dans lequel le joueur doit éliminer les monstres de chaque tableau en utilisant les blocs du décors</t>
  </si>
  <si>
    <t xml:space="preserve">le concept puzzle frais</t>
  </si>
  <si>
    <t xml:space="preserve">se renouvelle peu au fur et à mesure des parties</t>
  </si>
  <si>
    <t xml:space="preserve">Popils</t>
  </si>
  <si>
    <t xml:space="preserve">Un jeu de puzzle vu de côté dans lequel le personnage doit éliminer certains blocs du tableau pour se frayer un chemin jusqu’à sa sœur jumelle</t>
  </si>
  <si>
    <t xml:space="preserve">les puzzles qui demandent de se creuser la tête</t>
  </si>
  <si>
    <t xml:space="preserve">Psychic world</t>
  </si>
  <si>
    <t xml:space="preserve">Hertz company</t>
  </si>
  <si>
    <t xml:space="preserve">Un plateformer classique mais frais, bien meilleur que la version éponyme sur master system</t>
  </si>
  <si>
    <t xml:space="preserve">l’ambiance générale sympa</t>
  </si>
  <si>
    <t xml:space="preserve">Puyo puyo</t>
  </si>
  <si>
    <t xml:space="preserve">Un opus portable du désormais classique jeu de casse-brique, toujours bien plus dynamique que ses concurrents grâce à ses mécaniques d’enchaînements</t>
  </si>
  <si>
    <t xml:space="preserve">les sensations Puyo puyo en « petit »</t>
  </si>
  <si>
    <t xml:space="preserve">une adaptation un peu basique, sans éclat</t>
  </si>
  <si>
    <t xml:space="preserve">Puzzle &amp; action - tanto R</t>
  </si>
  <si>
    <t xml:space="preserve">Party game – standard</t>
  </si>
  <si>
    <t xml:space="preserve">précurseur du genre party game</t>
  </si>
  <si>
    <t xml:space="preserve">bonanza bros</t>
  </si>
  <si>
    <t xml:space="preserve">Un puzzle multigame assez spécial, qui vaut surtout pour ses épreuves et son aspect graphique totalement second degrés</t>
  </si>
  <si>
    <t xml:space="preserve">plein de petits jeux rigolos</t>
  </si>
  <si>
    <t xml:space="preserve">le look des persos principaux, mouif</t>
  </si>
  <si>
    <t xml:space="preserve">Shining force gaiden</t>
  </si>
  <si>
    <t xml:space="preserve">Toute la qualité du jeu de stratégie au tout par tour dans une portable, avec des niveaux bien pensés et des personnes très agréables à suivre</t>
  </si>
  <si>
    <t xml:space="preserve">l’histoire de longue haleine</t>
  </si>
  <si>
    <t xml:space="preserve">la dimension stratégique de grande classe</t>
  </si>
  <si>
    <t xml:space="preserve">graphiquement basique</t>
  </si>
  <si>
    <t xml:space="preserve">Shining force gaiden 2</t>
  </si>
  <si>
    <t xml:space="preserve">La suite directe de l’opus précédent, permettant de suivre une autre équipe d’aventuriers</t>
  </si>
  <si>
    <t xml:space="preserve">Shining force gaiden 3</t>
  </si>
  <si>
    <t xml:space="preserve">La suite (et fin) de la saga, proposant de mettre côte à côte les deux équipes issues des opus précédents dans un final très réussi</t>
  </si>
  <si>
    <t xml:space="preserve">Shinobi</t>
  </si>
  <si>
    <t xml:space="preserve">Le portage réussi du jeu d’action de Sega</t>
  </si>
  <si>
    <t xml:space="preserve">le gameplay efficace</t>
  </si>
  <si>
    <t xml:space="preserve">étonnamment lisible</t>
  </si>
  <si>
    <t xml:space="preserve">vraiment court (1H)</t>
  </si>
  <si>
    <t xml:space="preserve">Shinobi 2</t>
  </si>
  <si>
    <t xml:space="preserve">La suite des aventures du ninja de Sega, assez similaire au jeu précédent mais marquée par quelques améliorations graphiques</t>
  </si>
  <si>
    <t xml:space="preserve">le gameplay toujours top</t>
  </si>
  <si>
    <t xml:space="preserve">plus long que son grand frère</t>
  </si>
  <si>
    <t xml:space="preserve">des petites saccades parfois</t>
  </si>
  <si>
    <t xml:space="preserve">Sonic drift racing</t>
  </si>
  <si>
    <t xml:space="preserve">Une sorte de Mario kart portable, très réussi tant au niveau de ses graphismes colorés que de sa jouabilité précise</t>
  </si>
  <si>
    <t xml:space="preserve">la jouabilité sympa</t>
  </si>
  <si>
    <t xml:space="preserve">graphiquement à la hauteur</t>
  </si>
  <si>
    <t xml:space="preserve">seul sur portable, c’est un peu triste quand même</t>
  </si>
  <si>
    <t xml:space="preserve">Sonic triple trouble</t>
  </si>
  <si>
    <t xml:space="preserve">Un Sonic atypique mais néanmoins de qualité sur la petite portable de Sega</t>
  </si>
  <si>
    <t xml:space="preserve">bien jouable</t>
  </si>
  <si>
    <t xml:space="preserve">rebat un peu les acquis de Sonic</t>
  </si>
  <si>
    <t xml:space="preserve">les graphismes bien dégueulasses</t>
  </si>
  <si>
    <t xml:space="preserve">Super off road</t>
  </si>
  <si>
    <t xml:space="preserve">Leland corporation</t>
  </si>
  <si>
    <t xml:space="preserve">Un peu « micromachines avant micromachines », et dans tous les cas un jeu de course « vue de dessus » au rythme très réussi</t>
  </si>
  <si>
    <t xml:space="preserve">les voitures toutes mimi</t>
  </si>
  <si>
    <t xml:space="preserve">c’est tout petit quand même</t>
  </si>
  <si>
    <r>
      <rPr>
        <sz val="11"/>
        <rFont val="Calibri"/>
        <family val="2"/>
        <charset val="1"/>
      </rPr>
      <t xml:space="preserve">Super monaco GP  </t>
    </r>
    <r>
      <rPr>
        <sz val="11"/>
        <color rgb="FFFFFFFF"/>
        <rFont val="Calibri"/>
        <family val="2"/>
        <charset val="1"/>
      </rPr>
      <t xml:space="preserve">jsripoll</t>
    </r>
  </si>
  <si>
    <t xml:space="preserve">Portage de jeu de f1 à succès de Sega, très lisible et agréable à jouer</t>
  </si>
  <si>
    <t xml:space="preserve">les sensation arcades</t>
  </si>
  <si>
    <t xml:space="preserve">la jouabilité basique moins sympa que sur megadrive</t>
  </si>
  <si>
    <t xml:space="preserve">Sylvan tale</t>
  </si>
  <si>
    <t xml:space="preserve">L’un si ce n’est LE meilleur jeu « à la zelda » de la console, proposant un univers magnifiquement coloré, une héroine « mimi » et une jouabilité extraordinairement agréable</t>
  </si>
  <si>
    <t xml:space="preserve">l’univers charmant</t>
  </si>
  <si>
    <t xml:space="preserve">assez classique</t>
  </si>
  <si>
    <t xml:space="preserve">Tail's adventures</t>
  </si>
  <si>
    <t xml:space="preserve">Un jeu de plateforme classique proposant d’incarner le compagnon de Sonic, et donc de profiter de ses facultés d’hélicoptère. Très réussi</t>
  </si>
  <si>
    <t xml:space="preserve">Tails compte enfin pour quelque chose</t>
  </si>
  <si>
    <t xml:space="preserve">les attributs du héros bien utilisés</t>
  </si>
  <si>
    <t xml:space="preserve">un poil lent</t>
  </si>
  <si>
    <t xml:space="preserve">Tempo jr</t>
  </si>
  <si>
    <t xml:space="preserve">Red entertainment</t>
  </si>
  <si>
    <t xml:space="preserve">Un jeu de plateforme coloré et réussi malgré la « tronche » assez particulière du héros</t>
  </si>
  <si>
    <t xml:space="preserve">les couleurs qui pètent de partout</t>
  </si>
  <si>
    <t xml:space="preserve">c’est très dynamique</t>
  </si>
  <si>
    <t xml:space="preserve">la tronche du héros, j’y arrive pas</t>
  </si>
  <si>
    <t xml:space="preserve">Terminator</t>
  </si>
  <si>
    <t xml:space="preserve">terminator</t>
  </si>
  <si>
    <t xml:space="preserve">Arnorld Schwarzenegger</t>
  </si>
  <si>
    <t xml:space="preserve">L’adaptation en jeu de plateforme/action du film, permettant de démontrer que tous les portages cinés ne sont pas forcément des ratages complets</t>
  </si>
  <si>
    <t xml:space="preserve">l’ambiance fidèlement retranscrite</t>
  </si>
  <si>
    <t xml:space="preserve">bien bourrin comme il faut</t>
  </si>
  <si>
    <t xml:space="preserve">la durée de vie faiblarde</t>
  </si>
  <si>
    <t xml:space="preserve">Virtua fighter animation</t>
  </si>
  <si>
    <t xml:space="preserve">Le portage du jeu de plateforme mythique, qui compense l’absence de 3D par une jouabilité alternative intéressante et un mode histoire bien scénarisé</t>
  </si>
  <si>
    <t xml:space="preserve">on retrouve pas mal de sensations du jeu saturn</t>
  </si>
  <si>
    <t xml:space="preserve">le scénario et la mise en scène sont soignés</t>
  </si>
  <si>
    <t xml:space="preserve">forcément il ne faut pas comparer avec l’opus 3d</t>
  </si>
  <si>
    <t xml:space="preserve">Le portage du jeu de plateforme illustre de la Master System</t>
  </si>
  <si>
    <t xml:space="preserve">les graphismes naifs mais touchants</t>
  </si>
  <si>
    <t xml:space="preserve">les phases en skate cool</t>
  </si>
  <si>
    <t xml:space="preserve">ça reste basique</t>
  </si>
  <si>
    <t xml:space="preserve">wonderboy ou adventure island ??</t>
  </si>
  <si>
    <t xml:space="preserve">Wonder boy the dragon trap</t>
  </si>
  <si>
    <t xml:space="preserve">les transformations qui changent totalement l’approche</t>
  </si>
  <si>
    <t xml:space="preserve">graphiquement un peu moins charmeur que son ancêtre</t>
  </si>
  <si>
    <t xml:space="preserve">la durée de vie finalement plutôt limitée</t>
  </si>
  <si>
    <t xml:space="preserve">2extreme</t>
  </si>
  <si>
    <t xml:space="preserve">playstation 1</t>
  </si>
  <si>
    <t xml:space="preserve">Sony computer entertainment america</t>
  </si>
  <si>
    <t xml:space="preserve">La seconde apparition du jeu de multisports extrêmes, au style graphique toujours aussi bizarre mais doté d’un mode deux joueurs très amusant</t>
  </si>
  <si>
    <t xml:space="preserve">le concept road rash dans le monde des sports extrêmes</t>
  </si>
  <si>
    <t xml:space="preserve">sympa seul, génial à deux</t>
  </si>
  <si>
    <t xml:space="preserve">graphiquement, bon, c'est pas la fête non plus</t>
  </si>
  <si>
    <t xml:space="preserve">étaA</t>
  </si>
  <si>
    <t xml:space="preserve">Alerte rouge</t>
  </si>
  <si>
    <t xml:space="preserve">Censuré en Allemagne (politique – suppression représentation des nazis)</t>
  </si>
  <si>
    <t xml:space="preserve">voyage dans le temps / mondes parallèles + joue le méchant</t>
  </si>
  <si>
    <t xml:space="preserve">Dystopique – guerre moderne – Seconde guerre mondiale</t>
  </si>
  <si>
    <t xml:space="preserve">Le portage du jeu de stratégie pc, étonnamment jouable à la manette</t>
  </si>
  <si>
    <t xml:space="preserve">L'intro kitsch mais très audacieuse</t>
  </si>
  <si>
    <t xml:space="preserve">des objectifs de mission variés</t>
  </si>
  <si>
    <t xml:space="preserve">pas de vraie liberté de construction partout sur la carte</t>
  </si>
  <si>
    <t xml:space="preserve">surtout ne pas jouer contre un gars à la souris</t>
  </si>
  <si>
    <t xml:space="preserve">étaB</t>
  </si>
  <si>
    <t xml:space="preserve">Alerte rouge mission tesla</t>
  </si>
  <si>
    <t xml:space="preserve">Le portage des packs missions de la version pc, ajoutant au passage quelques nouvelle installations et unités</t>
  </si>
  <si>
    <t xml:space="preserve">les nouvelles possibilités</t>
  </si>
  <si>
    <t xml:space="preserve">la bobine Tesla et son bruitage orgasmique (ou traumatisant selon le camp du joueur…)</t>
  </si>
  <si>
    <t xml:space="preserve">pas de vraie scénarisation comme dans l'opus d'origine</t>
  </si>
  <si>
    <t xml:space="preserve">Alien trilogy</t>
  </si>
  <si>
    <t xml:space="preserve">L’adaptation de la filmologie Alien dans un fps percutant</t>
  </si>
  <si>
    <t xml:space="preserve">l’action nerveuse</t>
  </si>
  <si>
    <t xml:space="preserve">un peu rigide parfois</t>
  </si>
  <si>
    <t xml:space="preserve">étai</t>
  </si>
  <si>
    <t xml:space="preserve">Alundra</t>
  </si>
  <si>
    <t xml:space="preserve">avancer dans le jeu et trouver que, vraiment, lers gars, zavez un peu copié Ladstalker</t>
  </si>
  <si>
    <t xml:space="preserve">Matrix soft</t>
  </si>
  <si>
    <t xml:space="preserve">Kohei Tanaka</t>
  </si>
  <si>
    <t xml:space="preserve">Une suite spirituelle au mythique Landstalker, avec un équilibrage parfait entre action, énigmes et plateforme (sans l’effet 3D isométrique qui pouvait parfait énerver)</t>
  </si>
  <si>
    <t xml:space="preserve">l'esprit landstalker est là</t>
  </si>
  <si>
    <t xml:space="preserve">un périple de longue haleine</t>
  </si>
  <si>
    <t xml:space="preserve">certaines phases énigmes à manger une table (notamment dans les "rêves")</t>
  </si>
  <si>
    <t xml:space="preserve">Ape escape</t>
  </si>
  <si>
    <t xml:space="preserve">Sony – Japan studio</t>
  </si>
  <si>
    <t xml:space="preserve">ape escape</t>
  </si>
  <si>
    <t xml:space="preserve">Le premier grand jeu jouable avec la nouvelle manette Dualshock de Sony et ses sticks analogiques, et proposant de partir à la chasse aux singes facétieux au sein de niveaux 3D colorés</t>
  </si>
  <si>
    <t xml:space="preserve">une utilisation judicieuse des sticks analogiques</t>
  </si>
  <si>
    <t xml:space="preserve">le style graphique vraiment mignon</t>
  </si>
  <si>
    <t xml:space="preserve">le concept n'évolue pas vraiment en cours de jeu</t>
  </si>
  <si>
    <t xml:space="preserve">Battle arena toshinden</t>
  </si>
  <si>
    <t xml:space="preserve">premier jeu de baston 3D ps1</t>
  </si>
  <si>
    <t xml:space="preserve">Le premier représentant du jeu de combat 3D "bourrin" sur la console, et donc forcément un grand souvenir  pour les joueurs ayant découvert la 3D</t>
  </si>
  <si>
    <t xml:space="preserve">pouvoir se balader librement sur le ring pour la première fois</t>
  </si>
  <si>
    <t xml:space="preserve">des coups spéciaux originaux et bien utiles</t>
  </si>
  <si>
    <t xml:space="preserve">la profondeur de jeu assez limitée</t>
  </si>
  <si>
    <t xml:space="preserve">les personnages en gros plan, SOS momoche</t>
  </si>
  <si>
    <t xml:space="preserve">Blood omen : legacy of Kain</t>
  </si>
  <si>
    <t xml:space="preserve">Top scénario</t>
  </si>
  <si>
    <t xml:space="preserve">Silicon knights</t>
  </si>
  <si>
    <t xml:space="preserve">Vengeaaance !! + joue le méchant + pouvoirs psy + vampires + twist de ouf + intro dingue</t>
  </si>
  <si>
    <t xml:space="preserve">gothique</t>
  </si>
  <si>
    <t xml:space="preserve">Un « Zelda pour adulte » dans la peau d'un vampire, qui lancera la grande franchise des Legacy of Kain</t>
  </si>
  <si>
    <t xml:space="preserve">Un scénario sombre et cohérent</t>
  </si>
  <si>
    <t xml:space="preserve">une véritable montée en puissance du héros</t>
  </si>
  <si>
    <t xml:space="preserve">la jouabilité reste rigide (surtout au début)</t>
  </si>
  <si>
    <t xml:space="preserve">Bloody roar 2 bringer of the new age</t>
  </si>
  <si>
    <t xml:space="preserve">bloody roar</t>
  </si>
  <si>
    <t xml:space="preserve">Le second opus de la série de jeux de combat proposant des belligérants mi-hommes mi-anomaux</t>
  </si>
  <si>
    <t xml:space="preserve">bourrin mais jouissif</t>
  </si>
  <si>
    <t xml:space="preserve">toujours pas un foudre de guerre techniquement</t>
  </si>
  <si>
    <t xml:space="preserve">Bokan desuyo</t>
  </si>
  <si>
    <t xml:space="preserve">Banpresto</t>
  </si>
  <si>
    <t xml:space="preserve">Un shooter en vue de dessus très coloré dans le rôle des grands méchants de l’histoire</t>
  </si>
  <si>
    <t xml:space="preserve">les séquences animées géniales</t>
  </si>
  <si>
    <t xml:space="preserve">l’ambiance folledingue</t>
  </si>
  <si>
    <t xml:space="preserve">Boucliers de Quetzacoatl</t>
  </si>
  <si>
    <t xml:space="preserve">Revolution software</t>
  </si>
  <si>
    <t xml:space="preserve">chevaliers de baphomet</t>
  </si>
  <si>
    <t xml:space="preserve">France contemporaine – Paris + Amérique du sud + Angleterre/Irlande (contemporain)</t>
  </si>
  <si>
    <t xml:space="preserve">Charles Cecil</t>
  </si>
  <si>
    <t xml:space="preserve">La suite directe et réussie des Chevaliers de Baphomet, proposant un univers et des caractéristiques très semblables</t>
  </si>
  <si>
    <t xml:space="preserve">une nouvelle avec de notre Georges pas national</t>
  </si>
  <si>
    <t xml:space="preserve">des enigmes complexes mais presque toujours logiques</t>
  </si>
  <si>
    <t xml:space="preserve">la formule quasiment inchangée</t>
  </si>
  <si>
    <t xml:space="preserve">Bubble bobble starring rainbow island</t>
  </si>
  <si>
    <t xml:space="preserve">Bubble bobble</t>
  </si>
  <si>
    <t xml:space="preserve">Compilation regroupant les deux grands classiques de l’arcade de Taito, dont leur mode deux joueurs bien amusant</t>
  </si>
  <si>
    <t xml:space="preserve">deux grands classiques de l'arcade qui ne vieillissent que peu</t>
  </si>
  <si>
    <t xml:space="preserve">le mode deux joueurs de Bubble, définitivement sympa</t>
  </si>
  <si>
    <t xml:space="preserve">rainbow island accuse un peu plus le coup, notamment au niveau de la jouabilité</t>
  </si>
  <si>
    <t xml:space="preserve">Bushido blade</t>
  </si>
  <si>
    <t xml:space="preserve">Lightweight</t>
  </si>
  <si>
    <t xml:space="preserve">Squaresoft</t>
  </si>
  <si>
    <t xml:space="preserve">précurseur des jeux de combats réalistes</t>
  </si>
  <si>
    <t xml:space="preserve">Censuré au Japon (contenu gore - sang changé en jaune)</t>
  </si>
  <si>
    <t xml:space="preserve">Japon (médiéval/mythologique)</t>
  </si>
  <si>
    <t xml:space="preserve">Hironobu Sakaguchi + Hisashi Suzuki</t>
  </si>
  <si>
    <t xml:space="preserve">Un pionnier des jeux de combat « réalistes » (= un coup t’es mort), qui oblige à appréhender les affrontements avec une retenue plus sensible que sur soul blade</t>
  </si>
  <si>
    <t xml:space="preserve">le principe de « réalité » (touché, tué!)</t>
  </si>
  <si>
    <t xml:space="preserve">plein de feintes et de postures pour mettre les miquettes à l’adversaire</t>
  </si>
  <si>
    <t xml:space="preserve">graphiquement, c’est un peu moche</t>
  </si>
  <si>
    <t xml:space="preserve">Castlevania symphony of the night</t>
  </si>
  <si>
    <t xml:space="preserve">Plateforme – metroidvania</t>
  </si>
  <si>
    <t xml:space="preserve">comprendre que venir à bout du château est loin d’être le point final de l’aventure</t>
  </si>
  <si>
    <t xml:space="preserve">premier Castlevania en monde ouvert</t>
  </si>
  <si>
    <t xml:space="preserve">castlevania</t>
  </si>
  <si>
    <t xml:space="preserve">Vampires + intro dingue</t>
  </si>
  <si>
    <t xml:space="preserve">Koji Igarashi</t>
  </si>
  <si>
    <t xml:space="preserve">L'opus mythique de la franchise castlevania, qui passe le cap du monde ouvert et de la progression « façon RPG »</t>
  </si>
  <si>
    <t xml:space="preserve">les univers graphiques et sonores  sans fausse note</t>
  </si>
  <si>
    <t xml:space="preserve">la surprise "renversante" à la fin du jeu, pour les joueurs curieux</t>
  </si>
  <si>
    <t xml:space="preserve">rien du tout, il est génial, c’est tout</t>
  </si>
  <si>
    <t xml:space="preserve">Chrono cross</t>
  </si>
  <si>
    <t xml:space="preserve">console us uniquement</t>
  </si>
  <si>
    <t xml:space="preserve">voyage dans le temps / mondes parallèles</t>
  </si>
  <si>
    <t xml:space="preserve">Hironobu Sakaguchi</t>
  </si>
  <si>
    <t xml:space="preserve">Yasunori Mitsuda</t>
  </si>
  <si>
    <t xml:space="preserve">Suite spirituelle du mythique Chrono Trigger, offrant un passage en 3D et un scénario fort loin des sentiers battus</t>
  </si>
  <si>
    <t xml:space="preserve">le système de combat réussi</t>
  </si>
  <si>
    <t xml:space="preserve">une preuve que la 3d ne fait pas forcément mieux que la 2d d'un point de vue stylistique</t>
  </si>
  <si>
    <t xml:space="preserve">environnement sonore lambda</t>
  </si>
  <si>
    <t xml:space="preserve">Clock tower : first fear</t>
  </si>
  <si>
    <t xml:space="preserve">Human entertainment</t>
  </si>
  <si>
    <t xml:space="preserve">précurseur des bonnes relations du jeu vidéo avec Familles de France</t>
  </si>
  <si>
    <t xml:space="preserve">contenu gore + Censuré en Allemagne (jaquette expurgée du sang et des ciseaux)</t>
  </si>
  <si>
    <t xml:space="preserve">clock tower</t>
  </si>
  <si>
    <t xml:space="preserve">Fantoooooomes + girl power</t>
  </si>
  <si>
    <t xml:space="preserve">Une pierre fondatrice du jeu d’horreur, encore associé ici au concept point n click</t>
  </si>
  <si>
    <t xml:space="preserve">l’ambiance efficace</t>
  </si>
  <si>
    <t xml:space="preserve">Colin Mcrae rally 2.0</t>
  </si>
  <si>
    <t xml:space="preserve">précurseur des jeux de rallye réaliste</t>
  </si>
  <si>
    <t xml:space="preserve">colin mcrae</t>
  </si>
  <si>
    <t xml:space="preserve">Un des premiers grands jeux de rallye « réalistes » sur console, qui propose une conduite en dérapage « tout en finesse » grâce à la manette analogique de Sony</t>
  </si>
  <si>
    <t xml:space="preserve">le pilotage exigeant mais très gratifiant</t>
  </si>
  <si>
    <t xml:space="preserve">les tracés très bien pensés</t>
  </si>
  <si>
    <t xml:space="preserve">on mange beaucoup de barrières au début</t>
  </si>
  <si>
    <t xml:space="preserve">graphiquement tristoune</t>
  </si>
  <si>
    <t xml:space="preserve">Colony wars - red sun</t>
  </si>
  <si>
    <t xml:space="preserve">Peut être l’opus le plus complet de la saga de combats spatiaux de la console, et dans tous les cas une belle prouesse technique pour l’époque</t>
  </si>
  <si>
    <t xml:space="preserve">l’histoire sympa</t>
  </si>
  <si>
    <t xml:space="preserve">graphiquement cool, sans plus</t>
  </si>
  <si>
    <t xml:space="preserve">Community pom</t>
  </si>
  <si>
    <t xml:space="preserve">Fill in café</t>
  </si>
  <si>
    <t xml:space="preserve">Un jeu à la zelda plutôt classique mais placé dans un univers particulièrement mignon et coloré</t>
  </si>
  <si>
    <t xml:space="preserve">l’univers et l’humour</t>
  </si>
  <si>
    <t xml:space="preserve">l’aspect construction avec les « poms »</t>
  </si>
  <si>
    <t xml:space="preserve">assez limité finalement</t>
  </si>
  <si>
    <t xml:space="preserve">Constructor</t>
  </si>
  <si>
    <t xml:space="preserve">System 3</t>
  </si>
  <si>
    <t xml:space="preserve">Thriller/Polar/gangsters – fictif</t>
  </si>
  <si>
    <t xml:space="preserve">Un jeu de construction qui propose tant des options classiques que mafieuses pour devenir le grand patron immobilier du quartier</t>
  </si>
  <si>
    <t xml:space="preserve">construire son empire immobilier en magouillant</t>
  </si>
  <si>
    <t xml:space="preserve">l'humour noir bien vu</t>
  </si>
  <si>
    <t xml:space="preserve">le tutoriel, nécessaire mais interminable</t>
  </si>
  <si>
    <t xml:space="preserve">Crash Bandicoot</t>
  </si>
  <si>
    <t xml:space="preserve">Naughty dog</t>
  </si>
  <si>
    <t xml:space="preserve">+7 millions</t>
  </si>
  <si>
    <t xml:space="preserve">premier crash bandicoot</t>
  </si>
  <si>
    <t xml:space="preserve">crash bandicoot</t>
  </si>
  <si>
    <t xml:space="preserve">Mark Cerny + Andy Gavin + Jason Rubin</t>
  </si>
  <si>
    <t xml:space="preserve">La première apparition de la mascotte non-officielle de la console, proposant une jouabilité "en profondeur" très novatrice et des graphismes 3D de haute volée</t>
  </si>
  <si>
    <t xml:space="preserve">l'univers drôle et très coloré</t>
  </si>
  <si>
    <t xml:space="preserve">l'alternance ses crollings (horitontal, vertical haut, vertical bas…)</t>
  </si>
  <si>
    <t xml:space="preserve">un certain manque de lisibilité sur certaines phases de jeu</t>
  </si>
  <si>
    <t xml:space="preserve">Croc</t>
  </si>
  <si>
    <t xml:space="preserve">4- Motricité fine 3d</t>
  </si>
  <si>
    <t xml:space="preserve">Argonaut games</t>
  </si>
  <si>
    <t xml:space="preserve">Fox interactive</t>
  </si>
  <si>
    <t xml:space="preserve">+3 millions</t>
  </si>
  <si>
    <t xml:space="preserve">Représentant de choix de la première génération de jeux de plateforme 3D, proposant un univers mignon et atttachant</t>
  </si>
  <si>
    <t xml:space="preserve">l’univers tout mignon</t>
  </si>
  <si>
    <t xml:space="preserve">un peu juste techniquement</t>
  </si>
  <si>
    <t xml:space="preserve">Crusader no remorse</t>
  </si>
  <si>
    <t xml:space="preserve">Action – Infiltration</t>
  </si>
  <si>
    <t xml:space="preserve">Origin systems</t>
  </si>
  <si>
    <t xml:space="preserve">Censuré en allemagne (contenu gore – suppression du sang)</t>
  </si>
  <si>
    <t xml:space="preserve">Warren Spector</t>
  </si>
  <si>
    <t xml:space="preserve">Un jeu d’action frénétique et sanglant dans la droite lignée des jeux de la génération 16bits</t>
  </si>
  <si>
    <t xml:space="preserve">l’action vraiment furieuse</t>
  </si>
  <si>
    <t xml:space="preserve">l’ambiance pas vraiment novatrice</t>
  </si>
  <si>
    <t xml:space="preserve">la représentation « isométrique » peut parfois gêner</t>
  </si>
  <si>
    <t xml:space="preserve">CTR - crash team racing</t>
  </si>
  <si>
    <t xml:space="preserve">Andy Gavin + Jason Rubin</t>
  </si>
  <si>
    <t xml:space="preserve">La réponse de la mascotte de Sony au Mario kart de Nintendo</t>
  </si>
  <si>
    <t xml:space="preserve">le bon équilibre de jeu entre conduite et bonus</t>
  </si>
  <si>
    <t xml:space="preserve">graphiquement sympa</t>
  </si>
  <si>
    <t xml:space="preserve">il manque ce petit quelque chose dans la maniabilité pour en faire un top</t>
  </si>
  <si>
    <t xml:space="preserve">le comportement des adversaires, peu passionnant</t>
  </si>
  <si>
    <t xml:space="preserve">CT special forces 3 - bioterror</t>
  </si>
  <si>
    <t xml:space="preserve">Hip interactive</t>
  </si>
  <si>
    <t xml:space="preserve">LSP Games</t>
  </si>
  <si>
    <t xml:space="preserve">Un rare représentant du « metal-slug like » sur la console, avec un rythme plus lent mais des phases de jeux variées</t>
  </si>
  <si>
    <t xml:space="preserve">le petit esprit Metal Slug</t>
  </si>
  <si>
    <t xml:space="preserve">certains passages techniques</t>
  </si>
  <si>
    <t xml:space="preserve">certains passages qui rendent fou</t>
  </si>
  <si>
    <t xml:space="preserve">Dezaemon kaite tsukutte plus</t>
  </si>
  <si>
    <t xml:space="preserve">Athena</t>
  </si>
  <si>
    <t xml:space="preserve">Monkeupaw games</t>
  </si>
  <si>
    <t xml:space="preserve">Un shooter intégrant plusieurs mini-jeux ainsi qu’un éditeur de niveaux parfaitement ergonomique</t>
  </si>
  <si>
    <t xml:space="preserve">la grande variété des gameplay</t>
  </si>
  <si>
    <t xml:space="preserve">l’éditeur de niveau top</t>
  </si>
  <si>
    <t xml:space="preserve">classique</t>
  </si>
  <si>
    <t xml:space="preserve">Dead or alive</t>
  </si>
  <si>
    <t xml:space="preserve">Team Ninja</t>
  </si>
  <si>
    <t xml:space="preserve">dead or alive</t>
  </si>
  <si>
    <t xml:space="preserve">Bimbos et lolitas</t>
  </si>
  <si>
    <t xml:space="preserve">Tomonobu Itagaki</t>
  </si>
  <si>
    <t xml:space="preserve">Le concurrent direct de virtua fighter, avec une jouabilité particulièrement technique et (déjà) le côté « rebondissant » des combattantes, qui deviendra une des marques de fabrique de la série </t>
  </si>
  <si>
    <t xml:space="preserve">l'esprit virtua fighter sur playstation</t>
  </si>
  <si>
    <t xml:space="preserve">la gestion originale de la "zone ring out"</t>
  </si>
  <si>
    <t xml:space="preserve">les poitrines baladeuses peuvent gêner</t>
  </si>
  <si>
    <t xml:space="preserve">De sang froid / in cold blood</t>
  </si>
  <si>
    <t xml:space="preserve">Une alternative à resident evil, portée par une intrigue intéressante malgré une jouabilité plus rigide</t>
  </si>
  <si>
    <t xml:space="preserve">l’intrigue sympa et imprévisible</t>
  </si>
  <si>
    <t xml:space="preserve">la jouabilité un poil difficile à prendre en main (surtout pour les habitués de Resident)</t>
  </si>
  <si>
    <t xml:space="preserve">Destruction derby</t>
  </si>
  <si>
    <t xml:space="preserve">Reflections</t>
  </si>
  <si>
    <t xml:space="preserve">Un précurseur du jeu de stock car en 3D, proposant des courses sauvages au cours desquelles la tôle se froisse et les voitures se désossent progressivement jusqu’à ressembler à un accordéon de métal. Révolutionnaire et jouissif pour l’époque, malgré un caractère très répétitif</t>
  </si>
  <si>
    <t xml:space="preserve">l'occasion de foncer dans le tas sans malus</t>
  </si>
  <si>
    <t xml:space="preserve">plusieurs modes de jeux complémentaires (course, arène…)</t>
  </si>
  <si>
    <t xml:space="preserve">rapidement répétitif</t>
  </si>
  <si>
    <t xml:space="preserve">c'est parfois le plus chanceux qui gagne</t>
  </si>
  <si>
    <t xml:space="preserve">Dino crisis</t>
  </si>
  <si>
    <t xml:space="preserve">projet scientifique kifoar + girl power + dinosaures</t>
  </si>
  <si>
    <t xml:space="preserve">Shinji Mikami</t>
  </si>
  <si>
    <t xml:space="preserve">Un résident evil dans le monde des dinosaures, porté par un côté plus action et par une ambiance « jurassic park » forcément très fédératrice</t>
  </si>
  <si>
    <t xml:space="preserve">resident evil au pays des dino</t>
  </si>
  <si>
    <t xml:space="preserve">graphiquement, ça pique un peu (surtout les décors)</t>
  </si>
  <si>
    <t xml:space="preserve">Dino crisis 2</t>
  </si>
  <si>
    <t xml:space="preserve">La suite du "resident evil chez les dinosaures", toujours marqué par ce côté action plus prononcé mais proposant des graphismes plus soignés</t>
  </si>
  <si>
    <t xml:space="preserve">l’ambiance super efficace</t>
  </si>
  <si>
    <t xml:space="preserve">les « surprises » parfois un peu téléphonées</t>
  </si>
  <si>
    <t xml:space="preserve">reste un peu moins brillant que Resident</t>
  </si>
  <si>
    <t xml:space="preserve">Disworld</t>
  </si>
  <si>
    <t xml:space="preserve">Perfect 10 prod</t>
  </si>
  <si>
    <t xml:space="preserve">Discworld</t>
  </si>
  <si>
    <t xml:space="preserve">héros improbable + sorciers</t>
  </si>
  <si>
    <t xml:space="preserve">L'adaptation en point n click de l’univers loufoque de Terry Pratchett</t>
  </si>
  <si>
    <t xml:space="preserve">un monde artistiquement réussi et fidèle à l'œuvre originale</t>
  </si>
  <si>
    <t xml:space="preserve">l'humour décalé</t>
  </si>
  <si>
    <t xml:space="preserve">le rythme du jeu, plutôt lent</t>
  </si>
  <si>
    <t xml:space="preserve">des énigmes à s'arracher les cheveux</t>
  </si>
  <si>
    <t xml:space="preserve">Discworld 2</t>
  </si>
  <si>
    <t xml:space="preserve">Perfect entertainment</t>
  </si>
  <si>
    <t xml:space="preserve">Le second opus des aventures de Rincevent, toujours sous la forme d’un point n click adaptant l’univers loufoque de Terry Pratchett</t>
  </si>
  <si>
    <t xml:space="preserve">les graphismes, encore plus impressionnants que dans l'opus original</t>
  </si>
  <si>
    <t xml:space="preserve">un rythme de jeu mieux maîtrisé</t>
  </si>
  <si>
    <t xml:space="preserve">les énigmes restent encore bien bien fumés au fond du bois</t>
  </si>
  <si>
    <t xml:space="preserve">Discworld noir</t>
  </si>
  <si>
    <t xml:space="preserve">Teeny weeny games</t>
  </si>
  <si>
    <t xml:space="preserve">GT interactive</t>
  </si>
  <si>
    <t xml:space="preserve">Le troisième opus de la saga, qui délaisse le monde coloré de la saga pour une ambiance de films noirs de gangsters</t>
  </si>
  <si>
    <t xml:space="preserve">l’ambiance de gangster particulièrement réussie</t>
  </si>
  <si>
    <t xml:space="preserve">plus accessible que ses aînés</t>
  </si>
  <si>
    <t xml:space="preserve">Disruptor</t>
  </si>
  <si>
    <t xml:space="preserve">Insomniac games</t>
  </si>
  <si>
    <t xml:space="preserve">Un « doom-like » dans un environnement plus technologique, proposant un armement plus varié</t>
  </si>
  <si>
    <t xml:space="preserve">l'univers science-fiction réussi</t>
  </si>
  <si>
    <t xml:space="preserve">jouabilité très souple</t>
  </si>
  <si>
    <t xml:space="preserve">l'histoire fortement en retrait</t>
  </si>
  <si>
    <t xml:space="preserve">Doom</t>
  </si>
  <si>
    <t xml:space="preserve">Williams entertainment</t>
  </si>
  <si>
    <t xml:space="preserve">id software</t>
  </si>
  <si>
    <t xml:space="preserve">précurseur des FPS bourrins</t>
  </si>
  <si>
    <t xml:space="preserve">contenu gore + Censuré en occident (politique – suppression des svastika qui faisaient un peu trop croix gammées) + Censuré en Allemagne (contenu violent – interdiction totale)</t>
  </si>
  <si>
    <t xml:space="preserve">doom</t>
  </si>
  <si>
    <t xml:space="preserve">héros viril bodybuildé</t>
  </si>
  <si>
    <t xml:space="preserve">John Carmack + John Romero</t>
  </si>
  <si>
    <t xml:space="preserve">Un portage de la légende du jeu de tir en vue subjective, tellement reconnue que nombre de ses concurrents seront nommés « doom-like » pendant la décennie suivant sa sortie</t>
  </si>
  <si>
    <t xml:space="preserve">un rythme quasi-parfait</t>
  </si>
  <si>
    <t xml:space="preserve">finalement assez exigeant (gestion des munitions, choix des armes..)</t>
  </si>
  <si>
    <t xml:space="preserve">l'aspect "énigmes" à base de "trouvez la clé bleue"</t>
  </si>
  <si>
    <t xml:space="preserve">la clé bleue parfois totalement introuvable</t>
  </si>
  <si>
    <t xml:space="preserve">Dragon ball z idainaru</t>
  </si>
  <si>
    <t xml:space="preserve">Un jeu de combat stratégique en 3 contre 3 dans le monde du manga, qui change agréablement des jeux de combats classiques et médiocres sortis pendant la même période </t>
  </si>
  <si>
    <t xml:space="preserve">une approche "baston stratégique" originale</t>
  </si>
  <si>
    <t xml:space="preserve">les panoplies de coup réduites au minimum</t>
  </si>
  <si>
    <t xml:space="preserve">assez pauvre graphiquement, surtout comparé aux versions 2d</t>
  </si>
  <si>
    <t xml:space="preserve">Fantasic pinball (kyuutenkai))</t>
  </si>
  <si>
    <t xml:space="preserve">Un jeu de flipper proche de Devil crush mais dans un monde hyper kawaiiiii</t>
  </si>
  <si>
    <t xml:space="preserve">l’univers super chou</t>
  </si>
  <si>
    <t xml:space="preserve">les bonnes sensations manette en main</t>
  </si>
  <si>
    <t xml:space="preserve">ça reste classique</t>
  </si>
  <si>
    <t xml:space="preserve">Fear effect</t>
  </si>
  <si>
    <t xml:space="preserve">3D sur décors 2d cell shading</t>
  </si>
  <si>
    <t xml:space="preserve">Multiples (choix moraux et performances)</t>
  </si>
  <si>
    <t xml:space="preserve">Kronos digital</t>
  </si>
  <si>
    <t xml:space="preserve">contenu « immoral » (lgbt)</t>
  </si>
  <si>
    <t xml:space="preserve">fear effect</t>
  </si>
  <si>
    <t xml:space="preserve">Un Resident Evil aux graphismes « cell-shadés » et orienté espionnage</t>
  </si>
  <si>
    <t xml:space="preserve">le style graphique "cell-shadé"</t>
  </si>
  <si>
    <t xml:space="preserve">le scénario bien ficelé et teinté d'humour</t>
  </si>
  <si>
    <t xml:space="preserve">une jouabilité rigide </t>
  </si>
  <si>
    <t xml:space="preserve">Fear effect 2</t>
  </si>
  <si>
    <t xml:space="preserve">Un Resident Evil aux graphismes « cell-shadés » et orienté espionnage, qui a surtout fait parler de lui à cause des relations « tendancieuses » entre les deux héroines (alors même que le jeu propose une aventure très complète et bien ficelée)</t>
  </si>
  <si>
    <t xml:space="preserve">Final Doom</t>
  </si>
  <si>
    <t xml:space="preserve">La suite du FPS mythe, proposant des niveaux un peu plus complexes et un niveau de difficulté bien plus piquant</t>
  </si>
  <si>
    <t xml:space="preserve">le rythme toujours aussi furieux</t>
  </si>
  <si>
    <t xml:space="preserve">les niveaux globalement moins cultes que ceux de l’original</t>
  </si>
  <si>
    <t xml:space="preserve">Final fantasy VI</t>
  </si>
  <si>
    <t xml:space="preserve">Censuré en occident (contenu gore – sang changé de couleur, suppression tabac, suppressions références à la religion dans certains noms)</t>
  </si>
  <si>
    <t xml:space="preserve">final fantasy</t>
  </si>
  <si>
    <t xml:space="preserve">twist de ouf</t>
  </si>
  <si>
    <t xml:space="preserve">Hironobu Sakaguchi + Yoshitaka Amano + Yoshinori Kitase</t>
  </si>
  <si>
    <t xml:space="preserve">Nobuo Uematsu</t>
  </si>
  <si>
    <t xml:space="preserve">Le dernier représentant des final en 2d de l’ère Super Nintendo, avec un scénario mature bien construit proposant deux parties bien distinctes</t>
  </si>
  <si>
    <t xml:space="preserve">l’histoire, toujours géniale</t>
  </si>
  <si>
    <t xml:space="preserve">le système de jeu sans vraie révolution</t>
  </si>
  <si>
    <t xml:space="preserve">Final fantasy VII</t>
  </si>
  <si>
    <t xml:space="preserve">50 millions</t>
  </si>
  <si>
    <t xml:space="preserve">Top (+10 millions)</t>
  </si>
  <si>
    <t xml:space="preserve">précurseur des J-RPG grand spectacle</t>
  </si>
  <si>
    <t xml:space="preserve">contenu « immoral » (lgbt) + traduction foireuse</t>
  </si>
  <si>
    <t xml:space="preserve">sauve le monde (tout seul) + girl power + héros amnésique + héros « minoritaire »+ méchant charismatique + intro dingue + twist de ouf + joue le méchant</t>
  </si>
  <si>
    <t xml:space="preserve">L’ambassadeur de la saga Final Fantasy en Europe, proposant pour la première fois des graphismes en 3D et un enrobage en image de synthèse, doublés d’un scénario ponctué d’événements qui ont marqué toute une génération</t>
  </si>
  <si>
    <t xml:space="preserve">Un monde complexe et cohérent, crédibilisé par les multiples scènes en image de synthèse</t>
  </si>
  <si>
    <t xml:space="preserve">un scénario profond et bien amené</t>
  </si>
  <si>
    <t xml:space="preserve">le système de jeu reste classique</t>
  </si>
  <si>
    <t xml:space="preserve">la carte générale du monde, momoche</t>
  </si>
  <si>
    <t xml:space="preserve">Final fantasy VIII</t>
  </si>
  <si>
    <t xml:space="preserve">+9 millions</t>
  </si>
  <si>
    <t xml:space="preserve">Censuré en occident (contenu gore – sang changé de couleur)</t>
  </si>
  <si>
    <t xml:space="preserve">Seconde tentative de la série en mode 3D, avec des cinématiques toujours aussi réussies mais un rythme plus bancal, et un système de jeu désormais classique</t>
  </si>
  <si>
    <t xml:space="preserve">graphiquement et musicalement abouti</t>
  </si>
  <si>
    <t xml:space="preserve">Rinoa, top</t>
  </si>
  <si>
    <t xml:space="preserve">l’histoire globalement bof, avec de grosses baisses de rythme</t>
  </si>
  <si>
    <t xml:space="preserve">Final fantasy IX</t>
  </si>
  <si>
    <t xml:space="preserve">40 millions</t>
  </si>
  <si>
    <t xml:space="preserve">+5,5 millions</t>
  </si>
  <si>
    <t xml:space="preserve">Hironobu Sakaguchi + Yoshitaka Amano + Yoshinori Kitase + Hisashi Suzuki</t>
  </si>
  <si>
    <t xml:space="preserve">Dernière grande réalisation de Sakaguchi, papa des "final", et teinté d’un retour aux sources de la fantaisie pour un résultat qui se veut à la fois hommage et œuvre moderne</t>
  </si>
  <si>
    <t xml:space="preserve">le parti-pris graphique qui retourne aux sources</t>
  </si>
  <si>
    <t xml:space="preserve">le système de combat vraiment top</t>
  </si>
  <si>
    <t xml:space="preserve">les personnages un peu gnan-gnan parfois</t>
  </si>
  <si>
    <t xml:space="preserve">Front mission 3</t>
  </si>
  <si>
    <t xml:space="preserve">3D isométrique</t>
  </si>
  <si>
    <t xml:space="preserve">front mission</t>
  </si>
  <si>
    <t xml:space="preserve">Le meilleur représentant de la « stratégie-mecha », doté d’un scénario très réussi et d’une mise en scène très dynamique », </t>
  </si>
  <si>
    <t xml:space="preserve">la profondeur stratégique</t>
  </si>
  <si>
    <t xml:space="preserve">l’univers classe avec des personnages charismatiques</t>
  </si>
  <si>
    <t xml:space="preserve">graphiquement ok, sans plus</t>
  </si>
  <si>
    <t xml:space="preserve">Gamera 2000</t>
  </si>
  <si>
    <t xml:space="preserve">Surveyor corp</t>
  </si>
  <si>
    <t xml:space="preserve">Datei digital</t>
  </si>
  <si>
    <t xml:space="preserve">La réponse de la playstation au panzer dragoon de la saturn, avec l’’ajout d’un mode deux joueurs qui demande une parfaite coordination</t>
  </si>
  <si>
    <t xml:space="preserve">le trip à la panzer dragoon</t>
  </si>
  <si>
    <t xml:space="preserve">les multiples fins</t>
  </si>
  <si>
    <t xml:space="preserve">artistiquement inégal</t>
  </si>
  <si>
    <t xml:space="preserve">Gekido urban fighters</t>
  </si>
  <si>
    <t xml:space="preserve">Naps team</t>
  </si>
  <si>
    <t xml:space="preserve">Italie</t>
  </si>
  <si>
    <t xml:space="preserve">Un streets of rage en 3D très réussi, excellent à 2 joueurs</t>
  </si>
  <si>
    <t xml:space="preserve">sympa en multi</t>
  </si>
  <si>
    <t xml:space="preserve">graphiquement c’est bien cubique</t>
  </si>
  <si>
    <t xml:space="preserve">Gekioh shienryu</t>
  </si>
  <si>
    <t xml:space="preserve">Warashi</t>
  </si>
  <si>
    <t xml:space="preserve">Hamster corp</t>
  </si>
  <si>
    <t xml:space="preserve">shienryu</t>
  </si>
  <si>
    <t xml:space="preserve">Un shoot « vue de dessus » assez classique mais au rythme totalement, fou, surtout à deux joueurs</t>
  </si>
  <si>
    <t xml:space="preserve">Glover</t>
  </si>
  <si>
    <t xml:space="preserve">Interactive studios</t>
  </si>
  <si>
    <t xml:space="preserve">n64</t>
  </si>
  <si>
    <t xml:space="preserve">Un puzzle plateforme dans lequel on dirige un gant qui doit pousser une balle et...heu...je continue ?</t>
  </si>
  <si>
    <t xml:space="preserve">Marrant et original</t>
  </si>
  <si>
    <t xml:space="preserve">graphiquement pas fou fou</t>
  </si>
  <si>
    <t xml:space="preserve">la jouabilité parfois un peu diabolique</t>
  </si>
  <si>
    <t xml:space="preserve">Grandia</t>
  </si>
  <si>
    <t xml:space="preserve">grandia</t>
  </si>
  <si>
    <t xml:space="preserve">Noriyuki Iwadare</t>
  </si>
  <si>
    <t xml:space="preserve">La perle des RPG pour cette génération de console, proposant un univers coloré, un système de combat très dynamique et un scenario bien moins gnan-gnan que ce que les premières heures de jeu laissent augurer</t>
  </si>
  <si>
    <t xml:space="preserve">le style naif qui rend le monde attachant</t>
  </si>
  <si>
    <t xml:space="preserve">le système de combat au top</t>
  </si>
  <si>
    <t xml:space="preserve">techniquement assez faible</t>
  </si>
  <si>
    <t xml:space="preserve">Gran turismo</t>
  </si>
  <si>
    <t xml:space="preserve">Polyphony digital</t>
  </si>
  <si>
    <t xml:space="preserve">Top (+11 millions)</t>
  </si>
  <si>
    <t xml:space="preserve">précurseur des jeux de courses réalistes</t>
  </si>
  <si>
    <t xml:space="preserve">gran turismo</t>
  </si>
  <si>
    <t xml:space="preserve">collectionnite aigue</t>
  </si>
  <si>
    <t xml:space="preserve">Kazunori Yamauchi</t>
  </si>
  <si>
    <t xml:space="preserve">Une véritable révolution pour le jeu de course, jouant la carte « simulation » là où tous ses concurrents misaient sur les sensations de l’arcade à la maison</t>
  </si>
  <si>
    <t xml:space="preserve">un mode carrière très complet</t>
  </si>
  <si>
    <t xml:space="preserve">les différentes sensations de jeu en fonction des bolides pilotés</t>
  </si>
  <si>
    <t xml:space="preserve">l'absence de dégats</t>
  </si>
  <si>
    <t xml:space="preserve">le passage des permis, utile mais fastidieux</t>
  </si>
  <si>
    <t xml:space="preserve">GTA</t>
  </si>
  <si>
    <t xml:space="preserve">Take 2 interactive</t>
  </si>
  <si>
    <t xml:space="preserve">contenu violent + drogue</t>
  </si>
  <si>
    <t xml:space="preserve">gta</t>
  </si>
  <si>
    <t xml:space="preserve">joue le méchant + joue au bodyguard + joue au policier + joue au pompier</t>
  </si>
  <si>
    <t xml:space="preserve">La pierre fondatrice de la saga GTA, à ce moment un simple jeu d’action un peu basique</t>
  </si>
  <si>
    <t xml:space="preserve">un bon défouloir</t>
  </si>
  <si>
    <t xml:space="preserve">assez basique</t>
  </si>
  <si>
    <t xml:space="preserve">Gunners heaven (rapid reload)</t>
  </si>
  <si>
    <t xml:space="preserve">Media vision</t>
  </si>
  <si>
    <t xml:space="preserve">Un petit air de « gunstar heroes » et de « metal slug » pour ce jeu de tir aux graphismes très réussis et au rythme frénétique, malgré l’absence regrettable de mode multi</t>
  </si>
  <si>
    <t xml:space="preserve">l'esprit Metal Slug à tous les niveaux</t>
  </si>
  <si>
    <t xml:space="preserve">un mode multi aurait VRAIMENT donné une autre dimension au jeu</t>
  </si>
  <si>
    <t xml:space="preserve">la durée de vie forcément courte</t>
  </si>
  <si>
    <t xml:space="preserve">Gussun oyoyo</t>
  </si>
  <si>
    <t xml:space="preserve">Irem</t>
  </si>
  <si>
    <t xml:space="preserve">Un peu de lemmings (guider des petites bêtes jusqu’à la sortie) et un peu de tetris pour un jeu de puzzle frais et agréable à parcourir</t>
  </si>
  <si>
    <t xml:space="preserve">le concept totalement original</t>
  </si>
  <si>
    <t xml:space="preserve">les personnages tout mignons</t>
  </si>
  <si>
    <t xml:space="preserve">il manquerait le mode multi qui va bien</t>
  </si>
  <si>
    <t xml:space="preserve">la profondeur de jeu assez limitée au final</t>
  </si>
  <si>
    <t xml:space="preserve">Heart of darkness</t>
  </si>
  <si>
    <t xml:space="preserve">Amazing studio</t>
  </si>
  <si>
    <t xml:space="preserve">Le successeur spirituel de another world et flashback, et accessoirement véritable arlésienne au moment de sa sortie au regard des nombreux retards pris par rapprot au calendrier d’origine</t>
  </si>
  <si>
    <t xml:space="preserve">une vraie aventure intéractive</t>
  </si>
  <si>
    <t xml:space="preserve">une des premières arlésiennes du jeu vidéo (2 ans de retard)</t>
  </si>
  <si>
    <t xml:space="preserve">la jouabilité assez rigide, même en comparaison de ses modèles</t>
  </si>
  <si>
    <t xml:space="preserve">Herc's adventures</t>
  </si>
  <si>
    <t xml:space="preserve">Big ape</t>
  </si>
  <si>
    <t xml:space="preserve">Grèco-romain (antique / mythologique)</t>
  </si>
  <si>
    <t xml:space="preserve">Peter McConnel</t>
  </si>
  <si>
    <t xml:space="preserve">Un zelda multi bercé par la mythologie grecque et un univers cartoon totalement déjanté</t>
  </si>
  <si>
    <t xml:space="preserve">un zelda scénarisé en multi, enfin!</t>
  </si>
  <si>
    <t xml:space="preserve">trois personnages jouables très différents</t>
  </si>
  <si>
    <t xml:space="preserve">quelques pics de difficulté surprenants ça et là</t>
  </si>
  <si>
    <t xml:space="preserve">à deux c’est rapidement le bordel !</t>
  </si>
  <si>
    <t xml:space="preserve">Hercule</t>
  </si>
  <si>
    <t xml:space="preserve">Eurocom</t>
  </si>
  <si>
    <t xml:space="preserve">Disney – hercule</t>
  </si>
  <si>
    <t xml:space="preserve">Une adaptation du classique Disney, qui propose un mix 3D/2D très réussi ainsi que plusieurs approches de jouabilité</t>
  </si>
  <si>
    <t xml:space="preserve">la variété des phases de jeu</t>
  </si>
  <si>
    <t xml:space="preserve">l'univers graphique, plutôt fidèle</t>
  </si>
  <si>
    <t xml:space="preserve">Incredible crisis</t>
  </si>
  <si>
    <t xml:space="preserve">Polygon magic</t>
  </si>
  <si>
    <t xml:space="preserve">Titus</t>
  </si>
  <si>
    <t xml:space="preserve">Fumé – Japon</t>
  </si>
  <si>
    <t xml:space="preserve">Simulateur de « mauvaise journée » d’une famille accablée par les cataclysmes au travers d’une série de mini-jeux loufoques et scénarisés</t>
  </si>
  <si>
    <t xml:space="preserve">les épreuves totalement inattendues et « what the fuck »</t>
  </si>
  <si>
    <t xml:space="preserve">la bonde son de folie</t>
  </si>
  <si>
    <t xml:space="preserve">la durée de vie famélique une fois la surprise passée</t>
  </si>
  <si>
    <t xml:space="preserve">International track and field</t>
  </si>
  <si>
    <t xml:space="preserve">passer la barre du saut en hauteur au poil de fesse près</t>
  </si>
  <si>
    <t xml:space="preserve">Un jeu de « bourrage de boutons » sportif au sein d’un décathlon déjanté, sans doute responsable du dysfonctionnement de nombre de manettes playstation</t>
  </si>
  <si>
    <t xml:space="preserve">génial à deux, totalement fou à 4</t>
  </si>
  <si>
    <t xml:space="preserve">inventer sa technique pour bourriner la manette (t-shirt, briquet, double doigt…)</t>
  </si>
  <si>
    <t xml:space="preserve">pour beaucoup d'épreuves, la victoire reste basée sur le bourrinage</t>
  </si>
  <si>
    <t xml:space="preserve"> modes solo un peu limités</t>
  </si>
  <si>
    <t xml:space="preserve">Jumping flash 2</t>
  </si>
  <si>
    <t xml:space="preserve">Le retour du simulateur de lapin sauteur en vue subjective, qui doit toujours attraper les carottes disséminées dans les différents niveaux en 3D. Fun et efficace</t>
  </si>
  <si>
    <t xml:space="preserve">l’univers toujours aussi barré</t>
  </si>
  <si>
    <t xml:space="preserve">la jouabilité à la fois frustrante et géniale</t>
  </si>
  <si>
    <t xml:space="preserve">le concept inchangé depuis le premier opus</t>
  </si>
  <si>
    <t xml:space="preserve">Kaitei daisensou (in the hunt)</t>
  </si>
  <si>
    <t xml:space="preserve">Guerre moderne + sous-marin</t>
  </si>
  <si>
    <t xml:space="preserve">Un shoot « vue de côté » avec une forte connotation metal slug, dont il est finalement le précurseur le plus direct</t>
  </si>
  <si>
    <t xml:space="preserve">graphiquement splendide</t>
  </si>
  <si>
    <t xml:space="preserve">l’ambiance à la metal slug</t>
  </si>
  <si>
    <t xml:space="preserve">Konami MSX antiques vol 1</t>
  </si>
  <si>
    <t xml:space="preserve">Multiples</t>
  </si>
  <si>
    <t xml:space="preserve">gradius</t>
  </si>
  <si>
    <t xml:space="preserve">Compilation des antiquités (au demeurant très réussies) du Konami des années 80 (Antarctic Adventure, Gradius, Gradius II: The Ambitions of Gofer, Hyper Sports 2, Konami's Boxing, Konami's Ping Pong, Mopiranger, Road Fighter, Sky jaguar, Yie Ar Kung-Fu)</t>
  </si>
  <si>
    <t xml:space="preserve">le best of du Konami préhistorique</t>
  </si>
  <si>
    <t xml:space="preserve">de vraies pépites dans le lot (Gradius, Antartic adventure…)</t>
  </si>
  <si>
    <t xml:space="preserve">tout n’est pas mythique, soyons clairs !</t>
  </si>
  <si>
    <t xml:space="preserve">Konami MSX antiques vol 2</t>
  </si>
  <si>
    <t xml:space="preserve">Compilation des antiquités (au demeurant très réussies) du Konami des années 80 (Athletic land, Gradius 2, Knightmare, Konami's Golf, Konami's Billard, Hyper Sports 3, Magical Tree, Super Cobra, TwinBee, Yie Ar Kung-Fu 2</t>
  </si>
  <si>
    <t xml:space="preserve">de vraies pépites dans le lot (knightmare en particulier)</t>
  </si>
  <si>
    <t xml:space="preserve">Little big adventure</t>
  </si>
  <si>
    <t xml:space="preserve">Adeline software</t>
  </si>
  <si>
    <t xml:space="preserve">little big adventure</t>
  </si>
  <si>
    <t xml:space="preserve">Une petite pépite française réalisée sous la supervision de Frédéric Raynal, proposant une expérience réussie à cheval entre le jeu d’énigmes et le jeu d’aventure, sous réserve d’accepter sa jouabilité particulière (et son graphsime tranché)</t>
  </si>
  <si>
    <t xml:space="preserve">le monde, foncièrement original</t>
  </si>
  <si>
    <t xml:space="preserve">graphiquement momoche, notamment en ce qui concerne les personnages</t>
  </si>
  <si>
    <t xml:space="preserve">assez rigide dans son maniement</t>
  </si>
  <si>
    <t xml:space="preserve">Lomax</t>
  </si>
  <si>
    <t xml:space="preserve">Un univers graphique rappelant beaucoup Flink sur Megadrive, pour un jeu de plateforme classique mais superbement réalisé</t>
  </si>
  <si>
    <t xml:space="preserve">c’est vraiment joli</t>
  </si>
  <si>
    <t xml:space="preserve">c’est vraiment classique</t>
  </si>
  <si>
    <r>
      <rPr>
        <sz val="11"/>
        <color rgb="FF000000"/>
        <rFont val="Calibri"/>
        <family val="2"/>
        <charset val="1"/>
      </rPr>
      <t xml:space="preserve">Lost vikings 2  </t>
    </r>
    <r>
      <rPr>
        <sz val="11"/>
        <color rgb="FFFFFFFF"/>
        <rFont val="Calibri"/>
        <family val="2"/>
        <charset val="1"/>
      </rPr>
      <t xml:space="preserve">jsripoll</t>
    </r>
  </si>
  <si>
    <t xml:space="preserve">Blizzard</t>
  </si>
  <si>
    <t xml:space="preserve">lost vikings</t>
  </si>
  <si>
    <t xml:space="preserve">La suite du jeu d’énigme à trois branches du futur créateur de starcraft, réutilisant le même concept que son prédécesseur dans des niveaux un poil plus corsés</t>
  </si>
  <si>
    <t xml:space="preserve">le concept des 3 vikings complémentaires, toujours aussi efficace</t>
  </si>
  <si>
    <t xml:space="preserve">le bon renouvellement des niveaux</t>
  </si>
  <si>
    <t xml:space="preserve">Magical hoppers</t>
  </si>
  <si>
    <t xml:space="preserve">Toys for bob</t>
  </si>
  <si>
    <t xml:space="preserve">Le pionnier des jeux de plateforme « 2D en 3D », connu sous le nom de Pandemonium en Europe, mais proposant un univers différent et bien plus loufoque dans sa version japonaise</t>
  </si>
  <si>
    <t xml:space="preserve">le concept de jeu de plateforme en 2,5d</t>
  </si>
  <si>
    <t xml:space="preserve">l'univers plus sympa que dans la version européenne</t>
  </si>
  <si>
    <t xml:space="preserve">passée la découverte, cela reste de la plateforme basique</t>
  </si>
  <si>
    <t xml:space="preserve">Metal gear solid</t>
  </si>
  <si>
    <t xml:space="preserve">précurseur des jeux à tendance cinématographique</t>
  </si>
  <si>
    <t xml:space="preserve">doublage foireux + tabac + censuré au japon (contenu immoral – suppression johnny tout nu dans la prison dans position ridicule)</t>
  </si>
  <si>
    <t xml:space="preserve">metal gear</t>
  </si>
  <si>
    <t xml:space="preserve">Dystopique – guerre moderne</t>
  </si>
  <si>
    <t xml:space="preserve">Hideo Kojima + Yoji Shinkawa</t>
  </si>
  <si>
    <t xml:space="preserve">Un opus marquant la révolution de la série Metal Gear vers une orientation plus cinématographique, portant son héros « Solid Snake » au panthéon des célébrités du jeu vidéo</t>
  </si>
  <si>
    <t xml:space="preserve">l'ambiance cinématographique</t>
  </si>
  <si>
    <t xml:space="preserve">les combats de boss, tendus et originaux</t>
  </si>
  <si>
    <t xml:space="preserve">la vue de dessus entraîne parfois un manque de lisibilité </t>
  </si>
  <si>
    <t xml:space="preserve">le doublage français, qui fait rire ou pleurer selon les cas</t>
  </si>
  <si>
    <t xml:space="preserve">Micro maniacs</t>
  </si>
  <si>
    <t xml:space="preserve">Un « micromachines à pieds", sans la licence originelle mais avec la reprise des caractéristiques majeures de l'original</t>
  </si>
  <si>
    <t xml:space="preserve">super fun, surtout à plusieurs</t>
  </si>
  <si>
    <t xml:space="preserve">Graphiquement , c’est bien cubique</t>
  </si>
  <si>
    <t xml:space="preserve">ça gliiiiiisse</t>
  </si>
  <si>
    <t xml:space="preserve">Milano no arubaito no shima monogatari obi</t>
  </si>
  <si>
    <t xml:space="preserve">Un concept à la croisée du jeu d’action et de la compilation de minijeux, le tout dans un univers coloré</t>
  </si>
  <si>
    <t xml:space="preserve">la vie quotidienne en jeu</t>
  </si>
  <si>
    <t xml:space="preserve">vraiment mimi</t>
  </si>
  <si>
    <t xml:space="preserve">on est loin d’un rythme furieux</t>
  </si>
  <si>
    <t xml:space="preserve">quelques mini-jeux en deça</t>
  </si>
  <si>
    <t xml:space="preserve">Moto racer</t>
  </si>
  <si>
    <t xml:space="preserve">moto racer</t>
  </si>
  <si>
    <t xml:space="preserve">Un premier essai réussi dans le jeu de course pour les créateurs de Flashback, qui proposent un jeu arcade particulièrement agréable à jouer</t>
  </si>
  <si>
    <t xml:space="preserve">la jouabilité aux petits oignons</t>
  </si>
  <si>
    <t xml:space="preserve">bien moche</t>
  </si>
  <si>
    <t xml:space="preserve">Le pionnier des point n click nouvelle génération</t>
  </si>
  <si>
    <t xml:space="preserve">les énigmes bien corsées</t>
  </si>
  <si>
    <t xml:space="preserve">découvrir les différents univers est passionnant</t>
  </si>
  <si>
    <t xml:space="preserve">heu...ya quelqu’un ???</t>
  </si>
  <si>
    <t xml:space="preserve">pppppp c’est dur des fois</t>
  </si>
  <si>
    <r>
      <rPr>
        <sz val="11"/>
        <color rgb="FF000000"/>
        <rFont val="Calibri"/>
        <family val="2"/>
        <charset val="1"/>
      </rPr>
      <t xml:space="preserve">Nekketsu oyako  </t>
    </r>
    <r>
      <rPr>
        <sz val="11"/>
        <color rgb="FFFFFFFF"/>
        <rFont val="Calibri"/>
        <family val="2"/>
        <charset val="1"/>
      </rPr>
      <t xml:space="preserve">jsripoll</t>
    </r>
  </si>
  <si>
    <t xml:space="preserve">Un beat them up classique mais proposant une qualité certaine et quelques passages d’anthologie</t>
  </si>
  <si>
    <t xml:space="preserve">la jouabilité cool</t>
  </si>
  <si>
    <t xml:space="preserve">se battre dans une baleine</t>
  </si>
  <si>
    <t xml:space="preserve">Oddworld : l'exode d'Abe</t>
  </si>
  <si>
    <t xml:space="preserve">Oddworld inhabitants</t>
  </si>
  <si>
    <t xml:space="preserve">oddworld</t>
  </si>
  <si>
    <t xml:space="preserve">sauve le monde (tout seul) + pouvoirs psy + héros improbable + joue au bodyguard</t>
  </si>
  <si>
    <t xml:space="preserve">Dystopique</t>
  </si>
  <si>
    <t xml:space="preserve"> Lorne Lanning</t>
  </si>
  <si>
    <t xml:space="preserve">Le second opus de la saga Oddworld, qui reste solidement ancré sur les acquis du premier épisode, tout en se contentant de « pousser le concept » (pour un résultat quand même excellent)</t>
  </si>
  <si>
    <t xml:space="preserve">la suite du premier opus en mode ++</t>
  </si>
  <si>
    <t xml:space="preserve">des pouvoirs plus puissants qui permettent de bien s'amuser</t>
  </si>
  <si>
    <t xml:space="preserve">l'aspect ++ parfois poussé trop loin (ex : désamorcer 10 mines à la suite…)</t>
  </si>
  <si>
    <t xml:space="preserve">scénaristiquement paresseux</t>
  </si>
  <si>
    <t xml:space="preserve">Oddworld : l'odyssée d'Abe</t>
  </si>
  <si>
    <t xml:space="preserve">inviter un acolyte à le suivre en oubliant qu’il y a une découpeuse au milieu (oups, comme dirait l’autre)</t>
  </si>
  <si>
    <t xml:space="preserve">Top innovation + Top ambiance</t>
  </si>
  <si>
    <t xml:space="preserve">+3,5 millions</t>
  </si>
  <si>
    <t xml:space="preserve">La première pierre de la saga Oddworld, s'inspirant des classiques Prince of persia ou Flashback tout en proposant des système de conversation, ou possession d’ennemis totalement novateurs</t>
  </si>
  <si>
    <t xml:space="preserve">un héros et un univers attachants</t>
  </si>
  <si>
    <t xml:space="preserve">les pouvoirs progressivement gagnés qui s'emboitent bien </t>
  </si>
  <si>
    <t xml:space="preserve">se démener comme un diable et obtenir la "mauvaise fin"</t>
  </si>
  <si>
    <t xml:space="preserve">l'usages des pouvoirs de possession limitée</t>
  </si>
  <si>
    <t xml:space="preserve">Omega boost</t>
  </si>
  <si>
    <t xml:space="preserve">Un jeu de tir 3D « guidé », magnifiquement réalisé par le concepteur de Gran turismo</t>
  </si>
  <si>
    <t xml:space="preserve">la jouabilité vraiment efficace (et c’était pas gagné)</t>
  </si>
  <si>
    <t xml:space="preserve">se renouvelle assez peu au fil de l’aventure</t>
  </si>
  <si>
    <t xml:space="preserve">ça aurait été sympa un mode multi</t>
  </si>
  <si>
    <t xml:space="preserve">Overboard!</t>
  </si>
  <si>
    <t xml:space="preserve">pirates</t>
  </si>
  <si>
    <t xml:space="preserve">Des bateaux vus de profil et des niveaux-puzzles dont il faut s’échapper sans oublier d’envoyer par le fond les ennemis les plus gênants, le tout jouable à deux</t>
  </si>
  <si>
    <t xml:space="preserve">l’ambiance légère et fun</t>
  </si>
  <si>
    <t xml:space="preserve">la jouabilité abordable couplée à une difficulté bien relevée</t>
  </si>
  <si>
    <t xml:space="preserve">techniquement ce n’est pas la claque</t>
  </si>
  <si>
    <t xml:space="preserve">le mode multi sympa mais limité</t>
  </si>
  <si>
    <t xml:space="preserve">Parasite Eve 2</t>
  </si>
  <si>
    <t xml:space="preserve">parasite eve</t>
  </si>
  <si>
    <t xml:space="preserve">projet scientifique kifoar + girl power + joue au policier</t>
  </si>
  <si>
    <t xml:space="preserve">Tetsuya Nomura</t>
  </si>
  <si>
    <t xml:space="preserve">Une pièce maîtresse du survival horror des années 200, bien plus réussi que son ainé et proposant de nouvelles trouvailles de gameplay</t>
  </si>
  <si>
    <t xml:space="preserve">les cinématiques de grande classe</t>
  </si>
  <si>
    <t xml:space="preserve">une histoire prenante</t>
  </si>
  <si>
    <t xml:space="preserve">techniquement un peu juste</t>
  </si>
  <si>
    <t xml:space="preserve">le gameplay plutôt rigide malgré tout</t>
  </si>
  <si>
    <t xml:space="preserve">Panzer bandit</t>
  </si>
  <si>
    <t xml:space="preserve">Un beat them up dans l’esprit de guardian heroes, la linéarité en plus</t>
  </si>
  <si>
    <t xml:space="preserve">les graphismes vraiment sympa</t>
  </si>
  <si>
    <t xml:space="preserve">bien rythmé</t>
  </si>
  <si>
    <t xml:space="preserve">le personnage un peu lourd</t>
  </si>
  <si>
    <t xml:space="preserve">toujours les mêmes ennemis</t>
  </si>
  <si>
    <t xml:space="preserve">Pocket fighter</t>
  </si>
  <si>
    <t xml:space="preserve">Un street fighter hyper-deformed super mignon qui simplifie ses mécaniques tout en proposant une certaine dose de stratégie</t>
  </si>
  <si>
    <t xml:space="preserve">graphiquement accrocheur</t>
  </si>
  <si>
    <t xml:space="preserve">simple mais astucieux</t>
  </si>
  <si>
    <t xml:space="preserve">rude pour celui qui aime les quarts de cercle</t>
  </si>
  <si>
    <t xml:space="preserve">Pop n pop</t>
  </si>
  <si>
    <t xml:space="preserve">Un puzzle game qui rappelle puzzle bobble/bust a move mais avec un concept remanié, pour un résultat qui renouvelle bien le concept de base</t>
  </si>
  <si>
    <t xml:space="preserve">la jouabilité simple et efficace</t>
  </si>
  <si>
    <t xml:space="preserve">graphiquement c’est mignon mais standard</t>
  </si>
  <si>
    <t xml:space="preserve">Princess maker 3 – fairy tales come true</t>
  </si>
  <si>
    <t xml:space="preserve">Gainax</t>
  </si>
  <si>
    <t xml:space="preserve">Un princess simulator qui demande de transformer une petite garce en princesse digne de ce nom</t>
  </si>
  <si>
    <t xml:space="preserve">mignon</t>
  </si>
  <si>
    <t xml:space="preserve">les options de développement assez diverses</t>
  </si>
  <si>
    <t xml:space="preserve">les fonctionnalités assez limitées</t>
  </si>
  <si>
    <t xml:space="preserve">Quake 2</t>
  </si>
  <si>
    <t xml:space="preserve">Censuré en allemagne (violence – interdiction totale)</t>
  </si>
  <si>
    <t xml:space="preserve">id tech engine</t>
  </si>
  <si>
    <t xml:space="preserve">Le portage du second opus de la suite spirituelle de Doom par John Romero, bien plus réussi et joli que son ainé malgré les limitations de la machine cible</t>
  </si>
  <si>
    <t xml:space="preserve">la qualité du portage, relativement propre</t>
  </si>
  <si>
    <t xml:space="preserve">gérer la verticalité avec une manette, sans stick analogique….</t>
  </si>
  <si>
    <t xml:space="preserve">moche (merci la full 3D des débuts)</t>
  </si>
  <si>
    <t xml:space="preserve">Raiden project</t>
  </si>
  <si>
    <t xml:space="preserve">Seibu Kaihatsu</t>
  </si>
  <si>
    <t xml:space="preserve">Multiples (jaguar, pc engine, pc, super nintendo)</t>
  </si>
  <si>
    <t xml:space="preserve">raiden</t>
  </si>
  <si>
    <t xml:space="preserve">Une compilation regroupant les deux jeux de tir « raiden » à scrolling vertical</t>
  </si>
  <si>
    <t xml:space="preserve">un rythme furieux</t>
  </si>
  <si>
    <t xml:space="preserve">le "gros tir locké", jubilatoire</t>
  </si>
  <si>
    <t xml:space="preserve">forcément classique</t>
  </si>
  <si>
    <t xml:space="preserve">Rayman</t>
  </si>
  <si>
    <t xml:space="preserve">obtenir son dernier electoon, et accéder au niveau final</t>
  </si>
  <si>
    <t xml:space="preserve">Ubisoft Montpellier</t>
  </si>
  <si>
    <t xml:space="preserve">mètre étalon de graphismes 2d</t>
  </si>
  <si>
    <t xml:space="preserve">rayman</t>
  </si>
  <si>
    <t xml:space="preserve">Michel Ancel</t>
  </si>
  <si>
    <t xml:space="preserve">Le premier projet d’envergure du créateur Michel Ancel, qui était prévu sur Super Nintendo avant d’être déporté sur Jaguar et playstation (et sans doute l’un des plus beaux et jouable jeu de plateforme de l’histoire)</t>
  </si>
  <si>
    <t xml:space="preserve">des univers et personnages dignes d'un dessin animé</t>
  </si>
  <si>
    <t xml:space="preserve">la jouabilité souple dopée par des pouvoirs progressivement gagnés</t>
  </si>
  <si>
    <t xml:space="preserve">bien dur dès la moitié du deuxième monde (et carrément chaud lorsqu'il s'agit de débloquer le dernier niveau)</t>
  </si>
  <si>
    <t xml:space="preserve">seulement deux niveaux avec Mosquito</t>
  </si>
  <si>
    <t xml:space="preserve">Resident evil 2</t>
  </si>
  <si>
    <t xml:space="preserve">rencontrer mister x, et ne plus penser qu’à lui</t>
  </si>
  <si>
    <t xml:space="preserve">Shinji Mikami + Hideki Kamiya </t>
  </si>
  <si>
    <t xml:space="preserve">La suite non moins réussie du premier Resident Evil, proposant une orientation plus axée action mais une durée de vie démultipliée grâce aux multiples scénarios « principaux » et « secondaires » proposés</t>
  </si>
  <si>
    <t xml:space="preserve">une durée de vis très convenable grâce notamment aux histoires croisées</t>
  </si>
  <si>
    <t xml:space="preserve">le "Tyran vert", bien flippant</t>
  </si>
  <si>
    <t xml:space="preserve">sur quatre histoires (2+2), deux sont des variantes</t>
  </si>
  <si>
    <t xml:space="preserve">il est bizarre quand même ce commissariat (avec tout ces mécanismes)</t>
  </si>
  <si>
    <t xml:space="preserve">Resident evil 3</t>
  </si>
  <si>
    <t xml:space="preserve">Le troisième et dernier opus de la saga sur la machine, permettant de retrouver l’héroine du premier opus dans un jeu faisant encore un pas vers l’action, et un original système de "Nemesis" capable de poursuivre le joueur sur plusieurs écrans</t>
  </si>
  <si>
    <t xml:space="preserve">la surprise de voir le némésis nous pourchasser au-delà de ce dont on avait l'habitude</t>
  </si>
  <si>
    <t xml:space="preserve">le némésis un peu raté au niveau design</t>
  </si>
  <si>
    <t xml:space="preserve">un peu trop axé sur l'action</t>
  </si>
  <si>
    <t xml:space="preserve">Ridge racer type 4 + hi spec</t>
  </si>
  <si>
    <t xml:space="preserve">4 sans fil (multijeux requis)</t>
  </si>
  <si>
    <t xml:space="preserve">ridge racer</t>
  </si>
  <si>
    <t xml:space="preserve">Une compilation regroupant le dernier « ridg » de la console ainsi qu’une version remasterisée du premier opus (sorti en même temps que la console). Un grand classique de l’arcade à la maison et une référence des débuts de la 3D</t>
  </si>
  <si>
    <t xml:space="preserve">les sensations arcade, très agréables</t>
  </si>
  <si>
    <r>
      <rPr>
        <sz val="11"/>
        <color rgb="FF000000"/>
        <rFont val="Calibri"/>
        <family val="2"/>
        <charset val="1"/>
      </rPr>
      <t xml:space="preserve">le 1</t>
    </r>
    <r>
      <rPr>
        <vertAlign val="superscript"/>
        <sz val="11"/>
        <color rgb="FF000000"/>
        <rFont val="Calibri"/>
        <family val="2"/>
        <charset val="1"/>
      </rPr>
      <t xml:space="preserve">er</t>
    </r>
    <r>
      <rPr>
        <sz val="11"/>
        <color rgb="FF000000"/>
        <rFont val="Calibri"/>
        <family val="2"/>
        <charset val="1"/>
      </rPr>
      <t xml:space="preserve"> opus optimisé en bonus</t>
    </r>
  </si>
  <si>
    <t xml:space="preserve">il faut adhérer au système de dérapage de la série</t>
  </si>
  <si>
    <t xml:space="preserve">Rival schools legion of heroes / united by fate</t>
  </si>
  <si>
    <t xml:space="preserve">scolarité</t>
  </si>
  <si>
    <t xml:space="preserve">La nouvelle tentative de l’éditeur spécialisé en jeux de combats pour proposer un « jeu de combat 2D en 3D », pour un résultat très fun grâce en particulier à la galerie de personnages barrés</t>
  </si>
  <si>
    <t xml:space="preserve">Le design cubique mais qui a la classe</t>
  </si>
  <si>
    <t xml:space="preserve">les coups qui sortent bien</t>
  </si>
  <si>
    <t xml:space="preserve">l’équilibrage pas tip-top</t>
  </si>
  <si>
    <t xml:space="preserve">surtout si on a pris un perso qui se change en lapin</t>
  </si>
  <si>
    <t xml:space="preserve">Rival schools evolution 2</t>
  </si>
  <si>
    <t xml:space="preserve">Une version évoluée de rival schools ajoutant quelques personnages et rééquilibrages</t>
  </si>
  <si>
    <t xml:space="preserve">Road rash</t>
  </si>
  <si>
    <t xml:space="preserve">2D sur décors 3d digitalisation</t>
  </si>
  <si>
    <t xml:space="preserve">Le "portage" réussi du titre à succès de l’ère 16 bits, désormais tout en 3D malgré des sensations très proches des opus originaux</t>
  </si>
  <si>
    <t xml:space="preserve">le système Road rash transposé en 3d</t>
  </si>
  <si>
    <t xml:space="preserve">l'humour décalé (si on aime)</t>
  </si>
  <si>
    <t xml:space="preserve">l'humour décalé (si on n'aime pô)</t>
  </si>
  <si>
    <t xml:space="preserve">Rollcage</t>
  </si>
  <si>
    <t xml:space="preserve">Attention to detail</t>
  </si>
  <si>
    <t xml:space="preserve">Un jeu de course de « voitures-pod » dans des circuits sans dessus-dessous</t>
  </si>
  <si>
    <t xml:space="preserve">un tour de force graphique (à l’époque)</t>
  </si>
  <si>
    <t xml:space="preserve">la mise en scène dynamique</t>
  </si>
  <si>
    <t xml:space="preserve">la liberté toute relative</t>
  </si>
  <si>
    <t xml:space="preserve">forcément, ça a vieilli</t>
  </si>
  <si>
    <t xml:space="preserve">Saga frontier 2</t>
  </si>
  <si>
    <t xml:space="preserve">Hironobu Sakaguchi + Koichi Ishii + Hisashi Suzuki</t>
  </si>
  <si>
    <t xml:space="preserve">Un RPG classique qui se démarque surtout par ses graphismes colorés et ses niveaux issus d’oeuvres d’artistes directement incorporées dans le jeu</t>
  </si>
  <si>
    <t xml:space="preserve">les décors beaux à tomber</t>
  </si>
  <si>
    <t xml:space="preserve">l’histoire sympa qui se laisse suivre</t>
  </si>
  <si>
    <t xml:space="preserve">c’est très très classique, et un peu lent parfois</t>
  </si>
  <si>
    <t xml:space="preserve">Sheep </t>
  </si>
  <si>
    <t xml:space="preserve">Minds eye prod</t>
  </si>
  <si>
    <t xml:space="preserve">Empire interactive</t>
  </si>
  <si>
    <t xml:space="preserve">Un jeu dérivé du concept de lemmings en « vue de dessus », plaçant le joueur dans la peau d’un chien de garde qui doit mener son troupeau à destination</t>
  </si>
  <si>
    <t xml:space="preserve">l’ambiance loufoque très second degrès</t>
  </si>
  <si>
    <t xml:space="preserve">la bonne transposition du concept lemmings en « 3d »</t>
  </si>
  <si>
    <t xml:space="preserve">un peu moins riche que son aieul au niveau des possibiltiés de jeu</t>
  </si>
  <si>
    <t xml:space="preserve">la partie technique juste acceptable</t>
  </si>
  <si>
    <t xml:space="preserve">Silent hill</t>
  </si>
  <si>
    <t xml:space="preserve">Koei</t>
  </si>
  <si>
    <t xml:space="preserve">exclu totale</t>
  </si>
  <si>
    <t xml:space="preserve">contenu gore + Censuré en occieent (contenu gore – suppression enfants monstres)</t>
  </si>
  <si>
    <t xml:space="preserve">silent hill</t>
  </si>
  <si>
    <t xml:space="preserve">religion corrompue</t>
  </si>
  <si>
    <t xml:space="preserve">Dark/inquiétant + USA (contemporain) – Pennsylvannie – ville de Centralia</t>
  </si>
  <si>
    <t xml:space="preserve">Keiichiro Toyama</t>
  </si>
  <si>
    <t xml:space="preserve">Akira Yamaoka</t>
  </si>
  <si>
    <t xml:space="preserve">La pierre fondatrice de la saga de survival horror de Konami</t>
  </si>
  <si>
    <t xml:space="preserve">un peu momoche</t>
  </si>
  <si>
    <t xml:space="preserve">rigide</t>
  </si>
  <si>
    <t xml:space="preserve">Sim city 2000</t>
  </si>
  <si>
    <t xml:space="preserve">2D isométrique + procedural</t>
  </si>
  <si>
    <t xml:space="preserve">Maxis</t>
  </si>
  <si>
    <t xml:space="preserve">sims</t>
  </si>
  <si>
    <t xml:space="preserve">Will Wright</t>
  </si>
  <si>
    <t xml:space="preserve">Le portage de l’une des versions les plus réussies du grand classique des « simulateurs de maire », proposant une partie construction et une partie gestion toutes deux très pertinentes</t>
  </si>
  <si>
    <t xml:space="preserve">construire, gérer, imposer, détruire et bien plus encore</t>
  </si>
  <si>
    <t xml:space="preserve">une interface très claire</t>
  </si>
  <si>
    <t xml:space="preserve">à la manette, c'est un peu moins réactif</t>
  </si>
  <si>
    <t xml:space="preserve">rame un peu quand la ville s'étend</t>
  </si>
  <si>
    <t xml:space="preserve">Soul blade</t>
  </si>
  <si>
    <t xml:space="preserve">précurseur des jeux de combat 3d à l’arme blanche</t>
  </si>
  <si>
    <t xml:space="preserve">Censuré en occident (contenu immoral vision de la femme – Sophitia dans l’intro qui gagne un maillot de bain)</t>
  </si>
  <si>
    <t xml:space="preserve">Sans nul doute l’un des meilleurs jeux de combat des salles d’arcade porté sur console, et  première pierre d’une des séries de jeux de combat 3D les plus réussies</t>
  </si>
  <si>
    <t xml:space="preserve">l'intro qui donne la pêche</t>
  </si>
  <si>
    <t xml:space="preserve">une belle variété de personnages et de techniques</t>
  </si>
  <si>
    <t xml:space="preserve">moins joli que l'arcade</t>
  </si>
  <si>
    <t xml:space="preserve">Spyro the dragon</t>
  </si>
  <si>
    <t xml:space="preserve">Une pierre fondatrice de la saga des jeux de plateforme 3D, et sans doute l’opus le plus frais et agréable à jouer, de par son univers bucolique et sa jouabilité solide</t>
  </si>
  <si>
    <t xml:space="preserve">se balader librement</t>
  </si>
  <si>
    <t xml:space="preserve">crâmer des moutons innocents</t>
  </si>
  <si>
    <t xml:space="preserve">un certain manque de rythme (marcher, trouver le dragon, marcher…)</t>
  </si>
  <si>
    <t xml:space="preserve">Star wars rebel assault 2</t>
  </si>
  <si>
    <t xml:space="preserve">Factor 5</t>
  </si>
  <si>
    <t xml:space="preserve">Un shooter en live action doté d’une ambiance fidèle à la série</t>
  </si>
  <si>
    <t xml:space="preserve">l’ambiance dingue</t>
  </si>
  <si>
    <t xml:space="preserve">forcément le concept a bien vieilli</t>
  </si>
  <si>
    <t xml:space="preserve">Strider 1&amp;2</t>
  </si>
  <si>
    <t xml:space="preserve">amiga</t>
  </si>
  <si>
    <t xml:space="preserve">La compilation des deux opus arcade de l’un des pionniers du jeu d’action de capcom</t>
  </si>
  <si>
    <t xml:space="preserve">les portages arcade impeccables</t>
  </si>
  <si>
    <t xml:space="preserve">le petit coup de vieux (surtout le premier opus)</t>
  </si>
  <si>
    <t xml:space="preserve">Suikoden 2</t>
  </si>
  <si>
    <t xml:space="preserve">Promo / press kit</t>
  </si>
  <si>
    <t xml:space="preserve">Censuré en occident (contenu immoral vision de la femme – revue du tour de poitrine de Oulan)</t>
  </si>
  <si>
    <t xml:space="preserve">suikoden</t>
  </si>
  <si>
    <t xml:space="preserve">Un classique du J-RPG proposant un scénario particulièrement bien ficelé, malgré une construction très classique</t>
  </si>
  <si>
    <t xml:space="preserve">un scénario qui décolle bien</t>
  </si>
  <si>
    <t xml:space="preserve">le système de combat classique mais très réussi</t>
  </si>
  <si>
    <t xml:space="preserve">graphiquement bof bof</t>
  </si>
  <si>
    <t xml:space="preserve">Tear ring saga</t>
  </si>
  <si>
    <t xml:space="preserve">Tirnanog</t>
  </si>
  <si>
    <t xml:space="preserve">eb enterbrain</t>
  </si>
  <si>
    <t xml:space="preserve">fire emblem – hommage</t>
  </si>
  <si>
    <t xml:space="preserve">Un opus non-officiel de la saga fire emblem développé par l’ex-patron du studio</t>
  </si>
  <si>
    <t xml:space="preserve">c’est vraiment du fire emblem</t>
  </si>
  <si>
    <t xml:space="preserve">l’histoire et les personnages</t>
  </si>
  <si>
    <t xml:space="preserve">pas de révolution</t>
  </si>
  <si>
    <t xml:space="preserve">Tenchu – stealth assassins</t>
  </si>
  <si>
    <t xml:space="preserve">Acquire</t>
  </si>
  <si>
    <t xml:space="preserve">tenchu</t>
  </si>
  <si>
    <t xml:space="preserve">L’un des pionniers du jeu d’infiltration 3d proposant une sensation de liberté assez inédite</t>
  </si>
  <si>
    <t xml:space="preserve">assassiner comme on le souhaite</t>
  </si>
  <si>
    <t xml:space="preserve">les graphismes assez moches</t>
  </si>
  <si>
    <t xml:space="preserve">la prise en main un peu retorse au début</t>
  </si>
  <si>
    <t xml:space="preserve">Tenchu 2 – birth of the stealth assassins</t>
  </si>
  <si>
    <t xml:space="preserve">girl power + ninja/samurai</t>
  </si>
  <si>
    <t xml:space="preserve">Un jeu d’infiltration ninja au feeling différent mains son moins réussi que celui de son aîné et contant la genèse de l’histoire de la série</t>
  </si>
  <si>
    <t xml:space="preserve">un gameplay plus souple</t>
  </si>
  <si>
    <t xml:space="preserve">les niveaux plein de possibilités</t>
  </si>
  <si>
    <t xml:space="preserve">assez moche quand même</t>
  </si>
  <si>
    <t xml:space="preserve">la caméra qui part un peu en sucette</t>
  </si>
  <si>
    <t xml:space="preserve">Theme hospital</t>
  </si>
  <si>
    <t xml:space="preserve">monter une nouvelle salle et voir la façon burlesque dont le malade sera soigné</t>
  </si>
  <si>
    <t xml:space="preserve">theme hospital</t>
  </si>
  <si>
    <t xml:space="preserve">joue au docteur</t>
  </si>
  <si>
    <t xml:space="preserve">La suite spirituelle de Theme park, toujours aussi décalée, qui propose d’aménager un hopital pour traiter des patients aux maladies loufoques avec l’aide de matériels non moins atypiques</t>
  </si>
  <si>
    <t xml:space="preserve">L'humour et la bonen humeur générale</t>
  </si>
  <si>
    <t xml:space="preserve">gagne en profondeur au fur et à mesure des niveaux</t>
  </si>
  <si>
    <t xml:space="preserve">recommencer du début à chaque nouveau niveau est parfois un poil frustrant</t>
  </si>
  <si>
    <t xml:space="preserve">arriver à placer correctement cette xsxwsx! De chaise de bureau</t>
  </si>
  <si>
    <t xml:space="preserve">Tekken 2</t>
  </si>
  <si>
    <t xml:space="preserve">tekken</t>
  </si>
  <si>
    <t xml:space="preserve">Katsuhiro Harada</t>
  </si>
  <si>
    <t xml:space="preserve">La deuxième itération, et sans doute la plus équilibrée, du jeu de combat emblématique de la console, avec un vrai saut graphique et une progression significative dans la prise en main</t>
  </si>
  <si>
    <t xml:space="preserve">l'intro, très classe et pêchue</t>
  </si>
  <si>
    <t xml:space="preserve">une belle panoplie de personnages</t>
  </si>
  <si>
    <t xml:space="preserve">graphismes assez cubiques (même si cela donne un certain style)</t>
  </si>
  <si>
    <t xml:space="preserve">assez bourrin</t>
  </si>
  <si>
    <t xml:space="preserve">Thousand arms</t>
  </si>
  <si>
    <t xml:space="preserve">Atlus</t>
  </si>
  <si>
    <t xml:space="preserve">Un jeu multigenre un chouia orienté vers le j-rpg dans un univers fumé</t>
  </si>
  <si>
    <t xml:space="preserve">les graphismes chatoyants</t>
  </si>
  <si>
    <t xml:space="preserve">toujours des surprises</t>
  </si>
  <si>
    <t xml:space="preserve">le système de combat parfois un peu poussif</t>
  </si>
  <si>
    <t xml:space="preserve">Time crisis</t>
  </si>
  <si>
    <t xml:space="preserve">time crisis</t>
  </si>
  <si>
    <t xml:space="preserve">Le portage de l’arcade, avec possibilité de tirer sur sa télévision et de se mettre à couvert pour recharger. Un grand classique très efficace</t>
  </si>
  <si>
    <t xml:space="preserve">Le système de couverture</t>
  </si>
  <si>
    <t xml:space="preserve">très court</t>
  </si>
  <si>
    <t xml:space="preserve">Tobal 2</t>
  </si>
  <si>
    <t xml:space="preserve">Dream factory</t>
  </si>
  <si>
    <t xml:space="preserve">Hironobu Sakaguchi + Akira Toriyama + Hisashi Suzuki</t>
  </si>
  <si>
    <t xml:space="preserve">La suite bien plus réussie du jeu de combat 3D en déplacement libre, qui gagne en technicité, fait un saut graphique particulièrement significatif (avec l’aide de Toriyama – papa de dragon ball) et introduit...les boules de feu façon dragon ball z!</t>
  </si>
  <si>
    <t xml:space="preserve">le système de combat , d’une profondeur appréciable</t>
  </si>
  <si>
    <t xml:space="preserve">lancer des kamehameha !!</t>
  </si>
  <si>
    <t xml:space="preserve">graphiquement propre mais sans éclat</t>
  </si>
  <si>
    <t xml:space="preserve">le mode donjon à considérer comme un bonus, mais qui aurait pu être bien plus</t>
  </si>
  <si>
    <t xml:space="preserve">Tomb raider</t>
  </si>
  <si>
    <t xml:space="preserve">premier tomb raider</t>
  </si>
  <si>
    <t xml:space="preserve">tomb raider</t>
  </si>
  <si>
    <t xml:space="preserve">Bimbos et lolitas + girl power</t>
  </si>
  <si>
    <t xml:space="preserve">Une première sortie pour la future égérie des jeux vidéo, avec une aventure équilibrée entre action et plateforme, des passages stressants et une héroine très...triangulaire !</t>
  </si>
  <si>
    <t xml:space="preserve">une ambiance parfaite</t>
  </si>
  <si>
    <t xml:space="preserve">un bon enchaînement entre flingue et acrobaties</t>
  </si>
  <si>
    <t xml:space="preserve">c’est rigide, surtout pour viser</t>
  </si>
  <si>
    <t xml:space="preserve">les seins cubiques, heu</t>
  </si>
  <si>
    <t xml:space="preserve">Tokimeki memorial - forever with you</t>
  </si>
  <si>
    <t xml:space="preserve">contenu « immoral » (vision de la femme) </t>
  </si>
  <si>
    <t xml:space="preserve">Bimbos et lolitas, scolarité,</t>
  </si>
  <si>
    <t xml:space="preserve">Hideo Kojima</t>
  </si>
  <si>
    <t xml:space="preserve">Un opus réussi du simulateur de vie lycéenne/drague particulièrement apprécié au japon</t>
  </si>
  <si>
    <t xml:space="preserve">graphiquement très abouti</t>
  </si>
  <si>
    <t xml:space="preserve">devenir playboy</t>
  </si>
  <si>
    <t xml:space="preserve">beaucoup beaucoup beaucoup de texte</t>
  </si>
  <si>
    <t xml:space="preserve">la vision « un peu réductrice » de la relation homme-femme</t>
  </si>
  <si>
    <t xml:space="preserve">Trap gunner</t>
  </si>
  <si>
    <t xml:space="preserve">Racjin</t>
  </si>
  <si>
    <t xml:space="preserve">Comme un bomberman très sophistiqué, où les bombes mignonnes auraient été remplacées par des sulfateuses et des pièges pervers</t>
  </si>
  <si>
    <t xml:space="preserve">les multiples possibilités  stratégiques</t>
  </si>
  <si>
    <t xml:space="preserve">vraiment furieux à deux</t>
  </si>
  <si>
    <t xml:space="preserve">graphiquement, on nage en plein cubisme</t>
  </si>
  <si>
    <t xml:space="preserve">Tron ni Kobun – misadventures of tron bonne</t>
  </si>
  <si>
    <t xml:space="preserve">démo de megaman</t>
  </si>
  <si>
    <t xml:space="preserve">megaman</t>
  </si>
  <si>
    <t xml:space="preserve">Un spin off de megaman aux commandes d’un personnage déjanté dans un monde qui ne l’est pas moins</t>
  </si>
  <si>
    <t xml:space="preserve">la 3d qui passe bien</t>
  </si>
  <si>
    <t xml:space="preserve">peu de renouvellement au fil du jeu</t>
  </si>
  <si>
    <t xml:space="preserve">Une faim de loup</t>
  </si>
  <si>
    <t xml:space="preserve">Warner toons – bip bip et le coyote</t>
  </si>
  <si>
    <t xml:space="preserve">Une adaptation en 3D de l’univers warner, dans laquelle le joueur, incarnant le coyote, doit redoubler d’astuce pour réussir à mettre un mouton dans son assiette</t>
  </si>
  <si>
    <t xml:space="preserve">l’humour du coyote Warner superbement restitué</t>
  </si>
  <si>
    <t xml:space="preserve">les niveaux se renouvellent bien</t>
  </si>
  <si>
    <t xml:space="preserve">graphiquement fidèle, mais pas fou (sur le plan technique notamment)</t>
  </si>
  <si>
    <t xml:space="preserve">Vagrant story</t>
  </si>
  <si>
    <t xml:space="preserve">Un jeu hybride à mi-chemin entre le RPG et le jeu d’action, le tout baigné dans un univers sombre et inquiétant</t>
  </si>
  <si>
    <t xml:space="preserve">l’univers et le scénario qui donnent envie de s’investir</t>
  </si>
  <si>
    <t xml:space="preserve">l’aspect graphique assez spécial</t>
  </si>
  <si>
    <t xml:space="preserve">la maniabilité tout de même assez rigide</t>
  </si>
  <si>
    <t xml:space="preserve">Viewpoint</t>
  </si>
  <si>
    <t xml:space="preserve">Aicom</t>
  </si>
  <si>
    <t xml:space="preserve">L'adaptation du classique du jeu de tir en 3D isométrique, et l’une des meilleures versions disponibles</t>
  </si>
  <si>
    <t xml:space="preserve">le concept qui n’a pas vieilli</t>
  </si>
  <si>
    <t xml:space="preserve">les graphismes qui ont leur cachet propre</t>
  </si>
  <si>
    <t xml:space="preserve">plutôt court</t>
  </si>
  <si>
    <t xml:space="preserve">Warcraft 2</t>
  </si>
  <si>
    <t xml:space="preserve">Climax studios</t>
  </si>
  <si>
    <t xml:space="preserve">précurseur des RTS jouables en réseau</t>
  </si>
  <si>
    <t xml:space="preserve">warcraft</t>
  </si>
  <si>
    <t xml:space="preserve">Bill Roper</t>
  </si>
  <si>
    <t xml:space="preserve">Le portage réussi de l’un des grands fondateurs du jeu de stratégie temps réel, malgré une jouabilité à la manette qui demande un temps d’adaptation</t>
  </si>
  <si>
    <t xml:space="preserve">deux clans vraiment différents à gérer</t>
  </si>
  <si>
    <t xml:space="preserve">campagne convaincante</t>
  </si>
  <si>
    <t xml:space="preserve">les gros ralentissements lors des batailles d'envergure</t>
  </si>
  <si>
    <t xml:space="preserve">donnez-moi une souris ou je bouffe l'écran!!!</t>
  </si>
  <si>
    <t xml:space="preserve">Wild arms</t>
  </si>
  <si>
    <t xml:space="preserve">wild arms</t>
  </si>
  <si>
    <t xml:space="preserve">Un bon représentant du RPG japonais, encore peu représenté à cette époque en occident</t>
  </si>
  <si>
    <t xml:space="preserve">du bon jrpg traditionnel</t>
  </si>
  <si>
    <t xml:space="preserve">l’histoire et l’univers au top</t>
  </si>
  <si>
    <t xml:space="preserve">Wing commander IV</t>
  </si>
  <si>
    <t xml:space="preserve">wing commander</t>
  </si>
  <si>
    <t xml:space="preserve">Chris Roberts</t>
  </si>
  <si>
    <t xml:space="preserve">Mark Hamill</t>
  </si>
  <si>
    <t xml:space="preserve">Le portage réussi du jeu de combat spatial à grand spectacle du monde PC, librement inspiré de star wars (avec de vrais morceaux de Marc hamill)</t>
  </si>
  <si>
    <r>
      <rPr>
        <sz val="11"/>
        <color rgb="FF000000"/>
        <rFont val="Calibri"/>
        <family val="2"/>
        <charset val="1"/>
      </rPr>
      <t xml:space="preserve">la qualité globale du portage  </t>
    </r>
    <r>
      <rPr>
        <sz val="11"/>
        <color rgb="FFFFFFFF"/>
        <rFont val="Calibri"/>
        <family val="2"/>
        <charset val="1"/>
      </rPr>
      <t xml:space="preserve">jsripoll</t>
    </r>
  </si>
  <si>
    <t xml:space="preserve">le meilleur épisode de la série</t>
  </si>
  <si>
    <t xml:space="preserve">les phases de combat ont pris un gros coup de vieux</t>
  </si>
  <si>
    <t xml:space="preserve">Xenogears</t>
  </si>
  <si>
    <t xml:space="preserve">Certainement le J-rpg proposant l’un des meilleurs scénarios de l’histoire du média, malgré une réalisation plus inégale et un système de jeu classique</t>
  </si>
  <si>
    <t xml:space="preserve">l’histoire, captivante</t>
  </si>
  <si>
    <t xml:space="preserve">techniquement en dents de scie</t>
  </si>
  <si>
    <t xml:space="preserve">X-files</t>
  </si>
  <si>
    <t xml:space="preserve">Hyperbole studios</t>
  </si>
  <si>
    <t xml:space="preserve">David Duchovny, Gillian Anderson et Mitch Pileggi </t>
  </si>
  <si>
    <t xml:space="preserve">Une enquête issue de la série TV phare des années 90</t>
  </si>
  <si>
    <t xml:space="preserve">l’ambiance très fidèle</t>
  </si>
  <si>
    <t xml:space="preserve">ça reste du FMV peu intéractif</t>
  </si>
  <si>
    <t xml:space="preserve">Mulder et Scully en mode apparition éclair</t>
  </si>
  <si>
    <t xml:space="preserve">1945 I&amp;II - arcade</t>
  </si>
  <si>
    <t xml:space="preserve">playstation 2</t>
  </si>
  <si>
    <t xml:space="preserve">Psikyo</t>
  </si>
  <si>
    <t xml:space="preserve">Play it</t>
  </si>
  <si>
    <t xml:space="preserve">Guerre moderne – seconde guerre mondiale</t>
  </si>
  <si>
    <t xml:space="preserve">La compilation de deux classiques du monde du shoot</t>
  </si>
  <si>
    <t xml:space="preserve">deux bons shooters « guerre mondiale »</t>
  </si>
  <si>
    <t xml:space="preserve">vraiment classiques rétrospectivement</t>
  </si>
  <si>
    <t xml:space="preserve">Alien hominid</t>
  </si>
  <si>
    <t xml:space="preserve">Optique – dvd</t>
  </si>
  <si>
    <t xml:space="preserve">Behemoth</t>
  </si>
  <si>
    <t xml:space="preserve">Zoo digital</t>
  </si>
  <si>
    <t xml:space="preserve">Un jeu d’action jouable à deux en coopération dans un univers graphique atypique et barré</t>
  </si>
  <si>
    <t xml:space="preserve">le gameplay nerveux et efficace</t>
  </si>
  <si>
    <t xml:space="preserve">artistiquement, il faut adhérer</t>
  </si>
  <si>
    <t xml:space="preserve">Ape escape 2</t>
  </si>
  <si>
    <t xml:space="preserve">La suite directe du premier opus, avec mise à jour des graphismes mais conservation de l’univers barré des « singes casseurs » à attraper vigoureusement avec son filet à papillons et ses sticks analogiques</t>
  </si>
  <si>
    <t xml:space="preserve">se creuser la tête pour choper tous les macaques</t>
  </si>
  <si>
    <t xml:space="preserve">le monde déjanté</t>
  </si>
  <si>
    <r>
      <rPr>
        <sz val="11"/>
        <color rgb="FF000000"/>
        <rFont val="Calibri"/>
        <family val="2"/>
        <charset val="1"/>
      </rPr>
      <t xml:space="preserve">le charme graphique du 1</t>
    </r>
    <r>
      <rPr>
        <vertAlign val="superscript"/>
        <sz val="11"/>
        <color rgb="FF000000"/>
        <rFont val="Calibri"/>
        <family val="2"/>
        <charset val="1"/>
      </rPr>
      <t xml:space="preserve">er</t>
    </r>
    <r>
      <rPr>
        <sz val="11"/>
        <color rgb="FF000000"/>
        <rFont val="Calibri"/>
        <family val="2"/>
        <charset val="1"/>
      </rPr>
      <t xml:space="preserve"> opus remplacé par une 3d propre mais un peu « générique »</t>
    </r>
  </si>
  <si>
    <t xml:space="preserve">Asterix xxl</t>
  </si>
  <si>
    <t xml:space="preserve">Etranges libellules</t>
  </si>
  <si>
    <t xml:space="preserve">Une adaptation particulièrement réussie de la bd au sin d’un jeu mêlant énigmes (un peu) et castagne (beaucoup) dans une ambiance caricaturale assumée</t>
  </si>
  <si>
    <t xml:space="preserve">une histoire bien dans l'esprit de la BD</t>
  </si>
  <si>
    <t xml:space="preserve">le mix beat them up / puzzle qui fonctionne</t>
  </si>
  <si>
    <t xml:space="preserve">les phases de baston trop longues sur le dernier tiers</t>
  </si>
  <si>
    <t xml:space="preserve">c'est moche quand même</t>
  </si>
  <si>
    <t xml:space="preserve">Baldur's gate dark alliance</t>
  </si>
  <si>
    <t xml:space="preserve">RPG – hack and slash</t>
  </si>
  <si>
    <t xml:space="preserve">3D + procedural</t>
  </si>
  <si>
    <t xml:space="preserve">Snowblind studios</t>
  </si>
  <si>
    <t xml:space="preserve">Black isle</t>
  </si>
  <si>
    <t xml:space="preserve">farming à la con + sorciers</t>
  </si>
  <si>
    <t xml:space="preserve">Jeremy Soule</t>
  </si>
  <si>
    <t xml:space="preserve">Le pendant console de Diablo, avec mode deux joueurs, niveaux labyrinthiques, pouvoirs démesurés et scénario prenant. Un excellent représentant du genre, bien plus réussi que sa suite directe</t>
  </si>
  <si>
    <t xml:space="preserve">un vrai diablo-like à la manette</t>
  </si>
  <si>
    <t xml:space="preserve">l'ambiance Baldur's gate</t>
  </si>
  <si>
    <t xml:space="preserve">la fin qui n'en est pas une</t>
  </si>
  <si>
    <t xml:space="preserve">B.C.V – battle construction vehicle</t>
  </si>
  <si>
    <t xml:space="preserve">Artdink</t>
  </si>
  <si>
    <t xml:space="preserve">Midas interactive</t>
  </si>
  <si>
    <t xml:space="preserve">Echec commercial notoire</t>
  </si>
  <si>
    <t xml:space="preserve">Une expérience de combat atypique mettant en scène des bagarres d’engins de chantiers</t>
  </si>
  <si>
    <t xml:space="preserve">le concept, qui fait rigoler</t>
  </si>
  <si>
    <t xml:space="preserve">la tentative de scénarisation plutôt ok</t>
  </si>
  <si>
    <t xml:space="preserve">jouabilité, graphismes, durée de vie….</t>
  </si>
  <si>
    <t xml:space="preserve">Bloody roar 3</t>
  </si>
  <si>
    <t xml:space="preserve">Un jeu de combat furieux et bourrin opposant des personnages ayant la particularité de se transformer en animaux</t>
  </si>
  <si>
    <t xml:space="preserve">jouabilité jouissive et portée sur l’attaque</t>
  </si>
  <si>
    <t xml:space="preserve">les transformations en animaux, ça fait un peu cheap quand même</t>
  </si>
  <si>
    <t xml:space="preserve">Bombastic- devil dice 2</t>
  </si>
  <si>
    <t xml:space="preserve">Shift</t>
  </si>
  <si>
    <t xml:space="preserve">Un jeu original entre puzzle et combat, dans lequel l’on doit diriger un petit personnage perché sur son dé et réaliser les meilleurs enchainements</t>
  </si>
  <si>
    <t xml:space="preserve">le système vraiment original</t>
  </si>
  <si>
    <t xml:space="preserve">des casse-tête qui portent parfois bien leur nom</t>
  </si>
  <si>
    <t xml:space="preserve">graphiquement perfectible</t>
  </si>
  <si>
    <t xml:space="preserve">Burnout 3 takedown</t>
  </si>
  <si>
    <t xml:space="preserve">3- Initiation 3d</t>
  </si>
  <si>
    <t xml:space="preserve">Criterion</t>
  </si>
  <si>
    <t xml:space="preserve">burnout</t>
  </si>
  <si>
    <t xml:space="preserve">Alex Ward</t>
  </si>
  <si>
    <t xml:space="preserve">Renderware</t>
  </si>
  <si>
    <t xml:space="preserve">Sans doute le meilleur opus de la série de course arcade, apportant un système de « turbo » plus souple que l’épisode précédent tout en conservant une certaine finesse de pilotage</t>
  </si>
  <si>
    <t xml:space="preserve">une vraie souplesse de jeu (notamment au regard du second opus)</t>
  </si>
  <si>
    <t xml:space="preserve">joli et rapide</t>
  </si>
  <si>
    <t xml:space="preserve">le mode multi sympa mais pas aussi fendard qu’escompté</t>
  </si>
  <si>
    <t xml:space="preserve">Capcom vs SNK 2 - millenium</t>
  </si>
  <si>
    <t xml:space="preserve">x- crossover (capcom + snk)</t>
  </si>
  <si>
    <t xml:space="preserve">Le second opus du cross-over entre deux desp lus grandes sagas du jeu de combat 2D. Bien plus abouti que le premier opus à tous les niveaux, et globalement très amusant</t>
  </si>
  <si>
    <t xml:space="preserve">la fusion entre les univers et gameplay parfaitement réussie</t>
  </si>
  <si>
    <t xml:space="preserve">les décors peu inspirés</t>
  </si>
  <si>
    <t xml:space="preserve">les musiques insipides</t>
  </si>
  <si>
    <t xml:space="preserve">Castle Shikigami 2 – war of the worlds</t>
  </si>
  <si>
    <t xml:space="preserve">Alfa system</t>
  </si>
  <si>
    <t xml:space="preserve">X</t>
  </si>
  <si>
    <t xml:space="preserve">Un shooter vertical proposant un système de scoring original basé sur la prise de risque</t>
  </si>
  <si>
    <t xml:space="preserve">la jouabilité efficace</t>
  </si>
  <si>
    <t xml:space="preserve">un peu trop terne</t>
  </si>
  <si>
    <t xml:space="preserve">Champions of Norrath</t>
  </si>
  <si>
    <t xml:space="preserve">Top multi (coop) + Top online (coop)</t>
  </si>
  <si>
    <t xml:space="preserve">Chris Avellone</t>
  </si>
  <si>
    <t xml:space="preserve">Encore plus excellent que le baldur’s gate de la console, et certainement le diablo-like le plus réussi du monde des consoles</t>
  </si>
  <si>
    <t xml:space="preserve">une aventure riche digne de Diablo</t>
  </si>
  <si>
    <t xml:space="preserve">vraiment excellent en multi</t>
  </si>
  <si>
    <t xml:space="preserve">quelques défauts techniques</t>
  </si>
  <si>
    <t xml:space="preserve">Champions return to arms</t>
  </si>
  <si>
    <t xml:space="preserve">farming à la con + joue le méchant + sorciers</t>
  </si>
  <si>
    <t xml:space="preserve">Le complément du titre principal, proposant une nouvelle histoire (assez moyenne)  mais de nouvelles possibilités de jeu, et toujours ce mode multi coopératif extraordinairement amusant</t>
  </si>
  <si>
    <t xml:space="preserve">pouvoir choisir son camp</t>
  </si>
  <si>
    <t xml:space="preserve">toujours aussi complet</t>
  </si>
  <si>
    <t xml:space="preserve">le scénario anecdotique</t>
  </si>
  <si>
    <t xml:space="preserve">Cold fear</t>
  </si>
  <si>
    <t xml:space="preserve">contenu gore + Censuré en Allemagne (contenu gore – interdiction totale)</t>
  </si>
  <si>
    <t xml:space="preserve">Un survival horror en 3D, proposant une approche un peu plus typée action que les autres jeux du genre</t>
  </si>
  <si>
    <t xml:space="preserve">souple et fun à manier</t>
  </si>
  <si>
    <t xml:space="preserve">scénario un peu planplan</t>
  </si>
  <si>
    <r>
      <rPr>
        <sz val="11"/>
        <color rgb="FF000000"/>
        <rFont val="Calibri"/>
        <family val="2"/>
        <charset val="1"/>
      </rPr>
      <t xml:space="preserve">Commandos 2  </t>
    </r>
    <r>
      <rPr>
        <sz val="11"/>
        <color rgb="FFFFFFFF"/>
        <rFont val="Calibri"/>
        <family val="2"/>
        <charset val="1"/>
      </rPr>
      <t xml:space="preserve">jsripoll</t>
    </r>
  </si>
  <si>
    <t xml:space="preserve">Pyro studios</t>
  </si>
  <si>
    <t xml:space="preserve">Espagne</t>
  </si>
  <si>
    <t xml:space="preserve">sauve le monde (tout seul) + reconstitution historique</t>
  </si>
  <si>
    <t xml:space="preserve">Le portage du jeu d’infiltration en vue de dessus du monde pc, demandant de diriger plusieurs membres d’un commando aux compétences complémentaires vers des objectifs variés, sans entrer dans le champs de vision des multiples soldats adverses </t>
  </si>
  <si>
    <t xml:space="preserve">les différentes options d'infiltration</t>
  </si>
  <si>
    <t xml:space="preserve">peu de souplesse en cas d'échec</t>
  </si>
  <si>
    <t xml:space="preserve">la manette se marie mal avec l'exigence du jeu</t>
  </si>
  <si>
    <t xml:space="preserve">Crash tag team racing</t>
  </si>
  <si>
    <t xml:space="preserve">Radical entertainment</t>
  </si>
  <si>
    <t xml:space="preserve">Sierra</t>
  </si>
  <si>
    <t xml:space="preserve">Jason Rubin</t>
  </si>
  <si>
    <t xml:space="preserve">Second opus du concurrent de Mario kart sur console de sony, bien réactualisé au niveau graphique malgré une jouabilité un peu moins nerveuse</t>
  </si>
  <si>
    <t xml:space="preserve">la jouabilité vraiment souple et sympa</t>
  </si>
  <si>
    <t xml:space="preserve">le design des circuits</t>
  </si>
  <si>
    <t xml:space="preserve">on reste très très proche de Mario kart sans en atteindre la perfection</t>
  </si>
  <si>
    <t xml:space="preserve">peut être un peu moins « furieux » que l’opus ps1</t>
  </si>
  <si>
    <t xml:space="preserve">Crazy taxi</t>
  </si>
  <si>
    <t xml:space="preserve">Aclaim</t>
  </si>
  <si>
    <t xml:space="preserve">USA (contemporain) – San Francisco</t>
  </si>
  <si>
    <t xml:space="preserve">Un portage du simulateur de taxi de l’arcade permettant d'arpenter les rues de San Francisco sur fond de musique furieuse</t>
  </si>
  <si>
    <t xml:space="preserve">la bande-son d'offspring, parfaitement adaptée</t>
  </si>
  <si>
    <t xml:space="preserve">tout exploser à San Francisco</t>
  </si>
  <si>
    <t xml:space="preserve">le concept et  durée de vie limités</t>
  </si>
  <si>
    <t xml:space="preserve">Crimson tears</t>
  </si>
  <si>
    <t xml:space="preserve">Spike</t>
  </si>
  <si>
    <t xml:space="preserve">Tatsuya Minami</t>
  </si>
  <si>
    <t xml:space="preserve">Un jeu d’action 3d qui pourrait être la traduction de streets of rage en 3D, dans un environnement graphique très manga</t>
  </si>
  <si>
    <t xml:space="preserve">le cachet graphique</t>
  </si>
  <si>
    <t xml:space="preserve">la jouabilité légère et souple</t>
  </si>
  <si>
    <t xml:space="preserve">un peu trop répétitif sur la longueur</t>
  </si>
  <si>
    <t xml:space="preserve">Dark chronicles</t>
  </si>
  <si>
    <t xml:space="preserve">Level-5</t>
  </si>
  <si>
    <t xml:space="preserve">Censuré en occident (alcool – suppression des références au vin et remplacement par du jus de raisin)</t>
  </si>
  <si>
    <t xml:space="preserve">Un jeu original, suite officieuse du médiocre dark cloud, proposant un mix entre labyrinthes à parcourir en mode action RPG et construction de village</t>
  </si>
  <si>
    <t xml:space="preserve">le style graphique en cell-shading</t>
  </si>
  <si>
    <t xml:space="preserve">construire son village, façon Actraiser sur SNES</t>
  </si>
  <si>
    <t xml:space="preserve">les labyrinthes deviennent rapidement longs et pénibles</t>
  </si>
  <si>
    <t xml:space="preserve">le niveau de charisme du méchant, juste derrière la tranche de saucisson</t>
  </si>
  <si>
    <t xml:space="preserve">Dead or alive 2</t>
  </si>
  <si>
    <t xml:space="preserve">Une amélioration sensible du premier Dead or Alive, avec un pas supplémentaire franchi dans le domaine de la profondeur de jeu (ajout des contre-attaques et des décors dynamiques/destructibles, tag-battle à deux personnages…) </t>
  </si>
  <si>
    <t xml:space="preserve">le système de jeu, très équilibré</t>
  </si>
  <si>
    <t xml:space="preserve">les arènes sur plusieurs niveaux</t>
  </si>
  <si>
    <t xml:space="preserve">ça "balotte" du côté des personnages féminins</t>
  </si>
  <si>
    <t xml:space="preserve">l'histoire que l'on qualifiera poliment d'"obscure"</t>
  </si>
  <si>
    <t xml:space="preserve">Devil may cry</t>
  </si>
  <si>
    <t xml:space="preserve">précurseur des beat them up 3d grand spectacle</t>
  </si>
  <si>
    <t xml:space="preserve">Multiple (devil may cry + enfer de Dante)</t>
  </si>
  <si>
    <t xml:space="preserve">Vengeaaance !! + girl power+ twist de ouf</t>
  </si>
  <si>
    <t xml:space="preserve">Shinji Mikami + Hideki Kamiya + Atsushi Inaba</t>
  </si>
  <si>
    <t xml:space="preserve">Un concept avorté pour une suite à resident evil qui est devenu l’un des meilleurs jeux d’action de la console, mixant combat à l'arme à feu et arme blanche dans un univers gothique</t>
  </si>
  <si>
    <t xml:space="preserve">l'intro, délicieusement nimport' nawak</t>
  </si>
  <si>
    <t xml:space="preserve">la jouabilité exigeante mais formidablement souple</t>
  </si>
  <si>
    <t xml:space="preserve">les combats de boss (excellents mais) trop peu nombreux</t>
  </si>
  <si>
    <r>
      <rPr>
        <sz val="11"/>
        <color rgb="FF000000"/>
        <rFont val="Calibri"/>
        <family val="2"/>
        <charset val="1"/>
      </rPr>
      <t xml:space="preserve">Dog's life  </t>
    </r>
    <r>
      <rPr>
        <sz val="11"/>
        <color rgb="FFFFFFFF"/>
        <rFont val="Calibri"/>
        <family val="2"/>
        <charset val="1"/>
      </rPr>
      <t xml:space="preserve">jsripoll</t>
    </r>
  </si>
  <si>
    <t xml:space="preserve">Frontier developments</t>
  </si>
  <si>
    <t xml:space="preserve">Une expérience déroutante qui comblera quiconque rêve de suivre des pistes et résoudre des énigmes grâce à un odorat hyper-développé</t>
  </si>
  <si>
    <t xml:space="preserve">"A table chéri » - « Attends poupette, j'ai reniflé une piste prometteuse"</t>
  </si>
  <si>
    <t xml:space="preserve">graphiquement minimaliste</t>
  </si>
  <si>
    <t xml:space="preserve">Dragon quest VIII l'odyssée du roi maudit</t>
  </si>
  <si>
    <t xml:space="preserve">se retrouver au milieu de la carte gigantesque, libre d’aller où l’on veut</t>
  </si>
  <si>
    <t xml:space="preserve">Square-Enix</t>
  </si>
  <si>
    <t xml:space="preserve">+4,5 millions</t>
  </si>
  <si>
    <t xml:space="preserve">premier Dragon Quest 3d en monde ouvert</t>
  </si>
  <si>
    <t xml:space="preserve">dragon quest</t>
  </si>
  <si>
    <t xml:space="preserve">religion corrompue + girl power</t>
  </si>
  <si>
    <t xml:space="preserve">Akira Toriyama + Yuji Horii</t>
  </si>
  <si>
    <t xml:space="preserve">Koichi Sugiyama</t>
  </si>
  <si>
    <t xml:space="preserve">Une petite révolution pour la saga, avec monde ouvert, graphismes colorés, scenario complet, grâce à la patte d’un développeur qui commence sérieusement, avec ce titre, à se faire un nom dans le milieu du RPG</t>
  </si>
  <si>
    <t xml:space="preserve">un monde gigantesque offrant une vraie liberté de mouvement (à partir d'un certain point)</t>
  </si>
  <si>
    <t xml:space="preserve">la bande-son superbe</t>
  </si>
  <si>
    <t xml:space="preserve">les méchants "clowns", va falloir arrêter messieurs les scénaristes</t>
  </si>
  <si>
    <t xml:space="preserve">la vraie fin se mérite</t>
  </si>
  <si>
    <t xml:space="preserve">Drakan : the ancient’s gates</t>
  </si>
  <si>
    <t xml:space="preserve">Surreal soft</t>
  </si>
  <si>
    <t xml:space="preserve">Un jeu d’action idéal pour qui a toujours rêvé de partir à l’aventure à dos de dragon</t>
  </si>
  <si>
    <t xml:space="preserve">le croisement jeu d'action et pilotage de dragon</t>
  </si>
  <si>
    <t xml:space="preserve">monde sympatique et cohérent</t>
  </si>
  <si>
    <t xml:space="preserve">vraiment pas fou graphiquement</t>
  </si>
  <si>
    <t xml:space="preserve">Ecco : defender of future</t>
  </si>
  <si>
    <t xml:space="preserve">Une transposition en 3d du concept de simulateur de dauphin de la Megadrive</t>
  </si>
  <si>
    <t xml:space="preserve">la liberté apportée par la 3d</t>
  </si>
  <si>
    <t xml:space="preserve">une vraie sensation d'aventure</t>
  </si>
  <si>
    <t xml:space="preserve">la maniabilité, sponsorisée par "Saupiquet tranches de delphinidés"</t>
  </si>
  <si>
    <t xml:space="preserve">la courbe de difficulté n'est pas là pour tricoter</t>
  </si>
  <si>
    <t xml:space="preserve">Everybody's golf</t>
  </si>
  <si>
    <t xml:space="preserve">Sport – golf</t>
  </si>
  <si>
    <t xml:space="preserve">Clap hanz</t>
  </si>
  <si>
    <t xml:space="preserve">Exclu consoles Sony</t>
  </si>
  <si>
    <t xml:space="preserve">everybody's</t>
  </si>
  <si>
    <t xml:space="preserve">Un très bon jeu de golf « pour ceux qui n’aiment pas le golf », grâce à un univers décalé et à une jouabilité arcade offrant une belle marge de progression</t>
  </si>
  <si>
    <t xml:space="preserve">la jouabilité accessible mais très précise</t>
  </si>
  <si>
    <t xml:space="preserve">l'ambiance graphique et les personnages très mignons</t>
  </si>
  <si>
    <t xml:space="preserve">le vent, ce sale traître !</t>
  </si>
  <si>
    <t xml:space="preserve">Everybody's tennis</t>
  </si>
  <si>
    <t xml:space="preserve">Le même concept de vulgarisation que celui appliqué par le développeur au golf au service d’un jeu de tennis très agréable, coloré et particulièrement réussi à plusieurs</t>
  </si>
  <si>
    <t xml:space="preserve">le mode solo minimaliste</t>
  </si>
  <si>
    <r>
      <rPr>
        <sz val="11"/>
        <color rgb="FF000000"/>
        <rFont val="Calibri"/>
        <family val="2"/>
        <charset val="1"/>
      </rPr>
      <t xml:space="preserve">Evil twin  </t>
    </r>
    <r>
      <rPr>
        <sz val="11"/>
        <color rgb="FFFFFFFF"/>
        <rFont val="Calibri"/>
        <family val="2"/>
        <charset val="1"/>
      </rPr>
      <t xml:space="preserve">jsripoll</t>
    </r>
  </si>
  <si>
    <t xml:space="preserve">In utero</t>
  </si>
  <si>
    <t xml:space="preserve">Un jeu de plateforme 3D dans un monde déroutant rappelant l’univers graphique de Tim Burton </t>
  </si>
  <si>
    <t xml:space="preserve">l’ambiance graphique au top</t>
  </si>
  <si>
    <t xml:space="preserve">la caméra kifoar</t>
  </si>
  <si>
    <t xml:space="preserve">Eye toy play</t>
  </si>
  <si>
    <t xml:space="preserve">Sony London</t>
  </si>
  <si>
    <t xml:space="preserve">uk</t>
  </si>
  <si>
    <t xml:space="preserve">Accessoire (eyetoy obligatoire)</t>
  </si>
  <si>
    <t xml:space="preserve">premier jeu eye toy</t>
  </si>
  <si>
    <t xml:space="preserve">La première compilation de jeux utilisant la caméra de reconnaissance de mouvement de la console, proposant de multiples expériences déconnantes</t>
  </si>
  <si>
    <t xml:space="preserve">claquage de ninjas et nettoyage de vitres, déjà cultes</t>
  </si>
  <si>
    <t xml:space="preserve">jouer tout seul pendant que les autres regardent…</t>
  </si>
  <si>
    <t xml:space="preserve">Fahrenheit (indigo prophecy)</t>
  </si>
  <si>
    <t xml:space="preserve">sauve le monde (tout seul) + joue le méchant</t>
  </si>
  <si>
    <t xml:space="preserve">Un jeu précurseur des « aventures intéractives » du studio, proposant une aventure très cinématographique pour qui aime les thrillers mâtinés de fantastique</t>
  </si>
  <si>
    <t xml:space="preserve">Le premier tiers du jeu, vraiment haletant</t>
  </si>
  <si>
    <t xml:space="preserve">la mise en scène soignée et bourrée de bonnées idées (dédoublement de l'écran etc…)</t>
  </si>
  <si>
    <t xml:space="preserve">certaines séances de QTE assez pénibles</t>
  </si>
  <si>
    <t xml:space="preserve">le scénario part un peu en sucette vers la fin</t>
  </si>
  <si>
    <t xml:space="preserve">Final fantasy X</t>
  </si>
  <si>
    <t xml:space="preserve">découvrir la scène final et se dire qu’on n’aurait jamais pensé que ça finirait comme ça</t>
  </si>
  <si>
    <t xml:space="preserve">religion corrompue + girl power + fin poignante</t>
  </si>
  <si>
    <t xml:space="preserve">Une grande révolution pour la saga de RPG qui délaisse la vision classique « carte-villages » pour une aventure plus dirigiste </t>
  </si>
  <si>
    <t xml:space="preserve">un scénario de bonne facture</t>
  </si>
  <si>
    <t xml:space="preserve">un système de combat parfaitement huilé</t>
  </si>
  <si>
    <t xml:space="preserve">le look vestimentaire de mauvais gout de certains personnages</t>
  </si>
  <si>
    <t xml:space="preserve">Final fantasy XII</t>
  </si>
  <si>
    <t xml:space="preserve">+6,5 millions</t>
  </si>
  <si>
    <t xml:space="preserve">Yoshitaka Amano</t>
  </si>
  <si>
    <t xml:space="preserve">Une nouvelle grande révolution pour la série du développeur, qui s’inspire tant de l’univers starwars que des modèles de jouabilité du jeu de rôle en ligne (tout en restant une expérience solo), pour un résultat qui a divisé mais reste totalement atypique</t>
  </si>
  <si>
    <t xml:space="preserve">un univers vivant et magnifique</t>
  </si>
  <si>
    <t xml:space="preserve">le rythme du jeu parfois très bancal</t>
  </si>
  <si>
    <t xml:space="preserve">des méchants un peu nazes</t>
  </si>
  <si>
    <t xml:space="preserve">Furry tales</t>
  </si>
  <si>
    <t xml:space="preserve">Mad monkey studio</t>
  </si>
  <si>
    <t xml:space="preserve">Phoenix games</t>
  </si>
  <si>
    <t xml:space="preserve">Un jeu de stratégie temps réel en vue de dessus mettant en scène des animaux à fourrure dans un combat acharné (seul ou à deux)</t>
  </si>
  <si>
    <t xml:space="preserve">la stratégie accessible</t>
  </si>
  <si>
    <t xml:space="preserve">la jouabilité bien trouvée</t>
  </si>
  <si>
    <t xml:space="preserve">on n’aurait pas refusé un multi autre que coopératif</t>
  </si>
  <si>
    <t xml:space="preserve">graphiquement ok mais sans éclat</t>
  </si>
  <si>
    <t xml:space="preserve">Garou Mark of wolves</t>
  </si>
  <si>
    <t xml:space="preserve">Une réédition sans faille de l’un des fleurons du jeu de combat vs de la grande neogeo</t>
  </si>
  <si>
    <t xml:space="preserve">le portage sans faille</t>
  </si>
  <si>
    <t xml:space="preserve">la jouabilité exigeante mais tellement gratifiante</t>
  </si>
  <si>
    <t xml:space="preserve">ça pixellise un peu quand même</t>
  </si>
  <si>
    <t xml:space="preserve">la manette playstation montre ses limites sur un jeu aussi précis</t>
  </si>
  <si>
    <t xml:space="preserve">Gekisha boy 2</t>
  </si>
  <si>
    <t xml:space="preserve">Tomcat system</t>
  </si>
  <si>
    <t xml:space="preserve">D3 publisher</t>
  </si>
  <si>
    <t xml:space="preserve">La suite logique du "shooter à l'appareil photo" sur pc-engine, proposant des graphismes 3D moins accrocheurs des niveaux toujours aussi loufoques à traverser  </t>
  </si>
  <si>
    <t xml:space="preserve">les petits détails hilarants partout dans les niveaux</t>
  </si>
  <si>
    <t xml:space="preserve">le challenge bien dosé</t>
  </si>
  <si>
    <t xml:space="preserve">la 3d parfois un peu sommaire</t>
  </si>
  <si>
    <t xml:space="preserve">Genji : dawn of the samurai</t>
  </si>
  <si>
    <t xml:space="preserve">Game republic</t>
  </si>
  <si>
    <t xml:space="preserve">Un cousin d’Onimusha et Devil may cry dans l’univers des samurai</t>
  </si>
  <si>
    <t xml:space="preserve">vraiment superbe</t>
  </si>
  <si>
    <t xml:space="preserve">la jouabilité souple et sympa</t>
  </si>
  <si>
    <t xml:space="preserve">le scénario un peu téléphoné</t>
  </si>
  <si>
    <t xml:space="preserve">heu, elle est où la fin ???</t>
  </si>
  <si>
    <t xml:space="preserve">God of war</t>
  </si>
  <si>
    <t xml:space="preserve">Sony Santa Monica</t>
  </si>
  <si>
    <t xml:space="preserve">contenu gore + Censuré au Japon (seins d’aphrodyte) + Censuré en occident (le soldat sacrifié devient un mort-vivant) + Censuré aux Emirats arabes unis (religion – attaque de divinités – interdiction totale)</t>
  </si>
  <si>
    <t xml:space="preserve">god of war</t>
  </si>
  <si>
    <t xml:space="preserve">Vengeaaance !! + joue le méchant+ fin poignante + méchant charismaatique</t>
  </si>
  <si>
    <t xml:space="preserve">Un beat the mup déjanté plongé en pleine mythologie grecque</t>
  </si>
  <si>
    <t xml:space="preserve">le rythme enflammé</t>
  </si>
  <si>
    <t xml:space="preserve">le bon dosage entre action et puzzles</t>
  </si>
  <si>
    <t xml:space="preserve">quelques passages bien retors (hein les méduses?)</t>
  </si>
  <si>
    <t xml:space="preserve">God of war 2</t>
  </si>
  <si>
    <t xml:space="preserve">Censuré à Singapour et aux Emirats arabes unis (religion – attaque de divinités et contenu immoral vision de la femme – interdiction totale)</t>
  </si>
  <si>
    <t xml:space="preserve">voyage dans le temps / mondes parallèles + Vengeaaance !! + joue le méchant + méchant charismaatique</t>
  </si>
  <si>
    <t xml:space="preserve">la suite du beat them up phare de la ps2 avec une tournure plus agressive</t>
  </si>
  <si>
    <t xml:space="preserve">le rythme fou</t>
  </si>
  <si>
    <t xml:space="preserve">la fin qui laisse miroiter encore mieux pour la suite</t>
  </si>
  <si>
    <t xml:space="preserve">l’histoire un peu trop bourrine</t>
  </si>
  <si>
    <t xml:space="preserve">Gradius V</t>
  </si>
  <si>
    <t xml:space="preserve">Un aboutissement pour la série de jeux de tir, proposant une jouabilité simplement parfaite et des niveaux magnifiques et colorés, malgré une légère perte d’identité liée à une utilisation plus massive d’éléments 3D</t>
  </si>
  <si>
    <t xml:space="preserve">le système de difficulté évolutif (plus tu meurs, plus tu as de vies)</t>
  </si>
  <si>
    <t xml:space="preserve">vraiment joli, même si l'on n'aime pas la science-fiction</t>
  </si>
  <si>
    <t xml:space="preserve">Très classique dans son déroulement</t>
  </si>
  <si>
    <t xml:space="preserve">Grandia 2</t>
  </si>
  <si>
    <t xml:space="preserve">religion corrompue + girl power + religion corrompue</t>
  </si>
  <si>
    <t xml:space="preserve">Le second opus (et dernier opus réussi) de la grande série de RPG, qui concentre toutes les meilleures avancées de ce type de jeux (ennemis visibles, mode de combat dynamique, scénario bien ficelé) malgré une représentation graphique qui a un peu vieilli</t>
  </si>
  <si>
    <t xml:space="preserve">un système de combat de grande classe</t>
  </si>
  <si>
    <t xml:space="preserve">les personnages attachants</t>
  </si>
  <si>
    <t xml:space="preserve">le style graphique moins "magique" que celui du premier épisode</t>
  </si>
  <si>
    <t xml:space="preserve">Gran theft auto san andreas</t>
  </si>
  <si>
    <t xml:space="preserve">Rockstar north</t>
  </si>
  <si>
    <t xml:space="preserve">Rockstar games</t>
  </si>
  <si>
    <t xml:space="preserve">Top (+17 millions)</t>
  </si>
  <si>
    <t xml:space="preserve">contenu raciste + contenu violent + drogue + Scandale (mode hot coffee caché)</t>
  </si>
  <si>
    <t xml:space="preserve">joue le méchant + joue au bodyguard + joue au policier + joue au pompier + héros « minoritaire »</t>
  </si>
  <si>
    <t xml:space="preserve">Dan Houser + Sam Houser</t>
  </si>
  <si>
    <t xml:space="preserve">Samuel Jackson</t>
  </si>
  <si>
    <t xml:space="preserve">Le troisième opus 3D du simulateur de gangster en mode ouvert, qui permet désormais de se déplacer dans une région entière ou de suivre les aventuresd’une communauté noire-américaine en proie au « système »</t>
  </si>
  <si>
    <t xml:space="preserve">une zone de jeu gigantesque remplie de choses à faire</t>
  </si>
  <si>
    <t xml:space="preserve">un personnage qui sait nager, ça change tout</t>
  </si>
  <si>
    <t xml:space="preserve">scénario moins accrocheur que les précédents</t>
  </si>
  <si>
    <t xml:space="preserve">Neuf</t>
  </si>
  <si>
    <t xml:space="preserve">Gran turismo 3</t>
  </si>
  <si>
    <t xml:space="preserve">L'aboutissement graphique et ludique de la série, qui profite du gain de puissance de la console pour affiner le concept des premiers opus tout en affinant la jouabilité et multipliant les circuits</t>
  </si>
  <si>
    <t xml:space="preserve">de belles sensations de pilotage</t>
  </si>
  <si>
    <t xml:space="preserve">l'intelligence artificielle façon queue de la boulangerie du dimanche matin</t>
  </si>
  <si>
    <t xml:space="preserve">Grim grimoire</t>
  </si>
  <si>
    <t xml:space="preserve">Vanillaware</t>
  </si>
  <si>
    <t xml:space="preserve">Un jeu de stratégie dans l’univers graphique toujours très atypique du développeur, offrant de nombreuses possibilités à celui qui acceptera de se plonger dans la complexité du système de jeu</t>
  </si>
  <si>
    <t xml:space="preserve">le concept mi-stratégie mi-rôle bien vu</t>
  </si>
  <si>
    <t xml:space="preserve">graphiquement, c’est de la très belle 2d</t>
  </si>
  <si>
    <t xml:space="preserve">la lisibilité parfois (très) imparfaite</t>
  </si>
  <si>
    <t xml:space="preserve">GTA 3</t>
  </si>
  <si>
    <t xml:space="preserve">Top (+13 millions)</t>
  </si>
  <si>
    <t xml:space="preserve">précurseur des jeux 3D en monde ouvert</t>
  </si>
  <si>
    <t xml:space="preserve">contenu violent</t>
  </si>
  <si>
    <t xml:space="preserve">Dan Houser + Sam Houser + Jeronimo Barrera</t>
  </si>
  <si>
    <t xml:space="preserve">La révolution de la série GTA, proposant de se balader librement dans un « New-York » fictif ou de suivre les aventures réussies d’un gangster définitivement peu locace</t>
  </si>
  <si>
    <t xml:space="preserve">se balader librement, partout</t>
  </si>
  <si>
    <t xml:space="preserve">le scénario réussi, saupoudré d'humour fin</t>
  </si>
  <si>
    <t xml:space="preserve">le héros qui n'a pas appris à parler…</t>
  </si>
  <si>
    <t xml:space="preserve">….ni à nager</t>
  </si>
  <si>
    <t xml:space="preserve">Gunbird special edition</t>
  </si>
  <si>
    <t xml:space="preserve">Un jeu de shoot classique et coloré, très agréable en coopératif</t>
  </si>
  <si>
    <t xml:space="preserve">vraiment rien de révolutionnaire</t>
  </si>
  <si>
    <t xml:space="preserve">Half life</t>
  </si>
  <si>
    <t xml:space="preserve">Valve software</t>
  </si>
  <si>
    <t xml:space="preserve">précurseur des FPS narratifs</t>
  </si>
  <si>
    <t xml:space="preserve">Censuré en Allemagne (contenu violent – remplacement des annemis par des robots)</t>
  </si>
  <si>
    <t xml:space="preserve">half life</t>
  </si>
  <si>
    <t xml:space="preserve">projet scientifique kifoar + intro dingue + héros improbable</t>
  </si>
  <si>
    <t xml:space="preserve">Gabe Newel</t>
  </si>
  <si>
    <t xml:space="preserve">Un portage réussi du grand classique pc, proposant en outre de multiples améliorations dont un mode multi en coopération court mais très avant-gardiste</t>
  </si>
  <si>
    <t xml:space="preserve">le scénario poussé qui transfigure l'expérience du FPS</t>
  </si>
  <si>
    <t xml:space="preserve">le mode multi en bonus</t>
  </si>
  <si>
    <t xml:space="preserve">la jouabilité à la manette</t>
  </si>
  <si>
    <t xml:space="preserve">la fin n'est qu'un commencement…</t>
  </si>
  <si>
    <t xml:space="preserve">Haunting ground</t>
  </si>
  <si>
    <t xml:space="preserve">girl power + méchant charismatique</t>
  </si>
  <si>
    <t xml:space="preserve">Un survival à mi-chemin entre resident evil et clock tower, axé sur l’incapacité de l’héroine à se défendre et son besoin de se camoufler dans le décor sans être vue pour ne pas subir un bien triste sort</t>
  </si>
  <si>
    <t xml:space="preserve">l'ambiance glauque très réussie sans toutefois verser dans le gore</t>
  </si>
  <si>
    <t xml:space="preserve">la relation entre l'héroine et son compagnon canin</t>
  </si>
  <si>
    <t xml:space="preserve">les courses-poursuites aléatoires deviennent vite répétitives</t>
  </si>
  <si>
    <t xml:space="preserve"> la maniabilité rigide inhérente au genre</t>
  </si>
  <si>
    <t xml:space="preserve">Hokuto no ken</t>
  </si>
  <si>
    <t xml:space="preserve">dvd anime</t>
  </si>
  <si>
    <t xml:space="preserve">Arc system works</t>
  </si>
  <si>
    <t xml:space="preserve">ken le survivant</t>
  </si>
  <si>
    <t xml:space="preserve">Un versus fighting 2d dans l’univers du manga</t>
  </si>
  <si>
    <t xml:space="preserve">assez technique</t>
  </si>
  <si>
    <t xml:space="preserve">un poil déséquilibré</t>
  </si>
  <si>
    <t xml:space="preserve">Ico</t>
  </si>
  <si>
    <t xml:space="preserve">rager d’avoir à avancer à deux et regretter tout à coup que ce ne soit plus le cas</t>
  </si>
  <si>
    <t xml:space="preserve">cartes postales</t>
  </si>
  <si>
    <t xml:space="preserve">langue fictive sous titré fr</t>
  </si>
  <si>
    <t xml:space="preserve">mètre étalon en matière de jeu onirique</t>
  </si>
  <si>
    <t xml:space="preserve">moi, héros à 12 ans + sauve la princesse + joue au bodyguard</t>
  </si>
  <si>
    <t xml:space="preserve">Onirique</t>
  </si>
  <si>
    <t xml:space="preserve">Fumito Ueda</t>
  </si>
  <si>
    <t xml:space="preserve">La première grande réussite du créateur Fumito Ueda, via un jeu qui mixe plateforme 3D et énigmes dans un univers somptueux, demandant de redoubler d’efforts pour aider une jeune fille mélancolique à s’échapper de la prison qui lui sert de château</t>
  </si>
  <si>
    <t xml:space="preserve">le sentiment de coopération alors que l'on joue seul</t>
  </si>
  <si>
    <t xml:space="preserve">l'histoire et le cadre délicatement posés</t>
  </si>
  <si>
    <t xml:space="preserve">le système de combat assez basique et imprécis</t>
  </si>
  <si>
    <t xml:space="preserve">I-ninja</t>
  </si>
  <si>
    <t xml:space="preserve">Un jeu d’action très rythmé dans lequel le petit ninja contrôlé par le joueur doit franchir de nombreux obstacles avec l’aide de son agilité particulièrement développée (malgré un temps d’adaptation nécessaire côté prise en main)</t>
  </si>
  <si>
    <t xml:space="preserve">l’univers drôle et attachant</t>
  </si>
  <si>
    <t xml:space="preserve">la jouabilité un poil flottante</t>
  </si>
  <si>
    <t xml:space="preserve">Intellivision lives</t>
  </si>
  <si>
    <t xml:space="preserve">Mattel</t>
  </si>
  <si>
    <t xml:space="preserve">Un compilation des meilleurs classiques de l’ère préhistorique des jeux vidéo (Armor Battle, Astrosmash, B-17 Bomber, Backgammon, Baseball, Body Slam: Super Pro Wrestling, Bomb Squad, Bowling, Boxing, Buzz Bombers, Checkers, Football, Frog Bog, Golf, Hockey, Horse Racing, Hover Force, Las Vegas Poker &amp; Blackjack, Las Vegas Roulette, Motocross, Night Stalker, Pinball, Reversi, Sea Battle, Shark! Shark!, Skiing, Snafu, Soccer, Space Armada, Space Battle, Space Hawk, Space Spartans, Spiker!: Super Pro Volleyball, Stadium Mud Buggies, Star Strike, Sub Hunt, Tennis, Thin Ice, Utopia, Vectron, and the never Hardhat, Brickout and Deep Pockets)</t>
  </si>
  <si>
    <t xml:space="preserve">le bon condensé de la console d’origine</t>
  </si>
  <si>
    <t xml:space="preserve">c’est souvent très obsolète</t>
  </si>
  <si>
    <t xml:space="preserve">Jak and daxter – the precursor legacy</t>
  </si>
  <si>
    <t xml:space="preserve">récupérer la dernière orbe precursor et avoir le petit teasing qui va bien</t>
  </si>
  <si>
    <t xml:space="preserve">jak and daxter</t>
  </si>
  <si>
    <t xml:space="preserve">va chercher / rapporte</t>
  </si>
  <si>
    <t xml:space="preserve">Andy Gavin + Jason Rubin + Mark Cerny</t>
  </si>
  <si>
    <t xml:space="preserve">Après crash bandicoot, la récidive du développeur avec l’un des meilleurs jeux de plateforme 3D de tous les temps, proposant des phases variées, un monde ouvert et cohérent et un humour décapant</t>
  </si>
  <si>
    <t xml:space="preserve">Une ambiance colorée avec des personnages réussis</t>
  </si>
  <si>
    <t xml:space="preserve">le plaisir de chercher des orbes dans tous les coins, façon Mario 64</t>
  </si>
  <si>
    <t xml:space="preserve"> la série changera d'orientation dans les opus suivants</t>
  </si>
  <si>
    <t xml:space="preserve">Killer 7</t>
  </si>
  <si>
    <t xml:space="preserve">Grasshopper manufacture</t>
  </si>
  <si>
    <t xml:space="preserve">Suda 51 + Shinji Mikami</t>
  </si>
  <si>
    <t xml:space="preserve">Masafumi Takada</t>
  </si>
  <si>
    <t xml:space="preserve">Un jeu à la croisée des chemins entre jeu d’aventure et jeu de tir intéractif, le tout dans un univers sombre, sanglant et parfois assez anxiogène</t>
  </si>
  <si>
    <t xml:space="preserve">sept personnages, sept représentations du monde criminel</t>
  </si>
  <si>
    <t xml:space="preserve">le style graphique résolument atypique</t>
  </si>
  <si>
    <t xml:space="preserve">jouabilité rigide laissant peu de marge de manœuvre</t>
  </si>
  <si>
    <t xml:space="preserve">King kong (Peter Jackson’s)</t>
  </si>
  <si>
    <t xml:space="preserve">steelbook</t>
  </si>
  <si>
    <t xml:space="preserve">steelbook + dvd making of</t>
  </si>
  <si>
    <t xml:space="preserve">king kong</t>
  </si>
  <si>
    <t xml:space="preserve">Océanie + USA – new-york</t>
  </si>
  <si>
    <t xml:space="preserve">Naomi Watts, Jack Black</t>
  </si>
  <si>
    <t xml:space="preserve">Jade engine</t>
  </si>
  <si>
    <t xml:space="preserve">L’adaptation du film éponyme par le créateur de Rayman et Beyond Good and Evil</t>
  </si>
  <si>
    <t xml:space="preserve">l’ambiance sympa</t>
  </si>
  <si>
    <t xml:space="preserve">Kya - dark lineage</t>
  </si>
  <si>
    <t xml:space="preserve">Eden games</t>
  </si>
  <si>
    <t xml:space="preserve">Une tentative réussie de l’éditeur de jeux de courses de proposer un jeu de plateforme 3D, au demeurant classique mais réussi, grâce à un travail graphique très propre et un univers coloré</t>
  </si>
  <si>
    <t xml:space="preserve">le monde original et bien réalisé</t>
  </si>
  <si>
    <t xml:space="preserve">la jouabilité spéciale mais réussie</t>
  </si>
  <si>
    <t xml:space="preserve">très linéaire, contrairement à ce que le jeu nous laisse entendre au début</t>
  </si>
  <si>
    <t xml:space="preserve">techniquement basique</t>
  </si>
  <si>
    <t xml:space="preserve">Last blade 1  &amp; 2</t>
  </si>
  <si>
    <t xml:space="preserve">Compilation et portage de deux grands classiques jeux de combat à l’arme blanche de la Neogeo</t>
  </si>
  <si>
    <t xml:space="preserve">le portage sans fausse note</t>
  </si>
  <si>
    <t xml:space="preserve">la jouabilité vraiment aboutie</t>
  </si>
  <si>
    <t xml:space="preserve">on pleure un peu avec la manette playstation</t>
  </si>
  <si>
    <t xml:space="preserve">on n’aurait pas craché contre une petite optimisation graphique</t>
  </si>
  <si>
    <t xml:space="preserve">Legacy of kain : defiance</t>
  </si>
  <si>
    <t xml:space="preserve">voyage dans le temps / mondes parallèles + joue le méchant + fantoooooomes + pouvoirs psy + fin poignante + méchant charismatique</t>
  </si>
  <si>
    <t xml:space="preserve">Le dernier opus de la grande saga des legacy of kain, proposant une conclusion magistrale et un système de jeu action/plateforme/énigme éprouvé, malgré quelques faiblesses techniques</t>
  </si>
  <si>
    <t xml:space="preserve">l'aboutissement d'une aventure de longue haleine</t>
  </si>
  <si>
    <t xml:space="preserve">les personnages de Kain et Raziel ont bien gagné en épaisseur</t>
  </si>
  <si>
    <t xml:space="preserve">la partie technique pas totalement maîtrisée (= goss saccades)</t>
  </si>
  <si>
    <t xml:space="preserve">Legend of Sayuki / heavenly guardian</t>
  </si>
  <si>
    <t xml:space="preserve">Starfish</t>
  </si>
  <si>
    <t xml:space="preserve">505 games</t>
  </si>
  <si>
    <t xml:space="preserve">Un shooter multidirectionnel à pieds, façon pocky &amp; rocky sur snes avec une abiance manga très mignonne</t>
  </si>
  <si>
    <t xml:space="preserve">la prise en main immédiate</t>
  </si>
  <si>
    <t xml:space="preserve">une sorte de mollesse/répétitivité dans certains niveaux</t>
  </si>
  <si>
    <t xml:space="preserve">Mark of kri</t>
  </si>
  <si>
    <t xml:space="preserve">Sony – San Diego Studio</t>
  </si>
  <si>
    <t xml:space="preserve">Un jeu d’action/infiltration  dans un univers atypique, proposant un concept de vue d’aigle et un système de combats qui définissent sa valeur ajouté dans le secteur foisonnant des jeux d’action</t>
  </si>
  <si>
    <t xml:space="preserve">la jouabilité complète</t>
  </si>
  <si>
    <t xml:space="preserve">l’ambiance zen et convaincante</t>
  </si>
  <si>
    <t xml:space="preserve">manque un peu de punch</t>
  </si>
  <si>
    <t xml:space="preserve">Marvel vs capcom 2</t>
  </si>
  <si>
    <t xml:space="preserve">super héros en collant/armure + joue le méchant </t>
  </si>
  <si>
    <t xml:space="preserve">La seconde itération pour le cross-over entre les deux grands univers, proposant désormais une multitude de combattants et des joutes à  3 contre 3. A noter aussi une bande musicale totalement hors sujet, alors même que son prédécesseur avait passé la barre haut la main</t>
  </si>
  <si>
    <t xml:space="preserve">le choix démentiel de personnages</t>
  </si>
  <si>
    <t xml:space="preserve">la bande-son à la rue</t>
  </si>
  <si>
    <t xml:space="preserve">le boss de fin décevant</t>
  </si>
  <si>
    <t xml:space="preserve">Maximo contre l'armée de Zin</t>
  </si>
  <si>
    <t xml:space="preserve">La deuxième tentative d'adaptatin 3D de la saga Ghosts n Goblins, avec un univers plus fouillé et une jouabilité optimisée</t>
  </si>
  <si>
    <t xml:space="preserve">le monde ghouls and ghosts bien retranscrit</t>
  </si>
  <si>
    <t xml:space="preserve">la jouabilité bonne mais un peu lourde</t>
  </si>
  <si>
    <t xml:space="preserve">mode vieux con activé : ça reste mieux en 2d quand même</t>
  </si>
  <si>
    <t xml:space="preserve">Megaman collection anniversary</t>
  </si>
  <si>
    <t xml:space="preserve">Atomic planet</t>
  </si>
  <si>
    <t xml:space="preserve">Nes</t>
  </si>
  <si>
    <t xml:space="preserve">Keiji Inafune + Tokuro Fujiwara + Takashi Nishiyama</t>
  </si>
  <si>
    <t xml:space="preserve">Une compilation regroupant les six premiers titres de la série magaman classique, permettant de se rappeler ce que « difficulté » veut dire (Megaman 1, megaman 2, megaman 3, megaman 4, megaman 5, megaman 6)</t>
  </si>
  <si>
    <t xml:space="preserve">Un gros challenge</t>
  </si>
  <si>
    <t xml:space="preserve">le style graphique clair</t>
  </si>
  <si>
    <t xml:space="preserve">Megaman x collection anniversary</t>
  </si>
  <si>
    <t xml:space="preserve">Keiji Inafune + Tokuro Fujiwara + Tatsuya Minami</t>
  </si>
  <si>
    <t xml:space="preserve">Une compilation regroupant les six premiers titres de la série megaman x, permettant de se rappeler ce que « difficulté » veut dire (Megaman x1, megaman x2, megaman x3, megaman x4, megaman x5, megaman x6)</t>
  </si>
  <si>
    <t xml:space="preserve">un style coloré intemporel</t>
  </si>
  <si>
    <t xml:space="preserve">la progression visible au fur et à mesure des épisodes</t>
  </si>
  <si>
    <t xml:space="preserve"> un peu punitif parfois</t>
  </si>
  <si>
    <t xml:space="preserve">Micromachines</t>
  </si>
  <si>
    <t xml:space="preserve">Un portage réussi mais sans surprise de la série reconnue des mini-tutures, par un nouveau développeur</t>
  </si>
  <si>
    <t xml:space="preserve">graphiquement propre</t>
  </si>
  <si>
    <t xml:space="preserve">c’est mou pour du micromachines !!</t>
  </si>
  <si>
    <t xml:space="preserve">Micromachines V4</t>
  </si>
  <si>
    <t xml:space="preserve">Supersonic software</t>
  </si>
  <si>
    <t xml:space="preserve">Havok</t>
  </si>
  <si>
    <t xml:space="preserve">La seconde production de la série sur la console, qui signe le retour de la licence malgré la persistance de certains défauts</t>
  </si>
  <si>
    <t xml:space="preserve">globalement bien fun</t>
  </si>
  <si>
    <r>
      <rPr>
        <sz val="11"/>
        <color rgb="FF000000"/>
        <rFont val="Calibri"/>
        <family val="2"/>
        <charset val="1"/>
      </rPr>
      <t xml:space="preserve">l’éditeur de circuit !  </t>
    </r>
    <r>
      <rPr>
        <sz val="11"/>
        <color rgb="FFFFFFFF"/>
        <rFont val="Calibri"/>
        <family val="2"/>
        <charset val="1"/>
      </rPr>
      <t xml:space="preserve">Jsripoll</t>
    </r>
  </si>
  <si>
    <t xml:space="preserve">la lisibilité parfois très approximative</t>
  </si>
  <si>
    <t xml:space="preserve">Mister Moskeeto</t>
  </si>
  <si>
    <t xml:space="preserve">Zoom inc</t>
  </si>
  <si>
    <t xml:space="preserve">joue le méchant + héros improbable</t>
  </si>
  <si>
    <t xml:space="preserve">L’ultime simulateur de moustique, qui demande sang-froid et précision pour parvenir à festoyer gaiement sur le bras de vos cibles sans finir éclaté contre un mur</t>
  </si>
  <si>
    <t xml:space="preserve">comprendre la psyché d'un moustique et faire suer d'honnêtes citadins</t>
  </si>
  <si>
    <t xml:space="preserve">graphiquement terne</t>
  </si>
  <si>
    <t xml:space="preserve">manier un moustique n'est pas à la portée de tous</t>
  </si>
  <si>
    <t xml:space="preserve">Neogeo battle coliseum</t>
  </si>
  <si>
    <t xml:space="preserve">Ignition entertainment</t>
  </si>
  <si>
    <t xml:space="preserve">Un jeu de combat classique mais réussi réunissant les principaux personnages de diverses séries des développeurs SNK et SDK pour un cross-over 2vs2</t>
  </si>
  <si>
    <t xml:space="preserve">le melting-pot de franchises plus (ou moins) connues</t>
  </si>
  <si>
    <t xml:space="preserve">la jouabilité réussie</t>
  </si>
  <si>
    <t xml:space="preserve">rien de bien fou qui lui permettrait de sortir du lot</t>
  </si>
  <si>
    <t xml:space="preserve">Obscure</t>
  </si>
  <si>
    <t xml:space="preserve">comprendre qu’on aurait pu sauver son coéquipier, mais qu’on s’est planté,,,</t>
  </si>
  <si>
    <t xml:space="preserve">Hydravision</t>
  </si>
  <si>
    <t xml:space="preserve">MC2</t>
  </si>
  <si>
    <t xml:space="preserve">précurseur des survival horror jouables à deux</t>
  </si>
  <si>
    <t xml:space="preserve">projet scientifique kifoar + girl power + héros « minoritaire », scolarité</t>
  </si>
  <si>
    <t xml:space="preserve">Une incursion française réussie dans le monde du resident-evil like, portée par la possibilité d’incarner plusieurs personnages et surtout de vivre l’aventure à deux en collaboration</t>
  </si>
  <si>
    <t xml:space="preserve">techniquement et artistiquement propre</t>
  </si>
  <si>
    <t xml:space="preserve">le mode deux joueurs très bien intégré</t>
  </si>
  <si>
    <t xml:space="preserve">personnages et scénario réussis mais un peu clichés (teen movie)</t>
  </si>
  <si>
    <t xml:space="preserve">Onimusha 3</t>
  </si>
  <si>
    <t xml:space="preserve">onimusha</t>
  </si>
  <si>
    <t xml:space="preserve">intro dingue</t>
  </si>
  <si>
    <t xml:space="preserve">France contemporaine</t>
  </si>
  <si>
    <t xml:space="preserve">Keiji Inafune</t>
  </si>
  <si>
    <t xml:space="preserve">Takeshi Kaneshiro, Jean Reno</t>
  </si>
  <si>
    <t xml:space="preserve">Le meilleur représentant de la série d’action-resident evil de l’éditeur, toujours dans un univers fortement japonisant mais avec un plusieurs références appuyées à la France (modélisation de Paris, et modélisation de Jean Reno, très apprécié au Japon)</t>
  </si>
  <si>
    <t xml:space="preserve">l'intro dans Paris, dingue</t>
  </si>
  <si>
    <t xml:space="preserve">un très bon équilibre entre baston et puzzles</t>
  </si>
  <si>
    <t xml:space="preserve">hérite de la jouabilité rigide de la série</t>
  </si>
  <si>
    <t xml:space="preserve">le mix entre japon féodal et temps modernes : on, aime ou pas</t>
  </si>
  <si>
    <t xml:space="preserve">Pacman world 2</t>
  </si>
  <si>
    <t xml:space="preserve">Le meilleur opus de la tentative improbable mais réussie de transformer le concept pacman en jeu de plateforme en 3D</t>
  </si>
  <si>
    <t xml:space="preserve">l’univers agréable et coloré</t>
  </si>
  <si>
    <t xml:space="preserve">le charisme de pacman toujours objet d’étude</t>
  </si>
  <si>
    <t xml:space="preserve">Pitfall – l'expédition perdue</t>
  </si>
  <si>
    <t xml:space="preserve">Edge of reality</t>
  </si>
  <si>
    <t xml:space="preserve">pitfall</t>
  </si>
  <si>
    <t xml:space="preserve">Amérique du sud</t>
  </si>
  <si>
    <t xml:space="preserve">Un exemple réussi de transposition de concept de jeu de plateforme 2D en 3D, malgré un classicisme</t>
  </si>
  <si>
    <t xml:space="preserve">la transposition en 3d est réussie (et c’était pas gagné!)</t>
  </si>
  <si>
    <t xml:space="preserve">l’humour et le côté décalé de l’aventure</t>
  </si>
  <si>
    <t xml:space="preserve">ça reste tout de même très classique</t>
  </si>
  <si>
    <t xml:space="preserve">la caméra parfois (souvent) aux fraises</t>
  </si>
  <si>
    <t xml:space="preserve">Primal</t>
  </si>
  <si>
    <t xml:space="preserve">Sony – Guerilla Cambridge</t>
  </si>
  <si>
    <t xml:space="preserve">Une des vitrines graphiques de la console, demandant de diriger une jeune femme dotée de pouvoirs démoniaques et son drôle d'acolyte afin denquêter dans un monde bien atypique</t>
  </si>
  <si>
    <t xml:space="preserve">graphiquement et techniquement au top</t>
  </si>
  <si>
    <t xml:space="preserve">les deux personnages, parfaitement complémentaires</t>
  </si>
  <si>
    <t xml:space="preserve">une certaine rigidité dans les contrôles</t>
  </si>
  <si>
    <t xml:space="preserve">Pro evolution soccer 3</t>
  </si>
  <si>
    <t xml:space="preserve">Une itération de qualité pour la célèbre simulation de football</t>
  </si>
  <si>
    <t xml:space="preserve">un système de jeu très équilibré</t>
  </si>
  <si>
    <t xml:space="preserve">une jaquette avec un arbitre</t>
  </si>
  <si>
    <t xml:space="preserve">la balle parfois un peu légère</t>
  </si>
  <si>
    <t xml:space="preserve">Project zero</t>
  </si>
  <si>
    <t xml:space="preserve">Wanadoo</t>
  </si>
  <si>
    <t xml:space="preserve">project zero</t>
  </si>
  <si>
    <t xml:space="preserve">Fantoooooomes + girl power + culture japonaise</t>
  </si>
  <si>
    <t xml:space="preserve">Un resident evil dans un ambiance shintoiste glaçante, proposant un système de combat particulier à base de photographie de spectres</t>
  </si>
  <si>
    <t xml:space="preserve">l’ambiance très réussie</t>
  </si>
  <si>
    <t xml:space="preserve">un système de combat intelligent et plutôt non-violent</t>
  </si>
  <si>
    <t xml:space="preserve">l’héroine se traine un peu</t>
  </si>
  <si>
    <t xml:space="preserve">un poil ardu sur la fin si l’on n’a pas bien géré ses « pélicules »</t>
  </si>
  <si>
    <t xml:space="preserve">Project zero : the tormented</t>
  </si>
  <si>
    <t xml:space="preserve">Le dernier opus de la saga sur la console, qui reste solidement ancré sur les bases de ses prédécesseurs tout en proposant de suivre l’aventure au travers de plusieurs personnages</t>
  </si>
  <si>
    <t xml:space="preserve">plusieurs personnages, plusieurs points de vue</t>
  </si>
  <si>
    <t xml:space="preserve">l’histoire toujours efficace</t>
  </si>
  <si>
    <t xml:space="preserve">pas vraiment de révolution dans le système</t>
  </si>
  <si>
    <t xml:space="preserve">Psi-ops</t>
  </si>
  <si>
    <t xml:space="preserve">Jeu d’action faisant appel aux pouvoirs télékinésiques du héros, permettant de nouvelles approches de jeu</t>
  </si>
  <si>
    <t xml:space="preserve">la télékinésie, géniale</t>
  </si>
  <si>
    <t xml:space="preserve">graphiquement basique, sans vraie personnalité</t>
  </si>
  <si>
    <t xml:space="preserve">mais alors du coup c’est lequel, second sight ?</t>
  </si>
  <si>
    <t xml:space="preserve">Psychonauts</t>
  </si>
  <si>
    <t xml:space="preserve">Double fine productions</t>
  </si>
  <si>
    <t xml:space="preserve">Majesco</t>
  </si>
  <si>
    <t xml:space="preserve">Tim Schafer</t>
  </si>
  <si>
    <t xml:space="preserve">Un jeu de plateforme classique dans un univers psychologiquement torturé de Tim Schafer, ancien génie des jeux Lucasarts</t>
  </si>
  <si>
    <t xml:space="preserve">l’univers bien psychédélique</t>
  </si>
  <si>
    <t xml:space="preserve">ambiance mie à part, on reste dans le jeu de plateforme classique</t>
  </si>
  <si>
    <t xml:space="preserve">Rayman 10th anniversary</t>
  </si>
  <si>
    <t xml:space="preserve">Multiples (plateforme 3d, course – arcade)</t>
  </si>
  <si>
    <t xml:space="preserve">Multiples (jaguar, dreamcast, playstation 2)</t>
  </si>
  <si>
    <t xml:space="preserve">Une compilation incluant rayman revolution, rayman 3 et rayman m (trois opus en 3D)</t>
  </si>
  <si>
    <r>
      <rPr>
        <sz val="11"/>
        <color rgb="FF000000"/>
        <rFont val="Calibri"/>
        <family val="2"/>
        <charset val="1"/>
      </rPr>
      <t xml:space="preserve">Rayman 2 et 3, superbes  </t>
    </r>
    <r>
      <rPr>
        <sz val="11"/>
        <color rgb="FFFFFFFF"/>
        <rFont val="Calibri"/>
        <family val="2"/>
        <charset val="1"/>
      </rPr>
      <t xml:space="preserve">jsripoll</t>
    </r>
  </si>
  <si>
    <t xml:space="preserve">rayman m, plus oubliable</t>
  </si>
  <si>
    <t xml:space="preserve">c’est quand même moins bien en 3d</t>
  </si>
  <si>
    <t xml:space="preserve">Red faction</t>
  </si>
  <si>
    <t xml:space="preserve">Volition</t>
  </si>
  <si>
    <t xml:space="preserve">THQ</t>
  </si>
  <si>
    <t xml:space="preserve">Un FPS à l’ambiance assez spécifique pour l’époque, et proposant une aventure plus scénarisée que les titres de la même période</t>
  </si>
  <si>
    <t xml:space="preserve">les phases de jeux variées qui cassent le mode FPS</t>
  </si>
  <si>
    <t xml:space="preserve">graphiquement un poil générique</t>
  </si>
  <si>
    <t xml:space="preserve">Resident evil : code veronica x</t>
  </si>
  <si>
    <t xml:space="preserve">Nex entertainment</t>
  </si>
  <si>
    <t xml:space="preserve">Le portage du resident evil de la dreamcast avec quelques ajouts scénaristiques, pour un épisode qui reprend le scénario (et la jouabilité un peu rigide) posés par ses prédécesseurs</t>
  </si>
  <si>
    <t xml:space="preserve">un bon paquet de séances réussies voire poignantes</t>
  </si>
  <si>
    <t xml:space="preserve">les bonus scénaristiques spécifiques à cette version</t>
  </si>
  <si>
    <t xml:space="preserve">la jouabilité molle et rigide</t>
  </si>
  <si>
    <t xml:space="preserve">Rogue galaxy</t>
  </si>
  <si>
    <t xml:space="preserve">L'aboutissement des différentes tentatives du développeur de proposer un RPG ouvert avec des niveaux (parfois trop) labyrinthiques et une histoire solide</t>
  </si>
  <si>
    <t xml:space="preserve">un univers crédible</t>
  </si>
  <si>
    <t xml:space="preserve">le système de combat très réussi</t>
  </si>
  <si>
    <t xml:space="preserve">des  « donjons » labyrinthiques bien trop grands passé le premier tiers du jeu</t>
  </si>
  <si>
    <t xml:space="preserve">Scaler</t>
  </si>
  <si>
    <t xml:space="preserve">A2M</t>
  </si>
  <si>
    <t xml:space="preserve">Global star software</t>
  </si>
  <si>
    <t xml:space="preserve">Un jeu de plateforme 3d, assez proche de Jak and Daxter, mettant en scène un enfant-lézard</t>
  </si>
  <si>
    <t xml:space="preserve">l’univers délirant</t>
  </si>
  <si>
    <t xml:space="preserve">le héros momoche</t>
  </si>
  <si>
    <t xml:space="preserve">Sega ages 2500 bonanza bros &amp; tanto r collection</t>
  </si>
  <si>
    <t xml:space="preserve">M2</t>
  </si>
  <si>
    <t xml:space="preserve">La réédition remaniée de bonanza bros et du party game tanto r</t>
  </si>
  <si>
    <t xml:space="preserve">du fun à 2 ou 4 joueurs</t>
  </si>
  <si>
    <t xml:space="preserve">graphiquement toujours aussi clivant</t>
  </si>
  <si>
    <t xml:space="preserve">Sega ages 2500 decathlete collection</t>
  </si>
  <si>
    <t xml:space="preserve">anglais sous titré japonais</t>
  </si>
  <si>
    <t xml:space="preserve">La réédition des deux opus de « matraquage de boutons » issus de l’arcade et habillant les jeux olympiques d’hiver et d’été </t>
  </si>
  <si>
    <t xml:space="preserve">decathlete « été », fun et coloré</t>
  </si>
  <si>
    <t xml:space="preserve">tuer sa manette entre copains</t>
  </si>
  <si>
    <t xml:space="preserve">decathlete « hiver », réussi mais moins indispensable</t>
  </si>
  <si>
    <t xml:space="preserve">Sega ages 2500 dynamite deka – die hard arcade</t>
  </si>
  <si>
    <t xml:space="preserve">Sega wow – AM1 </t>
  </si>
  <si>
    <t xml:space="preserve">Hisashi Suzuki</t>
  </si>
  <si>
    <t xml:space="preserve">la version optimisée du beat them up à la die hard de Sega</t>
  </si>
  <si>
    <t xml:space="preserve">bien fun</t>
  </si>
  <si>
    <t xml:space="preserve">la palette de coups limitée</t>
  </si>
  <si>
    <t xml:space="preserve">loose boitier crystal</t>
  </si>
  <si>
    <t xml:space="preserve">Sega ages 2500 monster world collection</t>
  </si>
  <si>
    <t xml:space="preserve">La collection des jeux de plateforme-aventure de sega, incluant notamment le quatrième opus et son monde coloré et particulièrement réussi - Wonder Boy (Sega System 1), Super Wonder Boy (Sega Mark III), Wonder Boy (Japanese Sega Game Gear), Revenge of Drancon (US/EU Sega Game Gear), Wonder Boy (SG-1000), Wonder Boy: Monster Land (Sega System 2), Super Wonder Boy: Monster World (Sega Mark III), Wonder Boy III: Monster Lair (Sega System 16), Wonder Boy III: Monster Lair (Sega Mega Drive), Monster World II: Dragon no Wana (Japanese Sega Game Gear), Wonder Boy: The Dragon's Trap (US/EU Sega Game Gear), Monster World II (Sega Master System), Wonder Boy V: Monster World III (Japanese Sega Mega Drive), Wonder Boy in Monster World (US/EU Sega Mega Drive), Wonder Boy in Monster World (Sega Master System), Monster World IV (Sega Mega Drive)</t>
  </si>
  <si>
    <t xml:space="preserve">absolument tous les wonderboy, peu importe les versions</t>
  </si>
  <si>
    <t xml:space="preserve">le 4eme épisode, inédit et génial</t>
  </si>
  <si>
    <t xml:space="preserve">sur le tas d’excellents jeux, les versions sega system 1 font forcément un peu déchet</t>
  </si>
  <si>
    <t xml:space="preserve">Sega ages 2500 phantasy star generation</t>
  </si>
  <si>
    <t xml:space="preserve">Mini-classeur</t>
  </si>
  <si>
    <t xml:space="preserve">Yuji Naka</t>
  </si>
  <si>
    <t xml:space="preserve">Un remake du premier phantasy star, proposant notamment des graphismes ajustés sans trahier l’oeuvre originale</t>
  </si>
  <si>
    <t xml:space="preserve">la mise à jour graphique réussie</t>
  </si>
  <si>
    <t xml:space="preserve">ne bénéficie pas des avancées des derniers épisodes</t>
  </si>
  <si>
    <t xml:space="preserve">Sega ages 2500 SDI/Quartet </t>
  </si>
  <si>
    <t xml:space="preserve">Une compilation regroupant deux shooters assez complémentaires, mais tout tous deux très bourrins</t>
  </si>
  <si>
    <t xml:space="preserve">la refonte graphique (surtout sur quartet)</t>
  </si>
  <si>
    <t xml:space="preserve">ça sent un peu la naphtaline tout de même (sdi)</t>
  </si>
  <si>
    <t xml:space="preserve">Sega ages 2500 treasure box</t>
  </si>
  <si>
    <t xml:space="preserve">Une compilation réunissant les titres phrares du développeur Treasure (Gunstar heroes (md) gunstar heroes (ms), dynamite headdy (md), dynamite headdy (gg), dynamite heady (ms), alien soldier)</t>
  </si>
  <si>
    <t xml:space="preserve">Un vrai best-of 16 bits de Treasure</t>
  </si>
  <si>
    <t xml:space="preserve">Alien Soldier sans bug !</t>
  </si>
  <si>
    <t xml:space="preserve">les versions game gear, bon…</t>
  </si>
  <si>
    <t xml:space="preserve">Sega ages 2500 virtua fighter 2</t>
  </si>
  <si>
    <t xml:space="preserve">La réédition du jeu de baston mythique des salles d’arcade</t>
  </si>
  <si>
    <t xml:space="preserve">une vraie conversion de l’arcade</t>
  </si>
  <si>
    <t xml:space="preserve">de la vraie baston technique</t>
  </si>
  <si>
    <t xml:space="preserve">peu de nouveautés par rapport à l’ancienne version</t>
  </si>
  <si>
    <t xml:space="preserve">Sega ages 2500 virtual on</t>
  </si>
  <si>
    <t xml:space="preserve">La  réédition du jeu de combat de robots en arène, débarrassé des contraintes techniques qui avaient limité l’opus saturn au niveau graphique</t>
  </si>
  <si>
    <t xml:space="preserve">les possibilités de jeu pas si nombreuses</t>
  </si>
  <si>
    <t xml:space="preserve">Sega ages 2500 virtua racing</t>
  </si>
  <si>
    <t xml:space="preserve">32x</t>
  </si>
  <si>
    <t xml:space="preserve">La réédition du pionnier des jeux de course en full 3D, débarrassé des contraintes techniques qui avaient limité l’opus 32x au niveau graphique</t>
  </si>
  <si>
    <t xml:space="preserve">retrouver les sensations de l’arcade</t>
  </si>
  <si>
    <t xml:space="preserve">on aurait bien aimé quelques circuits en plus</t>
  </si>
  <si>
    <t xml:space="preserve">Sega soccer slam</t>
  </si>
  <si>
    <t xml:space="preserve">EA blackbox</t>
  </si>
  <si>
    <t xml:space="preserve">Un jeu de foot « fun » avec des personnages délirants, tranchant avec le réalisme poussé de ses concurrents directs</t>
  </si>
  <si>
    <t xml:space="preserve">la jouabilité « tout arcade »</t>
  </si>
  <si>
    <t xml:space="preserve">l’aspect football baston</t>
  </si>
  <si>
    <t xml:space="preserve">l’enrobage graphique un peu limite (et pas toujours de bon goût)</t>
  </si>
  <si>
    <t xml:space="preserve">assez limité en solo</t>
  </si>
  <si>
    <t xml:space="preserve">Sega superstars</t>
  </si>
  <si>
    <t xml:space="preserve">Un ensemble de mini-jeux réalisés pour supporter l’eye-toy de la console, avec quelques belles trouvailles qui complètent parfaitement l’eye-toy play de Sony</t>
  </si>
  <si>
    <t xml:space="preserve">les grands classiques de Sega bien détournés</t>
  </si>
  <si>
    <t xml:space="preserve">s’immerger dans des puyos rouges</t>
  </si>
  <si>
    <t xml:space="preserve">durée de vie ultra limitée</t>
  </si>
  <si>
    <t xml:space="preserve">Seigneur des anneaux - le retour du roi</t>
  </si>
  <si>
    <t xml:space="preserve">Visceral games</t>
  </si>
  <si>
    <t xml:space="preserve">seigneur des anneaux</t>
  </si>
  <si>
    <t xml:space="preserve">Elijah Wood, Orlando Bloom, Ian Mc Kellen, Hohn Rhys-Davis</t>
  </si>
  <si>
    <t xml:space="preserve">Un beat them up en 3D, qui rappelle (notamment en coopération) les meilleurs moments de streets of rage et autres final fight dans l’univers du Seigneur des Anneaux</t>
  </si>
  <si>
    <t xml:space="preserve">une grande fidélité au film</t>
  </si>
  <si>
    <t xml:space="preserve">le mode deux joueurs très réussi</t>
  </si>
  <si>
    <t xml:space="preserve">très dirigiste</t>
  </si>
  <si>
    <t xml:space="preserve">Seigneur des anneaux – les deux tours</t>
  </si>
  <si>
    <t xml:space="preserve">Stormfront studio</t>
  </si>
  <si>
    <t xml:space="preserve">Un beat them up en 3D, qui rreprend les deux premiers films de l’univers du Seigneur des Anneaux</t>
  </si>
  <si>
    <t xml:space="preserve">découvrir les films à travers le jeu</t>
  </si>
  <si>
    <t xml:space="preserve">peu de niveaux sur la communauté de l’anneau</t>
  </si>
  <si>
    <t xml:space="preserve">Sengoku basara x</t>
  </si>
  <si>
    <t xml:space="preserve">le portage en jeu de baston de la franchise de bourrinage, pour un résultat plus fin qu’escompté</t>
  </si>
  <si>
    <t xml:space="preserve">peu de personnages finalement</t>
  </si>
  <si>
    <t xml:space="preserve">Sensible soccer 2006</t>
  </si>
  <si>
    <t xml:space="preserve">Kuju sheffield</t>
  </si>
  <si>
    <t xml:space="preserve">Un portage en 3D (immonde) du jeu des années 16 bits, dont le système de jeu est toujours aussi amusant</t>
  </si>
  <si>
    <t xml:space="preserve">le gameplay de l’époque Amiga préservé</t>
  </si>
  <si>
    <t xml:space="preserve">il faudra virer le graphiste pour faute grave</t>
  </si>
  <si>
    <r>
      <rPr>
        <sz val="11"/>
        <color rgb="FF000000"/>
        <rFont val="Calibri"/>
        <family val="2"/>
        <charset val="1"/>
      </rPr>
      <t xml:space="preserve">Shadow hearts  </t>
    </r>
    <r>
      <rPr>
        <sz val="11"/>
        <color rgb="FFFFFFFF"/>
        <rFont val="Calibri"/>
        <family val="2"/>
        <charset val="1"/>
      </rPr>
      <t xml:space="preserve">jsripoll</t>
    </r>
  </si>
  <si>
    <t xml:space="preserve">Sacnoth</t>
  </si>
  <si>
    <t xml:space="preserve">Un J-rpg proposant de protéger une mystérieuse jeune fille dans un univers sombre</t>
  </si>
  <si>
    <t xml:space="preserve">le système de combat intéressant</t>
  </si>
  <si>
    <t xml:space="preserve">techniquement juste correct</t>
  </si>
  <si>
    <t xml:space="preserve">Shining tears</t>
  </si>
  <si>
    <t xml:space="preserve">Toshihiro Nagoshi</t>
  </si>
  <si>
    <t xml:space="preserve">Un hack n slash dans l ‘univers de shining force, servi par une réalisation graphique très réussie malgré quelques errances côté jouabilité</t>
  </si>
  <si>
    <t xml:space="preserve">graphiquement c’est top</t>
  </si>
  <si>
    <t xml:space="preserve">bourrin juste comme il faut, surtout à deux</t>
  </si>
  <si>
    <t xml:space="preserve">de grosses lourdeurs (jouabilité, temps de chargement)</t>
  </si>
  <si>
    <t xml:space="preserve">qui a choisi les musiques ???</t>
  </si>
  <si>
    <t xml:space="preserve">Shox</t>
  </si>
  <si>
    <t xml:space="preserve">Electronic arts Chertsey</t>
  </si>
  <si>
    <t xml:space="preserve">Certainement le meilleur « sega rally » sans sega, qui propose une jouabilité tout en finesse et surtout un mode 4 joueurs très réussi</t>
  </si>
  <si>
    <t xml:space="preserve">un vrai feeling Sega Rally 1</t>
  </si>
  <si>
    <t xml:space="preserve">le mode 4 joueurs génialement bordélique</t>
  </si>
  <si>
    <t xml:space="preserve">graphiquement correct, mais pas plus</t>
  </si>
  <si>
    <t xml:space="preserve">Silent hill origins</t>
  </si>
  <si>
    <t xml:space="preserve">Sam Barlow</t>
  </si>
  <si>
    <t xml:space="preserve">Une préquelle au survival-horror mythique permettant de mieux apréhender la mythologie de la série</t>
  </si>
  <si>
    <t xml:space="preserve">un vrai épisode original, qui se concentre sur « tout à commencé »</t>
  </si>
  <si>
    <t xml:space="preserve">l’ambiance Silent Hill</t>
  </si>
  <si>
    <t xml:space="preserve">ça bastonne peut être un peu trop</t>
  </si>
  <si>
    <t xml:space="preserve">graphiquement passable</t>
  </si>
  <si>
    <t xml:space="preserve">Silent Hill 3</t>
  </si>
  <si>
    <t xml:space="preserve">religion corrompue + girl power + twist de ouf</t>
  </si>
  <si>
    <t xml:space="preserve">La suite directe du premier épisode sur ps1, proposant une ribambelle de situations glaçantes et de lieux particulièrement lugubres à visiter</t>
  </si>
  <si>
    <t xml:space="preserve">l’identité graphique très particulière</t>
  </si>
  <si>
    <t xml:space="preserve">le scénario globalement très réussi</t>
  </si>
  <si>
    <t xml:space="preserve">peut être un poil trop tourné vers l’action</t>
  </si>
  <si>
    <t xml:space="preserve">le look de certains montres, en mode « on s’en tape »</t>
  </si>
  <si>
    <t xml:space="preserve">Sly raccoon</t>
  </si>
  <si>
    <t xml:space="preserve">Sucker punch</t>
  </si>
  <si>
    <t xml:space="preserve">sly</t>
  </si>
  <si>
    <t xml:space="preserve">va chercher / rapporte + joue le méchant</t>
  </si>
  <si>
    <t xml:space="preserve">Un des meilleurs représentants de la plateforme-infiltration en 3d de la console, qui reprend le concept de crash bandicoot en élargissant la variété des mouvements et des situations</t>
  </si>
  <si>
    <t xml:space="preserve">le style cartoon</t>
  </si>
  <si>
    <t xml:space="preserve">la jouabilité, un modèle de souplesse</t>
  </si>
  <si>
    <t xml:space="preserve">la difficulté qui se réveille d’un coup sur la fin</t>
  </si>
  <si>
    <t xml:space="preserve">Sonic gems collection</t>
  </si>
  <si>
    <t xml:space="preserve">Multiples (plateforme – plateforme 2d, course – arcade)</t>
  </si>
  <si>
    <t xml:space="preserve">2D + 3D</t>
  </si>
  <si>
    <t xml:space="preserve">Multiples (megadrive, saturn)</t>
  </si>
  <si>
    <t xml:space="preserve">Une compilation de jeux Sonic proposant pour la première fois l’opus Sonic Cd et quelques opus réussis mais moins connus de la franchise (Sonic R, sonic fighters, sonic cd, sonic triple trouble, sonic the edgehog 2 (gg), sonic pinball, sonic drift 2, tails sky patrol, tails adventure (+ à débloquer : vectorman 1 et vectorman 2)</t>
  </si>
  <si>
    <t xml:space="preserve">retrouver Sonic cd</t>
  </si>
  <si>
    <t xml:space="preserve">se rappeler que Sonic, ce n’est pas QUE des bons jeux</t>
  </si>
  <si>
    <t xml:space="preserve">Soul reaver 2</t>
  </si>
  <si>
    <t xml:space="preserve">voyage dans le temps / mondes parallèles + joue le méchant + fantoooooomes + pouvoirs psy + méchant charismatique</t>
  </si>
  <si>
    <t xml:space="preserve">La suite directe (scénaristiquement parlant) de Legacy of Kain, mais proposant une jouabilité désormais axée sur la plateforme/action 3D saupoudrée d’énigmes jouant habilement sur la présence de deux mondes parallèle embriqués</t>
  </si>
  <si>
    <t xml:space="preserve">connaître enfin le « vrai choix » de l’opus précédent</t>
  </si>
  <si>
    <t xml:space="preserve">l’univers renouvelé mais toujours réussi</t>
  </si>
  <si>
    <t xml:space="preserve">certains puzzles « pousse-ton-bloc » un peu lourdes</t>
  </si>
  <si>
    <t xml:space="preserve">Space channel 5 part 2</t>
  </si>
  <si>
    <t xml:space="preserve">Musical</t>
  </si>
  <si>
    <t xml:space="preserve">United game artists</t>
  </si>
  <si>
    <t xml:space="preserve">Tetsuya Mizuguchi + Hisashi Suzuki</t>
  </si>
  <si>
    <t xml:space="preserve">Yutaka Minobe </t>
  </si>
  <si>
    <t xml:space="preserve">Un portage du jeu de rythme de la dreamcast, proposant d’incarner le personnage Ulala redoublant de réflexes pour traverser sans encombre des niveaux ultra-colorés caricaturant habilement les années 80</t>
  </si>
  <si>
    <t xml:space="preserve">l’univers graphique et sonore totalement décalés</t>
  </si>
  <si>
    <t xml:space="preserve">Michael Jackson en guest</t>
  </si>
  <si>
    <t xml:space="preserve">le mode deux joueurs qui aurait pu aller plus loin</t>
  </si>
  <si>
    <t xml:space="preserve">il faut assumer pour y jouer devant sa femme</t>
  </si>
  <si>
    <t xml:space="preserve">Space invaders anniversary</t>
  </si>
  <si>
    <t xml:space="preserve">space invaders</t>
  </si>
  <si>
    <t xml:space="preserve">Une édition anniversaire pour le shooter de légende, valable surtout pour son caractère nostalgique</t>
  </si>
  <si>
    <t xml:space="preserve">c’est space invaders quoi</t>
  </si>
  <si>
    <t xml:space="preserve">bon, ok, ça sent le vieux</t>
  </si>
  <si>
    <t xml:space="preserve">Sphinx et la malédiction de la momie</t>
  </si>
  <si>
    <t xml:space="preserve">Un jeu d’aventure-action dans un univers égyptien très cohérent</t>
  </si>
  <si>
    <t xml:space="preserve">l’alternance des « personnages » et des gameplay</t>
  </si>
  <si>
    <t xml:space="preserve">l’aventure globalement sympa et déconnante</t>
  </si>
  <si>
    <t xml:space="preserve">artistiquement réussi, mais techniquement bien faiblard</t>
  </si>
  <si>
    <t xml:space="preserve">Splashdown</t>
  </si>
  <si>
    <t xml:space="preserve">Rainbow studios</t>
  </si>
  <si>
    <t xml:space="preserve">Le concurrent indirect du Wave race de la Gamecube</t>
  </si>
  <si>
    <t xml:space="preserve">une belle variété de circuits</t>
  </si>
  <si>
    <t xml:space="preserve">elles sont où les goss’ vagues ?</t>
  </si>
  <si>
    <t xml:space="preserve">Ssx 3</t>
  </si>
  <si>
    <t xml:space="preserve">Sport – ski</t>
  </si>
  <si>
    <t xml:space="preserve">Electronic arts Canada</t>
  </si>
  <si>
    <t xml:space="preserve">Troisième opus de la série de jeux de skis, qui s’oriente doucement vers une approche moins axée « figures folles » au profit d’une ambiance course-aventure « ouverte » en pleine montagne</t>
  </si>
  <si>
    <t xml:space="preserve">enchaîner les pistes comme si l’on était dans une vraie montagne</t>
  </si>
  <si>
    <t xml:space="preserve">la jouabilité qui offre une vraie marge de progression</t>
  </si>
  <si>
    <t xml:space="preserve">DJ ringard au micro</t>
  </si>
  <si>
    <t xml:space="preserve">Star ocean -  till the end of time</t>
  </si>
  <si>
    <t xml:space="preserve">Tri-ace</t>
  </si>
  <si>
    <t xml:space="preserve">star ocean</t>
  </si>
  <si>
    <t xml:space="preserve">moi, héros à 12 ans + twist de ouf</t>
  </si>
  <si>
    <t xml:space="preserve">Takashi Nishiyama</t>
  </si>
  <si>
    <t xml:space="preserve">Un classique du RPG japonais dans un univers de science-fiction très réussi</t>
  </si>
  <si>
    <t xml:space="preserve">la jouabilité «façon Tales of »</t>
  </si>
  <si>
    <t xml:space="preserve">le scénario qui prend de plus en plus d’ampleur (jusqu’à la fin, bien merdique par contre)</t>
  </si>
  <si>
    <t xml:space="preserve">graphiquement fade, parfois</t>
  </si>
  <si>
    <t xml:space="preserve">certains donjons qui peuvent taper sur les nerfs</t>
  </si>
  <si>
    <t xml:space="preserve">Steel dragon ex</t>
  </si>
  <si>
    <t xml:space="preserve">Un shooter vertical classique mais parfaitement réalisé</t>
  </si>
  <si>
    <t xml:space="preserve">Shienryu en version originale et remake</t>
  </si>
  <si>
    <t xml:space="preserve">la 3d pour les shooters, mouais</t>
  </si>
  <si>
    <t xml:space="preserve">Street fighter alpha anthology</t>
  </si>
  <si>
    <t xml:space="preserve">Playstation 1</t>
  </si>
  <si>
    <t xml:space="preserve">La compilation des trois opus de "prequelle" de street fighter 2, proposant un des systèmes de jeu les plus équilibré et complet de la saga, et du très drôle pcket fighter/super gem fighter, bien bourrin</t>
  </si>
  <si>
    <t xml:space="preserve">Street fighter alpha 2, super sympa</t>
  </si>
  <si>
    <t xml:space="preserve">Street fighter alpha 3, encore plus technique</t>
  </si>
  <si>
    <t xml:space="preserve">Street fighter alpha 1, mode régime niveau contenu</t>
  </si>
  <si>
    <t xml:space="preserve">ça reste presque trois fois le même jeu</t>
  </si>
  <si>
    <t xml:space="preserve">Super dragon ball z</t>
  </si>
  <si>
    <t xml:space="preserve">Arika</t>
  </si>
  <si>
    <t xml:space="preserve">Bandai-Namco</t>
  </si>
  <si>
    <t xml:space="preserve">Un dragon ball s’approchant un peu plus des canons de la baston 2d, privilégiant les enchaînements de coups en rupture avec l’approche plus grand spectacle des autres titre de la licence</t>
  </si>
  <si>
    <t xml:space="preserve">l’approche de jeu différente des Budokai</t>
  </si>
  <si>
    <t xml:space="preserve">graphiquement réussi</t>
  </si>
  <si>
    <t xml:space="preserve">la profondeur de jeu un peu limitée</t>
  </si>
  <si>
    <t xml:space="preserve">Tekken 4</t>
  </si>
  <si>
    <t xml:space="preserve">Le représentant de la célèbre série de jeux de combat sur ps2, proposant des graphismes propres et un système de jeu bien équilibré</t>
  </si>
  <si>
    <t xml:space="preserve">très propre graphiquement</t>
  </si>
  <si>
    <t xml:space="preserve">des personnages très différents dans leur prise en main</t>
  </si>
  <si>
    <t xml:space="preserve">le mode « beat them up » sympa sans plus</t>
  </si>
  <si>
    <t xml:space="preserve">où est passé le Tekken ball ??</t>
  </si>
  <si>
    <t xml:space="preserve">Time crisis 2</t>
  </si>
  <si>
    <t xml:space="preserve">Le portage du grand classique du tir arcade, avec un système de couverture toujours aussi réussi</t>
  </si>
  <si>
    <t xml:space="preserve">le système de couverture toujours aussi efficace</t>
  </si>
  <si>
    <t xml:space="preserve">les niveaux pêchue et bien montés</t>
  </si>
  <si>
    <t xml:space="preserve">Time crisis 3</t>
  </si>
  <si>
    <t xml:space="preserve">Un nouvel opus du jeu de tir proposant un système de couverture bien pratique</t>
  </si>
  <si>
    <t xml:space="preserve">le scénario (involontairement ?) drôle</t>
  </si>
  <si>
    <t xml:space="preserve">ça reste court</t>
  </si>
  <si>
    <t xml:space="preserve">Timesplitters 2</t>
  </si>
  <si>
    <t xml:space="preserve">Free radical</t>
  </si>
  <si>
    <t xml:space="preserve">Goldeneye – hommage</t>
  </si>
  <si>
    <t xml:space="preserve">Le successeur spirituel du goldeneye de la N64, proposant un mode histoire varié et un mode multi très proche des sensations de son modèle</t>
  </si>
  <si>
    <t xml:space="preserve">Le premier niveau en mode hommage à Goldeneye</t>
  </si>
  <si>
    <t xml:space="preserve">le mode multi à 4 en splitté, comme à l’époque</t>
  </si>
  <si>
    <t xml:space="preserve">le scénario prétexte</t>
  </si>
  <si>
    <t xml:space="preserve">Toca race driver 3</t>
  </si>
  <si>
    <t xml:space="preserve">toca</t>
  </si>
  <si>
    <t xml:space="preserve">L'aboutissement de la série de jeux "multicars" proposant de se frotter à tout un panel d'expériences de conduite</t>
  </si>
  <si>
    <t xml:space="preserve">la diversité des véhicules</t>
  </si>
  <si>
    <t xml:space="preserve">le mode carrière, plaisant</t>
  </si>
  <si>
    <t xml:space="preserve">Valkyrie profile 2 – silmeria</t>
  </si>
  <si>
    <t xml:space="preserve">valkyrie profile</t>
  </si>
  <si>
    <t xml:space="preserve">La suite de l’opus ps1/psp, proposant une aventure classique dans un univers magistral de la mythologie nordique</t>
  </si>
  <si>
    <t xml:space="preserve">le système de combat génial</t>
  </si>
  <si>
    <t xml:space="preserve">le scénar un peu planplan</t>
  </si>
  <si>
    <t xml:space="preserve">Viewtiful Joe</t>
  </si>
  <si>
    <t xml:space="preserve">Clover studio</t>
  </si>
  <si>
    <t xml:space="preserve">viewtiful</t>
  </si>
  <si>
    <t xml:space="preserve">super héros en collant/armure + sauve la princesse + culture japonaise</t>
  </si>
  <si>
    <t xml:space="preserve">Masakasu Sugimori</t>
  </si>
  <si>
    <t xml:space="preserve">Une petite merveille de créativité qui réinvente le jeu de "baston de rue" par l'implémentation de pouvoir spécifiques (accélerer ou arrêter le temps etc…), d'énigmes utilisant intelligemment ces nouveautés et d'une patte graphique totalement atypique </t>
  </si>
  <si>
    <t xml:space="preserve">une parodie efficace des «super-héros en collants »</t>
  </si>
  <si>
    <t xml:space="preserve">les pouvoirs progressivement gagnés à exploiter intelligemment</t>
  </si>
  <si>
    <t xml:space="preserve">le style graphique particulier, forcément</t>
  </si>
  <si>
    <t xml:space="preserve">un petit syndrome « court et dur »</t>
  </si>
  <si>
    <t xml:space="preserve">Viewtiful Joe 2</t>
  </si>
  <si>
    <t xml:space="preserve">super héros en collant/armure + girl power + culture japonaise</t>
  </si>
  <si>
    <t xml:space="preserve">Hideki Kamiya + Atsushi Inaba</t>
  </si>
  <si>
    <t xml:space="preserve">La suite directe, toujours excellente, du précédent opus offrant principalement de nouveaux niveaux et la possibilité de changer de personnages</t>
  </si>
  <si>
    <t xml:space="preserve">le nouveau personnage et ses pouvoirs propres</t>
  </si>
  <si>
    <t xml:space="preserve">une flopée de nouveaux niveaux très bien construits</t>
  </si>
  <si>
    <t xml:space="preserve">Virtua cop elite</t>
  </si>
  <si>
    <t xml:space="preserve">Le portage de deux pionniers du shooter arcade</t>
  </si>
  <si>
    <t xml:space="preserve">une progression fluide et agréable</t>
  </si>
  <si>
    <t xml:space="preserve">Le concept des dix gardes cachés derrière chaque bidon de fuel !!</t>
  </si>
  <si>
    <t xml:space="preserve">assez court</t>
  </si>
  <si>
    <t xml:space="preserve">assez basique, surtout comparé à Time crisis</t>
  </si>
  <si>
    <t xml:space="preserve">Virtua fighter 10th anniversary</t>
  </si>
  <si>
    <t xml:space="preserve">se refaire Dural 10 ans après, et douiller comme à l’époque</t>
  </si>
  <si>
    <t xml:space="preserve">Une remasterisation du père fondateur de la baston 3D, dans une version propre, technique et très agréable à jouer</t>
  </si>
  <si>
    <t xml:space="preserve">une qualité de jeu qui ne se démode pas</t>
  </si>
  <si>
    <t xml:space="preserve">graphiquement attrayant malgré l’absence de textures</t>
  </si>
  <si>
    <t xml:space="preserve">le débutant n’aura aucune chance face au pro</t>
  </si>
  <si>
    <t xml:space="preserve">les personnages féminins sont loin de Dead or Alive</t>
  </si>
  <si>
    <t xml:space="preserve">Virtua fighter 4 evolution</t>
  </si>
  <si>
    <t xml:space="preserve">Playstation 2</t>
  </si>
  <si>
    <t xml:space="preserve">L'ultime édition du quatrième opus de la saga, proposant un système de jeu toujours aussi technique et des graphismes enfin au niveau</t>
  </si>
  <si>
    <t xml:space="preserve">toujours plus technique</t>
  </si>
  <si>
    <t xml:space="preserve">doser un débutant, sans aucune pitié</t>
  </si>
  <si>
    <t xml:space="preserve">une mise à jour graphique sympa, mais pas transcendante</t>
  </si>
  <si>
    <t xml:space="preserve">perdre un ami parce qu’il était débutant…</t>
  </si>
  <si>
    <t xml:space="preserve">V rally 3</t>
  </si>
  <si>
    <t xml:space="preserve">wrc</t>
  </si>
  <si>
    <t xml:space="preserve">Une création française offrant un jeu de rallye exigeant mais fin et agréable à jouer</t>
  </si>
  <si>
    <t xml:space="preserve">des sensations de conduite très agréables</t>
  </si>
  <si>
    <t xml:space="preserve">des circuits réussis</t>
  </si>
  <si>
    <t xml:space="preserve">graphiquement juste correct</t>
  </si>
  <si>
    <t xml:space="preserve">la prise en main qui exige de se couler dans un moule</t>
  </si>
  <si>
    <t xml:space="preserve">Wild arms 5</t>
  </si>
  <si>
    <t xml:space="preserve">une bonne synthèse de la série wild arms et un très bon RPG tout court</t>
  </si>
  <si>
    <t xml:space="preserve">le chara design top</t>
  </si>
  <si>
    <t xml:space="preserve">une belle histoire</t>
  </si>
  <si>
    <t xml:space="preserve">World heroes anthology</t>
  </si>
  <si>
    <t xml:space="preserve">reconstitution historique + joue le méchant</t>
  </si>
  <si>
    <t xml:space="preserve">La compilation des quatre jeux de combat Neo-Geo permettant d'incarner des personnages célèbres de l'histoire</t>
  </si>
  <si>
    <t xml:space="preserve">la panoplie de héros historiques « façon manga »</t>
  </si>
  <si>
    <t xml:space="preserve">vraiment fun à jouer</t>
  </si>
  <si>
    <t xml:space="preserve">la jouabilité cool mais vraiment basique</t>
  </si>
  <si>
    <t xml:space="preserve">WRC avec S Loeb edition 2005</t>
  </si>
  <si>
    <t xml:space="preserve">Evolution studios</t>
  </si>
  <si>
    <t xml:space="preserve">L'ultime jeu de rallye de la console, malgré un côté arcade prononcé</t>
  </si>
  <si>
    <t xml:space="preserve">graphiquement agréable</t>
  </si>
  <si>
    <t xml:space="preserve">un système de conduite bien calibré</t>
  </si>
  <si>
    <t xml:space="preserve">les didacticiels live de S.Loeb, austères et peu utiles</t>
  </si>
  <si>
    <t xml:space="preserve">3D dot game heroes</t>
  </si>
  <si>
    <t xml:space="preserve">playstation 3</t>
  </si>
  <si>
    <t xml:space="preserve">3D retro</t>
  </si>
  <si>
    <t xml:space="preserve">Optique – blueray</t>
  </si>
  <si>
    <t xml:space="preserve">Silicon studio</t>
  </si>
  <si>
    <t xml:space="preserve">Southpeak games</t>
  </si>
  <si>
    <t xml:space="preserve">Zelda – hommage</t>
  </si>
  <si>
    <t xml:space="preserve">Un hommage à zelda en 3D tout pixellisée, avec un résultat graphiquement unique</t>
  </si>
  <si>
    <t xml:space="preserve">des pixels 3d rigolos partout</t>
  </si>
  <si>
    <t xml:space="preserve">un trip nostalgique mais agréable à faire</t>
  </si>
  <si>
    <t xml:space="preserve">vraiment peu de scénario</t>
  </si>
  <si>
    <t xml:space="preserve">certains donjons un peu plus poussifs</t>
  </si>
  <si>
    <t xml:space="preserve">Alerte rouge 3 ultimate edition</t>
  </si>
  <si>
    <t xml:space="preserve">George Takei, Tim curry, J.K Simmons, Peter Stormare, Jonathan Pryce, Rick Flair, David Hasselhoff</t>
  </si>
  <si>
    <t xml:space="preserve">Un nouvel opus de la série de stratégie guerrière qui tire formidablement parti des fonctionnalités de la manette </t>
  </si>
  <si>
    <t xml:space="preserve">l’univers historique délirant</t>
  </si>
  <si>
    <t xml:space="preserve">le mode deux joueurs local, rare pour le genre</t>
  </si>
  <si>
    <t xml:space="preserve">on s’emmêle un peu les doigts au début</t>
  </si>
  <si>
    <t xml:space="preserve">Alice : madness returns</t>
  </si>
  <si>
    <t xml:space="preserve">Spicy horse</t>
  </si>
  <si>
    <t xml:space="preserve">Chine</t>
  </si>
  <si>
    <t xml:space="preserve">Alice au pays des merveilles</t>
  </si>
  <si>
    <t xml:space="preserve">voyage dans le temps / mondes parallèles + girl power</t>
  </si>
  <si>
    <t xml:space="preserve">American Mc Gee</t>
  </si>
  <si>
    <t xml:space="preserve">Un jeu de plateforme  3D offrant la vision « glauque » d’Almerican Mc Gee sur l’univers d’Alice au pays des merveilles</t>
  </si>
  <si>
    <t xml:space="preserve">un univers glauque et charmant à la fois</t>
  </si>
  <si>
    <t xml:space="preserve">la jouabilité un peu raide</t>
  </si>
  <si>
    <t xml:space="preserve">Alien isolation</t>
  </si>
  <si>
    <t xml:space="preserve">Aventure – survival horror</t>
  </si>
  <si>
    <t xml:space="preserve">Creative assembly</t>
  </si>
  <si>
    <t xml:space="preserve">contenu gore + difficulté « furieuse »</t>
  </si>
  <si>
    <t xml:space="preserve">girl power+ méchant charismatique</t>
  </si>
  <si>
    <t xml:space="preserve">Un jeu scénarisé calé entre l’action et la furtivité, faute à des ennemis retors et un alien qui, au final, ne laisse que peu de chance au joueur débusqué</t>
  </si>
  <si>
    <t xml:space="preserve">l’atmosphère diablement fidèle au film</t>
  </si>
  <si>
    <t xml:space="preserve">l’effet « bouh » de l’alien qui déboule d’un endroit improbable</t>
  </si>
  <si>
    <t xml:space="preserve">le concept répétitif passé les premières heures</t>
  </si>
  <si>
    <t xml:space="preserve">on meurt un peu au pif, parfois</t>
  </si>
  <si>
    <t xml:space="preserve">Aquapazza dream match</t>
  </si>
  <si>
    <t xml:space="preserve">Examu</t>
  </si>
  <si>
    <t xml:space="preserve">Index digital media</t>
  </si>
  <si>
    <t xml:space="preserve">Un jeu de combat 2D classique qui réunit plusieurs univers dans une ambiance légère, colorée et légèrement otaku</t>
  </si>
  <si>
    <t xml:space="preserve">très coloré</t>
  </si>
  <si>
    <t xml:space="preserve">des coups spéciaux improbables</t>
  </si>
  <si>
    <t xml:space="preserve">assez basique, univers graphique mis à part</t>
  </si>
  <si>
    <t xml:space="preserve">Arcana hearts 3 - edition limitée</t>
  </si>
  <si>
    <t xml:space="preserve">artbook + ost</t>
  </si>
  <si>
    <t xml:space="preserve">Un jeu de combat 2D classique dans une ambiance légère, colorée et légèrement otaku</t>
  </si>
  <si>
    <t xml:space="preserve">Assassin's creed 4 black flag</t>
  </si>
  <si>
    <t xml:space="preserve">Ubisoft Sofia</t>
  </si>
  <si>
    <t xml:space="preserve">Bulgarie</t>
  </si>
  <si>
    <t xml:space="preserve">assassin’s creed</t>
  </si>
  <si>
    <t xml:space="preserve">voyage dans le temps / mondes parallèles + reconstitution historique+ fin poignante</t>
  </si>
  <si>
    <t xml:space="preserve">USA – colonisation</t>
  </si>
  <si>
    <t xml:space="preserve">Anvil + Havok</t>
  </si>
  <si>
    <t xml:space="preserve">La suite de la franchise d’infiltration-aventure, qui propose de découvrir le monde très particulier des Caraibes, offrant notamment des phases de navigations et des batailles navales totalement atypiques</t>
  </si>
  <si>
    <t xml:space="preserve">le cadre paradisiaque</t>
  </si>
  <si>
    <t xml:space="preserve">les combats navals, stratégiques et prenants</t>
  </si>
  <si>
    <t xml:space="preserve">une structure de jeu très proche des épisodes précédents (découverte de zone, missions et…)</t>
  </si>
  <si>
    <t xml:space="preserve">Batman Arkham Asylum goty edition</t>
  </si>
  <si>
    <t xml:space="preserve">Rocksteady studio</t>
  </si>
  <si>
    <t xml:space="preserve">Playstation 3</t>
  </si>
  <si>
    <t xml:space="preserve">dc comics</t>
  </si>
  <si>
    <t xml:space="preserve">super héros en collant/armure + méchant charismatique + intro dingue</t>
  </si>
  <si>
    <t xml:space="preserve">Kevin Conroy,</t>
  </si>
  <si>
    <t xml:space="preserve">Un peu de assassin’s creed dans l’univers du comics, pour un jeu d’action très complet</t>
  </si>
  <si>
    <t xml:space="preserve">l’ambiance noire des films parfaitement retranscrite</t>
  </si>
  <si>
    <t xml:space="preserve">le système de jeu rôdé en rempli de possibilités</t>
  </si>
  <si>
    <t xml:space="preserve">peu de méchants (dommage car ils sont très réussis)</t>
  </si>
  <si>
    <t xml:space="preserve">on se sent un peu à l’étroit dans l’asile</t>
  </si>
  <si>
    <t xml:space="preserve">Battle fantasia</t>
  </si>
  <si>
    <t xml:space="preserve">Un jeu de baston 2D en 3D assez classique, qui vaut surtout pour son univers graphique et ses personnages  atypiques</t>
  </si>
  <si>
    <t xml:space="preserve">certains personnages qui changent du roster habituel</t>
  </si>
  <si>
    <t xml:space="preserve">le style graphique original</t>
  </si>
  <si>
    <t xml:space="preserve">niveau profondeur de gameplay, on peut repasser</t>
  </si>
  <si>
    <t xml:space="preserve">Beijing 2008</t>
  </si>
  <si>
    <t xml:space="preserve">Un jeu reprenant enfin le flambeau de feu track’n field tout en arborant la licence officielle de l’événement et une meilleure variété des épreuves (non-limitées au déglingage de manette) </t>
  </si>
  <si>
    <t xml:space="preserve">les épreuves variées</t>
  </si>
  <si>
    <t xml:space="preserve">évidemment culte à 4</t>
  </si>
  <si>
    <t xml:space="preserve">Best of playstation network vol 1</t>
  </si>
  <si>
    <t xml:space="preserve">Scandinavie (mythologique/vikings) + Japon (contemporain) – Tokyo</t>
  </si>
  <si>
    <t xml:space="preserve">Une compilation regroupant 4 succès du playstation network (sound shape, tokyo jungle, fat princess et le moins connu « when vikings attack »)</t>
  </si>
  <si>
    <t xml:space="preserve">une belle brochette de jeux n’import nawak</t>
  </si>
  <si>
    <t xml:space="preserve">Fat princesse vraiment addictif</t>
  </si>
  <si>
    <t xml:space="preserve">« when vikings attack » sympa, mais peut être un peu moins culte</t>
  </si>
  <si>
    <t xml:space="preserve">Beyond : two souls</t>
  </si>
  <si>
    <t xml:space="preserve">Multi asymétrique (capacités) - jouabilité reco de mouvements</t>
  </si>
  <si>
    <t xml:space="preserve">Censuré (contenu immoral lgbt – suppression phrases évoquant bisexualité de l’héroine)</t>
  </si>
  <si>
    <t xml:space="preserve">Fantoooooomes + pouvoirs psy + girl power</t>
  </si>
  <si>
    <t xml:space="preserve">USA (contemporain)</t>
  </si>
  <si>
    <t xml:space="preserve">Ellen Page, Willem Dafoe</t>
  </si>
  <si>
    <t xml:space="preserve">Le nouvel opus des aventures narratives de l’équipe de David Cage, proposant une aventure plus surnaturelle au commande d’une jeune fille possédant de curieux dons</t>
  </si>
  <si>
    <t xml:space="preserve">le scénario bien mené</t>
  </si>
  <si>
    <t xml:space="preserve">une intéractivité limitée</t>
  </si>
  <si>
    <t xml:space="preserve">le personnage principal parfois un peu agaçant</t>
  </si>
  <si>
    <t xml:space="preserve">Biohazard revival selection</t>
  </si>
  <si>
    <t xml:space="preserve">Multiples (dreamcast, gamecube)</t>
  </si>
  <si>
    <t xml:space="preserve">projet scientifique kifoar + religion corrompue + sauve la princesse + girl power + zombies + joue au bodyguard</t>
  </si>
  <si>
    <t xml:space="preserve">La compilation HD de resident evil 4 et de code veronica + joue au policier</t>
  </si>
  <si>
    <t xml:space="preserve">deux excellents survival horror</t>
  </si>
  <si>
    <t xml:space="preserve">rien de bien nouveau dans ce portage</t>
  </si>
  <si>
    <t xml:space="preserve">Bioshock infinite - complete edition</t>
  </si>
  <si>
    <t xml:space="preserve">Irrational games</t>
  </si>
  <si>
    <t xml:space="preserve">2K games</t>
  </si>
  <si>
    <t xml:space="preserve">bioshock</t>
  </si>
  <si>
    <t xml:space="preserve">héros amnésique + joue le méchant + girl power+ fin poignante + méchant charismatique + twist de ouf + intro dingue</t>
  </si>
  <si>
    <t xml:space="preserve">Dystopique – céleste</t>
  </si>
  <si>
    <t xml:space="preserve">Ken Levine</t>
  </si>
  <si>
    <t xml:space="preserve">Unreal engine + Havok</t>
  </si>
  <si>
    <t xml:space="preserve">La préquelle du jeu à succès, substituant un univers céleste à l’univers marin des opus précédents tout en réussissant à renforcer la mythologie de l’univers de Ken Levine </t>
  </si>
  <si>
    <t xml:space="preserve">Le monde coloré et bien pensé</t>
  </si>
  <si>
    <t xml:space="preserve">toute une panoplie de possibilités</t>
  </si>
  <si>
    <t xml:space="preserve">un scénario prometteur qui fait pschiiiiit</t>
  </si>
  <si>
    <t xml:space="preserve">Bioshock ultimate rapture edition</t>
  </si>
  <si>
    <t xml:space="preserve">contenu violent + drogue + Censuré en Allemagne (contenu gore)</t>
  </si>
  <si>
    <t xml:space="preserve">héros amnésique + méchant charismatique + twist de ouf + intro dingue</t>
  </si>
  <si>
    <t xml:space="preserve">Dystopique – sous-marin</t>
  </si>
  <si>
    <t xml:space="preserve">Les deux opus originaux du FPS d’aventure penchant vers le survival horror</t>
  </si>
  <si>
    <t xml:space="preserve">Le monde inquiétant et bien pensé</t>
  </si>
  <si>
    <t xml:space="preserve">un scénario qui donne envie d’en savoir plus</t>
  </si>
  <si>
    <t xml:space="preserve">obtenir la bonne fin implique de sacrifier tout un pan du jeu</t>
  </si>
  <si>
    <t xml:space="preserve">Brutal legend</t>
  </si>
  <si>
    <t xml:space="preserve">Jack Black </t>
  </si>
  <si>
    <t xml:space="preserve">Un jeu d’aventure-action dans un monde rock alternatif truffé de célébrités et d’événements totalement barrés </t>
  </si>
  <si>
    <t xml:space="preserve">le scénario qui ne se prend pas au sérieux</t>
  </si>
  <si>
    <t xml:space="preserve">les phases en véhicule</t>
  </si>
  <si>
    <t xml:space="preserve">Buzz : le plus malin des français</t>
  </si>
  <si>
    <t xml:space="preserve">Party game – quizz</t>
  </si>
  <si>
    <t xml:space="preserve">6- Culture générale</t>
  </si>
  <si>
    <t xml:space="preserve">Relentless software</t>
  </si>
  <si>
    <t xml:space="preserve">Accessoire (buzzers obligatoires)</t>
  </si>
  <si>
    <t xml:space="preserve">buzz</t>
  </si>
  <si>
    <t xml:space="preserve">Un opus du célèbre quiz logiquement orienté vers des connaissances plus locales</t>
  </si>
  <si>
    <t xml:space="preserve">plein de questions sur la culture française</t>
  </si>
  <si>
    <t xml:space="preserve">plein de possibilités de customisation</t>
  </si>
  <si>
    <t xml:space="preserve">certaines épreuves moins fun</t>
  </si>
  <si>
    <t xml:space="preserve">Buzz : quiz world</t>
  </si>
  <si>
    <t xml:space="preserve">L’opus majeur du célèbre quiz de la console, toujours jouable à 4 avec l’aide des buzzers dédiés</t>
  </si>
  <si>
    <t xml:space="preserve">plein de questions de culture G, généralement bien amenées</t>
  </si>
  <si>
    <t xml:space="preserve">organiser des parties customisées</t>
  </si>
  <si>
    <t xml:space="preserve">certaines épreuves moins funs</t>
  </si>
  <si>
    <t xml:space="preserve">Call of duty modern warfare trilogy</t>
  </si>
  <si>
    <t xml:space="preserve">Top online coop et versus</t>
  </si>
  <si>
    <t xml:space="preserve">Infinity ward</t>
  </si>
  <si>
    <t xml:space="preserve">Top – 150 millions (pour les 3 opus)</t>
  </si>
  <si>
    <t xml:space="preserve">contenu violent + Censuré en Russie (contenu violent – suppression scène de l’aéroport où il est possible de tirer sur les civils russes)</t>
  </si>
  <si>
    <t xml:space="preserve">call of duty</t>
  </si>
  <si>
    <t xml:space="preserve">joue le méchant + twist de ouf</t>
  </si>
  <si>
    <t xml:space="preserve">Jason West</t>
  </si>
  <si>
    <t xml:space="preserve">Harry Gregson</t>
  </si>
  <si>
    <t xml:space="preserve">Will Arnett</t>
  </si>
  <si>
    <t xml:space="preserve">La compilation de plusieurs des meilleurs opus de la série, proposant une aventure plus scénarisée et grand spéctacle sur fond de guerre contemporaine</t>
  </si>
  <si>
    <t xml:space="preserve">une représentation immersive de la guerre</t>
  </si>
  <si>
    <t xml:space="preserve">un scénario plutôt bien géré</t>
  </si>
  <si>
    <t xml:space="preserve">manichéen jusqu’au bout des ongles</t>
  </si>
  <si>
    <t xml:space="preserve">Castlevania lords of shadow</t>
  </si>
  <si>
    <t xml:space="preserve">Mercury steam</t>
  </si>
  <si>
    <t xml:space="preserve">reboot</t>
  </si>
  <si>
    <t xml:space="preserve">joue le méchant + vampires+ fin poignante</t>
  </si>
  <si>
    <t xml:space="preserve">Un reboot pour la série, et certainement l’une des meilleures adaptations 3D pour la saga</t>
  </si>
  <si>
    <t xml:space="preserve">une histoire captivante</t>
  </si>
  <si>
    <t xml:space="preserve">la jouabilité pleine de possibilités</t>
  </si>
  <si>
    <t xml:space="preserve">un style graphique qui se cherche un peu parfois, entre gothique et grand-guignol</t>
  </si>
  <si>
    <t xml:space="preserve">les phases de plateforme un peu lourdes</t>
  </si>
  <si>
    <t xml:space="preserve">Castlevania lords of shadow 2</t>
  </si>
  <si>
    <t xml:space="preserve">joue le méchant + religion corrompue + vampires</t>
  </si>
  <si>
    <t xml:space="preserve">La suite et fin d’une des seules aventures 3D réussies de la série, portée par une réalisation très réussie </t>
  </si>
  <si>
    <t xml:space="preserve">Child of Eden</t>
  </si>
  <si>
    <t xml:space="preserve">Q entertainment</t>
  </si>
  <si>
    <t xml:space="preserve">Accessoire (ps move optionnel) – jouabilité reco de mouvements</t>
  </si>
  <si>
    <t xml:space="preserve">La suite spirituelle de rez par le très reconnu Tetsuya Mizuguchi, pour un périple « shoot-musical » psychédélique au royaume de la saturation de couleur et des graphismes vectoriels</t>
  </si>
  <si>
    <t xml:space="preserve">une véritable aventure graphique et sonore</t>
  </si>
  <si>
    <t xml:space="preserve">la jouabilité finalement proche d’un panzer dragoon</t>
  </si>
  <si>
    <t xml:space="preserve">épileptiques s’abstenir</t>
  </si>
  <si>
    <t xml:space="preserve">Chronicles of Riddick - assault on dark athena</t>
  </si>
  <si>
    <t xml:space="preserve">Starbreeze studios</t>
  </si>
  <si>
    <t xml:space="preserve">Suède</t>
  </si>
  <si>
    <t xml:space="preserve">riddick</t>
  </si>
  <si>
    <t xml:space="preserve">Josef Fares</t>
  </si>
  <si>
    <t xml:space="preserve">Vin Diesel</t>
  </si>
  <si>
    <t xml:space="preserve">Un FPS scénarisé dans l’univers du film, permettant d’incarner un Vin Diesel très fâché</t>
  </si>
  <si>
    <t xml:space="preserve">l’impression d’être plongé dans le film</t>
  </si>
  <si>
    <t xml:space="preserve">globalement très sombre, avec peu de variété graphique</t>
  </si>
  <si>
    <t xml:space="preserve">ça reste un FPS « efficace mais classique »</t>
  </si>
  <si>
    <t xml:space="preserve">Civilization revolution</t>
  </si>
  <si>
    <t xml:space="preserve">Firaxis</t>
  </si>
  <si>
    <t xml:space="preserve">civilization</t>
  </si>
  <si>
    <t xml:space="preserve">Sid Meier + Bruce Shelley</t>
  </si>
  <si>
    <t xml:space="preserve">Un portage simplifié et en 3D de la célèbre série de simulateur de dirigeant d’empire</t>
  </si>
  <si>
    <t xml:space="preserve">le système de jeu, plutôt profond malgré les coupes</t>
  </si>
  <si>
    <t xml:space="preserve">jouable à la manette, sans souci</t>
  </si>
  <si>
    <t xml:space="preserve">pas folichon sur un plan graphique</t>
  </si>
  <si>
    <t xml:space="preserve">ça rame bien après plusieurs heures de jeu</t>
  </si>
  <si>
    <t xml:space="preserve">Dead space</t>
  </si>
  <si>
    <t xml:space="preserve">dead space</t>
  </si>
  <si>
    <t xml:space="preserve">religion corrompue + méchant charismatique</t>
  </si>
  <si>
    <t xml:space="preserve">Jason Graves</t>
  </si>
  <si>
    <t xml:space="preserve">Un jeu marquant le renouveau du survival horror dans l’espace, avec une ambiance claustrophobique de grande classe</t>
  </si>
  <si>
    <t xml:space="preserve">l’ambiance glaçante</t>
  </si>
  <si>
    <t xml:space="preserve">graphiquement un peu terne, avec une intro moche</t>
  </si>
  <si>
    <t xml:space="preserve">Dead space 2 – limited edition</t>
  </si>
  <si>
    <t xml:space="preserve">60 millions</t>
  </si>
  <si>
    <t xml:space="preserve">La suite, plus aboutie techniquement et scénaristiquement du survival horror spatial, et un petit bonus shooter avec ses multiples fins donnant des bonus pour le jeu principal</t>
  </si>
  <si>
    <t xml:space="preserve">bien flippant</t>
  </si>
  <si>
    <t xml:space="preserve">le shooter extraction point inclus en bonus</t>
  </si>
  <si>
    <t xml:space="preserve">on se perd en peu parfois dans cette station où tout se ressemble</t>
  </si>
  <si>
    <t xml:space="preserve">Demon's soul</t>
  </si>
  <si>
    <t xml:space="preserve">From software</t>
  </si>
  <si>
    <t xml:space="preserve">précurseur des jeux à difficulté prohibitive</t>
  </si>
  <si>
    <t xml:space="preserve">dark souls</t>
  </si>
  <si>
    <t xml:space="preserve">dark/inquiétant – gothique</t>
  </si>
  <si>
    <t xml:space="preserve">Hidetaka Miyazaki</t>
  </si>
  <si>
    <t xml:space="preserve">Un jeu d’action mâtiné de RPG dans un univers horrifique et au niveau de difficulté particulièrement inamical (ou très accès années 80 au choix)</t>
  </si>
  <si>
    <t xml:space="preserve">un bel univers graphique</t>
  </si>
  <si>
    <t xml:space="preserve">parfait pour apprendre à souffrir</t>
  </si>
  <si>
    <t xml:space="preserve">imparfait techniquement</t>
  </si>
  <si>
    <t xml:space="preserve">on est loin de l’agilité de Devil May Cry</t>
  </si>
  <si>
    <t xml:space="preserve">Deus ex human revolution director's cut</t>
  </si>
  <si>
    <t xml:space="preserve">Eidos Montreal</t>
  </si>
  <si>
    <t xml:space="preserve">Drogue + tabac + censuré au Japon (contenu gore – suppression scènes sanglantes)</t>
  </si>
  <si>
    <t xml:space="preserve">deus ex</t>
  </si>
  <si>
    <t xml:space="preserve">Vengeaaance !! + pouvoirs psy + big brother</t>
  </si>
  <si>
    <t xml:space="preserve">Un FPS intelligent et bien construit (notamment grâce à sa version director’s cut) qui propose plusieurs approches pour mettre un groupe de terroristes hors service</t>
  </si>
  <si>
    <t xml:space="preserve">choisir son approche pour s’infiltrer</t>
  </si>
  <si>
    <t xml:space="preserve">l’univers plutôt crédible et réussi</t>
  </si>
  <si>
    <t xml:space="preserve">graphiquement fade</t>
  </si>
  <si>
    <t xml:space="preserve">Devil may cry hd collection</t>
  </si>
  <si>
    <t xml:space="preserve">Pipeworks software</t>
  </si>
  <si>
    <t xml:space="preserve">Vengeaaance !! + girl power + méchant charismatique + twist de ouf + intro dingue</t>
  </si>
  <si>
    <t xml:space="preserve">Hideki Kamiya</t>
  </si>
  <si>
    <t xml:space="preserve">Une compilation regroupant les trois premiers opus de la saga de beat them up à la jouabilité toujours aussi folle malgré un caractère graphique assez daté </t>
  </si>
  <si>
    <t xml:space="preserve">l’intégrale de l’histoire de Dante</t>
  </si>
  <si>
    <t xml:space="preserve">une jouabilité qui ne vieillit pas</t>
  </si>
  <si>
    <t xml:space="preserve">Devil May Cry 2, un peu naze (histoire, niveaux…)</t>
  </si>
  <si>
    <t xml:space="preserve">Devil may cry 4</t>
  </si>
  <si>
    <t xml:space="preserve">religion corrompue+ twist de ouf</t>
  </si>
  <si>
    <t xml:space="preserve">Le titre lançant le nouvel arc scénaristique du grand beat them up 3d de capcom</t>
  </si>
  <si>
    <t xml:space="preserve">le système de combat classe</t>
  </si>
  <si>
    <t xml:space="preserve">le rythme sympa</t>
  </si>
  <si>
    <t xml:space="preserve">l’histoire un peu confuse</t>
  </si>
  <si>
    <t xml:space="preserve">le gros aller et retour </t>
  </si>
  <si>
    <t xml:space="preserve">Diablo 3 – reaper of soul</t>
  </si>
  <si>
    <t xml:space="preserve">3D isométrique + procedural</t>
  </si>
  <si>
    <t xml:space="preserve">diablo</t>
  </si>
  <si>
    <t xml:space="preserve">Rob Pardo</t>
  </si>
  <si>
    <t xml:space="preserve">Le portage complet du hack &amp; slash phare du monde PC et rare représentant réussi du genre sur la console (surtout en mode multi)</t>
  </si>
  <si>
    <t xml:space="preserve">propre et joli</t>
  </si>
  <si>
    <t xml:space="preserve">l’impression de puissance du mode multi</t>
  </si>
  <si>
    <t xml:space="preserve">peu de passages épiques</t>
  </si>
  <si>
    <t xml:space="preserve">Diggs nightcrawler</t>
  </si>
  <si>
    <t xml:space="preserve">3D + réalité augmentée</t>
  </si>
  <si>
    <t xml:space="preserve">plateau RA</t>
  </si>
  <si>
    <t xml:space="preserve">Moonbot studio</t>
  </si>
  <si>
    <t xml:space="preserve">Accessoire (livre RA obligatoire)</t>
  </si>
  <si>
    <t xml:space="preserve">Un jeu d’enquête faisant appel à un livre physique totalement improbable mais apte à proposer une des plus agréables expériences de réalités augmentée de l’époque</t>
  </si>
  <si>
    <t xml:space="preserve">le concept de l’enquête en réalité augmentée</t>
  </si>
  <si>
    <t xml:space="preserve">vraiment court</t>
  </si>
  <si>
    <t xml:space="preserve">entréta</t>
  </si>
  <si>
    <t xml:space="preserve">Dirt 2 - colin mc rae</t>
  </si>
  <si>
    <t xml:space="preserve">Phyre engine (version ego)</t>
  </si>
  <si>
    <t xml:space="preserve">Une confirmation de la nouvelle orientation de la série Colin Mcrae, qui troque le rallye précis et réaliste en mode « européen » pour une vision plus « cross country » tout aussi agréable</t>
  </si>
  <si>
    <t xml:space="preserve">rouler en territoire sauvage</t>
  </si>
  <si>
    <t xml:space="preserve">la jouabilité arcade très sympa</t>
  </si>
  <si>
    <t xml:space="preserve">se vit tout seul, sans multi local</t>
  </si>
  <si>
    <t xml:space="preserve">Dirt showdown</t>
  </si>
  <si>
    <t xml:space="preserve">Un nouveau changement d’orientation pour la série, qui lorgne avec cet opus sur l’héritage de destruction derby et ses joutes sans règles, en arène ou sur circuit</t>
  </si>
  <si>
    <t xml:space="preserve">le retour informel de destruction derby</t>
  </si>
  <si>
    <t xml:space="preserve">la profondeur assez limitée malgré tout</t>
  </si>
  <si>
    <t xml:space="preserve">Dragon ball z budokai hd collection</t>
  </si>
  <si>
    <t xml:space="preserve">Dimps</t>
  </si>
  <si>
    <t xml:space="preserve">Censuré en Europe (contenu gore – sang supprimé)</t>
  </si>
  <si>
    <t xml:space="preserve">Akira Toriyama + Takashi Nishiyama</t>
  </si>
  <si>
    <t xml:space="preserve">Le portage de l’une des meilleures séries d’adaptation de l’univers dragon ball z, avec histoire, customisation et nombreuses finesses du système de combat</t>
  </si>
  <si>
    <t xml:space="preserve">un DBZ avec un système de combat technique</t>
  </si>
  <si>
    <t xml:space="preserve">la possibilité de revivre la quasi-intégralité de l’histoire du manga</t>
  </si>
  <si>
    <t xml:space="preserve">le premier opus en-deça graphiquement</t>
  </si>
  <si>
    <t xml:space="preserve">le troisième opus en-deça au niveau du mode histoire</t>
  </si>
  <si>
    <t xml:space="preserve">Drakengard 3</t>
  </si>
  <si>
    <t xml:space="preserve">Access games</t>
  </si>
  <si>
    <t xml:space="preserve">drakengard</t>
  </si>
  <si>
    <t xml:space="preserve">joue le méchant + girl power+ fin poignante+ méchant charismatique</t>
  </si>
  <si>
    <t xml:space="preserve">Taro Yoko</t>
  </si>
  <si>
    <t xml:space="preserve">Un beat them up classique mais proposant une histoire et une noirceur particulièrement bien sentis</t>
  </si>
  <si>
    <t xml:space="preserve">le scénario qui tranche</t>
  </si>
  <si>
    <t xml:space="preserve">techniquement ça pique un peu</t>
  </si>
  <si>
    <t xml:space="preserve">la caméra de l’angoisse</t>
  </si>
  <si>
    <t xml:space="preserve">Duck tales remastered</t>
  </si>
  <si>
    <t xml:space="preserve">Wayforward</t>
  </si>
  <si>
    <t xml:space="preserve">Disney – donals</t>
  </si>
  <si>
    <t xml:space="preserve">Le remaster d’un grand classique de la plateforme 2d de la NES</t>
  </si>
  <si>
    <t xml:space="preserve">l’esprit et la structure de l’opus nes intact</t>
  </si>
  <si>
    <t xml:space="preserve">vraiment joli graphiquement</t>
  </si>
  <si>
    <t xml:space="preserve">un peu court</t>
  </si>
  <si>
    <t xml:space="preserve">Dungeons &amp; dragons Mystara Eiyuu Senki</t>
  </si>
  <si>
    <t xml:space="preserve">La réédition de deux des meilleurs beat them all de l'époque arcade, déjà portés sur saturn</t>
  </si>
  <si>
    <t xml:space="preserve">deux beat them up de qualité</t>
  </si>
  <si>
    <t xml:space="preserve">vraiment sympa à plusieurs</t>
  </si>
  <si>
    <t xml:space="preserve">somme toute classique</t>
  </si>
  <si>
    <t xml:space="preserve">Elder scrolls 4 oblivion goty edition</t>
  </si>
  <si>
    <t xml:space="preserve">Bethesda</t>
  </si>
  <si>
    <t xml:space="preserve">dlc abusifs</t>
  </si>
  <si>
    <t xml:space="preserve">elder scroll</t>
  </si>
  <si>
    <t xml:space="preserve">sauve le monde (tout seul) + religion corrompue</t>
  </si>
  <si>
    <t xml:space="preserve">Jeremy Soule + Todd Howard</t>
  </si>
  <si>
    <t xml:space="preserve">Sean Bean</t>
  </si>
  <si>
    <t xml:space="preserve">Le portage console de la suite spirituelle de Morrowind, proposant un univers et un système de jeu toujours plus dense et complexe derrière un système en vue subjective très classique</t>
  </si>
  <si>
    <r>
      <rPr>
        <sz val="11"/>
        <color rgb="FF000000"/>
        <rFont val="Calibri"/>
        <family val="2"/>
        <charset val="1"/>
      </rPr>
      <t xml:space="preserve">une aventure de longue haleine  </t>
    </r>
    <r>
      <rPr>
        <sz val="11"/>
        <color rgb="FFFFFFFF"/>
        <rFont val="Calibri"/>
        <family val="2"/>
        <charset val="1"/>
      </rPr>
      <t xml:space="preserve">jsripoll</t>
    </r>
  </si>
  <si>
    <t xml:space="preserve">la sensation de liberté grisante</t>
  </si>
  <si>
    <t xml:space="preserve">aller au mauvais endroit et se faire défoncer par un furet nain</t>
  </si>
  <si>
    <t xml:space="preserve">graphiquement daté</t>
  </si>
  <si>
    <r>
      <rPr>
        <sz val="11"/>
        <color rgb="FF000000"/>
        <rFont val="Calibri"/>
        <family val="2"/>
        <charset val="1"/>
      </rPr>
      <t xml:space="preserve">Eternal sonata  </t>
    </r>
    <r>
      <rPr>
        <sz val="11"/>
        <color rgb="FFFFFFFF"/>
        <rFont val="Calibri"/>
        <family val="2"/>
        <charset val="1"/>
      </rPr>
      <t xml:space="preserve">jsripoll</t>
    </r>
  </si>
  <si>
    <t xml:space="preserve">Tri-crescendo</t>
  </si>
  <si>
    <t xml:space="preserve">moi, héros à 12 ans + reconstitution historique</t>
  </si>
  <si>
    <t xml:space="preserve">Frédéric Chopin</t>
  </si>
  <si>
    <t xml:space="preserve">Un peu comme un Final Fantasy qui aurait décidé d’opérer une adaptation libre de la vie de Chopin</t>
  </si>
  <si>
    <t xml:space="preserve">Jouer dans les rêves de Chopin</t>
  </si>
  <si>
    <t xml:space="preserve">l’ambiance tantôt pastelle, tantôt plus réaliste (toutes proportions gardées, c’est pas call of duty non plus)</t>
  </si>
  <si>
    <t xml:space="preserve">assez lointain finalement d’une biographie romancée</t>
  </si>
  <si>
    <t xml:space="preserve">la jouabilité , finalement très classique</t>
  </si>
  <si>
    <t xml:space="preserve">Everybody's golf world tour</t>
  </si>
  <si>
    <t xml:space="preserve">Le nouvel opus de la série de jeu de golf « grand-public », toujours réussi malgré l’absence de surprise</t>
  </si>
  <si>
    <t xml:space="preserve">du golf « mignon »</t>
  </si>
  <si>
    <t xml:space="preserve">un système de jeu éprouvé et efficace</t>
  </si>
  <si>
    <t xml:space="preserve">pas d’évolution majeure par rapport aux anciens opus</t>
  </si>
  <si>
    <t xml:space="preserve">Evil within</t>
  </si>
  <si>
    <t xml:space="preserve">Tango gameworks</t>
  </si>
  <si>
    <t xml:space="preserve">sauve la princesse+ méchant charismatique</t>
  </si>
  <si>
    <t xml:space="preserve">Shinji Mikami + Ikumi Nakamura</t>
  </si>
  <si>
    <t xml:space="preserve">id tech engine + havok</t>
  </si>
  <si>
    <t xml:space="preserve">Un jeu signant le retour à l’action de Shinji Mikami, créateur des premiers opus de Resident Evil et qui dépeint ici un univers torturé dans lequel le héros a l’obligation de survivre</t>
  </si>
  <si>
    <t xml:space="preserve">plusieurs ambiance macabres, toutes réussies</t>
  </si>
  <si>
    <t xml:space="preserve">certains passages de recherche un peu lourdingues</t>
  </si>
  <si>
    <t xml:space="preserve">c’est un peu cracra sanglant </t>
  </si>
  <si>
    <t xml:space="preserve">F1 2013 complete edition</t>
  </si>
  <si>
    <t xml:space="preserve">fia</t>
  </si>
  <si>
    <t xml:space="preserve">Certainement l’une des meilleures versions de la série de F1 sur la console, proposant en outre des modèles « classiques » offrant de nouvelles perspectives de pilotage</t>
  </si>
  <si>
    <t xml:space="preserve">le souci de réalisme dans l’ambiance</t>
  </si>
  <si>
    <t xml:space="preserve">une jouabilité fine et précise qui donne envie de progresser</t>
  </si>
  <si>
    <t xml:space="preserve">forcément classique si l’on a l’habitude des jeux de F1</t>
  </si>
  <si>
    <t xml:space="preserve">Fallout 3 goty edition</t>
  </si>
  <si>
    <t xml:space="preserve">drogue + censuré en asie (contenu politique – bombe atomique au sol supprimée)</t>
  </si>
  <si>
    <t xml:space="preserve">fallout</t>
  </si>
  <si>
    <t xml:space="preserve">sauve le monde (tout seul) + religion corrompue + joue le méchant + intro dingue</t>
  </si>
  <si>
    <t xml:space="preserve">Todd Howard</t>
  </si>
  <si>
    <t xml:space="preserve">Liam Neeson</t>
  </si>
  <si>
    <t xml:space="preserve">Le troisième opus de la série d’aventure post-apocalyptique , qui troque son univers 2D pour un univers 3D en vue subjective tout en conservant un univers dense et un système de jeu fin se rapprochant fortement des RPG</t>
  </si>
  <si>
    <t xml:space="preserve">une séquence d’intro d’anthologie</t>
  </si>
  <si>
    <t xml:space="preserve">un monde gigantesque à explorer</t>
  </si>
  <si>
    <t xml:space="preserve">le système de combat un peu lourd</t>
  </si>
  <si>
    <t xml:space="preserve">Fallout New Vegas - goty</t>
  </si>
  <si>
    <t xml:space="preserve">Obsidian entertainment</t>
  </si>
  <si>
    <t xml:space="preserve">sauve le monde (tout seul) + intro dingue</t>
  </si>
  <si>
    <t xml:space="preserve">Matthew Perry</t>
  </si>
  <si>
    <t xml:space="preserve">Le quatrième opus de la série post-apocalptyque, conservant l’approche du titre précédent tout en proposant une aventure réalisée par les développeurs initiaux de la série</t>
  </si>
  <si>
    <t xml:space="preserve">l’intro, bien menée</t>
  </si>
  <si>
    <t xml:space="preserve">Fairytale fights</t>
  </si>
  <si>
    <t xml:space="preserve">Playlogic</t>
  </si>
  <si>
    <t xml:space="preserve">Un beat them up cartoon et sanglant misant sur son univers loufoque et la possibilité de le traverser intégralement à plusieurs</t>
  </si>
  <si>
    <t xml:space="preserve">le paradoxe « migno-gore » de l’univers</t>
  </si>
  <si>
    <t xml:space="preserve">amusement immédiat à plusieurs</t>
  </si>
  <si>
    <t xml:space="preserve">le système de jeu reste basique</t>
  </si>
  <si>
    <t xml:space="preserve">graphiquement clivant (on aime ou on déteste)</t>
  </si>
  <si>
    <t xml:space="preserve">Fear</t>
  </si>
  <si>
    <t xml:space="preserve">Monolith productions</t>
  </si>
  <si>
    <t xml:space="preserve">fear</t>
  </si>
  <si>
    <t xml:space="preserve">Fantoooooomes + sauve le monde (tout seul) + pouvoirs psy + girl power+ méchant charismatique</t>
  </si>
  <si>
    <t xml:space="preserve">Le portage du FPS horreur du monde PC, qui malgré des graphismes datés et un univers générique proposant toujours un grand moment d’ambiance à la recherche d’Alma</t>
  </si>
  <si>
    <t xml:space="preserve">les apparitions surprises d’Alma, particulièrement efficaces</t>
  </si>
  <si>
    <t xml:space="preserve">le système de jeu efficace</t>
  </si>
  <si>
    <t xml:space="preserve">techniquement limite</t>
  </si>
  <si>
    <t xml:space="preserve">on évolue toujours dans les mêmes environnements</t>
  </si>
  <si>
    <t xml:space="preserve">Fear 2</t>
  </si>
  <si>
    <t xml:space="preserve">Warner interactive</t>
  </si>
  <si>
    <t xml:space="preserve">La suite directe de l’opus précédent, gardant l’approche FPS-horreur initiale tout en accentuant le côté action</t>
  </si>
  <si>
    <t xml:space="preserve">plus varié que son prédecesseur</t>
  </si>
  <si>
    <t xml:space="preserve">l’ambiance toujours aussi réussie</t>
  </si>
  <si>
    <t xml:space="preserve">un peu plus bourrin que le premier volet</t>
  </si>
  <si>
    <t xml:space="preserve">Fifa 14</t>
  </si>
  <si>
    <t xml:space="preserve">L’un des meilleurs opus de la série de jeux de football sur la console, proposant un système de jeu équilibré et favorisant la construction</t>
  </si>
  <si>
    <t xml:space="preserve">un très bon équilibre de jeu</t>
  </si>
  <si>
    <t xml:space="preserve">on s’y croirait</t>
  </si>
  <si>
    <t xml:space="preserve">malgré tout assez proche de ses prédécesseurs </t>
  </si>
  <si>
    <t xml:space="preserve">Fight night champions</t>
  </si>
  <si>
    <t xml:space="preserve">aiba</t>
  </si>
  <si>
    <t xml:space="preserve">Le nouvel opus, et certainement le plus complet, du simulateur de boxe, proposant un système de jeu très technique, une approche toujours très réaliste et un mode carrière particulièrement complet</t>
  </si>
  <si>
    <t xml:space="preserve">l’ambiance du mode carrière, qui donne un vrai sentiment de progrès</t>
  </si>
  <si>
    <t xml:space="preserve">une précision millimétrée</t>
  </si>
  <si>
    <t xml:space="preserve">très complexe à prendre en main au début</t>
  </si>
  <si>
    <t xml:space="preserve">Final fantasy XIII</t>
  </si>
  <si>
    <t xml:space="preserve">65 millions</t>
  </si>
  <si>
    <t xml:space="preserve">religion corrompue + girl power + bimbos et lolitas</t>
  </si>
  <si>
    <t xml:space="preserve">Tetsuya Nomura + Yoshitaka Amano + Yoshinori Kitase</t>
  </si>
  <si>
    <t xml:space="preserve">Le nouvel opus de la saga sur la console, proposant une approche bien plus scriptée, linéaire et cinématographique</t>
  </si>
  <si>
    <t xml:space="preserve">ambiance graphique et mise en scène de grande classe, notamment durant l’intro</t>
  </si>
  <si>
    <t xml:space="preserve">liberté, égalité, faut pas rêver (mode « suis ton couloir scripté » activé)</t>
  </si>
  <si>
    <t xml:space="preserve">les personnages qui couinent pour tout et n’importe quoi</t>
  </si>
  <si>
    <t xml:space="preserve">Folklore</t>
  </si>
  <si>
    <t xml:space="preserve">Angleterre/Irlande (mythologique)</t>
  </si>
  <si>
    <t xml:space="preserve">Un jeu d’action classique mais porté par ses personnages réussis et son monde inquiétant</t>
  </si>
  <si>
    <t xml:space="preserve">une ambiance à plusieurs facettes réussie</t>
  </si>
  <si>
    <t xml:space="preserve">God of war 3 </t>
  </si>
  <si>
    <t xml:space="preserve">faire fasse au premier boss, et se demander à ce compte là comment seront les suivants</t>
  </si>
  <si>
    <t xml:space="preserve">+8 millions</t>
  </si>
  <si>
    <t xml:space="preserve">contenu gore + Censuré au Japon (contenu gore et contenu immoral vision de la femme – suppression de nombreuses scènes)</t>
  </si>
  <si>
    <t xml:space="preserve">héros viril bodybuildé + joue le méchant+ méchant charismatique + intro dingue</t>
  </si>
  <si>
    <t xml:space="preserve">Le dernier opus des aventures grecques de Kratos, proposant le point culminant de l’intrigue et bon nombre de prouesses graphiques donnant corps à l’immensité du mont Olympe et de ses occupants</t>
  </si>
  <si>
    <t xml:space="preserve">l’épilogue d’une grande aventure</t>
  </si>
  <si>
    <t xml:space="preserve">mise en scène et environnements de grande classe</t>
  </si>
  <si>
    <t xml:space="preserve">un peu trop de violence gratuite</t>
  </si>
  <si>
    <t xml:space="preserve">un scénario finalement très basique (« vais tous vous buter »)</t>
  </si>
  <si>
    <t xml:space="preserve">God of war ascension</t>
  </si>
  <si>
    <t xml:space="preserve">contenu gore + Censuré en occident (contenu gore –  suppression de certains passages un peu trop sadiques par mouvement de caméra)</t>
  </si>
  <si>
    <t xml:space="preserve">héros viril bodybuildé + joue le méchant</t>
  </si>
  <si>
    <t xml:space="preserve">A la fois l’épisode fondateur dans la chronologie de la saga et dernier épisode sur la console, qui propose d’éclaircir les origines du plus colériques des héros grecs</t>
  </si>
  <si>
    <t xml:space="preserve">vraiment joli</t>
  </si>
  <si>
    <t xml:space="preserve">on se sent parfois petit dans toute cette démesure</t>
  </si>
  <si>
    <t xml:space="preserve">pas vraiment nécessaire sur le plan scénaristique</t>
  </si>
  <si>
    <t xml:space="preserve">les méchants moins « classes » (sauf si on aime les bestioles insectoides)</t>
  </si>
  <si>
    <t xml:space="preserve">God of war collection</t>
  </si>
  <si>
    <t xml:space="preserve">Bluepoint games</t>
  </si>
  <si>
    <t xml:space="preserve">héros viril bodybuildé + joue le méchant+ fin poignante + méchant charismatique</t>
  </si>
  <si>
    <t xml:space="preserve">La compilation des deux premiers opus de la saga de Kratos, mâtinés d’action, d’action et d’encore un peu d’action</t>
  </si>
  <si>
    <t xml:space="preserve">un univers très inspiré</t>
  </si>
  <si>
    <t xml:space="preserve">la maniabilité très souple</t>
  </si>
  <si>
    <t xml:space="preserve">forcément moins joli que les derniers épisodes</t>
  </si>
  <si>
    <t xml:space="preserve">God of war collection 2</t>
  </si>
  <si>
    <t xml:space="preserve">Ready at dawn</t>
  </si>
  <si>
    <t xml:space="preserve">PSP</t>
  </si>
  <si>
    <t xml:space="preserve">La compilation des deux opus psp de la saga, plus classiques mais permettant de lever quelques zones d’ombres scénaristiques</t>
  </si>
  <si>
    <t xml:space="preserve">le « lore » de la série exploré plus en détail</t>
  </si>
  <si>
    <t xml:space="preserve">un niveau épique général moindre que dans les épisodes « principaux »</t>
  </si>
  <si>
    <t xml:space="preserve">Goldeneye reloaded</t>
  </si>
  <si>
    <t xml:space="preserve">james bond</t>
  </si>
  <si>
    <t xml:space="preserve">Daniel Craig</t>
  </si>
  <si>
    <t xml:space="preserve">Un remake pas si fidèle du chef d’oeuvre FPS de la N64</t>
  </si>
  <si>
    <t xml:space="preserve">une aventure rythmée</t>
  </si>
  <si>
    <t xml:space="preserve">un mode multi local bien fun</t>
  </si>
  <si>
    <t xml:space="preserve">pas fidèle pour un sou à l’esprit du jeu d’origine (mis à part la licence)</t>
  </si>
  <si>
    <t xml:space="preserve">Gran chelem tennis 2</t>
  </si>
  <si>
    <t xml:space="preserve">itf</t>
  </si>
  <si>
    <t xml:space="preserve">La suite du jeu Wii, dépourvu de la maniabilité qui faisait toute l’originalité du premier opus mais proposant une expérience arcade très amusante</t>
  </si>
  <si>
    <t xml:space="preserve">le jeu perd une partie de son charme en mode de contrôle classique</t>
  </si>
  <si>
    <t xml:space="preserve">GTA 4 &amp; missions of liberty city</t>
  </si>
  <si>
    <t xml:space="preserve">Top – 100 millions</t>
  </si>
  <si>
    <t xml:space="preserve">Top (+25 millions)</t>
  </si>
  <si>
    <t xml:space="preserve">jouabilité reco de mouvements</t>
  </si>
  <si>
    <t xml:space="preserve">contenu « immoral » (lgbt) + violent + drogue + Censuré aux Emirats arabes unis (contenu politique – interdiction totale) </t>
  </si>
  <si>
    <t xml:space="preserve">joue le méchant + joue au bodyguard + joue au policier + joue au pompier + intro dingue</t>
  </si>
  <si>
    <t xml:space="preserve">Ricky Gervais</t>
  </si>
  <si>
    <t xml:space="preserve">La seconde tentative du développeur (après GTA3) pour dépeindre un New-York vivant et malsain en monde ouvert, à arpenter au travers des aventures d’un immigré Serbe qui cherche à faire son trou</t>
  </si>
  <si>
    <t xml:space="preserve">l’ambiance réussie, qui fait ressortir la misère des personnages</t>
  </si>
  <si>
    <t xml:space="preserve">une ville gigantesque à parcourir</t>
  </si>
  <si>
    <t xml:space="preserve">ambiance un peu « trash » parfois (langage grossiers, thèmes)</t>
  </si>
  <si>
    <t xml:space="preserve">Gran Turismo 6</t>
  </si>
  <si>
    <t xml:space="preserve">asia</t>
  </si>
  <si>
    <t xml:space="preserve">Le second opus du célèbre simulateur de conduite sur la console, qui simplifie son système de jeu tout en optimisant tant l’aspect graphique que les sensations de jeu </t>
  </si>
  <si>
    <t xml:space="preserve">techniquement propre</t>
  </si>
  <si>
    <t xml:space="preserve">finalement asez proche de son prédécesseur, dont il est une « super goty »</t>
  </si>
  <si>
    <t xml:space="preserve">l’intelligence artificielle, toujours aussi basique</t>
  </si>
  <si>
    <t xml:space="preserve">Grid 2</t>
  </si>
  <si>
    <t xml:space="preserve">Le second opus de la série, qui prend un tournant résolument arcade, avec une scénario intéractif qui fleure bon le 2.0</t>
  </si>
  <si>
    <t xml:space="preserve">le mode carrière immersif</t>
  </si>
  <si>
    <t xml:space="preserve">de solides sensation de jeu</t>
  </si>
  <si>
    <t xml:space="preserve">la gestion de réputation du mode carrière, un peu trop simplifiée</t>
  </si>
  <si>
    <t xml:space="preserve">Guitar hero 5</t>
  </si>
  <si>
    <t xml:space="preserve">6- Culture musicale</t>
  </si>
  <si>
    <t xml:space="preserve">Accessoire (instruments obligatoires) – reco vocale</t>
  </si>
  <si>
    <t xml:space="preserve">x (adaptation musicale)</t>
  </si>
  <si>
    <t xml:space="preserve">guitar hero</t>
  </si>
  <si>
    <t xml:space="preserve">L’un des meilleures représentants du simulateur de concert, proposant toujours moult accessoires pour s’immerger « en vrai mais pas trop »</t>
  </si>
  <si>
    <t xml:space="preserve">des morceaux particulièrement bien choisis</t>
  </si>
  <si>
    <t xml:space="preserve">on sent les progrès au fur et à mesure des séances de jeu</t>
  </si>
  <si>
    <t xml:space="preserve">les progrès en jeu inexploitables dans la vraie vie (oui tu resteras une tanche à la guitare)</t>
  </si>
  <si>
    <t xml:space="preserve">Heavy Rain</t>
  </si>
  <si>
    <t xml:space="preserve">5- adulte (casu entry)</t>
  </si>
  <si>
    <t xml:space="preserve">25 millions</t>
  </si>
  <si>
    <t xml:space="preserve">Drogue + censuré occident (vision de la femme – scènes de sexe trop évocatrices recadrées – interdiction totale aux Emirats arabes unis)</t>
  </si>
  <si>
    <t xml:space="preserve">sauve le monde (tout seul) + joue le méchant+ fin poignante+ twist de ouf</t>
  </si>
  <si>
    <t xml:space="preserve">Pascal Langdale, Leon Ockenden, Sam Douglas</t>
  </si>
  <si>
    <t xml:space="preserve">La nouvelle expérience de David Cage après Fahrenheit sur la génération de console précédente, et un gros bon en avant en terme tant de réalisation que de possibilités de jeu</t>
  </si>
  <si>
    <t xml:space="preserve">une aventure réaliste, dans le quotidien de personnages</t>
  </si>
  <si>
    <t xml:space="preserve">quelques scènes poignantes, surtout au début</t>
  </si>
  <si>
    <t xml:space="preserve">une profondeur de jeu plutôt limitée (QTE partout)</t>
  </si>
  <si>
    <t xml:space="preserve">la fin un peu en-deça du reste, même si la qualité est là</t>
  </si>
  <si>
    <t xml:space="preserve">Hitman : absolution</t>
  </si>
  <si>
    <t xml:space="preserve">Io interactive</t>
  </si>
  <si>
    <t xml:space="preserve">Danemark</t>
  </si>
  <si>
    <t xml:space="preserve">hitman</t>
  </si>
  <si>
    <t xml:space="preserve">David Bateson</t>
  </si>
  <si>
    <t xml:space="preserve">L’aboutissement de la série de jeu d’assassinat, peaufinant tous les aspects des précédents opus pour proposer un parfait équilibre entre scénario et liberté d’approche</t>
  </si>
  <si>
    <t xml:space="preserve">un panel de situations variées pour mettre à l’épreuve ses talents d’assassin</t>
  </si>
  <si>
    <t xml:space="preserve">le scénario plaisant et intrigant</t>
  </si>
  <si>
    <t xml:space="preserve">parfois limité au niveau des possibilités</t>
  </si>
  <si>
    <t xml:space="preserve">Hitman trilogy HD</t>
  </si>
  <si>
    <t xml:space="preserve">publicité gore</t>
  </si>
  <si>
    <t xml:space="preserve">Jesper Kyd</t>
  </si>
  <si>
    <t xml:space="preserve">Le portage des premiers opus de la célèbre franchise de 47 (silent assassin, contracts, blood money), datés graphiquement mais proposant un concept particulièrement riche et libre</t>
  </si>
  <si>
    <t xml:space="preserve">une durée de vie colossale</t>
  </si>
  <si>
    <t xml:space="preserve">l’évolution entre les différents opus</t>
  </si>
  <si>
    <t xml:space="preserve">les possibilités limitées donnent un coup de vieux</t>
  </si>
  <si>
    <t xml:space="preserve">House of dead overkill</t>
  </si>
  <si>
    <t xml:space="preserve">Kuju entertainment (Headstrong games)</t>
  </si>
  <si>
    <t xml:space="preserve">house of dead</t>
  </si>
  <si>
    <t xml:space="preserve">Le nouvel opus inattendu de la série de jeux de tir, proposant un univers 80’ à la fois plus réaliste et plus déconnant, sans toutefois atténuer le gore propre à la série</t>
  </si>
  <si>
    <t xml:space="preserve">le scénario déconnant, si l’on adhère au style</t>
  </si>
  <si>
    <t xml:space="preserve">les phases de shoot bien nerveuses</t>
  </si>
  <si>
    <t xml:space="preserve">ça reste d’assez mauvais goût à certains moments</t>
  </si>
  <si>
    <t xml:space="preserve">la rejouabilité anémique</t>
  </si>
  <si>
    <t xml:space="preserve">Ico and shadow of the colossus classic HD</t>
  </si>
  <si>
    <t xml:space="preserve">Sony – team Ico</t>
  </si>
  <si>
    <t xml:space="preserve">sauve la princesse + joue le méchant + moi, héros à 12 ans + joue au bodyguard+ fin poignante+ méchant charismatique + twist de ouf</t>
  </si>
  <si>
    <t xml:space="preserve">La compilation regroupant deux des œuvres les plus majeures de Fumito Ueda</t>
  </si>
  <si>
    <t xml:space="preserve">deux aventures envoutantes, malgré tous leurs défauts</t>
  </si>
  <si>
    <t xml:space="preserve">shadow of the colossus sans saccades, ça change</t>
  </si>
  <si>
    <t xml:space="preserve">niveau maniabilité, ce n’est pas non plus le nirvana (surtout pour shadow of the colossus)</t>
  </si>
  <si>
    <t xml:space="preserve">Infamous 2</t>
  </si>
  <si>
    <t xml:space="preserve">infamous</t>
  </si>
  <si>
    <t xml:space="preserve">sauve le monde (tout seul) + joue le méchant + pouvoirs psy</t>
  </si>
  <si>
    <t xml:space="preserve">La suite bien plus aboutie du jeu reprenant le concept des superpouvoirs télékinésiques de Psi-ops dans un monde ouvert </t>
  </si>
  <si>
    <t xml:space="preserve">les pouvoirs grisants</t>
  </si>
  <si>
    <t xml:space="preserve">la zone de jeux particulièrement réussie et riche en possibilités</t>
  </si>
  <si>
    <t xml:space="preserve">le scénario prétexte (malgré une intro magistralement montée)</t>
  </si>
  <si>
    <t xml:space="preserve">Jak and Daxter trilogy</t>
  </si>
  <si>
    <t xml:space="preserve">Mass media</t>
  </si>
  <si>
    <t xml:space="preserve">Neil druckmann + Jason Rubin</t>
  </si>
  <si>
    <t xml:space="preserve">Une compilation regroupant les trois opus majeurs de la série, dont un premier opus plateforme 3D très efficace et ses deux suites plus adultes et orientés action dans des versions bien plus abouties que sur ps2 </t>
  </si>
  <si>
    <t xml:space="preserve">très propre techniquement (sans le tearing qui affectait les deux derniers opus sur PS2)</t>
  </si>
  <si>
    <t xml:space="preserve">le premier opus qui reste une référence malgré les années</t>
  </si>
  <si>
    <t xml:space="preserve">les opus 2 et 3 plus « archaiques » au regard des progrès réalisés depuis leur sortie</t>
  </si>
  <si>
    <t xml:space="preserve">Journey collector's edition</t>
  </si>
  <si>
    <t xml:space="preserve">Thatgamecompany</t>
  </si>
  <si>
    <t xml:space="preserve">précurseur des jeux de la sphère indé</t>
  </si>
  <si>
    <t xml:space="preserve">Onirique + céleste</t>
  </si>
  <si>
    <t xml:space="preserve">Austin Wintory</t>
  </si>
  <si>
    <t xml:space="preserve">Phyre engine </t>
  </si>
  <si>
    <t xml:space="preserve">L’édition physique d’un voyage énigmatique empreint de silence, mais pas forcément de solitude, vers la plus haute cime d’une montagne vertigineuse. Inclut aussi deux autres titres vertigineux : flow et flower</t>
  </si>
  <si>
    <t xml:space="preserve">plusieurs ambiances envoutantes</t>
  </si>
  <si>
    <t xml:space="preserve">se dire que l’on est en train de jouer à un simulateur de pétale</t>
  </si>
  <si>
    <t xml:space="preserve">vraiment contemplatif</t>
  </si>
  <si>
    <t xml:space="preserve">faible rejouabilité</t>
  </si>
  <si>
    <t xml:space="preserve">Just cause 2</t>
  </si>
  <si>
    <t xml:space="preserve">Avalanche studios</t>
  </si>
  <si>
    <t xml:space="preserve">Le retour du héros à tout faire dans un monde à la fois plus ouvert et mieux scénarisé renouvelant sans cesse l’expérience de jeu (à l’exception du caractère bourrin pleinement assumé)</t>
  </si>
  <si>
    <t xml:space="preserve">le grappin à tout faire du héros</t>
  </si>
  <si>
    <t xml:space="preserve">des missions efficaces et variées (même si le plus drôle reste de flâner librement)</t>
  </si>
  <si>
    <t xml:space="preserve">nanard.com voys présente le scénario</t>
  </si>
  <si>
    <t xml:space="preserve">à certains moments, on aurait aimé avoir un peu plus d’accessoires</t>
  </si>
  <si>
    <t xml:space="preserve">Katamari forever</t>
  </si>
  <si>
    <t xml:space="preserve">va chercher / rapporte + héros improbable</t>
  </si>
  <si>
    <t xml:space="preserve">Une des toutes meilleures version de ce simulateur atypique de ramassage, qui demande de faire rouler sa boule pour lui permettre d’accumuler toujours plus d’objets</t>
  </si>
  <si>
    <t xml:space="preserve">l’ambiance n’importe nawak</t>
  </si>
  <si>
    <t xml:space="preserve">« regarde chérie, je roule une boule »</t>
  </si>
  <si>
    <t xml:space="preserve">le concept reste basique, et évolue peu</t>
  </si>
  <si>
    <t xml:space="preserve">Killer is dead</t>
  </si>
  <si>
    <t xml:space="preserve">Deep silver</t>
  </si>
  <si>
    <t xml:space="preserve">Suda 51</t>
  </si>
  <si>
    <t xml:space="preserve">La nouvelle création de l’éditeur spécialisé dans les mondes atypiques, pour une expérience toujours orientée action où la confrontation avec des êtres particulièrement dérangés tient toujours une place de premier choix</t>
  </si>
  <si>
    <t xml:space="preserve">des ambiances variées parfois totalement folles</t>
  </si>
  <si>
    <t xml:space="preserve">le système de jeu assez basique</t>
  </si>
  <si>
    <t xml:space="preserve">flirte parfois avec le mauvais goût</t>
  </si>
  <si>
    <t xml:space="preserve">Kingdom hearts 1.5 remix</t>
  </si>
  <si>
    <t xml:space="preserve">Censuré (contenu immoral vision de la femme – impossibilité de placer la caméra sous les jupes de Kairi contrairement à la version ps2)</t>
  </si>
  <si>
    <t xml:space="preserve">x- crossover (disney + final fantasy) – kingdom hearts</t>
  </si>
  <si>
    <t xml:space="preserve">Tetsuya Nomura + Yoshinori Kitase + Hisashi Suzuki</t>
  </si>
  <si>
    <t xml:space="preserve">Le remix de la première aventure (+ quelques opus psp) mêlant les univers de Disney et les ambiances « JRPG » au service d’un jeu d’action-aventure efficace</t>
  </si>
  <si>
    <t xml:space="preserve">l’union de deux univers cultes, en haute définition</t>
  </si>
  <si>
    <t xml:space="preserve">une ambiance particulière, à laquelle on adhère ou pas</t>
  </si>
  <si>
    <t xml:space="preserve">la jouabilité semble parfois assez imprécise</t>
  </si>
  <si>
    <t xml:space="preserve">Kingdom hearts 2.5 remix</t>
  </si>
  <si>
    <t xml:space="preserve">Tetsuya Nomura + Yoshinori Kitase</t>
  </si>
  <si>
    <t xml:space="preserve">Le remix de la seconde aventure (+ quelques opus psp) mêlant les univers de Disney et les ambiances « JRPG » au service d’un jeu d’action-aventure efficace</t>
  </si>
  <si>
    <t xml:space="preserve">le second épisode et le héros qui tient la route</t>
  </si>
  <si>
    <t xml:space="preserve">les nouveaux univers réussis</t>
  </si>
  <si>
    <t xml:space="preserve">assez proche de on prédécesseur, avec les mêmes errances</t>
  </si>
  <si>
    <t xml:space="preserve">King of fighters XIII deluxe edition</t>
  </si>
  <si>
    <t xml:space="preserve">Poster + cd d’illustrations</t>
  </si>
  <si>
    <t xml:space="preserve">Rising star games</t>
  </si>
  <si>
    <t xml:space="preserve">Le dernier mais légitime représentant des « kof en pure 2D », permettant au sauveur de l’ancien SNK de renouer avec l’excellence (après un épisode XII assez médiocre)</t>
  </si>
  <si>
    <t xml:space="preserve">un mix des meilleurs concepts de la série</t>
  </si>
  <si>
    <t xml:space="preserve">un roaster de personnages bluffant</t>
  </si>
  <si>
    <t xml:space="preserve">difficile d’accès pour les débutants</t>
  </si>
  <si>
    <t xml:space="preserve">La guerre du nord – seigneur des anneaux</t>
  </si>
  <si>
    <t xml:space="preserve">La nouvelle création des spécialistes du Diablo-like, utilisant cette fois-ci une 3D plus « cinématographique » ainsi que l’univers de Peter Jackson pour narrer un pan original de l’histoire du Seigneur des Anneaux</t>
  </si>
  <si>
    <t xml:space="preserve">L’ambiance fidèle aux films</t>
  </si>
  <si>
    <t xml:space="preserve">tout un nouveau pan de l’aventure à vivre en coop</t>
  </si>
  <si>
    <t xml:space="preserve">certains personnages moins charismatiques que les héros « canons »</t>
  </si>
  <si>
    <t xml:space="preserve">Joli mais pas brillant non plus</t>
  </si>
  <si>
    <t xml:space="preserve">Lego indiana jones  original trilogy</t>
  </si>
  <si>
    <t xml:space="preserve">Indiana Jones – hommage</t>
  </si>
  <si>
    <t xml:space="preserve">Une compilation retraçant avec humour l’intégralité de la saga d’aventure de Georges Lucas</t>
  </si>
  <si>
    <t xml:space="preserve">une aventure humoristique et rafraichissante à plusieurs</t>
  </si>
  <si>
    <t xml:space="preserve">l’ambiance des films bien restituée</t>
  </si>
  <si>
    <t xml:space="preserve">système de jeu assez basique et qui n’évolue que peu</t>
  </si>
  <si>
    <t xml:space="preserve">parfois répétitif</t>
  </si>
  <si>
    <t xml:space="preserve">Lego le seigneur des anneaux</t>
  </si>
  <si>
    <t xml:space="preserve">seigneur des anneaux – hommage</t>
  </si>
  <si>
    <t xml:space="preserve">Une compilation» retraçant avec humour l’intégralité de la saga de Tolkien</t>
  </si>
  <si>
    <t xml:space="preserve">on se croirait dans les pas de Frodon</t>
  </si>
  <si>
    <t xml:space="preserve">parfois peu lisible</t>
  </si>
  <si>
    <t xml:space="preserve">Lego pirates des caraibes </t>
  </si>
  <si>
    <t xml:space="preserve">pirates des caraibes – hommage</t>
  </si>
  <si>
    <t xml:space="preserve">Une compilation» retraçant avec humour  la saga de pirates de Disney</t>
  </si>
  <si>
    <t xml:space="preserve">des séquences originales bien senties</t>
  </si>
  <si>
    <t xml:space="preserve">les séquences aquatiques un peu confuses parfois</t>
  </si>
  <si>
    <t xml:space="preserve">Lego star wars - the complete saga</t>
  </si>
  <si>
    <t xml:space="preserve">star wars – hommage</t>
  </si>
  <si>
    <t xml:space="preserve">Une compilation des six épisodes du « zelda  lego » retraçant avec humour l’intégralité de la saga de Georges Lucas</t>
  </si>
  <si>
    <t xml:space="preserve">l’ambiance Star Wars est là</t>
  </si>
  <si>
    <t xml:space="preserve">certaines blagues qui tombent à plat</t>
  </si>
  <si>
    <t xml:space="preserve">Littlebig planet</t>
  </si>
  <si>
    <t xml:space="preserve">Media molecule</t>
  </si>
  <si>
    <t xml:space="preserve">littlebig planet</t>
  </si>
  <si>
    <t xml:space="preserve">Le premier opus du jeu de plateforme « bac à sable », permettant de parcourir, avec les amis de son choix, une aventure dans univers totalement atypique, avant de se lancer dans la conception de ses propres niveaux</t>
  </si>
  <si>
    <t xml:space="preserve">l’aventure principale en mode de didacticiel réussi</t>
  </si>
  <si>
    <t xml:space="preserve">Littlebig planet 2</t>
  </si>
  <si>
    <t xml:space="preserve">La suite directe du premier, volet, proposant un mode histoire indépendant (et toujours ouvert au coopératif) et des possibilités de création de niveaux bien plus larges qu’auparavant</t>
  </si>
  <si>
    <t xml:space="preserve">l’aventure principale, artistiquement superbe</t>
  </si>
  <si>
    <t xml:space="preserve">un mode « création » bien plus étoffé</t>
  </si>
  <si>
    <t xml:space="preserve">peu d’évolutions dans le fond</t>
  </si>
  <si>
    <t xml:space="preserve">toujours un peu de flottement dans la maniabilité</t>
  </si>
  <si>
    <r>
      <rPr>
        <sz val="11"/>
        <color rgb="FF000000"/>
        <rFont val="Calibri"/>
        <family val="2"/>
        <charset val="1"/>
      </rPr>
      <t xml:space="preserve">Lollipop chainsaw  </t>
    </r>
    <r>
      <rPr>
        <sz val="11"/>
        <color rgb="FFFFFFFF"/>
        <rFont val="Calibri"/>
        <family val="2"/>
        <charset val="1"/>
      </rPr>
      <t xml:space="preserve">jsripoll</t>
    </r>
  </si>
  <si>
    <t xml:space="preserve">Bimbos et lolitas + girl power + zombies, scolarité</t>
  </si>
  <si>
    <t xml:space="preserve">La nouvelle expérience atypique du développeur, mixant ambiance 80’, pom-pom girls et zombies….pour un jeu d’action décalé et très agréable à parcourir</t>
  </si>
  <si>
    <t xml:space="preserve">l’univers barré, qui réunit nombre de genres et références sans tomber dans le mauvais goût</t>
  </si>
  <si>
    <t xml:space="preserve">un peu répétitif (moi avance, moi tape…)</t>
  </si>
  <si>
    <t xml:space="preserve">des pics de difficulté surprenants à différents endroits</t>
  </si>
  <si>
    <t xml:space="preserve">Lost in the rain</t>
  </si>
  <si>
    <t xml:space="preserve">Un concept rappelant fortement Shadow’s tale ou Ico, pour un jeu de plateforme-puzzle à l’ambiance mélancolique et particulièrement soignée</t>
  </si>
  <si>
    <t xml:space="preserve">l’univers graphique, mélancolique et angoissant</t>
  </si>
  <si>
    <t xml:space="preserve">le système de jeu finalement plus basique que ce à quoi l’on peut s’attendre</t>
  </si>
  <si>
    <t xml:space="preserve">Majin and the forsaken kingdom</t>
  </si>
  <si>
    <t xml:space="preserve">Une aventure « zeldaesque » évoquant les œuvres de Fumito Ueda, dans un univers très réussi</t>
  </si>
  <si>
    <t xml:space="preserve">l’utilisation intelligence du duo de héros</t>
  </si>
  <si>
    <t xml:space="preserve">Mass effect trilogy</t>
  </si>
  <si>
    <t xml:space="preserve">contenu « immoral » (lgbt) + dlc abusifs + Censuré à Singapour et aux Emirats arabes unis (possibilités de relations avec aliens ou lgbt – interdiction totale)</t>
  </si>
  <si>
    <t xml:space="preserve">mass effect</t>
  </si>
  <si>
    <t xml:space="preserve">sauve le monde (tout seul) + religion corrompue + intro dingue</t>
  </si>
  <si>
    <t xml:space="preserve">Ray Muzyka and Greg Zeschuk </t>
  </si>
  <si>
    <t xml:space="preserve">Jillian Murray, Yvonne Strahovski, Martin Sheen, Mark Vanderloo</t>
  </si>
  <si>
    <t xml:space="preserve">La compilation des trois épisodes de l’aventure spatiale du Commandant Shepard, proposant un beau mix entre action et aventure narrative à choix multiples</t>
  </si>
  <si>
    <t xml:space="preserve">faire de vrais choix qui changent la physionomie de l’aventure</t>
  </si>
  <si>
    <t xml:space="preserve">l’univers particulièrement vaste et crédible</t>
  </si>
  <si>
    <t xml:space="preserve">les phases d’action un peu trop nombreuses</t>
  </si>
  <si>
    <t xml:space="preserve">Max Payne 3</t>
  </si>
  <si>
    <t xml:space="preserve">Rockstar Vancouver</t>
  </si>
  <si>
    <t xml:space="preserve">Censuré aux Emirats arabes unis (contenu politique – interdiction totale) </t>
  </si>
  <si>
    <t xml:space="preserve">Le nouvel opus de la série ayant mis les ralentis « bullet time » à la mode, pour un jeu plus sombre et linéaire, mais toujours très fortement orienté « gunfight en milieu mafieux »</t>
  </si>
  <si>
    <t xml:space="preserve">la nouvelle psychologie de Max, crédible et touchante</t>
  </si>
  <si>
    <t xml:space="preserve">le concept du bullet time parfaitement mis à jour</t>
  </si>
  <si>
    <t xml:space="preserve">l’univers graphique reste standard</t>
  </si>
  <si>
    <t xml:space="preserve">un poil rigide tout de même, eu égard aux canons du genre</t>
  </si>
  <si>
    <t xml:space="preserve">Metal gear solid legacy collection collector</t>
  </si>
  <si>
    <t xml:space="preserve">Multiples (playstation 1 à 3, psp)</t>
  </si>
  <si>
    <t xml:space="preserve">Konami – Kojima production</t>
  </si>
  <si>
    <t xml:space="preserve">tabac</t>
  </si>
  <si>
    <t xml:space="preserve">sauve le monde (tout seul) + big brother+ méchant charismatique = TWIST DE OUF</t>
  </si>
  <si>
    <t xml:space="preserve">Lee Van Cleef</t>
  </si>
  <si>
    <t xml:space="preserve">La compilation quasi-intégrale  (à l’exclusion notable des épisodes IV et du remake du premier) de la grande saga d’infiltration cinématographique d’Hideo Kojima, permettant d’enchaîner les différents opus sans perdre le fil de la (très) complexe histoire de la saga</t>
  </si>
  <si>
    <t xml:space="preserve">un scénario qui part dans tous les sens tout en restant accrocheur</t>
  </si>
  <si>
    <t xml:space="preserve">l’approche cinématographique de plus en plus poussée et réussie</t>
  </si>
  <si>
    <t xml:space="preserve">on s’infiltre mais parfois, on ne voit pas grand-chose</t>
  </si>
  <si>
    <t xml:space="preserve">le standard graphique inégal qui marque l’étalement de la saga sur plusieurs années</t>
  </si>
  <si>
    <t xml:space="preserve">Metal gear rising revengeance</t>
  </si>
  <si>
    <t xml:space="preserve">Platinum games</t>
  </si>
  <si>
    <t xml:space="preserve">vengeaaance !! + ninja/samurai + big brother</t>
  </si>
  <si>
    <t xml:space="preserve">Yoji Shinkawa + Atsushi Inaba + Tatsuya Minami</t>
  </si>
  <si>
    <t xml:space="preserve">Un spin-off action à la devil may cry dans la saga Metal Gear, proposant un scénario classique mais un système de combat très fin contre des boss totalement disproportionnés</t>
  </si>
  <si>
    <t xml:space="preserve">l’univers finalement très réussi (on doutait vraiment au départ)</t>
  </si>
  <si>
    <t xml:space="preserve">une jouabilité proche des ténors du genre</t>
  </si>
  <si>
    <t xml:space="preserve">Qu’ont ils fait à ce pauvre Raiden ?</t>
  </si>
  <si>
    <t xml:space="preserve">Midway arcade origins</t>
  </si>
  <si>
    <t xml:space="preserve">Backbone/digital eclipse</t>
  </si>
  <si>
    <t xml:space="preserve">Une compilation de la préhistoire des jeux d’arcade Midway, valant surtout d’un point de vue historique...et pour mesurer le travail accompli en 40 ans (720°, APB, Arch Rivals, Bubbles, Championship Sprint, Defender, Defender II, Gauntlet, Gauntlet II, Joust, Joust 2, Marble Madness, Pit-Fighter, Rampage, Rampart, Robotron: 2084, Root Beer Tapper, Satan's Hollow, Sinistar, Smash TV, Spy Hunter, Spy Hunter II, Super Off Road, Super Sprint, Toobin', Total Carnage, Tournament Cyberball 2072, Vindicators Part II, Wizard of Wor, Xenophobe, Xybots)</t>
  </si>
  <si>
    <t xml:space="preserve">le Golden Age de Midway dans un seul CD</t>
  </si>
  <si>
    <t xml:space="preserve">le Golden Age, c’est souvent plus trop l’époque</t>
  </si>
  <si>
    <t xml:space="preserve">Minecraft</t>
  </si>
  <si>
    <t xml:space="preserve">3D voxel retro + procedural</t>
  </si>
  <si>
    <t xml:space="preserve">Mojang</t>
  </si>
  <si>
    <t xml:space="preserve">mètre étalon des jeux bac à sable</t>
  </si>
  <si>
    <t xml:space="preserve">farming à la con</t>
  </si>
  <si>
    <t xml:space="preserve">Le portage du jeu-phénomène permettant aux créateurs en herbe d’assouvir leurs fantasmes architecturaux les plus inavouables</t>
  </si>
  <si>
    <t xml:space="preserve">les possibilités créatives virtuellement illimitées</t>
  </si>
  <si>
    <t xml:space="preserve">particulièrement simple à prendre en main, même à la manette</t>
  </si>
  <si>
    <t xml:space="preserve">Tourne vite court si on n’aime pas creuser et empiler des blocs</t>
  </si>
  <si>
    <t xml:space="preserve">graphiquement, bon…</t>
  </si>
  <si>
    <t xml:space="preserve">Mirror's edge</t>
  </si>
  <si>
    <t xml:space="preserve">Dice</t>
  </si>
  <si>
    <t xml:space="preserve">mirror’s edge</t>
  </si>
  <si>
    <t xml:space="preserve">Vengeaaance !! + girl power + héros « minoritaire » + big brother</t>
  </si>
  <si>
    <t xml:space="preserve">Un « run and jump » en 3D dans un univers aux couleurs saturées demandant un bon coup d’oeil afin de trouver son chemin au milieu de l’environnement urbain proposé</t>
  </si>
  <si>
    <t xml:space="preserve">très lisible malgré la rapidité de l’action</t>
  </si>
  <si>
    <t xml:space="preserve">la jouabilité est particulièrement souple</t>
  </si>
  <si>
    <t xml:space="preserve">les niveaux s’enchaînent sans vraie révolution</t>
  </si>
  <si>
    <t xml:space="preserve">la fin « plof »</t>
  </si>
  <si>
    <t xml:space="preserve">Monkey island collection</t>
  </si>
  <si>
    <t xml:space="preserve">PC</t>
  </si>
  <si>
    <t xml:space="preserve">monkey island</t>
  </si>
  <si>
    <t xml:space="preserve">Ron Gilbert + Dave Grossman</t>
  </si>
  <si>
    <t xml:space="preserve">Scumm</t>
  </si>
  <si>
    <t xml:space="preserve">La réédition de deux des meilleurs point’n click de Ron Gilbert, sonnant comme un hommage aux années 80 avec un univers graphique remis au goût du jour</t>
  </si>
  <si>
    <t xml:space="preserve">les énigmes et duels toujours aussi réussis malgré le poids des ans</t>
  </si>
  <si>
    <t xml:space="preserve">la mise à jour graphique qui fait honneur à la saga originale</t>
  </si>
  <si>
    <t xml:space="preserve">ça reste du point n click pure souche au niveau du rythme</t>
  </si>
  <si>
    <t xml:space="preserve">Mortal Kombat – komplete edition</t>
  </si>
  <si>
    <t xml:space="preserve">Netherrealm studio</t>
  </si>
  <si>
    <t xml:space="preserve">joue le méchant + girl power</t>
  </si>
  <si>
    <t xml:space="preserve">Une conversion enfin réussie de l’univers gore et contesté des années 90 soyus la forme d’un reboot gardant toutes ses caractéristiques initiales tout en proposant un mode histoire et un système de jeu bien plus consistants</t>
  </si>
  <si>
    <t xml:space="preserve">un mode histoire cinématographique et prenant</t>
  </si>
  <si>
    <t xml:space="preserve">bien plus technique et varié que ses ancêtres 16 bits</t>
  </si>
  <si>
    <t xml:space="preserve">l’équilibre des combattants assez médiocre</t>
  </si>
  <si>
    <t xml:space="preserve">on a parfois un peu honte d’y jouer devant sa femme (mais si chéri, en fait le scénar c’est….)</t>
  </si>
  <si>
    <t xml:space="preserve">Motorstorm</t>
  </si>
  <si>
    <t xml:space="preserve">motorstorm</t>
  </si>
  <si>
    <t xml:space="preserve">Un jeu de course arcade rappelant les meilleurs moments de sega rallye mais dans un monde plus ouvert et proposant de multiples expériences de conduite</t>
  </si>
  <si>
    <t xml:space="preserve">les sensations de conduites, excellentes</t>
  </si>
  <si>
    <t xml:space="preserve">propre mais assez « simple » graphiquement</t>
  </si>
  <si>
    <t xml:space="preserve">Motorstorm apocalypse</t>
  </si>
  <si>
    <t xml:space="preserve">Le troisième opus de la rsérie, ajustant son concept pour proposer un univers apocalyptique aux circuits évoluant au gré des catastrophes naturelles endurées</t>
  </si>
  <si>
    <t xml:space="preserve">la nouvelle ambiance post-apo, très réussie</t>
  </si>
  <si>
    <t xml:space="preserve">les événements de course, scriptés mais très réussis</t>
  </si>
  <si>
    <t xml:space="preserve">une lisibilité en baisse</t>
  </si>
  <si>
    <t xml:space="preserve">la jouabilité reste quasi-identique</t>
  </si>
  <si>
    <t xml:space="preserve">Motorstorm pacific rift</t>
  </si>
  <si>
    <t xml:space="preserve">Le second opus de la référence arcade de la console, ajoutant des univers plus verdoyants et un mode deux joueurs particulièrement pertinent</t>
  </si>
  <si>
    <t xml:space="preserve">enfin de la variété au niveau graphique</t>
  </si>
  <si>
    <t xml:space="preserve">vraiment très fun à prendre en main</t>
  </si>
  <si>
    <t xml:space="preserve">le mode multi sympa, ajout sympa mais finalement pas transendant</t>
  </si>
  <si>
    <t xml:space="preserve">Naruto ultimate ninja storm collection</t>
  </si>
  <si>
    <t xml:space="preserve">Cyberconnect 2</t>
  </si>
  <si>
    <t xml:space="preserve">Bandai-namco</t>
  </si>
  <si>
    <t xml:space="preserve">naruto</t>
  </si>
  <si>
    <t xml:space="preserve">La compilation des différents opus de la série de jeu de combat, permettant notamment de suivre la quasi-intégralité du scénario du manga éponyme</t>
  </si>
  <si>
    <t xml:space="preserve">la possibilité de vivre un grand morceau de la période Shippuden</t>
  </si>
  <si>
    <t xml:space="preserve">l’ambiance fidèle au manga</t>
  </si>
  <si>
    <t xml:space="preserve">profondeur de jeu limitée (même si le système de jeu reste efficace)</t>
  </si>
  <si>
    <t xml:space="preserve">Naruto ultimate ninja storm revolution</t>
  </si>
  <si>
    <t xml:space="preserve">Un opus additionnel proposant de vivre des scénarios additionnels exclusifs du manga de référence tout en proposant d’un système de jeu affiné</t>
  </si>
  <si>
    <t xml:space="preserve">les scénarios originaux, bien menés</t>
  </si>
  <si>
    <t xml:space="preserve">toujours aussi fun à jouer</t>
  </si>
  <si>
    <t xml:space="preserve">pas fondamentalement différent des opus précédents, malgré quelques ajouts bienvenus  au niveau des objets utilisables</t>
  </si>
  <si>
    <t xml:space="preserve">NBA 2K15</t>
  </si>
  <si>
    <t xml:space="preserve">Un nouvel opus de la franchise annuelle de jeu de basket proposant un mode carrière complet et un système de jeu bien équilibré</t>
  </si>
  <si>
    <t xml:space="preserve">graphiquement crédible</t>
  </si>
  <si>
    <t xml:space="preserve">un large panel de possibilités de jeu</t>
  </si>
  <si>
    <t xml:space="preserve">on galère bien avec la prise en main la première heure</t>
  </si>
  <si>
    <t xml:space="preserve">l’impossibilité de défendre de façon vraiment efficace</t>
  </si>
  <si>
    <t xml:space="preserve">NBA Jam </t>
  </si>
  <si>
    <t xml:space="preserve">Astuce : faire droite ou gauche 13 fois pour débloquer un parti politique</t>
  </si>
  <si>
    <t xml:space="preserve">Un revival de la franchise de basket 2 contre 2 des années 90, avec son lot de mouvements spéciaux surréalistes et aspects stratégiques</t>
  </si>
  <si>
    <t xml:space="preserve">l’ambiance particulièrement déjantée</t>
  </si>
  <si>
    <t xml:space="preserve">les possibilités de jeu forcément limitées</t>
  </si>
  <si>
    <t xml:space="preserve">peu passionnant à long terme en solo</t>
  </si>
  <si>
    <t xml:space="preserve">Need for speed hot pursuit</t>
  </si>
  <si>
    <t xml:space="preserve">need for speed</t>
  </si>
  <si>
    <t xml:space="preserve">joue le méchant + joue au policier</t>
  </si>
  <si>
    <t xml:space="preserve">Le premier Need for speed développé par les anciens développeurs de la série Burnout, pour un résultat à la fois classieux et très agréable à jouer</t>
  </si>
  <si>
    <t xml:space="preserve">un feeling qui rappelle Burnout (et pour cause) tout en restant fidèle à l’ambiance NFS </t>
  </si>
  <si>
    <t xml:space="preserve">de nombreuses missions à remplir, dans différentes configurations</t>
  </si>
  <si>
    <t xml:space="preserve">les missions « délinquants » bien plus passionnantes que les mission de police (un triste message pour la jeunesse!)</t>
  </si>
  <si>
    <t xml:space="preserve">Need for speed the run</t>
  </si>
  <si>
    <t xml:space="preserve">Frostbyte</t>
  </si>
  <si>
    <t xml:space="preserve">Un nouvel épisode de la franchise de jeu de course arcade prenant pour thème la traversée des Etats-Unis sur fond de scénario de série B assez plaisant</t>
  </si>
  <si>
    <t xml:space="preserve">un scénario timbre-poste mais qui se laisse suivre</t>
  </si>
  <si>
    <t xml:space="preserve">le principe de la traversée des USA à toutes berzingues</t>
  </si>
  <si>
    <t xml:space="preserve">une fois la traversée finie, peu de chances d’y revenir</t>
  </si>
  <si>
    <t xml:space="preserve">NHL 14</t>
  </si>
  <si>
    <t xml:space="preserve">Sport – hockey</t>
  </si>
  <si>
    <t xml:space="preserve">nhl</t>
  </si>
  <si>
    <t xml:space="preserve">L’opus le plus réussi de la série de jeux de hockey sur glace, proposant en bonus une remasterisation de la version Megadrive et de sa jouabilité arcade de l’époque</t>
  </si>
  <si>
    <t xml:space="preserve">particulièrement complet et fun à jouer</t>
  </si>
  <si>
    <t xml:space="preserve">le mode bonus « arcade » en forme d’hommage à l’épisode 94</t>
  </si>
  <si>
    <t xml:space="preserve">Nier</t>
  </si>
  <si>
    <t xml:space="preserve">Cavia</t>
  </si>
  <si>
    <t xml:space="preserve">nier</t>
  </si>
  <si>
    <t xml:space="preserve">Bimbos et lolitas + girl power+ fin poignante</t>
  </si>
  <si>
    <t xml:space="preserve">Le premier opus de la saga post-apocalyptique de Taro Yoko, mixant action 3d et éléments d’action RPG au service d’un scénario nébuleux mais entraînant</t>
  </si>
  <si>
    <t xml:space="preserve">l’introduction mystérieuse, qui embarque directement le joueur dans l’aventure</t>
  </si>
  <si>
    <t xml:space="preserve">le déroulement général du jeu et les multiples fins offertes</t>
  </si>
  <si>
    <t xml:space="preserve">le rythme de l‘aventure, assez inégal</t>
  </si>
  <si>
    <t xml:space="preserve">Ninja gaiden sigma 2</t>
  </si>
  <si>
    <t xml:space="preserve">Xbox 360</t>
  </si>
  <si>
    <t xml:space="preserve">Censuré (contenu gore – suppression du sang) + difficulté « furieuse »</t>
  </si>
  <si>
    <t xml:space="preserve">La version « ultime » du second opus « devil may cry esque » du développeur, réputé pour sa difficulté particulièrement retorse</t>
  </si>
  <si>
    <t xml:space="preserve">très joli</t>
  </si>
  <si>
    <t xml:space="preserve">une jouabilité fine à apprivoiser</t>
  </si>
  <si>
    <t xml:space="preserve">ça pique passé les deux premiers niveaux</t>
  </si>
  <si>
    <t xml:space="preserve">Nino Kuni </t>
  </si>
  <si>
    <t xml:space="preserve">Artbook + peluche</t>
  </si>
  <si>
    <t xml:space="preserve">nino kuni</t>
  </si>
  <si>
    <t xml:space="preserve">Joe Hisaishi</t>
  </si>
  <si>
    <t xml:space="preserve">Une nouvelle tentative du studio Level-5 dans l’univers du J-RPG après la réussite de Dragon Quest 8, proposant cette-fois un univers original basé sur une coopération avec le studio d’animation Ghibli</t>
  </si>
  <si>
    <t xml:space="preserve">graphiquement grandiose</t>
  </si>
  <si>
    <t xml:space="preserve">tous les ingrédients du bon J-RPG sont là (combat efficace, histoire mignonne…)</t>
  </si>
  <si>
    <t xml:space="preserve">No more heroes paradise – red zone</t>
  </si>
  <si>
    <t xml:space="preserve">Grasshopper Manufacture</t>
  </si>
  <si>
    <t xml:space="preserve">Wii</t>
  </si>
  <si>
    <t xml:space="preserve">no more heroes</t>
  </si>
  <si>
    <t xml:space="preserve">bimbos et lolitas + bouge ton popotin – jeu sportif</t>
  </si>
  <si>
    <t xml:space="preserve">Suda 51 + Yusuke Kozaki</t>
  </si>
  <si>
    <t xml:space="preserve">Le remaster compilé des deux premiers opus de la licence phare de la wii (intégrant le premier opus et des combats clés du second)</t>
  </si>
  <si>
    <t xml:space="preserve">graphiquement mieux</t>
  </si>
  <si>
    <t xml:space="preserve">une belle brochette d’adversaires</t>
  </si>
  <si>
    <t xml:space="preserve">c’est quoi ces phases de moto ?</t>
  </si>
  <si>
    <t xml:space="preserve">seulement des parties du 2</t>
  </si>
  <si>
    <t xml:space="preserve">Nurarihyon no mago hyakki ryouran taisen</t>
  </si>
  <si>
    <t xml:space="preserve">Combat – brawler</t>
  </si>
  <si>
    <t xml:space="preserve">Nurarihyon</t>
  </si>
  <si>
    <t xml:space="preserve">Fantoooooomes + culture japonaise</t>
  </si>
  <si>
    <t xml:space="preserve">Une adaptation de l’anime basé ayant pour thème une guerre de succession à la tête des Yokais</t>
  </si>
  <si>
    <t xml:space="preserve">le système de combat dynamique</t>
  </si>
  <si>
    <t xml:space="preserve">techniquement limité</t>
  </si>
  <si>
    <t xml:space="preserve">peu de personnages</t>
  </si>
  <si>
    <t xml:space="preserve">Orange box</t>
  </si>
  <si>
    <t xml:space="preserve">Mode éditeur intégré + Jeu épisodique </t>
  </si>
  <si>
    <t xml:space="preserve">projet scientifique kifoar + joue le méchant + girl power + héros « minoritaire »+ méchant charismatique</t>
  </si>
  <si>
    <t xml:space="preserve">Source engine + Havok</t>
  </si>
  <si>
    <t xml:space="preserve">Une compilation « best of » de Half Life (incluant Half Life 2 et ses deux extensions, ainsi que Portal et Team Fortress 2) permettant une immersion parfaite dans l’un des pionniers du FPS (bien) scénarisé</t>
  </si>
  <si>
    <t xml:space="preserve">tout le contenu d’Half-Life 2, qui en fait déjà une très belle aventure</t>
  </si>
  <si>
    <t xml:space="preserve">Portal, le spin-off diablement efficace</t>
  </si>
  <si>
    <t xml:space="preserve">il manque le début</t>
  </si>
  <si>
    <t xml:space="preserve">et la fin du coup ?</t>
  </si>
  <si>
    <t xml:space="preserve">Overlord 2</t>
  </si>
  <si>
    <t xml:space="preserve">multiples (choix moraux)</t>
  </si>
  <si>
    <t xml:space="preserve">Triumph studio</t>
  </si>
  <si>
    <t xml:space="preserve">Un « Pikmin » en version malfaisante, qui demande de guider son seigneur et sa horde de larbins à l’assaut des forteresses rutilantes des gentils locaux</t>
  </si>
  <si>
    <t xml:space="preserve">l’humour particulièrement caustique</t>
  </si>
  <si>
    <t xml:space="preserve">« tout casser » comme dirait l’autre</t>
  </si>
  <si>
    <t xml:space="preserve">techniquement faible</t>
  </si>
  <si>
    <t xml:space="preserve">on est parfois un peu perdu sans savoir ce qu’il faut faire</t>
  </si>
  <si>
    <t xml:space="preserve">Persona 4 arena ultimax</t>
  </si>
  <si>
    <t xml:space="preserve">Shin megami tensei – persona</t>
  </si>
  <si>
    <t xml:space="preserve">Shoji Meguro</t>
  </si>
  <si>
    <t xml:space="preserve">La version ultime du jeu de combat mettant en scène les héros de persona 3 et 4, dans une jouabilité très semblable à Blazblue</t>
  </si>
  <si>
    <t xml:space="preserve">un jeu de combat équilibré avec les personnags les plus charismatiques de la saga</t>
  </si>
  <si>
    <t xml:space="preserve">le scénario, anecdotique ou bidon selon l’humeur du jour</t>
  </si>
  <si>
    <t xml:space="preserve">reste un challenger face aux ténors du genre déjà en place</t>
  </si>
  <si>
    <t xml:space="preserve">Plants vs zombies </t>
  </si>
  <si>
    <t xml:space="preserve">Popcap games</t>
  </si>
  <si>
    <t xml:space="preserve">mètre étalon des jeux mobiles à succès mondial</t>
  </si>
  <si>
    <t xml:space="preserve">Le portage du jeu mobile à succès de Georges Fan, qui demande toujours d’utiliser moult soldats végétaux pour stopper une invasion de zombies au QI faiblement  doté </t>
  </si>
  <si>
    <t xml:space="preserve">les différentes races de plantes et de zombies, introduites avec humour  au fur et à mesure</t>
  </si>
  <si>
    <t xml:space="preserve">la difficulté progressive</t>
  </si>
  <si>
    <t xml:space="preserve">ça reste assez basique</t>
  </si>
  <si>
    <t xml:space="preserve">mode multi sympa mais limité</t>
  </si>
  <si>
    <t xml:space="preserve">Playstation all-stars battle royal</t>
  </si>
  <si>
    <t xml:space="preserve">Superbot</t>
  </si>
  <si>
    <t xml:space="preserve">La réponse de Sony au phénomène super smash bros, avec un système de jeu parfaitement similaire et un habillage reprenant fidèlement les principales licences d’actualité de la console</t>
  </si>
  <si>
    <t xml:space="preserve">les sensations de jeu, très bonnes</t>
  </si>
  <si>
    <t xml:space="preserve">un bon casting, incluant des personnages que l’on n’aurait pas forcément attendus</t>
  </si>
  <si>
    <t xml:space="preserve">ça reste du bourre-pif arcade</t>
  </si>
  <si>
    <t xml:space="preserve">un certain manque de personnages et d’arènes</t>
  </si>
  <si>
    <t xml:space="preserve">Portal 2</t>
  </si>
  <si>
    <t xml:space="preserve">Valve</t>
  </si>
  <si>
    <t xml:space="preserve">girl power + big brother+ méchant charismatique</t>
  </si>
  <si>
    <t xml:space="preserve">Alesia Glidewell</t>
  </si>
  <si>
    <t xml:space="preserve">L’adaptation du jeu de puzzle à vue subjective demandant de placer judicieusement des téléporteurs  pour rejoindre la sortie du niveau. Poilant, surtout en mode coopération</t>
  </si>
  <si>
    <t xml:space="preserve">le mode coop génial</t>
  </si>
  <si>
    <t xml:space="preserve">l’humour ravageur du jeu d’origine de retour</t>
  </si>
  <si>
    <t xml:space="preserve">peut parfois rendre fou</t>
  </si>
  <si>
    <t xml:space="preserve">Prince of Persia</t>
  </si>
  <si>
    <t xml:space="preserve">Ubisoft Montreal</t>
  </si>
  <si>
    <t xml:space="preserve">Le nouvel opus plus « grand public » de la saga de jeux de plateforme/action, après la trilogie à succès de la ps2 et quelques errements</t>
  </si>
  <si>
    <t xml:space="preserve">la nouvelle ambiance graphique, réussie</t>
  </si>
  <si>
    <t xml:space="preserve">la fin un peu « plotch »</t>
  </si>
  <si>
    <t xml:space="preserve">Prince of Persia - hd trilogy </t>
  </si>
  <si>
    <t xml:space="preserve">Le remaster de la trilogie ayant permis à la grande licence du jeu de plateforme de réussir, enfin, son passage à la 3D</t>
  </si>
  <si>
    <t xml:space="preserve">l’intégrale d’une saga majeure de l’action-infiltration</t>
  </si>
  <si>
    <t xml:space="preserve">la jouabilité souple et efficace</t>
  </si>
  <si>
    <t xml:space="preserve">graphiquement daté, forcément, malgré le « petit coup de polish »</t>
  </si>
  <si>
    <t xml:space="preserve">Project diva F2</t>
  </si>
  <si>
    <t xml:space="preserve">hatsune miku</t>
  </si>
  <si>
    <t xml:space="preserve">Bimbos et lolitas + culture japonaise</t>
  </si>
  <si>
    <t xml:space="preserve">Certainement l’un des meilleurs opus de la série de jeu de rythme, avec une bande-son particulièrement réussie</t>
  </si>
  <si>
    <t xml:space="preserve">une belle variété musicale portée par des clips parfois très réussis</t>
  </si>
  <si>
    <t xml:space="preserve">la jouabilité simple mais terriblement exigeante</t>
  </si>
  <si>
    <t xml:space="preserve">demande d’accrocher un minimum aux « vocaloids » japonais</t>
  </si>
  <si>
    <t xml:space="preserve">quelques pistes « kestufoulà » quand même</t>
  </si>
  <si>
    <t xml:space="preserve">Puppeteer </t>
  </si>
  <si>
    <t xml:space="preserve">culture japonaise</t>
  </si>
  <si>
    <t xml:space="preserve">Un jeu de plateforme-ovni qui n’est pas sans rappeler littlebig planet, dans un univers théatral à la fois glauque et dépaysant</t>
  </si>
  <si>
    <t xml:space="preserve">l’inspiration issue du théatre japonais</t>
  </si>
  <si>
    <t xml:space="preserve">la jouabilité parfois un peu flottante</t>
  </si>
  <si>
    <t xml:space="preserve">Pure</t>
  </si>
  <si>
    <t xml:space="preserve">Blackrock studio</t>
  </si>
  <si>
    <t xml:space="preserve">Un jeu de quad arcade particulièrement réussi, malgré l’absence de mode multi</t>
  </si>
  <si>
    <t xml:space="preserve">jouabilité et sensations au top</t>
  </si>
  <si>
    <t xml:space="preserve">le mode multi fait cruellement défaut</t>
  </si>
  <si>
    <t xml:space="preserve">Puyo puyo tetris</t>
  </si>
  <si>
    <t xml:space="preserve">x- crossover (tetris + puyo)</t>
  </si>
  <si>
    <t xml:space="preserve">La quintessence du jeu de puzzle multi, proposant tout un panel de systèmes de jeu et de façon de mixer les deux univers clés des années 80-90</t>
  </si>
  <si>
    <t xml:space="preserve">l’union parfaite de deux mondes au service de modes de jeux innovants</t>
  </si>
  <si>
    <t xml:space="preserve">incontournable en multi</t>
  </si>
  <si>
    <t xml:space="preserve">le mode histoire un peu niais (mais très formateur)</t>
  </si>
  <si>
    <t xml:space="preserve">on a parfois l’impression que le sort s’acharne à ne pas donner la pièce souhaitée</t>
  </si>
  <si>
    <t xml:space="preserve">Race driver grid reloaded</t>
  </si>
  <si>
    <t xml:space="preserve">La version très augmentée du dernier représentant des jeux de courses multisports du développeur avant le virage arcade de la série grid</t>
  </si>
  <si>
    <t xml:space="preserve">la jouabilité fine et exigeante</t>
  </si>
  <si>
    <t xml:space="preserve">un bon panel de circuits et tronçons</t>
  </si>
  <si>
    <t xml:space="preserve">certaines voitures partent un peu trop en glissaged</t>
  </si>
  <si>
    <t xml:space="preserve">Rage</t>
  </si>
  <si>
    <t xml:space="preserve">John Goodman</t>
  </si>
  <si>
    <t xml:space="preserve">Un Doom (un peu) scénarisé dans un univers post-apocalyptique supervisé par John Karmack</t>
  </si>
  <si>
    <t xml:space="preserve">le bon mix entre shooter et conduite</t>
  </si>
  <si>
    <t xml:space="preserve">la dernière partie décevante, en mode « kestafoutu mec ? »</t>
  </si>
  <si>
    <t xml:space="preserve">peu varié graphiquement</t>
  </si>
  <si>
    <t xml:space="preserve">Ratchet and clank - all 4 one</t>
  </si>
  <si>
    <t xml:space="preserve">ratchet</t>
  </si>
  <si>
    <t xml:space="preserve">Le nouvel opus de la série de jeu plateforme-action bon enfant, avec l’arrivée d’un mode multijoueur coopératif qui relance fortement l’envie d’arpenter les recoins de différentes galaxies</t>
  </si>
  <si>
    <t xml:space="preserve">de nombreux gadgets souvent insolites</t>
  </si>
  <si>
    <t xml:space="preserve">vivre l’aventure à 4 et décuple le plaisir de jeu</t>
  </si>
  <si>
    <t xml:space="preserve">Ratchet and clank trilogy</t>
  </si>
  <si>
    <t xml:space="preserve">Deck nine games / Idol minds</t>
  </si>
  <si>
    <t xml:space="preserve">Le portage des trois opus initiaux de cette série de jeu de plateforme-action qui voulait rivaliser avec Jak &amp; Daxter, tout en proposant une orientation bien plus typée action</t>
  </si>
  <si>
    <t xml:space="preserve">les multiples armes et accessoires qui renouvellement la façon de jouer</t>
  </si>
  <si>
    <t xml:space="preserve">une aventure de longue haleine ponctuée d’un humour british diablement efficace</t>
  </si>
  <si>
    <t xml:space="preserve">la caméra pas toujours idéalement placée, occasionnant quelques sauts de l’ange</t>
  </si>
  <si>
    <t xml:space="preserve">Red dead redemption goty</t>
  </si>
  <si>
    <t xml:space="preserve">Rockstar</t>
  </si>
  <si>
    <t xml:space="preserve">red dead</t>
  </si>
  <si>
    <t xml:space="preserve">sauve la princesse+ fin poignante</t>
  </si>
  <si>
    <t xml:space="preserve">Western – USA</t>
  </si>
  <si>
    <t xml:space="preserve">Sam Houser</t>
  </si>
  <si>
    <t xml:space="preserve">Un portage réussi du système de jeu GTA en monde ouvert dans un environnement Western</t>
  </si>
  <si>
    <t xml:space="preserve">une zone sauvage à parcourir au galop</t>
  </si>
  <si>
    <t xml:space="preserve">le scénario et l’ambiance réussis</t>
  </si>
  <si>
    <t xml:space="preserve">techniquement, c’est limite</t>
  </si>
  <si>
    <t xml:space="preserve">on passe pas mal de temps à galoper « pour rien »</t>
  </si>
  <si>
    <t xml:space="preserve">Remember me</t>
  </si>
  <si>
    <t xml:space="preserve">Dontnod</t>
  </si>
  <si>
    <t xml:space="preserve">héros amnésique + pouvoirs psy + girl power + héros « minoritaire » + big brother</t>
  </si>
  <si>
    <t xml:space="preserve">Dystopique – France</t>
  </si>
  <si>
    <t xml:space="preserve">Un jeu d’action classique mais porté par son scénario réussi et sa représentation très stylisée d’un « neo-Paris »</t>
  </si>
  <si>
    <t xml:space="preserve">la représentation néo-futuriste de Paris</t>
  </si>
  <si>
    <t xml:space="preserve">l’ambiance penche parfois vers le « n’importe quoi »</t>
  </si>
  <si>
    <t xml:space="preserve">la jouabilité assez rigide</t>
  </si>
  <si>
    <t xml:space="preserve">Resident evil HD remaster</t>
  </si>
  <si>
    <t xml:space="preserve">artbook</t>
  </si>
  <si>
    <t xml:space="preserve">Gamecube</t>
  </si>
  <si>
    <t xml:space="preserve">projet scientifique kifoar + girl power + zombies +joue au policier+ méchant charismatique + twist de ouf</t>
  </si>
  <si>
    <t xml:space="preserve">Le portage HD du remaster d’un des plus grands piliers du jeu d’horreur</t>
  </si>
  <si>
    <t xml:space="preserve">tous les ajouts de la version « remaster » Gamecube</t>
  </si>
  <si>
    <t xml:space="preserve">quasiment identique à la version Gamecube, résolution mise à part</t>
  </si>
  <si>
    <t xml:space="preserve">Box 2</t>
  </si>
  <si>
    <t xml:space="preserve">Resident evil revelations 2</t>
  </si>
  <si>
    <t xml:space="preserve">projet scientifique kifoar + girl power + zombies</t>
  </si>
  <si>
    <t xml:space="preserve">Le second opus du spin-off de la saga, proposant un univers atypique pour la série et de nouvelles modalités de jeu en coopération (incluant le mode deux joueurs démocratisé avec résident evil 6)</t>
  </si>
  <si>
    <t xml:space="preserve">le retour d’un personnage clé de la saga</t>
  </si>
  <si>
    <t xml:space="preserve">l’ambiance malsaine, malgré quelques fautes de goût</t>
  </si>
  <si>
    <t xml:space="preserve">s’éloigne parfois trop de l’univers d’origine de la saga</t>
  </si>
  <si>
    <t xml:space="preserve">très axé action malgré tout</t>
  </si>
  <si>
    <t xml:space="preserve">Resonance of fate</t>
  </si>
  <si>
    <t xml:space="preserve">Un RPG plutôt novateur dans son système de jeu et proposant un univers résolument atypique</t>
  </si>
  <si>
    <t xml:space="preserve">les personnages très attachants</t>
  </si>
  <si>
    <t xml:space="preserve">le système de combat atypique et profond</t>
  </si>
  <si>
    <t xml:space="preserve">cinématiques mises à part, l’univers reste assez gris</t>
  </si>
  <si>
    <t xml:space="preserve">le niveau de difficulté est un peu haut</t>
  </si>
  <si>
    <t xml:space="preserve">Ridge racer 7</t>
  </si>
  <si>
    <t xml:space="preserve">L’aboutissement de la série de jeu de course arcade, malgré un système de conduite définitivement particulier</t>
  </si>
  <si>
    <t xml:space="preserve">du Ridge Racer fidèle à lui-même</t>
  </si>
  <si>
    <t xml:space="preserve">quelques beaux tracés bien techniques</t>
  </si>
  <si>
    <t xml:space="preserve">il faut aimer la conduite toute en glissades</t>
  </si>
  <si>
    <t xml:space="preserve">mode solo limité, et mode multi pas bouleversant</t>
  </si>
  <si>
    <t xml:space="preserve">River city supersports challenge</t>
  </si>
  <si>
    <t xml:space="preserve">Aksys games</t>
  </si>
  <si>
    <t xml:space="preserve">Kunio-kun</t>
  </si>
  <si>
    <t xml:space="preserve">Un petit mix de mini-jeux multijoueurs (course, baston) dans le monde déjanté de river city</t>
  </si>
  <si>
    <t xml:space="preserve">sympa à plusieurs</t>
  </si>
  <si>
    <t xml:space="preserve">l’univers Kunio-kun, mignon</t>
  </si>
  <si>
    <t xml:space="preserve">une durée de vie limitée (seulement deux concepts principaux)</t>
  </si>
  <si>
    <t xml:space="preserve">Ruse</t>
  </si>
  <si>
    <t xml:space="preserve">Eugen systems</t>
  </si>
  <si>
    <t xml:space="preserve">reconstitution historique</t>
  </si>
  <si>
    <t xml:space="preserve">Un jeu de stratégie temps réel porté sur l’offensive et l’utilisation de pouvoirs spéciaux (les « ruses ») sur fond de seconde guerre mondiale</t>
  </si>
  <si>
    <t xml:space="preserve">la représentation originale des combats</t>
  </si>
  <si>
    <t xml:space="preserve">pas mal de possibilités tactiques</t>
  </si>
  <si>
    <t xml:space="preserve">Saint seiya - bataile du sanctuaire</t>
  </si>
  <si>
    <t xml:space="preserve">chevaliers du zodiaque</t>
  </si>
  <si>
    <t xml:space="preserve">super héros en collant/armure + sauve la princesse</t>
  </si>
  <si>
    <t xml:space="preserve">Une animation correcte du manga qui vaut surtout pour son mode histoire</t>
  </si>
  <si>
    <t xml:space="preserve">revivre l’épopée du sanctuaire</t>
  </si>
  <si>
    <t xml:space="preserve">système de combat rigide</t>
  </si>
  <si>
    <t xml:space="preserve">combattre des hordes d’anonymes entre chaque temple</t>
  </si>
  <si>
    <t xml:space="preserve">Saint seiya - brave soldiers</t>
  </si>
  <si>
    <t xml:space="preserve">La seconde itération de la série sur la console, avec des graphismes et un système de jeux bien affinés, sans toutefois égaler la série DBZ</t>
  </si>
  <si>
    <t xml:space="preserve">les principaux personnages de la saga (hors Asgard)</t>
  </si>
  <si>
    <t xml:space="preserve">les graphismes affinés par rapport à l’opus précédent</t>
  </si>
  <si>
    <t xml:space="preserve">le mode histoire soporiphique</t>
  </si>
  <si>
    <t xml:space="preserve">la jouabiltié rigide</t>
  </si>
  <si>
    <t xml:space="preserve">Sega megadrive ultimate collection</t>
  </si>
  <si>
    <t xml:space="preserve">Multiples (golden axe, shinobi, streets of rage, alex kidd, ecco, phantasy star, shining)</t>
  </si>
  <si>
    <t xml:space="preserve">girl power + joue au policier</t>
  </si>
  <si>
    <t xml:space="preserve">Yu Suzuki + Yuji Naka</t>
  </si>
  <si>
    <t xml:space="preserve">Une compilation de plus de 80 jeux megadrive d’antan, incluant la plupart des séries phares de l’époque (Alex Kidd in the Enchanted Castle, Alien Storm, Altered Beast, Beyond Oasis/La Légende de Thor, Bonanza Bros, Columns, Comix Zone, Decap Attack, Dr. Robotnik's Mean Bean Machine, Dynamite Headdy, Ecco the Dolphin, Ecco : les Marées du temps, ESWAT: Cyber Police, Fatal Labyrinth, Flicky, Gain Ground, Golden Axe, Golden Axe II, Golden Axe III, Kid Chameleon, Phantasy Star II, Phantasy Star III: Generations of Doom, Phantasy Star IV: The End of the Millennium, Ristar, Shining Force: The Legacy of Great Intention, Shining Force II: The Ancient Seal, Shining in the Darkness, Shinobi III: Return of the Ninja Master, Sonic and Knuckles, Sonic the Hedgehog, Sonic the Hedgehog 2, Sonic the Hedgehog 3, Sonic 3D: Flickies' Island/Blast, Sonic Spinball, Streets of Rage, Streets of Rage 2, Streets of Rage 3, Super Thunder Blade, Vectorman, Vectorman 2 (+ à débloquer :  Alien Syndrome (arcade), Altered Beast (arcade, Congo Bongo (arcade), Fantasy Zone (arcade), Golden Axe Warrior (Master System), Phantasy Star (Master System), Shinobi (arcade), Space Harrier (arcade), Zaxxon (arcade)</t>
  </si>
  <si>
    <t xml:space="preserve">un vrai best-of de l’ère 16 bits de Sega</t>
  </si>
  <si>
    <t xml:space="preserve">les jeux arcade et Master System en bonus</t>
  </si>
  <si>
    <t xml:space="preserve">quelques titres majeurs manquent à l’appel (Landstalker, Soleil, Thor…)</t>
  </si>
  <si>
    <t xml:space="preserve">Le retour de la série de jeux de rallye dans une version remaniée mais toujours parfaitement orientée arcade</t>
  </si>
  <si>
    <t xml:space="preserve">la jouabilité arcade offre de bonnes sensations</t>
  </si>
  <si>
    <t xml:space="preserve">le feeling des deux opus fondateurs n’est pas tout à fait là</t>
  </si>
  <si>
    <t xml:space="preserve">Sega superstars tennis</t>
  </si>
  <si>
    <t xml:space="preserve">Sumo digital</t>
  </si>
  <si>
    <t xml:space="preserve">Un jeu de tennis arcade dans le monde de Sega, parfait pour les parties à plusieurs</t>
  </si>
  <si>
    <t xml:space="preserve">les aspects sonores et visuels fidèles aux matériaux d’origine</t>
  </si>
  <si>
    <t xml:space="preserve">pas de mode histoire</t>
  </si>
  <si>
    <t xml:space="preserve">Shadows of the damned</t>
  </si>
  <si>
    <t xml:space="preserve">contenu « immoral » (vision de la femme) + Censuré en occident (jaquette du jeu dans laquelle le personnage féminin disparaît)</t>
  </si>
  <si>
    <t xml:space="preserve">sauve la princesse + Bimbos et lolitas</t>
  </si>
  <si>
    <t xml:space="preserve">Un jeu d’action classique aux côté d’un héros désireux d’extirper sa dulcinée d’un monde infernal</t>
  </si>
  <si>
    <t xml:space="preserve">une vraie ambiance</t>
  </si>
  <si>
    <t xml:space="preserve">quelques séquences originales qui tranchent avec la baston classique</t>
  </si>
  <si>
    <t xml:space="preserve">quelques fautes de goût</t>
  </si>
  <si>
    <t xml:space="preserve">Sims 3 - animaux</t>
  </si>
  <si>
    <t xml:space="preserve">contenu « immoral » (lgbt) + dlc abusifs</t>
  </si>
  <si>
    <t xml:space="preserve">Le portage du jeu de gestion PC, plutôt jouable à la manette et proposant la majorité des fonctionnalités standards de l’opus original</t>
  </si>
  <si>
    <t xml:space="preserve">construire sa maison de rêve (et demander un devis pour rigoler)</t>
  </si>
  <si>
    <t xml:space="preserve">assez complet dans la partie simulation de vie</t>
  </si>
  <si>
    <t xml:space="preserve">pas aussi complet que la version PC (notamment sur la partie accessoires de construction)</t>
  </si>
  <si>
    <t xml:space="preserve">un peu pénible à la manette du fait du manque de précision</t>
  </si>
  <si>
    <t xml:space="preserve">Singstar – Abba</t>
  </si>
  <si>
    <t xml:space="preserve">Accessoire (micro obligatoire) – reco vocale</t>
  </si>
  <si>
    <t xml:space="preserve">multiple (singstar, Abba)</t>
  </si>
  <si>
    <t xml:space="preserve">Un karaoke centré sur l’univers du groupe Abba</t>
  </si>
  <si>
    <t xml:space="preserve">les meilleures morceaux sont présents</t>
  </si>
  <si>
    <t xml:space="preserve">on s’amuse bien, surtout à plusieurs</t>
  </si>
  <si>
    <t xml:space="preserve">la reconnaissance vocale imparfaite</t>
  </si>
  <si>
    <t xml:space="preserve">« chérie attends je joue à Abba »</t>
  </si>
  <si>
    <t xml:space="preserve">Siren : blood curse</t>
  </si>
  <si>
    <t xml:space="preserve">une remise au goût du jour du premier opus de la saga Forbidden Siren, initialement sortie sous format épisodique</t>
  </si>
  <si>
    <t xml:space="preserve">très rigide</t>
  </si>
  <si>
    <t xml:space="preserve">assez court au final</t>
  </si>
  <si>
    <t xml:space="preserve">Skate 3</t>
  </si>
  <si>
    <t xml:space="preserve">La meilleure mouture la plus aboutie du jeu de skate prenant avantageusement la suite de la série Tony Hawk</t>
  </si>
  <si>
    <t xml:space="preserve">la jouabilité très précise</t>
  </si>
  <si>
    <t xml:space="preserve">une multitude de spots bien construits</t>
  </si>
  <si>
    <t xml:space="preserve">le mode scénario sympa, sans plus</t>
  </si>
  <si>
    <t xml:space="preserve">maîtriser son skate demande un certain temps</t>
  </si>
  <si>
    <t xml:space="preserve">Sly raccoon - voleur à travers le temps</t>
  </si>
  <si>
    <t xml:space="preserve">Sanzaru games</t>
  </si>
  <si>
    <t xml:space="preserve">La quatrième aventure de raton-laveur espion, profitant de la puissance des nouvelles consoles pour consolider tant son aspect graphique que son orientation « ouverte »</t>
  </si>
  <si>
    <t xml:space="preserve">un condensé de ce que la série fait de mieux en matière de plateforme/infiltration</t>
  </si>
  <si>
    <t xml:space="preserve">des séquences originales et désopilantes</t>
  </si>
  <si>
    <t xml:space="preserve">assez court si on file droit au but</t>
  </si>
  <si>
    <t xml:space="preserve">Sly trilogy</t>
  </si>
  <si>
    <t xml:space="preserve">Le portage HD des trois premières aventures du raton-laveur espion, montrant l’évolution notable de la série entre un premier opus très linéaire et rythmé et des suites de plus en plus ouvertes</t>
  </si>
  <si>
    <t xml:space="preserve">le premier opus, définitivement culte</t>
  </si>
  <si>
    <t xml:space="preserve">une durée de vis conséquente</t>
  </si>
  <si>
    <t xml:space="preserve">les second et troisième opus, « bien mais moins bien »</t>
  </si>
  <si>
    <t xml:space="preserve">Sonic &amp; sega all stars racing</t>
  </si>
  <si>
    <t xml:space="preserve">x- crossover (sonic + sega)</t>
  </si>
  <si>
    <t xml:space="preserve">Un jeu de course « mariokartesque » réussi dans le monde de Sega</t>
  </si>
  <si>
    <t xml:space="preserve">des circuits réussis dans les grands univers de Sega</t>
  </si>
  <si>
    <t xml:space="preserve">la jouabilité spéciale, qui demande à être apprivoisée</t>
  </si>
  <si>
    <t xml:space="preserve">ce n’est pas aussi fin que Mario Kart</t>
  </si>
  <si>
    <t xml:space="preserve">Sonic generations</t>
  </si>
  <si>
    <t xml:space="preserve">Takashi Lizuka</t>
  </si>
  <si>
    <t xml:space="preserve">L’un des rares Sonic 3D remplissant parfaitement son cahier des charges tant au niveau des graphismes que du plaisir de jeu</t>
  </si>
  <si>
    <t xml:space="preserve">les moments mythiques de la série revisités</t>
  </si>
  <si>
    <t xml:space="preserve">une jouabilité parfaitement rodée</t>
  </si>
  <si>
    <t xml:space="preserve">pas tout à fait la jouabilité d’antan</t>
  </si>
  <si>
    <t xml:space="preserve">Soul calibur 4</t>
  </si>
  <si>
    <t xml:space="preserve">Le nouvel opus de la saga de combat à l’arme blanche, qui s’ouvre à l’univers Star Wars et renforce son côté arcade via de nouveaux coups spéciaux</t>
  </si>
  <si>
    <t xml:space="preserve">beau et technique</t>
  </si>
  <si>
    <t xml:space="preserve">les perso star wars</t>
  </si>
  <si>
    <t xml:space="preserve">mode histoire décevant</t>
  </si>
  <si>
    <t xml:space="preserve">pas de Yoda de base</t>
  </si>
  <si>
    <t xml:space="preserve">Soul calibur 5</t>
  </si>
  <si>
    <t xml:space="preserve">artbook + ost + making of</t>
  </si>
  <si>
    <t xml:space="preserve">Le dernier opus de la saga sur la console, proposant une gameplay ajusté et un nouveau mode histoire intéressant, malgré un changement de génération qui fait passer à la trappe nombre de personnages familiers</t>
  </si>
  <si>
    <t xml:space="preserve">le retours de personnages phares</t>
  </si>
  <si>
    <t xml:space="preserve">mode histoire sympa sans plus</t>
  </si>
  <si>
    <t xml:space="preserve">Southpark – le bâton de vérité</t>
  </si>
  <si>
    <t xml:space="preserve">contenu trash + censuré en occident (suppression passages trash à base de sonde anale)</t>
  </si>
  <si>
    <t xml:space="preserve">multiple (southpark, seigneur des anneaux) – hommage</t>
  </si>
  <si>
    <t xml:space="preserve">sorciers, scolarité,</t>
  </si>
  <si>
    <t xml:space="preserve">L’adaptation réussie en jeu de rôle japonais de la saga cartoon américaine, avec un système de jeu et un humour réussis, malgré une absence de VF qui empêche de s’immerger complètement</t>
  </si>
  <si>
    <t xml:space="preserve">univers graphique très fidèle à la série</t>
  </si>
  <si>
    <t xml:space="preserve">le système de combat agréable et plutôt profond</t>
  </si>
  <si>
    <t xml:space="preserve">la vost tue une partie de l’humour pourtant ravageur du jeu</t>
  </si>
  <si>
    <t xml:space="preserve">quelques séquences de mauvais goût tout de même</t>
  </si>
  <si>
    <t xml:space="preserve">Spec ops : the line</t>
  </si>
  <si>
    <t xml:space="preserve">Yager</t>
  </si>
  <si>
    <t xml:space="preserve">Heart of Darkness – Joseph Conrad</t>
  </si>
  <si>
    <t xml:space="preserve">Un jeu d’action sur fond de guerre à l’approche originale, ou la morale aura une place bien plus importante qu’escompté</t>
  </si>
  <si>
    <t xml:space="preserve">une ambiance réussie</t>
  </si>
  <si>
    <t xml:space="preserve">une vraie place donnée aux choix moraux</t>
  </si>
  <si>
    <t xml:space="preserve">Ssx</t>
  </si>
  <si>
    <t xml:space="preserve">Le nouvel opus de la série de jeu de ski, qui délaisse les figures excessives des premiers opus et la vision plus réaliste du troisième pour privilégier une approche plus « sports-extrêmes », à grands renforts de figures et autres descentes en wing suit</t>
  </si>
  <si>
    <t xml:space="preserve">une jouabilité sympa, après un temps d’adaptation</t>
  </si>
  <si>
    <t xml:space="preserve">descendre une montagne en wingsuit</t>
  </si>
  <si>
    <t xml:space="preserve">un peu plus austère qu’escompté au vu du passé de la série</t>
  </si>
  <si>
    <t xml:space="preserve">Tales of symphonia chronicles</t>
  </si>
  <si>
    <t xml:space="preserve">Bandai-namco studios</t>
  </si>
  <si>
    <t xml:space="preserve">Namco tales studio</t>
  </si>
  <si>
    <t xml:space="preserve">tales of</t>
  </si>
  <si>
    <t xml:space="preserve">Hideo Baba</t>
  </si>
  <si>
    <t xml:space="preserve">Une compilation regroupant un opus mythique et sa suite plus convenue, mais tout de même réussie</t>
  </si>
  <si>
    <t xml:space="preserve">le premier opus, classique parmi les classiques</t>
  </si>
  <si>
    <t xml:space="preserve">toujours aussi souple dans le système de combat</t>
  </si>
  <si>
    <t xml:space="preserve">la seconde aventure, en-ça à tous les niveaux</t>
  </si>
  <si>
    <t xml:space="preserve">Tales of xillia day one edition</t>
  </si>
  <si>
    <t xml:space="preserve">Namco-bandai studios</t>
  </si>
  <si>
    <t xml:space="preserve">Namco-bandai</t>
  </si>
  <si>
    <t xml:space="preserve">Le nouvel opus de la saga flirtant entre j-rpg et action, proposant un univers plus ouvert et un système de jeu plaisant (autorisant le coopératif en multi)</t>
  </si>
  <si>
    <t xml:space="preserve">l’excellent système de combat de la série</t>
  </si>
  <si>
    <t xml:space="preserve">environnement et personnalité graphique « lambda »</t>
  </si>
  <si>
    <t xml:space="preserve">Tales of Zestiria</t>
  </si>
  <si>
    <t xml:space="preserve">Le dernier opus de la saga sur la console, offrant un système de jeu inchangé mais toujours aussi mûre dans un univers frais</t>
  </si>
  <si>
    <t xml:space="preserve">une bonne identité graphique</t>
  </si>
  <si>
    <t xml:space="preserve">techniquement assez pauvre</t>
  </si>
  <si>
    <t xml:space="preserve">Tears to Tiara 2</t>
  </si>
  <si>
    <t xml:space="preserve">Aquaplus</t>
  </si>
  <si>
    <t xml:space="preserve">NIS</t>
  </si>
  <si>
    <t xml:space="preserve">Un jeu de rôle tactique « tour par tour » mixant visual novel et proposant une durée de vis particulièrement longue</t>
  </si>
  <si>
    <t xml:space="preserve">plein de possibilités au niveau tactique</t>
  </si>
  <si>
    <t xml:space="preserve">une excellente durée de vie</t>
  </si>
  <si>
    <t xml:space="preserve">certaines phases de « blabla » interminables</t>
  </si>
  <si>
    <t xml:space="preserve">Terraria</t>
  </si>
  <si>
    <t xml:space="preserve">2D retro + procedural</t>
  </si>
  <si>
    <t xml:space="preserve">Re-logic</t>
  </si>
  <si>
    <t xml:space="preserve">Top (+20 millions)</t>
  </si>
  <si>
    <t xml:space="preserve">Le  portage, bien réalisé, du minecraft en vue latérale issu du monde indépendant</t>
  </si>
  <si>
    <t xml:space="preserve">construire son monde façon troglodyte</t>
  </si>
  <si>
    <t xml:space="preserve">sympa à deux, fendart à quatre</t>
  </si>
  <si>
    <t xml:space="preserve">difficulté parfois tendue (surtout au début)</t>
  </si>
  <si>
    <t xml:space="preserve">Teslagrad</t>
  </si>
  <si>
    <t xml:space="preserve">Rain games</t>
  </si>
  <si>
    <t xml:space="preserve">Soedesco</t>
  </si>
  <si>
    <t xml:space="preserve">Exclu consoles Sony hors micro</t>
  </si>
  <si>
    <t xml:space="preserve">Norvège</t>
  </si>
  <si>
    <t xml:space="preserve">Unity</t>
  </si>
  <si>
    <t xml:space="preserve">Un jeu de plateforme 3D à ambiance proposant d’incarner un jeune enfant pourchassé par un régime politique inhospitalier qui semble vraiment en avoir après lui</t>
  </si>
  <si>
    <t xml:space="preserve">la jouabilité souple et régulièrement renouvelée</t>
  </si>
  <si>
    <t xml:space="preserve">quelques passages irritants demandant une précision trop extrême</t>
  </si>
  <si>
    <t xml:space="preserve">Time and eternity</t>
  </si>
  <si>
    <t xml:space="preserve">Imagepooch</t>
  </si>
  <si>
    <t xml:space="preserve">voyage dans le temps / mondes parallèles + Bimbos et lolitas + girl power</t>
  </si>
  <si>
    <t xml:space="preserve">Un Dungeon-rpg un peu coquin proposant une présentant très originale</t>
  </si>
  <si>
    <t xml:space="preserve">le parti pris graphique excellent</t>
  </si>
  <si>
    <t xml:space="preserve">le scénario mature</t>
  </si>
  <si>
    <t xml:space="preserve">ça part en sucette rapidement au niveau jouabilité</t>
  </si>
  <si>
    <t xml:space="preserve">Tomb raider trilogy</t>
  </si>
  <si>
    <t xml:space="preserve">Crystal dynamics /Core Design</t>
  </si>
  <si>
    <t xml:space="preserve">Amérique du sud + Japon + Angleterre/Irlande (contemporain) + Egypte + Afrique + Antartique</t>
  </si>
  <si>
    <t xml:space="preserve">La remasterisation des opus « anniversary », « legends » et « underworld » qui ont su relancer la carrière d’une héroine iconique engluée dans des titres de plus en plus médiocres</t>
  </si>
  <si>
    <t xml:space="preserve">une trilogie complète riche en aventure</t>
  </si>
  <si>
    <t xml:space="preserve">le premier opus formidablement remis au goût du jour</t>
  </si>
  <si>
    <t xml:space="preserve">le dernier opus, légèrement moins réussi</t>
  </si>
  <si>
    <t xml:space="preserve">Top Spin 4</t>
  </si>
  <si>
    <t xml:space="preserve">2K Cheik</t>
  </si>
  <si>
    <t xml:space="preserve">République Tchèque</t>
  </si>
  <si>
    <t xml:space="preserve">publicité sexiste</t>
  </si>
  <si>
    <t xml:space="preserve">Une nouvelle édition du simulateur de tennis concurrent de virtua tennis, proposant une approche raisonnablement plus axée simulation</t>
  </si>
  <si>
    <t xml:space="preserve">un bon compromis de jeu entre arcade et simulation</t>
  </si>
  <si>
    <t xml:space="preserve">une belle courbe de progression</t>
  </si>
  <si>
    <t xml:space="preserve">modes solo peu aguicheurs</t>
  </si>
  <si>
    <t xml:space="preserve">Twisted metal</t>
  </si>
  <si>
    <t xml:space="preserve">4 (2 pour coop)</t>
  </si>
  <si>
    <t xml:space="preserve">Eat sleep play</t>
  </si>
  <si>
    <t xml:space="preserve">Un jeu de course en arène qui peut paraître bas du front mais propose toutefois un système de jeu intéressant et un mode histoire totalement improbable</t>
  </si>
  <si>
    <t xml:space="preserve">« avancer et défoncer »</t>
  </si>
  <si>
    <t xml:space="preserve">pas mal de petites subtilités dans les arènes</t>
  </si>
  <si>
    <t xml:space="preserve">ça reste du Destruction Derby</t>
  </si>
  <si>
    <t xml:space="preserve">Udraw studio</t>
  </si>
  <si>
    <t xml:space="preserve">Gestion – création de jeu</t>
  </si>
  <si>
    <t xml:space="preserve">6- Culture artistique</t>
  </si>
  <si>
    <t xml:space="preserve">Accessoire (tablette graphique)</t>
  </si>
  <si>
    <t xml:space="preserve">Jeu ayant coulé THQ</t>
  </si>
  <si>
    <t xml:space="preserve">Un « jeu » de création graphique avec tablette, conu surtout pour...avoir coulé sa boite !</t>
  </si>
  <si>
    <t xml:space="preserve">les possibilités de création cool</t>
  </si>
  <si>
    <t xml:space="preserve">les exercices du logiciel assez limités</t>
  </si>
  <si>
    <t xml:space="preserve">Ultra street fighter 4</t>
  </si>
  <si>
    <t xml:space="preserve">balancer son super combo au finish, et voir son meilleur ami grogner</t>
  </si>
  <si>
    <t xml:space="preserve">Yoshinori Ono + Takashi Nishiyama</t>
  </si>
  <si>
    <t xml:space="preserve">L’itération finale du quatrième opus de la licence, ayant marqué le passage à la représentation 3D sans impacter le système de jeu</t>
  </si>
  <si>
    <t xml:space="preserve">une patte graphique qui fonctionne bien</t>
  </si>
  <si>
    <t xml:space="preserve">vraiment plaisant à jouer</t>
  </si>
  <si>
    <t xml:space="preserve">les modes solo pas folichons</t>
  </si>
  <si>
    <t xml:space="preserve">Under defeat HD</t>
  </si>
  <si>
    <t xml:space="preserve">G.rev</t>
  </si>
  <si>
    <t xml:space="preserve">Un shoot aérien classique mais efficace qui peut parfois rappelé l’ère des « strike » des années 90</t>
  </si>
  <si>
    <t xml:space="preserve">le rythme, top</t>
  </si>
  <si>
    <t xml:space="preserve">graphiquement sans éclat</t>
  </si>
  <si>
    <t xml:space="preserve">Unreal tournament 3</t>
  </si>
  <si>
    <t xml:space="preserve">Epic games</t>
  </si>
  <si>
    <t xml:space="preserve">Le portage de l’une des séries de fps en arène les plus emblématiques dans le monde console, avec une belle réussite malgré l’absence de mode multi local</t>
  </si>
  <si>
    <r>
      <rPr>
        <sz val="11"/>
        <color rgb="FF000000"/>
        <rFont val="Calibri"/>
        <family val="2"/>
        <charset val="1"/>
      </rPr>
      <t xml:space="preserve">un rythme de jeu très efficace  </t>
    </r>
    <r>
      <rPr>
        <sz val="11"/>
        <color rgb="FFFFFFFF"/>
        <rFont val="Calibri"/>
        <family val="2"/>
        <charset val="1"/>
      </rPr>
      <t xml:space="preserve">jsripoll</t>
    </r>
  </si>
  <si>
    <t xml:space="preserve">parfaitement jouable à la manette</t>
  </si>
  <si>
    <t xml:space="preserve">un peu à la traîne sur le plan technique, malgré une belle patte artistique</t>
  </si>
  <si>
    <t xml:space="preserve">Vampire resurrection</t>
  </si>
  <si>
    <t xml:space="preserve">Iron galaxy studio</t>
  </si>
  <si>
    <t xml:space="preserve">psp</t>
  </si>
  <si>
    <t xml:space="preserve">La réédition de deux opus majeurs d’une série certes plus confidentielle que street fighter mais tout aussi amusante, avec son lot de personnages originaux</t>
  </si>
  <si>
    <t xml:space="preserve">une galerie de personnages improbables</t>
  </si>
  <si>
    <t xml:space="preserve">le second opus qui se laisse bien jouer</t>
  </si>
  <si>
    <t xml:space="preserve">ça pique graphiquement</t>
  </si>
  <si>
    <t xml:space="preserve">Vanquish</t>
  </si>
  <si>
    <t xml:space="preserve">Shinji Mikami + Atsushi Inaba + Toshihiro Nagoshi + Tatsuya Minami</t>
  </si>
  <si>
    <t xml:space="preserve">Un jeu d’action 3D à la limite du FPS, qui propose un système de tir et de couverture original ainsi qu’une action particulièrement frénétique</t>
  </si>
  <si>
    <t xml:space="preserve">la mise en scène très réussie</t>
  </si>
  <si>
    <t xml:space="preserve">le système de couverture et glissade, qui dynamise bien le jeu</t>
  </si>
  <si>
    <t xml:space="preserve">patte graphique « lambda »</t>
  </si>
  <si>
    <t xml:space="preserve">Virtua fighter 5</t>
  </si>
  <si>
    <t xml:space="preserve">Le portage de l’opus éponyme issu de l’arcade, pour un système de jeu toujours aussi technique</t>
  </si>
  <si>
    <t xml:space="preserve">technique, avec une superbe marge de progression</t>
  </si>
  <si>
    <t xml:space="preserve">le mode 1 joueurs « à classement » qui motive</t>
  </si>
  <si>
    <t xml:space="preserve">toujours aussi difficile pour un débutant de battre un vieux briscard</t>
  </si>
  <si>
    <t xml:space="preserve">Virtua tennis 3</t>
  </si>
  <si>
    <t xml:space="preserve">Un représentant très réussi du jeu de tennis arcade sur console, restant dans la lignée de ses prédécesseurs et toujours aussi jouissif en multi</t>
  </si>
  <si>
    <t xml:space="preserve">la jouabilité particulièrement agréable</t>
  </si>
  <si>
    <t xml:space="preserve">très proche de l’opus précédent</t>
  </si>
  <si>
    <t xml:space="preserve">Wipeout HD fury</t>
  </si>
  <si>
    <t xml:space="preserve">Course – futuriste</t>
  </si>
  <si>
    <t xml:space="preserve">Sony Liverpool</t>
  </si>
  <si>
    <t xml:space="preserve">wipeout</t>
  </si>
  <si>
    <t xml:space="preserve">Le digne représentant de la série de jeu de courses futuristes concurrente indirecte de f-zero, profitant de la puissance de la console pour proposer des graphismes optimisés et un dynamisme renforcé </t>
  </si>
  <si>
    <t xml:space="preserve">une jouabilité assouplie par rapport à ses ancêtres</t>
  </si>
  <si>
    <t xml:space="preserve">les graphismes attrayants et colorés</t>
  </si>
  <si>
    <t xml:space="preserve">l’ambiance « zen-techno » toujours aussi spéciale</t>
  </si>
  <si>
    <t xml:space="preserve">Wolf among us</t>
  </si>
  <si>
    <t xml:space="preserve">Top scénario (sauf la fin, bidon))</t>
  </si>
  <si>
    <t xml:space="preserve">Telltale games</t>
  </si>
  <si>
    <t xml:space="preserve">fables</t>
  </si>
  <si>
    <t xml:space="preserve">joue le méchant + joue au policier+ fin poignante</t>
  </si>
  <si>
    <t xml:space="preserve">Une aventure « intéractive » basée sur la série de BD « fables » qui réutilise les figures marquantes des contes pour enfants au service d’un scénario sombre et bien mené</t>
  </si>
  <si>
    <t xml:space="preserve">l’univers de Fables, qui réinterprète les contes classiques</t>
  </si>
  <si>
    <t xml:space="preserve">les quatre premiers épisodes qui relancent régulièrement le suspens</t>
  </si>
  <si>
    <t xml:space="preserve">le dernier épisode, « pfouit »</t>
  </si>
  <si>
    <t xml:space="preserve">Worms collection</t>
  </si>
  <si>
    <t xml:space="preserve">Mastertronic</t>
  </si>
  <si>
    <t xml:space="preserve">Team17</t>
  </si>
  <si>
    <t xml:space="preserve">Une compilation regroupant plusieurs opus majeurs de la série de jeux de stratégie au tour par tour (en version remasterisée), dont la version tout en 3D aussi originale qu’oubliable</t>
  </si>
  <si>
    <t xml:space="preserve">le concept Worms, indémodable</t>
  </si>
  <si>
    <t xml:space="preserve">plusieurs configurations de jeu selon les goûts</t>
  </si>
  <si>
    <t xml:space="preserve">ce n’est pas le VRAI premier opus</t>
  </si>
  <si>
    <t xml:space="preserve">Worms revolution collection</t>
  </si>
  <si>
    <t xml:space="preserve">La seconde compilation de la série sur la console, proposant cette fois-ci des opus plus récents en plus du remake de l’inévitable second épisode, avec une personnalisation accrue</t>
  </si>
  <si>
    <t xml:space="preserve">Retrouver Worms armageddon</t>
  </si>
  <si>
    <t xml:space="preserve">les possibilités de customisation</t>
  </si>
  <si>
    <t xml:space="preserve">ça ne vaut pas les vrais premiers épisodes (mode vieux papi nostalgique activé)</t>
  </si>
  <si>
    <t xml:space="preserve">Xcom ennemy within</t>
  </si>
  <si>
    <t xml:space="preserve">xcom</t>
  </si>
  <si>
    <t xml:space="preserve">L’adaptation console du grand succès stratégie/tactique au tour par tour du monde pc reprenant lui-même le concept du base du jeu éponyme des années 90</t>
  </si>
  <si>
    <t xml:space="preserve">l’univers vraiment réussi</t>
  </si>
  <si>
    <t xml:space="preserve">profond, tant en possibilités tactiques qu’en possibilités de customisation hors champ de bataille</t>
  </si>
  <si>
    <t xml:space="preserve">une difficulté parfois impitoyable</t>
  </si>
  <si>
    <t xml:space="preserve">Yakuza 3</t>
  </si>
  <si>
    <t xml:space="preserve">Sega – CS1</t>
  </si>
  <si>
    <t xml:space="preserve">contenu violent + alcool + Censuré en occident (tabac – disparition cigarettes et vision de la femme – disparition mini-jeux)</t>
  </si>
  <si>
    <t xml:space="preserve">yakuza</t>
  </si>
  <si>
    <t xml:space="preserve">Vengeaaance !! + joue le méchant</t>
  </si>
  <si>
    <t xml:space="preserve">Toshihiro Nagoshi + Masayoshi Kikuchi + Daisuke Sato + Kazuki Hosokawa</t>
  </si>
  <si>
    <t xml:space="preserve">Shoji Hidenori</t>
  </si>
  <si>
    <t xml:space="preserve">Le troisième opus de la saga japonaise, qui relance l’univers via un nouvel arc narratif</t>
  </si>
  <si>
    <t xml:space="preserve">revoir Kiryu et approfondir son histoire</t>
  </si>
  <si>
    <t xml:space="preserve">l’alchimie de la série prend toujours</t>
  </si>
  <si>
    <t xml:space="preserve">le passage à l’orphelinat, dodoooooo</t>
  </si>
  <si>
    <t xml:space="preserve">la jouabilité qui évolue peu</t>
  </si>
  <si>
    <t xml:space="preserve">Yakuza 4</t>
  </si>
  <si>
    <t xml:space="preserve">contenu violent + alcool</t>
  </si>
  <si>
    <t xml:space="preserve">Vengeaaance !! + joue le méchant + joue au policier</t>
  </si>
  <si>
    <t xml:space="preserve">Toshihiro Nagoshi + Masayoshi Kikuchi  + Daisuke Sato + Kazuki Hosokawa</t>
  </si>
  <si>
    <t xml:space="preserve">Le quatrième opus de la série centrée sur les intrigues mafieuses japonaises, proposant ici un système ingénieux permettant d’incarner à tour de rôle divers personnages aux visions fondamentalement différentes</t>
  </si>
  <si>
    <t xml:space="preserve">L’histoire d’Akiyama, classe et décalée</t>
  </si>
  <si>
    <t xml:space="preserve">l’histoire de Saejima et ses séquences d’infiltration boiteuses</t>
  </si>
  <si>
    <t xml:space="preserve">Yakuza 5</t>
  </si>
  <si>
    <t xml:space="preserve">Sega – ryu ga gotoku studio</t>
  </si>
  <si>
    <t xml:space="preserve">Show Aikawa</t>
  </si>
  <si>
    <t xml:space="preserve">Le cinquième opus de la série mafieuse, qui propose cette fois d’incafner cinq personnages pour boucler le second arc scénaristique de la saga</t>
  </si>
  <si>
    <t xml:space="preserve">Les loose de Dojima, toujours drôles</t>
  </si>
  <si>
    <t xml:space="preserve">Sur 5 personnages, 3 sont vraiment intéressants</t>
  </si>
  <si>
    <t xml:space="preserve">Yakuza dead souls</t>
  </si>
  <si>
    <t xml:space="preserve">Vengeaaance !! + joue le méchant + zombies</t>
  </si>
  <si>
    <t xml:space="preserve">Un spin-of Yakuza dans un univers rempli de zombies, avec des sulfateuses à la main</t>
  </si>
  <si>
    <t xml:space="preserve">le scénar n’importe nawak mais fendard</t>
  </si>
  <si>
    <t xml:space="preserve">la jouabilité vraiment approximative</t>
  </si>
  <si>
    <t xml:space="preserve">Yakuza ishin</t>
  </si>
  <si>
    <t xml:space="preserve">Vengeaaance !! + joue le méchant + ninja/samurai</t>
  </si>
  <si>
    <t xml:space="preserve">Toshihiro Nagoshi + Daisuke Sato + Kazuki Hosokawa</t>
  </si>
  <si>
    <t xml:space="preserve">Un spin-of Yakuza dans un univers issu du 19eme siècle japonais</t>
  </si>
  <si>
    <t xml:space="preserve">le scénar qui claque</t>
  </si>
  <si>
    <t xml:space="preserve">tous les personnages phares y sont</t>
  </si>
  <si>
    <t xml:space="preserve">toujours des longueurs durant certaines phases</t>
  </si>
  <si>
    <t xml:space="preserve">Yakuza kenzan</t>
  </si>
  <si>
    <t xml:space="preserve">Susumu Terajima</t>
  </si>
  <si>
    <t xml:space="preserve">Un spin-of Yakuza dans un univers issu de la période Edo (vers 1600)</t>
  </si>
  <si>
    <t xml:space="preserve">des longueurs durant certaines phases de jeu</t>
  </si>
  <si>
    <t xml:space="preserve">Zone of the enders hd collection</t>
  </si>
  <si>
    <t xml:space="preserve">Le portage HD du simulateur de pilotage de mecha scénarisé de la ps2, servie par un parti-pris cinématographique très réussi</t>
  </si>
  <si>
    <t xml:space="preserve">la jouabilité souple, passé un temps d’adaptation</t>
  </si>
  <si>
    <t xml:space="preserve">le rythme prenant une fois l’intrigue lanée</t>
  </si>
  <si>
    <t xml:space="preserve">le premier épisode, qui pique un peu</t>
  </si>
  <si>
    <t xml:space="preserve">2dark</t>
  </si>
  <si>
    <t xml:space="preserve">playstation 4</t>
  </si>
  <si>
    <t xml:space="preserve">Steelbook + artbook + ost</t>
  </si>
  <si>
    <t xml:space="preserve">Gloomywood</t>
  </si>
  <si>
    <t xml:space="preserve">Bigben</t>
  </si>
  <si>
    <t xml:space="preserve">Une nouvelle aventure/horreur par l’équipe de Frédérick Raynal, le papa de Alone in the Dark, proposant une orientation axée infiltration et une difficulté particulièrement relevée</t>
  </si>
  <si>
    <t xml:space="preserve">un vrai périple old-school</t>
  </si>
  <si>
    <t xml:space="preserve">l’ambiance macabre réussie</t>
  </si>
  <si>
    <t xml:space="preserve">beaucoup de morts injustes</t>
  </si>
  <si>
    <t xml:space="preserve">le parti-pris graphique peut déplaire</t>
  </si>
  <si>
    <t xml:space="preserve">11-11 : memories retold</t>
  </si>
  <si>
    <t xml:space="preserve">Digixart</t>
  </si>
  <si>
    <t xml:space="preserve">Guerre moderne – Première guerre mondiale</t>
  </si>
  <si>
    <t xml:space="preserve">Yoan Fanise</t>
  </si>
  <si>
    <t xml:space="preserve">Une aventure narrative sur fond de première guerre mondiale, mettant deux héros face à leurs choix et à leurs valeurs</t>
  </si>
  <si>
    <t xml:space="preserve">les deux points de vue et le traitement de la relation entre les personnages</t>
  </si>
  <si>
    <t xml:space="preserve">quelques scènes  bien poignantes</t>
  </si>
  <si>
    <t xml:space="preserve">la dernière partie « plotch », qui plombe la crédibilité de l’ensemble</t>
  </si>
  <si>
    <t xml:space="preserve">le style graphique fait quand même un peu cache-misère</t>
  </si>
  <si>
    <t xml:space="preserve">13 sentinel : aegis rim</t>
  </si>
  <si>
    <t xml:space="preserve">Exclu totale – temporaire</t>
  </si>
  <si>
    <t xml:space="preserve">Un jeu oscilllant entre narratif et RPG tout en permettant d’incarner une bonne douzaine de héros dont les chemins et décisions s’entrecroisent</t>
  </si>
  <si>
    <t xml:space="preserve">l’intrigue top</t>
  </si>
  <si>
    <t xml:space="preserve">le système de combat un peu bordélique</t>
  </si>
  <si>
    <t xml:space="preserve">428 – Shibuya scramble</t>
  </si>
  <si>
    <t xml:space="preserve">Spike chunsoft</t>
  </si>
  <si>
    <t xml:space="preserve">joue au policier + fin poignante+ méchant charismatique</t>
  </si>
  <si>
    <t xml:space="preserve">Japon (contemporain) – Tokyo</t>
  </si>
  <si>
    <t xml:space="preserve">Un visual novel prenant croisant les aventures de plusieurs personnes hauts en couleur</t>
  </si>
  <si>
    <t xml:space="preserve">le grand dynamisme de la mise en scène</t>
  </si>
  <si>
    <t xml:space="preserve">détricoter les scènes et arriver à progresser dans l’intrigue</t>
  </si>
  <si>
    <t xml:space="preserve">c’est quand même un gros « livre dont vous êtes le héros »</t>
  </si>
  <si>
    <t xml:space="preserve">88 heroes</t>
  </si>
  <si>
    <t xml:space="preserve">2D retro</t>
  </si>
  <si>
    <t xml:space="preserve">Bitmap bureau</t>
  </si>
  <si>
    <t xml:space="preserve">Exclu totale hors demat</t>
  </si>
  <si>
    <t xml:space="preserve">Un jeu de plateforme proposant non pas de bénéficier de plusieurs vies mais de disposer d’autant de héros, chacun ayant ses propres attributs et particularités et faiblesses, rendant toute traversée de niveau unique</t>
  </si>
  <si>
    <t xml:space="preserve">une usine à idées pour des gameplay de jeux de plateforme</t>
  </si>
  <si>
    <t xml:space="preserve">tomber sur le mauvais héros au mauvais moment…</t>
  </si>
  <si>
    <t xml:space="preserve">Abe new n tasty</t>
  </si>
  <si>
    <t xml:space="preserve">3D – rotoscoping</t>
  </si>
  <si>
    <t xml:space="preserve">Standard – tirage limité</t>
  </si>
  <si>
    <t xml:space="preserve">Just add water</t>
  </si>
  <si>
    <t xml:space="preserve">Limited run</t>
  </si>
  <si>
    <t xml:space="preserve">oddworld inhabitants</t>
  </si>
  <si>
    <t xml:space="preserve">La remasterisation du hit de oddworld inhabitants de l’ère ps1, proposant un scrolling dynamique et des graphismes revus tout en conservant les fondamentaux de son modèle (approche à la prince of persia, système de langage...)</t>
  </si>
  <si>
    <t xml:space="preserve">un gain de dynamisme certain</t>
  </si>
  <si>
    <t xml:space="preserve">le monde d’Abe, toujours aussi magnifique</t>
  </si>
  <si>
    <t xml:space="preserve">la fin des « écrans fixes » peut gêner les vétérans</t>
  </si>
  <si>
    <t xml:space="preserve">étaE</t>
  </si>
  <si>
    <t xml:space="preserve">Absolver</t>
  </si>
  <si>
    <t xml:space="preserve">Sloclap</t>
  </si>
  <si>
    <t xml:space="preserve">Special reserve game</t>
  </si>
  <si>
    <t xml:space="preserve">Un jeu d’action s’inspirant de façon assez particulière des jeux de combat, et proposant de batir son combattant par son expérience</t>
  </si>
  <si>
    <t xml:space="preserve">la courbe d’apprentissage dingue</t>
  </si>
  <si>
    <t xml:space="preserve">le monde plutôt joli</t>
  </si>
  <si>
    <t xml:space="preserve">assez aride, avec peu d’indications</t>
  </si>
  <si>
    <t xml:space="preserve">Abzu</t>
  </si>
  <si>
    <t xml:space="preserve">Giant squid</t>
  </si>
  <si>
    <t xml:space="preserve">Une aventure apaisante, rappelant Journey, dans un univers aquatique foisonnant </t>
  </si>
  <si>
    <t xml:space="preserve">une immersion fantastique (sans mauvais jeu de mot)</t>
  </si>
  <si>
    <t xml:space="preserve">une belle variété graphique</t>
  </si>
  <si>
    <t xml:space="preserve">ça reste très court</t>
  </si>
  <si>
    <t xml:space="preserve">on ne fait pas grand-chose à part nager</t>
  </si>
  <si>
    <t xml:space="preserve">Ace combat 7 – skies unknown</t>
  </si>
  <si>
    <t xml:space="preserve">3D + VR</t>
  </si>
  <si>
    <t xml:space="preserve">Project ace</t>
  </si>
  <si>
    <t xml:space="preserve">Accessoire (casque VR – optionnel)</t>
  </si>
  <si>
    <t xml:space="preserve">ace combat</t>
  </si>
  <si>
    <t xml:space="preserve">Un reboot de la grande saga de simulateur de vol de guerre, sur fond de conflit avec une organisation inconnue hyper-avancée</t>
  </si>
  <si>
    <t xml:space="preserve">le mode vr top</t>
  </si>
  <si>
    <t xml:space="preserve">l’histoire qui part fort mais se révèle basique</t>
  </si>
  <si>
    <t xml:space="preserve">tabass A</t>
  </si>
  <si>
    <t xml:space="preserve">Adk damashii</t>
  </si>
  <si>
    <t xml:space="preserve">Multiples (action – beat them up 2d, puzzle) </t>
  </si>
  <si>
    <t xml:space="preserve">Le portage d’une compil de la ps2 avec ninja commando, ninja combat, ninja master, agressoors of dark combat et surtout le mythique twinkle star sprites </t>
  </si>
  <si>
    <t xml:space="preserve">twinkle mon amour !</t>
  </si>
  <si>
    <t xml:space="preserve">les autres jeux, sympa mais bon</t>
  </si>
  <si>
    <t xml:space="preserve">Aer – memories of old</t>
  </si>
  <si>
    <t xml:space="preserve">Forgotten key</t>
  </si>
  <si>
    <t xml:space="preserve">Daedelic</t>
  </si>
  <si>
    <t xml:space="preserve">héros amnésique + girl power</t>
  </si>
  <si>
    <t xml:space="preserve">Une épopée onirique et contemplative permettant de diriger une jeune fille capable de se transformer en oiseau et de voler librement dans l’enchevêtrement d’iles célestes composant son monde à la recherche de réponses sur l’origine de ce phénomène</t>
  </si>
  <si>
    <t xml:space="preserve">le trip aérien</t>
  </si>
  <si>
    <t xml:space="preserve">le scénario tout en filigrane qui se découvre progressivement</t>
  </si>
  <si>
    <t xml:space="preserve">les phases à pied un peu poussives parfois</t>
  </si>
  <si>
    <t xml:space="preserve">la fin, en mode « fuck jte dirai rien »</t>
  </si>
  <si>
    <t xml:space="preserve">Alan Wake remaster</t>
  </si>
  <si>
    <t xml:space="preserve">Remedy</t>
  </si>
  <si>
    <t xml:space="preserve">Finlande</t>
  </si>
  <si>
    <t xml:space="preserve">Fantoooooomes + pouvoirs psy</t>
  </si>
  <si>
    <t xml:space="preserve">Ilkka Villi</t>
  </si>
  <si>
    <t xml:space="preserve">Le remaster du pseudo survival de la xbox360</t>
  </si>
  <si>
    <t xml:space="preserve">l’ambiance diablement réussie</t>
  </si>
  <si>
    <t xml:space="preserve">le scénario qui s’impose</t>
  </si>
  <si>
    <t xml:space="preserve">la jouabilité toujours rigide</t>
  </si>
  <si>
    <t xml:space="preserve">la mise à jour graphique light</t>
  </si>
  <si>
    <t xml:space="preserve">tabass C</t>
  </si>
  <si>
    <t xml:space="preserve">Alienation</t>
  </si>
  <si>
    <t xml:space="preserve">Housemarque</t>
  </si>
  <si>
    <t xml:space="preserve">Un shooter vue de dessus permettant d’incarner un (deux, trois ou quatre) soldats désireux d’en découdre sérieusement avec certaines races alien</t>
  </si>
  <si>
    <t xml:space="preserve">la jouabilité précise</t>
  </si>
  <si>
    <t xml:space="preserve">tout flinguer en équipe</t>
  </si>
  <si>
    <t xml:space="preserve">nombre d’aires de jeu limité</t>
  </si>
  <si>
    <t xml:space="preserve">forcément répétitif, malgré l’extension progressive du matos</t>
  </si>
  <si>
    <t xml:space="preserve">Annapurna ultimate collection box set</t>
  </si>
  <si>
    <t xml:space="preserve">Multiples (Aventure – narratif, puzzle)</t>
  </si>
  <si>
    <t xml:space="preserve">2D + FMV + 3D retro + 3D</t>
  </si>
  <si>
    <t xml:space="preserve">Multiples (Giant sparrow, Simogo)</t>
  </si>
  <si>
    <t xml:space="preserve">Annapurna interactive</t>
  </si>
  <si>
    <t xml:space="preserve">Multiple (compil)</t>
  </si>
  <si>
    <t xml:space="preserve">multiples</t>
  </si>
  <si>
    <t xml:space="preserve">voyage dans le temps / mondes parallèles + fin poignante + intro dingue</t>
  </si>
  <si>
    <t xml:space="preserve">Science-fiction – spatial + fumé + onirique + Dark/inquiétant</t>
  </si>
  <si>
    <t xml:space="preserve">Kerry Bishé, Logan Marshall-green, Alexandra Shipp, Angela Sarafyan, Vivien Lyra Blair</t>
  </si>
  <si>
    <t xml:space="preserve">Une compilation regroupant les jeux indé phares édités par Annapurna : Telling lies, outer wilds, Kentucky zero, What remains of Edith Flinch, Gorogoa, Sayonara wild hearts, Wattam et Donut county) </t>
  </si>
  <si>
    <t xml:space="preserve">plein de concepts originaux</t>
  </si>
  <si>
    <t xml:space="preserve">les expériences souvent courtes</t>
  </si>
  <si>
    <t xml:space="preserve">A plague tale : innocence</t>
  </si>
  <si>
    <t xml:space="preserve">Asobo studio</t>
  </si>
  <si>
    <t xml:space="preserve">Focus home interactive</t>
  </si>
  <si>
    <t xml:space="preserve">reconstitution historique + pouvoirs psy + religion corrompue + moi, héros à 12 ans</t>
  </si>
  <si>
    <t xml:space="preserve">France médiévale/moderne</t>
  </si>
  <si>
    <t xml:space="preserve">Une plongée sombre dans la France médiévale et ses épidémies de peste à travers les yeux d’un duo touchant</t>
  </si>
  <si>
    <t xml:space="preserve">l’histoire touchante</t>
  </si>
  <si>
    <t xml:space="preserve">l’animation des rats, impressionnante</t>
  </si>
  <si>
    <t xml:space="preserve">l’intéractivité limitée</t>
  </si>
  <si>
    <t xml:space="preserve">Aragami</t>
  </si>
  <si>
    <t xml:space="preserve">Linceworks</t>
  </si>
  <si>
    <t xml:space="preserve">Merge games</t>
  </si>
  <si>
    <t xml:space="preserve">Une remise au goût du jour de la série d’infiltration Ninja Tenchu, avec quelques trouvailles de gameplay comme les téléportations et autres pouvoirs mystiques</t>
  </si>
  <si>
    <t xml:space="preserve">de la vraie infiltration ninja</t>
  </si>
  <si>
    <t xml:space="preserve">les pouvoirs parfois originaux et toujours bien utiles</t>
  </si>
  <si>
    <t xml:space="preserve">Armello</t>
  </si>
  <si>
    <t xml:space="preserve">League of geeks</t>
  </si>
  <si>
    <t xml:space="preserve">Australie</t>
  </si>
  <si>
    <t xml:space="preserve">Un jeu de plateau stratégique et prenant demandant de prendre le pouvoir avant la fin du règne du monarque en place</t>
  </si>
  <si>
    <t xml:space="preserve">le concept d’un bon jeu de plateau avec le dynamisme d’un jeu vidéo</t>
  </si>
  <si>
    <t xml:space="preserve">l’absence de mode multi en local</t>
  </si>
  <si>
    <t xml:space="preserve">parfois un peu trop axé sur la chance</t>
  </si>
  <si>
    <t xml:space="preserve">Arthur million arcana blood</t>
  </si>
  <si>
    <t xml:space="preserve">Un jeu de combat haut en couleurs par l’équipe de Arcana heart</t>
  </si>
  <si>
    <t xml:space="preserve">le système de combat top</t>
  </si>
  <si>
    <t xml:space="preserve">Iori de king of fighters en bonus</t>
  </si>
  <si>
    <t xml:space="preserve">Assassin’s creed III remastered</t>
  </si>
  <si>
    <t xml:space="preserve">voyage dans le temps / mondes parallèles + reconstitution historique + pirates + joue le méchant + twist de ouf</t>
  </si>
  <si>
    <t xml:space="preserve">La réédition bien remasterisée de deux opus clés du premier arc de la saga, incluant le troisième opus et l’épisode portable Libération </t>
  </si>
  <si>
    <t xml:space="preserve">l’histoire riche</t>
  </si>
  <si>
    <t xml:space="preserve">les batailles navales parfois passionnantes</t>
  </si>
  <si>
    <t xml:space="preserve">graphiquement correct mais pas sublime</t>
  </si>
  <si>
    <t xml:space="preserve">Assassin's creed - Ezio collection</t>
  </si>
  <si>
    <t xml:space="preserve">voyage dans le temps / mondes parallèles + reconstitution historique + religion corrompue + twist de ouf</t>
  </si>
  <si>
    <t xml:space="preserve">Italie (renaissance) - Rome, Turquie – constantinople, Vatican</t>
  </si>
  <si>
    <t xml:space="preserve">Kristen Bell, Fancisco Randez</t>
  </si>
  <si>
    <t xml:space="preserve">Le remaster HD de la première trilogie relatant le combat des assassins contre les templiers, sur fond d’infiltration et d’intrigues politiques en monde ouvert</t>
  </si>
  <si>
    <t xml:space="preserve">un vrai voyage touristique sur son écran</t>
  </si>
  <si>
    <t xml:space="preserve">le héros qui gagne progressivement en charisme</t>
  </si>
  <si>
    <t xml:space="preserve">techniquement pas fou du fait de son age</t>
  </si>
  <si>
    <t xml:space="preserve">les twists  scénaristiquessurprenants, mais un peu pourris</t>
  </si>
  <si>
    <t xml:space="preserve">Assassin's creed Odyssey</t>
  </si>
  <si>
    <t xml:space="preserve">français intégral (anglais sous-titré fr avant patch)</t>
  </si>
  <si>
    <t xml:space="preserve">Ubisoft Quebec</t>
  </si>
  <si>
    <t xml:space="preserve">voyage dans le temps / mondes parallèles + reconstitution historique + girl power + twist de ouf</t>
  </si>
  <si>
    <t xml:space="preserve">Un nouvel épisode de la nouvelle génération d’assassins creed, qui plonge le joueur dans une guerre entre athéniens et spartiates plus ouverte que jamais</t>
  </si>
  <si>
    <t xml:space="preserve">la Grèce antique plus vraie que nature</t>
  </si>
  <si>
    <t xml:space="preserve">les sensations dans la partie « navigation »</t>
  </si>
  <si>
    <t xml:space="preserve">des héros un peu plats</t>
  </si>
  <si>
    <t xml:space="preserve">Assassin's creed Origins</t>
  </si>
  <si>
    <t xml:space="preserve">voyage dans le temps / mondes parallèles + reconstitution historique + girl power</t>
  </si>
  <si>
    <t xml:space="preserve">L’épisode fondateur de la saga chronologiquement parlant, et une volonté du développeur de changer l’orientation de la série de jeux d’infiltration en monde ouvert pour une approche plus tournée vers le RPG et le crafting</t>
  </si>
  <si>
    <t xml:space="preserve">un beau périple dans l’Egypte antique</t>
  </si>
  <si>
    <t xml:space="preserve">le système de jeu plus profond, lorgnant sur le jeu de rôle</t>
  </si>
  <si>
    <t xml:space="preserve">les « niveaux » qui annihilent toute chance de gagner « au talent » contre des adversaires trop forts</t>
  </si>
  <si>
    <t xml:space="preserve">Assassin’s creed rogue  remastered</t>
  </si>
  <si>
    <t xml:space="preserve">voyage dans le temps / mondes parallèles + reconstitution historique + joue le méchant</t>
  </si>
  <si>
    <t xml:space="preserve">La réédition bien remasterisée de l’épisode « templier » de la saga</t>
  </si>
  <si>
    <t xml:space="preserve">la lourdeur de gameplay, après avoir vu origins</t>
  </si>
  <si>
    <t xml:space="preserve">Assassin's creed Syndicate</t>
  </si>
  <si>
    <t xml:space="preserve">Jeu incompatible ps5 sans patch</t>
  </si>
  <si>
    <t xml:space="preserve">Jeu sorti pas fini</t>
  </si>
  <si>
    <t xml:space="preserve">Angleterre/Irlande (victorienne) - Londres</t>
  </si>
  <si>
    <t xml:space="preserve">Un épisode de la série d’infiltration et assassinat dans le contexte de la révolution industrielle anglaise</t>
  </si>
  <si>
    <t xml:space="preserve">la belle représentation de Londres</t>
  </si>
  <si>
    <t xml:space="preserve">techniquement un peu à la rue</t>
  </si>
  <si>
    <t xml:space="preserve">Assassin's creed Unity</t>
  </si>
  <si>
    <t xml:space="preserve">France médiévale/moderne – Paris</t>
  </si>
  <si>
    <t xml:space="preserve">Un épisode de la série d’infiltration et assassinat dans le contexte de la révolution française, très réussi sans toutefois révolutionner la série</t>
  </si>
  <si>
    <t xml:space="preserve">la révolution française vue de l’intérieur</t>
  </si>
  <si>
    <t xml:space="preserve">Assassin's creed Valhalla</t>
  </si>
  <si>
    <t xml:space="preserve">Censuré au Japon (contenu gore -démembrementts supprimés et contenu immoral vision de la femme – rhabillage de seins) + colère au Japon du fait des modifications qui altèrent l’expérience du jeu</t>
  </si>
  <si>
    <t xml:space="preserve">Scandinavie (mythologique/vikings) + Angleterre/Irlande (médiévale)</t>
  </si>
  <si>
    <t xml:space="preserve">Un épisode liaison de la saga, situé entre les sphères nordiques et les pays saxons</t>
  </si>
  <si>
    <t xml:space="preserve">les décors top</t>
  </si>
  <si>
    <t xml:space="preserve">le propos plus fin qu’espéré</t>
  </si>
  <si>
    <t xml:space="preserve">assez classique </t>
  </si>
  <si>
    <t xml:space="preserve">Assault suits Leynos</t>
  </si>
  <si>
    <t xml:space="preserve">Dracue</t>
  </si>
  <si>
    <t xml:space="preserve">NCS</t>
  </si>
  <si>
    <t xml:space="preserve">assault suits</t>
  </si>
  <si>
    <t xml:space="preserve">La remasterisation du jeu des années 90, profitant d’un gain graphique significatif malgré un système de jeu daté et une difficulté assez abrupte</t>
  </si>
  <si>
    <t xml:space="preserve">la remise à niveau graphique qui fait le job</t>
  </si>
  <si>
    <t xml:space="preserve">le système de jeu archaique</t>
  </si>
  <si>
    <t xml:space="preserve">une difficulté rapidement impitoyable</t>
  </si>
  <si>
    <t xml:space="preserve">Assetto corsa – ultimate edition</t>
  </si>
  <si>
    <t xml:space="preserve">Kunos</t>
  </si>
  <si>
    <t xml:space="preserve">réédition même support + portage autre support</t>
  </si>
  <si>
    <t xml:space="preserve">Playstation 4</t>
  </si>
  <si>
    <t xml:space="preserve">Un GT simulator très pointu pour les amoureux de sensations réalistes</t>
  </si>
  <si>
    <t xml:space="preserve">exigeant mais juste</t>
  </si>
  <si>
    <t xml:space="preserve">sans volant, c’est chaud</t>
  </si>
  <si>
    <t xml:space="preserve">on accroche ou pas</t>
  </si>
  <si>
    <t xml:space="preserve">Asterix xxl 3 – le menhir de crystal ed limitée</t>
  </si>
  <si>
    <t xml:space="preserve">figurines x 2</t>
  </si>
  <si>
    <t xml:space="preserve">Osome</t>
  </si>
  <si>
    <t xml:space="preserve">La suite de la série xxl qui recentre le gameplay sur le beat them up tout en proposant, enfin, un mode coopératif</t>
  </si>
  <si>
    <t xml:space="preserve">la coop top</t>
  </si>
  <si>
    <t xml:space="preserve">la palette de coups un peu trop limitée</t>
  </si>
  <si>
    <t xml:space="preserve">le concept du menhir de crystal multi usages, bof</t>
  </si>
  <si>
    <t xml:space="preserve">Astro bot – rescue mission</t>
  </si>
  <si>
    <t xml:space="preserve">Accessoire (casque VR – obligatoire)</t>
  </si>
  <si>
    <t xml:space="preserve">Un jeu de plateforme 3D rafraichissant faisant une merveilleuse utilisation de la réalité virtuelle</t>
  </si>
  <si>
    <t xml:space="preserve">la plateforme 3d à l’ancienne</t>
  </si>
  <si>
    <t xml:space="preserve">un poil court</t>
  </si>
  <si>
    <t xml:space="preserve">A way out</t>
  </si>
  <si>
    <t xml:space="preserve">la scène finale, qui déterminera tout</t>
  </si>
  <si>
    <t xml:space="preserve">Hazelight studio</t>
  </si>
  <si>
    <t xml:space="preserve">Multi asymétrique (capacités) + uniquement multi</t>
  </si>
  <si>
    <t xml:space="preserve">mètre étalon des aventures narratives jouables à deux</t>
  </si>
  <si>
    <t xml:space="preserve">joue le méchant+ fin poignante+ twist de ouf</t>
  </si>
  <si>
    <t xml:space="preserve">Un jeu narratif proche du concept de Telltale proposant de suivre (en coopération avec un autre joueur au besoin) l’aventure de deux évadés amenés à faire des choix cruciaux</t>
  </si>
  <si>
    <t xml:space="preserve">le mode coopératif qui marche du feu de Dieu</t>
  </si>
  <si>
    <t xml:space="preserve">l’histoire globalement efficace</t>
  </si>
  <si>
    <t xml:space="preserve">la fin « splotch »</t>
  </si>
  <si>
    <t xml:space="preserve">assez peu de liberté au final</t>
  </si>
  <si>
    <t xml:space="preserve">Axiom verge - multiverse edition</t>
  </si>
  <si>
    <t xml:space="preserve">artbook + making of</t>
  </si>
  <si>
    <t xml:space="preserve">Tom Happ games</t>
  </si>
  <si>
    <t xml:space="preserve">Badland games</t>
  </si>
  <si>
    <t xml:space="preserve">La création marathon d’un seul homme, Tom Happ, pour un metroid-like très réussi</t>
  </si>
  <si>
    <t xml:space="preserve">du joli pixel-art</t>
  </si>
  <si>
    <t xml:space="preserve">la jouabilité au poil, qui gagne progressivement en profondeur</t>
  </si>
  <si>
    <t xml:space="preserve">l’absence critique de points de téléportation</t>
  </si>
  <si>
    <t xml:space="preserve">Bastion</t>
  </si>
  <si>
    <t xml:space="preserve">3D sur décors 2d cell shading + procedural</t>
  </si>
  <si>
    <t xml:space="preserve">Supergiant games</t>
  </si>
  <si>
    <t xml:space="preserve">Un hack n slash indépendant et frais dans un monde ultra-coloré</t>
  </si>
  <si>
    <t xml:space="preserve">Battlegrounds</t>
  </si>
  <si>
    <t xml:space="preserve">coop, versus et team versus</t>
  </si>
  <si>
    <t xml:space="preserve">Saber interactive</t>
  </si>
  <si>
    <t xml:space="preserve">WWE catch</t>
  </si>
  <si>
    <t xml:space="preserve">Un jeu de catch résolument arcade</t>
  </si>
  <si>
    <t xml:space="preserve">le mode histoire débile mais rigolo</t>
  </si>
  <si>
    <t xml:space="preserve">le jeu multi forcément sympa</t>
  </si>
  <si>
    <t xml:space="preserve">graphiquement, on flirte souvent avec le douteux</t>
  </si>
  <si>
    <t xml:space="preserve">la boutique ultra chère qui invite à payer « en vrai »</t>
  </si>
  <si>
    <t xml:space="preserve">xxx</t>
  </si>
  <si>
    <t xml:space="preserve">Batman Arkham knight</t>
  </si>
  <si>
    <t xml:space="preserve">super héros en collant/armure+ fin poignante</t>
  </si>
  <si>
    <t xml:space="preserve">L’épilogue réussi de la saga batman entamée sur ps3, proposant toujours un mix entre action et infiltration tout en ajoutant un aspect conduite de batmobile aussi grisant à court terme que rébarbatif à long terme</t>
  </si>
  <si>
    <t xml:space="preserve">le rythme bien enlevé</t>
  </si>
  <si>
    <t xml:space="preserve">Bon ça va, on l’a bien vue la Batmobile, va falloir la ranger maintenant</t>
  </si>
  <si>
    <t xml:space="preserve">Battlefield 1</t>
  </si>
  <si>
    <t xml:space="preserve">Une itération du concurrent de « call of » traitant d’une période généralement peu usitée de l’histoire via des mini-histoires très scénarisées ou un mode multi en ligne plus classique mais permettant de se familiariser avec les engins et armes du début Xxeme siècle</t>
  </si>
  <si>
    <t xml:space="preserve">les mini-histoires qui transportent le joueur aux quatre coins du monde</t>
  </si>
  <si>
    <t xml:space="preserve">l’immersion particulièrement réussie</t>
  </si>
  <si>
    <t xml:space="preserve">ils sont où les français ?</t>
  </si>
  <si>
    <t xml:space="preserve">Battlefield V</t>
  </si>
  <si>
    <t xml:space="preserve">Un FPS reprenant le concept de battlefield one en proposant de multiples scénarios dans le contexte de la seconde guerre mondiale</t>
  </si>
  <si>
    <t xml:space="preserve">techniquement au top</t>
  </si>
  <si>
    <t xml:space="preserve">une belle immersion dans l’ambiance présumée de la seconde guerre</t>
  </si>
  <si>
    <t xml:space="preserve">les modes histoires un peu plan-plan</t>
  </si>
  <si>
    <t xml:space="preserve">Battle garegga rev 2016</t>
  </si>
  <si>
    <t xml:space="preserve">La remise au gout du jour d'un shooter de légende, proposant une courbe de difficulté acceptable et un univers graphique très agréable</t>
  </si>
  <si>
    <t xml:space="preserve">l’univers globalement sympa</t>
  </si>
  <si>
    <t xml:space="preserve">l’action frénétique</t>
  </si>
  <si>
    <t xml:space="preserve">techniquement, ça a bien vécu</t>
  </si>
  <si>
    <r>
      <rPr>
        <sz val="11"/>
        <color rgb="FF000000"/>
        <rFont val="Calibri"/>
        <family val="2"/>
        <charset val="1"/>
      </rPr>
      <t xml:space="preserve">Battlewake  </t>
    </r>
    <r>
      <rPr>
        <sz val="11"/>
        <color rgb="FFFFFFFF"/>
        <rFont val="Calibri"/>
        <family val="2"/>
        <charset val="1"/>
      </rPr>
      <t xml:space="preserve">jsripoll</t>
    </r>
  </si>
  <si>
    <t xml:space="preserve">Survios</t>
  </si>
  <si>
    <t xml:space="preserve">Un jeu de bataille de vaisseaux pirates en VR</t>
  </si>
  <si>
    <t xml:space="preserve">et en pus on ne gerbe pas</t>
  </si>
  <si>
    <t xml:space="preserve">Bayonetta + Vanquish pack</t>
  </si>
  <si>
    <t xml:space="preserve">bimbos et lolitas + religion corrompue + super héros en collant/armure + sorciers + girl power</t>
  </si>
  <si>
    <t xml:space="preserve">Une compilation de deux classiques de la ps3, remis à jour techniquement</t>
  </si>
  <si>
    <t xml:space="preserve">toujours chouette à jouer</t>
  </si>
  <si>
    <t xml:space="preserve">le steelbook superbe</t>
  </si>
  <si>
    <t xml:space="preserve">le remaster minimaliste</t>
  </si>
  <si>
    <t xml:space="preserve">un peu too much des fois, côté bayonetta</t>
  </si>
  <si>
    <t xml:space="preserve">Bee simulator</t>
  </si>
  <si>
    <t xml:space="preserve">Varsav studio</t>
  </si>
  <si>
    <t xml:space="preserve">Pologne</t>
  </si>
  <si>
    <t xml:space="preserve">Un simulateur d’abeille à la fois pédagogique et ludique</t>
  </si>
  <si>
    <t xml:space="preserve">le mode multi sympa et inattendu</t>
  </si>
  <si>
    <t xml:space="preserve">la jouabilité un peu flottante</t>
  </si>
  <si>
    <t xml:space="preserve">Blair witch</t>
  </si>
  <si>
    <t xml:space="preserve">Bloober team</t>
  </si>
  <si>
    <t xml:space="preserve">L’adaptation narrative du film d’horreur culte</t>
  </si>
  <si>
    <t xml:space="preserve">l’ambiance inquiétante</t>
  </si>
  <si>
    <t xml:space="preserve">le chien bien géré</t>
  </si>
  <si>
    <t xml:space="preserve">Blazblue central fiction – azure edition</t>
  </si>
  <si>
    <t xml:space="preserve">artbook + ost + figurine</t>
  </si>
  <si>
    <t xml:space="preserve">Pqube</t>
  </si>
  <si>
    <t xml:space="preserve">blazblue</t>
  </si>
  <si>
    <t xml:space="preserve">Le dernier opus de la saga de jeu de combat, proposant l’épilogue de son mode histoire et un système de jeu parfaitement affiné</t>
  </si>
  <si>
    <t xml:space="preserve">technique, avec des personnages vraiment variés</t>
  </si>
  <si>
    <t xml:space="preserve">aspects graphiques et sonores au top</t>
  </si>
  <si>
    <t xml:space="preserve">peu d’évolutions par rapport aux anciens opus</t>
  </si>
  <si>
    <t xml:space="preserve">aspect scénaristique en retrait</t>
  </si>
  <si>
    <t xml:space="preserve">étaD + entréta</t>
  </si>
  <si>
    <t xml:space="preserve">Blazblue chrono phantasma extend</t>
  </si>
  <si>
    <t xml:space="preserve">La suite de la série de jeux de combats ayant succédé à Guilty gear, proposant de nouveaux personnages et un mode histoire toujours aussi bavard</t>
  </si>
  <si>
    <t xml:space="preserve">la suite du scénario, avec nombre de rebondissements</t>
  </si>
  <si>
    <t xml:space="preserve">un peu difficile d’accès pour ceux qui rejoignent le train en route</t>
  </si>
  <si>
    <t xml:space="preserve">Bleed collection</t>
  </si>
  <si>
    <t xml:space="preserve">Bootdisk revolution</t>
  </si>
  <si>
    <t xml:space="preserve">Eastasia soft</t>
  </si>
  <si>
    <t xml:space="preserve">Un duo de titres Metal Slug colorés et très agréables à deux joueurs, proposant un système de jeu plus fin qu’il n’y paraît via un astucieux ratio de couleur d’arme et d’ennemis</t>
  </si>
  <si>
    <t xml:space="preserve">l’esprit Metal Slug dans un autre type d’univers</t>
  </si>
  <si>
    <t xml:space="preserve">les petites finesses de la jouabilité qui permettent de belles réalisations, seul ou à deux</t>
  </si>
  <si>
    <t xml:space="preserve">ça reste bien bourrin</t>
  </si>
  <si>
    <t xml:space="preserve">Blind</t>
  </si>
  <si>
    <t xml:space="preserve">Tiny bull</t>
  </si>
  <si>
    <t xml:space="preserve">Perpetual games</t>
  </si>
  <si>
    <t xml:space="preserve">Un jeu atypique proposant d’utiliser la réalité virtuelle pour se plonger dans un thriller narratif dans la peau d’un...aveugle</t>
  </si>
  <si>
    <t xml:space="preserve">l’esthétique totalement originale</t>
  </si>
  <si>
    <t xml:space="preserve">on n’y voit vraiment rien parfois !</t>
  </si>
  <si>
    <t xml:space="preserve">Blood and truth</t>
  </si>
  <si>
    <t xml:space="preserve">Accessoire (casque VR + PS move – obligatoire) – jouabilité reco de mouvements</t>
  </si>
  <si>
    <t xml:space="preserve">Angleterre/Irlande (contemporain) – Londres</t>
  </si>
  <si>
    <t xml:space="preserve">Une nouvelle tentative d’immersion vr par les créations de London Heist (à l’époque intégré dans psvr worlds)</t>
  </si>
  <si>
    <t xml:space="preserve">l’immersion sympa dans un univers James bondien</t>
  </si>
  <si>
    <t xml:space="preserve">contrôles réussis</t>
  </si>
  <si>
    <t xml:space="preserve">rapidement fatigant pour les yeux</t>
  </si>
  <si>
    <t xml:space="preserve">Bloodborne - goty</t>
  </si>
  <si>
    <t xml:space="preserve">Dark/inquiétant – lovecraft</t>
  </si>
  <si>
    <t xml:space="preserve">Le système de jeu de Dark Souls porté dans un univers plus gothique, accentuant l’esquive et les armes à feu tout en conservant la difficulté réputée de la série</t>
  </si>
  <si>
    <t xml:space="preserve">l’univers graphique magnifique</t>
  </si>
  <si>
    <t xml:space="preserve">Le rythme nerveux et plus fluide qu’un « Souls »</t>
  </si>
  <si>
    <t xml:space="preserve">on passe du temps pour arriver à survivre, même dans l’intro</t>
  </si>
  <si>
    <t xml:space="preserve">Blood bowl 2</t>
  </si>
  <si>
    <t xml:space="preserve">Cyanide</t>
  </si>
  <si>
    <t xml:space="preserve">Warhammer</t>
  </si>
  <si>
    <t xml:space="preserve">Un jeu à mi-chemin entre rugby et stratégie au tour par tour, qui propose de nombreuses options malgré une place toujours significative laissée à la chance du fait de la forte présence de lancers de dés</t>
  </si>
  <si>
    <t xml:space="preserve">l’ambiance réussie</t>
  </si>
  <si>
    <t xml:space="preserve">le mode carrière qui vaut vraiment le coup</t>
  </si>
  <si>
    <t xml:space="preserve">le facteur chance assez élevé (dés)</t>
  </si>
  <si>
    <t xml:space="preserve">techniquement souffreteux</t>
  </si>
  <si>
    <t xml:space="preserve">Blue reflection</t>
  </si>
  <si>
    <t xml:space="preserve">Gust</t>
  </si>
  <si>
    <t xml:space="preserve">Koei-tecmo</t>
  </si>
  <si>
    <t xml:space="preserve">Un RPG japo,nais classieux aux frontières du magical girl</t>
  </si>
  <si>
    <t xml:space="preserve">graphiquement, c’est fin et classe</t>
  </si>
  <si>
    <t xml:space="preserve">très classique</t>
  </si>
  <si>
    <t xml:space="preserve">le fan service un peu passe-partout (les scènes de douches, bon…)</t>
  </si>
  <si>
    <t xml:space="preserve">Borderlands - the handsome collection</t>
  </si>
  <si>
    <t xml:space="preserve">Gearbox software</t>
  </si>
  <si>
    <t xml:space="preserve">borderlands</t>
  </si>
  <si>
    <t xml:space="preserve">méchant charismatique</t>
  </si>
  <si>
    <t xml:space="preserve">La compilation HD des deux volets du FPS scénarisé pouvant être joué tant en solo qu’en multi coopératif</t>
  </si>
  <si>
    <t xml:space="preserve">la rehausse graphique, qui met enfin le jeu au niveau</t>
  </si>
  <si>
    <t xml:space="preserve">un scénario qui vaut le coup</t>
  </si>
  <si>
    <t xml:space="preserve">quelques pics de difficulté, surtout au début</t>
  </si>
  <si>
    <t xml:space="preserve">Brothers : a tale of two sons</t>
  </si>
  <si>
    <t xml:space="preserve">comprendre comment une petite décision peut tout faire basculer</t>
  </si>
  <si>
    <t xml:space="preserve">moi, héros à 12 ans+ fin poignante</t>
  </si>
  <si>
    <t xml:space="preserve">Une aventure scénarisée touchante mettant le joueur au contrôle de deux frères partant à l’aventure pour ramener de quoi soigner leur père malade, quitte à braver de nombreux dangers et énigmes</t>
  </si>
  <si>
    <t xml:space="preserve">le scénario touchant de bout en bout</t>
  </si>
  <si>
    <t xml:space="preserve">les puzzles simples mais intelligents</t>
  </si>
  <si>
    <t xml:space="preserve">pas de mode multi (sauf à partager la manette en deux)</t>
  </si>
  <si>
    <t xml:space="preserve">jouer à deux casse le lien avec l’autre frère</t>
  </si>
  <si>
    <t xml:space="preserve">Burnout paradise remastered</t>
  </si>
  <si>
    <t xml:space="preserve">Stellar entertainment</t>
  </si>
  <si>
    <t xml:space="preserve">Le portage remasterisé du dernier grand jeu de course du studio Criterion, proposant l’expérience arcade burnout en monde ouvert</t>
  </si>
  <si>
    <t xml:space="preserve">un vaste monde ouvert bien monté</t>
  </si>
  <si>
    <t xml:space="preserve">la jouabilité lourde, loin des Burnout d’origine</t>
  </si>
  <si>
    <t xml:space="preserve">Bullet girls phantasia</t>
  </si>
  <si>
    <t xml:space="preserve">Shade</t>
  </si>
  <si>
    <t xml:space="preserve">Le troisième épisode du TPS frippon plongé dans un milieu pseudo fantastique</t>
  </si>
  <si>
    <t xml:space="preserve">plutôt joli</t>
  </si>
  <si>
    <t xml:space="preserve">le fan service intégré à l’histoire (bon ok…)</t>
  </si>
  <si>
    <t xml:space="preserve">Call of duty advanced warfare</t>
  </si>
  <si>
    <t xml:space="preserve">Sledgehammer games</t>
  </si>
  <si>
    <t xml:space="preserve">Kevin Spacey </t>
  </si>
  <si>
    <t xml:space="preserve">Un opus du célèbre jeu de tir reprenant ses mécaniques classiques en les transposant dans un univers néo-contemporain propice à l’utilisation d’armes plus futuristes contre des terroristes sanguinaires (ou des joueurs n’ayant rien demandé)</t>
  </si>
  <si>
    <t xml:space="preserve">le scénario convaincant, avec de belles performances d’acteurs</t>
  </si>
  <si>
    <t xml:space="preserve">les nouveaux joujoux modernes pour se tirer dessus</t>
  </si>
  <si>
    <t xml:space="preserve">l’univers reste basique, malgré les efforts sur le  manichéisme</t>
  </si>
  <si>
    <t xml:space="preserve">Call of duty infinite warfare</t>
  </si>
  <si>
    <t xml:space="preserve">Kit Harington</t>
  </si>
  <si>
    <t xml:space="preserve">Un nouvel opus de la série troquant la guerre moderne pour les joutes spatiales</t>
  </si>
  <si>
    <t xml:space="preserve">vraiment superbe, surtout dans l’espace</t>
  </si>
  <si>
    <t xml:space="preserve">les joutes spatiales et le mode zombies, originaux et bien montés</t>
  </si>
  <si>
    <t xml:space="preserve">le méchant en carton</t>
  </si>
  <si>
    <t xml:space="preserve">Call of duty modern warfare remastered</t>
  </si>
  <si>
    <t xml:space="preserve">Le remaster d’un des opus les plus appréciés de la saga, faisant la part belle à la guerre contemporaine</t>
  </si>
  <si>
    <t xml:space="preserve">l’histoire bien mensée</t>
  </si>
  <si>
    <t xml:space="preserve">graphiquement plus convaincant</t>
  </si>
  <si>
    <t xml:space="preserve">quelques scripts archaiques</t>
  </si>
  <si>
    <t xml:space="preserve">Call of the sea : Norah’s diary</t>
  </si>
  <si>
    <t xml:space="preserve">Artbook + goodies</t>
  </si>
  <si>
    <t xml:space="preserve">Out of the blue</t>
  </si>
  <si>
    <t xml:space="preserve">Raw fury</t>
  </si>
  <si>
    <t xml:space="preserve">Océanie</t>
  </si>
  <si>
    <t xml:space="preserve">Un narratif sur une ile pas si paradisiaque</t>
  </si>
  <si>
    <t xml:space="preserve">très chaleureux</t>
  </si>
  <si>
    <t xml:space="preserve">peu surprenant pour les habitués</t>
  </si>
  <si>
    <t xml:space="preserve">attente réception</t>
  </si>
  <si>
    <t xml:space="preserve">Carmageddon max carnage</t>
  </si>
  <si>
    <t xml:space="preserve">1 (joyeux étron)</t>
  </si>
  <si>
    <t xml:space="preserve">stainless games</t>
  </si>
  <si>
    <t xml:space="preserve">Le remake de la série de jeux de course polémique</t>
  </si>
  <si>
    <t xml:space="preserve">moche</t>
  </si>
  <si>
    <t xml:space="preserve">pas de mode multi, sérieux ?</t>
  </si>
  <si>
    <t xml:space="preserve">Candle – signature edition</t>
  </si>
  <si>
    <t xml:space="preserve">Teku studios</t>
  </si>
  <si>
    <t xml:space="preserve">Daedalic</t>
  </si>
  <si>
    <t xml:space="preserve">traduction foireuse</t>
  </si>
  <si>
    <t xml:space="preserve">Un point n click au style atypique </t>
  </si>
  <si>
    <t xml:space="preserve">le style graphique atypique</t>
  </si>
  <si>
    <t xml:space="preserve">c’est leeeeeent </t>
  </si>
  <si>
    <t xml:space="preserve">Castlevania  requiem</t>
  </si>
  <si>
    <t xml:space="preserve">Multiples (Pc engine, Playstation 1)</t>
  </si>
  <si>
    <t xml:space="preserve">vampires</t>
  </si>
  <si>
    <t xml:space="preserve">Le portage  de rondo of blood et symphony of the night</t>
  </si>
  <si>
    <t xml:space="preserve">deux opus de qualité en un</t>
  </si>
  <si>
    <t xml:space="preserve">Symphony of the night toujours génial</t>
  </si>
  <si>
    <t xml:space="preserve">vraiment aucun bonus ni modification</t>
  </si>
  <si>
    <t xml:space="preserve">Catherine full body</t>
  </si>
  <si>
    <t xml:space="preserve">faire son dernier choix et savoir s’ils permettra une happy ending</t>
  </si>
  <si>
    <t xml:space="preserve">contenu « immoral » (lgbt) + difficulté « furieuse »</t>
  </si>
  <si>
    <t xml:space="preserve">Shigenori Soejima</t>
  </si>
  <si>
    <t xml:space="preserve">Le remaster augmenté du jeu culte de la ps3, proposant une difficulté ajustable et des remaniement et rajouts au scénario de base (notamment un personnage énigmatique)</t>
  </si>
  <si>
    <t xml:space="preserve">l’environnement graphique dingue et sexy</t>
  </si>
  <si>
    <t xml:space="preserve">le stress lors des phases de grimpette</t>
  </si>
  <si>
    <t xml:space="preserve">l’ajout de Rin, finalement pas si génial</t>
  </si>
  <si>
    <t xml:space="preserve">Chariot</t>
  </si>
  <si>
    <t xml:space="preserve">Frima studio</t>
  </si>
  <si>
    <t xml:space="preserve">Un jeu coopératif demandant de traîner un chariot mortuaire à travers de nombreux dédales pour l’amener jusqu’au « meilleur endroit » et satisfaire ainsi son occupant</t>
  </si>
  <si>
    <t xml:space="preserve">le mode coopératif idéal pour s’engueuler</t>
  </si>
  <si>
    <t xml:space="preserve">Chorus</t>
  </si>
  <si>
    <t xml:space="preserve">Fishlabs</t>
  </si>
  <si>
    <t xml:space="preserve">initiale</t>
  </si>
  <si>
    <t xml:space="preserve">science fiction – spatial</t>
  </si>
  <si>
    <t xml:space="preserve">Un space shooter sympa porté par un univers et une narration affirmés</t>
  </si>
  <si>
    <t xml:space="preserve">c’est très joli</t>
  </si>
  <si>
    <t xml:space="preserve">l’héroine se parle peut être un peu trop à elle-même</t>
  </si>
  <si>
    <t xml:space="preserve">Tabass C</t>
  </si>
  <si>
    <t xml:space="preserve">Cities skylines</t>
  </si>
  <si>
    <t xml:space="preserve">Tantalus media</t>
  </si>
  <si>
    <t xml:space="preserve">Paradox interactive</t>
  </si>
  <si>
    <t xml:space="preserve">Colossal order</t>
  </si>
  <si>
    <t xml:space="preserve">Un jeu renouant avec les city builders des années 90 tout en mettant fortement l’accent sur la partie construction</t>
  </si>
  <si>
    <t xml:space="preserve">de vraies possibilités de construction</t>
  </si>
  <si>
    <t xml:space="preserve">c’est joli et maniable</t>
  </si>
  <si>
    <t xml:space="preserve">aspect gestion peu profond</t>
  </si>
  <si>
    <t xml:space="preserve">Close to the sun</t>
  </si>
  <si>
    <t xml:space="preserve">Storm in a tea cup</t>
  </si>
  <si>
    <t xml:space="preserve">Wired prod</t>
  </si>
  <si>
    <t xml:space="preserve">Un narratif à la forte ambiance de Bioshock</t>
  </si>
  <si>
    <t xml:space="preserve">l’univers génial, qui s ‘appuie sur les recherches de Tesla</t>
  </si>
  <si>
    <t xml:space="preserve">un peu trop lourd à diriger</t>
  </si>
  <si>
    <t xml:space="preserve">on est souvent assez passifs quand même</t>
  </si>
  <si>
    <t xml:space="preserve">Constructor HD</t>
  </si>
  <si>
    <t xml:space="preserve">Le remaster du jeu de construction/gestion de la première Playstation, demandant d’utiliser des moyens honnêtes ou moins honnêtes pour devenir le magnat immobilier du quartier</t>
  </si>
  <si>
    <t xml:space="preserve">une belle ambiance de gangster, assez décalée</t>
  </si>
  <si>
    <t xml:space="preserve">pas mal de possibilités</t>
  </si>
  <si>
    <t xml:space="preserve">vraiment proche de son aieul, update graphique mise à part</t>
  </si>
  <si>
    <t xml:space="preserve">Control</t>
  </si>
  <si>
    <t xml:space="preserve">pouvoirs psy + girl power + big brother</t>
  </si>
  <si>
    <t xml:space="preserve">Courtney Hope</t>
  </si>
  <si>
    <t xml:space="preserve">Un jeu d’action dans un univers étrange à la limite du paranormal</t>
  </si>
  <si>
    <t xml:space="preserve">le monde, froid mais finalement bien monté</t>
  </si>
  <si>
    <t xml:space="preserve">un peu trop gris parfois</t>
  </si>
  <si>
    <t xml:space="preserve">Corpse killer anniversary</t>
  </si>
  <si>
    <t xml:space="preserve">Screaming villains</t>
  </si>
  <si>
    <t xml:space="preserve">mega-cd</t>
  </si>
  <si>
    <t xml:space="preserve">Un shooter aussi nanardesque qu’irrresistible</t>
  </si>
  <si>
    <t xml:space="preserve">drôle, même involontairement</t>
  </si>
  <si>
    <t xml:space="preserve">la « blonde de service »</t>
  </si>
  <si>
    <t xml:space="preserve">Heu…..tout le reste</t>
  </si>
  <si>
    <t xml:space="preserve">Crash bandicoot 4 : it’s about time</t>
  </si>
  <si>
    <t xml:space="preserve">Vicarious vision</t>
  </si>
  <si>
    <t xml:space="preserve">Un opus original de la saga de plateforme de Nauthy dog, proposant un aspect coopératif</t>
  </si>
  <si>
    <t xml:space="preserve">toujours superbe</t>
  </si>
  <si>
    <t xml:space="preserve">le coopératif sympa, sans plus</t>
  </si>
  <si>
    <t xml:space="preserve">le level design parfois un peu trop surchargé</t>
  </si>
  <si>
    <t xml:space="preserve">Crash n'sane trilogy</t>
  </si>
  <si>
    <t xml:space="preserve">Une remasterisation complète des trois opus du jeu de plateforme 3D star de la Playstation, et rare représentant du jeu de plateforme 3D « à couloir en vue de derrière »</t>
  </si>
  <si>
    <t xml:space="preserve">une mise à jour graphique qui claque</t>
  </si>
  <si>
    <t xml:space="preserve">une bonne durée de vie, forcément</t>
  </si>
  <si>
    <t xml:space="preserve">toujours ce manque de lisibilité</t>
  </si>
  <si>
    <t xml:space="preserve">Crash team racing nitro fueled</t>
  </si>
  <si>
    <t xml:space="preserve">Beenox</t>
  </si>
  <si>
    <t xml:space="preserve">Un remake d’un grand classique de la course mario kartesque des années 2000</t>
  </si>
  <si>
    <t xml:space="preserve">la mise à jour graphique qui claque</t>
  </si>
  <si>
    <t xml:space="preserve">toujours un peu inférieur à Mario kart</t>
  </si>
  <si>
    <t xml:space="preserve">Crawl</t>
  </si>
  <si>
    <t xml:space="preserve">Powerhoof</t>
  </si>
  <si>
    <t xml:space="preserve">Un A-rpg dont la particularité est de laisser les autres joueurs jouer le rôle des monstres, celui arrivant à abattre le héros prenant sa place (et ainsi de suite)</t>
  </si>
  <si>
    <t xml:space="preserve">un concept compétitif original</t>
  </si>
  <si>
    <t xml:space="preserve">graphiquement stylé, malgré le parti-pris minimaliste</t>
  </si>
  <si>
    <t xml:space="preserve">un peu répétitif au bout d’un moment</t>
  </si>
  <si>
    <t xml:space="preserve">on rage parfois de ne pas pouvoir faire exactement ce que l’on veut (quand on est « fantôme »)</t>
  </si>
  <si>
    <t xml:space="preserve">Crazy machines vr</t>
  </si>
  <si>
    <t xml:space="preserve">Fakt</t>
  </si>
  <si>
    <t xml:space="preserve">Wild river</t>
  </si>
  <si>
    <t xml:space="preserve">incredible machines – hommage</t>
  </si>
  <si>
    <t xml:space="preserve">L’adaptation en vr de la saga de construction déjantée</t>
  </si>
  <si>
    <t xml:space="preserve">les dominos en vrai !</t>
  </si>
  <si>
    <t xml:space="preserve">assez dirigiste</t>
  </si>
  <si>
    <t xml:space="preserve">Creed – rise to glory</t>
  </si>
  <si>
    <t xml:space="preserve">rocky</t>
  </si>
  <si>
    <t xml:space="preserve">Sylvester Stallone, Michael b Jordan</t>
  </si>
  <si>
    <t xml:space="preserve">Un jeu de boxe en vr reprenant l’univers de la saga </t>
  </si>
  <si>
    <t xml:space="preserve">immersif</t>
  </si>
  <si>
    <t xml:space="preserve">les musiques, évidemment</t>
  </si>
  <si>
    <t xml:space="preserve">quelques mouvements bizarres</t>
  </si>
  <si>
    <t xml:space="preserve">Creepy road</t>
  </si>
  <si>
    <t xml:space="preserve">Groovy milk</t>
  </si>
  <si>
    <t xml:space="preserve">Red art games</t>
  </si>
  <si>
    <t xml:space="preserve">Russie</t>
  </si>
  <si>
    <t xml:space="preserve">Un Metal slug like dans une Amérique totalement fumée</t>
  </si>
  <si>
    <t xml:space="preserve">graphiquement supberbe</t>
  </si>
  <si>
    <t xml:space="preserve">le level design assez basique</t>
  </si>
  <si>
    <t xml:space="preserve">Cursed castilla</t>
  </si>
  <si>
    <t xml:space="preserve">Locomalito</t>
  </si>
  <si>
    <t xml:space="preserve">ghosts and goblins – hommage</t>
  </si>
  <si>
    <t xml:space="preserve">Game Maker studio</t>
  </si>
  <si>
    <t xml:space="preserve">Un hommage à la série des ghosts and goblins des années 80 avec les quelques ajustements indispensables lui permettant de viser un public plus large</t>
  </si>
  <si>
    <t xml:space="preserve">un bel hommage graphique</t>
  </si>
  <si>
    <t xml:space="preserve">la variété des niveaux et situations de jeu</t>
  </si>
  <si>
    <t xml:space="preserve">l’hommage est tellement appuyé qu’on a parfois l’impression d’un plagiat</t>
  </si>
  <si>
    <t xml:space="preserve">Curses n chaos</t>
  </si>
  <si>
    <t xml:space="preserve">Tribute games</t>
  </si>
  <si>
    <t xml:space="preserve">Un jeu d’action en arène à la difficulté relevée et demandant de combattre, seul ou en coopération, des vagues successives d’ennemis</t>
  </si>
  <si>
    <t xml:space="preserve">le style très mignon</t>
  </si>
  <si>
    <t xml:space="preserve">on se serre vraiment les coudes pour survivre</t>
  </si>
  <si>
    <t xml:space="preserve">dur de chez dur, même avec plein de coudes</t>
  </si>
  <si>
    <t xml:space="preserve">Cyberpunk 2077</t>
  </si>
  <si>
    <t xml:space="preserve">Steelbook + plusieurs cd de jeu</t>
  </si>
  <si>
    <t xml:space="preserve">Cd projekt</t>
  </si>
  <si>
    <t xml:space="preserve">Jeu ayant provoqué un vrai tollé pour publicité mensongère et bugs, allant jusqu’à son retrait du playstation store et le remboursement des joueurs</t>
  </si>
  <si>
    <t xml:space="preserve">Jeu sorti pas fini + Censuré au Japon (contenu immoral vision de la femme – suppression de nombreuses scènes de nudité) + scandale crunch des développeurs</t>
  </si>
  <si>
    <t xml:space="preserve">big brother</t>
  </si>
  <si>
    <t xml:space="preserve">Keanu Reeves</t>
  </si>
  <si>
    <t xml:space="preserve">Un gta like dans un univers superbement inquiétant</t>
  </si>
  <si>
    <t xml:space="preserve">le monde superbe</t>
  </si>
  <si>
    <t xml:space="preserve">techniquement décevant</t>
  </si>
  <si>
    <t xml:space="preserve">Dangerous dr1v1ng</t>
  </si>
  <si>
    <t xml:space="preserve">Three fields entertainment</t>
  </si>
  <si>
    <t xml:space="preserve">Rocketwerks</t>
  </si>
  <si>
    <t xml:space="preserve">Un jeu de course frénétique, successeur spirituel des Burnout par les créateurs de cette série</t>
  </si>
  <si>
    <t xml:space="preserve">c’est burnout !!</t>
  </si>
  <si>
    <t xml:space="preserve">la sensation de vitesse géniale</t>
  </si>
  <si>
    <t xml:space="preserve">la durée de vie un poil maigrichonne</t>
  </si>
  <si>
    <t xml:space="preserve">rapidement très difficile</t>
  </si>
  <si>
    <t xml:space="preserve">Dark pictures – House of ashes</t>
  </si>
  <si>
    <t xml:space="preserve">Supermassive games</t>
  </si>
  <si>
    <t xml:space="preserve">précurseur des jeux narratifs jouables à plusieurs</t>
  </si>
  <si>
    <t xml:space="preserve">dark pictures</t>
  </si>
  <si>
    <t xml:space="preserve">twist de ouf + vampires</t>
  </si>
  <si>
    <t xml:space="preserve">Will Poulter</t>
  </si>
  <si>
    <t xml:space="preserve">Decima engine + Havok</t>
  </si>
  <si>
    <t xml:space="preserve">Le troisième opus de la saga morcelée des créateurs de Until dawn</t>
  </si>
  <si>
    <t xml:space="preserve">l’ambiance oppressante des grottes</t>
  </si>
  <si>
    <t xml:space="preserve">les choix plus profonds et vicieux</t>
  </si>
  <si>
    <t xml:space="preserve">encore un peu « tête de cons » dans le casting</t>
  </si>
  <si>
    <t xml:space="preserve">Le dernier acte de l’histoire a appelé, il demande ce que vous foutez</t>
  </si>
  <si>
    <t xml:space="preserve">Dark pictures – little hope</t>
  </si>
  <si>
    <t xml:space="preserve">Le second opus de la saga morcelée des créateurs de Until dawn</t>
  </si>
  <si>
    <t xml:space="preserve">l’ambiance chouette qui rappelle silent hill</t>
  </si>
  <si>
    <t xml:space="preserve">les multiples embranchements en fonction des choix et réussites</t>
  </si>
  <si>
    <t xml:space="preserve">quelques ficelles scénaristiques un peu grosses</t>
  </si>
  <si>
    <t xml:space="preserve">Dark pictures – Man of medan</t>
  </si>
  <si>
    <t xml:space="preserve">Shawn Ashmore</t>
  </si>
  <si>
    <t xml:space="preserve">Une aventure scénarisée à tiroirs par les inventeurs de la saga Until Dawn</t>
  </si>
  <si>
    <t xml:space="preserve">quelques « têtes de cons » dans le casting</t>
  </si>
  <si>
    <t xml:space="preserve">Darksiders</t>
  </si>
  <si>
    <t xml:space="preserve">Vigil games</t>
  </si>
  <si>
    <t xml:space="preserve">Censuré aux Emirats arabes unis (religion – attaque de divinités – interdiction totale)</t>
  </si>
  <si>
    <t xml:space="preserve">darksiders</t>
  </si>
  <si>
    <t xml:space="preserve">Apocalyptique – mythologique chrétien</t>
  </si>
  <si>
    <t xml:space="preserve">Joe Madureira</t>
  </si>
  <si>
    <t xml:space="preserve">Un jeu d’action 3D efficace permettant d’incarner l’un des quatre chevaliers de l’apocalypse,rappelant par moment les grands jeux d’action de l’ère ps2 (Soul Reaver, Devil May cry) </t>
  </si>
  <si>
    <t xml:space="preserve">le héros plutôt classe</t>
  </si>
  <si>
    <t xml:space="preserve">un challenge bien équilibré</t>
  </si>
  <si>
    <t xml:space="preserve">le scénario sympa mais un peu décevant au vu du potentiel</t>
  </si>
  <si>
    <t xml:space="preserve">Darksiders genesis</t>
  </si>
  <si>
    <t xml:space="preserve">Airship syndicate</t>
  </si>
  <si>
    <t xml:space="preserve">Un diablo-like dans l’univers de darksiders, soius forme de préquelle à l’aventure principale</t>
  </si>
  <si>
    <t xml:space="preserve">le coop super sympa</t>
  </si>
  <si>
    <t xml:space="preserve">les voix des personnages, bizarres</t>
  </si>
  <si>
    <t xml:space="preserve">Dark souls remastered</t>
  </si>
  <si>
    <t xml:space="preserve">Qloc</t>
  </si>
  <si>
    <t xml:space="preserve">La restauration de la suite spirituelle de Demon’s soul qui reprend tant l’univers glauque que la difficulté exacerbée</t>
  </si>
  <si>
    <t xml:space="preserve">l’univers gothique et l’architecture des niveaux, splendides</t>
  </si>
  <si>
    <t xml:space="preserve">la difficulté qui demande une approche de survie stratégique</t>
  </si>
  <si>
    <t xml:space="preserve">la difficulté qui donne parfois envie de bouffer le CD</t>
  </si>
  <si>
    <t xml:space="preserve">le héros un peu lourd à diriger</t>
  </si>
  <si>
    <t xml:space="preserve">Dark souls 3</t>
  </si>
  <si>
    <t xml:space="preserve">L’ultime opus de la série de RPG « hardcore » du développeur, qui reste fidèle à son concept tout en profitant des améliorations graphiques et ludiques de ses prédécesseurs</t>
  </si>
  <si>
    <t xml:space="preserve">encore plus joli</t>
  </si>
  <si>
    <t xml:space="preserve">la jouabilité a été assouplie, et ça fait du bien</t>
  </si>
  <si>
    <t xml:space="preserve">le scénario sympa, mais pas épique non plus</t>
  </si>
  <si>
    <t xml:space="preserve">Days gone</t>
  </si>
  <si>
    <t xml:space="preserve">Sony Bend</t>
  </si>
  <si>
    <t xml:space="preserve">Sam Witwer</t>
  </si>
  <si>
    <t xml:space="preserve">Un jeu d’action apocalyptique à mi-chemin entre the Last of Us et un beat them all</t>
  </si>
  <si>
    <t xml:space="preserve">les vagues de zombies, impressionnantes</t>
  </si>
  <si>
    <t xml:space="preserve">pas vraiment original</t>
  </si>
  <si>
    <t xml:space="preserve">Dead island definitive edition</t>
  </si>
  <si>
    <t xml:space="preserve">Techland</t>
  </si>
  <si>
    <t xml:space="preserve">publicité gore + Censuré en Allemagne (contenu gore – interdiction totale)</t>
  </si>
  <si>
    <t xml:space="preserve">Dark/inquiétant + Océanie</t>
  </si>
  <si>
    <t xml:space="preserve">L’édition finale optimisée du jeu de survie en monde ouvert, tout de même très axé action et dégommage de zombies</t>
  </si>
  <si>
    <t xml:space="preserve">l’ambiance paradisiaque et la sensation de liberté</t>
  </si>
  <si>
    <t xml:space="preserve">pas mal de possibilités de jeu</t>
  </si>
  <si>
    <t xml:space="preserve">le scénario « pfouit »</t>
  </si>
  <si>
    <t xml:space="preserve">Deadlight – director’s cut</t>
  </si>
  <si>
    <t xml:space="preserve">Tequila works</t>
  </si>
  <si>
    <t xml:space="preserve">Un jeu de plateforme scénarisé qui peut parfois rappeler le jeu Flashback et permettant d’incarner un père à la recherche de sa famille dans un chaos zombiesque total</t>
  </si>
  <si>
    <t xml:space="preserve">le style graphique réussi</t>
  </si>
  <si>
    <t xml:space="preserve">on est vite pris par l’histoire, avec l’envie d’en savoir plus</t>
  </si>
  <si>
    <t xml:space="preserve">la fin un peu bâtarde</t>
  </si>
  <si>
    <t xml:space="preserve">évolue peu au niveau des situations de jeu</t>
  </si>
  <si>
    <t xml:space="preserve">Dead or alive 5 last round</t>
  </si>
  <si>
    <t xml:space="preserve">L’édition ultime du représentant d’un genre qui se raréfie sur cette génération de console</t>
  </si>
  <si>
    <t xml:space="preserve">plein de personnages au style varié</t>
  </si>
  <si>
    <t xml:space="preserve">toujours assez technique tout en restant accessible</t>
  </si>
  <si>
    <t xml:space="preserve">les décors un peu décevants</t>
  </si>
  <si>
    <t xml:space="preserve">la jouabilité stagne au regard des précédents opus</t>
  </si>
  <si>
    <t xml:space="preserve">Dead or alive 6</t>
  </si>
  <si>
    <t xml:space="preserve">Tangentlemen</t>
  </si>
  <si>
    <t xml:space="preserve">Un opus plus accessible de la célèbre série de jeux de baston proche de virtua fighter</t>
  </si>
  <si>
    <t xml:space="preserve">super joli</t>
  </si>
  <si>
    <t xml:space="preserve">accessible mais toujours technique</t>
  </si>
  <si>
    <t xml:space="preserve">des stages n’importe quoi</t>
  </si>
  <si>
    <t xml:space="preserve">c’est QUOI ce mode histoire pourri ?</t>
  </si>
  <si>
    <t xml:space="preserve">Dead or alive xtrem 3</t>
  </si>
  <si>
    <t xml:space="preserve">Accessoire (casque VR – optionnel – patch requis)</t>
  </si>
  <si>
    <t xml:space="preserve">Un nouvel opus du spin off « sportif » de la série, qui s’approche dangereusement de la simulation de matage de jeunes filles en bikini</t>
  </si>
  <si>
    <t xml:space="preserve">très joli, forcément</t>
  </si>
  <si>
    <t xml:space="preserve">intéractivité limitée</t>
  </si>
  <si>
    <t xml:space="preserve">chaque petit accessoire coûte une blinde</t>
  </si>
  <si>
    <t xml:space="preserve">Dead rising</t>
  </si>
  <si>
    <t xml:space="preserve">Censuré au Japon (contenu gore – sang supprimé) + censuré en occident (contenu immoral vision de la femme – suppression seins nus sur les murs et objets) +Censuré en Allemagne (contenu gore – interdiction totale)</t>
  </si>
  <si>
    <t xml:space="preserve">USA (contemporain) – Colorado</t>
  </si>
  <si>
    <t xml:space="preserve">Le portage HD du premier volet de la  série de jeu d’action en milieu zombi, demandant d’arpenter un centre commercial à la recherche d’un échappatoire </t>
  </si>
  <si>
    <t xml:space="preserve">le héros et l’ambiance décalés</t>
  </si>
  <si>
    <t xml:space="preserve">la jouabilité simple d’accès qui rend les parties légères</t>
  </si>
  <si>
    <t xml:space="preserve">parfois un poil de mauvais goût</t>
  </si>
  <si>
    <t xml:space="preserve">Dear Esther</t>
  </si>
  <si>
    <t xml:space="preserve">The chineese room</t>
  </si>
  <si>
    <t xml:space="preserve">Angleterre/Irlande (contemporain) - Hebridean Island</t>
  </si>
  <si>
    <t xml:space="preserve">Une aventure narrative pur jus partageant une histoire touchante et énigmatique au sein des iles Hébrides</t>
  </si>
  <si>
    <t xml:space="preserve">peu de choses à faire</t>
  </si>
  <si>
    <t xml:space="preserve">court, mais alors vraiment !</t>
  </si>
  <si>
    <t xml:space="preserve">Death stranding</t>
  </si>
  <si>
    <t xml:space="preserve">jeu marquant la renaissance de Kojima suite à son éviction de Konami</t>
  </si>
  <si>
    <t xml:space="preserve">Hideo Kojima + Mark Cerny</t>
  </si>
  <si>
    <t xml:space="preserve">Norman Reedus, Mads Mikkelsen, Léa Seydoux, Margaret Qualley, Guillermo del Toro</t>
  </si>
  <si>
    <t xml:space="preserve">Une aventure-action en monde ouvert sous les traits de Norman Reedus</t>
  </si>
  <si>
    <t xml:space="preserve">le concept de « simulateur de livraison » à la fois étrange et accrocheur</t>
  </si>
  <si>
    <t xml:space="preserve">le superbe casting de personnage</t>
  </si>
  <si>
    <t xml:space="preserve">le début un peu mou</t>
  </si>
  <si>
    <t xml:space="preserve">on marche beaucoup quand même</t>
  </si>
  <si>
    <t xml:space="preserve">Deemo reborn</t>
  </si>
  <si>
    <t xml:space="preserve">Rayark</t>
  </si>
  <si>
    <t xml:space="preserve">Unties</t>
  </si>
  <si>
    <t xml:space="preserve">Accessoire (casque VR + PS move – optionnels) – jouabilité reco de mouvements</t>
  </si>
  <si>
    <t xml:space="preserve">Un musical profondément scénarisé et à l’univers charmant</t>
  </si>
  <si>
    <t xml:space="preserve">vraiment prenant</t>
  </si>
  <si>
    <t xml:space="preserve">les ajouts en vr top</t>
  </si>
  <si>
    <t xml:space="preserve">certaines musiques un peu space</t>
  </si>
  <si>
    <t xml:space="preserve">Deponia</t>
  </si>
  <si>
    <t xml:space="preserve">deponia</t>
  </si>
  <si>
    <t xml:space="preserve">héros improbable + girl power</t>
  </si>
  <si>
    <t xml:space="preserve">Un des rares représentants du point’n click à l’ancienne, proposant un monde déjanté digne des productions Lucas Arts de la bonne époque</t>
  </si>
  <si>
    <t xml:space="preserve">les personnages bien écrits</t>
  </si>
  <si>
    <t xml:space="preserve">le jeu reste statique</t>
  </si>
  <si>
    <t xml:space="preserve">quelques énigmes un peu fumées dans le champignon</t>
  </si>
  <si>
    <t xml:space="preserve">Deponia 2 – Chaos on Deponia</t>
  </si>
  <si>
    <t xml:space="preserve">Exclu totale hors demat/micro</t>
  </si>
  <si>
    <t xml:space="preserve">La suite des aventures de Deponia, proposant un trip farfelu parsemé d’énigmes bien vues</t>
  </si>
  <si>
    <t xml:space="preserve">classique, univers mis à part</t>
  </si>
  <si>
    <t xml:space="preserve">Deponia 3 – Goodbye Deponia</t>
  </si>
  <si>
    <t xml:space="preserve">La suite et fin des aventures de Deponia, proposant un trip farfelu parsemé d’énigmes bien vues</t>
  </si>
  <si>
    <t xml:space="preserve">Deponia collection</t>
  </si>
  <si>
    <t xml:space="preserve">La compilation des quatre opus de l’un des rares représentants modernes du point’n click à l’ancienne, proposant un monde déjanté digne des productions Lucas Arts de la bonne époque</t>
  </si>
  <si>
    <t xml:space="preserve">Desperados 3</t>
  </si>
  <si>
    <t xml:space="preserve">Mimimi productions</t>
  </si>
  <si>
    <t xml:space="preserve">THQ Nordic</t>
  </si>
  <si>
    <t xml:space="preserve">mode éditeur intégré (patch)</t>
  </si>
  <si>
    <t xml:space="preserve">desperados</t>
  </si>
  <si>
    <t xml:space="preserve">Un nouvel opus du « commando au far west », proposant une préquelle à l’épisode original</t>
  </si>
  <si>
    <t xml:space="preserve">le concept de Commando adapté et dépoussiéré</t>
  </si>
  <si>
    <t xml:space="preserve">la jouabilité exemplaire</t>
  </si>
  <si>
    <t xml:space="preserve">les pouvoris surnaturels au milieu de tout ça (même s’ils sont cools)</t>
  </si>
  <si>
    <t xml:space="preserve">Destroy all humans</t>
  </si>
  <si>
    <t xml:space="preserve">Black forest games</t>
  </si>
  <si>
    <t xml:space="preserve">Pandemic studio</t>
  </si>
  <si>
    <t xml:space="preserve">mars attack – hommage</t>
  </si>
  <si>
    <t xml:space="preserve">joue le méchant + pouvoirs psy</t>
  </si>
  <si>
    <t xml:space="preserve">Un remake qui dépoussière un jeu  ps2 dont les ambitions avaient été quelque peu malmenées par son gameplay balbutiant</t>
  </si>
  <si>
    <t xml:space="preserve">le gameplay souple et agréable</t>
  </si>
  <si>
    <t xml:space="preserve">l’humour qui fait mouche</t>
  </si>
  <si>
    <t xml:space="preserve">graphiquement propre et fouillé, mais toujours un peu série B</t>
  </si>
  <si>
    <t xml:space="preserve">Detroit become human</t>
  </si>
  <si>
    <t xml:space="preserve">comprendre comment les différents choix opérés vont sauver ou condamner un personnage auquel on tenait</t>
  </si>
  <si>
    <t xml:space="preserve">Top innovation + Top ambiance + Top scénario</t>
  </si>
  <si>
    <t xml:space="preserve">girl power + joue le méchant + big brother</t>
  </si>
  <si>
    <t xml:space="preserve">Dystopique – USA – Détroit</t>
  </si>
  <si>
    <t xml:space="preserve">Jesse Williams, Clancy Brown, Lance Henriksen</t>
  </si>
  <si>
    <t xml:space="preserve">Une aventure scénarisée intéractive dans la droite lignée de heavy rain et Beyond de David Cage, profitant de la puissance de la console pour offrir un résultat toujours plus cinématographique</t>
  </si>
  <si>
    <t xml:space="preserve">des personnages très réussis et attachants dans l’ensemble</t>
  </si>
  <si>
    <t xml:space="preserve">l’on a vraiment la sensation d’écrire son histoire</t>
  </si>
  <si>
    <t xml:space="preserve">quelques grosses ficelles scénaristiques</t>
  </si>
  <si>
    <t xml:space="preserve">la jouabilité reste assez limité, malgré les efforts déployés par rapport à d’autres jeux du genre</t>
  </si>
  <si>
    <t xml:space="preserve">Devil may cry 5</t>
  </si>
  <si>
    <t xml:space="preserve">mètre étalon des jeux à choix multiples</t>
  </si>
  <si>
    <t xml:space="preserve">contenu « immoral » (vision de la femme) + Censuré en occident (vision de la femme – floutage fesses héroines) + accusations d’action liberticide du fait de la censure (finalement supprimée)</t>
  </si>
  <si>
    <t xml:space="preserve">méchant charismatique+ twist de ouf</t>
  </si>
  <si>
    <t xml:space="preserve">L’épilogue du second arc scénaristique de la saga de Capcom</t>
  </si>
  <si>
    <t xml:space="preserve">les trois personnages vraiment différents</t>
  </si>
  <si>
    <t xml:space="preserve">le style artistique contestable</t>
  </si>
  <si>
    <t xml:space="preserve">Dex</t>
  </si>
  <si>
    <t xml:space="preserve">Dreadlocks</t>
  </si>
  <si>
    <t xml:space="preserve">Un jeu d’aventure-action en vue de profil dans un univers neo-futuriste très typé steampunk et proposant quelques fins aspects de RPG</t>
  </si>
  <si>
    <t xml:space="preserve">l’ambiance à la Blade Runner</t>
  </si>
  <si>
    <t xml:space="preserve">la sensation de liberté (même si souvent illusoire)</t>
  </si>
  <si>
    <t xml:space="preserve">la jouabilité basique</t>
  </si>
  <si>
    <t xml:space="preserve">on est régulièrement paumé sans savoir ce que le jeu attend de nous</t>
  </si>
  <si>
    <t xml:space="preserve">Dirt 4</t>
  </si>
  <si>
    <t xml:space="preserve">Le second opus du jeu de rallye sur la console, proposant désormais deux approches de maniabilité pour s’adapter tant au public d’amateurs qu’aux nouveaux-venus</t>
  </si>
  <si>
    <t xml:space="preserve">la possibilité de choisir entre arcade et simulation, tous deux réussis</t>
  </si>
  <si>
    <t xml:space="preserve">des parcours intéressants et virtuellement infinis grâce au générateur</t>
  </si>
  <si>
    <t xml:space="preserve">un manque de « contact » (bon ok le but n’est pas d’avoir un Dirt showdown)</t>
  </si>
  <si>
    <t xml:space="preserve">le mode carrière très léger</t>
  </si>
  <si>
    <t xml:space="preserve">Disco elyseum final cut</t>
  </si>
  <si>
    <t xml:space="preserve">RPG – computer RPG</t>
  </si>
  <si>
    <t xml:space="preserve">Za/um</t>
  </si>
  <si>
    <t xml:space="preserve">Iam8bit</t>
  </si>
  <si>
    <t xml:space="preserve">Estonie</t>
  </si>
  <si>
    <t xml:space="preserve">joue au policier + héros amnésique</t>
  </si>
  <si>
    <t xml:space="preserve">Un RPG à la frontière du roman intéractif dans un univers crade et envoutant</t>
  </si>
  <si>
    <t xml:space="preserve">c’est magnifique, si on adhère au genre crado</t>
  </si>
  <si>
    <t xml:space="preserve">la liberté de choix et de mouvements</t>
  </si>
  <si>
    <t xml:space="preserve">complexe</t>
  </si>
  <si>
    <t xml:space="preserve">Disgaea 1 – complete</t>
  </si>
  <si>
    <t xml:space="preserve">2D sur décors 3d isométrique</t>
  </si>
  <si>
    <t xml:space="preserve">Nippon ichi</t>
  </si>
  <si>
    <t xml:space="preserve">disgaea</t>
  </si>
  <si>
    <t xml:space="preserve">farming à la con + joue le méchant + girl power + moi, héros à 12 ans</t>
  </si>
  <si>
    <t xml:space="preserve">Le remaster (très soft) du pionnier de la saga tactique de Nippon Ichi</t>
  </si>
  <si>
    <t xml:space="preserve">le scénario toujours aussi dingue</t>
  </si>
  <si>
    <t xml:space="preserve">des possibilités partout</t>
  </si>
  <si>
    <t xml:space="preserve">toujours aussi exigeant sur le level-up</t>
  </si>
  <si>
    <t xml:space="preserve">le remaster très discret</t>
  </si>
  <si>
    <t xml:space="preserve">Dishonored - definitive edition</t>
  </si>
  <si>
    <t xml:space="preserve">Arkane studios</t>
  </si>
  <si>
    <t xml:space="preserve">dishonored</t>
  </si>
  <si>
    <t xml:space="preserve">Susan Sarandon</t>
  </si>
  <si>
    <t xml:space="preserve">L’édition ultime du FPS infiltration rappelant les meilleurs moments de la série « Thief tout en proposant un système de pouvoirs parfaitement intégré dans une histoire complexe et réussie</t>
  </si>
  <si>
    <t xml:space="preserve">l’ambiance vraiment particulière</t>
  </si>
  <si>
    <t xml:space="preserve">beaucoup de possibilités de jeu</t>
  </si>
  <si>
    <t xml:space="preserve">prendre conscience des possibilités offertes demande un temps d’adaptation significatif</t>
  </si>
  <si>
    <t xml:space="preserve">Dishonored - la mort de l'outsider</t>
  </si>
  <si>
    <t xml:space="preserve">pouvoirs psy + héros « minoritaire »</t>
  </si>
  <si>
    <t xml:space="preserve">La conclusion de la saga de FPS infiltration, proposant de bénéficier de nouveaux pouvoirs « à volonté » afin de s’extirper de niveaux toujours aussi tortueux</t>
  </si>
  <si>
    <t xml:space="preserve">encore plus de souplesse dans la prise en main</t>
  </si>
  <si>
    <t xml:space="preserve">un monde crédible et fascinant</t>
  </si>
  <si>
    <t xml:space="preserve">Disney infinity 3.0</t>
  </si>
  <si>
    <t xml:space="preserve">figurines</t>
  </si>
  <si>
    <t xml:space="preserve">Avalanche software</t>
  </si>
  <si>
    <t xml:space="preserve">Accessoire (figurines obligatoires) + Mode éditeur intégré </t>
  </si>
  <si>
    <t xml:space="preserve">mètre étalon des jeux à figurines</t>
  </si>
  <si>
    <t xml:space="preserve">Disney</t>
  </si>
  <si>
    <t xml:space="preserve">Le dernier opus de « jeu-figurine » de Disney, proposant de suivre plusieurs aventures pré-fabriquées avant de se lancer dans sa propre conception de niveaux et systèmes de jeu</t>
  </si>
  <si>
    <t xml:space="preserve">les possibilités de création gigantesques</t>
  </si>
  <si>
    <t xml:space="preserve">les aventures pré-fabriquées pour se lancer et trouver l’inspiration</t>
  </si>
  <si>
    <t xml:space="preserve">le modèle économique ruineux</t>
  </si>
  <si>
    <t xml:space="preserve">Dissidia final fantasy NT</t>
  </si>
  <si>
    <t xml:space="preserve">Tetsuya Nomura + Yoshitaka Amano</t>
  </si>
  <si>
    <t xml:space="preserve">Un nouvel opus du jeu de combat aérien regroupant les personnages principaux de la saga, favorisant désormais un 3vs3 plus tactique</t>
  </si>
  <si>
    <t xml:space="preserve">une belle brochette de personnages</t>
  </si>
  <si>
    <t xml:space="preserve">Le 3 contre 3 amène des possibilités tactiques (et des injustices)</t>
  </si>
  <si>
    <t xml:space="preserve">la jouabilité qui « flotte »</t>
  </si>
  <si>
    <t xml:space="preserve">le mode histoire ridicule</t>
  </si>
  <si>
    <t xml:space="preserve">Divinity original sin enhanced edition</t>
  </si>
  <si>
    <t xml:space="preserve">Larian studios</t>
  </si>
  <si>
    <t xml:space="preserve">Belgique</t>
  </si>
  <si>
    <t xml:space="preserve">divinity</t>
  </si>
  <si>
    <t xml:space="preserve">Un RPG de la « nouvelle vague », à la croisée de Diablo et des Baldur’s gate d’antan, porté par un univers très complet et un mode deux joueurs totalement atypique</t>
  </si>
  <si>
    <t xml:space="preserve">un monde complexe, crédible et magnifique</t>
  </si>
  <si>
    <t xml:space="preserve">la jouabilité , très complète, demande une immersion totale</t>
  </si>
  <si>
    <t xml:space="preserve">Divinity original sin 2 definitive edition</t>
  </si>
  <si>
    <t xml:space="preserve">Une suite gardant l’esprit de son prédécesseur, à la croisée de Diablo et des Baldur’s gate d’antan, et toujours porté par un univers très réussi et un mode deux joueurs totalement atypique</t>
  </si>
  <si>
    <t xml:space="preserve">un univers envoutant et coloré</t>
  </si>
  <si>
    <t xml:space="preserve">le mode deux joueurs , toujours aussi formidable</t>
  </si>
  <si>
    <t xml:space="preserve">toujours assez exigeant pour le néophyte</t>
  </si>
  <si>
    <t xml:space="preserve">Dmc - devil may cry definitive edition</t>
  </si>
  <si>
    <t xml:space="preserve">Le portage HD du reboot Devil may cry de Ninja theory, proposant un Dante charismatique bien que désormais un peu tête à claque</t>
  </si>
  <si>
    <t xml:space="preserve">la jouabilité très efficace</t>
  </si>
  <si>
    <t xml:space="preserve">globalement très réussi au niveau de l’ambiance et des situations de jeu</t>
  </si>
  <si>
    <t xml:space="preserve">le design des personnages, un peu « têtes à claques »</t>
  </si>
  <si>
    <t xml:space="preserve">ne respecte pas vraiment la trame « gothique » de ses aieuls</t>
  </si>
  <si>
    <t xml:space="preserve">Don’t starve – megapack</t>
  </si>
  <si>
    <t xml:space="preserve">Gestion – gestion de ressources</t>
  </si>
  <si>
    <t xml:space="preserve">Klei entertainment</t>
  </si>
  <si>
    <t xml:space="preserve">farming à la con + joue au docteur</t>
  </si>
  <si>
    <t xml:space="preserve">D’abord un jeu de survie mêlant construction et gestion de ressource, suivi d’un jeu d’action dont certains modules sont jouables à plusieurs, pour une expérience globale plutôt atypique</t>
  </si>
  <si>
    <t xml:space="preserve">graphiquement très mignon (piège principal du jeu, réellement impitoyable)</t>
  </si>
  <si>
    <t xml:space="preserve">les modes variés, notamment le mode deux joueurs</t>
  </si>
  <si>
    <t xml:space="preserve">les premières parties, qui durent généralement 3 minutes chrono (avec une mort atroce à la clé)</t>
  </si>
  <si>
    <t xml:space="preserve">voir son ami mourir, et savoir que c’est bientôt son tour</t>
  </si>
  <si>
    <t xml:space="preserve">Do not feed the monkeys</t>
  </si>
  <si>
    <t xml:space="preserve">Fictiorama studios</t>
  </si>
  <si>
    <t xml:space="preserve">démat</t>
  </si>
  <si>
    <t xml:space="preserve">joue le méchant + héros improbable + big brother</t>
  </si>
  <si>
    <t xml:space="preserve">Un point n click de surveillance très intéressant</t>
  </si>
  <si>
    <t xml:space="preserve">des messages percutants</t>
  </si>
  <si>
    <t xml:space="preserve">pas vraiment de prise sur la fin du jeu</t>
  </si>
  <si>
    <t xml:space="preserve">Doom eternal</t>
  </si>
  <si>
    <t xml:space="preserve">La suite du reboot de doom, qui cette fois restitue intactes les sensations de l’original avec le soupçon de nouveauté qui convient</t>
  </si>
  <si>
    <r>
      <rPr>
        <sz val="11"/>
        <color rgb="FF000000"/>
        <rFont val="Calibri"/>
        <family val="2"/>
        <charset val="1"/>
      </rPr>
      <t xml:space="preserve">fast and furious  </t>
    </r>
    <r>
      <rPr>
        <sz val="11"/>
        <color rgb="FFFFFFFF"/>
        <rFont val="Calibri"/>
        <family val="2"/>
        <charset val="1"/>
      </rPr>
      <t xml:space="preserve">jsripoll</t>
    </r>
  </si>
  <si>
    <t xml:space="preserve">classique pour du Doom</t>
  </si>
  <si>
    <t xml:space="preserve">Dragon age inquisition - goty</t>
  </si>
  <si>
    <t xml:space="preserve">sauve le monde (tout seul) + sorciers</t>
  </si>
  <si>
    <t xml:space="preserve">Frostbyte + Havok</t>
  </si>
  <si>
    <t xml:space="preserve">Un jeu emblématique de la série des jeux de rôle action de sa génération, proposant une approche action tout en offrant un monde ouvert scénarisé et des caractéristiques d’évolution issues du jeu de rôle</t>
  </si>
  <si>
    <t xml:space="preserve">un monde semi-ouvert de qualité</t>
  </si>
  <si>
    <t xml:space="preserve">la possibilité de customiser son personnage comme on le souhaite</t>
  </si>
  <si>
    <t xml:space="preserve">quelques piques de difficulté</t>
  </si>
  <si>
    <t xml:space="preserve">peu d’originalité dans l’univers</t>
  </si>
  <si>
    <t xml:space="preserve">Dragon ball fighter z</t>
  </si>
  <si>
    <t xml:space="preserve">Top multi (versus) + Top online versus </t>
  </si>
  <si>
    <t xml:space="preserve">Le retour de la série dans la baston 2D classique (mais ultra-spectaculaire), avec une approche à la fois simple et technique poussant à fond les bases de l’opus 3DS</t>
  </si>
  <si>
    <t xml:space="preserve">style graphique vraiment fidèle à l’anime</t>
  </si>
  <si>
    <t xml:space="preserve">technique comme un jeu d’Ark System Works</t>
  </si>
  <si>
    <t xml:space="preserve">l’impossibilité de voler librement</t>
  </si>
  <si>
    <t xml:space="preserve">le scénario original sympa, sans plus</t>
  </si>
  <si>
    <t xml:space="preserve">Dragon ball xenoverse 2</t>
  </si>
  <si>
    <t xml:space="preserve">Le portage de la série dans un monde ouvert, à mi-chemin entre le jeu d’aventure et le jeu de combat 3D aérien typique des opus précédents de la série</t>
  </si>
  <si>
    <t xml:space="preserve">le mode histoire qui fait rentrer dans le monde du manga</t>
  </si>
  <si>
    <t xml:space="preserve">la grande liberté de mouvement</t>
  </si>
  <si>
    <t xml:space="preserve">la jouabilité flotte parfois un peu</t>
  </si>
  <si>
    <t xml:space="preserve">les possibilités tactiques un poil limitées</t>
  </si>
  <si>
    <t xml:space="preserve">Dragon ball z kakarot</t>
  </si>
  <si>
    <t xml:space="preserve">Le portage de la série dans un monde ouvert, plus axé RPG que xeonverse mais gardant ce mix aventure et baston sympa</t>
  </si>
  <si>
    <t xml:space="preserve">l’intégralité du mana partie z</t>
  </si>
  <si>
    <t xml:space="preserve">la traduction limite</t>
  </si>
  <si>
    <t xml:space="preserve">Dragon's dogma - dark arisen</t>
  </si>
  <si>
    <t xml:space="preserve">Le portage HD du premier projet de jeu de rôle monde ouvert de Capcom, lançant la mode sans encore pousser le concept aussi loin que ses héritiers the Witcher 3 ou Dragon age inquisition</t>
  </si>
  <si>
    <t xml:space="preserve">le système de jeu, complet mais facile à prendre en main</t>
  </si>
  <si>
    <t xml:space="preserve">un beau challenge, bien équilibré</t>
  </si>
  <si>
    <t xml:space="preserve">l’univers assez lambda</t>
  </si>
  <si>
    <t xml:space="preserve">graphiquement, c’est juste juste</t>
  </si>
  <si>
    <t xml:space="preserve">Dragon's lair trilogy</t>
  </si>
  <si>
    <t xml:space="preserve">Digital leisure</t>
  </si>
  <si>
    <t xml:space="preserve">Advances microcomputer systems</t>
  </si>
  <si>
    <t xml:space="preserve">La réédition de la trilogie dragon's lair, fmv de référence incluant dragon's lair 1 et 2 et space ace</t>
  </si>
  <si>
    <t xml:space="preserve">visuellement magnifiques</t>
  </si>
  <si>
    <t xml:space="preserve">une belle princesse à sauver</t>
  </si>
  <si>
    <t xml:space="preserve">la difficulté impitoyable</t>
  </si>
  <si>
    <t xml:space="preserve">Dragon quest XI S – edition ultime</t>
  </si>
  <si>
    <t xml:space="preserve">Une itération de la grande série de J-rpg en terme d’hommage aux opus classiques tout en proposant une représentation résolument moderne</t>
  </si>
  <si>
    <t xml:space="preserve">le système Draque dans un univers plus ouvert</t>
  </si>
  <si>
    <t xml:space="preserve">le mode 2D de la version switch et tous les petits plus (musique orchestrale, scénar bonus, voix jap…)</t>
  </si>
  <si>
    <t xml:space="preserve">le monde un poil générique pour qui suit la série depuis ses débuts</t>
  </si>
  <si>
    <t xml:space="preserve">ça reste moins bien que DQVIII</t>
  </si>
  <si>
    <t xml:space="preserve">Dragon quest builders</t>
  </si>
  <si>
    <t xml:space="preserve">Un mélange de Minecraft et de jeu d’action-rpg dans un titre particulièrement frais et simple d’accès</t>
  </si>
  <si>
    <t xml:space="preserve">vraiment, mais vraiment mignon</t>
  </si>
  <si>
    <t xml:space="preserve">les multiples possibilités de jeu habilement dévoilées au travers de l’histoire</t>
  </si>
  <si>
    <t xml:space="preserve">tout reconstruire à chaque nouveau monde</t>
  </si>
  <si>
    <t xml:space="preserve">Dragon quest heroes</t>
  </si>
  <si>
    <t xml:space="preserve">Omega force</t>
  </si>
  <si>
    <t xml:space="preserve">Un jeu intégrant le gameplay de « dynasty warriors » dans l’univers de Dragon Quest, porté par une histoire fraîche et réussie</t>
  </si>
  <si>
    <t xml:space="preserve">un Dragon Quest plus bourrin, ça fait du bien</t>
  </si>
  <si>
    <t xml:space="preserve">un Dynasty Warriors un peu joli, c’est chouette</t>
  </si>
  <si>
    <t xml:space="preserve">ça aurait été tellement bien à deux</t>
  </si>
  <si>
    <t xml:space="preserve">Dragon quest heroes 2</t>
  </si>
  <si>
    <t xml:space="preserve">La suite, affinée mais sans révolution notable, du croisement entre l’univers Dragon quest et le système de jeu Dynasty Warriors</t>
  </si>
  <si>
    <t xml:space="preserve">un mariage de genre toujours aussi réusssi</t>
  </si>
  <si>
    <t xml:space="preserve">le monde un poil moins inspiré que l’original</t>
  </si>
  <si>
    <t xml:space="preserve">très semblable à son prédécesseur</t>
  </si>
  <si>
    <t xml:space="preserve">Dragon's crown</t>
  </si>
  <si>
    <t xml:space="preserve">ps vita</t>
  </si>
  <si>
    <t xml:space="preserve">Un mélange de beat-them-up et d’action-RPG, porté par un graphisme particulier mais aussi la possibilité de vivre l’aventure à plusieurs</t>
  </si>
  <si>
    <t xml:space="preserve">une aventure de longue haleine</t>
  </si>
  <si>
    <t xml:space="preserve">le mode multi à 4 en local, pour vivre une grande aventure ensemble</t>
  </si>
  <si>
    <t xml:space="preserve">le style graphique des personnages, très spécial (goss cuisses)</t>
  </si>
  <si>
    <t xml:space="preserve">un peu bordélique</t>
  </si>
  <si>
    <t xml:space="preserve">Dreamfall chapters</t>
  </si>
  <si>
    <t xml:space="preserve">Red thread games</t>
  </si>
  <si>
    <t xml:space="preserve">Un titre regroupant les épisodes de d’épilogue tant attendu de la série de point n click des années 2000</t>
  </si>
  <si>
    <t xml:space="preserve">un épilogue, 20 ans après, enfin</t>
  </si>
  <si>
    <t xml:space="preserve">l’univers crédible et réussi</t>
  </si>
  <si>
    <t xml:space="preserve">techniquement, ce n’est pas fou</t>
  </si>
  <si>
    <t xml:space="preserve">Dreams</t>
  </si>
  <si>
    <t xml:space="preserve">Une panoplie pour donner vie à tous les jeux de son imagination</t>
  </si>
  <si>
    <t xml:space="preserve">les outils assez puissants</t>
  </si>
  <si>
    <t xml:space="preserve">très chronophage</t>
  </si>
  <si>
    <t xml:space="preserve">il faut avoir des idées quoi</t>
  </si>
  <si>
    <t xml:space="preserve">Driveclub vr</t>
  </si>
  <si>
    <t xml:space="preserve">Accessoire (casque VR – obligatoire et volant – optionnel recommandé)</t>
  </si>
  <si>
    <t xml:space="preserve">Le premier jeu de course en réalité virtuelle de la console, pour un résultat graphiquement acceptable et très jouable (pour qui résiste bien à la cinétose)</t>
  </si>
  <si>
    <t xml:space="preserve">immersion très réussie</t>
  </si>
  <si>
    <t xml:space="preserve">la jouabilité qui propose un bon compromis</t>
  </si>
  <si>
    <t xml:space="preserve">Welcome to Gerbiland en cas de conduite trop agressives</t>
  </si>
  <si>
    <t xml:space="preserve">Duke nukem 3D anniversary</t>
  </si>
  <si>
    <t xml:space="preserve">Gearbox</t>
  </si>
  <si>
    <t xml:space="preserve">3D realms</t>
  </si>
  <si>
    <t xml:space="preserve">duke nukem</t>
  </si>
  <si>
    <t xml:space="preserve">Le portage HD de l’épisode fondateur de la série, paré de ses fusils et de ses pin-ups définitivement vintage</t>
  </si>
  <si>
    <t xml:space="preserve">le héros a son charisme</t>
  </si>
  <si>
    <t xml:space="preserve">c’est moche (normal c’est très vieux)</t>
  </si>
  <si>
    <t xml:space="preserve">36-15 bon goût, repassez plus tard</t>
  </si>
  <si>
    <t xml:space="preserve">Dungeons 2</t>
  </si>
  <si>
    <t xml:space="preserve">Realmforge studio</t>
  </si>
  <si>
    <t xml:space="preserve">Kalypso media</t>
  </si>
  <si>
    <t xml:space="preserve">La résurrection, certes perfectible, de Dungeon keeper et de son système de construction/défense de donjon</t>
  </si>
  <si>
    <t xml:space="preserve">massacrer du héros décérébré</t>
  </si>
  <si>
    <t xml:space="preserve">tout reconstruire à chaque niveau</t>
  </si>
  <si>
    <t xml:space="preserve">Dungeons 3 – complete edition</t>
  </si>
  <si>
    <t xml:space="preserve">Le troisième opus du demi-frère de la saga Donjon Keeper, proposant toujours de construire et défendre son donjon au fil de missions assez loufoques</t>
  </si>
  <si>
    <t xml:space="preserve">un scénario sympa</t>
  </si>
  <si>
    <t xml:space="preserve">les dlc en code pour une édition complète….</t>
  </si>
  <si>
    <t xml:space="preserve">Dying light enhanced edition</t>
  </si>
  <si>
    <t xml:space="preserve">L’aboutissement du concept de monde ouvert infesté de zombies de Dead island avec un soupçon de maturité supplémentaire</t>
  </si>
  <si>
    <t xml:space="preserve">un monde ouvert vraiment bien construit</t>
  </si>
  <si>
    <t xml:space="preserve">les sorties de nuit qui font bien flipper</t>
  </si>
  <si>
    <t xml:space="preserve">un scénario un peu timbre poste</t>
  </si>
  <si>
    <t xml:space="preserve">quelques missions Fedex agaçantes</t>
  </si>
  <si>
    <t xml:space="preserve">Eagle flight</t>
  </si>
  <si>
    <t xml:space="preserve">Apocalyptique –  France - Paris + céleste</t>
  </si>
  <si>
    <t xml:space="preserve">Un simulateur d’oiseau en réalité virtuelle, qui propose de découvrir un Paris post-apocalyptique où la nature a fortement repris ses droits</t>
  </si>
  <si>
    <t xml:space="preserve">l’immersion réussie</t>
  </si>
  <si>
    <t xml:space="preserve">Paris sans les bouchons</t>
  </si>
  <si>
    <t xml:space="preserve">le concept limité, à base de cerceaux à traverser</t>
  </si>
  <si>
    <t xml:space="preserve">Elden ring</t>
  </si>
  <si>
    <t xml:space="preserve">goodies</t>
  </si>
  <si>
    <t xml:space="preserve">Collaboration entre From Software et et JJ R Martins, créateur de games of thrones</t>
  </si>
  <si>
    <t xml:space="preserve">Un beat them up 3D dans un monde situé entre l’esprit des souls et l’univers de game of thrones</t>
  </si>
  <si>
    <t xml:space="preserve">sans surprise, c’est dur</t>
  </si>
  <si>
    <t xml:space="preserve">étaR</t>
  </si>
  <si>
    <t xml:space="preserve">Erica – playlink</t>
  </si>
  <si>
    <t xml:space="preserve">Flavourworks studio</t>
  </si>
  <si>
    <t xml:space="preserve">Accessoire (téléphone optionnel)</t>
  </si>
  <si>
    <t xml:space="preserve">Un thriller intéractif aux commandes d’une jeune femme à qui il arrive bien des malheurs</t>
  </si>
  <si>
    <t xml:space="preserve">alternance film et intéractions assez bluffante</t>
  </si>
  <si>
    <t xml:space="preserve">les différentes fins qui se jouent sur quelques décisions</t>
  </si>
  <si>
    <t xml:space="preserve">rater « la bonne fin » car la vf n’utilise pas le même mot que la vo…</t>
  </si>
  <si>
    <t xml:space="preserve">Ether One - édition limitée</t>
  </si>
  <si>
    <t xml:space="preserve">White paper games</t>
  </si>
  <si>
    <t xml:space="preserve">Une immersion un monde assez intrigant et bourré d’énigmes complexes à résoudre</t>
  </si>
  <si>
    <t xml:space="preserve">un petit parfum de Myst en mode xxi eme siècle</t>
  </si>
  <si>
    <t xml:space="preserve">les énigmes généralement très bien trouvées</t>
  </si>
  <si>
    <t xml:space="preserve">on se sent quand même seul</t>
  </si>
  <si>
    <t xml:space="preserve">Un opus classique et réussi de la série de jeu de golf grand public de la console</t>
  </si>
  <si>
    <t xml:space="preserve">le concept du golf « arcade mais précis » inchangé</t>
  </si>
  <si>
    <t xml:space="preserve">le monde particulièrement mignon</t>
  </si>
  <si>
    <t xml:space="preserve">moins de parcours que d’habitude</t>
  </si>
  <si>
    <t xml:space="preserve">les à-côtés à l’intérêt limité</t>
  </si>
  <si>
    <t xml:space="preserve">Evil genius 2</t>
  </si>
  <si>
    <t xml:space="preserve">Rebellion developments</t>
  </si>
  <si>
    <t xml:space="preserve">Autriche</t>
  </si>
  <si>
    <t xml:space="preserve">james bond – hommage</t>
  </si>
  <si>
    <t xml:space="preserve">La suite du dungeon master des années 2000, toujours aussi fumé</t>
  </si>
  <si>
    <t xml:space="preserve">l’univers parodique super sympa, mauvais goût à l’appui</t>
  </si>
  <si>
    <t xml:space="preserve">le mode histoire pas fou fou</t>
  </si>
  <si>
    <t xml:space="preserve">Evil within 2</t>
  </si>
  <si>
    <t xml:space="preserve">sauve la princesse + méchant charismatique</t>
  </si>
  <si>
    <t xml:space="preserve">La nouvelle tentative et réussite du créateur de Resident Evil de proposer un univers angoissant à la croisée du jeu d’action et de recherche</t>
  </si>
  <si>
    <t xml:space="preserve">des passages particulièrement inspirés</t>
  </si>
  <si>
    <t xml:space="preserve">on flippe bien</t>
  </si>
  <si>
    <t xml:space="preserve">le « hub central », frustrant et un peu décevant</t>
  </si>
  <si>
    <t xml:space="preserve">le scénario un peu « mouif »</t>
  </si>
  <si>
    <t xml:space="preserve">F1 2020</t>
  </si>
  <si>
    <t xml:space="preserve">Une itération du simulateur de F1 proposant un pilotage grisant, le retour de l’écran splitté et un mode carrière particulièrement immersif</t>
  </si>
  <si>
    <t xml:space="preserve">l’immersion est totale</t>
  </si>
  <si>
    <t xml:space="preserve">on s’amuse bien à deux en mode « arcade »</t>
  </si>
  <si>
    <t xml:space="preserve">pas de révolution côté technique</t>
  </si>
  <si>
    <t xml:space="preserve">Fallout 4 – goty</t>
  </si>
  <si>
    <t xml:space="preserve">Jeu sorti pas fini + drogue</t>
  </si>
  <si>
    <t xml:space="preserve">sauve le monde (tout seul) + intro dingue + twist de ouf</t>
  </si>
  <si>
    <t xml:space="preserve">Apocalyptique – USA – Boston</t>
  </si>
  <si>
    <t xml:space="preserve">Un nouvel épisode de la série post-apocalyptique, reprenant le système de monde 3D scénarisé lancé par le troisième opus tout en multipliant les intéractions possibles</t>
  </si>
  <si>
    <t xml:space="preserve">l’introduction, qui pose une ambiance</t>
  </si>
  <si>
    <t xml:space="preserve">le côté couteau-suisse des activités proposées</t>
  </si>
  <si>
    <t xml:space="preserve">le mode construction d’abri un peu pénible à prendre en main</t>
  </si>
  <si>
    <t xml:space="preserve">la fin « téléphonée »</t>
  </si>
  <si>
    <t xml:space="preserve">Farcry 3 classic</t>
  </si>
  <si>
    <t xml:space="preserve">farcry</t>
  </si>
  <si>
    <t xml:space="preserve">sauve le monde (tout seul) + méchant charismatique + intro dingue</t>
  </si>
  <si>
    <t xml:space="preserve">Michael Mando</t>
  </si>
  <si>
    <t xml:space="preserve">Cry engine (Dunia version) + Havok</t>
  </si>
  <si>
    <t xml:space="preserve">Le portage du FPS ps3 dans une version plus propre et proposant toujours un scénario réussi grâce à un méchant particulièrement charismatique</t>
  </si>
  <si>
    <t xml:space="preserve">Une vraie suite spirituelle au premier Far Cry</t>
  </si>
  <si>
    <t xml:space="preserve">propre techniquement, enfin</t>
  </si>
  <si>
    <t xml:space="preserve">les « délires » peu convaincants</t>
  </si>
  <si>
    <t xml:space="preserve">Farcry 4</t>
  </si>
  <si>
    <t xml:space="preserve">sauve le monde (tout seul) + méchant charismatique</t>
  </si>
  <si>
    <t xml:space="preserve">La nouvelle itérations du FPS scénarisé en monde ouvert, délaissant les iles paradisiaques pour un univers asiatique totalitaire tout en conservant les larges possibilités d’action traditionnellement offertes par la série</t>
  </si>
  <si>
    <t xml:space="preserve">une belle représentation fictive de l’Himalaya</t>
  </si>
  <si>
    <t xml:space="preserve">un côté bac à sable particulièrement réussi</t>
  </si>
  <si>
    <t xml:space="preserve">le « méchant » pas vraiment flippant</t>
  </si>
  <si>
    <t xml:space="preserve">le scénario en général, qui couvre une activité de coursier Fedex</t>
  </si>
  <si>
    <t xml:space="preserve">Farcry 5 – édition deluxe</t>
  </si>
  <si>
    <t xml:space="preserve">contenu raciste + drogue</t>
  </si>
  <si>
    <t xml:space="preserve">sauve le monde (tout seul) + religion corrompue + girl power+ fin poignante + méchant charismatique</t>
  </si>
  <si>
    <t xml:space="preserve">USA (contemporain) – Montana</t>
  </si>
  <si>
    <t xml:space="preserve">La nouvelle itérations du FPS scénarisé en monde ouvert, proposant le système classique des opus précédents dans une Amérique profonde gangrenée par des fanatiques religieux</t>
  </si>
  <si>
    <t xml:space="preserve">un monde crédible et un peu flippant</t>
  </si>
  <si>
    <t xml:space="preserve">les combats de boss, originaux et prenants</t>
  </si>
  <si>
    <t xml:space="preserve">la fin un peu n’importe nawak</t>
  </si>
  <si>
    <t xml:space="preserve">le cadre moins exotique, même s’il reste réussi</t>
  </si>
  <si>
    <t xml:space="preserve">Farcry 6</t>
  </si>
  <si>
    <t xml:space="preserve">sauve le monde (tout seul) + fin poignante + méchant charismatique</t>
  </si>
  <si>
    <t xml:space="preserve">Amérique du sud – fictif</t>
  </si>
  <si>
    <t xml:space="preserve">Giancarlo Esposito</t>
  </si>
  <si>
    <t xml:space="preserve">Un opus de farcry situé en pleine guerilla urbaine dans un pays d’Amérique latine</t>
  </si>
  <si>
    <t xml:space="preserve">la représentation « crédible » de la guerilla</t>
  </si>
  <si>
    <t xml:space="preserve">peu de révolution pour la saga</t>
  </si>
  <si>
    <t xml:space="preserve">Farcry new dawn</t>
  </si>
  <si>
    <t xml:space="preserve">sauve le monde (tout seul) + girl power</t>
  </si>
  <si>
    <t xml:space="preserve">Apocalyptique – USA – Montana</t>
  </si>
  <si>
    <t xml:space="preserve">La suite de Farcry 5 proposant un univers apocalyptique original et plutôt réaliste</t>
  </si>
  <si>
    <t xml:space="preserve">Une vision originale de la représentation apocalyptique</t>
  </si>
  <si>
    <t xml:space="preserve">un jeu bien équilibré dans l’ensemble</t>
  </si>
  <si>
    <t xml:space="preserve">le scénario décevant</t>
  </si>
  <si>
    <t xml:space="preserve">certaines quêtes vraiment basiques</t>
  </si>
  <si>
    <t xml:space="preserve">Farcry primal</t>
  </si>
  <si>
    <t xml:space="preserve">La nouvelle itérations du FPS scénarisé en monde ouvert, ayant réussi le tour de force de recréer une période préhistorique tant au niveau esthétique que ludique</t>
  </si>
  <si>
    <t xml:space="preserve">remplacer le fusil automatique par une lance en bois, et relancer totalement le gameplay</t>
  </si>
  <si>
    <t xml:space="preserve">le soin apporté à l’univers</t>
  </si>
  <si>
    <t xml:space="preserve">encore des parties un peu « fumées », façon Far Cry 3</t>
  </si>
  <si>
    <t xml:space="preserve">Fat princess adventures</t>
  </si>
  <si>
    <t xml:space="preserve">Fun bits studio</t>
  </si>
  <si>
    <t xml:space="preserve">Une sorte d’action RPG zeldaesque dans un univers cartoon délirant et se focalisant principalement sur l’aspect action et ses possibilités multijoueurs</t>
  </si>
  <si>
    <t xml:space="preserve">sympa à deux</t>
  </si>
  <si>
    <t xml:space="preserve">un bon mix entre « mignon » et « gore »</t>
  </si>
  <si>
    <t xml:space="preserve">assez peu de renouvellement au fil du jeu</t>
  </si>
  <si>
    <t xml:space="preserve">le scénar, ah, heu...on s’en tape</t>
  </si>
  <si>
    <t xml:space="preserve">Fifa 16 edition deluxe</t>
  </si>
  <si>
    <t xml:space="preserve">Top multi (coop et versus) + Top online coop et versus</t>
  </si>
  <si>
    <t xml:space="preserve">Le premier opus abouti de la saga sur la console, proposant un système de jeu parfaitement équilibré tout en mettant fortement l’accent sur l’affrontement multi en ligne</t>
  </si>
  <si>
    <t xml:space="preserve">l’ambiance musicale au top</t>
  </si>
  <si>
    <t xml:space="preserve">pas de nouveauté folle</t>
  </si>
  <si>
    <t xml:space="preserve">Fifa 17</t>
  </si>
  <si>
    <t xml:space="preserve">Un opus réussi de la saga annuelle de football, proposant pour la première fois un mode histoire totalement scénarisé en plus d’un système de jeu toujours aussi équilibré</t>
  </si>
  <si>
    <t xml:space="preserve">une belle évolution graphique</t>
  </si>
  <si>
    <t xml:space="preserve">le mode histoire sympa, dans son concept</t>
  </si>
  <si>
    <t xml:space="preserve">assurer une bonne défense peut demander un engagement de chaque instant</t>
  </si>
  <si>
    <t xml:space="preserve">Final fantasy VII remake</t>
  </si>
  <si>
    <t xml:space="preserve">steelbook + artook + ost + plusieurs cd de jeu</t>
  </si>
  <si>
    <t xml:space="preserve">Hironobu Sakaguchi + Yoshitaka Amano + Tetsuya Nomura + Yoshinori Kitase</t>
  </si>
  <si>
    <t xml:space="preserve">Le remake du jeu phare de la playstation, proposant la première partie de l’aventure</t>
  </si>
  <si>
    <t xml:space="preserve">une histoire toujours aussi émouvante</t>
  </si>
  <si>
    <t xml:space="preserve">le système de combat rénové ou classique, au choix</t>
  </si>
  <si>
    <t xml:space="preserve">il est où le reste du jeu ?</t>
  </si>
  <si>
    <t xml:space="preserve">la fin « remake », en mode n’importe nawak</t>
  </si>
  <si>
    <t xml:space="preserve">Final fantasy X/X2 HD remaster</t>
  </si>
  <si>
    <t xml:space="preserve">sauve le monde (tout seul) + religion corrompue + girl power+ fin poignante</t>
  </si>
  <si>
    <t xml:space="preserve">Le portage HD du grand succès J-RPG de la PS2 et de sa suite controversée</t>
  </si>
  <si>
    <t xml:space="preserve">le système de combat, parfait</t>
  </si>
  <si>
    <t xml:space="preserve">le héros qui énerve lors des premières heures (et parfois même après)</t>
  </si>
  <si>
    <t xml:space="preserve">la mise à jour graphique ets réelle, mais pas folle</t>
  </si>
  <si>
    <t xml:space="preserve">Final fantasy XII HD remaster</t>
  </si>
  <si>
    <t xml:space="preserve">55 millions</t>
  </si>
  <si>
    <t xml:space="preserve">Le portage HD du J-RPG de la PS2 au système de jeu controversé</t>
  </si>
  <si>
    <t xml:space="preserve">l’univers réussi, malgré l’inspiration Star Wars évidente</t>
  </si>
  <si>
    <t xml:space="preserve">le système de combat « façon mmo », un peu chiant</t>
  </si>
  <si>
    <t xml:space="preserve">les méchants charismatiques comme des pains au lait</t>
  </si>
  <si>
    <t xml:space="preserve">Final fantasy XV</t>
  </si>
  <si>
    <t xml:space="preserve">L’opus principal de sa série de J-RPG sur la console, avec une approche à la fois hyper-scénarisée et reposant sur un monde ouvert novateur</t>
  </si>
  <si>
    <t xml:space="preserve">l’intrigue qui gagne progressivement en épaisseur</t>
  </si>
  <si>
    <t xml:space="preserve">traverser un Final Fantasy en voiture de luxe</t>
  </si>
  <si>
    <t xml:space="preserve">Lunafreya, aussi jolie qu’insupportable</t>
  </si>
  <si>
    <t xml:space="preserve">la fin en mode « merde les gars faut clôturer et on n’a plus de budget »</t>
  </si>
  <si>
    <t xml:space="preserve">Firewatch</t>
  </si>
  <si>
    <t xml:space="preserve">Campo santo</t>
  </si>
  <si>
    <t xml:space="preserve">girl power + joue au pompier</t>
  </si>
  <si>
    <t xml:space="preserve">USA (contemporain) – Wyoming</t>
  </si>
  <si>
    <t xml:space="preserve">Une aventure scénarisée intéractive proposant d’incarner un garde-forestier estival faisant face à une multitude de mystères inquiétants à résoudre au sein d’une forêt du Wyoming</t>
  </si>
  <si>
    <t xml:space="preserve">L’idée du trip narratif en pleine nature</t>
  </si>
  <si>
    <t xml:space="preserve">L’aura de Delilah, jamais visible mais toujours présente</t>
  </si>
  <si>
    <t xml:space="preserve">on reste dans le jeu de marche, quand même</t>
  </si>
  <si>
    <t xml:space="preserve">Fist forged in shadow torch</t>
  </si>
  <si>
    <t xml:space="preserve">Ti games</t>
  </si>
  <si>
    <t xml:space="preserve">Shangai hod information technology</t>
  </si>
  <si>
    <t xml:space="preserve">Un metroidvania aux commandes d’un lapin pas commode</t>
  </si>
  <si>
    <t xml:space="preserve">lent à démarrer, et un peu lourd tant qu’on n’a pas obtenu plus de pouvoirs</t>
  </si>
  <si>
    <t xml:space="preserve">Five nights at freddy’s : help wanted VR</t>
  </si>
  <si>
    <t xml:space="preserve">Steel wood studios</t>
  </si>
  <si>
    <t xml:space="preserve">Maximum games</t>
  </si>
  <si>
    <t xml:space="preserve">Accessoir (casque VR + PS move – optionnels)</t>
  </si>
  <si>
    <t xml:space="preserve">five nights at Freddy’s</t>
  </si>
  <si>
    <t xml:space="preserve">Un survival horror à base de caméras de surveillance, adaptant le concept initial au monde vr</t>
  </si>
  <si>
    <t xml:space="preserve">le mode vr super classe</t>
  </si>
  <si>
    <t xml:space="preserve">peu de rejouabilité</t>
  </si>
  <si>
    <t xml:space="preserve">Flinthook</t>
  </si>
  <si>
    <t xml:space="preserve">spatial</t>
  </si>
  <si>
    <t xml:space="preserve">Un jeu de plateforme-action à « grappin » proposant une jouabilité souple et des graphismes rétro très réussis</t>
  </si>
  <si>
    <t xml:space="preserve">la jouabilité simplement extra</t>
  </si>
  <si>
    <t xml:space="preserve">personnages mimi</t>
  </si>
  <si>
    <t xml:space="preserve">peu d’évolution du système de jeu au fil des niveaux</t>
  </si>
  <si>
    <t xml:space="preserve">ça devient vite dur</t>
  </si>
  <si>
    <t xml:space="preserve">Flockers</t>
  </si>
  <si>
    <t xml:space="preserve">Lemmings – hommage</t>
  </si>
  <si>
    <t xml:space="preserve">Une remise au goût du jour du concept de Lemmings dans laquelle le joueur se doit de mener un maximum de moutons à bon port</t>
  </si>
  <si>
    <t xml:space="preserve">sauver de petits moutons innocents</t>
  </si>
  <si>
    <t xml:space="preserve">les niveaux intelligemment construits</t>
  </si>
  <si>
    <t xml:space="preserve">parfois les niveaux semblent ne pas coller</t>
  </si>
  <si>
    <t xml:space="preserve">rire face à la fin tragique d’une de nos bestioles, et avoir honte</t>
  </si>
  <si>
    <t xml:space="preserve">Forgotton Anne</t>
  </si>
  <si>
    <t xml:space="preserve">Toughline games</t>
  </si>
  <si>
    <t xml:space="preserve">Un jeu d’aventure plateforme cinématographie explorant la non de bien et de mal au travers des yeux d’une héroine particulière</t>
  </si>
  <si>
    <t xml:space="preserve">graphiquement incroyable</t>
  </si>
  <si>
    <t xml:space="preserve">l’univers et l’histoire globalement envoutants</t>
  </si>
  <si>
    <t xml:space="preserve">les mécanismes d’énigmes qui se répètent et sont peu passionnants</t>
  </si>
  <si>
    <t xml:space="preserve">la fin (les fins) toute(s) ratée(s)</t>
  </si>
  <si>
    <t xml:space="preserve">Frantics – playlink</t>
  </si>
  <si>
    <t xml:space="preserve">Napnok games</t>
  </si>
  <si>
    <t xml:space="preserve">Accessoire (téléphone obligatoire)</t>
  </si>
  <si>
    <t xml:space="preserve">Un multigame de la série « playlink » faisant appel à l’intéraction entre la console et le téléphone portable des joueurs, servant de manette</t>
  </si>
  <si>
    <t xml:space="preserve">les minijeux globalement simples et efficaces</t>
  </si>
  <si>
    <t xml:space="preserve">pas besoin de manettes en plus</t>
  </si>
  <si>
    <t xml:space="preserve">le concept limité</t>
  </si>
  <si>
    <t xml:space="preserve">graphiquement, on aime ou pas</t>
  </si>
  <si>
    <t xml:space="preserve">Frostpunk</t>
  </si>
  <si>
    <t xml:space="preserve">11 bit studios</t>
  </si>
  <si>
    <t xml:space="preserve">Un str qui demande de gérer une colonie de survivant avec tous les choix moraux que cela  implique</t>
  </si>
  <si>
    <t xml:space="preserve">trois façons de jouer à travers les trois scénarios</t>
  </si>
  <si>
    <t xml:space="preserve">les choix moraux parfaitement bien mis en valeur</t>
  </si>
  <si>
    <t xml:space="preserve">pas de mode libre</t>
  </si>
  <si>
    <t xml:space="preserve">Galgun double peace</t>
  </si>
  <si>
    <t xml:space="preserve">Inti creates</t>
  </si>
  <si>
    <t xml:space="preserve">Un shooter scénarisé dans un univers fripon, dans lequel le joueur doit repousser les avances de multiples fans prêtes à tout pour lui arracher un baiser</t>
  </si>
  <si>
    <t xml:space="preserve">le monde décalé</t>
  </si>
  <si>
    <t xml:space="preserve">frivolité légère, sans mauvais goût</t>
  </si>
  <si>
    <t xml:space="preserve">le concept complètement con, quand on y pense</t>
  </si>
  <si>
    <t xml:space="preserve">Game paradise cruisin mix – special ed</t>
  </si>
  <si>
    <t xml:space="preserve">city connection</t>
  </si>
  <si>
    <t xml:space="preserve">kadokawa games</t>
  </si>
  <si>
    <t xml:space="preserve">La réédition d’un tes titres phares de Jaleco, dans la droit lignée de l’esprit Parodius</t>
  </si>
  <si>
    <t xml:space="preserve">Les niveaux variés et colorés</t>
  </si>
  <si>
    <t xml:space="preserve">rien de révolutionnaire, aspect graphique mis à part</t>
  </si>
  <si>
    <t xml:space="preserve">Gang beasts</t>
  </si>
  <si>
    <t xml:space="preserve">Boneloaf games</t>
  </si>
  <si>
    <t xml:space="preserve">Un jeu de combat déjanté qui consiste à éjecter ses adversaires de la zone de combat</t>
  </si>
  <si>
    <r>
      <rPr>
        <sz val="11"/>
        <color rgb="FF000000"/>
        <rFont val="Calibri"/>
        <family val="2"/>
        <charset val="1"/>
      </rPr>
      <t xml:space="preserve">très fendard à 4  </t>
    </r>
    <r>
      <rPr>
        <sz val="11"/>
        <color rgb="FFFFFFFF"/>
        <rFont val="Calibri"/>
        <family val="2"/>
        <charset val="1"/>
      </rPr>
      <t xml:space="preserve">jsripoll</t>
    </r>
  </si>
  <si>
    <t xml:space="preserve">la durée de vie maigrelette</t>
  </si>
  <si>
    <t xml:space="preserve">Get even</t>
  </si>
  <si>
    <t xml:space="preserve">The farm 51</t>
  </si>
  <si>
    <t xml:space="preserve">Un FPS scénarisé indépendant mixant efficacement horreur et thriller</t>
  </si>
  <si>
    <t xml:space="preserve">le scénario cryptique pendant un long moment</t>
  </si>
  <si>
    <t xml:space="preserve">peu original, univers mis à part</t>
  </si>
  <si>
    <t xml:space="preserve">Ghostbusters remastered</t>
  </si>
  <si>
    <t xml:space="preserve">Multiples (ps3, xbox 360)</t>
  </si>
  <si>
    <t xml:space="preserve">Terminal reality</t>
  </si>
  <si>
    <t xml:space="preserve">ghostbusters</t>
  </si>
  <si>
    <t xml:space="preserve">Dan Aykroyd, Harold Ramis, Bill Murray,</t>
  </si>
  <si>
    <t xml:space="preserve">Le portage d’un jeu très sympathique, qui ampute malheureusement certaines petites choses</t>
  </si>
  <si>
    <t xml:space="preserve">l’aventure toujours sympa</t>
  </si>
  <si>
    <t xml:space="preserve">apu le mode multi</t>
  </si>
  <si>
    <t xml:space="preserve">apu la vf intégrale</t>
  </si>
  <si>
    <t xml:space="preserve">Ghost giant</t>
  </si>
  <si>
    <t xml:space="preserve">Zoink games</t>
  </si>
  <si>
    <t xml:space="preserve">Perp</t>
  </si>
  <si>
    <t xml:space="preserve">Un jeu d’aventure matiné de puzzles intelligents visant à assurer la protection d’un bien petit ami</t>
  </si>
  <si>
    <t xml:space="preserve">à la fois beau et touchant</t>
  </si>
  <si>
    <t xml:space="preserve">Ghost of a tale</t>
  </si>
  <si>
    <t xml:space="preserve">Seith CG</t>
  </si>
  <si>
    <t xml:space="preserve">Mindscape</t>
  </si>
  <si>
    <t xml:space="preserve">Un jeu d’infiltration aux commandes d’une petite souris adorable</t>
  </si>
  <si>
    <t xml:space="preserve">l’univers magnifique</t>
  </si>
  <si>
    <t xml:space="preserve">les mécaniques une poil répétitives</t>
  </si>
  <si>
    <t xml:space="preserve">Ghost of Tsushima</t>
  </si>
  <si>
    <t xml:space="preserve">français intégral (japonais sous titré fr avant patch)</t>
  </si>
  <si>
    <t xml:space="preserve">Vengeaaance !! + reconstitution historique + joue le méchant + girl power + ninja/samurai</t>
  </si>
  <si>
    <t xml:space="preserve">Daisuke Tsuji</t>
  </si>
  <si>
    <t xml:space="preserve">Un open world prenant place lors du conflit entre le Japon et l’empire Mongol</t>
  </si>
  <si>
    <t xml:space="preserve">souvent superbe</t>
  </si>
  <si>
    <t xml:space="preserve">les missions très répétitives</t>
  </si>
  <si>
    <t xml:space="preserve">Giana sisters twisted dreams - director's cut</t>
  </si>
  <si>
    <t xml:space="preserve">La renaissance de la licence « pirate » des années 80, proposant cette fois-ci un concept original d’alternance de mondes pour permettre au personnage de rejoindre la fin des niveaux</t>
  </si>
  <si>
    <t xml:space="preserve">le concept intelligent de l’alternance des mondes</t>
  </si>
  <si>
    <t xml:space="preserve">la jouabilité sans fausse note</t>
  </si>
  <si>
    <t xml:space="preserve">le style graphique un peu spécial</t>
  </si>
  <si>
    <t xml:space="preserve">Top (+12 millions)</t>
  </si>
  <si>
    <t xml:space="preserve">Jeremy Davies, Sunny Suljic</t>
  </si>
  <si>
    <t xml:space="preserve">La renaissance de la série mythique de la génération ps2/ps3, optant pour un système de jeu plus posé et un univers mythologique nordique rafraichissant</t>
  </si>
  <si>
    <t xml:space="preserve">la mythologie nordique bien représentée</t>
  </si>
  <si>
    <t xml:space="preserve">la jouabilité technique mais accessible</t>
  </si>
  <si>
    <t xml:space="preserve">c’est vraiment trop coloré parfois</t>
  </si>
  <si>
    <t xml:space="preserve">Était-il vraiment nécessaire de prolonger la carrière de Kratos ?</t>
  </si>
  <si>
    <t xml:space="preserve">God of war 3 remastered</t>
  </si>
  <si>
    <t xml:space="preserve">héros viril bodybuildé + joue le méchant + méchant charismatique + intro dingue</t>
  </si>
  <si>
    <t xml:space="preserve">Le remaster de l’opus le plus épique de la saga, proposant de la HD et 60 images par secondes</t>
  </si>
  <si>
    <t xml:space="preserve">Granblue fantasy versus</t>
  </si>
  <si>
    <t xml:space="preserve">Xseed games</t>
  </si>
  <si>
    <t xml:space="preserve">granblue</t>
  </si>
  <si>
    <t xml:space="preserve">girl power +  joue le méchant</t>
  </si>
  <si>
    <t xml:space="preserve">L’adaptation en jeu de combat, par le spécialiste du genre, de la franchise cross-media de jeu vidéo</t>
  </si>
  <si>
    <t xml:space="preserve">le mode histoire (pour l’histoire)</t>
  </si>
  <si>
    <t xml:space="preserve">la politique dlc honteuse</t>
  </si>
  <si>
    <t xml:space="preserve">Grand kingdom</t>
  </si>
  <si>
    <t xml:space="preserve">Monochrome corp</t>
  </si>
  <si>
    <t xml:space="preserve">Un jeu au concept original mixant RPG et stratégie dans un univers graphique réussi </t>
  </si>
  <si>
    <t xml:space="preserve">de bonnes possibilités tactiques</t>
  </si>
  <si>
    <t xml:space="preserve">l’univers graphique sympa</t>
  </si>
  <si>
    <t xml:space="preserve">répétitif</t>
  </si>
  <si>
    <t xml:space="preserve">l’histoire, un peu bidon</t>
  </si>
  <si>
    <t xml:space="preserve">Gravity ghost</t>
  </si>
  <si>
    <t xml:space="preserve">Ivy games</t>
  </si>
  <si>
    <t xml:space="preserve">Onirique + spatial</t>
  </si>
  <si>
    <t xml:space="preserve">Un concept de puzzle basé sur la gravité générée par les planètes environnantes</t>
  </si>
  <si>
    <t xml:space="preserve">Jolie, vraiment</t>
  </si>
  <si>
    <t xml:space="preserve">pas bien long hélas</t>
  </si>
  <si>
    <t xml:space="preserve">Gravity rush remastered</t>
  </si>
  <si>
    <t xml:space="preserve">Phyre engine + Havok</t>
  </si>
  <si>
    <t xml:space="preserve">Le portage HD du jeu PSP à succès proposant de défier les lois de la gravité pour progresser dans les niveaux et se défaire de nombreux ennemis</t>
  </si>
  <si>
    <t xml:space="preserve">l’univers totalement dépaysant</t>
  </si>
  <si>
    <t xml:space="preserve">une vraie sensation de liberté</t>
  </si>
  <si>
    <t xml:space="preserve">Kate, mignonne mais parfois un peut trop coconne</t>
  </si>
  <si>
    <t xml:space="preserve">Gravity rush 2</t>
  </si>
  <si>
    <t xml:space="preserve">La suite directe du premier opus conservant son concept tout en renforçant les possibilités d’action offertes à l’héroine</t>
  </si>
  <si>
    <t xml:space="preserve">le système de jeu toujours aussi efficace, et amélioré pour l’occasion</t>
  </si>
  <si>
    <t xml:space="preserve">un univers plus « standard »</t>
  </si>
  <si>
    <t xml:space="preserve">Grid</t>
  </si>
  <si>
    <t xml:space="preserve">Le reboot non officiel de la série gt de codemasters</t>
  </si>
  <si>
    <t xml:space="preserve">plutôt marrant</t>
  </si>
  <si>
    <t xml:space="preserve">la jouabilité bonne mais basique</t>
  </si>
  <si>
    <t xml:space="preserve">ils sont où les autres circuits ? (ah oui, en dlc)</t>
  </si>
  <si>
    <t xml:space="preserve">Grim fandango remastered</t>
  </si>
  <si>
    <t xml:space="preserve">grim fandango</t>
  </si>
  <si>
    <t xml:space="preserve">Le remaster d’un pilier du point n click de Lucas arts</t>
  </si>
  <si>
    <t xml:space="preserve">l’univers barré et les situations rocambolesques</t>
  </si>
  <si>
    <t xml:space="preserve">la difficulté des énigmes souvent bien dosée</t>
  </si>
  <si>
    <t xml:space="preserve">la jouabilité reste rigide</t>
  </si>
  <si>
    <t xml:space="preserve">pas grand-chose de plus que dans l’original</t>
  </si>
  <si>
    <t xml:space="preserve">Grip combat racing ultimate edition</t>
  </si>
  <si>
    <t xml:space="preserve">Un hommage à rollcage et à wipeout dans une seule boite</t>
  </si>
  <si>
    <t xml:space="preserve">le choix de véhicules et circuits</t>
  </si>
  <si>
    <t xml:space="preserve">la nostalgie rollcage est là</t>
  </si>
  <si>
    <t xml:space="preserve">les collisions au décors parfois pénibles</t>
  </si>
  <si>
    <t xml:space="preserve">la palette de couleurs terne</t>
  </si>
  <si>
    <t xml:space="preserve">GTA 5</t>
  </si>
  <si>
    <t xml:space="preserve">passer 30 minutes à gravir une montagne à pieds et mourir tué par un con de jaguar</t>
  </si>
  <si>
    <t xml:space="preserve">Top – 140 millions</t>
  </si>
  <si>
    <t xml:space="preserve">contenu violent + drogue + Censuré aux Emirats arabes unis (contenu politique – interdiction totale) + Censuré au Japon (contenu violent largement revu)</t>
  </si>
  <si>
    <t xml:space="preserve">Ned Luke, Shawn Fonteno, Steven Ogg, Cara Delevigne</t>
  </si>
  <si>
    <t xml:space="preserve">Le portage du succès planétaire de la ps3, profitant de la puissance supplémentaire pour renforcer sa partie graphique tout en conservant l’excellence du système de jeu initial</t>
  </si>
  <si>
    <t xml:space="preserve">le monde, gigantesque, vivant, crédible</t>
  </si>
  <si>
    <t xml:space="preserve">plein de choses à faire, au-delà du très bon mode histoire</t>
  </si>
  <si>
    <t xml:space="preserve">techniquement parfois un peu aux fraises</t>
  </si>
  <si>
    <t xml:space="preserve">GTA trilogy</t>
  </si>
  <si>
    <t xml:space="preserve">Grove street games</t>
  </si>
  <si>
    <t xml:space="preserve">contenu violent + drogue + Censuré aux Emirats arabes unis (contenu politique – interdiction totale) + Censuré au Japon (contenu violent largement revu) + jeu sorti pas fini </t>
  </si>
  <si>
    <t xml:space="preserve">USA (contemporain) – San Francisco, New-York, Miami,</t>
  </si>
  <si>
    <t xml:space="preserve">Le portage de la trilogie 3d de la playstation 2</t>
  </si>
  <si>
    <t xml:space="preserve">le système de jeu bien amélioré (sauvegardes, visée….)</t>
  </si>
  <si>
    <t xml:space="preserve">le contenu, gigantesque</t>
  </si>
  <si>
    <t xml:space="preserve">buggué jusqu’à l’os avant les patches</t>
  </si>
  <si>
    <t xml:space="preserve">GT Sport spec 2</t>
  </si>
  <si>
    <t xml:space="preserve">book +petite voiture</t>
  </si>
  <si>
    <t xml:space="preserve">Accessoire (casque VR – optionnel – patch requis et volant optionnel)</t>
  </si>
  <si>
    <t xml:space="preserve">La version « complèete » du nouveau Gran Turismo orienté multijoueur, tranchant avec ses prédécesseurs par son approche « jeu immédiat » et l’absence de mode carrière</t>
  </si>
  <si>
    <t xml:space="preserve">la conduite efficace</t>
  </si>
  <si>
    <t xml:space="preserve">les tracés réussis et exigeants</t>
  </si>
  <si>
    <t xml:space="preserve">le mode carrière tellement anémique qu’il n’existe tout simplement pas</t>
  </si>
  <si>
    <t xml:space="preserve">Guacamelee super turbo edition</t>
  </si>
  <si>
    <t xml:space="preserve">Drinkbox studios</t>
  </si>
  <si>
    <t xml:space="preserve">Vblank entertainment</t>
  </si>
  <si>
    <t xml:space="preserve">Amérique du sud – Mexique</t>
  </si>
  <si>
    <t xml:space="preserve">Un jeu de plateforme 2d indépendant dans un univers déjanté inspiré du folklore sud-américain , proposant de curcroît un mode multi très agréable</t>
  </si>
  <si>
    <t xml:space="preserve">l’univers coloré</t>
  </si>
  <si>
    <t xml:space="preserve">le mode multi réussi, malgré le manque d’intéractivités</t>
  </si>
  <si>
    <t xml:space="preserve">peu d’originalité, univers mis à part</t>
  </si>
  <si>
    <t xml:space="preserve">Guardians of the galaxy</t>
  </si>
  <si>
    <t xml:space="preserve">Eidos  Montreal</t>
  </si>
  <si>
    <t xml:space="preserve">gardiens de la galaxie</t>
  </si>
  <si>
    <t xml:space="preserve">Un action game avec un système de choix proche des jeux de feu Telltale</t>
  </si>
  <si>
    <t xml:space="preserve">le scénario et l’univers réussis</t>
  </si>
  <si>
    <t xml:space="preserve">l’humour bien présent</t>
  </si>
  <si>
    <t xml:space="preserve">Guilty gear xrd revelator</t>
  </si>
  <si>
    <t xml:space="preserve">guilty gear</t>
  </si>
  <si>
    <t xml:space="preserve">Un opus de la nouvelle série guilty gear, substituant l’approche 2d pour une représentation 3d aux possibilités de mise en scène inédites, tout en conservant le système de jeu hyper-technique de la série</t>
  </si>
  <si>
    <t xml:space="preserve">graphiquement, c’est plutôt classe</t>
  </si>
  <si>
    <t xml:space="preserve">une belle flopée de personnages, entre vieux routards de la série et petits nouveaux</t>
  </si>
  <si>
    <t xml:space="preserve">le scénario n’est vraiment pas terrible</t>
  </si>
  <si>
    <t xml:space="preserve">Gundemoniums</t>
  </si>
  <si>
    <t xml:space="preserve">Platine dispositif</t>
  </si>
  <si>
    <t xml:space="preserve">Mediascape</t>
  </si>
  <si>
    <t xml:space="preserve">Le remaster d’un shooter coloré des années 200</t>
  </si>
  <si>
    <t xml:space="preserve">super mignon</t>
  </si>
  <si>
    <t xml:space="preserve">la progression fluide et particulièrement agréable</t>
  </si>
  <si>
    <t xml:space="preserve">très court (5niveaux)</t>
  </si>
  <si>
    <t xml:space="preserve">Guns, gore and cannoli</t>
  </si>
  <si>
    <t xml:space="preserve">Crazy monkey studios</t>
  </si>
  <si>
    <t xml:space="preserve">Strictly limited games</t>
  </si>
  <si>
    <t xml:space="preserve">Un run n gun proche de Metal Slug avec son habillage gangster/zombie fin et bien réalisé</t>
  </si>
  <si>
    <t xml:space="preserve">l’ambiance plutôt classe</t>
  </si>
  <si>
    <t xml:space="preserve">plus fin qu’un Metal Slug grâce à une architecture de niveaux plus complexe</t>
  </si>
  <si>
    <t xml:space="preserve">certains ennemis demandent trop de tirs pour succomber</t>
  </si>
  <si>
    <t xml:space="preserve">un léger manque de nervosité parfois</t>
  </si>
  <si>
    <t xml:space="preserve">Guns, gore and cannoli 2</t>
  </si>
  <si>
    <t xml:space="preserve">la suite du run n gun inspiré de metal slug</t>
  </si>
  <si>
    <t xml:space="preserve">toujours très joli</t>
  </si>
  <si>
    <t xml:space="preserve">pas de vraie révolution</t>
  </si>
  <si>
    <t xml:space="preserve">Hack gu lust recode</t>
  </si>
  <si>
    <t xml:space="preserve">ps2</t>
  </si>
  <si>
    <t xml:space="preserve">Un RPG solo immergeant le joueur dans un mmorpg dangereux, en proie à de nombreux disfonctionnements</t>
  </si>
  <si>
    <t xml:space="preserve">le scénar qui tient la route</t>
  </si>
  <si>
    <t xml:space="preserve">les codes du mmo bien exploités</t>
  </si>
  <si>
    <t xml:space="preserve">graphiquement, c’est du mmo…</t>
  </si>
  <si>
    <t xml:space="preserve">la phase action répétitive à l’envie</t>
  </si>
  <si>
    <t xml:space="preserve">Hasbro family fun pack</t>
  </si>
  <si>
    <t xml:space="preserve">Arcade – jeux de cartes / société</t>
  </si>
  <si>
    <t xml:space="preserve">Hasbro</t>
  </si>
  <si>
    <t xml:space="preserve">hasbro</t>
  </si>
  <si>
    <t xml:space="preserve">Une compilation regroupant des grands classiques du jeu de plateau comme le Monopoly ou Risk, et permettant de jouer tout en s’affranchissant des contraintes matérielles des jeux précités</t>
  </si>
  <si>
    <t xml:space="preserve">Risk, bien plus pratique en version « digitale »</t>
  </si>
  <si>
    <t xml:space="preserve">Le trivial poursuit, ok</t>
  </si>
  <si>
    <t xml:space="preserve">le Monopoly qui perd en charme</t>
  </si>
  <si>
    <t xml:space="preserve">c’est sympa d’inclure le Boggle, mais heu...</t>
  </si>
  <si>
    <t xml:space="preserve">Hellblade – Senua’s sacrifice</t>
  </si>
  <si>
    <t xml:space="preserve">Ninja theory</t>
  </si>
  <si>
    <t xml:space="preserve">précurseur dans la représentation graphique des troubles liés à la psychose</t>
  </si>
  <si>
    <t xml:space="preserve">joue le méchant + girl power + fin poignante</t>
  </si>
  <si>
    <t xml:space="preserve">Un jeu d’action petit budget mettant magnifiquement en scène les troubles mentaux de son personnage principal</t>
  </si>
  <si>
    <t xml:space="preserve">Excellente représentation graphique de la psychose </t>
  </si>
  <si>
    <t xml:space="preserve">les trouvailles de gameplay issues de la pathologie de l’héroine</t>
  </si>
  <si>
    <t xml:space="preserve">quelques redites de gameplay qui créent un sentiment de lassitude (puzzles d’alignement)</t>
  </si>
  <si>
    <t xml:space="preserve">Helldivers - super earth edition</t>
  </si>
  <si>
    <t xml:space="preserve">Arrowhead</t>
  </si>
  <si>
    <t xml:space="preserve">Un jeu d’action vue de dessus dans un univers spatial, proposant un mode deux joueurs coopératif très stimulant</t>
  </si>
  <si>
    <t xml:space="preserve">mode multi furieux</t>
  </si>
  <si>
    <t xml:space="preserve">plutôt répétitif</t>
  </si>
  <si>
    <t xml:space="preserve">univers un peu générique (qui mène parfois à le confondre avec Alienation)</t>
  </si>
  <si>
    <t xml:space="preserve">Here they lie</t>
  </si>
  <si>
    <t xml:space="preserve">Accessoire (casque VR – obligatoire sauf patch)</t>
  </si>
  <si>
    <t xml:space="preserve">L’un des premiers horror game en réalité virtuelle, particulièrement effiicace en terme d’ambiance pour qui n’est pas sensible à la cinétose</t>
  </si>
  <si>
    <t xml:space="preserve">l’ambiance glauque vraiment efficace</t>
  </si>
  <si>
    <t xml:space="preserve">on meurt parfois sans vraiment savoir pourquoi</t>
  </si>
  <si>
    <t xml:space="preserve">court et limité au niveau intéractivité</t>
  </si>
  <si>
    <t xml:space="preserve">Hidden agenda – playlink</t>
  </si>
  <si>
    <t xml:space="preserve">Un jeu narratif coopératif permettant à plusieurs joueurs d’intéragir avec leurs téléphones portables et de voter pour statuer sur les grandes décisions de l’enquête criminelle proposée</t>
  </si>
  <si>
    <t xml:space="preserve">le principe de voter pour décider</t>
  </si>
  <si>
    <t xml:space="preserve">la fin qui tombe à plat (surtout quand on a une mauvaise fin)</t>
  </si>
  <si>
    <t xml:space="preserve">tout seul, autant jouer à Late Shift</t>
  </si>
  <si>
    <t xml:space="preserve">Hitman – intégrale première saison</t>
  </si>
  <si>
    <t xml:space="preserve">Sean Bean </t>
  </si>
  <si>
    <t xml:space="preserve">le reboot du simulateur d’assassinat, qui regroupe les 6 volets épisodiques et autant de terrains de jeu pour parfaire ses qualités d’assassin</t>
  </si>
  <si>
    <t xml:space="preserve">modes d’action et cadres très variés</t>
  </si>
  <si>
    <t xml:space="preserve">parfois rigide, malgré la panoplie d’actions offertes</t>
  </si>
  <si>
    <t xml:space="preserve">Hitman – saison 2</t>
  </si>
  <si>
    <t xml:space="preserve">Le second épisode de la trilogie reboot de Hitman</t>
  </si>
  <si>
    <t xml:space="preserve">les univers bien cool</t>
  </si>
  <si>
    <t xml:space="preserve">Horizon forbidden west</t>
  </si>
  <si>
    <t xml:space="preserve">Guerilla games</t>
  </si>
  <si>
    <t xml:space="preserve">sauve le monde (tout seul) + religion corrompue + girl power</t>
  </si>
  <si>
    <t xml:space="preserve">Hannah Hoekstra</t>
  </si>
  <si>
    <t xml:space="preserve">La séquelle des aventures de Horizon, dans on monde à la fois tropical et préèapocalyptique</t>
  </si>
  <si>
    <t xml:space="preserve">le nouvel univers top</t>
  </si>
  <si>
    <t xml:space="preserve">progression fluide, avec un système de jeu très complet</t>
  </si>
  <si>
    <t xml:space="preserve">peu de nouveautés sur un plan strictement ludique</t>
  </si>
  <si>
    <t xml:space="preserve">Horizon zero dawn</t>
  </si>
  <si>
    <t xml:space="preserve">L’aboutissement, avec the Witcher 3, du jeu d’action-aventure en monde ouvert de la génération de console, proposant d’élucider le mystère entourant l’existence d’animaux mécaniques peuplant la planète</t>
  </si>
  <si>
    <t xml:space="preserve">personnages et univers bien posés</t>
  </si>
  <si>
    <t xml:space="preserve">parfois inutilement complexe dans sa prise en main</t>
  </si>
  <si>
    <t xml:space="preserve">l’univers garde un goût de générique</t>
  </si>
  <si>
    <t xml:space="preserve">Hotwheels unleashed</t>
  </si>
  <si>
    <t xml:space="preserve">Milestone</t>
  </si>
  <si>
    <t xml:space="preserve">Hotwheels</t>
  </si>
  <si>
    <t xml:space="preserve">L’adaptation de la licence de petites tutures dans un jeu de course arcade</t>
  </si>
  <si>
    <t xml:space="preserve">joli et jouable</t>
  </si>
  <si>
    <t xml:space="preserve">le mode éditeur top</t>
  </si>
  <si>
    <t xml:space="preserve">trop peu d’environnements</t>
  </si>
  <si>
    <t xml:space="preserve">Hyper light drifter</t>
  </si>
  <si>
    <t xml:space="preserve">Heart machine</t>
  </si>
  <si>
    <t xml:space="preserve">Un Zelda-like orienté action proposant un pixel art réussi et un mode deux joueurs coopératifs rare sur ce type de jeux</t>
  </si>
  <si>
    <t xml:space="preserve">une esthétique qui rappelle Evangelion</t>
  </si>
  <si>
    <t xml:space="preserve">le mode deux joueurs sympa mais minimaliste</t>
  </si>
  <si>
    <t xml:space="preserve">Immortals : Fenix rising</t>
  </si>
  <si>
    <t xml:space="preserve">Un RPG light à la croisée entre assassin’s creed et zelda breath of the wild</t>
  </si>
  <si>
    <t xml:space="preserve">sympa et frais au niveau général</t>
  </si>
  <si>
    <t xml:space="preserve">le doublage de Lionnel Astier</t>
  </si>
  <si>
    <t xml:space="preserve">beaucoup de déjà vu, mais ok, ça ira</t>
  </si>
  <si>
    <t xml:space="preserve">Indivisible</t>
  </si>
  <si>
    <t xml:space="preserve">1 (4 via patch)</t>
  </si>
  <si>
    <t xml:space="preserve">Lab zero games</t>
  </si>
  <si>
    <t xml:space="preserve">Un RPG en mode japonaise avec des éléments de plateforme, proposant des graphismes particulièrement réussis</t>
  </si>
  <si>
    <r>
      <rPr>
        <sz val="11"/>
        <color rgb="FF000000"/>
        <rFont val="Calibri"/>
        <family val="2"/>
        <charset val="1"/>
      </rPr>
      <t xml:space="preserve">graphiquement splendide  </t>
    </r>
    <r>
      <rPr>
        <sz val="11"/>
        <color rgb="FFFFFFFF"/>
        <rFont val="Calibri"/>
        <family val="2"/>
        <charset val="1"/>
      </rPr>
      <t xml:space="preserve">jsripoll</t>
    </r>
  </si>
  <si>
    <t xml:space="preserve">le mix des genres</t>
  </si>
  <si>
    <t xml:space="preserve">le partie combat un peu trop classique</t>
  </si>
  <si>
    <t xml:space="preserve">parfois un peu rigide</t>
  </si>
  <si>
    <t xml:space="preserve">Infamous second son</t>
  </si>
  <si>
    <t xml:space="preserve">Dystopique – USA</t>
  </si>
  <si>
    <t xml:space="preserve">Troy Baker</t>
  </si>
  <si>
    <t xml:space="preserve">Le nouvel opus de la série initiée sur ps3, proposant de suivre une nouvelle histoire aux commandes d’un héros disposant de pouvoirs télékinésiques dévastateurs</t>
  </si>
  <si>
    <t xml:space="preserve">une superbe sensation de puissance</t>
  </si>
  <si>
    <t xml:space="preserve">les personnages attachants, malgré de gros doutes au début du jeu</t>
  </si>
  <si>
    <t xml:space="preserve">le scénario un peu bateau, malgré son efficacité</t>
  </si>
  <si>
    <t xml:space="preserve">Injustice 2 – legendary edition</t>
  </si>
  <si>
    <t xml:space="preserve">super héros en collant/armure + joue le méchant+ fin poignante + méchant charismatique</t>
  </si>
  <si>
    <t xml:space="preserve">Kevin Conroy, Richards Epcar, Tara Strong</t>
  </si>
  <si>
    <t xml:space="preserve">Le second opus du jeu de combat cross-over des univers comics, proposant une suite directe et toujours aussi efficace au scénario du précédent opus</t>
  </si>
  <si>
    <t xml:space="preserve">la suite et fin du scénario cross-over </t>
  </si>
  <si>
    <t xml:space="preserve">des personnages variés avec de belles panoplies de coups</t>
  </si>
  <si>
    <t xml:space="preserve">déséquilibre criant entre les personnages</t>
  </si>
  <si>
    <t xml:space="preserve">Inside / Limbo combo pack</t>
  </si>
  <si>
    <t xml:space="preserve">Playdead</t>
  </si>
  <si>
    <t xml:space="preserve">moi, héros à 12 ans + héros improbable</t>
  </si>
  <si>
    <t xml:space="preserve">Arnt Jensen + Dino Patti</t>
  </si>
  <si>
    <t xml:space="preserve">Un pack réunissant deux pépites du jeu de plateforme 2d permettant d’incarner de jeunes garçons plongés dans des univers bien étranges</t>
  </si>
  <si>
    <t xml:space="preserve">deux titres énigmatiques, proposant une ambiance efficace</t>
  </si>
  <si>
    <t xml:space="preserve">la jouabilité souple, malgré un caractère flottant</t>
  </si>
  <si>
    <t xml:space="preserve">fins cryptiques</t>
  </si>
  <si>
    <t xml:space="preserve">Iron crypticle</t>
  </si>
  <si>
    <t xml:space="preserve">Confused Pelican</t>
  </si>
  <si>
    <t xml:space="preserve">Un twin stick shooter dans la lignée de smash TV, avec une point de mécaniques de rogue-like</t>
  </si>
  <si>
    <t xml:space="preserve">le style graphique old school réussi</t>
  </si>
  <si>
    <t xml:space="preserve">à quatre, c’est du délire</t>
  </si>
  <si>
    <t xml:space="preserve">forcément répétitif</t>
  </si>
  <si>
    <t xml:space="preserve">It takes two</t>
  </si>
  <si>
    <t xml:space="preserve">Un jeu de plateforme totalement coopératif et déjanté</t>
  </si>
  <si>
    <t xml:space="preserve">le scénario top</t>
  </si>
  <si>
    <t xml:space="preserve">la jouabilité top</t>
  </si>
  <si>
    <t xml:space="preserve">parfois un peu confus</t>
  </si>
  <si>
    <t xml:space="preserve">Jedi fallen order</t>
  </si>
  <si>
    <t xml:space="preserve">Respawn entertainment</t>
  </si>
  <si>
    <t xml:space="preserve">pouvoirs psy + girl power + méchant charismatique</t>
  </si>
  <si>
    <t xml:space="preserve">Cameron Monaghan</t>
  </si>
  <si>
    <t xml:space="preserve">Un spin off de la saga Starwars situé entre les deux arcs de la saga</t>
  </si>
  <si>
    <t xml:space="preserve">l’ambiance star wars réussie</t>
  </si>
  <si>
    <t xml:space="preserve">les combats au sabre laser bien rendus</t>
  </si>
  <si>
    <t xml:space="preserve">les stormtroopers bien bien tubbés</t>
  </si>
  <si>
    <t xml:space="preserve">parfois un peu générique</t>
  </si>
  <si>
    <t xml:space="preserve">Jotun – Valhalla edition</t>
  </si>
  <si>
    <t xml:space="preserve">Thunder lotus games</t>
  </si>
  <si>
    <t xml:space="preserve">Un jeu d’action en vue de dessus fortement ancré dans la mythologie nordique</t>
  </si>
  <si>
    <t xml:space="preserve">vraiment magnifique</t>
  </si>
  <si>
    <t xml:space="preserve">parfois bien ardu</t>
  </si>
  <si>
    <t xml:space="preserve">on se sent seul</t>
  </si>
  <si>
    <t xml:space="preserve">Journey to a savage planet</t>
  </si>
  <si>
    <t xml:space="preserve">Typhoon studio</t>
  </si>
  <si>
    <t xml:space="preserve">Un jeu d’exploration-action dans la veine de no man’s sky et un peu metroid prime aussi</t>
  </si>
  <si>
    <t xml:space="preserve">l’exploration très agréable</t>
  </si>
  <si>
    <t xml:space="preserve">shooter les poules</t>
  </si>
  <si>
    <t xml:space="preserve">l’humour cool mais parfois un peu lourd</t>
  </si>
  <si>
    <t xml:space="preserve">le français québecois, surprenant !</t>
  </si>
  <si>
    <t xml:space="preserve">Judgment</t>
  </si>
  <si>
    <t xml:space="preserve">Le design d’un personnage a été changé suite à son interpellation par la police japonaise</t>
  </si>
  <si>
    <t xml:space="preserve">Toshihiro Nagoshi + Masayoshi Yokoyama + Daisuke Sato + Kazuki Hosokawa</t>
  </si>
  <si>
    <t xml:space="preserve">Takuya Kimura, Akira Nakao, Kenichi Takito, Shosuke Tanihara, Pierre Taki en version japonaise mais supprimé suite à scandale</t>
  </si>
  <si>
    <t xml:space="preserve">Dragon engine</t>
  </si>
  <si>
    <t xml:space="preserve">Un spin-off de Yakuza dans la peau d’un avocat détective</t>
  </si>
  <si>
    <t xml:space="preserve">les phases de poursuite ou de filature, pénibles au possible</t>
  </si>
  <si>
    <t xml:space="preserve">toujours la même ville depuis Yakuza 1 !</t>
  </si>
  <si>
    <t xml:space="preserve">Judgment 2 : lost judgment</t>
  </si>
  <si>
    <t xml:space="preserve">vengeaaance !!, scolarité</t>
  </si>
  <si>
    <t xml:space="preserve">Une seconde aventure du détective avocat dans le monde judiciaire japonais</t>
  </si>
  <si>
    <t xml:space="preserve">toujours une rigidité au niveau des phases « originales »</t>
  </si>
  <si>
    <t xml:space="preserve">Jurassic world evolution</t>
  </si>
  <si>
    <t xml:space="preserve">jurassic park</t>
  </si>
  <si>
    <t xml:space="preserve">Un jeu de gestion simple d’accès au pays de la franchise cinématrographique</t>
  </si>
  <si>
    <t xml:space="preserve">accessible et prenant</t>
  </si>
  <si>
    <t xml:space="preserve">rouler au milieu des dinos</t>
  </si>
  <si>
    <t xml:space="preserve">la gestion finaleement assez basique peu de microgestion</t>
  </si>
  <si>
    <t xml:space="preserve">Just cause 3</t>
  </si>
  <si>
    <t xml:space="preserve">Le portage du concept « GTA gros bourrin et déconnant » des jeux précédents dans un nouvel opus profitant de la puissance graphique de la console pour offrir des situations et possibilités de pilotage toujours plus délirantes</t>
  </si>
  <si>
    <t xml:space="preserve">grappin et squirrel suit, ou la joie d’être libre</t>
  </si>
  <si>
    <t xml:space="preserve">Kena : bridge of spirits</t>
  </si>
  <si>
    <t xml:space="preserve">Ember lab</t>
  </si>
  <si>
    <t xml:space="preserve">sauve le monde (tout seul) + girl power + moi, héros à 12 ans</t>
  </si>
  <si>
    <t xml:space="preserve">Un action aventure qui rappelle les meilleurs moment de la PS2</t>
  </si>
  <si>
    <t xml:space="preserve">Indépendant, et pourtant si bien exécuté</t>
  </si>
  <si>
    <t xml:space="preserve">le scénario très classique</t>
  </si>
  <si>
    <t xml:space="preserve">Kick off revival</t>
  </si>
  <si>
    <t xml:space="preserve">Avanquest soft</t>
  </si>
  <si>
    <t xml:space="preserve">The digital lounge</t>
  </si>
  <si>
    <t xml:space="preserve">Le portage inattendu du jeu de foot référence des années 80, pour une expérience 100 % authentique permettant de mesurer le chemin parcouru dans le domaine des jeux de foot</t>
  </si>
  <si>
    <t xml:space="preserve">jouer et se rendre compte qu’avant, on surmontait même les jouabilités les plus abruptes</t>
  </si>
  <si>
    <t xml:space="preserve">reprendre ses marques et montrer que oui, il est possible de contrôler un minimum</t>
  </si>
  <si>
    <t xml:space="preserve">n’enthousiasmera pas au-delà des vieux cons nostalgiques</t>
  </si>
  <si>
    <t xml:space="preserve">bon ok, c’est moche et peu jouable</t>
  </si>
  <si>
    <t xml:space="preserve">Kingdom come deliverance – royal edition</t>
  </si>
  <si>
    <t xml:space="preserve">Warhorse studio</t>
  </si>
  <si>
    <t xml:space="preserve">Boheme</t>
  </si>
  <si>
    <t xml:space="preserve">Un FPS proposant une aventure « réaliste » dans la peau d’un apprenti chevalier totalement lambda dans la Bohème médiévale</t>
  </si>
  <si>
    <t xml:space="preserve">le côté réaliste qui tranche (avec skyrim notamment)</t>
  </si>
  <si>
    <t xml:space="preserve">plein de petits détails partout</t>
  </si>
  <si>
    <t xml:space="preserve">le monde un peu vide sorti des sentiers balisés</t>
  </si>
  <si>
    <t xml:space="preserve">même pas un petit dragon ?</t>
  </si>
  <si>
    <t xml:space="preserve">Kingdom hearts : the story so far</t>
  </si>
  <si>
    <t xml:space="preserve">Multiples (ps2, psp, 3ds)</t>
  </si>
  <si>
    <t xml:space="preserve">La compilation des RPG mixant univers Disney et Final fantasy, agrémentée d’un épisode liant ces épisodes avec l’épilogue</t>
  </si>
  <si>
    <t xml:space="preserve">une sacrée durée de vie</t>
  </si>
  <si>
    <t xml:space="preserve">l’univers souvent chatoyant</t>
  </si>
  <si>
    <t xml:space="preserve">ça a pris un petit coup de vieux</t>
  </si>
  <si>
    <t xml:space="preserve">la maniabilité flottante</t>
  </si>
  <si>
    <t xml:space="preserve">Kingdom hearts 3</t>
  </si>
  <si>
    <t xml:space="preserve">Censuré en Chine (contenu politique – disparition du personnage de innie l’ourson car c’était le surnom du président chinois)</t>
  </si>
  <si>
    <t xml:space="preserve">L’épilogue d’une saga de 10 ans, pour une formule inchangée mixant univers de final fantasy et Disney</t>
  </si>
  <si>
    <t xml:space="preserve">un épilogue, enfin</t>
  </si>
  <si>
    <t xml:space="preserve">la jouabilité, un peu assouplie</t>
  </si>
  <si>
    <t xml:space="preserve">le système n’est définitivement pas très précis</t>
  </si>
  <si>
    <t xml:space="preserve">King of fighters 97 – global match</t>
  </si>
  <si>
    <t xml:space="preserve">le portage d’un épisode parfaitement équilibré de la série</t>
  </si>
  <si>
    <t xml:space="preserve">le système de combat technique te spectaculaire</t>
  </si>
  <si>
    <t xml:space="preserve">29 personnages réussis</t>
  </si>
  <si>
    <t xml:space="preserve">les boss sans pitié</t>
  </si>
  <si>
    <t xml:space="preserve">King of fighters XIV</t>
  </si>
  <si>
    <t xml:space="preserve">Le nouvel opus de la célèbre série de jeu de combat 2d, qui passe (non sans mal) le cap de la représentation en 3d tout en conservant un système de jeu classique</t>
  </si>
  <si>
    <t xml:space="preserve">la jouabilité kof est là</t>
  </si>
  <si>
    <t xml:space="preserve">graphiquement, on flirte avec le mauvais goût</t>
  </si>
  <si>
    <t xml:space="preserve">le mode histoire, si l’on peut encore appeler ça une « histoire »</t>
  </si>
  <si>
    <t xml:space="preserve">King of fighters XIV ultimate</t>
  </si>
  <si>
    <t xml:space="preserve">La réédition « all in one » de kof XIV, avec la mise à jour graphique qui va bien</t>
  </si>
  <si>
    <t xml:space="preserve">enfin complet et beau</t>
  </si>
  <si>
    <t xml:space="preserve">on aurait aimé avoir tout ça dès le départ</t>
  </si>
  <si>
    <r>
      <rPr>
        <sz val="11"/>
        <color rgb="FF000000"/>
        <rFont val="Calibri"/>
        <family val="2"/>
        <charset val="1"/>
      </rPr>
      <t xml:space="preserve">Knights and bikes  </t>
    </r>
    <r>
      <rPr>
        <sz val="11"/>
        <color rgb="FFFFFFFF"/>
        <rFont val="Calibri"/>
        <family val="2"/>
        <charset val="1"/>
      </rPr>
      <t xml:space="preserve">jsripoll</t>
    </r>
  </si>
  <si>
    <t xml:space="preserve">Foam sword</t>
  </si>
  <si>
    <t xml:space="preserve">foam sword</t>
  </si>
  <si>
    <t xml:space="preserve">Un jeu d’aventure coopératif dans un univers enfantin barré</t>
  </si>
  <si>
    <t xml:space="preserve">le monde totalement génial</t>
  </si>
  <si>
    <t xml:space="preserve">pas vraiment varié en termes de gameplay</t>
  </si>
  <si>
    <t xml:space="preserve">Knowledge is power – playlink</t>
  </si>
  <si>
    <t xml:space="preserve">Wish studios</t>
  </si>
  <si>
    <t xml:space="preserve">Un quizz connaissance jouable à plusieurs grâce à l’utilisation des téléphones portables des joueurs comme manettes</t>
  </si>
  <si>
    <t xml:space="preserve">un quizz rapide et efficace</t>
  </si>
  <si>
    <t xml:space="preserve">pas besoin d’acheter tout un tas de manettes</t>
  </si>
  <si>
    <t xml:space="preserve">le vivier de questions un poil limité</t>
  </si>
  <si>
    <t xml:space="preserve">La mulana 1&amp;2 limited edition</t>
  </si>
  <si>
    <t xml:space="preserve">artbook + ost + puzzle</t>
  </si>
  <si>
    <t xml:space="preserve">Nigoro</t>
  </si>
  <si>
    <t xml:space="preserve">Nis</t>
  </si>
  <si>
    <t xml:space="preserve">La compilation des deux opus du plateformer à l’ancienne, rappelant risk dangerous</t>
  </si>
  <si>
    <t xml:space="preserve">un vrai sentiment d’exploration</t>
  </si>
  <si>
    <t xml:space="preserve">la difficulté parfois sauvage</t>
  </si>
  <si>
    <t xml:space="preserve">ça reste basique sur le plan technique, tout de même</t>
  </si>
  <si>
    <t xml:space="preserve">Langrisser I &amp; II remake</t>
  </si>
  <si>
    <t xml:space="preserve">Chara-ani</t>
  </si>
  <si>
    <t xml:space="preserve">Multiples (megadrive, snes)</t>
  </si>
  <si>
    <t xml:space="preserve">Career soft</t>
  </si>
  <si>
    <t xml:space="preserve">Un remake des deux premiers opus de la grande saga de stratégie  de l’époque 16 bits</t>
  </si>
  <si>
    <t xml:space="preserve">le gameplay bien remis au goût du jour</t>
  </si>
  <si>
    <t xml:space="preserve">les situtations de jeu assez répétitives</t>
  </si>
  <si>
    <t xml:space="preserve">quelques personnages font cheap</t>
  </si>
  <si>
    <t xml:space="preserve">La Noire</t>
  </si>
  <si>
    <t xml:space="preserve">Team Bondi</t>
  </si>
  <si>
    <t xml:space="preserve">contenu violent + Censuré en Asie (contenu immoral vision de la femme – suppression poitrine d’une victime au sol)</t>
  </si>
  <si>
    <t xml:space="preserve">Thriller/Polar/gangsters – USA – Los Angeles</t>
  </si>
  <si>
    <t xml:space="preserve">Alexis Cruz, John Noble, Brian Krause, Greg Grunberg, Eric Nenninger,</t>
  </si>
  <si>
    <t xml:space="preserve">Un GTA like orienté enquête et retraçant habilement l’ambiance des années 40</t>
  </si>
  <si>
    <t xml:space="preserve">une ambiance de films noirs bien retranscrite</t>
  </si>
  <si>
    <t xml:space="preserve">le système d’enquête efficace, entre interrogatoires et recherche d’indices</t>
  </si>
  <si>
    <t xml:space="preserve">celui qui s’attend à un GTA qui flingue en sera pour ses frais</t>
  </si>
  <si>
    <t xml:space="preserve">Lara Croft and the temple of Osiris</t>
  </si>
  <si>
    <t xml:space="preserve">La transposition de l’univers Tomb raider dans un jeu d’action vue de dessus très bien monté</t>
  </si>
  <si>
    <t xml:space="preserve">le scénario basique</t>
  </si>
  <si>
    <t xml:space="preserve">Last labyrinth</t>
  </si>
  <si>
    <t xml:space="preserve">Amata</t>
  </si>
  <si>
    <t xml:space="preserve">moi, héros à 12 ans + girl power +héros improbable+ fin poignante</t>
  </si>
  <si>
    <t xml:space="preserve">Un survival horror dans la peau d’un homme en fauteuil roulant guidant une petite fille au milieu de pièges mortels</t>
  </si>
  <si>
    <t xml:space="preserve">on tourne parfois en rond sans savoir quoi faire</t>
  </si>
  <si>
    <t xml:space="preserve">un peu choquant parfois</t>
  </si>
  <si>
    <t xml:space="preserve">Last of us – remastered</t>
  </si>
  <si>
    <t xml:space="preserve">la scène d’intro, tragiquement réussie</t>
  </si>
  <si>
    <t xml:space="preserve">joue le méchant + girl power + zombies + joue au bodyguard+ fin poignante + intro dingue + twist de ouf</t>
  </si>
  <si>
    <t xml:space="preserve">USA (contemporain) – Seattle</t>
  </si>
  <si>
    <t xml:space="preserve">Neil druckmann</t>
  </si>
  <si>
    <t xml:space="preserve">Le portage HD d’un des piliers du jeu action-aventure du développeur, à l’équilibre toujours parfait entre narration, passages musclés et infiltration</t>
  </si>
  <si>
    <t xml:space="preserve">une jouabilité variée et très souple</t>
  </si>
  <si>
    <t xml:space="preserve">très bonne immersion (chut ne mâche pas ton chewing gum, ya un claqueur)</t>
  </si>
  <si>
    <t xml:space="preserve">quelques pics de difficulté inattendus, parfois</t>
  </si>
  <si>
    <t xml:space="preserve">Last of us – part 2</t>
  </si>
  <si>
    <t xml:space="preserve">artbook + ost et plusieurs cd de jeu</t>
  </si>
  <si>
    <t xml:space="preserve">contenu « immoral » (lgbt) + contenu gore</t>
  </si>
  <si>
    <t xml:space="preserve">joue le méchant + girl power + zombies</t>
  </si>
  <si>
    <t xml:space="preserve">La suite directe du premier opus, proposant une histoire toujours aussi sombre et bien amenée</t>
  </si>
  <si>
    <t xml:space="preserve">une belle histoire </t>
  </si>
  <si>
    <t xml:space="preserve">toujours fun à jouer</t>
  </si>
  <si>
    <t xml:space="preserve">certains thèmes « artificiels »</t>
  </si>
  <si>
    <t xml:space="preserve">Late shift</t>
  </si>
  <si>
    <t xml:space="preserve">Ctrlmovie interactive</t>
  </si>
  <si>
    <t xml:space="preserve">Une expérience de film intéractif permettant de donner une envergure diverse au héros principale et évidemment d’influer sur le dénouement</t>
  </si>
  <si>
    <t xml:space="preserve">une histoire qui se laisse suivre</t>
  </si>
  <si>
    <t xml:space="preserve">incarner une fiotte et assumer</t>
  </si>
  <si>
    <t xml:space="preserve">des conséquences pas toujours évidentes aux choix réalisés</t>
  </si>
  <si>
    <t xml:space="preserve">Layers of fear - masterpiece edition</t>
  </si>
  <si>
    <t xml:space="preserve">Une aventure narrative horrifique posant une ambiance particulièrement glauque et réussie</t>
  </si>
  <si>
    <t xml:space="preserve">les multiples fins selon nos « performances »</t>
  </si>
  <si>
    <t xml:space="preserve">les ficelles « jumpscare » qui se répètent jusqu’à ne plus faire peur</t>
  </si>
  <si>
    <t xml:space="preserve">on est TRES passifs</t>
  </si>
  <si>
    <t xml:space="preserve">Lego city undercover</t>
  </si>
  <si>
    <t xml:space="preserve">Wii u</t>
  </si>
  <si>
    <t xml:space="preserve">Une aventure humoristique en hommage à tous les films de super flics des années 90</t>
  </si>
  <si>
    <t xml:space="preserve">l’humour bien vu</t>
  </si>
  <si>
    <t xml:space="preserve">top en coop, surtout pour les grands enfants</t>
  </si>
  <si>
    <t xml:space="preserve">la difficulté assez limitée</t>
  </si>
  <si>
    <t xml:space="preserve">Lego Harry Potter collection</t>
  </si>
  <si>
    <t xml:space="preserve">Harry Potter – hommage</t>
  </si>
  <si>
    <t xml:space="preserve">Une aventure humoristique couvrant les 7 années d’études du célèbre sorcier</t>
  </si>
  <si>
    <t xml:space="preserve">Lego Jurassic world</t>
  </si>
  <si>
    <t xml:space="preserve">jurassic park – hommage</t>
  </si>
  <si>
    <t xml:space="preserve">Une aventure humoristique couvrant les trois opus jurassic park et le film jurassic world</t>
  </si>
  <si>
    <t xml:space="preserve">Les chevaliers de Baphomet 5</t>
  </si>
  <si>
    <t xml:space="preserve">France contemporaine – Paris + Espagne + Amérique du sud</t>
  </si>
  <si>
    <t xml:space="preserve">Un nouvel épisode de la grade saga de Charles Cecil, découpé en épisodes mais très prenant, malgré une seconde partie un peu expédiée</t>
  </si>
  <si>
    <t xml:space="preserve">des énigmes de qualité, qui restent assez logiques</t>
  </si>
  <si>
    <t xml:space="preserve">la seconde partie, moins efficace et fluide</t>
  </si>
  <si>
    <t xml:space="preserve">Life is strange – before the storm</t>
  </si>
  <si>
    <t xml:space="preserve">trouver Rachel insupportable et finir par l’adorer</t>
  </si>
  <si>
    <t xml:space="preserve">life is strange</t>
  </si>
  <si>
    <t xml:space="preserve">girl power+ fin poignante, scolarité</t>
  </si>
  <si>
    <t xml:space="preserve">USA (contemporain) – Oregon</t>
  </si>
  <si>
    <t xml:space="preserve">Une préquelle narrative particulièrement réussie aux aventures semi-fantastiques de Max, permettant de mieux cerner son acolyte et de donner plus d’épaisseur à bon nombre de personnages de la saga</t>
  </si>
  <si>
    <t xml:space="preserve">une belle histoire façonnée par le joueur</t>
  </si>
  <si>
    <t xml:space="preserve">un autre angle de vue sur des personnages déjà croisés</t>
  </si>
  <si>
    <t xml:space="preserve">Life is strange – true colors</t>
  </si>
  <si>
    <t xml:space="preserve">girl power+ fin poignante</t>
  </si>
  <si>
    <t xml:space="preserve">USA (contemporain) – fictif</t>
  </si>
  <si>
    <t xml:space="preserve">Une enquête aux commandes d’une jeune fille capable de sentir les émotions des autres personnes et de lire dans leurs intentions plus ou moins avouables</t>
  </si>
  <si>
    <t xml:space="preserve">l’approche des sentiments, intéressant</t>
  </si>
  <si>
    <t xml:space="preserve">la ville super jolie</t>
  </si>
  <si>
    <t xml:space="preserve">le scénario confié à oui-oui joue au détective</t>
  </si>
  <si>
    <t xml:space="preserve">le pouvoir, qui reste finalement très superficiel et sert peu l’histoire</t>
  </si>
  <si>
    <t xml:space="preserve">Life is strange</t>
  </si>
  <si>
    <t xml:space="preserve">précurseur des jeux narratifs épisodiques</t>
  </si>
  <si>
    <t xml:space="preserve">voyage dans le temps / mondes parallèles + pouvoirs psy + girl power+ fin poignante, scolarité</t>
  </si>
  <si>
    <t xml:space="preserve">Une aventure narrative efficace, proposant d’utiliser un don pour le voyage dans le temps pour se défaire de situations inextricables</t>
  </si>
  <si>
    <t xml:space="preserve">les pouvoirs bien exploités</t>
  </si>
  <si>
    <t xml:space="preserve">sentir la vie et les difficultés d’un campus</t>
  </si>
  <si>
    <t xml:space="preserve">la fin nimporte nawak</t>
  </si>
  <si>
    <t xml:space="preserve">l’héroine peut agacer</t>
  </si>
  <si>
    <t xml:space="preserve">Littlebig planet 3</t>
  </si>
  <si>
    <t xml:space="preserve">Mode éditeur intégré + jouabilité reco de mouvements</t>
  </si>
  <si>
    <t xml:space="preserve">Un nouveau volet dépaysant et réussi dans les aventures de Sackboy et son univers mi-plateforme scénarisée et mi-construction bac à sable.</t>
  </si>
  <si>
    <t xml:space="preserve">l’aventure vraiment sympa à vivre</t>
  </si>
  <si>
    <t xml:space="preserve">le mode bac à sable efficace</t>
  </si>
  <si>
    <t xml:space="preserve">toujours un côté flottant dans la jouabilité</t>
  </si>
  <si>
    <t xml:space="preserve">Lock's quest</t>
  </si>
  <si>
    <t xml:space="preserve">Digital continue</t>
  </si>
  <si>
    <t xml:space="preserve">DS</t>
  </si>
  <si>
    <t xml:space="preserve">5th cell</t>
  </si>
  <si>
    <t xml:space="preserve">Un tower defense complet qui demande de développer et acheter des systèmes de plus en plus sophistiqués pour repousser les hordes de monstres désireuses de transformer votre petite propriété en champs de ruine</t>
  </si>
  <si>
    <t xml:space="preserve">un aspect stratégique poussé en et hors du champ de bataille (gestion du budget etc.)</t>
  </si>
  <si>
    <t xml:space="preserve">l’arsenal de défense qui s’accroit de façon impressionnante</t>
  </si>
  <si>
    <t xml:space="preserve">rapidement difficile si l’on assure mal la partie gestion</t>
  </si>
  <si>
    <t xml:space="preserve">c’est moins pratique sans styler</t>
  </si>
  <si>
    <t xml:space="preserve">Locoroco HD</t>
  </si>
  <si>
    <t xml:space="preserve">langue fictive sous titré anglais</t>
  </si>
  <si>
    <t xml:space="preserve">locoroco</t>
  </si>
  <si>
    <t xml:space="preserve">Le portage hd du jeu PSP à succès demandant de guider une petite horde de gouttelettes souriantes jusqu’à la sortie (sur fond de musique démentiellement entêtante!)</t>
  </si>
  <si>
    <t xml:space="preserve">le concept simple mais diablement efficace</t>
  </si>
  <si>
    <t xml:space="preserve">le thème principal qui entre dan la tête et ne ressort jamais</t>
  </si>
  <si>
    <t xml:space="preserve">la jouabilité évolue peu au fil des niveaux</t>
  </si>
  <si>
    <t xml:space="preserve">Locoroco 2 HD</t>
  </si>
  <si>
    <t xml:space="preserve">Le portage hd du jeu PSP à succès demandant de guider une petite horde de gouttelettes souriantes jusqu’à la sortie (avec un nouveau thème musical qui rend fou!)</t>
  </si>
  <si>
    <t xml:space="preserve">Lone survivor</t>
  </si>
  <si>
    <t xml:space="preserve">Superflat games</t>
  </si>
  <si>
    <t xml:space="preserve">Un survival horror en vue de côté demandant d’aider un personnage à s’échapper d’un véritable enfer urbain</t>
  </si>
  <si>
    <t xml:space="preserve">graphiquement pas très heureux, et répétitifs</t>
  </si>
  <si>
    <t xml:space="preserve">Lumo</t>
  </si>
  <si>
    <t xml:space="preserve">solstice/equinox – hommage</t>
  </si>
  <si>
    <t xml:space="preserve">Un hommage indirect aux RPG-labyrinthes en vue de dessus des années 80/90 à la Solstice et Equinox</t>
  </si>
  <si>
    <t xml:space="preserve">l’ambiance Solstice/Equinox parfaitement restituée</t>
  </si>
  <si>
    <t xml:space="preserve">le labyrinthe immense  et rempli de pièges</t>
  </si>
  <si>
    <t xml:space="preserve">la jouabilité un chouia trop flottante</t>
  </si>
  <si>
    <t xml:space="preserve">Mad Max</t>
  </si>
  <si>
    <t xml:space="preserve">mad max</t>
  </si>
  <si>
    <t xml:space="preserve">Une adaptation libre de l’univers de Mad Max, proposant un mix conduite et action 3d dans un univers post-apocalyptique</t>
  </si>
  <si>
    <t xml:space="preserve">l’ambiance de folie</t>
  </si>
  <si>
    <t xml:space="preserve">la jouabilité parfois un peu rigide</t>
  </si>
  <si>
    <t xml:space="preserve">Mafia trilogy</t>
  </si>
  <si>
    <t xml:space="preserve">Hangar13</t>
  </si>
  <si>
    <t xml:space="preserve">Take 2</t>
  </si>
  <si>
    <t xml:space="preserve">Le portage de la trilogie mafia, comprenant le remake du premier et lees versions définitives des deux autres</t>
  </si>
  <si>
    <t xml:space="preserve">la miase à jour graphique et ludique de bonne facture sur le premier opus</t>
  </si>
  <si>
    <t xml:space="preserve">les histoires top</t>
  </si>
  <si>
    <t xml:space="preserve">le remaster des 2ème et 3èe opus juste correct, parfois fainéant</t>
  </si>
  <si>
    <t xml:space="preserve">un certain manque de liberté</t>
  </si>
  <si>
    <t xml:space="preserve">Mages of mystralia</t>
  </si>
  <si>
    <t xml:space="preserve">3D cell shading + procedural</t>
  </si>
  <si>
    <t xml:space="preserve">Borealys games</t>
  </si>
  <si>
    <t xml:space="preserve">Un hack n slash proposant une liberté inédite dans la maîtrise de la magie</t>
  </si>
  <si>
    <t xml:space="preserve">la liberté (relative de création)</t>
  </si>
  <si>
    <t xml:space="preserve">la durée de vie sympa mais limite</t>
  </si>
  <si>
    <t xml:space="preserve">techniquement standard</t>
  </si>
  <si>
    <t xml:space="preserve">Magicka 2</t>
  </si>
  <si>
    <t xml:space="preserve">Pieces interactive</t>
  </si>
  <si>
    <t xml:space="preserve">Un diablo-like humoristique dans un monde de magiciens, aussi ardu en solo que fendart à plusieurs</t>
  </si>
  <si>
    <t xml:space="preserve">le monde très coloré</t>
  </si>
  <si>
    <t xml:space="preserve">proche de l’infaisable tout seul du fait de l’incapacité à ressussiter</t>
  </si>
  <si>
    <t xml:space="preserve">Martha is dead</t>
  </si>
  <si>
    <t xml:space="preserve">italien sous-titré fr</t>
  </si>
  <si>
    <t xml:space="preserve">Lka</t>
  </si>
  <si>
    <t xml:space="preserve">Censuré sur playstation (contenu gore et mutilations)</t>
  </si>
  <si>
    <t xml:space="preserve">Un walking simulator horrifique et dérangeant dans la peau d’une sœur un peu perturbée</t>
  </si>
  <si>
    <t xml:space="preserve">l’histoire qui accroche</t>
  </si>
  <si>
    <t xml:space="preserve">un peu de malaisance sur certains passages</t>
  </si>
  <si>
    <t xml:space="preserve">Marvel vs capcom infinite</t>
  </si>
  <si>
    <t xml:space="preserve">Yoshinori Ono</t>
  </si>
  <si>
    <t xml:space="preserve">Un opus  efficace du cross-over reprenant les séries plus en vogue, proposant un mode histoire scénarisé (insipide) s’inspirant des productions de Netherrealm studio</t>
  </si>
  <si>
    <t xml:space="preserve">très agréable à jouer</t>
  </si>
  <si>
    <t xml:space="preserve">de nombreux personnages</t>
  </si>
  <si>
    <t xml:space="preserve">le style graphique pas terrible (mais QUI a foutu du violet partout ?)</t>
  </si>
  <si>
    <t xml:space="preserve">le mode histoire en mode « ozef »</t>
  </si>
  <si>
    <t xml:space="preserve">Mass effect legendary edition</t>
  </si>
  <si>
    <t xml:space="preserve">Blind squirrel games</t>
  </si>
  <si>
    <t xml:space="preserve">la bonne mise à jour de mass effect 1</t>
  </si>
  <si>
    <t xml:space="preserve">graphiquement, un petit coup de vieux tout de même</t>
  </si>
  <si>
    <t xml:space="preserve">Medievil</t>
  </si>
  <si>
    <t xml:space="preserve">Other ocean</t>
  </si>
  <si>
    <t xml:space="preserve">Sony guerilla cambridge</t>
  </si>
  <si>
    <t xml:space="preserve">Un second remake du jeu d’action déjanté de la première playstation, proposant des graphismes propres et un univers toujours aussi loufoque, malgré une jouabilité assez datée</t>
  </si>
  <si>
    <t xml:space="preserve">l’univers totalement déconnant</t>
  </si>
  <si>
    <t xml:space="preserve">l’original à débloquer pour mesurer l’avancée</t>
  </si>
  <si>
    <t xml:space="preserve">niveau jouabilité, c’est parfois un peu chaud</t>
  </si>
  <si>
    <t xml:space="preserve">le concept est daté, malgré le remake</t>
  </si>
  <si>
    <t xml:space="preserve">Megaman 11 –  pix n love ed</t>
  </si>
  <si>
    <t xml:space="preserve">book</t>
  </si>
  <si>
    <t xml:space="preserve">Un nouvel épisode de la grande série de jeu d’action pour les 30 ans de la firme</t>
  </si>
  <si>
    <t xml:space="preserve">un concentré d’efficacité graphique et ludique</t>
  </si>
  <si>
    <t xml:space="preserve">dur mais surmontable</t>
  </si>
  <si>
    <t xml:space="preserve">manque peut être de quelques phase un peu « folles »</t>
  </si>
  <si>
    <t xml:space="preserve">Megaman legacy collection</t>
  </si>
  <si>
    <t xml:space="preserve">Multiples (Nes, snes)</t>
  </si>
  <si>
    <t xml:space="preserve">La compilation des 6 premiers épisodes de Megaman</t>
  </si>
  <si>
    <t xml:space="preserve">l’intégral de la période Nes, avec des bonus</t>
  </si>
  <si>
    <t xml:space="preserve">le système de jeu toujours très amusant</t>
  </si>
  <si>
    <t xml:space="preserve">effectivement, c’était difficile</t>
  </si>
  <si>
    <t xml:space="preserve">Megaman legacy collection 2</t>
  </si>
  <si>
    <t xml:space="preserve">Multiples (Sses, playstation 1)</t>
  </si>
  <si>
    <t xml:space="preserve">Keiji Inafune + Tokuro Fujiwara</t>
  </si>
  <si>
    <t xml:space="preserve">La compilation des 4 derniers épisode de Megaman</t>
  </si>
  <si>
    <t xml:space="preserve">la seconde partie de l’histoire de Megaman, avec force bonus</t>
  </si>
  <si>
    <t xml:space="preserve">respectueux de la saga, avec les petits ajouts qui vont bien</t>
  </si>
  <si>
    <t xml:space="preserve">il faut de la patience pour arriver au bout</t>
  </si>
  <si>
    <t xml:space="preserve">Metal gear solid V - definitive experience</t>
  </si>
  <si>
    <t xml:space="preserve">80 millions</t>
  </si>
  <si>
    <t xml:space="preserve">contenu « immoral » (vision de la femme) + censuré au Japon (contenu gore – suppression scène de sang)</t>
  </si>
  <si>
    <t xml:space="preserve">Stefanie Joosten, Kiefer Sutherland, </t>
  </si>
  <si>
    <t xml:space="preserve">Le dernier opus officiel (mais chronologiquement situé après MGS3) de la série de jeu d’infiltration, qui propose un mix de séances de grand spectacle avant d’opter pour une expérience novatrice en monde ouvert, impliquant planification d’infiltration et gestion de base secrète </t>
  </si>
  <si>
    <t xml:space="preserve">le concept du monde ouvert, globalement réussi et amenant de nouvelles sensations</t>
  </si>
  <si>
    <t xml:space="preserve">les deux premières heures, folles</t>
  </si>
  <si>
    <t xml:space="preserve">le rythme plus lent et répétitif qu’à l’accoutumée</t>
  </si>
  <si>
    <t xml:space="preserve">le scénario, sympa, mais pas fou</t>
  </si>
  <si>
    <t xml:space="preserve">Metal slug 3</t>
  </si>
  <si>
    <t xml:space="preserve">metal slug</t>
  </si>
  <si>
    <t xml:space="preserve">L’opus grand spectacle de la saga qui rempile sur les consoles modernes</t>
  </si>
  <si>
    <t xml:space="preserve">magnifique et jouable</t>
  </si>
  <si>
    <t xml:space="preserve">des petites touches d’humour partout</t>
  </si>
  <si>
    <t xml:space="preserve">Alors le mieux, c’est le 2 ou le 3 ?</t>
  </si>
  <si>
    <t xml:space="preserve">Metal slug anthology</t>
  </si>
  <si>
    <t xml:space="preserve">La compilation ultime pour les fan de run n gun, proposant un univers graphique incroyablement riche et l’un des modes multijoueurs les plus amusants de tous les temps</t>
  </si>
  <si>
    <t xml:space="preserve">le dernier épisode franchement en-deça à tous les niveaux</t>
  </si>
  <si>
    <t xml:space="preserve">Metro redux</t>
  </si>
  <si>
    <t xml:space="preserve">4A games</t>
  </si>
  <si>
    <t xml:space="preserve">XBOX 360</t>
  </si>
  <si>
    <t xml:space="preserve">contenu violent + dlc abusifs</t>
  </si>
  <si>
    <t xml:space="preserve">metro</t>
  </si>
  <si>
    <t xml:space="preserve">Apocalyptique – Russie</t>
  </si>
  <si>
    <t xml:space="preserve">La compilation des deux épisodes adaptant le roman de Dmitri Gloukhovski sous forme de FPS survival horror</t>
  </si>
  <si>
    <t xml:space="preserve">le remaster particulier de l’épisode 2033</t>
  </si>
  <si>
    <t xml:space="preserve">l’intelligence artificielle un peu nulle</t>
  </si>
  <si>
    <t xml:space="preserve">Mirror's edge catalyst</t>
  </si>
  <si>
    <t xml:space="preserve">Le remake du running game équilibriste de la génération ps3</t>
  </si>
  <si>
    <t xml:space="preserve">jouissif à jouer, hors missions annexes</t>
  </si>
  <si>
    <t xml:space="preserve">la jouabilité toujours souple</t>
  </si>
  <si>
    <t xml:space="preserve">le monde ouvert vide et artificiel</t>
  </si>
  <si>
    <t xml:space="preserve">Mlb – the show 18</t>
  </si>
  <si>
    <t xml:space="preserve">Sony San Diego</t>
  </si>
  <si>
    <t xml:space="preserve">mlb</t>
  </si>
  <si>
    <t xml:space="preserve">Un opus complet de la série de baseball de Sony, mêlant réalisme et technicité</t>
  </si>
  <si>
    <t xml:space="preserve">vraiment complet</t>
  </si>
  <si>
    <t xml:space="preserve">l’accès demande un certain investissement</t>
  </si>
  <si>
    <t xml:space="preserve">Momodora – reverie under the moonlight</t>
  </si>
  <si>
    <t xml:space="preserve">Bombservice</t>
  </si>
  <si>
    <t xml:space="preserve">Le premier opus physique de la saga, sous forme de prequelle à l’histoire de Momodora</t>
  </si>
  <si>
    <t xml:space="preserve">les graphismes tout mignons</t>
  </si>
  <si>
    <t xml:space="preserve">les ennemis qui réapparaissent sans cesse</t>
  </si>
  <si>
    <t xml:space="preserve">Monster hunter world</t>
  </si>
  <si>
    <t xml:space="preserve">capcom</t>
  </si>
  <si>
    <t xml:space="preserve">Un opus relançant la série de chasse aux monstres de Capcom en la dotant d’un univers bien plus organique et d’une jouabilité bien plus souple</t>
  </si>
  <si>
    <t xml:space="preserve">la jouabilité de la saga totalement assouplie</t>
  </si>
  <si>
    <t xml:space="preserve">c’est beau et vivant, on s’y croirait</t>
  </si>
  <si>
    <t xml:space="preserve">le concept assez répétitif, forcément</t>
  </si>
  <si>
    <t xml:space="preserve">beaucoup de temps passé en crafting et gestion d’équipement (mais il y en a qui aiment alors…)</t>
  </si>
  <si>
    <t xml:space="preserve">Mortal Kombat XL</t>
  </si>
  <si>
    <t xml:space="preserve">contenu gore + dlc abusifs</t>
  </si>
  <si>
    <t xml:space="preserve">Le second opus du reboot de la série, incluant la suite directe du scénario du premier opus selon un modèle d’histoire intéractive inchangé</t>
  </si>
  <si>
    <t xml:space="preserve">le mode histoire toujours efficace</t>
  </si>
  <si>
    <t xml:space="preserve">une belle panoplie de personnages et de coups</t>
  </si>
  <si>
    <t xml:space="preserve">assez proche de son prédécesseur</t>
  </si>
  <si>
    <t xml:space="preserve">équilibre des personnages toujours déséquilibré</t>
  </si>
  <si>
    <t xml:space="preserve">Mortal Kombat 11 – kollection</t>
  </si>
  <si>
    <t xml:space="preserve">voyage dans le temps / mondes parallèles + joue le méchant + girl power </t>
  </si>
  <si>
    <t xml:space="preserve">Cary-Hiroyuki Tagawa, Arnold Schwarzenegger</t>
  </si>
  <si>
    <t xml:space="preserve">Le troisème opus du reboot de la série, incluant toutes les extensions du jeu de base</t>
  </si>
  <si>
    <t xml:space="preserve">l’histoire plaisante malgré le what the fuck</t>
  </si>
  <si>
    <t xml:space="preserve">un système de jeu encore plus technique</t>
  </si>
  <si>
    <t xml:space="preserve">toujours pas de révolution</t>
  </si>
  <si>
    <t xml:space="preserve">Moss</t>
  </si>
  <si>
    <t xml:space="preserve">Polyarc</t>
  </si>
  <si>
    <t xml:space="preserve">Un petit jeu d’aventure frais et original utilisant astucieusement la réalité virtuelle</t>
  </si>
  <si>
    <t xml:space="preserve">l’univers absolument charmant</t>
  </si>
  <si>
    <t xml:space="preserve">des trouvailles de gameplay partout</t>
  </si>
  <si>
    <t xml:space="preserve">Peut-être un peu court</t>
  </si>
  <si>
    <t xml:space="preserve">My memory of us</t>
  </si>
  <si>
    <t xml:space="preserve">Juggler games</t>
  </si>
  <si>
    <t xml:space="preserve">Imgn</t>
  </si>
  <si>
    <t xml:space="preserve">moi, héros à 12 ans + girl power + reconstitution historique</t>
  </si>
  <si>
    <t xml:space="preserve">Une aventure narrative matinée de puzzles racontant une bien étrange relation</t>
  </si>
  <si>
    <t xml:space="preserve">l’ambiance super mimi, malgré la seconde guerre</t>
  </si>
  <si>
    <t xml:space="preserve">peu intéractif</t>
  </si>
  <si>
    <t xml:space="preserve">N++</t>
  </si>
  <si>
    <t xml:space="preserve">Metanet software</t>
  </si>
  <si>
    <t xml:space="preserve">La version ultime du jeu de plateforme hardcore minimaliste, proposant un nouveau mode multi permettant de coopérer ou se défier dans des niveaux toujours aussi vicieux</t>
  </si>
  <si>
    <t xml:space="preserve">plein de nouveaux niveaux pour faire de la grimpette</t>
  </si>
  <si>
    <t xml:space="preserve">les modes multi qui transforment l’expérience de jeu</t>
  </si>
  <si>
    <t xml:space="preserve">progresse peu par rapport à son prédécesseur</t>
  </si>
  <si>
    <t xml:space="preserve">et graphiquement, un petit effort ?</t>
  </si>
  <si>
    <t xml:space="preserve">,</t>
  </si>
  <si>
    <t xml:space="preserve">Naruto ultimate ninja storm 4</t>
  </si>
  <si>
    <t xml:space="preserve">Une nouvel épisode de la série de jeu de combat couvrant la fin de l’histoire du manga éponyme, tout en proposant un système de jeu affiné et fidèle à l’univers original</t>
  </si>
  <si>
    <t xml:space="preserve">la fin du manga en mode intéractif</t>
  </si>
  <si>
    <t xml:space="preserve">nerveux et tactique</t>
  </si>
  <si>
    <t xml:space="preserve">la jouabilité reste proche des anciens opus</t>
  </si>
  <si>
    <t xml:space="preserve">un certain manque de lisibilité (notamment lors des grosses attaques)</t>
  </si>
  <si>
    <t xml:space="preserve">Naught – extended edition</t>
  </si>
  <si>
    <t xml:space="preserve">linéaire</t>
  </si>
  <si>
    <t xml:space="preserve">niveaux indépendants</t>
  </si>
  <si>
    <t xml:space="preserve">toutes machines</t>
  </si>
  <si>
    <t xml:space="preserve">Wild sphere</t>
  </si>
  <si>
    <t xml:space="preserve">Perp games</t>
  </si>
  <si>
    <t xml:space="preserve">Accessoires (casque VR – optionnel)</t>
  </si>
  <si>
    <t xml:space="preserve">onirique</t>
  </si>
  <si>
    <t xml:space="preserve">Un jeu d’adresse demandant de faire progresser un petit personnage mignon dans un véritable dédale</t>
  </si>
  <si>
    <t xml:space="preserve">simple mais efficace</t>
  </si>
  <si>
    <t xml:space="preserve">Nba 2k playgrounds 2</t>
  </si>
  <si>
    <t xml:space="preserve">Un successeur spirituel au jeu de basket phare des années 90, avec un système arcade proche de NBA jam mais riche en possibilités</t>
  </si>
  <si>
    <t xml:space="preserve">l’esprit NBA jam</t>
  </si>
  <si>
    <t xml:space="preserve">vraiment sympa à 4</t>
  </si>
  <si>
    <t xml:space="preserve">la jauge de tir qui brise la concentration</t>
  </si>
  <si>
    <t xml:space="preserve">pas très profond, même pour un jeu arcade</t>
  </si>
  <si>
    <t xml:space="preserve">NHL 18</t>
  </si>
  <si>
    <t xml:space="preserve">Un opus complet de la série phare de jeu de hockey, proposant notamment un 3vs3 d’anthologie</t>
  </si>
  <si>
    <t xml:space="preserve">l’ambiance vraiment sympa</t>
  </si>
  <si>
    <t xml:space="preserve">Le 3 vs 3 bien bourrin</t>
  </si>
  <si>
    <t xml:space="preserve">graphiquement très proche de son ainé</t>
  </si>
  <si>
    <t xml:space="preserve">Nier automata - blackbox edition</t>
  </si>
  <si>
    <t xml:space="preserve">sauve le monde (tout seul) + girl power+ fin poignante</t>
  </si>
  <si>
    <t xml:space="preserve">Taro Yoko + Atsushi Inaba</t>
  </si>
  <si>
    <t xml:space="preserve">Un curieux mélange de RPG light, d’action façon Devil May cry et de shoot dans un univers apolalyptique dirigé par des robots à la recherche de réponses</t>
  </si>
  <si>
    <t xml:space="preserve">un bon système de combat</t>
  </si>
  <si>
    <t xml:space="preserve">des personnages qui deviennent attachants</t>
  </si>
  <si>
    <t xml:space="preserve">rythme parfois inégal (séquence dingue, dodo, séquence folle, dodo)</t>
  </si>
  <si>
    <t xml:space="preserve">Box 1</t>
  </si>
  <si>
    <t xml:space="preserve">Nier replicant</t>
  </si>
  <si>
    <t xml:space="preserve">Le remaster de la version « alternative » du premier opus de Nier, proposant un héros plus jeune et une technique enfin à la hauteur</t>
  </si>
  <si>
    <t xml:space="preserve">Mega-cd</t>
  </si>
  <si>
    <t xml:space="preserve">Le remake d’un grand classique du mega-cd utilisant la full motion vidéo pour simuler un dispositif de caméras surveillance permettant de mettre hors course de dangereux vampires</t>
  </si>
  <si>
    <t xml:space="preserve">les « vampires chaussettes » des années 90</t>
  </si>
  <si>
    <t xml:space="preserve">le concept toujours aussi original</t>
  </si>
  <si>
    <t xml:space="preserve">intéractivité minimaliste</t>
  </si>
  <si>
    <t xml:space="preserve">apu la vf du mega cd ?</t>
  </si>
  <si>
    <t xml:space="preserve">Nino Kuni remastered</t>
  </si>
  <si>
    <t xml:space="preserve">Nino kuni 2 + making of</t>
  </si>
  <si>
    <t xml:space="preserve">Une nouvelle collaboration entre le développeur et des ex-ténors du studio d’animation renommé au service d’un j-rpg classique à la mise en scène toujours plus cinématographique</t>
  </si>
  <si>
    <t xml:space="preserve">les mondes gigantesques et cohérents</t>
  </si>
  <si>
    <t xml:space="preserve">les phases de bataille entre armées, choupinettes</t>
  </si>
  <si>
    <t xml:space="preserve">le système de combat classique</t>
  </si>
  <si>
    <t xml:space="preserve">le scénario parfois un peu téléphoné</t>
  </si>
  <si>
    <t xml:space="preserve">Nioh – complete edition</t>
  </si>
  <si>
    <t xml:space="preserve">book + ost</t>
  </si>
  <si>
    <t xml:space="preserve">sony</t>
  </si>
  <si>
    <t xml:space="preserve">difficulté « furieuse » + contenu gore + Censuré au Japon (contenu gore – démembrements supprimés)</t>
  </si>
  <si>
    <t xml:space="preserve">ninja/samurai + méchant charismatique</t>
  </si>
  <si>
    <t xml:space="preserve">Un croisement heureux entre Ninja Gaiden et l’univers des Souls, retraçant de façon très romancée le périple de William Wallace, le premier occidental connu à avoir foulé le sol japonais</t>
  </si>
  <si>
    <t xml:space="preserve">une jouabilité très réactive</t>
  </si>
  <si>
    <t xml:space="preserve">on progresse à force de mourir</t>
  </si>
  <si>
    <t xml:space="preserve">dur dur, avec des boss à hurler</t>
  </si>
  <si>
    <t xml:space="preserve">Nitroplus blasterz - infinite duel</t>
  </si>
  <si>
    <t xml:space="preserve">artbook + ost + cube crystal</t>
  </si>
  <si>
    <t xml:space="preserve">Un jeu de combat 2d classique qui sort des sentiers battu grâce à son casting atypique et son ambiance colorée</t>
  </si>
  <si>
    <t xml:space="preserve">les personnages loufoques, avec des panoplies de coups atypiques</t>
  </si>
  <si>
    <t xml:space="preserve">graphiquement sympatique</t>
  </si>
  <si>
    <t xml:space="preserve">clairement « outsider » au niveau profondeur de jeu</t>
  </si>
  <si>
    <t xml:space="preserve">Nobunaga's ambition -  ascension</t>
  </si>
  <si>
    <t xml:space="preserve">reconstitution historique + ninja/samurai</t>
  </si>
  <si>
    <t xml:space="preserve">Un rare représentant du jeu de stratégie à grande échelle, permettant de contrôler le développement de son clan à différentes échelles et de mener des chantiers tant économiques que politiques ou militaires</t>
  </si>
  <si>
    <t xml:space="preserve">de la gestion complète à plusieurs niveaux</t>
  </si>
  <si>
    <t xml:space="preserve">des campagnes longues et intéressantes</t>
  </si>
  <si>
    <t xml:space="preserve">No heroes here</t>
  </si>
  <si>
    <t xml:space="preserve">Mad mimic</t>
  </si>
  <si>
    <t xml:space="preserve">Brésil</t>
  </si>
  <si>
    <t xml:space="preserve">Un tower defense medieval basé sur la gestion de canons, boulets et poudre à canon, très rafraichissant à 4</t>
  </si>
  <si>
    <t xml:space="preserve">très jouissif à 4</t>
  </si>
  <si>
    <t xml:space="preserve">beaucoup de niveaux</t>
  </si>
  <si>
    <t xml:space="preserve">graphiquement c’est du pixel basique</t>
  </si>
  <si>
    <t xml:space="preserve">pas de vraie révolution de gameplay en cours de jeu</t>
  </si>
  <si>
    <t xml:space="preserve">No man's sky beyond</t>
  </si>
  <si>
    <t xml:space="preserve">Vol – simulateur</t>
  </si>
  <si>
    <t xml:space="preserve">artbook + steelbook</t>
  </si>
  <si>
    <t xml:space="preserve">Hello games</t>
  </si>
  <si>
    <t xml:space="preserve">La version finale du space explorator sorti « pas fini quelques années plutôt, proposant de rejoindre le centre de la galaxie</t>
  </si>
  <si>
    <t xml:space="preserve">une vraie sensation de liberté, sur terre comme dans l’espace</t>
  </si>
  <si>
    <t xml:space="preserve">le mode « beyond » rend vraiment le jeu sympa</t>
  </si>
  <si>
    <t xml:space="preserve">on se sent souvent seul dans l’espace</t>
  </si>
  <si>
    <t xml:space="preserve">Poireauter 20 minutes pour arriver à une planète toute pourrie...</t>
  </si>
  <si>
    <t xml:space="preserve">Odin sphere leifthrasir</t>
  </si>
  <si>
    <t xml:space="preserve">multiples (personnages et performances)</t>
  </si>
  <si>
    <t xml:space="preserve">artbook + t-shirt + steelbook</t>
  </si>
  <si>
    <t xml:space="preserve">Le portage remanié d’un beat-them-up de qualité</t>
  </si>
  <si>
    <t xml:space="preserve">les décors magnifiques</t>
  </si>
  <si>
    <t xml:space="preserve">une aventure plaisante à parcourir</t>
  </si>
  <si>
    <t xml:space="preserve">le style des personnages peut ne pas plaire</t>
  </si>
  <si>
    <t xml:space="preserve">quelques niveaux de remplissage</t>
  </si>
  <si>
    <t xml:space="preserve">Okami HD</t>
  </si>
  <si>
    <t xml:space="preserve">Hexadrive</t>
  </si>
  <si>
    <t xml:space="preserve">okami</t>
  </si>
  <si>
    <t xml:space="preserve">girl power + culture japonaise</t>
  </si>
  <si>
    <t xml:space="preserve">Hideki Kamiya + Atsushi Inaba + Ikumi Nakamura</t>
  </si>
  <si>
    <t xml:space="preserve">La version remasterisée du zelda-like onirique de la Wii, qui compense l’inévitable perte de jouabilité liée à l’absence de wiimote par un gain graphique qui sublime l’oeuvre de base</t>
  </si>
  <si>
    <t xml:space="preserve">une aventure formidable au pays de la mythologie japonaise</t>
  </si>
  <si>
    <t xml:space="preserve">la mise à jour graphique plaisante</t>
  </si>
  <si>
    <t xml:space="preserve">l’utilisation du pinceau, parfois peu précide</t>
  </si>
  <si>
    <t xml:space="preserve">Olliolli - epic combo edition</t>
  </si>
  <si>
    <t xml:space="preserve">Roll7</t>
  </si>
  <si>
    <t xml:space="preserve">Un jeu de skate 2d assez difficile à prendre en main mais offrant une belle marge de progression pour qui aime réaliser des parcours sans faute</t>
  </si>
  <si>
    <t xml:space="preserve">un beau challenge de dextérité</t>
  </si>
  <si>
    <t xml:space="preserve">mode deux joueurs peu captivant (par manque d’intéractivité)</t>
  </si>
  <si>
    <t xml:space="preserve">Ombre de la guerre – le seigneur des anneaux – definitive edition</t>
  </si>
  <si>
    <t xml:space="preserve">Fantoooooomes + vengeaaance !! + pouvoirs psy</t>
  </si>
  <si>
    <t xml:space="preserve">La suite directe du premier opus, qui conserve le socle de base tout en renforçant ce qui faisait la force de l’opus original (possession d’ennemis, stratégies de grande échelle…)</t>
  </si>
  <si>
    <t xml:space="preserve">le scénario efficace qui plonge bien dans l’univers</t>
  </si>
  <si>
    <t xml:space="preserve">les pouvoirs de possession bien plus efficaces</t>
  </si>
  <si>
    <t xml:space="preserve">graphiquement proche de son ainé, malgré des environnements plus colorés</t>
  </si>
  <si>
    <t xml:space="preserve">attaquer un général et se retrouver encerclé par 4 colosses…</t>
  </si>
  <si>
    <t xml:space="preserve">Ombre du Mordor – le seigneur des anneaux – complete edition</t>
  </si>
  <si>
    <t xml:space="preserve">Une épopée mixant action et tactique  dans un monde ouvert issu du Seigneur des anneaux, au cours de laquelle le personnage principal devra se hisser au sommet de la hiérarchie orc afin dem ener à terme son projet de vengeance</t>
  </si>
  <si>
    <t xml:space="preserve">le système de « vengeance » qui motive les prises de risque</t>
  </si>
  <si>
    <t xml:space="preserve">la jouabilité très efficace (avec des pouvoirs vraiment fun sur la fin)</t>
  </si>
  <si>
    <t xml:space="preserve">peu varié graphiquement (bon ok, c’est le Mordor)</t>
  </si>
  <si>
    <t xml:space="preserve">Onechanbara origins</t>
  </si>
  <si>
    <t xml:space="preserve">contenu « immoral » (vision de la femme) + contenu gore</t>
  </si>
  <si>
    <t xml:space="preserve">onechanbara</t>
  </si>
  <si>
    <t xml:space="preserve">Zombies + girl power</t>
  </si>
  <si>
    <t xml:space="preserve">Le remake des deux premiers opus de la saga d’action, aux commandes de petites nymphettes qui découpent du zombi en masse</t>
  </si>
  <si>
    <t xml:space="preserve">joli et coloré</t>
  </si>
  <si>
    <t xml:space="preserve">c’est une tenue ça ?</t>
  </si>
  <si>
    <t xml:space="preserve">la maniabilité assez rigide</t>
  </si>
  <si>
    <t xml:space="preserve">le level design pauvre et redondant</t>
  </si>
  <si>
    <t xml:space="preserve">Onimusha warlords</t>
  </si>
  <si>
    <t xml:space="preserve">Censuré en occident (gore – suppression d’uns scène erotico-dégueue avec des insectes)</t>
  </si>
  <si>
    <t xml:space="preserve">sauve la princesse + ninja/samurai</t>
  </si>
  <si>
    <t xml:space="preserve">Keiji Inafune + Daigo Ikeno</t>
  </si>
  <si>
    <t xml:space="preserve">Takeshi Kaneshiro</t>
  </si>
  <si>
    <t xml:space="preserve">Le remaster d’un resident evil au royaume des samourai</t>
  </si>
  <si>
    <t xml:space="preserve">un croisement réussi entre Resident Evil et Ninja Gaiden</t>
  </si>
  <si>
    <t xml:space="preserve">les horribles bandes noires de la version originale enfin supprimées</t>
  </si>
  <si>
    <t xml:space="preserve">graphiquement, ça a pris un coup de vieux</t>
  </si>
  <si>
    <t xml:space="preserve">Outcast – second contact</t>
  </si>
  <si>
    <t xml:space="preserve">3D voxel</t>
  </si>
  <si>
    <t xml:space="preserve">Appeal</t>
  </si>
  <si>
    <t xml:space="preserve">doublage assuré par le doubleur de Bruce Wills, et ça, c’est classe</t>
  </si>
  <si>
    <t xml:space="preserve">Le remake d’un jeu culte du PC, à l’époque du combat de technologies entre 3D polygonale et Voxel (avec de vrais morceaux de de la voix française de Bruce Willis dedans)</t>
  </si>
  <si>
    <t xml:space="preserve">Le monde original</t>
  </si>
  <si>
    <t xml:space="preserve">Bruce Willis nous parle !</t>
  </si>
  <si>
    <t xml:space="preserve">un GROS coup de vieux</t>
  </si>
  <si>
    <t xml:space="preserve">Outer worlds</t>
  </si>
  <si>
    <t xml:space="preserve">Private division</t>
  </si>
  <si>
    <t xml:space="preserve">unreal engine</t>
  </si>
  <si>
    <t xml:space="preserve">Une suite spirituelle de Fallout par les maîtres du jeu d’aventure</t>
  </si>
  <si>
    <t xml:space="preserve">le monde génial</t>
  </si>
  <si>
    <t xml:space="preserve">plein de possibilités de réponse dans les dialogues</t>
  </si>
  <si>
    <t xml:space="preserve">un peu trop posé sur rails dans la partie action</t>
  </si>
  <si>
    <t xml:space="preserve">Outlast trinity</t>
  </si>
  <si>
    <t xml:space="preserve">Red barrels</t>
  </si>
  <si>
    <t xml:space="preserve">Dark/inquiétant + USA (contemporain) – comté de New-York (asile)</t>
  </si>
  <si>
    <t xml:space="preserve">La compilation des 3 volets d’une série de survival horror à l’ambiance très efficace</t>
  </si>
  <si>
    <t xml:space="preserve">flipette, vraiment</t>
  </si>
  <si>
    <t xml:space="preserve">on est parfois (trop) perdus, sans savoir où aller</t>
  </si>
  <si>
    <t xml:space="preserve">Overcooked</t>
  </si>
  <si>
    <t xml:space="preserve">balancer un steak à son complice et lui faire remarquer qu’il devrait être cuit depuis 20 secondes</t>
  </si>
  <si>
    <t xml:space="preserve">Ghost town games</t>
  </si>
  <si>
    <t xml:space="preserve">Certainement l’un des jeux multi coopératif/compétitif les plus aypiques et réussis, demandant de redoubler d’organisation pour tenir une cuisine et  assurer la réalisation des différents plats demandés dans le temps imparti</t>
  </si>
  <si>
    <t xml:space="preserve">une palette de situations vraiment variée</t>
  </si>
  <si>
    <t xml:space="preserve">commencer avec de beaux principes de coopération, finir en s’insultant copieusement</t>
  </si>
  <si>
    <t xml:space="preserve">seul, c’est de suite moins sympa</t>
  </si>
  <si>
    <t xml:space="preserve">brise les couples</t>
  </si>
  <si>
    <t xml:space="preserve">Overwatch</t>
  </si>
  <si>
    <t xml:space="preserve">en ligne uniquement</t>
  </si>
  <si>
    <t xml:space="preserve">Un solide pilier du FPS multi à la Unreal tournament, mais placé dans un univers plus cartoon et proposant des personnages aux caractéristiques variées et complémentaires</t>
  </si>
  <si>
    <t xml:space="preserve">la coopération entre talents au centre du jeu</t>
  </si>
  <si>
    <t xml:space="preserve">pas de mode solo</t>
  </si>
  <si>
    <t xml:space="preserve">Oxenfree</t>
  </si>
  <si>
    <t xml:space="preserve">Night school studio</t>
  </si>
  <si>
    <t xml:space="preserve">Un jeu narratif permettant d’accompagner un groupe d’amis enquêtant dans un lieu étrange et de plus en plus surnaturel </t>
  </si>
  <si>
    <t xml:space="preserve">l’histoire et les choix proposés</t>
  </si>
  <si>
    <t xml:space="preserve">une belle identité graphique</t>
  </si>
  <si>
    <t xml:space="preserve">rythme un peu mou</t>
  </si>
  <si>
    <t xml:space="preserve">les bulles de dialogue défilent parfois trop vite</t>
  </si>
  <si>
    <t xml:space="preserve">Pacman championship 2</t>
  </si>
  <si>
    <t xml:space="preserve">Une remise au goût du jour du concept des années 70/80 et proposant une multitude de mode et type de défis sans trahir l’esprit de l’oeuvre originale</t>
  </si>
  <si>
    <t xml:space="preserve">le concept Pacman réinventé au service du scoring</t>
  </si>
  <si>
    <t xml:space="preserve">la jouabilité toujours efficace</t>
  </si>
  <si>
    <t xml:space="preserve">épileptiques, FUYYYYYEZ !!!</t>
  </si>
  <si>
    <t xml:space="preserve">Pang adventures</t>
  </si>
  <si>
    <t xml:space="preserve">Dotemu</t>
  </si>
  <si>
    <t xml:space="preserve">Dotemu / Mitchell</t>
  </si>
  <si>
    <t xml:space="preserve">pang</t>
  </si>
  <si>
    <t xml:space="preserve">Un opus actualisé de la série de jeu de tir vertical, dans laquelle le joueur doit progressivement éliminer l’ensemble des boules présentes sur l’écran en s’aidant des différents bonus accessibles</t>
  </si>
  <si>
    <t xml:space="preserve">une perle de jeu en coopération</t>
  </si>
  <si>
    <t xml:space="preserve">les combats de boss (même si c’est toujours le même)</t>
  </si>
  <si>
    <t xml:space="preserve">quitte à faire un scénar, il aurait pu être bien non ?</t>
  </si>
  <si>
    <t xml:space="preserve">Parappa the rapper - remastered</t>
  </si>
  <si>
    <t xml:space="preserve">2D sur décors 3d celle shading</t>
  </si>
  <si>
    <t xml:space="preserve">Nanaon-sha</t>
  </si>
  <si>
    <t xml:space="preserve">Le remaster, essentiellement graphique, d’un des premiers jeux de rythmes de la playstation, malgré une difficulté très inégale</t>
  </si>
  <si>
    <t xml:space="preserve">graphiquement efficace</t>
  </si>
  <si>
    <t xml:space="preserve">sonorités variées et réussies</t>
  </si>
  <si>
    <t xml:space="preserve">trop exigeant au niveau du timing</t>
  </si>
  <si>
    <t xml:space="preserve">Patapon HD</t>
  </si>
  <si>
    <t xml:space="preserve">Pyramid</t>
  </si>
  <si>
    <t xml:space="preserve">patapon</t>
  </si>
  <si>
    <t xml:space="preserve">Le remaster HD du jeu de rythme-stratégie de la psp, dont l’habillage graphique et sonore est toujours aussi décalé</t>
  </si>
  <si>
    <t xml:space="preserve">le concept de stratégie musicale toujours aussi génial</t>
  </si>
  <si>
    <t xml:space="preserve">en grand écran, ça rend vraiment bien</t>
  </si>
  <si>
    <t xml:space="preserve">toujours aussi abrupt niveau difficulté</t>
  </si>
  <si>
    <t xml:space="preserve">Payday 2 : the big score</t>
  </si>
  <si>
    <t xml:space="preserve">Overkill software</t>
  </si>
  <si>
    <t xml:space="preserve">La version finale su simulateur de cambriolage le plus patché de l’histoire</t>
  </si>
  <si>
    <t xml:space="preserve">le concept vraiment intéressant</t>
  </si>
  <si>
    <t xml:space="preserve">techniquement toujours criticable</t>
  </si>
  <si>
    <t xml:space="preserve">pas de jeu en split screen, sérieusement ?</t>
  </si>
  <si>
    <t xml:space="preserve">Persona 5 royal</t>
  </si>
  <si>
    <t xml:space="preserve">pouvoirs psy + girl power + joue le méchant, scolarité</t>
  </si>
  <si>
    <t xml:space="preserve">La version magnifiée du 5 ème opus, ajoutant fonctionnalités, souplesse et un semestre d’histoire supplémentaire</t>
  </si>
  <si>
    <t xml:space="preserve">les donjons revisités grâce aux nouvelles fonctionnalités</t>
  </si>
  <si>
    <t xml:space="preserve">le semestre en plus sympa</t>
  </si>
  <si>
    <t xml:space="preserve">il faudrait arrêter de mettre des gens masqués partout, ça plombe la crédibilité des jeux</t>
  </si>
  <si>
    <t xml:space="preserve">aucun ajout n’est vital</t>
  </si>
  <si>
    <t xml:space="preserve">Persona 5 : phantom strikers</t>
  </si>
  <si>
    <t xml:space="preserve">pouvoirs psy + girl power, scolarité</t>
  </si>
  <si>
    <t xml:space="preserve">La « suite » de persona 5 dans un style situé entre les dynasty warriors et les action RPG classiques</t>
  </si>
  <si>
    <t xml:space="preserve">retrouver l’univers</t>
  </si>
  <si>
    <t xml:space="preserve">la profondeur de jeu assez faible, malgré la complexité générale</t>
  </si>
  <si>
    <t xml:space="preserve">PES 2016 - Euro 2016</t>
  </si>
  <si>
    <t xml:space="preserve">Un opus de la célèbre franchise de jeu de football et dédiée à l’événement français </t>
  </si>
  <si>
    <t xml:space="preserve">toute l’ambiance de l’Euro 2016</t>
  </si>
  <si>
    <t xml:space="preserve">le système de jeu équilibré</t>
  </si>
  <si>
    <t xml:space="preserve">rappelle qu’on l’a perdu en final, cet Euro là</t>
  </si>
  <si>
    <t xml:space="preserve">Phantom breaker : battle grounds overdrive</t>
  </si>
  <si>
    <t xml:space="preserve">5pb games</t>
  </si>
  <si>
    <t xml:space="preserve">Un beat them all pouvant être vu comme une déclinaison du concept de guardian heroes, en plus mignon et quelque peu simplifié (et doté d’un jeu à 4 totalement déjanté)</t>
  </si>
  <si>
    <t xml:space="preserve">un bon défouloir à 4</t>
  </si>
  <si>
    <t xml:space="preserve">le concept proche de Guardian Heroes (bataille sur plusieurs plans)</t>
  </si>
  <si>
    <t xml:space="preserve">les niveaux couloirs (pas comme Guardian Heroes)</t>
  </si>
  <si>
    <t xml:space="preserve">l’histoire bâtarde (pas comme Guardian Heroes)</t>
  </si>
  <si>
    <t xml:space="preserve">Pillars of eternity - complete edition</t>
  </si>
  <si>
    <t xml:space="preserve">3D sur décors 2d isométrique</t>
  </si>
  <si>
    <t xml:space="preserve">Tim Cain + Chris Avellone</t>
  </si>
  <si>
    <t xml:space="preserve">Une remise au goût du jour, avec les inestimables gains de souplesse dans le système de jeu ou les graphismes, des baldur’s gate d’antan, sans rien sacrifier de la complexité inhérente au genre (multiples personnages, équipement complet, système de combat semi temps réel pointu...)</t>
  </si>
  <si>
    <t xml:space="preserve">les sensations de Baldur’s gate, sans la rigidité de l’époque</t>
  </si>
  <si>
    <t xml:space="preserve">le système de combat parfois un peu frustrant</t>
  </si>
  <si>
    <t xml:space="preserve">Pillars of eternity II – ultimate edition</t>
  </si>
  <si>
    <t xml:space="preserve">La suite du jeu-revival du computer-rpg, plus beau, plus fin et plus libre</t>
  </si>
  <si>
    <t xml:space="preserve">du mieux dans l’ambiance et les graphismes</t>
  </si>
  <si>
    <t xml:space="preserve">la partie navale moyenne</t>
  </si>
  <si>
    <t xml:space="preserve">Planet coaster – console edition</t>
  </si>
  <si>
    <t xml:space="preserve">Le portage « quasiment » sans encombre de la star des jeux de gestion pc</t>
  </si>
  <si>
    <t xml:space="preserve">plein de possibilités</t>
  </si>
  <si>
    <t xml:space="preserve">techniquement ok</t>
  </si>
  <si>
    <t xml:space="preserve">la jouabilié au pad, bon, quand même</t>
  </si>
  <si>
    <t xml:space="preserve">Playstation vr worlds</t>
  </si>
  <si>
    <t xml:space="preserve">premier jeu Playstation vr</t>
  </si>
  <si>
    <t xml:space="preserve">La première compilation de jeux et expériences en réalité virtuelle, permettant de donner un avant-gout des différentes applications liées à la technologie</t>
  </si>
  <si>
    <t xml:space="preserve">l’expérience requin, très immersive</t>
  </si>
  <si>
    <t xml:space="preserve">La durée de vie rachitique</t>
  </si>
  <si>
    <t xml:space="preserve">Prison architect</t>
  </si>
  <si>
    <t xml:space="preserve">Introversion software</t>
  </si>
  <si>
    <t xml:space="preserve">Un jeu de construction et gestion singulier qui place la joueur au poste d’architecte puis de responsable de gestion d’un établissement pénitenciaire</t>
  </si>
  <si>
    <t xml:space="preserve">les outils de construction très complets</t>
  </si>
  <si>
    <t xml:space="preserve">la prise en main exemplaire</t>
  </si>
  <si>
    <t xml:space="preserve">des résultats parfois surprenants, alors qu’on pensait avoir tout bien fait</t>
  </si>
  <si>
    <t xml:space="preserve">le mode histoire peut être un peu trop scripté</t>
  </si>
  <si>
    <t xml:space="preserve">Project cars - goty edition</t>
  </si>
  <si>
    <t xml:space="preserve">Slightly mad studio</t>
  </si>
  <si>
    <t xml:space="preserve">Un jeu de course semi-indépendant qui a chamboulé l’ordre établi dans le genre en proposant une expérience de jeu complète et pointue tout en assurant le spectacle graphique</t>
  </si>
  <si>
    <t xml:space="preserve">plein de circuits et plein de tutures</t>
  </si>
  <si>
    <t xml:space="preserve">la conduite agréable et technique (volant recommandé)</t>
  </si>
  <si>
    <t xml:space="preserve">Project diva - future tone dx</t>
  </si>
  <si>
    <t xml:space="preserve">L’opus quasi-définitif du jeu de rythme lié à Hatsune Miku, regroupant un nombre conséquent de chansons ayant fait le succès de la série</t>
  </si>
  <si>
    <t xml:space="preserve">la sensation d’avoir un « best of » de la série</t>
  </si>
  <si>
    <t xml:space="preserve">une liste de chansons pléthorique</t>
  </si>
  <si>
    <t xml:space="preserve">il manque des classiques musicaux majeurs de la série</t>
  </si>
  <si>
    <t xml:space="preserve">Project starship X</t>
  </si>
  <si>
    <t xml:space="preserve">Panda indie studio</t>
  </si>
  <si>
    <t xml:space="preserve">Science-fiction – spatial + fumé</t>
  </si>
  <si>
    <t xml:space="preserve">Un shooter déjanté reprenant l’esthétique de Cthuluh</t>
  </si>
  <si>
    <t xml:space="preserve">beau, efficace, barré</t>
  </si>
  <si>
    <t xml:space="preserve">le portage minimaliste</t>
  </si>
  <si>
    <t xml:space="preserve">Psychonauts in the rhombus of ruin</t>
  </si>
  <si>
    <t xml:space="preserve">Une sequelle au jeu de plateforme en mode VR</t>
  </si>
  <si>
    <t xml:space="preserve">l’univers toujours aussi zarb</t>
  </si>
  <si>
    <t xml:space="preserve">l’humour</t>
  </si>
  <si>
    <t xml:space="preserve">assez vide</t>
  </si>
  <si>
    <t xml:space="preserve">Railway empire</t>
  </si>
  <si>
    <t xml:space="preserve">Gaming mind studios</t>
  </si>
  <si>
    <t xml:space="preserve">Un simulateur de construction et gestion de réseau ferroviaire complet </t>
  </si>
  <si>
    <t xml:space="preserve">jouer aux petits trains, comme avant</t>
  </si>
  <si>
    <t xml:space="preserve">difficile d’accès</t>
  </si>
  <si>
    <t xml:space="preserve">Ratchet and Clank</t>
  </si>
  <si>
    <t xml:space="preserve">Le remake du jeu de plateforme-tir de la ps2, qui profite pour la première fois d’une approche cross-media (film + jeu) sans toutefois révolutionner le concept initial</t>
  </si>
  <si>
    <t xml:space="preserve">la remise à jour graphique, excellente</t>
  </si>
  <si>
    <t xml:space="preserve">les sensations identiques, mais un arsenal revalorisé</t>
  </si>
  <si>
    <t xml:space="preserve">dommage que le film qui accompagne le jeu soit aussi pourri</t>
  </si>
  <si>
    <t xml:space="preserve">Red dead redemption 2</t>
  </si>
  <si>
    <t xml:space="preserve">contenu violent + Censuré en occident (suppression du poker du fait de l’interdiction des jeux d’argent) + scandale crunch des développeurs</t>
  </si>
  <si>
    <t xml:space="preserve">joue le méchant + twist de ouf + fin poignante</t>
  </si>
  <si>
    <t xml:space="preserve">Le second opus de la franchise far west du GTA like, proposant un univers foisonnant de détails et de possibilités</t>
  </si>
  <si>
    <t xml:space="preserve">une excellente progression à partir du premier opus</t>
  </si>
  <si>
    <t xml:space="preserve">la carte gigantesque</t>
  </si>
  <si>
    <t xml:space="preserve">parfois très proches du simulateur de marche dans la prairie</t>
  </si>
  <si>
    <t xml:space="preserve">trop réaliste pour son propre bien</t>
  </si>
  <si>
    <t xml:space="preserve">Redeemer – enhanced edition</t>
  </si>
  <si>
    <t xml:space="preserve">Sobaka studio</t>
  </si>
  <si>
    <t xml:space="preserve">Bulka entertainment</t>
  </si>
  <si>
    <t xml:space="preserve">Un twin stick shooter morbide mais endiablé</t>
  </si>
  <si>
    <t xml:space="preserve">l’ambiance crade bien rendue </t>
  </si>
  <si>
    <t xml:space="preserve">sympa en coop</t>
  </si>
  <si>
    <t xml:space="preserve">techniquement pas fou</t>
  </si>
  <si>
    <t xml:space="preserve">Red matter</t>
  </si>
  <si>
    <t xml:space="preserve">Vertical robot</t>
  </si>
  <si>
    <t xml:space="preserve">Un puzzle game original mixant univers étouffant et énigmes intelligentes</t>
  </si>
  <si>
    <t xml:space="preserve">l’univers somptueux, malgré l’espace de jeu limité</t>
  </si>
  <si>
    <t xml:space="preserve">la plupart des énigmes, logiques et intelligentes</t>
  </si>
  <si>
    <t xml:space="preserve">on se sent parfois seul de chez seul</t>
  </si>
  <si>
    <t xml:space="preserve">Redout</t>
  </si>
  <si>
    <t xml:space="preserve">34bigthings</t>
  </si>
  <si>
    <t xml:space="preserve">Une alternative à Wipeout offrant une sensation de vitesse grisante au volant des engins futuristes proposés</t>
  </si>
  <si>
    <t xml:space="preserve">une belle sensation de vitesse</t>
  </si>
  <si>
    <t xml:space="preserve">la jouabilité souple et agréable (ça change des débuts de Wipeout)</t>
  </si>
  <si>
    <t xml:space="preserve">le mode solo peu poussé</t>
  </si>
  <si>
    <t xml:space="preserve">Republique</t>
  </si>
  <si>
    <t xml:space="preserve">Camouflaj</t>
  </si>
  <si>
    <t xml:space="preserve">girl power + big brother</t>
  </si>
  <si>
    <t xml:space="preserve">Un jeu indépendant découpé en épisodes proposant une aventure dans un univers d’anticipation à mi-chemin entre le jeu narratif et le jeu d’infiltration</t>
  </si>
  <si>
    <t xml:space="preserve">l’univers réussi, à défaut d’être super original</t>
  </si>
  <si>
    <t xml:space="preserve">quelques belles trouvailles dans le système de jeu (piratage, infiltration) et la mise en scène</t>
  </si>
  <si>
    <t xml:space="preserve">parfois un peu trop « sec » dans la prise en main</t>
  </si>
  <si>
    <t xml:space="preserve">Rescue HQ tycoon</t>
  </si>
  <si>
    <t xml:space="preserve">Stillalive studios</t>
  </si>
  <si>
    <t xml:space="preserve">Aerosoft</t>
  </si>
  <si>
    <t xml:space="preserve">joue au docteur + joue au pompier + joue au policier</t>
  </si>
  <si>
    <t xml:space="preserve">Un building simulateur accessible proposant de gérer un centre d’urgences et ses trois composantes</t>
  </si>
  <si>
    <t xml:space="preserve">fun et attrayant</t>
  </si>
  <si>
    <t xml:space="preserve">Resident evil origins</t>
  </si>
  <si>
    <t xml:space="preserve">projet scientifique kifoar + girl power + zombies + joue au policier + méchant charismatique + twist de ouf</t>
  </si>
  <si>
    <t xml:space="preserve">Shinji Mikami + Hideki Kamiya + Tatsuya Minami</t>
  </si>
  <si>
    <t xml:space="preserve">Le portage HD de la version remasterisée des deux opus fondateurs de la série chronologiquement parlant (Resident evil 0 et resident evil rebirth)</t>
  </si>
  <si>
    <t xml:space="preserve">les meilleures versions de deux grands classiques du jeu d’horreur</t>
  </si>
  <si>
    <t xml:space="preserve">le premier épisode reste un mastodonte intemporel</t>
  </si>
  <si>
    <t xml:space="preserve">Resident 0 paye son système d’alternance de personnages un peu laborieux</t>
  </si>
  <si>
    <t xml:space="preserve">assez proche des versions précédentes</t>
  </si>
  <si>
    <t xml:space="preserve">Resident evil 2 remake pix n love edition</t>
  </si>
  <si>
    <t xml:space="preserve">retrouver mister x, et comprendre que cette fois ça sera encore pire</t>
  </si>
  <si>
    <t xml:space="preserve">Pix n love</t>
  </si>
  <si>
    <t xml:space="preserve">projet scientifique kifoar + girl power + zombies + joue au policier + méchant charismatique</t>
  </si>
  <si>
    <t xml:space="preserve">Eduard Badaluta, Jordan McEwen, Patrick Levar</t>
  </si>
  <si>
    <t xml:space="preserve">Le remake modernisé d’un des grands piliers de l’horreur des années 95-2000</t>
  </si>
  <si>
    <t xml:space="preserve">une vraie réinvention de l’épisode d’origine</t>
  </si>
  <si>
    <t xml:space="preserve">la vue peut parfois handicaper dans les endroits étroits</t>
  </si>
  <si>
    <t xml:space="preserve">Resident evil 3 remake</t>
  </si>
  <si>
    <t xml:space="preserve">M-two</t>
  </si>
  <si>
    <t xml:space="preserve">projet scientifique kifoar + girl power + zombies +joue au policier+ méchant charismatique</t>
  </si>
  <si>
    <t xml:space="preserve">Sasha Zotova </t>
  </si>
  <si>
    <t xml:space="preserve">Le remake du troisième épisode de la saga</t>
  </si>
  <si>
    <t xml:space="preserve">y’a Jill !!</t>
  </si>
  <si>
    <t xml:space="preserve">bien bourrin, mais ça marche</t>
  </si>
  <si>
    <t xml:space="preserve">un peu de redite par rapport au remake du 2</t>
  </si>
  <si>
    <t xml:space="preserve">Resident evil 4 hd</t>
  </si>
  <si>
    <t xml:space="preserve">projet scientifique kifoar + religion corrompue + sauve la princesse + zombies+ méchant charismatique</t>
  </si>
  <si>
    <t xml:space="preserve">Le portage HD de l’épisode qui a entièrement repensé les mécaniques de jeu de la série de survival horror</t>
  </si>
  <si>
    <t xml:space="preserve">une belle expérience de jeu, riche et variée</t>
  </si>
  <si>
    <t xml:space="preserve">une jouabilité souple</t>
  </si>
  <si>
    <t xml:space="preserve">l’ambiance moins horrifique</t>
  </si>
  <si>
    <t xml:space="preserve">Resident evil 5</t>
  </si>
  <si>
    <t xml:space="preserve">contenu raciste + Censuré (ajout de zombies blancs)</t>
  </si>
  <si>
    <t xml:space="preserve">projet scientifique kifoar + zombies + héros « minoritaire »+ méchant charismatique</t>
  </si>
  <si>
    <t xml:space="preserve">Michelle Van Der Water</t>
  </si>
  <si>
    <t xml:space="preserve">Le portage HD du cinquième épisode et épilogue de l’arc scénaristique initial de la saga d’horreur</t>
  </si>
  <si>
    <t xml:space="preserve">l’épilogue d’une saga</t>
  </si>
  <si>
    <t xml:space="preserve">quelques belles séquences de bravoure</t>
  </si>
  <si>
    <t xml:space="preserve">Resident Evil en Afrique en pleine journée, mouais</t>
  </si>
  <si>
    <t xml:space="preserve">Resident evil 6</t>
  </si>
  <si>
    <t xml:space="preserve">Le portage HD de l’épisode lançant le nouvel arc scénaristique de la saga d’horreur, et son mode coopération</t>
  </si>
  <si>
    <t xml:space="preserve">une mise en scène dynamique</t>
  </si>
  <si>
    <t xml:space="preserve">le jeu à deux, sympa</t>
  </si>
  <si>
    <t xml:space="preserve">on n’a pas vraiment peur (sauf occasionnellement dans le scénar de Sheryl)</t>
  </si>
  <si>
    <t xml:space="preserve">Resident evil 7</t>
  </si>
  <si>
    <t xml:space="preserve">refonte réussie de la saga horrifique</t>
  </si>
  <si>
    <t xml:space="preserve">contenu gore + Censuré en asie (suppression passages degueu permettant de fouiller les entrailles d’un cadavre)</t>
  </si>
  <si>
    <t xml:space="preserve">projet scientifique kifoar + zombies+ méchant charismatique</t>
  </si>
  <si>
    <t xml:space="preserve">L’épisode renouant avec la vision initiale de la série de jeu d’horreur, qui aurait due être à la vue subjective. Un épisode très à part malgré un rattachement (assez artificiel) aux épisodes canoniques</t>
  </si>
  <si>
    <t xml:space="preserve">la jouabilité en vue subjective, qui marche</t>
  </si>
  <si>
    <t xml:space="preserve">de belles séquences de jeu (poursuites etc.)</t>
  </si>
  <si>
    <t xml:space="preserve">l’univers, plus dégoutant que réussi</t>
  </si>
  <si>
    <t xml:space="preserve">pas vraiment dans l’esprit initial de Resident Evil</t>
  </si>
  <si>
    <t xml:space="preserve">Resident evil VIIIage</t>
  </si>
  <si>
    <t xml:space="preserve">Un nouvel épisode de la saga, dans la veine de son prédécesseur et de l’ambiance « à la outlast »</t>
  </si>
  <si>
    <t xml:space="preserve">l’ambiance maîtrisée</t>
  </si>
  <si>
    <t xml:space="preserve">un meilleur lien avec les épisodes d’époque</t>
  </si>
  <si>
    <t xml:space="preserve">toujours en rupture avec l’ambiance initiale de la série</t>
  </si>
  <si>
    <t xml:space="preserve">Reus</t>
  </si>
  <si>
    <t xml:space="preserve">Abbey games</t>
  </si>
  <si>
    <t xml:space="preserve">Un god game en vue de profil assez atypique et se rapprochant finalement plus du jeu de puzzle demandant de redoubler d’astuce pour accomplir les différents objectifs</t>
  </si>
  <si>
    <t xml:space="preserve">l’univers graphique mignon</t>
  </si>
  <si>
    <t xml:space="preserve">on doit se creuser la tête pour trouver le bon équilibre</t>
  </si>
  <si>
    <t xml:space="preserve">peu de liberté au final</t>
  </si>
  <si>
    <t xml:space="preserve">Rez Infinite</t>
  </si>
  <si>
    <t xml:space="preserve">Enhance games</t>
  </si>
  <si>
    <t xml:space="preserve">Enhance games / Sega</t>
  </si>
  <si>
    <t xml:space="preserve">Le remaster HD du jeu de tir musical de la ps2, véritable ovni se rapprochant finalement assez d’un Panzer Dragoon</t>
  </si>
  <si>
    <t xml:space="preserve">une belle remise au goût du jour</t>
  </si>
  <si>
    <t xml:space="preserve">chaque niveau a une vraie identité propre</t>
  </si>
  <si>
    <t xml:space="preserve">Riddled corpses ex</t>
  </si>
  <si>
    <t xml:space="preserve">Diabolical mind</t>
  </si>
  <si>
    <t xml:space="preserve">Exclu consoles Sony hors démat</t>
  </si>
  <si>
    <t xml:space="preserve">girl power + zombies</t>
  </si>
  <si>
    <t xml:space="preserve">Un shooter à pied frénétique à la difficulté bien dosée et jouissif à plusieurs</t>
  </si>
  <si>
    <t xml:space="preserve">on progresse régulièrement</t>
  </si>
  <si>
    <t xml:space="preserve">la coop prend tout sons sens</t>
  </si>
  <si>
    <t xml:space="preserve">trop peu de niveaux</t>
  </si>
  <si>
    <t xml:space="preserve">Rime</t>
  </si>
  <si>
    <t xml:space="preserve">Greybox</t>
  </si>
  <si>
    <t xml:space="preserve">fin poignante</t>
  </si>
  <si>
    <t xml:space="preserve">Un jeu à l’atmosphère particulière, à la croisée des chemins entre plateforme 3d, résolution d’énigmes et aventure narrative</t>
  </si>
  <si>
    <t xml:space="preserve">l’univers enchanteur</t>
  </si>
  <si>
    <t xml:space="preserve">un bon équilibre de jeu</t>
  </si>
  <si>
    <t xml:space="preserve">quelques passages épisodiques agaçants</t>
  </si>
  <si>
    <t xml:space="preserve">Rise of the Tomb Raider</t>
  </si>
  <si>
    <t xml:space="preserve">Xbox one</t>
  </si>
  <si>
    <t xml:space="preserve">Syrie + Russie</t>
  </si>
  <si>
    <t xml:space="preserve">Le second épisode du reboot de la saga de jeu de plateforme 3d, cette-fois plus orienté action et renouant avec certaines sensations des opus fondateurs</t>
  </si>
  <si>
    <t xml:space="preserve">vraiment joli par moments</t>
  </si>
  <si>
    <t xml:space="preserve">le scénario qui part un peu en vrille</t>
  </si>
  <si>
    <t xml:space="preserve">pas vraiment d’évolutions depuis le premier épisode reboot</t>
  </si>
  <si>
    <t xml:space="preserve">Rock band 4</t>
  </si>
  <si>
    <t xml:space="preserve">micro, guitare, batterie</t>
  </si>
  <si>
    <t xml:space="preserve">Harmonix</t>
  </si>
  <si>
    <t xml:space="preserve">rock band</t>
  </si>
  <si>
    <t xml:space="preserve">Alex Rigopulos</t>
  </si>
  <si>
    <t xml:space="preserve">Le dernier opus de la saga des jeux musicaux « à instruments » avant mise en sommeil prolongé, valant surtout pour la possibilité de monter un véritable orchestre virtuel</t>
  </si>
  <si>
    <t xml:space="preserve">jouer à plusieurs comme un vrai groupe de rock</t>
  </si>
  <si>
    <t xml:space="preserve">des pistes musicales bien choisies</t>
  </si>
  <si>
    <t xml:space="preserve">on aurait aimé plus de pistes</t>
  </si>
  <si>
    <t xml:space="preserve">y jouer ne donne pas vraiment l’aura du rocker</t>
  </si>
  <si>
    <t xml:space="preserve">Rocket league - collector edition</t>
  </si>
  <si>
    <t xml:space="preserve">faire une partie à 4 dans une ambiance de finale de coupe du monde</t>
  </si>
  <si>
    <t xml:space="preserve">Psyionix</t>
  </si>
  <si>
    <t xml:space="preserve">Un concept atypique entre jeu de foot et course, dans lequel chaque membre d’équipe doit pousser un ballon gigantesque jusqu’à la cage adverse en mettant à profit les capacités spéciales de son véhicule (turbo, saut…). Un vrai classique en multi</t>
  </si>
  <si>
    <t xml:space="preserve">le système de foot-voiture simple mais finalement très technique</t>
  </si>
  <si>
    <t xml:space="preserve">un vrai bordel super sympa à 4</t>
  </si>
  <si>
    <t xml:space="preserve">le mode solo un peu déficient</t>
  </si>
  <si>
    <t xml:space="preserve">Romance of the three kingdoms XIII</t>
  </si>
  <si>
    <t xml:space="preserve">Un jeu de stratégie poussé qui propose au joueur de partir en quête de l’unification de la Chine</t>
  </si>
  <si>
    <t xml:space="preserve">le système de jeu complexe et précis</t>
  </si>
  <si>
    <t xml:space="preserve">les didacticiels importants mais indigestes</t>
  </si>
  <si>
    <t xml:space="preserve">RPG maker MV</t>
  </si>
  <si>
    <t xml:space="preserve">Kadokawa</t>
  </si>
  <si>
    <t xml:space="preserve">Une édition du célèbre jeu de fabrication de j-rpg, bien plus efficace que sur switch grâce à la puissance de la console</t>
  </si>
  <si>
    <t xml:space="preserve">le système de jeu assez complet</t>
  </si>
  <si>
    <t xml:space="preserve">les didacticiels bien fichus au début</t>
  </si>
  <si>
    <t xml:space="preserve">beaucoup de fonctionnalités ne sont pas montrées</t>
  </si>
  <si>
    <t xml:space="preserve">peu d’assets graphiques (dlc payants…)</t>
  </si>
  <si>
    <t xml:space="preserve">Sackboy : a big adventure</t>
  </si>
  <si>
    <t xml:space="preserve">Une nouvelle aventure du petit pantin, plus orientée plateforme 3d et toujours aussi savoureuse à plusieurs</t>
  </si>
  <si>
    <t xml:space="preserve">l’initiation à la 3d par excellence</t>
  </si>
  <si>
    <t xml:space="preserve">c’est un peu le bordel à 4</t>
  </si>
  <si>
    <t xml:space="preserve">Sakura wars</t>
  </si>
  <si>
    <t xml:space="preserve">Le reboot du premier épisode de la série, prenant un virage encore plus narratif</t>
  </si>
  <si>
    <t xml:space="preserve">les phrases de combat purement cosmétiques</t>
  </si>
  <si>
    <t xml:space="preserve">les stéréotypes de « jeunes filles »</t>
  </si>
  <si>
    <t xml:space="preserve">Sairento</t>
  </si>
  <si>
    <t xml:space="preserve">Mixed realm and swag</t>
  </si>
  <si>
    <t xml:space="preserve">Singapour</t>
  </si>
  <si>
    <t xml:space="preserve">Un FPS -combat en réalité virtuelle précis et ingénieux</t>
  </si>
  <si>
    <t xml:space="preserve">la jouabilité astucieuse (une fois que l’on a pris ses marques)</t>
  </si>
  <si>
    <t xml:space="preserve">Salt and sanctuary</t>
  </si>
  <si>
    <t xml:space="preserve">Ska studios</t>
  </si>
  <si>
    <t xml:space="preserve">Un metroidvania porté action et à la difficulté particulièrement relevée, reprenant le concept de Dark souls</t>
  </si>
  <si>
    <t xml:space="preserve">le challenge à la hauteur</t>
  </si>
  <si>
    <t xml:space="preserve">Samurai shodown neo geo collection</t>
  </si>
  <si>
    <t xml:space="preserve">samurai shodown</t>
  </si>
  <si>
    <t xml:space="preserve">La compilation des épisodes de la grande série de baston à arme blanche de SNK</t>
  </si>
  <si>
    <t xml:space="preserve">un systèmme toujours aussi technique</t>
  </si>
  <si>
    <t xml:space="preserve">l’épisode « perfect V » en bonus</t>
  </si>
  <si>
    <t xml:space="preserve">Samurai shodown pix n love edition</t>
  </si>
  <si>
    <t xml:space="preserve">ninja/samurai </t>
  </si>
  <si>
    <t xml:space="preserve">Le reboot d’une série phare et sanglante de la neo-geo</t>
  </si>
  <si>
    <t xml:space="preserve">le système de combat bien tactique</t>
  </si>
  <si>
    <t xml:space="preserve">un peu trop sanglant parfois</t>
  </si>
  <si>
    <t xml:space="preserve">le style graphique sympa mais clivant</t>
  </si>
  <si>
    <t xml:space="preserve">Screencheat</t>
  </si>
  <si>
    <t xml:space="preserve">Samurai punk</t>
  </si>
  <si>
    <t xml:space="preserve">Un FPS compétitif ou tout le monde est invisible et doit regarder l’écran des autres pour gagner, comme à la bonne époque des premiers shooters en écran splitté</t>
  </si>
  <si>
    <t xml:space="preserve">le principe de la triche institutionnalisée</t>
  </si>
  <si>
    <t xml:space="preserve">de vrais bons moments à 4</t>
  </si>
  <si>
    <t xml:space="preserve">graphiquement, c’est « coloré »</t>
  </si>
  <si>
    <t xml:space="preserve">certaines armes manquent un peu de pêche</t>
  </si>
  <si>
    <t xml:space="preserve">Scribblenauts showdown</t>
  </si>
  <si>
    <t xml:space="preserve">Shiver games</t>
  </si>
  <si>
    <t xml:space="preserve">scribblenauts</t>
  </si>
  <si>
    <t xml:space="preserve">Un party game intégrant le principe de création d’objets de la série, permettant d’organiser des courses et autres épreuves dans des conditions totalement originales</t>
  </si>
  <si>
    <t xml:space="preserve">le côté « créatif » du jeu de base réemployé</t>
  </si>
  <si>
    <t xml:space="preserve">quelques mini-jeux vraiment efficaces</t>
  </si>
  <si>
    <t xml:space="preserve">quelques mini-jeux un peu « mouif »</t>
  </si>
  <si>
    <t xml:space="preserve">les temps de chargement longuets au regard du temps de jeu</t>
  </si>
  <si>
    <t xml:space="preserve">Secret of Mana</t>
  </si>
  <si>
    <t xml:space="preserve">Koch media</t>
  </si>
  <si>
    <t xml:space="preserve">mana</t>
  </si>
  <si>
    <t xml:space="preserve">Le remake de la légende super Nintendo proposant une aventure quasiment identique et rafraichie techniquement</t>
  </si>
  <si>
    <t xml:space="preserve">l’aura du jeu intacte, et bien plus souple pour les « jeunes »</t>
  </si>
  <si>
    <t xml:space="preserve">musicamement c’est top</t>
  </si>
  <si>
    <t xml:space="preserve">la jouabilité un peu molle</t>
  </si>
  <si>
    <t xml:space="preserve">l’angle de vue trop resserré à 2 ou 3</t>
  </si>
  <si>
    <t xml:space="preserve">Sega megadrive classics</t>
  </si>
  <si>
    <t xml:space="preserve">D3t</t>
  </si>
  <si>
    <t xml:space="preserve">Multiples (golden axe, shinobi, streets of rage, alex kidd, ecco, phantasy star, shining, wonderboy)</t>
  </si>
  <si>
    <t xml:space="preserve">Une nouvelle compilation de jeux megadrive proche de la version ps3 mais comportant quelques nouvelles pépites de l’ère 16bits (Alex Kidd in the Enchanted Castle, Alien Soldier, Altered Beast, La Légende de Thor, Bio-Hazard Battle, Bonanza Bros., Columns, Columns II, Comix Zone, Crack Down, Decap Attack, Dr. Robotnik's Mean Bean Machine, Dynamite Headdy, Ecco the Dolphin, Ecco : Les Marées du temps, Ecco Jr., E-SWAT : City Under Siege, Eternal Champions, Fatal Labyrinth, Flicky, Gain Ground, Galaxy Force II, Golden Axe, Golden Axe II, Golden Axe III, Gunstar Heroes, Kid Chameleon, Landstalker : Le Trésor du Roi Nole, Light Crusader, Phantasy Star II, Phantasy Star III : Generations of Doom, Phantasy Star IV : The End of the Millennium, Ristar, Shadow Dancer : The Secret of Shinobi, Shining Force, Shining Force II, Shining in the Darkness, Shinobi III : Return of the Ninja Master, Sonic the Hedgehog, Sonic the Hedgehog 2, Sonic 3D Blast, Sonic Spinball, Space Harrier II, Streets of Rage, Streets of Rage II, Streets of Rage 3, Super Thunder Blade, Sword of Vermillion, Vectorman, Vectorman 2, Virtua Fighter 2, Wonder Boy III : Monster Lair, Wonder Boy in Monster World)</t>
  </si>
  <si>
    <t xml:space="preserve">une vraie compil du meilleur de la Megadrive</t>
  </si>
  <si>
    <t xml:space="preserve">enrobage nostalgique réussi</t>
  </si>
  <si>
    <t xml:space="preserve">certains titres dispensables</t>
  </si>
  <si>
    <t xml:space="preserve">Sekiro – shadows die twice</t>
  </si>
  <si>
    <t xml:space="preserve">Un digne hériter des Tenchu et autres Ninja Gaiden</t>
  </si>
  <si>
    <t xml:space="preserve">techniquement grandiose</t>
  </si>
  <si>
    <t xml:space="preserve">plutôt classique</t>
  </si>
  <si>
    <t xml:space="preserve">Senran kagura beach splash</t>
  </si>
  <si>
    <t xml:space="preserve">artbook + ost + dvd</t>
  </si>
  <si>
    <t xml:space="preserve">Marvelous</t>
  </si>
  <si>
    <t xml:space="preserve">contenu « immoral » (vision de la femme) + Censuré en Arabie saoudite (contenu immoral vision de la femme – interdiction totale) </t>
  </si>
  <si>
    <t xml:space="preserve">senran</t>
  </si>
  <si>
    <t xml:space="preserve">Bimbos et lolitas + ninja/samurai, scolarité</t>
  </si>
  <si>
    <t xml:space="preserve">Une sorte de Splatoon adulte dans un univers de piscine et bikini, demandant de monter une stratégie d’équipe apte à permettre de dominer l’adversaire dans des joutes en arène frénétiques</t>
  </si>
  <si>
    <t xml:space="preserve">ça ballotte de partout, sans vraie raison</t>
  </si>
  <si>
    <t xml:space="preserve">inférieur à Splatoon en terme de technicité</t>
  </si>
  <si>
    <t xml:space="preserve">Senran kagura estival versus</t>
  </si>
  <si>
    <t xml:space="preserve">Bimbos et lolitas + ninja/samurai</t>
  </si>
  <si>
    <t xml:space="preserve">Le portage du concept des Dynasty warrior dans le monde coquin et déjanté de la série, et permettant de suivre le scénario proposé tout en corrigeant des hordes déchaînées de jeunes filles malintentionnées</t>
  </si>
  <si>
    <t xml:space="preserve">un système de jeu bien rôdé</t>
  </si>
  <si>
    <t xml:space="preserve">le scénario plutôt bien ficelé (sans mauvais jeu de mots)</t>
  </si>
  <si>
    <t xml:space="preserve">du fan service prétexte, pas forcément utile</t>
  </si>
  <si>
    <t xml:space="preserve">le syndrome « grololo », bon…</t>
  </si>
  <si>
    <t xml:space="preserve">SG/ZH</t>
  </si>
  <si>
    <t xml:space="preserve">Bimbos et lolitas + zombies, scolarité</t>
  </si>
  <si>
    <t xml:space="preserve">Un jeu de tir dans un monde de zombies aux commandes d’écolières de furie</t>
  </si>
  <si>
    <t xml:space="preserve">Shadow complex remastered</t>
  </si>
  <si>
    <t xml:space="preserve">Un jeu de plateforme en 2,5d, empruntant autant à flashback qu’à metroid, pour un résultat équilibré et très agréable à suivre</t>
  </si>
  <si>
    <t xml:space="preserve">une progression efficace sans vrai temps mort</t>
  </si>
  <si>
    <t xml:space="preserve">la mise en scène efficace</t>
  </si>
  <si>
    <t xml:space="preserve">Shadow of the beast</t>
  </si>
  <si>
    <t xml:space="preserve">Heavy spectrum</t>
  </si>
  <si>
    <t xml:space="preserve">Le remake du beat them all de l’Amiga des années 80, totalement refondu au niveau graphique mais toujours aussi sauvage dans sa prise en main</t>
  </si>
  <si>
    <t xml:space="preserve">la mise à jour graphique au top</t>
  </si>
  <si>
    <t xml:space="preserve">toujours aussi jouissif à diriger</t>
  </si>
  <si>
    <t xml:space="preserve">le scénario basique de chez basique</t>
  </si>
  <si>
    <t xml:space="preserve">on est à la limite du simple remaster, tant le jeu ressemble à son modèle</t>
  </si>
  <si>
    <t xml:space="preserve">Shadow of the colossus</t>
  </si>
  <si>
    <t xml:space="preserve">sauve la princesse + joue le méchant+ fin poignante+ méchant charismatique + twist de ouf</t>
  </si>
  <si>
    <t xml:space="preserve">Le remake ultime du chef d’oeuvre de Fumito Ueda, renforçant véritablement l’aspect graphique du jeu ps2 en conservant tout ce qui rendait l’original si onirique</t>
  </si>
  <si>
    <t xml:space="preserve">l’oeuvre de base magnifiée</t>
  </si>
  <si>
    <t xml:space="preserve">le scénario qui s’évoque au fur et à mesure des avancées</t>
  </si>
  <si>
    <t xml:space="preserve">toujours assez rigide au niveau jouabilité</t>
  </si>
  <si>
    <t xml:space="preserve">Shadow of tomb raider – definitive edition</t>
  </si>
  <si>
    <t xml:space="preserve">35 millions</t>
  </si>
  <si>
    <t xml:space="preserve">Le troisième volet du reboot de la saga, proposant des univers plus ouverts et une place grandissante pour l’exploration</t>
  </si>
  <si>
    <t xml:space="preserve">assez standard dans sa construction et ses graphismes</t>
  </si>
  <si>
    <t xml:space="preserve">les scénarios à base de trinitaires, bon, faudra arrêter d’accord ?</t>
  </si>
  <si>
    <t xml:space="preserve">Shadow tactics : blades of the Shogun</t>
  </si>
  <si>
    <t xml:space="preserve">Une remise au goût du jour du principe de « commando », à mi-chemin entre infiltration et RPG en vue de dessus</t>
  </si>
  <si>
    <t xml:space="preserve">un léger manque de lisibilité parfois (même sui le zoom/dezoom aide pas mal)</t>
  </si>
  <si>
    <t xml:space="preserve">Shadow warrior</t>
  </si>
  <si>
    <t xml:space="preserve">Flying wild hog</t>
  </si>
  <si>
    <t xml:space="preserve">Devolver digital</t>
  </si>
  <si>
    <t xml:space="preserve">Un FPS sanglant et survitaminé rendant hommage au jeu phare des années 90</t>
  </si>
  <si>
    <t xml:space="preserve">une belle ambiance</t>
  </si>
  <si>
    <t xml:space="preserve">assez sanglant tout de même</t>
  </si>
  <si>
    <t xml:space="preserve">Shakedown Hawaii</t>
  </si>
  <si>
    <t xml:space="preserve">gta – hommage</t>
  </si>
  <si>
    <t xml:space="preserve">La suite spirituelle de retro city rampage, remplaçant la ville mafieuse par un univers estival superbement réalisé</t>
  </si>
  <si>
    <t xml:space="preserve">l’ambiance particulièrement sympa</t>
  </si>
  <si>
    <t xml:space="preserve">l’humour décalé rempli de références</t>
  </si>
  <si>
    <t xml:space="preserve">très proche de retro city rampage</t>
  </si>
  <si>
    <t xml:space="preserve">Shantae - half genie hero</t>
  </si>
  <si>
    <t xml:space="preserve">shantae</t>
  </si>
  <si>
    <t xml:space="preserve">Un épisode plus moderne de la série de jeux de plateforme « orientale », ajustant l’aspect graphique par utilisation d’une 2,5d inattendue mais pas désagréable</t>
  </si>
  <si>
    <t xml:space="preserve">l’ambiance toujours aussi fraîche et colorée</t>
  </si>
  <si>
    <t xml:space="preserve">la jouabilité sans faille</t>
  </si>
  <si>
    <t xml:space="preserve">le style moins enchanteur que la « bonne vieille 2D »</t>
  </si>
  <si>
    <t xml:space="preserve">Shantae - pirate curse</t>
  </si>
  <si>
    <t xml:space="preserve">La suite directe de « risky revenge », reprenant tant l’aspect graphique « oriental » que la maniabilité souple  de son prédécesseur</t>
  </si>
  <si>
    <t xml:space="preserve">un bijou de jouabilité</t>
  </si>
  <si>
    <t xml:space="preserve">vraiment joli, et très frais</t>
  </si>
  <si>
    <t xml:space="preserve">peu d’évolutions (mais c’est pas grave)</t>
  </si>
  <si>
    <t xml:space="preserve">Shantae – risky’s revenge</t>
  </si>
  <si>
    <t xml:space="preserve">Un jeu de plateforme 2d faisant suite à l’opus initial sorti sur Gameboy, et proposant tant une maniabilité affinée qu’un univers graphique  oriental « à l’ancienne » et foisonnant de détails</t>
  </si>
  <si>
    <t xml:space="preserve">la jouabilité hors paire, avec le gain progressif de pouvoirs</t>
  </si>
  <si>
    <t xml:space="preserve">un style retro-coloré qui fait du bien</t>
  </si>
  <si>
    <t xml:space="preserve">pas mal d’allers et retours durant certaines séquences</t>
  </si>
  <si>
    <t xml:space="preserve">Shenmue 1&amp;2 HD – pix n love ed</t>
  </si>
  <si>
    <t xml:space="preserve">Jeu sorti pas fini  + contenu « immoral » (lgbt)</t>
  </si>
  <si>
    <t xml:space="preserve">Japon (contemporain) – Yokosuka + Chinet &amp; Tibet – Kowloon</t>
  </si>
  <si>
    <t xml:space="preserve">Le remake des deux premiers volet de la grande aventure de Yu Suzuki</t>
  </si>
  <si>
    <t xml:space="preserve">une ambiance agréable</t>
  </si>
  <si>
    <t xml:space="preserve">le système de combat, pas vraiment souple mais bien accrocheur</t>
  </si>
  <si>
    <t xml:space="preserve">graphiquement, ça date un peu </t>
  </si>
  <si>
    <t xml:space="preserve">le rythme inégal et quelques scènes franchement pénibles (surtout dans le 2)</t>
  </si>
  <si>
    <t xml:space="preserve">Shenmue 3</t>
  </si>
  <si>
    <t xml:space="preserve">Isnet</t>
  </si>
  <si>
    <t xml:space="preserve">La suite inespérée de la saga dreamcast, un peu cheap mais tout de même culte</t>
  </si>
  <si>
    <t xml:space="preserve">le monde toujours aussi apaisant</t>
  </si>
  <si>
    <t xml:space="preserve">rigide, avec des animations d’un autre monde</t>
  </si>
  <si>
    <t xml:space="preserve">bon ça sent un peu le vieux</t>
  </si>
  <si>
    <t xml:space="preserve">Sifu – vengeance edition</t>
  </si>
  <si>
    <t xml:space="preserve">Microids</t>
  </si>
  <si>
    <t xml:space="preserve">voyage dans le temps / mondes parallèles + Vengeaaance !!</t>
  </si>
  <si>
    <t xml:space="preserve">Un revenge movie dans la peau d’un ninja hors paire</t>
  </si>
  <si>
    <t xml:space="preserve">les sensations de jeu</t>
  </si>
  <si>
    <t xml:space="preserve">l’écoulement du jeu via le vieillissement du perso</t>
  </si>
  <si>
    <t xml:space="preserve">la caméra de l’enfer</t>
  </si>
  <si>
    <t xml:space="preserve">Silence</t>
  </si>
  <si>
    <t xml:space="preserve">Un point n click onique faisant suite aux chroniques de Sadwick</t>
  </si>
  <si>
    <t xml:space="preserve">Visuellement superbe</t>
  </si>
  <si>
    <t xml:space="preserve">assez passif</t>
  </si>
  <si>
    <t xml:space="preserve">Sims 4</t>
  </si>
  <si>
    <t xml:space="preserve">Le portage de l’opus controversé du jeu de construction/gestion de vie du pc, mais intégrant les différentes mises à jour de contenu permettant au jeu d’être enfin à la hauteur de son prédécesseur</t>
  </si>
  <si>
    <t xml:space="preserve">construire sa maison et gérer sa famille</t>
  </si>
  <si>
    <t xml:space="preserve">mieux finalisé techniquement que les précédents opus consoles</t>
  </si>
  <si>
    <t xml:space="preserve">pas aussi souple que sur PC</t>
  </si>
  <si>
    <t xml:space="preserve">pas vraiment mieux que le 3</t>
  </si>
  <si>
    <t xml:space="preserve">Singstar celebration</t>
  </si>
  <si>
    <t xml:space="preserve">Accessoire (téléphone ou micro obligatoire) – reco vocale</t>
  </si>
  <si>
    <t xml:space="preserve">singstar</t>
  </si>
  <si>
    <t xml:space="preserve">Un opus de la série de karaoke proposant d’utiliser son téléphone comme métro</t>
  </si>
  <si>
    <t xml:space="preserve">la playlist sympa</t>
  </si>
  <si>
    <t xml:space="preserve">un petit manque de contenu</t>
  </si>
  <si>
    <t xml:space="preserve">Sinking city</t>
  </si>
  <si>
    <t xml:space="preserve">Frogwares</t>
  </si>
  <si>
    <t xml:space="preserve">Ukraine</t>
  </si>
  <si>
    <t xml:space="preserve">contenu gore + scandale et procès entre le développeur et Nacon, société française qui a financé le jeu</t>
  </si>
  <si>
    <t xml:space="preserve">Un jeu narratif dans le monde inquiétant de Cthulhu par les développeurs des jeux d’enquête Sherlock Holmes</t>
  </si>
  <si>
    <t xml:space="preserve">le monde bien construit</t>
  </si>
  <si>
    <t xml:space="preserve">le mix enquête et découverte</t>
  </si>
  <si>
    <t xml:space="preserve">techniquement c’est un peu has been quand même</t>
  </si>
  <si>
    <t xml:space="preserve">Sine mora ex</t>
  </si>
  <si>
    <t xml:space="preserve">Akira Yamahoka</t>
  </si>
  <si>
    <t xml:space="preserve">Un shoot them up 2d vue de côté proposant des graphismes  2,5d aguicheurs et un système de jeu complet</t>
  </si>
  <si>
    <t xml:space="preserve">les petites touches d’originalité ça et là</t>
  </si>
  <si>
    <t xml:space="preserve">la lisibilité pas toujours optimale</t>
  </si>
  <si>
    <t xml:space="preserve">Skullgirls 2nd encore</t>
  </si>
  <si>
    <t xml:space="preserve">Un jeu de combat 2d à la charte graphique totalement atypique et proposant une approche de jouabilité très différente des ténors du genre</t>
  </si>
  <si>
    <t xml:space="preserve">l’aspect graphique original et décalé</t>
  </si>
  <si>
    <t xml:space="preserve">une approche différente du jeu de combat 2D</t>
  </si>
  <si>
    <t xml:space="preserve">la prise en main difficile pour les débutants...et les habitués des systèmes classiques</t>
  </si>
  <si>
    <t xml:space="preserve">Skyrim - special edition</t>
  </si>
  <si>
    <t xml:space="preserve">Top (+30 millions)</t>
  </si>
  <si>
    <t xml:space="preserve">Une version complète et remasterisée du grand FPS-RPG du pc, permettant d’arpenter les terres de Bordeciel dans des conditions optimales</t>
  </si>
  <si>
    <t xml:space="preserve">la version ultime de Skyrim</t>
  </si>
  <si>
    <t xml:space="preserve">toujours aussi long et complet</t>
  </si>
  <si>
    <t xml:space="preserve">une technique qui date un peu</t>
  </si>
  <si>
    <t xml:space="preserve">Sleeping dogs - definitive edition</t>
  </si>
  <si>
    <t xml:space="preserve">United front games</t>
  </si>
  <si>
    <t xml:space="preserve">contenu violent + Censuré en Allemagne (contenu violent – suppression de scènes explicites)</t>
  </si>
  <si>
    <t xml:space="preserve">joue le méchant + joue au policier + héros « minoritaire »</t>
  </si>
  <si>
    <t xml:space="preserve">Chine et Tibet – Hong Kong</t>
  </si>
  <si>
    <t xml:space="preserve">Emma Stone, Will Yun Lee</t>
  </si>
  <si>
    <t xml:space="preserve">Une version techniquement à la hauteur du gta-like arborant un système de combat plus complexe donnant vie à cette escapade dans le monde de la pègre japonaise</t>
  </si>
  <si>
    <t xml:space="preserve">le scénario super efficace</t>
  </si>
  <si>
    <t xml:space="preserve">le système de combat, plus complet que dans les jeux du genre</t>
  </si>
  <si>
    <t xml:space="preserve">une petite pelletée de missions de remplissage</t>
  </si>
  <si>
    <t xml:space="preserve">Sniper elite V2 remastered</t>
  </si>
  <si>
    <t xml:space="preserve">Rebellion devlopments</t>
  </si>
  <si>
    <t xml:space="preserve">Le remaster d’un simulateur de sniper prenant place en fin de seconde guerre mondiale</t>
  </si>
  <si>
    <t xml:space="preserve">graphiquement bien mis à jour</t>
  </si>
  <si>
    <t xml:space="preserve">viser juste et voir le beau résultat</t>
  </si>
  <si>
    <t xml:space="preserve">un poil rigide</t>
  </si>
  <si>
    <t xml:space="preserve">SNK fighting legends</t>
  </si>
  <si>
    <t xml:space="preserve">multiple (samurai shodown, fatal fury, king of fighters)</t>
  </si>
  <si>
    <t xml:space="preserve">Une compilation comprenant king of fighters 97, art of fighting collection et fatal fury battle archives 2)</t>
  </si>
  <si>
    <t xml:space="preserve">des légendes du jeu de combat</t>
  </si>
  <si>
    <t xml:space="preserve">art of fighting a….vieilli</t>
  </si>
  <si>
    <t xml:space="preserve">Sojourn</t>
  </si>
  <si>
    <t xml:space="preserve">Shifting tides</t>
  </si>
  <si>
    <t xml:space="preserve">Iceberg interactive</t>
  </si>
  <si>
    <t xml:space="preserve">Un puzzle game à base de portails</t>
  </si>
  <si>
    <t xml:space="preserve">le système de jeu simple et diabolique</t>
  </si>
  <si>
    <t xml:space="preserve">assez répétitif sur la longueur</t>
  </si>
  <si>
    <t xml:space="preserve">Song of the deep</t>
  </si>
  <si>
    <t xml:space="preserve">Gametrust</t>
  </si>
  <si>
    <t xml:space="preserve">Une expérience apaisante demandant de guider un une petite fille et son sous-marin à travers des labyrinthes (plus ou moins) naturels en 2,5d</t>
  </si>
  <si>
    <t xml:space="preserve">la jouabilité particulièrement souple</t>
  </si>
  <si>
    <t xml:space="preserve">les phases à pieds, un poil moins réussies</t>
  </si>
  <si>
    <t xml:space="preserve">le concept n’évolue pas vraiment de bout en bout</t>
  </si>
  <si>
    <t xml:space="preserve">Sonic colours ultimate edition</t>
  </si>
  <si>
    <t xml:space="preserve">Porte-clés</t>
  </si>
  <si>
    <t xml:space="preserve">Sega – sonic team</t>
  </si>
  <si>
    <t xml:space="preserve">Le remaster d’un des rares Sonic en 3d corrects</t>
  </si>
  <si>
    <t xml:space="preserve">joli et jouable, en 2D comme en 3D</t>
  </si>
  <si>
    <t xml:space="preserve">les pouvoirs « colors » qui font rajout dans la jouabilité Sonic</t>
  </si>
  <si>
    <t xml:space="preserve">le remaster bien léger</t>
  </si>
  <si>
    <t xml:space="preserve">étaV</t>
  </si>
  <si>
    <t xml:space="preserve">Sonic forces</t>
  </si>
  <si>
    <t xml:space="preserve">Un nouveau Sonic 3d qui propose de prendre les rennes d’un illustre inconnu</t>
  </si>
  <si>
    <t xml:space="preserve">le scénario sombre</t>
  </si>
  <si>
    <t xml:space="preserve">le level design piégeux</t>
  </si>
  <si>
    <t xml:space="preserve">l’idée de l’avatar, bonne sur le papier mais mal exploitée</t>
  </si>
  <si>
    <t xml:space="preserve">Sonic team racing</t>
  </si>
  <si>
    <t xml:space="preserve">Une nouvelle approche coop pour la série de course Sonic</t>
  </si>
  <si>
    <t xml:space="preserve">les graphismes bien colorés</t>
  </si>
  <si>
    <t xml:space="preserve">la coop apporte une nouvelle vision de jeu</t>
  </si>
  <si>
    <t xml:space="preserve">apu les héros Sega ?</t>
  </si>
  <si>
    <t xml:space="preserve">apu les transformations ?</t>
  </si>
  <si>
    <t xml:space="preserve">Soul calibur 6</t>
  </si>
  <si>
    <t xml:space="preserve">Une nouvelle itération en forme de reboot pour la plus célèbre des séries de jeu de combat 3d à l’arme blanche</t>
  </si>
  <si>
    <t xml:space="preserve">un Soul calibur en mode « best of »</t>
  </si>
  <si>
    <t xml:space="preserve">le mode histoire tout pourri</t>
  </si>
  <si>
    <t xml:space="preserve">Soulstorm</t>
  </si>
  <si>
    <t xml:space="preserve">Le remake du second opus de la  saga oddworld, qui envoie du lourd en terme de mise à niveau technique</t>
  </si>
  <si>
    <t xml:space="preserve">des bugs</t>
  </si>
  <si>
    <t xml:space="preserve">Southpark - l'annale du destin</t>
  </si>
  <si>
    <t xml:space="preserve">contenu trash</t>
  </si>
  <si>
    <t xml:space="preserve">multiple (southpark, marvel) – hommage</t>
  </si>
  <si>
    <t xml:space="preserve">super héros en collant/armure, scolarité</t>
  </si>
  <si>
    <t xml:space="preserve">La seconde adaptation de la série télévisée et suite  directe de l’épisode « bâton de vérité », reprenant les recettes RPG comique de cet épisode tout en apportant une VF intégrale renforçant le côté épisode intéractif</t>
  </si>
  <si>
    <t xml:space="preserve">le scénario délirant</t>
  </si>
  <si>
    <t xml:space="preserve">le système de combat technique</t>
  </si>
  <si>
    <t xml:space="preserve">l’univers un poil moins prenant que celui du premier opus</t>
  </si>
  <si>
    <t xml:space="preserve">Spelunky</t>
  </si>
  <si>
    <t xml:space="preserve">Mossmouth</t>
  </si>
  <si>
    <t xml:space="preserve">spelunker</t>
  </si>
  <si>
    <t xml:space="preserve">Derek Yu</t>
  </si>
  <si>
    <t xml:space="preserve">La dernière version du remake d’un vieux jeu de plateforme hardcore de l’époque nes aux faux airs d’Indiana Jones</t>
  </si>
  <si>
    <t xml:space="preserve">l’ambiance graphique toute mignonne</t>
  </si>
  <si>
    <t xml:space="preserve">le mode multi super sympa (façon « souffrir ensemble)</t>
  </si>
  <si>
    <t xml:space="preserve">c’est duuuuuur</t>
  </si>
  <si>
    <t xml:space="preserve">la génération procédurale des niveaux parfois impitoyable</t>
  </si>
  <si>
    <t xml:space="preserve">Splasher</t>
  </si>
  <si>
    <t xml:space="preserve">Splashteam</t>
  </si>
  <si>
    <t xml:space="preserve">Non</t>
  </si>
  <si>
    <t xml:space="preserve">Un jeu de plateforme au concept proche de Super Meat Boy mais dans un univers très coloré</t>
  </si>
  <si>
    <t xml:space="preserve">une avalanche de couleurs tout en restant lisible</t>
  </si>
  <si>
    <t xml:space="preserve">la jouabilité précise, proche de N+</t>
  </si>
  <si>
    <t xml:space="preserve">le design des personnages fait très « téléphone portable »</t>
  </si>
  <si>
    <t xml:space="preserve">le scénario « parce qu’il en fallait un »</t>
  </si>
  <si>
    <t xml:space="preserve">Spider man</t>
  </si>
  <si>
    <t xml:space="preserve">John Bubniak, Tyler Jones, Nancy Linari, Tara Platt, Mark Rolston</t>
  </si>
  <si>
    <t xml:space="preserve">une adaptation en monde ouvert du célèbre comics, avec de fortes similitudes avec la série Batman au niveau du combat ainsi qu'un scénario mature et soignée </t>
  </si>
  <si>
    <t xml:space="preserve">un Manhattan superbement réalisé</t>
  </si>
  <si>
    <t xml:space="preserve">la jouabilité souple, qui rappelle la série Batman</t>
  </si>
  <si>
    <t xml:space="preserve">les phases d’infiltration, « mouif »</t>
  </si>
  <si>
    <t xml:space="preserve">Spyro – reignited trilogy</t>
  </si>
  <si>
    <t xml:space="preserve">Connexion obligatoire (bout du jeu)</t>
  </si>
  <si>
    <t xml:space="preserve">Le remake de trois classiques du jeu de plateforme 3d de l’ère playstation, réalisés de zero suite à la perte du code source des originaux</t>
  </si>
  <si>
    <t xml:space="preserve">graphiquement fantastique</t>
  </si>
  <si>
    <t xml:space="preserve">la jouabilité souplissime</t>
  </si>
  <si>
    <t xml:space="preserve">le premier opus est devenu un peu plat avec le temps</t>
  </si>
  <si>
    <t xml:space="preserve">des bouts des épisodes 2 et 3 ne sont pas sur le disque</t>
  </si>
  <si>
    <t xml:space="preserve">Stardew valley</t>
  </si>
  <si>
    <t xml:space="preserve">essayer de reprendre ses habitudes d’harvest moon et comprendre que le jeu va bien plus loin que son modèle</t>
  </si>
  <si>
    <t xml:space="preserve">Concerned Ape</t>
  </si>
  <si>
    <t xml:space="preserve">harvest moon – hommage</t>
  </si>
  <si>
    <t xml:space="preserve">Un jeu développé par un seul homme (Eric Banone) et reprenant le flambeau des simulateurs de fermiers comme Harvest moon, tout en apportant son lot de concepts novateurs et de modernité</t>
  </si>
  <si>
    <t xml:space="preserve">l’esprit Harvest moon avec encore plus de possibilités</t>
  </si>
  <si>
    <t xml:space="preserve">le mode deux joueurs rajouté en sus (pour planter des tomates à deux!)</t>
  </si>
  <si>
    <t xml:space="preserve">une partie du gameplay forcément répétitive</t>
  </si>
  <si>
    <t xml:space="preserve">Starlink – starter pack</t>
  </si>
  <si>
    <t xml:space="preserve">Ubisoft Toronto</t>
  </si>
  <si>
    <t xml:space="preserve">Accessoires (figurines obligatoires)</t>
  </si>
  <si>
    <t xml:space="preserve">doublage foireux</t>
  </si>
  <si>
    <t xml:space="preserve">Un jeu – jouet dans un univers spatial, invitant à visiter plusieurs planètes</t>
  </si>
  <si>
    <t xml:space="preserve">le mode multi sympa</t>
  </si>
  <si>
    <t xml:space="preserve">le scénario bien basique, avec des personnages bien plats</t>
  </si>
  <si>
    <t xml:space="preserve">le doublage de Norman, naze</t>
  </si>
  <si>
    <t xml:space="preserve">Star renegades</t>
  </si>
  <si>
    <t xml:space="preserve">Massive damage</t>
  </si>
  <si>
    <t xml:space="preserve">Inin games</t>
  </si>
  <si>
    <t xml:space="preserve">Un jeu de stratégie furieux dans une ambiance science-fiction retro</t>
  </si>
  <si>
    <t xml:space="preserve">le pixel art superbe</t>
  </si>
  <si>
    <t xml:space="preserve">l’interface fouillie</t>
  </si>
  <si>
    <t xml:space="preserve">Star wars : battlefront 2</t>
  </si>
  <si>
    <t xml:space="preserve">Une transposition des mécaniques de jeu Battlefield dans un environnement Star Wars, et proposant enfin un mode histoire (réussi mais classique) et une plus grande ampleur dans le jeu multijoueurs, (malgré un système de bonus payants malvenu et déséquilibrant les parties)</t>
  </si>
  <si>
    <t xml:space="preserve">on se croirait dans les films</t>
  </si>
  <si>
    <t xml:space="preserve">l’histoire originale et plutôt bien menée</t>
  </si>
  <si>
    <t xml:space="preserve">limité en solo</t>
  </si>
  <si>
    <t xml:space="preserve">peu équilibré en réseau</t>
  </si>
  <si>
    <t xml:space="preserve">Star wars squadrons</t>
  </si>
  <si>
    <t xml:space="preserve">Motive studios</t>
  </si>
  <si>
    <t xml:space="preserve">Un shooter aérien star wars proposant du multi et une campagne solo</t>
  </si>
  <si>
    <t xml:space="preserve">le coop</t>
  </si>
  <si>
    <t xml:space="preserve">dommage de ne pas revivre les premières trilogies</t>
  </si>
  <si>
    <t xml:space="preserve">Stealth inc - a clone in the dark</t>
  </si>
  <si>
    <t xml:space="preserve">Curve digital</t>
  </si>
  <si>
    <t xml:space="preserve">héros improbable+ fin poignante</t>
  </si>
  <si>
    <t xml:space="preserve">Un jeu de plateforme die and retry jouant sur les effets de lumière, poussant le joueur à progresser dans le labyrinthe de couloirs de la façon la plus discrète et astucieuse possible</t>
  </si>
  <si>
    <t xml:space="preserve">un humour qui fait mouche</t>
  </si>
  <si>
    <t xml:space="preserve">des puzzles souvent très intelligents</t>
  </si>
  <si>
    <t xml:space="preserve">un léger manque de lisibilité parfois</t>
  </si>
  <si>
    <t xml:space="preserve">Steamworld dig 2</t>
  </si>
  <si>
    <t xml:space="preserve">Image &amp; form</t>
  </si>
  <si>
    <t xml:space="preserve">steamworld</t>
  </si>
  <si>
    <t xml:space="preserve">Un jeu de plateforme forage dans la droite lignée de son prédécesseur</t>
  </si>
  <si>
    <t xml:space="preserve">la tronche du héros</t>
  </si>
  <si>
    <t xml:space="preserve">Steel rats</t>
  </si>
  <si>
    <t xml:space="preserve">Tate multimedia</t>
  </si>
  <si>
    <t xml:space="preserve">Tate interactive</t>
  </si>
  <si>
    <t xml:space="preserve">Un jeu au croisement du jeu de course et d’adresse proposant de guider une moto sur des circuits hautement improbables</t>
  </si>
  <si>
    <t xml:space="preserve">l’idée super originale</t>
  </si>
  <si>
    <t xml:space="preserve">la jouabilité parfois chaotique</t>
  </si>
  <si>
    <t xml:space="preserve">Steins gate 0</t>
  </si>
  <si>
    <t xml:space="preserve">steins gate</t>
  </si>
  <si>
    <t xml:space="preserve">Science-fiction + Japon (contemporain) – Tokyo</t>
  </si>
  <si>
    <t xml:space="preserve">La suite directe de Steins gate</t>
  </si>
  <si>
    <t xml:space="preserve">un scénario super efficace</t>
  </si>
  <si>
    <t xml:space="preserve">on ne fait pas grand-chose à part lire</t>
  </si>
  <si>
    <t xml:space="preserve">Stellaris</t>
  </si>
  <si>
    <t xml:space="preserve">Paradox development studio</t>
  </si>
  <si>
    <t xml:space="preserve">Un jeu de gestion 4X très pointu et complet dans un monde spatial</t>
  </si>
  <si>
    <t xml:space="preserve">superbement retranscrit à la manette</t>
  </si>
  <si>
    <t xml:space="preserve">complexe si l’on cherche à maîtriser chaque aspect</t>
  </si>
  <si>
    <t xml:space="preserve">Stick it to the man</t>
  </si>
  <si>
    <t xml:space="preserve">Une aventure sous puzzle game demandant d’infiltrer les pensées de ses concitoyens</t>
  </si>
  <si>
    <t xml:space="preserve">les puzzles originaux et efficaces</t>
  </si>
  <si>
    <t xml:space="preserve">Street fighter V </t>
  </si>
  <si>
    <t xml:space="preserve">dlc abusifs + contenu « immoral » (lgbt)</t>
  </si>
  <si>
    <t xml:space="preserve">héros « minoritaire » + joue le méchant</t>
  </si>
  <si>
    <t xml:space="preserve">Un opus réussi du ténor des jeux de combat 2d, se recentrant sur les fondamentaux de jeu, ayant souffert d’un contenu famélique à sa sortie </t>
  </si>
  <si>
    <t xml:space="preserve">la jouabilité géniale</t>
  </si>
  <si>
    <t xml:space="preserve">très joli si on adhère au parti-pris graphique</t>
  </si>
  <si>
    <t xml:space="preserve">vraiment peu de personnages et de modes à sa sortie</t>
  </si>
  <si>
    <t xml:space="preserve">moins équilibré que le IV</t>
  </si>
  <si>
    <t xml:space="preserve">Street fighter collection 30th anniversary – pix n love ed</t>
  </si>
  <si>
    <t xml:space="preserve">Multiples (snes, drreamcast, playstation 2)</t>
  </si>
  <si>
    <t xml:space="preserve">Akira Yasuda + Takashi Nishiyama + Daigo Ikeno</t>
  </si>
  <si>
    <t xml:space="preserve">La compilation ultime pour la série de jeux de combat de Capcom, regroupant tous les opus majeurs à partir du premier épisode, en passant par la série des alpha et les trois volets du troisième opus</t>
  </si>
  <si>
    <t xml:space="preserve">un historique quasi-complet de la saga</t>
  </si>
  <si>
    <t xml:space="preserve">pouvoir mesure l’évolution d’un gameplay toujours bien rôdé</t>
  </si>
  <si>
    <t xml:space="preserve">le premier épisode d’une légende, parfois honteux</t>
  </si>
  <si>
    <t xml:space="preserve">le style graphique street fighter 3, « mouif »</t>
  </si>
  <si>
    <t xml:space="preserve">Styx - shard of darkness</t>
  </si>
  <si>
    <t xml:space="preserve">Un  jeu d’infiltration 3d de grande ampleur porté par une réalisation, un univers et un humour particulièrement réussis</t>
  </si>
  <si>
    <t xml:space="preserve">des niveaux très intelligemment construits</t>
  </si>
  <si>
    <t xml:space="preserve">l’humour fantastique</t>
  </si>
  <si>
    <t xml:space="preserve">parfois intraitable en terme de difficulté</t>
  </si>
  <si>
    <t xml:space="preserve">Subnautica</t>
  </si>
  <si>
    <t xml:space="preserve">Uncknown worlds entertainment</t>
  </si>
  <si>
    <t xml:space="preserve">Gearbox publishing</t>
  </si>
  <si>
    <t xml:space="preserve">Un jeu de construction /survie doté d’un climat assez pesant et d’une narration bien amenée</t>
  </si>
  <si>
    <t xml:space="preserve">un monde aquatique apaisant</t>
  </si>
  <si>
    <t xml:space="preserve">des possibilités démultiplées au fil du temps</t>
  </si>
  <si>
    <t xml:space="preserve">ça rame lorsque notre base commence à prendre de l’ampleur</t>
  </si>
  <si>
    <t xml:space="preserve">on se sent vraiment petit au tout début, seul, plongé dans l’océan</t>
  </si>
  <si>
    <t xml:space="preserve">Summer lesson : Miyamoto Hikari</t>
  </si>
  <si>
    <t xml:space="preserve">Accessoire (casque VR obligatoire + PS move – facultatif) – jouabilité reco de mouvements</t>
  </si>
  <si>
    <t xml:space="preserve">Premier simulateur de cours particuliers en VR</t>
  </si>
  <si>
    <t xml:space="preserve">bimbos et lolitas + joue le méchant, scolarité</t>
  </si>
  <si>
    <t xml:space="preserve">Un j »jeu » de cours particuliers en VR dans lequel il faut faire réviser et distraire une jolie étudiante naive</t>
  </si>
  <si>
    <t xml:space="preserve">original et prenant</t>
  </si>
  <si>
    <t xml:space="preserve">court et pas vraiment rejouable</t>
  </si>
  <si>
    <t xml:space="preserve">c’est chelou quand même</t>
  </si>
  <si>
    <t xml:space="preserve">Super bomberman R</t>
  </si>
  <si>
    <t xml:space="preserve">8 (2 pour coop)</t>
  </si>
  <si>
    <t xml:space="preserve">switch</t>
  </si>
  <si>
    <t xml:space="preserve">Hexadrive / Hudson soft</t>
  </si>
  <si>
    <t xml:space="preserve">Le retour efficace de bomberman après une longue période d’absence, malgré une charte graphique et une construction « 3d » qui tranche avec les codes habituels et appréciés de la série</t>
  </si>
  <si>
    <t xml:space="preserve">l’essentiel est là en multi</t>
  </si>
  <si>
    <t xml:space="preserve">c’est quand même drôlement moins bien que les opus 16bits</t>
  </si>
  <si>
    <t xml:space="preserve">le mode solo tout bidon</t>
  </si>
  <si>
    <t xml:space="preserve">Superhot vr</t>
  </si>
  <si>
    <t xml:space="preserve">Superhot team</t>
  </si>
  <si>
    <t xml:space="preserve">bouge ton popotin – jeu sportif + voyage dans le temps / mondes parallèles</t>
  </si>
  <si>
    <t xml:space="preserve">L’adaptation en vr du FPS au concept « je ne bouge pas, le monde ne bouge pas » totalement rafraichissant</t>
  </si>
  <si>
    <t xml:space="preserve">on s’y croirait, à bouger dans tous les sens</t>
  </si>
  <si>
    <t xml:space="preserve">style graphique très lisible</t>
  </si>
  <si>
    <t xml:space="preserve">on doit peut être avoir l’air con, vu de l’extérieur</t>
  </si>
  <si>
    <t xml:space="preserve">Super hydorah</t>
  </si>
  <si>
    <t xml:space="preserve">Un shooter horizontal rappelant les grands classiques du genre de type life force, gradius and co</t>
  </si>
  <si>
    <t xml:space="preserve">le feeling de l’époque</t>
  </si>
  <si>
    <t xml:space="preserve">la rigidité de l’époque aussi, parfois</t>
  </si>
  <si>
    <t xml:space="preserve">une faible rejouabilité</t>
  </si>
  <si>
    <t xml:space="preserve">Super meat boy</t>
  </si>
  <si>
    <t xml:space="preserve">Team meat</t>
  </si>
  <si>
    <t xml:space="preserve">Un fleuron du jeu de plateforme à l’ancienne, diaboliquement précis et exigeant</t>
  </si>
  <si>
    <t xml:space="preserve">diriger un steak haché Ninja</t>
  </si>
  <si>
    <t xml:space="preserve">les niveaux bien pensés qui poussent le joueur dans ses retranchements</t>
  </si>
  <si>
    <t xml:space="preserve">Refaire 10, 20, 30 fois le même passage</t>
  </si>
  <si>
    <t xml:space="preserve">Super pixel racers</t>
  </si>
  <si>
    <t xml:space="preserve">H2 interactive</t>
  </si>
  <si>
    <t xml:space="preserve">21c ducks</t>
  </si>
  <si>
    <t xml:space="preserve">Corée du sud</t>
  </si>
  <si>
    <t xml:space="preserve">Un micromachines-like indépendant proposant dégats et courses déjantées en vue de dessus sur divers circuits ""réalistes""</t>
  </si>
  <si>
    <t xml:space="preserve">deux jouabilités pour plaire au plus grand nombre</t>
  </si>
  <si>
    <t xml:space="preserve">le concept finalement assez limitée</t>
  </si>
  <si>
    <t xml:space="preserve">pas beaucoup de circuits</t>
  </si>
  <si>
    <t xml:space="preserve">Super stardust ultra vr</t>
  </si>
  <si>
    <t xml:space="preserve">Un shoot multidirectionnel qui demande de gros réflexes pour défendre la sphère de jeu sur laquelle est posée le vaisseau</t>
  </si>
  <si>
    <t xml:space="preserve">plein den iveaux pour tester ses réflexes</t>
  </si>
  <si>
    <t xml:space="preserve">le style graphique pas très attractifs</t>
  </si>
  <si>
    <t xml:space="preserve">le mode VR tout pourri</t>
  </si>
  <si>
    <t xml:space="preserve">Surviving mars</t>
  </si>
  <si>
    <t xml:space="preserve">Haemimont games</t>
  </si>
  <si>
    <t xml:space="preserve">Une aventure sympa à la conquête de mars</t>
  </si>
  <si>
    <t xml:space="preserve">les mécaniques bien trouvées</t>
  </si>
  <si>
    <t xml:space="preserve">pas de vrai didacticiel, du coup on est paumé </t>
  </si>
  <si>
    <t xml:space="preserve">Surviving the aftermath</t>
  </si>
  <si>
    <t xml:space="preserve">Iceflake studios</t>
  </si>
  <si>
    <t xml:space="preserve">Un jeu de gestion dans un monde dévasté</t>
  </si>
  <si>
    <t xml:space="preserve">la gestion accessible et complète</t>
  </si>
  <si>
    <t xml:space="preserve">c</t>
  </si>
  <si>
    <t xml:space="preserve">Tales from the borderlands</t>
  </si>
  <si>
    <t xml:space="preserve">Une adaptation du monde de Borderlands dans un jeu scénarisée à la Telltale</t>
  </si>
  <si>
    <t xml:space="preserve">l’histoire générale et les personnages attachants</t>
  </si>
  <si>
    <t xml:space="preserve">le dernier épisode fumé</t>
  </si>
  <si>
    <t xml:space="preserve">le dernier épisode vraiment fumé</t>
  </si>
  <si>
    <t xml:space="preserve">la fin ouverte, mais on ne saura jamais la suite</t>
  </si>
  <si>
    <t xml:space="preserve">Tearaway unfolded</t>
  </si>
  <si>
    <t xml:space="preserve">Une autre réussite du studio créateur de Littlebig planet, qui réinvente le jeu de plateforme 3d et multiplie les trouvailles</t>
  </si>
  <si>
    <t xml:space="preserve">l’ambiance irrésistible</t>
  </si>
  <si>
    <t xml:space="preserve">plein de trouvailles de gameplay tout au long du jeu</t>
  </si>
  <si>
    <t xml:space="preserve">de rares moments de baisse de rythme</t>
  </si>
  <si>
    <t xml:space="preserve">Tekken 7</t>
  </si>
  <si>
    <t xml:space="preserve">Un nouvel opus du jeu de combat « délicieusement bourrin » de l’éditeur, proposant un mode histoire scénarisé qui permet de mieux clarifier la mythologie de la série</t>
  </si>
  <si>
    <t xml:space="preserve">des efforts pour proposer une histoire</t>
  </si>
  <si>
    <t xml:space="preserve">le style graphique pas terrible (sauf si on aime le rococo vulgaire)</t>
  </si>
  <si>
    <t xml:space="preserve">reste quand même bourrin</t>
  </si>
  <si>
    <t xml:space="preserve">Tempest 4000</t>
  </si>
  <si>
    <t xml:space="preserve">Llamasoft</t>
  </si>
  <si>
    <t xml:space="preserve">llamasoft</t>
  </si>
  <si>
    <t xml:space="preserve">remake d’une star de jeu d’arcade</t>
  </si>
  <si>
    <t xml:space="preserve">Jeff Minter</t>
  </si>
  <si>
    <t xml:space="preserve">Un nouvel opus proche du remaster de la légende de l’atari 2600</t>
  </si>
  <si>
    <t xml:space="preserve">toujours aussi addictif</t>
  </si>
  <si>
    <t xml:space="preserve">le sytyle visuel rétro</t>
  </si>
  <si>
    <t xml:space="preserve">la durée de vie rétro de chez retro</t>
  </si>
  <si>
    <t xml:space="preserve">Tetris effect</t>
  </si>
  <si>
    <t xml:space="preserve">Monstars</t>
  </si>
  <si>
    <t xml:space="preserve">enhanced inc</t>
  </si>
  <si>
    <t xml:space="preserve">tetris</t>
  </si>
  <si>
    <t xml:space="preserve">Un opus tetris proposant une expérience vraiment particulière en vr</t>
  </si>
  <si>
    <t xml:space="preserve">magnifique (si on ne vomit pas)</t>
  </si>
  <si>
    <t xml:space="preserve">très classique, vr mise à part</t>
  </si>
  <si>
    <t xml:space="preserve">il est où le multi ?</t>
  </si>
  <si>
    <t xml:space="preserve">That's you (qui est-tu?) - playlink</t>
  </si>
  <si>
    <t xml:space="preserve">Un quiz déjanté jouable au téléphone portable exclusivement et mettant à rude épreuve les connaissances de chaque joueur sur ses amis proches</t>
  </si>
  <si>
    <t xml:space="preserve">un bon moyen de mieux connaître ses amis</t>
  </si>
  <si>
    <t xml:space="preserve">pas besoin de manettes supplémentaires</t>
  </si>
  <si>
    <t xml:space="preserve">la durée de vie rachitique</t>
  </si>
  <si>
    <t xml:space="preserve">The banner saga trilogy – ed bonus</t>
  </si>
  <si>
    <t xml:space="preserve">Stoic studio</t>
  </si>
  <si>
    <t xml:space="preserve">L’ensemble des trois opus d’un jeu de gestion stratégique proposant un scénario reposant sur la mythologie nordique...et les choix du joueur</t>
  </si>
  <si>
    <t xml:space="preserve">l’univers cohérent</t>
  </si>
  <si>
    <t xml:space="preserve">un jeu de gestion de troupes autant qu’un jeu de stratégie</t>
  </si>
  <si>
    <t xml:space="preserve">le rythme parfois un peu chiant</t>
  </si>
  <si>
    <t xml:space="preserve">il manque parfois un peu d’ambiance (doublages live, trompettes, explosions, faites quelque chose)</t>
  </si>
  <si>
    <t xml:space="preserve">The bunker</t>
  </si>
  <si>
    <t xml:space="preserve">Splendy interactive</t>
  </si>
  <si>
    <t xml:space="preserve">Adam Brown, Sarah Greene,  Grahame Fox</t>
  </si>
  <si>
    <t xml:space="preserve">Une aventure intéractive en fmv dans une ambiance apocalyptique, qui fleure bon l’époque du mega-cd</t>
  </si>
  <si>
    <t xml:space="preserve">l’ambiance opressante bien rendue</t>
  </si>
  <si>
    <t xml:space="preserve">l’intéractivité minimaliste</t>
  </si>
  <si>
    <t xml:space="preserve">The concrete genie</t>
  </si>
  <si>
    <t xml:space="preserve">Sony – pixel opus</t>
  </si>
  <si>
    <t xml:space="preserve">Accessoire (casque VR – optionnel) + jouabilité reco de mouvements</t>
  </si>
  <si>
    <t xml:space="preserve">Une aventure dans les pas d’un adolescent doté du pouvoir d’animer ses créations artistiques via un pinceau magique</t>
  </si>
  <si>
    <t xml:space="preserve">l’ambiance au top</t>
  </si>
  <si>
    <t xml:space="preserve">les créations qui prennent vie</t>
  </si>
  <si>
    <t xml:space="preserve">pas facile de dessiner précisément</t>
  </si>
  <si>
    <t xml:space="preserve">The count lucanor</t>
  </si>
  <si>
    <t xml:space="preserve">Baroque decay</t>
  </si>
  <si>
    <t xml:space="preserve">Une expérience à mi-chemin entre la chasse au trésor et le survival horror, dans une ambiance particulièrement réussie malgré l’utilisation d’un pixel art rustique</t>
  </si>
  <si>
    <t xml:space="preserve">le style à la fois enfantin et inquiétant</t>
  </si>
  <si>
    <t xml:space="preserve">des passages un peu flippants</t>
  </si>
  <si>
    <t xml:space="preserve">une durée de vie limitée, avec faible rejouabilité</t>
  </si>
  <si>
    <t xml:space="preserve">le design de certaines créatures un peu raté</t>
  </si>
  <si>
    <t xml:space="preserve">The escapists</t>
  </si>
  <si>
    <t xml:space="preserve">Mouldy toof studio</t>
  </si>
  <si>
    <t xml:space="preserve">Unity + clickteam</t>
  </si>
  <si>
    <t xml:space="preserve">Un concept original en pixel art vue de dessus proposant au joueur d’incarner un détenu soumis à la vie quotidienne de la prison tout en cherchant un moyen de s’évader</t>
  </si>
  <si>
    <t xml:space="preserve">de multiples possibilités d’évasion</t>
  </si>
  <si>
    <t xml:space="preserve">demande de la patience</t>
  </si>
  <si>
    <t xml:space="preserve">des heures d’effort parfois ruinées par une petite imprudence</t>
  </si>
  <si>
    <t xml:space="preserve">The ecapists - the walking dead</t>
  </si>
  <si>
    <t xml:space="preserve">La reprise du concept de vie carcérale du premier opus transposée à la série, où l’objet devient de défendre son bastion coute que coute </t>
  </si>
  <si>
    <t xml:space="preserve">l’exploitation intelligente du concept de base en mode inversé (interdit d’entrer)</t>
  </si>
  <si>
    <t xml:space="preserve">ne pas faire ses corvées fait venir les zombies (kouuaaaa??)</t>
  </si>
  <si>
    <t xml:space="preserve">The escapists 2</t>
  </si>
  <si>
    <t xml:space="preserve">Le second opus numéroté de la série de vie carcérale/évasion, dont la nouveauté principale reste l’ajout d’un mode deux joueurs (plus ou moins) coopératif</t>
  </si>
  <si>
    <t xml:space="preserve">le concept de planification d’évasion, toujours efficace</t>
  </si>
  <si>
    <t xml:space="preserve">le mode deux joueurs, quelle bonne idée</t>
  </si>
  <si>
    <t xml:space="preserve">demande toujours autant de patience</t>
  </si>
  <si>
    <t xml:space="preserve">assez peu de nouveautés</t>
  </si>
  <si>
    <t xml:space="preserve">The eternal cylinder</t>
  </si>
  <si>
    <t xml:space="preserve">Ace team</t>
  </si>
  <si>
    <t xml:space="preserve">Good sheperd entertainment</t>
  </si>
  <si>
    <t xml:space="preserve">Chili</t>
  </si>
  <si>
    <t xml:space="preserve">hérros improbable</t>
  </si>
  <si>
    <t xml:space="preserve">Un survival soft dans un monde peuplé de bestioles bizarres</t>
  </si>
  <si>
    <t xml:space="preserve">le monde zarbi mais cool</t>
  </si>
  <si>
    <t xml:space="preserve">le cylindre, imposant et implacable</t>
  </si>
  <si>
    <t xml:space="preserve">le manque de rythme, parfois</t>
  </si>
  <si>
    <t xml:space="preserve">The inpatient</t>
  </si>
  <si>
    <t xml:space="preserve">Accessoire (casque VR – obligatoire) + reco vocale</t>
  </si>
  <si>
    <t xml:space="preserve">until dawn</t>
  </si>
  <si>
    <t xml:space="preserve">Une expérience narrative vr dans un hopital pas vraiment comme les autres</t>
  </si>
  <si>
    <t xml:space="preserve">la possibilité de pouvoir influencer l’histoire</t>
  </si>
  <si>
    <t xml:space="preserve">le rythme très lent</t>
  </si>
  <si>
    <t xml:space="preserve">la maniabilité parfois un peu archaique</t>
  </si>
  <si>
    <t xml:space="preserve">The invisible hours</t>
  </si>
  <si>
    <t xml:space="preserve">Un jeu d’enquête en réalité virtuelle, proposant une sorte d’expérience théatrale intéractive dans laquelle le héros peut suivre les différents protagonistes afin de dénouer une affaire de meurtre, malgré un certain manque de prise sur le déroulement des événements</t>
  </si>
  <si>
    <t xml:space="preserve">le concept de perception partielle des événements, qui permet de belles révélations</t>
  </si>
  <si>
    <t xml:space="preserve">revivre l’expérience avec chaque protagoniste peut devenir pénible</t>
  </si>
  <si>
    <t xml:space="preserve">la VR dispensable pour l’expérience</t>
  </si>
  <si>
    <t xml:space="preserve">The last guardian</t>
  </si>
  <si>
    <t xml:space="preserve">Sony – London</t>
  </si>
  <si>
    <t xml:space="preserve">mètre étalon de l’arlésienne vidéoludique</t>
  </si>
  <si>
    <t xml:space="preserve">Fumito Ueda + Mark Cerny</t>
  </si>
  <si>
    <t xml:space="preserve">Une nouvelle œuvre de Fumito Ueda, qui mix l’environnnement d’Ico et de gigantisme de Shadow of colossus dans une aventure touchante malgré d’évidentes problématiques de difficulté</t>
  </si>
  <si>
    <t xml:space="preserve">une ambiance qui rappelle Ico</t>
  </si>
  <si>
    <t xml:space="preserve">pas mal de situations réussies</t>
  </si>
  <si>
    <t xml:space="preserve">la jouabilité de l’angoisse, parfois</t>
  </si>
  <si>
    <t xml:space="preserve">le rythme inégal</t>
  </si>
  <si>
    <t xml:space="preserve">The nonary games (zero escape)</t>
  </si>
  <si>
    <t xml:space="preserve">Multiples (ds, ps vita)</t>
  </si>
  <si>
    <t xml:space="preserve">nonary game</t>
  </si>
  <si>
    <t xml:space="preserve">Dystopique – Dark/inquiétant</t>
  </si>
  <si>
    <t xml:space="preserve">Kotaro Uchikoshi</t>
  </si>
  <si>
    <t xml:space="preserve">Une compilation regroupant les deux premiers volets (999 et Virtue’s last reward) de la saga de jeu d'aventure à choix multiples et flirtant avec le visual novel</t>
  </si>
  <si>
    <t xml:space="preserve">le mix visual novel / puzzles qui marche au poil</t>
  </si>
  <si>
    <t xml:space="preserve">très stylé</t>
  </si>
  <si>
    <t xml:space="preserve">999 qui tire parfois en longueur</t>
  </si>
  <si>
    <t xml:space="preserve">le style graphique de Virtue un peu trop sobre</t>
  </si>
  <si>
    <t xml:space="preserve">The occupation</t>
  </si>
  <si>
    <t xml:space="preserve">français intégral (anglais intégral avant patch)</t>
  </si>
  <si>
    <t xml:space="preserve">Sold out games</t>
  </si>
  <si>
    <t xml:space="preserve">Un second puzzle-adventure par les créateurs de Ether one</t>
  </si>
  <si>
    <t xml:space="preserve">le scénario efficace (une fois passée la phase de mise en place)</t>
  </si>
  <si>
    <t xml:space="preserve">quelques passages soporifiques</t>
  </si>
  <si>
    <t xml:space="preserve">The order 1886</t>
  </si>
  <si>
    <t xml:space="preserve">Censuré au japon (contenu immoral vision de la femme – poitrine d’un perso déminin gommée)</t>
  </si>
  <si>
    <t xml:space="preserve">Dystopique – Angleterre victorienne – Londres</t>
  </si>
  <si>
    <t xml:space="preserve">Un jeu d’action 3D assez classique mais bien servi par un scénario bien construit et un aspect cinématographique de haute volée</t>
  </si>
  <si>
    <t xml:space="preserve">la jouabilité limitée mais sympa</t>
  </si>
  <si>
    <t xml:space="preserve">devient un peu casse-burette sur la fin, la faute à certains ennemis un peu pénibles présents en masse</t>
  </si>
  <si>
    <t xml:space="preserve">une fin ouverte, mais pas de suite…</t>
  </si>
  <si>
    <t xml:space="preserve">The persistence</t>
  </si>
  <si>
    <t xml:space="preserve">Firesprite</t>
  </si>
  <si>
    <t xml:space="preserve">Un FPS rogue-like VR aux frontières du survival horror, qui sera ensuite proposée en version npn VR sur l’ensemble des supports.</t>
  </si>
  <si>
    <t xml:space="preserve">les niveaux procéduraux mais bien construits</t>
  </si>
  <si>
    <t xml:space="preserve">The sexy brutale</t>
  </si>
  <si>
    <t xml:space="preserve">Un jeu d’enquête totalement atypique, qui demande d’observer attentivement une scène et de remonter le temps afin d’interférer de la meilleure manière et éviter qu’un meurtre ignoble ne soit commis</t>
  </si>
  <si>
    <t xml:space="preserve">le concept absolument dingue d’ingéniosité</t>
  </si>
  <si>
    <t xml:space="preserve">une ambiance efficace, qui met parfois les chocottes</t>
  </si>
  <si>
    <t xml:space="preserve"> on reste parfois bloqué à chercher une solution comme un ane</t>
  </si>
  <si>
    <t xml:space="preserve">The talos principle deluxe</t>
  </si>
  <si>
    <t xml:space="preserve">Croteam</t>
  </si>
  <si>
    <t xml:space="preserve">Croatie</t>
  </si>
  <si>
    <t xml:space="preserve">Un jeu de puzzle à ciel ouvert dans lequel le joueur doit guider un robot à la recherche d’informations sur l’état du monde qui l’entoure</t>
  </si>
  <si>
    <t xml:space="preserve">un giganstesque escape game grandeur nature</t>
  </si>
  <si>
    <t xml:space="preserve">on se sent parfois très seul dans un monde vide</t>
  </si>
  <si>
    <t xml:space="preserve">The walking dead : saints and sinners</t>
  </si>
  <si>
    <t xml:space="preserve">Skydance interactive</t>
  </si>
  <si>
    <t xml:space="preserve">Skybound games</t>
  </si>
  <si>
    <t xml:space="preserve">Accessoire (casque VR – obligatoire et ps move obligatoire) + jouabilité reco de mouvements</t>
  </si>
  <si>
    <t xml:space="preserve">walking dead</t>
  </si>
  <si>
    <t xml:space="preserve">Un FPS survival scénarisé qui propose une vraie aventure en immersion vr</t>
  </si>
  <si>
    <t xml:space="preserve">une vraie aventure vr</t>
  </si>
  <si>
    <t xml:space="preserve">on a vraiment le sentiment de faiblesse face aux zombies</t>
  </si>
  <si>
    <t xml:space="preserve">l’infiltration parfois poussive</t>
  </si>
  <si>
    <t xml:space="preserve">un peu dur</t>
  </si>
  <si>
    <t xml:space="preserve">The witch and the hundred knight – revival edition</t>
  </si>
  <si>
    <t xml:space="preserve">Artbook + ost</t>
  </si>
  <si>
    <t xml:space="preserve">moi, héros à 12 ans + girl power + joue le méchant</t>
  </si>
  <si>
    <t xml:space="preserve">La réédition du a-rpg cruel de l’éditeur nippon, aux commandes d’une sorcière peu scrupuleuse</t>
  </si>
  <si>
    <t xml:space="preserve">le style graphique et le charisme des personnages</t>
  </si>
  <si>
    <t xml:space="preserve">les donjons parfois creux ou rébarbatifs</t>
  </si>
  <si>
    <t xml:space="preserve">The walking dead – Telltale definitive edition</t>
  </si>
  <si>
    <t xml:space="preserve">finir par sacrément s’attacher à « Clémentaiiiiine »</t>
  </si>
  <si>
    <t xml:space="preserve">moi, héros à 12 ans + girl power + zombies + joue au bodyguard + héros « minoritaire »</t>
  </si>
  <si>
    <t xml:space="preserve">Une compilation réunissant les trois quatre saisons du jeu d’aventure intéractif fondateur du studio Telltale ainsi que ses spin-off, prenant place dans l’univers de la série tv et du comics éponymes</t>
  </si>
  <si>
    <t xml:space="preserve">Clémentine, toujours géniale</t>
  </si>
  <si>
    <t xml:space="preserve">un beau panel de situations</t>
  </si>
  <si>
    <t xml:space="preserve">la troisième saison un peu plus téléphonée</t>
  </si>
  <si>
    <t xml:space="preserve">The witcher 3 - goty</t>
  </si>
  <si>
    <t xml:space="preserve">Cdprojekt</t>
  </si>
  <si>
    <t xml:space="preserve">Censuré au Japon (contenu immoral vision de la femme – poitrines des perso féminins rhabillées)</t>
  </si>
  <si>
    <t xml:space="preserve">witcher</t>
  </si>
  <si>
    <t xml:space="preserve">sauve le monde (tout seul) + religion corrompue+ fin poignante</t>
  </si>
  <si>
    <t xml:space="preserve">L’aboutissement du jeu d’action-aventure en monde ouvert, proposant toute la puissance de l’univers de Andrzej Sapkowski avec un système de jeu moderne et complexe, bien qu’un chouia rigide</t>
  </si>
  <si>
    <t xml:space="preserve">un univers vaste et bien développé</t>
  </si>
  <si>
    <t xml:space="preserve">graphiquement agréable, avec un vaste panel d’ambiances</t>
  </si>
  <si>
    <t xml:space="preserve">la jouabilité parfois rigide</t>
  </si>
  <si>
    <t xml:space="preserve">un peu obscur au départ pour celui qui ne trempe pas dans l’univers</t>
  </si>
  <si>
    <t xml:space="preserve">This is the police</t>
  </si>
  <si>
    <t xml:space="preserve">Weappy studio</t>
  </si>
  <si>
    <t xml:space="preserve">Bielorussie</t>
  </si>
  <si>
    <t xml:space="preserve">Un jeu qui demande d’incarner un policier dans la dernière ligne droite de sa carrière, incluant la gestion de choix moraux visant à assurer la meilleure retraite possible sans compromettre ses principes</t>
  </si>
  <si>
    <t xml:space="preserve">la première heure fraîche et originale</t>
  </si>
  <si>
    <t xml:space="preserve">mixer recrutement, action, gestion des jours de congés…</t>
  </si>
  <si>
    <t xml:space="preserve">beaucoup de journées de « routine » passée la première heure de jeu</t>
  </si>
  <si>
    <t xml:space="preserve">This war of mine - the little ones</t>
  </si>
  <si>
    <t xml:space="preserve">3D rotoscoping + procedural</t>
  </si>
  <si>
    <t xml:space="preserve">joue le méchant + reconstitution historique + joue au docteur+ fin poignante</t>
  </si>
  <si>
    <t xml:space="preserve">Guerre moderne – Yougoslavie</t>
  </si>
  <si>
    <t xml:space="preserve">Une expérience atypique qui permet de vivre une période de guerre dans la peau d’un civil cloitré dans son quartier avec d’autres survivants, et devant opérer de bien terribles choix</t>
  </si>
  <si>
    <t xml:space="preserve">l’ambiance graphique vraiment réussie</t>
  </si>
  <si>
    <t xml:space="preserve">les multiples choix moraux à effectuer, soir après soir</t>
  </si>
  <si>
    <t xml:space="preserve">la prise en main parfois complexe</t>
  </si>
  <si>
    <t xml:space="preserve">l’absence de vrai scénario, qui aurait pu donner plus de rythme</t>
  </si>
  <si>
    <t xml:space="preserve">Tiny troopers</t>
  </si>
  <si>
    <t xml:space="preserve">Kukouri entertainment</t>
  </si>
  <si>
    <t xml:space="preserve">Un jeu de stratégie vue de dessus demandant de mener ses soldats vers des objectifs variés, avec ce petit côté cannon fodder mixant stratégie et gros bourrinage !</t>
  </si>
  <si>
    <t xml:space="preserve">un petit côté Cannon Fodder bien sympa</t>
  </si>
  <si>
    <t xml:space="preserve">l’impossibilité de diviser son groupe limite l’aspect stratégique</t>
  </si>
  <si>
    <t xml:space="preserve">missions peu variées</t>
  </si>
  <si>
    <t xml:space="preserve">Titanfall 2</t>
  </si>
  <si>
    <t xml:space="preserve">Une suite au FPS « mécha », bien plus réussie que l’original, grâce notamment à un mode solo convaincant </t>
  </si>
  <si>
    <t xml:space="preserve">une belle réussite graphique</t>
  </si>
  <si>
    <t xml:space="preserve">les phases de mécha et la sensation de puissance associée</t>
  </si>
  <si>
    <t xml:space="preserve">les mechas sont parfois un peu lourds</t>
  </si>
  <si>
    <t xml:space="preserve">pas facile de la jouer infiltration avec des gardes pareils</t>
  </si>
  <si>
    <t xml:space="preserve">Tokyo 2020</t>
  </si>
  <si>
    <t xml:space="preserve">jeu sorti alors qu’il n’y avait pas de jo, décalés pour cause d’épidémie de coronavirus</t>
  </si>
  <si>
    <t xml:space="preserve">Le « track and field » de séga pour les JO « à domicile », reprenant le savoir-faire du développeur en matière de party game sportif</t>
  </si>
  <si>
    <t xml:space="preserve">les épreuves bien calibrées</t>
  </si>
  <si>
    <t xml:space="preserve">super fun</t>
  </si>
  <si>
    <t xml:space="preserve">une partie des épreuves en téléchargement</t>
  </si>
  <si>
    <t xml:space="preserve">Tokyo 42</t>
  </si>
  <si>
    <t xml:space="preserve">Smack games</t>
  </si>
  <si>
    <t xml:space="preserve">Une simulation d’assassinat proposant un univers graphique très original rappelant les meilleurs moments de syndicate</t>
  </si>
  <si>
    <t xml:space="preserve">un style graphique clair et charmant</t>
  </si>
  <si>
    <t xml:space="preserve">le mode multi et sa partie de cache-cache dans la foule</t>
  </si>
  <si>
    <t xml:space="preserve">vite répétitif</t>
  </si>
  <si>
    <t xml:space="preserve">parfois ardu sur certains passages</t>
  </si>
  <si>
    <t xml:space="preserve">Tomb raider definitive edition</t>
  </si>
  <si>
    <t xml:space="preserve">Crystal dynamics / Core design</t>
  </si>
  <si>
    <t xml:space="preserve">contenu gore + Censuré (contenu gore – suppression de nombreuses scènes) + haro médiatique sur un journaliste français qui a annoncé avoir apprécié les scènes « choquantes » du jeu</t>
  </si>
  <si>
    <t xml:space="preserve">Camilla Luddington</t>
  </si>
  <si>
    <t xml:space="preserve">La suite du reboot de la saga tomb raider, plus axé survie et développement de l’héroine sans toutefois renier les fondements plateformes et gunfight de la série</t>
  </si>
  <si>
    <t xml:space="preserve">une belle réinvention du personnage</t>
  </si>
  <si>
    <t xml:space="preserve">un bon équilibre entre plateforme, tir et infiltration</t>
  </si>
  <si>
    <t xml:space="preserve">le scénario plutôt absent</t>
  </si>
  <si>
    <t xml:space="preserve">ça part un peu en sucette vers la fin</t>
  </si>
  <si>
    <t xml:space="preserve">Tony Hawk pro skater 1 &amp; 2 hd</t>
  </si>
  <si>
    <t xml:space="preserve">mini skateboard</t>
  </si>
  <si>
    <t xml:space="preserve">Multiples (playstation 1, Dreamcast)</t>
  </si>
  <si>
    <t xml:space="preserve">crave</t>
  </si>
  <si>
    <t xml:space="preserve">tony hawk</t>
  </si>
  <si>
    <t xml:space="preserve">Le remake des deux épisodes légendaires de la série de skate</t>
  </si>
  <si>
    <t xml:space="preserve">les sensations d’antan sont là</t>
  </si>
  <si>
    <t xml:space="preserve">oh tiens un mode multi en écran splitté</t>
  </si>
  <si>
    <t xml:space="preserve">graphiquement c’est bien, mais pas fou</t>
  </si>
  <si>
    <t xml:space="preserve">ÉtaE + P2</t>
  </si>
  <si>
    <t xml:space="preserve">Tormented souls</t>
  </si>
  <si>
    <t xml:space="preserve">Dual effect</t>
  </si>
  <si>
    <t xml:space="preserve">Playstation 5</t>
  </si>
  <si>
    <t xml:space="preserve">Un survival horror à l’ancienne rondement mené</t>
  </si>
  <si>
    <t xml:space="preserve">un peu trop degueu parfois</t>
  </si>
  <si>
    <t xml:space="preserve">Toto temple deluxe</t>
  </si>
  <si>
    <t xml:space="preserve">Juicy beast</t>
  </si>
  <si>
    <t xml:space="preserve">Un jeu multi coloré demandant d’attraper une chèvre et de la conserver le plus longtemps possible pour engranger des points</t>
  </si>
  <si>
    <t xml:space="preserve">Le concept simple mais diablement efficace</t>
  </si>
  <si>
    <t xml:space="preserve">plusieurs variantes de jeu, toutes bien pensées</t>
  </si>
  <si>
    <t xml:space="preserve">évidemment, seul…</t>
  </si>
  <si>
    <t xml:space="preserve">le style graphique bien « téléphone »</t>
  </si>
  <si>
    <t xml:space="preserve">Toukiden 2</t>
  </si>
  <si>
    <t xml:space="preserve">La suite d’un des meilleurs concurrents de Monster hunter, qui bénéficie d’un univers scénarisé agréable</t>
  </si>
  <si>
    <t xml:space="preserve">les bonnes idées de gameplay (la main géante notamment)</t>
  </si>
  <si>
    <t xml:space="preserve">le scénario se laisse suivre</t>
  </si>
  <si>
    <t xml:space="preserve">graphiquement, ce n’est pas vraiment Monster hunter</t>
  </si>
  <si>
    <t xml:space="preserve">le concept répétitif</t>
  </si>
  <si>
    <t xml:space="preserve">Town of light</t>
  </si>
  <si>
    <t xml:space="preserve">Italie (contemporaine) – Toscane</t>
  </si>
  <si>
    <t xml:space="preserve">Une immersion dans les asiles psychiatriques italiens des années 40 </t>
  </si>
  <si>
    <t xml:space="preserve">une vraie valeur historique</t>
  </si>
  <si>
    <t xml:space="preserve">la fin poignante</t>
  </si>
  <si>
    <t xml:space="preserve">un peu soporifique à certains moments</t>
  </si>
  <si>
    <t xml:space="preserve">Trackmania turbo</t>
  </si>
  <si>
    <t xml:space="preserve">Nadeo</t>
  </si>
  <si>
    <t xml:space="preserve">Accessoire (casque VR – optionnel – patch requis) + Mode éditeur intégré </t>
  </si>
  <si>
    <t xml:space="preserve">trackmania</t>
  </si>
  <si>
    <t xml:space="preserve">Un nouvel opus du jeu de course « bac à sable », qui réutilise tous les fondamentaux de la série (circuits délirants, création de circuits) tout en profitant de la puissance technique accrue</t>
  </si>
  <si>
    <t xml:space="preserve">la maniabilité toujours aussi excellente</t>
  </si>
  <si>
    <t xml:space="preserve">des environnements bien plus impressionnants</t>
  </si>
  <si>
    <t xml:space="preserve">peu de vraies nouveautés</t>
  </si>
  <si>
    <t xml:space="preserve">Transference</t>
  </si>
  <si>
    <t xml:space="preserve">Une aventure horrifique dans un monde inquiétant fait de visions cauchemardesques</t>
  </si>
  <si>
    <t xml:space="preserve">certaines séquences cliché</t>
  </si>
  <si>
    <t xml:space="preserve">Trials fusion awesome max</t>
  </si>
  <si>
    <t xml:space="preserve">Red lynx</t>
  </si>
  <si>
    <t xml:space="preserve">Un jeu de trial en moto, qui demande de maintenir l’équilibre de sa moto pour rejoindre la ligne d’arrivée avec le meilleur score possible</t>
  </si>
  <si>
    <t xml:space="preserve">un bon nombre de parcours remplis de bonnes idées</t>
  </si>
  <si>
    <t xml:space="preserve">le mode multi stressant, où la moindre erreur de paye cash</t>
  </si>
  <si>
    <t xml:space="preserve">un sentiment d’injustice parfois, quand on jurerait avoir posé la roue correctement</t>
  </si>
  <si>
    <t xml:space="preserve">Trials rising</t>
  </si>
  <si>
    <t xml:space="preserve">La seconde version du jeu de Trials phare, proposant des environnements incroyables et des situations inattendues</t>
  </si>
  <si>
    <t xml:space="preserve">les événements qui nous tombent dessus nous font parfois sentir tout petits</t>
  </si>
  <si>
    <t xml:space="preserve">Tricky towers</t>
  </si>
  <si>
    <t xml:space="preserve">Weirdbeard</t>
  </si>
  <si>
    <t xml:space="preserve">Exclu totale hors demat – temporaire</t>
  </si>
  <si>
    <t xml:space="preserve">Un tetris nouvelle génération, dans lequel plusieurs magiciens doivent construire leur tour le plus rapidement possible, sans oublier de pourrir la partie de leurs adversaires</t>
  </si>
  <si>
    <t xml:space="preserve">mode multi phénoménal, même si les bonus orientent un peu la victoire</t>
  </si>
  <si>
    <t xml:space="preserve">modes de jeux variés</t>
  </si>
  <si>
    <t xml:space="preserve">brise des amitiés, surtout lors des complots lors de parties à 4</t>
  </si>
  <si>
    <t xml:space="preserve">Trine collection</t>
  </si>
  <si>
    <t xml:space="preserve">carte du monde</t>
  </si>
  <si>
    <t xml:space="preserve">Frozenbyte</t>
  </si>
  <si>
    <t xml:space="preserve">Modus game</t>
  </si>
  <si>
    <t xml:space="preserve">Un beat them all plateforme au mode multi fulgurant</t>
  </si>
  <si>
    <t xml:space="preserve">dépote bien à plusieurs</t>
  </si>
  <si>
    <t xml:space="preserve">une certaine sensation de mollesse</t>
  </si>
  <si>
    <t xml:space="preserve">Tropico 5 - complete edition</t>
  </si>
  <si>
    <t xml:space="preserve">joue le méchant + reconstitution historique</t>
  </si>
  <si>
    <t xml:space="preserve">Un nouvel opus du simulateur de dictateur, qui propose une approche gestion rationalisée tout en conservant le côté « n’importe nawak » qui a fait le succès de la série</t>
  </si>
  <si>
    <t xml:space="preserve">un système de gestion complet</t>
  </si>
  <si>
    <t xml:space="preserve">l’humour pastiche réussi</t>
  </si>
  <si>
    <t xml:space="preserve">il faut bien maîtriser ses doigts pour réussir la prise en main</t>
  </si>
  <si>
    <t xml:space="preserve">il ne fallait pas faire la guerre au royaume</t>
  </si>
  <si>
    <t xml:space="preserve">TT isle of Man</t>
  </si>
  <si>
    <t xml:space="preserve">Kylotonn games</t>
  </si>
  <si>
    <t xml:space="preserve">Man Isle</t>
  </si>
  <si>
    <t xml:space="preserve">Angleterre/Irlande (contemporain) – ile de Man</t>
  </si>
  <si>
    <t xml:space="preserve">Un jeu de moto reproduisant la célèbre et dangereuse épreuve européenne</t>
  </si>
  <si>
    <t xml:space="preserve">des sensations de conduite vraiment agréables</t>
  </si>
  <si>
    <t xml:space="preserve">l’ile de Man, superbe</t>
  </si>
  <si>
    <t xml:space="preserve">un manque cruel de circuits</t>
  </si>
  <si>
    <t xml:space="preserve">on se vautre tout le temps au début</t>
  </si>
  <si>
    <t xml:space="preserve">UFC 2</t>
  </si>
  <si>
    <t xml:space="preserve">ufc</t>
  </si>
  <si>
    <t xml:space="preserve">Bruce Lee</t>
  </si>
  <si>
    <t xml:space="preserve">Un jeu de combat qui reproduit fidèlement l’ambiance et le système de combat de ce sport très particulier, tout en proposant un système de jeu technique et exigeant</t>
  </si>
  <si>
    <t xml:space="preserve">l’ambiance MMA fidèlement retranscrite</t>
  </si>
  <si>
    <t xml:space="preserve">le mode carrière complet</t>
  </si>
  <si>
    <t xml:space="preserve">les phases au sol, bien bordéliques</t>
  </si>
  <si>
    <t xml:space="preserve">des ko immédiats parfois un peu inattendus (injustes?)</t>
  </si>
  <si>
    <t xml:space="preserve">Ultimate Marvel vs Capcom 3</t>
  </si>
  <si>
    <t xml:space="preserve">Ikumi Nakamura</t>
  </si>
  <si>
    <t xml:space="preserve">Un nouvel opus du cross-over baston, proposant toujours des affrontements en 3 vs 3 à grand renfort de coups spéciaux</t>
  </si>
  <si>
    <t xml:space="preserve">un modèle d’accessibilité</t>
  </si>
  <si>
    <t xml:space="preserve">quelques personnages moins connus au casting, et ça fait du bien</t>
  </si>
  <si>
    <t xml:space="preserve">le style graphique peut diviser</t>
  </si>
  <si>
    <t xml:space="preserve">Unbound worlds apart</t>
  </si>
  <si>
    <t xml:space="preserve">Alien pixel</t>
  </si>
  <si>
    <t xml:space="preserve">Roumanie</t>
  </si>
  <si>
    <t xml:space="preserve">Un metroidvania aux commandes d’un petit esprit à qui il arrive de véritables malheurs</t>
  </si>
  <si>
    <t xml:space="preserve">le concept de voyage entre les mondes parfaitement intégré au gameplay</t>
  </si>
  <si>
    <t xml:space="preserve">rugueux, voire parfois hostile</t>
  </si>
  <si>
    <t xml:space="preserve">Uncharted - the Nathan Drake collection</t>
  </si>
  <si>
    <t xml:space="preserve">drogue + censuré au Japon (contenu gore – suppression du sang) + censuré en Allemagne (politique – suppression des nazis)</t>
  </si>
  <si>
    <t xml:space="preserve">uncharted</t>
  </si>
  <si>
    <t xml:space="preserve">sauve le monde (tout seul) + girl power + intro dingue</t>
  </si>
  <si>
    <t xml:space="preserve">Turquie + Chine et Tibet + Amérique du sud + Syrie</t>
  </si>
  <si>
    <t xml:space="preserve">Neil druckmann + Amy Henning</t>
  </si>
  <si>
    <t xml:space="preserve">Une compilation regroupant les trois premiers opus de la grande saga tomb raider esque du développeur, tout en ajustant la partie graphique et même le système de jeu du premier opus</t>
  </si>
  <si>
    <t xml:space="preserve">un voyage autour du monde de grande classe</t>
  </si>
  <si>
    <t xml:space="preserve">l’humour de Drake qui donne une ambiance bonne enfant au jeu</t>
  </si>
  <si>
    <t xml:space="preserve">le premier opus un peu en-deça avec ses vagues infinies d’ennemis</t>
  </si>
  <si>
    <t xml:space="preserve"> le dernier quart de chaque jeu, un peu punitif</t>
  </si>
  <si>
    <t xml:space="preserve">Uncharted 4 - a thief end</t>
  </si>
  <si>
    <t xml:space="preserve">Top (+16 millions)</t>
  </si>
  <si>
    <t xml:space="preserve">sauve le monde (tout seul) + girl power + twist de ouf</t>
  </si>
  <si>
    <t xml:space="preserve">Madagascar + Italie + Ecosse</t>
  </si>
  <si>
    <t xml:space="preserve">L’épilogue de la saga « à la tomb raider » de Naughty dog, sortant le grand jeu pour un final à la hauteur du reste de la série</t>
  </si>
  <si>
    <t xml:space="preserve">l’évolution des personnages principaux, attendrissante</t>
  </si>
  <si>
    <t xml:space="preserve">Madagascar, magnifique</t>
  </si>
  <si>
    <t xml:space="preserve">un peu trop de trop rend le jeu moins crédible (bon ‘était pas super crédible avant non plus hein)</t>
  </si>
  <si>
    <t xml:space="preserve">Uncharted - the lost legacy</t>
  </si>
  <si>
    <t xml:space="preserve">Inde (contemporain)</t>
  </si>
  <si>
    <t xml:space="preserve">Un épisode spin-off de la série, permettant d’incarner d’autres personnages majeurs de la saga à la recherche d’un trésor perdu. Propose notamment une vision plus ouverte, via une aventure moins linéaire (mais aussi, forcément, moins rythmée au-delà de son introduction foldingue)</t>
  </si>
  <si>
    <t xml:space="preserve">la première heure de jeu qui en jette</t>
  </si>
  <si>
    <t xml:space="preserve">le scénario un peu plus « bateau »</t>
  </si>
  <si>
    <t xml:space="preserve">le monde plus ouvert, mais finalement moins aguicheur et varié</t>
  </si>
  <si>
    <t xml:space="preserve">Under Night In-Birth EXE:Late[st]</t>
  </si>
  <si>
    <t xml:space="preserve">French bread</t>
  </si>
  <si>
    <t xml:space="preserve">Un jeu de combat 2d dans la série des « arc system works », avec une grande profondeur de jeu et des personnages atypiques</t>
  </si>
  <si>
    <t xml:space="preserve">des personnages bien classe</t>
  </si>
  <si>
    <t xml:space="preserve">parfois difficile à maîtriser</t>
  </si>
  <si>
    <t xml:space="preserve">Undertale</t>
  </si>
  <si>
    <t xml:space="preserve">book + ost + boite à musique</t>
  </si>
  <si>
    <t xml:space="preserve">Toby fox</t>
  </si>
  <si>
    <t xml:space="preserve">Fangamer</t>
  </si>
  <si>
    <t xml:space="preserve">joue le méchant + héros improbable+ fin poignante</t>
  </si>
  <si>
    <t xml:space="preserve">Un J-rpg assez unique, dans ses graphismes comme dans son système de jeu, qui fait notamment de la place aux pacifistes soucieux de ne pas dérouiller leur prochain</t>
  </si>
  <si>
    <t xml:space="preserve">l’univers totalement décalé</t>
  </si>
  <si>
    <t xml:space="preserve">l’approche résolument pacifiste</t>
  </si>
  <si>
    <t xml:space="preserve">graphiquement, il faut être prêt</t>
  </si>
  <si>
    <t xml:space="preserve">Unravel – yarney bundle</t>
  </si>
  <si>
    <t xml:space="preserve">Coldwood interactive</t>
  </si>
  <si>
    <t xml:space="preserve">electronic arts</t>
  </si>
  <si>
    <t xml:space="preserve">Un bundle regroupant deux opus du jeu de plateforme bucolique issu de la scène iindépendante</t>
  </si>
  <si>
    <t xml:space="preserve">c’est vraiment tout mignon</t>
  </si>
  <si>
    <t xml:space="preserve">le jeu à deux dans le second volet, sympa</t>
  </si>
  <si>
    <t xml:space="preserve">le rythme très planplan, parfois chiant</t>
  </si>
  <si>
    <t xml:space="preserve">Until dawn</t>
  </si>
  <si>
    <t xml:space="preserve">contenu gore + Censuré au Japon (écran noir sur certains passages gores)</t>
  </si>
  <si>
    <t xml:space="preserve">Hayden Panettiere, Rami Malek, Peter Stormare</t>
  </si>
  <si>
    <t xml:space="preserve">Une aventure scénarisée matérialisant « l’effet papillon », selon lequel toute décision peut avoir un impact sur l’environnement (en l’occurence la survie des différents membres du groupe que le joueur dirige)</t>
  </si>
  <si>
    <t xml:space="preserve">on maîtrise vraiment le sort de chaque personnage</t>
  </si>
  <si>
    <t xml:space="preserve">réalisation et ambiance sympa, une fois le cadre posé</t>
  </si>
  <si>
    <t xml:space="preserve">le casting « tête de cons » fait peur au début (mais ça s’arrange vite)</t>
  </si>
  <si>
    <t xml:space="preserve">quelques morts injustes qui se jouent sur une seule manip</t>
  </si>
  <si>
    <t xml:space="preserve">Until dawn rush of blood</t>
  </si>
  <si>
    <t xml:space="preserve">Accessoire (casque VR – obligatoire et ps move optionnel) + jouabilité reco de mouvements</t>
  </si>
  <si>
    <t xml:space="preserve">Un shooter « gun » dans l’univers du jeu d’aventure original, très réussi au niveau de l’immersion</t>
  </si>
  <si>
    <t xml:space="preserve">quelques beaux sursauts</t>
  </si>
  <si>
    <t xml:space="preserve">une ambiance un peu « grand cirque du soleil » quand même</t>
  </si>
  <si>
    <t xml:space="preserve">Valkyria chronicles remastered</t>
  </si>
  <si>
    <t xml:space="preserve">valkyria chronicles</t>
  </si>
  <si>
    <t xml:space="preserve">ryutaro nonaka</t>
  </si>
  <si>
    <t xml:space="preserve">Un mariage réussi entre jeu de stratégie au tour par tour et stratégie temps réel, dans un univers visuelle très réussi</t>
  </si>
  <si>
    <t xml:space="preserve">un système de jeu riche et complet</t>
  </si>
  <si>
    <t xml:space="preserve">une galerie de personnages haute en couleur</t>
  </si>
  <si>
    <t xml:space="preserve">parfois un peu lent dans son rythme</t>
  </si>
  <si>
    <t xml:space="preserve">Vampyr</t>
  </si>
  <si>
    <t xml:space="preserve">pouvoirs psy + vampires + joue le méchant</t>
  </si>
  <si>
    <t xml:space="preserve">Un jeu d’aventure action dans un monde de vampires au sein duquel le héros doit faire des choix moraux particulièrement impactants</t>
  </si>
  <si>
    <t xml:space="preserve">une belle ambiance vampirique</t>
  </si>
  <si>
    <t xml:space="preserve">le côté jeu de rôle assez poussé</t>
  </si>
  <si>
    <t xml:space="preserve">les phases de baston, un peu foireuses</t>
  </si>
  <si>
    <t xml:space="preserve">le rythme général un peu trop posé</t>
  </si>
  <si>
    <t xml:space="preserve">Velocity 2x</t>
  </si>
  <si>
    <t xml:space="preserve">Futurelab</t>
  </si>
  <si>
    <t xml:space="preserve">Un jeu de plateforme et tir spatial 2d proposant des épreuves basées basé sur le pouvoir de téléportation à courte distance du personnage principal</t>
  </si>
  <si>
    <t xml:space="preserve">une jouabilité nerveuse</t>
  </si>
  <si>
    <t xml:space="preserve">style graphique sans vrai relief</t>
  </si>
  <si>
    <t xml:space="preserve">la durée de vie limitée si l’on est pas un fou de scoring</t>
  </si>
  <si>
    <t xml:space="preserve">Watch dogs legion</t>
  </si>
  <si>
    <t xml:space="preserve">Censuré (contenu immoral lgbt – podcast transphobes supprimés)</t>
  </si>
  <si>
    <t xml:space="preserve">watch dogs</t>
  </si>
  <si>
    <t xml:space="preserve">Dystopique – Angleterre – Londres</t>
  </si>
  <si>
    <t xml:space="preserve">Un open world qui permet d’incarner un peu tout le monde pour lutter contre le big brother britannique</t>
  </si>
  <si>
    <t xml:space="preserve">très ouvert, on peut être tout le monde</t>
  </si>
  <si>
    <t xml:space="preserve">Londres en mode dystopique, top</t>
  </si>
  <si>
    <t xml:space="preserve">l’histoire un peu hachée</t>
  </si>
  <si>
    <t xml:space="preserve">techniquement pas génial</t>
  </si>
  <si>
    <t xml:space="preserve">What remains of Edith Finch</t>
  </si>
  <si>
    <t xml:space="preserve">ne plus jamais découper de poisson comme avant</t>
  </si>
  <si>
    <t xml:space="preserve">Top ambiance + Top scénario</t>
  </si>
  <si>
    <t xml:space="preserve">Giant sparrow</t>
  </si>
  <si>
    <t xml:space="preserve">mètre étalon des walking simulators à ambiance</t>
  </si>
  <si>
    <t xml:space="preserve">Un jeu d’aventure intéractif totalement stupéfiant, multipliant les expériences déroutantes tout au long d’un scénario glauque et maîtrisé</t>
  </si>
  <si>
    <t xml:space="preserve">une narration de qualité portée par des environnements superbes</t>
  </si>
  <si>
    <t xml:space="preserve">de très bonnes idées de mise en scène</t>
  </si>
  <si>
    <t xml:space="preserve">We happy few</t>
  </si>
  <si>
    <t xml:space="preserve">Compulsion games</t>
  </si>
  <si>
    <t xml:space="preserve">Jeu sorti pas fini + drogue + Censuré en Australie (procès pour drogue dans le jeu – finalement sans conséquence)</t>
  </si>
  <si>
    <t xml:space="preserve">sauve le monde (tout seul) + big brother</t>
  </si>
  <si>
    <t xml:space="preserve">Un FPS scénarisé dans un monde dérangeant basé sur le contrôle des sentiments et la pensée unique</t>
  </si>
  <si>
    <t xml:space="preserve">univers superbe et original</t>
  </si>
  <si>
    <t xml:space="preserve">l’aspect « survie » moins réussi</t>
  </si>
  <si>
    <t xml:space="preserve">on s’ennuie un peu dans les phases dénuées de scénario</t>
  </si>
  <si>
    <t xml:space="preserve">Wild guns reloaded</t>
  </si>
  <si>
    <t xml:space="preserve">Tengo project</t>
  </si>
  <si>
    <t xml:space="preserve">Natsume</t>
  </si>
  <si>
    <t xml:space="preserve">La réédition d’un classique du jeu de tir de la super Nintendo, proposant de shooter des hordes d’ennemis dans un univers far west très coloré</t>
  </si>
  <si>
    <t xml:space="preserve">Le style graphique qui fait mouche</t>
  </si>
  <si>
    <t xml:space="preserve">rapidement difficile</t>
  </si>
  <si>
    <t xml:space="preserve">les insultes à deux en coopératif</t>
  </si>
  <si>
    <t xml:space="preserve">Willy Jetman : astromonkey revenge – sweeper edition</t>
  </si>
  <si>
    <t xml:space="preserve">Artbook + lampe + sac</t>
  </si>
  <si>
    <t xml:space="preserve">Last chicken games</t>
  </si>
  <si>
    <t xml:space="preserve">Un shooter platformer qui rappelle vaguement moon patrol dans ses sensations</t>
  </si>
  <si>
    <t xml:space="preserve">du pixel art standard</t>
  </si>
  <si>
    <t xml:space="preserve">Windjammers</t>
  </si>
  <si>
    <t xml:space="preserve">faire un one to one au top niveau</t>
  </si>
  <si>
    <t xml:space="preserve">Data east</t>
  </si>
  <si>
    <t xml:space="preserve">Une réédition du jeu de versus frisbee phare de la neo-geo, toujours aussi nerveux et proposant désormais plusieurs options permettant d’optimiser l’expérience de jeu</t>
  </si>
  <si>
    <t xml:space="preserve">le style graphique coloré qui met l’ambiance</t>
  </si>
  <si>
    <t xml:space="preserve">certains perso avantagés par un coup spécial « fumé de l’arbre »</t>
  </si>
  <si>
    <t xml:space="preserve">Wipeout omega collection</t>
  </si>
  <si>
    <t xml:space="preserve">Sony xdev</t>
  </si>
  <si>
    <t xml:space="preserve">Une compilation des opus ps3 et ps vita du jeu de course de vaisseaux futuristes, proposant un habillage graphique sensiblement amélioré</t>
  </si>
  <si>
    <t xml:space="preserve">le meilleur de Wipeout réuni et remasterisé</t>
  </si>
  <si>
    <t xml:space="preserve">la conduite souple</t>
  </si>
  <si>
    <t xml:space="preserve">toujours cette techno impersonnelle en fond sonore</t>
  </si>
  <si>
    <t xml:space="preserve">Wolfenstein – the old blood</t>
  </si>
  <si>
    <t xml:space="preserve">machine games</t>
  </si>
  <si>
    <t xml:space="preserve">contenu gore + Censuré en Allemagne (contenu politique – suppression de toute référence au nazisme)</t>
  </si>
  <si>
    <t xml:space="preserve">wolfenstein</t>
  </si>
  <si>
    <t xml:space="preserve">la préquelle de l’histoire de Wolfenstein, se déroulant en 1946 dans un univers  uchronique</t>
  </si>
  <si>
    <t xml:space="preserve">le monde alternatif bien monté</t>
  </si>
  <si>
    <t xml:space="preserve">sobre et efficace niveau jouabilité</t>
  </si>
  <si>
    <t xml:space="preserve">quelques passages un peu pénibles</t>
  </si>
  <si>
    <t xml:space="preserve">Wolfenstein – the new order</t>
  </si>
  <si>
    <t xml:space="preserve">l’histoire d’un héros de guerre dans un monde uchronique dans lequel les allemands ont gagné la guerre</t>
  </si>
  <si>
    <t xml:space="preserve">une jouabilité toujours bien au point</t>
  </si>
  <si>
    <t xml:space="preserve">des passages horripilants</t>
  </si>
  <si>
    <t xml:space="preserve">Wolfenstein 2 – the new colossus</t>
  </si>
  <si>
    <t xml:space="preserve">héros viril bodybuildé + girl power+ méchant charismatique+ twist de ouf</t>
  </si>
  <si>
    <t xml:space="preserve">l’épilogue de la saga uchronique de Blazkowicz, riche en rebondissements</t>
  </si>
  <si>
    <t xml:space="preserve">quelques passages cultes</t>
  </si>
  <si>
    <t xml:space="preserve">des méchants vraiment méchants</t>
  </si>
  <si>
    <t xml:space="preserve">quelques passages n’import’ nawak</t>
  </si>
  <si>
    <t xml:space="preserve">Wonder boy and the Dragon’s trap</t>
  </si>
  <si>
    <t xml:space="preserve">Lizardcube</t>
  </si>
  <si>
    <t xml:space="preserve">La remasterisation d’un grand classique de la plateforme de la master system, qui opère une refonte principalement graphique tout en permettant de revivre l’aventure sous format original</t>
  </si>
  <si>
    <t xml:space="preserve">la possibilité de passer en mode classique pour jour la carte nostalgique</t>
  </si>
  <si>
    <t xml:space="preserve">les niveaux , inchangés, font un peu « plat » parfois</t>
  </si>
  <si>
    <t xml:space="preserve">Wonderful 101 remastered</t>
  </si>
  <si>
    <t xml:space="preserve">super héros en collant/armure ++ culture japonaise</t>
  </si>
  <si>
    <t xml:space="preserve">Hideki Kamiya + Atsushi Inaba + Tatsuya Minami</t>
  </si>
  <si>
    <t xml:space="preserve">Un mix entre action et Pikmin en mode déjanté, dans un univers totalement barré qui se moque ouvertement des super-héros</t>
  </si>
  <si>
    <t xml:space="preserve">toujours déjanté</t>
  </si>
  <si>
    <t xml:space="preserve">101 super héros ridicules mais craquants</t>
  </si>
  <si>
    <t xml:space="preserve">la lisibilité parfois, heu, on va dire « perfectible »</t>
  </si>
  <si>
    <t xml:space="preserve">une petite perte de confort sans la mablette</t>
  </si>
  <si>
    <t xml:space="preserve">World of warriors</t>
  </si>
  <si>
    <t xml:space="preserve">Le portage approfondi d’un petit jeu téléphone, idéal pour des combats en arène pas trop prise de tête</t>
  </si>
  <si>
    <t xml:space="preserve">simple d’accès mais finalement plus profond qu’il n’y paraît</t>
  </si>
  <si>
    <t xml:space="preserve">À 4, c’est très fun</t>
  </si>
  <si>
    <t xml:space="preserve">on n’est pas vraiment dans la claque graphique</t>
  </si>
  <si>
    <t xml:space="preserve">World war z aftermath</t>
  </si>
  <si>
    <t xml:space="preserve">world war z</t>
  </si>
  <si>
    <t xml:space="preserve">Apocalyptique</t>
  </si>
  <si>
    <t xml:space="preserve">Un shooter en arène au milieu de hordes de zombies</t>
  </si>
  <si>
    <t xml:space="preserve">l’effet de masse des zombies, impressionnant</t>
  </si>
  <si>
    <t xml:space="preserve">on tourne rapidement en rond en solo</t>
  </si>
  <si>
    <t xml:space="preserve">Worms – wmd</t>
  </si>
  <si>
    <t xml:space="preserve">Un best of de la célèbre série de jeux de stratégie de profil, demandant toujours de permettre aux vers de son équipe d’erradiquer les forces adverses à grand coup de bazooka ou de banana bomb</t>
  </si>
  <si>
    <t xml:space="preserve">un concentré du meilleur de Worms</t>
  </si>
  <si>
    <t xml:space="preserve">la personnalisation vraiment poussée</t>
  </si>
  <si>
    <t xml:space="preserve">on ne retrouve pas totalement les sensations des deux premiers opus (même si on’est pas loin du 2)</t>
  </si>
  <si>
    <t xml:space="preserve">Wreckfest</t>
  </si>
  <si>
    <t xml:space="preserve">Bugbear entertainment</t>
  </si>
  <si>
    <t xml:space="preserve">Le portage du destruction derby like du monde PC</t>
  </si>
  <si>
    <t xml:space="preserve">la conduite sympa une fois approvoisée</t>
  </si>
  <si>
    <t xml:space="preserve">les bugs techniques</t>
  </si>
  <si>
    <t xml:space="preserve">Xcom 2 collection</t>
  </si>
  <si>
    <t xml:space="preserve">La suite du jeu de stratégie tactique du monde PC, proposant une jouabilité toujours aussi fouillée</t>
  </si>
  <si>
    <t xml:space="preserve">une challenge motivant</t>
  </si>
  <si>
    <t xml:space="preserve">une bonne variété de paramètres à gérer</t>
  </si>
  <si>
    <t xml:space="preserve">scénaristiquement, le premier se suffisait à lui-même</t>
  </si>
  <si>
    <t xml:space="preserve">X-morph : defense</t>
  </si>
  <si>
    <t xml:space="preserve">Exor studios</t>
  </si>
  <si>
    <t xml:space="preserve">La fusion réussie d’un tower defense avec un shooter multi-directionnel en vue de dessus</t>
  </si>
  <si>
    <t xml:space="preserve">le mix shooter-tower defense fonctionne superbement</t>
  </si>
  <si>
    <t xml:space="preserve">le mode multi, top</t>
  </si>
  <si>
    <t xml:space="preserve">techniquement top, mais sans éclat artistique</t>
  </si>
  <si>
    <t xml:space="preserve">Yakuza 0</t>
  </si>
  <si>
    <t xml:space="preserve">défoncer le siège de Dojima (deux fois)</t>
  </si>
  <si>
    <t xml:space="preserve">Vengeaaance !! + joue le méchant+ méchant charismatique</t>
  </si>
  <si>
    <t xml:space="preserve">Japon (contemporain) – Tokyo et Osaka</t>
  </si>
  <si>
    <t xml:space="preserve">Toshihiro Nagoshi + Hideo Nakano + Masayoshi Yokoyama + Daisuke Sato + Kazuki Hosokawa</t>
  </si>
  <si>
    <t xml:space="preserve">Riki Takeuchi, Hideo Nakano, Hitoshi Ozawa</t>
  </si>
  <si>
    <t xml:space="preserve">Une prequelle à l’aventure principale permettant de mieux mettre en lumière le monde des Yakuzas et les enjeux de la trame narrative principale</t>
  </si>
  <si>
    <t xml:space="preserve">un monde crédible et des personnages qui claquent</t>
  </si>
  <si>
    <t xml:space="preserve">des passages à vide de temps en temps, niveau rythme</t>
  </si>
  <si>
    <t xml:space="preserve">se faire harceler à tout bout de champ par des Thugs, ruffians, delinquents et autres porteurs de missions secodnaires fumées</t>
  </si>
  <si>
    <t xml:space="preserve">Yakuza 6</t>
  </si>
  <si>
    <t xml:space="preserve">jouer à un minijeu avec un biberon, sérieux !</t>
  </si>
  <si>
    <t xml:space="preserve">illustrations</t>
  </si>
  <si>
    <t xml:space="preserve">Vengeaaance !! + joue le méchant+ fin poignante</t>
  </si>
  <si>
    <t xml:space="preserve">Japon (contemporain) – Tokyo et Hiroshima / onomichi</t>
  </si>
  <si>
    <t xml:space="preserve">Takeshi Kitano, Tatsuya Fujiwara, Hiroyushi Miyazako</t>
  </si>
  <si>
    <t xml:space="preserve">L’épilogue de la grande saga de jeu d’aventure de sega, offrant un scénario toujours basé sur la guerre des Yakuzas tout en proposant une ville ouverte aux nombreuses activités</t>
  </si>
  <si>
    <t xml:space="preserve">le système de jeu et de combat plus souples</t>
  </si>
  <si>
    <t xml:space="preserve">le scénario qui part un peu en sucette vers la fin</t>
  </si>
  <si>
    <t xml:space="preserve">c’est le dernier épisode…</t>
  </si>
  <si>
    <t xml:space="preserve">Yakuza 7 like a dragon</t>
  </si>
  <si>
    <t xml:space="preserve">Japon (contemporain) – Tokyo et Yokohama</t>
  </si>
  <si>
    <t xml:space="preserve">La suite de la saga mythique, avec un virage RPG et un nouveau héros finalement très kiryuesque</t>
  </si>
  <si>
    <t xml:space="preserve">le système de combat, ok finalement c’est une bonne idée</t>
  </si>
  <si>
    <t xml:space="preserve">ce n’est plus tout à fait yakuza</t>
  </si>
  <si>
    <t xml:space="preserve">Yakuza collection</t>
  </si>
  <si>
    <t xml:space="preserve">boite bonus + plusieurs cd de jeu</t>
  </si>
  <si>
    <t xml:space="preserve">Sega (ryu ga gotoku studio)</t>
  </si>
  <si>
    <t xml:space="preserve">Japon (contemporain) – Tokyo, Osaka, Sapporo, Nagoya et Okinawa</t>
  </si>
  <si>
    <t xml:space="preserve">la compilation de yakuza3, yakuza 4 et yakuza 5 en mode remasterisé</t>
  </si>
  <si>
    <t xml:space="preserve">Yakuza 5 en occident !</t>
  </si>
  <si>
    <t xml:space="preserve">le scénar et le charisme des personnages</t>
  </si>
  <si>
    <t xml:space="preserve">le remaster graphique moyen</t>
  </si>
  <si>
    <t xml:space="preserve">des longueurs parfois</t>
  </si>
  <si>
    <t xml:space="preserve">Yakuza kiwami</t>
  </si>
  <si>
    <t xml:space="preserve">Toshihiro Nagoshi + Masayoshi Kikuchi + Masayoshi Yokoyama + Daisuke Sato + Kazuki Hosokawa</t>
  </si>
  <si>
    <t xml:space="preserve">L’opus fondateur de la saga, dans une version remasterisée qui permet de mieux profiter des aventures du héros phare de la série, en proie à de nombreux conflits entre les différents clans Yakuzas</t>
  </si>
  <si>
    <t xml:space="preserve">Majima everywhere, amis vraiment everywhere</t>
  </si>
  <si>
    <t xml:space="preserve">plein de choses à faire</t>
  </si>
  <si>
    <t xml:space="preserve">des moments de baisse de rythme</t>
  </si>
  <si>
    <t xml:space="preserve">Yakuza kiwami 2</t>
  </si>
  <si>
    <t xml:space="preserve">Le second opus de la saga, qui poursuit les aventures du héros de l’opus précédent dans un Tokyo plus réussi que jamais grâce à la remasterisation</t>
  </si>
  <si>
    <t xml:space="preserve">plus de souplesse que dans le jeu de base</t>
  </si>
  <si>
    <t xml:space="preserve">des passages épiques, ou à mourir de rire</t>
  </si>
  <si>
    <r>
      <rPr>
        <sz val="11"/>
        <color rgb="FF000000"/>
        <rFont val="Calibri"/>
        <family val="2"/>
        <charset val="1"/>
      </rPr>
      <t xml:space="preserve">Yesterday origins  </t>
    </r>
    <r>
      <rPr>
        <sz val="11"/>
        <color rgb="FFFFFFFF"/>
        <rFont val="Calibri"/>
        <family val="2"/>
        <charset val="1"/>
      </rPr>
      <t xml:space="preserve">jsripoll</t>
    </r>
  </si>
  <si>
    <t xml:space="preserve">Pendulo studio</t>
  </si>
  <si>
    <t xml:space="preserve">Anuman interactive</t>
  </si>
  <si>
    <t xml:space="preserve">France contemporaine – Paris</t>
  </si>
  <si>
    <t xml:space="preserve">Un point n click classique mais porté par un scénario efficace et un couple de héros hauts en couleurs bénéficiant de liens particuliers avec l’immortalité</t>
  </si>
  <si>
    <t xml:space="preserve">graphiquement aguicheur</t>
  </si>
  <si>
    <t xml:space="preserve">le scénario prenant</t>
  </si>
  <si>
    <t xml:space="preserve">quelques énigmes capitotractées, même si on reste loin des pires moments du genre</t>
  </si>
  <si>
    <t xml:space="preserve">Yomawari - midnight shadows</t>
  </si>
  <si>
    <t xml:space="preserve">Nippon Ichi</t>
  </si>
  <si>
    <t xml:space="preserve">dark/inquiétant + Japon</t>
  </si>
  <si>
    <t xml:space="preserve">Le second opus du survival horror en vue de dessus du développeur, misant toujours sur l’aspect infiltration et labyrinthe pour poser une ambiance malsaine sur les épaules du joueur</t>
  </si>
  <si>
    <t xml:space="preserve">assez répétitif dans son concept</t>
  </si>
  <si>
    <t xml:space="preserve">Yooka laylee</t>
  </si>
  <si>
    <t xml:space="preserve">Playtonic games</t>
  </si>
  <si>
    <t xml:space="preserve">David Wise + Grant Kirkhope</t>
  </si>
  <si>
    <t xml:space="preserve">Un hommage très réussi  aux jeux de plateforme 3D des années 2000 par certains spécialistes du genre sur N64</t>
  </si>
  <si>
    <t xml:space="preserve">une jouabilité qui rappelle des souvenirs</t>
  </si>
  <si>
    <t xml:space="preserve">se renouvelle assez bien tout du long</t>
  </si>
  <si>
    <t xml:space="preserve">le scénario basique (qui a dit « ben ouais c’est fidèle! »?)</t>
  </si>
  <si>
    <t xml:space="preserve">YS origin</t>
  </si>
  <si>
    <t xml:space="preserve">multiples (personnages)</t>
  </si>
  <si>
    <t xml:space="preserve">ys</t>
  </si>
  <si>
    <t xml:space="preserve">Une prequelle à l'univers d'Ys reprenant les canons graphiques 2d des débuts de la saga  et doté d'un système de jeu aussi plaisant qu'efficace</t>
  </si>
  <si>
    <t xml:space="preserve">graphiquement enchanteur, avec un chara-design dingue</t>
  </si>
  <si>
    <t xml:space="preserve">une maniabilité à l’ancienne mais modernisée</t>
  </si>
  <si>
    <t xml:space="preserve">un côté old school qui peut rebuter</t>
  </si>
  <si>
    <t xml:space="preserve">les phases de plateforme un peu imprécises</t>
  </si>
  <si>
    <t xml:space="preserve">Ys VIII - lacrimosa of Dana</t>
  </si>
  <si>
    <t xml:space="preserve">artbook + ost + serre-livres + steelbook</t>
  </si>
  <si>
    <t xml:space="preserve">Un nouvel opus du jeu d’action RPG mythique, misant sur un scénario habile, une dualité de héros et un système de combat temps réel toujours aussi efficace </t>
  </si>
  <si>
    <t xml:space="preserve">un univers coloré qui invite au voyage</t>
  </si>
  <si>
    <t xml:space="preserve">graphiquement limité malgré tout</t>
  </si>
  <si>
    <t xml:space="preserve">le personnage de Dana, sous-exploité</t>
  </si>
  <si>
    <t xml:space="preserve">Zero time dilemma</t>
  </si>
  <si>
    <t xml:space="preserve">Chunsoft</t>
  </si>
  <si>
    <t xml:space="preserve">L'épilogue de la série de jeu d'aventure débutée avec 999 et suivie de virtue last reward, offrant enfin une vision plus complète sur la mythologie rattachée à la saga</t>
  </si>
  <si>
    <t xml:space="preserve">toujours aussi fou au niveau du déroulement</t>
  </si>
  <si>
    <t xml:space="preserve">une fin qui explique vraiment des trucs !</t>
  </si>
  <si>
    <t xml:space="preserve">quelques personnages au charisme peu évident</t>
  </si>
  <si>
    <t xml:space="preserve">Ziggurat</t>
  </si>
  <si>
    <t xml:space="preserve">Milkstone studios</t>
  </si>
  <si>
    <t xml:space="preserve">Un rogue-like en vue subjective, demandant de bien maîtriser son personnage pour cheminer de plus en plus loin dans le dédale de salles procédurales générées par la console</t>
  </si>
  <si>
    <t xml:space="preserve">l’univers coloré et décalé</t>
  </si>
  <si>
    <t xml:space="preserve">dur mais pas insurmontable</t>
  </si>
  <si>
    <t xml:space="preserve">c’est du rogue-like pur jus</t>
  </si>
  <si>
    <t xml:space="preserve">les ennemis pas tellement variés</t>
  </si>
  <si>
    <t xml:space="preserve">Zombi</t>
  </si>
  <si>
    <t xml:space="preserve">Le portage du jeu Wii U, proposant toujours de guider un survivant soucieux de s’échapper d’une Londres en proie à une infestation zombies sans précédent</t>
  </si>
  <si>
    <t xml:space="preserve">le concept de survie bien mené</t>
  </si>
  <si>
    <t xml:space="preserve">la progression fluide et intéressante</t>
  </si>
  <si>
    <t xml:space="preserve">sans les fonctionnalités tactiles, c’est tout de suite moins immersif</t>
  </si>
  <si>
    <t xml:space="preserve">Zombies vikings</t>
  </si>
  <si>
    <t xml:space="preserve">Un beat them all jouable à plusieurs dans un univers atypique de zombies à l’époque viking (comme son nom l’indique)</t>
  </si>
  <si>
    <t xml:space="preserve">un univers qui ne se prend pas au sérieux</t>
  </si>
  <si>
    <t xml:space="preserve">un beau bordel à quatre</t>
  </si>
  <si>
    <t xml:space="preserve">le style graphique et l’humour peuvent diviser</t>
  </si>
  <si>
    <t xml:space="preserve">Deathloop</t>
  </si>
  <si>
    <t xml:space="preserve">voyage dans le temps / mondes parallèles + héros amnésique</t>
  </si>
  <si>
    <t xml:space="preserve">Un fps ouvert dans lequel le héros doit s’extraire d’une boucle temporelle l’amenant à revivre la même journée à chaque mort</t>
  </si>
  <si>
    <t xml:space="preserve">le concept sympa</t>
  </si>
  <si>
    <t xml:space="preserve">la liberté d’approche</t>
  </si>
  <si>
    <t xml:space="preserve">le monde finalement pas si grand</t>
  </si>
  <si>
    <t xml:space="preserve">Le remake du fondateur du grene de l’arrachage de cheveux</t>
  </si>
  <si>
    <t xml:space="preserve">la superbe modélisation</t>
  </si>
  <si>
    <t xml:space="preserve">rien de nouveau sur le fond</t>
  </si>
  <si>
    <t xml:space="preserve">Ratchet : rift apart</t>
  </si>
  <si>
    <t xml:space="preserve">L’opus PS5 de la saga qui utilise les capacités de la console pour des changements frénétiques d’environnements</t>
  </si>
  <si>
    <t xml:space="preserve">les changements d’univers</t>
  </si>
  <si>
    <t xml:space="preserve">le scénario prétexte, malgré les personnages et l’univers vraiment réussis</t>
  </si>
  <si>
    <t xml:space="preserve">Returnal</t>
  </si>
  <si>
    <t xml:space="preserve">house house</t>
  </si>
  <si>
    <t xml:space="preserve">Un rogue like dans un univers digne d’Alien</t>
  </si>
  <si>
    <t xml:space="preserve">le système de bouclé intégré au scénario</t>
  </si>
  <si>
    <t xml:space="preserve">la perte quasi-intégrale de tout à chaque mort</t>
  </si>
  <si>
    <t xml:space="preserve">The medium – special edition</t>
  </si>
  <si>
    <t xml:space="preserve">Un survival horror dans une ambiance particulièrement réussie entre deux univers</t>
  </si>
  <si>
    <t xml:space="preserve">la gestion parallèle des deux mondes</t>
  </si>
  <si>
    <t xml:space="preserve">classique, gestion des univers mis à part</t>
  </si>
  <si>
    <t xml:space="preserve">The observer redux</t>
  </si>
  <si>
    <t xml:space="preserve">Rutger Hauer</t>
  </si>
  <si>
    <t xml:space="preserve">Le portage du remake de cette grande enquête cyberpunk</t>
  </si>
  <si>
    <t xml:space="preserve">The pathless</t>
  </si>
  <si>
    <t xml:space="preserve">Un boss battle dans un univers onirique</t>
  </si>
  <si>
    <t xml:space="preserve">les boss gigantesques et furieux</t>
  </si>
  <si>
    <t xml:space="preserve">assez répétitif dans ses mécaniques</t>
  </si>
  <si>
    <t xml:space="preserve">Activision hits remixed</t>
  </si>
  <si>
    <t xml:space="preserve">2 sans fil (option mono exemplaire)</t>
  </si>
  <si>
    <t xml:space="preserve">Optique – umd</t>
  </si>
  <si>
    <t xml:space="preserve">Backbone/digital eclipse / Activision</t>
  </si>
  <si>
    <t xml:space="preserve">Une compilation de l’éditeur mythique (Atlantis, Barnstorming, Beamrider, Boxing, Bridge, Checkers, Chopper Command, Cosmic Commuter, Crackpots, Decathlon, Demon Attack, Dolphin, Dragster, Enduro, Fishing Derby, Freeway, Frostbite, Grand Prix, H.E.R.O., Ice Hockey, Kabobber, Kaboom!, Keystone Kapers, Laser Blast, Moonsweeper, Megamania, Oink!, Pitfall!, Pitfall 2, Plaque Attack, Pressure Cooker, Private Eye, River Raid, River Raid 2, Robot Tank, Seaquest, Skiing, Sky Jinks, Space Shuttle, Spider Fighter, Stampede, Starmaster, Tennis, Thwocker)</t>
  </si>
  <si>
    <t xml:space="preserve">la belle brochette de reliques mythiques (ahhhh Pitfall)</t>
  </si>
  <si>
    <t xml:space="preserve">la belle brochette de daubes qui va avec</t>
  </si>
  <si>
    <t xml:space="preserve">Breath of fire 3</t>
  </si>
  <si>
    <t xml:space="preserve">Tommo</t>
  </si>
  <si>
    <t xml:space="preserve">Un J-rpg classique porté par un système de jeu équilibré et une réalsiation graphqiue convaincante</t>
  </si>
  <si>
    <t xml:space="preserve">efficace</t>
  </si>
  <si>
    <t xml:space="preserve">la représentation graphique qui cause des soucis de lisibilité</t>
  </si>
  <si>
    <r>
      <rPr>
        <sz val="11"/>
        <color rgb="FF000000"/>
        <rFont val="Calibri"/>
        <family val="2"/>
        <charset val="1"/>
      </rPr>
      <t xml:space="preserve">Capcom classics collection remixed  </t>
    </r>
    <r>
      <rPr>
        <sz val="11"/>
        <color rgb="FFFFFFFF"/>
        <rFont val="Calibri"/>
        <family val="2"/>
        <charset val="1"/>
      </rPr>
      <t xml:space="preserve">jsripoll</t>
    </r>
  </si>
  <si>
    <t xml:space="preserve">Multiples (préhistoire, nes, snes)</t>
  </si>
  <si>
    <t xml:space="preserve">Multiples (final fight, street fighter)</t>
  </si>
  <si>
    <t xml:space="preserve">Tokuro Fujiwara</t>
  </si>
  <si>
    <t xml:space="preserve">Une compilation de l’éditeur mythique (Street Fighter, 1941, Avengers, Bionic Commando, Black Tiger, Block Block, Captain Commando, Final Fight, Forgotten Worlds, Last Duel, Legendary Wings, Magic Sword, Mega Twins, Quiz &amp; Dragons, Section Z, Side Arms, The Speed Rumbler, Strider, Three Wonders,Varth)</t>
  </si>
  <si>
    <t xml:space="preserve">un bon paquet de légendes de l’arcade à emporter</t>
  </si>
  <si>
    <t xml:space="preserve">très avare en bonus</t>
  </si>
  <si>
    <t xml:space="preserve">Capcom classics collection reloaded</t>
  </si>
  <si>
    <t xml:space="preserve">3 (2 pour coop)</t>
  </si>
  <si>
    <t xml:space="preserve">3 sans fil (option mono exemplaire)</t>
  </si>
  <si>
    <t xml:space="preserve">Multiples (ghosts and goblins, les pérégrinations vers l’ouest)</t>
  </si>
  <si>
    <t xml:space="preserve">Une seconde compilation de l’éditeur mythique (1942, 1943, 1943 Kai, SF2, SF2', SF2 Turbo, Knights of the Round, The King of Dragons, Ghosts'N Goblins, Ghouls'N Ghosts, Super Ghouls'N Ghosts, Gun Smoke, Commando, Mercs, Exed Exes, Higemaru, Vulgus, Son Son, Eco Fighters)</t>
  </si>
  <si>
    <t xml:space="preserve">Capcom puzzle world</t>
  </si>
  <si>
    <t xml:space="preserve">2 sans fil (multijeux requis)</t>
  </si>
  <si>
    <t xml:space="preserve">Sensory sweep</t>
  </si>
  <si>
    <t xml:space="preserve">Multiples (street fighter, pang)</t>
  </si>
  <si>
    <t xml:space="preserve">Une compilation des meilleurs jeux arcade de capcom regroupant le mythique puzzle fighters 2  et quelques épisodes de pang</t>
  </si>
  <si>
    <r>
      <rPr>
        <sz val="11"/>
        <color rgb="FF000000"/>
        <rFont val="Calibri"/>
        <family val="2"/>
        <charset val="1"/>
      </rPr>
      <t xml:space="preserve">une compile de petites perles multi  </t>
    </r>
    <r>
      <rPr>
        <sz val="11"/>
        <color rgb="FFFFFFFF"/>
        <rFont val="Calibri"/>
        <family val="2"/>
        <charset val="1"/>
      </rPr>
      <t xml:space="preserve">jsripoll</t>
    </r>
  </si>
  <si>
    <t xml:space="preserve">Castlevania  the Dracula x chronicles</t>
  </si>
  <si>
    <t xml:space="preserve">Compilation</t>
  </si>
  <si>
    <t xml:space="preserve">Un épisode en 2,5d pour l'un des épisodes les plus appréciés de la célèbre série de jeu de plateforme, proposant en bonus la version originale du mythique opus "symphony of the night"</t>
  </si>
  <si>
    <t xml:space="preserve">la 3D dispensable pour l’épisode x</t>
  </si>
  <si>
    <t xml:space="preserve">Crisis core final fantasy VII</t>
  </si>
  <si>
    <t xml:space="preserve">Un RPG classique dont l'intérrêt réside dans le système de jeu souple et dans son statut de préquelle scénaristique au jeu mythique de la playstation</t>
  </si>
  <si>
    <t xml:space="preserve">savoir ce qu’il s’est passé « avant ff7 »</t>
  </si>
  <si>
    <t xml:space="preserve">la bonne mise en scène</t>
  </si>
  <si>
    <t xml:space="preserve">le rythme un peu en dents de scie</t>
  </si>
  <si>
    <t xml:space="preserve">Crush</t>
  </si>
  <si>
    <t xml:space="preserve">Kuju entertainment (zoe mode)</t>
  </si>
  <si>
    <t xml:space="preserve">Un puzzle game jouant sur la capacité du hérés à transformer son environnement 2d en 3d en inversement, occasionnant de nombreux casse-tête liés à la perspective</t>
  </si>
  <si>
    <t xml:space="preserve">l’intelligence des puzzles</t>
  </si>
  <si>
    <t xml:space="preserve">la palette de couleurs un peu «brute » </t>
  </si>
  <si>
    <t xml:space="preserve">Darkstalkers chronicles</t>
  </si>
  <si>
    <t xml:space="preserve">Un opus "récapitulatif" du jeu de combat 2d de l'éditeur, regroupant tous les principaux personnage et proposant le système de jeu le plus abouti de la série</t>
  </si>
  <si>
    <t xml:space="preserve">la belle brochette de personnages</t>
  </si>
  <si>
    <t xml:space="preserve">graphiquement vieillot</t>
  </si>
  <si>
    <t xml:space="preserve">pas super évident à jouer sur portable</t>
  </si>
  <si>
    <t xml:space="preserve">Daxter</t>
  </si>
  <si>
    <t xml:space="preserve">Un spin-off à la série jak and daxter se focalisant sur ce dernier et sa vision assez spécifique du monde qui l'entoure, au sein d'un jeu de plateforme 3d très réussi à l'humour corrosif</t>
  </si>
  <si>
    <t xml:space="preserve">l’esprit du premier Jak and Daxter</t>
  </si>
  <si>
    <t xml:space="preserve">la jouabilité au poil</t>
  </si>
  <si>
    <t xml:space="preserve">un peu moins coloré qu’à l’accoutumée</t>
  </si>
  <si>
    <t xml:space="preserve">Dead or alive paradise</t>
  </si>
  <si>
    <t xml:space="preserve">Un opus portable de la série de mini-jeux frippons initiée sur xbox, proposant jeux de carte, volley ball et matage de jeunes filles sur la plage</t>
  </si>
  <si>
    <t xml:space="preserve">le jeu de volley, basique mais sympa</t>
  </si>
  <si>
    <t xml:space="preserve">pas grand-chose à faire à part mater</t>
  </si>
  <si>
    <t xml:space="preserve">c’est bien moins joli que sur consoles de salon</t>
  </si>
  <si>
    <t xml:space="preserve">Def jam fight for New-York take over</t>
  </si>
  <si>
    <t xml:space="preserve">Aki corp</t>
  </si>
  <si>
    <t xml:space="preserve">Danny Trejo, Carmen Electra,</t>
  </si>
  <si>
    <t xml:space="preserve">Un jeu de combat accessible dont le système peut se rapprocher des mécanisques des jeux de catch</t>
  </si>
  <si>
    <t xml:space="preserve">le catch de rue, genre peu représenté</t>
  </si>
  <si>
    <t xml:space="preserve">assez technique une fois le système de jeu apprivoisé</t>
  </si>
  <si>
    <t xml:space="preserve">l’ambiance « racailles » peut déplaire</t>
  </si>
  <si>
    <t xml:space="preserve">la jouabilité reste particulière</t>
  </si>
  <si>
    <t xml:space="preserve">Disgaea – afternoon of darkness</t>
  </si>
  <si>
    <t xml:space="preserve">Une version remaniée de l’un des jeux de stratégie au tour par tous les plus déjantés initialement paru sur ps2</t>
  </si>
  <si>
    <t xml:space="preserve">la meilleure version de Disgaea premier du nom, avec tous les petits ajouts qui rendent le jeu bien meilleur</t>
  </si>
  <si>
    <t xml:space="preserve">toujours des problèmes de lisibilité (gros poteau)</t>
  </si>
  <si>
    <t xml:space="preserve">Dissidia final fantasy</t>
  </si>
  <si>
    <t xml:space="preserve">Un jeu de combat permettant d'incarner les personnages et antagonistes principaux de la série de j-rpg au sein dej outes aériennes plutôt techniques</t>
  </si>
  <si>
    <t xml:space="preserve">graphiquement agréable et fidèle aux matériaux d’origine</t>
  </si>
  <si>
    <t xml:space="preserve">le scénario qui ne sert à rien</t>
  </si>
  <si>
    <t xml:space="preserve">la jouabilité flottante</t>
  </si>
  <si>
    <t xml:space="preserve">Dissidia final fantasy 012 duodecim</t>
  </si>
  <si>
    <t xml:space="preserve">X 10 ou plus sans fil (multijeux requis)</t>
  </si>
  <si>
    <t xml:space="preserve">La suite directe du premier opus, affinant le système de jeu et proposant de nouveaux personnages tout en conservant le sytème de jeu en "combat aérien" de son prédécesseur</t>
  </si>
  <si>
    <t xml:space="preserve">un petit mieux au niveau graphique</t>
  </si>
  <si>
    <t xml:space="preserve">peu ou proue identique à son prédécesseur (persos mis à part)</t>
  </si>
  <si>
    <t xml:space="preserve">EA replay</t>
  </si>
  <si>
    <t xml:space="preserve">Multiples (road rash, strike, wing commander)</t>
  </si>
  <si>
    <t xml:space="preserve">Une compilation de l’éditeur mythique (B.O.B, Budokan, Desert Strike, Jungle Strike, Haunting Starring Polterguy, Mutant League Football, Road Rash, Road Rash II, Road Rash III, Syndicate, Ultima VII: The Black Gate, Virtual Pinball, Wing Commander, Wing Commander: Secret Missions)</t>
  </si>
  <si>
    <t xml:space="preserve">la bonne brochettes de perles EA réunies</t>
  </si>
  <si>
    <t xml:space="preserve">Haunting et Syndicate, toujours aussi géniaux</t>
  </si>
  <si>
    <t xml:space="preserve">ça pique parfois les yeux (malgré le petit écran)</t>
  </si>
  <si>
    <t xml:space="preserve">Echochrome</t>
  </si>
  <si>
    <t xml:space="preserve">Un jeu de puzzle jouant sur les perspectives</t>
  </si>
  <si>
    <t xml:space="preserve">le concept super sympa</t>
  </si>
  <si>
    <t xml:space="preserve">un poil répétitif au bout d’un moment</t>
  </si>
  <si>
    <t xml:space="preserve">Everybody's golf </t>
  </si>
  <si>
    <t xml:space="preserve">8 sans fil (multijeux requis)</t>
  </si>
  <si>
    <t xml:space="preserve">Une adaptation portable du classique du jeu de golf grand public de la ps2, proposant un système de jeu arcade très agréable à utiliser</t>
  </si>
  <si>
    <t xml:space="preserve">la jouabilité arcade mais super précise</t>
  </si>
  <si>
    <t xml:space="preserve">des parcours parfois surprenants, remplis de pièges</t>
  </si>
  <si>
    <t xml:space="preserve">ça manque un peu de parcours</t>
  </si>
  <si>
    <t xml:space="preserve">moins joli que sur ps2 quand même</t>
  </si>
  <si>
    <t xml:space="preserve">Fate unlimited codes</t>
  </si>
  <si>
    <t xml:space="preserve">Un jeu de combat adapté de la licence, proposant une jouabilité 2d dans un environnement 3d</t>
  </si>
  <si>
    <t xml:space="preserve">Field commander</t>
  </si>
  <si>
    <t xml:space="preserve">Sony – Daybreak game</t>
  </si>
  <si>
    <t xml:space="preserve">Un des rares représentants du jeu de stratégie au tour par tout dans un univers "réaliste", avec plusieurs composantes à gérer</t>
  </si>
  <si>
    <t xml:space="preserve">la stratégie efficace, façon advance wars</t>
  </si>
  <si>
    <t xml:space="preserve">graphiquement sommaire (mais lisible)</t>
  </si>
  <si>
    <t xml:space="preserve">le scénar bien quelconque</t>
  </si>
  <si>
    <t xml:space="preserve">Final fantasy</t>
  </si>
  <si>
    <t xml:space="preserve">Hironobu Sakaguchi + Yoshitaka Amano</t>
  </si>
  <si>
    <t xml:space="preserve">La éédition remise au gout du jour du premier opus de la grande saga de j-rpg</t>
  </si>
  <si>
    <t xml:space="preserve">le bon graphique très net</t>
  </si>
  <si>
    <t xml:space="preserve">ça reste très old school (forcément)</t>
  </si>
  <si>
    <t xml:space="preserve">Final fantasy IV - complete collection</t>
  </si>
  <si>
    <t xml:space="preserve">farming à la con + girl power + joue le méchant</t>
  </si>
  <si>
    <t xml:space="preserve">La version ultime, remise au gout du jour et proposant diverses extensions, du j-rpg de l'éditeur</t>
  </si>
  <si>
    <t xml:space="preserve">les ajouts au jeu original</t>
  </si>
  <si>
    <t xml:space="preserve">vraiment plaisant à regarder ou à jouer</t>
  </si>
  <si>
    <t xml:space="preserve">dans le fond, ça reste identique au jeu de base</t>
  </si>
  <si>
    <t xml:space="preserve">Final fantasy tactics</t>
  </si>
  <si>
    <t xml:space="preserve">Un jeu de rôle tactique au tour par tour dans lem onde d'Ivalice, repris par plusieurs épisodes canons de la saga de j-rpg</t>
  </si>
  <si>
    <t xml:space="preserve">le portage d’un vrai bon tactical</t>
  </si>
  <si>
    <t xml:space="preserve">un scénario sympa (une fois passé l’intro un peu molle)</t>
  </si>
  <si>
    <t xml:space="preserve">quelques problèmes de lisibilité</t>
  </si>
  <si>
    <t xml:space="preserve">un aspect un poil austère</t>
  </si>
  <si>
    <t xml:space="preserve">Gradius collection</t>
  </si>
  <si>
    <t xml:space="preserve">Une compilation repreannt plusieurs opus majeurs de la série de shoot en vue de côté (gradius 1 à 4 + l'opus gaiden)</t>
  </si>
  <si>
    <t xml:space="preserve">plein de niveaux à explorer</t>
  </si>
  <si>
    <t xml:space="preserve">pas vraiment de retouches graphiques</t>
  </si>
  <si>
    <t xml:space="preserve">Gran theft auto - liberty city stories</t>
  </si>
  <si>
    <t xml:space="preserve">6 sans fil (multijeux requis)</t>
  </si>
  <si>
    <t xml:space="preserve">contenu « immoral » (lgbt) + contenu violent + drogue</t>
  </si>
  <si>
    <t xml:space="preserve">Un épisode spin-off de la série, prenant place dans l'univers de gta 3 tout en proposant un scénario original</t>
  </si>
  <si>
    <t xml:space="preserve">retrouver le cadre de GTA3 (avec un héros qui parle)</t>
  </si>
  <si>
    <t xml:space="preserve">le mode histoire convaincant</t>
  </si>
  <si>
    <t xml:space="preserve">techniquement en retrait</t>
  </si>
  <si>
    <t xml:space="preserve">Gran theft auto - vice city stories</t>
  </si>
  <si>
    <t xml:space="preserve">USA (contemporain) – Miami</t>
  </si>
  <si>
    <t xml:space="preserve">Phil Collins</t>
  </si>
  <si>
    <t xml:space="preserve">Un épisode spin-off de la série, prenant place dans l'univers de gta vice city tout en proposant un scénario original</t>
  </si>
  <si>
    <t xml:space="preserve">le mode histoire réussi</t>
  </si>
  <si>
    <t xml:space="preserve">Vice city est moins agréable à parcourir que Liberty (culs de sacs, routes étroites...)</t>
  </si>
  <si>
    <t xml:space="preserve">Half minute hero</t>
  </si>
  <si>
    <t xml:space="preserve">voyage dans le temps / mondes parallèles + héros improbable</t>
  </si>
  <si>
    <t xml:space="preserve">Un jeu d'action en vue de dessus ressembvlant finalement plus à un jeu de puzzle, demandant d'occire l'ennemi principal du niveau en moins de 30 secondes sous peine de fin du monde</t>
  </si>
  <si>
    <t xml:space="preserve">le concept du niveau à rusher</t>
  </si>
  <si>
    <t xml:space="preserve">des casse-tête qui font appel à la réflexion du joueur</t>
  </si>
  <si>
    <t xml:space="preserve">au niveau graphique ça n’a pas demandé trop de travail, ça va</t>
  </si>
  <si>
    <t xml:space="preserve">Hot shots tennis get a grip</t>
  </si>
  <si>
    <t xml:space="preserve">4 sans fil (option mono exemplaire)</t>
  </si>
  <si>
    <t xml:space="preserve">Un portage de everybody's tennis proposant un nouveau système de jouabilité typé arcade et particulièrement amusant</t>
  </si>
  <si>
    <t xml:space="preserve">le mode aventure frais et sympa</t>
  </si>
  <si>
    <t xml:space="preserve">la jouabilité arcade claire et précise (encore meilleure que l’opus ps2)</t>
  </si>
  <si>
    <t xml:space="preserve">ça pixellise un peu</t>
  </si>
  <si>
    <t xml:space="preserve">Ikki tousen - eloquent fist - limited edition</t>
  </si>
  <si>
    <t xml:space="preserve">figurine + notebook</t>
  </si>
  <si>
    <t xml:space="preserve">ikki tousen</t>
  </si>
  <si>
    <t xml:space="preserve">Un beat them up dans l’univers un peu coquin du manga mais proposant une jouabilité intéressante et des niveaux bien constrits</t>
  </si>
  <si>
    <t xml:space="preserve">le système de jeu digne des meilleurs beat them up</t>
  </si>
  <si>
    <t xml:space="preserve">une vraie histoire (qui change des sœurs à sauver)</t>
  </si>
  <si>
    <t xml:space="preserve">le scénar un peu niais tout de même</t>
  </si>
  <si>
    <t xml:space="preserve">Jeanne d'arc</t>
  </si>
  <si>
    <t xml:space="preserve">Un jeu de stratégie au tour par tout qui s’inspire (très librement) du personnage historique français, tout en proposant des mécaniques intéressantes et plus accessibles que celles de la série Disgaea</t>
  </si>
  <si>
    <t xml:space="preserve">Jeanne d’Arc un peu prétexte (ou alors j’ai raté un truc dans l’histoire de France)</t>
  </si>
  <si>
    <t xml:space="preserve">Kingdom hearts birth by sleep</t>
  </si>
  <si>
    <t xml:space="preserve">Un épisode portable de la série d’action RPG qui continue à développer une mythologie à la croisée des univers Disney et du design façon final fantasy</t>
  </si>
  <si>
    <t xml:space="preserve">un bon cru d’univers Disney</t>
  </si>
  <si>
    <t xml:space="preserve">la prise en main un peu compliquée sans second stick</t>
  </si>
  <si>
    <t xml:space="preserve">Multiples (amiga, megadrive, snes)</t>
  </si>
  <si>
    <t xml:space="preserve">Un remaster du grand succès de l’ère 16bis, où il est toujours question d’amener sa colonie de lemmings à bon port en utilisant les différents talents attribuables (creuseur, constructeur de pont...)</t>
  </si>
  <si>
    <t xml:space="preserve">un bon mix d’anciens et de nouveaux niveaux</t>
  </si>
  <si>
    <t xml:space="preserve">graphiquement moins charmant que les opus originaux</t>
  </si>
  <si>
    <t xml:space="preserve"> c’est petit, tout petit</t>
  </si>
  <si>
    <t xml:space="preserve">Locoroco</t>
  </si>
  <si>
    <t xml:space="preserve">Un jeu bucolique à la bande son phénoménale, demandant d’incliner le paysage pour faire rouler sa petite boule jusqu’à l’arrivée, non sans récupérer moult bonus </t>
  </si>
  <si>
    <t xml:space="preserve">l’expérience familiale par excellence</t>
  </si>
  <si>
    <t xml:space="preserve">La bande-son enchanteresse</t>
  </si>
  <si>
    <t xml:space="preserve">les mécaniques se renouvellent peu au fil des niveaux</t>
  </si>
  <si>
    <t xml:space="preserve">Locoroco 2</t>
  </si>
  <si>
    <t xml:space="preserve">La suite directe du premier opus, proposant de nouveaux niveaux sans modifier la formule d’inclinaison de paysage du premier opus, permettant de faire progresser sa boule à travers des niveaux très bucoliques</t>
  </si>
  <si>
    <t xml:space="preserve">une palanquée de nouveaux niveaux</t>
  </si>
  <si>
    <t xml:space="preserve">quasi-identique au premier opus</t>
  </si>
  <si>
    <t xml:space="preserve">Lunar - silver star harmony</t>
  </si>
  <si>
    <t xml:space="preserve">ost + cartes</t>
  </si>
  <si>
    <t xml:space="preserve">Le remaster d’un j-rpg classique, qui fait des merveilles au niveau graphique malgré un système de jeu classique</t>
  </si>
  <si>
    <t xml:space="preserve">graphiquement flamboyant</t>
  </si>
  <si>
    <t xml:space="preserve">les mécaniques un peu vieillottes</t>
  </si>
  <si>
    <t xml:space="preserve">Medievil resurrection</t>
  </si>
  <si>
    <t xml:space="preserve">Censuré au Japon (contenu gore – crâne du héros caché sous un casque)</t>
  </si>
  <si>
    <t xml:space="preserve">Un remake du jeu d’action déjanté de la première playstation, proposant des graphismes propres et un univers toujours aussi loufoque, malgré une jouabilité assez datée</t>
  </si>
  <si>
    <t xml:space="preserve">Motorstorm - artic edge</t>
  </si>
  <si>
    <t xml:space="preserve">Big big studios</t>
  </si>
  <si>
    <t xml:space="preserve">Un épisode portable de la série de jeux de course arcade de la ps3, proposant une jouabilité agréable et ce côté « multi-véhicules » qui fait le charme de la série</t>
  </si>
  <si>
    <t xml:space="preserve">une conduite arcade totalement décomplexée</t>
  </si>
  <si>
    <t xml:space="preserve">graphiquement ,évidemment, c’est « juste » bien</t>
  </si>
  <si>
    <t xml:space="preserve">Namco museum battle collection</t>
  </si>
  <si>
    <t xml:space="preserve">fantoooooomes+ méchant charismatique</t>
  </si>
  <si>
    <t xml:space="preserve">Une compilation de l’éditeur mythique (Pac-Man, Galaxian, King &amp; Balloon, Galaga, Rally-X, New Rally-X, Bosconian, Dig Dug, Dig Dug II, Xevious, Mappy, The Tower Of Druaga, Dragon Buster, Grobda, Motos et Rolling Thunder(+ remix : Pac-Man Arrangement, Galaga Arrangement, New Rally-X Arrangement et Dig Dug Arrangement)</t>
  </si>
  <si>
    <t xml:space="preserve">une belle brochette de hits de l’arcade</t>
  </si>
  <si>
    <t xml:space="preserve">une bonne moitié des jeux sent bien la naphtaline (même avec le coefficient nostalgique)</t>
  </si>
  <si>
    <t xml:space="preserve">NBA street showdown</t>
  </si>
  <si>
    <t xml:space="preserve">Un jeu de basketball arcade empreint d’une ambiance « jeu de rue » </t>
  </si>
  <si>
    <t xml:space="preserve">le gameplay arcade</t>
  </si>
  <si>
    <t xml:space="preserve">moins fun qu’un nba jam</t>
  </si>
  <si>
    <t xml:space="preserve">Panic bomber</t>
  </si>
  <si>
    <t xml:space="preserve">Un puzzle game dans le monde de bomberman</t>
  </si>
  <si>
    <t xml:space="preserve">le concept des perso, bombes et murs, sympa</t>
  </si>
  <si>
    <t xml:space="preserve">ça reste sympa, sans plus</t>
  </si>
  <si>
    <t xml:space="preserve">Parappa the rapper</t>
  </si>
  <si>
    <t xml:space="preserve">Un des premiers jeux musicaux proposant de jouer des clips intéractifs, prenant ici la forme de dessins animés loufoques mettant en scène des personnages « tout plats »</t>
  </si>
  <si>
    <t xml:space="preserve">une bande-son bien variée</t>
  </si>
  <si>
    <t xml:space="preserve">le système de scoring est vraiment trop strict</t>
  </si>
  <si>
    <t xml:space="preserve">Parasite Eve : the 3rd birthday</t>
  </si>
  <si>
    <t xml:space="preserve">Le troisième opus de la série de survival horror éponyme, désormais plus orientée action et faisant la part belle aux combats contre nombre de bestioles repoussantes</t>
  </si>
  <si>
    <t xml:space="preserve">graphiquement bluffant</t>
  </si>
  <si>
    <t xml:space="preserve">souple à manier</t>
  </si>
  <si>
    <t xml:space="preserve">peut faire hurler les adeptes des deux premiers opus (orientés survival)</t>
  </si>
  <si>
    <t xml:space="preserve">Parodius portable</t>
  </si>
  <si>
    <t xml:space="preserve">Une compilation regroupant 5 jeux de tir 2 vue de côté de la série parodique (parodius, parodius da, sexy parodius, gukoju parodius et parodius forever)</t>
  </si>
  <si>
    <t xml:space="preserve">l’ambiance vraiment délirante</t>
  </si>
  <si>
    <t xml:space="preserve">rien de bien nouveau par rapport aux originaux</t>
  </si>
  <si>
    <t xml:space="preserve">Patapon</t>
  </si>
  <si>
    <t xml:space="preserve">Un jeu de stratégie musicale vue de côté assez atypique et graphiquement irrésistible, qui demande de choisir et d’entrer des commandes en rythme afin de faire face aux différents adversaires et obstacles rencontrés (monstres, murs…)</t>
  </si>
  <si>
    <t xml:space="preserve">l’univers irrésistible</t>
  </si>
  <si>
    <t xml:space="preserve">une jouabilité qui se complexifie au fil du temps, offrant de belles options stratégiques</t>
  </si>
  <si>
    <t xml:space="preserve">la difficulté qui grimpe en flèche</t>
  </si>
  <si>
    <t xml:space="preserve">Patapon 2</t>
  </si>
  <si>
    <t xml:space="preserve">La suite directe du premier opus du jeu de stratégie musicale, qui propose globalement le même concept en élevant le niveau de difficulté et proposant un nouveau système de héros</t>
  </si>
  <si>
    <t xml:space="preserve">toujours aussi craquant sur les plans visuel et sonore</t>
  </si>
  <si>
    <t xml:space="preserve">pas tellement de nouveautés</t>
  </si>
  <si>
    <t xml:space="preserve">Patapon 3</t>
  </si>
  <si>
    <t xml:space="preserve">Le troisième opus de la série de jeu de stratégie musicale, qui renouvelle le système de jeu en limitant le nombre de personnages à l’écran, se focalisant ainsi sur des héros</t>
  </si>
  <si>
    <t xml:space="preserve">les nouvelles mécaniques de jeu qui font évoluer la série</t>
  </si>
  <si>
    <t xml:space="preserve">le nouveau système de héros, moins convaincant</t>
  </si>
  <si>
    <t xml:space="preserve">Pc Engine best soldier collection</t>
  </si>
  <si>
    <t xml:space="preserve">Une compilation regroupant les opus de la saga de jeu de tirs « soldier » (incluant super star soldier, final soldier, soldier blade et star parodier)</t>
  </si>
  <si>
    <t xml:space="preserve">trois shooters légendaires réunis</t>
  </si>
  <si>
    <t xml:space="preserve">la difficulté plus ou moins accessible selon les épisodes</t>
  </si>
  <si>
    <t xml:space="preserve">l’univers paraît générique après tant d’années</t>
  </si>
  <si>
    <t xml:space="preserve">Persona 3 portable - collector</t>
  </si>
  <si>
    <t xml:space="preserve">book + cartes</t>
  </si>
  <si>
    <t xml:space="preserve">Ghostlight</t>
  </si>
  <si>
    <t xml:space="preserve">pouvoirs psy + girl power</t>
  </si>
  <si>
    <t xml:space="preserve">Le portage de la version »fes » d’un RPG majeur de la playstation 2, proposant un mix entre exploration de donjons et activités sociales dans un univers totalement dérangé</t>
  </si>
  <si>
    <t xml:space="preserve">les personnages qui ont la classe</t>
  </si>
  <si>
    <t xml:space="preserve">le mix réussi entre simulation de vie standard et épopées héroiques</t>
  </si>
  <si>
    <t xml:space="preserve">un seul (gros) donjon</t>
  </si>
  <si>
    <t xml:space="preserve">Popolocrois</t>
  </si>
  <si>
    <t xml:space="preserve">G-artists</t>
  </si>
  <si>
    <t xml:space="preserve">Agetech</t>
  </si>
  <si>
    <t xml:space="preserve">Un RPG simple d’accès et idéal pour s’initier au genre, proposant en outre quelques aspects de stratégie dans un univers mignon et coloré</t>
  </si>
  <si>
    <t xml:space="preserve">graphiquement charmant</t>
  </si>
  <si>
    <t xml:space="preserve">la courbe de difficulté très accessible</t>
  </si>
  <si>
    <t xml:space="preserve">ça reste du tactical classique, avec tous les défauts du genre</t>
  </si>
  <si>
    <t xml:space="preserve">Power stone collection</t>
  </si>
  <si>
    <t xml:space="preserve">La compilation des deux opus du jeu de combat en arène vue de dessus de la dreamcast, parfaitement adaptés pour les amateurs de sensations arcade malgré un système de combat relativement simpliste</t>
  </si>
  <si>
    <t xml:space="preserve">deux opus pour deux jouabilités différentes</t>
  </si>
  <si>
    <t xml:space="preserve">plutôt fidèle aux moutures dreamcast</t>
  </si>
  <si>
    <t xml:space="preserve">le premier opus manque toujours un peu de précision</t>
  </si>
  <si>
    <t xml:space="preserve">Prinny - can I be the hero?</t>
  </si>
  <si>
    <t xml:space="preserve">Un opus « spin-off » plateforme de la série disgaea, qui propose d’incarner un adorable pingouin de l’univers principal, plongé dans une histoire au scénario aussi déjanté que ceux de la série principale</t>
  </si>
  <si>
    <t xml:space="preserve">l’humour typique que Disgaea</t>
  </si>
  <si>
    <t xml:space="preserve">Enrobage mis à part, c’est de la plateforme basique</t>
  </si>
  <si>
    <t xml:space="preserve">Project diva extend</t>
  </si>
  <si>
    <t xml:space="preserve">Un jeu de rythme dans l’univers d’une idole virtuelle japonaise, proposant des mélodies très entraînantes pour qui adhère au système des vocaloids</t>
  </si>
  <si>
    <t xml:space="preserve">le personnage de Miku, plutôt attachant</t>
  </si>
  <si>
    <t xml:space="preserve">une belle série de chansons au top</t>
  </si>
  <si>
    <t xml:space="preserve">quelques chansons un peu « à côté » (mais c’est certainement une question de goût)</t>
  </si>
  <si>
    <t xml:space="preserve">le concept vocaloid très clivant (on accroche ou on déteste)</t>
  </si>
  <si>
    <t xml:space="preserve">Pursuit force</t>
  </si>
  <si>
    <t xml:space="preserve">Un jeu d’action hybride mixant phases à pieds et phase en véhicule, dans une ambiance très arcade</t>
  </si>
  <si>
    <t xml:space="preserve">l’ambiance totalement improbable</t>
  </si>
  <si>
    <t xml:space="preserve">graphiquement ça pique un peu</t>
  </si>
  <si>
    <t xml:space="preserve">Pursuit force extreme justice</t>
  </si>
  <si>
    <t xml:space="preserve">La suite du jeu de poursuite automobile, proposant une nouvelle floppée de missions sympa</t>
  </si>
  <si>
    <t xml:space="preserve">l’ambiance toujours improbable</t>
  </si>
  <si>
    <t xml:space="preserve">rien de bien nouveau</t>
  </si>
  <si>
    <t xml:space="preserve">Puzzle quest</t>
  </si>
  <si>
    <t xml:space="preserve">Infinite interactive</t>
  </si>
  <si>
    <t xml:space="preserve">Un concept de puzzle s’inscrivant dans une aventures scénarisée ituée dans un univers héroic-fantasy</t>
  </si>
  <si>
    <t xml:space="preserve">le facteur chance qui oriente parfois le cours des parties</t>
  </si>
  <si>
    <t xml:space="preserve">Queen's blade spiral chaos</t>
  </si>
  <si>
    <t xml:space="preserve">queen’s blade</t>
  </si>
  <si>
    <t xml:space="preserve">Un tactical RPG un peu frippon dans un univers très mignon</t>
  </si>
  <si>
    <t xml:space="preserve">le chara-design de qualité</t>
  </si>
  <si>
    <t xml:space="preserve">partie stratégie vue et revue</t>
  </si>
  <si>
    <t xml:space="preserve">Queen's gate spiral chaos</t>
  </si>
  <si>
    <t xml:space="preserve">La suite directe de l’opus Queen’s blade, proposant le même cocktail tactical-RPG et univers frippon</t>
  </si>
  <si>
    <t xml:space="preserve">le chara-design toujours d’aussi bonne qualité</t>
  </si>
  <si>
    <t xml:space="preserve">R-type tactics</t>
  </si>
  <si>
    <t xml:space="preserve">2D+3D</t>
  </si>
  <si>
    <t xml:space="preserve">R-type</t>
  </si>
  <si>
    <t xml:space="preserve">Un jeu de stratégie tour par tour dans l’univers de r-type, proposant une belle profondeur de jeu</t>
  </si>
  <si>
    <t xml:space="preserve">le gameplay qui surprend agréablement par sa profondeur</t>
  </si>
  <si>
    <t xml:space="preserve">l’ambiance r-type</t>
  </si>
  <si>
    <t xml:space="preserve">le scénar en mode automatique</t>
  </si>
  <si>
    <t xml:space="preserve">graphiquement c’’est pauvre</t>
  </si>
  <si>
    <t xml:space="preserve">Salamander portable</t>
  </si>
  <si>
    <t xml:space="preserve">Une compilation de shooters 2d reprenant Life force, salamander 2, xexex ainsi que la version msx de gradius 2</t>
  </si>
  <si>
    <t xml:space="preserve">life-force, toujours fringant malgré le poids des ans</t>
  </si>
  <si>
    <t xml:space="preserve">Salamander 2 et ses effets graphiques à tous les coins de rue</t>
  </si>
  <si>
    <t xml:space="preserve">un peu chiche en bonus</t>
  </si>
  <si>
    <t xml:space="preserve">SNK arcade classics vol 0</t>
  </si>
  <si>
    <t xml:space="preserve">Une compilation de l’éditeur mythique (ASO (Alpha Mission), Athena, Bermuda Triangle, Dogosoken (Ikari II), Gold Medalist, Guerrilla War, HAL 21, Ikari Warriors, Ikari III: The Rescue,Marvin's Maze, P.O.W.: Prisoners of War, Prehistoric Isle in 1930, Psycho Soldier, SAR Search and Rescue, Sasuke vs. Commander, Street Smart, Super Championship Baseball,TANK, Touch Down Fever, Vanguard 2)</t>
  </si>
  <si>
    <t xml:space="preserve">un concentré des débuts de SNK</t>
  </si>
  <si>
    <t xml:space="preserve">une grosse majorité des jeux sent le souffre</t>
  </si>
  <si>
    <t xml:space="preserve">Soreyuke! Portable</t>
  </si>
  <si>
    <t xml:space="preserve">Alchemist</t>
  </si>
  <si>
    <t xml:space="preserve">Wirehead</t>
  </si>
  <si>
    <t xml:space="preserve">Un shooter vue de côté proposant un univers coloré et un petit caractère frippon typiquement japonais</t>
  </si>
  <si>
    <t xml:space="preserve">l’ambiance heu….toute en rondeurs</t>
  </si>
  <si>
    <t xml:space="preserve">vraiment sympa à jouer</t>
  </si>
  <si>
    <t xml:space="preserve">dur de chez dur vers la fin</t>
  </si>
  <si>
    <t xml:space="preserve">Soul calibur broken destiny</t>
  </si>
  <si>
    <t xml:space="preserve">Un portage reprenant le concept du soul calibur 4 de la ps3 et toute l’efficacité du système de combat à arme blanche en versus, sans toutefois proposer de mode histoire consistant</t>
  </si>
  <si>
    <t xml:space="preserve">un bon concentré de la jouabilité de la série</t>
  </si>
  <si>
    <t xml:space="preserve">tout casser avec Kratos</t>
  </si>
  <si>
    <t xml:space="preserve">l’absence totale de mode histoire qui fait tâche</t>
  </si>
  <si>
    <t xml:space="preserve">SSX on tour</t>
  </si>
  <si>
    <t xml:space="preserve">Le portage du dernier opus de la série de jeu de ski de la ps2, proposant une jouabilité typée arcade et d’excellentes sensations malgrté un système de figures difficilement manipulable</t>
  </si>
  <si>
    <t xml:space="preserve">vraiment proche de l’opus ps2</t>
  </si>
  <si>
    <t xml:space="preserve">la jouabilité globalement convaincante</t>
  </si>
  <si>
    <t xml:space="preserve">sans second stick, c’est parfois un peu rude quand même</t>
  </si>
  <si>
    <t xml:space="preserve">Suikoden – Tsumugareshi Hyakunen no Toki</t>
  </si>
  <si>
    <t xml:space="preserve">La compilation des deux premiers opus de la saga, proposant des scénarios de haute volée et un système de jeu classique</t>
  </si>
  <si>
    <t xml:space="preserve">deux œuvres majeures du j-rpg</t>
  </si>
  <si>
    <t xml:space="preserve">le portage aurait mérité un petit coup de polish</t>
  </si>
  <si>
    <t xml:space="preserve">Tactics ogre - let us cling together</t>
  </si>
  <si>
    <t xml:space="preserve">Un jeu de stratégie au tour par tour issu de la célèbre série de référence du tactical RPG</t>
  </si>
  <si>
    <t xml:space="preserve">l’univers bien monté</t>
  </si>
  <si>
    <t xml:space="preserve">la mise à jur graphique sympa mais pas transcendante</t>
  </si>
  <si>
    <t xml:space="preserve">Taiko no tatsujin portable DX</t>
  </si>
  <si>
    <t xml:space="preserve">Accessoire (instrument optionnel)</t>
  </si>
  <si>
    <t xml:space="preserve">bouge ton popotin – jeu sportif + culture japonaise</t>
  </si>
  <si>
    <t xml:space="preserve">Un jeu musical faisant intervenir deux « tambours » japonais et demandant de bien suivre les indications s’affichant frénétiquement sur l’écran</t>
  </si>
  <si>
    <t xml:space="preserve">une très jolie ambiance</t>
  </si>
  <si>
    <t xml:space="preserve">sans écran tactile ni accessoire, on perd un peu en immersion</t>
  </si>
  <si>
    <t xml:space="preserve">quelques morceaux hors sujet</t>
  </si>
  <si>
    <t xml:space="preserve">Taito legends powered up</t>
  </si>
  <si>
    <t xml:space="preserve">Xplosiv</t>
  </si>
  <si>
    <t xml:space="preserve">Une compilation de l’éditeur mythique (Space Invaders, Space Invaders - Part 2, Return of the Invaders, New Zealand Story, Phoenix, Alpine Ski, Elevator Action, Crazy Balloon, Crack'n Pop, Lunar Rescue, Balloon Bomber, Legend of Kage, The Faryland Story, Rastan Saga, Raimais Quid, Kiki Kaikai, Kuri Kinton, Space Dungeon, Space Chaser, Cameltry)</t>
  </si>
  <si>
    <t xml:space="preserve">un concentré de l’histoire de l’arcade</t>
  </si>
  <si>
    <t xml:space="preserve">ça sent vraiment le vieux faisan, parfois</t>
  </si>
  <si>
    <t xml:space="preserve">Tales of destiny 2</t>
  </si>
  <si>
    <t xml:space="preserve">Namco tales studio (wolfteam)</t>
  </si>
  <si>
    <t xml:space="preserve">un tales of magnifique de la grande époque</t>
  </si>
  <si>
    <t xml:space="preserve">le système de combat tales of, superbe</t>
  </si>
  <si>
    <t xml:space="preserve">ma gni fi que</t>
  </si>
  <si>
    <t xml:space="preserve">les héros un peu trop guimauve</t>
  </si>
  <si>
    <t xml:space="preserve">les phases de carte de 3d</t>
  </si>
  <si>
    <t xml:space="preserve">Trails in the sky</t>
  </si>
  <si>
    <t xml:space="preserve">legend of heroes</t>
  </si>
  <si>
    <t xml:space="preserve">Un j-rpg efficace bien que classique dans un monde coloré proposant un système de jeu se rapprochant du tactical et un scénario reprenant les codes du visual novel</t>
  </si>
  <si>
    <t xml:space="preserve">le système de combat original, moitié tactical et moitié jrpg</t>
  </si>
  <si>
    <t xml:space="preserve">le scénario dynamique et original</t>
  </si>
  <si>
    <t xml:space="preserve">graphiquement pauvre</t>
  </si>
  <si>
    <t xml:space="preserve">Twinbee portable</t>
  </si>
  <si>
    <t xml:space="preserve">Multiples (nes, master system, snes, megadrive, pc engine)</t>
  </si>
  <si>
    <t xml:space="preserve">Une compilation de 5 shooters en vue de dessus de la série de référence (Twinbee, Twinbee da, data na Twinbee, Pop n Twinbee et Twinbee yahoo)</t>
  </si>
  <si>
    <t xml:space="preserve">l’ambiance colorée qui change des shoots de science-fiction « durs »</t>
  </si>
  <si>
    <t xml:space="preserve">on aurait aimé quelques petites surprises en plus</t>
  </si>
  <si>
    <t xml:space="preserve">Ultimate ghosts n goblins</t>
  </si>
  <si>
    <t xml:space="preserve">Tose</t>
  </si>
  <si>
    <t xml:space="preserve">ghosts and goblins</t>
  </si>
  <si>
    <t xml:space="preserve">Une version « remake en 2,5d d’un des opus cultes de la saga de jeu de plateforme 2d, incluant l’original en bonus</t>
  </si>
  <si>
    <t xml:space="preserve">le remake de bonne qualité globale</t>
  </si>
  <si>
    <t xml:space="preserve">pouvoir rejouer à l’original</t>
  </si>
  <si>
    <t xml:space="preserve">l’aspect 3d dont on aurait clairement pu se passer</t>
  </si>
  <si>
    <t xml:space="preserve">Valkyria chronicles 2</t>
  </si>
  <si>
    <t xml:space="preserve">Le second opus de la série de jeu de stratégie tour par tour original, proposant une vision « action » donnant l’impression au joueur de participer aux actions de ses personnages</t>
  </si>
  <si>
    <t xml:space="preserve">la grande profondeur stratégique</t>
  </si>
  <si>
    <t xml:space="preserve">pas d’évolution de puis le premier opus</t>
  </si>
  <si>
    <t xml:space="preserve">la galerie de personnages moins attachante</t>
  </si>
  <si>
    <t xml:space="preserve">Valkyrie profile Lenneth</t>
  </si>
  <si>
    <t xml:space="preserve">Un J-RPG au scénario exceptionnel, servi par une réalisation graphique harmonieuse et un système de jeu classique mais reprenant les meilleurs concepts du genre</t>
  </si>
  <si>
    <t xml:space="preserve">la patte graphique particulière qui amène une certaine mélancolie</t>
  </si>
  <si>
    <t xml:space="preserve">la gestion des combats dynamique</t>
  </si>
  <si>
    <t xml:space="preserve">la sensation de liberté qui fait qu’on se sent parfois paumé</t>
  </si>
  <si>
    <t xml:space="preserve">Viewtiful joe - red hot rumble</t>
  </si>
  <si>
    <t xml:space="preserve">super héros en collant/armure + culture japonaise</t>
  </si>
  <si>
    <t xml:space="preserve">Atsushi Inaba</t>
  </si>
  <si>
    <t xml:space="preserve">Une transposition de l’univers du beat them all de référence dans un jeu de combat compétitif arcade façon « super smash bros »</t>
  </si>
  <si>
    <t xml:space="preserve">le fun immédiat</t>
  </si>
  <si>
    <t xml:space="preserve">pas bien beau</t>
  </si>
  <si>
    <t xml:space="preserve">Virtua tennis world tour</t>
  </si>
  <si>
    <t xml:space="preserve">Le portage du concept de virtua tennis 3 sur la console portable, avec toujours cette jouabilité arcade particulièrement amusante</t>
  </si>
  <si>
    <t xml:space="preserve">un vrai Virtua Tennis transportable</t>
  </si>
  <si>
    <t xml:space="preserve">What did I do to deserve this my lord 2</t>
  </si>
  <si>
    <t xml:space="preserve">Un jeu de gestion stratégique atypique, ressemblant dans l’esprit à dungeon keeper (avec une approche bien plus arcade dans les faits) et demandant de protéger son donjon des attaques de héros locaux</t>
  </si>
  <si>
    <t xml:space="preserve">le concept à la Dungeon keeper</t>
  </si>
  <si>
    <t xml:space="preserve">l’interface claire malgré la multitude d’options</t>
  </si>
  <si>
    <t xml:space="preserve">Worms open warfare 2</t>
  </si>
  <si>
    <t xml:space="preserve">Un opus du jeu de stratégie compétitif au tour par tour, proposant d’exterminer les équipes de verre adverses à base de bazooka, grenades, dynamiques ou plus prosaiquement expulsion dans le vide</t>
  </si>
  <si>
    <t xml:space="preserve">l’arsenal de la série au complet</t>
  </si>
  <si>
    <t xml:space="preserve">plus un best-of qu’une révolution</t>
  </si>
  <si>
    <t xml:space="preserve">Ygddra union</t>
  </si>
  <si>
    <t xml:space="preserve">Sting</t>
  </si>
  <si>
    <t xml:space="preserve">Censuré en occident (contenu immoral vision de la femme – scène du bain fortement édulcorée)</t>
  </si>
  <si>
    <t xml:space="preserve">Un jeu de rôle orienté stratégie proposant une patte graphique particulière et un système de combat atypique</t>
  </si>
  <si>
    <t xml:space="preserve">l’ambiance graphique sympa</t>
  </si>
  <si>
    <t xml:space="preserve">le système de jeu parsemé de petites originalités</t>
  </si>
  <si>
    <t xml:space="preserve">univers et personnages stéréotypés</t>
  </si>
  <si>
    <t xml:space="preserve">Ys ark of napishtim</t>
  </si>
  <si>
    <t xml:space="preserve">Le Sixième opus de la série Ys, adoptant une vue de dessus et une représentation 3d tout en conservant le système de jeu classique de la série</t>
  </si>
  <si>
    <t xml:space="preserve">les sensations « ys » sont là</t>
  </si>
  <si>
    <t xml:space="preserve">les combats de boss souvent superbes</t>
  </si>
  <si>
    <t xml:space="preserve">graphiquement austère, voire dépouillé</t>
  </si>
  <si>
    <t xml:space="preserve">Ys chronicles (1 &amp; 2)</t>
  </si>
  <si>
    <t xml:space="preserve">Multiples (préhistoire, pc engine)</t>
  </si>
  <si>
    <t xml:space="preserve">Une compilation réunissant les deux premiers opus de la série et leur jouabilité particulière</t>
  </si>
  <si>
    <t xml:space="preserve">jouer en mode remake ou en mode original</t>
  </si>
  <si>
    <t xml:space="preserve">le design de la série toujours au top</t>
  </si>
  <si>
    <t xml:space="preserve">le système de « coup par contact » qui déstabilise</t>
  </si>
  <si>
    <t xml:space="preserve">le scénar de baaaaase</t>
  </si>
  <si>
    <t xml:space="preserve">Ys the oath in Felghana</t>
  </si>
  <si>
    <t xml:space="preserve">Un remake du troisième épisode de la série intégrant une représentation en 3d vue de dessus et un remake complet de la présentation du jeu</t>
  </si>
  <si>
    <t xml:space="preserve">la jouabilité bien modernisée</t>
  </si>
  <si>
    <t xml:space="preserve">le level design parfois un peu trop basique</t>
  </si>
  <si>
    <t xml:space="preserve">Ys seven</t>
  </si>
  <si>
    <t xml:space="preserve">Un épisode intégrant pour la première fois un nouveau type de jouabilité « 3d » vue de derrière, tout en conservant l’orientation Action-RPG de la série</t>
  </si>
  <si>
    <t xml:space="preserve">une belle réussite de jouabilité action-3d</t>
  </si>
  <si>
    <t xml:space="preserve">les donjons plus vivants</t>
  </si>
  <si>
    <t xml:space="preserve">graphiquement bien, sans plus</t>
  </si>
  <si>
    <t xml:space="preserve">PS vita</t>
  </si>
  <si>
    <t xml:space="preserve">Une remasterisation tant graphique que ludique de l’opus originale de la saga Abe, proposant une avancée plus dynamique sans trahir l’esprit du jeu initial</t>
  </si>
  <si>
    <t xml:space="preserve">la remise à jour graphique, splendide</t>
  </si>
  <si>
    <t xml:space="preserve">il faut s’habituer au scrolling, totalement contre-nature pour les habitués</t>
  </si>
  <si>
    <t xml:space="preserve">plus de voix français dans cette version…</t>
  </si>
  <si>
    <t xml:space="preserve">Akiba's trip – undead &amp; undressed</t>
  </si>
  <si>
    <t xml:space="preserve">Un jeu d’action 3d dans lequel votre personnage doit lever le voile sur un mystérieux mal qui hante les rue de la ville et craint le soleil, quitte à deshabiller l’ensemble des citadins</t>
  </si>
  <si>
    <t xml:space="preserve">l’histoire de vampire à déshabiller, finalement plus plaisante qu’anticipé</t>
  </si>
  <si>
    <t xml:space="preserve">le fan-service reste raisonnable</t>
  </si>
  <si>
    <t xml:space="preserve">assez rigide sans sa prise en main</t>
  </si>
  <si>
    <t xml:space="preserve">et ça blablatte, et ça blablatte…</t>
  </si>
  <si>
    <t xml:space="preserve">Arcana heart 3 love max</t>
  </si>
  <si>
    <t xml:space="preserve">Un jeu de combat 2d classique proposant une aspect graphique agréable et un système de jeu accessible aux non-initiés</t>
  </si>
  <si>
    <t xml:space="preserve">la prise en main super facile</t>
  </si>
  <si>
    <t xml:space="preserve">très classique, roaster mis à part</t>
  </si>
  <si>
    <t xml:space="preserve">Assassin's creed chronicles</t>
  </si>
  <si>
    <t xml:space="preserve">reconstitution historique + héros « minoritaire »</t>
  </si>
  <si>
    <t xml:space="preserve">Chine et Tibet + Russie + Inde</t>
  </si>
  <si>
    <t xml:space="preserve">La compilation des trois opus 2d d’infiltration de la série, proposant une belle alternative au système 3d des opus principaux</t>
  </si>
  <si>
    <t xml:space="preserve">une belle conversion du concept Assassin’s creed dans un gameplay 2d</t>
  </si>
  <si>
    <t xml:space="preserve">trois univers graphiques distincts, tous réussis</t>
  </si>
  <si>
    <t xml:space="preserve">les gardes, parfois très bêtes, et parfois agrégés d’ubiquité</t>
  </si>
  <si>
    <t xml:space="preserve">le scénario un peu prétexte</t>
  </si>
  <si>
    <t xml:space="preserve">Blazblue continuum shift extend</t>
  </si>
  <si>
    <t xml:space="preserve">Ps vita</t>
  </si>
  <si>
    <t xml:space="preserve">Un jeu de combat 2d exigeant et parfaitement réussi au niveau graphique, proposant de surcroît un système de jeu complexe et une patte graphique maîtrisée</t>
  </si>
  <si>
    <t xml:space="preserve">un système de combat vraiment pointu</t>
  </si>
  <si>
    <t xml:space="preserve">le scénario qui se laisse suivre</t>
  </si>
  <si>
    <t xml:space="preserve">vraiment exigeant avec les débutants</t>
  </si>
  <si>
    <t xml:space="preserve">Bullet girls</t>
  </si>
  <si>
    <t xml:space="preserve">Un jeu de tir à la troisième personne proposant une atmosphère friponne et un certain aspect stratégique</t>
  </si>
  <si>
    <t xml:space="preserve">l’histoire de laisse suivre</t>
  </si>
  <si>
    <t xml:space="preserve">Bullet girls 2</t>
  </si>
  <si>
    <t xml:space="preserve">La suite directe du premier opus du jeu de tir frippon, restant dans la droite lignée de son prédécesseur en terme d'orientation de jeu et d'aspect stratégique</t>
  </si>
  <si>
    <t xml:space="preserve">une bonne variété de situations de jeu</t>
  </si>
  <si>
    <t xml:space="preserve">quasi-identique à son prédecesseur</t>
  </si>
  <si>
    <t xml:space="preserve">Child of light edition complete</t>
  </si>
  <si>
    <t xml:space="preserve">jouabilité tactile</t>
  </si>
  <si>
    <t xml:space="preserve">Ubi Art framework</t>
  </si>
  <si>
    <t xml:space="preserve">Un jeu atypique entre aventure narrative et combat façon RPG, porté par une réalisation envoutante et un système de progression fluide</t>
  </si>
  <si>
    <t xml:space="preserve">une histoire naive mais prenante</t>
  </si>
  <si>
    <t xml:space="preserve">graphiquement magnifique (merci l’Ubi Art engine)</t>
  </si>
  <si>
    <t xml:space="preserve">parfois mou du genou</t>
  </si>
  <si>
    <t xml:space="preserve">Corpse party blood drive</t>
  </si>
  <si>
    <t xml:space="preserve">moi, héros à 12 ans, scolarité</t>
  </si>
  <si>
    <t xml:space="preserve">Un opus efficace de la série de jeu d'horreur en vue du dessus, faisant suite aux évènements du premier opus et optant pour une représentation 3d du campus dans lequel se déroule une intrigue glauque et glaçante</t>
  </si>
  <si>
    <t xml:space="preserve">l’ambiance glaçante, malgré le genre visual novel</t>
  </si>
  <si>
    <t xml:space="preserve">graphiquement moins efficace en 3d</t>
  </si>
  <si>
    <t xml:space="preserve">Criminal girls - invite only</t>
  </si>
  <si>
    <t xml:space="preserve">contenu « immoral » (vision de la femme) + Censuré en occident (scènes de motivation floutées)</t>
  </si>
  <si>
    <t xml:space="preserve">Bimbos et lolitas, joue au policier</t>
  </si>
  <si>
    <t xml:space="preserve">Un j-rpg classique porté par une ambiance frippone demandant de "motiver" les héroines à se remettre dans le droit chemin, et ainsi gagner des compétences utiles en combat</t>
  </si>
  <si>
    <t xml:space="preserve">le style grahique plutôt réussi</t>
  </si>
  <si>
    <t xml:space="preserve">le système «de « motivations » est un peu malsain</t>
  </si>
  <si>
    <t xml:space="preserve">assez minimaliste au niveau système de combat</t>
  </si>
  <si>
    <t xml:space="preserve">Danganronpa trigger happy havoc</t>
  </si>
  <si>
    <t xml:space="preserve">Psp</t>
  </si>
  <si>
    <t xml:space="preserve">danganronpa</t>
  </si>
  <si>
    <t xml:space="preserve">big brother, scolarité</t>
  </si>
  <si>
    <t xml:space="preserve">Kazutaka Kodaka </t>
  </si>
  <si>
    <t xml:space="preserve">Un visual novel flirtant parfois avec les mécaniques de la série phoenix wright etse démarquant par une ambiance assez pesante et malsaine, débouchant sur un certain nombre de morts assez atroces</t>
  </si>
  <si>
    <t xml:space="preserve">la mise en scène dingue</t>
  </si>
  <si>
    <t xml:space="preserve">les phases de procès vraiment originales</t>
  </si>
  <si>
    <t xml:space="preserve">les « condamnations » un peu malsaines tout de même</t>
  </si>
  <si>
    <t xml:space="preserve">quelques baisse de rythme pendant les phases d’enquête</t>
  </si>
  <si>
    <t xml:space="preserve">Danganronpa 2</t>
  </si>
  <si>
    <t xml:space="preserve">big brot scolarité</t>
  </si>
  <si>
    <t xml:space="preserve">La suite directe du visuel novel, apportant un nouvel éclairage sur la trmae principale et quelques ajouts rendant le système de jeu un poil plus dynamique</t>
  </si>
  <si>
    <t xml:space="preserve">la mise en scène toujours aussi stylée</t>
  </si>
  <si>
    <t xml:space="preserve">les « condamnations » peut être moins réussies</t>
  </si>
  <si>
    <t xml:space="preserve">la fin un peu téléphonée</t>
  </si>
  <si>
    <t xml:space="preserve">Danganronpa another episode : ultra despair</t>
  </si>
  <si>
    <t xml:space="preserve">Un spin-off pour la série de visual novel, axé sur un système de tir dasn un environnement 3d entrecoupé de cinématiques renforçant la mythologie autour de la trame principale</t>
  </si>
  <si>
    <t xml:space="preserve">le nouveau style de jeu bien pensé</t>
  </si>
  <si>
    <t xml:space="preserve">le scénario qui offre un approfondissement de l’univers</t>
  </si>
  <si>
    <t xml:space="preserve">la jouabilité bien rigide</t>
  </si>
  <si>
    <t xml:space="preserve">Danganronpa v3</t>
  </si>
  <si>
    <t xml:space="preserve">Le troisième opus canon de la série de visual novel, proposant un nouveau scénario particulièrement bien mené et un système de "procés" toujours aussi dunamique</t>
  </si>
  <si>
    <t xml:space="preserve">une maîtrise digne des épisodes précédents</t>
  </si>
  <si>
    <t xml:space="preserve">quelques moments d’anthologie</t>
  </si>
  <si>
    <t xml:space="preserve">n’était pas vraiment nécessaire au niveau scénaristique</t>
  </si>
  <si>
    <t xml:space="preserve">Dead or alive 5 +</t>
  </si>
  <si>
    <t xml:space="preserve">jouabilité tactile + Multi asymétrique (capacités) </t>
  </si>
  <si>
    <t xml:space="preserve">Le portage quasi-parfait du cinquième opus de la saga de jeu de baston 3d, avec ajout d'un anecdotique (mais visuellement intéressant) mode combat en vue subjective en mode tactile</t>
  </si>
  <si>
    <t xml:space="preserve">le mode « tactile » tout pourri</t>
  </si>
  <si>
    <t xml:space="preserve">ça ballotte...</t>
  </si>
  <si>
    <t xml:space="preserve">Dead or alive xtrem 3 venus</t>
  </si>
  <si>
    <t xml:space="preserve">Le troisième opus du jeu multi-activités tournant autour de l'univers Dead or alive, avec toujours en ligne de mire l'observation des personnages principaux dans des tenues toujours plus ajustées</t>
  </si>
  <si>
    <t xml:space="preserve">l’ambiance festive</t>
  </si>
  <si>
    <t xml:space="preserve">Bien moins beau que sur PS4</t>
  </si>
  <si>
    <t xml:space="preserve">d’un point de vue ludique, on a vu mieux</t>
  </si>
  <si>
    <t xml:space="preserve">Death mark</t>
  </si>
  <si>
    <t xml:space="preserve">Exxperience</t>
  </si>
  <si>
    <t xml:space="preserve">Un survival horror narratif dans un univers totalement morbide</t>
  </si>
  <si>
    <t xml:space="preserve">une faible durée de vie</t>
  </si>
  <si>
    <t xml:space="preserve">Dengeki bunko fighting climax</t>
  </si>
  <si>
    <t xml:space="preserve">Un jeu de combat 2d très complet faisant intervenir plusieurs personnages des séries phare de sega</t>
  </si>
  <si>
    <t xml:space="preserve">le roaster de personnages, garni et incluant quelques stars</t>
  </si>
  <si>
    <t xml:space="preserve">joli, malgré un style classique</t>
  </si>
  <si>
    <t xml:space="preserve">ne fait pas le poids au niveau profondeur de jeu et équilibrage</t>
  </si>
  <si>
    <t xml:space="preserve">Disgaea 4</t>
  </si>
  <si>
    <t xml:space="preserve">Un jeu de stratégie tour par tour fidèle aux bases posées par ses prédecesseurs, tant en terme de complexité de système de jeu que d'humour totalement barré</t>
  </si>
  <si>
    <t xml:space="preserve">le système de jeu assoupli</t>
  </si>
  <si>
    <t xml:space="preserve">l’histoire savoureuse et remplie d’humour</t>
  </si>
  <si>
    <t xml:space="preserve">demande toujours de grosses phases de levelling</t>
  </si>
  <si>
    <t xml:space="preserve">parfois au cauchemar niveau lisibilité</t>
  </si>
  <si>
    <t xml:space="preserve">Dokuro</t>
  </si>
  <si>
    <t xml:space="preserve">Gunho entertainment</t>
  </si>
  <si>
    <t xml:space="preserve">Un puzzle game lumineux en vue de côté demandant de guider une princesse dans des niveaux glauques sans mettre sa vie en danger</t>
  </si>
  <si>
    <t xml:space="preserve">la jouabilité originale</t>
  </si>
  <si>
    <t xml:space="preserve">le scénario timbre poste</t>
  </si>
  <si>
    <t xml:space="preserve">une certaine répétitivité, saupoudrée de « die and retry »</t>
  </si>
  <si>
    <t xml:space="preserve">Dragon ball Z battle of z</t>
  </si>
  <si>
    <t xml:space="preserve">Un jeu à la frontière entre le jeu de combat et le shoot 3d en équipe, proposant une nouvelle approche pour la série de jeux de combat</t>
  </si>
  <si>
    <t xml:space="preserve">le système de combat libre plutôt fidèle à la série</t>
  </si>
  <si>
    <t xml:space="preserve">l’aspect tactique bien développé</t>
  </si>
  <si>
    <t xml:space="preserve">l’ordi fait n’importe quoi</t>
  </si>
  <si>
    <t xml:space="preserve">la difficulté à se dégager de certaines situations</t>
  </si>
  <si>
    <t xml:space="preserve">Un beat them all à la patte graphique assez particulière mais proposant une approche fortement scénarisé et empruntant bon nombre d'éléments de RPG, le tout jouable jusqu'à 4 joueurs en simultané</t>
  </si>
  <si>
    <t xml:space="preserve">un système de jeu bien touffu</t>
  </si>
  <si>
    <t xml:space="preserve">le style graphique assez spécial</t>
  </si>
  <si>
    <t xml:space="preserve">tout seul, c’est de suite moins sympa</t>
  </si>
  <si>
    <t xml:space="preserve">Un opus de la série de jeux de golf grand public, assez similaire à ses prédecesseurs mais toujours aussi efficace, malgré un aspect graphique peut-être un peu plus froid</t>
  </si>
  <si>
    <t xml:space="preserve">le compromis de jeu toujours efficace</t>
  </si>
  <si>
    <t xml:space="preserve">graphiquement imparfait (clipping, style moins « mignon »)</t>
  </si>
  <si>
    <t xml:space="preserve">la gestion du vent moins efficace</t>
  </si>
  <si>
    <t xml:space="preserve">F1 2011</t>
  </si>
  <si>
    <t xml:space="preserve">Un grand cru de jeu de formule un, proposant une approche à mi-chemin entre arcade et simulation et de très bonnes sensation de jeu</t>
  </si>
  <si>
    <t xml:space="preserve">la jouabilité vraiment précise</t>
  </si>
  <si>
    <t xml:space="preserve">graphiquement propre mais « standard »</t>
  </si>
  <si>
    <t xml:space="preserve">Fifa 13</t>
  </si>
  <si>
    <t xml:space="preserve">Un grand cru pour la série de jeu de football, proposant une apporche entre arcade et simulation et une jouabilité parfaitement équilibrée, parfaite pour des séances nomades</t>
  </si>
  <si>
    <t xml:space="preserve">les bonnes sensations de jeu</t>
  </si>
  <si>
    <t xml:space="preserve">le meilleur opus transportable de sa génération</t>
  </si>
  <si>
    <t xml:space="preserve">un peu moins brillant que les opus de salon</t>
  </si>
  <si>
    <t xml:space="preserve">Gravity rush</t>
  </si>
  <si>
    <t xml:space="preserve">Kouhei Tanaka, </t>
  </si>
  <si>
    <t xml:space="preserve">Une franchise rafraichissante au système de jouabilité particulièrement bien vu, mettant le joueur aux commandes d'un personnage capable de maitriser la gravité, et donc indirectement de voler au sein d'une ville mystérieuse en proie à un certain nombre de maux</t>
  </si>
  <si>
    <t xml:space="preserve">la jouabilité giroscopique, géniale</t>
  </si>
  <si>
    <t xml:space="preserve">le style graphique qui fait mouche</t>
  </si>
  <si>
    <t xml:space="preserve">la prise en main pas évidente du out au début</t>
  </si>
  <si>
    <t xml:space="preserve">Jikkyou powerfull baseball 2016</t>
  </si>
  <si>
    <t xml:space="preserve">l’édition 20 ème anniversaire de la série de baseball déjantée de Konami</t>
  </si>
  <si>
    <t xml:space="preserve">la jouabilité accessible</t>
  </si>
  <si>
    <t xml:space="preserve">top mimi</t>
  </si>
  <si>
    <t xml:space="preserve">le rythme un poil lent parfois (on reste dans du baseball quoi)</t>
  </si>
  <si>
    <t xml:space="preserve">Killzone mercenary</t>
  </si>
  <si>
    <t xml:space="preserve">Un opus spin-off pour la série de FPS futuriste, proposant des graphismes totalement incroyables pour la console ainsi qu'un scénario efficace, à défaut d'être original</t>
  </si>
  <si>
    <t xml:space="preserve">techniquement robuste</t>
  </si>
  <si>
    <t xml:space="preserve">la patte graphique assez froide</t>
  </si>
  <si>
    <t xml:space="preserve">La mulana ex</t>
  </si>
  <si>
    <t xml:space="preserve">Pygmy studio</t>
  </si>
  <si>
    <t xml:space="preserve">Le retour d'un fleuron du jeu de plateform old-school, proposant de diriger le héros au sein d'un gigantesque labyrinthe afin de mettre la main sur un trésor ancestral</t>
  </si>
  <si>
    <t xml:space="preserve">Tarsier studio</t>
  </si>
  <si>
    <t xml:space="preserve">Un épisode portable très réussi du jeu de plateforme bac à sable, proposant classiquement une partie scénariosée et une partie création libre</t>
  </si>
  <si>
    <t xml:space="preserve">le mode histoire touchant</t>
  </si>
  <si>
    <t xml:space="preserve">vraiment proche des performances des opus consoles de salon</t>
  </si>
  <si>
    <t xml:space="preserve">tout seul, forcément, c’est moins sympa</t>
  </si>
  <si>
    <t xml:space="preserve">Little deviants</t>
  </si>
  <si>
    <t xml:space="preserve">Une compilation dem ini-jeux mettant en lumière les capacités de la console en matière d'écrant tactil et autres manipulations inhabituelles</t>
  </si>
  <si>
    <t xml:space="preserve">les jouabilités au tactile, efficaces et originales</t>
  </si>
  <si>
    <t xml:space="preserve">le style graphique lambda</t>
  </si>
  <si>
    <t xml:space="preserve">Lumines : electronic symphony</t>
  </si>
  <si>
    <t xml:space="preserve">Le portage du puzzle-game à la tetris demandant d'empiler et faire disparaitre des blocs à la lumière du rythme musical proposé</t>
  </si>
  <si>
    <t xml:space="preserve">l’ambiance musical planante</t>
  </si>
  <si>
    <t xml:space="preserve">l’habillage graphique un poil austère</t>
  </si>
  <si>
    <t xml:space="preserve">Metal gear solid HD collection</t>
  </si>
  <si>
    <t xml:space="preserve">Multiples (Playstation 2, psp)</t>
  </si>
  <si>
    <t xml:space="preserve">sauve le monde (tout seul) + girl power + big brother+ fin poignante+ méchant charismatique</t>
  </si>
  <si>
    <t xml:space="preserve">Un portage des épisodes 2 et 3 canons de la saga d'infiltration ainsi que de l'épisode peace walker proposant une mécanique de gestion de sa "mother base"</t>
  </si>
  <si>
    <t xml:space="preserve">trois épisodes majeurs sur une seule cartouche</t>
  </si>
  <si>
    <t xml:space="preserve">des versions techniquement abouties</t>
  </si>
  <si>
    <t xml:space="preserve">une perte de confort de jeu en console nomade (lisibilité, précision…)</t>
  </si>
  <si>
    <t xml:space="preserve">Muramasa rebirth</t>
  </si>
  <si>
    <t xml:space="preserve">La version director's cut du beat them all de la wii, propsoant un système de jeu profond et une patte graphique atypique</t>
  </si>
  <si>
    <t xml:space="preserve">artistiquement splendide</t>
  </si>
  <si>
    <t xml:space="preserve">le level-design souvent bien plat et basique</t>
  </si>
  <si>
    <t xml:space="preserve">les combats de boss qui manquent d’impact</t>
  </si>
  <si>
    <t xml:space="preserve">New little king story</t>
  </si>
  <si>
    <t xml:space="preserve">AQ interactive</t>
  </si>
  <si>
    <t xml:space="preserve">Cing</t>
  </si>
  <si>
    <t xml:space="preserve">Un portage amélioré de la version wii d'un jeu rappelant le principe de pikmin tout en poussant plus avant le côté construction/gestion</t>
  </si>
  <si>
    <t xml:space="preserve">la remise à plat graphique et technique réussie</t>
  </si>
  <si>
    <t xml:space="preserve">toujours ce petit manque de lisibilité</t>
  </si>
  <si>
    <t xml:space="preserve">Ninja gaiden sigma +</t>
  </si>
  <si>
    <t xml:space="preserve">Xbox</t>
  </si>
  <si>
    <t xml:space="preserve">La réédition en version ultime du grand classqiue de l'action 3d, proposant un système de jeu profond et complexe aisni qu'une difficulté de haut niveau</t>
  </si>
  <si>
    <t xml:space="preserve">la jouabilité super efficace</t>
  </si>
  <si>
    <t xml:space="preserve">toujours aussi relevé</t>
  </si>
  <si>
    <t xml:space="preserve">Oddworld - Munch’s odyssey hd</t>
  </si>
  <si>
    <t xml:space="preserve">sauve le monde (tout seul) + pouvoirs psy + héros improbable</t>
  </si>
  <si>
    <t xml:space="preserve">Le portage hd du jeu de plateforme 3d dans l'univers d'Oddworld, permettant de retrouver Abe et son univers déjanté</t>
  </si>
  <si>
    <t xml:space="preserve">la transposition du gameplay en 3d, réussie</t>
  </si>
  <si>
    <t xml:space="preserve">une tonne de bestioles rigolotes</t>
  </si>
  <si>
    <t xml:space="preserve">une petite nostalgie par rapport à l’ère 2d</t>
  </si>
  <si>
    <t xml:space="preserve">Oddworld - stranger's wrath hd</t>
  </si>
  <si>
    <t xml:space="preserve"> Lorne Lanning + Stieg Hedlund</t>
  </si>
  <si>
    <t xml:space="preserve">Le portage hd du jeu d'action 3d dans l'univers d'Oddworld, mettant le joueur aux commandes d'un véritable champion de la castagne</t>
  </si>
  <si>
    <t xml:space="preserve">l’univers original et cohérent</t>
  </si>
  <si>
    <t xml:space="preserve">n’a de « Oddworld » que le nom</t>
  </si>
  <si>
    <t xml:space="preserve">Papers please</t>
  </si>
  <si>
    <t xml:space="preserve">3909 LLC </t>
  </si>
  <si>
    <t xml:space="preserve">héros improbable + joue le méchant + joue au policier + big brother</t>
  </si>
  <si>
    <t xml:space="preserve">Lucas Pope</t>
  </si>
  <si>
    <t xml:space="preserve">Un simulateur de garde-frontière dont l’activité principale consiste à vérifier la régularité des papiers d’identité de ses interlocuteurs</t>
  </si>
  <si>
    <t xml:space="preserve">le propos intéressant, derrière le concept initial</t>
  </si>
  <si>
    <t xml:space="preserve">plus complexe qu’il n’y paraît</t>
  </si>
  <si>
    <t xml:space="preserve">très répétitif tout de même</t>
  </si>
  <si>
    <t xml:space="preserve">amie de la joie de vivre, au revoir !</t>
  </si>
  <si>
    <t xml:space="preserve">Persona 4 dancing all night</t>
  </si>
  <si>
    <t xml:space="preserve">Un jeu de rythme sur la base de la calèbre franchide de RPG</t>
  </si>
  <si>
    <t xml:space="preserve">les musiques de qualité</t>
  </si>
  <si>
    <t xml:space="preserve">l’enrobage est bien classe</t>
  </si>
  <si>
    <t xml:space="preserve">la playlist un poil limitée</t>
  </si>
  <si>
    <t xml:space="preserve">Persona 4 golden</t>
  </si>
  <si>
    <t xml:space="preserve">Le portage remis au gout du jour d'un excellent opus de la série, mixant vie sociale et exploration de donjons sur fond de scénario tortueux et d'univers graphique torturé</t>
  </si>
  <si>
    <t xml:space="preserve">un système de jeu hyper complet</t>
  </si>
  <si>
    <t xml:space="preserve">joli malgré le poids des ans</t>
  </si>
  <si>
    <t xml:space="preserve">un style graphique parfois un peu trop coloré</t>
  </si>
  <si>
    <t xml:space="preserve">Project diva f</t>
  </si>
  <si>
    <t xml:space="preserve">jouer « world end » et « odd &amp; ends » en boucle (sans avoir honte)</t>
  </si>
  <si>
    <t xml:space="preserve">Un jeu de rythme dans l'univers de l'idol virtuelle qui a fait fureur au japon, sur fond de clips rythmés et parfaitement réalisés</t>
  </si>
  <si>
    <t xml:space="preserve">un certain nombre de clips bien stylés</t>
  </si>
  <si>
    <t xml:space="preserve">les modes de jeu limités</t>
  </si>
  <si>
    <t xml:space="preserve">Le portage de trois grands classique de la plateforme 3d de l'ère ps2, concurrent directs des la série Jak and daxter</t>
  </si>
  <si>
    <t xml:space="preserve">trois bons jeux en un</t>
  </si>
  <si>
    <t xml:space="preserve">des armes en pagaille</t>
  </si>
  <si>
    <t xml:space="preserve">la jouabilité parfois un peu trop flottante</t>
  </si>
  <si>
    <t xml:space="preserve">Rayman origins</t>
  </si>
  <si>
    <t xml:space="preserve">Le retour de la mascotte de l'ère ps2, dans une formule plateforme 2d bien plus frénétique et déjantée que l'origine faisant la part belle aux parties en coopération endiablées au détriment de l'univers dessin animé mignon de l'original</t>
  </si>
  <si>
    <t xml:space="preserve">sans le mode multi, c’est forcément un peu moins bien</t>
  </si>
  <si>
    <t xml:space="preserve">Retro city rampage deluxe</t>
  </si>
  <si>
    <t xml:space="preserve">Un jeu de tir en "monde ouvert" vue de dessus réalisé comme un hommage aux productions rétro, de gta aux tortues ninja</t>
  </si>
  <si>
    <t xml:space="preserve">presque mieux que son modèle</t>
  </si>
  <si>
    <t xml:space="preserve">le tout pixels qui fatigue un peu</t>
  </si>
  <si>
    <t xml:space="preserve">Reverie </t>
  </si>
  <si>
    <t xml:space="preserve">Rainbite</t>
  </si>
  <si>
    <t xml:space="preserve">Mother – hommage</t>
  </si>
  <si>
    <t xml:space="preserve">Un A-rpg charmant à l’ancienne, rappelant zelda et la série des « mother », s’inspirant du folklore neo-zelandais</t>
  </si>
  <si>
    <t xml:space="preserve">retrouver les sensations « earthbound »</t>
  </si>
  <si>
    <t xml:space="preserve">la jouabilité superbement souple</t>
  </si>
  <si>
    <t xml:space="preserve">manque peut être un peu de punch</t>
  </si>
  <si>
    <t xml:space="preserve">Rocketbirds hardboiled chicken</t>
  </si>
  <si>
    <t xml:space="preserve">Ratloop</t>
  </si>
  <si>
    <t xml:space="preserve">Un univers barré et de petits airs de Flashback donnent de belles sensations à ce jeu</t>
  </si>
  <si>
    <t xml:space="preserve">tirer n’est parfois pas super précis</t>
  </si>
  <si>
    <t xml:space="preserve">Root letter – limited édition</t>
  </si>
  <si>
    <t xml:space="preserve">Kadokawa games</t>
  </si>
  <si>
    <t xml:space="preserve">Exclu consoles Sony hors démat/micro</t>
  </si>
  <si>
    <t xml:space="preserve">Japon (contemporain) – Shimane</t>
  </si>
  <si>
    <t xml:space="preserve">Un visual novel bien réalisé prenant en compte vos agissements pour déterminer la fin de l’histoire</t>
  </si>
  <si>
    <t xml:space="preserve">le rythme de jeu assez lent</t>
  </si>
  <si>
    <t xml:space="preserve">assez dirigiste tout de même</t>
  </si>
  <si>
    <t xml:space="preserve">Senran kagura bon appetit</t>
  </si>
  <si>
    <t xml:space="preserve">Meteorise</t>
  </si>
  <si>
    <t xml:space="preserve">Un jeu de rythme frippon sur fond de préparation culinaire, rappelant les excès de la série animée "le petit chef"</t>
  </si>
  <si>
    <t xml:space="preserve">le petit chef avec plus de bonnet</t>
  </si>
  <si>
    <t xml:space="preserve">le caractère répétitif</t>
  </si>
  <si>
    <t xml:space="preserve">le fan-service pas forcément de bon goût</t>
  </si>
  <si>
    <t xml:space="preserve">Senran kagura shinovi versus</t>
  </si>
  <si>
    <t xml:space="preserve">L'univers coquin de senran kagura transposé dans un système de jeu proche des "dynasty warriors" pour un jeu d'action classique mais agréable à parcourir</t>
  </si>
  <si>
    <t xml:space="preserve">un Dynasty warrior kawaiiiii</t>
  </si>
  <si>
    <t xml:space="preserve">le scénario bien basique</t>
  </si>
  <si>
    <t xml:space="preserve">un peu trop de gros seins partout</t>
  </si>
  <si>
    <t xml:space="preserve">Shiren the wanderer</t>
  </si>
  <si>
    <t xml:space="preserve">Un zelda-like orienté dungeon RPG, servi par une réalisation délicieusement rétro et un système de jeu équilibré</t>
  </si>
  <si>
    <t xml:space="preserve">l’habillage graphique très réussi</t>
  </si>
  <si>
    <t xml:space="preserve">un challenge relevé</t>
  </si>
  <si>
    <t xml:space="preserve">la partie donjon basique</t>
  </si>
  <si>
    <t xml:space="preserve">Soul sacrifice</t>
  </si>
  <si>
    <t xml:space="preserve">Comcept</t>
  </si>
  <si>
    <t xml:space="preserve">Vengeaaance !! + sorciers</t>
  </si>
  <si>
    <t xml:space="preserve">Hideki Kamiya + Keiji Inafune</t>
  </si>
  <si>
    <t xml:space="preserve">Un jeu reprenant le concept de chasse aux gros monstres de monster hunter tout en habillant le concept d'un scénario très prenant</t>
  </si>
  <si>
    <t xml:space="preserve">le scénario efficace et bien mis en scène</t>
  </si>
  <si>
    <t xml:space="preserve">les mêmes niveaux qui tournent en boucle</t>
  </si>
  <si>
    <t xml:space="preserve">Street fighter vs tekken</t>
  </si>
  <si>
    <t xml:space="preserve">x- crossover (street fighter + tekken)</t>
  </si>
  <si>
    <t xml:space="preserve">Yoshinori Ono + Katsuhiro Harada</t>
  </si>
  <si>
    <t xml:space="preserve">Un cross-over efficace entre une légende du jeu de combat 2d et un classique fondateur du combat 3d, servi par un système accessible et agréable à maîtriser</t>
  </si>
  <si>
    <t xml:space="preserve">la bonne intégration des deux univers</t>
  </si>
  <si>
    <t xml:space="preserve">une jouabilité au poil</t>
  </si>
  <si>
    <t xml:space="preserve">les gems à acheter et le côté « pay to win »</t>
  </si>
  <si>
    <t xml:space="preserve">le scénar….bon….</t>
  </si>
  <si>
    <t xml:space="preserve">Super monkey ball banana splitz</t>
  </si>
  <si>
    <t xml:space="preserve">Censuré en occident (contenu immoral vision de la femme – suppression de l’idol de la version jap)</t>
  </si>
  <si>
    <t xml:space="preserve">super monkey ball</t>
  </si>
  <si>
    <t xml:space="preserve">Toshihiro Nagoshi + Masayoshi Kikuchi</t>
  </si>
  <si>
    <t xml:space="preserve">Un opus de la saga de labyrinthe dans laquelle le joueur doit utiliser les commandes classiques ou giroscopiques pour faire roulet son petit singe "en boule" jusqu'à la ligne d'arrivée</t>
  </si>
  <si>
    <t xml:space="preserve">la jouabilité gyroscopique au poil</t>
  </si>
  <si>
    <t xml:space="preserve">une belle brochette de niveaux à la difficulté progressive</t>
  </si>
  <si>
    <t xml:space="preserve">les minieux sympa sans plus</t>
  </si>
  <si>
    <t xml:space="preserve">Super robot wars x</t>
  </si>
  <si>
    <t xml:space="preserve">Un jeu issu de la grande série de cross-over de stratégie en tour par tour, intégrant bon nombre de licences mecha et autres ( comme Nadia et le secret de l’eau bleue)</t>
  </si>
  <si>
    <t xml:space="preserve">la mise en scène façon jeu de mécha</t>
  </si>
  <si>
    <t xml:space="preserve">la licence Nadia, avec ses perso et ses musiques</t>
  </si>
  <si>
    <t xml:space="preserve">reste très classique dans le fond</t>
  </si>
  <si>
    <t xml:space="preserve">le manque de créativité dans les cartes</t>
  </si>
  <si>
    <t xml:space="preserve">Tearaway</t>
  </si>
  <si>
    <t xml:space="preserve">revoir des bribes de son voyage durant le générique de fin, et trouver ça émouvant</t>
  </si>
  <si>
    <t xml:space="preserve">jouabilité tactile + jouabilité reco de mouvements</t>
  </si>
  <si>
    <t xml:space="preserve">Une création originale par les créateurs de la série des Littlebig planet, proposant un univers 3d particulièrement réussi aux ambiances successives très diverses</t>
  </si>
  <si>
    <t xml:space="preserve">L’univers totalement charmant</t>
  </si>
  <si>
    <t xml:space="preserve">toutes les trouvailles de gameplay</t>
  </si>
  <si>
    <t xml:space="preserve">un chouia court</t>
  </si>
  <si>
    <t xml:space="preserve">Touch my Katamari</t>
  </si>
  <si>
    <t xml:space="preserve">Un opus portable de la série, demandant toujours de ramasser le plus d'objets possibles  jusqu'à construire  une boule aussi grosse que la terre</t>
  </si>
  <si>
    <t xml:space="preserve">parfaitement jouable grâce aux fonctionnalités vita</t>
  </si>
  <si>
    <t xml:space="preserve">techniquement juste</t>
  </si>
  <si>
    <t xml:space="preserve">il faut accepter l’humour assez particulier</t>
  </si>
  <si>
    <t xml:space="preserve">La version portable du troisième opus du calèbre cross-over de baston 2d, dans sa version ultime</t>
  </si>
  <si>
    <t xml:space="preserve">le gameplay à la fois accessible et tactique</t>
  </si>
  <si>
    <t xml:space="preserve">des personnages originaux, rarement vus sur console</t>
  </si>
  <si>
    <t xml:space="preserve">Uncharted golden abyss</t>
  </si>
  <si>
    <t xml:space="preserve">Un spin-off de la grande série concurrente de tomb raider, réussissant l'exploit d'un niveau graphique presque au niveau des opus ps3 tout en proposant des fonctionnalités pde jeu propres aux caractéristiques de la console portable</t>
  </si>
  <si>
    <t xml:space="preserve">assez fidèle aux épisodes sur console de salon</t>
  </si>
  <si>
    <t xml:space="preserve">un seul environnement de bout en bout</t>
  </si>
  <si>
    <t xml:space="preserve">Virtua tennis 4 world tour edition</t>
  </si>
  <si>
    <t xml:space="preserve">Un jeu de tennis arcade à emmener partout</t>
  </si>
  <si>
    <t xml:space="preserve">un vrai Virtua tennis de poche</t>
  </si>
  <si>
    <t xml:space="preserve">rien de bien neuf</t>
  </si>
  <si>
    <t xml:space="preserve">Walking dead saison 1</t>
  </si>
  <si>
    <t xml:space="preserve">jouabilité tactile + Jeu épisodique </t>
  </si>
  <si>
    <t xml:space="preserve">zombies + joue au bodyguard + héros « minoritaire »+ fin poignante</t>
  </si>
  <si>
    <t xml:space="preserve">La première saison du jeu d'aventure intéractive basé sur la calèbre série tv,  par un éditeur qui se spécialisera rapidement dans ce type de créations</t>
  </si>
  <si>
    <t xml:space="preserve">l’univers bien mis en scène</t>
  </si>
  <si>
    <t xml:space="preserve">les fonctionnalités tactiles peu efficaces</t>
  </si>
  <si>
    <t xml:space="preserve">La réédition du jeu phare de la neo-geo, proposant un jeu de frizbie frénétique et très tactique en vue de côté, là où les jeux de tennis proposent généralement une vision verticale pénalisant l'un des protagonistes</t>
  </si>
  <si>
    <t xml:space="preserve">tout le caractère furieux dans une version de poche</t>
  </si>
  <si>
    <t xml:space="preserve">sans mode multi, forcément, ça coince un peu</t>
  </si>
  <si>
    <t xml:space="preserve">Wipeout 2048</t>
  </si>
  <si>
    <t xml:space="preserve">Une version nomade du je de course fuririste phare de la playstation</t>
  </si>
  <si>
    <t xml:space="preserve">moins convaincant en mode giroscopique</t>
  </si>
  <si>
    <t xml:space="preserve">WRC 4</t>
  </si>
  <si>
    <t xml:space="preserve">Une version portable du jeu de rallye de la playstation, plus réussie que l'opus ps3 et offrant de bonnes sensations à condition d'y jouer en vue subjective</t>
  </si>
  <si>
    <t xml:space="preserve">une bonne impression de vitesse (en vue intérieure)</t>
  </si>
  <si>
    <t xml:space="preserve">la jouabilité sympa (en vue intérieure)</t>
  </si>
  <si>
    <t xml:space="preserve">jouabilité toute pourrie (en vue externe)</t>
  </si>
  <si>
    <t xml:space="preserve">pas bien beau (peu importe la vue)</t>
  </si>
  <si>
    <t xml:space="preserve">Yomawari – night alone  + htol #niq– collector</t>
  </si>
  <si>
    <t xml:space="preserve">artbook + ost + thermos</t>
  </si>
  <si>
    <t xml:space="preserve">Un jeu daventure-horreur en vue de dessus empruntant aux imaginaires sordides du japon</t>
  </si>
  <si>
    <t xml:space="preserve">l’ambiance horrifique qui prend peu à peu</t>
  </si>
  <si>
    <t xml:space="preserve">assez vite répétitif (infiltration, texte, infiltration…)</t>
  </si>
  <si>
    <t xml:space="preserve">YS memories of Celceta </t>
  </si>
  <si>
    <t xml:space="preserve">artbook + ost + compas + guidebook</t>
  </si>
  <si>
    <t xml:space="preserve">Un  a-rpg en 3d orienté action doté d'un scénario fort et d'un système de jeu très agréable et évolutif, malgré un aspect graphqiue en retrait</t>
  </si>
  <si>
    <t xml:space="preserve">le système de combat vraiment agréable et fluide</t>
  </si>
  <si>
    <t xml:space="preserve">l’histoire qui finit par captiver</t>
  </si>
  <si>
    <t xml:space="preserve">les deux premières heures 3615 clichés</t>
  </si>
  <si>
    <t xml:space="preserve">Adventures of lolo 2</t>
  </si>
  <si>
    <t xml:space="preserve">NES</t>
  </si>
  <si>
    <t xml:space="preserve">eur (b)</t>
  </si>
  <si>
    <t xml:space="preserve">console eur b uniquement</t>
  </si>
  <si>
    <t xml:space="preserve">Hal laboratory</t>
  </si>
  <si>
    <t xml:space="preserve">sauve la princesse+ héros improbable</t>
  </si>
  <si>
    <t xml:space="preserve">Un puzzle game scénarisé en vue de dessus qui demande de pousser des blocs de manière à permettre d’éliminer les ennemis du tableau et débloquer la sortie pour le niveau suivant</t>
  </si>
  <si>
    <t xml:space="preserve">La très bonne durée de vie</t>
  </si>
  <si>
    <t xml:space="preserve">pas de grosse évolution en cours de jeu</t>
  </si>
  <si>
    <t xml:space="preserve">Bass def</t>
  </si>
  <si>
    <t xml:space="preserve">Broke studio</t>
  </si>
  <si>
    <t xml:space="preserve">omake books</t>
  </si>
  <si>
    <t xml:space="preserve">multiple (bass def, megaman) – hommage</t>
  </si>
  <si>
    <t xml:space="preserve">Un jeu hommage lié à la bd retro-humoristique éponyme</t>
  </si>
  <si>
    <t xml:space="preserve">le côté nostalgique super bien monté</t>
  </si>
  <si>
    <t xml:space="preserve">classique dans ses mécaniques</t>
  </si>
  <si>
    <t xml:space="preserve">Batman</t>
  </si>
  <si>
    <t xml:space="preserve">Un jeu de plateforme àà la jouabilité étonnement souple qui propose une panoplie qui deviendra un classique du genre pour les créations ulrérieures</t>
  </si>
  <si>
    <t xml:space="preserve">le héros couteau-suisse qui peut faire plein de choses</t>
  </si>
  <si>
    <t xml:space="preserve">l’ambiance graphique et sonore de batman</t>
  </si>
  <si>
    <t xml:space="preserve">quelques passages frustrants ou punitifs</t>
  </si>
  <si>
    <t xml:space="preserve">Battle of Olympus</t>
  </si>
  <si>
    <t xml:space="preserve">Infinity</t>
  </si>
  <si>
    <t xml:space="preserve">Broderbund</t>
  </si>
  <si>
    <t xml:space="preserve">Un concept voisin de zelda 2, intégrant des notions de RPG et un scénario étoffé tout en proposant une visualisation en vue de profil</t>
  </si>
  <si>
    <t xml:space="preserve">la réalisation impeccable</t>
  </si>
  <si>
    <t xml:space="preserve">vraiment agréable à jouer</t>
  </si>
  <si>
    <t xml:space="preserve">les mécaniques de jeu se renouvellent peu</t>
  </si>
  <si>
    <t xml:space="preserve">Binary land</t>
  </si>
  <si>
    <t xml:space="preserve">Rare cartouche rose</t>
  </si>
  <si>
    <t xml:space="preserve">Un puzzle game mignon qui demande de diriger simultanément deux pingouins dans des labyrinthes en vue de dessus, pour permettre à chacun de regagner la sortie</t>
  </si>
  <si>
    <t xml:space="preserve">le concept des niveaux asymétriques</t>
  </si>
  <si>
    <t xml:space="preserve">Le messages cachés d’un couple de développeurs du jeu vraiment tombé amoureux pendant le développement, trop mignons !</t>
  </si>
  <si>
    <t xml:space="preserve">le concept se renouvelle peu au fil des niveaux</t>
  </si>
  <si>
    <t xml:space="preserve">étaA box nin</t>
  </si>
  <si>
    <t xml:space="preserve">Blades of steel</t>
  </si>
  <si>
    <t xml:space="preserve">Un des meilleurs jeux de hockey sur glace de sa génération, comportant de surcroît une option « baston » quand les contacts entre joueurs se font trop pressants</t>
  </si>
  <si>
    <t xml:space="preserve">le hockey arcade, c’est vraiment sympa</t>
  </si>
  <si>
    <t xml:space="preserve">les phases de baston !</t>
  </si>
  <si>
    <t xml:space="preserve">la profondeur de jeu toute relative</t>
  </si>
  <si>
    <t xml:space="preserve">Blaster master</t>
  </si>
  <si>
    <t xml:space="preserve">Un jeu mixant shooter en vue de côté et vue de dessus, proposant des graphismes très propres et un bon rythme de jeu</t>
  </si>
  <si>
    <t xml:space="preserve">le mix plateforme/action/shoot</t>
  </si>
  <si>
    <t xml:space="preserve">la maniabilité super souple</t>
  </si>
  <si>
    <t xml:space="preserve">dur et sans sauvegarde</t>
  </si>
  <si>
    <t xml:space="preserve">loose</t>
  </si>
  <si>
    <t xml:space="preserve">précurseur des jeux vidéo arcade à succès</t>
  </si>
  <si>
    <t xml:space="preserve">Un classique addictif de l’arcade demandant de déambuler dans les différents tableaux vus de côté et d’enfermer les ennemis dans des bulles pour les éliminer et passer au tableau suivant</t>
  </si>
  <si>
    <t xml:space="preserve">plein de niveaux à parcourir</t>
  </si>
  <si>
    <t xml:space="preserve">le coop proprement excellent</t>
  </si>
  <si>
    <t xml:space="preserve">concept très répétitif, malgré les changements de niveau</t>
  </si>
  <si>
    <t xml:space="preserve">Bubble bobble 2 rainbow islands</t>
  </si>
  <si>
    <t xml:space="preserve">bubble bobble</t>
  </si>
  <si>
    <t xml:space="preserve">Le second opus de la série qui s’oriente vers le jeu de plateforme à défilement vertical, demandant de déployer des arcs-en-ciel pour rejoindre le haut de l’écran le plus rapidement possible</t>
  </si>
  <si>
    <t xml:space="preserve">tuer des monstres avec des arcs-en-ciel, zêtes sûrs ?</t>
  </si>
  <si>
    <t xml:space="preserve">Chip and Dale Rescue rangers</t>
  </si>
  <si>
    <t xml:space="preserve">Disney – tic et tac</t>
  </si>
  <si>
    <t xml:space="preserve">Un jeu de plateforme coloré, maniable et intégralement jouable à deux en coopération basé sur le classique Tic et Tac de Disney</t>
  </si>
  <si>
    <t xml:space="preserve">le jeu à deux génial</t>
  </si>
  <si>
    <t xml:space="preserve">graphiquement, c’est joli mais pas exceptionnel</t>
  </si>
  <si>
    <t xml:space="preserve">la structure des niveaux tend à se répéter</t>
  </si>
  <si>
    <t xml:space="preserve">Dragon Ball </t>
  </si>
  <si>
    <t xml:space="preserve">Multiple (dragon ball, La pérégrination vers l’ouest)</t>
  </si>
  <si>
    <t xml:space="preserve">Une des premières adaptations réussies du manga via un jeu d’action vue de dessus proposant également des combats vus de côté avec les principaux antagonistes du début du manga</t>
  </si>
  <si>
    <t xml:space="preserve">joli et maniable</t>
  </si>
  <si>
    <t xml:space="preserve">l’un des premiers jeu complet sur Dragon Ball</t>
  </si>
  <si>
    <t xml:space="preserve">la musique qui rend fouuuuuu</t>
  </si>
  <si>
    <t xml:space="preserve">à part l’habillage sympa, ce n’est pas vraiment du Dragon Ball</t>
  </si>
  <si>
    <t xml:space="preserve">Dream master - little nemo</t>
  </si>
  <si>
    <t xml:space="preserve">little nemo</t>
  </si>
  <si>
    <t xml:space="preserve">Tokuro Fujiwara + Tatsuya Minami</t>
  </si>
  <si>
    <t xml:space="preserve">Un jeu de plateforme graphiquement réussi et proposant une jouabilité originale permettant de glaner différents pouvoirs à travers costumes et accolytes</t>
  </si>
  <si>
    <t xml:space="preserve">l’aspect graphique super sympa</t>
  </si>
  <si>
    <t xml:space="preserve">le système de montures</t>
  </si>
  <si>
    <t xml:space="preserve">la jouabilité assez lourde</t>
  </si>
  <si>
    <t xml:space="preserve">Rapidement bien bien ardu</t>
  </si>
  <si>
    <t xml:space="preserve">étaB box nin</t>
  </si>
  <si>
    <t xml:space="preserve">Duck Tales</t>
  </si>
  <si>
    <t xml:space="preserve">Exclu consoles Nintendo</t>
  </si>
  <si>
    <t xml:space="preserve">Censuré en occident (contenu immoral religion – croix catho supprimées)</t>
  </si>
  <si>
    <t xml:space="preserve">Un jeu de plateforme complet, parfaitement jouable et ardu utilisant l’imaginaire de la « bande à Picsou »</t>
  </si>
  <si>
    <t xml:space="preserve">la jouabilité rebondissante</t>
  </si>
  <si>
    <t xml:space="preserve">le challenge relevé comme il faut</t>
  </si>
  <si>
    <t xml:space="preserve">un léger manque de niveaux</t>
  </si>
  <si>
    <r>
      <rPr>
        <sz val="11"/>
        <color rgb="FF000000"/>
        <rFont val="Calibri"/>
        <family val="2"/>
        <charset val="1"/>
      </rPr>
      <t xml:space="preserve">Double dragon 2  </t>
    </r>
    <r>
      <rPr>
        <sz val="11"/>
        <color rgb="FFFFFFFF"/>
        <rFont val="Calibri"/>
        <family val="2"/>
        <charset val="1"/>
      </rPr>
      <t xml:space="preserve">jsripoll</t>
    </r>
  </si>
  <si>
    <t xml:space="preserve">Technos</t>
  </si>
  <si>
    <t xml:space="preserve">double dragon</t>
  </si>
  <si>
    <t xml:space="preserve">Le second (et meilleur) opus du beat them all fondateur, permettant d’incarner deux frères à la recherche de leur dulcinée</t>
  </si>
  <si>
    <t xml:space="preserve">le meilleur opus de la saga</t>
  </si>
  <si>
    <t xml:space="preserve">Dr Mario</t>
  </si>
  <si>
    <t xml:space="preserve">Nintendo</t>
  </si>
  <si>
    <t xml:space="preserve">mario</t>
  </si>
  <si>
    <t xml:space="preserve">Gunpey Yokoi</t>
  </si>
  <si>
    <t xml:space="preserve">Un teris médical incluant Mario dans lequel les petites pilules de couleur doivent éradiquer les microbes éponymes</t>
  </si>
  <si>
    <r>
      <rPr>
        <sz val="11"/>
        <color rgb="FF000000"/>
        <rFont val="Calibri"/>
        <family val="2"/>
        <charset val="1"/>
      </rPr>
      <t xml:space="preserve">le concept inusable  </t>
    </r>
    <r>
      <rPr>
        <sz val="11"/>
        <color rgb="FFFFFFFF"/>
        <rFont val="Calibri"/>
        <family val="2"/>
        <charset val="1"/>
      </rPr>
      <t xml:space="preserve">jsripoll</t>
    </r>
  </si>
  <si>
    <t xml:space="preserve">le mode multi cool</t>
  </si>
  <si>
    <t xml:space="preserve">moins addictif que Tetris</t>
  </si>
  <si>
    <t xml:space="preserve">Excitebike</t>
  </si>
  <si>
    <t xml:space="preserve">Shigeru Miyamoto + Gunpey Yokoi</t>
  </si>
  <si>
    <t xml:space="preserve">Akito Nakatsuka</t>
  </si>
  <si>
    <t xml:space="preserve">Un jeu de motocross arcade en vue de côté, proposant une approche stratégique visant à éviter les trous et tâches d’huile, gérer la position de sa motos pour les bosses et atterrissages et bien utiliser ses turbos pour arriver dans les temps</t>
  </si>
  <si>
    <t xml:space="preserve">simple mais stratégique</t>
  </si>
  <si>
    <t xml:space="preserve">la réalisation minimaliste mais qui fonctionne super bien</t>
  </si>
  <si>
    <t xml:space="preserve">trop peu de circuits, et pas d’éditeur</t>
  </si>
  <si>
    <t xml:space="preserve">pas de mode deux joueurs ???</t>
  </si>
  <si>
    <t xml:space="preserve">Faxanadu</t>
  </si>
  <si>
    <t xml:space="preserve">Un plateforme-RPG plutôt atypique et très prenant au cours duquel le joueur doit guider le héros à travers plusieurs niveaux à la  recherche d’objets et équipements lui permettant de franchir les différents obstacles sur sa route</t>
  </si>
  <si>
    <t xml:space="preserve">la personnalité forte du jeu</t>
  </si>
  <si>
    <t xml:space="preserve">la jouabilité rigide mais qui s’apprivoise</t>
  </si>
  <si>
    <t xml:space="preserve">Fester's quest</t>
  </si>
  <si>
    <t xml:space="preserve">Un jeu d’action-tir vue de dessus, particulièrement ardu, aux commandes de l’oncle Fester de la famille Addams</t>
  </si>
  <si>
    <t xml:space="preserve">la jouabilité variée</t>
  </si>
  <si>
    <t xml:space="preserve">courbe de difficulté un peu raide</t>
  </si>
  <si>
    <t xml:space="preserve">certaines armes pourries (mais vendues comme des évolutions)</t>
  </si>
  <si>
    <t xml:space="preserve">Galaxy 5000</t>
  </si>
  <si>
    <t xml:space="preserve">Un jeu de course de l’espace totalement délirant à mi-chemin entre micromachines (pour la vue de dessus) et wipeout (pour la nature des vaisseaux et leur inertie particulière)</t>
  </si>
  <si>
    <t xml:space="preserve">l’univers science-fiction cool</t>
  </si>
  <si>
    <t xml:space="preserve">fun</t>
  </si>
  <si>
    <t xml:space="preserve">pas si évident à prendre en main</t>
  </si>
  <si>
    <t xml:space="preserve">Gargoyle Quest 2</t>
  </si>
  <si>
    <t xml:space="preserve">La suite du jeu de plateforme RPG (diablement difficile) de la game boy, renforçant tous les aspects du premier jeu (gain de capacités, capacité à voler ou s’accrocher aux murs) tout en optimisant l’aspect graphique</t>
  </si>
  <si>
    <t xml:space="preserve">le style graphique super agréable</t>
  </si>
  <si>
    <t xml:space="preserve">le héros qui plane et gagne réellement en pouvoirs</t>
  </si>
  <si>
    <t xml:space="preserve">c’est toujours bien corsé</t>
  </si>
  <si>
    <t xml:space="preserve">Goonies 2</t>
  </si>
  <si>
    <t xml:space="preserve">goonies</t>
  </si>
  <si>
    <t xml:space="preserve">Un jeu de plateforme-recherche dans l’univers du film initial, assez ardu mais aussi très prenant, grâce notamment à une bande son très réussie</t>
  </si>
  <si>
    <t xml:space="preserve">la liberté de déplacement très agréable</t>
  </si>
  <si>
    <t xml:space="preserve">duuuuuuuuuur !!!!</t>
  </si>
  <si>
    <t xml:space="preserve">Gremlins 2</t>
  </si>
  <si>
    <t xml:space="preserve">gremlins</t>
  </si>
  <si>
    <t xml:space="preserve">Un jeu d’action-plateforme en vue de dessus dans lequel le joueur dirige Gizmo bien décidé à mettre un terme aux agissements néfastes de ses congénères</t>
  </si>
  <si>
    <t xml:space="preserve">la jouabilité, vraiment souple</t>
  </si>
  <si>
    <t xml:space="preserve">le style bien mignon</t>
  </si>
  <si>
    <t xml:space="preserve">un petit manque au niveau durée de vie</t>
  </si>
  <si>
    <t xml:space="preserve">Guardian legend</t>
  </si>
  <si>
    <t xml:space="preserve">Un jeu de tir vue de dessus proposant des phases à pieds ou en vaisseau, et un rythme toujours très soutenu</t>
  </si>
  <si>
    <t xml:space="preserve">le mix shoot et action en vue de dessus</t>
  </si>
  <si>
    <t xml:space="preserve">graphiquement plutôt générique</t>
  </si>
  <si>
    <t xml:space="preserve">Gun smoke</t>
  </si>
  <si>
    <t xml:space="preserve">Un jeu d’action-tir vue de dessus dans un univers western, avec défilement automatique du scrolling demandant d’avoir d’excellents réflexes pour survivre</t>
  </si>
  <si>
    <t xml:space="preserve">la jouabilité souple et précise</t>
  </si>
  <si>
    <t xml:space="preserve">graphiquement top</t>
  </si>
  <si>
    <t xml:space="preserve">les niveaux parfois un peu trop longs</t>
  </si>
  <si>
    <t xml:space="preserve">les mécaniques de jeu qui ne changent pas d’un bout à l’autre du jeu</t>
  </si>
  <si>
    <t xml:space="preserve">Jackie chan</t>
  </si>
  <si>
    <t xml:space="preserve">Now production</t>
  </si>
  <si>
    <t xml:space="preserve">jackie chan</t>
  </si>
  <si>
    <t xml:space="preserve">Jackie Chan</t>
  </si>
  <si>
    <t xml:space="preserve">Un jeu en vue de profil mixant arts martiaux et phases de plateforme dans l’univers du film d’action</t>
  </si>
  <si>
    <t xml:space="preserve">les graphismes mignons, avec de un Jackie Chan convaincant</t>
  </si>
  <si>
    <t xml:space="preserve">la durée de vie très limitée</t>
  </si>
  <si>
    <t xml:space="preserve">Joy mecha fight</t>
  </si>
  <si>
    <t xml:space="preserve">étalon des vs fighting 8 bits via utilisation d’une technique d’animation par partie du corps, semblable à ce que fera Rayman quelques années plus tard</t>
  </si>
  <si>
    <t xml:space="preserve">Un jeu de combat totalement atypique et diablement précis pour l’époque, malgré un aspect graphique aussi sommaire qu’original</t>
  </si>
  <si>
    <t xml:space="preserve">la performance technique</t>
  </si>
  <si>
    <t xml:space="preserve">les combattants ont autant de charisme qu’un ballon de baudruche</t>
  </si>
  <si>
    <t xml:space="preserve">Kabuki quantum fighter</t>
  </si>
  <si>
    <t xml:space="preserve">Un jeu de plateforme-action à la jouabilité souple et à l’univers graphique fin et organique qui préfigure de l’engouement pour les metroid et autres castlevania</t>
  </si>
  <si>
    <t xml:space="preserve">super jouable</t>
  </si>
  <si>
    <t xml:space="preserve">vraiment trop court</t>
  </si>
  <si>
    <t xml:space="preserve">Karateka</t>
  </si>
  <si>
    <t xml:space="preserve">Un jeu précurseur de l’utilisation de la rotoscopie, au service d’un beat them all ardu mais plaisant</t>
  </si>
  <si>
    <t xml:space="preserve">l’animation superbe</t>
  </si>
  <si>
    <t xml:space="preserve">on a vraiment envie d’aller au bout de ce couloir</t>
  </si>
  <si>
    <t xml:space="preserve">Kirby's adventure</t>
  </si>
  <si>
    <t xml:space="preserve">kirby</t>
  </si>
  <si>
    <t xml:space="preserve">Masahiro Sakurai</t>
  </si>
  <si>
    <t xml:space="preserve">La naissance du petit fantôme qui deviendra la mascotte des jeux de plateforme accessibles, proposant d’ores et déjà le mécanisme d’assimilation des pouvoirs des ennemis, mais pas encore une difficulté totalement accessible aux débutants</t>
  </si>
  <si>
    <t xml:space="preserve">les nombreuses possibilités de Kirby</t>
  </si>
  <si>
    <t xml:space="preserve">Kung Fu master – spartan x</t>
  </si>
  <si>
    <t xml:space="preserve">Un beat them up aux caractéristiques communes avec Karateka tout en proposant une approche plus aérienne et bien moins réaliste</t>
  </si>
  <si>
    <t xml:space="preserve">le style graphique efficace</t>
  </si>
  <si>
    <t xml:space="preserve">la difficulté bien dosée et progressive</t>
  </si>
  <si>
    <t xml:space="preserve">les sauts un peu trop « lunaires »</t>
  </si>
  <si>
    <t xml:space="preserve">Life Force</t>
  </si>
  <si>
    <t xml:space="preserve">rater le boss final et avoir une sacrément mauvaise surprise</t>
  </si>
  <si>
    <t xml:space="preserve">Un des meilleurs shooters horizontaux/verticaux de sa génération, proposant des niveaux formidablement bien conçus, un système d’upgrade des armes souple et efficace et la possibilité de vivre l’intégralité de l’aventure avec le compagnon de son choix</t>
  </si>
  <si>
    <t xml:space="preserve">l’alternance entre niveaux verticaux et horizontaux</t>
  </si>
  <si>
    <t xml:space="preserve">il faut s’accrocher pour le finir sans code</t>
  </si>
  <si>
    <t xml:space="preserve">rater la phase de boss de fin et…</t>
  </si>
  <si>
    <t xml:space="preserve">Maniac Mansion </t>
  </si>
  <si>
    <t xml:space="preserve">Jaleco</t>
  </si>
  <si>
    <t xml:space="preserve">Censuré (contenu violent animaux – suppression de la possibilité de tuer le hamster)</t>
  </si>
  <si>
    <t xml:space="preserve">maniac mansion</t>
  </si>
  <si>
    <t xml:space="preserve">Ron Gilbert</t>
  </si>
  <si>
    <t xml:space="preserve">Un digne représentant du point n click des années 80, avec son lot d’énigmes tordues et son univers délirant</t>
  </si>
  <si>
    <t xml:space="preserve">l’univers loufoque et réussi</t>
  </si>
  <si>
    <t xml:space="preserve">les énigmes totalement barrées</t>
  </si>
  <si>
    <t xml:space="preserve">les énigmes totalement barrées parfois jusqu’à l’absurde</t>
  </si>
  <si>
    <t xml:space="preserve">graphiquement, c’est old regime</t>
  </si>
  <si>
    <t xml:space="preserve">Marble madness</t>
  </si>
  <si>
    <t xml:space="preserve">Milton Bradley</t>
  </si>
  <si>
    <t xml:space="preserve">Le jeu d’arcade référence de Mark Cerny, demandant de guider une boule dans des labyrinthes pentus et piégeux jusqu’à la ligne d’arrivée de chaque parcours</t>
  </si>
  <si>
    <t xml:space="preserve">les tracés diaboliquement exigeants</t>
  </si>
  <si>
    <t xml:space="preserve">parfois un peu imprécis</t>
  </si>
  <si>
    <t xml:space="preserve">Nes serie 200 - arcade 1</t>
  </si>
  <si>
    <t xml:space="preserve">bootleg</t>
  </si>
  <si>
    <t xml:space="preserve">World heroes company</t>
  </si>
  <si>
    <t xml:space="preserve">Un compilation de nombreux jeux de la nes</t>
  </si>
  <si>
    <t xml:space="preserve">tout plein de jeux partout</t>
  </si>
  <si>
    <t xml:space="preserve">et pas mal de daubes</t>
  </si>
  <si>
    <t xml:space="preserve">x000j5tzxp</t>
  </si>
  <si>
    <t xml:space="preserve">Nes serie 400 - arcade 2</t>
  </si>
  <si>
    <t xml:space="preserve">x000haabtj</t>
  </si>
  <si>
    <t xml:space="preserve">Nes series 5 - jeux d'aventure en français</t>
  </si>
  <si>
    <t xml:space="preserve">Une compilation des meilleurs jeux d’aventure, J-RPG et jeux d’action ou plateforme orientés RPG de la nes</t>
  </si>
  <si>
    <t xml:space="preserve">tout ce que la nes fait de mieux dans une seule cartouche</t>
  </si>
  <si>
    <t xml:space="preserve">beaucoup de bouses aussi</t>
  </si>
  <si>
    <t xml:space="preserve">x000j,t7sx</t>
  </si>
  <si>
    <t xml:space="preserve">Nord &amp; sud – les tuniques bleues</t>
  </si>
  <si>
    <t xml:space="preserve">piquer le train de l’adversaire</t>
  </si>
  <si>
    <t xml:space="preserve">les tuniques bleues</t>
  </si>
  <si>
    <t xml:space="preserve">joue le méchant + joue au petit train</t>
  </si>
  <si>
    <t xml:space="preserve">Un jeu multi-activités dans l’univers de la bd des tuniques bleues, ou chaque camp doit réussir un maximum de phases (combat sur terrain, assaut de forteresse ou de train, possession de territoires)pour mener son camp à la victoire</t>
  </si>
  <si>
    <t xml:space="preserve">l’aspect stratégique prononcé</t>
  </si>
  <si>
    <t xml:space="preserve">graphiquement inférieur à la version Amiga (forcément)</t>
  </si>
  <si>
    <t xml:space="preserve">la jouabilité un peu raide dans certaines phases (trains, forts...)</t>
  </si>
  <si>
    <t xml:space="preserve">Pinball quest</t>
  </si>
  <si>
    <t xml:space="preserve">Un rare représentant du jeu de flipper scénarisé, demandant dde se faufiler au sein des différents tableaux et d’affronter des ennemis à coup de bille</t>
  </si>
  <si>
    <t xml:space="preserve">le concept du flipper- aventure</t>
  </si>
  <si>
    <t xml:space="preserve">la physique de la balle, sympa</t>
  </si>
  <si>
    <t xml:space="preserve">graphiquement sympa mais un poil minimaliste</t>
  </si>
  <si>
    <t xml:space="preserve">rater une balle et revenir à un niveau déjà visité peut rendre fou</t>
  </si>
  <si>
    <t xml:space="preserve">Punch out (Mike Tyson)</t>
  </si>
  <si>
    <t xml:space="preserve">punch out</t>
  </si>
  <si>
    <t xml:space="preserve">Kenji Yamamoto + Akito Nakatsuka </t>
  </si>
  <si>
    <t xml:space="preserve">Un jeu de boxe atypique en vue de dos, proche d’un jeu de rythme, demandant d’analyser la technique de l’adversaire pour bien placer ses techniques et l’envoyer à terre</t>
  </si>
  <si>
    <t xml:space="preserve">chaque boxeur adverse est un puzzle en soi</t>
  </si>
  <si>
    <t xml:space="preserve">la durée de vie famélique une fois le jeu bouclé une première fois</t>
  </si>
  <si>
    <t xml:space="preserve">RC Pro AM</t>
  </si>
  <si>
    <t xml:space="preserve">Un précurseur du concept de micromachines en 3d isométrique, proposant une maniabilité très fun après un temps d’assimilation</t>
  </si>
  <si>
    <t xml:space="preserve">le rythme endiablé des parties</t>
  </si>
  <si>
    <t xml:space="preserve">la jouabilité (bonne) demande un temps d’adaptation qui empêche le fun immédiat entre amis</t>
  </si>
  <si>
    <t xml:space="preserve">Shufflepuck café</t>
  </si>
  <si>
    <t xml:space="preserve">Christopher Gross</t>
  </si>
  <si>
    <t xml:space="preserve">mac</t>
  </si>
  <si>
    <t xml:space="preserve">Un jeu de « palet » scénarisé semblable au concept des salles d’arcade mais proposant d’affronter une intelligence artificielle aux multiples techniques</t>
  </si>
  <si>
    <t xml:space="preserve">lle concept du jeu de palet, sobre et efficace</t>
  </si>
  <si>
    <t xml:space="preserve">la trombine de certains adversaires</t>
  </si>
  <si>
    <t xml:space="preserve">inférieur graphiquement aux version micro</t>
  </si>
  <si>
    <t xml:space="preserve">sans la souris, on a vite tendance à hurler</t>
  </si>
  <si>
    <t xml:space="preserve">Spelunker</t>
  </si>
  <si>
    <t xml:space="preserve">Tamtex</t>
  </si>
  <si>
    <t xml:space="preserve">Un jeu de plateforme exploration à la difficulté relevée mais procurant des sensations particulièrement fortes au fur et à mesure que le joueur s’enfonce dans les méandres du dédale gigantesque proposé</t>
  </si>
  <si>
    <t xml:space="preserve">le précurseur de l’aventure plateforme</t>
  </si>
  <si>
    <t xml:space="preserve">le challenge bien relevé</t>
  </si>
  <si>
    <t xml:space="preserve">ultra court</t>
  </si>
  <si>
    <t xml:space="preserve">Spy vs spy</t>
  </si>
  <si>
    <t xml:space="preserve">First star software</t>
  </si>
  <si>
    <t xml:space="preserve">Temco</t>
  </si>
  <si>
    <t xml:space="preserve">spy vs spy</t>
  </si>
  <si>
    <t xml:space="preserve">Un jeu de piège en vue de profil dans l’action prend place dans un immeuble composé de plusieurs pièces et demandant de placer différents pièges et de mémoriser ceux de l’adversaire afin de remporter le duel</t>
  </si>
  <si>
    <t xml:space="preserve">le vs à deux hyper fun</t>
  </si>
  <si>
    <t xml:space="preserve">le concept tourne rapidement en rond</t>
  </si>
  <si>
    <t xml:space="preserve">Super Mario Bros / Duck Hunt</t>
  </si>
  <si>
    <t xml:space="preserve">passer le 8-3 sans pleurer</t>
  </si>
  <si>
    <t xml:space="preserve">Top (+40 millions)</t>
  </si>
  <si>
    <t xml:space="preserve">Accessoire (pistolet obligatoire)</t>
  </si>
  <si>
    <t xml:space="preserve">précurseur des jeux de plateforme à scrolling</t>
  </si>
  <si>
    <t xml:space="preserve">Shigeru Miyamoto +Takashi Tezuka + Gunpey yokoi</t>
  </si>
  <si>
    <t xml:space="preserve">Hirokazu Tanaka + Koji Kondo</t>
  </si>
  <si>
    <t xml:space="preserve">Le best seller et révolutionnaire jeu de plateforme de Nintendo, accompagné d’un excellent jeu de tir au canard et son chien parfaitement intolérable</t>
  </si>
  <si>
    <t xml:space="preserve">des niveaux sobres mais diaboliques (Mario)</t>
  </si>
  <si>
    <t xml:space="preserve">rahhhh ce chien (duck hunt)</t>
  </si>
  <si>
    <t xml:space="preserve">toujours le même boss (Mario)</t>
  </si>
  <si>
    <t xml:space="preserve">Super Mario Bros 3</t>
  </si>
  <si>
    <t xml:space="preserve">Shigeru Miyamoto +Takashi Tezuka</t>
  </si>
  <si>
    <t xml:space="preserve">Koji Kondo</t>
  </si>
  <si>
    <t xml:space="preserve">La quintessence du jeu de plateforme de la génération de console, proposant bon nombre d’éléments qui deviendront des classiques de ce type de jeu</t>
  </si>
  <si>
    <t xml:space="preserve">plein de niveaux, bourrés d’originalité</t>
  </si>
  <si>
    <t xml:space="preserve">arriver au niveau 8 et pleurer tellement c’est dur</t>
  </si>
  <si>
    <t xml:space="preserve">le mode deux joueurs tout riquiqui</t>
  </si>
  <si>
    <t xml:space="preserve">Takeshi’s challenge</t>
  </si>
  <si>
    <t xml:space="preserve">emblême d’une vengeance contre les joueurs</t>
  </si>
  <si>
    <t xml:space="preserve">Un jeu fait par une personne haissant notoirement les jeux vidéo, et fait pour « punir les joueurs »</t>
  </si>
  <si>
    <t xml:space="preserve">le trip sadique, qu’un éditeur a considéré comme commercialement exploitable</t>
  </si>
  <si>
    <t xml:space="preserve">illogique (ou trop logique), injuste (ou aléatoire) et horriblement difficile</t>
  </si>
  <si>
    <t xml:space="preserve">Tiny toon adventures</t>
  </si>
  <si>
    <t xml:space="preserve">Un jeu de plateforme agréable et coloré dans l’univers du dessin animé</t>
  </si>
  <si>
    <t xml:space="preserve">super mais alors super mignon</t>
  </si>
  <si>
    <t xml:space="preserve">quelques phases « what the fuck »</t>
  </si>
  <si>
    <t xml:space="preserve">Talespin</t>
  </si>
  <si>
    <t xml:space="preserve">Disney – super baloo</t>
  </si>
  <si>
    <t xml:space="preserve">Un shooter grand public permettant d’incarner « super Baloo » tout au long de différents niveaux</t>
  </si>
  <si>
    <t xml:space="preserve">la possibilité de revenir en arrière</t>
  </si>
  <si>
    <t xml:space="preserve">esquiver tous les ennemis peut devenir un calvaire</t>
  </si>
  <si>
    <t xml:space="preserve">Tortues Ninja (teenage mutant hero turtle)</t>
  </si>
  <si>
    <t xml:space="preserve">Ultra software corpKonami</t>
  </si>
  <si>
    <t xml:space="preserve">difficulté « furieuse » + Censuré en occident (changement de « ninja » en « hero » car l’angleterre interdisait l’utilisation du mot ninja)</t>
  </si>
  <si>
    <t xml:space="preserve">tortues ninja</t>
  </si>
  <si>
    <t xml:space="preserve">Un jeu de plateforme diablement difficile mais extraordinairement addictif dans l’univers du comics</t>
  </si>
  <si>
    <t xml:space="preserve">pouvoir diriger les quatre tortues (même si deux d’entre elles ont des problèmes d’amputation des bras)</t>
  </si>
  <si>
    <t xml:space="preserve">l’ambiance fidèle au matériau d’origine</t>
  </si>
  <si>
    <t xml:space="preserve">finir un niveau et se rendre compte qu’il était facultatif</t>
  </si>
  <si>
    <t xml:space="preserve">Turtles 2 - arcade game</t>
  </si>
  <si>
    <t xml:space="preserve">Ultra software corp</t>
  </si>
  <si>
    <t xml:space="preserve">Un second opus dans le monde du comics, désormais orienté beat them up et bien plus accessible que son prédecesseur</t>
  </si>
  <si>
    <t xml:space="preserve">plus besoin de s’immoler à cause de la difficulté</t>
  </si>
  <si>
    <t xml:space="preserve">rien de révolutionnaire (mais c’est pas grave)</t>
  </si>
  <si>
    <t xml:space="preserve">Urban champion</t>
  </si>
  <si>
    <t xml:space="preserve">précurseur des jeux de vs fighting</t>
  </si>
  <si>
    <t xml:space="preserve">Shigeru Miyamoto + Gunpey Yokoi + Takeshiro Izuchi</t>
  </si>
  <si>
    <t xml:space="preserve">Hirokazu Tanaka</t>
  </si>
  <si>
    <t xml:space="preserve">Un jeu de combat vs basique et arcade, mais présentant un charme indescriptible via les mimiques des personnages et l’univers graphique général</t>
  </si>
  <si>
    <t xml:space="preserve">le concept tout bête mais amusant</t>
  </si>
  <si>
    <t xml:space="preserve">c’est toujours la même chose</t>
  </si>
  <si>
    <t xml:space="preserve">Wild gunman</t>
  </si>
  <si>
    <t xml:space="preserve">Intelligent system</t>
  </si>
  <si>
    <t xml:space="preserve">Un jeu de tir précis et sympa, pionnier du genre sur nes</t>
  </si>
  <si>
    <t xml:space="preserve">la patte graphique chouette</t>
  </si>
  <si>
    <t xml:space="preserve">vraiment très court</t>
  </si>
  <si>
    <t xml:space="preserve">World Cup</t>
  </si>
  <si>
    <t xml:space="preserve">Un jeu de football arcade et diablement fun dans l’univers de Kunio kun, où tous les coups sont permis</t>
  </si>
  <si>
    <t xml:space="preserve">du foot bien bourrin et efficace</t>
  </si>
  <si>
    <t xml:space="preserve">l’aspect graphique tout rondouillard</t>
  </si>
  <si>
    <t xml:space="preserve">l’ordi fait parfois n’importe quoi (y compris dans notre camp)</t>
  </si>
  <si>
    <t xml:space="preserve">Actraiser </t>
  </si>
  <si>
    <t xml:space="preserve">SNES</t>
  </si>
  <si>
    <t xml:space="preserve">2D mode 7</t>
  </si>
  <si>
    <t xml:space="preserve">Quintet</t>
  </si>
  <si>
    <t xml:space="preserve">Un mélange avant-gardiste entre jeu de plateforme/action classique et God game demandant de construire et faire prospérer une ville</t>
  </si>
  <si>
    <t xml:space="preserve">le mix plateforme/construction parfaitement équilibré</t>
  </si>
  <si>
    <t xml:space="preserve">l’univers fouillé</t>
  </si>
  <si>
    <t xml:space="preserve">la jouabilité plateforme un peu « raide »</t>
  </si>
  <si>
    <t xml:space="preserve">Alcahest</t>
  </si>
  <si>
    <t xml:space="preserve">Un A-RPG plutôt court et bourrin mais parfaitement exécuté</t>
  </si>
  <si>
    <t xml:space="preserve">la réalisation efficace</t>
  </si>
  <si>
    <t xml:space="preserve">un plaisir à jouer</t>
  </si>
  <si>
    <t xml:space="preserve">le scénar passe partout</t>
  </si>
  <si>
    <t xml:space="preserve">la durée de vie limitée (pour le genre)</t>
  </si>
  <si>
    <t xml:space="preserve">Un jeu exploitant la licence du dessin-animé culte à travers un jeu à mi-chemin entre une maniabilité beat them up bon enfant et plateforme classique saupoudrée de min-jeux, mettant le joueur aux commandes des trois protagonistes principaux</t>
  </si>
  <si>
    <t xml:space="preserve">Les mimiques des différents personnages qui rendent l’univers attachant</t>
  </si>
  <si>
    <t xml:space="preserve">les phases de saut assez délicates</t>
  </si>
  <si>
    <t xml:space="preserve">Arkanoid – doh it again</t>
  </si>
  <si>
    <t xml:space="preserve">La suite officielle de la grande star des casse-briques,  agréable et fidèle à son modèle malgré l’absence de jouabilité à la souris</t>
  </si>
  <si>
    <t xml:space="preserve">la suite d’un des meilleurs shooters de tous les temps</t>
  </si>
  <si>
    <t xml:space="preserve">les boss dans un casse-brique, toujours aussi top</t>
  </si>
  <si>
    <t xml:space="preserve">pas de révolution majeure par rapport à son prédécesseur</t>
  </si>
  <si>
    <t xml:space="preserve">Assault suits valken (cybernator)</t>
  </si>
  <si>
    <t xml:space="preserve">Ncs corp</t>
  </si>
  <si>
    <t xml:space="preserve">Masaya</t>
  </si>
  <si>
    <t xml:space="preserve">Un jeu d’action à la frontière du run n gun, magnifique mais ardu</t>
  </si>
  <si>
    <t xml:space="preserve">les sensations du robot</t>
  </si>
  <si>
    <t xml:space="preserve">Axelay</t>
  </si>
  <si>
    <t xml:space="preserve">Un shooter vertical impressionnant sur le plan graphique, à la jouabilité efficace</t>
  </si>
  <si>
    <t xml:space="preserve">la jouabilité , rarement prise en défaut</t>
  </si>
  <si>
    <t xml:space="preserve">la durée de vie légère, scoring mis à part</t>
  </si>
  <si>
    <t xml:space="preserve">Bahamut lagoon</t>
  </si>
  <si>
    <t xml:space="preserve">Un jeu de stratégie au tour par tour classique mais absolument magnifique, et porté par un scénario particulièrement efficace</t>
  </si>
  <si>
    <t xml:space="preserve">l’univers et l’histoire absolument fantastiques</t>
  </si>
  <si>
    <t xml:space="preserve">graphiquement, c’est du haut niveau</t>
  </si>
  <si>
    <t xml:space="preserve">rien de bien extraordinaire dans les mécaniques de jeu (mais ça reste très complet)</t>
  </si>
  <si>
    <t xml:space="preserve">BC kid 2</t>
  </si>
  <si>
    <t xml:space="preserve">pc kid</t>
  </si>
  <si>
    <t xml:space="preserve">moi, héros à 12 ans + dinosaures</t>
  </si>
  <si>
    <t xml:space="preserve">Le portage du jeu de plateforme culte de la pc engine, proposant d’incarner un personnage hargneux aux mimiques irrésistibles</t>
  </si>
  <si>
    <t xml:space="preserve">les personnages totalement loufoques</t>
  </si>
  <si>
    <t xml:space="preserve">plein de petites trouvailles de gameplay ici et là</t>
  </si>
  <si>
    <t xml:space="preserve">la jouabilité, très bonne mais globalement un peu rigide</t>
  </si>
  <si>
    <t xml:space="preserve">un peu court (mais on s’amusait bien aussi!)</t>
  </si>
  <si>
    <t xml:space="preserve">Best of the best championship karate</t>
  </si>
  <si>
    <t xml:space="preserve">Loriciel</t>
  </si>
  <si>
    <t xml:space="preserve">Electro brain</t>
  </si>
  <si>
    <t xml:space="preserve">André Panza</t>
  </si>
  <si>
    <t xml:space="preserve">Un jeu de combat technique et complexe issu de l’amiga est basé sur les techniques du kick boxing, proposant un mode carrière très complet permettant de construire un personnage à son image</t>
  </si>
  <si>
    <t xml:space="preserve">le système de combat très technique, avec une multitude de coups</t>
  </si>
  <si>
    <t xml:space="preserve">le mode carrière sympa, entre entraînements et combats à enjeu</t>
  </si>
  <si>
    <t xml:space="preserve">assez difficile d’accès au départ</t>
  </si>
  <si>
    <t xml:space="preserve">on se prend parfois des bonnes roustes sans comprendre pourquoi</t>
  </si>
  <si>
    <t xml:space="preserve">Brain lord</t>
  </si>
  <si>
    <t xml:space="preserve">Produce</t>
  </si>
  <si>
    <t xml:space="preserve">Un action RPG classique mais bien exécuté et porté par des donjons finement réalisés et une difficulté à la hauteur</t>
  </si>
  <si>
    <t xml:space="preserve">globalement chatoyant au niveau technique</t>
  </si>
  <si>
    <t xml:space="preserve">la bonne jouabilité</t>
  </si>
  <si>
    <t xml:space="preserve">le manque de souffle épique</t>
  </si>
  <si>
    <t xml:space="preserve">Cotton 100%</t>
  </si>
  <si>
    <t xml:space="preserve">Success</t>
  </si>
  <si>
    <t xml:space="preserve">Datam Polystar</t>
  </si>
  <si>
    <t xml:space="preserve">Un épisode « remake réinterprété » du célèbre shooter horizontal permettant d’incarner une sorcière sur son balais</t>
  </si>
  <si>
    <t xml:space="preserve">l’univers choupi-kawai à croquer</t>
  </si>
  <si>
    <t xml:space="preserve">la progression plaisante et relevée « comme il faut »</t>
  </si>
  <si>
    <t xml:space="preserve">Dolucky’s no A-league soccer</t>
  </si>
  <si>
    <t xml:space="preserve">Imagineer</t>
  </si>
  <si>
    <t xml:space="preserve">Coca-cola</t>
  </si>
  <si>
    <t xml:space="preserve">Un jeu de foot rappelant la série de kunio kun, mettant en scène la mascotte de Coca</t>
  </si>
  <si>
    <t xml:space="preserve">les sensations « world cup » sont là, seul ou à plusieurs</t>
  </si>
  <si>
    <t xml:space="preserve">un bon jeu publicitaire, ça se fête !</t>
  </si>
  <si>
    <t xml:space="preserve">le mode solo limité</t>
  </si>
  <si>
    <t xml:space="preserve">Donkey kong country</t>
  </si>
  <si>
    <t xml:space="preserve">précurseur des jeux utilisant les plateformes Silicon Graphics</t>
  </si>
  <si>
    <t xml:space="preserve">donkey kong</t>
  </si>
  <si>
    <t xml:space="preserve">Un jeu de plateforme sorti sur le tard mais dont les caractéristiques graphiques révolutionnaires ont permis de prolonger la vie de la console en attendant la relève</t>
  </si>
  <si>
    <t xml:space="preserve">se dire que l’on joue à un jeu fait sur station Silicon Graphics</t>
  </si>
  <si>
    <t xml:space="preserve">graphiquement, le rendu reste spécial</t>
  </si>
  <si>
    <t xml:space="preserve">la difficulté un poil trop pimentée</t>
  </si>
  <si>
    <t xml:space="preserve">Dragon ball z 2 - légende saien</t>
  </si>
  <si>
    <t xml:space="preserve">joue le méchant + joue le méchant</t>
  </si>
  <si>
    <t xml:space="preserve">Une des meilleures adaptations du manga en jeu de baston, proposant le mécanisme d’écran splitté quand les combattants s’éloignent ou s’élancent dans le ciel, ainsi que les légendaires duels de kamehameha</t>
  </si>
  <si>
    <t xml:space="preserve">on peut faire comme dans le manga</t>
  </si>
  <si>
    <t xml:space="preserve">ça vire vite au matraquage de kamehameha</t>
  </si>
  <si>
    <t xml:space="preserve">la traduction moisie</t>
  </si>
  <si>
    <t xml:space="preserve">Equinox</t>
  </si>
  <si>
    <t xml:space="preserve">2D isométrique mode 7</t>
  </si>
  <si>
    <t xml:space="preserve">big box</t>
  </si>
  <si>
    <t xml:space="preserve">Software creation</t>
  </si>
  <si>
    <t xml:space="preserve">La suite spirituelle de Solstice sur nes, et gardant la formule d’exploration de donjons en 3D isométrique</t>
  </si>
  <si>
    <t xml:space="preserve">le retour de tout ce qui faisait le charme de Solstice (labyrinthe énorme et varié, patte graphique au top)</t>
  </si>
  <si>
    <t xml:space="preserve">peu de chamboulements, upgrade graphique mise à part</t>
  </si>
  <si>
    <t xml:space="preserve">Firemen</t>
  </si>
  <si>
    <t xml:space="preserve">Un jeu d’action vue de dessus mettant en scène une équipe de pompiers affairés à sauver les restes d’un building en flammes</t>
  </si>
  <si>
    <t xml:space="preserve">le concept action-puzzle efficace</t>
  </si>
  <si>
    <t xml:space="preserve">F-zero</t>
  </si>
  <si>
    <t xml:space="preserve">3D simulée mode 7</t>
  </si>
  <si>
    <t xml:space="preserve">précurseur des jeux utilisant le mode 7 de la SNES</t>
  </si>
  <si>
    <t xml:space="preserve">f-zero</t>
  </si>
  <si>
    <t xml:space="preserve">Shigeru Miyamoto + Shimizu Kazunobu</t>
  </si>
  <si>
    <t xml:space="preserve">Un jeu de course futuriste en forme de vitrine technologique pour la nouvelle super nes de Nintendo, malgré l’absence de multijoueurs</t>
  </si>
  <si>
    <t xml:space="preserve">les sensations de vitesse excellentes</t>
  </si>
  <si>
    <t xml:space="preserve">multi, multi, où es-tu ?</t>
  </si>
  <si>
    <t xml:space="preserve">le vaisseau rose est cheaté</t>
  </si>
  <si>
    <t xml:space="preserve">Ganbare goemon 3</t>
  </si>
  <si>
    <t xml:space="preserve">ganbare goemon</t>
  </si>
  <si>
    <t xml:space="preserve">Un jeu de plateforme/action librement adapté du manga, et proposant de nombreuses séquences de jeu marquées par une atmosphère humoristique et décalée</t>
  </si>
  <si>
    <t xml:space="preserve">le monde de Goemon, toujours irresistible</t>
  </si>
  <si>
    <t xml:space="preserve">Go go Ackman 2</t>
  </si>
  <si>
    <t xml:space="preserve">Un jeu de plateforme classique mais intéressant, finement designé par le créateur de dragon ball </t>
  </si>
  <si>
    <t xml:space="preserve">l’univers déjanté</t>
  </si>
  <si>
    <t xml:space="preserve">une exécution globale sans fausse note</t>
  </si>
  <si>
    <t xml:space="preserve">très classique, univers délirant mis à part</t>
  </si>
  <si>
    <t xml:space="preserve">Goof troop</t>
  </si>
  <si>
    <t xml:space="preserve">Disney – dingo</t>
  </si>
  <si>
    <t xml:space="preserve">Un puzzle game façon « action RPG » vue de dessus aux commandes de Dingo et de son fils, proposant de trouver (seul ou en coopération) la meilleure solution pour résoudre les énigmes des différents tableaux et s’enfuir d’une île pas si déserte</t>
  </si>
  <si>
    <t xml:space="preserve">le mode deux joueurs sympa et rare pour le genre</t>
  </si>
  <si>
    <t xml:space="preserve">graphiquement c’est tout mignong</t>
  </si>
  <si>
    <t xml:space="preserve">bouclé en quelques petites heures</t>
  </si>
  <si>
    <t xml:space="preserve">ça reste assez simple et basique</t>
  </si>
  <si>
    <t xml:space="preserve">Gunman's proof</t>
  </si>
  <si>
    <t xml:space="preserve">Lenar</t>
  </si>
  <si>
    <t xml:space="preserve">Ascii</t>
  </si>
  <si>
    <t xml:space="preserve">jeu au développement chaotique, si bien que le jeu n’a pas de crédits de fin</t>
  </si>
  <si>
    <t xml:space="preserve">Un action-RPG s’inspirant assez étroitement du Zelda sorti sur la même console, tout en proposant un système de jeu et un univers graphiques tout à fait charmants</t>
  </si>
  <si>
    <t xml:space="preserve">graphiquement sublime</t>
  </si>
  <si>
    <t xml:space="preserve">c’est quand même bien repompé sur Zelda</t>
  </si>
  <si>
    <t xml:space="preserve">Hamelin no violin</t>
  </si>
  <si>
    <t xml:space="preserve">Daft</t>
  </si>
  <si>
    <t xml:space="preserve">Un jeu de plateforme classique très finement réalisé et proposant une durée de vie très honorable</t>
  </si>
  <si>
    <t xml:space="preserve">l’univers loufoque</t>
  </si>
  <si>
    <t xml:space="preserve">l’animation parfois un peu rigide (dans les sauts notamment)</t>
  </si>
  <si>
    <t xml:space="preserve">Illusion of time (illusion of gaia)</t>
  </si>
  <si>
    <t xml:space="preserve">Censuré en occident (religion – suppression des croix chrétiennes)</t>
  </si>
  <si>
    <t xml:space="preserve">Le second opus de la trilogie informelle de A-RPG composée de Soul Blazer, illusion of Time et Terranigma, et l’un des fleurons du genre sur la console</t>
  </si>
  <si>
    <t xml:space="preserve">un vrai zelda dans un monde mature</t>
  </si>
  <si>
    <t xml:space="preserve">pour chipoter, quelques donjons moins inspirés</t>
  </si>
  <si>
    <t xml:space="preserve">Jerry boy</t>
  </si>
  <si>
    <t xml:space="preserve">Game freak</t>
  </si>
  <si>
    <t xml:space="preserve">Un jeu de plateforme-action propulsant atypiquement le joueur dans la peau d’un « slime », assez proche du concept de Putty squad</t>
  </si>
  <si>
    <t xml:space="preserve">la jouabilité agréable et complète</t>
  </si>
  <si>
    <t xml:space="preserve">le charisme du héros</t>
  </si>
  <si>
    <t xml:space="preserve">les mécaniques de jeu qui n’évoluent pas</t>
  </si>
  <si>
    <t xml:space="preserve">Jim power in mutant planet</t>
  </si>
  <si>
    <t xml:space="preserve">Un shooter-action frénétique dans un monde haut en couleur</t>
  </si>
  <si>
    <t xml:space="preserve">un beau challenge</t>
  </si>
  <si>
    <t xml:space="preserve">la musique qui rocks</t>
  </si>
  <si>
    <t xml:space="preserve">Le scrolling différentiel ça ira là, merci</t>
  </si>
  <si>
    <t xml:space="preserve">bien dur</t>
  </si>
  <si>
    <t xml:space="preserve">Jyutei senki</t>
  </si>
  <si>
    <t xml:space="preserve">Tam-tam</t>
  </si>
  <si>
    <t xml:space="preserve">Un des rares représentants du jeu de stratégie au tour par tour façon shining force ou fire emblem, doté d’un mode deux joueurs très réussi</t>
  </si>
  <si>
    <t xml:space="preserve">le mode deux joueurs, assez rare pour être remarqué</t>
  </si>
  <si>
    <t xml:space="preserve">graphiquement ça sent un peu le renfermé</t>
  </si>
  <si>
    <t xml:space="preserve">Kid klown</t>
  </si>
  <si>
    <t xml:space="preserve">Kemco</t>
  </si>
  <si>
    <t xml:space="preserve">Un jeu original à défilement vertical imposé demandant de guider précisément un personnage en pleine course afin d’éviter la panoplie hallucinante de pièges disposés sur la route</t>
  </si>
  <si>
    <t xml:space="preserve">les parcours déjantés et variés</t>
  </si>
  <si>
    <t xml:space="preserve">la jouabilité finalement excellente (malgré de grosses appréhensions au début)</t>
  </si>
  <si>
    <t xml:space="preserve">graphiquement joli mais pas craquant</t>
  </si>
  <si>
    <t xml:space="preserve">il ne faut pas y jouer après avoir vu « Il est revenu »</t>
  </si>
  <si>
    <t xml:space="preserve">Kirby’s dream course</t>
  </si>
  <si>
    <t xml:space="preserve">Shigeru Miyamoto + Satoru Iwata</t>
  </si>
  <si>
    <t xml:space="preserve">Un Kirby utilisant le petit fantome comme balle pour un concept se rapprochant assez du minigolf</t>
  </si>
  <si>
    <t xml:space="preserve">le mini-golf le plus mignon du monde</t>
  </si>
  <si>
    <t xml:space="preserve">les parcours qui regorgent de bonnes idées originales</t>
  </si>
  <si>
    <t xml:space="preserve">globalement facile (c’est Kirby quoi)</t>
  </si>
  <si>
    <t xml:space="preserve">Lady stalker</t>
  </si>
  <si>
    <t xml:space="preserve">Le pendant du mythique landstalker sur la console Nintendo, proposant une belle aventure bien qu’en deça de son modèle</t>
  </si>
  <si>
    <t xml:space="preserve">on ressent bien la patte graphique Landstalker</t>
  </si>
  <si>
    <t xml:space="preserve">la jouabilité générale bien en-deçà de son aieul</t>
  </si>
  <si>
    <t xml:space="preserve">Live a live</t>
  </si>
  <si>
    <t xml:space="preserve">Un J-RPG méconnu mais diablement efficace permettant au joueur de suivre plusieurs aventures distinctes avant d’avoir le fin mot de l’histoire via un épisode final</t>
  </si>
  <si>
    <t xml:space="preserve">plusieurs aventures parallèles, toutes réussies</t>
  </si>
  <si>
    <t xml:space="preserve">très classique dans ses mécaniques (notamment de combat)</t>
  </si>
  <si>
    <t xml:space="preserve">Mario &amp; Wario</t>
  </si>
  <si>
    <t xml:space="preserve">Accessoire (souris obligatoire)</t>
  </si>
  <si>
    <t xml:space="preserve">Satoshi Tajiri</t>
  </si>
  <si>
    <t xml:space="preserve">Junichi Masuda</t>
  </si>
  <si>
    <t xml:space="preserve">Un puzzle game sous forme de parcours d’obstacles intégralement jouable à la souris</t>
  </si>
  <si>
    <t xml:space="preserve">la qualité des casse-tête</t>
  </si>
  <si>
    <t xml:space="preserve">le maniabilité à la souris, originale</t>
  </si>
  <si>
    <t xml:space="preserve">court de chez court</t>
  </si>
  <si>
    <t xml:space="preserve">Muscle bomber (saturday night slam masters)</t>
  </si>
  <si>
    <t xml:space="preserve">Un jeu de catch irréaliste mais très fun empruntant beaucoup au système de jeu de final fight</t>
  </si>
  <si>
    <t xml:space="preserve">l’ambiance colorée et déconnante</t>
  </si>
  <si>
    <t xml:space="preserve">technique mais fun</t>
  </si>
  <si>
    <t xml:space="preserve">le nombre de combattants suffisant mais pas fou</t>
  </si>
  <si>
    <t xml:space="preserve">Nosferatu</t>
  </si>
  <si>
    <t xml:space="preserve">Seta corp</t>
  </si>
  <si>
    <t xml:space="preserve">sauve la princesse + vampires</t>
  </si>
  <si>
    <t xml:space="preserve">Un jeu de plateforme rappelant le jeu Flashback avec un soupçon d’action en plus et des pièges tout droit sortis de Prince of Persia</t>
  </si>
  <si>
    <t xml:space="preserve">le « feeling » prince of persia</t>
  </si>
  <si>
    <t xml:space="preserve">l’univers très réussi</t>
  </si>
  <si>
    <t xml:space="preserve">graphiquement un peu « artisanal » tout de même</t>
  </si>
  <si>
    <t xml:space="preserve">Pilotwings</t>
  </si>
  <si>
    <t xml:space="preserve">Shigeru Miyamoto + Tadashi Sugiyama</t>
  </si>
  <si>
    <t xml:space="preserve">Un simulateur de vol multi engins servant de vitrine technologique pour la snes et son fameux mode 7</t>
  </si>
  <si>
    <t xml:space="preserve">les sensations, bonnes et variées selon l’engin piloté</t>
  </si>
  <si>
    <t xml:space="preserve">le mode 7 de la console très bien utilisé</t>
  </si>
  <si>
    <t xml:space="preserve">parfois momoche, surtout près du sol</t>
  </si>
  <si>
    <t xml:space="preserve">Pocky &amp; Rocky </t>
  </si>
  <si>
    <t xml:space="preserve">Un jeu de tir-action multijoueurs « mignon » et sans scrolling imposé permettant d’incarner deux héros en vue de dessus lancés à l’assaut de différentes places fortes ennemies</t>
  </si>
  <si>
    <t xml:space="preserve">le style graphique super sympa</t>
  </si>
  <si>
    <t xml:space="preserve">vraiment cool à deux</t>
  </si>
  <si>
    <t xml:space="preserve">peu de niveaux</t>
  </si>
  <si>
    <t xml:space="preserve">Popful mail</t>
  </si>
  <si>
    <t xml:space="preserve">Working designs</t>
  </si>
  <si>
    <t xml:space="preserve">L’une des meilleures version de ce jeu de plateforme, proposant des graphismes très mignons et une jouabilité précise rappelant Wonder Boy</t>
  </si>
  <si>
    <t xml:space="preserve">visuellement attrayant</t>
  </si>
  <si>
    <t xml:space="preserve">la jouabilité agréable</t>
  </si>
  <si>
    <t xml:space="preserve">ça reste classique, sans véritable coup d’éclat</t>
  </si>
  <si>
    <t xml:space="preserve">Un portage du jeu phare enrichi de sept nouveaux niveaux donnant une nouvelle dimension au jeu initial</t>
  </si>
  <si>
    <t xml:space="preserve">le jeu de base en version sublimée</t>
  </si>
  <si>
    <t xml:space="preserve">tout faire d’une traite peut s’avérer particulièrement ardu et fastidieux</t>
  </si>
  <si>
    <t xml:space="preserve">Pushover</t>
  </si>
  <si>
    <t xml:space="preserve">Red flat software</t>
  </si>
  <si>
    <t xml:space="preserve">Un puzzle game en temps limité demandant d’aider une fourmi à placer des dominos afin de créer une réaction en chaîne lors de la poussée du domino de départ</t>
  </si>
  <si>
    <t xml:space="preserve">des puzzles nombreux et variés</t>
  </si>
  <si>
    <t xml:space="preserve">la satisfaction obtenue quand on pousse son domino...et que tout marche comme prévu !</t>
  </si>
  <si>
    <t xml:space="preserve">quelques moments de mélancolie, seul au milieu de tous ces dominos qui ne veulent pas tomber</t>
  </si>
  <si>
    <t xml:space="preserve">Rejoice – aretha</t>
  </si>
  <si>
    <t xml:space="preserve">Japan art media</t>
  </si>
  <si>
    <t xml:space="preserve">Un A-RPG dans l’univers du jrpg aretha, valant pour son mode deux joueurs et son univers très coloré</t>
  </si>
  <si>
    <t xml:space="preserve">Royal conquest / king arthur's world</t>
  </si>
  <si>
    <t xml:space="preserve">Un Lemmings-like dans une ambiance médiévale comique assez réussie</t>
  </si>
  <si>
    <t xml:space="preserve">les petits personnages craquants</t>
  </si>
  <si>
    <t xml:space="preserve">l’aspect stratégique assez poussé</t>
  </si>
  <si>
    <t xml:space="preserve">les décors, sympa mais qui se renouvellent assez peu</t>
  </si>
  <si>
    <t xml:space="preserve">Sanrio world smash ball</t>
  </si>
  <si>
    <t xml:space="preserve">Character soft</t>
  </si>
  <si>
    <t xml:space="preserve">hello kitty</t>
  </si>
  <si>
    <t xml:space="preserve">Un casse-brique particulièrement mignon issu de l’univers de Hello Kitty, mais proposant un système fun et une jouabilité très précise (à défaut d’un mode multi qui aurait eu toute sa place)</t>
  </si>
  <si>
    <t xml:space="preserve">le concept du casse-brique totalement rafraichi</t>
  </si>
  <si>
    <t xml:space="preserve">la durée de vie pas phénoménale</t>
  </si>
  <si>
    <t xml:space="preserve">j’aime un jeu Hello Kitty…</t>
  </si>
  <si>
    <t xml:space="preserve">Secret of evermore </t>
  </si>
  <si>
    <t xml:space="preserve">La  sublime suite spirituelle du lui-même phénoménal secret or mana, avec une approche A-RPG proposant au joueur de voyager dans différentes époques afin de réparer certaines erreurs et réorienter le cours du temps</t>
  </si>
  <si>
    <t xml:space="preserve">graphiquement magnifique</t>
  </si>
  <si>
    <t xml:space="preserve">notre compagnon à travers le temps</t>
  </si>
  <si>
    <t xml:space="preserve">a pu le mode multi ?</t>
  </si>
  <si>
    <t xml:space="preserve">Secret of mana </t>
  </si>
  <si>
    <t xml:space="preserve">se lancer à trois dans l’aventure, dans un bordel aussi illisible que réussi</t>
  </si>
  <si>
    <t xml:space="preserve">Top solo + Top multi (coop)</t>
  </si>
  <si>
    <t xml:space="preserve">précurseur des A-RPG jouables en multi</t>
  </si>
  <si>
    <t xml:space="preserve">Koichi Ishii</t>
  </si>
  <si>
    <t xml:space="preserve">Hiroki Kituka</t>
  </si>
  <si>
    <t xml:space="preserve">Un pilier du A-RPG de sa génération, proposant une expérience parfaite, une bande-son onirique ainsi qu’une option multi totalement atypique pour ce type de jeux</t>
  </si>
  <si>
    <t xml:space="preserve">une grande aventure qui nous amène partout</t>
  </si>
  <si>
    <t xml:space="preserve">le mode multi à 3 top (même si on se gêne tout le temps)</t>
  </si>
  <si>
    <t xml:space="preserve">graphiquement un peu basique par moment</t>
  </si>
  <si>
    <t xml:space="preserve">Seiken densetsu 3</t>
  </si>
  <si>
    <t xml:space="preserve">La suite officielle de secret of mana, reprenant le concept initial et proposant désormais de vivre autant d’épopées que de personnages principaux, avec la possibilité d’inviter un ami à partager le voyage</t>
  </si>
  <si>
    <t xml:space="preserve">le mode multi, toujours aussi royal</t>
  </si>
  <si>
    <t xml:space="preserve">l’intrigue plus complexe et mature</t>
  </si>
  <si>
    <t xml:space="preserve">peut être un peu moins « touchant » que son prédécesseur</t>
  </si>
  <si>
    <t xml:space="preserve">Skyblazer</t>
  </si>
  <si>
    <t xml:space="preserve">Ukiyotei Company</t>
  </si>
  <si>
    <t xml:space="preserve">Inde (mythologique)</t>
  </si>
  <si>
    <t xml:space="preserve">Un jeu d’action parfaitement exécuté rappelant Gunstar heroes ou demon’s crest</t>
  </si>
  <si>
    <t xml:space="preserve">la maniabilité au top</t>
  </si>
  <si>
    <t xml:space="preserve">la bande-son un peu trop transparente</t>
  </si>
  <si>
    <t xml:space="preserve">le look de certains boss « contestable »</t>
  </si>
  <si>
    <t xml:space="preserve">Smash tennis</t>
  </si>
  <si>
    <t xml:space="preserve">faire une partie de tennis en haut d’une montagne</t>
  </si>
  <si>
    <t xml:space="preserve">Un jeu tennis orienté arcade mais terriblement efficace, permettant de lancer des matchs dans des endroits mignons et totalement insolites</t>
  </si>
  <si>
    <t xml:space="preserve">la jouabilité générale, excellente</t>
  </si>
  <si>
    <t xml:space="preserve">l’emplacement « n’importe nawak » de certains cours</t>
  </si>
  <si>
    <t xml:space="preserve">Soul blader (soul blazer)</t>
  </si>
  <si>
    <t xml:space="preserve">Le premier opus de la trilogie informelle de A-RPG composée de Soul Blazer, illusion of Time et Terranigma, et l’un des fleurons du genre sur la console</t>
  </si>
  <si>
    <t xml:space="preserve">une vraie alternative à zelda</t>
  </si>
  <si>
    <t xml:space="preserve">graphiquement moins abouti que son prédécesseur</t>
  </si>
  <si>
    <t xml:space="preserve">Space bazooka (battle clash)</t>
  </si>
  <si>
    <t xml:space="preserve">Un jeu de tir frénétique au pistolet, proposant des graphismes assez proches des standards du jeu d’arcade de l’époque</t>
  </si>
  <si>
    <t xml:space="preserve">graphiquement impressionant</t>
  </si>
  <si>
    <t xml:space="preserve">le Nintendo Bazooka bien mastoc</t>
  </si>
  <si>
    <t xml:space="preserve">Spindizzy worlds</t>
  </si>
  <si>
    <t xml:space="preserve">Le portage du grand concurrent de marble madness, dans une version agréable malgré l’absence de jouabilité à la souris</t>
  </si>
  <si>
    <t xml:space="preserve">les niveaux diaboliquement bien construits</t>
  </si>
  <si>
    <t xml:space="preserve">la courbe de difficulté généralement bien réglée</t>
  </si>
  <si>
    <t xml:space="preserve">il faut prendre le coup de la maniabilité à la manette</t>
  </si>
  <si>
    <t xml:space="preserve">Starfox (starwing)</t>
  </si>
  <si>
    <t xml:space="preserve">3D super fx</t>
  </si>
  <si>
    <t xml:space="preserve">précurseur des jeux intégrant une puce super FX</t>
  </si>
  <si>
    <t xml:space="preserve">star fox</t>
  </si>
  <si>
    <t xml:space="preserve">Dylan Cuthbert</t>
  </si>
  <si>
    <t xml:space="preserve">Le fer de lance du shoot 3d de la console, utilisant la fameuse puce super fx</t>
  </si>
  <si>
    <t xml:space="preserve">les excellentes sensations de jeu</t>
  </si>
  <si>
    <t xml:space="preserve">les performances de la puce super FX</t>
  </si>
  <si>
    <t xml:space="preserve">malgré tout, c’est un peu moche</t>
  </si>
  <si>
    <t xml:space="preserve">Street fighter 2</t>
  </si>
  <si>
    <t xml:space="preserve">Censuré (contenu gore – suppression du sang)</t>
  </si>
  <si>
    <t xml:space="preserve">Le portage de la borne d’arcade mythique qui a inventé un genre</t>
  </si>
  <si>
    <t xml:space="preserve">le système d’enchaînements, révolutionnaire</t>
  </si>
  <si>
    <t xml:space="preserve">au top au niveau sonore et visuel</t>
  </si>
  <si>
    <t xml:space="preserve">l’équilibre des persos un peu injuste</t>
  </si>
  <si>
    <t xml:space="preserve">Super bomberman 2</t>
  </si>
  <si>
    <t xml:space="preserve">faire un battle dans le niveau des champignons rebondissants</t>
  </si>
  <si>
    <t xml:space="preserve">Un des meilleurs représentants, par ses musiques et certains de ses niveaux, du jeu d’arcade multijoueurs dans lequel il est toujours question de poser des bombes dans une arène vue de dessus afin de piéger ses adversaires</t>
  </si>
  <si>
    <t xml:space="preserve">tout ce que Bomberman fait dem ieux (à part les montures)</t>
  </si>
  <si>
    <t xml:space="preserve">le niveau multi des « champignons », culte</t>
  </si>
  <si>
    <t xml:space="preserve">le mode solo sympa mais pas transcendant</t>
  </si>
  <si>
    <t xml:space="preserve">Super drakkhen (dragon view)</t>
  </si>
  <si>
    <t xml:space="preserve">Un croisement entre éléments de RPG classiques et jouabilité A-RPG, pour un jeu bien plus réussi que son prédécesseur</t>
  </si>
  <si>
    <t xml:space="preserve">l’univers dense et cohérent</t>
  </si>
  <si>
    <t xml:space="preserve">parfois très rigide</t>
  </si>
  <si>
    <t xml:space="preserve">les phases en 3d du pauvre, bon…</t>
  </si>
  <si>
    <t xml:space="preserve">Super Mario kart</t>
  </si>
  <si>
    <t xml:space="preserve">premier Mario kart en 3D</t>
  </si>
  <si>
    <t xml:space="preserve">Censuré en Europe (contenu immoral alcool - bouteille d’alcool de Peach sur le podium remplacée)</t>
  </si>
  <si>
    <t xml:space="preserve">Shigeru Miyamoto + Tadashi Sugiyama + Hideki Konno</t>
  </si>
  <si>
    <t xml:space="preserve">La première itération du jeu de course arcade issu de l’univers Mario, proposant divers mode de jeux et l’utilisation d’objets visant à relancer l’intérêt des courses</t>
  </si>
  <si>
    <t xml:space="preserve">incroyablement efficace à plusieurs</t>
  </si>
  <si>
    <t xml:space="preserve">la prouesse technique et ludique (pour l’époque)</t>
  </si>
  <si>
    <t xml:space="preserve">c’est tout plat !</t>
  </si>
  <si>
    <t xml:space="preserve">le mode « bataille » un peu bourrin</t>
  </si>
  <si>
    <t xml:space="preserve">Super Mario RPG – legend of the seven stars</t>
  </si>
  <si>
    <t xml:space="preserve">Censuré en occident (contenu immoral – suppression des faux « fuck » de victoire de bowser et disparition de l’objet caché derrière la cheminée de la chambre de la princesse qui laissait penser à un gode)</t>
  </si>
  <si>
    <t xml:space="preserve">Une diversification pour la mascotte de Nintendo, qui donne une bonne expérience d’initiation au j-rpg</t>
  </si>
  <si>
    <t xml:space="preserve">un bon petit RPG dans le monde mario, idéale pour s’initier doucement au genre</t>
  </si>
  <si>
    <t xml:space="preserve">le style graphique « mode 3d » casse un peu le charme</t>
  </si>
  <si>
    <t xml:space="preserve">Super Mario world</t>
  </si>
  <si>
    <t xml:space="preserve">drogue + censuré en occident (contenu violent animaux – intégration de l’impossibilité de manger les dauphins avec Yoshi)</t>
  </si>
  <si>
    <t xml:space="preserve">sauve la princesse + joue le méchant</t>
  </si>
  <si>
    <t xml:space="preserve">Shigeru Miyamoto + Takashi Tezuka</t>
  </si>
  <si>
    <t xml:space="preserve">Le Mario de la console 16bits de Nintendo, qui bâtit sur les bases sur troisième opus nes tout en introduisant la célèbre monture Yoshi</t>
  </si>
  <si>
    <t xml:space="preserve">des niveaux partout, remplis de bonnes idées</t>
  </si>
  <si>
    <t xml:space="preserve">la première apparition de Yoshi</t>
  </si>
  <si>
    <t xml:space="preserve">peut être moins charmant que les opus nes</t>
  </si>
  <si>
    <t xml:space="preserve">Super Metroid</t>
  </si>
  <si>
    <t xml:space="preserve">metroid</t>
  </si>
  <si>
    <t xml:space="preserve">super héros en collant/armure + girl power</t>
  </si>
  <si>
    <t xml:space="preserve">Takashi Tateishi </t>
  </si>
  <si>
    <t xml:space="preserve">La version « super » du grand jeu de plateforme action de la nes, prenant ici une envergure supplémentaire grâce à la puissance technique et la présence d’un monde plus ouvert</t>
  </si>
  <si>
    <t xml:space="preserve">le design des niveaux, un modèle du genre</t>
  </si>
  <si>
    <t xml:space="preserve">un bon challenge pour qui aime fouiller partout</t>
  </si>
  <si>
    <t xml:space="preserve">la jouabilité peut paraître rigide</t>
  </si>
  <si>
    <t xml:space="preserve">Super Pang (super buster bros)</t>
  </si>
  <si>
    <t xml:space="preserve">Mitchell</t>
  </si>
  <si>
    <t xml:space="preserve">Un jeu de tir addictif et très efficace en multi coopératif demandant de tirer sur une boule rebondissant de manière à la scinder en boules de tailles plus modestes et d’arriver progressivement à erradiquer sa présence</t>
  </si>
  <si>
    <t xml:space="preserve">la superbe brochette de niveaux, tous différents</t>
  </si>
  <si>
    <t xml:space="preserve">une belle tranche de rigolade à deux</t>
  </si>
  <si>
    <t xml:space="preserve">peu d’évolution du concept à travers le jeu (ambiance mise à part)</t>
  </si>
  <si>
    <t xml:space="preserve">Super swiv</t>
  </si>
  <si>
    <t xml:space="preserve">Sales curve interactive</t>
  </si>
  <si>
    <t xml:space="preserve">Storm</t>
  </si>
  <si>
    <t xml:space="preserve">Un shooter en vue de dessus ayant la particularité de permettre à chaque joueur de se répartir le contrôle d’un véhicule aérien (hélico) et d’un véhicule terrestre (jeep sur-armée) pour progresser dans les niveaux remplis d’ennemis</t>
  </si>
  <si>
    <t xml:space="preserve">l’esprit Silkworm et son mode multi génial à base de complémentarité</t>
  </si>
  <si>
    <t xml:space="preserve">la durée de vie limite</t>
  </si>
  <si>
    <t xml:space="preserve">Terranigma</t>
  </si>
  <si>
    <t xml:space="preserve">unique</t>
  </si>
  <si>
    <t xml:space="preserve">Le troisième opus de la trilogie informelle de A-RPG regroupant Soul Blazer et Illusion of time, et certainement le plus impressionnant au niveau technique</t>
  </si>
  <si>
    <t xml:space="preserve">graphiquement, ça claque</t>
  </si>
  <si>
    <t xml:space="preserve">difficile de tout comprendre sans avoir fait les deux opus précédents</t>
  </si>
  <si>
    <t xml:space="preserve">Tiny toons adventures (buster busts loose)</t>
  </si>
  <si>
    <t xml:space="preserve">Un opus plateforme de la célèbre licence, proposant quelques niveaux originaux et très rafraichissants</t>
  </si>
  <si>
    <t xml:space="preserve">le niveau de foot américain, génial</t>
  </si>
  <si>
    <t xml:space="preserve">la maniabilité un poil rigide</t>
  </si>
  <si>
    <t xml:space="preserve">Tiny toons - wild and wacky games (wacky sports challenge)</t>
  </si>
  <si>
    <t xml:space="preserve">Un jeu multisport parfait pour les soirées multi-compétitives</t>
  </si>
  <si>
    <t xml:space="preserve">l’esprit original de track and field remis au bout du jour</t>
  </si>
  <si>
    <t xml:space="preserve">les épreuves loufoques, qui ne se contentent pas du bourrinage</t>
  </si>
  <si>
    <t xml:space="preserve">l’absence d’épreuves supplémentaires</t>
  </si>
  <si>
    <t xml:space="preserve">certaines épreuves tiennent plus du mini-jeu que de l’épreuve sportive</t>
  </si>
  <si>
    <t xml:space="preserve">Trinea</t>
  </si>
  <si>
    <t xml:space="preserve">Aussi connu sous le nom de Penta dragon 2, un A-RPG très action, avec une jaquette réalisée par le graphiste de ghost in the shell</t>
  </si>
  <si>
    <t xml:space="preserve">graphiquement propre et abouti</t>
  </si>
  <si>
    <t xml:space="preserve">un poil rigide dans sa maniabilité</t>
  </si>
  <si>
    <t xml:space="preserve">niveau originalité, c’est raté</t>
  </si>
  <si>
    <t xml:space="preserve">Turtles in time</t>
  </si>
  <si>
    <t xml:space="preserve">Un beat them all parfaitement réalisé et très fun, au niveau de streets of rage 2 de la megadrive, dans l’univers du comics</t>
  </si>
  <si>
    <t xml:space="preserve">l’esprit Streets of Rage dans le monde des Tortues ninja</t>
  </si>
  <si>
    <t xml:space="preserve">certaines phases de jeu originales</t>
  </si>
  <si>
    <t xml:space="preserve">Turtles mutant warriors / tournament fighters</t>
  </si>
  <si>
    <t xml:space="preserve">Censuré en occident (contenu immoral vision de la femme – rhabillage de Aska)</t>
  </si>
  <si>
    <t xml:space="preserve">Un vs fighting de qualité dans le monde des tortues Ninja, bien plus souple et joli que son homologue megadrive</t>
  </si>
  <si>
    <t xml:space="preserve">l’esprit de la série fidèlement retranscrit</t>
  </si>
  <si>
    <t xml:space="preserve">certains coups qui font tâche par rapport à l’univers</t>
  </si>
  <si>
    <t xml:space="preserve">il manque des persos clés</t>
  </si>
  <si>
    <t xml:space="preserve">Twisted tale of spikes / chou makai taisen</t>
  </si>
  <si>
    <t xml:space="preserve">Naxat soft</t>
  </si>
  <si>
    <t xml:space="preserve">Un A-RPG réussi et initiatique de par sa difficulté abordable et son aspect graphique mignon</t>
  </si>
  <si>
    <t xml:space="preserve">la réalisation mignonne et sans faille</t>
  </si>
  <si>
    <t xml:space="preserve">un peu trop court</t>
  </si>
  <si>
    <t xml:space="preserve">Unirally</t>
  </si>
  <si>
    <t xml:space="preserve">Un simulateur de course de monocycle en vue de côté proposant de réaliser de multiples figures pour optimiser sa vitesse, et donc idéal pour les concours de « time attack » multijoueurs</t>
  </si>
  <si>
    <t xml:space="preserve">le mode multi « scoring » top pour s’affronter</t>
  </si>
  <si>
    <t xml:space="preserve">graphiquement, c’est « basique moche »</t>
  </si>
  <si>
    <t xml:space="preserve">tout seul, passé la phase d’entraînement…</t>
  </si>
  <si>
    <t xml:space="preserve">Wonder project J</t>
  </si>
  <si>
    <t xml:space="preserve">Almanic</t>
  </si>
  <si>
    <t xml:space="preserve">Un jeu atypique qui permet au joueur d’assister et accompagner la croissance d’un jeune garçon à travers le temps en réalisant diverses épreuves</t>
  </si>
  <si>
    <t xml:space="preserve">suivre son héros tout au long de sa vie</t>
  </si>
  <si>
    <t xml:space="preserve">certaines épreuves tiennent plus du mini-jeu que du souffle épique</t>
  </si>
  <si>
    <t xml:space="preserve">Yoshi’s island</t>
  </si>
  <si>
    <t xml:space="preserve">2D super fx</t>
  </si>
  <si>
    <t xml:space="preserve">yoshi</t>
  </si>
  <si>
    <t xml:space="preserve">La première aventure autonome de la monture de Mario, et un jeu de plateforme parmi les plus efficaces de sa génération</t>
  </si>
  <si>
    <t xml:space="preserve">c’est joli et plein de couleurs</t>
  </si>
  <si>
    <t xml:space="preserve">les affrontements de boss super originaux</t>
  </si>
  <si>
    <t xml:space="preserve">un faux-ami pour le joueur débutant (qui va vite douiller entre les différents boutons et la difficulté)</t>
  </si>
  <si>
    <t xml:space="preserve">Young Merlin</t>
  </si>
  <si>
    <t xml:space="preserve">Un ARPG light dans le monde d’Arthur en mode déjanté</t>
  </si>
  <si>
    <t xml:space="preserve">l’humour cool</t>
  </si>
  <si>
    <t xml:space="preserve">Ys IV – mask of the sun</t>
  </si>
  <si>
    <t xml:space="preserve">Tonkin house</t>
  </si>
  <si>
    <t xml:space="preserve">Un épisode de la célèbre saga d’action RPG dans la lignée des deux premiers épisodes</t>
  </si>
  <si>
    <t xml:space="preserve">la patte graphique toujours aussi réussie</t>
  </si>
  <si>
    <t xml:space="preserve">le retour du gameplay en vue de dessus</t>
  </si>
  <si>
    <t xml:space="preserve">trop simple par rapport aux épisodes précédents</t>
  </si>
  <si>
    <t xml:space="preserve">Zelda – a link to the past</t>
  </si>
  <si>
    <t xml:space="preserve">zelda</t>
  </si>
  <si>
    <t xml:space="preserve">L’épisode légendaire de zelda, reprenant le format du premier opus nes en y ajoutant toute la profondeur permise par le gain de puissance technique</t>
  </si>
  <si>
    <t xml:space="preserve">le(s) monde(s) particulièrement réussi(s)</t>
  </si>
  <si>
    <t xml:space="preserve">la plupart des donjons sont des merveilles de level-design</t>
  </si>
  <si>
    <t xml:space="preserve">l’allonge de Link, digne des plus grands amputés de l’histoire</t>
  </si>
  <si>
    <t xml:space="preserve">Jack bros</t>
  </si>
  <si>
    <t xml:space="preserve">Virtual Boy</t>
  </si>
  <si>
    <t xml:space="preserve">2D + VR</t>
  </si>
  <si>
    <t xml:space="preserve">Top effet 3D</t>
  </si>
  <si>
    <t xml:space="preserve">Un homologue de Pocky et Rocky, impressionnant en 3d</t>
  </si>
  <si>
    <t xml:space="preserve">finalement classique</t>
  </si>
  <si>
    <t xml:space="preserve">Red alarm</t>
  </si>
  <si>
    <t xml:space="preserve">Un shooter efficace en fil de fer qui montre toute la puissance technique malheureusement non utilisée du support</t>
  </si>
  <si>
    <t xml:space="preserve">la prouesse technique</t>
  </si>
  <si>
    <t xml:space="preserve">la jouabilité nerveuse</t>
  </si>
  <si>
    <t xml:space="preserve">injouable sur de longues sessions (blurp)</t>
  </si>
  <si>
    <t xml:space="preserve">Space squash</t>
  </si>
  <si>
    <t xml:space="preserve">Coconuts</t>
  </si>
  <si>
    <t xml:space="preserve">Un jeu de tennis futuriste tirant merveilleusement partie des caractéristiques du casque virtuel</t>
  </si>
  <si>
    <t xml:space="preserve">graphiquement racé, avec un vrai effet 3d utile</t>
  </si>
  <si>
    <t xml:space="preserve">la jouabilité bien vue</t>
  </si>
  <si>
    <t xml:space="preserve">sans mode multi (et on comprend pourquoi), c’est très vite redondant</t>
  </si>
  <si>
    <t xml:space="preserve">Teleroboxer</t>
  </si>
  <si>
    <t xml:space="preserve">Un jeu de boxe impressionnant reprenant peu ou prou le principe de punch out</t>
  </si>
  <si>
    <t xml:space="preserve">graphiquement impressionnant</t>
  </si>
  <si>
    <t xml:space="preserve">la jouabilité plutôt rachitique</t>
  </si>
  <si>
    <t xml:space="preserve">Vertical force</t>
  </si>
  <si>
    <t xml:space="preserve">Un shooter 2d classique mais efficace qui profite de l’effet 3d</t>
  </si>
  <si>
    <t xml:space="preserve">graphiquement au top</t>
  </si>
  <si>
    <t xml:space="preserve">ça reste un shooter classique</t>
  </si>
  <si>
    <t xml:space="preserve">Wario Land  </t>
  </si>
  <si>
    <t xml:space="preserve">Kazumi Totaka</t>
  </si>
  <si>
    <t xml:space="preserve">Un jeu de plateforme action permettant de se déplacer sur deux plans merveilleusement rendus par le casque</t>
  </si>
  <si>
    <t xml:space="preserve">l’effet 3d sensationnel</t>
  </si>
  <si>
    <t xml:space="preserve">plans et effet 3d mis à part, c’est du Wario ware pur jus</t>
  </si>
  <si>
    <t xml:space="preserve">Banjo kazooie</t>
  </si>
  <si>
    <t xml:space="preserve">Nintendo64</t>
  </si>
  <si>
    <t xml:space="preserve">La réponse amicale et efficace de Rare au Super Mario 64 de Nintendo</t>
  </si>
  <si>
    <t xml:space="preserve">le level design cool</t>
  </si>
  <si>
    <t xml:space="preserve">plein de petites touches d’originalité</t>
  </si>
  <si>
    <t xml:space="preserve">graphiquement moins « mignon » que Mario</t>
  </si>
  <si>
    <t xml:space="preserve">la jouabilité bonne mais pas « parfaite »</t>
  </si>
  <si>
    <t xml:space="preserve">Donkey kong 64</t>
  </si>
  <si>
    <t xml:space="preserve">Accessoire (ram pack obligatoire)</t>
  </si>
  <si>
    <t xml:space="preserve">La transposition de la série en 3d, par les créateurs de Donkey kong country</t>
  </si>
  <si>
    <t xml:space="preserve">superbe, merci le ram pack</t>
  </si>
  <si>
    <t xml:space="preserve">Excitebike 64</t>
  </si>
  <si>
    <t xml:space="preserve">Left field</t>
  </si>
  <si>
    <t xml:space="preserve">Accessoire (ram pack facultatif)</t>
  </si>
  <si>
    <t xml:space="preserve">La transposition de l’univers motocross du jeu nes d’origine dans un jeu d’arcade 3d classique mais très agréable à diriger passé un temps d’adaptation</t>
  </si>
  <si>
    <t xml:space="preserve">fun et technique à la fois</t>
  </si>
  <si>
    <t xml:space="preserve">graphiquement c’est vraiment pas terrible</t>
  </si>
  <si>
    <t xml:space="preserve">F-zero x</t>
  </si>
  <si>
    <t xml:space="preserve">passer sur un « tube » et faire la centrifugeuse</t>
  </si>
  <si>
    <t xml:space="preserve">La transposition de l’univers de f-zero du mode 7 de la super Nintendo à un univers en 3d complète, apportant de plus un mode multijoueurs parfaitement fun</t>
  </si>
  <si>
    <t xml:space="preserve">la sensation de vitesse hallucinante</t>
  </si>
  <si>
    <t xml:space="preserve">parfaitement souple dans son maniement</t>
  </si>
  <si>
    <t xml:space="preserve">techniquement minimaliste (mais au moins ça reste lisible)</t>
  </si>
  <si>
    <t xml:space="preserve">la courbe de difficulté un peu raide</t>
  </si>
  <si>
    <t xml:space="preserve">Goldeneye</t>
  </si>
  <si>
    <t xml:space="preserve">regarder son meilleur ami s’avancer vers la mine de proximité déposée à son attention</t>
  </si>
  <si>
    <t xml:space="preserve">Censuré au japon (contenu violent – suppression des couteaux de lancer)</t>
  </si>
  <si>
    <t xml:space="preserve">Grant Kirkhope</t>
  </si>
  <si>
    <t xml:space="preserve">Pierce Brosnan</t>
  </si>
  <si>
    <t xml:space="preserve">Une rare adaptation de licence cinéma réussie, proposant de surcroît la meilleure expérience solo et multi du genre à son époque, entre un mode scénario passionnant et un mode multi très tactique</t>
  </si>
  <si>
    <t xml:space="preserve">le mode histoire vraiment prenant et varié</t>
  </si>
  <si>
    <t xml:space="preserve">poser des mines de proximité partout en multi</t>
  </si>
  <si>
    <t xml:space="preserve">les visages momoches</t>
  </si>
  <si>
    <t xml:space="preserve">satanée alarme !!</t>
  </si>
  <si>
    <t xml:space="preserve">ISS 64</t>
  </si>
  <si>
    <t xml:space="preserve">Le premier et meilleur jeu de simulation de football sur la console, proposant une belle ambiance et un système de jeu équilibré</t>
  </si>
  <si>
    <t xml:space="preserve">la jouabilité millimétrée passé le temps d’adaptation</t>
  </si>
  <si>
    <t xml:space="preserve">les gardiens inspirent confiance</t>
  </si>
  <si>
    <t xml:space="preserve">c’est tout flou !</t>
  </si>
  <si>
    <t xml:space="preserve">Killer instinct gold</t>
  </si>
  <si>
    <t xml:space="preserve">2D sur décors 3d silicon graphics</t>
  </si>
  <si>
    <t xml:space="preserve">Le retour du jeu de combat « à enchaînements » de la super nintendo, amenant des graphismes réhaussés et un système de jeu plus équilibré, malgré une identité graphique toujours assez particulière</t>
  </si>
  <si>
    <t xml:space="preserve">le paradis du combo</t>
  </si>
  <si>
    <t xml:space="preserve">les personnages vraiment différents</t>
  </si>
  <si>
    <t xml:space="preserve">graphiquement, on flirte parfois avec le « mauvais gout »</t>
  </si>
  <si>
    <t xml:space="preserve">l’histoire, bon…</t>
  </si>
  <si>
    <t xml:space="preserve">Mario 64</t>
  </si>
  <si>
    <t xml:space="preserve">choper le lapin dans les caves</t>
  </si>
  <si>
    <t xml:space="preserve">premier Mario en 3d + premier jeu ou on dirige Lakitu (poteur de la caméra)</t>
  </si>
  <si>
    <t xml:space="preserve">Sans doute le plus révolutionnaire des jeux de plateforme 3d de l’époque, permettant à la franchise de réussir sa transformation tout en apportant une multitude de trouvailles au niveau du système de jeu</t>
  </si>
  <si>
    <t xml:space="preserve">une merveille de level-design</t>
  </si>
  <si>
    <t xml:space="preserve">la jouabilité lourde et pourtant géniale</t>
  </si>
  <si>
    <t xml:space="preserve">toujours le même boss</t>
  </si>
  <si>
    <t xml:space="preserve">Yoshi où es-tu ?</t>
  </si>
  <si>
    <t xml:space="preserve">Mario kart 64</t>
  </si>
  <si>
    <t xml:space="preserve">attendre en haut de l’arène de bataille multicolore et balancer sa verte sur le pauvre innocent qui passe</t>
  </si>
  <si>
    <t xml:space="preserve">Shigeru Miyamoto + Hideki Konno</t>
  </si>
  <si>
    <t xml:space="preserve">La transposition du concept de course arcade en 3d, et certainement l’un des épisodes les plus réussis de la saga, qui posa les bases des futurs opus</t>
  </si>
  <si>
    <t xml:space="preserve">la jouabilité vraiment au top</t>
  </si>
  <si>
    <t xml:space="preserve">le mode arène superbe</t>
  </si>
  <si>
    <t xml:space="preserve">la chance qui se mêle (raisonnablement) aux résultats</t>
  </si>
  <si>
    <t xml:space="preserve">Perfect dark</t>
  </si>
  <si>
    <t xml:space="preserve">Accessoire (ram pack obligatoire pour solo et multi 3 ou 4 joueurs)</t>
  </si>
  <si>
    <t xml:space="preserve">Censuré au japon (contenu gore - sang supprimé et corps disparaissent rapidement)</t>
  </si>
  <si>
    <t xml:space="preserve">La suite spirituelle de golden eye, sans la licence James Bond mais avec un système de jeu et des graphismes encore optimisés</t>
  </si>
  <si>
    <t xml:space="preserve">le level design excellent</t>
  </si>
  <si>
    <t xml:space="preserve">la panoplie d’armes super complète</t>
  </si>
  <si>
    <t xml:space="preserve">l’ambiance un peu moins géniale que celle de Goldeneye</t>
  </si>
  <si>
    <t xml:space="preserve">Turok</t>
  </si>
  <si>
    <t xml:space="preserve">+1,5 millions</t>
  </si>
  <si>
    <t xml:space="preserve">turok</t>
  </si>
  <si>
    <t xml:space="preserve">héros viril bodybuildé + dinosaures</t>
  </si>
  <si>
    <t xml:space="preserve">Le premier FPS de la console, faisant figure de démo technique mais proposant un système de jeu complet pour partir à la chasse au dinosaure</t>
  </si>
  <si>
    <t xml:space="preserve">la jouabilité souple et réactive</t>
  </si>
  <si>
    <t xml:space="preserve">l’ambiance sonore qui met du peps</t>
  </si>
  <si>
    <t xml:space="preserve">part un peu en sucette à mi-parcours, niveau esthétique et ambiance</t>
  </si>
  <si>
    <t xml:space="preserve">les environnements sont bien vides</t>
  </si>
  <si>
    <t xml:space="preserve">Wave race 64</t>
  </si>
  <si>
    <t xml:space="preserve">Shigeru Miyamoto</t>
  </si>
  <si>
    <t xml:space="preserve">Un jeu de jetski arcade en 3d très dynamique et amusant, proposant un environnement graphique très apaisant</t>
  </si>
  <si>
    <t xml:space="preserve">la sensation de surfer sur des vagues</t>
  </si>
  <si>
    <t xml:space="preserve">graphiquement coloré mais basique</t>
  </si>
  <si>
    <t xml:space="preserve">Yoshi's story</t>
  </si>
  <si>
    <t xml:space="preserve">Takashi Tezuka + Hideki Konno</t>
  </si>
  <si>
    <t xml:space="preserve">Un jeu de plateforme mignon demandant de parcourir les niveaux en long et en large pour récupérer tout un tas de fruits dissimulés dans des endroits parfois sournois</t>
  </si>
  <si>
    <t xml:space="preserve">la jouabilité précise et complète</t>
  </si>
  <si>
    <t xml:space="preserve">la chanson d’intro qui rend fou</t>
  </si>
  <si>
    <t xml:space="preserve">le système de ramassage pour doper artificiellement la durée de vie</t>
  </si>
  <si>
    <t xml:space="preserve">1080° avalanche</t>
  </si>
  <si>
    <t xml:space="preserve">Optique – mini-dvd</t>
  </si>
  <si>
    <t xml:space="preserve">Nintendo – software technology</t>
  </si>
  <si>
    <t xml:space="preserve">Le second opus de la série de jeu de ski de Nintendo, qui profite du gain de puissance par rapport à la N64 pour proposer une approche réaliste tranchant avec les autres jeux de l’époque</t>
  </si>
  <si>
    <t xml:space="preserve">enfin un jeu de ski technique et pointu</t>
  </si>
  <si>
    <t xml:space="preserve">Baten kaitos</t>
  </si>
  <si>
    <t xml:space="preserve">Monolith soft</t>
  </si>
  <si>
    <t xml:space="preserve">Représentant du genre RPG sur la console, qui propose un système de combat très réussi et un scénario épique, malgré un design des personnages qui peut diviser</t>
  </si>
  <si>
    <t xml:space="preserve">le mode de combat à base de cartes, très complet</t>
  </si>
  <si>
    <t xml:space="preserve">la patte graphique originale…</t>
  </si>
  <si>
    <t xml:space="preserve">...mais à laquelle il faut adhérer</t>
  </si>
  <si>
    <t xml:space="preserve">Beyond good and evil</t>
  </si>
  <si>
    <t xml:space="preserve">Dystopique – spatial</t>
  </si>
  <si>
    <t xml:space="preserve">Un semi-échec commercial devenu légende, proposant un système d’action-aventure dans un monde cohérent, mature et réussi</t>
  </si>
  <si>
    <t xml:space="preserve">un univers "entier"</t>
  </si>
  <si>
    <t xml:space="preserve">jouer un reporter (raisonablement) non-violent</t>
  </si>
  <si>
    <t xml:space="preserve">des phases d'infiltation un peu rigides</t>
  </si>
  <si>
    <t xml:space="preserve">la dernièrep artie du jeu, un peu expédiée</t>
  </si>
  <si>
    <t xml:space="preserve">Billy hatcher and the giant egg</t>
  </si>
  <si>
    <t xml:space="preserve">Accessoire (gba facultative)</t>
  </si>
  <si>
    <t xml:space="preserve">Yuji Naka +Toshihiro Nagoshi</t>
  </si>
  <si>
    <t xml:space="preserve">Un jeu qui peut d’abord faire penser à un Mario plateforme en 3D mais proposant en fait de guider un personnage poussant ses œufs géants jusqu’à l’arrivée. Très rafraichissant</t>
  </si>
  <si>
    <t xml:space="preserve">pousser un œuf géant (kif, kif)</t>
  </si>
  <si>
    <t xml:space="preserve">l'univers coloré et loufoque</t>
  </si>
  <si>
    <t xml:space="preserve">la jouabilité qui peut parfois être prise en défaut</t>
  </si>
  <si>
    <t xml:space="preserve">Dance dance mario mix</t>
  </si>
  <si>
    <t xml:space="preserve">Accessoire (tapis facultatif)</t>
  </si>
  <si>
    <t xml:space="preserve">La transposition  du jeu de danse arcade très apprécié au japon dans un univers graphique et sonore estampillé Mario</t>
  </si>
  <si>
    <t xml:space="preserve">le concept dance-dance revolution dans l'univers sonore de Mario</t>
  </si>
  <si>
    <t xml:space="preserve">le concept implique quand même de regarder un petit gros se dandiner</t>
  </si>
  <si>
    <t xml:space="preserve">Donkey konga</t>
  </si>
  <si>
    <t xml:space="preserve">Un jeu de percussion dans l’univers graphique de donkey kong, proposant notamment bon nombre de remix de thèmes Nintendo</t>
  </si>
  <si>
    <t xml:space="preserve">l’ambiance Tam-Tam sans les rastas</t>
  </si>
  <si>
    <t xml:space="preserve">la marge de progression colossale au fur et à mesure des parties</t>
  </si>
  <si>
    <t xml:space="preserve">la playlist parfois peu adaptée au style « bongo »</t>
  </si>
  <si>
    <t xml:space="preserve">Eggo mania</t>
  </si>
  <si>
    <t xml:space="preserve">Hotgen</t>
  </si>
  <si>
    <t xml:space="preserve">Un Tetris dans le monde des œufs, proposant un mode multi intéressant</t>
  </si>
  <si>
    <t xml:space="preserve">un peu do’riginalité dans le Tetris-like</t>
  </si>
  <si>
    <t xml:space="preserve">moins addictif que les champions du genre</t>
  </si>
  <si>
    <t xml:space="preserve">Eternal darkness : sanity’s requiem</t>
  </si>
  <si>
    <t xml:space="preserve">Un jeu de survie qui propose de suivre une épopée sur plusieurs siècles et autant de personnages intrigants. Un précurseur dans les « hallucinations de gameplay » transposant le degré de folie du personne contrôlé</t>
  </si>
  <si>
    <t xml:space="preserve">les différents personnages et époques</t>
  </si>
  <si>
    <t xml:space="preserve">les hallucinations intelligemment transposées dans le gameplay</t>
  </si>
  <si>
    <t xml:space="preserve"> assez terne graphiquement</t>
  </si>
  <si>
    <t xml:space="preserve">F-zero gx</t>
  </si>
  <si>
    <t xml:space="preserve">x (après)</t>
  </si>
  <si>
    <t xml:space="preserve">difficulté « furieuse » + Censuré en occident (alcool – suppression des bières)</t>
  </si>
  <si>
    <t xml:space="preserve">L’aboutissement de la série de course futuriste, proposant une expérience parfaite malgré un niveau de difficulté très relevé</t>
  </si>
  <si>
    <t xml:space="preserve">magnifique, graphiquement et musicalement</t>
  </si>
  <si>
    <t xml:space="preserve">la jouabilité à la fois technique et grisante</t>
  </si>
  <si>
    <t xml:space="preserve">il faut vraiment s’accrocher pour progresser, tant le jeu est dur</t>
  </si>
  <si>
    <t xml:space="preserve">Fire emblem : path of radiance</t>
  </si>
  <si>
    <t xml:space="preserve">fire emblem</t>
  </si>
  <si>
    <t xml:space="preserve">La première moitié de la grande aventure tactique de Nintendo, désormais tout en 3D, dont la suite chronologique sortira sur Wii</t>
  </si>
  <si>
    <t xml:space="preserve">Les cinématiques somptueuses ui donnent vie à l’univers</t>
  </si>
  <si>
    <t xml:space="preserve">du vrai combat tactique bien léché</t>
  </si>
  <si>
    <t xml:space="preserve">les scènes de combat en « 3d du pauvre »</t>
  </si>
  <si>
    <t xml:space="preserve">la fin « ouverte » qui laisse beaucoup de choses en suspens</t>
  </si>
  <si>
    <t xml:space="preserve">Ikaruga</t>
  </si>
  <si>
    <t xml:space="preserve">Une référence du jeu de tir proposant un système novateur de changement de couleur permettant d'insensibiliser son vaisseau aux différents types de « boulettes » </t>
  </si>
  <si>
    <t xml:space="preserve">le système de changement de couleurs qui démultiplie les possibiltiés d'action</t>
  </si>
  <si>
    <t xml:space="preserve">Un univers assez terne et "robotisé"</t>
  </si>
  <si>
    <t xml:space="preserve">Mario kart double dash</t>
  </si>
  <si>
    <t xml:space="preserve">La nouvelle version du jeu de kart de Nintendo, qui propose à deux joueurs de partager le même kart en mode « un conducteur et un tireur »</t>
  </si>
  <si>
    <t xml:space="preserve">le mode "coop" sur un kart, qui vire souvent à la baston</t>
  </si>
  <si>
    <t xml:space="preserve">la jouabilité moins précise que sur les opus précédents</t>
  </si>
  <si>
    <t xml:space="preserve">des circuits parfois un peu trop flashy</t>
  </si>
  <si>
    <t xml:space="preserve">Metal gear solid the twin snakes</t>
  </si>
  <si>
    <t xml:space="preserve">épisode externalisé renié par Hideo Kojima</t>
  </si>
  <si>
    <t xml:space="preserve">sauve le monde (tout seul) + big brother+ méchant charismatique</t>
  </si>
  <si>
    <t xml:space="preserve">Un portage remis au goût du jour du premier opus de la série de jeu d’infiltration</t>
  </si>
  <si>
    <t xml:space="preserve">l'aveture fondatrice couplée à l'approche cinématographique du second opus</t>
  </si>
  <si>
    <t xml:space="preserve">le respect de l'œuvre d'origine</t>
  </si>
  <si>
    <t xml:space="preserve">où est passé le doublage fendard de la ps1 ?</t>
  </si>
  <si>
    <t xml:space="preserve">Odama</t>
  </si>
  <si>
    <t xml:space="preserve">Vivarium</t>
  </si>
  <si>
    <t xml:space="preserve">Une curiosité tant le genre « flipper-stratégie » est peu représenté, mais une pépite à jouer</t>
  </si>
  <si>
    <t xml:space="preserve">le concept « mi-flipper mi-stratégie » qui fait vraiment sens</t>
  </si>
  <si>
    <t xml:space="preserve">un peu terne</t>
  </si>
  <si>
    <t xml:space="preserve">Paper Mario porte du millénaire</t>
  </si>
  <si>
    <t xml:space="preserve">Censuré en occident (contenu immoral lgbt – suppression phrases d’un perso féminin)</t>
  </si>
  <si>
    <t xml:space="preserve">Sans doute l’un des meilleurs « Mario RPG » jamais sortis, qui franchit un cap tant graphique que ludique par rapport à son prédécesseur sur N64</t>
  </si>
  <si>
    <t xml:space="preserve">une patte graphique particulièrement réussie</t>
  </si>
  <si>
    <t xml:space="preserve">de l'humour un peu partout (scénario, situations de jeu)</t>
  </si>
  <si>
    <t xml:space="preserve">le système de combat reste assez classique</t>
  </si>
  <si>
    <t xml:space="preserve">Rocky</t>
  </si>
  <si>
    <t xml:space="preserve">mettre son pote ko au 15eme round</t>
  </si>
  <si>
    <t xml:space="preserve">Sylvester Stallone, mister T, Carl Weathers, Dolph Lundgren</t>
  </si>
  <si>
    <t xml:space="preserve">Un des rares portages de films réussis, ici via un jeu de boxe arcade particulièrement amusant à deux, sur fond de bande sonore officielle</t>
  </si>
  <si>
    <t xml:space="preserve">la bande-sonore de rocky, indémodable</t>
  </si>
  <si>
    <t xml:space="preserve">un système de combat arcade qui fonctionne bien</t>
  </si>
  <si>
    <t xml:space="preserve">où sont les musiques de rocky 3 et 4?</t>
  </si>
  <si>
    <t xml:space="preserve">graphiquement, c'est juste juste</t>
  </si>
  <si>
    <t xml:space="preserve">Sonic adventure 2 battle</t>
  </si>
  <si>
    <t xml:space="preserve">Yuji Naka + Takashi Lizuka</t>
  </si>
  <si>
    <t xml:space="preserve">Le portage du jeu Dreamcast avec quelques améliorations, et sans doute l’un des opus les plus réussis de Sonic 3D, avec ses trois mode de jeux « vitesse, recherche et bourrinage » très différents et réussis</t>
  </si>
  <si>
    <t xml:space="preserve">l’alternance des jouabilités bien trouvée et exécutée</t>
  </si>
  <si>
    <t xml:space="preserve">l’ambiance qui a du style</t>
  </si>
  <si>
    <t xml:space="preserve">les phases « gros bourrins » un peu moins convaincantes</t>
  </si>
  <si>
    <t xml:space="preserve">Sonic mega collection</t>
  </si>
  <si>
    <t xml:space="preserve">Multiples (plateforme – plateforme 2d, puzzle)</t>
  </si>
  <si>
    <t xml:space="preserve">Censuré en occident (suppression de jeux de la version jap pour pouvoir être classé en tout public)</t>
  </si>
  <si>
    <t xml:space="preserve">Masato Kanamura + Tokuhiko Uwabo</t>
  </si>
  <si>
    <t xml:space="preserve">La compilation des épisodes majeurs du Sonic en 2D de la Megadrive, avec quelques bonus cachés (Sonic the Hedgehog, Sonic the Hedgehog 2, Sonic the Hedgehog 3, Sonic &amp; Knuckles, Sonic 3D: Flickies' Island/Blast, Sonic Spinball, Dr Robotnik's Mean bean Machine)</t>
  </si>
  <si>
    <t xml:space="preserve">les meilleurs opus de Sonic réunis</t>
  </si>
  <si>
    <t xml:space="preserve">les petits jeux-bonus</t>
  </si>
  <si>
    <t xml:space="preserve">Sonic cd mis au ban</t>
  </si>
  <si>
    <t xml:space="preserve">Soul calibur 2</t>
  </si>
  <si>
    <t xml:space="preserve">prendre Link et faire « la démo » de tout son arsenal</t>
  </si>
  <si>
    <t xml:space="preserve">La meilleure version du jeu de combat à arme blanche mythique, dans une version qui permet de jouer avec Link et toute sa panoplie d’armes</t>
  </si>
  <si>
    <t xml:space="preserve">un système de combat riche et accessible</t>
  </si>
  <si>
    <t xml:space="preserve">Link dans un jeu de baston!</t>
  </si>
  <si>
    <t xml:space="preserve">le mode aventure sympa, sans plus</t>
  </si>
  <si>
    <t xml:space="preserve">Spartan total warrior</t>
  </si>
  <si>
    <t xml:space="preserve">creative assembly</t>
  </si>
  <si>
    <t xml:space="preserve">total war</t>
  </si>
  <si>
    <t xml:space="preserve">Un peu de stratégie et beaucoup d’action dans ce jeu à l’ambiance réussie qui vous met à la tête d’une armée fidèle prête à tout pour ramener la victoire</t>
  </si>
  <si>
    <t xml:space="preserve">l’impression de vraiment prendre part à des batailles d’ampleur</t>
  </si>
  <si>
    <t xml:space="preserve">la jouabilité classique mais bien fichue</t>
  </si>
  <si>
    <t xml:space="preserve">techniquement correct, sans plus</t>
  </si>
  <si>
    <t xml:space="preserve">Starfox adventure</t>
  </si>
  <si>
    <t xml:space="preserve">Un jeu d’aventure « à la zelda » habillé à la sauce « starfox », très agréable bien qu’un peu éloigné de l’univers standard de la franchise</t>
  </si>
  <si>
    <t xml:space="preserve">Un zelda-like avec Starfox</t>
  </si>
  <si>
    <t xml:space="preserve">une aventure plutôt longue</t>
  </si>
  <si>
    <t xml:space="preserve">ce n'est pas vraiment l'univers de Starfox (habillage starfox d'un jeu autre)</t>
  </si>
  <si>
    <t xml:space="preserve">Star wars rogue leader (rogue squadron 2)</t>
  </si>
  <si>
    <t xml:space="preserve">La suite du très fameux jeu de vaisseaux « rogue squadron », qui propose globalement la même expérience mais en puissance 1000, tant au niveau des graphismes que du plaisir de jeu</t>
  </si>
  <si>
    <t xml:space="preserve">une vraie retranscription de l'univers Star Wars</t>
  </si>
  <si>
    <t xml:space="preserve">on se croit vraiment à bord du cockpit</t>
  </si>
  <si>
    <t xml:space="preserve">durée de vie limitée</t>
  </si>
  <si>
    <t xml:space="preserve">pas de mode multi?</t>
  </si>
  <si>
    <t xml:space="preserve">Star wars rebel strike (rogue squadron 3)</t>
  </si>
  <si>
    <t xml:space="preserve">Le troisième opus de la franchise des « rogue », qui reste dans la droite lignée de son prédécesseur malgré l’ajout de phases « à pied » moins emballantes</t>
  </si>
  <si>
    <t xml:space="preserve">enfin un mode deux joueurs</t>
  </si>
  <si>
    <t xml:space="preserve">l'esprit Star Wars toujours fidèlement respecté</t>
  </si>
  <si>
    <t xml:space="preserve">les phases à pied, ce n'était pas nécessaire</t>
  </si>
  <si>
    <t xml:space="preserve">Super Mario sunshine</t>
  </si>
  <si>
    <t xml:space="preserve">Shigeru Miyamoto + Yoshiaki Koizumi + Takashi Tezuka</t>
  </si>
  <si>
    <t xml:space="preserve">L’incontournable opus Mario 3D de la console, assez semblable au Mario de la N64 malgré l’ajout de nouvelles fonctionnalités de jeu via un « jet d’eau-jet pack-fusil » à tout faire</t>
  </si>
  <si>
    <t xml:space="preserve">le concept du "lance-eau" à tout faire, qui démultiplie les possibilités de jeu</t>
  </si>
  <si>
    <t xml:space="preserve">le style moins "mignon" que dans Mario 64</t>
  </si>
  <si>
    <t xml:space="preserve">Wario world</t>
  </si>
  <si>
    <t xml:space="preserve">wario</t>
  </si>
  <si>
    <t xml:space="preserve">Un jeu de plateforme-action dans l’univers de Wario, qui vaut surtout pour son côté déconnant</t>
  </si>
  <si>
    <t xml:space="preserve">l'humour Wario bien présent</t>
  </si>
  <si>
    <t xml:space="preserve">assez standard, univers mis à part</t>
  </si>
  <si>
    <t xml:space="preserve">Wave race blue storm</t>
  </si>
  <si>
    <t xml:space="preserve">Le retour du jeu de course ayant connu ses heures de gloire sur N64, avec rehausse graphique et conduite affinée. Une réussite pour un sport finalement assez peu représenté</t>
  </si>
  <si>
    <t xml:space="preserve">le concept de la N64 poussé à fond</t>
  </si>
  <si>
    <t xml:space="preserve">de belles vagues</t>
  </si>
  <si>
    <t xml:space="preserve">la prise en main demande un certain temps d'adaptation</t>
  </si>
  <si>
    <t xml:space="preserve">Zelda four swords adventures</t>
  </si>
  <si>
    <t xml:space="preserve">se lancer à 4 et avoir l’impression que c’est quand même plus du versus que de la coop</t>
  </si>
  <si>
    <t xml:space="preserve">Kit 4 joueurs</t>
  </si>
  <si>
    <t xml:space="preserve">Accessoire (gba obligatoire en multi)</t>
  </si>
  <si>
    <t xml:space="preserve">premier zelda en multi</t>
  </si>
  <si>
    <t xml:space="preserve">Eiji Aonuma + Koichi Ishii</t>
  </si>
  <si>
    <t xml:space="preserve">La première grande apparition du « zelda multijoueurs », qui permet à quatre joueurs d’arpenter des mondes colorés et tortueux...à condition de posséder autant de game boy comme manettes</t>
  </si>
  <si>
    <t xml:space="preserve">le style particulièrement mignon</t>
  </si>
  <si>
    <t xml:space="preserve">un beau bordel à 4</t>
  </si>
  <si>
    <t xml:space="preserve">les accessoires obligatoires pour jouer à plusieurs (GBA…)</t>
  </si>
  <si>
    <t xml:space="preserve">L'histoire est clairement moins poussée que pour un Zelda "standard"</t>
  </si>
  <si>
    <t xml:space="preserve">A boy and his blob</t>
  </si>
  <si>
    <t xml:space="preserve">Optique – wod</t>
  </si>
  <si>
    <t xml:space="preserve">Imagineering</t>
  </si>
  <si>
    <t xml:space="preserve">Un jeu de plateforme classique misant sur la complémentarité entre le héros et son ami polymorphe</t>
  </si>
  <si>
    <t xml:space="preserve">utiliser son blob pour faire mille et une choses</t>
  </si>
  <si>
    <t xml:space="preserve">peu de challenge</t>
  </si>
  <si>
    <t xml:space="preserve">Anno créez votre monde</t>
  </si>
  <si>
    <t xml:space="preserve">Blue byte</t>
  </si>
  <si>
    <t xml:space="preserve">anno</t>
  </si>
  <si>
    <t xml:space="preserve">Un portage de la série phare du monde pc pour une version plus accessible mais tout aussi stratégique, proposant de construire un véritable petit paradis des iles et de s’adonner aux joies de la piraterie</t>
  </si>
  <si>
    <t xml:space="preserve">les principales options de jeu sont là, y compris un mode deux joueurs !</t>
  </si>
  <si>
    <t xml:space="preserve">la stratégie à la Wiimote, bon…</t>
  </si>
  <si>
    <t xml:space="preserve">A shadow's tale</t>
  </si>
  <si>
    <t xml:space="preserve">Un jeu de plateforme original jouant sur les effets d’ombre, dans lequel un garçon cherche désespérément à repasser du côté lumineux du monde</t>
  </si>
  <si>
    <t xml:space="preserve">l’univers intrigant</t>
  </si>
  <si>
    <t xml:space="preserve">le concept de gestion des ombres intéressant et bien exploité</t>
  </si>
  <si>
    <t xml:space="preserve">peu d’évolution graphique</t>
  </si>
  <si>
    <t xml:space="preserve">la jouabilité est parfois prise en défaut</t>
  </si>
  <si>
    <t xml:space="preserve">Battalion wars 2</t>
  </si>
  <si>
    <t xml:space="preserve">La suite de l’opus Gamecube, globalement mieux maîtrisé dans son approche de jeu de stratégie offensif</t>
  </si>
  <si>
    <t xml:space="preserve">on vit véritablement les batailles</t>
  </si>
  <si>
    <t xml:space="preserve">un humour décalé</t>
  </si>
  <si>
    <t xml:space="preserve">un certain manque de souplesse dans ma jouabilité</t>
  </si>
  <si>
    <t xml:space="preserve">c’est techniquement très limite</t>
  </si>
  <si>
    <t xml:space="preserve">Beat the beat rhythm paradise</t>
  </si>
  <si>
    <t xml:space="preserve">jouer à deux comme un seul homme et voir les résultats</t>
  </si>
  <si>
    <t xml:space="preserve">rythme paradise</t>
  </si>
  <si>
    <t xml:space="preserve">Un jeu de rythme barré proposant une multitude d’épreuves musicales sur fond de petites scénettes irrésistibles</t>
  </si>
  <si>
    <t xml:space="preserve">l’univers déconnant, porté par une playlist de folie</t>
  </si>
  <si>
    <t xml:space="preserve">le mode deux joueurs fendart</t>
  </si>
  <si>
    <t xml:space="preserve">quelques redites de concept</t>
  </si>
  <si>
    <t xml:space="preserve">Bit trip complete</t>
  </si>
  <si>
    <t xml:space="preserve">Choice provision / gaijin games</t>
  </si>
  <si>
    <t xml:space="preserve">Une compilation des différentes épreuves composant l’univers de Bit Trip, avec en point d’orgue le fameux « runner » qui a fait la renommée de la série</t>
  </si>
  <si>
    <t xml:space="preserve">le runner, toujours aussi sympa</t>
  </si>
  <si>
    <t xml:space="preserve">peut facilement égayer des soirées à 4</t>
  </si>
  <si>
    <t xml:space="preserve">la durée de vie limitée malgré tout</t>
  </si>
  <si>
    <t xml:space="preserve">Bully scholarship edition (canis canem edit)</t>
  </si>
  <si>
    <t xml:space="preserve">joue le méchant, scolarité</t>
  </si>
  <si>
    <t xml:space="preserve">Sam Houser + Jeronimo Barrera</t>
  </si>
  <si>
    <t xml:space="preserve">Le portage du jeu de délinquance scolaire de la ps2, sur fond de système de jeu « à la gta », dans lequel une petite frappe locale doit parvenir à prendre le contrôle de son lycée et dénouer un certain nombres d’affaires loin d’être nettes</t>
  </si>
  <si>
    <t xml:space="preserve">le concept de mettre le boxon dans son lycée</t>
  </si>
  <si>
    <t xml:space="preserve">le scénario finalement plus mature qu’escompté</t>
  </si>
  <si>
    <t xml:space="preserve">techniquement, c’est faible</t>
  </si>
  <si>
    <t xml:space="preserve">le rythme pas toujours au point</t>
  </si>
  <si>
    <t xml:space="preserve">Deadly creatures</t>
  </si>
  <si>
    <t xml:space="preserve">Billy Bob Thornton</t>
  </si>
  <si>
    <t xml:space="preserve">Un rare jeu permettant d’incarner toutes sortes de bestioles peu ragoutantes (scorpions, araignées…) tout en progressant à travers des niveaux 3D parsemés d’embuches</t>
  </si>
  <si>
    <t xml:space="preserve">la jouabilité qui tire partie des bestioles contrôlées</t>
  </si>
  <si>
    <t xml:space="preserve">l’occasion de savoir qui de l’araignée ou du scorpion est le plus fort</t>
  </si>
  <si>
    <t xml:space="preserve">la technique limitée</t>
  </si>
  <si>
    <t xml:space="preserve">le concept redondant</t>
  </si>
  <si>
    <t xml:space="preserve">Disaster : day of crisis</t>
  </si>
  <si>
    <t xml:space="preserve">Un jeu d’aventure action permettant de prendre le contrôle du héros le plus malchanceux de la t=erre aux prises avec une multitude de catastrophes naturelles dont il s’efforce tant bien que mal de réchapper</t>
  </si>
  <si>
    <t xml:space="preserve">un festival de calamitées</t>
  </si>
  <si>
    <t xml:space="preserve">des systèmes de jeu variés, qui s’adaptent à la situation</t>
  </si>
  <si>
    <t xml:space="preserve">une petite sensation de série z dans le scénar</t>
  </si>
  <si>
    <t xml:space="preserve">la jouabilité parfois rigides lors de certaines phases</t>
  </si>
  <si>
    <t xml:space="preserve">Donkey kong country returns</t>
  </si>
  <si>
    <t xml:space="preserve">passer le niveau de la « grande vague » en speedrun</t>
  </si>
  <si>
    <t xml:space="preserve">Retro studios</t>
  </si>
  <si>
    <t xml:space="preserve">Kenji Yamamoto</t>
  </si>
  <si>
    <t xml:space="preserve">Une remise au goût du jour des jeux de plateforme phare de l’ère de la super Nintendo pour une aventure originale, incroyable visuellement et qui plus est jouable à deux en coopératif</t>
  </si>
  <si>
    <t xml:space="preserve">les phases à dos de baril, que l’on finit pas adorer</t>
  </si>
  <si>
    <t xml:space="preserve">le jeu à deux sympa mais un peu piegeux</t>
  </si>
  <si>
    <t xml:space="preserve">Donkey kong jungle beat – nouvelle façon de jouer</t>
  </si>
  <si>
    <t xml:space="preserve">La réadaptation du jeu de plateforme en 2,5d avec une jouabilité tirant partie de la Wiimote</t>
  </si>
  <si>
    <r>
      <rPr>
        <sz val="11"/>
        <color rgb="FF000000"/>
        <rFont val="Calibri"/>
        <family val="2"/>
        <charset val="1"/>
      </rPr>
      <t xml:space="preserve">la jouabilité vraiment originale  </t>
    </r>
    <r>
      <rPr>
        <sz val="11"/>
        <color rgb="FFFFFFFF"/>
        <rFont val="Calibri"/>
        <family val="2"/>
        <charset val="1"/>
      </rPr>
      <t xml:space="preserve">jsripoll</t>
    </r>
  </si>
  <si>
    <t xml:space="preserve">on se prend vite au jeu</t>
  </si>
  <si>
    <t xml:space="preserve">la bande son toujours aussi pénible</t>
  </si>
  <si>
    <t xml:space="preserve">Dragon ball Z budokai tenkaichi 3</t>
  </si>
  <si>
    <t xml:space="preserve">jouabilité reco de mouvements + Multi asymétrique (capacités) </t>
  </si>
  <si>
    <t xml:space="preserve">Le portage d’un des meilleurs jeux de versus fighting basé sur l’univers de dragon ball z, malgré des actions basées sur la détection de mouvement assez dispensables</t>
  </si>
  <si>
    <t xml:space="preserve">on bon DBZ tactique</t>
  </si>
  <si>
    <t xml:space="preserve">graphiquement, on s’y croirait</t>
  </si>
  <si>
    <t xml:space="preserve">les spécificités de jouabilité à la Wiimote, bof</t>
  </si>
  <si>
    <t xml:space="preserve">Dragon quest swords</t>
  </si>
  <si>
    <t xml:space="preserve">Un jeu atypique en vue subjective, demandant, fort d’une reconnaissance de mouvement efficace, d’occire les ennemis se présentant sur le passage du héros</t>
  </si>
  <si>
    <t xml:space="preserve">la jouabilité Wiimote qui marche bien</t>
  </si>
  <si>
    <t xml:space="preserve">l’univers Draque bien respecté</t>
  </si>
  <si>
    <t xml:space="preserve">un poil répétitif passée la surprise du concept</t>
  </si>
  <si>
    <t xml:space="preserve">Epic Mickey : le retour des héros</t>
  </si>
  <si>
    <t xml:space="preserve">Junction point</t>
  </si>
  <si>
    <t xml:space="preserve">Un jeu atypique par le studio de Warren Spector (créateur de Deus ex et Wing commander), proposant de déambuler et remettre de l’ordre dans des mondes Disney dépourvus de couleurs</t>
  </si>
  <si>
    <t xml:space="preserve">l’univers réussi, qui tranche un peu avec les adaptations Disney classiques</t>
  </si>
  <si>
    <t xml:space="preserve">le jeu à deux sympa</t>
  </si>
  <si>
    <t xml:space="preserve">le système du pinceau parfois un peu imprécis</t>
  </si>
  <si>
    <t xml:space="preserve">Excite truck</t>
  </si>
  <si>
    <t xml:space="preserve">Monster games</t>
  </si>
  <si>
    <t xml:space="preserve">Un jeu de course arcade très rythmé proposant une jouabilité très amusante basée sur la reconnaissance de mouvement et un mode multijoueurs très réussi</t>
  </si>
  <si>
    <t xml:space="preserve">une bonne jouabilité de bourrin</t>
  </si>
  <si>
    <t xml:space="preserve">À 4, on ne voit pas grand-chose, mais on se marre bien</t>
  </si>
  <si>
    <t xml:space="preserve">la faible durée de vie solo</t>
  </si>
  <si>
    <t xml:space="preserve">Fifa 11</t>
  </si>
  <si>
    <t xml:space="preserve">Une itération du célèbre jeu de foot avec une orientation arcade très prononcée, et par-là même un système de jeu fun parfaitement adapté aux parties en famille</t>
  </si>
  <si>
    <t xml:space="preserve">la jouabilité arcade bien affutée</t>
  </si>
  <si>
    <t xml:space="preserve">les options de contrôle Wiimote, efficaces (ahhhh ce tacle)</t>
  </si>
  <si>
    <t xml:space="preserve">rien de révolutionnaire à l’horizon</t>
  </si>
  <si>
    <t xml:space="preserve">Fire emblem radiant dawn</t>
  </si>
  <si>
    <t xml:space="preserve">La suite scénaristiquement parlant du jeu de stratégie tout par tour de l’épisode Gamecube, proposant un univers complexe et des batailles variées dans lesquelles, traditionnellement, chaque mort de soldat est définitive</t>
  </si>
  <si>
    <t xml:space="preserve">un univers cohérent et riche</t>
  </si>
  <si>
    <t xml:space="preserve">l’aspect tactique bien exploité</t>
  </si>
  <si>
    <t xml:space="preserve">ce n’est pas la plus belle 3D du monde</t>
  </si>
  <si>
    <r>
      <rPr>
        <sz val="11"/>
        <color rgb="FF000000"/>
        <rFont val="Calibri"/>
        <family val="2"/>
        <charset val="1"/>
      </rPr>
      <t xml:space="preserve">Fragile dreams  </t>
    </r>
    <r>
      <rPr>
        <sz val="11"/>
        <color rgb="FFFFFFFF"/>
        <rFont val="Calibri"/>
        <family val="2"/>
        <charset val="1"/>
      </rPr>
      <t xml:space="preserve">jsripoll</t>
    </r>
  </si>
  <si>
    <t xml:space="preserve">Un jeu à la croisée entre A-RPG et J-RPG, valant surtout pour son univers mélancolique et son scénario atypique</t>
  </si>
  <si>
    <t xml:space="preserve">l’univers très intrigant</t>
  </si>
  <si>
    <t xml:space="preserve">le système de jeu reste assez standard</t>
  </si>
  <si>
    <t xml:space="preserve">Go vacation</t>
  </si>
  <si>
    <t xml:space="preserve">Un jeu multisport laissant le ou les joueurs déambuler dans une ile à la découverte de ses nombreuses activités</t>
  </si>
  <si>
    <t xml:space="preserve">un large panel d’épreuves, avec une bonne variété d’ensemble</t>
  </si>
  <si>
    <t xml:space="preserve">on s’amuse bien à 4</t>
  </si>
  <si>
    <t xml:space="preserve">les contrôles amènent leur lot d’aléatoire (putaiiiinn de Wiimote!!!)</t>
  </si>
  <si>
    <t xml:space="preserve">Grand chelem tennis</t>
  </si>
  <si>
    <t xml:space="preserve">finir un match en sueur</t>
  </si>
  <si>
    <t xml:space="preserve">Un jeu de tennis proposant une jouabilité très réussie (bien que difficile à appréhender au début)  basée sur la reconnaissance de mouvements </t>
  </si>
  <si>
    <t xml:space="preserve">la reconnaissance de mouvement, qui brille dans la plupart des cas (avec Wii Motion +)</t>
  </si>
  <si>
    <t xml:space="preserve">le style graphique épuré est très plaisant</t>
  </si>
  <si>
    <t xml:space="preserve">on hurle parfois quand notre mouvement est mal détecté</t>
  </si>
  <si>
    <t xml:space="preserve">Guilty gear XX core</t>
  </si>
  <si>
    <t xml:space="preserve">Un des rares représentants réussies du jeu de combat 2d sur la console, mais possédant néanmoins tous les atouts permettant d’en faire un grand classique</t>
  </si>
  <si>
    <t xml:space="preserve">bon alors à la Wiimote, c’est NON</t>
  </si>
  <si>
    <t xml:space="preserve">le scénario que personne n’a compris</t>
  </si>
  <si>
    <t xml:space="preserve">House of dead 2&amp;3 return</t>
  </si>
  <si>
    <t xml:space="preserve">La compilation de deux grands succès de l’arcade, profitant de la possibilité de transformer la wiimote en pistolet pour démultiplier le plaisir de jeu</t>
  </si>
  <si>
    <t xml:space="preserve">prendre la Wiimote pour un pistolet</t>
  </si>
  <si>
    <t xml:space="preserve">alors au niveau graphique, ça a vieillit</t>
  </si>
  <si>
    <t xml:space="preserve">Inazuma eleven strikers</t>
  </si>
  <si>
    <t xml:space="preserve">inazuma eleven</t>
  </si>
  <si>
    <t xml:space="preserve">moi, héros à 12 ans + culture japonaise, scolarité</t>
  </si>
  <si>
    <t xml:space="preserve">Le portage de la célèbre série de RPG de la DS, pour un jeu orienté vers le football en versus, dans la droite lignée des épisodes de Olive et Tom</t>
  </si>
  <si>
    <t xml:space="preserve">on se croirait dans un Olive et Tom</t>
  </si>
  <si>
    <t xml:space="preserve">King of fighters collection orochi saga</t>
  </si>
  <si>
    <t xml:space="preserve">Une compilation regroupant les opus 94-98 de la célèbre série de cross-over de jeux de combat issus des univers SNK</t>
  </si>
  <si>
    <t xml:space="preserve">un best of de l’age d’or des kof</t>
  </si>
  <si>
    <t xml:space="preserve">à la Wiimote, on rit nerveusement</t>
  </si>
  <si>
    <t xml:space="preserve">Kirby au fil de l'aventure</t>
  </si>
  <si>
    <t xml:space="preserve">voir son fils prendre de l’assurance au fil des niveaux, jusqu’à lancer un « allez papa dépêche-toi »</t>
  </si>
  <si>
    <t xml:space="preserve">Good feel</t>
  </si>
  <si>
    <t xml:space="preserve">Un jeu de plateforme très accessible, parfaitement taillé pour les plus jeunes et délicieusement habillé de fils de laine</t>
  </si>
  <si>
    <t xml:space="preserve">vraiment super mignon et intelligent</t>
  </si>
  <si>
    <t xml:space="preserve">le jeu à deux, idéal pour initier un ptit gars</t>
  </si>
  <si>
    <t xml:space="preserve">le niveau difficulté razmoket</t>
  </si>
  <si>
    <t xml:space="preserve">Kirby's adventure wii</t>
  </si>
  <si>
    <t xml:space="preserve">Une itération de Kirby favorisant une avancée en coopération au sein des mondes classiques de la série</t>
  </si>
  <si>
    <t xml:space="preserve">un large panel de pouvoirs</t>
  </si>
  <si>
    <t xml:space="preserve">le jeu à 4 bordélique</t>
  </si>
  <si>
    <t xml:space="preserve">Klonoa</t>
  </si>
  <si>
    <t xml:space="preserve">Paon</t>
  </si>
  <si>
    <t xml:space="preserve">Le remake d’un classique de la plateforme 2,5d de l’ère playstation, profitant de sa réédition pour se refaire une beauté sans perdre le charme de l’original au niveau de l’univers coloré ou de la jouabilité souple et efficace</t>
  </si>
  <si>
    <t xml:space="preserve">l’univers mignon</t>
  </si>
  <si>
    <t xml:space="preserve">la durée de vie pas folichonne</t>
  </si>
  <si>
    <t xml:space="preserve">Lapins crétins : la grosse aventure</t>
  </si>
  <si>
    <t xml:space="preserve">Le retour des lapins crétins dans une aventure solo axée sur la récolte d’objets et la découverte de niveaux, après plusieurs party games compétitifs</t>
  </si>
  <si>
    <t xml:space="preserve">l’humour décalé qui fait souvent mouche</t>
  </si>
  <si>
    <t xml:space="preserve">ce n’est pas toujours du meilleur goût</t>
  </si>
  <si>
    <t xml:space="preserve">ça reste un jeu de ramassage de trucs</t>
  </si>
  <si>
    <t xml:space="preserve">Legend of zelda skyward sword</t>
  </si>
  <si>
    <t xml:space="preserve">Accessoire (wii motion plus obligatoire) + jouabilité reco de mouvements</t>
  </si>
  <si>
    <t xml:space="preserve">sauve la princesse + bouge ton popotin – jeu sportif</t>
  </si>
  <si>
    <t xml:space="preserve">Eiji Aonuma</t>
  </si>
  <si>
    <t xml:space="preserve">Un zelda prenant partie de proposer d’adapter la jouabilité classique des Zelda 3d à la détection de mouvement, tout en axant son aventure sur les origines de la saga</t>
  </si>
  <si>
    <t xml:space="preserve">la jouabilité à reconnaissance de mouvement, souvent efficace</t>
  </si>
  <si>
    <t xml:space="preserve">découvrir les origines de la saga</t>
  </si>
  <si>
    <t xml:space="preserve">refaire trois fois le même niveau, bon…</t>
  </si>
  <si>
    <t xml:space="preserve">quand la reconnaissance de mouvement fait défaut, c’est douloureux</t>
  </si>
  <si>
    <t xml:space="preserve">Legend of Zelda twilight princess</t>
  </si>
  <si>
    <t xml:space="preserve">enfourcher son cheval et s’engager sur le pont</t>
  </si>
  <si>
    <t xml:space="preserve">+7,5 millions</t>
  </si>
  <si>
    <t xml:space="preserve">La suite spirituelle de zelda ocarina of time, proposant un univers plus sombre et mature que les autres opus tout en conservant la jouabilité propre aux zelda 3d et les donjons empreints d’énigmes particulièrement bien vues</t>
  </si>
  <si>
    <t xml:space="preserve">un univers plus sombre et mature</t>
  </si>
  <si>
    <t xml:space="preserve">des donjons souvent excellents, remplis de trouvailles</t>
  </si>
  <si>
    <t xml:space="preserve">le premier tiers de l’aventure, un peu longuet</t>
  </si>
  <si>
    <t xml:space="preserve">Let's tap</t>
  </si>
  <si>
    <t xml:space="preserve">Prope</t>
  </si>
  <si>
    <t xml:space="preserve">Accessoire (boite obligatoire)</t>
  </si>
  <si>
    <t xml:space="preserve">héros improbable + bouge ton popotin – jeu sportif</t>
  </si>
  <si>
    <t xml:space="preserve">Un jeu dde course atypique demandant de taper le plus rapidement possible sur une boite pour faire avancer son personnage. Particulièrement amusant (et ridicule) en multi</t>
  </si>
  <si>
    <t xml:space="preserve">faire courir un personnage avec une boite en carton</t>
  </si>
  <si>
    <t xml:space="preserve">parfait pour occuper une soirée pizza à 4</t>
  </si>
  <si>
    <t xml:space="preserve">Little king story</t>
  </si>
  <si>
    <t xml:space="preserve">Yoko Shimomura + Yutaka Minobe</t>
  </si>
  <si>
    <t xml:space="preserve">Un jeu reprenant le concept de base de Pikmin mais en l’étoffant d’une partie gestion plus poussée et d’un habillage scénaristique bien plus profond</t>
  </si>
  <si>
    <t xml:space="preserve">un concept plus profond qu’il n’y paraît</t>
  </si>
  <si>
    <t xml:space="preserve">la caméra de l’angoisse à certaines occasions</t>
  </si>
  <si>
    <t xml:space="preserve">Madworld</t>
  </si>
  <si>
    <t xml:space="preserve">Atsushi Inaba + Tokuro Fujiwara + Tatsuya Minami</t>
  </si>
  <si>
    <t xml:space="preserve">Un jeu d’action classique mais sanglant à la réalisation graphique totalement tranchée</t>
  </si>
  <si>
    <t xml:space="preserve">le parti-pris artistique atypique</t>
  </si>
  <si>
    <t xml:space="preserve">une jouabilité irréprochable</t>
  </si>
  <si>
    <t xml:space="preserve">l’univers graphique peut déplaire</t>
  </si>
  <si>
    <t xml:space="preserve">c’est très sanglant</t>
  </si>
  <si>
    <t xml:space="preserve">Mario et sonic aux jeux olympiques</t>
  </si>
  <si>
    <t xml:space="preserve">première réunion des deux mascottes rivales</t>
  </si>
  <si>
    <t xml:space="preserve">x- crossover (mario + sonic + jo)</t>
  </si>
  <si>
    <t xml:space="preserve">joue le méchant + bouge ton popotin – jeu sportif</t>
  </si>
  <si>
    <t xml:space="preserve">La première coopération officielle de deux mascottes phares des années 80, qui mettent enfin leurs différends de côté pour participer amicalement à des épreuves olympiques tirant fortement partie de la reconnaissance de mouvement</t>
  </si>
  <si>
    <t xml:space="preserve">la première réunion officielle de deux ennemis</t>
  </si>
  <si>
    <t xml:space="preserve">vraiment efficace à plusieurs</t>
  </si>
  <si>
    <t xml:space="preserve">l’aléa lié à la détection de mouvements</t>
  </si>
  <si>
    <t xml:space="preserve">depuis quand Mario court-il aussi vite que Sonic sur un 100m ?</t>
  </si>
  <si>
    <t xml:space="preserve">Mario et sonic aux jeux olympiques d'hiver</t>
  </si>
  <si>
    <t xml:space="preserve">Une nouvelle coopération entre Sega et Nintendo pour l’évènement des jeux olympiques, avec cette fois-ci un habillage portée vers les JO d’hiver et la ribambelle d’épreuves officielles</t>
  </si>
  <si>
    <t xml:space="preserve">des jouabilités plus variées que pour les jeux d’été</t>
  </si>
  <si>
    <t xml:space="preserve">un peu moins accrocheur que les JO d’été</t>
  </si>
  <si>
    <t xml:space="preserve">Mario kart wii</t>
  </si>
  <si>
    <t xml:space="preserve">secouer la manette comme un boulet pour obtenir son bonus turbo</t>
  </si>
  <si>
    <t xml:space="preserve">Top (+37 millions)</t>
  </si>
  <si>
    <t xml:space="preserve">L’aboutissement de la série Mario kart, proposant un système solide basée sur ses prédécesseurs tout en ajustant certaines fonctionnalités à la reconnaissance de mouvement</t>
  </si>
  <si>
    <t xml:space="preserve">une jouabilité aux petits oignons</t>
  </si>
  <si>
    <t xml:space="preserve">les circuits, magnifiques et techniques</t>
  </si>
  <si>
    <t xml:space="preserve">le facteur chance ruine certaines parties</t>
  </si>
  <si>
    <r>
      <rPr>
        <sz val="11"/>
        <color rgb="FF000000"/>
        <rFont val="Calibri"/>
        <family val="2"/>
        <charset val="1"/>
      </rPr>
      <t xml:space="preserve">Mario party 9  </t>
    </r>
    <r>
      <rPr>
        <sz val="11"/>
        <color rgb="FFFFFFFF"/>
        <rFont val="Calibri"/>
        <family val="2"/>
        <charset val="1"/>
      </rPr>
      <t xml:space="preserve">jsripoll</t>
    </r>
  </si>
  <si>
    <t xml:space="preserve">Nd cube</t>
  </si>
  <si>
    <t xml:space="preserve">Une nouvelle itération de la série de compilation de minijeux, proposant une tripotée de nouvelles épreuves et un système de jeu de plateau plus dynamique</t>
  </si>
  <si>
    <t xml:space="preserve">une belle brochette de petites perles de minijeux</t>
  </si>
  <si>
    <t xml:space="preserve">trop de mini-jeux basés sur la chance</t>
  </si>
  <si>
    <t xml:space="preserve">Mario strikers charged football</t>
  </si>
  <si>
    <t xml:space="preserve">Next level games</t>
  </si>
  <si>
    <t xml:space="preserve">Un jeu de football arcade mais très rythmé, particulièrement amusant à plusieurs</t>
  </si>
  <si>
    <t xml:space="preserve">assez tactique</t>
  </si>
  <si>
    <t xml:space="preserve">super fendart à plusieurs</t>
  </si>
  <si>
    <t xml:space="preserve">les super-tirs chargés cassent l’immersion</t>
  </si>
  <si>
    <t xml:space="preserve">l’ambiance sonore, heu….c’est Mario les gars !!!</t>
  </si>
  <si>
    <t xml:space="preserve">enchaîner metal slug 1, 2 et 3 et dauber sur les suivants</t>
  </si>
  <si>
    <t xml:space="preserve">Metroid other M</t>
  </si>
  <si>
    <t xml:space="preserve">super héros en collant/armure + girl power + twist de ouf</t>
  </si>
  <si>
    <t xml:space="preserve">Une opus atypique qui revisite les origines scénaristiques de la série de jeux d’action tout en mixant vue 2d et aspects 3d</t>
  </si>
  <si>
    <t xml:space="preserve">une belle revisite des origines de la saga</t>
  </si>
  <si>
    <t xml:space="preserve">système de jeu au point et plutôt varié</t>
  </si>
  <si>
    <t xml:space="preserve">la nécessité de changer la manette d’orientation à certaines occasions</t>
  </si>
  <si>
    <t xml:space="preserve">Samus, un peu tête à claques parfois</t>
  </si>
  <si>
    <t xml:space="preserve">Metroid prime trilogy</t>
  </si>
  <si>
    <t xml:space="preserve">première adaptation 3d de Metroid</t>
  </si>
  <si>
    <t xml:space="preserve">super héros en collant/armure + girl power+ méchant charismatique</t>
  </si>
  <si>
    <t xml:space="preserve">Shigeru Miyamoto + Takeshiro Izuchi</t>
  </si>
  <si>
    <t xml:space="preserve">Les opus de la renaissance 3d de la série réunis avec en bonus l’ajout d’une maniabilité à la wiimote qui apporte un grand confort de jeu</t>
  </si>
  <si>
    <t xml:space="preserve">du vrai FPS intelligent, sublimé à la Wiimote</t>
  </si>
  <si>
    <t xml:space="preserve">le design des niveaux, excellent</t>
  </si>
  <si>
    <t xml:space="preserve">le troisième opus très stressant par moments</t>
  </si>
  <si>
    <t xml:space="preserve">Monster hunter tri</t>
  </si>
  <si>
    <t xml:space="preserve">coop</t>
  </si>
  <si>
    <t xml:space="preserve">monster hunter</t>
  </si>
  <si>
    <t xml:space="preserve">Un opus complet du simulateur de chasse aux « go monstres », très complet tant au niveau graphique qu’au niveau des possibilités de jeu</t>
  </si>
  <si>
    <t xml:space="preserve">la version ultime du simulateur de chasse</t>
  </si>
  <si>
    <t xml:space="preserve">reste assez rigide</t>
  </si>
  <si>
    <t xml:space="preserve">on passe trop de temps à constituer un équipement correct</t>
  </si>
  <si>
    <t xml:space="preserve">Namco museum remix</t>
  </si>
  <si>
    <t xml:space="preserve">Une compilation mixant ancien et remasterisé Galaxian, Dig Dug, Mappy, Xevious, Gaplus, Super Pac-Man, Pac &amp; Pal, Pac-Mania, Cutie Q (+ remix : Pac'n Roll Remix, Galaga Remix, Pac-Motos, Rally-X Remix et Gator Panic Remix)</t>
  </si>
  <si>
    <t xml:space="preserve">un condensé de l’arcade de Namco</t>
  </si>
  <si>
    <t xml:space="preserve">certains remix un peu limites graphiquement</t>
  </si>
  <si>
    <t xml:space="preserve">NBA jam </t>
  </si>
  <si>
    <t xml:space="preserve">Le réadaptation du jeu mythique des années 90, conservant le rythme qui faisait le charme de l’opus original tout en ajoutant la touche de modernité qui convient</t>
  </si>
  <si>
    <t xml:space="preserve">les mêmes sensations qu’à l’ère 16bits</t>
  </si>
  <si>
    <t xml:space="preserve">la reconnaissance de mouvement marche parfaitement</t>
  </si>
  <si>
    <t xml:space="preserve">toujours aussi limité en solo</t>
  </si>
  <si>
    <t xml:space="preserve">New super mario bros wii</t>
  </si>
  <si>
    <t xml:space="preserve">Top (+29 millions)</t>
  </si>
  <si>
    <t xml:space="preserve">Le premier épisode Mario 2d jouable simultanément à 4, permettant d’animer un jeu de plateforme très classique mais parfaitement bien construit</t>
  </si>
  <si>
    <t xml:space="preserve">le mode multi qui change tout</t>
  </si>
  <si>
    <t xml:space="preserve">une jouabilité sans faille pour arpenter des niveaux de grande qualité</t>
  </si>
  <si>
    <t xml:space="preserve">les graphismes rendent le jeu assez « standard »</t>
  </si>
  <si>
    <t xml:space="preserve">Nights : journey of dreams</t>
  </si>
  <si>
    <t xml:space="preserve">Takashi Lizuka +Toshihiro Nagoshi</t>
  </si>
  <si>
    <t xml:space="preserve">Un épisode faisant suite à l’épisode initial sur saturn, techniquement plus abouti et jouable, mixant phases à pieds et voltige dans une 2,5d atypique</t>
  </si>
  <si>
    <t xml:space="preserve">le concept atypique des « circuits »</t>
  </si>
  <si>
    <t xml:space="preserve">tellement plus réussi que la version Saturn</t>
  </si>
  <si>
    <t xml:space="preserve">les cinématiques momoches</t>
  </si>
  <si>
    <t xml:space="preserve">le système de jeu « tourne en rond »</t>
  </si>
  <si>
    <t xml:space="preserve">No more heroes </t>
  </si>
  <si>
    <t xml:space="preserve">Censuré en occident (contenu gore – sang remplacé par des pièces et recadrages) – Contenu gore</t>
  </si>
  <si>
    <t xml:space="preserve">Un jeu sanglant signé Suda 51 dans lequel le personnage doit user de son sabre laser (représenté par la wiimote) pour gagner une compétition d’assassins et arriver au sommet du classement</t>
  </si>
  <si>
    <t xml:space="preserve">la jouabilité à la Wiimote, réussie et indispensable</t>
  </si>
  <si>
    <t xml:space="preserve">c’est limite graphiquement, même « pour de la Wii »</t>
  </si>
  <si>
    <t xml:space="preserve">No more heroes 2</t>
  </si>
  <si>
    <t xml:space="preserve">La suite directe du premier épisode, qui supprime les déplacements libres et se focalise sur les combats et une identité visuelle toujours aussi parfaitement réalisée</t>
  </si>
  <si>
    <t xml:space="preserve">les adversaires toujours aussi réussis</t>
  </si>
  <si>
    <t xml:space="preserve">les petits plus en terme de jouabilité</t>
  </si>
  <si>
    <t xml:space="preserve">les phases d’action « couloirs » parfois un poil trop longues</t>
  </si>
  <si>
    <t xml:space="preserve">Okami</t>
  </si>
  <si>
    <t xml:space="preserve">Le portage wii du chef d’oeuvre de Clover Studio, avec ajout de fonctionnalités spécifiques au controlleur wii</t>
  </si>
  <si>
    <t xml:space="preserve">un cours de mythologie japonaise en s’amusant</t>
  </si>
  <si>
    <t xml:space="preserve">le pinceau d’Amaterasu, idéal à la Wiimote</t>
  </si>
  <si>
    <t xml:space="preserve">c’est tout flou graphiquement</t>
  </si>
  <si>
    <t xml:space="preserve">Pandora's tower </t>
  </si>
  <si>
    <t xml:space="preserve">Ganbarion</t>
  </si>
  <si>
    <t xml:space="preserve">L’un des derniers (et rares) jeu action 3d de la console, mettant à profit les fonctionnalités de la wiimote tout en proposant un scénario asse dérangeant dans lequel le héros doit sauver sa douce d’un sort atroce d’une bien étrange manière</t>
  </si>
  <si>
    <t xml:space="preserve">le concept de fuite en avant posé par le scénario</t>
  </si>
  <si>
    <t xml:space="preserve">les relations entre personnages, réussies</t>
  </si>
  <si>
    <t xml:space="preserve">le level-design un peu plat</t>
  </si>
  <si>
    <t xml:space="preserve">Pikmin nouvelle façon de jouer</t>
  </si>
  <si>
    <t xml:space="preserve">pikmin</t>
  </si>
  <si>
    <t xml:space="preserve">Le portage du hitde stratégie de Miyamoto sur gamecube repensée avec une jouabilité wiimote salvatrice</t>
  </si>
  <si>
    <t xml:space="preserve">un concept totalement réinventé grâce à la Wiimote</t>
  </si>
  <si>
    <t xml:space="preserve">la tronche des Pikmin et d’Olimar</t>
  </si>
  <si>
    <t xml:space="preserve">assez répétitif, avec un rythme lent</t>
  </si>
  <si>
    <t xml:space="preserve">Pikmin 2 nouvelle façon de jouer</t>
  </si>
  <si>
    <t xml:space="preserve">Censuré en occident (religion – changementde la valeur des trésors de 666 points à 670, parce que c’était vilainement satanique)</t>
  </si>
  <si>
    <t xml:space="preserve">Le portage du second opus de la série de jeu de stratégie de Miyamoto, proposant de nouvelles fonctionnalités de Pikmin et une progression plus apaisée du fait de la disparition du temps limité</t>
  </si>
  <si>
    <t xml:space="preserve">les niveaux plus longs et variés</t>
  </si>
  <si>
    <t xml:space="preserve">scénaristiquement, ça va, c’était pas bien dur</t>
  </si>
  <si>
    <t xml:space="preserve">les nouveaux Pikmin, dispensables</t>
  </si>
  <si>
    <t xml:space="preserve">Prince of persia les sables oubliés</t>
  </si>
  <si>
    <t xml:space="preserve">Un opus original de la série de jeu de plateforme, qui propose tous les ingrédients classiques de la saga (énigmes, combats, remontées dans le temps..) et une construction efficace</t>
  </si>
  <si>
    <t xml:space="preserve">une ambiance réussie, portée par une atmosphère légère</t>
  </si>
  <si>
    <t xml:space="preserve">très peu de liberté d’action (on est vraiment sur des rails)</t>
  </si>
  <si>
    <t xml:space="preserve">Project zero 2</t>
  </si>
  <si>
    <t xml:space="preserve">Tecmo Koei</t>
  </si>
  <si>
    <t xml:space="preserve">Le portage du second opus du jeu d’horreur demandant de photographier des spectres pour les éliminer, toujours aussi efficace et terrifiant malgré une caméra en mode grève nationale</t>
  </si>
  <si>
    <t xml:space="preserve">un scénario efficace et inquiétant</t>
  </si>
  <si>
    <t xml:space="preserve">le principe de l’appareil photo, réussi et optimisé</t>
  </si>
  <si>
    <t xml:space="preserve">qu’elle est LEEEENTE cette héroine !!</t>
  </si>
  <si>
    <t xml:space="preserve">la caméra qui part souvent en sucette</t>
  </si>
  <si>
    <t xml:space="preserve">Punch out</t>
  </si>
  <si>
    <t xml:space="preserve">Un remake du jeu snes à mi-chemin entre le jeu de combat et le jeu de rythme, proposant un univers graphique particulièrement agréable (ainsi qu’un mode jouabilité wiimote totalement imprécis mais très amusant)</t>
  </si>
  <si>
    <t xml:space="preserve">une parfaite réécriture de l’opus SNES</t>
  </si>
  <si>
    <t xml:space="preserve">le mode deux joueurs anecdotique</t>
  </si>
  <si>
    <t xml:space="preserve">le contrôle au détecteur de mouvement, ahahahah…</t>
  </si>
  <si>
    <t xml:space="preserve">Un jeu mixant stratégie, RPG et puzzle game, pour un résultat atypique permettant de suivre une aventure solo longue et intéressante</t>
  </si>
  <si>
    <t xml:space="preserve">le concept rapidement addictif</t>
  </si>
  <si>
    <t xml:space="preserve">l’idée d’un vrai mode scénario dans une monde heroic-fantasy</t>
  </si>
  <si>
    <t xml:space="preserve">un facteur chance important pour remporter la victoire</t>
  </si>
  <si>
    <t xml:space="preserve">le mode scénario qui n’en finit pas</t>
  </si>
  <si>
    <t xml:space="preserve">Rayman contre les lapins crétins</t>
  </si>
  <si>
    <t xml:space="preserve">Un virage pour la saga Rayman qi transpose l’univers des jeux de plateforme 3d en party game scénarisé et totalement décalé</t>
  </si>
  <si>
    <t xml:space="preserve">des mini-jeux réussis</t>
  </si>
  <si>
    <t xml:space="preserve">les personnages des lapins crétins, réussis</t>
  </si>
  <si>
    <t xml:space="preserve">Red steel  2</t>
  </si>
  <si>
    <t xml:space="preserve">bouge ton popotin – jeu sportif + ninja/samurai</t>
  </si>
  <si>
    <t xml:space="preserve">Un FPS pensé pour être intégralement joué à la wiimote, avec un système de combat réussi mais un univers assez générique</t>
  </si>
  <si>
    <t xml:space="preserve">la jouabilité précise et immersive à la Wiimote (merci le Wii motion +)</t>
  </si>
  <si>
    <t xml:space="preserve">graphiquement réussi, mais peu varié</t>
  </si>
  <si>
    <t xml:space="preserve">Resident evil 4 - wii edition</t>
  </si>
  <si>
    <t xml:space="preserve">publicité gore + censuré au Japon ( contenu gore – suppression scène de décapitation et contenu immoral vision de la femme – revu du rebond des seins de l’héroine)</t>
  </si>
  <si>
    <t xml:space="preserve">projet scientifique kifoar + religion corrompue + sauve la princesse + zombies + joue au bodyguard</t>
  </si>
  <si>
    <t xml:space="preserve">La réédition du grand succès Gamecube pour une aventure qui a fait entrer la saga dans une nouvelle phase plus orientée action au détriment de l’approche horreur/énigme des premiers opus</t>
  </si>
  <si>
    <t xml:space="preserve">des séquences de jeu efficaces et variées</t>
  </si>
  <si>
    <t xml:space="preserve">parfois assez éloigné du concept même de Resident Evil</t>
  </si>
  <si>
    <t xml:space="preserve">Ahsley, qui fait un peu ce qu’elle veut même dans lesm issions d’escorte</t>
  </si>
  <si>
    <t xml:space="preserve">Resident evil darkside chronicles</t>
  </si>
  <si>
    <t xml:space="preserve">projet scientifique kifoar + zombies + joue au policier</t>
  </si>
  <si>
    <t xml:space="preserve">La transposition des épisodes 2 et code Veronica en jeu de tir, avec des graphismes bien réussis et un rythme de jeu parfaitement maîtrisé</t>
  </si>
  <si>
    <t xml:space="preserve">la jouabilité efficace à la Wiimote</t>
  </si>
  <si>
    <t xml:space="preserve">une belle réécriture des épisodes canoniques</t>
  </si>
  <si>
    <t xml:space="preserve">les niveaux « supplémentaires », peu inventifs</t>
  </si>
  <si>
    <t xml:space="preserve">Resident evil – the Umbrella chronicles</t>
  </si>
  <si>
    <t xml:space="preserve">La transposition des épisodes 0, 1 et 3 en jeu de tir, avec des graphismes réussis et un rythme de jeu sympa</t>
  </si>
  <si>
    <t xml:space="preserve">l’ambiance parfaitement restituée</t>
  </si>
  <si>
    <t xml:space="preserve">les ennemis sont de vrais sac à PV</t>
  </si>
  <si>
    <t xml:space="preserve">l’adaptation du 3, nulle</t>
  </si>
  <si>
    <t xml:space="preserve">Sakura wars : so long my love</t>
  </si>
  <si>
    <t xml:space="preserve">images fixes + 3D</t>
  </si>
  <si>
    <t xml:space="preserve">Red entertainment / Sega</t>
  </si>
  <si>
    <t xml:space="preserve">Un RPG classique dans le cadre de l’univers japonais phare</t>
  </si>
  <si>
    <t xml:space="preserve">le premier sakura wars sortie en Europe !</t>
  </si>
  <si>
    <t xml:space="preserve">le petit coup de vieux côté technique</t>
  </si>
  <si>
    <t xml:space="preserve">le scénario sympa mais classique</t>
  </si>
  <si>
    <t xml:space="preserve">Samba de amigo</t>
  </si>
  <si>
    <t xml:space="preserve">La réédition augmentée du jeu culte de simulation de maracas de la dreamcast</t>
  </si>
  <si>
    <t xml:space="preserve">la tracklist latine au top</t>
  </si>
  <si>
    <t xml:space="preserve">la jouabilité parfois imprécise</t>
  </si>
  <si>
    <t xml:space="preserve">Samurai shodown anthology</t>
  </si>
  <si>
    <t xml:space="preserve">Une compilation reprenant les épisodes clés (1, 2, 3, 4, 5 special et 6) de la saga de jeu de combat 2d à l’arme blanche de la neo-geo</t>
  </si>
  <si>
    <t xml:space="preserve">le meilleur d’une saga légendaire dans un seul disque</t>
  </si>
  <si>
    <t xml:space="preserve">un certain manque de souplesse</t>
  </si>
  <si>
    <t xml:space="preserve">et si en plus t’y joues à la Wiimote…</t>
  </si>
  <si>
    <t xml:space="preserve">Shin shuuka taisen</t>
  </si>
  <si>
    <t xml:space="preserve">La pérégrination vers l’ouest</t>
  </si>
  <si>
    <t xml:space="preserve">La suite du « cloud master » de la master system, bien plus réussi graphiquement et reprenant la mythologie japonaise du roi des singes (comme dragon ball, mais sans les brushings improbables)</t>
  </si>
  <si>
    <t xml:space="preserve">le monde coloré</t>
  </si>
  <si>
    <t xml:space="preserve">la jouabilité simple mais efficace</t>
  </si>
  <si>
    <t xml:space="preserve">pas très long</t>
  </si>
  <si>
    <t xml:space="preserve">Silent hill shattered memories</t>
  </si>
  <si>
    <t xml:space="preserve">Une approche nouvelle pour la saga de jeu d’horreur, qui remplace le côté horreur/énigmes des premiers opus par une vision plus orientée exploration, parsemée de séances de fuites particulièrement tendues</t>
  </si>
  <si>
    <t xml:space="preserve">l’univers fidèle à la saga et très flippant</t>
  </si>
  <si>
    <t xml:space="preserve">les séquences de fuite (au début)</t>
  </si>
  <si>
    <t xml:space="preserve">au bout d’un moment, les séquences de fuite à rallonge commencent à porter sur les nerfs</t>
  </si>
  <si>
    <t xml:space="preserve">Sin and punishment successor of the skies</t>
  </si>
  <si>
    <t xml:space="preserve">La suite du jeu de tir phare de la N64, proposant un univers graphique très réussi rappelant les meilleurs moments de Panzer Dragoon</t>
  </si>
  <si>
    <t xml:space="preserve">l’univers qui sait se renouveler</t>
  </si>
  <si>
    <t xml:space="preserve">graphiquement terne, parfois</t>
  </si>
  <si>
    <t xml:space="preserve">le jeu à deux peu qui aurait mérité plus qu’un second curseur…</t>
  </si>
  <si>
    <t xml:space="preserve">SNK arcade classics vol 1</t>
  </si>
  <si>
    <t xml:space="preserve">Multiples (metal slug, king of fighters, samurai shodown)</t>
  </si>
  <si>
    <t xml:space="preserve">Une compilation de l’éditeur mythique (Art of Fighting, Baseball Stars 2, Burning Fight, Fatal Fury, King of the Monsters, Last Resort, Magician Lord, Metal Slug, Neo Turf Masters, Samurai Shodown, Sengoku, Shock Troopers, Super Sidekicks 3, The King of the Fighters' 94, Top Hunter, World Heroes)</t>
  </si>
  <si>
    <t xml:space="preserve">un bon bouquet de bons jeux dans leur genre</t>
  </si>
  <si>
    <t xml:space="preserve">la foire aux pixels</t>
  </si>
  <si>
    <t xml:space="preserve">Sonic and the secret rings</t>
  </si>
  <si>
    <t xml:space="preserve">Un jeu sonic « auto-guidé » atypique en vue de derrière dans lequel le joueur doit utiliser la détection de mouvement pour rejoindre l’arrivée du niveau sans encombre</t>
  </si>
  <si>
    <t xml:space="preserve">les niveaux colorés et qui défilent à toute vitesse</t>
  </si>
  <si>
    <t xml:space="preserve">un Sonic en 3D qui n’est pas pourri</t>
  </si>
  <si>
    <t xml:space="preserve">la jouabilité parfois capricieuse</t>
  </si>
  <si>
    <t xml:space="preserve">Sonic colours</t>
  </si>
  <si>
    <t xml:space="preserve">Un Sonic mixant 3d et 2D plutôt réussi et mettant (temporairement) fin à une série de jeux Sonic 3D médiocres</t>
  </si>
  <si>
    <t xml:space="preserve">un deuxième Sonic 3D de qualité sur la console</t>
  </si>
  <si>
    <t xml:space="preserve">le scénar plus fouillé que d’habitude, mais bidon quand même</t>
  </si>
  <si>
    <t xml:space="preserve">Super Mario all stars</t>
  </si>
  <si>
    <t xml:space="preserve">La réédition (paresseuse) des Super Mario de l’ère NES (les trois premières itérations et the lost levels)</t>
  </si>
  <si>
    <t xml:space="preserve">quatre Mario de l’ère 8 bits dans leur plus belle version</t>
  </si>
  <si>
    <t xml:space="preserve">la jouabilité vieillit définitivement très bien</t>
  </si>
  <si>
    <t xml:space="preserve">c’est globalement le même jeu que celui de la SNES</t>
  </si>
  <si>
    <t xml:space="preserve">2130147t</t>
  </si>
  <si>
    <t xml:space="preserve">Super Mario Galaxy</t>
  </si>
  <si>
    <t xml:space="preserve">Shigeru Miyamoto + Yoshiaki Koizumi</t>
  </si>
  <si>
    <t xml:space="preserve">Une nouvelle révolution dans le jeu de plateforme après le Mario 64, proposant un concept de gravité intéressant, simple à appréhender et source de nombreuses trouvailles de jouabilité</t>
  </si>
  <si>
    <t xml:space="preserve">un bijou d’inventivité, qui se renouvelle régulièrement</t>
  </si>
  <si>
    <t xml:space="preserve">non là vraiment, je ne vois pas</t>
  </si>
  <si>
    <t xml:space="preserve">Super Mario galaxy 2</t>
  </si>
  <si>
    <t xml:space="preserve">Une suite direct au premier opus, qui reste dans une logique similaire tout en apportant quelques trouvailles et une miriade de nouveaux niveaux</t>
  </si>
  <si>
    <t xml:space="preserve">tout un tas de niveaux plus fous les uns que les autres</t>
  </si>
  <si>
    <t xml:space="preserve">le jeu à 2, une belle initiative mais encore trop limitée</t>
  </si>
  <si>
    <t xml:space="preserve">2128947t</t>
  </si>
  <si>
    <t xml:space="preserve">Super Mario tennis nouvelle façon de jouer</t>
  </si>
  <si>
    <t xml:space="preserve">La réadaptation du Mario tennis de la Gamecube avec une jouabilité Wiimote sympa mais difficlement domptable</t>
  </si>
  <si>
    <t xml:space="preserve">le système de jeu Mario Tennis Gamecube, de grande qualité</t>
  </si>
  <si>
    <t xml:space="preserve">la jouabilité un peu « chaude » à apprivoiser</t>
  </si>
  <si>
    <t xml:space="preserve">dommage de ne pas avoir permis une jouabilité classique</t>
  </si>
  <si>
    <t xml:space="preserve">Super paper Mario</t>
  </si>
  <si>
    <t xml:space="preserve">Un jeu de plateforme 2d particulièrement original en ce sens qu’il permet de faire basculer le niveau, permettant donc de voir le niveau en 3d et de trouver de nouvelles astuces pour progresser</t>
  </si>
  <si>
    <t xml:space="preserve">des trouvailles e folie à chaque niveau</t>
  </si>
  <si>
    <t xml:space="preserve">la bonne humeur générale</t>
  </si>
  <si>
    <t xml:space="preserve">quelques niveaux moins inspirés</t>
  </si>
  <si>
    <t xml:space="preserve">un mode deux joueurs aurait eu tout sa place</t>
  </si>
  <si>
    <t xml:space="preserve">Super smash bros brawl</t>
  </si>
  <si>
    <t xml:space="preserve">Sora</t>
  </si>
  <si>
    <t xml:space="preserve">Mode éditeur intégré + Multi asymétrique (capacités) </t>
  </si>
  <si>
    <t xml:space="preserve">Le nouvel opus du jeu de combat multi en arène mené par Masahiro sakurai</t>
  </si>
  <si>
    <t xml:space="preserve">une liste de personnage démentielle</t>
  </si>
  <si>
    <t xml:space="preserve">le mode histoire totalement génial</t>
  </si>
  <si>
    <t xml:space="preserve">un peu confus</t>
  </si>
  <si>
    <t xml:space="preserve">Super swing golf</t>
  </si>
  <si>
    <t xml:space="preserve">Ntreev soft</t>
  </si>
  <si>
    <t xml:space="preserve">Un jeu dans la veine des Everybody’s golf proposant une approche arcade du sport dans des environnements colorés</t>
  </si>
  <si>
    <t xml:space="preserve">l’esprit Everybody’s golf</t>
  </si>
  <si>
    <t xml:space="preserve">le mode histoire, sympa mais planplan</t>
  </si>
  <si>
    <t xml:space="preserve">Tatsunoko vs capcom</t>
  </si>
  <si>
    <t xml:space="preserve">x- crossover (tatsunoko + capcom)</t>
  </si>
  <si>
    <t xml:space="preserve">Un cross-over dans la droite ligne des Marvel vs Capcom, tout en proposant l’intégration de personnages issus de la série d’animation japonaise</t>
  </si>
  <si>
    <t xml:space="preserve">la jouabilité globalement efficace</t>
  </si>
  <si>
    <t xml:space="preserve">ça reste moins percutant qu’un Marvel vs Capcom, évidemment</t>
  </si>
  <si>
    <t xml:space="preserve">Tenchu - shadow assassins</t>
  </si>
  <si>
    <t xml:space="preserve">Un opus de la série d’infiltration/assassinat de la ps1, profitant du gain de puissance pour proposer, enfin, des graphismes corrects et un système de jeu affiné</t>
  </si>
  <si>
    <t xml:space="preserve">retrouver Tenchu après tant d’années</t>
  </si>
  <si>
    <t xml:space="preserve">la jouabilité à reconnaissance de mouvement, ok mais sans plus</t>
  </si>
  <si>
    <t xml:space="preserve">The last story</t>
  </si>
  <si>
    <t xml:space="preserve">Mistwalker</t>
  </si>
  <si>
    <t xml:space="preserve">Un jeu hybride du père des Final Fantasy, qui peut rappeler final fantasy xii mais tend généralement à lorgner du côté des jeux d’action 3d</t>
  </si>
  <si>
    <t xml:space="preserve">l’histoire captivante</t>
  </si>
  <si>
    <t xml:space="preserve">le système de combat complet</t>
  </si>
  <si>
    <t xml:space="preserve">techniquement, ça rame bien</t>
  </si>
  <si>
    <t xml:space="preserve">se prend peut être un peu trop au sérieux</t>
  </si>
  <si>
    <t xml:space="preserve">Trackmania</t>
  </si>
  <si>
    <t xml:space="preserve">Firebrand games</t>
  </si>
  <si>
    <t xml:space="preserve">Un portage parfait de l’esprit des premiers opus de cette série de jeux de course « grand huit », demandant d’optimiser chaque trajectoire pour réaliser le meilleur chrono (ou simplement éviter de se retrouver dans le décors)</t>
  </si>
  <si>
    <t xml:space="preserve">un vrai concentré des qualités de l’ère des premiers Trackmania</t>
  </si>
  <si>
    <t xml:space="preserve">c’est d’ailleurs un peu le même jeu que celui sorti en 2003</t>
  </si>
  <si>
    <t xml:space="preserve">Trauma center new blood</t>
  </si>
  <si>
    <t xml:space="preserve">trauma center</t>
  </si>
  <si>
    <t xml:space="preserve">Un opus de la série de simulateur de chirurgien, qui diversifie son système de jeu en faisant intervenir plusieurs spécialités médicales ainsi que la reconnaissance de mouvement, pour un résultat toujours aussi atypique bien que moins précis que sur DS</t>
  </si>
  <si>
    <t xml:space="preserve">un vaste panel d’opérations chirirgicales</t>
  </si>
  <si>
    <t xml:space="preserve">parfois un peu dur d’opérer à la Wiimote</t>
  </si>
  <si>
    <t xml:space="preserve">le penchant « fantastique » qui gâche un peu la fin</t>
  </si>
  <si>
    <t xml:space="preserve">Wario land the shake dimension</t>
  </si>
  <si>
    <t xml:space="preserve">Un jeu de plateforme /action2d décalé, dans la lignée des autres titres faisant intervenir l’anti-héros</t>
  </si>
  <si>
    <t xml:space="preserve">graphiquement solide</t>
  </si>
  <si>
    <t xml:space="preserve">la jouabilité Wario intacte</t>
  </si>
  <si>
    <t xml:space="preserve">Wario ware smooth moves</t>
  </si>
  <si>
    <t xml:space="preserve">L’un des premiers représentants du « motion control », proposant une série de mini-jeux réussis et amusants démontrant les capacités de la Wiimote</t>
  </si>
  <si>
    <t xml:space="preserve">un beau panel d’épreuves</t>
  </si>
  <si>
    <t xml:space="preserve">l’humour Wario qui tourne à plein régime</t>
  </si>
  <si>
    <t xml:space="preserve">on en fait vite le tour</t>
  </si>
  <si>
    <t xml:space="preserve">Wii party</t>
  </si>
  <si>
    <t xml:space="preserve">enchaîner les jeux en coop comme un seul homme</t>
  </si>
  <si>
    <t xml:space="preserve">Un party game de nouvelle génération faisant intervenir les avatar des joueurs au sein de nombreuses épreuves faisant appel à différentes compétences</t>
  </si>
  <si>
    <t xml:space="preserve">un beau paquet d’épreuves à la fois réussies et variées (coop, versus…)</t>
  </si>
  <si>
    <t xml:space="preserve">absolument génial à plusieurs, grâce aux différents modes de jeu</t>
  </si>
  <si>
    <t xml:space="preserve">Le mode solo, existant mais très limité</t>
  </si>
  <si>
    <t xml:space="preserve">2129633t</t>
  </si>
  <si>
    <t xml:space="preserve">Wii play motions</t>
  </si>
  <si>
    <t xml:space="preserve">Eto Keita</t>
  </si>
  <si>
    <t xml:space="preserve">Le premier représentant « minijeux » utilisant le Wii motion plus, apportant plus de précision aux mouvements de la Wiimote</t>
  </si>
  <si>
    <t xml:space="preserve">découvrir les ajouts du Wii motion +</t>
  </si>
  <si>
    <t xml:space="preserve">gros aspect démo technique, malgré le mode multi sympa</t>
  </si>
  <si>
    <t xml:space="preserve">2130531t</t>
  </si>
  <si>
    <t xml:space="preserve">Wii sports resort</t>
  </si>
  <si>
    <t xml:space="preserve">Top (+33 millions)</t>
  </si>
  <si>
    <t xml:space="preserve">précurseur du motion gaming</t>
  </si>
  <si>
    <t xml:space="preserve">Le second opus du party-game multisport mettant en avant la Wiimote, et profitant de façon optionnelle des avancées du Wii motion plus pour proposer des expériences bien plus concluantes</t>
  </si>
  <si>
    <t xml:space="preserve">l’épreuve du sabre, qui déclenche l’hystérie du perdant</t>
  </si>
  <si>
    <t xml:space="preserve">du recyclage de l’opus précédent (golf, bowling..)</t>
  </si>
  <si>
    <t xml:space="preserve">c’est cool le ping-pong, mais il est OU le tennis ?</t>
  </si>
  <si>
    <t xml:space="preserve">Xenoblade chronicles</t>
  </si>
  <si>
    <t xml:space="preserve">xenoblade</t>
  </si>
  <si>
    <t xml:space="preserve">Yoko Shimomura + Yasunori Mitsuda</t>
  </si>
  <si>
    <t xml:space="preserve">Un magnifique RPG en monde ouvert, servi par un scénario parfaitement réalisé et un système de combat réussi et novateur</t>
  </si>
  <si>
    <t xml:space="preserve">l’univers et les personnes, formidablement réussis</t>
  </si>
  <si>
    <t xml:space="preserve">le système de combat qui fait des merveilles, une fois approvoisé</t>
  </si>
  <si>
    <t xml:space="preserve">quelques longueurs parfois (donjon trop long, blabla…)</t>
  </si>
  <si>
    <t xml:space="preserve">Zack &amp; wiki : le trésor de Barbaros</t>
  </si>
  <si>
    <t xml:space="preserve">Un jeu à la frontière entre le jeu de puzzle et énigmes, servi par une réalisation enfantine (particulièrement trompeuse concernant la cible du jeu) et un humour qui fait mouche</t>
  </si>
  <si>
    <t xml:space="preserve">l’univers drôle et coloré</t>
  </si>
  <si>
    <t xml:space="preserve">les énigmes originales et souvent bien vues</t>
  </si>
  <si>
    <t xml:space="preserve">l’aspect enfantin qui tranche parfois avec l’exigence du titre (et inversement)</t>
  </si>
  <si>
    <t xml:space="preserve">Batman Arkham city armoured edition collector</t>
  </si>
  <si>
    <t xml:space="preserve">Wii U</t>
  </si>
  <si>
    <t xml:space="preserve">Optique – wuod</t>
  </si>
  <si>
    <t xml:space="preserve">Warner bros games Montreal</t>
  </si>
  <si>
    <t xml:space="preserve">Rocksteady</t>
  </si>
  <si>
    <t xml:space="preserve">super héros en collant/armure + fin poignante+ méchant charismatique</t>
  </si>
  <si>
    <t xml:space="preserve">Kevin Conroy, </t>
  </si>
  <si>
    <t xml:space="preserve">La version ultime du premier épisode de la trilogie relançant la carrière de l’homme chauve-souris, à mi-chemin entre action, infiltration et plateforme en monde ouvert</t>
  </si>
  <si>
    <t xml:space="preserve">une vraie brochette de méchants charismatiques qui valorisent le scénario</t>
  </si>
  <si>
    <t xml:space="preserve">certaines phases d’enquête laborieuses</t>
  </si>
  <si>
    <t xml:space="preserve">Bayonetta </t>
  </si>
  <si>
    <t xml:space="preserve">Bimbos et lolitas + religion corrompue + sorciers + girl power</t>
  </si>
  <si>
    <t xml:space="preserve">Hideki Kamiya + Tatsuya Minami + Ikumi Nakamura</t>
  </si>
  <si>
    <t xml:space="preserve">Le successeur spirituel de Devil may cry, proposant une aventure déjantée et un système de jeu particulièrement complet, malgré quelques fautes de bon goût dans la construction de l’univers</t>
  </si>
  <si>
    <t xml:space="preserve">des scènes de grand spectacle</t>
  </si>
  <si>
    <t xml:space="preserve">l’héroine assez vulgaire</t>
  </si>
  <si>
    <t xml:space="preserve">Bayonetta 2</t>
  </si>
  <si>
    <t xml:space="preserve">Le second opus du successeur spirituel de Devil may cry, bien plus varié, coloré et réussi dans son ensemble, et plaçant définitivement la série au panthéon des jeux d’action 3d</t>
  </si>
  <si>
    <t xml:space="preserve">du mieux au niveau du style, malgré quelques mélanges improbables</t>
  </si>
  <si>
    <t xml:space="preserve">Système de combat toujours aussi satisfaisant</t>
  </si>
  <si>
    <t xml:space="preserve">scénario basique (malgré la mise en scène qui pète)</t>
  </si>
  <si>
    <t xml:space="preserve">Call of duty black ops 2</t>
  </si>
  <si>
    <t xml:space="preserve">Treyarch</t>
  </si>
  <si>
    <t xml:space="preserve">multi avec mablette et tv</t>
  </si>
  <si>
    <t xml:space="preserve">Jimmy Kimmel, Michael Rooker</t>
  </si>
  <si>
    <t xml:space="preserve">Le portage du FPS à succès de la ps3, profitant de l’occasion pour rajouter un mode écran splitté qui fait bon usage de la fonction double écran de la console</t>
  </si>
  <si>
    <t xml:space="preserve">des missions aux objectifs variés</t>
  </si>
  <si>
    <t xml:space="preserve">le mode deux joueurs en écran splitté, rare</t>
  </si>
  <si>
    <t xml:space="preserve">Fast racing neo</t>
  </si>
  <si>
    <t xml:space="preserve">Shin’en</t>
  </si>
  <si>
    <t xml:space="preserve">Un wipeout-like effiace jouant sur la capacité du vaisseau à changer sa couleur et à profiter des bonus (et malus) correspondant à sa couleur</t>
  </si>
  <si>
    <t xml:space="preserve">une prise en main globalement souple</t>
  </si>
  <si>
    <t xml:space="preserve">Des courses stratégiques grâce à l’alternance de couleurs</t>
  </si>
  <si>
    <t xml:space="preserve">l’environnement sonore sans relief</t>
  </si>
  <si>
    <t xml:space="preserve">assez rugueux niveau difficulté</t>
  </si>
  <si>
    <t xml:space="preserve">Game and wario</t>
  </si>
  <si>
    <t xml:space="preserve">Multi asymétrique (capacités + hardware)</t>
  </si>
  <si>
    <t xml:space="preserve">Un ensemble de mini-jeux originaux et barrés tirant partie du système de double écran de la console</t>
  </si>
  <si>
    <t xml:space="preserve">plein de façons ingénieuses d’utiliser la mablette</t>
  </si>
  <si>
    <t xml:space="preserve">le mini-jeu « du petit garçon dans son lit »</t>
  </si>
  <si>
    <t xml:space="preserve">le jeu multi en retrait</t>
  </si>
  <si>
    <t xml:space="preserve">Injustice les Dieux sont parmi nous</t>
  </si>
  <si>
    <t xml:space="preserve">Un jeu de combat 2d par la talentueuse équipe ayant ranimé la série Mortal Kombat, et qui s’emploie ici à proposer tant un système de jeu complet qu’une mode scénario intéractif issu de l’univers DC</t>
  </si>
  <si>
    <t xml:space="preserve">le scénario bien rythmé</t>
  </si>
  <si>
    <t xml:space="preserve">la démesure des pouvoirs des personnages</t>
  </si>
  <si>
    <t xml:space="preserve">un équilibre instable entre les personnages</t>
  </si>
  <si>
    <t xml:space="preserve">Just dance 4</t>
  </si>
  <si>
    <t xml:space="preserve">libre</t>
  </si>
  <si>
    <t xml:space="preserve">Ubisoft Milan</t>
  </si>
  <si>
    <t xml:space="preserve">Un jeu de rythme proposant d’utiliser la Wiimote pour réaliser un certain nombre de chorégraphies ou de se mesurer à d’autres danseurs du dimanche. Particulièrement ridicule et donc inévitablement recommandé à plusieurs</t>
  </si>
  <si>
    <t xml:space="preserve">simple à prendre en main</t>
  </si>
  <si>
    <t xml:space="preserve">le côté compétition sympa</t>
  </si>
  <si>
    <t xml:space="preserve">playlist un peu trop « contempo » (mode vieux con activé)</t>
  </si>
  <si>
    <t xml:space="preserve">y jouer devant sa femme, et ne plus oser rentrer chez soi</t>
  </si>
  <si>
    <t xml:space="preserve">Kirby et le pinceau arc-en-ciel</t>
  </si>
  <si>
    <t xml:space="preserve">Un kirby en mode « pâte à modeler » qui conserve la formule plateforme classique de la série tout en ajoutant un mode coopératif asymétrique bien ficelé</t>
  </si>
  <si>
    <t xml:space="preserve">quelques niveaux géniaux</t>
  </si>
  <si>
    <t xml:space="preserve">le mode coopératif asymétrique</t>
  </si>
  <si>
    <t xml:space="preserve">les graphismes pâte à modeler un peu décevants</t>
  </si>
  <si>
    <t xml:space="preserve">généralement sage</t>
  </si>
  <si>
    <t xml:space="preserve">Legend of zelda wind waker</t>
  </si>
  <si>
    <t xml:space="preserve">sauve la princesse + girl power + moi, héros à 12 ans</t>
  </si>
  <si>
    <t xml:space="preserve">Eiji Aonuma + Shigeru Miyamoto + Takashi Tezuka + Hideki Konno</t>
  </si>
  <si>
    <t xml:space="preserve">Le remaster de l’un des opus Zelda 3d les plus controversés, avec quelques ajouts rendant l’expérience bien plus plaisante et rythmée</t>
  </si>
  <si>
    <t xml:space="preserve">le graphisme cartoon rafraîchissant</t>
  </si>
  <si>
    <t xml:space="preserve">plus fluide que la version Gamecube, avec des ajustements de rythme bienvenus (notamment sur la navigation)</t>
  </si>
  <si>
    <t xml:space="preserve">encore pas mal de séances de loose au milieu de l’océan</t>
  </si>
  <si>
    <t xml:space="preserve">forcément si on ne jure que par le style Ocarina of Time...</t>
  </si>
  <si>
    <t xml:space="preserve">Mario et Sonic aux jeux olympiques de Rio</t>
  </si>
  <si>
    <t xml:space="preserve">Un nouvel opus du cross-over Mario et Sonic en milieu sportif, se reposant sur les acquis de l’opus fondateur tout en élargissant les types de jouabilité</t>
  </si>
  <si>
    <t xml:space="preserve">la jouabilité à la mablette, variée et réussie</t>
  </si>
  <si>
    <t xml:space="preserve">peu de nouveautés</t>
  </si>
  <si>
    <t xml:space="preserve">le mode solo pas terrible</t>
  </si>
  <si>
    <t xml:space="preserve">Mario kart 8</t>
  </si>
  <si>
    <t xml:space="preserve">+8,5 millions</t>
  </si>
  <si>
    <t xml:space="preserve">Hideki Konno</t>
  </si>
  <si>
    <t xml:space="preserve">Le représentant de la série de karting légendaire sur la console, proposant une jouabilité très proche de l’opus 3DS et tranchant quelque peu avec les approches Wii et Ds</t>
  </si>
  <si>
    <t xml:space="preserve">un bon mix de circuits</t>
  </si>
  <si>
    <t xml:space="preserve">le principe de gravité qui ne change pas grand-chose</t>
  </si>
  <si>
    <t xml:space="preserve">la chance vraiment trop présente</t>
  </si>
  <si>
    <t xml:space="preserve">Mario party 10</t>
  </si>
  <si>
    <t xml:space="preserve">Un Mario party tirant enfin partie des possibilités de jeu asymétrique offertes par la console tout en proposant une palanquée de nouveaux mini-jeux</t>
  </si>
  <si>
    <t xml:space="preserve">des mini-jeux variés incluant le gameplay asymétrique</t>
  </si>
  <si>
    <t xml:space="preserve">un petit manque de folie</t>
  </si>
  <si>
    <t xml:space="preserve">Mario tennis ultra smash</t>
  </si>
  <si>
    <t xml:space="preserve">Un Mario Tennis très proche de l’opus 3ds, proposant une approche plus grand public avec les différents indicateurs proposés, permettant d’obtenir divers bonus</t>
  </si>
  <si>
    <t xml:space="preserve">la maniabilité intuitive de la série</t>
  </si>
  <si>
    <t xml:space="preserve">vraiment trop proche de l’opus 3DS, lui-même perfectible</t>
  </si>
  <si>
    <t xml:space="preserve">les placements colorés, une fausse bonne idée qui bride le jeu</t>
  </si>
  <si>
    <t xml:space="preserve">New super mario bros U + luigi U</t>
  </si>
  <si>
    <t xml:space="preserve">La compilation ultime du Mario 2d, proposant l’opus Mario et son frère Luigi à la difficulté plus développée</t>
  </si>
  <si>
    <t xml:space="preserve">le jeu multi vraiment fendart</t>
  </si>
  <si>
    <t xml:space="preserve">peu de nouvelles thématiques de jeu</t>
  </si>
  <si>
    <t xml:space="preserve">Ninja gaiden 3 - razor edge</t>
  </si>
  <si>
    <t xml:space="preserve">Portage remanié du troisième opus du Onimusha-like, réparant toutes les erreurs de l’opus initial sorti sur les consoles concurrentes</t>
  </si>
  <si>
    <t xml:space="preserve">de vrais progrès depuis la première version</t>
  </si>
  <si>
    <t xml:space="preserve">la courbe de difficulté relevée</t>
  </si>
  <si>
    <t xml:space="preserve">Nintendo Land</t>
  </si>
  <si>
    <t xml:space="preserve">précurseur du gameplay asymétrique</t>
  </si>
  <si>
    <t xml:space="preserve">Un party-game mettant en avant les possibilités de gameplay asymétrique de la console à travers bon nombre de mini-jeux ou d’expériences plus complètes</t>
  </si>
  <si>
    <t xml:space="preserve">Les nombreux concepts efficaces de jouabilité asymétrique</t>
  </si>
  <si>
    <t xml:space="preserve">perd tout son charme en solo</t>
  </si>
  <si>
    <t xml:space="preserve">Paper Mario color splash</t>
  </si>
  <si>
    <t xml:space="preserve">Un Mario RPG dans la droite lignée du « sticker star » de la 3ds, remplaçant l’origami et le découpage par des thématiques plus colorées</t>
  </si>
  <si>
    <t xml:space="preserve">la représentation graphique originale, façon origami</t>
  </si>
  <si>
    <t xml:space="preserve">de bonnes trouvailles de gameplay</t>
  </si>
  <si>
    <t xml:space="preserve">Pikmin 3</t>
  </si>
  <si>
    <t xml:space="preserve">La suite classique mais réussie du simulateur de collecte d’objets de Miyamoto, demandant toujours d’affiner sa stratégie et d’utiliser les compétences des différents Pikmin afin de traverser les niveaux sans encombre</t>
  </si>
  <si>
    <t xml:space="preserve">le charme Pikmin intact</t>
  </si>
  <si>
    <t xml:space="preserve">vraiment rès proche des opus précédents</t>
  </si>
  <si>
    <t xml:space="preserve">Project zero - la prêtresse des eaux noires - collector</t>
  </si>
  <si>
    <t xml:space="preserve">Censuré en occident (contenu immoral vision de la femme – tenues légères bonus remplacées)</t>
  </si>
  <si>
    <t xml:space="preserve">Un nouvel opus du jeu d’horreur à influence Shinto, </t>
  </si>
  <si>
    <t xml:space="preserve">l’ambiance graphique fidèle à la série</t>
  </si>
  <si>
    <t xml:space="preserve">la mablette idéale pour simuler l’appareil photo</t>
  </si>
  <si>
    <t xml:space="preserve">le monde plus « ouvert » casse un peu l’efficacité du rythme</t>
  </si>
  <si>
    <t xml:space="preserve"> la jouabilité parfois un peu complexe</t>
  </si>
  <si>
    <t xml:space="preserve">Resident evil revelations</t>
  </si>
  <si>
    <t xml:space="preserve">projet scientifique kifoar + zombies</t>
  </si>
  <si>
    <t xml:space="preserve">L’adaptation en hd du Resident evil de la 3ds, qui tente de renouer avec l’horreur originelle de la saga tout en lançant un arc scénaristique</t>
  </si>
  <si>
    <t xml:space="preserve">une ambiance efficace</t>
  </si>
  <si>
    <t xml:space="preserve">le bestiaire peu fidèle à la saga</t>
  </si>
  <si>
    <t xml:space="preserve">Sonic &amp; sega all stars racing transformed</t>
  </si>
  <si>
    <t xml:space="preserve">Le second essai de sega pour son jeu de course à la Mario Kart, accentuant son dynamisme avec l’arrivée de véhicules qui se transforment en avion ou bateaux à la volée</t>
  </si>
  <si>
    <t xml:space="preserve">les circuits fidèles aux univers Sega</t>
  </si>
  <si>
    <t xml:space="preserve">on ne se sent pas totalement maître de la jouabilité</t>
  </si>
  <si>
    <t xml:space="preserve">Sonic lost world</t>
  </si>
  <si>
    <t xml:space="preserve">Un Sonic 3d atypique et réussi, non sans rappeler le concept de Mario Galaxy, avec une vision sphérique du monde, et une vue arrière qui fait échos aux débuts de Crash bandicoot</t>
  </si>
  <si>
    <t xml:space="preserve">l’univers graphique, fidèle à l’univers et novateur</t>
  </si>
  <si>
    <t xml:space="preserve">quelques passages à l’aveugle</t>
  </si>
  <si>
    <t xml:space="preserve">Splatoon</t>
  </si>
  <si>
    <t xml:space="preserve">La réponse dynamique et originale de Nintendo au mode multi de Call of Duty, avec un système de jeu plus ancré sur la domination de territoires à grand coup de pinceau que l’élimination des adversaires</t>
  </si>
  <si>
    <t xml:space="preserve">le concept de contrôle du terrain, non-violent et stratégique</t>
  </si>
  <si>
    <t xml:space="preserve">le mode solo, juste un bon didactitiel</t>
  </si>
  <si>
    <t xml:space="preserve">le multi en écran splitté, limité et injuste</t>
  </si>
  <si>
    <t xml:space="preserve">Starfox zero - premiere edition</t>
  </si>
  <si>
    <t xml:space="preserve">jeu bonus + steelbook</t>
  </si>
  <si>
    <t xml:space="preserve">jouabilité reco de mouvements et multi avec mablette et tv</t>
  </si>
  <si>
    <t xml:space="preserve">Shigeru Miyamoto + Tadashi Sugiyama + Atsushi Inaba</t>
  </si>
  <si>
    <t xml:space="preserve">Le grand retour de la saga de tir de vaisseaux semi-guidée, qui bâtit sur la lignée de l’opus N64 tout en réactualisant sa mise en scène et son aspect graphique</t>
  </si>
  <si>
    <t xml:space="preserve">le style Starfox respecté</t>
  </si>
  <si>
    <t xml:space="preserve">un scénario plus poussé qui renforce l’univers</t>
  </si>
  <si>
    <t xml:space="preserve">le rythme globalement moins efficace que les épisodes sur rails</t>
  </si>
  <si>
    <t xml:space="preserve">Steamworld collection</t>
  </si>
  <si>
    <t xml:space="preserve">Multiples (plateforme – plateforme 2d, gestion – stratégie tour par tour)</t>
  </si>
  <si>
    <t xml:space="preserve">Image &amp; form games</t>
  </si>
  <si>
    <t xml:space="preserve">Une compilation réunissant deux classiques de la franchise steampunk/western, dont un jeu de stratégie – steamworld heist - et un jeu arcade réactualisant dignement Dig Dug</t>
  </si>
  <si>
    <t xml:space="preserve">creuser partout sans savoir où l’on va arriver</t>
  </si>
  <si>
    <t xml:space="preserve">Steamworld heist, sympa mais moins accrocheur</t>
  </si>
  <si>
    <t xml:space="preserve">Super Mario 3D World</t>
  </si>
  <si>
    <t xml:space="preserve">Yoshiaki Koizumi</t>
  </si>
  <si>
    <t xml:space="preserve">L’opus Mario 3d de la wiiU, avec un mode multi vraiment top et des niveaux magnifiques</t>
  </si>
  <si>
    <t xml:space="preserve">une merveille de level-design (comme d’habitude)</t>
  </si>
  <si>
    <t xml:space="preserve">quelques niveaux en retrait</t>
  </si>
  <si>
    <t xml:space="preserve">Super Mario Maker</t>
  </si>
  <si>
    <t xml:space="preserve">jouabilité tactile + Mode éditeur intégré</t>
  </si>
  <si>
    <t xml:space="preserve">Takashi Tezuka</t>
  </si>
  <si>
    <t xml:space="preserve">Un éditeur de niveaux Mario 2d avec en prime une centaine de niveaux pré-fabriqués</t>
  </si>
  <si>
    <t xml:space="preserve">les possibilités de création vastes</t>
  </si>
  <si>
    <t xml:space="preserve">certains niveaux pré-construits, sacrément inventifs</t>
  </si>
  <si>
    <t xml:space="preserve">beaucoup de choses ajoutées postérieurement et non-présentes sur le disque</t>
  </si>
  <si>
    <t xml:space="preserve">Tekken tag tournament 2 Wii U edition</t>
  </si>
  <si>
    <t xml:space="preserve">L’adaptation ultime de l’opus du jeu de baston, incluant bon nombre de mode bonus et ajustements permettant au titre d’être un classique du jeu de combat 3d « bien bourrin »</t>
  </si>
  <si>
    <t xml:space="preserve">La multitude de modes de jeu</t>
  </si>
  <si>
    <t xml:space="preserve">techniquement solide</t>
  </si>
  <si>
    <t xml:space="preserve">quelques fautes de goût au niveau graphique</t>
  </si>
  <si>
    <t xml:space="preserve">Wii party U</t>
  </si>
  <si>
    <t xml:space="preserve">La transposition du party game de la Wii, avec de nombreux minijeux très réussis malgré une légère perte d’efficacité au niveau des plateaux de jeu</t>
  </si>
  <si>
    <t xml:space="preserve">une bonne cuvée de mini-jeux</t>
  </si>
  <si>
    <t xml:space="preserve">un peu moins efficace que l’opus Wii</t>
  </si>
  <si>
    <t xml:space="preserve">Wii sports club</t>
  </si>
  <si>
    <t xml:space="preserve">La transposition du Wii sports de la wii, avec une collection « best of » des jeux des précédents opus et une orientation multijoueurs optimisée (malgré l’absence remarquée du duel de sabre)</t>
  </si>
  <si>
    <t xml:space="preserve">le tennis super efficace</t>
  </si>
  <si>
    <t xml:space="preserve">l’habillage bien austère</t>
  </si>
  <si>
    <t xml:space="preserve">Wonderful 101</t>
  </si>
  <si>
    <t xml:space="preserve">la jouabilité, pointue et instinctive</t>
  </si>
  <si>
    <t xml:space="preserve">Xenoblade chronicles X</t>
  </si>
  <si>
    <t xml:space="preserve">Censuré en occident (contenu immoral vision de la femme – tenue légère d’une héroine remplacée)</t>
  </si>
  <si>
    <t xml:space="preserve">La suite spirituelle de l’opus wii, proposant toujours un monde ouvert et un système de jeu complexe, malgré un aspect visuel plus aseptisé qui a divisé</t>
  </si>
  <si>
    <t xml:space="preserve">un monde ouvert gigantesque</t>
  </si>
  <si>
    <t xml:space="preserve">les personnages momoches</t>
  </si>
  <si>
    <t xml:space="preserve">loin de la magie du premier opus</t>
  </si>
  <si>
    <t xml:space="preserve">Yoshi's woolly world</t>
  </si>
  <si>
    <t xml:space="preserve">La transposition du fantastique monde « pelote de laine » de Kirby dans l’univers de yoshi, pour un résultat moisn onirique mais toujours plaisant à parcourir à deux</t>
  </si>
  <si>
    <t xml:space="preserve">mignon et accessible à tous</t>
  </si>
  <si>
    <t xml:space="preserve">le mode deux joueurs, vraiment sympa</t>
  </si>
  <si>
    <t xml:space="preserve">moins charmant que l’opus Kirby</t>
  </si>
  <si>
    <t xml:space="preserve">pas de niveau « fou »</t>
  </si>
  <si>
    <t xml:space="preserve">Zombi u</t>
  </si>
  <si>
    <t xml:space="preserve">Un FPS précurseur tant dans son approche (plutôt posée, où chaque mort est définitive et donne lmieu à l’incarnation d’un autre personnage) que dans son système de jeu utilisant habilement le double écran de la console </t>
  </si>
  <si>
    <t xml:space="preserve">un bon concept général, entre survie et horreur</t>
  </si>
  <si>
    <t xml:space="preserve">la mablette intelligemment mise en valeur</t>
  </si>
  <si>
    <t xml:space="preserve">graphiquement sympa mais pas fou</t>
  </si>
  <si>
    <t xml:space="preserve">la structure reste répétitive</t>
  </si>
  <si>
    <t xml:space="preserve">1-2 switch</t>
  </si>
  <si>
    <t xml:space="preserve">Switch</t>
  </si>
  <si>
    <t xml:space="preserve">jouabilité reco de mouvements – incompatible switch lite</t>
  </si>
  <si>
    <t xml:space="preserve">Le jeu de mini-jeux étendard de la console à sa sortie, démontrant toutes les capacités des joy-con, démontrant la possibilité de jouer sans utiliser la télé…. Et sans avoir peur du ridicule </t>
  </si>
  <si>
    <t xml:space="preserve">de très bonnes trouvailles de gameplay</t>
  </si>
  <si>
    <t xml:space="preserve">didacticiels clairs et bien pensés</t>
  </si>
  <si>
    <t xml:space="preserve">quelques épreuves plus courtes que le temps de chargement qui les précèdent</t>
  </si>
  <si>
    <t xml:space="preserve">y jouer devant sa femme, perdre son honneur</t>
  </si>
  <si>
    <t xml:space="preserve">51 worldwide games</t>
  </si>
  <si>
    <t xml:space="preserve">4 (2 pour une majorité de jeux)</t>
  </si>
  <si>
    <t xml:space="preserve">4 sans fil (mono exemplaire mais demandant le téléchargement de l’appli guest)</t>
  </si>
  <si>
    <t xml:space="preserve">jouabilité tactile et interconnexion écrans switch</t>
  </si>
  <si>
    <t xml:space="preserve">L esuccesseur spirituel de 42 jeux indémodables de la ds, proposant un panel d’activités encore plus vaariées</t>
  </si>
  <si>
    <t xml:space="preserve">les musiques bobof</t>
  </si>
  <si>
    <t xml:space="preserve">Ace Attorney trilogy</t>
  </si>
  <si>
    <t xml:space="preserve">mettre une taule à Benjamin Hunter</t>
  </si>
  <si>
    <t xml:space="preserve">Top ost + top scénario</t>
  </si>
  <si>
    <t xml:space="preserve">anglais sous titré fr (anglais intégral avant patch)</t>
  </si>
  <si>
    <t xml:space="preserve">GBA</t>
  </si>
  <si>
    <t xml:space="preserve">phoenix wright</t>
  </si>
  <si>
    <t xml:space="preserve">Fantoooooomes + pouvoirs psy+ twist de ouf</t>
  </si>
  <si>
    <t xml:space="preserve">Shinji Mikami + Tatsuya Minami</t>
  </si>
  <si>
    <t xml:space="preserve">La compilation des aventures principales su simulateur d’avocat de Capcom</t>
  </si>
  <si>
    <t xml:space="preserve">les personnages hauts en couleur dans des histoire captivantes</t>
  </si>
  <si>
    <t xml:space="preserve">objections !!!</t>
  </si>
  <si>
    <t xml:space="preserve">de petites baisses de rythme lors de certaines phases de recherche</t>
  </si>
  <si>
    <t xml:space="preserve">durant certaines rares phases de procès, prendre des pénalités parce qu’on n’a pas montré le bon objet (alors qu’on a trouvé la solution)</t>
  </si>
  <si>
    <t xml:space="preserve">tabass B</t>
  </si>
  <si>
    <t xml:space="preserve">Aces of the Lufftwaffe squadron- extended edition</t>
  </si>
  <si>
    <t xml:space="preserve">Handy games</t>
  </si>
  <si>
    <t xml:space="preserve">Un shooter décalé aux commandes des pilotes les plus inadaptés de la seconde guerre mondiale</t>
  </si>
  <si>
    <t xml:space="preserve">l’univers décalé</t>
  </si>
  <si>
    <t xml:space="preserve">les « erreurs » de gameplay liées aux personnages</t>
  </si>
  <si>
    <t xml:space="preserve">Advance Wars 1+2 reboot camp</t>
  </si>
  <si>
    <t xml:space="preserve">Top solo + Top multi (versus) </t>
  </si>
  <si>
    <t xml:space="preserve">advance wars</t>
  </si>
  <si>
    <t xml:space="preserve">Takeshiro Izuchi</t>
  </si>
  <si>
    <t xml:space="preserve">Le remake de deux opus majeurs de la série d’Intelligent system, proposant une belle épopoée</t>
  </si>
  <si>
    <t xml:space="preserve">une tonne de missions</t>
  </si>
  <si>
    <t xml:space="preserve">le mode multi génial</t>
  </si>
  <si>
    <t xml:space="preserve">le grpahismes moins « charmant » que les versions initiales</t>
  </si>
  <si>
    <t xml:space="preserve">Aggelos</t>
  </si>
  <si>
    <t xml:space="preserve">Storybird</t>
  </si>
  <si>
    <t xml:space="preserve">Wonderboy – hommage</t>
  </si>
  <si>
    <t xml:space="preserve">Un hommage à la grande série des années 80, avec tout le confort moderne</t>
  </si>
  <si>
    <t xml:space="preserve">non linéraire</t>
  </si>
  <si>
    <t xml:space="preserve">graphiquement cool, mais pas aussi charmant qu’attendu</t>
  </si>
  <si>
    <t xml:space="preserve">A hat in time</t>
  </si>
  <si>
    <t xml:space="preserve">Gears for breakfast</t>
  </si>
  <si>
    <t xml:space="preserve">Humble bundle</t>
  </si>
  <si>
    <t xml:space="preserve">sorciers + girl power + moi, héros à 12 ans</t>
  </si>
  <si>
    <t xml:space="preserve">Un jeu de plateforme rappelant fortement Mario 64</t>
  </si>
  <si>
    <t xml:space="preserve">les pouvoirs en chapeaux bien pensés</t>
  </si>
  <si>
    <t xml:space="preserve">quelques niveaux un peu génériques</t>
  </si>
  <si>
    <t xml:space="preserve">techniquement ok sans plus</t>
  </si>
  <si>
    <t xml:space="preserve">Aleste collection</t>
  </si>
  <si>
    <t xml:space="preserve">La compilation d’une grande saga d’un shoot, dans ses jeunes années</t>
  </si>
  <si>
    <t xml:space="preserve">c’est toujours fun</t>
  </si>
  <si>
    <t xml:space="preserve">power strike 2, génial</t>
  </si>
  <si>
    <t xml:space="preserve">on a fait mieux depuis quand même</t>
  </si>
  <si>
    <t xml:space="preserve">Alex kidd in miracle world dx</t>
  </si>
  <si>
    <t xml:space="preserve">arriver face au premier boss et vouloir lui exploser la tête à coups de poings, avant de comprendre que « ça ne va pas des passer comme ça »</t>
  </si>
  <si>
    <t xml:space="preserve">Jankenteam</t>
  </si>
  <si>
    <t xml:space="preserve">Le remaster du grand héros de la master system, avec plein de petites choses en plus (niveaux, graphismes, modes alternatifs)</t>
  </si>
  <si>
    <t xml:space="preserve">le remaster bien complet</t>
  </si>
  <si>
    <t xml:space="preserve">la joie de regouter à l’original</t>
  </si>
  <si>
    <t xml:space="preserve">les mécaniques de jeu ont un peu vieilli</t>
  </si>
  <si>
    <t xml:space="preserve">Alwa’s collection</t>
  </si>
  <si>
    <t xml:space="preserve">Elden pixels</t>
  </si>
  <si>
    <t xml:space="preserve">Clear river games</t>
  </si>
  <si>
    <t xml:space="preserve">Le portage de deux retro plateformers (Alwa’s awakening en mode 8 bits et Alwa’s legacy)</t>
  </si>
  <si>
    <t xml:space="preserve">mimi malgré l’effet retro</t>
  </si>
  <si>
    <t xml:space="preserve">peu original</t>
  </si>
  <si>
    <t xml:space="preserve">Among the sleep – enhanced edition</t>
  </si>
  <si>
    <t xml:space="preserve">Krillbite studio</t>
  </si>
  <si>
    <t xml:space="preserve">moi, héros à 12 ans + héros improbable + fin poignante</t>
  </si>
  <si>
    <t xml:space="preserve">Une aventure narrative dans la peau d’un petit garçon qui semble vivre des rêves on ne peut plus réels</t>
  </si>
  <si>
    <t xml:space="preserve">le scénario inquiétant et réussi de bout en bout</t>
  </si>
  <si>
    <t xml:space="preserve">La jouabilité un peu rigide par moments</t>
  </si>
  <si>
    <t xml:space="preserve">Andro dunos 2</t>
  </si>
  <si>
    <t xml:space="preserve">Picorinne soft</t>
  </si>
  <si>
    <t xml:space="preserve">Andro dunos</t>
  </si>
  <si>
    <t xml:space="preserve">La suite réussie d’un shooter de la neogeo</t>
  </si>
  <si>
    <t xml:space="preserve">le design mimi</t>
  </si>
  <si>
    <t xml:space="preserve">simple, efficace</t>
  </si>
  <si>
    <t xml:space="preserve">très standard</t>
  </si>
  <si>
    <t xml:space="preserve">Animal crossing new horizons</t>
  </si>
  <si>
    <t xml:space="preserve">8 sans fil (mono exemplaire)</t>
  </si>
  <si>
    <t xml:space="preserve">Top (+34 millions)</t>
  </si>
  <si>
    <t xml:space="preserve">Censuré en Chine (contenu politique – intercition totale suite à post pro-Hong-kong pas un utilisateur)</t>
  </si>
  <si>
    <t xml:space="preserve">animal crossing</t>
  </si>
  <si>
    <t xml:space="preserve">farming à la con + moi, héros à 12 ans</t>
  </si>
  <si>
    <t xml:space="preserve">Un opus du life simulator qui fait la part belle au crafting et à la construction en terrain vierge</t>
  </si>
  <si>
    <t xml:space="preserve">plein de nouveautés pour le bâtisseur en herbe</t>
  </si>
  <si>
    <t xml:space="preserve">le coop cool</t>
  </si>
  <si>
    <t xml:space="preserve">graphiquement en terrain connu</t>
  </si>
  <si>
    <t xml:space="preserve">Aokana : four rhythms across the blue</t>
  </si>
  <si>
    <t xml:space="preserve">Images fixes</t>
  </si>
  <si>
    <t xml:space="preserve">Sprite</t>
  </si>
  <si>
    <t xml:space="preserve">contenu « immoral » (vision de la femme)</t>
  </si>
  <si>
    <t xml:space="preserve">Un visual novel adulte proposant une histoire bien amenée</t>
  </si>
  <si>
    <t xml:space="preserve">le contexte sportif de l’histoire qui change</t>
  </si>
  <si>
    <t xml:space="preserve">assez scripté, forcément</t>
  </si>
  <si>
    <t xml:space="preserve">toujours ce fan service un peu « gratuit » propre aux visual novel</t>
  </si>
  <si>
    <t xml:space="preserve">Arietta of spirits</t>
  </si>
  <si>
    <t xml:space="preserve">Third spirit games</t>
  </si>
  <si>
    <t xml:space="preserve">Un zelda like tout mignon aux commandes d’une héroique petite jeune fille</t>
  </si>
  <si>
    <t xml:space="preserve">le retro pixel super mignon</t>
  </si>
  <si>
    <t xml:space="preserve">on ne peut plus classique</t>
  </si>
  <si>
    <t xml:space="preserve">Arms</t>
  </si>
  <si>
    <t xml:space="preserve">jouabilité reco de mouvements + Multi asymétrique (capacités) – jouabilité dégradée switch lite</t>
  </si>
  <si>
    <t xml:space="preserve">Le pendant parfait de Splatoon dans le domaine du jeu de combat rapproché, malgré une prise en main un peu plus délicate</t>
  </si>
  <si>
    <t xml:space="preserve">le concept original et bien pensé</t>
  </si>
  <si>
    <t xml:space="preserve">pas mal de subtilités de gameplay</t>
  </si>
  <si>
    <t xml:space="preserve">la prise en main peu limpide</t>
  </si>
  <si>
    <t xml:space="preserve">assez pauvre en modes de jeu</t>
  </si>
  <si>
    <t xml:space="preserve">Astalon : tears on the earth</t>
  </si>
  <si>
    <t xml:space="preserve">Labs work</t>
  </si>
  <si>
    <t xml:space="preserve">Matt Kapp</t>
  </si>
  <si>
    <t xml:space="preserve">Un metroidvania médiéval aux commandes de plusieurs personnages</t>
  </si>
  <si>
    <t xml:space="preserve">le charme graphique</t>
  </si>
  <si>
    <t xml:space="preserve">les allers et retours parfois pénible sur une bonne partie du jeu</t>
  </si>
  <si>
    <t xml:space="preserve">Asterix : baffez les tous – limited edition</t>
  </si>
  <si>
    <t xml:space="preserve">porte-clés, stickers,</t>
  </si>
  <si>
    <t xml:space="preserve">Mister nutz studio</t>
  </si>
  <si>
    <t xml:space="preserve">Mister Nutz studio</t>
  </si>
  <si>
    <t xml:space="preserve">Un beat them up asterix rappelant le jeu d’arcade mythique</t>
  </si>
  <si>
    <t xml:space="preserve">le coop, toujours chouette</t>
  </si>
  <si>
    <t xml:space="preserve">la jouabilité un peu trop simple et rigide</t>
  </si>
  <si>
    <t xml:space="preserve">Asterix xxl romastered</t>
  </si>
  <si>
    <t xml:space="preserve">Le portage remasterisé d’un bon beat them up puzzle de la ps2</t>
  </si>
  <si>
    <t xml:space="preserve">la rehausse graphique vraiment cool</t>
  </si>
  <si>
    <t xml:space="preserve">Asterix xxl 2</t>
  </si>
  <si>
    <t xml:space="preserve">Le portage d’un bon beat them up puzzle de la ps2</t>
  </si>
  <si>
    <t xml:space="preserve">le côté parodique</t>
  </si>
  <si>
    <t xml:space="preserve">baffer du romain en masse</t>
  </si>
  <si>
    <t xml:space="preserve">le level design « étroit »</t>
  </si>
  <si>
    <t xml:space="preserve">Astral chain</t>
  </si>
  <si>
    <t xml:space="preserve">pouvoirs psy + girl power + joue au policier</t>
  </si>
  <si>
    <t xml:space="preserve">Un beat them up dans la veine de Bayonetta dans un univers futuriste gorgé de monstres</t>
  </si>
  <si>
    <t xml:space="preserve">la mise en scène classe</t>
  </si>
  <si>
    <t xml:space="preserve">le mode deux joueurs bien essayé</t>
  </si>
  <si>
    <t xml:space="preserve">le scénario assez insipide malgré les promesses</t>
  </si>
  <si>
    <t xml:space="preserve">complexe à prendre en main</t>
  </si>
  <si>
    <t xml:space="preserve">A tale of synapse</t>
  </si>
  <si>
    <t xml:space="preserve">Souris-lab</t>
  </si>
  <si>
    <t xml:space="preserve">Tesura games</t>
  </si>
  <si>
    <t xml:space="preserve">exclu totale hors mobile</t>
  </si>
  <si>
    <t xml:space="preserve">Un puzzle platformer jouable en coopération et centré sur un monde de….mathématiques !</t>
  </si>
  <si>
    <t xml:space="preserve">naviguer dans un monde de maths</t>
  </si>
  <si>
    <t xml:space="preserve">Atari flashback classics 150</t>
  </si>
  <si>
    <t xml:space="preserve">Ed Logg</t>
  </si>
  <si>
    <t xml:space="preserve">Une compilation des pépites arcade et console du constructeur phare des années 80 (inculuant notamment : Adventure, Adventure II, Asgo Concentration, Asteroids, Asteroids (Arcade), Asteroids Deluxe (Arcade), Astroblast, Atari football, Atari basket, Avalanche, Basic Math Blackjack, Breakout, Casino, Championship Soccer, Checkers, Chess, Code Breaker, Crystal Castles, Crystal Castles (Arcade), Dark cavern, Demons to Diamonds, Double Dunk, Final legacy, Flag Capture, Golf, Gravitar, Gravitar (Arcade), Hangman, Haunted House, Holey moley, Major Havoc (Arcade), Maze Craze, Missile Command, Missile Command (Arcade), Night Driver, Off the Wall, Outlaw, Race, Red Baron (Arcade), Return to Haunted House, RS Baseball, RS Basketball, RS Tennis, Saboteur, Secret Quest, Sentinel, Sky Diver, Spacewar, Sprint (Arcade), Starship, Stellar Track, Street Racer, Sub Commander, Super Breakout, Super Breakout (Arcade), Surround, V Pinball, Video Cube, Wizard, Yar’s revenge, Yar’s return, 3D Tic Tac Tow, Air Sea Battle, Backgammon, Basketball, Black Widow (Arcade), Bowling, Brain Games, Canyon Bomber, Centipede, Centipede (Arcade), Circus Atari, Combat, Combat 2, Desert Falcon, Dodge-em, Fatal Run, Football, Homerun, Human Cannonball, Liberator (Arcade), Lunar Lander (Arcade), Millipede, Millipede (Arcade), Minigolf, Pong (Arcade), Quadrun, Radar Lock, RS Volleyball, RS Boxing, RS Football, RS Soccer, Save Mary, Slot Machine, Slot Racers, Space Duel (Arcade), Sprint Master, Star Raiders, Steeplechase, Stunt Cycle, Super Baseball, Super Football, Sword Quest EW, Sword Quest FW, Sword Quest WW, Tempest, Tempest (Arcade), Video Olympics, Warlords, Warlords (Arcade)</t>
  </si>
  <si>
    <t xml:space="preserve">l’expérience des prémices de l’arcade</t>
  </si>
  <si>
    <t xml:space="preserve">Adventure, toujours aussi phénoménal</t>
  </si>
  <si>
    <t xml:space="preserve">un bon paquet de « trucs qui ont mal vieilli »</t>
  </si>
  <si>
    <t xml:space="preserve">A-train : all aboard ! Tourism</t>
  </si>
  <si>
    <t xml:space="preserve">Une simulation de train ultra-complète dans le paysage du Japon moderne</t>
  </si>
  <si>
    <t xml:space="preserve">Plein, mais PLEIN de choses à gérer</t>
  </si>
  <si>
    <t xml:space="preserve">les tutoriels trop limités</t>
  </si>
  <si>
    <t xml:space="preserve">Azure striker gunvolt</t>
  </si>
  <si>
    <t xml:space="preserve">Nighthawk interactive</t>
  </si>
  <si>
    <t xml:space="preserve">Exclu consoles Nintendo hors micro – temporaire</t>
  </si>
  <si>
    <t xml:space="preserve">Megaman – hommage</t>
  </si>
  <si>
    <t xml:space="preserve">Un jeu réunissant les deux opus majeurs du simili clone de Megaman</t>
  </si>
  <si>
    <t xml:space="preserve">l’esprit Megaman dans un jeu plus moderne</t>
  </si>
  <si>
    <t xml:space="preserve">les pouvoirs qui multiplient les possibilités de jeu</t>
  </si>
  <si>
    <t xml:space="preserve">le level design pas fou</t>
  </si>
  <si>
    <t xml:space="preserve">Baba is you</t>
  </si>
  <si>
    <t xml:space="preserve">Hempuly oy</t>
  </si>
  <si>
    <t xml:space="preserve">Exclu totale hors démat</t>
  </si>
  <si>
    <t xml:space="preserve">Un puzzle game demandant d’associer des mots pour changer les règles du petit monde dans lequel navigue notre avatar</t>
  </si>
  <si>
    <t xml:space="preserve">le concept juste génial</t>
  </si>
  <si>
    <t xml:space="preserve">on aurait rêvé d’un mode coop</t>
  </si>
  <si>
    <t xml:space="preserve">Baldur’s gate collection</t>
  </si>
  <si>
    <t xml:space="preserve">Beamdog</t>
  </si>
  <si>
    <t xml:space="preserve">Black isle studio</t>
  </si>
  <si>
    <t xml:space="preserve">Une ressortie des versions HD de deux mastodontes du RPG PC</t>
  </si>
  <si>
    <t xml:space="preserve">l’histoire et l’ambiance toujours efficaces</t>
  </si>
  <si>
    <t xml:space="preserve">techniquement, ça sent le vieux</t>
  </si>
  <si>
    <t xml:space="preserve">L’adaptation des origines du comics dans une aventure narrative</t>
  </si>
  <si>
    <t xml:space="preserve">l’histoire solide</t>
  </si>
  <si>
    <t xml:space="preserve">la relation batman/catwoman</t>
  </si>
  <si>
    <t xml:space="preserve">techniquement sans éclat</t>
  </si>
  <si>
    <t xml:space="preserve">Battle axe</t>
  </si>
  <si>
    <t xml:space="preserve">Numskull games</t>
  </si>
  <si>
    <t xml:space="preserve">Manami Matsumae</t>
  </si>
  <si>
    <t xml:space="preserve">Un run n gun rappelant un croisement entre Flink et Chaos engine</t>
  </si>
  <si>
    <t xml:space="preserve">génial en coop</t>
  </si>
  <si>
    <t xml:space="preserve">le scénario, quel scénario ?</t>
  </si>
  <si>
    <t xml:space="preserve">le level design bien basique</t>
  </si>
  <si>
    <t xml:space="preserve">Battle princess Madelyn</t>
  </si>
  <si>
    <t xml:space="preserve">Causal bit games</t>
  </si>
  <si>
    <t xml:space="preserve">3goo</t>
  </si>
  <si>
    <t xml:space="preserve">Un hommage appuyé à la série ghosts n goblins avec la petite touche de fraîcheur qui va bien</t>
  </si>
  <si>
    <t xml:space="preserve">un challenge sympa</t>
  </si>
  <si>
    <t xml:space="preserve">la bien belle intro</t>
  </si>
  <si>
    <t xml:space="preserve">Bayonetta 1&amp;2</t>
  </si>
  <si>
    <t xml:space="preserve">Le portage du second opus de la saga, avec l’ajout d’un mode multi sympa</t>
  </si>
  <si>
    <t xml:space="preserve">le mode deux joueurs cool aussi</t>
  </si>
  <si>
    <t xml:space="preserve">bien peu de changements par rapport à la version wii U</t>
  </si>
  <si>
    <t xml:space="preserve">Beholder – complete edition</t>
  </si>
  <si>
    <t xml:space="preserve">Warm lamp games</t>
  </si>
  <si>
    <t xml:space="preserve">un jeu de surveillance proche de do not feed the monkeys mais avec une approche plus « terrain »</t>
  </si>
  <si>
    <t xml:space="preserve">stressant juste comme il faut</t>
  </si>
  <si>
    <t xml:space="preserve">un poil lent dans son déroulement</t>
  </si>
  <si>
    <t xml:space="preserve">parfois un peu trop scripté</t>
  </si>
  <si>
    <t xml:space="preserve">Beyond a steel sky</t>
  </si>
  <si>
    <t xml:space="preserve">Steelbook et stickers</t>
  </si>
  <si>
    <t xml:space="preserve">Charles Cecil + Dave Gibbons</t>
  </si>
  <si>
    <t xml:space="preserve">La suite (jouable de façon totalement indépendante) à Beneath a steel sky, petite pépite du point n click des années 1990</t>
  </si>
  <si>
    <t xml:space="preserve">l’univers cool, avec une vf qui met bien dedans</t>
  </si>
  <si>
    <t xml:space="preserve">le piratage super sympa</t>
  </si>
  <si>
    <t xml:space="preserve">le rythme parfois un peu mou</t>
  </si>
  <si>
    <t xml:space="preserve">Big pharma</t>
  </si>
  <si>
    <t xml:space="preserve">stickers et origami</t>
  </si>
  <si>
    <t xml:space="preserve">Twiced circled</t>
  </si>
  <si>
    <t xml:space="preserve">Klabater</t>
  </si>
  <si>
    <t xml:space="preserve">Un jeu de gestion assez poussé dans le milieu pharmaceutique capitaliste</t>
  </si>
  <si>
    <t xml:space="preserve">le graphisme mignon</t>
  </si>
  <si>
    <t xml:space="preserve">la profondeur de jeu, étonnante</t>
  </si>
  <si>
    <t xml:space="preserve">on joue la méchante corporation</t>
  </si>
  <si>
    <t xml:space="preserve">Binding of Isaac - afterbirth +</t>
  </si>
  <si>
    <t xml:space="preserve">Edmund Mc Millen</t>
  </si>
  <si>
    <t xml:space="preserve">Nicalis</t>
  </si>
  <si>
    <t xml:space="preserve">Un jeu à la croisée entre rogue like et zelda like, dans un univers aussi mignon que malsain et impitoyable</t>
  </si>
  <si>
    <t xml:space="preserve">La maniabilité impeccable</t>
  </si>
  <si>
    <t xml:space="preserve">ça reste du rogue-like, avec l’aspect répétitif qui va avec</t>
  </si>
  <si>
    <t xml:space="preserve">le style peut rebuter</t>
  </si>
  <si>
    <t xml:space="preserve">Blade strangers</t>
  </si>
  <si>
    <t xml:space="preserve">Studio saizensen</t>
  </si>
  <si>
    <t xml:space="preserve">Un je u de comnbat 2d particulièrement accessible formant un cross-over de personnages phares de la scène indépendante</t>
  </si>
  <si>
    <t xml:space="preserve">vraiment simple d’accès</t>
  </si>
  <si>
    <t xml:space="preserve">loin des canons du genre en terme de technicité</t>
  </si>
  <si>
    <t xml:space="preserve">le rapport de force entre personnages</t>
  </si>
  <si>
    <t xml:space="preserve">Blasphemous</t>
  </si>
  <si>
    <t xml:space="preserve">The game kitchen</t>
  </si>
  <si>
    <t xml:space="preserve">Un metroidvania retors à la patte graphique asssez unique</t>
  </si>
  <si>
    <t xml:space="preserve">l’univers bien construit</t>
  </si>
  <si>
    <t xml:space="preserve">du challenge</t>
  </si>
  <si>
    <t xml:space="preserve">les sauts un peu rigides</t>
  </si>
  <si>
    <t xml:space="preserve">rien de révolutionnaire quand même</t>
  </si>
  <si>
    <t xml:space="preserve">Blaster master zero</t>
  </si>
  <si>
    <t xml:space="preserve">Le remake d’un jeu d’action typique de la nes, au volant d’un tank ou de son conducteur</t>
  </si>
  <si>
    <t xml:space="preserve">les sensations d’époque</t>
  </si>
  <si>
    <t xml:space="preserve">le style sympa</t>
  </si>
  <si>
    <t xml:space="preserve">la jouabilité un peu d’époque aussi</t>
  </si>
  <si>
    <t xml:space="preserve">Blaster master zero 2</t>
  </si>
  <si>
    <t xml:space="preserve">La suite du remake du jeu d’action nes, très sensiblement identique à son modèle</t>
  </si>
  <si>
    <t xml:space="preserve">des améliorations de jouabilité, quand même</t>
  </si>
  <si>
    <t xml:space="preserve">pas bien révolutionnaire</t>
  </si>
  <si>
    <t xml:space="preserve">Blaster master zero 3</t>
  </si>
  <si>
    <t xml:space="preserve">L’épilogue de la nouvelle saga inspirée du jeu d’action nes, très sensiblement identique à ses modèles</t>
  </si>
  <si>
    <t xml:space="preserve">Blazing chrome</t>
  </si>
  <si>
    <t xml:space="preserve">Joymasher</t>
  </si>
  <si>
    <t xml:space="preserve">Un hommage apuyé à la série Contrat de Konami</t>
  </si>
  <si>
    <t xml:space="preserve">les graphismes façon 16bits</t>
  </si>
  <si>
    <t xml:space="preserve">les phases en moto ou à la space harrier</t>
  </si>
  <si>
    <t xml:space="preserve">les ennemis répétitifs</t>
  </si>
  <si>
    <t xml:space="preserve">Bloodstained curse of the moon</t>
  </si>
  <si>
    <t xml:space="preserve">castlevania - hommage</t>
  </si>
  <si>
    <t xml:space="preserve">religion corrompue + vampires</t>
  </si>
  <si>
    <t xml:space="preserve">La suite du castlevania non officiel fleurant bon la nes, avec un mode multi solide en prime</t>
  </si>
  <si>
    <t xml:space="preserve">ça sent la nes</t>
  </si>
  <si>
    <t xml:space="preserve">l’alternance des personnages et leur utilisation combinée</t>
  </si>
  <si>
    <t xml:space="preserve">un poil trop facile</t>
  </si>
  <si>
    <t xml:space="preserve">le petit rebond en arrière quand tu te fais toucher (direct dans le trou)</t>
  </si>
  <si>
    <t xml:space="preserve">Bloodstained curse of the moon 2</t>
  </si>
  <si>
    <t xml:space="preserve">un hommage aux castlevania nes (en particulier le troisième opus) par le créateur de la saga</t>
  </si>
  <si>
    <t xml:space="preserve">c’est retro mais c’est joli</t>
  </si>
  <si>
    <t xml:space="preserve">les nouveaux perso souvent hors sujet (un mecha quoi….)</t>
  </si>
  <si>
    <t xml:space="preserve">Bloodstained ritual of the night</t>
  </si>
  <si>
    <t xml:space="preserve">Artplay</t>
  </si>
  <si>
    <t xml:space="preserve">La renaissance non officielle de la série castlevania</t>
  </si>
  <si>
    <t xml:space="preserve">l’ambiance super sympa</t>
  </si>
  <si>
    <t xml:space="preserve">plein de pouvoirs</t>
  </si>
  <si>
    <t xml:space="preserve">graphiquement inégal</t>
  </si>
  <si>
    <t xml:space="preserve">classique « pour du castlevania »</t>
  </si>
  <si>
    <t xml:space="preserve">Blossom tales : the sleeping king</t>
  </si>
  <si>
    <t xml:space="preserve">Castlepixel</t>
  </si>
  <si>
    <t xml:space="preserve">Un hommage classique mais réussi à Zelda, avec quelques trouvailles narratives savoureuses</t>
  </si>
  <si>
    <t xml:space="preserve">orienter l’histoire au fur et à mesure du récit</t>
  </si>
  <si>
    <t xml:space="preserve">Blue fire</t>
  </si>
  <si>
    <t xml:space="preserve">Robi studios</t>
  </si>
  <si>
    <t xml:space="preserve">Graffiti games</t>
  </si>
  <si>
    <t xml:space="preserve">Argentine</t>
  </si>
  <si>
    <t xml:space="preserve">Un RPG à mi-chemin entre un delda 3D et un hollow knight</t>
  </si>
  <si>
    <t xml:space="preserve">une vraie aventure</t>
  </si>
  <si>
    <t xml:space="preserve">la jouabilité parfois un peu grippée</t>
  </si>
  <si>
    <t xml:space="preserve">plein d’allers et retours</t>
  </si>
  <si>
    <t xml:space="preserve">Bomb chicken</t>
  </si>
  <si>
    <t xml:space="preserve">Nitrome</t>
  </si>
  <si>
    <t xml:space="preserve">Un savant mélange de puzzle et d’action aux commandes d’un poulet d’un genre particulier</t>
  </si>
  <si>
    <t xml:space="preserve">les graphismes super chou</t>
  </si>
  <si>
    <t xml:space="preserve">les niveaux jamais répétitifs</t>
  </si>
  <si>
    <t xml:space="preserve">on ne gagne aucun pouvoir au fil du jeu</t>
  </si>
  <si>
    <t xml:space="preserve">la fin un peu trop raide</t>
  </si>
  <si>
    <t xml:space="preserve">Bravely default 2</t>
  </si>
  <si>
    <t xml:space="preserve">Claytechworks</t>
  </si>
  <si>
    <t xml:space="preserve">final fantasy – hommage</t>
  </si>
  <si>
    <t xml:space="preserve">farming à la con + girl power + héros amnésique</t>
  </si>
  <si>
    <t xml:space="preserve">Un nouvel opus du « final fantasy like »</t>
  </si>
  <si>
    <t xml:space="preserve">l’univers toujours superbe</t>
  </si>
  <si>
    <t xml:space="preserve">les personnages réussis et très attachants</t>
  </si>
  <si>
    <t xml:space="preserve">classique, avec quelques longueurs</t>
  </si>
  <si>
    <t xml:space="preserve">Bubble bobble 4 friends – collector edition</t>
  </si>
  <si>
    <t xml:space="preserve">Artboot + ost + boule commémorative</t>
  </si>
  <si>
    <t xml:space="preserve">Un nouvel opus en forme de remake pour la star de l’arcade des années 80</t>
  </si>
  <si>
    <t xml:space="preserve">tout est là, fun et challenge</t>
  </si>
  <si>
    <t xml:space="preserve">le style graphique moyen</t>
  </si>
  <si>
    <t xml:space="preserve">Bubble bobble 4 friends – special edition + baron is back</t>
  </si>
  <si>
    <t xml:space="preserve">Porte-clés, poster, </t>
  </si>
  <si>
    <t xml:space="preserve">Burger time party</t>
  </si>
  <si>
    <t xml:space="preserve">G-mode</t>
  </si>
  <si>
    <t xml:space="preserve">Le remake d’un grand classique du puzzle des années 80</t>
  </si>
  <si>
    <t xml:space="preserve">la remise à jour graphique cool</t>
  </si>
  <si>
    <t xml:space="preserve">vraiment fun à 4</t>
  </si>
  <si>
    <t xml:space="preserve">reste répétitif dans son concept</t>
  </si>
  <si>
    <t xml:space="preserve">marcher sur des steacks</t>
  </si>
  <si>
    <t xml:space="preserve">Cadence of Hyrule – crypt of the necrodancer</t>
  </si>
  <si>
    <t xml:space="preserve">Brace yourself games</t>
  </si>
  <si>
    <t xml:space="preserve">L’adaptation du jeu « crypt of the necrodancer » dans l’univers zelda</t>
  </si>
  <si>
    <t xml:space="preserve">les musiques de Zelda au top</t>
  </si>
  <si>
    <t xml:space="preserve">sympa à 2</t>
  </si>
  <si>
    <t xml:space="preserve">assez répétitif sur le fond</t>
  </si>
  <si>
    <t xml:space="preserve">Candleman</t>
  </si>
  <si>
    <t xml:space="preserve">Spotlightor interactive</t>
  </si>
  <si>
    <t xml:space="preserve">Un simulateur de….bougie, qui doit résoudre des séries d’énigmes sans se consumer </t>
  </si>
  <si>
    <t xml:space="preserve">le concept simple mais efficace</t>
  </si>
  <si>
    <t xml:space="preserve">le gameplay très évolutif malgré tout</t>
  </si>
  <si>
    <t xml:space="preserve">la traduction fr bien foireuse</t>
  </si>
  <si>
    <t xml:space="preserve">le bug de checkpoint au « niveau du boss »</t>
  </si>
  <si>
    <t xml:space="preserve">Capcom belt action collection</t>
  </si>
  <si>
    <t xml:space="preserve">Un compilation des meilleurs beat them up des années 90 (inclut Final Fight (1989), Captain Commando (1991), The King of Dragons (1991), Knights of the Round (1991), Warriors of Fate (1992), Armored Warriors (1994) et Battle Circuit (1997)</t>
  </si>
  <si>
    <t xml:space="preserve">le paradis du beat them up dans tous les univers possibles</t>
  </si>
  <si>
    <t xml:space="preserve">forcément sympa à deux</t>
  </si>
  <si>
    <t xml:space="preserve">ça pique un peu les yeux</t>
  </si>
  <si>
    <t xml:space="preserve">Capcom fighting collection collector</t>
  </si>
  <si>
    <t xml:space="preserve">street fighter anthology</t>
  </si>
  <si>
    <t xml:space="preserve">Multiples (snes, playstation 1)</t>
  </si>
  <si>
    <t xml:space="preserve">Censuré au Japon (politique – suppression signe Japon impérial dans le fond de stage de Honda) + Censuré (politique – suppression référence URSS de la version originale)</t>
  </si>
  <si>
    <t xml:space="preserve">La réédition hd de la majorité des opus de vampire saviors, et une collec street fighter en bonus</t>
  </si>
  <si>
    <t xml:space="preserve">Street 2 au sommet de sa forme</t>
  </si>
  <si>
    <t xml:space="preserve">la collection vampires, cool</t>
  </si>
  <si>
    <t xml:space="preserve">les vampires saviors ont bien vieilli graphiquement</t>
  </si>
  <si>
    <t xml:space="preserve">au joy-con, heu….</t>
  </si>
  <si>
    <t xml:space="preserve">Captain Toad treasure tracker</t>
  </si>
  <si>
    <t xml:space="preserve">1 (2 via patch)</t>
  </si>
  <si>
    <t xml:space="preserve">regarder son compère galérer en faisant semblant de l’encourager</t>
  </si>
  <si>
    <t xml:space="preserve">Un puzzle game aussi mignon qu’addictif qui jour sur les perspectives et demande de se frayer un chemin dans de très astucieux« cubes-niveaux »</t>
  </si>
  <si>
    <t xml:space="preserve">des niveaux-puzzle nombreux et bien pensés</t>
  </si>
  <si>
    <t xml:space="preserve">le style et l’histoire adorables</t>
  </si>
  <si>
    <t xml:space="preserve">le mode multi, sympa mais minimaliste, façon Mario Galaxy 2</t>
  </si>
  <si>
    <t xml:space="preserve">Captain tsubasa : rise of new champions</t>
  </si>
  <si>
    <t xml:space="preserve">Olive et tom</t>
  </si>
  <si>
    <t xml:space="preserve">Un jeu de foot fantastique dans la droite lignée de la série et du gameplay d’Inazuma eleven strikers</t>
  </si>
  <si>
    <t xml:space="preserve">le mode histoire sympa</t>
  </si>
  <si>
    <t xml:space="preserve">forcément un peu arcade</t>
  </si>
  <si>
    <t xml:space="preserve">Carrion</t>
  </si>
  <si>
    <t xml:space="preserve">Phobia game studio</t>
  </si>
  <si>
    <t xml:space="preserve">projet scientifique kifoar + joue le méchant + héros improbable+ méchant charismatique</t>
  </si>
  <si>
    <t xml:space="preserve">Un jeu permettant d’incarner « la bête » et de tout saccager dans un laboratoire inquiétant</t>
  </si>
  <si>
    <t xml:space="preserve">la souplesse du monstre</t>
  </si>
  <si>
    <t xml:space="preserve">le gameplay se renouvelle bien</t>
  </si>
  <si>
    <t xml:space="preserve">les niveaux se ressemblent un peu tous</t>
  </si>
  <si>
    <t xml:space="preserve">Carto</t>
  </si>
  <si>
    <t xml:space="preserve">Sunhead games</t>
  </si>
  <si>
    <t xml:space="preserve">Taiwan</t>
  </si>
  <si>
    <t xml:space="preserve">héros improbable + moi, héros à 12 ans + girl power</t>
  </si>
  <si>
    <t xml:space="preserve">Un puzzle game touchant et intelligent aux commandes d’une petite fille dotée du pouvoir de modifier la carte du monde</t>
  </si>
  <si>
    <t xml:space="preserve">malin</t>
  </si>
  <si>
    <t xml:space="preserve">trop court !!</t>
  </si>
  <si>
    <t xml:space="preserve">Castlevania anniversary collection</t>
  </si>
  <si>
    <t xml:space="preserve">m²</t>
  </si>
  <si>
    <t xml:space="preserve">Le portage des premiers opus de la série (castlevania, castlevania 2, castlevania 3, super castlevania 4, kid dracula, castlevania bloodlines) dans un écrin magnifique</t>
  </si>
  <si>
    <t xml:space="preserve">le plein de nostalgie</t>
  </si>
  <si>
    <t xml:space="preserve">rien de nouveau</t>
  </si>
  <si>
    <t xml:space="preserve">Castlevania anniversary collection ultimate edition</t>
  </si>
  <si>
    <t xml:space="preserve">Artbook + ost + goodies</t>
  </si>
  <si>
    <t xml:space="preserve">Cat quest 1+2 pawsome pack</t>
  </si>
  <si>
    <t xml:space="preserve">Gentle bros</t>
  </si>
  <si>
    <t xml:space="preserve">moi, héros à 12 ans + sauve la princesse</t>
  </si>
  <si>
    <t xml:space="preserve">Un jeu d’action RPG en vue de dessus simplifié dans un univers très mignon peuplé de chats et de petits jeux de mots mignons, et sa suite offrant un mode multi coop</t>
  </si>
  <si>
    <t xml:space="preserve">l’univers irrésistible, rempli de jeux de mots</t>
  </si>
  <si>
    <t xml:space="preserve">on fait toujours un peu la même chose</t>
  </si>
  <si>
    <t xml:space="preserve">Cave story +</t>
  </si>
  <si>
    <t xml:space="preserve">Pixel</t>
  </si>
  <si>
    <t xml:space="preserve">Le portage parfait d’une des premières stars de la scène indépendante, et accéssoirement l’un des jeux de plateforme 2d rétro les plus addictifs</t>
  </si>
  <si>
    <t xml:space="preserve">un trip action/plateforme rétro efficace</t>
  </si>
  <si>
    <t xml:space="preserve">toujours aussi aride au niveau graphique</t>
  </si>
  <si>
    <t xml:space="preserve">Celeste</t>
  </si>
  <si>
    <t xml:space="preserve">Matt Makes game</t>
  </si>
  <si>
    <t xml:space="preserve">Matte Makes game</t>
  </si>
  <si>
    <t xml:space="preserve">Maddy Thorson</t>
  </si>
  <si>
    <t xml:space="preserve">Lena Rayne</t>
  </si>
  <si>
    <t xml:space="preserve">Un jeu de plateforme old school relevé à l’ambiance étonnante</t>
  </si>
  <si>
    <t xml:space="preserve">la jouabilité diaboliquement précise</t>
  </si>
  <si>
    <t xml:space="preserve">un joli pixel art</t>
  </si>
  <si>
    <t xml:space="preserve">techniquement « à l’ancienne »</t>
  </si>
  <si>
    <t xml:space="preserve">un petit mode multi ?</t>
  </si>
  <si>
    <t xml:space="preserve">Children of morta</t>
  </si>
  <si>
    <t xml:space="preserve">Dead mage</t>
  </si>
  <si>
    <t xml:space="preserve">développeurs iraniens convoqués pour non conformité du jeu aux lois coraniques</t>
  </si>
  <si>
    <t xml:space="preserve">Un diablo-like porté par une histoire familiale captivante</t>
  </si>
  <si>
    <t xml:space="preserve">l’animation vraiment classe</t>
  </si>
  <si>
    <t xml:space="preserve">l’histoire prenante, surtout en coop</t>
  </si>
  <si>
    <t xml:space="preserve">efficace mais classique dans le système de jeu</t>
  </si>
  <si>
    <t xml:space="preserve">les temps de chargement de l’angoisse</t>
  </si>
  <si>
    <t xml:space="preserve">Civilization VI</t>
  </si>
  <si>
    <t xml:space="preserve">Exclu totale hors micro – temporaire</t>
  </si>
  <si>
    <t xml:space="preserve">Le portage complet mais visuellement attrayant du grand jeu de stratégie du monde PC</t>
  </si>
  <si>
    <t xml:space="preserve">toutes les fonctionnalités PC sont là</t>
  </si>
  <si>
    <t xml:space="preserve">la navigation agréable</t>
  </si>
  <si>
    <t xml:space="preserve">une petite leçon d’humilité au niveau prise en main au début</t>
  </si>
  <si>
    <t xml:space="preserve">ça rame quand on commence à bien s’étendre sur la carte</t>
  </si>
  <si>
    <t xml:space="preserve">Clockwork aquario – collector edition</t>
  </si>
  <si>
    <t xml:space="preserve">Artboot + ost + goodies</t>
  </si>
  <si>
    <t xml:space="preserve">finalisation d’un jeu d’arcade annulé des créateurs de wonderboy (Westone)</t>
  </si>
  <si>
    <t xml:space="preserve">Le portage finalisé d’un jeu d’arcade jamais sorti, comme victime de l’odieuse ère 3d</t>
  </si>
  <si>
    <t xml:space="preserve">Code of Princess ex</t>
  </si>
  <si>
    <t xml:space="preserve">3ds</t>
  </si>
  <si>
    <t xml:space="preserve">La version hd du beat them all de la 3DS, successeur spirituel de guardian heroes</t>
  </si>
  <si>
    <t xml:space="preserve">un périple agréable, seul ou à plusieurs</t>
  </si>
  <si>
    <t xml:space="preserve">les possibilités de jeu limitées</t>
  </si>
  <si>
    <t xml:space="preserve">ne vaut pas Guardian Heroes, même avec les yeux de l’envie</t>
  </si>
  <si>
    <t xml:space="preserve">Collection of mana</t>
  </si>
  <si>
    <t xml:space="preserve">Koichi Ishii + Yoshinori Kitase</t>
  </si>
  <si>
    <t xml:space="preserve">Une compilation des premiers opus de la série d’action RPG, incluant mystic quest, secret of mana et secret of mana 3 (jamais sorti en Europe)</t>
  </si>
  <si>
    <t xml:space="preserve">trois jeux de légende en un, toujours aussi jouables</t>
  </si>
  <si>
    <t xml:space="preserve">le mode multi des épisodes 2 et 3, vraiment cool</t>
  </si>
  <si>
    <t xml:space="preserve">a pris un petit coup de vieux, graphiquement parlant (forcément)</t>
  </si>
  <si>
    <t xml:space="preserve">la jouabilité bien sèche !</t>
  </si>
  <si>
    <t xml:space="preserve">Cotton reboot collector</t>
  </si>
  <si>
    <t xml:space="preserve">Le remaster léger d’un hit de l’arcade</t>
  </si>
  <si>
    <t xml:space="preserve">c’est un peu le jeu d’avant quand même</t>
  </si>
  <si>
    <t xml:space="preserve">la lisibilité de l’angoisse, parfois</t>
  </si>
  <si>
    <t xml:space="preserve">Cotton reboot</t>
  </si>
  <si>
    <t xml:space="preserve">Cotton guardian force saturn tribute</t>
  </si>
  <si>
    <t xml:space="preserve">City connection</t>
  </si>
  <si>
    <t xml:space="preserve">Le remaster de Cotton 2, de son propre remaster cotton bommerang et de guardian force</t>
  </si>
  <si>
    <t xml:space="preserve">les zolies musiques</t>
  </si>
  <si>
    <t xml:space="preserve">la 3d, c’est quand même moins joli</t>
  </si>
  <si>
    <t xml:space="preserve">Cotton rock n roll</t>
  </si>
  <si>
    <t xml:space="preserve">Un épisode totalement original des aventures de la sorcière, qui fait suite aux rééditions des opus pécédents</t>
  </si>
  <si>
    <t xml:space="preserve">bien fichu au niveau level design</t>
  </si>
  <si>
    <t xml:space="preserve">la 3d un peu bizarre parfois</t>
  </si>
  <si>
    <t xml:space="preserve">Creaks</t>
  </si>
  <si>
    <t xml:space="preserve">Amanita design</t>
  </si>
  <si>
    <t xml:space="preserve">Super rare games</t>
  </si>
  <si>
    <t xml:space="preserve">Un puzzle game narratif dans une ambiance opressante à base d’utilisation de la lumière</t>
  </si>
  <si>
    <t xml:space="preserve">joli et diablement bien construit</t>
  </si>
  <si>
    <t xml:space="preserve">le scénario cool mais pas ouf</t>
  </si>
  <si>
    <t xml:space="preserve">Cris tales</t>
  </si>
  <si>
    <t xml:space="preserve">Dreams uncorporated</t>
  </si>
  <si>
    <t xml:space="preserve">Colombie</t>
  </si>
  <si>
    <t xml:space="preserve">voyage dans le temps / mondes parallèles + moi, héros à 12 ans + girl power</t>
  </si>
  <si>
    <t xml:space="preserve">Un JRPG reposant sur les capacités de l’héroine à pouvoir voir, sur un seul, écran, passé, présent et futur</t>
  </si>
  <si>
    <t xml:space="preserve">la mécanique du temps intéressante</t>
  </si>
  <si>
    <t xml:space="preserve">le système de combat un peu mmolasson</t>
  </si>
  <si>
    <t xml:space="preserve">Crosscode</t>
  </si>
  <si>
    <t xml:space="preserve">Radical fish games</t>
  </si>
  <si>
    <t xml:space="preserve">Un zelda flirtant avec le shooter dans un univers bien fichu</t>
  </si>
  <si>
    <t xml:space="preserve">l’univers frais</t>
  </si>
  <si>
    <t xml:space="preserve">quelques accrocs techniques</t>
  </si>
  <si>
    <t xml:space="preserve">Crossing souls</t>
  </si>
  <si>
    <t xml:space="preserve">Fourattic</t>
  </si>
  <si>
    <t xml:space="preserve">Un RPG hommage aux années 80, proposant énigmes, baston et bonne humeur</t>
  </si>
  <si>
    <t xml:space="preserve">un vrai trip dans les années 80</t>
  </si>
  <si>
    <t xml:space="preserve">la jouabilité parfois retro aussi</t>
  </si>
  <si>
    <t xml:space="preserve">cs01srg20°sz°ce</t>
  </si>
  <si>
    <t xml:space="preserve">Crown trick</t>
  </si>
  <si>
    <t xml:space="preserve">Ost + cartes</t>
  </si>
  <si>
    <t xml:space="preserve">Next studios</t>
  </si>
  <si>
    <t xml:space="preserve">Un jeu de stratégie rappelant crypt of the necrodancer, sans la partie rythme associée</t>
  </si>
  <si>
    <t xml:space="preserve">le système de jeu bien monté</t>
  </si>
  <si>
    <t xml:space="preserve">le côté rogue lite un peu injuste parfois</t>
  </si>
  <si>
    <t xml:space="preserve">l’écran parfois très chargé</t>
  </si>
  <si>
    <t xml:space="preserve">Crypt of the necrodancer</t>
  </si>
  <si>
    <t xml:space="preserve">Un musical game assez original et particulier, qui mix rythme et exploration de donjons</t>
  </si>
  <si>
    <t xml:space="preserve">l’ost superbe, ça compte</t>
  </si>
  <si>
    <t xml:space="preserve">Crysis</t>
  </si>
  <si>
    <t xml:space="preserve">Crytek</t>
  </si>
  <si>
    <t xml:space="preserve">crysis</t>
  </si>
  <si>
    <t xml:space="preserve">le remaster de la claque technologique des années 2000</t>
  </si>
  <si>
    <t xml:space="preserve">toujours une belle aventure</t>
  </si>
  <si>
    <t xml:space="preserve">techhniquement, c’est un peu vieux désormais</t>
  </si>
  <si>
    <t xml:space="preserve">Danganronpa decadence</t>
  </si>
  <si>
    <t xml:space="preserve">multiples (psp, psvita)</t>
  </si>
  <si>
    <t xml:space="preserve">Le portage des trois opus de danganronpa avec l’ajout d’un petit jeu bonus</t>
  </si>
  <si>
    <t xml:space="preserve">Dandara – trials of fear edition</t>
  </si>
  <si>
    <t xml:space="preserve">Long hat house</t>
  </si>
  <si>
    <t xml:space="preserve">girl power + héros « minoritaire »</t>
  </si>
  <si>
    <t xml:space="preserve">Un plateformer original aux commandes d’un personnage « ventouse »</t>
  </si>
  <si>
    <t xml:space="preserve">l’approche de jouabilité, novatrice</t>
  </si>
  <si>
    <t xml:space="preserve">l’univers original basé sur un folkrore peu exploité</t>
  </si>
  <si>
    <t xml:space="preserve">le level design classique</t>
  </si>
  <si>
    <t xml:space="preserve">Darkest dungeon</t>
  </si>
  <si>
    <t xml:space="preserve">Red hook studios</t>
  </si>
  <si>
    <t xml:space="preserve">Un jeu de rôle impitoyable et dérangeant, s’écartant de l’approche classique des héros élus pour sauver le monde pour proposant une équipe évolutive particulièrement exposée à la mort et à la folie</t>
  </si>
  <si>
    <t xml:space="preserve">l’état mental, une bonne trouvaille</t>
  </si>
  <si>
    <t xml:space="preserve">le style graphique un peu trop « dark » </t>
  </si>
  <si>
    <t xml:space="preserve">Darq</t>
  </si>
  <si>
    <t xml:space="preserve">Unfold games</t>
  </si>
  <si>
    <t xml:space="preserve">Un puzzle platformer dans une ambiance lugubre, </t>
  </si>
  <si>
    <t xml:space="preserve">le level design et les rotations de niveaux bien vus</t>
  </si>
  <si>
    <t xml:space="preserve">très très court</t>
  </si>
  <si>
    <t xml:space="preserve">Dead cells</t>
  </si>
  <si>
    <t xml:space="preserve">Motion twin</t>
  </si>
  <si>
    <t xml:space="preserve">Un rogue like plateformesque avec une petite touche de castlevania</t>
  </si>
  <si>
    <t xml:space="preserve">une maniabilité vraiment souple</t>
  </si>
  <si>
    <t xml:space="preserve">progresser petit à petit</t>
  </si>
  <si>
    <t xml:space="preserve">la variété graphique pas au top</t>
  </si>
  <si>
    <t xml:space="preserve">Dead or school</t>
  </si>
  <si>
    <t xml:space="preserve">Studio Nanafushi</t>
  </si>
  <si>
    <t xml:space="preserve">bimbos et lolitas + girl power</t>
  </si>
  <si>
    <t xml:space="preserve">apocalyptique –  Japon – Tokyo</t>
  </si>
  <si>
    <t xml:space="preserve">Un beat them up plateforme cool dans un monde post-apocalyptique</t>
  </si>
  <si>
    <t xml:space="preserve">l’univers déconnant</t>
  </si>
  <si>
    <t xml:space="preserve">le scénario quand même cool</t>
  </si>
  <si>
    <t xml:space="preserve">un peu nanardesque</t>
  </si>
  <si>
    <t xml:space="preserve">Death doors</t>
  </si>
  <si>
    <t xml:space="preserve">Acid nerve</t>
  </si>
  <si>
    <t xml:space="preserve">Un zelda like noir aux commandes d’un drôle d’oiseau</t>
  </si>
  <si>
    <t xml:space="preserve">la jouabilité ultra souple</t>
  </si>
  <si>
    <t xml:space="preserve">bien ardu</t>
  </si>
  <si>
    <t xml:space="preserve">Death’s gambit</t>
  </si>
  <si>
    <t xml:space="preserve">Artbook</t>
  </si>
  <si>
    <t xml:space="preserve">White rabbit</t>
  </si>
  <si>
    <t xml:space="preserve">Un metroidvania porté « souls like dans un univers inquiétant</t>
  </si>
  <si>
    <t xml:space="preserve">un peu cracra quand même</t>
  </si>
  <si>
    <t xml:space="preserve">Deathsmiles I&amp;II</t>
  </si>
  <si>
    <t xml:space="preserve">Cave</t>
  </si>
  <si>
    <t xml:space="preserve">Bimbos et lolitas + sorciers</t>
  </si>
  <si>
    <t xml:space="preserve">La compilation des deux manic shooters loligothiques de Cave</t>
  </si>
  <si>
    <t xml:space="preserve">l’univers original et maîtrisé</t>
  </si>
  <si>
    <t xml:space="preserve">techniquement un peu faible, malgré le lifting</t>
  </si>
  <si>
    <t xml:space="preserve">Death squared</t>
  </si>
  <si>
    <t xml:space="preserve">SMG studio</t>
  </si>
  <si>
    <t xml:space="preserve">1print games</t>
  </si>
  <si>
    <t xml:space="preserve">Un Puzzle game intelligent en coop ou en solo, demandant de mener des robots à bon port sur un tracé semé d’embûches</t>
  </si>
  <si>
    <t xml:space="preserve">les puzzles intelligents et progressifs</t>
  </si>
  <si>
    <t xml:space="preserve">c’est le bordel à 4 !!!</t>
  </si>
  <si>
    <t xml:space="preserve">c’est quand même le bordel à 4</t>
  </si>
  <si>
    <t xml:space="preserve">De blob</t>
  </si>
  <si>
    <t xml:space="preserve">Blue tongue entertainment</t>
  </si>
  <si>
    <t xml:space="preserve">Le remaster du jeu de recolorisation du monde le la Wii</t>
  </si>
  <si>
    <t xml:space="preserve">le concept de colorisation</t>
  </si>
  <si>
    <t xml:space="preserve">super frais et sympa à deux</t>
  </si>
  <si>
    <t xml:space="preserve">la jouabilité reste basique</t>
  </si>
  <si>
    <t xml:space="preserve">De blob 2</t>
  </si>
  <si>
    <t xml:space="preserve">Un jeu simple, frais et atypique qui demande, seul ou à deux, de redonner ses couleurs au monde environnant</t>
  </si>
  <si>
    <t xml:space="preserve">Diablo 3 – eternal collection</t>
  </si>
  <si>
    <t xml:space="preserve">Le portage ultime de la version complète du hack &amp; slash phare du monde PC et rare représentant réussi du genre sur la console (surtout en mode multi)</t>
  </si>
  <si>
    <t xml:space="preserve">Disgaea 5 complete</t>
  </si>
  <si>
    <t xml:space="preserve">Le portage d’un des opus de la célèbre licence de jeu de stratégie au tour par tour, proposant un environnement coloré et un système de jeu complexe dans lequel la stratégie tient une véritable place</t>
  </si>
  <si>
    <t xml:space="preserve">le système de combat assoupli mais toujours aussi démentiel</t>
  </si>
  <si>
    <t xml:space="preserve">le scénario déconnant</t>
  </si>
  <si>
    <t xml:space="preserve">toujours beaucoup de « grinding » pour mettre ses personnages au niveau</t>
  </si>
  <si>
    <t xml:space="preserve">Disney classic games complete edition</t>
  </si>
  <si>
    <t xml:space="preserve">Shiny entertainment</t>
  </si>
  <si>
    <t xml:space="preserve">Disney – aladdin + roi lion + livre de la jungle</t>
  </si>
  <si>
    <t xml:space="preserve">Le remaster léger de trois jeux cultes des années 90 et quelques extras</t>
  </si>
  <si>
    <t xml:space="preserve">toujours aussi joli, surtout Aladdin</t>
  </si>
  <si>
    <t xml:space="preserve">le remaster vraiment léger</t>
  </si>
  <si>
    <t xml:space="preserve">Distraint collection</t>
  </si>
  <si>
    <t xml:space="preserve">Ratalaika games</t>
  </si>
  <si>
    <t xml:space="preserve">Jess Makkonen</t>
  </si>
  <si>
    <t xml:space="preserve">Un narratif horrifique dans la peau d’un huissier de justice un poil tourmenté</t>
  </si>
  <si>
    <t xml:space="preserve">je ne serai jamais huissier</t>
  </si>
  <si>
    <t xml:space="preserve">très court, malgré les deux aventures</t>
  </si>
  <si>
    <t xml:space="preserve">Donkey kong country tropical freeze</t>
  </si>
  <si>
    <t xml:space="preserve">Retro studios / Nintendo</t>
  </si>
  <si>
    <t xml:space="preserve">Un jeu de plateforme marchant dans les traces de son prédécesseur « Donkey Kong returns » tout en profitant du gain de puissance pour renforcer la partie graphique</t>
  </si>
  <si>
    <t xml:space="preserve">certains niveaux purement grandioses</t>
  </si>
  <si>
    <t xml:space="preserve">l’univers moins inspiré que celui de son ainé</t>
  </si>
  <si>
    <t xml:space="preserve">le jeu à deux toujours un peu aride</t>
  </si>
  <si>
    <t xml:space="preserve">Doki doki literature club +</t>
  </si>
  <si>
    <t xml:space="preserve">stickers et figurines</t>
  </si>
  <si>
    <t xml:space="preserve">Team salvato</t>
  </si>
  <si>
    <t xml:space="preserve">Serenity forge</t>
  </si>
  <si>
    <t xml:space="preserve">Un narratif tout mignon qui….cache bien son jeu</t>
  </si>
  <si>
    <t xml:space="preserve">la « surprise »</t>
  </si>
  <si>
    <t xml:space="preserve">linéaire et parfois un peu niais</t>
  </si>
  <si>
    <t xml:space="preserve">Doom collection</t>
  </si>
  <si>
    <t xml:space="preserve">Id software</t>
  </si>
  <si>
    <t xml:space="preserve">contenu gore + Censuré (politique – suppression des svastika qui faisaient un peu trop croix gammées)</t>
  </si>
  <si>
    <t xml:space="preserve">Le portage des trois premiers opus de la saga mythique ayant donné son nom à un genre</t>
  </si>
  <si>
    <t xml:space="preserve">toujours aussi bon</t>
  </si>
  <si>
    <t xml:space="preserve">Doom 3 un peu moins bien</t>
  </si>
  <si>
    <t xml:space="preserve">Door kickers action squad</t>
  </si>
  <si>
    <t xml:space="preserve">Killhouse games</t>
  </si>
  <si>
    <t xml:space="preserve">Un jeu d’infiltration musclée contre des terroristes reppelant elevator action</t>
  </si>
  <si>
    <t xml:space="preserve">la coop, cool</t>
  </si>
  <si>
    <t xml:space="preserve">les différents personnages</t>
  </si>
  <si>
    <t xml:space="preserve">peu de renouvellement dans les niveaux, ambiance mise à part</t>
  </si>
  <si>
    <t xml:space="preserve">Double kick heroes</t>
  </si>
  <si>
    <t xml:space="preserve">Headbang club</t>
  </si>
  <si>
    <t xml:space="preserve">Marilyn Manson</t>
  </si>
  <si>
    <t xml:space="preserve">Un jeu de rythme dans un monde ultra métal</t>
  </si>
  <si>
    <t xml:space="preserve">la patte graphique et sonore</t>
  </si>
  <si>
    <t xml:space="preserve">le gameplay très voire trop simple</t>
  </si>
  <si>
    <t xml:space="preserve">Double switch anniversary</t>
  </si>
  <si>
    <t xml:space="preserve">Corey Haim, R. Lee Ermey, Debbie Harry, Camille Cooper</t>
  </si>
  <si>
    <t xml:space="preserve">Un Nnight trap like dans un univers égyptien</t>
  </si>
  <si>
    <t xml:space="preserve">l’univers drôle, volontairement ?</t>
  </si>
  <si>
    <t xml:space="preserve">bien kitsch quand même</t>
  </si>
  <si>
    <t xml:space="preserve">Dragon quest I II III collection</t>
  </si>
  <si>
    <t xml:space="preserve">la ressortie de trois opus fondateurs de la licence de jrpg</t>
  </si>
  <si>
    <t xml:space="preserve">du bon vieux jrpg parfaitement exécuté</t>
  </si>
  <si>
    <t xml:space="preserve">très old school, forcément</t>
  </si>
  <si>
    <t xml:space="preserve">les combats aléatoires à la chaîne</t>
  </si>
  <si>
    <t xml:space="preserve">Dragon quest builders 2</t>
  </si>
  <si>
    <t xml:space="preserve">Le second opus du builders de l’éditeur toujours plus complet en terme d’options</t>
  </si>
  <si>
    <t xml:space="preserve">le mode coopératif en local ou en ligne</t>
  </si>
  <si>
    <t xml:space="preserve">pas vraiment de révolution par rapport au 1</t>
  </si>
  <si>
    <t xml:space="preserve">Dungeon of the endless</t>
  </si>
  <si>
    <t xml:space="preserve">Amplitude studios</t>
  </si>
  <si>
    <t xml:space="preserve">Un jeu à la croisée du hack n slash, du jeu de stratégie et du tower defense</t>
  </si>
  <si>
    <t xml:space="preserve">le gameplay profond</t>
  </si>
  <si>
    <t xml:space="preserve">dur dur</t>
  </si>
  <si>
    <t xml:space="preserve">Dust : an elysean tail</t>
  </si>
  <si>
    <t xml:space="preserve">Humble hearts</t>
  </si>
  <si>
    <t xml:space="preserve">Un Muramasa like très coloré développé dans la sphère indépendante</t>
  </si>
  <si>
    <t xml:space="preserve">visuellement superbe</t>
  </si>
  <si>
    <t xml:space="preserve">globalement répétitif</t>
  </si>
  <si>
    <t xml:space="preserve">Eastward</t>
  </si>
  <si>
    <t xml:space="preserve">Pixpil games</t>
  </si>
  <si>
    <t xml:space="preserve">Kakeashi games</t>
  </si>
  <si>
    <t xml:space="preserve">Un action aventure saupoudré de belles énigmes dans un univers enchanteur</t>
  </si>
  <si>
    <t xml:space="preserve">les puzzzles bien menés</t>
  </si>
  <si>
    <t xml:space="preserve">rien de révolutionnaire, univers mis à part</t>
  </si>
  <si>
    <t xml:space="preserve">Enter the gungeon</t>
  </si>
  <si>
    <t xml:space="preserve">Dodge roll</t>
  </si>
  <si>
    <t xml:space="preserve">dodge roll</t>
  </si>
  <si>
    <t xml:space="preserve">Un run n gun rogue-like entre gauntlet et un gros carnage, superbe à plusieurs</t>
  </si>
  <si>
    <t xml:space="preserve">la difficulté relevée mais bien dosée</t>
  </si>
  <si>
    <t xml:space="preserve">Esp.ra.de psi – limited edition</t>
  </si>
  <si>
    <t xml:space="preserve">Le portage tardif d’une légende du shooter arcade</t>
  </si>
  <si>
    <t xml:space="preserve">les ambiances graphiques cool</t>
  </si>
  <si>
    <t xml:space="preserve">Eternum ex</t>
  </si>
  <si>
    <t xml:space="preserve">Radin games</t>
  </si>
  <si>
    <t xml:space="preserve">Un jeu d’action arcade fleurant bon les années 80/90, aux commandes d’un roi Arthur vieillissant</t>
  </si>
  <si>
    <t xml:space="preserve">la jouabilité empreinte de nostalgie</t>
  </si>
  <si>
    <t xml:space="preserve">Ever forward</t>
  </si>
  <si>
    <t xml:space="preserve">Pathea</t>
  </si>
  <si>
    <t xml:space="preserve">Pm studios</t>
  </si>
  <si>
    <t xml:space="preserve">Un puzzle narratif 3d aux commandes d’une mystérieuse jeune fille</t>
  </si>
  <si>
    <t xml:space="preserve">joli et touchant</t>
  </si>
  <si>
    <t xml:space="preserve">le scénar un peu abscons</t>
  </si>
  <si>
    <t xml:space="preserve">Evergate</t>
  </si>
  <si>
    <t xml:space="preserve">Stone lantern games</t>
  </si>
  <si>
    <t xml:space="preserve">Fantoooooomes + héros improbable</t>
  </si>
  <si>
    <t xml:space="preserve">Un puzzle platformer intelligent et frais dans la veine graphique d’un Ori</t>
  </si>
  <si>
    <t xml:space="preserve">le renouvellement régulier des puzzles</t>
  </si>
  <si>
    <t xml:space="preserve">Evoland legendary edition</t>
  </si>
  <si>
    <t xml:space="preserve">2D retro + 3D retro</t>
  </si>
  <si>
    <t xml:space="preserve">Shiro games</t>
  </si>
  <si>
    <t xml:space="preserve">multiple (zelda, final fantasy, diablo) – hommage</t>
  </si>
  <si>
    <t xml:space="preserve">La compilation des deux jeux visant à présenter l’évolution du jeu vidéo à travers le temps, que ce soit en terme de gameplay que de repréentation graphique</t>
  </si>
  <si>
    <t xml:space="preserve">plein de gameplay, plein de style graphiques</t>
  </si>
  <si>
    <t xml:space="preserve">le premier opus un poil vieillot désormais</t>
  </si>
  <si>
    <t xml:space="preserve">Far lone sails</t>
  </si>
  <si>
    <t xml:space="preserve">Okomotive</t>
  </si>
  <si>
    <t xml:space="preserve">Gamefairy</t>
  </si>
  <si>
    <t xml:space="preserve">éà&amp;_</t>
  </si>
  <si>
    <t xml:space="preserve">Suisse</t>
  </si>
  <si>
    <t xml:space="preserve">apocalyptique</t>
  </si>
  <si>
    <t xml:space="preserve">Un « road game » à l’ambiance unique, à mi chemin entre exploration, énigmes et gestion</t>
  </si>
  <si>
    <t xml:space="preserve">la gestion du véhicule, fun</t>
  </si>
  <si>
    <t xml:space="preserve">le scénario un poil cryptique</t>
  </si>
  <si>
    <t xml:space="preserve">Fight n rage</t>
  </si>
  <si>
    <t xml:space="preserve">Sebagames dev</t>
  </si>
  <si>
    <t xml:space="preserve">Uruguay</t>
  </si>
  <si>
    <t xml:space="preserve">Un hommage appuyé et réussi aux beat them up 90s </t>
  </si>
  <si>
    <t xml:space="preserve">le joli pixel art</t>
  </si>
  <si>
    <t xml:space="preserve">les pics de difficulté non justifiés</t>
  </si>
  <si>
    <t xml:space="preserve">Final fantasy VII &amp; VIII double pack</t>
  </si>
  <si>
    <t xml:space="preserve">héros amnésique + girl power + héros « minoritaire »+ méchant charismatique</t>
  </si>
  <si>
    <t xml:space="preserve">La compilation des deux opus fondateurs des FF en 3d en monde « sérieux »</t>
  </si>
  <si>
    <t xml:space="preserve">Des mondes complexes et cohérents</t>
  </si>
  <si>
    <t xml:space="preserve">les petites trouvailles pour assouplir la jouabilité</t>
  </si>
  <si>
    <t xml:space="preserve">graphiquement ça pique, malgré le remaster</t>
  </si>
  <si>
    <t xml:space="preserve">Final fantasy IX remastered</t>
  </si>
  <si>
    <t xml:space="preserve">Le remaster léger du dernier « final » de Sakaguchi, dans une sorte de best of de son univers</t>
  </si>
  <si>
    <t xml:space="preserve">le remaster très léger</t>
  </si>
  <si>
    <t xml:space="preserve">Finding Teddy 2</t>
  </si>
  <si>
    <t xml:space="preserve">Un jeu de plateforme metroidvaniesque rappelant souvent zelda 2 sur nes</t>
  </si>
  <si>
    <t xml:space="preserve">le pixel art mignon</t>
  </si>
  <si>
    <t xml:space="preserve">pas de carte, et on se perd…</t>
  </si>
  <si>
    <t xml:space="preserve">un poil dur</t>
  </si>
  <si>
    <t xml:space="preserve">Fire emblem three houses</t>
  </si>
  <si>
    <t xml:space="preserve">steelbook + artook + ost + pins + porte-clé</t>
  </si>
  <si>
    <t xml:space="preserve">Remplacement de la voix d’un doubleur accusé de harcèlement</t>
  </si>
  <si>
    <t xml:space="preserve">girl power + joue le méchant, scolarité</t>
  </si>
  <si>
    <t xml:space="preserve">Un fire emblem modernisé mixant stratégie au tour par tour est gestion façon Persona</t>
  </si>
  <si>
    <t xml:space="preserve">la stratégie profonde</t>
  </si>
  <si>
    <t xml:space="preserve">techniquement et artistiquement bof</t>
  </si>
  <si>
    <t xml:space="preserve">l’histoire basique</t>
  </si>
  <si>
    <t xml:space="preserve">Box 3</t>
  </si>
  <si>
    <t xml:space="preserve">Fire emblem warriors</t>
  </si>
  <si>
    <t xml:space="preserve">Un jeu utilisant le système de jeu « dynasty warriors » dans un monde « fire emblem », semblable à l’initiative menée sur Wii u avec Zelda</t>
  </si>
  <si>
    <t xml:space="preserve">le concept Muso parfaitement adapté à l’univers Fire Emblem</t>
  </si>
  <si>
    <t xml:space="preserve">le mode multi vraiment agréable (sur grand écran)</t>
  </si>
  <si>
    <t xml:space="preserve">le scénario sympa mais terriblement classique</t>
  </si>
  <si>
    <t xml:space="preserve">beaucoup de personnages en mode « apparition flash éclair »</t>
  </si>
  <si>
    <t xml:space="preserve">Flashback 25th anniversary</t>
  </si>
  <si>
    <t xml:space="preserve">steelbook + ost</t>
  </si>
  <si>
    <t xml:space="preserve">Le remaster du jeu d’action-plateforme 2D de légende</t>
  </si>
  <si>
    <t xml:space="preserve">le système de jeu toujours aussi réussi et varié</t>
  </si>
  <si>
    <t xml:space="preserve">ressemble quand même bigrement au jeu initial</t>
  </si>
  <si>
    <t xml:space="preserve">Flashback – another world bundle</t>
  </si>
  <si>
    <t xml:space="preserve">Eric Chahi + Paul Cuisset</t>
  </si>
  <si>
    <t xml:space="preserve">Un package comprenant la réédition de Flashback et la version HD de Another world</t>
  </si>
  <si>
    <t xml:space="preserve">Flashback au top</t>
  </si>
  <si>
    <t xml:space="preserve">Graphiquement, another world, c’est….un autre monde</t>
  </si>
  <si>
    <t xml:space="preserve">Flipping death</t>
  </si>
  <si>
    <t xml:space="preserve">Le successeur spirituel de « stick it to the man », propsoant de résoudre de nombreuses énigmes en endossant le rôle de remplaçant temporaire de la mort</t>
  </si>
  <si>
    <t xml:space="preserve">les énigmes intelligentes</t>
  </si>
  <si>
    <t xml:space="preserve">les phases de plateforme un peu molles</t>
  </si>
  <si>
    <t xml:space="preserve">le style graphique spécial</t>
  </si>
  <si>
    <t xml:space="preserve">Freedom finger</t>
  </si>
  <si>
    <t xml:space="preserve">Wide right games</t>
  </si>
  <si>
    <t xml:space="preserve">Fumé – spatial</t>
  </si>
  <si>
    <t xml:space="preserve">Un shooter parodique mettant aux prises américains, chinois et russes...oui ça promet</t>
  </si>
  <si>
    <t xml:space="preserve">les petites astuces de jouabilité à base de « doigts »</t>
  </si>
  <si>
    <t xml:space="preserve">la bonde son qui colle parfaitement</t>
  </si>
  <si>
    <t xml:space="preserve">Freedom planet</t>
  </si>
  <si>
    <t xml:space="preserve">Galaxy trail games</t>
  </si>
  <si>
    <t xml:space="preserve">Sonic – hommage</t>
  </si>
  <si>
    <t xml:space="preserve">Un hommage non-officiel à la saga Sonic</t>
  </si>
  <si>
    <t xml:space="preserve">Furi – definitive edition</t>
  </si>
  <si>
    <t xml:space="preserve">The game bakers</t>
  </si>
  <si>
    <t xml:space="preserve">Un jeu de combat de boss en vue de dessus à la fois scénarisé frais, précis et terriblement exigeant</t>
  </si>
  <si>
    <t xml:space="preserve">certains boss qui ont une classe folle</t>
  </si>
  <si>
    <t xml:space="preserve">on progresse vraiment (il suffit de refaire le premier boss pour s’en rendre compte)</t>
  </si>
  <si>
    <t xml:space="preserve">mourir à la troisième phase du boss et tout se retaper</t>
  </si>
  <si>
    <t xml:space="preserve">Galgun returns</t>
  </si>
  <si>
    <t xml:space="preserve">Le remake (léger) du premier épisode de la sage d’idolâtrerie</t>
  </si>
  <si>
    <t xml:space="preserve">être adulé</t>
  </si>
  <si>
    <t xml:space="preserve">le n’importe nawak, sans vulgarité</t>
  </si>
  <si>
    <t xml:space="preserve">rien de fou dans le remake</t>
  </si>
  <si>
    <t xml:space="preserve">Galgun 2</t>
  </si>
  <si>
    <t xml:space="preserve">contenu « immoral » (vision de la femme) + Censuré en Allemagne (contenu immoral vision de la femme – interdiction totale)</t>
  </si>
  <si>
    <t xml:space="preserve">Le second épisode du shooter fripon, sans grande révolution mis à part un mode de déplacement plus ouvert l’éloignant un peu du shooter sur rails</t>
  </si>
  <si>
    <t xml:space="preserve">se faire attaquer par des groupies en masse</t>
  </si>
  <si>
    <t xml:space="preserve">le scénario tellement poussif qu’on pense fort au scénariste</t>
  </si>
  <si>
    <t xml:space="preserve">l’ajout des phases de positionnement casse plus le rythme qu’autre chose</t>
  </si>
  <si>
    <t xml:space="preserve">c’est vraiment proche du 1, la surprise en moins</t>
  </si>
  <si>
    <t xml:space="preserve">Game builder garage</t>
  </si>
  <si>
    <t xml:space="preserve">Un dérivé du mode « développeur » des Nintendo labo, permettant de s’adonner à la création de j eux vidéo</t>
  </si>
  <si>
    <t xml:space="preserve">clair et accessible</t>
  </si>
  <si>
    <t xml:space="preserve">Pas si profond que cela</t>
  </si>
  <si>
    <t xml:space="preserve">Gear club unlimited</t>
  </si>
  <si>
    <t xml:space="preserve">Un jeu de course arcade facile d’accès proposant de belles possibilités de customisation </t>
  </si>
  <si>
    <t xml:space="preserve">la jouabilité Joycon très agréable</t>
  </si>
  <si>
    <t xml:space="preserve">les possibilités de customisation assez poussées</t>
  </si>
  <si>
    <t xml:space="preserve">les courses parfois trop courtes</t>
  </si>
  <si>
    <t xml:space="preserve">la jouabilité basique de chez basique</t>
  </si>
  <si>
    <t xml:space="preserve">Gear shifters</t>
  </si>
  <si>
    <t xml:space="preserve">Red phantom games</t>
  </si>
  <si>
    <t xml:space="preserve">Un shooter voiture qui rappelle le principe de pursuit force</t>
  </si>
  <si>
    <t xml:space="preserve">le concept cool</t>
  </si>
  <si>
    <t xml:space="preserve">le système de progression un peu laborieux</t>
  </si>
  <si>
    <t xml:space="preserve">manque un peu de couleurs</t>
  </si>
  <si>
    <t xml:space="preserve">Gekido</t>
  </si>
  <si>
    <t xml:space="preserve">Un beat them up classique mais bien réalisé, proposant un scénario mature et intéressant</t>
  </si>
  <si>
    <t xml:space="preserve">du beat them up mâtiné d’aventure</t>
  </si>
  <si>
    <t xml:space="preserve">bien corsé</t>
  </si>
  <si>
    <t xml:space="preserve">Gelly break</t>
  </si>
  <si>
    <t xml:space="preserve">Byterocker’s game</t>
  </si>
  <si>
    <t xml:space="preserve">Un plateformer 3d simple et doté d’un mode coop tout ç fait efficace</t>
  </si>
  <si>
    <t xml:space="preserve">parfait pour une coop d’enfants</t>
  </si>
  <si>
    <t xml:space="preserve">Gigantic army</t>
  </si>
  <si>
    <t xml:space="preserve">Astro port</t>
  </si>
  <si>
    <t xml:space="preserve">Un jeu d’action qui rappelle les mechashooters des années 90</t>
  </si>
  <si>
    <t xml:space="preserve">la refonte graphique au top</t>
  </si>
  <si>
    <t xml:space="preserve">sympa à jouer</t>
  </si>
  <si>
    <t xml:space="preserve"> niveaux, c’est court</t>
  </si>
  <si>
    <t xml:space="preserve">un poil répétitif du fait de l’absence de phases originales</t>
  </si>
  <si>
    <t xml:space="preserve">Giraffe and Annika</t>
  </si>
  <si>
    <t xml:space="preserve">Atelier minima</t>
  </si>
  <si>
    <t xml:space="preserve">Un jeu charmant suivant les aventures oniriques d’Annika</t>
  </si>
  <si>
    <t xml:space="preserve">la variété des gameplay – exploration, rythme…</t>
  </si>
  <si>
    <t xml:space="preserve">Goat simulator : the goaty</t>
  </si>
  <si>
    <t xml:space="preserve">Coffee stain studio</t>
  </si>
  <si>
    <t xml:space="preserve">Double eleven</t>
  </si>
  <si>
    <t xml:space="preserve">La version finale du simulateur de chèvre suédois, avec tous les mods principaux</t>
  </si>
  <si>
    <t xml:space="preserve">l’exploration libre (mode monsieur Seguin activé)</t>
  </si>
  <si>
    <t xml:space="preserve">faire monter sa chèvre au sommet d’un échelle</t>
  </si>
  <si>
    <t xml:space="preserve">passée la surprise du concept, c’est quand même très très vide</t>
  </si>
  <si>
    <t xml:space="preserve">techniquement, c’est moche</t>
  </si>
  <si>
    <t xml:space="preserve">God wars – the complete legend</t>
  </si>
  <si>
    <t xml:space="preserve">Un tactical entraînant retraçant la mythologie autour de la création du Japon</t>
  </si>
  <si>
    <t xml:space="preserve">la brochette de personnages princiaux, très attachants</t>
  </si>
  <si>
    <t xml:space="preserve">la durée de vie excellente</t>
  </si>
  <si>
    <t xml:space="preserve">pas super joli en combat</t>
  </si>
  <si>
    <t xml:space="preserve">tout en anglais, parfois sans sous-titres</t>
  </si>
  <si>
    <t xml:space="preserve">Golden force</t>
  </si>
  <si>
    <t xml:space="preserve">Un platformer action dans la lignée de shantae, avec une difficulté bien pimentée</t>
  </si>
  <si>
    <t xml:space="preserve">le jeu à deux</t>
  </si>
  <si>
    <t xml:space="preserve">joliiiii</t>
  </si>
  <si>
    <t xml:space="preserve">il faut aimer le pixel</t>
  </si>
  <si>
    <t xml:space="preserve">c’est dur dur</t>
  </si>
  <si>
    <t xml:space="preserve">Golf story</t>
  </si>
  <si>
    <t xml:space="preserve">Sidebar games</t>
  </si>
  <si>
    <t xml:space="preserve">Un RPG original sur fond de jeu de golf issu de la scène indépendante</t>
  </si>
  <si>
    <t xml:space="preserve">une progression vraiment agréable dans le mode histoire</t>
  </si>
  <si>
    <t xml:space="preserve">un mode multi simple et efficace</t>
  </si>
  <si>
    <t xml:space="preserve">graphiquement, on est un peu loin des derniers standards</t>
  </si>
  <si>
    <t xml:space="preserve">Gorsd</t>
  </si>
  <si>
    <t xml:space="preserve">Springloaded</t>
  </si>
  <si>
    <t xml:space="preserve">Leoful</t>
  </si>
  <si>
    <t xml:space="preserve">Springloader</t>
  </si>
  <si>
    <t xml:space="preserve">Un puzzle game dont le but est de remplir l’écran avec sa « trace » sans mourir (ou en explosant les autres!)</t>
  </si>
  <si>
    <t xml:space="preserve">original</t>
  </si>
  <si>
    <t xml:space="preserve">le multi cool</t>
  </si>
  <si>
    <t xml:space="preserve">à jouer par petites doses en solo</t>
  </si>
  <si>
    <t xml:space="preserve">jouabilité reco de mouvements – jouabilité dégradée switch lite</t>
  </si>
  <si>
    <t xml:space="preserve">La réédition du simulateur multi-acitivités de la wii, toujours aussi plaisant à plusieurs</t>
  </si>
  <si>
    <t xml:space="preserve">quatre mondes réussis, remplis d’épreuves</t>
  </si>
  <si>
    <t xml:space="preserve">la reconnaissance de mouvement fiable</t>
  </si>
  <si>
    <t xml:space="preserve">vraiment proche de la version Wii</t>
  </si>
  <si>
    <t xml:space="preserve">Grandia collection</t>
  </si>
  <si>
    <t xml:space="preserve">Sickhead games</t>
  </si>
  <si>
    <t xml:space="preserve">Le portage hd des deux premiers opus de la saga</t>
  </si>
  <si>
    <t xml:space="preserve">le top, à l’époque</t>
  </si>
  <si>
    <t xml:space="preserve">le dépoussiérage médiocre</t>
  </si>
  <si>
    <t xml:space="preserve">Grave danger ultimate edition</t>
  </si>
  <si>
    <t xml:space="preserve">Joindots</t>
  </si>
  <si>
    <t xml:space="preserve">Markt technik</t>
  </si>
  <si>
    <t xml:space="preserve">Une version actuelle du puzzle game à la Lost vikings, proposant un mode multi sympa</t>
  </si>
  <si>
    <t xml:space="preserve">le jeu multi, chouette</t>
  </si>
  <si>
    <t xml:space="preserve">graphiquement c’est assez basique</t>
  </si>
  <si>
    <t xml:space="preserve">Greak : memories of azur</t>
  </si>
  <si>
    <t xml:space="preserve">Navegante entertainment</t>
  </si>
  <si>
    <t xml:space="preserve">Mexique</t>
  </si>
  <si>
    <t xml:space="preserve">Un puzzle platformer qui rappelle parfois the lost vikings</t>
  </si>
  <si>
    <t xml:space="preserve">un poil répétitif sur la longueur</t>
  </si>
  <si>
    <t xml:space="preserve">Gris</t>
  </si>
  <si>
    <t xml:space="preserve">Nomada studio</t>
  </si>
  <si>
    <t xml:space="preserve">Un plateformer onirique enchanteur</t>
  </si>
  <si>
    <t xml:space="preserve">le gameplay reste très classique</t>
  </si>
  <si>
    <t xml:space="preserve">Guacamelee 1+2 punch collection</t>
  </si>
  <si>
    <t xml:space="preserve">Leadman</t>
  </si>
  <si>
    <t xml:space="preserve">La compilation des deux platformers actions baignés dans une ambiance mexicaine déjantée</t>
  </si>
  <si>
    <t xml:space="preserve">Guilty gear XX accent core plus R</t>
  </si>
  <si>
    <t xml:space="preserve">Une compilation guilty gear intégrant le premier et le dernier volume (pure 2d) de la franchise, permettant de mesurer le chemin parcouru</t>
  </si>
  <si>
    <t xml:space="preserve">le dernier opus vraiment top</t>
  </si>
  <si>
    <t xml:space="preserve">le premier opus a bien vieilli</t>
  </si>
  <si>
    <t xml:space="preserve">jouer au joycon, mouif…</t>
  </si>
  <si>
    <t xml:space="preserve">Gun gun pixies – day one</t>
  </si>
  <si>
    <t xml:space="preserve">Compile hearts</t>
  </si>
  <si>
    <t xml:space="preserve">Un shooter frais et frippon typiquement japonais</t>
  </si>
  <si>
    <t xml:space="preserve">globalement joli</t>
  </si>
  <si>
    <t xml:space="preserve">Hades</t>
  </si>
  <si>
    <t xml:space="preserve">Un slasher furieux et très sympa dans un environnement mythologique</t>
  </si>
  <si>
    <t xml:space="preserve">parfois répétitif, tout de même</t>
  </si>
  <si>
    <t xml:space="preserve">Hardcore mecha</t>
  </si>
  <si>
    <t xml:space="preserve">Rocket punch</t>
  </si>
  <si>
    <t xml:space="preserve">Lightning</t>
  </si>
  <si>
    <t xml:space="preserve">Un run n gun magnifique et précis avec de gros méchas</t>
  </si>
  <si>
    <t xml:space="preserve">superbement mis en scène</t>
  </si>
  <si>
    <t xml:space="preserve">et bourrin</t>
  </si>
  <si>
    <t xml:space="preserve">Hatsune Miku 39’s – megamix</t>
  </si>
  <si>
    <t xml:space="preserve">écouter « Omoi » en boucle et avoir la pêche</t>
  </si>
  <si>
    <t xml:space="preserve">Un opus du jeu de rythme en forme de best of musical de la série</t>
  </si>
  <si>
    <t xml:space="preserve">une bande-son réussie et généreuse</t>
  </si>
  <si>
    <t xml:space="preserve">Omoi teo, top !</t>
  </si>
  <si>
    <t xml:space="preserve">beaucoup d’anciens morceaux</t>
  </si>
  <si>
    <t xml:space="preserve">Haven</t>
  </si>
  <si>
    <t xml:space="preserve">Une aventure de couple dans un univers hostile</t>
  </si>
  <si>
    <t xml:space="preserve">la thématique « couple » bien sympa</t>
  </si>
  <si>
    <t xml:space="preserve">on fait toujours un peu la même chose (phases de combat)</t>
  </si>
  <si>
    <t xml:space="preserve">Heave-ho</t>
  </si>
  <si>
    <t xml:space="preserve">Le cartel studio</t>
  </si>
  <si>
    <t xml:space="preserve">Un coop déjanté dans le monde de la voltige</t>
  </si>
  <si>
    <t xml:space="preserve">mochement mignon</t>
  </si>
  <si>
    <t xml:space="preserve">top pour s’engueuler avec ses potes</t>
  </si>
  <si>
    <t xml:space="preserve">hh01srg20°qlt</t>
  </si>
  <si>
    <t xml:space="preserve">Hoa</t>
  </si>
  <si>
    <t xml:space="preserve">Skrollcat studio</t>
  </si>
  <si>
    <t xml:space="preserve">Un puzzle narratif dans un monde tout mimi</t>
  </si>
  <si>
    <t xml:space="preserve">super mimi</t>
  </si>
  <si>
    <t xml:space="preserve">le trop peu de challenge</t>
  </si>
  <si>
    <t xml:space="preserve">Hollow knight</t>
  </si>
  <si>
    <t xml:space="preserve">Team cherry</t>
  </si>
  <si>
    <t xml:space="preserve">Un metroidvania dans un univers sombre et inquiétant habité par des créatures redoutables</t>
  </si>
  <si>
    <t xml:space="preserve">la superbe sensation de liberté dans un monde immense</t>
  </si>
  <si>
    <t xml:space="preserve">on se sent parfois abandonné, sans carte, sans aide</t>
  </si>
  <si>
    <t xml:space="preserve">Horace </t>
  </si>
  <si>
    <t xml:space="preserve">Paul Helman</t>
  </si>
  <si>
    <t xml:space="preserve">Un plateformer original aux commandes d’un petit robot qui apprend à comprendre le monde des humains</t>
  </si>
  <si>
    <t xml:space="preserve">l’univers original</t>
  </si>
  <si>
    <t xml:space="preserve">le gameplay régulièrement renouvelé</t>
  </si>
  <si>
    <t xml:space="preserve">le but central reste de ramasser des déchets</t>
  </si>
  <si>
    <t xml:space="preserve">Horizon chase turbo – spéciale edition</t>
  </si>
  <si>
    <t xml:space="preserve">Un hommage appuyé à la série outrun, proposant un mode multi au top</t>
  </si>
  <si>
    <t xml:space="preserve">les excellentes sensations</t>
  </si>
  <si>
    <t xml:space="preserve">la grosse dose de circuits</t>
  </si>
  <si>
    <t xml:space="preserve">pas de chrono arcade comme dans outrun</t>
  </si>
  <si>
    <t xml:space="preserve">Hotline Miami collection</t>
  </si>
  <si>
    <t xml:space="preserve">Dennaton games</t>
  </si>
  <si>
    <t xml:space="preserve">La compilation des deux opus de la saga sanglante du mondé indé</t>
  </si>
  <si>
    <t xml:space="preserve">graphiquement, bon</t>
  </si>
  <si>
    <t xml:space="preserve">Hotshot racing</t>
  </si>
  <si>
    <t xml:space="preserve">Un jeu de course rappelant daytona et autres jeux de course arcade des années 90</t>
  </si>
  <si>
    <t xml:space="preserve">les sensations de vitesse</t>
  </si>
  <si>
    <t xml:space="preserve">jouable à 4</t>
  </si>
  <si>
    <t xml:space="preserve">un petit manque de circuits</t>
  </si>
  <si>
    <t xml:space="preserve">Human fall flat</t>
  </si>
  <si>
    <t xml:space="preserve">No brakes game</t>
  </si>
  <si>
    <t xml:space="preserve">Lituanie</t>
  </si>
  <si>
    <t xml:space="preserve">Un « ragdoll » game, jouable en coopération, demandant de guider un personnage pas bien véloce jusqu’à la sortie en utilisant sa capacité à s’accrocher un peu partout</t>
  </si>
  <si>
    <t xml:space="preserve">Les niveaux-puzzles réussis</t>
  </si>
  <si>
    <t xml:space="preserve">on se sent seul dans ce monde tout vide</t>
  </si>
  <si>
    <t xml:space="preserve">l’intéractivité limitée dans le mode deux joueurs</t>
  </si>
  <si>
    <t xml:space="preserve">Huntdown</t>
  </si>
  <si>
    <t xml:space="preserve">Easy trigger games</t>
  </si>
  <si>
    <t xml:space="preserve">Coffee stain</t>
  </si>
  <si>
    <t xml:space="preserve">Un run n gun furieux dans un monde à la blade runner</t>
  </si>
  <si>
    <t xml:space="preserve">un vrai feeling cyberpunk</t>
  </si>
  <si>
    <t xml:space="preserve">Hyrule warriors – definitive edition</t>
  </si>
  <si>
    <t xml:space="preserve">Un « Dynasty warriors » reprenant avec succès l’univers de Zelda tout en conservant la formule tactico-bourrine du jeu d’origine </t>
  </si>
  <si>
    <t xml:space="preserve">le système « Muso » donne un vrai cachet « guerrier » à Zelda</t>
  </si>
  <si>
    <t xml:space="preserve">le mode multi bien réussi</t>
  </si>
  <si>
    <t xml:space="preserve">vraiment proche de l’opus Wii  U, inclusion des DLC mise à part</t>
  </si>
  <si>
    <t xml:space="preserve">Hyrule warriors – l’ère du fléau</t>
  </si>
  <si>
    <t xml:space="preserve">La préquelle de Breath of the wild dans l’univers Muso</t>
  </si>
  <si>
    <t xml:space="preserve">vivre la guerre dans Zelda</t>
  </si>
  <si>
    <t xml:space="preserve">Zelda, superbe personnage</t>
  </si>
  <si>
    <t xml:space="preserve">Iconoclasts</t>
  </si>
  <si>
    <t xml:space="preserve">Konjak</t>
  </si>
  <si>
    <t xml:space="preserve">Joakim Sandberg</t>
  </si>
  <si>
    <t xml:space="preserve">Un metroid-like dans un univers coloré développé par un homme seul durant 10 ans</t>
  </si>
  <si>
    <t xml:space="preserve">l’univers et le scénario frais et réussis</t>
  </si>
  <si>
    <t xml:space="preserve">les puzzles bien vus</t>
  </si>
  <si>
    <t xml:space="preserve">un peu classique</t>
  </si>
  <si>
    <t xml:space="preserve">les boss en deçà</t>
  </si>
  <si>
    <t xml:space="preserve">maquette</t>
  </si>
  <si>
    <t xml:space="preserve">portage basique</t>
  </si>
  <si>
    <t xml:space="preserve">Inertial drift</t>
  </si>
  <si>
    <t xml:space="preserve">Level 91</t>
  </si>
  <si>
    <t xml:space="preserve">Irlande du Nord</t>
  </si>
  <si>
    <t xml:space="preserve">Initial D – hommage</t>
  </si>
  <si>
    <t xml:space="preserve">Un jeu de voiture en « twin stick » dasn lequel on ne dirige que la direction, et les dérapages</t>
  </si>
  <si>
    <t xml:space="preserve">très joli en courses</t>
  </si>
  <si>
    <t xml:space="preserve">les différentes voitures et jouabilités</t>
  </si>
  <si>
    <t xml:space="preserve">hors circuit, c’est cheap</t>
  </si>
  <si>
    <t xml:space="preserve">un peu limité niveau circuits</t>
  </si>
  <si>
    <t xml:space="preserve">Infernax</t>
  </si>
  <si>
    <t xml:space="preserve">Berzerk studio</t>
  </si>
  <si>
    <t xml:space="preserve">Un jeu de plateforme dans la pure lignée des castlevania et autres shovel knight</t>
  </si>
  <si>
    <t xml:space="preserve">la jouabilité au top, secondée par un level-design intelligent</t>
  </si>
  <si>
    <t xml:space="preserve">graphiquement, c’est du pixel bien de chez nous</t>
  </si>
  <si>
    <t xml:space="preserve">certains passages un peu trop « rustiques »</t>
  </si>
  <si>
    <t xml:space="preserve">Inmost</t>
  </si>
  <si>
    <t xml:space="preserve">Hidden layer games</t>
  </si>
  <si>
    <t xml:space="preserve">Un jeu narratif rétro aux commandes de trois personnages aussi variés que mystérieux</t>
  </si>
  <si>
    <t xml:space="preserve">tellement joli</t>
  </si>
  <si>
    <t xml:space="preserve">le gameplay limité</t>
  </si>
  <si>
    <t xml:space="preserve">Ion fury</t>
  </si>
  <si>
    <t xml:space="preserve">Voidpoint</t>
  </si>
  <si>
    <t xml:space="preserve">duke nukem – hommage</t>
  </si>
  <si>
    <t xml:space="preserve">Un revival de Doom et Duke nukem, avec de vrais morceaux de naphtaline</t>
  </si>
  <si>
    <t xml:space="preserve">les sensations sont là</t>
  </si>
  <si>
    <t xml:space="preserve">les boss bien rudes, en mode sac à pv</t>
  </si>
  <si>
    <t xml:space="preserve">Jajamaru ninja collection</t>
  </si>
  <si>
    <t xml:space="preserve">japonais intégral (sauf nouvel opus en anglais)</t>
  </si>
  <si>
    <t xml:space="preserve">la compilation des 5 épisodes nes de la série (arcade, rpg, action 2d…) packagée avec un nouvel épisode arcade super sympa</t>
  </si>
  <si>
    <t xml:space="preserve">le nouvel opus super sympa</t>
  </si>
  <si>
    <t xml:space="preserve">les graphismes aussi obsolètes que mignons</t>
  </si>
  <si>
    <t xml:space="preserve">certains opus ont bien vieilli (notamment la partie vue de profil)</t>
  </si>
  <si>
    <t xml:space="preserve">Katamari damacy reroll</t>
  </si>
  <si>
    <t xml:space="preserve">C’est l’histoire du fils du cosmos qui veut rouler une boule pour reconstituer l’univers, et….</t>
  </si>
  <si>
    <t xml:space="preserve">l’univers totalement barré</t>
  </si>
  <si>
    <t xml:space="preserve">la jouabilité un peu aride au départ</t>
  </si>
  <si>
    <t xml:space="preserve">Kaze wild masks</t>
  </si>
  <si>
    <t xml:space="preserve">Pixel hive</t>
  </si>
  <si>
    <t xml:space="preserve">Un jeu de plateforme nostalgique qui a le bon goût d’éviter le pixel art pour proposer une belle palette graphique</t>
  </si>
  <si>
    <t xml:space="preserve">la jouabilité souple et les transformations variées</t>
  </si>
  <si>
    <t xml:space="preserve">finalement assez classique (surtout au niveau du level design)</t>
  </si>
  <si>
    <t xml:space="preserve">Keywe</t>
  </si>
  <si>
    <t xml:space="preserve">Stonewheat</t>
  </si>
  <si>
    <t xml:space="preserve">Un jeu coopératif dans quel deux kiwis doivent assurer un….service postal de qualité !</t>
  </si>
  <si>
    <t xml:space="preserve">un peu redondant</t>
  </si>
  <si>
    <t xml:space="preserve">quelques puzzles trop complexes</t>
  </si>
  <si>
    <t xml:space="preserve">'</t>
  </si>
  <si>
    <t xml:space="preserve">éà</t>
  </si>
  <si>
    <t xml:space="preserve">Killer queen black</t>
  </si>
  <si>
    <t xml:space="preserve">Bumblebear games</t>
  </si>
  <si>
    <t xml:space="preserve">Liquid bit</t>
  </si>
  <si>
    <t xml:space="preserve">Un versus fighting en arène valant pour ses nombreuses possibilités stratégiques</t>
  </si>
  <si>
    <t xml:space="preserve">les différents rôles</t>
  </si>
  <si>
    <t xml:space="preserve">graphiquement, c’est lisible mais basique</t>
  </si>
  <si>
    <t xml:space="preserve">Kingdom hearts : melody of memory</t>
  </si>
  <si>
    <t xml:space="preserve">le musical de la saga, qui permet de retraverser leu jeu et son univers musical</t>
  </si>
  <si>
    <t xml:space="preserve">tout un tas de belles musiques</t>
  </si>
  <si>
    <t xml:space="preserve">le gameplay bien vu</t>
  </si>
  <si>
    <t xml:space="preserve">graphiquement juste ok</t>
  </si>
  <si>
    <t xml:space="preserve">parfois un poil illisible</t>
  </si>
  <si>
    <t xml:space="preserve">Kirby et le monde oublié</t>
  </si>
  <si>
    <t xml:space="preserve">Un opus de Kirby en 3d monde ouvert, à la fois post-apocalyptique te super mignon</t>
  </si>
  <si>
    <t xml:space="preserve">toujours mignon</t>
  </si>
  <si>
    <t xml:space="preserve">le coop sympa bien que bordélique</t>
  </si>
  <si>
    <t xml:space="preserve">le design un feu fade parfois</t>
  </si>
  <si>
    <t xml:space="preserve">Kirby star allies</t>
  </si>
  <si>
    <t xml:space="preserve">Un Kirby multijoueurs semblable à l’opus wii, se démarquant par l’utilisation de compagnons gérés par l’IA et la présence de possibilités de combiner les talents des membres de son équipe</t>
  </si>
  <si>
    <t xml:space="preserve">les pouvoirs réussis à exploiter dans les niveaux</t>
  </si>
  <si>
    <t xml:space="preserve">toujours sympa à 4 en coop</t>
  </si>
  <si>
    <t xml:space="preserve">manque un poil de folie</t>
  </si>
  <si>
    <t xml:space="preserve">un peu d’encombrement parfois</t>
  </si>
  <si>
    <t xml:space="preserve">Kotodama</t>
  </si>
  <si>
    <t xml:space="preserve">Art co</t>
  </si>
  <si>
    <t xml:space="preserve">Un visual novel couplé à un puzzle game dans une atmosphère légère</t>
  </si>
  <si>
    <t xml:space="preserve">se suit de façon décontractée</t>
  </si>
  <si>
    <t xml:space="preserve">les petits à côté puzzle un peu frippons</t>
  </si>
  <si>
    <t xml:space="preserve">assez répétitif</t>
  </si>
  <si>
    <t xml:space="preserve">Kunio-kun the world classics collection</t>
  </si>
  <si>
    <t xml:space="preserve">Technos japan</t>
  </si>
  <si>
    <t xml:space="preserve">multiple (Kunio-kun, double dragon)</t>
  </si>
  <si>
    <t xml:space="preserve">Une compilation comportant tous les principaux jeux kunio-kun de la période nes (incluant les épisodes kunio beat them up, l’opus foot, l’opus dodge ball, l’opus hockey, l’opus basket) ainsi que les trois opus de double dragon et renegade</t>
  </si>
  <si>
    <t xml:space="preserve">une belle ribambelle de jeux (foot, course, baston, beat them up…)</t>
  </si>
  <si>
    <t xml:space="preserve">le gameplay simple et efficace</t>
  </si>
  <si>
    <t xml:space="preserve">La mulana 2</t>
  </si>
  <si>
    <t xml:space="preserve">ost + carnet</t>
  </si>
  <si>
    <t xml:space="preserve">Playism</t>
  </si>
  <si>
    <t xml:space="preserve">La suite directe du jeu de plateforme impossible, proposant un concept inchangé mais des graphismes optimisés</t>
  </si>
  <si>
    <t xml:space="preserve">les effets graphiques en plus</t>
  </si>
  <si>
    <t xml:space="preserve">Last day of june</t>
  </si>
  <si>
    <t xml:space="preserve">Ovosonico (= Avantgarden)</t>
  </si>
  <si>
    <t xml:space="preserve">voyage dans le temps / mondes parallèles + fin poignante</t>
  </si>
  <si>
    <t xml:space="preserve">Un jeu narratif délicat aux commandes d’un personnage prêt à tout pour changer un destin tragique</t>
  </si>
  <si>
    <t xml:space="preserve">le propos délicat et juste</t>
  </si>
  <si>
    <t xml:space="preserve">la répétition des mêmes scènes</t>
  </si>
  <si>
    <t xml:space="preserve">Last fight</t>
  </si>
  <si>
    <t xml:space="preserve">Piranaking</t>
  </si>
  <si>
    <t xml:space="preserve">Just for games</t>
  </si>
  <si>
    <t xml:space="preserve">Last man</t>
  </si>
  <si>
    <t xml:space="preserve">Un jeu de baston façon « powerstone » dans une ambiance déjantée</t>
  </si>
  <si>
    <t xml:space="preserve">le système de combat cool</t>
  </si>
  <si>
    <t xml:space="preserve">l’ambiance générale</t>
  </si>
  <si>
    <t xml:space="preserve">certains persos un poil « cheatés »</t>
  </si>
  <si>
    <t xml:space="preserve">Legend of mana</t>
  </si>
  <si>
    <t xml:space="preserve">Le portage de la suite spirituelle des seiken densetsu, toujours aussi magnifique malgré une petite perte d’aura</t>
  </si>
  <si>
    <t xml:space="preserve">graphiquement, c’est top</t>
  </si>
  <si>
    <t xml:space="preserve">la jouabilité en deçà</t>
  </si>
  <si>
    <t xml:space="preserve">le système de niveaux, bof</t>
  </si>
  <si>
    <t xml:space="preserve">Grezzo</t>
  </si>
  <si>
    <t xml:space="preserve">Le portage du zelda à détection de mouvement issu de la Wii</t>
  </si>
  <si>
    <t xml:space="preserve">la jouabilité à reco de mouvement, bien plus efficace que sur wii</t>
  </si>
  <si>
    <t xml:space="preserve">rien de bien nouveau, HD et maniabilité mis à part</t>
  </si>
  <si>
    <t xml:space="preserve">Leisure Larry’s suit – wet dreams don’t dry</t>
  </si>
  <si>
    <t xml:space="preserve">Crazybunch</t>
  </si>
  <si>
    <t xml:space="preserve">Assemble</t>
  </si>
  <si>
    <t xml:space="preserve">Une suite pour la franchise coquine des années 90, sous forme de point n click coquin</t>
  </si>
  <si>
    <t xml:space="preserve">les puzzles accessibles</t>
  </si>
  <si>
    <t xml:space="preserve">l’humour qui tombe parfois à plat</t>
  </si>
  <si>
    <t xml:space="preserve">Finalement très très soft</t>
  </si>
  <si>
    <t xml:space="preserve">Lethal league blaze</t>
  </si>
  <si>
    <t xml:space="preserve">Team reptile</t>
  </si>
  <si>
    <t xml:space="preserve">Amuzio</t>
  </si>
  <si>
    <t xml:space="preserve">La version optimisée d’un jeu situé entre windjammers et le bourre-pif des familles</t>
  </si>
  <si>
    <t xml:space="preserve">simple mais vraiment technique</t>
  </si>
  <si>
    <t xml:space="preserve">la direction artistique peut diviser</t>
  </si>
  <si>
    <t xml:space="preserve">Little nightmares complete edition</t>
  </si>
  <si>
    <t xml:space="preserve">Un jeu de plateforme énigme demandant d’aider une petite fille – et désormais un petit garçon – à s’extirper d’un lieu particulièrement inquiétant</t>
  </si>
  <si>
    <t xml:space="preserve">l’ambiance vraiment glauque</t>
  </si>
  <si>
    <t xml:space="preserve">le dlc sympa et un peu flippant</t>
  </si>
  <si>
    <t xml:space="preserve">on se bat parfois avec la maniabilité</t>
  </si>
  <si>
    <t xml:space="preserve">Little nightmares 2</t>
  </si>
  <si>
    <t xml:space="preserve">girl power, scolarité</t>
  </si>
  <si>
    <t xml:space="preserve">La suite du plateformer horrifique, proposant une coopération entre deux personnages et de nouvelles possibiltiés de jeu</t>
  </si>
  <si>
    <t xml:space="preserve">l’ambiance toujours géniale</t>
  </si>
  <si>
    <t xml:space="preserve">les intéractions entre les personnages</t>
  </si>
  <si>
    <t xml:space="preserve">dommage de ne pouvoir coopérer à deux joueurs</t>
  </si>
  <si>
    <t xml:space="preserve">Le portage d’un j-rpg culte jamais sorti hors du Japon</t>
  </si>
  <si>
    <t xml:space="preserve">aucun bonus dans la réédition</t>
  </si>
  <si>
    <t xml:space="preserve">Lode runner legacy</t>
  </si>
  <si>
    <t xml:space="preserve">Tozai games</t>
  </si>
  <si>
    <t xml:space="preserve">Douglas E. Smith </t>
  </si>
  <si>
    <t xml:space="preserve">lode runner</t>
  </si>
  <si>
    <t xml:space="preserve">Le remake du jeu arcade star</t>
  </si>
  <si>
    <t xml:space="preserve">du nouveau et du vieux</t>
  </si>
  <si>
    <t xml:space="preserve">le mode deux joueurs au top</t>
  </si>
  <si>
    <t xml:space="preserve">graphiquement c’est mis à jour, mais bon…</t>
  </si>
  <si>
    <t xml:space="preserve">Lonely mountains : downhill</t>
  </si>
  <si>
    <t xml:space="preserve">Megagon industries</t>
  </si>
  <si>
    <t xml:space="preserve">Un jeu de descente de vtt à la fois technique et arcade</t>
  </si>
  <si>
    <t xml:space="preserve">fun et jouable</t>
  </si>
  <si>
    <t xml:space="preserve">Seulement 16 parcours</t>
  </si>
  <si>
    <t xml:space="preserve">flou</t>
  </si>
  <si>
    <t xml:space="preserve">Loop hero</t>
  </si>
  <si>
    <t xml:space="preserve">2D retro procedural</t>
  </si>
  <si>
    <t xml:space="preserve">Four quarters</t>
  </si>
  <si>
    <t xml:space="preserve">exclu totale hors démat</t>
  </si>
  <si>
    <t xml:space="preserve">Un jeu à mi chemin entre le RPG et le tower defense inversé qui demande d’escorter un héros dans une boucle temporelle infernale</t>
  </si>
  <si>
    <t xml:space="preserve">le concept vraiment top</t>
  </si>
  <si>
    <t xml:space="preserve">parfois impitoyablement injuste (surtout au début)</t>
  </si>
  <si>
    <t xml:space="preserve">Lovers in a dangerous spacetime</t>
  </si>
  <si>
    <t xml:space="preserve">Asteroid base</t>
  </si>
  <si>
    <t xml:space="preserve">Un jeu coopératif demandant d’unir ses forces pour faire progresser un vaisseau spatial géant dans des niveaux spatiaux franchement mal fâmés</t>
  </si>
  <si>
    <t xml:space="preserve">le jeu en coop, au top pour s’insulter</t>
  </si>
  <si>
    <t xml:space="preserve">peu de niveaux mais de trop grande taille</t>
  </si>
  <si>
    <t xml:space="preserve">Luigi's Mansion 3</t>
  </si>
  <si>
    <t xml:space="preserve">Le troisième épisode de la saga horrifico-comique</t>
  </si>
  <si>
    <t xml:space="preserve">un bijou de level design</t>
  </si>
  <si>
    <t xml:space="preserve">le mode coop vraiment sympa</t>
  </si>
  <si>
    <t xml:space="preserve">le mode multi versus assez timide, hors dlc payants</t>
  </si>
  <si>
    <t xml:space="preserve">la jouabilité réussie mais un poil complexe au départ</t>
  </si>
  <si>
    <t xml:space="preserve">Mad games tycoon</t>
  </si>
  <si>
    <t xml:space="preserve">Eggcode</t>
  </si>
  <si>
    <t xml:space="preserve">Toplitz productions</t>
  </si>
  <si>
    <t xml:space="preserve">Un jeu de gestion aux commandes d’un studio de jeu vidéo</t>
  </si>
  <si>
    <t xml:space="preserve">propre et lisible</t>
  </si>
  <si>
    <t xml:space="preserve">la gestion assez poussée</t>
  </si>
  <si>
    <t xml:space="preserve">Maneater</t>
  </si>
  <si>
    <t xml:space="preserve">Tripwire</t>
  </si>
  <si>
    <t xml:space="preserve">héros improbable + joue le méchant</t>
  </si>
  <si>
    <t xml:space="preserve">Un simulateur de requin scénarisé qui sonne un peu comme l’anti ecco par excellence</t>
  </si>
  <si>
    <t xml:space="preserve">le scénario kitsch totalement assumé</t>
  </si>
  <si>
    <t xml:space="preserve">un tourne un peu en rond une fois les premières heures passées</t>
  </si>
  <si>
    <t xml:space="preserve">Manifold garden</t>
  </si>
  <si>
    <t xml:space="preserve">William Chyr studio</t>
  </si>
  <si>
    <t xml:space="preserve">Un puzzle game mystique dans un environnement vertigineux</t>
  </si>
  <si>
    <t xml:space="preserve">Super joli</t>
  </si>
  <si>
    <t xml:space="preserve">amateurs d’action, passez vite vite vite votre chemin</t>
  </si>
  <si>
    <t xml:space="preserve">Mantis burn racing</t>
  </si>
  <si>
    <t xml:space="preserve">Voofoo studios</t>
  </si>
  <si>
    <t xml:space="preserve">Flyhigh works</t>
  </si>
  <si>
    <t xml:space="preserve">Un micromachines moderne jouable à 4 en écran splitté</t>
  </si>
  <si>
    <t xml:space="preserve">graphiquement un peu froid, parfois</t>
  </si>
  <si>
    <t xml:space="preserve">Mario + lapins crétins : kingdom battle</t>
  </si>
  <si>
    <t xml:space="preserve">Ubisoft Montreuil</t>
  </si>
  <si>
    <t xml:space="preserve">Un jeu de stratégie au tour par tour se rapprochant de  X-com ou Valkiria chronicles mais placé dans l’univers mignon et coloré de Mario, </t>
  </si>
  <si>
    <t xml:space="preserve">l’aspect stratégique poussé</t>
  </si>
  <si>
    <t xml:space="preserve">les cartes de grande qualité, qui multiplient les situations originales</t>
  </si>
  <si>
    <t xml:space="preserve">parfois ça ne vol pas très haut</t>
  </si>
  <si>
    <t xml:space="preserve">Mario et Sonic aux jeux olympiques de Tokyo</t>
  </si>
  <si>
    <t xml:space="preserve">plein d’épreuves variées</t>
  </si>
  <si>
    <t xml:space="preserve">quelques jeux en retrait (notamment karaté)</t>
  </si>
  <si>
    <t xml:space="preserve">Mario golf : super rush</t>
  </si>
  <si>
    <t xml:space="preserve">Une itération de la série de golf liée à Mario, proposant un mode multi « tous en même temps » assez fun</t>
  </si>
  <si>
    <t xml:space="preserve">le mode multi simultané original</t>
  </si>
  <si>
    <t xml:space="preserve">classique malgré tout</t>
  </si>
  <si>
    <t xml:space="preserve">Mario kart 8 - deluxe</t>
  </si>
  <si>
    <t xml:space="preserve">Top (+38 millions)</t>
  </si>
  <si>
    <t xml:space="preserve">Censuré en Occident (contenu immoral – faux bras d’honneur du perso splatoon fille supprimé)</t>
  </si>
  <si>
    <t xml:space="preserve">La version ultime du 8eme opus du jeu de kart, proposant la même expérience que sur Wii U avec l’ajout de tous les dlc et d’un mode bataille en arène « classique »</t>
  </si>
  <si>
    <t xml:space="preserve">plein de circuits, classiques ou nouveaux</t>
  </si>
  <si>
    <t xml:space="preserve">vraiment proche de l’opus Wii U (inclusion de DLC mise à part)</t>
  </si>
  <si>
    <t xml:space="preserve">un petit manque de je ne sais quoi pour le mettre au niveau des épisodes précédents</t>
  </si>
  <si>
    <t xml:space="preserve">Mario kart home circuit – Mario</t>
  </si>
  <si>
    <t xml:space="preserve">Accessoire (voiture télécommandée et arches) + mode éditeur intégré</t>
  </si>
  <si>
    <t xml:space="preserve">la réunion du jeu et du jouet Nintendo</t>
  </si>
  <si>
    <t xml:space="preserve">Un bijou d’originalité, qui permet de fabriquer des circuits dans son salon et de lancer sa petite course dans la foulée</t>
  </si>
  <si>
    <t xml:space="preserve">le concept dingue</t>
  </si>
  <si>
    <t xml:space="preserve">bon on reste dans des circuits plats</t>
  </si>
  <si>
    <t xml:space="preserve">gagner au loto pour jouer à deux</t>
  </si>
  <si>
    <t xml:space="preserve">Mario kart home circuit – Luigi</t>
  </si>
  <si>
    <t xml:space="preserve">Mario party superstars</t>
  </si>
  <si>
    <t xml:space="preserve">Le second Mrio party de la switch, dans la droite continuité de son prédecesseur mais intégrant quelques éléments nostalgiques d’anciens épisodes</t>
  </si>
  <si>
    <t xml:space="preserve">un bon cru de minijeux, bien équilibrés</t>
  </si>
  <si>
    <t xml:space="preserve">Mario strikers battle league football</t>
  </si>
  <si>
    <t xml:space="preserve">Le retour du jeu de football mario dans une version faisant la part belle aux équipements</t>
  </si>
  <si>
    <t xml:space="preserve">toujours un abus des super tirs</t>
  </si>
  <si>
    <t xml:space="preserve">Mario tennis aces</t>
  </si>
  <si>
    <t xml:space="preserve">Un jeu de tennis technique et agréable, parfait pour des séances multi</t>
  </si>
  <si>
    <t xml:space="preserve">enfin un mode histoire, ça faisait longtemps</t>
  </si>
  <si>
    <t xml:space="preserve">le système de jeu, souple et technique</t>
  </si>
  <si>
    <t xml:space="preserve">assez proche de l’opus Wii U, malgré une jouabilité affinée</t>
  </si>
  <si>
    <t xml:space="preserve">la casse de raquette, plutôt anecdotique</t>
  </si>
  <si>
    <t xml:space="preserve">Mechstermination</t>
  </si>
  <si>
    <t xml:space="preserve">Horberg productions</t>
  </si>
  <si>
    <t xml:space="preserve">Un boss shooter à la croisée entre Alien soldier, contra et shadow of colossus</t>
  </si>
  <si>
    <t xml:space="preserve">les robots généralement superbes</t>
  </si>
  <si>
    <t xml:space="preserve">le mode coop, où on s’accroche ensemble pour survivre</t>
  </si>
  <si>
    <t xml:space="preserve">les sauts particuliers, qui font rager</t>
  </si>
  <si>
    <t xml:space="preserve">Megaman x collection (rockman)</t>
  </si>
  <si>
    <t xml:space="preserve">Une compilation reprenant les quatre premiers épisodes de la franchise phrase de l’action 2d des ères 16 et 32 bits</t>
  </si>
  <si>
    <t xml:space="preserve">une très belle durée de vie</t>
  </si>
  <si>
    <t xml:space="preserve">peut être moins « choupi » que la série de base</t>
  </si>
  <si>
    <t xml:space="preserve">Megaman zero/zx collection (rockman)</t>
  </si>
  <si>
    <t xml:space="preserve">Multiples (gba, ds)</t>
  </si>
  <si>
    <t xml:space="preserve">Une compilation reprenant les quatre épisodes zero et les épisodes zx et zx advent des portables de Nintendo</t>
  </si>
  <si>
    <t xml:space="preserve">une belle durée de vie</t>
  </si>
  <si>
    <t xml:space="preserve">un poil moins kawaii que la série x</t>
  </si>
  <si>
    <t xml:space="preserve">Mémoires de la grande guerre + child of light</t>
  </si>
  <si>
    <t xml:space="preserve">La compilation incluant un jeu d’aventure rendant hommage à la grande guerre et la réédition du jeu d’aventure vita</t>
  </si>
  <si>
    <t xml:space="preserve">deux hommages à la narration de qualité en une seule cartouche</t>
  </si>
  <si>
    <t xml:space="preserve">le rythme parfois trop lent</t>
  </si>
  <si>
    <t xml:space="preserve">quelques puzzles poussifs (mémoires)</t>
  </si>
  <si>
    <t xml:space="preserve">Metroid dread</t>
  </si>
  <si>
    <t xml:space="preserve">Un metroid 2d frais et opressant</t>
  </si>
  <si>
    <t xml:space="preserve">la montée en puissance bien gérée</t>
  </si>
  <si>
    <t xml:space="preserve">l’univers un peu aseptisé parfois</t>
  </si>
  <si>
    <t xml:space="preserve">Metroid dread édition spéciale</t>
  </si>
  <si>
    <t xml:space="preserve">steelbook + artbook + cartes</t>
  </si>
  <si>
    <t xml:space="preserve">Mighty switch force collection</t>
  </si>
  <si>
    <t xml:space="preserve">joue au policier + joue au pompier</t>
  </si>
  <si>
    <t xml:space="preserve">La compilation du plateformer puzzle du créateur de Shantae, incluant mighty 1, mighty hyper, mighty 2 et la douteuse mighty academy</t>
  </si>
  <si>
    <t xml:space="preserve">les puzzles bien trouvés</t>
  </si>
  <si>
    <t xml:space="preserve">globalement court et sans surprise</t>
  </si>
  <si>
    <t xml:space="preserve">Ministry of broadcast</t>
  </si>
  <si>
    <t xml:space="preserve">Ministry of broadcast studio</t>
  </si>
  <si>
    <t xml:space="preserve">Un prince of persia like dans l’univers dystopique de Georges Orwell</t>
  </si>
  <si>
    <t xml:space="preserve">la jouabilité qui rappelle de bons souvenirs tout en proposant sa patte</t>
  </si>
  <si>
    <t xml:space="preserve">quelques situations répétitives</t>
  </si>
  <si>
    <t xml:space="preserve">un petit manque de folie graphiquement</t>
  </si>
  <si>
    <t xml:space="preserve">Minit</t>
  </si>
  <si>
    <t xml:space="preserve">Vlambeer</t>
  </si>
  <si>
    <t xml:space="preserve">Un jeu rappelant un mariage entre half minute hero et un A-RPG à la zelda awakening dans un univers ubuesque</t>
  </si>
  <si>
    <t xml:space="preserve">le concept de mort périodique, qui façonne le gameplay</t>
  </si>
  <si>
    <t xml:space="preserve">l’univers vraiment marrant</t>
  </si>
  <si>
    <t xml:space="preserve">graphiquement « minimaliste », et le mot est encore trop gentil</t>
  </si>
  <si>
    <t xml:space="preserve">court, forcément</t>
  </si>
  <si>
    <t xml:space="preserve">Mister driller : encore</t>
  </si>
  <si>
    <t xml:space="preserve">Le portage de l’opus gamecube, pour un jeu de vitesse et réflexion toujours aussi craquant</t>
  </si>
  <si>
    <t xml:space="preserve">le système de jeu original, bien pensé et stressant</t>
  </si>
  <si>
    <t xml:space="preserve">le mode à 4 top</t>
  </si>
  <si>
    <t xml:space="preserve">rien de bien révolutionnaire pour les habitués</t>
  </si>
  <si>
    <t xml:space="preserve">Moero crystal H</t>
  </si>
  <si>
    <t xml:space="preserve">Un donjon RPG frippon mais sympa à jouer</t>
  </si>
  <si>
    <t xml:space="preserve">graphiquement chatoyant</t>
  </si>
  <si>
    <t xml:space="preserve">l’aventure longue</t>
  </si>
  <si>
    <t xml:space="preserve">parfois un peu limite coté fan service</t>
  </si>
  <si>
    <t xml:space="preserve">Monster boy and the cursed kingdom</t>
  </si>
  <si>
    <t xml:space="preserve">Game atelier</t>
  </si>
  <si>
    <t xml:space="preserve">FDG entertainment</t>
  </si>
  <si>
    <t xml:space="preserve">Un remake dans l'esprit de la série wonder boy, réalisé par la scène indépendante</t>
  </si>
  <si>
    <r>
      <rPr>
        <sz val="11"/>
        <color rgb="FF000000"/>
        <rFont val="Calibri"/>
        <family val="2"/>
        <charset val="1"/>
      </rPr>
      <t xml:space="preserve">hyper joli et chatoyant  </t>
    </r>
    <r>
      <rPr>
        <sz val="11"/>
        <color rgb="FFFFFFFF"/>
        <rFont val="Calibri"/>
        <family val="2"/>
        <charset val="1"/>
      </rPr>
      <t xml:space="preserve">jsripoll</t>
    </r>
  </si>
  <si>
    <t xml:space="preserve">le gameplay qui s’étoffe au fil du jeu</t>
  </si>
  <si>
    <t xml:space="preserve">la musique d’intro, sérieux pourquoi ??</t>
  </si>
  <si>
    <t xml:space="preserve">Monster hunter stories 2</t>
  </si>
  <si>
    <t xml:space="preserve">farming à la con + girl power + moi, héros à 12 ans</t>
  </si>
  <si>
    <t xml:space="preserve">La suite de l’opus 3ds, proposant l’expérience monster hunter dans un univers bien plus scénarisé</t>
  </si>
  <si>
    <t xml:space="preserve">vraiment ultra joli et attachant</t>
  </si>
  <si>
    <t xml:space="preserve">l’histoire sympa à suivre</t>
  </si>
  <si>
    <t xml:space="preserve">plein de références au premier opus, donc si on ne l’a pas fait…</t>
  </si>
  <si>
    <t xml:space="preserve">Monster prom xxl</t>
  </si>
  <si>
    <t xml:space="preserve">Beautiful glitch</t>
  </si>
  <si>
    <t xml:space="preserve">Un dating simulateur proposant un mode « « « coop » » » finalement très versus</t>
  </si>
  <si>
    <t xml:space="preserve">bien déjanté</t>
  </si>
  <si>
    <t xml:space="preserve">jouer à deux et se pourrir la vie</t>
  </si>
  <si>
    <t xml:space="preserve">il faut accrocher au style</t>
  </si>
  <si>
    <t xml:space="preserve">Moon</t>
  </si>
  <si>
    <t xml:space="preserve">Love de lic</t>
  </si>
  <si>
    <t xml:space="preserve">Onion games</t>
  </si>
  <si>
    <t xml:space="preserve">Yoshiro Kimura</t>
  </si>
  <si>
    <t xml:space="preserve">Le portage d’une parodie de RPG dans lequel un petit garçon doit réparer les indélicatesses du grand et brave héros classique</t>
  </si>
  <si>
    <t xml:space="preserve">le concept excellent</t>
  </si>
  <si>
    <t xml:space="preserve">la réalisation un peu juste</t>
  </si>
  <si>
    <t xml:space="preserve">Moonlighter</t>
  </si>
  <si>
    <t xml:space="preserve">Digital sun</t>
  </si>
  <si>
    <t xml:space="preserve">Un jeu mixant RPG, exploration de donjon et gestion de magasin dans un univers frais</t>
  </si>
  <si>
    <t xml:space="preserve">la belle sensation de liberté</t>
  </si>
  <si>
    <t xml:space="preserve">la routine (donjon-magasin) finit vite par s’installer</t>
  </si>
  <si>
    <t xml:space="preserve">un mode histoire plus poussé aurait pu changer l’envergure du jeu</t>
  </si>
  <si>
    <t xml:space="preserve">Mother Russia bleeds</t>
  </si>
  <si>
    <t xml:space="preserve">contenu gore + drogue</t>
  </si>
  <si>
    <t xml:space="preserve">Dystopique – Russie</t>
  </si>
  <si>
    <t xml:space="preserve">Un beat them up classique mais très violent, avec une thématique assez intéressante et atypique</t>
  </si>
  <si>
    <t xml:space="preserve">le propos intéressant</t>
  </si>
  <si>
    <t xml:space="preserve">la difficulté un poil épicée sur quelques passages</t>
  </si>
  <si>
    <t xml:space="preserve">gore, vraiment</t>
  </si>
  <si>
    <t xml:space="preserve">,rb01srg20qlt°sz</t>
  </si>
  <si>
    <t xml:space="preserve">Moving out</t>
  </si>
  <si>
    <t xml:space="preserve">Un Overcooked like dans le monde du déménagement, très efficace avec ses situations variées</t>
  </si>
  <si>
    <t xml:space="preserve">les situations improbables</t>
  </si>
  <si>
    <t xml:space="preserve">un poil moins fun qu’overcooked</t>
  </si>
  <si>
    <t xml:space="preserve">Mrs splosion man</t>
  </si>
  <si>
    <t xml:space="preserve">Multiples (nombre de joueurs)</t>
  </si>
  <si>
    <t xml:space="preserve">Twisted pixel games</t>
  </si>
  <si>
    <t xml:space="preserve">Un jeu de plateforme psychédélique aux commandes d’un personnage qui….explose</t>
  </si>
  <si>
    <t xml:space="preserve">le concept vraiment sympa</t>
  </si>
  <si>
    <t xml:space="preserve">le multi fendard</t>
  </si>
  <si>
    <t xml:space="preserve">la lisibilité parfois douteuse, surtout en multi</t>
  </si>
  <si>
    <t xml:space="preserve">la tronche du héros, heu….</t>
  </si>
  <si>
    <t xml:space="preserve">Namcot collection</t>
  </si>
  <si>
    <t xml:space="preserve">Une compilation incluant un best of préhistorique du label Namcot (Battle City, Dragon Spirit, Family Jockey, Galaga, Mendel Palace, Pac-Man, Splatterhouse: Wanpaku Graffiti, Star Luster, The Tower of Druaga, Yokai Dochuki et Wagyan Land)</t>
  </si>
  <si>
    <t xml:space="preserve">un concentré de légendes de l’arcade</t>
  </si>
  <si>
    <t xml:space="preserve">c’est...vieux quoi</t>
  </si>
  <si>
    <t xml:space="preserve">Namco museum arcade pack</t>
  </si>
  <si>
    <t xml:space="preserve">Une compilation incluant pacman championship (dont un mode versus local), pacman vs et une tripotée de jeux rétro (Pac-Man, Galaga, Dig Dug, The Tower of Druaga, Sky Kid, Rolling Thunder, Splatterhouse, Galaga 88, Trank Force et Rolling Thunder 2)</t>
  </si>
  <si>
    <t xml:space="preserve">Pacman en versus, top</t>
  </si>
  <si>
    <t xml:space="preserve">le mode pacman 3D vs qui demande deux switch pour pouvoir incarner les fantômes</t>
  </si>
  <si>
    <t xml:space="preserve">le remaster léger</t>
  </si>
  <si>
    <t xml:space="preserve">Neo the world ends with you</t>
  </si>
  <si>
    <t xml:space="preserve">the world ends with you</t>
  </si>
  <si>
    <t xml:space="preserve">moi, héros à 12 ans + girl power+ twist de ouf</t>
  </si>
  <si>
    <t xml:space="preserve">La suite du RPG phare de la DS, proposant cette fois une monde entièrement en 3d</t>
  </si>
  <si>
    <t xml:space="preserve">le monde 3d, superbe</t>
  </si>
  <si>
    <t xml:space="preserve">le système de combat fidèle à la série</t>
  </si>
  <si>
    <t xml:space="preserve">c’est parfois le bordel, comme avant</t>
  </si>
  <si>
    <t xml:space="preserve">Neogeo pocket color selection volume 1</t>
  </si>
  <si>
    <t xml:space="preserve">Neogeo pocket</t>
  </si>
  <si>
    <t xml:space="preserve">multiple (king of fighters, metal slug, samurai shodown)</t>
  </si>
  <si>
    <t xml:space="preserve">La compilation des meilleurs titres de la Neogeo pocket, incluant : SNK GALS' FIGHTERS, SAMURAI SHODOWN! 2, KING OF FIGHTERS R-2, THE LAST BLADE: Beyond the Destiny, FATAL FURY FIRST CONTACT, SNK VS. CAPCOM: THE MATCH OF THE MILLENNIUM, METAL SLUG 1ST MISSION, METAL SLUG 2ND MISSION, DARK ARMS: Beast Buster 1999, BIG TOURNAMENT GOLF</t>
  </si>
  <si>
    <t xml:space="preserve">du beau monde retro</t>
  </si>
  <si>
    <t xml:space="preserve">c’est très rétro</t>
  </si>
  <si>
    <t xml:space="preserve">Neogeo pocket color selection volume 1 – classic edition</t>
  </si>
  <si>
    <t xml:space="preserve">New pokemon snap</t>
  </si>
  <si>
    <t xml:space="preserve">pokemon</t>
  </si>
  <si>
    <t xml:space="preserve">Le retour de la franchise de la N64 permettant de faire les meilleurs photos de pokemon</t>
  </si>
  <si>
    <t xml:space="preserve">la jouabilité rétroscopique</t>
  </si>
  <si>
    <t xml:space="preserve">il faut adhérer au monde pokemon, évidemment</t>
  </si>
  <si>
    <t xml:space="preserve">New super Lucky’s tale</t>
  </si>
  <si>
    <t xml:space="preserve">Playful corp</t>
  </si>
  <si>
    <t xml:space="preserve">Un jeu de plateforme 3d tout mignon aux commandes d’un écureuil, rappelant les meilleurs moments de la plateforme 3d de l’ère de la playstation 2</t>
  </si>
  <si>
    <t xml:space="preserve">vraiment super mignon</t>
  </si>
  <si>
    <t xml:space="preserve">les ajouts de la version switch</t>
  </si>
  <si>
    <t xml:space="preserve">la jouabilité qui peut être flottante</t>
  </si>
  <si>
    <t xml:space="preserve">Ninja gaiden collection</t>
  </si>
  <si>
    <t xml:space="preserve">multiples (xbox, xbox360)</t>
  </si>
  <si>
    <t xml:space="preserve">La compilation des trois opus de ninja gaiden version 3d</t>
  </si>
  <si>
    <t xml:space="preserve">l’univers cool</t>
  </si>
  <si>
    <t xml:space="preserve">DIF FI CILE</t>
  </si>
  <si>
    <t xml:space="preserve">Ninja saviors : return of the warriors – ninja warriors</t>
  </si>
  <si>
    <t xml:space="preserve">Le portage légèrement optimisé d’une rareté de la super nes des années 90</t>
  </si>
  <si>
    <t xml:space="preserve">l’absence de déplacements en profondeur</t>
  </si>
  <si>
    <t xml:space="preserve">Nintendo labo – multi kit (toy con)</t>
  </si>
  <si>
    <t xml:space="preserve">construction kit</t>
  </si>
  <si>
    <t xml:space="preserve">Accessoire (kit construction obligatoire) - incompatible switch lite</t>
  </si>
  <si>
    <t xml:space="preserve">précurseur des jeux de construction hors ligne</t>
  </si>
  <si>
    <t xml:space="preserve">Un jeu d’origamie et d’assemblage hors écran qui permet ensuite d’utiliser les joy-con de façon totalement originale, pour pêcher un poisson ou animer un petit robot chien</t>
  </si>
  <si>
    <t xml:space="preserve">une vraie brochette d’expériences</t>
  </si>
  <si>
    <t xml:space="preserve">les montages un peu longs pour garder l’attention d’un enfant</t>
  </si>
  <si>
    <t xml:space="preserve">Nintendo labo – véhicules kit (toy con)</t>
  </si>
  <si>
    <t xml:space="preserve">Accessoire (kit construction obligatoire) – incompatible switch lite</t>
  </si>
  <si>
    <t xml:space="preserve">Un jeu d’origamie et d’assemblage hors écran qui permet ensuite d’utiliser les joy-con de façon totalement originale, pour piloter divers véhicules</t>
  </si>
  <si>
    <t xml:space="preserve">le mode « jeu » manque d’envergure</t>
  </si>
  <si>
    <t xml:space="preserve">Nintendo labo – robot kit (toy con)</t>
  </si>
  <si>
    <t xml:space="preserve">Un jeu d’origamie et d’assemblage hors écran qui permet ensuite d’utiliser les joy-con de façon totalement originale, pour piloter un gorobot</t>
  </si>
  <si>
    <t xml:space="preserve">la sensation de piloter un robot géant</t>
  </si>
  <si>
    <t xml:space="preserve">le mode deux joueurs</t>
  </si>
  <si>
    <t xml:space="preserve">le montage loooooooong</t>
  </si>
  <si>
    <t xml:space="preserve">régler à la taille de chacun est bien pénible</t>
  </si>
  <si>
    <t xml:space="preserve">Nintendo labo – VR kit starter</t>
  </si>
  <si>
    <t xml:space="preserve">Accessoire (kit VR obligatoire) – incompatible switch lite</t>
  </si>
  <si>
    <t xml:space="preserve">précurseur VR en carton</t>
  </si>
  <si>
    <t xml:space="preserve">Une expérience VR façon Nintendo avec des accessoires fabriqués par le joueur avec l’aide des kits carton fournis</t>
  </si>
  <si>
    <t xml:space="preserve">l’originalité de l’expérience</t>
  </si>
  <si>
    <t xml:space="preserve">tenir son casque VR avec les mains, ça va 5 minutes</t>
  </si>
  <si>
    <t xml:space="preserve">Nippon marathon</t>
  </si>
  <si>
    <t xml:space="preserve">Onion soup interactive</t>
  </si>
  <si>
    <t xml:space="preserve">L’adaptation officieuse de Takashi castle via un jeu de course à la micromachines</t>
  </si>
  <si>
    <t xml:space="preserve">génial en multi, mais bon aussi en solo</t>
  </si>
  <si>
    <t xml:space="preserve">les musiques barrées</t>
  </si>
  <si>
    <t xml:space="preserve">pas tant de circuits que ça</t>
  </si>
  <si>
    <t xml:space="preserve">les musiques top mais peu nombreuses</t>
  </si>
  <si>
    <t xml:space="preserve">la jouabilité au Joycon bien meilleure que la wiimote</t>
  </si>
  <si>
    <t xml:space="preserve">toujours aussi pénible entre les combats</t>
  </si>
  <si>
    <t xml:space="preserve">c’est toujours limite graphiquement</t>
  </si>
  <si>
    <t xml:space="preserve">le bon rythme de jeu</t>
  </si>
  <si>
    <t xml:space="preserve">No more heroes 3</t>
  </si>
  <si>
    <t xml:space="preserve">super héros en collant/armure + bimbos et lolitas + bouge ton popotin – jeu sportif</t>
  </si>
  <si>
    <t xml:space="preserve">Le dernier épisode de la saga no more heroes</t>
  </si>
  <si>
    <t xml:space="preserve">le retour de la saga, c’est cool</t>
  </si>
  <si>
    <t xml:space="preserve">rempli de problèmes techniques</t>
  </si>
  <si>
    <t xml:space="preserve">les « méchants » en retrait</t>
  </si>
  <si>
    <t xml:space="preserve">No more heroes : Travis strikes again</t>
  </si>
  <si>
    <t xml:space="preserve">Un spin off du beat them up phare de la wii</t>
  </si>
  <si>
    <t xml:space="preserve">l’histoire barrée</t>
  </si>
  <si>
    <t xml:space="preserve">Le portage du grand classique amiga, dans une version remaniée mais sympa, surtout à plusieurs</t>
  </si>
  <si>
    <t xml:space="preserve">les batailles !</t>
  </si>
  <si>
    <t xml:space="preserve">les mécaniques nouvelles ok</t>
  </si>
  <si>
    <t xml:space="preserve">la refonte graphique et sonore mouif</t>
  </si>
  <si>
    <t xml:space="preserve">les petits traits d’humour de l’original, tous disparus (et l’original n’est même pas joint)</t>
  </si>
  <si>
    <t xml:space="preserve">No straight roads</t>
  </si>
  <si>
    <t xml:space="preserve">Metronomik</t>
  </si>
  <si>
    <t xml:space="preserve">Malaisie</t>
  </si>
  <si>
    <t xml:space="preserve">Un jeu d’action dans un univers rock barré, en lutte contre la techno envahissante</t>
  </si>
  <si>
    <t xml:space="preserve">l’univers et la mise en scène vraiment frais</t>
  </si>
  <si>
    <t xml:space="preserve">le coop à 3 exclusif</t>
  </si>
  <si>
    <t xml:space="preserve">le système de jeu somme toute classiques</t>
  </si>
  <si>
    <t xml:space="preserve">Octopath traveler</t>
  </si>
  <si>
    <t xml:space="preserve">2D sur décors 3d retro</t>
  </si>
  <si>
    <t xml:space="preserve">farming à la con + girl power</t>
  </si>
  <si>
    <t xml:space="preserve">Un J-RPG qui se démarque par des graphismes particuliers et son histoire permettant de suivre les aventures de huit protagonistes principaux</t>
  </si>
  <si>
    <t xml:space="preserve">une vraie profondeur (personnages, histoire, univers)</t>
  </si>
  <si>
    <t xml:space="preserve">le style graphique peut rebuter(mais s’avère au final bien réussi)</t>
  </si>
  <si>
    <t xml:space="preserve">la fin du jeu, moins marquante</t>
  </si>
  <si>
    <t xml:space="preserve">Odallus + Oniken collection</t>
  </si>
  <si>
    <t xml:space="preserve">Une compilation comprenant deux excellents clones retro de castlevania et ninja gaiden</t>
  </si>
  <si>
    <t xml:space="preserve">le vrai parfum du (bon) rétro</t>
  </si>
  <si>
    <t xml:space="preserve">un peu courts, difficulté mise à part</t>
  </si>
  <si>
    <t xml:space="preserve">Oddworld collection</t>
  </si>
  <si>
    <t xml:space="preserve">multiples (ps vita, xbox)</t>
  </si>
  <si>
    <t xml:space="preserve">La compilation comprenant Abe new n tasty ainsi que munch odyssey et stranger wrath</t>
  </si>
  <si>
    <t xml:space="preserve">New n tasty toujours superbe</t>
  </si>
  <si>
    <t xml:space="preserve">un monde vraiment bien fichu</t>
  </si>
  <si>
    <t xml:space="preserve">la caméra folle de Munch odyssey</t>
  </si>
  <si>
    <t xml:space="preserve">Okinawa rush – limited edition</t>
  </si>
  <si>
    <t xml:space="preserve">Sokaikan</t>
  </si>
  <si>
    <t xml:space="preserve">Un action game nostalgique en milieu féodal japonais et proposant un bien rare mode deux joueurs</t>
  </si>
  <si>
    <t xml:space="preserve">les sensations de jeux sympa (mode nostalgie activé)</t>
  </si>
  <si>
    <t xml:space="preserve">Old man’s journey</t>
  </si>
  <si>
    <t xml:space="preserve">Broken rules</t>
  </si>
  <si>
    <t xml:space="preserve">Un puzzle game narratif au rythme chancelant d’un papy qui se lance dans un bien mystérieux voyage</t>
  </si>
  <si>
    <t xml:space="preserve">l’univers zen en envoutant</t>
  </si>
  <si>
    <t xml:space="preserve">la narration minimaliste mais émouvante</t>
  </si>
  <si>
    <t xml:space="preserve">1h30 en ligne droite</t>
  </si>
  <si>
    <t xml:space="preserve">le gameplay reste minimaliste ET répétitif</t>
  </si>
  <si>
    <t xml:space="preserve">Old school musical</t>
  </si>
  <si>
    <t xml:space="preserve">La moutarde</t>
  </si>
  <si>
    <t xml:space="preserve">multiple (zelda, tortues ninja, outrun) – hommage</t>
  </si>
  <si>
    <t xml:space="preserve">Un musical parodique qui reprend sans aucun droit toutes les séries majeures des années 80 et 90</t>
  </si>
  <si>
    <t xml:space="preserve">la playlist de qualité</t>
  </si>
  <si>
    <t xml:space="preserve">on imagine même pas s’il y avait eu les vraies musiques</t>
  </si>
  <si>
    <t xml:space="preserve">le jeu à 2 moyen</t>
  </si>
  <si>
    <t xml:space="preserve">Omori</t>
  </si>
  <si>
    <t xml:space="preserve">Omocat</t>
  </si>
  <si>
    <t xml:space="preserve">moi, héros à 12 ans + joue le méchant</t>
  </si>
  <si>
    <t xml:space="preserve">RPG maker</t>
  </si>
  <si>
    <t xml:space="preserve">Un jrpg à la fois cartoonesque et malsain posant de vraies reflexions sur la notion de culpabilité</t>
  </si>
  <si>
    <t xml:space="preserve">le scénario profond, cohérent, touchant</t>
  </si>
  <si>
    <t xml:space="preserve">de belles trouvailles de représentation graphique</t>
  </si>
  <si>
    <t xml:space="preserve">côté gameplay, c’est assez light</t>
  </si>
  <si>
    <t xml:space="preserve">One step from eden</t>
  </si>
  <si>
    <t xml:space="preserve">Thomas Moon Kang</t>
  </si>
  <si>
    <t xml:space="preserve">Un jeu d’opposition matiné de stratégie et de rogue lite</t>
  </si>
  <si>
    <t xml:space="preserve">le système de jeu hyper profond</t>
  </si>
  <si>
    <t xml:space="preserve">il faut s’investir grandement pour arriver à quelque chose</t>
  </si>
  <si>
    <t xml:space="preserve">Ori and the blind forest definitive edition</t>
  </si>
  <si>
    <t xml:space="preserve">Moon studios</t>
  </si>
  <si>
    <t xml:space="preserve">Un jeu de plateforme-aventure à la metroid particulièrement beau et touchant</t>
  </si>
  <si>
    <t xml:space="preserve">l’univers enchanteur et mélancolique</t>
  </si>
  <si>
    <t xml:space="preserve">une petite tendance à (trop) se perdre dans le dédale des niveaux</t>
  </si>
  <si>
    <t xml:space="preserve">Ori and the will of wisp</t>
  </si>
  <si>
    <t xml:space="preserve">xbox one</t>
  </si>
  <si>
    <t xml:space="preserve">Le second opus de la saga forestière,toujours aussi incroyable</t>
  </si>
  <si>
    <t xml:space="preserve">qu’est ce que c’est beau</t>
  </si>
  <si>
    <t xml:space="preserve">qu’est ce que c’est dur</t>
  </si>
  <si>
    <t xml:space="preserve">Overcooked 2</t>
  </si>
  <si>
    <t xml:space="preserve">La suite du simulateur de restaurant coopératif, rajoutant des fonctionnalité »s sur une base multijoueurs toujours aussi excellente</t>
  </si>
  <si>
    <t xml:space="preserve">et c’est reparti pour 10 heures d’insulte en couple</t>
  </si>
  <si>
    <t xml:space="preserve">pas beaucoup de nouveautés</t>
  </si>
  <si>
    <t xml:space="preserve">Overcooked all you can eat</t>
  </si>
  <si>
    <t xml:space="preserve">L’intégrale de Overcooked, intégrant en dur tous les DLC des deux premiers opus</t>
  </si>
  <si>
    <t xml:space="preserve">PLEIN de choses</t>
  </si>
  <si>
    <t xml:space="preserve">rien de nouveau à part la compil</t>
  </si>
  <si>
    <t xml:space="preserve">Owlboy</t>
  </si>
  <si>
    <t xml:space="preserve">D-pad studio</t>
  </si>
  <si>
    <t xml:space="preserve">Un jeu de plateforme aventure dans la peau d’un jeune homme-hibou dans une aventure combinant plateforme et phases de vol libre</t>
  </si>
  <si>
    <t xml:space="preserve">libre comme l’oiseau</t>
  </si>
  <si>
    <t xml:space="preserve">Panorama cotton</t>
  </si>
  <si>
    <t xml:space="preserve">Beep</t>
  </si>
  <si>
    <t xml:space="preserve">La ressortie du jeu ultra rare de la megadrive, concurrent « mignon » de space harrier</t>
  </si>
  <si>
    <t xml:space="preserve">Panzer dragoon remake</t>
  </si>
  <si>
    <t xml:space="preserve">Megapixel studio</t>
  </si>
  <si>
    <t xml:space="preserve">Sega – team andromeda</t>
  </si>
  <si>
    <t xml:space="preserve">Philippines</t>
  </si>
  <si>
    <t xml:space="preserve">Le remake du shooter star de la saturn, bien remis au goût du jour</t>
  </si>
  <si>
    <t xml:space="preserve">vraiment fidèle à l’original</t>
  </si>
  <si>
    <t xml:space="preserve">vraiment très fidèle à l’original</t>
  </si>
  <si>
    <t xml:space="preserve">graphiquement bien mais pas au top non plus</t>
  </si>
  <si>
    <t xml:space="preserve">Panzer paladin</t>
  </si>
  <si>
    <t xml:space="preserve">gorobots partout + girl power</t>
  </si>
  <si>
    <t xml:space="preserve">Un jeu d’action rappelant fortement  metal warriors sur snes</t>
  </si>
  <si>
    <t xml:space="preserve">joli pixel art</t>
  </si>
  <si>
    <t xml:space="preserve">plein d’idées originales</t>
  </si>
  <si>
    <t xml:space="preserve">la lisibilité parfois prise en défaut</t>
  </si>
  <si>
    <t xml:space="preserve">Paper Mario : the origami king</t>
  </si>
  <si>
    <t xml:space="preserve">magnets</t>
  </si>
  <si>
    <t xml:space="preserve">Un Mario RPG dans le monde de l’origami</t>
  </si>
  <si>
    <t xml:space="preserve">les trouvailles de gameplay</t>
  </si>
  <si>
    <t xml:space="preserve">le système de combat ok mais sans surprise</t>
  </si>
  <si>
    <t xml:space="preserve">Pawarumi</t>
  </si>
  <si>
    <t xml:space="preserve">Manufacture 43</t>
  </si>
  <si>
    <t xml:space="preserve">Science-fiction – spatial + Amérique du sud</t>
  </si>
  <si>
    <t xml:space="preserve">Un shooter classique reprenant les principes d’Ikaruga dans un monde azteco-spatial</t>
  </si>
  <si>
    <t xml:space="preserve">les superbes mécaniques</t>
  </si>
  <si>
    <t xml:space="preserve">l’ambiance originale</t>
  </si>
  <si>
    <t xml:space="preserve">seulement tout seul</t>
  </si>
  <si>
    <t xml:space="preserve">Penguin wars</t>
  </si>
  <si>
    <t xml:space="preserve">Dispatch games</t>
  </si>
  <si>
    <t xml:space="preserve">Un jeu d’arcade versus proche du ballon prisoonnier dans un univers totalement loufoque</t>
  </si>
  <si>
    <t xml:space="preserve">simplet mais technique</t>
  </si>
  <si>
    <t xml:space="preserve">l’univers totalement nawak</t>
  </si>
  <si>
    <t xml:space="preserve">techniquement c’est sympa mais pas transcendant</t>
  </si>
  <si>
    <t xml:space="preserve">la durée de vie en solo</t>
  </si>
  <si>
    <t xml:space="preserve">Phoenotopia : awakening</t>
  </si>
  <si>
    <t xml:space="preserve">Cape cosmic</t>
  </si>
  <si>
    <t xml:space="preserve">Premium edition games</t>
  </si>
  <si>
    <t xml:space="preserve">Un RPG light rappelant les meilleurs moments de zelda 2</t>
  </si>
  <si>
    <t xml:space="preserve">le feeling zelda 2</t>
  </si>
  <si>
    <t xml:space="preserve">aucune révolution à l’horizon malgré tout</t>
  </si>
  <si>
    <t xml:space="preserve">Pikmin 3 deluxe</t>
  </si>
  <si>
    <t xml:space="preserve">+2  millions</t>
  </si>
  <si>
    <t xml:space="preserve">wiiu</t>
  </si>
  <si>
    <t xml:space="preserve">le mode coop intégral en bonus</t>
  </si>
  <si>
    <t xml:space="preserve">Planescape torment &amp; Icewind dale</t>
  </si>
  <si>
    <t xml:space="preserve">Icewind dale est bien bourrin</t>
  </si>
  <si>
    <t xml:space="preserve">Plants vs zombies : la bataille de neighborville édition intégrale</t>
  </si>
  <si>
    <t xml:space="preserve">Popcap Vancouver</t>
  </si>
  <si>
    <t xml:space="preserve">plants vs zombies</t>
  </si>
  <si>
    <t xml:space="preserve">Le shooter phare dans une version complète et fun</t>
  </si>
  <si>
    <t xml:space="preserve">l’univers cool et barré</t>
  </si>
  <si>
    <t xml:space="preserve">jouable sans connexion !</t>
  </si>
  <si>
    <t xml:space="preserve">pas de mode splitté</t>
  </si>
  <si>
    <t xml:space="preserve">Pocky &amp; Rocky reshrined</t>
  </si>
  <si>
    <t xml:space="preserve">Super nintendo</t>
  </si>
  <si>
    <t xml:space="preserve">Le portage (trèèèèès légèrement) réactualisé du hit snes</t>
  </si>
  <si>
    <t xml:space="preserve">Pode</t>
  </si>
  <si>
    <t xml:space="preserve">Henchman &amp; goon</t>
  </si>
  <si>
    <t xml:space="preserve">Avance</t>
  </si>
  <si>
    <t xml:space="preserve">Un petit jeu plateforme puzzle coopératif dans un univers charmant</t>
  </si>
  <si>
    <t xml:space="preserve">très mimi</t>
  </si>
  <si>
    <t xml:space="preserve">une vraie balade pour deux joueurs</t>
  </si>
  <si>
    <t xml:space="preserve">quelques énigmes franchement obscures</t>
  </si>
  <si>
    <t xml:space="preserve">Pokemon diamant étincelant</t>
  </si>
  <si>
    <t xml:space="preserve">2 sans fil (multijeux requis) pour versus</t>
  </si>
  <si>
    <t xml:space="preserve">versus + échange de données</t>
  </si>
  <si>
    <t xml:space="preserve">Ilca</t>
  </si>
  <si>
    <t xml:space="preserve">collectionnite aigue + moi, héros à 12 ans</t>
  </si>
  <si>
    <t xml:space="preserve">Japon (contemporain) – Hokkaido (hommage figuré)</t>
  </si>
  <si>
    <t xml:space="preserve">Le remake de l’épisode star de la DS</t>
  </si>
  <si>
    <t xml:space="preserve">toujours aussi sympa</t>
  </si>
  <si>
    <t xml:space="preserve">graphiquement mouif</t>
  </si>
  <si>
    <t xml:space="preserve">ils sont passés où les bonus de la version DS ?</t>
  </si>
  <si>
    <t xml:space="preserve">Pokemon let’s go Pikachu</t>
  </si>
  <si>
    <t xml:space="preserve">2 pour coop</t>
  </si>
  <si>
    <t xml:space="preserve">coop et versus + échange de données</t>
  </si>
  <si>
    <t xml:space="preserve">Top (+14 millions)</t>
  </si>
  <si>
    <t xml:space="preserve">Game boy</t>
  </si>
  <si>
    <t xml:space="preserve">Accessoire (pokeball+ facultative)</t>
  </si>
  <si>
    <t xml:space="preserve">Censuré en Arabie Saoudite (religion – interdiction due à la promotion du darwinisme/théorie de l’évolution)</t>
  </si>
  <si>
    <t xml:space="preserve">Le remake des premières aventures de pokemon, avec une approche simplifiée rendant le concept accessible et sympathique tant pour les nouveaux joueurs que les vétérans nostalgiques</t>
  </si>
  <si>
    <t xml:space="preserve">une superbe réécriture de l’histoire originelle</t>
  </si>
  <si>
    <t xml:space="preserve">le système de jeu fluidifié</t>
  </si>
  <si>
    <t xml:space="preserve">c’est un peu moumou</t>
  </si>
  <si>
    <t xml:space="preserve">le mode coop trop limité (globalement rien, hormis en combat)</t>
  </si>
  <si>
    <t xml:space="preserve">Prinny 1.2 exploded &amp; reloaded</t>
  </si>
  <si>
    <t xml:space="preserve">Artbook + ost + figurine</t>
  </si>
  <si>
    <t xml:space="preserve">la ressortie des deux spin of pingouinesques de la série Disgaea</t>
  </si>
  <si>
    <t xml:space="preserve">Project highrise</t>
  </si>
  <si>
    <t xml:space="preserve">Somasim</t>
  </si>
  <si>
    <t xml:space="preserve">Un successeur spirituel à Sim tower issu de la scène indépendante, proposant un système de gestion très poussé et un aspect graphique un peu sommaire</t>
  </si>
  <si>
    <t xml:space="preserve">la prise en main plutôt accessible</t>
  </si>
  <si>
    <t xml:space="preserve">très austère graphiquement</t>
  </si>
  <si>
    <t xml:space="preserve">Project zero - la prêtresse des eaux noires (fatal frame maiden of black water)</t>
  </si>
  <si>
    <t xml:space="preserve">wiiU</t>
  </si>
  <si>
    <t xml:space="preserve">Le portage du proejct zero wiiU</t>
  </si>
  <si>
    <t xml:space="preserve">parfaitement jouable en portable</t>
  </si>
  <si>
    <t xml:space="preserve">Psikyo collection vol1</t>
  </si>
  <si>
    <t xml:space="preserve">Un jeu rassemblant plusieurs classiques du shoot arcade (srikers 1945, sol divide, samurai aces, gunbird)</t>
  </si>
  <si>
    <t xml:space="preserve">une belle sélection de shooters</t>
  </si>
  <si>
    <t xml:space="preserve">un bon défouloir à deux</t>
  </si>
  <si>
    <t xml:space="preserve">Sol Divide a vieilli</t>
  </si>
  <si>
    <t xml:space="preserve">Psikyo collection vol2</t>
  </si>
  <si>
    <t xml:space="preserve">Un jeu rassemblant plusieurs classiques du shoot arcade (srikers 1945 II, gunbird 2, dragon blaze et sengoku Blade/tengai)</t>
  </si>
  <si>
    <t xml:space="preserve">aurait dû être intégré dans le premier volume</t>
  </si>
  <si>
    <t xml:space="preserve">Psikyo collection vol3</t>
  </si>
  <si>
    <t xml:space="preserve">Un jeu rassemblant plusieurs classiques du shoot arcade (srikers 1999, zero gunner 2, gunbarich, sengoku cannon)</t>
  </si>
  <si>
    <t xml:space="preserve">débattre pendant 2 heures de l’avantage de la partie puyo sur la partie tetris (et inversement)</t>
  </si>
  <si>
    <t xml:space="preserve">La fusion improbable (mais diablement réussie) des univers de deux des plus grands puzzle vs games de l’histoire, pour un résultat qui multiplie les modes et le plaisir de jeu</t>
  </si>
  <si>
    <t xml:space="preserve">topissime à deux</t>
  </si>
  <si>
    <t xml:space="preserve">le mode histoire, formateur mais gnagnan au possible</t>
  </si>
  <si>
    <t xml:space="preserve">Quake</t>
  </si>
  <si>
    <t xml:space="preserve">L’adaptation du shooter en full 3d de légende, avec tout un tas d’options nouvelles</t>
  </si>
  <si>
    <t xml:space="preserve">le mode multi super</t>
  </si>
  <si>
    <t xml:space="preserve">c’est moche, malgré tout</t>
  </si>
  <si>
    <t xml:space="preserve">Raiden IV mikado remix</t>
  </si>
  <si>
    <t xml:space="preserve">Ufo</t>
  </si>
  <si>
    <t xml:space="preserve">La réédition du 4ème opus de la série de référence</t>
  </si>
  <si>
    <t xml:space="preserve">pas de révolution par rapport à la mouture initiale (options mis à part)</t>
  </si>
  <si>
    <t xml:space="preserve">un peu de nostalgie de l’ère 2d</t>
  </si>
  <si>
    <t xml:space="preserve">Rayman legends – definitive edition</t>
  </si>
  <si>
    <t xml:space="preserve">Multiples (playstation 3, xbox 360, ps vita, Wii U)</t>
  </si>
  <si>
    <t xml:space="preserve">Rayman Legends dans sa version finale, avec un mode kung-foot amélioré et un aspect multi toujours aussi culte</t>
  </si>
  <si>
    <t xml:space="preserve">génial seul, culte à plusieurs</t>
  </si>
  <si>
    <t xml:space="preserve">Kung foot, une super idée</t>
  </si>
  <si>
    <t xml:space="preserve">une once de nostalgie au regard du style naif du jeu d’origine</t>
  </si>
  <si>
    <t xml:space="preserve">Real myst</t>
  </si>
  <si>
    <t xml:space="preserve">Le portage du remake du grand pilier des point n click pc</t>
  </si>
  <si>
    <t xml:space="preserve">la liberté de se déplacer</t>
  </si>
  <si>
    <t xml:space="preserve">une meilleure vision globale de l’ile</t>
  </si>
  <si>
    <t xml:space="preserve">en terme de gameplay, le déplacement n’apporte pas grand-chose</t>
  </si>
  <si>
    <t xml:space="preserve">rien de nouveau sinon</t>
  </si>
  <si>
    <t xml:space="preserve">Record of Lodoss war : Deedlit in wonder labyrinth</t>
  </si>
  <si>
    <t xml:space="preserve">Team ladybug</t>
  </si>
  <si>
    <t xml:space="preserve">Lodoss</t>
  </si>
  <si>
    <t xml:space="preserve">Une aventure aux commandes de l’héroine de la série</t>
  </si>
  <si>
    <t xml:space="preserve">trop facile</t>
  </si>
  <si>
    <t xml:space="preserve">trop classique</t>
  </si>
  <si>
    <t xml:space="preserve">Return of the Obra Dinn</t>
  </si>
  <si>
    <t xml:space="preserve">ost+livre</t>
  </si>
  <si>
    <t xml:space="preserve">Un jeu d’enquête efficace proposant un parti-pris graphique très spécial</t>
  </si>
  <si>
    <t xml:space="preserve">l’enquête foisonante</t>
  </si>
  <si>
    <t xml:space="preserve">les déductions parfois un peu tatillonnes</t>
  </si>
  <si>
    <t xml:space="preserve">Riot – civil unrest</t>
  </si>
  <si>
    <t xml:space="preserve">Leonard Menchiari</t>
  </si>
  <si>
    <t xml:space="preserve">Un simulateur d’émeutes à vivre de chaque côté de la palissade</t>
  </si>
  <si>
    <t xml:space="preserve">le concept accrocheur et bien réalisé</t>
  </si>
  <si>
    <t xml:space="preserve">la durée de vie pas folle</t>
  </si>
  <si>
    <t xml:space="preserve">Ring fit adventures</t>
  </si>
  <si>
    <t xml:space="preserve">Accessoire (ring fit obligatoire) – incompatible switch lite</t>
  </si>
  <si>
    <t xml:space="preserve">précurseur des jeux d’aventure fitness</t>
  </si>
  <si>
    <t xml:space="preserve">Un RPG light qui permet de gagner en niveaux tout en perdant en kilos</t>
  </si>
  <si>
    <t xml:space="preserve">le mix fitness et aventure</t>
  </si>
  <si>
    <t xml:space="preserve">varié et drôle</t>
  </si>
  <si>
    <t xml:space="preserve">une certaine impression d’avoir l’air con</t>
  </si>
  <si>
    <t xml:space="preserve">Rising hell</t>
  </si>
  <si>
    <t xml:space="preserve">Toge productions</t>
  </si>
  <si>
    <t xml:space="preserve">Indonésie</t>
  </si>
  <si>
    <t xml:space="preserve">Un platformer hadcore tout en verticalité où il est question de s’achapper de l’enfer</t>
  </si>
  <si>
    <t xml:space="preserve">super « « mimi » »</t>
  </si>
  <si>
    <t xml:space="preserve">court et dur, mais c’est le genre qui veut ça en fait</t>
  </si>
  <si>
    <t xml:space="preserve">Rival megagun</t>
  </si>
  <si>
    <t xml:space="preserve">Artbook + ost + jeu de société + goodies</t>
  </si>
  <si>
    <t xml:space="preserve">Spacewave software</t>
  </si>
  <si>
    <t xml:space="preserve">First press games</t>
  </si>
  <si>
    <t xml:space="preserve">Un shooter avec une option versus rappelant les meilleurs moments de twinkle star sprite</t>
  </si>
  <si>
    <t xml:space="preserve">le shooter versus, concept en or</t>
  </si>
  <si>
    <t xml:space="preserve">les graphismes sympa sans plus</t>
  </si>
  <si>
    <t xml:space="preserve">River city girls</t>
  </si>
  <si>
    <t xml:space="preserve">Une nouvelle itération moderne de la série de bourre-pif de rue</t>
  </si>
  <si>
    <t xml:space="preserve">graphiquement frais et abouti</t>
  </si>
  <si>
    <t xml:space="preserve">le scénar un peu neuneu</t>
  </si>
  <si>
    <t xml:space="preserve">Rive ultimate edition</t>
  </si>
  <si>
    <t xml:space="preserve">Two tribes </t>
  </si>
  <si>
    <t xml:space="preserve">Un twin stick shooter de profil aux commandes d’un tank dans une ambiance mécanique</t>
  </si>
  <si>
    <t xml:space="preserve">le rythme au top</t>
  </si>
  <si>
    <t xml:space="preserve">l’humour du héros souvent décapant</t>
  </si>
  <si>
    <t xml:space="preserve">graphiquement c’est propre, mais c’est gris</t>
  </si>
  <si>
    <t xml:space="preserve">quelques pics de difficulté qui rendent fou</t>
  </si>
  <si>
    <t xml:space="preserve">Road 96</t>
  </si>
  <si>
    <t xml:space="preserve">Digix art</t>
  </si>
  <si>
    <t xml:space="preserve">Un narratif procédural invitant au voyage</t>
  </si>
  <si>
    <t xml:space="preserve">la bonne rejouabilité</t>
  </si>
  <si>
    <t xml:space="preserve">le côté procédural assez peu décisif au final</t>
  </si>
  <si>
    <t xml:space="preserve">Rogue legacy</t>
  </si>
  <si>
    <t xml:space="preserve">13AM games</t>
  </si>
  <si>
    <t xml:space="preserve">Un des rogues-like star des années 2015, proposant d’incarner un preux chevalier….et toute sa descendance dans une quête épique</t>
  </si>
  <si>
    <t xml:space="preserve">acquérir des pouvoirs et progresser pas après pas</t>
  </si>
  <si>
    <t xml:space="preserve">le level design clair et efficace, mais pas brillant non plus</t>
  </si>
  <si>
    <t xml:space="preserve">le genre le veut, mais ça reste répétitif</t>
  </si>
  <si>
    <t xml:space="preserve">Romancing saga 3 remastered</t>
  </si>
  <si>
    <t xml:space="preserve">Multiples (choix moraux et personnages)</t>
  </si>
  <si>
    <t xml:space="preserve">précurseur des J-RPG à grande liberté</t>
  </si>
  <si>
    <t xml:space="preserve">romancing saga</t>
  </si>
  <si>
    <t xml:space="preserve">Un J-rpg d’apprence classique mais proposant une vraie liberté de mouvement et des points de vue multiples</t>
  </si>
  <si>
    <t xml:space="preserve">un monde vaste</t>
  </si>
  <si>
    <t xml:space="preserve">plein de personnages jouables, tous différents</t>
  </si>
  <si>
    <t xml:space="preserve">con se sent paumé parfois</t>
  </si>
  <si>
    <t xml:space="preserve">on se fait un peu chier parfois</t>
  </si>
  <si>
    <t xml:space="preserve">Tabass B</t>
  </si>
  <si>
    <t xml:space="preserve">Root film</t>
  </si>
  <si>
    <t xml:space="preserve">Un visual novel proche de root letters demandant d’élucider de bien mystérieux meurtres</t>
  </si>
  <si>
    <t xml:space="preserve">Root letter last answer – limited édition</t>
  </si>
  <si>
    <t xml:space="preserve">Le portage du visual novel de référence de la vita</t>
  </si>
  <si>
    <t xml:space="preserve">le live action bien fichu</t>
  </si>
  <si>
    <t xml:space="preserve">R-type dimensions</t>
  </si>
  <si>
    <t xml:space="preserve">Southend interactive</t>
  </si>
  <si>
    <t xml:space="preserve">Multiples (snes, pc engine)</t>
  </si>
  <si>
    <t xml:space="preserve">Le remaster des deux premiers opus de la série, proposant mode 2 joueurs et options de représentation en 3d</t>
  </si>
  <si>
    <t xml:space="preserve">vraiment toujours un bon shoot</t>
  </si>
  <si>
    <t xml:space="preserve">le rythme plus lent en mode « 3d »</t>
  </si>
  <si>
    <t xml:space="preserve">Runbow – deluxe edition</t>
  </si>
  <si>
    <t xml:space="preserve">Un jeu de course arcade frénétique, excellent en multi, basé sur les changements de couleurs successifs et l’impact y afférent sur les éléments de décors, apparaissant ou disparaissant selon la couleur dominante, créant moult pièges et opportunités pour dominer ses adversaires</t>
  </si>
  <si>
    <t xml:space="preserve">jouer à plein</t>
  </si>
  <si>
    <t xml:space="preserve">tout seul, c’est bof bof</t>
  </si>
  <si>
    <t xml:space="preserve">Rune factory 4 – archival edition</t>
  </si>
  <si>
    <t xml:space="preserve">Neverland</t>
  </si>
  <si>
    <t xml:space="preserve">harvest moon</t>
  </si>
  <si>
    <t xml:space="preserve">Un opus du célèbre simulateur de fermier proposant une composante donjon supplémenaire</t>
  </si>
  <si>
    <t xml:space="preserve">les personnes tout mignons</t>
  </si>
  <si>
    <t xml:space="preserve">très proche de l’opus 3ds</t>
  </si>
  <si>
    <t xml:space="preserve">la partie donjon, mouais</t>
  </si>
  <si>
    <t xml:space="preserve">Sakuna : of rice and ruin</t>
  </si>
  <si>
    <t xml:space="preserve">Edlweiss games</t>
  </si>
  <si>
    <t xml:space="preserve">moi, héros à 12 ans + culture japonaise</t>
  </si>
  <si>
    <t xml:space="preserve">Un jeu hybride entre collecte de ressources et punition de monstres à la façon des jeux Vanillaware</t>
  </si>
  <si>
    <t xml:space="preserve">la jouabilité un brin flottante</t>
  </si>
  <si>
    <t xml:space="preserve">Sam &amp; Max : save the world</t>
  </si>
  <si>
    <t xml:space="preserve">Skuncape games</t>
  </si>
  <si>
    <t xml:space="preserve">exclu totale hors demat</t>
  </si>
  <si>
    <t xml:space="preserve">Sam &amp; Max</t>
  </si>
  <si>
    <t xml:space="preserve">Thriller/Polar/gangsters – USA</t>
  </si>
  <si>
    <t xml:space="preserve">Dave Grossmann + Steve Purcell</t>
  </si>
  <si>
    <t xml:space="preserve">Le portage de Sam&amp;Max épisode 1, dans une version physique enfin acceptable</t>
  </si>
  <si>
    <t xml:space="preserve">l’humour top</t>
  </si>
  <si>
    <t xml:space="preserve">graphiquement c’est bien mais « spécial »</t>
  </si>
  <si>
    <t xml:space="preserve">quelques énigmes qui piquent bien</t>
  </si>
  <si>
    <t xml:space="preserve">Samurai spirits collection -  shodown neo geo collection</t>
  </si>
  <si>
    <t xml:space="preserve">Scott Pilgrim vs the world</t>
  </si>
  <si>
    <t xml:space="preserve">Ubisoft montreal</t>
  </si>
  <si>
    <t xml:space="preserve">Scott Pilgrim</t>
  </si>
  <si>
    <t xml:space="preserve">Le remaster (soft) d’un jeu culte de la gba, avec un coop au top</t>
  </si>
  <si>
    <t xml:space="preserve">le cachet graphique toujours aussi mignon</t>
  </si>
  <si>
    <t xml:space="preserve">ça bastonne à 4</t>
  </si>
  <si>
    <t xml:space="preserve">pas d’ajout significatif, multi mis à part</t>
  </si>
  <si>
    <t xml:space="preserve">Sea of solitude – director’s cut</t>
  </si>
  <si>
    <t xml:space="preserve">Jo-mei studio</t>
  </si>
  <si>
    <t xml:space="preserve">girl power + fin poignante</t>
  </si>
  <si>
    <t xml:space="preserve">Un narratif superbe mettant une héroine fragile à l’épreuve de ses démons intérieurs</t>
  </si>
  <si>
    <t xml:space="preserve">joli, vraiment</t>
  </si>
  <si>
    <t xml:space="preserve">les améliorations notables de la director’s cut (narration, jouabilité)</t>
  </si>
  <si>
    <t xml:space="preserve">Une nouvelle compilation de jeux megadrive proche de la version ps3 mais comportant quelques nouvelles pépites de l’ère 16bits (Alex Kidd in the Enchanted Castle, Alien Soldier, Altered Beast, La Légende de Thor, Bio-Hazard Battle, Bonanza Bros., Columns, Columns II, Comix Zone, Crack Down, Decap Attack, Dr. Robotnik's Mean Bean Machine, Dynamite Headdy, Ecco the Dolphin, Ecco : Les Marées du temps, Ecco Jr., E-SWAT : City Under Siege, Eternal Champions, Fatal Labyrinth, Flicky, Gain Ground, Galaxy Force II, Golden Axe, Golden Axe II, Golden Axe III, Gunstar Heroes, Kid Chameleon, Landstalker : Le Trésor du Roi Nole, Light Crusader, Phantasy Star II, Phantasy Star III : Generations of Doom, Phantasy Star IV : The End of the Millennium, Ristar, Shadow Dancer : The Secret of Shinobi, Shining Force, Shining Force II, Shining in the Darkness, Shinobi III : Return of the Ninja Master, Sonic the Hedgehog, Sonic the Hedgehog 2, Sonic 3D Blast, Sonic Spinball, Space Harrier II, Streets of Rage, Streets of Rage II, Streets of Rage 3, Super Thunder Blade, Sword of Vermillion, Vectorman, Vectorman 2, Virtua Fighter 2)</t>
  </si>
  <si>
    <t xml:space="preserve">où ils sont passés les wonderboy ?</t>
  </si>
  <si>
    <t xml:space="preserve">Shantae</t>
  </si>
  <si>
    <t xml:space="preserve">gbc</t>
  </si>
  <si>
    <t xml:space="preserve">La réédition de l’aventure originelle du petit génie vidéoludique</t>
  </si>
  <si>
    <t xml:space="preserve">jouable</t>
  </si>
  <si>
    <t xml:space="preserve">toutes les bases de la série déjà en place</t>
  </si>
  <si>
    <t xml:space="preserve">graphiquement, bon….</t>
  </si>
  <si>
    <t xml:space="preserve">Shantae - half genie hero – ultimate edition</t>
  </si>
  <si>
    <t xml:space="preserve">graphiquement, ça en jette</t>
  </si>
  <si>
    <t xml:space="preserve">Shantae est toujours aussi souple à diriger</t>
  </si>
  <si>
    <t xml:space="preserve">pas vraiment de nouveautés à part l’habillage</t>
  </si>
  <si>
    <t xml:space="preserve">certains niveaux peu inventifs</t>
  </si>
  <si>
    <t xml:space="preserve">Shantae – the seven sirens</t>
  </si>
  <si>
    <t xml:space="preserve">La suite des aventures plateformesques de shantae, désormais très proches d’un metroidvania</t>
  </si>
  <si>
    <t xml:space="preserve">graphiquement encore mieux qu’avant</t>
  </si>
  <si>
    <t xml:space="preserve">toujours ces moments originaux</t>
  </si>
  <si>
    <t xml:space="preserve">on tourne en rond au niveau scénario</t>
  </si>
  <si>
    <t xml:space="preserve">Shmup collection</t>
  </si>
  <si>
    <t xml:space="preserve">Le portage de plusieurs shoot modernes de grande et moyenne envergure (armed 7, satazius, wolflame)</t>
  </si>
  <si>
    <t xml:space="preserve">joliment retro</t>
  </si>
  <si>
    <t xml:space="preserve">étaI</t>
  </si>
  <si>
    <t xml:space="preserve">Shovel knight – treasure trove</t>
  </si>
  <si>
    <t xml:space="preserve">Yacht club games</t>
  </si>
  <si>
    <t xml:space="preserve">Manami Matsumae </t>
  </si>
  <si>
    <t xml:space="preserve">La version ultime du jeu plateforme 2d old school, incluant tous les modes de jeu – coop, combat versus, carte vs etc. liés à l’univers</t>
  </si>
  <si>
    <t xml:space="preserve">Sir lovelot</t>
  </si>
  <si>
    <t xml:space="preserve">Pixel.lu</t>
  </si>
  <si>
    <t xml:space="preserve">Luxembourg</t>
  </si>
  <si>
    <t xml:space="preserve">Un arcade plateformer mignon surfant sur la nostalgie des jeux éponymes dans les années 80</t>
  </si>
  <si>
    <t xml:space="preserve">tout mimi</t>
  </si>
  <si>
    <t xml:space="preserve">la difficulté bien dosée</t>
  </si>
  <si>
    <t xml:space="preserve">Snipperclips plus</t>
  </si>
  <si>
    <t xml:space="preserve">SFB games</t>
  </si>
  <si>
    <t xml:space="preserve">Un jeu demandant d’utiliser les joy-con afin d’associer deux formes qui peuvent se « découper » et ainsi reproduire une forme ou fabriquer un chemin pour guider une boule jusqu’à la sortie. Idéal pour s’entretuer avec son partenaire de jeu</t>
  </si>
  <si>
    <t xml:space="preserve">le concept du « découpe-moi » totalement original</t>
  </si>
  <si>
    <t xml:space="preserve">on s’engueule bien en coop (donc c’est réussi!)</t>
  </si>
  <si>
    <t xml:space="preserve">n’a aucun intérêt tout seul</t>
  </si>
  <si>
    <t xml:space="preserve">SNK 40th anniversary</t>
  </si>
  <si>
    <t xml:space="preserve">Une compilation des premiers jeux arcade de la société légendaire. Inclut : Alpha Mission (Console/Arcade), Athena (Console/Arcade), Crystalis (Console), Ikari Warriors (Console/Arcade), Ikari Warriors II: Victory Road (Console/Arcade), Ikari Warriors III: The Rescue (Console/Arcade), Guerrilla War (Console/Arcade), P.O.W. (Console/Arcade), Prehistoric Isle (Arcade), Psycho Soldier (Arcade), Street Smart (Arcade), TNK III (Console/Arcade), Vanguard (Arcade)</t>
  </si>
  <si>
    <t xml:space="preserve">un beau panel de succès de l’époque</t>
  </si>
  <si>
    <t xml:space="preserve">plein de bonus</t>
  </si>
  <si>
    <t xml:space="preserve">ça sent bien la préhistoire quand même</t>
  </si>
  <si>
    <t xml:space="preserve">Sonic mania plus</t>
  </si>
  <si>
    <t xml:space="preserve">Pagodawest games</t>
  </si>
  <si>
    <t xml:space="preserve">Un Sonic « à l’ancienne » réalisé par un studio fan de la mascotte de sega (dirigé par Jared Kasl), et accessoirement le meilleur Sonic sorti dans les 5 ans l’ayant précédé</t>
  </si>
  <si>
    <t xml:space="preserve">le mix entre nostalgie et nouveautés</t>
  </si>
  <si>
    <t xml:space="preserve">les niveaux bonus vraiment sympa</t>
  </si>
  <si>
    <t xml:space="preserve">certains niveaux et boss moins lisibles</t>
  </si>
  <si>
    <t xml:space="preserve">le dernier bon Sonic en 2D ?</t>
  </si>
  <si>
    <t xml:space="preserve">Sparklite</t>
  </si>
  <si>
    <t xml:space="preserve">Red blue games</t>
  </si>
  <si>
    <t xml:space="preserve">Un RPG typé action procédural  charmant</t>
  </si>
  <si>
    <t xml:space="preserve">l’univers frais et charmant</t>
  </si>
  <si>
    <t xml:space="preserve">les boss magnifiques</t>
  </si>
  <si>
    <t xml:space="preserve">le procédural amène parfois un côté générique</t>
  </si>
  <si>
    <t xml:space="preserve">Spelunker everyone</t>
  </si>
  <si>
    <t xml:space="preserve">tozai games</t>
  </si>
  <si>
    <t xml:space="preserve">Micrographic image</t>
  </si>
  <si>
    <t xml:space="preserve">Le remake du jeu des années 80</t>
  </si>
  <si>
    <t xml:space="preserve">le mode 4 joueurs en « coop » (pas si coopérative que ça)</t>
  </si>
  <si>
    <t xml:space="preserve">passer en mode graphique original</t>
  </si>
  <si>
    <t xml:space="preserve">Spelunker party</t>
  </si>
  <si>
    <t xml:space="preserve">Un jeu d’exploration de grottes rappelant le classique des années 80, valant surtout pour sa grande durée de vie et son mode coopératif</t>
  </si>
  <si>
    <t xml:space="preserve">tout plein de niveaux</t>
  </si>
  <si>
    <t xml:space="preserve">Spiritfarer</t>
  </si>
  <si>
    <t xml:space="preserve">Thunderlotus games</t>
  </si>
  <si>
    <t xml:space="preserve">le monde par ta ptite sœur + onirique</t>
  </si>
  <si>
    <t xml:space="preserve">Un jeu dans la peau d’une passeuse d’âmes toute mimi aux commandes d’une véritable entreprise</t>
  </si>
  <si>
    <t xml:space="preserve">le thème de la mort bien abordé</t>
  </si>
  <si>
    <t xml:space="preserve">Splatoon 2</t>
  </si>
  <si>
    <t xml:space="preserve">La suite du jeu événement de la Wii U, proposant un concept assez similaire avec quelques équilibrages au niveau du système de jeu</t>
  </si>
  <si>
    <t xml:space="preserve">le top du top pour les soirées</t>
  </si>
  <si>
    <t xml:space="preserve">assez proche de l’opus Wii U tout de même</t>
  </si>
  <si>
    <t xml:space="preserve">où est passé le mode multi local (bon ok sur Wii c’était pas top mais bon…)</t>
  </si>
  <si>
    <t xml:space="preserve">State of mind</t>
  </si>
  <si>
    <t xml:space="preserve">Une aventure narrative par les grands spécialistes du gene au sein d’un univers de science fiction et de thématiques très actuelles</t>
  </si>
  <si>
    <t xml:space="preserve">l’univers crédible et propre</t>
  </si>
  <si>
    <t xml:space="preserve">le rythme, assez lent</t>
  </si>
  <si>
    <t xml:space="preserve">on tourne parfois en rond pour débloquer un script</t>
  </si>
  <si>
    <t xml:space="preserve">Stay</t>
  </si>
  <si>
    <t xml:space="preserve">Appnormals team</t>
  </si>
  <si>
    <t xml:space="preserve">Une aventure singulière qui amène le joueur à assister un personnage enfermé dans une salle via une messagerie virtuelle</t>
  </si>
  <si>
    <t xml:space="preserve">l’originalité du concept</t>
  </si>
  <si>
    <t xml:space="preserve">on influe sans maîtriser</t>
  </si>
  <si>
    <t xml:space="preserve">déroulement assez binaire (bons et mauvais choix)</t>
  </si>
  <si>
    <t xml:space="preserve">Steins gate – Elite</t>
  </si>
  <si>
    <t xml:space="preserve">5pb</t>
  </si>
  <si>
    <t xml:space="preserve">Spike Chunsoft</t>
  </si>
  <si>
    <t xml:space="preserve">Une aventure narrative culte refaite grâce à l’utilisation de l’anime du même nom</t>
  </si>
  <si>
    <t xml:space="preserve">l’aventure redynamisée</t>
  </si>
  <si>
    <t xml:space="preserve">le scénario toujours au top</t>
  </si>
  <si>
    <t xml:space="preserve">assez peu d’intéractivité</t>
  </si>
  <si>
    <t xml:space="preserve">Streets of rage 4</t>
  </si>
  <si>
    <t xml:space="preserve">Une suite officielle à une grande saga du beat them up</t>
  </si>
  <si>
    <t xml:space="preserve">un vrai épisode complet</t>
  </si>
  <si>
    <t xml:space="preserve">le jeu à 4 en coop</t>
  </si>
  <si>
    <t xml:space="preserve">le style graphique très discutable</t>
  </si>
  <si>
    <t xml:space="preserve">Super blood hockey</t>
  </si>
  <si>
    <t xml:space="preserve">Kittehface Software </t>
  </si>
  <si>
    <t xml:space="preserve">Un jeu de hockey arcade qui fleure bon le temps de la nes</t>
  </si>
  <si>
    <t xml:space="preserve">vraiment déconnants, surtout dans les modes de jeu « alternatifs »</t>
  </si>
  <si>
    <t xml:space="preserve">top à 4</t>
  </si>
  <si>
    <t xml:space="preserve">le gameplay limité, forcément</t>
  </si>
  <si>
    <t xml:space="preserve">Super dragon ball z heroes world missions</t>
  </si>
  <si>
    <t xml:space="preserve">Une adaptation de la borne d’arcade qui a fait fureur au japon, proposant de monter ses decks et de défier le monde</t>
  </si>
  <si>
    <t xml:space="preserve">facile à prendre en main</t>
  </si>
  <si>
    <t xml:space="preserve">les mini-jeux de manipulation vite pénibles</t>
  </si>
  <si>
    <t xml:space="preserve">le mode deux joueurs local à une console, zappé</t>
  </si>
  <si>
    <t xml:space="preserve">Super epic : the entertainment war</t>
  </si>
  <si>
    <t xml:space="preserve">Undercoders</t>
  </si>
  <si>
    <t xml:space="preserve">Un metroidvania déjanté dans un monde alternatif de jeu vidéo</t>
  </si>
  <si>
    <t xml:space="preserve">mignon et bien trouvé</t>
  </si>
  <si>
    <t xml:space="preserve">Super Mario 3D all stars</t>
  </si>
  <si>
    <t xml:space="preserve">Multiples (N64, Gamecube, wii)</t>
  </si>
  <si>
    <t xml:space="preserve">L a compilation de Mario 64, Mario sunshine et super Mario galaxy en HD</t>
  </si>
  <si>
    <t xml:space="preserve">la HD fait du bien</t>
  </si>
  <si>
    <t xml:space="preserve">ça n’a pas vieilli</t>
  </si>
  <si>
    <t xml:space="preserve">peu de bonus</t>
  </si>
  <si>
    <t xml:space="preserve">Super Mario 3D World bowser’s fury</t>
  </si>
  <si>
    <t xml:space="preserve">Linéaire + semi-ouvert (ordre de résolution)</t>
  </si>
  <si>
    <t xml:space="preserve">Niveaux indépendants + Monde ouvert</t>
  </si>
  <si>
    <t xml:space="preserve">L’opus Mario 3d de la WiiU avec quelques sucreries en bonus</t>
  </si>
  <si>
    <t xml:space="preserve">Super Mario maker 2</t>
  </si>
  <si>
    <t xml:space="preserve">Une version améliorée du Mario Maker original proposant en outre des niveaux clé en main</t>
  </si>
  <si>
    <t xml:space="preserve">les larges possibilités de construction</t>
  </si>
  <si>
    <t xml:space="preserve">assez proche du premier opus malgré tout</t>
  </si>
  <si>
    <t xml:space="preserve">Super Mario odyssey</t>
  </si>
  <si>
    <t xml:space="preserve">Top (+21 millions)</t>
  </si>
  <si>
    <t xml:space="preserve">sauve la princesse +pouvoirs psy</t>
  </si>
  <si>
    <t xml:space="preserve">Un Mario 3d en forme de tour du monde, proposant une jouabilité permettant de prendre possession du corps d’un certain nombre d’ennemis, et propice à autant d’astuces et de variantes dans le système de jeu</t>
  </si>
  <si>
    <t xml:space="preserve">une jouabilité parfaite</t>
  </si>
  <si>
    <t xml:space="preserve">des niveaux à plusieurs lectures rappelant Mario 64</t>
  </si>
  <si>
    <t xml:space="preserve">certains mondes trop réalistes et qui « jurent »</t>
  </si>
  <si>
    <t xml:space="preserve">il est passé où le mode multi pour la petite sœur ?</t>
  </si>
  <si>
    <t xml:space="preserve">Super Mario party</t>
  </si>
  <si>
    <t xml:space="preserve">jouabilité reco de mouvements, interconnexion écrans switch, pas jouable en mode portable – incompatible switch light</t>
  </si>
  <si>
    <t xml:space="preserve">Un party game classique reprenant les éléments majeurs de la franchise tout en proposant des fonctionnalités de jeu inédites basées sur les joy con</t>
  </si>
  <si>
    <t xml:space="preserve">l’absence d’un vrai mode « série libre »</t>
  </si>
  <si>
    <t xml:space="preserve">n’accepte que les Joy-cons (con quand on a deux manettes pro)</t>
  </si>
  <si>
    <t xml:space="preserve">Super Mario bros U deluxe</t>
  </si>
  <si>
    <t xml:space="preserve">La réédition du mario 2d de référence de la wii u, avec quelques personnages inédits</t>
  </si>
  <si>
    <t xml:space="preserve">le grand nombre de niveaux</t>
  </si>
  <si>
    <t xml:space="preserve">le mode multi toujours complet (et avec Toadette!)</t>
  </si>
  <si>
    <t xml:space="preserve">très proche des jeux Wii U</t>
  </si>
  <si>
    <t xml:space="preserve">Super monkey ball banana blitz HD</t>
  </si>
  <si>
    <t xml:space="preserve">Toshihiro Nagoshi  + Daisuke Sato</t>
  </si>
  <si>
    <t xml:space="preserve">marrant</t>
  </si>
  <si>
    <t xml:space="preserve">rien de révolutionnaire dans le remaster</t>
  </si>
  <si>
    <t xml:space="preserve">l’absence de jouabilité au gyroscope</t>
  </si>
  <si>
    <t xml:space="preserve">Super monkey ball banana mania</t>
  </si>
  <si>
    <t xml:space="preserve">Le remake des opus ps2 de monkey ball</t>
  </si>
  <si>
    <t xml:space="preserve">Super real Mahjong Love 2-7</t>
  </si>
  <si>
    <t xml:space="preserve">Mighty craft</t>
  </si>
  <si>
    <t xml:space="preserve">contenu « immoral » (vision de la femme) + Censuré (supression scènes finales vs versions originales)</t>
  </si>
  <si>
    <t xml:space="preserve">La compilation du jeu de mahjong qui a intéressé toute une génération</t>
  </si>
  <si>
    <t xml:space="preserve">une bonne raison de se mettre au mahjong</t>
  </si>
  <si>
    <t xml:space="preserve">tous les épisodes réunis</t>
  </si>
  <si>
    <t xml:space="preserve">c’est du mahjong quoi</t>
  </si>
  <si>
    <t xml:space="preserve">Super smash bros ultimate</t>
  </si>
  <si>
    <t xml:space="preserve">Top (+24 millions)</t>
  </si>
  <si>
    <t xml:space="preserve">Censuré (contenu raciste – remplacement de certaines attaques du perso game &amp; watch car racistes vs indiens d’amérique)</t>
  </si>
  <si>
    <t xml:space="preserve">La version switch du cross-over de Nintendo, inspitrée des versions wii U et 3DS</t>
  </si>
  <si>
    <t xml:space="preserve">le best of des 10 dernières années de la série</t>
  </si>
  <si>
    <t xml:space="preserve">le mode solo, sympa mais pas aussi fou que sur Wii</t>
  </si>
  <si>
    <t xml:space="preserve">c’est un peu le même jeu que sur Wii U (et avec des DLC…)</t>
  </si>
  <si>
    <t xml:space="preserve">Sushi striker – master of sushido</t>
  </si>
  <si>
    <t xml:space="preserve">Indieszero</t>
  </si>
  <si>
    <t xml:space="preserve">Un puzzle game vs rafraîchissant proposant un mode histoire particulièrement délirant</t>
  </si>
  <si>
    <t xml:space="preserve">une approche originale du puzzle game</t>
  </si>
  <si>
    <t xml:space="preserve">le mode solo, qui joue sa carte scénar’ à fond</t>
  </si>
  <si>
    <t xml:space="preserve">l’absence de jouabilité idéale (entre tactile limité et manette imprécise)</t>
  </si>
  <si>
    <t xml:space="preserve">ressemble tout de même à un jeu smartphone vendu plein pot</t>
  </si>
  <si>
    <t xml:space="preserve">Switch sports</t>
  </si>
  <si>
    <t xml:space="preserve">sangle de jambe</t>
  </si>
  <si>
    <t xml:space="preserve">La suite spirituelle du best seller de la wii, et du moins bon seller de la wii u</t>
  </si>
  <si>
    <t xml:space="preserve">les sports sympa</t>
  </si>
  <si>
    <t xml:space="preserve">les jeux rajoutés après, pour faire enfin un jeu complet</t>
  </si>
  <si>
    <t xml:space="preserve">Sword of the necromancer</t>
  </si>
  <si>
    <t xml:space="preserve">Grimorio games</t>
  </si>
  <si>
    <t xml:space="preserve">Jandusoft games</t>
  </si>
  <si>
    <t xml:space="preserve">Un rogue lite RPG sympathique et assez facile d’accès au coeur d’une romance brisée par un bien vilain nécromancien</t>
  </si>
  <si>
    <t xml:space="preserve">la coop cool</t>
  </si>
  <si>
    <t xml:space="preserve">accessible</t>
  </si>
  <si>
    <t xml:space="preserve">le thème un peu forcé</t>
  </si>
  <si>
    <t xml:space="preserve">très peu de variété dans les niveaux</t>
  </si>
  <si>
    <t xml:space="preserve">Swords of Ditto : Mormo’s curse</t>
  </si>
  <si>
    <t xml:space="preserve">Onebitbeyond</t>
  </si>
  <si>
    <t xml:space="preserve">Un rpg rogue like porté par ses possibilités coop</t>
  </si>
  <si>
    <t xml:space="preserve">pas bien original non plus</t>
  </si>
  <si>
    <t xml:space="preserve">SODà&amp;SRGéà)SZ)CE</t>
  </si>
  <si>
    <t xml:space="preserve">Taiko no tatsujin – drum &amp; fun</t>
  </si>
  <si>
    <t xml:space="preserve">anglais intégral (japonais intégral avant patch)</t>
  </si>
  <si>
    <t xml:space="preserve">jouabilité reco de mouvements – Accessoire (instrument optionnel) + jouabilité tactile – jouabilité dégradée switch lite</t>
  </si>
  <si>
    <t xml:space="preserve">héros improbable + bouge ton popotin – jeu sportif + culture japonaise</t>
  </si>
  <si>
    <t xml:space="preserve">Un nouvel épisode du célèbre simulateur de percussion japonais</t>
  </si>
  <si>
    <t xml:space="preserve">une bonne playlist avec des classiques savoureux</t>
  </si>
  <si>
    <t xml:space="preserve">les multiples minijeux qui rallongent la sauce</t>
  </si>
  <si>
    <t xml:space="preserve">pas très précis à la manette</t>
  </si>
  <si>
    <t xml:space="preserve">Taiko no tatsujin – rhythmic adventure pack</t>
  </si>
  <si>
    <t xml:space="preserve">Le portage de deux épisodes « dungeon musical » de la 3DS</t>
  </si>
  <si>
    <t xml:space="preserve">la playslist immense</t>
  </si>
  <si>
    <t xml:space="preserve">le mode histoire qui enrobe bien</t>
  </si>
  <si>
    <t xml:space="preserve">Tails of iron – crimson night edition</t>
  </si>
  <si>
    <t xml:space="preserve">Odd bug studio</t>
  </si>
  <si>
    <t xml:space="preserve">United label</t>
  </si>
  <si>
    <t xml:space="preserve">Un souls like en 2d proposant des combats souples et un univers de rats et de grenouilles particulièrement sombre</t>
  </si>
  <si>
    <t xml:space="preserve">Tales of Vesperia – definitive edition</t>
  </si>
  <si>
    <t xml:space="preserve">Le remaster d’un j-rpg complet et mignon de la xbox</t>
  </si>
  <si>
    <t xml:space="preserve">l’histoire et le design plein de frâicheur</t>
  </si>
  <si>
    <t xml:space="preserve">le système de combat de la série</t>
  </si>
  <si>
    <t xml:space="preserve">un remaster minimaliste</t>
  </si>
  <si>
    <t xml:space="preserve">Tanuki justice</t>
  </si>
  <si>
    <t xml:space="preserve">Un jeu d’actrion qui sent bon l’ancien, mais avec tout ce qu’il faut de nouveau</t>
  </si>
  <si>
    <t xml:space="preserve">Teslagrad value pack</t>
  </si>
  <si>
    <t xml:space="preserve">Artbook + pins</t>
  </si>
  <si>
    <t xml:space="preserve">Tetris 99</t>
  </si>
  <si>
    <t xml:space="preserve">8 (via patch) sans fil (multijeux requis)</t>
  </si>
  <si>
    <t xml:space="preserve">Un opus de tetris quasiment dédié au multijoueurs, permettant donc de se mettre sur la gueule à 99</t>
  </si>
  <si>
    <t xml:space="preserve">le concept multi habilement renouvelé</t>
  </si>
  <si>
    <t xml:space="preserve">la musique originelle reliftée</t>
  </si>
  <si>
    <t xml:space="preserve">un peu lacunaire en solo</t>
  </si>
  <si>
    <t xml:space="preserve">The coma recut</t>
  </si>
  <si>
    <t xml:space="preserve">Devespresso games</t>
  </si>
  <si>
    <t xml:space="preserve">Le director’s cut d’un survival horror « de profil » classique mais bien réalisé</t>
  </si>
  <si>
    <t xml:space="preserve">les allers et retours parfois énervants</t>
  </si>
  <si>
    <t xml:space="preserve">The company man</t>
  </si>
  <si>
    <t xml:space="preserve">Forust studio</t>
  </si>
  <si>
    <t xml:space="preserve">Un jeu de plateforme aux commandes d’un salaryman opposé à...l’ensemble de ses services</t>
  </si>
  <si>
    <t xml:space="preserve">rigolo</t>
  </si>
  <si>
    <t xml:space="preserve">le jeu en lui-même reste classique</t>
  </si>
  <si>
    <t xml:space="preserve">The cruel kind and the great hero – storybook edition</t>
  </si>
  <si>
    <t xml:space="preserve">La suite spirituelle de «the liar princess and the blind prince » proposant un monde toujours incroyable, cette fois-ci impregné d’un gameplay jrpg</t>
  </si>
  <si>
    <t xml:space="preserve">un poil mou</t>
  </si>
  <si>
    <t xml:space="preserve">The end is nigh</t>
  </si>
  <si>
    <t xml:space="preserve">La suite spirituelle de Super Meat Boy, avec une patte graphique rétro fascinante et un système de jeu réglé au milimètre</t>
  </si>
  <si>
    <t xml:space="preserve">le level-design toujours aussi précis et exigeant</t>
  </si>
  <si>
    <t xml:space="preserve">l’ambiance « sombre » qui permet de vraies trouvailles graphiques</t>
  </si>
  <si>
    <t xml:space="preserve">assez proche de Super Meat Boy dans le fond</t>
  </si>
  <si>
    <t xml:space="preserve">The Falconeer – warrior edition</t>
  </si>
  <si>
    <t xml:space="preserve">Tomas Sala</t>
  </si>
  <si>
    <t xml:space="preserve">jeu développé par une seule personne</t>
  </si>
  <si>
    <t xml:space="preserve">Un shooter aérien rappelant le concept de panzer dragoon</t>
  </si>
  <si>
    <t xml:space="preserve">c’est joli</t>
  </si>
  <si>
    <t xml:space="preserve">les objectifs de mission parfois très redondants</t>
  </si>
  <si>
    <t xml:space="preserve">The friends of Ringo Ishikawa / Arrest of a stone buddha compilation</t>
  </si>
  <si>
    <t xml:space="preserve">Yeo</t>
  </si>
  <si>
    <t xml:space="preserve">Japon (contemporain) + France contemporaine – Paris</t>
  </si>
  <si>
    <t xml:space="preserve">La compilation de deux jeux baignant dans le folklore mafieux du Japon</t>
  </si>
  <si>
    <t xml:space="preserve">superbement original</t>
  </si>
  <si>
    <t xml:space="preserve">le style retro cool</t>
  </si>
  <si>
    <t xml:space="preserve">dur et un peu trop vaporeux parfois</t>
  </si>
  <si>
    <t xml:space="preserve">les plantages en langue française (Ringo)</t>
  </si>
  <si>
    <t xml:space="preserve">The gardens between</t>
  </si>
  <si>
    <t xml:space="preserve">The voxel agents</t>
  </si>
  <si>
    <t xml:space="preserve">Un puzzle -aventure qui permet de résoudre des énigmes en contrôlant le temps, plus que les personnages</t>
  </si>
  <si>
    <t xml:space="preserve">le concept intelligent</t>
  </si>
  <si>
    <t xml:space="preserve">peu de renouvellement au fil des niveaux</t>
  </si>
  <si>
    <t xml:space="preserve">The great ace attorney chronicles</t>
  </si>
  <si>
    <t xml:space="preserve">La compilation des deux préquelles de la saga Phoenix Wright aux commandes de l’ancêtre de l’avocat de renom</t>
  </si>
  <si>
    <t xml:space="preserve">le système de jeu frais et efficace</t>
  </si>
  <si>
    <t xml:space="preserve">pour anglophones avertis</t>
  </si>
  <si>
    <t xml:space="preserve">The liar princess and the blind prince 6 COLLECTOR</t>
  </si>
  <si>
    <t xml:space="preserve">joue le méchant + girl power + héros improbable</t>
  </si>
  <si>
    <t xml:space="preserve">un conte intéractif faisant intervenir un loup plein de remords et un prince aveugle</t>
  </si>
  <si>
    <t xml:space="preserve">le style graphique splendide</t>
  </si>
  <si>
    <t xml:space="preserve">un scénario classique mais touchant</t>
  </si>
  <si>
    <t xml:space="preserve">assez minimaliste au niveau des systèmes de jeu</t>
  </si>
  <si>
    <t xml:space="preserve">The messenger</t>
  </si>
  <si>
    <t xml:space="preserve">instruction booklet</t>
  </si>
  <si>
    <t xml:space="preserve">Sabotage studio</t>
  </si>
  <si>
    <t xml:space="preserve">Un hommage impeccable à la série Ninja gaiden, avec juste ce qu’il faut d’originalité en plus</t>
  </si>
  <si>
    <t xml:space="preserve">l’hommage graphique 8 bits / 16 bits</t>
  </si>
  <si>
    <t xml:space="preserve">la jouabilité fantastique</t>
  </si>
  <si>
    <t xml:space="preserve">fondamentalement classique</t>
  </si>
  <si>
    <t xml:space="preserve">Quelques longueurs sur certaines portions de jeu</t>
  </si>
  <si>
    <t xml:space="preserve">The missing : JJ Macfield and the island of memories</t>
  </si>
  <si>
    <t xml:space="preserve">White owls</t>
  </si>
  <si>
    <t xml:space="preserve">Un croisement entre platerforme, puzzle et narratif dans un univers très particulier</t>
  </si>
  <si>
    <t xml:space="preserve">la fin et son twist, surprenants</t>
  </si>
  <si>
    <t xml:space="preserve">la créativité du concept</t>
  </si>
  <si>
    <t xml:space="preserve">les démembrements, parfois un peu too much</t>
  </si>
  <si>
    <t xml:space="preserve">la jouabilité crispante</t>
  </si>
  <si>
    <t xml:space="preserve">The procession to cavalry</t>
  </si>
  <si>
    <t xml:space="preserve">Joe Richardson games</t>
  </si>
  <si>
    <t xml:space="preserve">Un point n click dans l’univers des arts et de la peinture</t>
  </si>
  <si>
    <t xml:space="preserve">c’est...heu...original</t>
  </si>
  <si>
    <t xml:space="preserve">stylistiquement, on aime ou on déteste</t>
  </si>
  <si>
    <t xml:space="preserve">There is no game : wrong dimension</t>
  </si>
  <si>
    <t xml:space="preserve">Draw me a pixel</t>
  </si>
  <si>
    <t xml:space="preserve">Un gloubi boulga de concepts surfant sur la nostalgie vidéoludique</t>
  </si>
  <si>
    <t xml:space="preserve">on va de surprises en surprises</t>
  </si>
  <si>
    <t xml:space="preserve">l’atmosphère rétro 80/90</t>
  </si>
  <si>
    <t xml:space="preserve">parlera moins aux jeunes joueurs, forcément</t>
  </si>
  <si>
    <t xml:space="preserve">The silvercase 2425 deluxe edition</t>
  </si>
  <si>
    <t xml:space="preserve">La collection des deux opus du point n click de Suda</t>
  </si>
  <si>
    <t xml:space="preserve">l’univers et l’histoire, superbes</t>
  </si>
  <si>
    <t xml:space="preserve">le premier a mal vieilli, malgré le remake partiel</t>
  </si>
  <si>
    <t xml:space="preserve">The wanderer Frankenstein creature</t>
  </si>
  <si>
    <t xml:space="preserve">La belle games</t>
  </si>
  <si>
    <t xml:space="preserve">Arte</t>
  </si>
  <si>
    <t xml:space="preserve">Franckenstein – Mary Shelley</t>
  </si>
  <si>
    <t xml:space="preserve">Un narratif « planant » dans le monde de Mary Sheilley</t>
  </si>
  <si>
    <t xml:space="preserve">l’ambiance graphique planante</t>
  </si>
  <si>
    <t xml:space="preserve">le thème de l’intégration au monde</t>
  </si>
  <si>
    <t xml:space="preserve">court et peu rejouable</t>
  </si>
  <si>
    <t xml:space="preserve">la jouabilité de l’angoisse, alors que le jeu se limite à marcher et cliquer</t>
  </si>
  <si>
    <t xml:space="preserve">Thimbleweed park</t>
  </si>
  <si>
    <t xml:space="preserve">Terrible toybox</t>
  </si>
  <si>
    <t xml:space="preserve">multiple (x-files, maniac mansion) – hommage</t>
  </si>
  <si>
    <t xml:space="preserve">Un point n click en forme d’hommage aux années 80 par le créateurs de maniac mansion et monkey island</t>
  </si>
  <si>
    <t xml:space="preserve">les lieux et personnages hauts en couleurs</t>
  </si>
  <si>
    <t xml:space="preserve">un vrai best of des point n click des années 80</t>
  </si>
  <si>
    <t xml:space="preserve">le design « tout pixel » clivant</t>
  </si>
  <si>
    <t xml:space="preserve">Timespinner</t>
  </si>
  <si>
    <t xml:space="preserve">Lunar ray games</t>
  </si>
  <si>
    <t xml:space="preserve">Un plateformer 2d représentant un véritable hommage à la série castlevania</t>
  </si>
  <si>
    <t xml:space="preserve">les graphismes top</t>
  </si>
  <si>
    <t xml:space="preserve">super souple à jouer</t>
  </si>
  <si>
    <t xml:space="preserve">les niveaux parfois un peu basiques</t>
  </si>
  <si>
    <t xml:space="preserve">Tin &amp; Kuna</t>
  </si>
  <si>
    <t xml:space="preserve">Black river studios</t>
  </si>
  <si>
    <t xml:space="preserve">Un plateformer puzzle aux commandes d’un tamanoir roulant</t>
  </si>
  <si>
    <t xml:space="preserve">quelques pics de difficulté (merci l’absence de sauvegarde de mi-niveau)</t>
  </si>
  <si>
    <t xml:space="preserve">Tiny barbarian</t>
  </si>
  <si>
    <t xml:space="preserve">Starquail</t>
  </si>
  <si>
    <t xml:space="preserve">Un jeu de palteforme/action 2d à l’ancienne proposant un mode coopératif amusant et une patte graphique retro très réussie</t>
  </si>
  <si>
    <t xml:space="preserve">les niveaux à l’ancienne, fins et diablement techniques</t>
  </si>
  <si>
    <t xml:space="preserve">sympa tout plein à deux</t>
  </si>
  <si>
    <t xml:space="preserve">pas très original</t>
  </si>
  <si>
    <t xml:space="preserve">Toki – retrocollection edition</t>
  </si>
  <si>
    <t xml:space="preserve">Mini-borne arcade</t>
  </si>
  <si>
    <t xml:space="preserve">Golgoth studio</t>
  </si>
  <si>
    <t xml:space="preserve">Tad</t>
  </si>
  <si>
    <t xml:space="preserve">Le remake d’un jeu de plateforme/tir à l’ancienne ayant fait le bonheur des salles d’arcade du fait de sa difficulté bien sentie</t>
  </si>
  <si>
    <t xml:space="preserve">la GROSSE mise à jour graphique</t>
  </si>
  <si>
    <t xml:space="preserve">reste court et punitif</t>
  </si>
  <si>
    <t xml:space="preserve">Tokyo mirage sessions FE encore</t>
  </si>
  <si>
    <t xml:space="preserve">Censuré en occident (contenu immoral – filles dénudées rhabillées)</t>
  </si>
  <si>
    <t xml:space="preserve">x- crossover (fire emblem + shin megami tensei)</t>
  </si>
  <si>
    <t xml:space="preserve">Yoshiaki Fujisawa</t>
  </si>
  <si>
    <t xml:space="preserve">Le portage « « « remasterisé » » » du jeu Wii u, propoosant un univers à la shin megami tensei matiné de fire emblem</t>
  </si>
  <si>
    <t xml:space="preserve">l’univers assez barré</t>
  </si>
  <si>
    <t xml:space="preserve">toujours bien censuré</t>
  </si>
  <si>
    <t xml:space="preserve">les ajouts très modestes (une musique, langue fr)</t>
  </si>
  <si>
    <t xml:space="preserve">To the moon</t>
  </si>
  <si>
    <t xml:space="preserve">Freebirds game</t>
  </si>
  <si>
    <t xml:space="preserve">voyage dans le temps / mondes parallèles + fin poignante + pouvoirs psy + girl power</t>
  </si>
  <si>
    <t xml:space="preserve">Un narratif fort malgré son parti pris graphique retro</t>
  </si>
  <si>
    <t xml:space="preserve">l’histoire et son mystère, très prenants</t>
  </si>
  <si>
    <t xml:space="preserve">la bande-son juste et puissante</t>
  </si>
  <si>
    <t xml:space="preserve">un peu alambiqué</t>
  </si>
  <si>
    <t xml:space="preserve">Towerfall</t>
  </si>
  <si>
    <t xml:space="preserve">Le portage de la grande star du jeu indé et ses combats en arène déjantés</t>
  </si>
  <si>
    <t xml:space="preserve">clair et efficace</t>
  </si>
  <si>
    <t xml:space="preserve">graphiquement « standard »</t>
  </si>
  <si>
    <t xml:space="preserve">Trials of mana</t>
  </si>
  <si>
    <t xml:space="preserve">Le remake d’un pilier de l’action RPG des années 90</t>
  </si>
  <si>
    <t xml:space="preserve">merveilleusement prenant</t>
  </si>
  <si>
    <t xml:space="preserve">mais où est passé le mode multi ????</t>
  </si>
  <si>
    <t xml:space="preserve">Triangle strategy</t>
  </si>
  <si>
    <t xml:space="preserve">Un rpg tour pas tour grandement orienté sur les choix moraux, dans une ambiance retro</t>
  </si>
  <si>
    <t xml:space="preserve">la gestion de son alignement, bon, équilibré, ou très très méchant !</t>
  </si>
  <si>
    <t xml:space="preserve">la lisibilité parfois perfectible</t>
  </si>
  <si>
    <t xml:space="preserve">Trigger witch</t>
  </si>
  <si>
    <t xml:space="preserve">Un twin stick shooter nerveux jouable en coop</t>
  </si>
  <si>
    <t xml:space="preserve">mignon et sanglant à la fois</t>
  </si>
  <si>
    <t xml:space="preserve">Turrican anthology collector</t>
  </si>
  <si>
    <t xml:space="preserve">artbook + making of + ost</t>
  </si>
  <si>
    <t xml:space="preserve">La collection d’une des plus grandes série d’action des années 90 (turrican, turrican 2, turrican 3, super turrican, mega turrican, super turrican 2)</t>
  </si>
  <si>
    <t xml:space="preserve">le gameplay toujours efficace</t>
  </si>
  <si>
    <t xml:space="preserve">a pris un petit coup de vieux</t>
  </si>
  <si>
    <t xml:space="preserve">Turrican flashback</t>
  </si>
  <si>
    <t xml:space="preserve">La collection d’une des plus grandes série d’action des années 90 (turrican, turrican 2, super turrican, mega turrican)</t>
  </si>
  <si>
    <t xml:space="preserve">moins complet que le colector</t>
  </si>
  <si>
    <t xml:space="preserve">Two points campus</t>
  </si>
  <si>
    <t xml:space="preserve">Two point studios</t>
  </si>
  <si>
    <t xml:space="preserve">La suite de two points hospital, transposant le concept dans le monde universitaire</t>
  </si>
  <si>
    <t xml:space="preserve">l’esprit barré bien transposé au monde des études</t>
  </si>
  <si>
    <t xml:space="preserve">plein de petits aspects de micro-gestion</t>
  </si>
  <si>
    <t xml:space="preserve">moins « évident » que son prédecesseur</t>
  </si>
  <si>
    <t xml:space="preserve">Two points hospital</t>
  </si>
  <si>
    <t xml:space="preserve">theme hospital – hommage</t>
  </si>
  <si>
    <t xml:space="preserve">La suite spirituelle du mythique theme hospital, qui réussi à en capturer toute la saveur</t>
  </si>
  <si>
    <t xml:space="preserve">c’est vraiment theme hospital</t>
  </si>
  <si>
    <t xml:space="preserve">pas de révolution sur le fond (mais c’est pas grave là)</t>
  </si>
  <si>
    <t xml:space="preserve">Ultracore</t>
  </si>
  <si>
    <t xml:space="preserve">Digital illusions</t>
  </si>
  <si>
    <t xml:space="preserve">Jeu sorti avec presque 30 ans de retard suite à annulation dans les années 90</t>
  </si>
  <si>
    <t xml:space="preserve">La version finale d’un jeu d’action annulé des années 90, proposant de belles sections d’action</t>
  </si>
  <si>
    <t xml:space="preserve">le rythme bien soutenu</t>
  </si>
  <si>
    <t xml:space="preserve">Ultra street fighter 2</t>
  </si>
  <si>
    <t xml:space="preserve">La réédition hd d’une des plus grandes star du jeu de combat 2d</t>
  </si>
  <si>
    <t xml:space="preserve">le style graphique contestable</t>
  </si>
  <si>
    <t xml:space="preserve">Unrailed</t>
  </si>
  <si>
    <t xml:space="preserve">Indoor astronaut</t>
  </si>
  <si>
    <t xml:space="preserve">Un coop rappelant Moving out et autres overcooked, jouant ici sur le besoin urgent de remettre un train sur de bons rails</t>
  </si>
  <si>
    <t xml:space="preserve">vraiment fun à plusieurs</t>
  </si>
  <si>
    <t xml:space="preserve">en solo, bon…</t>
  </si>
  <si>
    <t xml:space="preserve">le parti pris graphique un peu austère</t>
  </si>
  <si>
    <t xml:space="preserve">Unruly heroes</t>
  </si>
  <si>
    <t xml:space="preserve">Magic design studios</t>
  </si>
  <si>
    <t xml:space="preserve">Une interprétation libre de « la pérégrination vers l’ouest », dans un gameplay rappelant parfois Rayman origins et legend</t>
  </si>
  <si>
    <t xml:space="preserve">cool à 2</t>
  </si>
  <si>
    <t xml:space="preserve">un peu flottant</t>
  </si>
  <si>
    <t xml:space="preserve">le mode versus anecdotique</t>
  </si>
  <si>
    <t xml:space="preserve">Untitled goose game</t>
  </si>
  <si>
    <t xml:space="preserve">House house</t>
  </si>
  <si>
    <t xml:space="preserve">Panic</t>
  </si>
  <si>
    <t xml:space="preserve">Un simulateur d’oie fâchée issu de la sphère indé</t>
  </si>
  <si>
    <t xml:space="preserve">mettre le boxon partout</t>
  </si>
  <si>
    <t xml:space="preserve">niveau profondeur psychologique….</t>
  </si>
  <si>
    <t xml:space="preserve">Urban trial playground</t>
  </si>
  <si>
    <t xml:space="preserve">Teyon</t>
  </si>
  <si>
    <t xml:space="preserve">Un concurrent simplifiée de la série Trials, mettant le stunt à l’honneur</t>
  </si>
  <si>
    <t xml:space="preserve">la jouabilité accessible et fun</t>
  </si>
  <si>
    <t xml:space="preserve">graphiquement un peu « flou »</t>
  </si>
  <si>
    <t xml:space="preserve">Va-11 Hall A</t>
  </si>
  <si>
    <t xml:space="preserve">Sukeban games</t>
  </si>
  <si>
    <t xml:space="preserve">Venezuela</t>
  </si>
  <si>
    <t xml:space="preserve">Un visual novel dans la peau d’un...barman !</t>
  </si>
  <si>
    <t xml:space="preserve">l’immersion vraiment bien rendue</t>
  </si>
  <si>
    <t xml:space="preserve">les intéractions assez limitées</t>
  </si>
  <si>
    <t xml:space="preserve">Valfaris</t>
  </si>
  <si>
    <t xml:space="preserve">Steel mantis</t>
  </si>
  <si>
    <t xml:space="preserve">Un metroidvania plongé dans une ambiance heavy metal</t>
  </si>
  <si>
    <t xml:space="preserve">une bande son metal, ça change</t>
  </si>
  <si>
    <t xml:space="preserve">le gameplay évolue peu au fil des heures</t>
  </si>
  <si>
    <t xml:space="preserve">Valis collection</t>
  </si>
  <si>
    <t xml:space="preserve">Edia</t>
  </si>
  <si>
    <t xml:space="preserve">multiples (pc engine, megadrive)</t>
  </si>
  <si>
    <t xml:space="preserve">La compilation des trois opus principaux de valis</t>
  </si>
  <si>
    <t xml:space="preserve">l’ambiance retro</t>
  </si>
  <si>
    <t xml:space="preserve">les scenettes animéees sont toujours cool</t>
  </si>
  <si>
    <t xml:space="preserve">rigide, comme avant</t>
  </si>
  <si>
    <t xml:space="preserve">où est le quatrième opus ???</t>
  </si>
  <si>
    <t xml:space="preserve">Valkyria chronicles 4</t>
  </si>
  <si>
    <t xml:space="preserve">Un nouvel opus du jeu de stratégie mixant tour par tour et stratégie temps réel, dans un univers visuelle très réussi</t>
  </si>
  <si>
    <t xml:space="preserve">ça blablatte beaucoup</t>
  </si>
  <si>
    <t xml:space="preserve">rien de bien neuf depuis le remaster</t>
  </si>
  <si>
    <t xml:space="preserve">Vasara collection</t>
  </si>
  <si>
    <t xml:space="preserve">Qubyte</t>
  </si>
  <si>
    <t xml:space="preserve">La compilation des deux épisodes du manic shooter phare de Visco dans les années 2000, avec un petit remake en prime</t>
  </si>
  <si>
    <t xml:space="preserve">une ambiance mixée originale</t>
  </si>
  <si>
    <t xml:space="preserve">finalement très court, même avec les deux opus</t>
  </si>
  <si>
    <t xml:space="preserve">Vectronom</t>
  </si>
  <si>
    <t xml:space="preserve">Lupodium</t>
  </si>
  <si>
    <t xml:space="preserve">Diriger un cube en suivant le rythme et….tomber !</t>
  </si>
  <si>
    <t xml:space="preserve">le concept top</t>
  </si>
  <si>
    <t xml:space="preserve">le multi fendard même si peu intéractif</t>
  </si>
  <si>
    <t xml:space="preserve">certaines plages musicales en deçà</t>
  </si>
  <si>
    <t xml:space="preserve">Wargroove – deluxe edition</t>
  </si>
  <si>
    <t xml:space="preserve">Chucklefish</t>
  </si>
  <si>
    <t xml:space="preserve">Un jeu de stratégie tour par tout accessible et jouable en versus</t>
  </si>
  <si>
    <t xml:space="preserve">le mode versus top</t>
  </si>
  <si>
    <t xml:space="preserve">les possibilités stratégiques « comme chez les grands »</t>
  </si>
  <si>
    <t xml:space="preserve">graphiquement joli mais sans vraie personnalité</t>
  </si>
  <si>
    <t xml:space="preserve">Wario Ware : get it together</t>
  </si>
  <si>
    <t xml:space="preserve">Une compilation de minijeux simplissimes et irrévérencieux qui défilent à tout de rôle et défient les réflexes du joueur</t>
  </si>
  <si>
    <t xml:space="preserve">l’ambiance déjantée</t>
  </si>
  <si>
    <t xml:space="preserve">le mode multi vraiment cool</t>
  </si>
  <si>
    <t xml:space="preserve">le rendu graphique un peu « jeu mobile »</t>
  </si>
  <si>
    <t xml:space="preserve">What the golf</t>
  </si>
  <si>
    <t xml:space="preserve">Triband</t>
  </si>
  <si>
    <t xml:space="preserve">Un jeu de golf loufoque qui déconstruit toutes nos certitudes sur ce sport</t>
  </si>
  <si>
    <t xml:space="preserve">toujours de quoi être surpris</t>
  </si>
  <si>
    <t xml:space="preserve">graphiquement choupi</t>
  </si>
  <si>
    <t xml:space="preserve">sympa en multi, mais ça aurait pu être top</t>
  </si>
  <si>
    <t xml:space="preserve">Wild at heart</t>
  </si>
  <si>
    <t xml:space="preserve">Gestion – stratégie temps réel</t>
  </si>
  <si>
    <t xml:space="preserve">Moonlight kids</t>
  </si>
  <si>
    <t xml:space="preserve">Un jeu mignon incluant un gameplay à la pikmin dans un univers drôle et inattendu</t>
  </si>
  <si>
    <t xml:space="preserve">super joli, et bien barré</t>
  </si>
  <si>
    <t xml:space="preserve">L’univers parfois un peu trop chargé</t>
  </si>
  <si>
    <t xml:space="preserve">Windjammers flying power edition</t>
  </si>
  <si>
    <t xml:space="preserve">La compilation de windjammers 1 et de windjammers 2 dans une version super collector</t>
  </si>
  <si>
    <t xml:space="preserve">Wizard of legend</t>
  </si>
  <si>
    <t xml:space="preserve">Contengent99</t>
  </si>
  <si>
    <t xml:space="preserve">Un hack n slash sympa et coop dans un monde de sorciers</t>
  </si>
  <si>
    <t xml:space="preserve">la customisation des sorts qui fait se sentir tout puissant</t>
  </si>
  <si>
    <t xml:space="preserve">la génération procédurale parfois abrupte</t>
  </si>
  <si>
    <t xml:space="preserve">Wonderboy IV :  Asha in monster world collector edition</t>
  </si>
  <si>
    <t xml:space="preserve">2D + 2D retro</t>
  </si>
  <si>
    <t xml:space="preserve">Le remake d’un jeu tout mignon de l’ère des wonderboy 16 bits, avec le « vrai » jeu en prime</t>
  </si>
  <si>
    <t xml:space="preserve">l’orginal en bonus</t>
  </si>
  <si>
    <t xml:space="preserve">graphiquement un peu moche</t>
  </si>
  <si>
    <t xml:space="preserve">Wonderboy IV :  Asha in monster world </t>
  </si>
  <si>
    <t xml:space="preserve">Wonderboy collection</t>
  </si>
  <si>
    <t xml:space="preserve">Bliss brain</t>
  </si>
  <si>
    <t xml:space="preserve">Multiples (megadrive, master system, pc engine)</t>
  </si>
  <si>
    <t xml:space="preserve">Le portage de plusieurs classiques de la saga : wonderboy, wonderboy 2n monster land, won VI yobrednow ,dlrow retsnom yobred monster worldi</t>
  </si>
  <si>
    <t xml:space="preserve">toujours de bons jeux aujourd’hui</t>
  </si>
  <si>
    <t xml:space="preserve">chiche en bonus</t>
  </si>
  <si>
    <t xml:space="preserve">World end syndrome</t>
  </si>
  <si>
    <t xml:space="preserve">Toybox</t>
  </si>
  <si>
    <t xml:space="preserve">Un visual novel à la narration de qualité dans un monde vivant et torturé</t>
  </si>
  <si>
    <t xml:space="preserve">les multiples retournements de situation</t>
  </si>
  <si>
    <t xml:space="preserve">la drague bien fichue</t>
  </si>
  <si>
    <t xml:space="preserve">forcément passif, malgré les efforts</t>
  </si>
  <si>
    <t xml:space="preserve">recommencer pour avoir toutes les fins</t>
  </si>
  <si>
    <t xml:space="preserve">World’s end club</t>
  </si>
  <si>
    <t xml:space="preserve">Too kyo games</t>
  </si>
  <si>
    <t xml:space="preserve">Kazutaka Kodaka + Kotaro uchikoshi</t>
  </si>
  <si>
    <t xml:space="preserve">La version complèete (en partie sortie sur mobile) d’un narratif déjanté par les créateurs de Danganronpa et nonary game</t>
  </si>
  <si>
    <t xml:space="preserve">l’ambiance malsaine et déjantée à la fois</t>
  </si>
  <si>
    <t xml:space="preserve">le gameplay un peu limite</t>
  </si>
  <si>
    <t xml:space="preserve">World of goo</t>
  </si>
  <si>
    <t xml:space="preserve">construire une tour de goos, la faire basculer et obtenir son premier pont</t>
  </si>
  <si>
    <t xml:space="preserve">2d boy</t>
  </si>
  <si>
    <t xml:space="preserve">Exclu totale hors démat et micro</t>
  </si>
  <si>
    <t xml:space="preserve">Un jeu de construction qui demande de rivaliser d’ingéniosité pour construire une tour solide avec l’aide de ses petits boules interconnectables ultra-mignonnes, en évitant les obstacles funestes pour rejoindre le point d’arrivée</t>
  </si>
  <si>
    <t xml:space="preserve">les goos toujours aussi mignons</t>
  </si>
  <si>
    <t xml:space="preserve">le mode coop super jouable au joy con</t>
  </si>
  <si>
    <t xml:space="preserve">toujours la petite baisse d’inspiration à la fin</t>
  </si>
  <si>
    <t xml:space="preserve">Xenoblade chronicles definitive edition</t>
  </si>
  <si>
    <t xml:space="preserve">artbook + ost + steelbook</t>
  </si>
  <si>
    <t xml:space="preserve">Le portage réussi du grand classique du RPG de la Wii, reposant sur son concept dem onde ouvert, son scénario exemplaire et sa jouabilité souple et efficace</t>
  </si>
  <si>
    <t xml:space="preserve">la HD qui fait du bien</t>
  </si>
  <si>
    <t xml:space="preserve">la nouvelle portion d’aventure, chouette</t>
  </si>
  <si>
    <t xml:space="preserve">le relooking des visages, mouais</t>
  </si>
  <si>
    <t xml:space="preserve">Xenoblade chronicles 2</t>
  </si>
  <si>
    <t xml:space="preserve">Un nouvel épisode de la saga de RPG se rapprochant de l’esprit et de la charte graphique du premier opus</t>
  </si>
  <si>
    <t xml:space="preserve">le style graphique coloré mais pas gamin</t>
  </si>
  <si>
    <t xml:space="preserve">le système de combat très riche</t>
  </si>
  <si>
    <t xml:space="preserve">peu d’innovations au regard du premier épisode</t>
  </si>
  <si>
    <t xml:space="preserve">les lames « aux gros seins », bon...</t>
  </si>
  <si>
    <t xml:space="preserve">2521466f</t>
  </si>
  <si>
    <t xml:space="preserve">Xenoblade chronicles 2 – Torna</t>
  </si>
  <si>
    <t xml:space="preserve">Une aventure add-on en forme de préquelle à l’histoire principale</t>
  </si>
  <si>
    <t xml:space="preserve">l’histoire qui donne une densité supplémentaires à certains personnages </t>
  </si>
  <si>
    <t xml:space="preserve">l’effet « gros DLC payant »</t>
  </si>
  <si>
    <t xml:space="preserve">toujours des « lames aux gros seins »</t>
  </si>
  <si>
    <t xml:space="preserve">Xenocrisis</t>
  </si>
  <si>
    <t xml:space="preserve">Un shooter en vue de dessus rappelant smash tv et, dans une moindre mesure, the chaos engine</t>
  </si>
  <si>
    <t xml:space="preserve">shooter à deux en se couvrant</t>
  </si>
  <si>
    <t xml:space="preserve">les grpahismes façon megadrive</t>
  </si>
  <si>
    <t xml:space="preserve">les salles fixes</t>
  </si>
  <si>
    <t xml:space="preserve">un poil répétiti</t>
  </si>
  <si>
    <t xml:space="preserve">Yes your grace</t>
  </si>
  <si>
    <t xml:space="preserve">Brave at night</t>
  </si>
  <si>
    <t xml:space="preserve">Le simulateur de vie de souverain, avec guerre, intrigues et issues plus ou moins tragiques en fonction des choix opérés</t>
  </si>
  <si>
    <t xml:space="preserve">une journée bien remplie</t>
  </si>
  <si>
    <t xml:space="preserve">répétitif sur la partie « requêtes des sujets »</t>
  </si>
  <si>
    <t xml:space="preserve">Yoku’s island express</t>
  </si>
  <si>
    <t xml:space="preserve">Villa gorilla</t>
  </si>
  <si>
    <t xml:space="preserve">L’histoire d’une petite bestiole qui doit rouler sa boule jusqu’à l’arrivée parce que heu...bref un jeu de flipper scénarisé !</t>
  </si>
  <si>
    <t xml:space="preserve">le concept de flipper-aventure rafraichissant</t>
  </si>
  <si>
    <t xml:space="preserve">certains passages trop précis, rageants</t>
  </si>
  <si>
    <t xml:space="preserve">Yono</t>
  </si>
  <si>
    <t xml:space="preserve">Neckbolt</t>
  </si>
  <si>
    <t xml:space="preserve">Un puzzle game dans la peau d’un éléphant</t>
  </si>
  <si>
    <t xml:space="preserve">tout joli</t>
  </si>
  <si>
    <t xml:space="preserve">simple et court à la fois</t>
  </si>
  <si>
    <t xml:space="preserve">Yooka laylee and the impossible lair</t>
  </si>
  <si>
    <t xml:space="preserve">Un hommage très réussi  à la série donkey kong country</t>
  </si>
  <si>
    <t xml:space="preserve">Yoshi crafted world</t>
  </si>
  <si>
    <t xml:space="preserve">Un épisode de yoshi situé dans un monde d’origamie</t>
  </si>
  <si>
    <t xml:space="preserve">des trouvailles de gameplay</t>
  </si>
  <si>
    <t xml:space="preserve">pas de révolution dans le système de jeu</t>
  </si>
  <si>
    <t xml:space="preserve">Yu-no a girl who chants love at the bound of  this world</t>
  </si>
  <si>
    <t xml:space="preserve">Elf corporation</t>
  </si>
  <si>
    <t xml:space="preserve">Un visual novel passionnant navigant entre romances et mondes parallèles</t>
  </si>
  <si>
    <t xml:space="preserve">l’intrigue bien menée</t>
  </si>
  <si>
    <t xml:space="preserve">des passages bien vus</t>
  </si>
  <si>
    <t xml:space="preserve">assez soft </t>
  </si>
  <si>
    <t xml:space="preserve">pas si intéractif que cela</t>
  </si>
  <si>
    <t xml:space="preserve">Yuppie psycho</t>
  </si>
  <si>
    <t xml:space="preserve">Another Indie</t>
  </si>
  <si>
    <t xml:space="preserve">Un survival horror dans le milieu de l’entreprise</t>
  </si>
  <si>
    <t xml:space="preserve">l’ambiance top et cruelle</t>
  </si>
  <si>
    <t xml:space="preserve">Zelda - breath of the wild </t>
  </si>
  <si>
    <t xml:space="preserve">premier Zelda en monde ouvert</t>
  </si>
  <si>
    <t xml:space="preserve">Manaka Kataoka</t>
  </si>
  <si>
    <t xml:space="preserve">Le premier zelda en monde ouvert, se posant en concurrent direct des mastodontes de l’époque tels que the witcher tout en proposant un système de jeu propre respectant certains codes classiques de la série</t>
  </si>
  <si>
    <t xml:space="preserve">le monde ouvert, gigantesque qui nous laisse libre</t>
  </si>
  <si>
    <t xml:space="preserve">la disparition des VRAIS donjons</t>
  </si>
  <si>
    <t xml:space="preserve">grand, mais vide….</t>
  </si>
  <si>
    <t xml:space="preserve">Zelda Link's awakening</t>
  </si>
  <si>
    <t xml:space="preserve">va chercher / rapporte + moi, héros à 12 ans + fin poignante</t>
  </si>
  <si>
    <t xml:space="preserve">Koichi Ishii </t>
  </si>
  <si>
    <t xml:space="preserve">Le remake du légendaire opus game boy et game boy color</t>
  </si>
  <si>
    <t xml:space="preserve">monde et donjons toujours géniaux</t>
  </si>
  <si>
    <t xml:space="preserve">le look du héros un peu spécial tout de même</t>
  </si>
  <si>
    <t xml:space="preserve">une remake presque exclusivement technique, bonus mis à part</t>
  </si>
  <si>
    <t xml:space="preserve">Alleyway</t>
  </si>
  <si>
    <t xml:space="preserve">GB</t>
  </si>
  <si>
    <t xml:space="preserve">Un jeu de casse-briques inspiré d’Arkanoid</t>
  </si>
  <si>
    <t xml:space="preserve">la jouabilité efficace, même avec la croix directionnelle</t>
  </si>
  <si>
    <t xml:space="preserve">on a vraiment envie de voir le niveau suivant</t>
  </si>
  <si>
    <t xml:space="preserve">un peu pauvre face à Arkanoid (pas de boss, pas de bonus déconnant…)</t>
  </si>
  <si>
    <t xml:space="preserve">Balloon kid</t>
  </si>
  <si>
    <t xml:space="preserve">balloon fight</t>
  </si>
  <si>
    <t xml:space="preserve">héros improbable + moi, héros à 12 ans</t>
  </si>
  <si>
    <t xml:space="preserve">Un shooter à scrolling horizontal dans lequel le joueur doit guider une jeune fille accrochée à deux ballons à rejoindre le point d’arrivée indemne, tout en gérant la faune locale bien décidée à faire éclater ses projets</t>
  </si>
  <si>
    <t xml:space="preserve">une challenge bien corsé</t>
  </si>
  <si>
    <t xml:space="preserve">on hurle parfois face à l’inertie du personnage</t>
  </si>
  <si>
    <t xml:space="preserve">Battletoads</t>
  </si>
  <si>
    <t xml:space="preserve">Un beat them up difficile et particulièrement bien réalisé pour l’époque, proposant en outre plusieurs phases de jeu originales</t>
  </si>
  <si>
    <t xml:space="preserve">le gameplay globalement efficace</t>
  </si>
  <si>
    <t xml:space="preserve">les phases originales et sympa qui surgissent quand on ne s’y attend pas</t>
  </si>
  <si>
    <t xml:space="preserve">c’est bien bien dur</t>
  </si>
  <si>
    <t xml:space="preserve">l’esthétique du jeu très particulière</t>
  </si>
  <si>
    <t xml:space="preserve">Bubble ghost</t>
  </si>
  <si>
    <t xml:space="preserve">Ere informatique</t>
  </si>
  <si>
    <t xml:space="preserve">Infogrames /  Christophe Andréani</t>
  </si>
  <si>
    <t xml:space="preserve">premier jeu français sur game boy</t>
  </si>
  <si>
    <t xml:space="preserve">Un puzzle game en vue de côté consistant à souffler sur une bulle avec son fantôme pour l’emmener jusqu’au point d’arrivée</t>
  </si>
  <si>
    <t xml:space="preserve">la trogne irrésistible du héros</t>
  </si>
  <si>
    <t xml:space="preserve">le nombre et la variété des niveaux</t>
  </si>
  <si>
    <t xml:space="preserve">peu d’évolution de gameplay au cours du jeu (pas, en fait)</t>
  </si>
  <si>
    <t xml:space="preserve">Catrap (pitman)</t>
  </si>
  <si>
    <t xml:space="preserve">Asmik</t>
  </si>
  <si>
    <t xml:space="preserve">Un puzzle game en vue de côté à la croisée de pacman et donkey kong, qui demande de diriger son personnage dans les tableaux pour éliminer tous les ennemis présents tout en gérant les rochers disposés ça et là</t>
  </si>
  <si>
    <t xml:space="preserve">la satisfaction d’avoir résolu chaque casse-tête</t>
  </si>
  <si>
    <t xml:space="preserve">tout juste au niveau technique</t>
  </si>
  <si>
    <t xml:space="preserve">Castelian (nebulus)</t>
  </si>
  <si>
    <t xml:space="preserve">Bits studio</t>
  </si>
  <si>
    <t xml:space="preserve">Un jeu de plateforme éd classique offrant une représentation originale à travers des plateformes disposées le long d’une tour centrale que l’on gravit petit à petit</t>
  </si>
  <si>
    <t xml:space="preserve">le héros le plus craquant de l’histoire (c’est subjectif)</t>
  </si>
  <si>
    <t xml:space="preserve">la prouesse technique (pour l’époque) bien intégrée au gameplay</t>
  </si>
  <si>
    <t xml:space="preserve">Crazy castle 3</t>
  </si>
  <si>
    <t xml:space="preserve">Kotobuki system</t>
  </si>
  <si>
    <t xml:space="preserve">Colorisation avec game boy color</t>
  </si>
  <si>
    <t xml:space="preserve">Warner toons – bugs bunny</t>
  </si>
  <si>
    <t xml:space="preserve">Un concept simple demandant d’utiliser les différents passages et portes de chaque tableau pour rejoindre la porte de sortie sans se faire toucher par la faune présente</t>
  </si>
  <si>
    <t xml:space="preserve">le concept « multi-portes » toujours aussi efficace</t>
  </si>
  <si>
    <t xml:space="preserve">agréablement stressant</t>
  </si>
  <si>
    <t xml:space="preserve">très similaire à ses nombreux clones et prédécesseurs</t>
  </si>
  <si>
    <t xml:space="preserve">Darkwing duck</t>
  </si>
  <si>
    <t xml:space="preserve">Disney – darkwing duck</t>
  </si>
  <si>
    <t xml:space="preserve">Un jeu de plateforme classique mais efficace basé sur le héros de Disney</t>
  </si>
  <si>
    <t xml:space="preserve">les niveaux bien construits</t>
  </si>
  <si>
    <t xml:space="preserve">Docteur Mario</t>
  </si>
  <si>
    <t xml:space="preserve">Un puzzle game  simple mais addictif demandant de relier des microbes à des pilules de couleur identique tombant du haut de l’écran</t>
  </si>
  <si>
    <t xml:space="preserve">le concept ingénieux</t>
  </si>
  <si>
    <t xml:space="preserve">un peu moins frénétique que Tetris et Puyo puyo</t>
  </si>
  <si>
    <t xml:space="preserve">Donkey kong</t>
  </si>
  <si>
    <t xml:space="preserve">finir chaque niveau rien que pour voir la prochaine scénette animée</t>
  </si>
  <si>
    <t xml:space="preserve">Top ost + top innovation</t>
  </si>
  <si>
    <t xml:space="preserve">premier grand jeu à succès de Shigeru Miyamoto</t>
  </si>
  <si>
    <t xml:space="preserve">Un jeu de plateforme/puzzle exceptionnel reprenant le mythique jeu d’arcade mais rajoutant ensuite un nombre très conséquent de tableaux dans lesquels Mario devra trouver et acheminer la clé jusqu’à la porte de sortie</t>
  </si>
  <si>
    <t xml:space="preserve">les niveaux excellents, qui se renouvellent franchement</t>
  </si>
  <si>
    <t xml:space="preserve">l’humour (introduction nostalgique, scénettes intermédiaires...)</t>
  </si>
  <si>
    <t xml:space="preserve">l’affrontement final, bien mais qui donne un peu trop de sueurs froides</t>
  </si>
  <si>
    <t xml:space="preserve">Ekkusu – x</t>
  </si>
  <si>
    <t xml:space="preserve">précurseur de l’utilisation 3d sur game boy et de la future licence starfox sur snes</t>
  </si>
  <si>
    <t xml:space="preserve">Un shooter révolutionnaire pour l’époque qui valu à son créateur d’être le premier employé développeur étranger de Nintendo</t>
  </si>
  <si>
    <t xml:space="preserve">à l’époque c’était bluffant</t>
  </si>
  <si>
    <t xml:space="preserve">Game Boy gallery </t>
  </si>
  <si>
    <t xml:space="preserve">Game &amp; watch</t>
  </si>
  <si>
    <t xml:space="preserve">game &amp; watch</t>
  </si>
  <si>
    <t xml:space="preserve">Gunpey Yokoi + Takeshiro Izuchi</t>
  </si>
  <si>
    <r>
      <rPr>
        <sz val="11"/>
        <rFont val="Calibri"/>
        <family val="2"/>
        <charset val="1"/>
      </rPr>
      <t xml:space="preserve">Une compilation d’anciens jeux Game &amp; watch (</t>
    </r>
    <r>
      <rPr>
        <sz val="11"/>
        <color rgb="FF000000"/>
        <rFont val="Calibri"/>
        <family val="2"/>
        <charset val="1"/>
      </rPr>
      <t xml:space="preserve">Ball, vermin, flagman, manhole, cement factory)</t>
    </r>
  </si>
  <si>
    <t xml:space="preserve">un vrai best-of du début des Game and Watch</t>
  </si>
  <si>
    <t xml:space="preserve">ball, sympa mais un peu trop limité</t>
  </si>
  <si>
    <t xml:space="preserve">Game &amp; Watch gallery</t>
  </si>
  <si>
    <r>
      <rPr>
        <sz val="11"/>
        <rFont val="Calibri"/>
        <family val="2"/>
        <charset val="1"/>
      </rPr>
      <t xml:space="preserve">Une compilation d’anciens jeux Game &amp; Watch (</t>
    </r>
    <r>
      <rPr>
        <sz val="11"/>
        <color rgb="FF000000"/>
        <rFont val="Calibri"/>
        <family val="2"/>
        <charset val="1"/>
      </rPr>
      <t xml:space="preserve">Manhole, oil panic, octopus, fire)</t>
    </r>
  </si>
  <si>
    <t xml:space="preserve">la bonne sélection de jeux</t>
  </si>
  <si>
    <t xml:space="preserve">Encore Manhole ?</t>
  </si>
  <si>
    <t xml:space="preserve">Game &amp; watch gallery 2</t>
  </si>
  <si>
    <t xml:space="preserve">Une compilation d’anciens jeux Game &amp; watch (Parachute, helmet, chef,  vermin, donkey kong, ball)</t>
  </si>
  <si>
    <t xml:space="preserve">la belle brochette de minijeux</t>
  </si>
  <si>
    <t xml:space="preserve">c’était peut être pas la peine de remettre Ball</t>
  </si>
  <si>
    <t xml:space="preserve">Game &amp; watch gallery 3</t>
  </si>
  <si>
    <r>
      <rPr>
        <sz val="11"/>
        <rFont val="Calibri"/>
        <family val="2"/>
        <charset val="1"/>
      </rPr>
      <t xml:space="preserve">Une compilation d’anciens jeux game &amp; watch (</t>
    </r>
    <r>
      <rPr>
        <sz val="11"/>
        <color rgb="FF000000"/>
        <rFont val="Calibri"/>
        <family val="2"/>
        <charset val="1"/>
      </rPr>
      <t xml:space="preserve">Egg, greenhouse, turtle bridge, mario bros, konkey kong jr (+  judge, flagman, lion, spitball sparky, donkey kong 2, fire)</t>
    </r>
  </si>
  <si>
    <t xml:space="preserve">un sacré menu niveau minijeux</t>
  </si>
  <si>
    <t xml:space="preserve">à quand la compilation intégrale ?</t>
  </si>
  <si>
    <t xml:space="preserve">Gargoyle's Quest  </t>
  </si>
  <si>
    <t xml:space="preserve">Un jeu de plateforme ardu, mêlant quelques aspects RPG, issu de l’univers de ghosts n globlins et mettant le joeuur dans la peau d’un diablotin rouge capable de s’accrocher aux parois, de planner ou de cracher des boules de feu</t>
  </si>
  <si>
    <t xml:space="preserve">les pouvoirs sympa et évolutifs</t>
  </si>
  <si>
    <t xml:space="preserve">La difficulté qui pique bien, dès le second niveau</t>
  </si>
  <si>
    <t xml:space="preserve">Go go tank!</t>
  </si>
  <si>
    <t xml:space="preserve">Copya system</t>
  </si>
  <si>
    <t xml:space="preserve">Un jeu en vue shoot them up horizontale plaçant le joueur à la commande d’un avion devant libérer le passage de son copain de tank à l’aide de son grappin apte à déplacer les blocs-obstacles</t>
  </si>
  <si>
    <t xml:space="preserve">le concept original entre escort et « tower attack »</t>
  </si>
  <si>
    <t xml:space="preserve">rapidement répétitif, faut à une renouvellement des situations</t>
  </si>
  <si>
    <t xml:space="preserve">Humans</t>
  </si>
  <si>
    <t xml:space="preserve">Imagetec design</t>
  </si>
  <si>
    <t xml:space="preserve">Gametek</t>
  </si>
  <si>
    <t xml:space="preserve">Dinosaures + joue au bodyguard</t>
  </si>
  <si>
    <t xml:space="preserve">Un puzzle game en vue de profil à la croisée de the lost vikings et lemmings, demandant de coordonner vos petits personnages pour permettre d’atteindre le point d’arrivée en « gérant » les différents obstacles intermédiaires</t>
  </si>
  <si>
    <t xml:space="preserve">graphiquement, ça pique</t>
  </si>
  <si>
    <t xml:space="preserve">c’est leeeeeeeent !!</t>
  </si>
  <si>
    <t xml:space="preserve">Hyper lode runner</t>
  </si>
  <si>
    <t xml:space="preserve">Xing</t>
  </si>
  <si>
    <t xml:space="preserve">Un jeu dans lequel le personnage doit éliminer ses adversaires en  les faisant tomber dans des trous préalablement creusés à leur attention et ayant la fâcheuse tendance à se reboucher tout seuls</t>
  </si>
  <si>
    <t xml:space="preserve">le système de jeu original</t>
  </si>
  <si>
    <t xml:space="preserve">graphiquement, on est dans le vraiment basique</t>
  </si>
  <si>
    <t xml:space="preserve">Kaeru no tame ni kane wa naru</t>
  </si>
  <si>
    <t xml:space="preserve">Dans le jeu se trouve Richard, personnage de link’s awakening</t>
  </si>
  <si>
    <t xml:space="preserve">Le précurseur de zelda link’s awakening et, en tout état de cause, un action RPG tout mignon</t>
  </si>
  <si>
    <t xml:space="preserve">le système de combat original</t>
  </si>
  <si>
    <t xml:space="preserve">Kid Dracula</t>
  </si>
  <si>
    <t xml:space="preserve">Un jeu de plateforme orienté action aux commandes d’un petit vampire arpentant un monde très second degrés</t>
  </si>
  <si>
    <t xml:space="preserve">l’univers vampire parodique barré</t>
  </si>
  <si>
    <t xml:space="preserve">Kid icarus - Myths and monsters</t>
  </si>
  <si>
    <t xml:space="preserve">kid icarus</t>
  </si>
  <si>
    <t xml:space="preserve">La suite du grand classique de plateforme de la nes, qui délaisse le scrolling vertical pour une progression plus libre tout en conservant les bases de jouabilité</t>
  </si>
  <si>
    <t xml:space="preserve">le système de niveau qui boucle sur lui-même</t>
  </si>
  <si>
    <t xml:space="preserve">globalement moins accrocheur que l’opus Nes</t>
  </si>
  <si>
    <t xml:space="preserve">Kirby’s block ball</t>
  </si>
  <si>
    <t xml:space="preserve">Masahiro Sakurai + Gunpey Yokoi</t>
  </si>
  <si>
    <t xml:space="preserve">Un Kirby version arkanoid, basique mais super mignon</t>
  </si>
  <si>
    <t xml:space="preserve">tout minon</t>
  </si>
  <si>
    <t xml:space="preserve">la jouabilité un peu aride à la manette</t>
  </si>
  <si>
    <t xml:space="preserve">Kirby's Dreamland</t>
  </si>
  <si>
    <t xml:space="preserve">Masahiro Sakurai + Satoru Iwata</t>
  </si>
  <si>
    <t xml:space="preserve">Un jeu de plateforme mignon, bien que très court, mettant en scène le fantôme gobeur d’ennemis, en outre capable de copier les pouvoirs de ses proies</t>
  </si>
  <si>
    <t xml:space="preserve">c’est vraiment tout mimi</t>
  </si>
  <si>
    <t xml:space="preserve">musicalement enchanteur</t>
  </si>
  <si>
    <t xml:space="preserve">vraiment trop court et trop facile</t>
  </si>
  <si>
    <t xml:space="preserve">Kirby's Dreamland 2</t>
  </si>
  <si>
    <t xml:space="preserve">Le second opus du jeu de plateforme mignon, ajoutant quelques fonctionnalités (montures) et proposant une durée de vie plus significative</t>
  </si>
  <si>
    <t xml:space="preserve">les nouveautés de gameplay</t>
  </si>
  <si>
    <t xml:space="preserve">moins court, mais toujours beaucoup trop facile</t>
  </si>
  <si>
    <t xml:space="preserve">Kirby Pinball Land</t>
  </si>
  <si>
    <t xml:space="preserve">écouter en boucle la bande son topissime du jeu et oublier de jouer</t>
  </si>
  <si>
    <t xml:space="preserve">Un adorable jeu de flipper « scénarisé »  et à la bande-son exceptionnelle qui demande au petit fantôme, transformé en boule de flipper, de progresser dans différents tableaux pour accéder et défaire le boss</t>
  </si>
  <si>
    <t xml:space="preserve">le principe du flipper-aventure avec tableaux communicants</t>
  </si>
  <si>
    <t xml:space="preserve">la bande-son qui reste dans ta tête et qui ne sort pluuuuuus</t>
  </si>
  <si>
    <t xml:space="preserve">seulement trois « niveaux »</t>
  </si>
  <si>
    <t xml:space="preserve">Looney tunes</t>
  </si>
  <si>
    <t xml:space="preserve">Un jeu bien réalisé proposant de multiples phases (plateforme, shoot, évitement d’obstacles) aux commandes des divers personnages de la série animée</t>
  </si>
  <si>
    <t xml:space="preserve">graphismes et jouabilité impeccables</t>
  </si>
  <si>
    <t xml:space="preserve">un vrai respect de l’univers Looney toons</t>
  </si>
  <si>
    <t xml:space="preserve">classique (mais on s’en fiche)</t>
  </si>
  <si>
    <t xml:space="preserve">Milon's adventure</t>
  </si>
  <si>
    <t xml:space="preserve">Un petit jeu de plateforme à la difficulté assez inattendue mais proposant des graphismes très mignons</t>
  </si>
  <si>
    <t xml:space="preserve">plus accessible que l’opus nes</t>
  </si>
  <si>
    <t xml:space="preserve">Mole mania</t>
  </si>
  <si>
    <t xml:space="preserve">Un petit jeu de puzzle en vue de dessus, imaginé par Shigeru Miyamoto, qui demande de guider une taupe désireuse d’amener une boule jusqu’au point de sortie de chaque tableau</t>
  </si>
  <si>
    <t xml:space="preserve">les niveaux intelligents qui demandent une bonne dose d’astuce</t>
  </si>
  <si>
    <t xml:space="preserve">peu d’évolution des mécaniques de jeu</t>
  </si>
  <si>
    <t xml:space="preserve">Monster max</t>
  </si>
  <si>
    <t xml:space="preserve">Un jeu d’aventure en 3d isométrique dans lequel le joueur progresse à travers les pièges et ennemis d’un donjon</t>
  </si>
  <si>
    <t xml:space="preserve">le mix labyrinthe plateforme</t>
  </si>
  <si>
    <t xml:space="preserve">super lisible (contre toutes attentes) malgré la 3d isométrique</t>
  </si>
  <si>
    <t xml:space="preserve">moins culte qu’un solstice ou equinox (forcément)</t>
  </si>
  <si>
    <t xml:space="preserve">Montezuma's return</t>
  </si>
  <si>
    <t xml:space="preserve">Utopia tech</t>
  </si>
  <si>
    <t xml:space="preserve">Un jeu de plateforme 2d d’exploration très efficace rappelant rick dangerous (en plus souple) et spelunker</t>
  </si>
  <si>
    <t xml:space="preserve">l’esprit rick dangerous</t>
  </si>
  <si>
    <t xml:space="preserve">la faible variété des environnements</t>
  </si>
  <si>
    <t xml:space="preserve">Mr Do</t>
  </si>
  <si>
    <t xml:space="preserve">Universal</t>
  </si>
  <si>
    <t xml:space="preserve">Un puzzle game en vue de dessus assez proche de lolo et pacman demandant de ramasser certains objets en évitant les ennemis dispersés dans chaque tableau</t>
  </si>
  <si>
    <t xml:space="preserve">un vrai boulder dash like</t>
  </si>
  <si>
    <t xml:space="preserve">le style graphique peut déplaire</t>
  </si>
  <si>
    <t xml:space="preserve">Mystic quest</t>
  </si>
  <si>
    <t xml:space="preserve">Un A-RPG mythique de la game boy, malgré une jouabilité assez rigide, qui lance la série des « secret of » en tant que spin off de la saga final fantasy</t>
  </si>
  <si>
    <t xml:space="preserve">un A-RPG portable « comme unr</t>
  </si>
  <si>
    <t xml:space="preserve">la gestion des collisions perturbante</t>
  </si>
  <si>
    <t xml:space="preserve">on est régulièrement paumé à chercher quoi faire</t>
  </si>
  <si>
    <t xml:space="preserve">Pang</t>
  </si>
  <si>
    <t xml:space="preserve">Le portage portable du jeu de l’excellent jeu de « tir à la boule » demandant de diviser puis éliminer les boules rebondissant dans chaque tableau</t>
  </si>
  <si>
    <t xml:space="preserve">toute l’efficacité de Pang en mode portable</t>
  </si>
  <si>
    <t xml:space="preserve">la lisibilité parfois mise à mal (en mode « ouais ben t’as vu la taille de l’écran ? »)</t>
  </si>
  <si>
    <t xml:space="preserve">La version portable du simulateur de distribution de journaux, dans lequel il est toujours question de viser juste en évitant les nombreux pièges et obstacles</t>
  </si>
  <si>
    <t xml:space="preserve">le plaisir de défoncer des vitres en mode « oups pardon »</t>
  </si>
  <si>
    <t xml:space="preserve">Addictif (on y revient régulièrement pour s’améliorer)</t>
  </si>
  <si>
    <t xml:space="preserve">dur de viser avec un si petit écran</t>
  </si>
  <si>
    <t xml:space="preserve">Parasol stars – rainbow island 2</t>
  </si>
  <si>
    <t xml:space="preserve">TDK</t>
  </si>
  <si>
    <t xml:space="preserve">Le portage du troisième opus de la série bubble bobble, sous forme d’un jeu d’arcade plateforme tr-s rythmé et parfaitement transposé en mode portable</t>
  </si>
  <si>
    <t xml:space="preserve">un portage propre et fidèle à l’original</t>
  </si>
  <si>
    <t xml:space="preserve">toujours aussi chaud</t>
  </si>
  <si>
    <t xml:space="preserve">Magnin</t>
  </si>
  <si>
    <t xml:space="preserve">Red orb</t>
  </si>
  <si>
    <t xml:space="preserve">Le portage du classique du jeu de plateforme « rotoscopé » dans une version qui conserve l’essentiel</t>
  </si>
  <si>
    <t xml:space="preserve">la jouabilité globalement proche des opus « principaux »</t>
  </si>
  <si>
    <t xml:space="preserve">c’est moche, mais MOOOCHE !!</t>
  </si>
  <si>
    <t xml:space="preserve">Revenge of the gator</t>
  </si>
  <si>
    <t xml:space="preserve">Un flipper bien réalisé et assez corsé sur le thème des alligators</t>
  </si>
  <si>
    <t xml:space="preserve">simple et efficace</t>
  </si>
  <si>
    <t xml:space="preserve">on n’aurait pas craché sur quelque tables de plus</t>
  </si>
  <si>
    <t xml:space="preserve">Rodland</t>
  </si>
  <si>
    <t xml:space="preserve">Un portage du jeu amiga au concept proche de bubble bobble, mettant le joueur aux commandes d’une petite fée capable de créer des échelles et de balancer ses ennemis grâce à sa baguette magique</t>
  </si>
  <si>
    <t xml:space="preserve">le portage joli et souple à jouer</t>
  </si>
  <si>
    <t xml:space="preserve">pas aussi fou que la version Amiga, évidemment</t>
  </si>
  <si>
    <t xml:space="preserve">tout seul, c’est un peu plus triste</t>
  </si>
  <si>
    <t xml:space="preserve">R-type DX</t>
  </si>
  <si>
    <t xml:space="preserve">Une version portable du shooter classique en vue de côté</t>
  </si>
  <si>
    <t xml:space="preserve">les sensations du shooter bien retranscrites</t>
  </si>
  <si>
    <t xml:space="preserve">Sneaky snakes</t>
  </si>
  <si>
    <t xml:space="preserve">Tradewest</t>
  </si>
  <si>
    <t xml:space="preserve">L’adaptation du jeu principal sur nes dans une version plus orientée plateforme classique en éd vue de profil</t>
  </si>
  <si>
    <t xml:space="preserve">l’écran paraît parfois bien petit pour tout voir</t>
  </si>
  <si>
    <t xml:space="preserve">Solomon's club</t>
  </si>
  <si>
    <t xml:space="preserve">Graphic research</t>
  </si>
  <si>
    <t xml:space="preserve">Un jeu de plateforme puzzle en vue de profil issu de solomon’s key et basé sur la capacité du héros à supprimer ou créer des blocs permettant de récupérer la clé et de rejoindre la porte de sortie de chaque tableau</t>
  </si>
  <si>
    <t xml:space="preserve">les niveau particulièrement astucieux</t>
  </si>
  <si>
    <t xml:space="preserve">joli et propre</t>
  </si>
  <si>
    <t xml:space="preserve">c’est duuuuuur !</t>
  </si>
  <si>
    <t xml:space="preserve">Stranded kids – survival kids</t>
  </si>
  <si>
    <t xml:space="preserve">Un jeu de survie sur une ile déserte en vue de dessus, proposant plusieurs activités permettant de passer 8 jours sain et sauf dans un environnement particulièrement hostile</t>
  </si>
  <si>
    <t xml:space="preserve">le sentiment de prendre le contrôle de son destin, trouvaille après trouvaille</t>
  </si>
  <si>
    <t xml:space="preserve">très scripté, comme un zelda</t>
  </si>
  <si>
    <t xml:space="preserve">la traduction toute pourrie</t>
  </si>
  <si>
    <t xml:space="preserve">Super Mario Land</t>
  </si>
  <si>
    <t xml:space="preserve">Top (+18 millions)</t>
  </si>
  <si>
    <t xml:space="preserve">premier Mario sur console portable</t>
  </si>
  <si>
    <t xml:space="preserve">La première apparition de Mario sur game boy, avec une charte graphique atypique mais des niveaux très réussis, mixant plateforme et shoot horizzontal</t>
  </si>
  <si>
    <t xml:space="preserve">jouable et bien construit</t>
  </si>
  <si>
    <t xml:space="preserve">les niveaux de shoot (hérités de prototypes de Mario sur nes)</t>
  </si>
  <si>
    <t xml:space="preserve">seulement quatre mondes</t>
  </si>
  <si>
    <t xml:space="preserve">graphiquement à part dans la série</t>
  </si>
  <si>
    <t xml:space="preserve">Super Mario land 2 six golden coins</t>
  </si>
  <si>
    <t xml:space="preserve">Le second opus Mario sur portable, plus proche de l’identité graphique du Mario super Nintendo et signant la première apparition de Wario</t>
  </si>
  <si>
    <t xml:space="preserve">la première apparition de Wario</t>
  </si>
  <si>
    <t xml:space="preserve">parfois vraiment trop facile</t>
  </si>
  <si>
    <t xml:space="preserve">Un shooter mignon mais ardu dans l’univers de Super Baloo</t>
  </si>
  <si>
    <t xml:space="preserve">accessible et mignon</t>
  </si>
  <si>
    <t xml:space="preserve">Tennis</t>
  </si>
  <si>
    <t xml:space="preserve">Mettre 6-0 à l’ordi en niveau 4, et se dire que ça y est, on a plié le jeu</t>
  </si>
  <si>
    <t xml:space="preserve">Le premier jeu de tennis sur la console, assez basique mais mignon et très bien exécuté, avec Mario officiant en tant qu’arbitre</t>
  </si>
  <si>
    <t xml:space="preserve">lisible, basique, efficace</t>
  </si>
  <si>
    <t xml:space="preserve">un duel avec 4 niveaux de difficulté et...c’est tout</t>
  </si>
  <si>
    <t xml:space="preserve">Tetris DX</t>
  </si>
  <si>
    <t xml:space="preserve">premier jeu Game Boy</t>
  </si>
  <si>
    <t xml:space="preserve">Alexey Pajitnov</t>
  </si>
  <si>
    <t xml:space="preserve">La version colorisée du hit mondial de la game boy, dans lequel il est question d’empiler des blocs pour créer des lignes horizontales et permettre leur effacement</t>
  </si>
  <si>
    <t xml:space="preserve">totalement addictif</t>
  </si>
  <si>
    <t xml:space="preserve">peu d’innovations par rapport à l’opus d’origine en noir et blanc</t>
  </si>
  <si>
    <t xml:space="preserve">Titus the fox</t>
  </si>
  <si>
    <t xml:space="preserve">Un jeu de plateforme multi-directionnel assez classique pro^posant une très belle réalisation et l’une des rares sorties de la mascotte de l’éditeur</t>
  </si>
  <si>
    <t xml:space="preserve">graphiquement trognon</t>
  </si>
  <si>
    <t xml:space="preserve">globalement un peu plus mou que les versions « salon »</t>
  </si>
  <si>
    <t xml:space="preserve">Trax</t>
  </si>
  <si>
    <t xml:space="preserve">Un shooter multidirectionnel en vue de dessus valant pour son très bon rythme malgré une durée de vie limitée</t>
  </si>
  <si>
    <t xml:space="preserve">le concept efficace</t>
  </si>
  <si>
    <t xml:space="preserve">quelques saccades</t>
  </si>
  <si>
    <t xml:space="preserve">Trip World</t>
  </si>
  <si>
    <t xml:space="preserve">jeu pacifiste dans lequel la majorité des ennemis n’est pas dangereuse tant que le personnage n’attaque pas</t>
  </si>
  <si>
    <t xml:space="preserve">Un jeu de plateforme 2d magnifique proposant une approche totalement pacifiste permettant de la terminer sans procéder à un dépeçage en règle d’ennemis</t>
  </si>
  <si>
    <t xml:space="preserve">le trip « non-violent »</t>
  </si>
  <si>
    <t xml:space="preserve">horriblement court</t>
  </si>
  <si>
    <t xml:space="preserve">voir ses efforts d’épargnes justement récompensés (et avoir envie d’en récupérer encore plus du coup)</t>
  </si>
  <si>
    <t xml:space="preserve">Le troisième opus des Mario sur la console, mettant cette fois le joueur dans la peau de son nouvel antagoniste à la recherche de trésors lui permettant de construire le plus gros des châteaux, </t>
  </si>
  <si>
    <t xml:space="preserve">défoncer les ennemis à coup d’épaule</t>
  </si>
  <si>
    <t xml:space="preserve">la fin « évolutive », excellente</t>
  </si>
  <si>
    <t xml:space="preserve">Wario occupe vraiment une grosse partie de l’écran</t>
  </si>
  <si>
    <t xml:space="preserve">Warioland 2</t>
  </si>
  <si>
    <t xml:space="preserve">Censuré en occident (alcool – remplacement des chopes de bières des pingouins)</t>
  </si>
  <si>
    <t xml:space="preserve">Le second opus du jeu de plateforme faisant intervenir l’antagoniste de Mario, toujours axé plateforme/action avec son système de transformations et de charges d’épaule</t>
  </si>
  <si>
    <t xml:space="preserve">l’univers barré</t>
  </si>
  <si>
    <t xml:space="preserve">un net progrès graphique, forcément</t>
  </si>
  <si>
    <t xml:space="preserve">toujours les multiples fins en fonction des performances du joueur</t>
  </si>
  <si>
    <t xml:space="preserve">Zelda Link's awakening DX</t>
  </si>
  <si>
    <t xml:space="preserve">voir le générique de fin émouvant et se dire que ben, ça y est, c’est fini pour nous aussi</t>
  </si>
  <si>
    <t xml:space="preserve">Censuré en occident (contenu immoral vision de la femme – suppression drap de l’hyppo et maillot de la sirène)</t>
  </si>
  <si>
    <t xml:space="preserve">Un fleuron du A-RPG vue de dessus, pourtant initialement pensé comme un spin-off délirant, mais possédant une identité graphique et sonore très forte tout en reprenant le concept donjon/recherche de la série</t>
  </si>
  <si>
    <t xml:space="preserve">monde et donjons proprement géniaux</t>
  </si>
  <si>
    <t xml:space="preserve">une bande-son particulièrement charmante</t>
  </si>
  <si>
    <t xml:space="preserve">Zelda link's awakening DX</t>
  </si>
  <si>
    <t xml:space="preserve">va chercher / rapporte + moi, héros à 12 ans</t>
  </si>
  <si>
    <t xml:space="preserve">Alfred adventure</t>
  </si>
  <si>
    <t xml:space="preserve">GBC</t>
  </si>
  <si>
    <t xml:space="preserve">Mobius</t>
  </si>
  <si>
    <t xml:space="preserve">Sci</t>
  </si>
  <si>
    <t xml:space="preserve">Multiples (amiga, nes, snes, game boy)</t>
  </si>
  <si>
    <t xml:space="preserve">Un jeu de plateforme classique mais réussi aux commandes d’un poulet pas comme les autres</t>
  </si>
  <si>
    <t xml:space="preserve">diriger un poulet</t>
  </si>
  <si>
    <t xml:space="preserve">le level design efficace</t>
  </si>
  <si>
    <t xml:space="preserve">très classique , habillage mis à part</t>
  </si>
  <si>
    <t xml:space="preserve">Cannon fodder</t>
  </si>
  <si>
    <t xml:space="preserve">Le portage du hit de la stratégie de l’ère 16 bits, qui conserve l’essentiel de son charme aux commandes de son escouade partie à l’assaut de territoires ennemis</t>
  </si>
  <si>
    <t xml:space="preserve">la transposition du système de jeu globalement satisfaisante</t>
  </si>
  <si>
    <t xml:space="preserve">ça reste petit et peu maniable</t>
  </si>
  <si>
    <t xml:space="preserve">Crazy bikers</t>
  </si>
  <si>
    <t xml:space="preserve">Le concept de course de moto en 2d vue de profil d’excite bike dans une version cross, ajoutant loopings et autres pièges pernicieux</t>
  </si>
  <si>
    <t xml:space="preserve">des loopings partout</t>
  </si>
  <si>
    <t xml:space="preserve">vraiment fun une fois les bases assimilées</t>
  </si>
  <si>
    <t xml:space="preserve">plus un jeu de parcours qu’un jeu de course</t>
  </si>
  <si>
    <t xml:space="preserve">Crystalis</t>
  </si>
  <si>
    <t xml:space="preserve">Un zelda-like en vue de dessus proposant une belle réalisation et une aventure prenante</t>
  </si>
  <si>
    <t xml:space="preserve">du vrai bon a-rpg</t>
  </si>
  <si>
    <t xml:space="preserve">graphiquement lisible mais basique</t>
  </si>
  <si>
    <t xml:space="preserve">Elevator action ex</t>
  </si>
  <si>
    <t xml:space="preserve">Altron</t>
  </si>
  <si>
    <t xml:space="preserve">Un jeu d’action et d’adresse en vue de profil qui demande de bien utiliser les différents ascenseurs et portes disponibles pour progresser dans les niveaux et contourner les services de sécurité</t>
  </si>
  <si>
    <t xml:space="preserve">le concept de « chat et souris », bien stressant</t>
  </si>
  <si>
    <t xml:space="preserve">rapidement répétitif, forcément</t>
  </si>
  <si>
    <t xml:space="preserve">International track and field Summer games</t>
  </si>
  <si>
    <t xml:space="preserve">Un condensé du mythique jeu multisports de martelage de boutons sur console portable</t>
  </si>
  <si>
    <t xml:space="preserve">bourriner sa console portable</t>
  </si>
  <si>
    <t xml:space="preserve">beaucoup d’épreuves similaires en terme de mécanique</t>
  </si>
  <si>
    <t xml:space="preserve">on a l’air con dans le métro</t>
  </si>
  <si>
    <t xml:space="preserve">Magical chase</t>
  </si>
  <si>
    <t xml:space="preserve">Quest</t>
  </si>
  <si>
    <t xml:space="preserve">Palsoft</t>
  </si>
  <si>
    <t xml:space="preserve">Un shooter mignon aux commandes d’une petite sorcière sur son balais</t>
  </si>
  <si>
    <t xml:space="preserve">la construction des niveaux intelligente</t>
  </si>
  <si>
    <t xml:space="preserve">le rythme parfait</t>
  </si>
  <si>
    <t xml:space="preserve">forcément moins aguicheur que la version pc-engine</t>
  </si>
  <si>
    <t xml:space="preserve">Magical drop</t>
  </si>
  <si>
    <t xml:space="preserve">Conspiracy entertainment</t>
  </si>
  <si>
    <t xml:space="preserve">Swing</t>
  </si>
  <si>
    <t xml:space="preserve">Le portage du classique de Data East sur un format portable très friand de puzzle games de type casse-briques</t>
  </si>
  <si>
    <t xml:space="preserve">l’ambiance toute mimi</t>
  </si>
  <si>
    <t xml:space="preserve">le système de jeu : une bonne alternative à Tetris</t>
  </si>
  <si>
    <t xml:space="preserve">il manque un petit côté addictif</t>
  </si>
  <si>
    <t xml:space="preserve">Mario tennis </t>
  </si>
  <si>
    <t xml:space="preserve">Un nouvel opus du jeu de tennis arcade, qui propose une jouabilité affinée et un mode histoire très distrayant et progressif</t>
  </si>
  <si>
    <t xml:space="preserve">le mode histoire sympa, formidable didacticiel</t>
  </si>
  <si>
    <t xml:space="preserve">la jouabilité simple mais complète</t>
  </si>
  <si>
    <t xml:space="preserve">on assimile vite les « enchaînements imparables » contre l’ordi</t>
  </si>
  <si>
    <t xml:space="preserve">Metal Gear Solid</t>
  </si>
  <si>
    <t xml:space="preserve">Un jeu d’infiltration en vue de dessus particulièrement efficace et complet</t>
  </si>
  <si>
    <t xml:space="preserve">le vrai besoin de s’infiltrer</t>
  </si>
  <si>
    <t xml:space="preserve">graphiquement assez austère</t>
  </si>
  <si>
    <t xml:space="preserve">Micromachines 1 et 2 twin turbo</t>
  </si>
  <si>
    <t xml:space="preserve">Le portage du hit de jeux de course arcade en vue de dessus de l’ère 16 bits </t>
  </si>
  <si>
    <t xml:space="preserve">toute l’efficacité de micromachines sur portable</t>
  </si>
  <si>
    <t xml:space="preserve">Wendy : every witch way</t>
  </si>
  <si>
    <t xml:space="preserve">moi, héros à 12 ans + sorciers + girl power</t>
  </si>
  <si>
    <t xml:space="preserve">Un jeu de plateforme multidirectionnel très malin qui utilise merveilleusement bien la capacité du personnage principal à jouer avec la gravité, lui permettant de marche au plafond sans encombre</t>
  </si>
  <si>
    <t xml:space="preserve">mignon et lisible</t>
  </si>
  <si>
    <t xml:space="preserve">et du coup un peu trop court</t>
  </si>
  <si>
    <t xml:space="preserve">Zelda Oracle of Ages</t>
  </si>
  <si>
    <t xml:space="preserve">Flagship</t>
  </si>
  <si>
    <t xml:space="preserve">voyage dans le temps / mondes parallèles + moi, héros à 12 ans</t>
  </si>
  <si>
    <t xml:space="preserve">Le second opus Zelda sur gameboy, décomposé en deux parties d’une même grande aventure et reposant sur le mélange recherche/action en vue de dessus de ses aînés</t>
  </si>
  <si>
    <t xml:space="preserve">des puzzles de grande classe dans et hors des donjons</t>
  </si>
  <si>
    <t xml:space="preserve">peut être moins onirique que Awakening</t>
  </si>
  <si>
    <t xml:space="preserve">Zelda Oracle of Seasons</t>
  </si>
  <si>
    <t xml:space="preserve">on se perd un peu dans toutes ces saisons</t>
  </si>
  <si>
    <t xml:space="preserve">Advance Wars</t>
  </si>
  <si>
    <t xml:space="preserve">Une version portable du grand jeu de stratégie au tour par tour, proposant de construire et déployer de multiples unités aussi mignonnes qu’impitoyables pour prendre le contrôle de la carte</t>
  </si>
  <si>
    <t xml:space="preserve">le nombre conséquent d’unités et leurs fonctionnalités tactiques</t>
  </si>
  <si>
    <t xml:space="preserve">la possibilité de configurer sa partie comme on le souhaite vraiment</t>
  </si>
  <si>
    <t xml:space="preserve">l’intrigue du mode histoire, mode automatique</t>
  </si>
  <si>
    <t xml:space="preserve">Advance Wars 2</t>
  </si>
  <si>
    <t xml:space="preserve">La suite directe du précédent opus, affinant le concept de stratégie au tour par tour par l’ajout d’unités tout en proposant une nouvelle campagne scénarisée</t>
  </si>
  <si>
    <t xml:space="preserve">toujours aussi fourni au niveau tactique</t>
  </si>
  <si>
    <t xml:space="preserve">vraiment proche du premier opus</t>
  </si>
  <si>
    <t xml:space="preserve">les méchants peu réussis</t>
  </si>
  <si>
    <t xml:space="preserve">Le portage fidèle du jeu de plateforme efficace de la super Nintendo retranscrivant fidèlement l’ambiance du dessin animé Disney</t>
  </si>
  <si>
    <t xml:space="preserve">retrouver l’opus super nes sans aucune ride</t>
  </si>
  <si>
    <t xml:space="preserve">(mode polémique activé) = c’est moins souple à jouer que sur Megadrive non ?</t>
  </si>
  <si>
    <t xml:space="preserve">Astro boy</t>
  </si>
  <si>
    <t xml:space="preserve">astro</t>
  </si>
  <si>
    <t xml:space="preserve">Ozamu Tezuka</t>
  </si>
  <si>
    <t xml:space="preserve">Un jeu à la croisée de megaman et de gunstar heroes dans l’univers du manga</t>
  </si>
  <si>
    <t xml:space="preserve">enfin un bon jeu astro le petit robot !</t>
  </si>
  <si>
    <t xml:space="preserve">graphiquement sympa, mais loin de que que aurait pu amener une vraie 2d « à l’ancienne »</t>
  </si>
  <si>
    <t xml:space="preserve">Blackthorne</t>
  </si>
  <si>
    <t xml:space="preserve">Censuré (contenu violent – impossibilité de tuer les prisonniers, contenu gore – disparition du sang)</t>
  </si>
  <si>
    <t xml:space="preserve">Un jeu de plateforme 2d rappelant prince of persia ou flashback, avec sa représentation rotoscopée et sa maniabilité « réaliste »</t>
  </si>
  <si>
    <t xml:space="preserve">l’esprit « prince of persia » en milieu extérieur</t>
  </si>
  <si>
    <t xml:space="preserve">petit côté action bien plaisant</t>
  </si>
  <si>
    <t xml:space="preserve">quelques passages qui rendent fou</t>
  </si>
  <si>
    <t xml:space="preserve">on aurait apprécié des environnements un peu plus variés</t>
  </si>
  <si>
    <t xml:space="preserve">Bomberman tournament</t>
  </si>
  <si>
    <t xml:space="preserve">4 link (multijeux requis)</t>
  </si>
  <si>
    <t xml:space="preserve">Un portage du jeu d’arcade proposant le classique mode versus ainsi qu’une aventure scénarisée fraîche et réussie dans le monde imaginaire des bombermen</t>
  </si>
  <si>
    <t xml:space="preserve">enfin un mode histoire qui ressemble à quelque chose</t>
  </si>
  <si>
    <t xml:space="preserve">le multi reste classique (mais génial)</t>
  </si>
  <si>
    <t xml:space="preserve">Castlevania aria of sorrow</t>
  </si>
  <si>
    <t xml:space="preserve">Un épisode narrant les aventures du dernier héros de la saga au niveau scénaristique, et ajoutant un audacieux système de pouvoirs</t>
  </si>
  <si>
    <t xml:space="preserve">un castlevania « dans le futur »</t>
  </si>
  <si>
    <t xml:space="preserve">tous les ingrédients de la série sont là</t>
  </si>
  <si>
    <t xml:space="preserve">assez classique pour les connaisseurs de la série</t>
  </si>
  <si>
    <t xml:space="preserve">box ourson</t>
  </si>
  <si>
    <t xml:space="preserve">Colin Mcrae 2.0</t>
  </si>
  <si>
    <t xml:space="preserve">Spellbound</t>
  </si>
  <si>
    <t xml:space="preserve">Un jeu de course en 3d sur la console, parfaitement jouable malgré les inévitables limitations graphiques imposées</t>
  </si>
  <si>
    <t xml:space="preserve">c’est pas très joli, avec ce gros clipping</t>
  </si>
  <si>
    <t xml:space="preserve">Defender of the crown</t>
  </si>
  <si>
    <t xml:space="preserve">Metro 3D</t>
  </si>
  <si>
    <t xml:space="preserve">Cinemaware</t>
  </si>
  <si>
    <t xml:space="preserve">Le portage du grand classique de la période Amiga, mixant au sein d’une grande aventures différentes phases de jeu</t>
  </si>
  <si>
    <t xml:space="preserve">on s’y croirait presque</t>
  </si>
  <si>
    <t xml:space="preserve">techniquement, bon, c’est moche</t>
  </si>
  <si>
    <t xml:space="preserve">Donkey Kong Country  </t>
  </si>
  <si>
    <t xml:space="preserve">Le portage du jeu super Nintendo avec un gameplay intact malgré d’évidentes concessions graphiques</t>
  </si>
  <si>
    <t xml:space="preserve">la jouabilité snes conservée intacte</t>
  </si>
  <si>
    <t xml:space="preserve">on est LOIN de la snes niveau graphismes</t>
  </si>
  <si>
    <t xml:space="preserve">Donkey Kong Country  2</t>
  </si>
  <si>
    <t xml:space="preserve">4 versus ou 2 coop par link (multijeux requis)</t>
  </si>
  <si>
    <t xml:space="preserve">Le portage exemplaire de l’un des premiers succès planétaires du FPS sur console portable, toujours aussi bourrin et amusant</t>
  </si>
  <si>
    <t xml:space="preserve">assez fidèle à l’opus principal, malgré les sacrifices graphiques</t>
  </si>
  <si>
    <t xml:space="preserve">ça reste petit sur l’écran</t>
  </si>
  <si>
    <t xml:space="preserve">Dragon Ball adventures </t>
  </si>
  <si>
    <t xml:space="preserve">Un jeu d’action / plateforme efficace et coloré retraçant une partie du manga</t>
  </si>
  <si>
    <t xml:space="preserve">le respect général du manga et du scénario (arc du ruban rouge)</t>
  </si>
  <si>
    <t xml:space="preserve">Drilldozer</t>
  </si>
  <si>
    <t xml:space="preserve">Cartouche vibrante</t>
  </si>
  <si>
    <t xml:space="preserve">Un jeu d’action en vue de profil atypique et intelligent qui propose une aventure non-linéaire basée sur la capacité du héros à glaner différentes armes lui permettant de progresser dans le niveaux</t>
  </si>
  <si>
    <t xml:space="preserve">l’utilisation judicieuse du système de foreuse</t>
  </si>
  <si>
    <t xml:space="preserve">un peu confus par moments</t>
  </si>
  <si>
    <t xml:space="preserve">Duke nukem advance</t>
  </si>
  <si>
    <t xml:space="preserve">Torus games</t>
  </si>
  <si>
    <t xml:space="preserve">Le portage réussi d’un classique du FPS 3d, avec sa dose de mauvais goût et de gros pixels</t>
  </si>
  <si>
    <t xml:space="preserve">le portage globalement au niveau par rapport à la version pc</t>
  </si>
  <si>
    <t xml:space="preserve">amis du bon goût…</t>
  </si>
  <si>
    <t xml:space="preserve">Final Fight One</t>
  </si>
  <si>
    <t xml:space="preserve">final fight</t>
  </si>
  <si>
    <t xml:space="preserve">Le portage du beath them all arcade, impressionnant graphiquement et particulièrement agréable à jouer</t>
  </si>
  <si>
    <t xml:space="preserve">la bonne fidélité à l’opus original</t>
  </si>
  <si>
    <t xml:space="preserve">Fire emblem</t>
  </si>
  <si>
    <t xml:space="preserve">réunir la dream team et se sentir méga fort</t>
  </si>
  <si>
    <t xml:space="preserve">Le premier opus du jeu de stratégie au tour par tour porté en Europe, proposant un système de mort permanente qui mène à porter une attention toute particulière à ses ses différents héros</t>
  </si>
  <si>
    <t xml:space="preserve">le système de jeu bien complet</t>
  </si>
  <si>
    <t xml:space="preserve">le stress lié à la perte définitive de personnages (et à l’obligation de se retaper tout le combat…)</t>
  </si>
  <si>
    <t xml:space="preserve">Fire emblem sacred stones</t>
  </si>
  <si>
    <t xml:space="preserve">Un opus de la série de jeux de stratégie au tour par tour au mécanisme de « mort permanente », semblable à son prédecessuer mais proposant une progression plus libre à travers une carte du monde</t>
  </si>
  <si>
    <t xml:space="preserve">les batailles du mode histoire généralement grandioses</t>
  </si>
  <si>
    <t xml:space="preserve">la liberté de se balader sur la carte</t>
  </si>
  <si>
    <t xml:space="preserve">les héros réussis mais globalement en-deçà de l’opus précédent</t>
  </si>
  <si>
    <t xml:space="preserve">un peu trop « rigide » sur la dernière ligne droite (mode 1 erreur = 1 mort)</t>
  </si>
  <si>
    <t xml:space="preserve">F-zero – maximum velocity</t>
  </si>
  <si>
    <t xml:space="preserve">Censuré en occident (contenu immoral vision de la femme – rhabillage de personnages féminins)</t>
  </si>
  <si>
    <t xml:space="preserve">Takeshiro Izuchi + Shimizu Kazunobu</t>
  </si>
  <si>
    <t xml:space="preserve">Un opus du jeu de course futuriste en « mode 7 » rappelant l’opus super Nintendo et demandant de bien gérer aérofreins et turbos</t>
  </si>
  <si>
    <t xml:space="preserve">les sensations de la snes retrouvées, avec des circuits inédits</t>
  </si>
  <si>
    <t xml:space="preserve">la profondeur de pilotage semble moins poussée que sur snes</t>
  </si>
  <si>
    <t xml:space="preserve">F-zero gp legends</t>
  </si>
  <si>
    <t xml:space="preserve">Suzak</t>
  </si>
  <si>
    <t xml:space="preserve">Un opus du jeu de course futuriste en « mode 7 » semblable au précédent opus mais proposant une aventure scénarisée</t>
  </si>
  <si>
    <t xml:space="preserve">le mode scénario de grande classe</t>
  </si>
  <si>
    <t xml:space="preserve">toujours une superbe impression de vitesse</t>
  </si>
  <si>
    <t xml:space="preserve">très similaire à son prédécesseur, techniquement parlant</t>
  </si>
  <si>
    <t xml:space="preserve">Game &amp; watch gallery advance</t>
  </si>
  <si>
    <t xml:space="preserve">Une compilation d’anciens jeux Game &amp; watch (Mario cement factory, rain shower, boxing,  fire, donkey kong 3, donkey kong jr, chef, mario bros, konkey kong, octopus)</t>
  </si>
  <si>
    <t xml:space="preserve">le best of de la star des années 80</t>
  </si>
  <si>
    <t xml:space="preserve">il manque encore des pépites non incluses, alors que d’autres ont déjà été inclus dans les opus antérieurs</t>
  </si>
  <si>
    <t xml:space="preserve">à quand une compile complète ?</t>
  </si>
  <si>
    <t xml:space="preserve">Ganbare goemon collection</t>
  </si>
  <si>
    <t xml:space="preserve">Censuré en occident (contenu immoral vision de la femme – suppression passages suggestifs)</t>
  </si>
  <si>
    <t xml:space="preserve">Une compilation regroupant les épisode 1 et 2 du jeu de plateforme/action très sympathique dans l’univers du manga</t>
  </si>
  <si>
    <t xml:space="preserve">l’univers Goemon, drôle et coloré</t>
  </si>
  <si>
    <t xml:space="preserve">chaque opus qui amène ses idées</t>
  </si>
  <si>
    <t xml:space="preserve">univers mis à part, ça reste classique</t>
  </si>
  <si>
    <t xml:space="preserve">Gekido advance</t>
  </si>
  <si>
    <t xml:space="preserve">Ghosts n goblins – famicom mini</t>
  </si>
  <si>
    <t xml:space="preserve">OUI</t>
  </si>
  <si>
    <t xml:space="preserve">Le portage du jeu culte de la nes/famicom, toujours aussi dur</t>
  </si>
  <si>
    <t xml:space="preserve">une larme de nostalgie</t>
  </si>
  <si>
    <t xml:space="preserve">bien rendu sur portable</t>
  </si>
  <si>
    <t xml:space="preserve">ça pique</t>
  </si>
  <si>
    <t xml:space="preserve">certains niveaux moins inspirés</t>
  </si>
  <si>
    <t xml:space="preserve">Golden Sun</t>
  </si>
  <si>
    <t xml:space="preserve">golden sun</t>
  </si>
  <si>
    <t xml:space="preserve">Une grand RPG japonais proposant un scénario qui gagne progressivement en épaisseur et un système de jeu particulièrement stimulant et réussi</t>
  </si>
  <si>
    <t xml:space="preserve">l’histoire et l’univers globalement accrocheurs</t>
  </si>
  <si>
    <t xml:space="preserve">le sytème de combat diaboliquement tactique</t>
  </si>
  <si>
    <t xml:space="preserve">les petites séances de leveling imposées</t>
  </si>
  <si>
    <t xml:space="preserve">Golden Sun The Lost Age</t>
  </si>
  <si>
    <t xml:space="preserve">La suite directe de Golden Sun reprenant précisément là où l’opus précédent s’était arrêté, pour proposer une seconde partie de scénario encore plus réussie </t>
  </si>
  <si>
    <r>
      <rPr>
        <sz val="11"/>
        <color rgb="FF000000"/>
        <rFont val="Calibri"/>
        <family val="2"/>
        <charset val="1"/>
      </rPr>
      <t xml:space="preserve">le 1</t>
    </r>
    <r>
      <rPr>
        <vertAlign val="superscript"/>
        <sz val="11"/>
        <color rgb="FF000000"/>
        <rFont val="Calibri"/>
        <family val="2"/>
        <charset val="1"/>
      </rPr>
      <t xml:space="preserve">er</t>
    </r>
    <r>
      <rPr>
        <sz val="11"/>
        <color rgb="FF000000"/>
        <rFont val="Calibri"/>
        <family val="2"/>
        <charset val="1"/>
      </rPr>
      <t xml:space="preserve"> en « bien mieux »</t>
    </r>
  </si>
  <si>
    <t xml:space="preserve">l’histoire rondement menée jusqu’à la fin</t>
  </si>
  <si>
    <t xml:space="preserve">toujours ce besoin de « grinder » pour être au niveau</t>
  </si>
  <si>
    <t xml:space="preserve">Gunstar Future Heroes</t>
  </si>
  <si>
    <t xml:space="preserve">Un jeu d’action reprenant le concept de l’épisode Megadrive et proposant autant de niveaux que de concepts originaux permettant d’apporter un vente de fraîcheur dans la catégorie des jeux d’action</t>
  </si>
  <si>
    <t xml:space="preserve">le rythme totalement furieux</t>
  </si>
  <si>
    <t xml:space="preserve">l’originalité de certains niveaux, particulièrement audacieux</t>
  </si>
  <si>
    <t xml:space="preserve">ça reste le jeu d’une après-midi</t>
  </si>
  <si>
    <t xml:space="preserve">la rejouabilité plutôt faible une fois fini</t>
  </si>
  <si>
    <t xml:space="preserve">Hajime no ippo</t>
  </si>
  <si>
    <t xml:space="preserve">Esp</t>
  </si>
  <si>
    <t xml:space="preserve">hajime no ippo</t>
  </si>
  <si>
    <t xml:space="preserve">Un jeu de boxe rappelant furieusement punch out, avec son aspect cartoon, sa représentation du ring en vue de derrière et sa jouabilité se rapprochant du jeu de rythme</t>
  </si>
  <si>
    <t xml:space="preserve">un petit air de punch out</t>
  </si>
  <si>
    <t xml:space="preserve">Happy panechu</t>
  </si>
  <si>
    <t xml:space="preserve">Un puzzle game grandement basé sur la capacité gyroscopique de la cartouche, demandant d’incliner la console pour déplacer les différentes pièces</t>
  </si>
  <si>
    <t xml:space="preserve">les graphismes adorables</t>
  </si>
  <si>
    <t xml:space="preserve">la jouabilité gyroscopique bien fendarde</t>
  </si>
  <si>
    <t xml:space="preserve">parfois ça ne fait pas vraiment ce qu’on veut, mais bon…</t>
  </si>
  <si>
    <t xml:space="preserve">Harvest Moon Friends of Mineral Town</t>
  </si>
  <si>
    <t xml:space="preserve">obtenir la main de sa dulcinée (après 248 cadeaux hors de prix à base de coquillages et autres conneries de matérialiste)</t>
  </si>
  <si>
    <t xml:space="preserve">farming à la con + moi, héros à 12 ans + joue au docteur</t>
  </si>
  <si>
    <t xml:space="preserve">Un épisode particulièrement réussi du simulateur de fermier donnant toute latitude au joueur pour cultiver, élever et fonder une famille dans un monde mignon et coloré</t>
  </si>
  <si>
    <r>
      <rPr>
        <sz val="11"/>
        <color rgb="FF000000"/>
        <rFont val="Calibri"/>
        <family val="2"/>
        <charset val="1"/>
      </rPr>
      <t xml:space="preserve">l’ambiance mignonne et sympa  </t>
    </r>
    <r>
      <rPr>
        <sz val="11"/>
        <color rgb="FFFFFFFF"/>
        <rFont val="Calibri"/>
        <family val="2"/>
        <charset val="1"/>
      </rPr>
      <t xml:space="preserve">jsripoll</t>
    </r>
  </si>
  <si>
    <t xml:space="preserve">choisir stratégiquement s’il vaut mieux planter es tomates ou des patates, ou élever un mouton</t>
  </si>
  <si>
    <t xml:space="preserve">arroser ses plantes, encore, et encore….</t>
  </si>
  <si>
    <t xml:space="preserve">la partie « sociale » un peu limite (ami = pognon, femme = pognon)</t>
  </si>
  <si>
    <t xml:space="preserve">Ice climber – famicom mini</t>
  </si>
  <si>
    <t xml:space="preserve">Censuré (contenu violent animaux – phoques remplacés par des yetis pour éviter les accusations de violence contra animaux)</t>
  </si>
  <si>
    <t xml:space="preserve">La réédition du jeu de plateforme de la nes, tout mimi malgré sa rigidité</t>
  </si>
  <si>
    <t xml:space="preserve">le concept arcade addictif</t>
  </si>
  <si>
    <t xml:space="preserve">le mode versus cool</t>
  </si>
  <si>
    <t xml:space="preserve">rigide dans les sauts</t>
  </si>
  <si>
    <t xml:space="preserve">Kid Icarus – famicom mini</t>
  </si>
  <si>
    <t xml:space="preserve">passer cette petite saleté de magicien aubergine sans se faire toucher, haha, jt’ai eu !</t>
  </si>
  <si>
    <t xml:space="preserve">La réédition du jeu de plateforme référence de la nes</t>
  </si>
  <si>
    <t xml:space="preserve">l’ambiance graphique irresistible</t>
  </si>
  <si>
    <t xml:space="preserve">les différentes fins basées sur le scoring</t>
  </si>
  <si>
    <t xml:space="preserve">la difficulté inégale (on pleure dans le premier monde puis on se balade)</t>
  </si>
  <si>
    <t xml:space="preserve">King of Fighters ex 2</t>
  </si>
  <si>
    <t xml:space="preserve">Le second portage du jeu de combat super-technique de la neo geo sur portable, qui propose un concept intéressant et parfaitement jouable malgré les limitations de la console</t>
  </si>
  <si>
    <t xml:space="preserve">toute l’efficacité de king of fighters sur portable</t>
  </si>
  <si>
    <t xml:space="preserve">un peu lent</t>
  </si>
  <si>
    <t xml:space="preserve">Kirby Amazing Mirror</t>
  </si>
  <si>
    <t xml:space="preserve">Un jeu de plateforme 2d très réussi faisant intervenir la mascotte-fantôme au sein de nombreux niveaux réussis et colorés</t>
  </si>
  <si>
    <t xml:space="preserve">un bon panel de mondes colorés</t>
  </si>
  <si>
    <t xml:space="preserve">les transformations de Kirby super bien trouvées</t>
  </si>
  <si>
    <t xml:space="preserve">pour chipoter, quelques niveaux un peu basiques</t>
  </si>
  <si>
    <t xml:space="preserve">Kuru kuru kururin</t>
  </si>
  <si>
    <t xml:space="preserve">Un jeu d’adresse demandant de faire progresser une barre tournoyante dans un labyrinthe, utilisant de nombreux artifices et astuces pour passer les étroits couloirs sans encombre</t>
  </si>
  <si>
    <t xml:space="preserve">original et diaboliquement prenant</t>
  </si>
  <si>
    <t xml:space="preserve">on rêve parfois de pouvoir brancher une souris à la console</t>
  </si>
  <si>
    <t xml:space="preserve">le style graphique un peu « cheap » (les personnages, sérieux les gars!)</t>
  </si>
  <si>
    <t xml:space="preserve">Lady sia</t>
  </si>
  <si>
    <t xml:space="preserve">RFX interactive</t>
  </si>
  <si>
    <t xml:space="preserve">Un jeu de plateforme-aventure multidirectionnel en vue de profil très efficace proposant en outre une réalisation graphique atypique</t>
  </si>
  <si>
    <t xml:space="preserve">rapidement prenant (généralement un bon signe)</t>
  </si>
  <si>
    <t xml:space="preserve">Lost Vikings  </t>
  </si>
  <si>
    <t xml:space="preserve">Silicon and synapse</t>
  </si>
  <si>
    <t xml:space="preserve">Un portage du jeu 16 bits, demandant toujours de diriger trois vikings complémentaires pour progresser dans des niveaux cribblés de pièges</t>
  </si>
  <si>
    <t xml:space="preserve">le concept des 3 vikings complémentaires très bien vu</t>
  </si>
  <si>
    <t xml:space="preserve">long, prenant et marrant</t>
  </si>
  <si>
    <t xml:space="preserve">la bande-son totalement inadaptée au concept</t>
  </si>
  <si>
    <t xml:space="preserve">Magical quest 1</t>
  </si>
  <si>
    <t xml:space="preserve">Un jeu de plateforme classique dans une ambiance Disney, particulièrement mignon</t>
  </si>
  <si>
    <t xml:space="preserve">court et facile</t>
  </si>
  <si>
    <t xml:space="preserve">rien de neuf depuis l’opus snes</t>
  </si>
  <si>
    <t xml:space="preserve">Magical quest 2</t>
  </si>
  <si>
    <t xml:space="preserve">Magical quest 3</t>
  </si>
  <si>
    <t xml:space="preserve">Mario bros – famicom mini</t>
  </si>
  <si>
    <t xml:space="preserve">Le premier mario « classique », qui n’est pas encore un jeu de plateforme à scrolling</t>
  </si>
  <si>
    <t xml:space="preserve">c’est jouable</t>
  </si>
  <si>
    <t xml:space="preserve">c’est rigolo</t>
  </si>
  <si>
    <t xml:space="preserve">c’est ultra répétitif</t>
  </si>
  <si>
    <t xml:space="preserve">Mario et Luigi Superstar Saga</t>
  </si>
  <si>
    <t xml:space="preserve">Alpha dream</t>
  </si>
  <si>
    <t xml:space="preserve">Un RPG Mario réussi, rempli d’humour et de phases de jeu originales, et de surcroît parfaitement bien réalisé</t>
  </si>
  <si>
    <t xml:space="preserve">l’univers totalement barré, parsemé d’activités improbables</t>
  </si>
  <si>
    <t xml:space="preserve">certains passages lourdingues (l’observatoire notamment)</t>
  </si>
  <si>
    <t xml:space="preserve">Mario kart super circuit</t>
  </si>
  <si>
    <t xml:space="preserve">Un opus du jeu de course arcade de l’éditeur reprenant bon nombre de codes de l’opus super Nintendo ainsi que sa représentation graphique</t>
  </si>
  <si>
    <t xml:space="preserve">l’esprit de l’épisode snes avec une belle mise à jour technique</t>
  </si>
  <si>
    <t xml:space="preserve">les circuits bien dessinés</t>
  </si>
  <si>
    <t xml:space="preserve">il faut s’habituer à l’inertie spéciale du jeu</t>
  </si>
  <si>
    <t xml:space="preserve">Mario Party Advance</t>
  </si>
  <si>
    <t xml:space="preserve">Un party game propsoant des épreuves technique et très réussies</t>
  </si>
  <si>
    <t xml:space="preserve">une très belle fournée de minijeux</t>
  </si>
  <si>
    <t xml:space="preserve">pas de révolution majeure</t>
  </si>
  <si>
    <t xml:space="preserve">Mario Power Tennis</t>
  </si>
  <si>
    <t xml:space="preserve">Un opus de la série de jeu de tennis sous licence Nintendo, assez proche de l’opus gbc si ce n’est l’ajout de super frappes</t>
  </si>
  <si>
    <t xml:space="preserve">le mode carrière sympa et bien calibré</t>
  </si>
  <si>
    <t xml:space="preserve">la panoplie de coups complète</t>
  </si>
  <si>
    <t xml:space="preserve">les super-coups qui déséquilibrent parfois (trop) les parties</t>
  </si>
  <si>
    <t xml:space="preserve">graphiquement joli mais sans ce « petit truc » en plus </t>
  </si>
  <si>
    <t xml:space="preserve">Mario vs Donkey Kong</t>
  </si>
  <si>
    <t xml:space="preserve">x- crossover (mario + donkey kong)</t>
  </si>
  <si>
    <t xml:space="preserve">Un puzzle-game plateforme assez proche de l’opus game boy demandant de récupérer la clé de sortie du niveau puis la porte de sortie, en tirant partie de l’environnement de chaque tableau</t>
  </si>
  <si>
    <t xml:space="preserve">original et bien fichu</t>
  </si>
  <si>
    <t xml:space="preserve">la durée de vis bien charnue</t>
  </si>
  <si>
    <t xml:space="preserve">la perte du charme désuet que l’opus original</t>
  </si>
  <si>
    <t xml:space="preserve">Mech platoon</t>
  </si>
  <si>
    <t xml:space="preserve">Will</t>
  </si>
  <si>
    <t xml:space="preserve">Un rare représentant de la stratégie temps réelle sur game boy, proposant même de fabriquer sa propre base et ses troupes pour nettoyer la carte de l’ennemi héréditaire</t>
  </si>
  <si>
    <t xml:space="preserve">lde la stratégie temps réelle sur game boy</t>
  </si>
  <si>
    <t xml:space="preserve">c’est jouable à la croix !</t>
  </si>
  <si>
    <t xml:space="preserve">graphiquement ça piiiique</t>
  </si>
  <si>
    <t xml:space="preserve">attention ce n’est pas warcraft</t>
  </si>
  <si>
    <t xml:space="preserve">Metal slug advance</t>
  </si>
  <si>
    <t xml:space="preserve">Une adaptation du célèbre jeu d’action de la neo-geo dans un épisode original proposant un concept de barre de vie remplaçant le principe de mort instantanée des opus précédents</t>
  </si>
  <si>
    <t xml:space="preserve">les sensations de la série, intactes sur portable</t>
  </si>
  <si>
    <t xml:space="preserve">la barre de vie tue un peu le côté « instantané » qui fait le sel de la série</t>
  </si>
  <si>
    <t xml:space="preserve">Metroid – famicom mini</t>
  </si>
  <si>
    <t xml:space="preserve">premier Metroid</t>
  </si>
  <si>
    <t xml:space="preserve">Le portage du metroid de la nes, pierre fondatrice du genre plateforme/exploration avec son compère castlevania</t>
  </si>
  <si>
    <t xml:space="preserve">la jouabilité parfois rigide (notamment les sauts)</t>
  </si>
  <si>
    <t xml:space="preserve">Metroid Fusion</t>
  </si>
  <si>
    <t xml:space="preserve">super héros en collant/armure + girl power + méchant charismatique</t>
  </si>
  <si>
    <t xml:space="preserve">Un opus original du jeu de plateforme/exploration de Nintendo, proposant une mise en scène très proche des standards de l’ère 16bits</t>
  </si>
  <si>
    <t xml:space="preserve">le condensé des meilleures éléments de la série (boss dingues, recherche, ambiance parfois sombre…)</t>
  </si>
  <si>
    <t xml:space="preserve">quelques pics de difficulté inattendus</t>
  </si>
  <si>
    <t xml:space="preserve">Metroid zero mission</t>
  </si>
  <si>
    <t xml:space="preserve">Un remake lumineux du premier opus de la saga de plateforme/exploration, mettant au goût du jour tant l’aspect graphique que les mécaniques de jeu</t>
  </si>
  <si>
    <t xml:space="preserve">reivre l’aventure originale avec tant d’améliorations</t>
  </si>
  <si>
    <t xml:space="preserve">le petit charme pixel n’est plus</t>
  </si>
  <si>
    <t xml:space="preserve">Mother 1+2</t>
  </si>
  <si>
    <t xml:space="preserve">Ape/creatures (joint venture Hal et Nintendo)</t>
  </si>
  <si>
    <t xml:space="preserve">Mother</t>
  </si>
  <si>
    <t xml:space="preserve">pouvoirs psy + moi, héros à 12 ans</t>
  </si>
  <si>
    <t xml:space="preserve">Le portage des deux premiers opus du jeu d’aventure atypique, utilisant les éléments clés du RPG dans un monde réaliste</t>
  </si>
  <si>
    <t xml:space="preserve">l’univers vraiment barré</t>
  </si>
  <si>
    <t xml:space="preserve">techniquement un peu « vieux »</t>
  </si>
  <si>
    <t xml:space="preserve">Mother 3</t>
  </si>
  <si>
    <t xml:space="preserve">Brownie brown</t>
  </si>
  <si>
    <t xml:space="preserve">Le portage du troisième (et meilleur) opus du jeu d’aventure atypique, utilisant les éléments clés du RPG dans un monde réaliste</t>
  </si>
  <si>
    <t xml:space="preserve">l’univers frappé</t>
  </si>
  <si>
    <t xml:space="preserve">encore un peu juste techniquement, même si les progrès sont là</t>
  </si>
  <si>
    <t xml:space="preserve">Motocross maniacs / maniac racers advance</t>
  </si>
  <si>
    <t xml:space="preserve">Un jeu dans la droite lignée de son prédécesseur crazy bikers, se posant toujours comme un excite bike dans une monde motocross</t>
  </si>
  <si>
    <t xml:space="preserve">idéal en petites sessions</t>
  </si>
  <si>
    <t xml:space="preserve">le concept répétitif à la longue</t>
  </si>
  <si>
    <t xml:space="preserve">Moto racer advance</t>
  </si>
  <si>
    <t xml:space="preserve">Un portage du jeu de moto de la ps1 sans vrai lien avec l’original, mais proposant une jouabilité amusante et une représentation en pseudo 3d réussie</t>
  </si>
  <si>
    <t xml:space="preserve">techniquement chatoyant</t>
  </si>
  <si>
    <t xml:space="preserve">l’effet de « tout-plat » des circuits</t>
  </si>
  <si>
    <t xml:space="preserve">Nazo no murasame – mysterious murasame castle - famicom mini</t>
  </si>
  <si>
    <t xml:space="preserve">Le portage d’un zelda like méconnu sorti sur famicom</t>
  </si>
  <si>
    <t xml:space="preserve">le gameplay nerveux</t>
  </si>
  <si>
    <t xml:space="preserve">c’est dur dur quand même</t>
  </si>
  <si>
    <t xml:space="preserve">Nekketsu monogatari (river city)</t>
  </si>
  <si>
    <t xml:space="preserve">Million</t>
  </si>
  <si>
    <t xml:space="preserve">sauve la princesse, scolarité</t>
  </si>
  <si>
    <t xml:space="preserve">Un beat them up ouvert et plutôt ardu dans l’univers de Kunio Kun</t>
  </si>
  <si>
    <t xml:space="preserve">le beat them up en monde ouvert mythique sur portable</t>
  </si>
  <si>
    <t xml:space="preserve">rien de révolutionnaire pour qui connaît la série</t>
  </si>
  <si>
    <r>
      <rPr>
        <sz val="11"/>
        <color rgb="FF000000"/>
        <rFont val="Calibri"/>
        <family val="2"/>
        <charset val="1"/>
      </rPr>
      <t xml:space="preserve">Ninja cop  </t>
    </r>
    <r>
      <rPr>
        <sz val="11"/>
        <color rgb="FFFFFFFF"/>
        <rFont val="Calibri"/>
        <family val="2"/>
        <charset val="1"/>
      </rPr>
      <t xml:space="preserve">jsripoll</t>
    </r>
  </si>
  <si>
    <t xml:space="preserve">Un jeu d’action de type run n gun classique porté par une jouabilité complète et très précise</t>
  </si>
  <si>
    <t xml:space="preserve">l’aspect graphique sympa et coloré</t>
  </si>
  <si>
    <t xml:space="preserve">efficace mais classique</t>
  </si>
  <si>
    <t xml:space="preserve">Pitfall - the mayan adventure</t>
  </si>
  <si>
    <t xml:space="preserve">Le portage du jeu de plateforme classique de la megadrive, mettant au goût du jour le concept de l’Atari 2600</t>
  </si>
  <si>
    <t xml:space="preserve">la jouabilité globalement réussie (et c’était pas gagné)</t>
  </si>
  <si>
    <t xml:space="preserve">l’humour qui marche</t>
  </si>
  <si>
    <t xml:space="preserve">Prehistorik man</t>
  </si>
  <si>
    <t xml:space="preserve">Un jeu de plateforme classique et humoristique, proposant un univers très coloré malgré une jouabilité un peu raide</t>
  </si>
  <si>
    <t xml:space="preserve">l’univers drôle</t>
  </si>
  <si>
    <t xml:space="preserve">assez rigide</t>
  </si>
  <si>
    <t xml:space="preserve">l’animation paraît saccadée</t>
  </si>
  <si>
    <t xml:space="preserve">Prince of Persia The Sands of Time</t>
  </si>
  <si>
    <t xml:space="preserve">Un jeu de plateforme classique qui reprend quelques codes de l’opus fondateur (animation développée) ainsi que le concept de retour dans le temps des épisodes « modernes »</t>
  </si>
  <si>
    <t xml:space="preserve">très souple à jouer</t>
  </si>
  <si>
    <t xml:space="preserve">les décors et mécanismes se ressemblent un peu tous</t>
  </si>
  <si>
    <t xml:space="preserve">Racing gears advance</t>
  </si>
  <si>
    <t xml:space="preserve">Orbital media</t>
  </si>
  <si>
    <t xml:space="preserve">Un jeu de course arcade en vue de dessus directement concurrent de micromachines sur des circuits plus réalistes</t>
  </si>
  <si>
    <t xml:space="preserve">la jouabilité vraiment souple une fois apprivoisée</t>
  </si>
  <si>
    <t xml:space="preserve">le côté réaliste des circuits (bordure, spectateurs) qui renforce l’immersion</t>
  </si>
  <si>
    <t xml:space="preserve">il faut un temps d’adaptation pour gérer l’inertie des véhicules</t>
  </si>
  <si>
    <t xml:space="preserve">un petit manque de circuits (on a l’impression de toujours rouler sur les mêmes)</t>
  </si>
  <si>
    <t xml:space="preserve">Rainbow six - rogue spear</t>
  </si>
  <si>
    <t xml:space="preserve">Tom Clancy</t>
  </si>
  <si>
    <t xml:space="preserve">Un portage inattendu de l’univers du jeu d’action, dans un jeu d’action-infiltration complet et réussi en vue de dessus</t>
  </si>
  <si>
    <t xml:space="preserve">le vaste choix tactique (pour un jeu portable hein)</t>
  </si>
  <si>
    <t xml:space="preserve">Rayman 10th Anniversary</t>
  </si>
  <si>
    <t xml:space="preserve">Le portage du grand classique de la plateforme issu de la jaguar et de la ps1</t>
  </si>
  <si>
    <t xml:space="preserve">toujours magnique et parfaitement jouable</t>
  </si>
  <si>
    <t xml:space="preserve">un angle de vue plus réduit qui rend le jeu (encore) moins simple</t>
  </si>
  <si>
    <t xml:space="preserve">le jingle de fin de niveau raccourci (sacrilège!!)</t>
  </si>
  <si>
    <t xml:space="preserve">Rebelstar tactical command</t>
  </si>
  <si>
    <t xml:space="preserve">Codo technologies</t>
  </si>
  <si>
    <t xml:space="preserve">Un jeu de stratégie au tour par tour aux graphismes rappelant les phases action d’advance wars, malgré une réalisation générale en 3d isométrique</t>
  </si>
  <si>
    <t xml:space="preserve">la 3d isométrique qui a du style</t>
  </si>
  <si>
    <t xml:space="preserve">la jouabilité simple et complète</t>
  </si>
  <si>
    <t xml:space="preserve">le manque d’attachement aux personnages</t>
  </si>
  <si>
    <t xml:space="preserve">Sega Arcade Gallery</t>
  </si>
  <si>
    <r>
      <rPr>
        <sz val="11"/>
        <rFont val="Calibri"/>
        <family val="2"/>
        <charset val="1"/>
      </rPr>
      <t xml:space="preserve">Une compilation de l’éditeur mythique (</t>
    </r>
    <r>
      <rPr>
        <sz val="11"/>
        <color rgb="FF000000"/>
        <rFont val="Calibri"/>
        <family val="2"/>
        <charset val="1"/>
      </rPr>
      <t xml:space="preserve">Afterburner, outrun, super hang-on, space harrier 1)</t>
    </r>
  </si>
  <si>
    <t xml:space="preserve">le best of de l’arcade Sega en une seule cartouche</t>
  </si>
  <si>
    <t xml:space="preserve">sur petit écran, ça fait quand même moins d’effet</t>
  </si>
  <si>
    <t xml:space="preserve">Shining force : resurrection of dark dragon</t>
  </si>
  <si>
    <t xml:space="preserve">Un remake du premier opus de la légende du jeu de stratégie tour par tour de la megadrive, s’adaptant parfaitement à l’univers portable</t>
  </si>
  <si>
    <t xml:space="preserve">s’est débarrassé des rigidités du jeu d’origine</t>
  </si>
  <si>
    <t xml:space="preserve">toujours moins épique que le second épisode</t>
  </si>
  <si>
    <t xml:space="preserve">Shining Soul II</t>
  </si>
  <si>
    <t xml:space="preserve">Un action RPG (très axé action et pourvu d’un mode histoire peu profond) proposant un système de jeu complet et une grande variété de jeu à travers différents profils de personnages très différents</t>
  </si>
  <si>
    <t xml:space="preserve">le large choix de héros</t>
  </si>
  <si>
    <t xml:space="preserve">une bonne pelletée de donjons, et encore plus de monstres</t>
  </si>
  <si>
    <t xml:space="preserve">les donjons et leur petit effet « génération automatique »</t>
  </si>
  <si>
    <t xml:space="preserve">Sigma star saga</t>
  </si>
  <si>
    <t xml:space="preserve">Une association atypique mais réussi d’action RPG en vue de dessus et de shoot horizontal dans un univers graphique atypique et réussi</t>
  </si>
  <si>
    <t xml:space="preserve">le mix réussi des deux gameplay</t>
  </si>
  <si>
    <t xml:space="preserve">le parti-pris graphique peut laisser un brin dubitatif</t>
  </si>
  <si>
    <t xml:space="preserve">Soccer kid</t>
  </si>
  <si>
    <t xml:space="preserve">peluche</t>
  </si>
  <si>
    <t xml:space="preserve">Teque software</t>
  </si>
  <si>
    <t xml:space="preserve">Un jeu de plateforme football assez proche de Marko’s magic football mais proposant un rythme plus enlevé</t>
  </si>
  <si>
    <t xml:space="preserve">la progression fluide et sympa</t>
  </si>
  <si>
    <t xml:space="preserve">plus rapide que Marko</t>
  </si>
  <si>
    <t xml:space="preserve">plus bourrin que Marko</t>
  </si>
  <si>
    <t xml:space="preserve">Bien plus moche que Marko</t>
  </si>
  <si>
    <t xml:space="preserve">Sonic Advance </t>
  </si>
  <si>
    <t xml:space="preserve">Yuji Naka + Takashi Nishiyama</t>
  </si>
  <si>
    <t xml:space="preserve">Un épisode Sonic très réussi sur portable, rappelant l’époque des Sonic de la megadrive</t>
  </si>
  <si>
    <t xml:space="preserve">les sensations Sonic « à l’ancienne » sont là</t>
  </si>
  <si>
    <t xml:space="preserve">Le level design de grande qualité</t>
  </si>
  <si>
    <t xml:space="preserve">on se sent un peu à l’étroit sur le petit écran</t>
  </si>
  <si>
    <t xml:space="preserve">Sonic Advance II</t>
  </si>
  <si>
    <t xml:space="preserve">Du Sonic 2d comme on l’aime</t>
  </si>
  <si>
    <t xml:space="preserve">assez proche du premier opus</t>
  </si>
  <si>
    <t xml:space="preserve">Sonic Advance III</t>
  </si>
  <si>
    <t xml:space="preserve">un peu moins inspiré au niveau du devel-design</t>
  </si>
  <si>
    <t xml:space="preserve">Sonic pinball + battle</t>
  </si>
  <si>
    <t xml:space="preserve">La compilation regroupant l’atypique jeu de combat arcade sonic et sonic pinball party, un flipper scénarisé s’inspirant du concept de l’opus megadrive</t>
  </si>
  <si>
    <t xml:space="preserve">Sonic pinball, un peu rigide mais bien accrocheur</t>
  </si>
  <si>
    <t xml:space="preserve">Sonic battle un peu moins inspiré</t>
  </si>
  <si>
    <t xml:space="preserve">Sound voyager</t>
  </si>
  <si>
    <t xml:space="preserve">sans graphisme</t>
  </si>
  <si>
    <t xml:space="preserve">Skip </t>
  </si>
  <si>
    <t xml:space="preserve">expérience pour les aveugles</t>
  </si>
  <si>
    <t xml:space="preserve">Un jeu totalement atypique membre de la collection des jeux « à concept » de Bits generation, n’utilisant que le son, et demandant de se guider à l’oreille</t>
  </si>
  <si>
    <t xml:space="preserve">jouer les yeux fermés</t>
  </si>
  <si>
    <t xml:space="preserve">courir après une poule les yeux fermés !</t>
  </si>
  <si>
    <t xml:space="preserve">l’expérience est évidemment très courte (et peu rejouable)</t>
  </si>
  <si>
    <t xml:space="preserve">Steel empire</t>
  </si>
  <si>
    <t xml:space="preserve">Un shoot them up en vue de profil aux graphismes époustouflants au regard du support</t>
  </si>
  <si>
    <t xml:space="preserve">des passages crispants par leur difficulté</t>
  </si>
  <si>
    <t xml:space="preserve">Street Fighter Alpha III</t>
  </si>
  <si>
    <t xml:space="preserve">Crawfish interactive</t>
  </si>
  <si>
    <t xml:space="preserve">Un portage improbable mais finalement très réussi de l’un des meilleurs opus de la série de jeu de combat versus de l’éditeur</t>
  </si>
  <si>
    <t xml:space="preserve">le portage très fidèle</t>
  </si>
  <si>
    <t xml:space="preserve">on manque de boutons !!</t>
  </si>
  <si>
    <t xml:space="preserve">Super Dodge Ball</t>
  </si>
  <si>
    <t xml:space="preserve">Un jeu de ballon prisonnier arcade mais très agréable à jouer</t>
  </si>
  <si>
    <t xml:space="preserve">le style graphique déconnant</t>
  </si>
  <si>
    <t xml:space="preserve">Super dropzone</t>
  </si>
  <si>
    <t xml:space="preserve">Arena Graphics / Archer Maclean</t>
  </si>
  <si>
    <t xml:space="preserve">Un portage optimisé du jeu de tir lunaire en vue de profil phare des années Atari 2600</t>
  </si>
  <si>
    <t xml:space="preserve">la remise à jour graphique</t>
  </si>
  <si>
    <t xml:space="preserve">un seul niveau, c’est court</t>
  </si>
  <si>
    <t xml:space="preserve">Super Ghouls'n Ghosts</t>
  </si>
  <si>
    <t xml:space="preserve">difficulté « furieuse » + Censuré en occident (religion – suppression des croix chrétiennes) </t>
  </si>
  <si>
    <t xml:space="preserve">Le portage du jeu éponyme de la super Nintendo, prolongeant la série de ce jeu de plateforme difficile initié par la série ghosts n goblins et ghouls n ghosts</t>
  </si>
  <si>
    <t xml:space="preserve">le rendu graphique toujours aussi riche</t>
  </si>
  <si>
    <t xml:space="preserve">ah oui c’est vrai, c’était dur</t>
  </si>
  <si>
    <t xml:space="preserve">moins charmant que l’épisode original nes</t>
  </si>
  <si>
    <t xml:space="preserve">Super Mario advance (mario bros 2 – Doki Doki Panic – Super Mario USA)</t>
  </si>
  <si>
    <t xml:space="preserve">relooking du jeu doki doki panic, dont le fameux maskass qui deviendra la star que l’on sait</t>
  </si>
  <si>
    <t xml:space="preserve">contenu « immoral » (lgbt) + drogue</t>
  </si>
  <si>
    <t xml:space="preserve">girl power + twist de ouf</t>
  </si>
  <si>
    <t xml:space="preserve">Le portage due la version « all stars » de super Mario bros 2 (ou Super Mario USA au japon), proposant une jouabilité totalement atypique mais très agréable</t>
  </si>
  <si>
    <t xml:space="preserve">la conversion totalement fidèle à la version « Mario all stars » du jeu</t>
  </si>
  <si>
    <t xml:space="preserve">l’univers super sympa</t>
  </si>
  <si>
    <t xml:space="preserve">ça reste un « faux » Mario (mais super quand même)</t>
  </si>
  <si>
    <t xml:space="preserve">Super Mario bros classics</t>
  </si>
  <si>
    <t xml:space="preserve">Le portage du premier Super Mario bros dans une version « originale » et sans les coupure écran qui handicapaient l’épisode « deluxe »</t>
  </si>
  <si>
    <t xml:space="preserve">l’épisode par lequel tout a commencé</t>
  </si>
  <si>
    <t xml:space="preserve">délicieusement vintage et efficace malgré les années</t>
  </si>
  <si>
    <t xml:space="preserve">les niveaux sont plus courts que dans les souvenirs</t>
  </si>
  <si>
    <t xml:space="preserve">Super Mario bros 3 (advance 4)</t>
  </si>
  <si>
    <t xml:space="preserve">Le portage de la version « all stars » de Super Mario bros 3, restant l’un des piliers du jeu de plateforme de l’histoire du jeu vidéo</t>
  </si>
  <si>
    <t xml:space="preserve">le portage « mario all stars » d’un Mario mythique</t>
  </si>
  <si>
    <t xml:space="preserve">peu de bonus pour qui a déjà l’original ancré dans la mémoire</t>
  </si>
  <si>
    <t xml:space="preserve">Super Mario World (advance 2)</t>
  </si>
  <si>
    <t xml:space="preserve">drogue + contenu violent (animaux ) + censuré en occident (intégration de l’impossibilité de manger les dauphins avec Yoshi)</t>
  </si>
  <si>
    <t xml:space="preserve">Shigeru Miyamoto +Takashi Tezuka + Hideki Konno</t>
  </si>
  <si>
    <t xml:space="preserve">Le portage du seul vrai Mario original de l’époque Super Nintendo</t>
  </si>
  <si>
    <t xml:space="preserve">Sword of Mana</t>
  </si>
  <si>
    <t xml:space="preserve">échanges de données</t>
  </si>
  <si>
    <t xml:space="preserve">Un remake du premier épisode des « secret of » (mystic quest) proposant un style graphique magnifique et la possibilité de vivres deux histoires sensiblement différentes via le choix du personnage principal</t>
  </si>
  <si>
    <t xml:space="preserve">rejouer à l’expérience originale sans la reconnaître, tellement les améliorations sont nombreuses</t>
  </si>
  <si>
    <t xml:space="preserve">l’idée des deux scénarios et l’alternance entre personnages, bien vues</t>
  </si>
  <si>
    <t xml:space="preserve">il manque cette petite étincelle qui en ferait l’égal de Secret of Mana</t>
  </si>
  <si>
    <t xml:space="preserve">Tales of phantasia</t>
  </si>
  <si>
    <t xml:space="preserve">Un J-RPG classique et réussi de la super nintendo réadapté pour une expérience portable</t>
  </si>
  <si>
    <t xml:space="preserve">le système de combat en vue de profil, chouette</t>
  </si>
  <si>
    <t xml:space="preserve">très classique dans son genre</t>
  </si>
  <si>
    <t xml:space="preserve">Tmnt</t>
  </si>
  <si>
    <t xml:space="preserve">Un beat them up classique mais réussi dans l’univers des tortues ninja, rappelant l’age d’or des 16 bits</t>
  </si>
  <si>
    <t xml:space="preserve">l’univers bien retranscrit</t>
  </si>
  <si>
    <t xml:space="preserve">les coups sortent bien</t>
  </si>
  <si>
    <t xml:space="preserve">2D sur décors 2D isométrique</t>
  </si>
  <si>
    <t xml:space="preserve">Le portage de la série à succès de la dreamcast dans une maniabilité en 3d isométrique vue de dessus demandant un temps d’adaptation avant de proposer un grand confort de jeu</t>
  </si>
  <si>
    <t xml:space="preserve">le choix de présentation en 3d isométrique qui étonne</t>
  </si>
  <si>
    <t xml:space="preserve">le fun une fois la prise en main des tricks assimilée</t>
  </si>
  <si>
    <t xml:space="preserve">la jouabilité demande un certain temps d’adaptation, et n’est jamais totalement précise</t>
  </si>
  <si>
    <t xml:space="preserve">Vd-dev</t>
  </si>
  <si>
    <t xml:space="preserve">Un exemple de jeu de course en 3d plutôt réussi, malgré les limitations techniques de la console, grâce à une maniabilité savamment calibrée</t>
  </si>
  <si>
    <t xml:space="preserve">les excellentes sensations de conduite</t>
  </si>
  <si>
    <t xml:space="preserve">graphiquement, on peut appeler ça « immonde »</t>
  </si>
  <si>
    <t xml:space="preserve">Wario Land IV</t>
  </si>
  <si>
    <t xml:space="preserve">Le dernier opus de la saga « chiffrée » de Wario land, reposant toujours sur un humour particulier et les caractéristiques « brutales » de son héros, loin de l’innocence de son antagoniste</t>
  </si>
  <si>
    <t xml:space="preserve">le level-design toujours impeccable</t>
  </si>
  <si>
    <t xml:space="preserve">le style graphique toujours un peu « border »</t>
  </si>
  <si>
    <t xml:space="preserve">les allers(retours dans chaque niveau peuvent lasser</t>
  </si>
  <si>
    <t xml:space="preserve">Wario Ware inc</t>
  </si>
  <si>
    <t xml:space="preserve">arriver à 2 points avec un seul continu restant et tenter de rester serein</t>
  </si>
  <si>
    <t xml:space="preserve">des petits jeux partout, avec bonus, rebonus et surbonus</t>
  </si>
  <si>
    <t xml:space="preserve">un peu d’humour cracra des fois (mais ça reste light)</t>
  </si>
  <si>
    <t xml:space="preserve">Wario Ware twisted</t>
  </si>
  <si>
    <t xml:space="preserve">gyroscope</t>
  </si>
  <si>
    <t xml:space="preserve">Une compilation de minijeux similaire à l’expérience initiale mais apportant une jouabilité giroscopique très originale et réussie</t>
  </si>
  <si>
    <t xml:space="preserve">l’ambiance géniale</t>
  </si>
  <si>
    <t xml:space="preserve">des mini-jeux classiques réinventés pour le gyroscope</t>
  </si>
  <si>
    <t xml:space="preserve">moins précis que l’opus « standard »</t>
  </si>
  <si>
    <t xml:space="preserve">Wing commander prophecy</t>
  </si>
  <si>
    <t xml:space="preserve">Raylight studios</t>
  </si>
  <si>
    <t xml:space="preserve">Le portage inattendu du shooter cinématographique 3d sur console portable, pour un résultat fidèle et plaisant à jouer</t>
  </si>
  <si>
    <t xml:space="preserve">contre toute attente, l’expérience portable marche bien !</t>
  </si>
  <si>
    <t xml:space="preserve">la jouabilité minimaliste mais bien gérée</t>
  </si>
  <si>
    <t xml:space="preserve">ça reste tout petit et moche, quand même</t>
  </si>
  <si>
    <t xml:space="preserve">Yoshi's Island (advance 3)</t>
  </si>
  <si>
    <t xml:space="preserve">Le portage du titre légendaire de la Super Nintendo, permettant de faire connaissance avec la fière monture de Mario dans une aventure autonome</t>
  </si>
  <si>
    <t xml:space="preserve">graphiquement attendrissant</t>
  </si>
  <si>
    <t xml:space="preserve">la durée de vie conséquente avec une courbe de difficulté progressive</t>
  </si>
  <si>
    <t xml:space="preserve">difficile d’accès pour un débutant, malgré l’aspect rondouillard</t>
  </si>
  <si>
    <t xml:space="preserve">une certaine latence et une restriction de  champ de vision qui n’étaient pas présentes sur le jeu d’origine</t>
  </si>
  <si>
    <t xml:space="preserve">Yoshi universal gravitation</t>
  </si>
  <si>
    <t xml:space="preserve">Artoon</t>
  </si>
  <si>
    <t xml:space="preserve">naoto oshima</t>
  </si>
  <si>
    <t xml:space="preserve">Un jeu original proposant de diriger Yoshi grâce à un capteur de mouvement situé dans la cartouche de jeu, pour un résultat aussi imprécis qu’amusant</t>
  </si>
  <si>
    <t xml:space="preserve">le concept audacieux et finalement très drôle</t>
  </si>
  <si>
    <t xml:space="preserve">c’est pas bien précis</t>
  </si>
  <si>
    <t xml:space="preserve">Zelda - a link to the past</t>
  </si>
  <si>
    <t xml:space="preserve">Le portage du A-RPG mythique de la Super Nintendo, rajoutant un mode « 4 swords » lançant l’idée de jouer à un zelda en mode coopératif (malgré la complexité liée à cette exercice en terme de nombre de jeux et consoles)</t>
  </si>
  <si>
    <t xml:space="preserve">l’aventure snes parfaitement transposée</t>
  </si>
  <si>
    <t xml:space="preserve">l’absence de scénarisation du mode multi</t>
  </si>
  <si>
    <t xml:space="preserve">Zelda classics</t>
  </si>
  <si>
    <t xml:space="preserve">précurseur des jeux à sauvegarde (il est sorti sur disk system au Japon) et premier zelda tout court</t>
  </si>
  <si>
    <t xml:space="preserve">Censuré en occident (religion – suppression de la référence de certains objets au monde biblique)</t>
  </si>
  <si>
    <t xml:space="preserve">Le portage du premier zelda de la nes, avec son concept de « monde ouvert » en vue de dessus et ses donjons mythiques à trouver et explorer</t>
  </si>
  <si>
    <t xml:space="preserve">le jeu demeure encore parfaitement actuel</t>
  </si>
  <si>
    <t xml:space="preserve">l’aspect musical définitivement culte</t>
  </si>
  <si>
    <t xml:space="preserve">ok graphiqueemnt ça pique un peu</t>
  </si>
  <si>
    <t xml:space="preserve">Zelda 2 - Adventure of Link classics</t>
  </si>
  <si>
    <t xml:space="preserve">mal aimé de la série zelda, faute à un changement de formule qui visait à….ne pas s’attirer de critiques !</t>
  </si>
  <si>
    <t xml:space="preserve">Le portage du second zelda de la nes, avec son concept en vue de côté, sa difficulté décomplexée et son système de jeu technique et novateur</t>
  </si>
  <si>
    <t xml:space="preserve">le gameplay audacieux et technique</t>
  </si>
  <si>
    <t xml:space="preserve">c’était dur, je me rappelle ça y est…</t>
  </si>
  <si>
    <t xml:space="preserve">le concept qui a pris un petit coup de vieux</t>
  </si>
  <si>
    <t xml:space="preserve">Zelda The Minish Cap</t>
  </si>
  <si>
    <t xml:space="preserve">Keiji Inafune + Shigeru Miyamoto </t>
  </si>
  <si>
    <t xml:space="preserve">Un zelda portable original, qui reste dans la lignée de l’opus super Nintendo et propose de découvrir l’histoire se dissimulant derrière le chapeau du héros principal</t>
  </si>
  <si>
    <t xml:space="preserve">les nouveaux accessoires très originaux</t>
  </si>
  <si>
    <t xml:space="preserve">un peu moins charmant et naif que ses aieuls</t>
  </si>
  <si>
    <t xml:space="preserve">le chapeau qui parle, mouais…</t>
  </si>
  <si>
    <t xml:space="preserve">110 in One – golden cardridge</t>
  </si>
  <si>
    <t xml:space="preserve">Inconnu</t>
  </si>
  <si>
    <t xml:space="preserve">Une compilation des meilleurs jeux classiques de la nes, ainsi que certain jeux gba (dont zelda a link to the past)</t>
  </si>
  <si>
    <t xml:space="preserve">un beau best of de jeux nes</t>
  </si>
  <si>
    <t xml:space="preserve">l’absence de sauvegarde</t>
  </si>
  <si>
    <t xml:space="preserve">42 jeux indémodables </t>
  </si>
  <si>
    <t xml:space="preserve">Agenda</t>
  </si>
  <si>
    <t xml:space="preserve">Une compilation de jeux de cartes et autres jeux de salon (fléchettes, soda…) permettant de se mesurer à l’ordinateur ou, bien mieux, à quatre amis disponibles</t>
  </si>
  <si>
    <t xml:space="preserve">le paradis du joueur de cartes (ou de l’apprenti joueur)</t>
  </si>
  <si>
    <t xml:space="preserve">le jeu en multi souple et fun</t>
  </si>
  <si>
    <t xml:space="preserve">les « autres jeux » moins accrocheurs</t>
  </si>
  <si>
    <t xml:space="preserve">Un visual novel à choix multiples comportant un nombre conséquent de fins dont nombre se révèlent assez funestes à défaut d’attention du joueur</t>
  </si>
  <si>
    <t xml:space="preserve">le scénario vraiment efficace</t>
  </si>
  <si>
    <t xml:space="preserve">devoir se retaper toute la progression (malgré les avances rapides) à chaque mort</t>
  </si>
  <si>
    <t xml:space="preserve">certaines phases de recherche/énigme peu logiques et qui s’éternisent</t>
  </si>
  <si>
    <t xml:space="preserve">Ace Attorney - Apollo Justice</t>
  </si>
  <si>
    <t xml:space="preserve">Un épisode du simulateur d’avocat intégrant de nouveaux personnages tout en conservant le métissage entre phases d’enquête et phases de procès</t>
  </si>
  <si>
    <t xml:space="preserve">les affaires efficaces et souvent très drôles</t>
  </si>
  <si>
    <t xml:space="preserve">Apollo, c’est pas Phoenix</t>
  </si>
  <si>
    <t xml:space="preserve">certains retournement prévisibles</t>
  </si>
  <si>
    <t xml:space="preserve">Ace Attorney - Investigations</t>
  </si>
  <si>
    <t xml:space="preserve">Un épisode de la saga de simulateur d’avocat Phoenix Wright permettant d’incarner un procureur et accessoirement antagoniste du premier opus de la saga lancé dans des enquêtes à charge</t>
  </si>
  <si>
    <t xml:space="preserve">l’histoire efficace</t>
  </si>
  <si>
    <t xml:space="preserve">le rythme plus mou qu’à l’accoutumée</t>
  </si>
  <si>
    <t xml:space="preserve">où sont passées les phases de procès ??</t>
  </si>
  <si>
    <t xml:space="preserve">Ace Attorney - Justice for All</t>
  </si>
  <si>
    <t xml:space="preserve">Une séquelle au simulateur d’avocat qui propose de nouvelles affaires tout en conservant la dualité phases de recherche / phases de procès mise au point par l’opus fondateur</t>
  </si>
  <si>
    <t xml:space="preserve">la dernière affaire, top de chez top</t>
  </si>
  <si>
    <t xml:space="preserve">toutes les affaires ne se valent pas</t>
  </si>
  <si>
    <t xml:space="preserve">une affaire de moins que dans le premier opus, ouiiinn !!</t>
  </si>
  <si>
    <t xml:space="preserve">Ace Attorney - Phoenix Wright</t>
  </si>
  <si>
    <t xml:space="preserve">Un simulateur d’avocat (la profession) dans un univers délirant, demandant au joueur d’investiguer, d’identifier les contradictions de témoins puis de confronter ces derniers lors d’interrogatoires devant les tribunaux afin d’innocenter ses propres clients</t>
  </si>
  <si>
    <t xml:space="preserve">Ace Attorney - Trials and Tribulations</t>
  </si>
  <si>
    <t xml:space="preserve">Le troisième opus du simulateur d’avocat, densifiant la mythologie de la saga au niveau scénaristique tout en conservant intact le système d’enquête/interrogatoire propre à la série</t>
  </si>
  <si>
    <t xml:space="preserve">les affaires haletantes et particulièrement accrocheuses</t>
  </si>
  <si>
    <t xml:space="preserve">peu de nouveautés au niveau du fonc</t>
  </si>
  <si>
    <t xml:space="preserve">le nouveau procureur, mouaif</t>
  </si>
  <si>
    <t xml:space="preserve">Advance wars - Dark Conflict</t>
  </si>
  <si>
    <t xml:space="preserve">se retrouver face au boss final et se dire « non mais c’est ingérable leur truc »</t>
  </si>
  <si>
    <t xml:space="preserve">Un nouvel opus du jeu de stratégie au tour par tour conservant les bases de la saga mais modifiant profondément la charte graphique et l’ambiance pour proposer une vision plus adulte et apocalyptique très réussie au détriment de l’aspect manga « naif » des épisodes précédents</t>
  </si>
  <si>
    <t xml:space="preserve">l’ambiance post-apocalyptique, top</t>
  </si>
  <si>
    <t xml:space="preserve">la difficulté parfaitement dosée</t>
  </si>
  <si>
    <t xml:space="preserve">les méchants sont méchants, et font des trucs de méchants (et ne sont méchamment pas crédibles)</t>
  </si>
  <si>
    <t xml:space="preserve">Advance wars - Dual Strike</t>
  </si>
  <si>
    <t xml:space="preserve">8 sans fil (option mono exemplaire mais bridée en fonctionnalités)</t>
  </si>
  <si>
    <t xml:space="preserve">Un opus du jeu de stratégie au tour par tour dans la droite lignée de ses prédécesseurs sur gba mais proposant le confort du double-écran de la ds</t>
  </si>
  <si>
    <t xml:space="preserve">le concept éprouvé et super-efficace</t>
  </si>
  <si>
    <t xml:space="preserve">très semblable aux opus gba, double écran mis à part</t>
  </si>
  <si>
    <t xml:space="preserve">les pouvoirs des commandants qui orientent trop l’issue du combat</t>
  </si>
  <si>
    <t xml:space="preserve">Aliens infestation</t>
  </si>
  <si>
    <t xml:space="preserve">Un jeu d’action 2d à l’ancienne proposant d’incarner plusieurs personnages aux compétences variées pour explorer une base spatiale bien plus peuplée que prévu, et dans laquelle chaque mort est définitive</t>
  </si>
  <si>
    <t xml:space="preserve">la mort permanente qui met un peu la pression</t>
  </si>
  <si>
    <t xml:space="preserve">la jouabilité souple qui fleure bon l’ère 16 bits</t>
  </si>
  <si>
    <t xml:space="preserve">on se fait parfois sauter dessus sans rien voir venir</t>
  </si>
  <si>
    <t xml:space="preserve">toute la station a tendance à se ressembler</t>
  </si>
  <si>
    <t xml:space="preserve">Anno 1701</t>
  </si>
  <si>
    <t xml:space="preserve">Keen games</t>
  </si>
  <si>
    <t xml:space="preserve">Touchstone</t>
  </si>
  <si>
    <t xml:space="preserve">reconstitution historique + pirates</t>
  </si>
  <si>
    <t xml:space="preserve">Une parfaite transposition nomade du jeu de gestion pc proposant de construire son village de colons dans le nouveau monde</t>
  </si>
  <si>
    <t xml:space="preserve">le mode histoire, formidable didacticiel</t>
  </si>
  <si>
    <t xml:space="preserve">la construction souple au stylet</t>
  </si>
  <si>
    <t xml:space="preserve">les phases de combat, ennuyeuses et peu fluides</t>
  </si>
  <si>
    <t xml:space="preserve">Un second épisode de la série de construction et gestion de colonie issue du pc, proposant une approche plus cartoon est légèrement simplifiée, pour un résultat toujours impressionnant pour un jeu nomade</t>
  </si>
  <si>
    <t xml:space="preserve">joli, coloré et complet</t>
  </si>
  <si>
    <t xml:space="preserve">toujours aussi jouable au tactile</t>
  </si>
  <si>
    <t xml:space="preserve">le système de combat encore pire que celui de Anno1701</t>
  </si>
  <si>
    <t xml:space="preserve">le scénario un peu niais</t>
  </si>
  <si>
    <t xml:space="preserve">Another code – mémoires doubles</t>
  </si>
  <si>
    <t xml:space="preserve">Une enquête rafraichissante dans la peau d’une jeune fille à la recherche de son paternel</t>
  </si>
  <si>
    <t xml:space="preserve">l’histoire, parfois captivante</t>
  </si>
  <si>
    <t xml:space="preserve">Atari greatest hits</t>
  </si>
  <si>
    <t xml:space="preserve">Code mystics</t>
  </si>
  <si>
    <r>
      <rPr>
        <sz val="11"/>
        <rFont val="Calibri"/>
        <family val="2"/>
        <charset val="1"/>
      </rPr>
      <t xml:space="preserve">Une compilation de l’éditeur mythique (</t>
    </r>
    <r>
      <rPr>
        <sz val="11"/>
        <color rgb="FF000000"/>
        <rFont val="Calibri"/>
        <family val="2"/>
        <charset val="1"/>
      </rPr>
      <t xml:space="preserve">Arcade Titles: Asteroids, Battlezone, Centipede, Gravitar, Lunar Lander, Missile Command, Pong, Space Duel, Tempest + Atari 2600 Titles : 3-D Tic-Tac-Toe, Adventure, Air-Sea Battle, Asteroids, Atari Video Cube, Basketball, Battlezone, Bowling, Centipede, Championship Soccer, Dodge ’Em, Flag Capture, Football, Fun with Numbers, Gravitar, Hangman, Haunted House, Home Run, Human Cannonball, Math Gran Prix, Miniature Golf, Missile Command, Outlaw, Realsports Baseball, Realsports Boxing, Realsports Football, Realsports Tennis, Realsports Volleyball, Sky Diver, Slot Machine, Slot Racers, Sprint Master, Star Ship, Stella Track, Submarine Commander, Surround, Swordquest Earthworld, Swordquest Fireworld, Swordquest Waterworld, Tempest, Video Checkers)</t>
    </r>
  </si>
  <si>
    <t xml:space="preserve">un pan de l’histoire du jeu vidéo dans une seule cartouche</t>
  </si>
  <si>
    <t xml:space="preserve">ça sent la naphtaline les gars</t>
  </si>
  <si>
    <t xml:space="preserve">plusieurs fois le même jeu en différentes versions, bon…</t>
  </si>
  <si>
    <t xml:space="preserve">Atari greatest hits 2</t>
  </si>
  <si>
    <r>
      <rPr>
        <sz val="11"/>
        <rFont val="Calibri"/>
        <family val="2"/>
        <charset val="1"/>
      </rPr>
      <t xml:space="preserve">Une seconde compilation de l’éditeur mythique (</t>
    </r>
    <r>
      <rPr>
        <sz val="11"/>
        <color rgb="FF000000"/>
        <rFont val="Calibri"/>
        <family val="2"/>
        <charset val="1"/>
      </rPr>
      <t xml:space="preserve">Arcade Titles : Asteroids Deluxe, Black Widow, Crystal Castles, Liberator, Major Havoc, Millipede, Red Baron, Super Breakout, Warlords (4 player support) + Atari 2600 Titles : Adventure: Return to Haunted House, Adventure: Secret Quest, Canyon Bomber (2 player support), Circus Atari (2 player support), Combat (2 player support), Combat Two (2 player support), Demons to Diamonds (2 player support), Desert Falcon, Off-the-Wall, Radar Lock, Golf, Double Dunk (2 player support), Realsports Basketball (2 player support), Realsports Soccer (2 player support), Super Baseball (2 player support), Super Football (2 player support), Video Olympics (4 player support), A Game of Concentration, Backgammon, Basic Programming, Brain Games (2 player support), Code Breaker, Maze Craze (2 player support), Video Chess, Fatal Run, Night Driver, Steeplechase, Street Racer, Quadrun, Sentinel, Space War, Star Raiders, Yar's Revenge, Breakout, Crystal Castles, Millipede, Super Breakout, Video Pinball, Warlords (4 player support), Black Jack (3 player support), Casino (4 player support)</t>
    </r>
  </si>
  <si>
    <t xml:space="preserve">des redites par rapport au premier volume</t>
  </si>
  <si>
    <t xml:space="preserve">Bangai O Spirit</t>
  </si>
  <si>
    <t xml:space="preserve">Un jeu de tir stratégique en vue de côté dans lequel le joueur, embarqué dans un mecha surarmé, doit faire face à un nombre impressionnant de tirs ennemis et assurer le « nettoyage » du niveau</t>
  </si>
  <si>
    <t xml:space="preserve">techniquement impeccable (hormis quelques saccades peu gênantes)</t>
  </si>
  <si>
    <t xml:space="preserve">plein de niveaux tous différents</t>
  </si>
  <si>
    <t xml:space="preserve">l’écran est parfois un peu petit pour naviguer précisément entre les milliers d’ogives</t>
  </si>
  <si>
    <t xml:space="preserve">Bleach dark souls</t>
  </si>
  <si>
    <t xml:space="preserve">bleach</t>
  </si>
  <si>
    <t xml:space="preserve">Un jeu de combat 2d magnifique et technique dans l’univers du manga, proposant de surcroît un mode histoire spécifique assez intéressant</t>
  </si>
  <si>
    <t xml:space="preserve">graphiquement classe</t>
  </si>
  <si>
    <t xml:space="preserve">la jouabilité spectaculaire mais bien technique</t>
  </si>
  <si>
    <t xml:space="preserve">l’équilibre des personnages un peu douteux</t>
  </si>
  <si>
    <t xml:space="preserve">Big bang mini</t>
  </si>
  <si>
    <t xml:space="preserve">Arkedo studio</t>
  </si>
  <si>
    <t xml:space="preserve">Un concept original et rythmé demandant de lancer des feux d’artifices sur des ennemis sur l’écran supérieur à l’aide de l’écran tactile avant de déplacer son avatar au stylet sur ce même écran pour éviter les retombées de fusées</t>
  </si>
  <si>
    <t xml:space="preserve">minimaliste dans son graphisme, mais tellement charismatique</t>
  </si>
  <si>
    <t xml:space="preserve">c’est simple à diriger, et très fun</t>
  </si>
  <si>
    <t xml:space="preserve">la durée de vie ultra limite</t>
  </si>
  <si>
    <t xml:space="preserve">Bomberman 2</t>
  </si>
  <si>
    <t xml:space="preserve">8 sans fil (option mono exemplaire mais bridée au mode classique battle uniquement)</t>
  </si>
  <si>
    <t xml:space="preserve">Un épisode de bomberman plus complexe qu’à l’accoutumée proposant un mode solo basé sur l’équipement progressif du personnage en fonctionnalités avant de proposer de tester son arsenal dans un mode multi stratégique en arène classiques</t>
  </si>
  <si>
    <t xml:space="preserve">la customisation du personnage, une bonne idée</t>
  </si>
  <si>
    <t xml:space="preserve">se prend peut être un peu trop au sérieux sur le mode histoire</t>
  </si>
  <si>
    <t xml:space="preserve">le mode classique sans fioriture</t>
  </si>
  <si>
    <t xml:space="preserve">Bomberman Land Touch</t>
  </si>
  <si>
    <t xml:space="preserve">Une compilation de mini-jeux tactiles répartis au sein d’un mode histoire mignon, en plus du classique mode bataille de la série</t>
  </si>
  <si>
    <t xml:space="preserve">un mode histoire super mignon qui permet de découvrir les minijeux</t>
  </si>
  <si>
    <t xml:space="preserve">le mode battle dépouillé de certains bonus phares de la série (gant..)</t>
  </si>
  <si>
    <t xml:space="preserve">Bomberman Land Touch II</t>
  </si>
  <si>
    <t xml:space="preserve">Une seconde compilation de mini-jeux tactiles répartis au sein d’un mode histoire mignon, en plus du classique mode bataille de la série</t>
  </si>
  <si>
    <t xml:space="preserve">encore quelques bonus qui manquent dans le mode battle</t>
  </si>
  <si>
    <t xml:space="preserve">Boulder dash rocks</t>
  </si>
  <si>
    <t xml:space="preserve">10tacle studios</t>
  </si>
  <si>
    <t xml:space="preserve">11tacle studios</t>
  </si>
  <si>
    <t xml:space="preserve">Peter Liepa</t>
  </si>
  <si>
    <t xml:space="preserve">Une remasterisation (pas toujours très heureuse graphiquement, mais parfaitement jouable) du classique de l’ère 8bits, dans laquelle il est toujours question de creuser des galeries à la recherche de trésors enfouis</t>
  </si>
  <si>
    <t xml:space="preserve">le concept simple mais toujours aussi efficace</t>
  </si>
  <si>
    <t xml:space="preserve">la refonte graphique hideuse, c’était pas la peine</t>
  </si>
  <si>
    <t xml:space="preserve">Bust a move DS (puzzle bobble)</t>
  </si>
  <si>
    <t xml:space="preserve">5 sans fil (option mono exemplaire)</t>
  </si>
  <si>
    <t xml:space="preserve">Un épisode de puzzle bobble demandant toujours de lancer des billes avec sa catapulte de manière à former des groupes de blocs de couleur (et envoyer des pénalités à l’adversaire), ajoutant au passage une jouabilité tactile intéressante pouvant permettre de gagner en rapidité</t>
  </si>
  <si>
    <t xml:space="preserve">jouer au tactile ou avec les boutons, au choix</t>
  </si>
  <si>
    <t xml:space="preserve">pas de grande révolution</t>
  </si>
  <si>
    <t xml:space="preserve">la partie sonore décevante pour qui connaît les thèmes classiques</t>
  </si>
  <si>
    <t xml:space="preserve">Cahier de vacances pour adultes</t>
  </si>
  <si>
    <t xml:space="preserve">Bip games</t>
  </si>
  <si>
    <t xml:space="preserve">Un cahier d’exercice de culture général humoristique permettant d’entretenir ses connaissances</t>
  </si>
  <si>
    <t xml:space="preserve">un bon pack de culture G</t>
  </si>
  <si>
    <t xml:space="preserve">on aurait pu faire plus fun niveau emballage</t>
  </si>
  <si>
    <t xml:space="preserve">Cahier de vacances pour adultes 2</t>
  </si>
  <si>
    <t xml:space="preserve">le premier opus avec d’autres exercices,  point barre</t>
  </si>
  <si>
    <t xml:space="preserve">Card fighters – snk vs capcom</t>
  </si>
  <si>
    <t xml:space="preserve">bug critique de sauvegarde</t>
  </si>
  <si>
    <t xml:space="preserve">Le remake du jeu de carte de la neo-geo pocket dans une version plus complète et plus jolie</t>
  </si>
  <si>
    <t xml:space="preserve">le large panel de cartes</t>
  </si>
  <si>
    <t xml:space="preserve">libéré du bug qui flinguait la version us</t>
  </si>
  <si>
    <t xml:space="preserve">le système de jeu sans surprise</t>
  </si>
  <si>
    <t xml:space="preserve">Castlevania - Dawn of sorrow</t>
  </si>
  <si>
    <t xml:space="preserve">La suite directe, scénaristiquement parlant, de l’opus Aria of sorrow de la gba, et basiquement l’épilogue de la saga</t>
  </si>
  <si>
    <t xml:space="preserve">graphiquement impeccable</t>
  </si>
  <si>
    <t xml:space="preserve">connaître la fin de l’histoire de Castlevania</t>
  </si>
  <si>
    <t xml:space="preserve">les phases au stylet qui ne servent à rien</t>
  </si>
  <si>
    <t xml:space="preserve">Castlevania - Order of Ecclesia</t>
  </si>
  <si>
    <t xml:space="preserve">religion corrompue + girl power + vampires</t>
  </si>
  <si>
    <t xml:space="preserve">Le dernier volet de la saga castlevania en 2d sur la console, qui poursuit l’ouverture de sa zone de jeu hors du château de Dracula et propose un concept de jeu en forme de « best of » de la série</t>
  </si>
  <si>
    <t xml:space="preserve">les niveaux hors du château, rafraichissants</t>
  </si>
  <si>
    <t xml:space="preserve">le système de combat et compétences, chouette</t>
  </si>
  <si>
    <t xml:space="preserve">le niveau ouvert du château un peu « petit »</t>
  </si>
  <si>
    <t xml:space="preserve">l’histoire sympa, mais vue et revue</t>
  </si>
  <si>
    <t xml:space="preserve">Castlevania - Portrait of Ruin</t>
  </si>
  <si>
    <t xml:space="preserve">4 (2 en coop) sans fil (multijeux requis)</t>
  </si>
  <si>
    <t xml:space="preserve">girl power + vampires</t>
  </si>
  <si>
    <t xml:space="preserve">Michiru Yamane + Yuzo Koshiro</t>
  </si>
  <si>
    <t xml:space="preserve">Le second opus de la série sur la console, qui assure une variété plus large qu’à l’accoutumée grâce à un mécanisme de tableaux transportants vers des mondes parallèles</t>
  </si>
  <si>
    <t xml:space="preserve">la variété de décors inhabituelle pour la saga</t>
  </si>
  <si>
    <t xml:space="preserve">le scénario globalement efficace</t>
  </si>
  <si>
    <t xml:space="preserve">pas vraiment de surprises, ambiance graphique mise à part</t>
  </si>
  <si>
    <t xml:space="preserve">Chevaliers de Baphomet</t>
  </si>
  <si>
    <t xml:space="preserve">Exclu consoles Nintendo hors demat</t>
  </si>
  <si>
    <t xml:space="preserve">France contemporaine – Paris + Syrie + Espagne + Ecosse</t>
  </si>
  <si>
    <t xml:space="preserve">Le portage du grand point n click des années playstation 1, toujours agréable graphiquement et utilisant intelligemment les fonctionnalités tactiles de la console</t>
  </si>
  <si>
    <t xml:space="preserve">l’histoire originale toujours aussi efficace</t>
  </si>
  <si>
    <t xml:space="preserve">la prise en main souple et intelligente</t>
  </si>
  <si>
    <t xml:space="preserve">c’est parfois un peu petit, surtout lors du « passage de la chèvre »</t>
  </si>
  <si>
    <t xml:space="preserve">Children of Mana</t>
  </si>
  <si>
    <t xml:space="preserve">Une suite spirituelle à la série des « secret of », qui propose une jouabilité similaire mais lorgne désormais sur l’action pure et dure, le nettoyage de donjons et le mode coopératif, au détriment d’un véritable scénario</t>
  </si>
  <si>
    <t xml:space="preserve">le mode coop très réussi</t>
  </si>
  <si>
    <t xml:space="preserve">le monde Mana, fin, coloré, génial</t>
  </si>
  <si>
    <t xml:space="preserve">on tape et on avance sans scénar, façon « hack and slash »</t>
  </si>
  <si>
    <t xml:space="preserve">Chrono Trigger</t>
  </si>
  <si>
    <t xml:space="preserve">arriver à la fin du jeu et remarquer qu’en fait ce n’était que la première moitié</t>
  </si>
  <si>
    <t xml:space="preserve">contenu « immoral » (lgbt) + Censuré (contenu immoral lgbt – suppression des phrases évoquant bisexualité de l’héroine)</t>
  </si>
  <si>
    <t xml:space="preserve">voyage dans le temps / mondes parallèles + girl power + twist de ouf</t>
  </si>
  <si>
    <t xml:space="preserve">Hironobu Sakaguchi + Akira Toriyama + Yuji Horii +Yoshinori Kitase + Hisashi Suzuki</t>
  </si>
  <si>
    <t xml:space="preserve">Nobuo Uematsu + Yasunori Mitsuda</t>
  </si>
  <si>
    <t xml:space="preserve">Le portage du jeu super Nintendo, qui reste l’un des meilleurs J-RPG de tous les temps grâce à son scénario mature et sa réalisation exemplaire à tous les niveaux</t>
  </si>
  <si>
    <t xml:space="preserve">toujours dans le top 3 des meilleurs RPG de tous le temps</t>
  </si>
  <si>
    <t xml:space="preserve">parfaitement adapté au format portable</t>
  </si>
  <si>
    <t xml:space="preserve">ça reste un portage Snes pur et dur (intro mise à part)</t>
  </si>
  <si>
    <t xml:space="preserve">Contra 4</t>
  </si>
  <si>
    <t xml:space="preserve">contra</t>
  </si>
  <si>
    <t xml:space="preserve">Un épisode réussi bien que totalement old-school  de la série de run n gun réputée pour sa grande difficulté</t>
  </si>
  <si>
    <t xml:space="preserve">un rythme dingue</t>
  </si>
  <si>
    <t xml:space="preserve">graphiquement un peu terne</t>
  </si>
  <si>
    <t xml:space="preserve">Crazy Machines</t>
  </si>
  <si>
    <t xml:space="preserve">Fakt soft</t>
  </si>
  <si>
    <t xml:space="preserve">DTP entertainment</t>
  </si>
  <si>
    <t xml:space="preserve">Exclu consoles Nintendo hors micro</t>
  </si>
  <si>
    <t xml:space="preserve">Une adaptation du concept de « incredible machines » qui propose de résoudre des énigmes ou de construire des mécanismes chiadés à partir d’une réserve d’objets dont l’activation permet une série de réactions en chaîne</t>
  </si>
  <si>
    <t xml:space="preserve">construire ses propres enchaînements infernaux</t>
  </si>
  <si>
    <t xml:space="preserve">tellement triste quand l’enchaînement parfait foire lamentablement</t>
  </si>
  <si>
    <t xml:space="preserve">Dementium - The Ward</t>
  </si>
  <si>
    <t xml:space="preserve">Renegade kid</t>
  </si>
  <si>
    <t xml:space="preserve">Gamecock media</t>
  </si>
  <si>
    <t xml:space="preserve">Un FPS gore à la frontière du survival horror, très réussi malgré sa difficulté et la réapparition des ennemis à chaque passage</t>
  </si>
  <si>
    <t xml:space="preserve">la jouabilité parfaitement adaptée au stylet</t>
  </si>
  <si>
    <t xml:space="preserve">les ennemis qui reviennent sans cesse</t>
  </si>
  <si>
    <t xml:space="preserve">Dementium 2</t>
  </si>
  <si>
    <t xml:space="preserve">Un FPS dans la droite ligne de son prédécesseur, avec une difficulté ajustée et une atmosphère toujours aussi dérangeante</t>
  </si>
  <si>
    <t xml:space="preserve">le monde plus ouvert et « coloré » que l’opus original</t>
  </si>
  <si>
    <t xml:space="preserve">finies les réapparitions d’ennemis à tout bout de champ</t>
  </si>
  <si>
    <r>
      <rPr>
        <sz val="11"/>
        <color rgb="FF000000"/>
        <rFont val="Calibri"/>
        <family val="2"/>
        <charset val="1"/>
      </rPr>
      <t xml:space="preserve">l’histoire moins inspirée que celle du 1</t>
    </r>
    <r>
      <rPr>
        <vertAlign val="superscript"/>
        <sz val="11"/>
        <color rgb="FF000000"/>
        <rFont val="Calibri"/>
        <family val="2"/>
        <charset val="1"/>
      </rPr>
      <t xml:space="preserve">er</t>
    </r>
  </si>
  <si>
    <t xml:space="preserve">Diddy Kong racing</t>
  </si>
  <si>
    <t xml:space="preserve">8 sans fil (4 en option mono exemplaire)</t>
  </si>
  <si>
    <t xml:space="preserve">N64</t>
  </si>
  <si>
    <t xml:space="preserve">La réédition du concurrent phare de Mario kart à l’ère de la N64, proposant un mode aventure et un pilotage plus varié incluant avions et bateaux</t>
  </si>
  <si>
    <t xml:space="preserve">les sensations intactes par rapport à l’opus d’origine</t>
  </si>
  <si>
    <t xml:space="preserve">le mode histoire qui habille sympatiquement la progression</t>
  </si>
  <si>
    <t xml:space="preserve">moins riche que Mario kart au niveau stratégique</t>
  </si>
  <si>
    <t xml:space="preserve">la transformation en bateau toujours aussi molle</t>
  </si>
  <si>
    <t xml:space="preserve">Diner dash</t>
  </si>
  <si>
    <t xml:space="preserve">Playfirst</t>
  </si>
  <si>
    <t xml:space="preserve">Un simulateur de serveuse très tendu, dans lequel le joueur doit placer les différents clients et assurer leur service avec le meilleur taux de satisfaction possible</t>
  </si>
  <si>
    <t xml:space="preserve">le concept de gestion en salle totalement addictif</t>
  </si>
  <si>
    <t xml:space="preserve">le découpage en deux du restaurant (salle et entrée) qui fait perdre en efficacité</t>
  </si>
  <si>
    <t xml:space="preserve">mettre un couple sur une table de quatre vide depuis des lustres JUSTE avant l’arrivée d’une famille</t>
  </si>
  <si>
    <t xml:space="preserve">Donkey kong jungle climber</t>
  </si>
  <si>
    <t xml:space="preserve">4 sans fil (mono exemplaire)</t>
  </si>
  <si>
    <t xml:space="preserve">Un jeu atypique, proche d’un jeu de trapèze de cirque, dans lequel le joueur doit mener Donkey kong à la fin des niveaux en utilisant les différents points d’accroche disséminés dans le niveau </t>
  </si>
  <si>
    <t xml:space="preserve">la jouabilité particulière, jouissive</t>
  </si>
  <si>
    <t xml:space="preserve">le niveau de difficulté réglé « juste comme il faut »</t>
  </si>
  <si>
    <t xml:space="preserve">vraiment très proche de l’opus gba</t>
  </si>
  <si>
    <t xml:space="preserve">Dragon Ball Origins</t>
  </si>
  <si>
    <t xml:space="preserve">Un hack and slash simplifié qui retrace le début du manga dragon ball, avec force mise en scène grâce à un moteur de jeu très efficace</t>
  </si>
  <si>
    <t xml:space="preserve">les scénettes intéractives qui donnent l’impression de vivre le scénario du manga</t>
  </si>
  <si>
    <t xml:space="preserve">la jouabilité sympa et plutôt complète</t>
  </si>
  <si>
    <t xml:space="preserve">certaines phases d’exploration trop longues</t>
  </si>
  <si>
    <t xml:space="preserve">la jouabilité au stylet pas toujours super précise</t>
  </si>
  <si>
    <t xml:space="preserve">Dragon Ball Origins II</t>
  </si>
  <si>
    <t xml:space="preserve">La suite directe de son prédécesseur qui poursuit l’adaptation du manga en hack and slash simplifié</t>
  </si>
  <si>
    <t xml:space="preserve">la suite du manga en mode « épopée intéractive »</t>
  </si>
  <si>
    <t xml:space="preserve">la possibilité de jouer avec les boutons</t>
  </si>
  <si>
    <t xml:space="preserve">toujours des passages monotones</t>
  </si>
  <si>
    <t xml:space="preserve">peu d’évolution au niveau des commandes</t>
  </si>
  <si>
    <t xml:space="preserve">Dragon Ball Z Supersonic Warriors 2</t>
  </si>
  <si>
    <t xml:space="preserve">Un jeu de combat rappelant l’ère des épisodes 16bits, tout en ajoutant une once supplémentaire de technicité tout en gardant les fondamentaux d’un jeu dbz</t>
  </si>
  <si>
    <t xml:space="preserve">l’ambiance DBZ bien restituée</t>
  </si>
  <si>
    <t xml:space="preserve">le mélange 2d/3d parfois hasardeux</t>
  </si>
  <si>
    <t xml:space="preserve">pas de vraie profondeur dans la jouabilité</t>
  </si>
  <si>
    <t xml:space="preserve">Dragon Quest Monsters Joker</t>
  </si>
  <si>
    <t xml:space="preserve">Un jeu à mi-chemin entre un Dragon quest classique et un jeu pokemon,  dans lequel le joueur doit entraîner et fusionner ses meilleurs monstres afin d’avoir une équipe apte à explorer les donjons toujours plus vastes et dangereux lui faisant face</t>
  </si>
  <si>
    <t xml:space="preserve">la souplesse des mécanismes de fusion de monstres</t>
  </si>
  <si>
    <t xml:space="preserve">l’histoire générale sympa, qui se laisse suivre</t>
  </si>
  <si>
    <t xml:space="preserve">on passe un certain temps à faire du grinding (chaque monstre retombant au niveau 1)</t>
  </si>
  <si>
    <t xml:space="preserve">Dragon quest IV</t>
  </si>
  <si>
    <t xml:space="preserve">Arte piazza</t>
  </si>
  <si>
    <t xml:space="preserve">Un remaster du jeu d’origine de l’ère 16 bits, proposant un nouvelle habillage graphique réussi tout en conservant les mécaniques « old school » du jeu d’origine</t>
  </si>
  <si>
    <t xml:space="preserve">l’aventure qui part classiquement mais finit par bien s’affirmer</t>
  </si>
  <si>
    <t xml:space="preserve">le vrai bond graphique et technique</t>
  </si>
  <si>
    <t xml:space="preserve">un petit côté old school malgré le remake</t>
  </si>
  <si>
    <t xml:space="preserve">Dragon quest V</t>
  </si>
  <si>
    <t xml:space="preserve">l’intrigue sur plusieurs générations, originale</t>
  </si>
  <si>
    <t xml:space="preserve">Dragon quest VI</t>
  </si>
  <si>
    <t xml:space="preserve">l’intro qui en jette</t>
  </si>
  <si>
    <t xml:space="preserve">Draqon quest IX</t>
  </si>
  <si>
    <t xml:space="preserve">Un Dragon quest original qui réutilise toute la modernité de l’épisode viii tout en redonnant un maximum de liberté au joueur dans la composition et la spécialisation de son équipe, au détriment de sa personnalité</t>
  </si>
  <si>
    <t xml:space="preserve">les possibilités créatives nouvelles</t>
  </si>
  <si>
    <t xml:space="preserve">techniquement imparfait (saccades…)</t>
  </si>
  <si>
    <t xml:space="preserve">l’histoire un peu planplan (faute notamment à la créativité libre des personnages)</t>
  </si>
  <si>
    <t xml:space="preserve">Elektroplankton</t>
  </si>
  <si>
    <t xml:space="preserve">Une expérience musicale totalement atypique permettant de s’essayer à plusieurs mécanismes puis de composer ses propres œuvres musicales en utilisant la faune locale</t>
  </si>
  <si>
    <t xml:space="preserve">la découverte de chaque microcosme et de ses capacités propres</t>
  </si>
  <si>
    <t xml:space="preserve">on peut créer des enchaînements plutôt sympas</t>
  </si>
  <si>
    <t xml:space="preserve">pas de sauvegarde de ses créations</t>
  </si>
  <si>
    <t xml:space="preserve">du coup c’est plié en une après-midi</t>
  </si>
  <si>
    <t xml:space="preserve">Elite Beat Agents </t>
  </si>
  <si>
    <t xml:space="preserve">4 sans fil (option mono exemplaire mais bridée en nombre de chansons)</t>
  </si>
  <si>
    <t xml:space="preserve">ramener le chien chez lui, il l’a mérité</t>
  </si>
  <si>
    <t xml:space="preserve">Inis</t>
  </si>
  <si>
    <t xml:space="preserve">oendan</t>
  </si>
  <si>
    <t xml:space="preserve">Un jeu de rythme scénarisé totalement original, dérivé de la série « ouendan » japonaise sur la même console, et proposant d’accompagner trois héros chevelus dans des missions touchantes ou farfelues demandant de bien respecter les commandes affichées</t>
  </si>
  <si>
    <t xml:space="preserve">la bande-son de folie (si, ça compte, même surtout dans un jeu musical)</t>
  </si>
  <si>
    <t xml:space="preserve">les clips délirants</t>
  </si>
  <si>
    <t xml:space="preserve">quelques rares moments durant lesquels les mouvements ne semblent pas coller au rythme</t>
  </si>
  <si>
    <t xml:space="preserve">Exit DS</t>
  </si>
  <si>
    <t xml:space="preserve">Un jeu de plateforme-puzzle en vue de profil demandant de résoudre des casse-tête permettant de secourir des personnes coincées dans une bâtiment en feu et de rejoindre la sortie</t>
  </si>
  <si>
    <t xml:space="preserve">je suis un soldat du feuuuuu !</t>
  </si>
  <si>
    <t xml:space="preserve">les puzzles souvent astucieux</t>
  </si>
  <si>
    <t xml:space="preserve">la maniabilité</t>
  </si>
  <si>
    <t xml:space="preserve">Fast Food Panic</t>
  </si>
  <si>
    <t xml:space="preserve">Dorasu</t>
  </si>
  <si>
    <t xml:space="preserve">Nobilis</t>
  </si>
  <si>
    <t xml:space="preserve">Un jeu qui fait le pendant de Diner dash, proposant ici non pas d’assurer le service des personnes en salles mais de préparer tous les plats commandés dans le temps imparti</t>
  </si>
  <si>
    <t xml:space="preserve">la bonne variété de plats à préparer</t>
  </si>
  <si>
    <t xml:space="preserve">la jouabilité sympa qui fait bon usage du tactile</t>
  </si>
  <si>
    <t xml:space="preserve">tout cuisiner mais ne rien manger...</t>
  </si>
  <si>
    <t xml:space="preserve">Final Fantasy XII Revenant Wings</t>
  </si>
  <si>
    <t xml:space="preserve">Think &amp; feel</t>
  </si>
  <si>
    <t xml:space="preserve">Une suite au grand J-RPG de la période ps2 sous forme de jeu de stratégie en temps réel maniable au stylet, et proposant une grande profondeur de jeu et un aspect tactique réussi</t>
  </si>
  <si>
    <t xml:space="preserve">l’aspect stratégique qui force à changer régulièrement  de combinaison de bestioles</t>
  </si>
  <si>
    <t xml:space="preserve">graphiquement super joli (à part l’écran de carte général)</t>
  </si>
  <si>
    <t xml:space="preserve">le scénario « de suite » un peu artificiel et qui dénature quelques personnages</t>
  </si>
  <si>
    <t xml:space="preserve">Fire Emblem - Shadow Dragon</t>
  </si>
  <si>
    <t xml:space="preserve">La réédition (avec une remasterisation minimale) du premier fire emblem de la série, proposant une aventure tactique au tour par tour réussie bien que ne profitant pas de tous les ajouts fondamentaux des épisodes plus récents</t>
  </si>
  <si>
    <t xml:space="preserve">les batailles de plus en plus tactiques</t>
  </si>
  <si>
    <t xml:space="preserve">graphiquement bien vilain</t>
  </si>
  <si>
    <t xml:space="preserve">ne profite pas des dernières avancées de la série (couverture etc.)</t>
  </si>
  <si>
    <t xml:space="preserve">Flower, sun and rain</t>
  </si>
  <si>
    <t xml:space="preserve">Fumé + Océanie</t>
  </si>
  <si>
    <t xml:space="preserve">Un jeu d’aventure barré par les créateurs de killer7, proposant une aventure graphique totalement atypique à défaut d’une enquête passionnante</t>
  </si>
  <si>
    <t xml:space="preserve">le monde totalement fumé</t>
  </si>
  <si>
    <t xml:space="preserve">c’est momoche</t>
  </si>
  <si>
    <t xml:space="preserve">Front mission</t>
  </si>
  <si>
    <t xml:space="preserve">square</t>
  </si>
  <si>
    <t xml:space="preserve">Un tactical au tour par tour dans une ambiance mecha, très réussi et très profond malgré une certaine austérité générale</t>
  </si>
  <si>
    <t xml:space="preserve">la mise en scène plutôt soignée</t>
  </si>
  <si>
    <t xml:space="preserve">les possibilités tactiques bien développées</t>
  </si>
  <si>
    <t xml:space="preserve">c’est terne, et moche (et terne, vraiment terne)</t>
  </si>
  <si>
    <t xml:space="preserve">Game and Watch collection</t>
  </si>
  <si>
    <t xml:space="preserve">Club Nintendo</t>
  </si>
  <si>
    <r>
      <rPr>
        <sz val="11"/>
        <rFont val="Calibri"/>
        <family val="2"/>
        <charset val="1"/>
      </rPr>
      <t xml:space="preserve">Une compilation de jeux Game &amp; watch disponible uniquement auprès du Club Nintendo (</t>
    </r>
    <r>
      <rPr>
        <sz val="11"/>
        <color rgb="FF000000"/>
        <rFont val="Calibri"/>
        <family val="2"/>
        <charset val="1"/>
      </rPr>
      <t xml:space="preserve">Oil panic, donkey kong, green)</t>
    </r>
  </si>
  <si>
    <t xml:space="preserve">c’est mythique</t>
  </si>
  <si>
    <t xml:space="preserve">c’est collecotr</t>
  </si>
  <si>
    <t xml:space="preserve">c’est honteusement court</t>
  </si>
  <si>
    <t xml:space="preserve">Geometry wars</t>
  </si>
  <si>
    <t xml:space="preserve">Un jeu de tir multidirectionnel très arcade, demandant une once de stratégie pour mener à bien ses éliminations</t>
  </si>
  <si>
    <t xml:space="preserve">la lisibilité impeccable</t>
  </si>
  <si>
    <t xml:space="preserve">très addictif</t>
  </si>
  <si>
    <t xml:space="preserve">Ghost Trick</t>
  </si>
  <si>
    <t xml:space="preserve">découvrir le twist de fin et se dire « ahhhhhh ouais, malin ! »</t>
  </si>
  <si>
    <t xml:space="preserve">Fantoooooomes + pouvoirs psy + joue le méchant+ twist de ouf</t>
  </si>
  <si>
    <t xml:space="preserve">Un jeu d’aventure parsemé de puzzles demandant d’utiliser la capacité de possession d’objets du héros principal pour influer sur une scène pré-établie</t>
  </si>
  <si>
    <t xml:space="preserve">le système de puzzle-enquête souple qui permet de progresser à tâtons</t>
  </si>
  <si>
    <t xml:space="preserve">le scénario excellent et décalé</t>
  </si>
  <si>
    <t xml:space="preserve">chaque situation n’a qu’une solution acceptée</t>
  </si>
  <si>
    <t xml:space="preserve">Giana sisters</t>
  </si>
  <si>
    <t xml:space="preserve">Time warp productions</t>
  </si>
  <si>
    <t xml:space="preserve">odieux plagiat de Mario</t>
  </si>
  <si>
    <t xml:space="preserve">Mario – hommage</t>
  </si>
  <si>
    <t xml:space="preserve">Manfred Trenz</t>
  </si>
  <si>
    <t xml:space="preserve">Le portage (à peine mis à jour) du plagiat de Mario bros des années Amiga, made in Factor 5 et Rainbow arts</t>
  </si>
  <si>
    <t xml:space="preserve">mochi mochi</t>
  </si>
  <si>
    <t xml:space="preserve">vraiment trop proche de Mario bros</t>
  </si>
  <si>
    <t xml:space="preserve">Glory Days II</t>
  </si>
  <si>
    <t xml:space="preserve">Odenis studio</t>
  </si>
  <si>
    <t xml:space="preserve">Choplifter – hommage</t>
  </si>
  <si>
    <t xml:space="preserve">Un shooter horizontal clairement inspiré de la série choplifter, demandant de diriger son hélicoptère et de dézinguer des bases adverses tout en portant secours aux alliés emprisonnés</t>
  </si>
  <si>
    <t xml:space="preserve">l’esprit choplifter est là</t>
  </si>
  <si>
    <t xml:space="preserve">les graphismes qui se renouvellent peu</t>
  </si>
  <si>
    <t xml:space="preserve">c’est parfois galère de bien viser à l’arrêt</t>
  </si>
  <si>
    <t xml:space="preserve">Grand Theft Auto - Chinatown Wars</t>
  </si>
  <si>
    <t xml:space="preserve">Un opus de la série réutilisant la vue de dessus propres aux jeux originels de la saga, et proposant un panel de missions allant de la filature à l’élimination en passant par le braquage</t>
  </si>
  <si>
    <t xml:space="preserve">la belle remise au goût du jour du gameplay historique de la série</t>
  </si>
  <si>
    <t xml:space="preserve">la linéarité des missions qui entraîne parfois des blocages</t>
  </si>
  <si>
    <t xml:space="preserve">les passages tactiles sympa, mais anecdotiques</t>
  </si>
  <si>
    <t xml:space="preserve">Guitar hero tour + decades pack</t>
  </si>
  <si>
    <t xml:space="preserve">guitare grip</t>
  </si>
  <si>
    <t xml:space="preserve">Accessoire (grip spécial à connecter sur port gba ds lite)</t>
  </si>
  <si>
    <t xml:space="preserve">La compilation des deux épisodes portables du simulateur musical, toujours jouable via un accessoire à clipser sur la console pour simuler la guitare</t>
  </si>
  <si>
    <t xml:space="preserve">la tracklist qui envoie du paté</t>
  </si>
  <si>
    <t xml:space="preserve">l’accessoire guitare pour DS, super bien pensé</t>
  </si>
  <si>
    <t xml:space="preserve">non compatible avec les DS mon munies d’un port Game Boy</t>
  </si>
  <si>
    <t xml:space="preserve">Harvest Moon DS</t>
  </si>
  <si>
    <t xml:space="preserve">La réédition améliorée du simulateur de fermier de la gba, ajoutant quelques fonctionnalités tactiles anecdotiques tout en reprenant l’ensemble des forces du jeu original</t>
  </si>
  <si>
    <t xml:space="preserve">graphiquement super mignon</t>
  </si>
  <si>
    <t xml:space="preserve">un bon résumé de ce que la série offre de mieux</t>
  </si>
  <si>
    <t xml:space="preserve">les phases tactiles dispensables</t>
  </si>
  <si>
    <t xml:space="preserve">c’est globalement le jeu GBA</t>
  </si>
  <si>
    <t xml:space="preserve">Harvest Moon- Tales of Two Towns</t>
  </si>
  <si>
    <t xml:space="preserve">Un second opus du simulateur de fermier sur la console, assurant un déroulement scénaristique plus développé tout en conservant les bases agricoles et sociales de la série</t>
  </si>
  <si>
    <t xml:space="preserve">le background plus poussé (rivalité entre villages etc.)</t>
  </si>
  <si>
    <t xml:space="preserve">l’essentiel des acquis de mineral town sont là</t>
  </si>
  <si>
    <t xml:space="preserve">les évolutions du scénario scriptées</t>
  </si>
  <si>
    <t xml:space="preserve">Henry Hatsworth - L'incroyable expédition</t>
  </si>
  <si>
    <t xml:space="preserve">Un jeu de plateforme classique mais très réussi couplé à un ingénieux système de puzzle qui met la pression en demandant d’éliminer des blocs avant que ceux-ci rejoignent l’écran « plateforme » et attaquent le personnage</t>
  </si>
  <si>
    <t xml:space="preserve">l’imbrication parfaite des deux pans de jeux</t>
  </si>
  <si>
    <t xml:space="preserve">superbe graphiquement</t>
  </si>
  <si>
    <t xml:space="preserve">assez stressant, surtout vers le dernier tiers</t>
  </si>
  <si>
    <t xml:space="preserve">Hotel Dusk - Room 215</t>
  </si>
  <si>
    <t xml:space="preserve">2D sur décors 3d – rotoscoping</t>
  </si>
  <si>
    <t xml:space="preserve">Une aventure intéractive façon visual novel intéractif sur fond d’enquête dans la peau d’un enquêteur charismatique à la recherche d’une jeune fille disparue</t>
  </si>
  <si>
    <t xml:space="preserve">le héros, charismatique looser</t>
  </si>
  <si>
    <t xml:space="preserve">l’histoire qui grimpe en intensité</t>
  </si>
  <si>
    <t xml:space="preserve">l’intéraction minimaliste (avance, résous le puzzle, lis...)</t>
  </si>
  <si>
    <t xml:space="preserve">Impossible mission</t>
  </si>
  <si>
    <t xml:space="preserve">Epyx</t>
  </si>
  <si>
    <t xml:space="preserve">System3</t>
  </si>
  <si>
    <t xml:space="preserve">La réédition améliorée d’un dinosaure du jeu d’action-plateforme en vue de côté, demandant d’activer plusieurs terminaux pour progresser au sein d’un dédale de salles inhospitalières</t>
  </si>
  <si>
    <t xml:space="preserve">le « monde ouvert » qui laisse place à l’exploration</t>
  </si>
  <si>
    <t xml:space="preserve">le concept a vieilli</t>
  </si>
  <si>
    <t xml:space="preserve">certaines salles se ressemblent beaucoup trop</t>
  </si>
  <si>
    <t xml:space="preserve">Inazuma eleven </t>
  </si>
  <si>
    <t xml:space="preserve">versus et team versus + échange de données</t>
  </si>
  <si>
    <t xml:space="preserve">aligner son onze de rêve face à Olympe et gagner à l’arrachée</t>
  </si>
  <si>
    <t xml:space="preserve">collectionnite aigue + moi, héros à 12 ans + culture japonaise, scolarité</t>
  </si>
  <si>
    <t xml:space="preserve">Un J-RPG original dans lequel les combats se déroulent sur un terrain de football, ballon au pied, avec des personnages tout droit tirés de la série Olive et Tom</t>
  </si>
  <si>
    <t xml:space="preserve">le côté Olive et Tom, dans un jeu jouable (pour une fois)</t>
  </si>
  <si>
    <t xml:space="preserve">le gameplay tactile bien monté</t>
  </si>
  <si>
    <t xml:space="preserve">ça dégouline parfois de bons sentiments</t>
  </si>
  <si>
    <t xml:space="preserve">le niveau de difficulté beaucoup trop bas (sauf lors du match final, bien épicé!)</t>
  </si>
  <si>
    <t xml:space="preserve">Inazuma eleven II - Tempête de Feu</t>
  </si>
  <si>
    <t xml:space="preserve">collectionnite aigue + moi, héros à 12 ans + culture japonaise</t>
  </si>
  <si>
    <t xml:space="preserve">La suite directe du précédent, proposant un nouveau scénario avec les personnages précédemment rencontrés et ajustant le système de jeu pour encore plus de possibilités tactiques lors des matchs</t>
  </si>
  <si>
    <t xml:space="preserve">monde et personnage attachants</t>
  </si>
  <si>
    <t xml:space="preserve">les petits ajouts de gameplay qui font du bien</t>
  </si>
  <si>
    <t xml:space="preserve">l’histoire à base d’extraterrestres footballers…sérieux les gars ?</t>
  </si>
  <si>
    <t xml:space="preserve">Infinite Space</t>
  </si>
  <si>
    <t xml:space="preserve">Nude maker</t>
  </si>
  <si>
    <t xml:space="preserve">Un space opera stratégique aux commandes d’un puis d’une véritable flotte de vasseaux, bien décidé à en finir avec la racaille qui hante l’espace interstellaire</t>
  </si>
  <si>
    <t xml:space="preserve">l’ambiance excellente</t>
  </si>
  <si>
    <t xml:space="preserve">la montée en puissance palpable du héros qui transforme l’expérience de jeu</t>
  </si>
  <si>
    <t xml:space="preserve">James Pond 2 - codename Robocod</t>
  </si>
  <si>
    <t xml:space="preserve">Vectordean</t>
  </si>
  <si>
    <t xml:space="preserve">Le portage d’un grand classique de la plateforme de l’amiga, ardu et humoristique, dans lequel le personnage a la possibilité d’allonger son buste pour mieux rejoindre et s’accrocher aux plateformes supérieures</t>
  </si>
  <si>
    <t xml:space="preserve">les mondes délirants</t>
  </si>
  <si>
    <t xml:space="preserve">la jouabilité bizarre, à la fois souple et imprécise</t>
  </si>
  <si>
    <t xml:space="preserve">diriger un poisson qui marche telescopique peut rebuter</t>
  </si>
  <si>
    <t xml:space="preserve">Jump ultimate stars</t>
  </si>
  <si>
    <t xml:space="preserve">8 sans fil (option mono exemplaire mais bridée en terme de combattants)</t>
  </si>
  <si>
    <t xml:space="preserve">x- crossover (mangas)</t>
  </si>
  <si>
    <t xml:space="preserve">Un jeu de combat « smash bros » réunissant les personnages de plusieurs mangas d’envergure</t>
  </si>
  <si>
    <t xml:space="preserve">un bon paquet de licences</t>
  </si>
  <si>
    <t xml:space="preserve">le système de combat équilibré</t>
  </si>
  <si>
    <t xml:space="preserve">Kirby Canvas Curse (pinceau du pouvoir)</t>
  </si>
  <si>
    <t xml:space="preserve">Un kirby atypique dans lequel le joueur doit utiliser le styler de la console pour construire une route au petit personnage, pour l’heure transformé en simple boule qu’il convient d’accompagner pour rejoindre l’arrivée de chaque niveau sans encombre</t>
  </si>
  <si>
    <t xml:space="preserve">la jouabilité tactile originale et précise</t>
  </si>
  <si>
    <t xml:space="preserve">graphiquement inégal, du « bien » au « bweuhaaa »</t>
  </si>
  <si>
    <t xml:space="preserve">Kirby Mass attack</t>
  </si>
  <si>
    <t xml:space="preserve">envoyer son armée de kirby sur un pauvre ennemi innocent</t>
  </si>
  <si>
    <t xml:space="preserve">Un autre kirby atypique sur la console, dans lequel le joueur dirige non pas un mais une flopée de kirby unissant leur force pour surmonter des obstacles de plus en plus gigantesques, guidés par le stylet du joueur</t>
  </si>
  <si>
    <t xml:space="preserve">le système de jeu totalement originel et bien exploité</t>
  </si>
  <si>
    <t xml:space="preserve">graphiquement trognon, comme d’habitude</t>
  </si>
  <si>
    <t xml:space="preserve">un ou deux niveaux un peu pénibles qui demandent de tout refaire en cas d’échec</t>
  </si>
  <si>
    <t xml:space="preserve">Kirby Mouse Attack</t>
  </si>
  <si>
    <t xml:space="preserve">Un kirby plateforme assez classique mais bien réalisé, qui permet de conserver les pouvoirs des ennemis absorbés dans l’estomac pour mieux les réutiliser le moment opportun</t>
  </si>
  <si>
    <t xml:space="preserve">mignon comme du Kirby</t>
  </si>
  <si>
    <t xml:space="preserve">le système de stockage des bonus, bien vu</t>
  </si>
  <si>
    <t xml:space="preserve">peut être un peu trop sage dans le level-design</t>
  </si>
  <si>
    <t xml:space="preserve">Kirby Superstar Ultra</t>
  </si>
  <si>
    <t xml:space="preserve">4 versus ou 2 coop sans fil (option mono exemplaire mais bridée au versus)</t>
  </si>
  <si>
    <t xml:space="preserve">Le réédition améliorée du kirby de la super Nintendo, toujours découpé en plusieurs sous-aventures et autant de concept de jeux , malgré une forte dominante plateforme</t>
  </si>
  <si>
    <t xml:space="preserve">la multitude de petites aventures</t>
  </si>
  <si>
    <t xml:space="preserve">incarner des personnages phares de la série dans des modes adaptés</t>
  </si>
  <si>
    <t xml:space="preserve">un peu trop facile dans l’ensemble</t>
  </si>
  <si>
    <t xml:space="preserve">Konami Arcade Classics</t>
  </si>
  <si>
    <t xml:space="preserve">Multiple (contra, gradius, jo)</t>
  </si>
  <si>
    <r>
      <rPr>
        <sz val="11"/>
        <rFont val="Calibri"/>
        <family val="2"/>
        <charset val="1"/>
      </rPr>
      <t xml:space="preserve">Une compilation de l’éditeur mythique (</t>
    </r>
    <r>
      <rPr>
        <sz val="11"/>
        <color rgb="FF000000"/>
        <rFont val="Calibri"/>
        <family val="2"/>
        <charset val="1"/>
      </rPr>
      <t xml:space="preserve">Scramble, Tutankham, Pooyan, Time Pilot, Roc'n Rope, International Track &amp; Field, Circus Charlie, Super Basketball, Road Fighter, Yie Ar Kung-Fu, Twinbee, Kicker, Gradius, Rush n'Attack, Contra)</t>
    </r>
  </si>
  <si>
    <t xml:space="preserve">les pépites arcade de Konami, ça ne se refuse pas</t>
  </si>
  <si>
    <t xml:space="preserve">track and field, le monstre sacré</t>
  </si>
  <si>
    <t xml:space="preserve">il n’y a pas que du légendaire, loin s’en faut</t>
  </si>
  <si>
    <t xml:space="preserve">Last window - le secret de cap ouest</t>
  </si>
  <si>
    <t xml:space="preserve">La suite de hotel dusk, laissant le joueur aux commandes du même personnages pour une nouvelle enquête intéractive retraçant les origines de l’immeuble dans lequel habite le héros</t>
  </si>
  <si>
    <t xml:space="preserve">Kyle is back</t>
  </si>
  <si>
    <t xml:space="preserve">l’histoire moins efficace que celle de son aîné</t>
  </si>
  <si>
    <t xml:space="preserve">Legendary Starfy</t>
  </si>
  <si>
    <t xml:space="preserve">4 versus ou 2 coop (option mono exemplaire)</t>
  </si>
  <si>
    <t xml:space="preserve">Un jeu de plateforme classique mais super mignon aux commandes d’une étoile (de mer?) craquante</t>
  </si>
  <si>
    <t xml:space="preserve">le design des personnages et des niveaux, super-choupi</t>
  </si>
  <si>
    <t xml:space="preserve">très classique, enrobage graphique mis à part</t>
  </si>
  <si>
    <t xml:space="preserve">Legend of Kage 2</t>
  </si>
  <si>
    <t xml:space="preserve">Lancarse</t>
  </si>
  <si>
    <t xml:space="preserve">Un jeu d’action en vue de côté classique et old school rappelant l’époque megadrive et faisant suite à un grand classique arcade de Taito</t>
  </si>
  <si>
    <t xml:space="preserve">graphiquement, ça sent un peu le vieux</t>
  </si>
  <si>
    <t xml:space="preserve">la difficulté qui grimpe un peu trop vite</t>
  </si>
  <si>
    <t xml:space="preserve">Lock's Quest</t>
  </si>
  <si>
    <t xml:space="preserve">Un tower défense scénarisé qui monte progressivement en puissance et en difficulté et propose au final un panel varié et amusant d’outils permettant de repousser les vagues d’envahisseurs</t>
  </si>
  <si>
    <t xml:space="preserve">ça devient vite dur si on ne gère pas parfaitement ses finances</t>
  </si>
  <si>
    <t xml:space="preserve">Lode runner</t>
  </si>
  <si>
    <t xml:space="preserve">Le portage du jeu d’arcade légendaire en vue de profil demandant de piéger ses ennemis en creusant des trous ayant la faculté de se reboucher tout seuls après un certain temps</t>
  </si>
  <si>
    <t xml:space="preserve">le challenge bien ajusté</t>
  </si>
  <si>
    <t xml:space="preserve">graphiquement,  on a parfois l’impression que c’est plus moche que l’original</t>
  </si>
  <si>
    <t xml:space="preserve">Lunar Knights</t>
  </si>
  <si>
    <t xml:space="preserve">La suite spirituel de la série Boktai d’Hideo Kojima, qui renonce au capteur solaire de son ainé pour recharger l’armement du héros principal au profit d’un système d’alternance jour/nuit artificiel bien plus pratique,et efficace bien que moins original</t>
  </si>
  <si>
    <t xml:space="preserve">plus besoin de passer son aprrèm au soleil pour avancer dans le jeu</t>
  </si>
  <si>
    <t xml:space="preserve">graphiquement c’est toujours un peu bof</t>
  </si>
  <si>
    <t xml:space="preserve">le concept « original » du jeu qui disparaît un peu, du coup</t>
  </si>
  <si>
    <t xml:space="preserve">Maestro Jump in Music</t>
  </si>
  <si>
    <t xml:space="preserve">Pastagames</t>
  </si>
  <si>
    <t xml:space="preserve">Neko entertainment</t>
  </si>
  <si>
    <t xml:space="preserve">Un jeu de plateforme musical à scrolling imposé demandant au joueur de bien activer les différents éléments du décors en rythme pour permettre au petit personnage de progresser sans encombre jusqu’au point d’arrivée</t>
  </si>
  <si>
    <t xml:space="preserve">les niveaux collent parfaitement aux morceaux musicaux</t>
  </si>
  <si>
    <t xml:space="preserve">ula vraie courbe de progression au fil des parties</t>
  </si>
  <si>
    <t xml:space="preserve">le concept s’enrichit peu au fil des différents niveaux</t>
  </si>
  <si>
    <t xml:space="preserve">Magical Starsign</t>
  </si>
  <si>
    <t xml:space="preserve">moi, héros à 12 ans + sorciers, scolarité</t>
  </si>
  <si>
    <t xml:space="preserve">Un J-RPG classique mais très prenant, proposant un système de combat très réussi et une réalisation attachante</t>
  </si>
  <si>
    <t xml:space="preserve">la jouabilité tactile qui magnifie un système de combat excellent</t>
  </si>
  <si>
    <t xml:space="preserve">pas vraiment long</t>
  </si>
  <si>
    <t xml:space="preserve">un peu gnan-gnan et lent sur le premier quart</t>
  </si>
  <si>
    <t xml:space="preserve">Magnetica (action loop)</t>
  </si>
  <si>
    <t xml:space="preserve">Un jeu de puzzle demandant de répartir des boules de manière à leur permettre de s’éliminer entre elles</t>
  </si>
  <si>
    <t xml:space="preserve">la jouabilité au stylet étonnamment précise</t>
  </si>
  <si>
    <t xml:space="preserve">Mario et Luigi Partners in Time</t>
  </si>
  <si>
    <t xml:space="preserve">Un nouvel opus du J-RPG dans le monde de Mario, mixant les phases de combat avec des phases plateformes dans une ambiance décalée</t>
  </si>
  <si>
    <t xml:space="preserve">un univers et des personnages déconnants</t>
  </si>
  <si>
    <t xml:space="preserve">la jouabilité de Superstar Saga encore optimisée</t>
  </si>
  <si>
    <t xml:space="preserve">toujours ce petit « bof » au niveau du design des méchants</t>
  </si>
  <si>
    <t xml:space="preserve">on s’emmêle parfois les doigts avec les quatre personnages</t>
  </si>
  <si>
    <t xml:space="preserve">Mario et Luigi - Voyage au centre de Bowser</t>
  </si>
  <si>
    <t xml:space="preserve">Le dernier opus de la saga de Mario RPG sur la console, proposant une nouvelle aventure toujours aussi loufoque multipliant des expériences de jeu autour d’un socle classique de J-RPG</t>
  </si>
  <si>
    <t xml:space="preserve">l’histoire qui porte le concept même du gameplay</t>
  </si>
  <si>
    <t xml:space="preserve">les systèmes de combat vraiment complets et ingénieux</t>
  </si>
  <si>
    <t xml:space="preserve">quelques phases moins inspirées, notamment en « intérieur »</t>
  </si>
  <si>
    <t xml:space="preserve">Mario et Sonic aux jeux olympiques</t>
  </si>
  <si>
    <t xml:space="preserve">4 sans fil (option mono exemplaire mais bridée en nombre d’épreuves)</t>
  </si>
  <si>
    <t xml:space="preserve">Jouabilité tactile</t>
  </si>
  <si>
    <t xml:space="preserve">La version portable du jeu multisport réunissant pour la première fois Mario et Sonic, assez semblable à la mouture wii mais utilisant les fonctionnalités tactiles de la console</t>
  </si>
  <si>
    <t xml:space="preserve">un beau panel d’activités, avec une jouabilité adaptée</t>
  </si>
  <si>
    <t xml:space="preserve">de petites faiblesses au niveau précision (notamment la gestion des angles)</t>
  </si>
  <si>
    <t xml:space="preserve">la console ne doit pas vraiment aimer ce bourrinage de l’ère glacière</t>
  </si>
  <si>
    <t xml:space="preserve">Le portage du jeu multisport sur les jeux olympiques d’hiver, réunissant une nouvelle fois les deux mascottes « ennemies », et proposant en outre un mode aventure agréable à suivre et non disponible sur la version wii</t>
  </si>
  <si>
    <t xml:space="preserve">la belle variété d’épreuves</t>
  </si>
  <si>
    <t xml:space="preserve">le mode histoire parfaitement rôdé</t>
  </si>
  <si>
    <t xml:space="preserve">globalement moins fun que son homologue estival</t>
  </si>
  <si>
    <t xml:space="preserve">Mario Kart DS</t>
  </si>
  <si>
    <t xml:space="preserve">8 sans fil (option mono exemplaire mais bridée en nombre de circuits et personnages)</t>
  </si>
  <si>
    <t xml:space="preserve">placer une bonne carapace (verte) à deux mètres de l’arrivée</t>
  </si>
  <si>
    <t xml:space="preserve">Top (+23 millions)</t>
  </si>
  <si>
    <t xml:space="preserve">premier Mario kart jouable en ligne</t>
  </si>
  <si>
    <t xml:space="preserve">Le premier opus portable en 3D de la série de jeu de course arcade, qui transpose avec brio l’esprit de la mouture N64 et propose de nouvelles fonctionnalités en ligne</t>
  </si>
  <si>
    <r>
      <rPr>
        <sz val="11"/>
        <color rgb="FF000000"/>
        <rFont val="Calibri"/>
        <family val="2"/>
        <charset val="1"/>
      </rPr>
      <t xml:space="preserve">une sensation d’épisode N64 ultime  </t>
    </r>
    <r>
      <rPr>
        <sz val="11"/>
        <color rgb="FFFFFFFF"/>
        <rFont val="Calibri"/>
        <family val="2"/>
        <charset val="1"/>
      </rPr>
      <t xml:space="preserve">jsripoll</t>
    </r>
  </si>
  <si>
    <t xml:space="preserve">les excellents circuits</t>
  </si>
  <si>
    <t xml:space="preserve">graphiquement ça pixellise un peu</t>
  </si>
  <si>
    <t xml:space="preserve">Mario Party DS</t>
  </si>
  <si>
    <t xml:space="preserve">arriver premier de justesse à la fin de la série d’épreuves multi à score</t>
  </si>
  <si>
    <t xml:space="preserve">Le dernier opus de Mario party à avoir été développé par Hudson, gage de qualité pour la saga et utilisant parfaitement les fonctionnalités tactiles de la console</t>
  </si>
  <si>
    <t xml:space="preserve">la belle collection de minijeux, quasiment tous au top</t>
  </si>
  <si>
    <t xml:space="preserve">le mode « scoring » du multi</t>
  </si>
  <si>
    <t xml:space="preserve">l’absence de jeux coop, pour chipoter</t>
  </si>
  <si>
    <t xml:space="preserve">Mario Slam Basketball</t>
  </si>
  <si>
    <t xml:space="preserve">Koichi Ishii + Tetsuya Nomura</t>
  </si>
  <si>
    <t xml:space="preserve">Un Mario basket atypiquement développé par Square, technique et faisant grandement appel aux fonctionnalités tactiles de la console</t>
  </si>
  <si>
    <t xml:space="preserve">la jouabilité au stylet, originale et précise</t>
  </si>
  <si>
    <t xml:space="preserve">le mode solo et sa difficulté progressive bien dosée</t>
  </si>
  <si>
    <t xml:space="preserve">plusieurs cartouches pour le mode multi….pas cool !</t>
  </si>
  <si>
    <t xml:space="preserve">Mario vs Donkey Kong II march of he minies</t>
  </si>
  <si>
    <t xml:space="preserve">Une suite à la franchise Mario vs Donkey kong qui réoriente la saga vers un puzzle game demandant de guider plusieurs personnages jusqu’à la sortie au sein de tableaux regorgeant de pièges</t>
  </si>
  <si>
    <t xml:space="preserve">les niveaux intelligents</t>
  </si>
  <si>
    <t xml:space="preserve">la durée de vie impeccable</t>
  </si>
  <si>
    <t xml:space="preserve">Mario vs Donkey kong pagaille à Miniland</t>
  </si>
  <si>
    <t xml:space="preserve">La suite directe du second opus, qui franchit un nouveau palier en implémentant un concept de marche forcée des différents personnages à mener vers la sortie, se rapprochant encore un peu plus du concept de Lemmings où chaque erreur peut mener à la ruine d’un des petits êtres dirigés</t>
  </si>
  <si>
    <t xml:space="preserve">le petit côté lemmings, plus prononcé encore que dans l’ancien opus</t>
  </si>
  <si>
    <t xml:space="preserve">la jouabilité au stylet, impeccable</t>
  </si>
  <si>
    <t xml:space="preserve">graphiquement, c’est du copier-coller des anciens épisodes</t>
  </si>
  <si>
    <t xml:space="preserve">Megaman zero collection</t>
  </si>
  <si>
    <t xml:space="preserve">Une compilation réunissant les quatre « zero » issus de la série de jeux d’action</t>
  </si>
  <si>
    <t xml:space="preserve">globalement beau et jouable</t>
  </si>
  <si>
    <t xml:space="preserve">l’innocence de la série x s’est un peu perdue en route</t>
  </si>
  <si>
    <t xml:space="preserve">Metal slug 7</t>
  </si>
  <si>
    <t xml:space="preserve">Un nouvel épisode du run-n-gun,réanimant la saga après de nombreuses années d’absence, et toujours porté par une réalisation graphique inimitable et un rythme frénétique</t>
  </si>
  <si>
    <t xml:space="preserve">un vrai Metal Slug dans le pur jus des trois premiers</t>
  </si>
  <si>
    <t xml:space="preserve">les petites phases de plateforme dispensables</t>
  </si>
  <si>
    <t xml:space="preserve">la fin moins mémorable que pour la trilogie</t>
  </si>
  <si>
    <t xml:space="preserve">Meteos</t>
  </si>
  <si>
    <t xml:space="preserve">Tetsuya Mizuguchi + Masahiro Sakurai</t>
  </si>
  <si>
    <t xml:space="preserve">Une sorte de tetris inversé, peut-être un peu plus « hasardeux » mais plus dynamique, dans lequel les assemblages de pièces servent à faire décoller des plateformes permettant d’éliminer les blocs qu’elle contiennent</t>
  </si>
  <si>
    <t xml:space="preserve">enfin une bonne idée pour renouveler le Tetris-like</t>
  </si>
  <si>
    <t xml:space="preserve">En multi, on gagne parfois en faisant n’importe quoi</t>
  </si>
  <si>
    <t xml:space="preserve">Metroid Prime Hunters</t>
  </si>
  <si>
    <t xml:space="preserve">4 sans fil (option mono exemplaire mais bridée en terme de personnages jouables)</t>
  </si>
  <si>
    <t xml:space="preserve">UN FPS portable dans le monde de Metroid, proposant tant un mode aventure réussi qu’un mode compétitif précis et amusant</t>
  </si>
  <si>
    <t xml:space="preserve">le mode aventure, basique mais qui fait bien le job</t>
  </si>
  <si>
    <t xml:space="preserve">Might and Magic - Clash of Heroes</t>
  </si>
  <si>
    <t xml:space="preserve">défoncer le super dragon non « chargé » de l’adversaire avec un petit coup de lance innocent</t>
  </si>
  <si>
    <t xml:space="preserve">Capybara games</t>
  </si>
  <si>
    <t xml:space="preserve">Un croisement entre puzzle-game et jeu d’aventure, assez proche de puzzle quest dans son concept, et proposant des joutes stratégiques très intéressantes malgré une inévitable composante chance dans les parties en versus, concernant l’apparition des unités</t>
  </si>
  <si>
    <t xml:space="preserve">le mode histoire prenant et qui pose bien les bases du jeu</t>
  </si>
  <si>
    <t xml:space="preserve">de vraies différences de tactiques selon les races et options choisies</t>
  </si>
  <si>
    <t xml:space="preserve">certains pouvoirs totalement cheatés (oui toi là, l’elfe, je t’ai vue!)</t>
  </si>
  <si>
    <t xml:space="preserve">une certaine part de chance (surtout quand on attend son dragon d’os pendant 12 tours)</t>
  </si>
  <si>
    <t xml:space="preserve">Mister driller : drill spirits</t>
  </si>
  <si>
    <t xml:space="preserve">Un jeu demandant de guider un petit personnage foreuse le plus rapidement possible vers le bas pour lui permettre une ligne d’arrivée souterraine sans se faire écraser par de gros blocs de pierre devenus instables du fait de ses nombreux forages</t>
  </si>
  <si>
    <t xml:space="preserve">coloré et tout mignon</t>
  </si>
  <si>
    <t xml:space="preserve">très répétitif passé la découverte initiale</t>
  </si>
  <si>
    <t xml:space="preserve">Moto racer ds</t>
  </si>
  <si>
    <t xml:space="preserve">Artefacts studio</t>
  </si>
  <si>
    <t xml:space="preserve">La renaissance de la série de jeu de moto arcade des années playstation,  proposant en outre une maniabilité tactile intéressante et précise</t>
  </si>
  <si>
    <t xml:space="preserve">l’ia des adversaires très limite</t>
  </si>
  <si>
    <t xml:space="preserve">on reste en plein cubisme</t>
  </si>
  <si>
    <t xml:space="preserve">N+ </t>
  </si>
  <si>
    <t xml:space="preserve">Silverbirch studio</t>
  </si>
  <si>
    <t xml:space="preserve">Un jeu de plateforme minimaliste mais addictif qui demande « simplement » d’activer l’interrupteur ouvrant la porte de sortie et de rejoindre celle-ci...en tenant compte des quelques mécanismes sadiques qui pourraient être disposés sur la route !</t>
  </si>
  <si>
    <t xml:space="preserve">plein de niveaux pour picorer selon ses envies</t>
  </si>
  <si>
    <t xml:space="preserve">ça devient vite bien dur (donc on n’initiera pas son petit cousin au jeu vidéo sur ce titre là, merci)</t>
  </si>
  <si>
    <t xml:space="preserve">Nanostray</t>
  </si>
  <si>
    <t xml:space="preserve">Un shooter vertical bien réalisé et maniable</t>
  </si>
  <si>
    <t xml:space="preserve">pouvoir choisir son niveau, dans une moindre mesure</t>
  </si>
  <si>
    <t xml:space="preserve">les niveaux sympas, mais qui manquent d’un petit grain de folie</t>
  </si>
  <si>
    <t xml:space="preserve">Nanostray II</t>
  </si>
  <si>
    <t xml:space="preserve">Le second opus du shooter vertical phare de la DS, ajoutant des phases de shoot horizontales</t>
  </si>
  <si>
    <t xml:space="preserve">la jouabilité « horizontale » bien au point</t>
  </si>
  <si>
    <t xml:space="preserve">moins joli (et plus « froid ») que son aieul</t>
  </si>
  <si>
    <t xml:space="preserve">Nervous brickdown</t>
  </si>
  <si>
    <t xml:space="preserve">Un ensemble de jeux de casse-brique rappelant l’âge d’or du genre dans une enveloppe graphique actualisée et pleine de personnalité</t>
  </si>
  <si>
    <t xml:space="preserve">graphiquement classe et original</t>
  </si>
  <si>
    <t xml:space="preserve">la jouabilité tactile on ne peut plus précise</t>
  </si>
  <si>
    <t xml:space="preserve">quelques stages moins réussis dans le lot</t>
  </si>
  <si>
    <t xml:space="preserve">New international track and field</t>
  </si>
  <si>
    <t xml:space="preserve">Une version réactualisée du jeu multisports qui remplace ici le martelage de bouton caractéristique de la série par une jouabilité tactile non-moins physique</t>
  </si>
  <si>
    <t xml:space="preserve">visuellement, c’est un peu momoche</t>
  </si>
  <si>
    <t xml:space="preserve">New Super Mario Bros</t>
  </si>
  <si>
    <t xml:space="preserve">Un jeu de plateforme classique rappelant le premier épisode de la série sur Nes dans un univers modernisé</t>
  </si>
  <si>
    <t xml:space="preserve">La bonne fournée de niveaux, tous bien ajustés</t>
  </si>
  <si>
    <t xml:space="preserve">pas vraiment de prise de risque sur les thèmes des niveaux (plaine, désert et c’est plié!)</t>
  </si>
  <si>
    <t xml:space="preserve">New zealand story revolution</t>
  </si>
  <si>
    <t xml:space="preserve">Dreams studio</t>
  </si>
  <si>
    <t xml:space="preserve">La réédition du jeu de plateforme old school de l’époque amiga, aux commandes d’un petit kiwi armé de son arc</t>
  </si>
  <si>
    <t xml:space="preserve">l’univers totalement incohérent mais plaisant à parcourir</t>
  </si>
  <si>
    <t xml:space="preserve">a pris un coup de vieux général (en même temps, c’est un portage à l’identique d’un jeu Amiga…)</t>
  </si>
  <si>
    <t xml:space="preserve">Ninja Gaiden - Dragon Sword</t>
  </si>
  <si>
    <t xml:space="preserve">Un jeu d’action bien réalisé dans la lignée de la série malgré une certaine simplification, faisant un usage audacieux des fonctionnalités tactiles dans le secteur du jeu d’action</t>
  </si>
  <si>
    <t xml:space="preserve">la jouabilité tactile efficace</t>
  </si>
  <si>
    <t xml:space="preserve">l’histoire qui se laisse suivre, grâce notamment à un niveau de difficulté bien ajusté</t>
  </si>
  <si>
    <t xml:space="preserve">forcément plus limité que les opus « salons »</t>
  </si>
  <si>
    <t xml:space="preserve">Ninja Town</t>
  </si>
  <si>
    <t xml:space="preserve">Venan entertainment</t>
  </si>
  <si>
    <t xml:space="preserve">Un tower defense mignon étoffant progressivement les capacités de défense du village via un panel varié de ninjas</t>
  </si>
  <si>
    <t xml:space="preserve">l’univers totalement second degrés</t>
  </si>
  <si>
    <t xml:space="preserve">la jouabilité au stylet souple et efficace</t>
  </si>
  <si>
    <t xml:space="preserve">la répétitivité liée au caractère limité des options</t>
  </si>
  <si>
    <t xml:space="preserve">Nino kuni - another world</t>
  </si>
  <si>
    <t xml:space="preserve">3D sur décors 2d + cell shading</t>
  </si>
  <si>
    <t xml:space="preserve">livre de sort</t>
  </si>
  <si>
    <t xml:space="preserve">Accessoire (livre de sort) + jouabilité tactile</t>
  </si>
  <si>
    <t xml:space="preserve">Un J-RPG classique associant une star du genre et un grand studio d’animation, prenant en compte les fonctionnalités tactiles via un véritable livre comportant  des sorts à tracer sur sur l’écran</t>
  </si>
  <si>
    <t xml:space="preserve">le livre de sort qui renforce l’immersion</t>
  </si>
  <si>
    <t xml:space="preserve">le déroulement et les mécaniques de jeu assez basiques</t>
  </si>
  <si>
    <t xml:space="preserve">pourquoi n’es-tu jamais sorti en anglais hein ?</t>
  </si>
  <si>
    <t xml:space="preserve">Oendan </t>
  </si>
  <si>
    <t xml:space="preserve">héros improbable + culture japonaise</t>
  </si>
  <si>
    <t xml:space="preserve">Le pendant japonais de Elite beat agent, dans lequel les héros doivent résoudre les problèmes quotidiens de citoyens japonais en respectant le rythme imposé</t>
  </si>
  <si>
    <t xml:space="preserve">le système de jeu hyper-efficace</t>
  </si>
  <si>
    <t xml:space="preserve">l’ambiance totalement déconnante</t>
  </si>
  <si>
    <t xml:space="preserve">il faut aimer la pop nippone</t>
  </si>
  <si>
    <t xml:space="preserve">Oendan 2</t>
  </si>
  <si>
    <t xml:space="preserve">Le second opus du Elite beat agent japonais, reposant toujours sur un besoin de suivre le rythme imposé via des figures à tracer au stylet</t>
  </si>
  <si>
    <t xml:space="preserve">rien de bien neuf depuis le 1</t>
  </si>
  <si>
    <t xml:space="preserve">peut être un peu moins « fou » que son aieul</t>
  </si>
  <si>
    <t xml:space="preserve">Okamiden</t>
  </si>
  <si>
    <t xml:space="preserve">La suite spirituelle d’Okami, qui propose malgré les limitations de la console une expérience proche de l’opus wii, et tirant partie de la jouabiltié tactile, malgré un environnement plus fermé</t>
  </si>
  <si>
    <t xml:space="preserve">Amaterasu toute mignonne</t>
  </si>
  <si>
    <t xml:space="preserve">la jouabilité qui reste efficace</t>
  </si>
  <si>
    <t xml:space="preserve">forcément moins impressionnant que son grand-frère</t>
  </si>
  <si>
    <t xml:space="preserve">Orc and elves</t>
  </si>
  <si>
    <t xml:space="preserve">Fountainhead entertainment</t>
  </si>
  <si>
    <t xml:space="preserve">Un dungeon-RPG action en vue subjective, dans lequel le héros doit se frayer un chemin dans un donjon particulièrement mal fréquenté</t>
  </si>
  <si>
    <t xml:space="preserve">le croisement efficace entre le dungeon rpg et le doom-like</t>
  </si>
  <si>
    <t xml:space="preserve">graphiquement superbe et nostalgique à la fois</t>
  </si>
  <si>
    <t xml:space="preserve">les déplacements rigides (ce n’est pas QUE Doom quoi)</t>
  </si>
  <si>
    <t xml:space="preserve">Pac n roll</t>
  </si>
  <si>
    <t xml:space="preserve">Un jeu original en vue 3d dans lequel le joueur doit faire rouler un Pacman, dénué de jambes, dans des décors variés tout en déjouant les pièges des différents parcours</t>
  </si>
  <si>
    <t xml:space="preserve">la jouabilité étonnamment fun et précise</t>
  </si>
  <si>
    <t xml:space="preserve">Pac pix</t>
  </si>
  <si>
    <t xml:space="preserve">Un jeu original demandant de dessiner son pacman pour dévorer les gentils fantomes</t>
  </si>
  <si>
    <t xml:space="preserve">le concept frais et cool</t>
  </si>
  <si>
    <t xml:space="preserve">on comprend vite qu’on est nul en dessin</t>
  </si>
  <si>
    <t xml:space="preserve">Un opus, graphiquement discutable mais parfaitement jouable, du jeu de « tir de boules » des années 90, demandant de manier son personnage tirant à la verticale pour scinder puis éliminer une ou plusieurs énormes boules du tableau</t>
  </si>
  <si>
    <t xml:space="preserve">le concept de défonçage de boules toujours aussi jouissif</t>
  </si>
  <si>
    <t xml:space="preserve">c’est quoi cette charte graphique ???</t>
  </si>
  <si>
    <t xml:space="preserve">Picross</t>
  </si>
  <si>
    <t xml:space="preserve">Jupiter</t>
  </si>
  <si>
    <t xml:space="preserve">Un puzzle game au concept proche du démineur qui demande d’éliminer des cases pour laisser apparaître un motif</t>
  </si>
  <si>
    <t xml:space="preserve">le concept incroyablement addictif</t>
  </si>
  <si>
    <t xml:space="preserve">ça reste du démineur à l’envers</t>
  </si>
  <si>
    <t xml:space="preserve">Plants vs zombies</t>
  </si>
  <si>
    <t xml:space="preserve">Le portage du hit du monde mobile dans lequel le joueur doit ériger un mur de plantes aux propriétés diverses pour stopper une invasion de zombies farfelus</t>
  </si>
  <si>
    <t xml:space="preserve">le concept simple mais particulièrement tactique</t>
  </si>
  <si>
    <t xml:space="preserve">l’ambiance décalée</t>
  </si>
  <si>
    <t xml:space="preserve">Pokemon – à la conquête du clavier</t>
  </si>
  <si>
    <t xml:space="preserve">clavier</t>
  </si>
  <si>
    <t xml:space="preserve">Genius sonority</t>
  </si>
  <si>
    <t xml:space="preserve">Accessoire (clavier obligatoire)</t>
  </si>
  <si>
    <t xml:space="preserve">Un jeu éducatif de découverte du clavier sous branding pokemon, simple et efficace</t>
  </si>
  <si>
    <t xml:space="preserve">l’emballage graphique plutôt soigné</t>
  </si>
  <si>
    <t xml:space="preserve">forcément réservé à une cible très spécifique</t>
  </si>
  <si>
    <t xml:space="preserve">Pokemon blanc</t>
  </si>
  <si>
    <t xml:space="preserve">5 sans fil (multijeux requis)</t>
  </si>
  <si>
    <t xml:space="preserve">USA (contemporain) – New-York (hommage figuré)</t>
  </si>
  <si>
    <t xml:space="preserve">Un opus original qui prend une tournure plus RPG que collection, tout en augmentant la difficulté</t>
  </si>
  <si>
    <t xml:space="preserve">l’écriture vraiment au top</t>
  </si>
  <si>
    <t xml:space="preserve">les nouveaux pokemon oui, mais où sont les anciens ?</t>
  </si>
  <si>
    <t xml:space="preserve">Pokemon diamant</t>
  </si>
  <si>
    <t xml:space="preserve">Un nouvel opus du J-RPG basé sur la capture et l’élevage des monstres de poche, dont l’occupation principale sera de combattre en arène pour leur maître</t>
  </si>
  <si>
    <t xml:space="preserve">la synthèse parfaite des mécaniques pokemon game boy</t>
  </si>
  <si>
    <t xml:space="preserve">certains pokemon moins inspirés</t>
  </si>
  <si>
    <t xml:space="preserve">le concept qui commence un poil à tourner en rond</t>
  </si>
  <si>
    <t xml:space="preserve">Pokemon heartgold</t>
  </si>
  <si>
    <t xml:space="preserve">Japon (contemporain) – Kansai (hommage figuré)</t>
  </si>
  <si>
    <t xml:space="preserve">Le remaked’un opus très apprécié de la série Pokemon, proposant une expérience J-RPG longue et ponctuée de multiples tournois</t>
  </si>
  <si>
    <t xml:space="preserve">la meilleure aventure pokemon remise au goût du jour</t>
  </si>
  <si>
    <t xml:space="preserve">peu de révolution de fond par rapport à son aieul</t>
  </si>
  <si>
    <t xml:space="preserve">1836547t</t>
  </si>
  <si>
    <t xml:space="preserve">Polarium</t>
  </si>
  <si>
    <t xml:space="preserve">Un casse-tête basé sur la nécessité de passer le stylet sur les cases de chaque tableau pour inverser leur couleur et assurer ainsi que l’intégralité du tableau soit de la couleur désirée, en un seul passage</t>
  </si>
  <si>
    <t xml:space="preserve">le concept addictif</t>
  </si>
  <si>
    <t xml:space="preserve">graphiquement, c’est bien austère</t>
  </si>
  <si>
    <t xml:space="preserve">Populous</t>
  </si>
  <si>
    <t xml:space="preserve">Genki</t>
  </si>
  <si>
    <t xml:space="preserve">Une adaptation du « god game » des années 90, reprenant le concept de construction et guerre de tribues en vue de dessus tout en mettant convenablement à jour la partie graphique</t>
  </si>
  <si>
    <t xml:space="preserve">redevenir Dieu, ça faisait longtemps</t>
  </si>
  <si>
    <t xml:space="preserve">l’interface n’est pas des plus pratiques</t>
  </si>
  <si>
    <t xml:space="preserve">Prince of Persia – les sables oubliés</t>
  </si>
  <si>
    <t xml:space="preserve">Un jeu de plateforme 2,5d classique à ceci près qu’il est intégralement et exclusivement jouable au stylet, demandant donc de repenser totalement sa façon d’appréhender obstacles et ennemis</t>
  </si>
  <si>
    <t xml:space="preserve">les situations de jeu qui se renouvellent finalement assez peu</t>
  </si>
  <si>
    <t xml:space="preserve">Professeur Layton et l'étrange village</t>
  </si>
  <si>
    <t xml:space="preserve">7- Résolution d’énigmes</t>
  </si>
  <si>
    <t xml:space="preserve">comprendre le fin mot de l’histoire et se dire « ah ben oui, logique »</t>
  </si>
  <si>
    <t xml:space="preserve">Top ost + Top innovation + top scénario</t>
  </si>
  <si>
    <t xml:space="preserve">professeur Layton</t>
  </si>
  <si>
    <t xml:space="preserve">va chercher / rapporte+ twist de ouf</t>
  </si>
  <si>
    <t xml:space="preserve">Le premier volet du jeu d’aventure-énigmes mettant le joueur dans la peau d’un détective perspicace (et son irritant assistant) devant dénouer un mystère tout en résolvant les multiples devinettes posées par ses congénères</t>
  </si>
  <si>
    <t xml:space="preserve">le style graphique charmant</t>
  </si>
  <si>
    <t xml:space="preserve">une enquête bien menée, avec des énigmes souvent intelligentes</t>
  </si>
  <si>
    <t xml:space="preserve">les énigmes souvent sans rapport avec l’histoire principale</t>
  </si>
  <si>
    <t xml:space="preserve">Professeur Layton et la boîte de Pandore </t>
  </si>
  <si>
    <t xml:space="preserve">Le second volet du jeu d’aventure-énigmes mettant le joueur dans la peau d’un détective perspicace (et son irritant assistant) devant dénouer un mystère tout en résolvant les multiples devinettes posées par ses congénères</t>
  </si>
  <si>
    <t xml:space="preserve">l’aventure à plus « grande échelle » que l’Etrange Village</t>
  </si>
  <si>
    <t xml:space="preserve">peu d’évolutions en terme de mécaniques de jeu</t>
  </si>
  <si>
    <t xml:space="preserve">Professeur Layton et le destin perdu</t>
  </si>
  <si>
    <t xml:space="preserve">arriver au dénouement se sentir plus que jamais dans la peau du professeur</t>
  </si>
  <si>
    <t xml:space="preserve">va chercher / rapporte + fin poignante</t>
  </si>
  <si>
    <t xml:space="preserve">Le troisième volet, et épilogue de l’arc narratif, du jeu d’aventure-énigmes mettant le joueur dans la peau d’un détective perspicace (et son irritant assistant) devant dénouer un mystère tout en résolvant les multiples devinettes posées par ses congénères</t>
  </si>
  <si>
    <t xml:space="preserve">le couple histoire-énigmes qui fonctionne encore très bien</t>
  </si>
  <si>
    <t xml:space="preserve">la fin, déchirante</t>
  </si>
  <si>
    <t xml:space="preserve">le concept très proche de ses prédécesseurs</t>
  </si>
  <si>
    <t xml:space="preserve">Professeur Layton et l'appel du spectre</t>
  </si>
  <si>
    <t xml:space="preserve">Le premier volet d’un nouvel arc narratif du jeu d’aventure-énigmes mettant le joueur dans la peau d’un détective perspicace (et son irritant assistant) devant dénouer un mystère tout en résolvant les multiples devinettes posées par ses congénères</t>
  </si>
  <si>
    <t xml:space="preserve">le rafraîchissement des énigmes, bien plus variées qu’auparavant </t>
  </si>
  <si>
    <t xml:space="preserve">l’histoire, parfois efficace mais souvent portée vers la mièvrerie</t>
  </si>
  <si>
    <t xml:space="preserve">ça reste du Layton pur jus</t>
  </si>
  <si>
    <t xml:space="preserve">Programme d'entraînement cérébral du Dr Kawashima</t>
  </si>
  <si>
    <t xml:space="preserve">X 10 ou plus sans fil (mono exemplaire)</t>
  </si>
  <si>
    <t xml:space="preserve">Top (+19 millions)</t>
  </si>
  <si>
    <t xml:space="preserve">publicité mensongère</t>
  </si>
  <si>
    <t xml:space="preserve">Une suite de mini-jeux pseudo médicale proposant de réaliser différents exercices amusants (calcul mental, mémorisation…) pour tester la vivacité de notre cerveau (finalement très variable selon les minijeux sélectionnés)</t>
  </si>
  <si>
    <t xml:space="preserve">l’ambiance générale bon enfant, qui amène tout de même à faire des maths</t>
  </si>
  <si>
    <t xml:space="preserve">mode compétitif sympa (bon ça reste du concours d’additions)</t>
  </si>
  <si>
    <t xml:space="preserve">le côté marketing un peu fumeux</t>
  </si>
  <si>
    <t xml:space="preserve">quelques épreuves qui biaisent les résultats (notamment la mémorisation de mots)</t>
  </si>
  <si>
    <t xml:space="preserve">Programme d'entraînement cérébral avancé du Dr Kawashima</t>
  </si>
  <si>
    <t xml:space="preserve">Un autre opus de l’entraînement pseudo-médical visant à maintenir la vivacité du cerveau du joueur, reposant toujours sur une succession d’épreuves simples liées à la mémorisation ou au calcul</t>
  </si>
  <si>
    <t xml:space="preserve">les nouvelles épreuves, globalement réussies</t>
  </si>
  <si>
    <t xml:space="preserve">encore quelques épreuves qui souffrent de la reconnaissance tactile imparfaite</t>
  </si>
  <si>
    <t xml:space="preserve">toujours ce petit côté « jeu qui se prend trop au sérieux »</t>
  </si>
  <si>
    <t xml:space="preserve">Project rub</t>
  </si>
  <si>
    <t xml:space="preserve">Un panel de minijeux dans une aventure scénarisée nous demandant de TOUT faire pour conquérir notre belle</t>
  </si>
  <si>
    <t xml:space="preserve">oh tiens on dirait parfois space channel</t>
  </si>
  <si>
    <t xml:space="preserve">graphismes très minimalistes dans les jeux</t>
  </si>
  <si>
    <t xml:space="preserve">Puyo puyo 20th anniversary</t>
  </si>
  <si>
    <t xml:space="preserve">8 sans fil (option mono exemplaire)</t>
  </si>
  <si>
    <t xml:space="preserve">Un opus classique du tetris-like en vs à base de petites bulles et d’enchaînements dévastateurs, réunissant les protagonistes apparus le long des 20 années de vie de la saga</t>
  </si>
  <si>
    <t xml:space="preserve">la licence culte sous forme de best-of</t>
  </si>
  <si>
    <t xml:space="preserve">RIEN de vraiment révolutionnaire à l’horizon</t>
  </si>
  <si>
    <t xml:space="preserve">Puyo Pop Fever</t>
  </si>
  <si>
    <t xml:space="preserve">faire un versus au top niveau, où l’on envoie des bananes et des couronnes de puyos</t>
  </si>
  <si>
    <t xml:space="preserve">Un opus particulièrement réussi du tetris-like en vs, jouant sur la rapidité et les enchaînements d’élimination de bulles, et introduisant le mode « fever » et ses structures pré-formées, qui apporte une dose de nervosité (mais aussi de chance) au jeu de base</t>
  </si>
  <si>
    <t xml:space="preserve">Le rythme furieux couplé au caractère technique des parties</t>
  </si>
  <si>
    <t xml:space="preserve">le mode solo (et notamment les boss cachés) qui te rappellent à quel point du peux progresser</t>
  </si>
  <si>
    <t xml:space="preserve">le mode fever qui apporte un déséquilibre lié à la chance</t>
  </si>
  <si>
    <t xml:space="preserve">Puzzle quest 2</t>
  </si>
  <si>
    <t xml:space="preserve">Une second épisode du concept de jeu de rôle-puzzle qui conserve un schéma puzzle similaire tout en remaniant la partie rôle via une approche moins macro de la carte de jeu</t>
  </si>
  <si>
    <t xml:space="preserve">le mode histoire efficace</t>
  </si>
  <si>
    <t xml:space="preserve">moins accrocheur que son aieul, la faute certainement à son dimensionnement d’univers plus réduit</t>
  </si>
  <si>
    <t xml:space="preserve">toujours cette part de chance dans les combats</t>
  </si>
  <si>
    <t xml:space="preserve">Radiant Historia</t>
  </si>
  <si>
    <t xml:space="preserve">Un J-RPG classique mais au scénario très efficace basé sur la capacité du héros à remonter le temps ou glisser d’une ligne de temps à une autre pour mettre en lumière un ignoble complot</t>
  </si>
  <si>
    <t xml:space="preserve">l’histoire mature et efficace</t>
  </si>
  <si>
    <t xml:space="preserve">graphiquement loin de ce qui se fait de mieux</t>
  </si>
  <si>
    <t xml:space="preserve">la narration parfois un peu trop complexe</t>
  </si>
  <si>
    <t xml:space="preserve">Retro game challenge (game center cx)</t>
  </si>
  <si>
    <t xml:space="preserve">Un concept jouant sur la nostalgie et les heures passées entre potes à améliorer son score ou à venir à bout d’un niveau infernal, via plusieurs mini-jeux hardcore et rondement réalisés</t>
  </si>
  <si>
    <t xml:space="preserve">l’ambiance retro super sympa</t>
  </si>
  <si>
    <t xml:space="preserve">pas que du shooter, pour varier les plaisirs</t>
  </si>
  <si>
    <t xml:space="preserve">que du jap, hélas</t>
  </si>
  <si>
    <t xml:space="preserve">Retro game challenge 2 (game center cx)</t>
  </si>
  <si>
    <t xml:space="preserve">des redites entre les différents jeux</t>
  </si>
  <si>
    <t xml:space="preserve">Rhapsody</t>
  </si>
  <si>
    <t xml:space="preserve">Un J-RPG classique prenant place dans un univers ancré dans la musique, idéal pour s’initir au genre</t>
  </si>
  <si>
    <t xml:space="preserve">le système de combat simple et efficace</t>
  </si>
  <si>
    <t xml:space="preserve">Resident Evil - Deadly Silence</t>
  </si>
  <si>
    <t xml:space="preserve">projet scientifique kifoar + girl power + zombies +joue au policier + méchant charismatique + twist de ouf</t>
  </si>
  <si>
    <t xml:space="preserve">Le portage de la version originale de Resident Evil, toujours efficace malgré le format portable et ajoutant une possibilité de gérer les combats en mode tactile plutôt originale</t>
  </si>
  <si>
    <t xml:space="preserve">les sensations de l’opus ps1 sur portable</t>
  </si>
  <si>
    <t xml:space="preserve">les ajouts tactiles qui fonctionnent plutôt bien</t>
  </si>
  <si>
    <t xml:space="preserve">on a forcément moins peur sur un petit écran</t>
  </si>
  <si>
    <t xml:space="preserve">Rhythm Paradise</t>
  </si>
  <si>
    <t xml:space="preserve">se rendre compte que l’on tend le cou pour de vrai durant la chanson des cigognes</t>
  </si>
  <si>
    <t xml:space="preserve">Un jeu de rythme démoniaque composé de multiples minijeux déjantés jouables intégralement au stylet</t>
  </si>
  <si>
    <t xml:space="preserve">un contenu assez gargantuesque qui se dévoile petit à petit</t>
  </si>
  <si>
    <t xml:space="preserve">l’univers loufoque qui cache une exigence diabolique</t>
  </si>
  <si>
    <t xml:space="preserve">la jouabilité toujours minimaliste</t>
  </si>
  <si>
    <t xml:space="preserve">quelques imprécisions liées au stylet</t>
  </si>
  <si>
    <t xml:space="preserve">River city soccer hooligan</t>
  </si>
  <si>
    <t xml:space="preserve">Avit-Niigata</t>
  </si>
  <si>
    <t xml:space="preserve">Le remake du grand hit footballistique de la nes, repris dans une version 3d parfaitement jouable malgré un habillage graphique décevant au regard des possibilités de l’univers Kunio kun</t>
  </si>
  <si>
    <t xml:space="preserve">efficace comme à l’époque</t>
  </si>
  <si>
    <t xml:space="preserve">les mimiques des personnages toujours aussi irrésistibles</t>
  </si>
  <si>
    <t xml:space="preserve">graphiquement, on aurait plutôt apprécié une belle 2d que cette 3d du pauvre</t>
  </si>
  <si>
    <t xml:space="preserve">diriger un seul joueur et attendre la balle</t>
  </si>
  <si>
    <t xml:space="preserve">Rocket slime - dragon quest heroes</t>
  </si>
  <si>
    <t xml:space="preserve">4 multijeux sans fil pour battle (option mono exemplaire 10 joueurs mais bridée à minijeux)</t>
  </si>
  <si>
    <t xml:space="preserve">Un jeu en vue de dessus mixant action, recherche et phases de tank, multipliant les expériences dans un univers coloré et réussi aux commandes d’un personnage emblématique de la série dragon quest</t>
  </si>
  <si>
    <t xml:space="preserve">le monde mignon et coloré</t>
  </si>
  <si>
    <t xml:space="preserve">la jouabilité au stylet qui marche bien</t>
  </si>
  <si>
    <t xml:space="preserve">on reste assez loin de l’ »épique » de la saga (en même temps, on dirige un « gluant »</t>
  </si>
  <si>
    <t xml:space="preserve">Rune factory : a fantasy harvest moon</t>
  </si>
  <si>
    <t xml:space="preserve">SBK snowboard kids</t>
  </si>
  <si>
    <t xml:space="preserve">Inglove</t>
  </si>
  <si>
    <t xml:space="preserve">snowboard kids</t>
  </si>
  <si>
    <t xml:space="preserve">Le troisième opus de la saga de snow décalée initiée sur Nintendo 64, avec une orientation Mario kart de plus en plus assumée</t>
  </si>
  <si>
    <t xml:space="preserve">On s’amuse bien</t>
  </si>
  <si>
    <t xml:space="preserve">l’effet playstation 1 cell shadé, sympa</t>
  </si>
  <si>
    <t xml:space="preserve">les figures au tactile, mmmm non</t>
  </si>
  <si>
    <t xml:space="preserve">Scurge hive</t>
  </si>
  <si>
    <t xml:space="preserve">Un action-shooter en 3d isométrique proposant une patte graphique propre et un rythme de jeu très enlevé</t>
  </si>
  <si>
    <t xml:space="preserve">la jouabilité souple malgré la représentation isométrique</t>
  </si>
  <si>
    <t xml:space="preserve">Sentai sakebrain (Zekkyou Senshi: Sakeburein)</t>
  </si>
  <si>
    <t xml:space="preserve">3 sans fil (mono exemplaire)</t>
  </si>
  <si>
    <t xml:space="preserve">Un « beat them up » ayant la particularité de se jouer uniquement en multi et via les injonctions vocales lancées par les joueurs</t>
  </si>
  <si>
    <t xml:space="preserve">la jouabilité hors norme</t>
  </si>
  <si>
    <t xml:space="preserve">gueuler dans sa ds avec trois potes</t>
  </si>
  <si>
    <t xml:space="preserve">la reconnaissance vocale perfectible</t>
  </si>
  <si>
    <t xml:space="preserve">on finit par avoir mal à la gorge à force de gueuler</t>
  </si>
  <si>
    <t xml:space="preserve">Sim City Creator</t>
  </si>
  <si>
    <t xml:space="preserve">Le portage du concept de construction et de gestion de ville sur un environnement portable</t>
  </si>
  <si>
    <t xml:space="preserve">joli et généralement fluide (sauf en fin de partie)</t>
  </si>
  <si>
    <t xml:space="preserve">la micro-gestion un peu trop simplifiée</t>
  </si>
  <si>
    <t xml:space="preserve">la jouabilité tactile parfois un poil compliquée</t>
  </si>
  <si>
    <t xml:space="preserve">Slide adventure mag kid</t>
  </si>
  <si>
    <t xml:space="preserve">souris</t>
  </si>
  <si>
    <t xml:space="preserve">Accessoire (souris obligatoire sur port gba de la ds lite)</t>
  </si>
  <si>
    <t xml:space="preserve">Shimizu Kazunobu</t>
  </si>
  <si>
    <t xml:space="preserve">Un jeu atypique qui fait appel à un accessoire transformant la console en souris, laquelle permet de piloter un drôle d’animal en vue de dessus dans des niveaux tortueux</t>
  </si>
  <si>
    <t xml:space="preserve">le déplacement à la « souris », génial</t>
  </si>
  <si>
    <t xml:space="preserve">assez redondant (va chercher ça…)</t>
  </si>
  <si>
    <t xml:space="preserve">Solatorobo</t>
  </si>
  <si>
    <t xml:space="preserve">Un action-RPG dans un monde céleste empli d’îles flottantes, de vaisseaux et de pirates</t>
  </si>
  <si>
    <t xml:space="preserve">l’univers fouillé et enchanteur</t>
  </si>
  <si>
    <t xml:space="preserve">le système de combat bien ficelé</t>
  </si>
  <si>
    <t xml:space="preserve">les imperfections techniques (clipping...)</t>
  </si>
  <si>
    <t xml:space="preserve">il faut aimer les renards qui parlent</t>
  </si>
  <si>
    <t xml:space="preserve">Soma Bringer</t>
  </si>
  <si>
    <t xml:space="preserve">3D sur décors 2d + procedural</t>
  </si>
  <si>
    <t xml:space="preserve">3 sans fil (multijeux requis)</t>
  </si>
  <si>
    <t xml:space="preserve">Un hack and slash en vue de dessus réussi, jouable à plusieurs, au sein d’un monde bien réalisé dans lequel se déroule un scénario classique mais prenant</t>
  </si>
  <si>
    <t xml:space="preserve">le diablo-like sous son meilleur jour</t>
  </si>
  <si>
    <t xml:space="preserve">l’ambiance et l’histoire au top</t>
  </si>
  <si>
    <t xml:space="preserve">techniquement un peu cubique, parfois</t>
  </si>
  <si>
    <t xml:space="preserve">Sonic Colours</t>
  </si>
  <si>
    <t xml:space="preserve">La troisième apparition de sonic, transposant en 2d l’expérience wii et l’ajout de nouveaux pouvoirs colorés (plutôt anecdotiques)</t>
  </si>
  <si>
    <t xml:space="preserve">la belle brochette de niveaux réussis</t>
  </si>
  <si>
    <t xml:space="preserve">toujours aussi rapide</t>
  </si>
  <si>
    <t xml:space="preserve">les pouvoirs colours, mouaiiiisssss</t>
  </si>
  <si>
    <t xml:space="preserve">Sonic Rush</t>
  </si>
  <si>
    <t xml:space="preserve">La première apparition de Sonic sur ds, dans un jeu de plateforme qui fait la part belle à la vitesse et au time attack au sein de parcours particulièrement bien construits</t>
  </si>
  <si>
    <t xml:space="preserve">ça va parfois un peu trop vite pour savoir où l’on va</t>
  </si>
  <si>
    <t xml:space="preserve">Sonic Rush Adventure</t>
  </si>
  <si>
    <t xml:space="preserve">La seconde apparition de Sonic sur ds, assez semblable à l’épisode précédent malgré l’ajout de quelques phases originales de conduite de jetski</t>
  </si>
  <si>
    <t xml:space="preserve">ça fonce !</t>
  </si>
  <si>
    <t xml:space="preserve">le design des niveaux peut être un poil moins réussi que celui de son grand-frère</t>
  </si>
  <si>
    <t xml:space="preserve">les phases aquatiques, bon…</t>
  </si>
  <si>
    <t xml:space="preserve">Soul Bubbles </t>
  </si>
  <si>
    <t xml:space="preserve">Mekensleep</t>
  </si>
  <si>
    <t xml:space="preserve">Un puzzle game tactile frais et mignon demandant de guider un petit personnage dans sa bulle jusqu’au point d’arrivée</t>
  </si>
  <si>
    <t xml:space="preserve">le trip totalement non-violent</t>
  </si>
  <si>
    <t xml:space="preserve">la jouabilité au stylet, originale et tout en finesse</t>
  </si>
  <si>
    <t xml:space="preserve">l’univers se renouvelle peu au fil du jeu</t>
  </si>
  <si>
    <t xml:space="preserve">Space invaders extreme 2</t>
  </si>
  <si>
    <t xml:space="preserve">Project just</t>
  </si>
  <si>
    <t xml:space="preserve">Tomohiro Nishikado</t>
  </si>
  <si>
    <t xml:space="preserve">Le remake du grand classique shooter</t>
  </si>
  <si>
    <t xml:space="preserve">la refonte graphique sympa</t>
  </si>
  <si>
    <t xml:space="preserve">un petit manque de lisibilité parfois</t>
  </si>
  <si>
    <t xml:space="preserve">Starfox Command</t>
  </si>
  <si>
    <t xml:space="preserve">6 sans fil (option mono exemplaire)</t>
  </si>
  <si>
    <t xml:space="preserve">Q games</t>
  </si>
  <si>
    <t xml:space="preserve">Un épisode de la saga mixant phases de shoot en 3d libre et stratégie, via le déplacement de ses vaisseaux sur une carte tactique</t>
  </si>
  <si>
    <t xml:space="preserve">le côté carte stratégique qui ajoute une dimension au shooter de base</t>
  </si>
  <si>
    <t xml:space="preserve">l’histoire qui se laisse suivre</t>
  </si>
  <si>
    <t xml:space="preserve">les phases de shoot libre parfois un peu molles</t>
  </si>
  <si>
    <t xml:space="preserve">Suikoden Tierkreis</t>
  </si>
  <si>
    <t xml:space="preserve">Un jeu de rôle classique mais parfaitement réalisé, proposant un système de jeu complet et la possibilité de recruter et diriger une centaine de héros</t>
  </si>
  <si>
    <t xml:space="preserve">l’histoire complexe et réussie</t>
  </si>
  <si>
    <t xml:space="preserve">la durée de vie simplement phénoménale (surtout si l’on souhaite retrouver tous les guerriers élus)</t>
  </si>
  <si>
    <t xml:space="preserve">graphiquement, c’est juste juste (surtout sur la carte du monde, bien nulle)</t>
  </si>
  <si>
    <t xml:space="preserve">Summon Night - Twin Age</t>
  </si>
  <si>
    <t xml:space="preserve">Flight-plan</t>
  </si>
  <si>
    <t xml:space="preserve">Un hack n slash coloré en vue de dessus et jouable intégralement au stylet, proposant un système de jeu complet et des affrontements dantesques</t>
  </si>
  <si>
    <t xml:space="preserve">la jouabilité tactile totalement au top</t>
  </si>
  <si>
    <t xml:space="preserve">le coop simplement merveilleux</t>
  </si>
  <si>
    <t xml:space="preserve">l’histoire sympa, mais bien trop classique</t>
  </si>
  <si>
    <t xml:space="preserve">on devient vraiment trop forts sur la faim</t>
  </si>
  <si>
    <t xml:space="preserve">Super Mario 64 DS</t>
  </si>
  <si>
    <t xml:space="preserve">L’adaptation du grand classique de la N64 e mode portable, avec de nombreux bonus (dont la possibilité de diriger d’autres personnages) et l’ajout de minijeux réussis jouable à plusieurs</t>
  </si>
  <si>
    <t xml:space="preserve">l’expérience Mario 64, toujours géniale</t>
  </si>
  <si>
    <t xml:space="preserve">les nouveaux personnages qui modifient l’expérience de jeu</t>
  </si>
  <si>
    <t xml:space="preserve">c’est moins précis au stylet</t>
  </si>
  <si>
    <t xml:space="preserve">Graphiquement moins fin que sur N64</t>
  </si>
  <si>
    <t xml:space="preserve">Super princess peach</t>
  </si>
  <si>
    <t xml:space="preserve">Un jeu de plateforme 2d coloré proposant une option tactile influant sur l’humeur du personnage (tristesse, joie, colère…) et lui attribuant certains pouvoir additionnels </t>
  </si>
  <si>
    <t xml:space="preserve">le système d’humeurs bien trouvé et bien utilisé</t>
  </si>
  <si>
    <t xml:space="preserve">on reste au ras des pâquerettes niveau difficulté</t>
  </si>
  <si>
    <t xml:space="preserve">Tetris DS</t>
  </si>
  <si>
    <t xml:space="preserve">X 10 ou plus sans fil (option mono exemplaire)</t>
  </si>
  <si>
    <t xml:space="preserve">Le portage du grand classique du puzzle-game, dans un environnement reprenant les grands classiques Nintendo et une floppée de modes de jeux originaux</t>
  </si>
  <si>
    <t xml:space="preserve">plein de modes de jeu partout</t>
  </si>
  <si>
    <t xml:space="preserve">l’habillage « grandes licences Nintendo » qui donne un sacré cachet</t>
  </si>
  <si>
    <t xml:space="preserve">le mode tactile sympa mais un poil décevant</t>
  </si>
  <si>
    <t xml:space="preserve">Theme Park</t>
  </si>
  <si>
    <t xml:space="preserve">finir son premier parc et voir que désormais « tout se fait tout seul »</t>
  </si>
  <si>
    <t xml:space="preserve">Une réédition réussie du simulateur de construction et gestion de parc d’attraction issu de l’ère des 16bits, s’acclimatant parfaitement des fonctionnalités tactiles de la console</t>
  </si>
  <si>
    <t xml:space="preserve">la jouabilité au stylet, encore mieux qu’une souris</t>
  </si>
  <si>
    <t xml:space="preserve">l’univers décalé qui masque toujours une belle profondeur de jeu</t>
  </si>
  <si>
    <t xml:space="preserve">pas de vraie nouveauté sur le fond</t>
  </si>
  <si>
    <t xml:space="preserve">The world ends with you</t>
  </si>
  <si>
    <t xml:space="preserve">Top ost + top ambiance + top scénario</t>
  </si>
  <si>
    <t xml:space="preserve">Un J-RPG très original et réussi, tant dans son concept scénaristique très bien trouvé que  dans sa jouabilité tactile complète</t>
  </si>
  <si>
    <t xml:space="preserve">le système de combat au stylet, top</t>
  </si>
  <si>
    <t xml:space="preserve">l’univers et les personnages, bizarres puis attachants</t>
  </si>
  <si>
    <t xml:space="preserve">quelques pics de difficulté bien sentis</t>
  </si>
  <si>
    <t xml:space="preserve">le scénar finalement bien basique</t>
  </si>
  <si>
    <t xml:space="preserve">Tingle balloon fight</t>
  </si>
  <si>
    <t xml:space="preserve">x- crossover (zelda + balloon fight)</t>
  </si>
  <si>
    <t xml:space="preserve">Une réédition du classique de l’arcade demandant de naviguer dans les airs sans faire éclater son ballon</t>
  </si>
  <si>
    <t xml:space="preserve">balloon fight au meilleur de sa forme</t>
  </si>
  <si>
    <t xml:space="preserve">Tingle, moi, j’y arrive pas</t>
  </si>
  <si>
    <t xml:space="preserve">Trauma center - Under the knife</t>
  </si>
  <si>
    <t xml:space="preserve">Un simulateur de chirurgien tactile scénarisé et très original et proposant un certain challenge et de bons moments de tension au cours des différentes interventions chirurgicales chronométrées</t>
  </si>
  <si>
    <t xml:space="preserve">simuler une intervention chirurgicale au stylet</t>
  </si>
  <si>
    <t xml:space="preserve">des pics de difficulté inattendus sur certaines opérations</t>
  </si>
  <si>
    <t xml:space="preserve">se détourne trop rapidement de l’univers crédible pour entrer dans les maladies imaginaires</t>
  </si>
  <si>
    <t xml:space="preserve">Trauma center - Under the knife II</t>
  </si>
  <si>
    <t xml:space="preserve">La suite du simulateur de chirurgien, gardant le concept original en proposant une nouvelle aventure scénarisée et en abaissant quelque peu le niveau de difficulté</t>
  </si>
  <si>
    <t xml:space="preserve">les opérations un peu plus « réalistes » que dans l’opus précédent</t>
  </si>
  <si>
    <t xml:space="preserve">le scénar prétexte qui part encore vers le n’importe quoi</t>
  </si>
  <si>
    <t xml:space="preserve">le nouveau design de l’assistante, bien moins stylé</t>
  </si>
  <si>
    <t xml:space="preserve">Ultimate mortal kombat</t>
  </si>
  <si>
    <t xml:space="preserve">Une réédition masque de mortal kombat 3, proposant une expérience similaire (gore, fatalités…) au jeu polémique de l’ère 16 bits malgré une programmation inattendue de la difficulté en mode solo</t>
  </si>
  <si>
    <t xml:space="preserve">le best of des mortal kombat de l’ère 16 bits</t>
  </si>
  <si>
    <t xml:space="preserve">la difficulté qui passe de neuneu » à « mort aux cons » sans prévenir</t>
  </si>
  <si>
    <t xml:space="preserve">Viva pinata - pocket paradise</t>
  </si>
  <si>
    <t xml:space="preserve">héros improbable + joue au docteur</t>
  </si>
  <si>
    <t xml:space="preserve">La transposition du concept de la xbox dans un jeu de création et gestion de jardin permettant d’abriter des animaux pour le moins atypiques</t>
  </si>
  <si>
    <t xml:space="preserve">la gestion d’un microcosme dans le creux de la main</t>
  </si>
  <si>
    <t xml:space="preserve">l’univers surréaliste</t>
  </si>
  <si>
    <t xml:space="preserve">Wario Ware - Do it yourself</t>
  </si>
  <si>
    <t xml:space="preserve">Un bouquet de minjeux débiles dans la lignée des opus précédents, mais ajoutant la possibilité inédite de générer ses propres concepts via l’éditeur inclus</t>
  </si>
  <si>
    <t xml:space="preserve">l’outil créatif relativement puissant</t>
  </si>
  <si>
    <t xml:space="preserve">les minijeux de base créés avec l’éditeur, pour mieux s’inspirer</t>
  </si>
  <si>
    <r>
      <rPr>
        <sz val="11"/>
        <color rgb="FF000000"/>
        <rFont val="Calibri"/>
        <family val="2"/>
        <charset val="1"/>
      </rPr>
      <t xml:space="preserve">les minijeux globalement moins « pro » que ceux du 1</t>
    </r>
    <r>
      <rPr>
        <vertAlign val="superscript"/>
        <sz val="11"/>
        <color rgb="FF000000"/>
        <rFont val="Calibri"/>
        <family val="2"/>
        <charset val="1"/>
      </rPr>
      <t xml:space="preserve">er</t>
    </r>
    <r>
      <rPr>
        <sz val="11"/>
        <color rgb="FF000000"/>
        <rFont val="Calibri"/>
        <family val="2"/>
        <charset val="1"/>
      </rPr>
      <t xml:space="preserve"> opus</t>
    </r>
  </si>
  <si>
    <t xml:space="preserve">Wario Ware Touched</t>
  </si>
  <si>
    <t xml:space="preserve">Censuré en occident (suppression de certains mini-jeux)</t>
  </si>
  <si>
    <t xml:space="preserve">Un  bouquet de minijeux débiles présentés tout au long d’un mode histoire qui ne l’est pas moins, dans la grande lignée des opus GBA mais ajoutant ici le concept de jouabiltié tactile</t>
  </si>
  <si>
    <t xml:space="preserve">la bonne transposition des jeux « phares » de la série en version tactile</t>
  </si>
  <si>
    <t xml:space="preserve">plein de choses à débloquer</t>
  </si>
  <si>
    <t xml:space="preserve">graphiquement, on reste dans le patchwork sans queue ni tête</t>
  </si>
  <si>
    <t xml:space="preserve">Yoshi's Island DS</t>
  </si>
  <si>
    <t xml:space="preserve">Un jeu de plateforme très similaire au jeu sorti sur snes et réédité sur gba, permettant de diriger yoshi en tant que monture désireuse de protéger son cavalier en couche culotte au sein de niveaux très élaborés</t>
  </si>
  <si>
    <t xml:space="preserve">la multitude de bébés et leurs apport en terme de jouabilité</t>
  </si>
  <si>
    <t xml:space="preserve">le petit cri de Yoshi lors d’un double-saut</t>
  </si>
  <si>
    <t xml:space="preserve">très proche de l’opus Snes (avec parfois même la sensation de refaire des bouts de l’opus original)</t>
  </si>
  <si>
    <t xml:space="preserve">les boss moins marquants</t>
  </si>
  <si>
    <t xml:space="preserve">Yoshi touch and go</t>
  </si>
  <si>
    <t xml:space="preserve">Un jeu atypique qui demande, à la manière d’un kirby canvas curse,  sur la même console, d’utiliser le stylet pour créer des chemins praticables pour son personnage, ici intégralement dirigé par la console et bénéficiant d’une réactivité qu’un lemming ne renierait pas</t>
  </si>
  <si>
    <t xml:space="preserve">La jouabilité« tout stylet » simple et pourtant super fun</t>
  </si>
  <si>
    <t xml:space="preserve">sauver yoshi</t>
  </si>
  <si>
    <t xml:space="preserve">la rejouabilité très faible</t>
  </si>
  <si>
    <t xml:space="preserve">Zelda - Phantom Hourglass</t>
  </si>
  <si>
    <t xml:space="preserve">Un zelda en vue de dessus jouable intégralement à l’écran tactile, et apportant certains concepts novateurs liés à cette nouvelle maniabilité</t>
  </si>
  <si>
    <t xml:space="preserve">la navigation libre et plus agréable sur sur Wind Waker</t>
  </si>
  <si>
    <t xml:space="preserve">le donjon central, fascinant et stressant à la fois</t>
  </si>
  <si>
    <t xml:space="preserve">Zelda - Spirit Tracks</t>
  </si>
  <si>
    <t xml:space="preserve">Fantoooooomes + va chercher / rapporte + joue au petit train + girl power</t>
  </si>
  <si>
    <t xml:space="preserve">Eiji Aonuma + Shigeru Miyamoto</t>
  </si>
  <si>
    <t xml:space="preserve">Un zelda en vue de dessus et intégralement jouable au stylet, assez semblable à son prédécesseur phantom hourglass, remplaçant le monde nautique par un monde ferroviaire</t>
  </si>
  <si>
    <t xml:space="preserve">le système de coopération entre Link et Zelda, bien trouvé</t>
  </si>
  <si>
    <t xml:space="preserve">Zelda est vraiment toute mignonne</t>
  </si>
  <si>
    <t xml:space="preserve">une sensation de Phantom Hourglass sur rails</t>
  </si>
  <si>
    <t xml:space="preserve">les méchants, peu réussis</t>
  </si>
  <si>
    <t xml:space="preserve">Ace combat assault horizon legacy</t>
  </si>
  <si>
    <t xml:space="preserve">3DS</t>
  </si>
  <si>
    <t xml:space="preserve">3D + stéréoscopique</t>
  </si>
  <si>
    <t xml:space="preserve">Un jeu de pilotage/tir d’avion de chasse en 3d inscrit dans un scénario intéressant, et faisant une utilisation intéressante de la 3d de la console</t>
  </si>
  <si>
    <t xml:space="preserve">graphiquement proche du rendu ps2, donc clair et lisible</t>
  </si>
  <si>
    <t xml:space="preserve">quelques missions peu claires ou retorses</t>
  </si>
  <si>
    <t xml:space="preserve">le monde est tout plat vu d’en haut</t>
  </si>
  <si>
    <t xml:space="preserve">Angry birds trilogy</t>
  </si>
  <si>
    <t xml:space="preserve">2D + stéréoscopique</t>
  </si>
  <si>
    <t xml:space="preserve">Rovio</t>
  </si>
  <si>
    <t xml:space="preserve">Le portage du grand classique mobile demandant de catapulter des oiseaux furieux sur des constructions afin de les faire écrouler et d’éliminer les cochons verts y habitant</t>
  </si>
  <si>
    <t xml:space="preserve">plein de niveaux partout</t>
  </si>
  <si>
    <t xml:space="preserve">idéal au stylet</t>
  </si>
  <si>
    <t xml:space="preserve">le concept limité (moi tire, moi regarde)</t>
  </si>
  <si>
    <t xml:space="preserve">Animal crossing new leaf</t>
  </si>
  <si>
    <t xml:space="preserve">Un opus de la simulation de vie et d’aménagement de maison, qui donne plus de latitude au joueur en lui attribuant de surcroît le poste de maire de la ville</t>
  </si>
  <si>
    <t xml:space="preserve">le maire, c’est moi ! Hahahaha !</t>
  </si>
  <si>
    <t xml:space="preserve">le mode réseau bien monté</t>
  </si>
  <si>
    <t xml:space="preserve">pas tant de choses à faire que ça (au-delà de 15 minutes de jeu par jour)</t>
  </si>
  <si>
    <t xml:space="preserve">Aventure Layton - katrielle</t>
  </si>
  <si>
    <t xml:space="preserve">Un spin-off de la série d’aventure-énigmes, proposant un concept inchangé mais une nouvelle galerie de personnages</t>
  </si>
  <si>
    <t xml:space="preserve">graphiquement toujours aussi mignon</t>
  </si>
  <si>
    <t xml:space="preserve">les énigmes généralement bien trouvées</t>
  </si>
  <si>
    <t xml:space="preserve">l’héroine insupportable</t>
  </si>
  <si>
    <t xml:space="preserve">apu la 3d stéréoscopique ?</t>
  </si>
  <si>
    <t xml:space="preserve">Bravely default</t>
  </si>
  <si>
    <t xml:space="preserve">Censuré en occident (contenu immoral vision de la femme – tenue légère d’une des héroine remplacée)</t>
  </si>
  <si>
    <t xml:space="preserve">Un J-RPG à l’ancienne, proposant un univers graphique apaisant et un système de jeu étonnamment moderne   </t>
  </si>
  <si>
    <t xml:space="preserve">le dernier tiers du jeu, du foutage de gueule puissance 3</t>
  </si>
  <si>
    <t xml:space="preserve">Bravely second</t>
  </si>
  <si>
    <t xml:space="preserve">Censuré en occident (contenu raciste – suppression des costumes indiens)</t>
  </si>
  <si>
    <t xml:space="preserve">Une second opus « Bravely » proposant un enrobage graphique et un système de jeu très similaires à l’opus original</t>
  </si>
  <si>
    <t xml:space="preserve">Techniquement toujours aussi fin et mignon</t>
  </si>
  <si>
    <t xml:space="preserve">voir comment le monde a évolué depuis l’épisode précédent</t>
  </si>
  <si>
    <t xml:space="preserve">l’histoire peu inspirée, surtout vers la fin (tiens, ça me rappelle un truc)</t>
  </si>
  <si>
    <t xml:space="preserve">le système de combat qui revient à peu près en l’état</t>
  </si>
  <si>
    <t xml:space="preserve">pas de multi sur cette version</t>
  </si>
  <si>
    <t xml:space="preserve">Castlevania lords of shadow mirror of fate</t>
  </si>
  <si>
    <t xml:space="preserve">Un jeu de plateforme-action pouvant être prix indépendamment ou comme le chaînon manquant entre les deux épisodes de Castlevania lords of shadow, et proposant de suivre les aventures d’une famille très particulière</t>
  </si>
  <si>
    <t xml:space="preserve">la belle mise en scène</t>
  </si>
  <si>
    <t xml:space="preserve">le level design globalement réussi et mixant plateforme, baston et (petites) énigmes</t>
  </si>
  <si>
    <t xml:space="preserve">hormis certains lieux, c’est bien terne</t>
  </si>
  <si>
    <t xml:space="preserve">Chibi robo zip splash</t>
  </si>
  <si>
    <t xml:space="preserve">Un jeu de plateforme classique et mignon reposant sur un mécanisme de grappin « multi-fonction »</t>
  </si>
  <si>
    <t xml:space="preserve">la jouabilité à base de « grappin à tout faire »</t>
  </si>
  <si>
    <t xml:space="preserve">l’univers chibi bien mignon</t>
  </si>
  <si>
    <t xml:space="preserve">la « roue de choix de niveaux » aléatoire, pourquoi ?????</t>
  </si>
  <si>
    <t xml:space="preserve">Cut the rope - 3 en 1</t>
  </si>
  <si>
    <t xml:space="preserve">Zeptolab</t>
  </si>
  <si>
    <t xml:space="preserve">L’adaptation du grand classique du monde des jeux mobile, et profitant de la précision apportée par le stylet de la console pour couper les cordes et permettre au petit dragon (?) de se délecter de son repas injustement suspendu hors de portée</t>
  </si>
  <si>
    <t xml:space="preserve">la montée progressive du niveau de difficulté</t>
  </si>
  <si>
    <t xml:space="preserve">la bestiole craquante</t>
  </si>
  <si>
    <t xml:space="preserve">certains types de mécanismes lunaires et peu crédibles (bon ok, nourrir une bestiole en coupant des cordes, c’était pas crédible à la base)</t>
  </si>
  <si>
    <t xml:space="preserve">Dead or Alive - Dimensions</t>
  </si>
  <si>
    <t xml:space="preserve">Le portage propre du jeu de combat 3d de référence, permettant une expérience portable complète et intéressante</t>
  </si>
  <si>
    <t xml:space="preserve">la possibilité de vivre le scénario intégral de la saga (et comprendre qu’il est fumé)</t>
  </si>
  <si>
    <t xml:space="preserve">l’effet de 3D réussi</t>
  </si>
  <si>
    <t xml:space="preserve">quelques saccades parfois (surtout avec la 3D)</t>
  </si>
  <si>
    <t xml:space="preserve">Disney art academy</t>
  </si>
  <si>
    <t xml:space="preserve">Le concept de Art academy adapté aux figures de l’univers Disney, permettant à tout papa d’épater sa progéniture en apprenant à dessiner Flash Mac Queen ou la reine des neiges</t>
  </si>
  <si>
    <t xml:space="preserve">apprendre à dessiner tout un tas de personnages qui font rêver nos petiouts</t>
  </si>
  <si>
    <t xml:space="preserve">les cours bien amenés et très pédagogiques</t>
  </si>
  <si>
    <t xml:space="preserve">il manque forcément LE personnage qu’on aurait aimé dessiner (Abu où es-tu?)</t>
  </si>
  <si>
    <t xml:space="preserve">Donkey Kong Country Returns 3D</t>
  </si>
  <si>
    <t xml:space="preserve">Le portage portable du petit bijou de Retro Studios, remettant le primate sur le devant de la scène des jeux de plateforme</t>
  </si>
  <si>
    <t xml:space="preserve">graphiquement presque au niveau de l’opus Wii</t>
  </si>
  <si>
    <t xml:space="preserve">ça souffre un peu techniquement sur certains niveaux</t>
  </si>
  <si>
    <t xml:space="preserve">pas de mode multi une seule cartouche, l’occasion manquée</t>
  </si>
  <si>
    <t xml:space="preserve">Dragon ball fusions</t>
  </si>
  <si>
    <t xml:space="preserve">Un J-RPG déconnant reposant, comme son nom l’indique, sur la mécanique de fusion de l’anime, permettant au fil des mélanges, d’obtenir de puissants guerriers</t>
  </si>
  <si>
    <t xml:space="preserve">le système de fusion qui permet tout (et n’importe quoi!)</t>
  </si>
  <si>
    <t xml:space="preserve">un manque pressant de personnages iconiques de la série</t>
  </si>
  <si>
    <t xml:space="preserve">Dragon ball z extreme budoten</t>
  </si>
  <si>
    <t xml:space="preserve">2D sur décors 3d + stéréoscopique</t>
  </si>
  <si>
    <t xml:space="preserve">Un jeu de combat classique mais relativement technique dans l’univers du manga</t>
  </si>
  <si>
    <t xml:space="preserve">la nostalgie des épisodes 16 bits et la maîtrise d’un père de la baston 2d</t>
  </si>
  <si>
    <t xml:space="preserve">la profondeur de jeu qui ne creuse pas bien loin</t>
  </si>
  <si>
    <t xml:space="preserve">l’équilibre entre personnages un peu surprenant</t>
  </si>
  <si>
    <t xml:space="preserve">Dragon Quest VII</t>
  </si>
  <si>
    <t xml:space="preserve">3D + stéréoscopique + cell shading</t>
  </si>
  <si>
    <t xml:space="preserve">Le remaster d’un épisode assez méconnu de la série de JRPG, assez classique mais bien exécuté et dépaysant</t>
  </si>
  <si>
    <t xml:space="preserve">le système de combat toujours au top</t>
  </si>
  <si>
    <t xml:space="preserve">la remise à jour graphique (qui était bien nécessaire)</t>
  </si>
  <si>
    <t xml:space="preserve">les personnages et l’histoire globalement moins réussis que les épisodes précédents</t>
  </si>
  <si>
    <t xml:space="preserve">une fois goûté au VIII, difficile de revenir en arrière…</t>
  </si>
  <si>
    <t xml:space="preserve">Dragon Quest VIII</t>
  </si>
  <si>
    <t xml:space="preserve">Censuré en occident (contenu immoral vision de la femme – tenues légères de l’héroine remplacées)</t>
  </si>
  <si>
    <t xml:space="preserve">Le portage de l’excellent épisode ps2 développé par level-5, et restant une des grandes valeurs sûres du genre J-RPG</t>
  </si>
  <si>
    <t xml:space="preserve">le système de combat toujours aussi plaisant</t>
  </si>
  <si>
    <t xml:space="preserve">le monde « ouvert », toujours top</t>
  </si>
  <si>
    <t xml:space="preserve">c’est moins beau que sur PS2 (clipping, aliasing)</t>
  </si>
  <si>
    <t xml:space="preserve">Epic Mickey power of illusion</t>
  </si>
  <si>
    <t xml:space="preserve">Dreamrift</t>
  </si>
  <si>
    <t xml:space="preserve">Un jeu de plateforme rappelant les bons souvenirs de l’ère 16bits tout en ajoutant quelques mécanismes de jouabilité tactile</t>
  </si>
  <si>
    <t xml:space="preserve">la jouabilité aux boutons et au stylet, une mauvaise idée</t>
  </si>
  <si>
    <t xml:space="preserve">le niveau de difficulté mal maîtrisé (trop facile au début, trop dur à la fin)</t>
  </si>
  <si>
    <t xml:space="preserve">Etrian odyssey untold - millenium girl</t>
  </si>
  <si>
    <t xml:space="preserve">3D + stéréoscopique + procedural</t>
  </si>
  <si>
    <t xml:space="preserve">Un dungeon labyrinthe demandant au joueur de faire pénétrer son équipe de personnages de plus en plus profondément dans un labyrinthe végétal, sans oublier d’en dresser une carte précise au stylet</t>
  </si>
  <si>
    <t xml:space="preserve">progresser encore et encore dans ce labyrinthe gigantesque</t>
  </si>
  <si>
    <t xml:space="preserve">les rigidités de la version originales totalement gommées</t>
  </si>
  <si>
    <t xml:space="preserve">le mode « scénarisé » qui reste minimaliste, malgré tout ce qu’il apporte en terme d’attachement aux personnages</t>
  </si>
  <si>
    <t xml:space="preserve">Ever oasis</t>
  </si>
  <si>
    <t xml:space="preserve">Un action RPG mixant exploration, crafting et construction (light) de village dans un univers mignon</t>
  </si>
  <si>
    <t xml:space="preserve">la partie gestion fun</t>
  </si>
  <si>
    <t xml:space="preserve">graphiquement c’est tout mimi</t>
  </si>
  <si>
    <t xml:space="preserve">le syndrome du « va chercher-rapporte » dans toute sa splendeur</t>
  </si>
  <si>
    <t xml:space="preserve">Fantasy life</t>
  </si>
  <si>
    <t xml:space="preserve">Un jeu d’aventure « libre » dans lequel le joueur peut choisir son métier, en changer, et choisir un certain nombre de quêtes à remplir pour progresser dans son expertise</t>
  </si>
  <si>
    <t xml:space="preserve">la sensation de pouvoir tout faire</t>
  </si>
  <si>
    <t xml:space="preserve">un monde qui paraît de plus en plus grand</t>
  </si>
  <si>
    <t xml:space="preserve">changer de carrière « à la dure » (tout à se retaper)</t>
  </si>
  <si>
    <t xml:space="preserve">le jeu met du temps à décoller</t>
  </si>
  <si>
    <t xml:space="preserve">Fire Emblem Awakening</t>
  </si>
  <si>
    <t xml:space="preserve">Censuré en occident (contenu immoral vision de la femme – tenue légère d’une des héroines remplacée)</t>
  </si>
  <si>
    <t xml:space="preserve">Yusuke Kozaki</t>
  </si>
  <si>
    <t xml:space="preserve">Le premier opus du jeu de stratégie tactique au tour par tour, innovant surtout par une nouvelle représentation 3d nouvelle pour les opus portables</t>
  </si>
  <si>
    <t xml:space="preserve">le large panel de situations stratégiques</t>
  </si>
  <si>
    <t xml:space="preserve">les cinématiques ont la classe</t>
  </si>
  <si>
    <t xml:space="preserve">pas bien beau en phases de combats animés (avec des persos sans pieds…)</t>
  </si>
  <si>
    <t xml:space="preserve">le dernier tiers de batailles qui se repose trop sur les ennemis à « critical hits qui tuent en un coup » (mauvaise idée lorsque toute perte de perso est définitive)</t>
  </si>
  <si>
    <t xml:space="preserve">Fire Emblem Echoes</t>
  </si>
  <si>
    <t xml:space="preserve">Le troisième opus de la série de jeu de stratégie tactique au tour par tour sur la console, remettant au goût du jour l’épisode gaiden de la famicom</t>
  </si>
  <si>
    <t xml:space="preserve">le niveau de difficulté progressif</t>
  </si>
  <si>
    <t xml:space="preserve">le scénario efficace mais bien basique</t>
  </si>
  <si>
    <t xml:space="preserve">le déséquilibre de force  entre unités</t>
  </si>
  <si>
    <t xml:space="preserve">Fire Emblem Fates</t>
  </si>
  <si>
    <t xml:space="preserve">Censuré (contenu immoral lgbt – suppression phrases évoquant bisexualité d’un héros)</t>
  </si>
  <si>
    <t xml:space="preserve">Le second opus du jeu de stratégie tactique au tout par tour de la console, proposant de vivre un scénario découpé en trois sous-sagas faisant la part belle aux machinations et retournements de situation</t>
  </si>
  <si>
    <t xml:space="preserve">l’histoire efficace et de longue haleine</t>
  </si>
  <si>
    <t xml:space="preserve">la vraie profondeur tactique</t>
  </si>
  <si>
    <t xml:space="preserve">Frogger 3D</t>
  </si>
  <si>
    <t xml:space="preserve">Alpha unit</t>
  </si>
  <si>
    <t xml:space="preserve">Une réédition mise au goût du jour du célèbre simulateur de traversée de route, dans lequel le joueur doit s’exécuter en évitant les multiples voitures et obstacles pouvant mettre un terme à son existence batracienne </t>
  </si>
  <si>
    <t xml:space="preserve">plein de routes, ruisseaux et autres terrains hostiles à traverser</t>
  </si>
  <si>
    <t xml:space="preserve">le concept qui reste forcément répétitif (mais bien moins que l’original)</t>
  </si>
  <si>
    <t xml:space="preserve">Heroes of ruin</t>
  </si>
  <si>
    <t xml:space="preserve">N-space</t>
  </si>
  <si>
    <t xml:space="preserve">Un diablo-like portable dans un univers complexe</t>
  </si>
  <si>
    <t xml:space="preserve">l’essentiel du diablo-like est là</t>
  </si>
  <si>
    <t xml:space="preserve">le système de contrôle est intuitif</t>
  </si>
  <si>
    <t xml:space="preserve">Les graphismes et environnements « lambda »</t>
  </si>
  <si>
    <t xml:space="preserve">Hey pikmin</t>
  </si>
  <si>
    <t xml:space="preserve">Arzest</t>
  </si>
  <si>
    <t xml:space="preserve">La transposition du concept de pikmin dans un environnement 2d, donnant au jeu un aspect plus simple et accessible tout en conservant le charme et le concept inhérents à la série</t>
  </si>
  <si>
    <t xml:space="preserve">le concept piikmin reste pertinent, même en 2d</t>
  </si>
  <si>
    <t xml:space="preserve">le rythme vraiment pépère</t>
  </si>
  <si>
    <t xml:space="preserve">graphiquement, cela aurait pu être bien mieux</t>
  </si>
  <si>
    <t xml:space="preserve">Inazuma eleven Go lumière</t>
  </si>
  <si>
    <t xml:space="preserve">Un nouvel arc narratif pour le jeu de RPG-football de référence, ajoutant de nouvelles fonctionnalités de jeu tout en surfant sur la nostalgie de ses prédécésseurs</t>
  </si>
  <si>
    <t xml:space="preserve">revoir des persos connus sous un autre angle</t>
  </si>
  <si>
    <t xml:space="preserve">les nouvelles possibilités tactiques</t>
  </si>
  <si>
    <t xml:space="preserve">les transformations en armure, bon…</t>
  </si>
  <si>
    <t xml:space="preserve">le scénario pré-ado</t>
  </si>
  <si>
    <t xml:space="preserve">Inazuma eleven III – Feu explosif</t>
  </si>
  <si>
    <t xml:space="preserve">Le troisième épisode et épilogue des aventures de Mark Evans, toujours sous la forme d’un J-RPG dont les combats auraient été remplacés par un jeu de foot tactique</t>
  </si>
  <si>
    <t xml:space="preserve">le scénario basique mais efficace, qui « revient dans le foot »</t>
  </si>
  <si>
    <t xml:space="preserve">la jouabilité bien ajustée</t>
  </si>
  <si>
    <t xml:space="preserve">l’intégration des « donjons » parfois bien articifielle</t>
  </si>
  <si>
    <t xml:space="preserve">Inazuma eleven III - Foudre céleste</t>
  </si>
  <si>
    <t xml:space="preserve">Inazuma eleven III - Les Ogres attaquent</t>
  </si>
  <si>
    <t xml:space="preserve">La version finale du troisième épisode de la saga de JRPG-football, proposant en bonus d’affronter l’équipe ultime des « ogres »</t>
  </si>
  <si>
    <t xml:space="preserve">l’ambiance de Inazuma Eleven 3, et tout son contenu</t>
  </si>
  <si>
    <t xml:space="preserve">le scénario bonus fumé mais offrant un bon challenge</t>
  </si>
  <si>
    <t xml:space="preserve">quasiment identique aux autres opus du III, scénario bonus mis à part</t>
  </si>
  <si>
    <t xml:space="preserve">Kid Icarus – Uprising</t>
  </si>
  <si>
    <t xml:space="preserve">Masafumi Takada + Yasunori Mitsuda + Yuzo Koshiro</t>
  </si>
  <si>
    <t xml:space="preserve">La transposition de l’univers du jeu nes dans un shooter-action bien relevé réutilisant parfaitement la mythologie posée par son illustre ancêtre</t>
  </si>
  <si>
    <t xml:space="preserve">l’exploitation magistrale du lore de Kid Icarus</t>
  </si>
  <si>
    <t xml:space="preserve">le système de jeu mi-baston mi-shooter qui fonctionne bien</t>
  </si>
  <si>
    <t xml:space="preserve">l’impression qu’il nous manque parfois une main pour bien appréhender les commandes</t>
  </si>
  <si>
    <t xml:space="preserve">2222147t</t>
  </si>
  <si>
    <t xml:space="preserve">Kingdom hearts 3D - dream drop distance</t>
  </si>
  <si>
    <t xml:space="preserve">Un nouvel épisode de la série d’action RPG mixant univers Disney et univers final fantasy, s’inscrivant dans la continuité du scénario de ses prédécesseurs</t>
  </si>
  <si>
    <t xml:space="preserve">l’ambiance sympa et un peu plus « dark » qu’à l’accoutumée</t>
  </si>
  <si>
    <t xml:space="preserve">tout refaire avec deux personnages différents</t>
  </si>
  <si>
    <t xml:space="preserve">l’intérêt scénaristique mineur</t>
  </si>
  <si>
    <t xml:space="preserve">Kirby au fil de la grande aventure</t>
  </si>
  <si>
    <t xml:space="preserve">wii</t>
  </si>
  <si>
    <t xml:space="preserve">Le portage d’une grande aventure de Kirby en mode portable</t>
  </si>
  <si>
    <t xml:space="preserve">un excellent épisode</t>
  </si>
  <si>
    <t xml:space="preserve">le mode « difficile » plus frustrant qu’autre chose</t>
  </si>
  <si>
    <t xml:space="preserve">plus de jeu à deux…et pas de 3d stéréoscopique</t>
  </si>
  <si>
    <r>
      <rPr>
        <sz val="11"/>
        <color rgb="FF000000"/>
        <rFont val="Calibri"/>
        <family val="2"/>
        <charset val="1"/>
      </rPr>
      <t xml:space="preserve">Kirby battle royale  </t>
    </r>
    <r>
      <rPr>
        <sz val="11"/>
        <color rgb="FFFFFFFF"/>
        <rFont val="Calibri"/>
        <family val="2"/>
        <charset val="1"/>
      </rPr>
      <t xml:space="preserve">jsripoll</t>
    </r>
  </si>
  <si>
    <t xml:space="preserve">Une compilation de minijeux compétitifs dans l’univers Kirby</t>
  </si>
  <si>
    <t xml:space="preserve">de vrais minijeux offrant un minimum de profondeur</t>
  </si>
  <si>
    <t xml:space="preserve">certaines épreuves bordéliques et illisibles (duel, je te parle)</t>
  </si>
  <si>
    <t xml:space="preserve">le mode solo, qui aurait pu s’appeler « découverte du monde en mode neuneu »</t>
  </si>
  <si>
    <t xml:space="preserve">Kirby planet robobot</t>
  </si>
  <si>
    <t xml:space="preserve">Un kirby plateforme en 2,5d classique basé sur la capacité de Kirby à piloter des mechas mignions pour progresser dans les niveaux</t>
  </si>
  <si>
    <t xml:space="preserve">alterner les phases mignonnes et le carnage intégral</t>
  </si>
  <si>
    <t xml:space="preserve">l’effet 3d toujours aussi réussi</t>
  </si>
  <si>
    <t xml:space="preserve">ça manque de ce petit grain de folie Kirby</t>
  </si>
  <si>
    <t xml:space="preserve">Kirby Triple Deluxe</t>
  </si>
  <si>
    <t xml:space="preserve">Un kirby plateforme en 2,5d classique basé sur la capacité de Kirby à se détripler pour progresser dans les niveaux</t>
  </si>
  <si>
    <t xml:space="preserve">l’effet 3d qui décoiffe</t>
  </si>
  <si>
    <t xml:space="preserve">Legend of Zelda - A link between worlds</t>
  </si>
  <si>
    <t xml:space="preserve">Censuré en occident (contenu immoral vision de la femme – suppression des commentaires sur la taille de la reine zora)</t>
  </si>
  <si>
    <t xml:space="preserve">Un zelda en « format classique » proposant une nouvelle aventure en forme d’hommage à l’opus A Link to the past, tout en déstructurant la linéarité de l’aventure</t>
  </si>
  <si>
    <t xml:space="preserve">de la nostalgie partout, tout le temps</t>
  </si>
  <si>
    <t xml:space="preserve">la cabane à objet qui casse la linéarité du jeu</t>
  </si>
  <si>
    <t xml:space="preserve">« tête de lapin », ou le mauvais goût au grand jour</t>
  </si>
  <si>
    <t xml:space="preserve">Legend of zelda - Majora's mask 3D</t>
  </si>
  <si>
    <t xml:space="preserve">Figurine + steelbook</t>
  </si>
  <si>
    <t xml:space="preserve">Eiji Aonuma + Shigeru Miyamoto + Yoshiaki Koizumi + Koichi Ishii</t>
  </si>
  <si>
    <t xml:space="preserve">Le portage remasterisé de l’opus N64, plus mature que les autres opus, et mettant Link aux prises avec une boucle temporelle représentant la fin du monde qu’il s’agit de détricoter</t>
  </si>
  <si>
    <t xml:space="preserve">le concept toujours aussi atypique et original</t>
  </si>
  <si>
    <t xml:space="preserve">l’ambiance toujours aussi bizarre</t>
  </si>
  <si>
    <t xml:space="preserve">Legend of Zelda - Ocarina of time 3D</t>
  </si>
  <si>
    <t xml:space="preserve">s’infiltrer das le château et voir Zelda pour la première fois</t>
  </si>
  <si>
    <t xml:space="preserve">premier zelda en 3d</t>
  </si>
  <si>
    <t xml:space="preserve">Censuré en occident (contenu immoral religion – suppression symboles musulmans dans le temple du feu)</t>
  </si>
  <si>
    <t xml:space="preserve">voyage dans le temps / mondes parallèles + girl power + moi, héros à 12 ans</t>
  </si>
  <si>
    <t xml:space="preserve">Le portage réussi du mythique jeu de la N64, qui profite d’une mise à niveau graphique qui transcende l’expérience initiale d’un des premiers A-RPG en 3D</t>
  </si>
  <si>
    <t xml:space="preserve">l’amélioration (notamment graphique) significative depuis la version N64</t>
  </si>
  <si>
    <t xml:space="preserve">la jouabiltié assouplie (notamment via les fonctions giroscopiques et tactiles)</t>
  </si>
  <si>
    <t xml:space="preserve">les fonctionnalités giroscopiques (dans le métro)</t>
  </si>
  <si>
    <t xml:space="preserve">le temple de l’eau, sérieux…</t>
  </si>
  <si>
    <t xml:space="preserve">Legend of Zelda - Triforce heroes</t>
  </si>
  <si>
    <t xml:space="preserve">3 (pas moins) sans fil (option mono exemplaire)</t>
  </si>
  <si>
    <t xml:space="preserve">Un zelda uniquement coopératif à trois joueurs, demandant une bonne coordination pour arriver à la fin des différents donjons-niveaux proposés</t>
  </si>
  <si>
    <t xml:space="preserve">tous ensemble dans le même donjon</t>
  </si>
  <si>
    <t xml:space="preserve">les niveaux généralement bien construits</t>
  </si>
  <si>
    <t xml:space="preserve">impossible de jouer à deux, pourquoi ?????</t>
  </si>
  <si>
    <t xml:space="preserve">tout seul, c’est même pas la peine</t>
  </si>
  <si>
    <t xml:space="preserve">Les Mystérieuses cités d'or</t>
  </si>
  <si>
    <t xml:space="preserve">Ynnis interactive</t>
  </si>
  <si>
    <t xml:space="preserve">les mystérieuses cités d’or</t>
  </si>
  <si>
    <t xml:space="preserve">Un jeu grand public d’infiltration reprenant d’assez loin le scénario de la seconde saison du dessin animé, et son inoubliable thème musical</t>
  </si>
  <si>
    <t xml:space="preserve">être accueilli par le thème d’intro des Cités d’or</t>
  </si>
  <si>
    <t xml:space="preserve">les phases d’infiltration bien fichues</t>
  </si>
  <si>
    <t xml:space="preserve">l’absence d’évolution du schéma de jeu</t>
  </si>
  <si>
    <t xml:space="preserve">L’infernal programme d’entraînement cérébral du Dr Kawashima</t>
  </si>
  <si>
    <t xml:space="preserve">Un best of optimisé de la série de jeux speudo-scientifiques de Nintendo, toujours fun malgré une redite assez prononcée du concept</t>
  </si>
  <si>
    <t xml:space="preserve">certains minijeux plus évolués</t>
  </si>
  <si>
    <t xml:space="preserve">une grosse redite sur certains périmètres de jeu</t>
  </si>
  <si>
    <t xml:space="preserve">où est passé le mode multi ?</t>
  </si>
  <si>
    <t xml:space="preserve">Little battler experience</t>
  </si>
  <si>
    <t xml:space="preserve">Une base d’inazuma eleven et une once de combat libre de mecha pour les combats pour un RPG atypique et bien mené</t>
  </si>
  <si>
    <t xml:space="preserve">le concept de jeu bien construit</t>
  </si>
  <si>
    <t xml:space="preserve">la jouabilité du mode combat</t>
  </si>
  <si>
    <t xml:space="preserve">le héros qui tape un peu sur les nerfs</t>
  </si>
  <si>
    <t xml:space="preserve">le système de jeu évolue peu au fil des heures</t>
  </si>
  <si>
    <t xml:space="preserve">Luigi's Mansion</t>
  </si>
  <si>
    <t xml:space="preserve">2 sans fil (option mono exemplaire bridé en terme de niveaux disponibles)</t>
  </si>
  <si>
    <t xml:space="preserve">Koichi Ishii + Hideki Konno</t>
  </si>
  <si>
    <t xml:space="preserve">La réédition augmentée et optimisée d’un des premiers jeux de la Gamecube, mettant Luigi au centre d’une exploration parodiant les films d’horreurs classiques</t>
  </si>
  <si>
    <t xml:space="preserve">Un seul manoir, à la durée de vie famélique</t>
  </si>
  <si>
    <t xml:space="preserve">la jouabilité parfois un peu compliquée</t>
  </si>
  <si>
    <t xml:space="preserve">Luigi's Mansion II – dark moon</t>
  </si>
  <si>
    <t xml:space="preserve">La transposition largement optimisée du concept de l’épisode précédent sur gamecube, mettant le joueur aux commandes de Luigi investiguant dans différents manoirs afin de percer leur secret et les débarrasser de leurs occupants à grand coup d’aspirateur plasmique</t>
  </si>
  <si>
    <t xml:space="preserve">l’ambiance géniale et différente selon les manoirs</t>
  </si>
  <si>
    <t xml:space="preserve">des puzzles de grande classe</t>
  </si>
  <si>
    <t xml:space="preserve">quelques missions un poil trop longues</t>
  </si>
  <si>
    <t xml:space="preserve">Mario et Luigi – Dream team Bros</t>
  </si>
  <si>
    <t xml:space="preserve">Un nouvel opus de la série des Mario RPG se déroulant dans un royaume de rêves permettant à Luigi de s’octroyer de formidables super-pouvoirs</t>
  </si>
  <si>
    <t xml:space="preserve">Luigi enfin utile !</t>
  </si>
  <si>
    <t xml:space="preserve">pas aussi foufou que Superstar saga ou Partners in time</t>
  </si>
  <si>
    <t xml:space="preserve">Mario et Luigi : paper jam bros</t>
  </si>
  <si>
    <t xml:space="preserve">Un Mario aventure mixant les deux univers des Mario et Luigi et des paper mario pour un résultat toujours aussi désopilant et coloré, porté par un système de jeu technique et amusant</t>
  </si>
  <si>
    <t xml:space="preserve">techniquement génial</t>
  </si>
  <si>
    <t xml:space="preserve">toutes les petites phases « à côté » qui donnent sa personnalité au jeu</t>
  </si>
  <si>
    <t xml:space="preserve">toujours un peu moins aguicheur que les épisodes canoniques</t>
  </si>
  <si>
    <t xml:space="preserve">Mario et Luigi - Superstar saga</t>
  </si>
  <si>
    <t xml:space="preserve">Le portage du J-RPG Mario déjanté de la gba avec l’ajout d’un mode stratégique original dans la peau des assistants de Bowser souhaitant lui porter secours</t>
  </si>
  <si>
    <t xml:space="preserve">un scénario totalement n’importe nawak, émaillé de séances originales</t>
  </si>
  <si>
    <t xml:space="preserve">quelques donjons plus fastidieux</t>
  </si>
  <si>
    <t xml:space="preserve">le style des « méchants », assez particulier</t>
  </si>
  <si>
    <t xml:space="preserve">Mario Golf World Tour</t>
  </si>
  <si>
    <t xml:space="preserve">La nouvelle itération du jeu de golf dans l’univers Mario, proposant un mode aventure plus sage et standard que ses ainés mais une jouabilité toujours aussi parfaite</t>
  </si>
  <si>
    <t xml:space="preserve">enfin le retour du mode histoire</t>
  </si>
  <si>
    <t xml:space="preserve">la jouabilité sympa et facile à apréhender</t>
  </si>
  <si>
    <t xml:space="preserve">la petite déception sur le mode histoire, loin des standards de Camelot</t>
  </si>
  <si>
    <t xml:space="preserve">Mario Kart 7</t>
  </si>
  <si>
    <t xml:space="preserve">8 sans fil (option mono exemplaire bridé en terme de choix de personnages)</t>
  </si>
  <si>
    <t xml:space="preserve">Une itération du jeu de course arcade de Nintendo, apportant un système de deltaplane ainsi qu’une flopée de nouveaux circuits pour affronter ses meilleurs ennemis</t>
  </si>
  <si>
    <t xml:space="preserve">le plein de circuits (avec une bonne réactualisation d’anciennes gloires et d’excellentes pistes « linéaires »)</t>
  </si>
  <si>
    <t xml:space="preserve">toujours indépassable en multi</t>
  </si>
  <si>
    <t xml:space="preserve">la jouabilité, excellente mais moins « géniale » que sur Wii et DS</t>
  </si>
  <si>
    <t xml:space="preserve">le solo toujours aussi limité</t>
  </si>
  <si>
    <t xml:space="preserve">Mario Party - Island Tour</t>
  </si>
  <si>
    <t xml:space="preserve">Un party game composé de multiples mini-jeux dans l’univers Mario</t>
  </si>
  <si>
    <t xml:space="preserve">la plupart des minijeux vraiment top</t>
  </si>
  <si>
    <t xml:space="preserve">le mode histoire qui fait le job</t>
  </si>
  <si>
    <t xml:space="preserve">pas assez de jeux asymétriques (1 contre 3 etc...)</t>
  </si>
  <si>
    <t xml:space="preserve">les plateaux souvent un peu mous</t>
  </si>
  <si>
    <t xml:space="preserve">Mario Party – star Tour</t>
  </si>
  <si>
    <t xml:space="preserve">Le second party game mario de la 3DS, proposant un concept de jeu en simultané qui dynamise l’approche plateau </t>
  </si>
  <si>
    <t xml:space="preserve">la fin des tours de jeu (même si assez relative)</t>
  </si>
  <si>
    <t xml:space="preserve">les mini jeux coop</t>
  </si>
  <si>
    <t xml:space="preserve">trop peu de mini jeux</t>
  </si>
  <si>
    <t xml:space="preserve">Mario Party - The top 100</t>
  </si>
  <si>
    <t xml:space="preserve">Un mix de minijeux reprenant les meilleurs expériences des 10 derniers opus de la série</t>
  </si>
  <si>
    <t xml:space="preserve">le bon best of de toute l’histoire de la licence</t>
  </si>
  <si>
    <t xml:space="preserve">la jouabilité de certains jeux formidablement adaptée aux capacités de la console</t>
  </si>
  <si>
    <t xml:space="preserve">certaines adaptations de jouabilité moins heureuses</t>
  </si>
  <si>
    <t xml:space="preserve">Mario sport superstars</t>
  </si>
  <si>
    <t xml:space="preserve">Une compilation de jeux de sport Mario incluant tennis, football, baseball et golf</t>
  </si>
  <si>
    <t xml:space="preserve">le foot et le baseball, vraiment sympa à jouer</t>
  </si>
  <si>
    <t xml:space="preserve">graphiquement cool et sans accrocs</t>
  </si>
  <si>
    <t xml:space="preserve">golf et tennis sympas mais déjà dépassés par leurs homologues Mario</t>
  </si>
  <si>
    <t xml:space="preserve">Mario Tennis Open</t>
  </si>
  <si>
    <t xml:space="preserve">Un Mario tennis classique, dépourvu de mode histoire mais proposant toutes les fonctionnalités permettant de rendre les parties multijoueurs amusantes et prenantes</t>
  </si>
  <si>
    <t xml:space="preserve">les multiples personnages et leurs styles de jeu bien différenciés</t>
  </si>
  <si>
    <t xml:space="preserve">le mode histoire n’est pas là ?</t>
  </si>
  <si>
    <t xml:space="preserve">les « suggestions de coup » qui cassent un peu tout l’aspect stratégique</t>
  </si>
  <si>
    <t xml:space="preserve">Metroid - Samus returns (édition héritage)</t>
  </si>
  <si>
    <t xml:space="preserve">steelbook + artook + ost + porté-clé</t>
  </si>
  <si>
    <t xml:space="preserve">La re-création complète du second opus de la saga Metroid dans un cocktail action-plateforme de haute volée</t>
  </si>
  <si>
    <t xml:space="preserve">une vraie recréation, bien plus longue que l’original</t>
  </si>
  <si>
    <t xml:space="preserve">l’évolution de l’arsenal de Samus, modèle du genre</t>
  </si>
  <si>
    <t xml:space="preserve">la difficulté bien bien relevée, qui peut parfois énerver</t>
  </si>
  <si>
    <t xml:space="preserve">Miitopia</t>
  </si>
  <si>
    <t xml:space="preserve">Un JRPG assez classique mais délirant proposant de vivre une aventure faisant intervenir les avatars créés par le joueur</t>
  </si>
  <si>
    <t xml:space="preserve">le scénario et l’univers tout en humour</t>
  </si>
  <si>
    <t xml:space="preserve">partir à l’aventure avec son beau-père</t>
  </si>
  <si>
    <t xml:space="preserve">le schéma de jeu bien répétitif (village-baston, village-baston)</t>
  </si>
  <si>
    <t xml:space="preserve">trop de blabla</t>
  </si>
  <si>
    <t xml:space="preserve">Naruto Powerful Shippuden</t>
  </si>
  <si>
    <t xml:space="preserve">ninja/samurai + joue le méchant</t>
  </si>
  <si>
    <t xml:space="preserve">Un beat them all simplifié dérivé du manga et mettant en scène certains personnages principaux du manga de façon assez déconnante</t>
  </si>
  <si>
    <t xml:space="preserve">gros sourcils en string, ça fait toujours un effet</t>
  </si>
  <si>
    <t xml:space="preserve">New art academy</t>
  </si>
  <si>
    <t xml:space="preserve">12 sans fil (multijeux requis)</t>
  </si>
  <si>
    <t xml:space="preserve">Une simulation d’initiation à la peinture, très pédagogique et permettant d’appréhender des techniques aptes à optimiser ses talents d’artiste réels</t>
  </si>
  <si>
    <t xml:space="preserve">les leçons de peinture progressives et très pédagogiques</t>
  </si>
  <si>
    <t xml:space="preserve">l’impact limité sur les perforamnces « en monde réel » (au-delà des grands concepts)</t>
  </si>
  <si>
    <t xml:space="preserve">New Super Mario Bros 2</t>
  </si>
  <si>
    <t xml:space="preserve">3D sur décors 2d + stéréoscopique</t>
  </si>
  <si>
    <t xml:space="preserve">Un jeu de plateforme 2d Mario assez classique mais bien exécuté mettant l’accent sur la collecte de pièces d’or et la chasse au score</t>
  </si>
  <si>
    <t xml:space="preserve">la jouabilité Mario toujours aussi plaisante</t>
  </si>
  <si>
    <t xml:space="preserve">l’omniprésence de l’argent pèse un peu </t>
  </si>
  <si>
    <t xml:space="preserve">certains niveaux sans génie</t>
  </si>
  <si>
    <t xml:space="preserve">Nintendogs and cats - bouledoque français</t>
  </si>
  <si>
    <t xml:space="preserve">Une simulation d’élevage de chiot ou chaton, proposant de pouponner une petite boule de poil et d’acquérir les bons réflexe en vue du grand saut dans la vraie vie</t>
  </si>
  <si>
    <t xml:space="preserve">un chien qui ne fait pas caca sur le tapis</t>
  </si>
  <si>
    <t xml:space="preserve">les intéractivités bien pensées</t>
  </si>
  <si>
    <t xml:space="preserve">le concept reste franchement chelou</t>
  </si>
  <si>
    <t xml:space="preserve">Pacman et galaga dimensions</t>
  </si>
  <si>
    <t xml:space="preserve">fantoooooomes + méchant charismatique</t>
  </si>
  <si>
    <t xml:space="preserve">Une compilation réunissant les versions optimisées de deux grands classiques de l’arcade ainsi que plusieurs variantes de ces jeux, amusantes bien que plus anecdotiques</t>
  </si>
  <si>
    <t xml:space="preserve">oh cool deux légendes de l’arcade en version portable !</t>
  </si>
  <si>
    <t xml:space="preserve">les remakes ? Non ça ira merci !</t>
  </si>
  <si>
    <t xml:space="preserve">Paper Mario - Sticker Star </t>
  </si>
  <si>
    <t xml:space="preserve">Un successeur officiel au mécanisme de « paper mario » mis au point sur N64, dans une version bien plus complète et élaborée qui joue grandement sur le concept de l’origami</t>
  </si>
  <si>
    <t xml:space="preserve">techniquement plein de petites trouvailles</t>
  </si>
  <si>
    <t xml:space="preserve">vraiment linéaire</t>
  </si>
  <si>
    <t xml:space="preserve">où est passé l’humour des Mario et luigi ?</t>
  </si>
  <si>
    <t xml:space="preserve">Pilotwings Resort</t>
  </si>
  <si>
    <t xml:space="preserve">Un simulateur de pilotage en 3d assez arcade proposant plusieurs engins permettant de découvrir tous les recoins d’une ile paradisiaque</t>
  </si>
  <si>
    <t xml:space="preserve">l’ile Wuhu remplie de trésors et recoins</t>
  </si>
  <si>
    <t xml:space="preserve">plusieurs véhicules volants pour autant de sensations vraiment différentes</t>
  </si>
  <si>
    <t xml:space="preserve">un mode histoire d’envergure aurait pu être top</t>
  </si>
  <si>
    <t xml:space="preserve">Pokemon art academy</t>
  </si>
  <si>
    <t xml:space="preserve">Un outil de création artistique sur le thème de pokemon</t>
  </si>
  <si>
    <t xml:space="preserve">fun et didactique</t>
  </si>
  <si>
    <t xml:space="preserve">plein de dessins différents</t>
  </si>
  <si>
    <t xml:space="preserve">difficile de tout transposer dans la vraie vie</t>
  </si>
  <si>
    <t xml:space="preserve">les musiques de fond, basiques</t>
  </si>
  <si>
    <t xml:space="preserve">Pokemon saphir alpha</t>
  </si>
  <si>
    <t xml:space="preserve">Censuré en occident (contenu immoral vision de la femme – impossible de prendre un bain comme dans la version originale) + Censuré en Arabie Saoudite (religion – interdiction due à la promotion du darwinisme/théorie de l’évolution) </t>
  </si>
  <si>
    <t xml:space="preserve">Japon (contemporain) – Kanto (hommage figuré)</t>
  </si>
  <si>
    <t xml:space="preserve">Un remasterisation des épisodes blue et red de la game boy avec les concepts et la représentation graphique de Pokemon x</t>
  </si>
  <si>
    <t xml:space="preserve">la belle revisite de l’univers et de la jouabilité</t>
  </si>
  <si>
    <t xml:space="preserve">techniquement, c’est ultra-propre</t>
  </si>
  <si>
    <t xml:space="preserve">peu de surprises pour qui a déjà fait le jeu du gb</t>
  </si>
  <si>
    <t xml:space="preserve">Pokemon X</t>
  </si>
  <si>
    <t xml:space="preserve">bug critique de sauvegarde + Censuré en Arabie Saoudite (religion – interdiction due à la promotion du darwinisme/théorie de l’évolution) </t>
  </si>
  <si>
    <t xml:space="preserve">France contemporaine (hommage figuré)</t>
  </si>
  <si>
    <t xml:space="preserve">Un premier épisode en 3d intégrale pour la série de J-RPG de combat de monstres, conservant la majorité des concepts clé ayant fait le succès de la série</t>
  </si>
  <si>
    <t xml:space="preserve">le retours des pokemon originels, super mignons</t>
  </si>
  <si>
    <t xml:space="preserve">les nouvelles facultés qui développent l’aspect stratégique du jeu</t>
  </si>
  <si>
    <t xml:space="preserve">la vraie 3d limitée à la ville principale</t>
  </si>
  <si>
    <t xml:space="preserve">Pokemon Y</t>
  </si>
  <si>
    <t xml:space="preserve">Pro Evolution Soccer 2012 3D</t>
  </si>
  <si>
    <t xml:space="preserve">Un opus réussi pour la simulation de jeu de foot, qui arrive à transposer toute la technicité du jeu d’origine sur un environnement portable</t>
  </si>
  <si>
    <t xml:space="preserve">toutes les fonctionnalités de l’opus de salon dans la main</t>
  </si>
  <si>
    <t xml:space="preserve">l’effet 3D efficace</t>
  </si>
  <si>
    <t xml:space="preserve">la jouabilité un poil plus compliquée sur 3DS (stick rigide, seulement deux gâchettes)</t>
  </si>
  <si>
    <t xml:space="preserve">Professeur Layton et le masque des miracles</t>
  </si>
  <si>
    <t xml:space="preserve">Le second opus du deuxième arc scénaristique du jeu d’aventure puzzle faisant intervenir le célèbre détective</t>
  </si>
  <si>
    <t xml:space="preserve">la nouvelle fournée d’énigmes</t>
  </si>
  <si>
    <t xml:space="preserve">le scénario sympa sans plus</t>
  </si>
  <si>
    <t xml:space="preserve">Professeur Layton et l'héritage des Aslantes</t>
  </si>
  <si>
    <t xml:space="preserve">Le troisième et dernier opus du deuxième arc scénaristique du jeu d’aventure puzzle faisant intervenir le célèbre détective</t>
  </si>
  <si>
    <t xml:space="preserve">un peu trop de blabla explicatif</t>
  </si>
  <si>
    <t xml:space="preserve">ça part en peu en live sur la fin</t>
  </si>
  <si>
    <t xml:space="preserve">Professeur Layton vs Phoenix Wright</t>
  </si>
  <si>
    <t xml:space="preserve">3D sur décors 2d + stéréoscopique + cell shading</t>
  </si>
  <si>
    <t xml:space="preserve">x- crossover (professeur Layton + phoenix wright)</t>
  </si>
  <si>
    <t xml:space="preserve">Un cross-over improbable mais réussi entre les deux sagas d’enquête, qui s’imbriquent finalement de façon parfaitement cohérente dans le cadre d’un scénario inédit</t>
  </si>
  <si>
    <t xml:space="preserve">le mariage bien réussi des univers</t>
  </si>
  <si>
    <t xml:space="preserve">parfois très bavard, à la limite de l’indigestion</t>
  </si>
  <si>
    <t xml:space="preserve">Project Mirai – Hatsune Miku</t>
  </si>
  <si>
    <t xml:space="preserve">chanter « chi na fan nou kou la bou » sous la douche (la honte)</t>
  </si>
  <si>
    <t xml:space="preserve">les clips généralement statiques qui dépaysent moins que sur PS3 ou Vita</t>
  </si>
  <si>
    <t xml:space="preserve">Project X Zone</t>
  </si>
  <si>
    <t xml:space="preserve">2D sur décors 3d isométrique + stéréoscopique</t>
  </si>
  <si>
    <t xml:space="preserve">x- crossover (namco + sega + capcom)</t>
  </si>
  <si>
    <t xml:space="preserve">Un jeu de stratégie au tour par tour faisant la part belle au fan-service via l’apparition de héros phares d’éditeurs tels que capcom, Sega ou Namco</t>
  </si>
  <si>
    <t xml:space="preserve">un cross-over de folie</t>
  </si>
  <si>
    <t xml:space="preserve">niveau scénar, c’est juste le bordel</t>
  </si>
  <si>
    <t xml:space="preserve">les situations de jeu assez répétitives</t>
  </si>
  <si>
    <t xml:space="preserve">Project X zone 2</t>
  </si>
  <si>
    <t xml:space="preserve">Un second du jeu de stratégie tour par tour en forme de cross-over, très semblable à son prédécesseur mais toujours aussi fourni en terme de fan-service</t>
  </si>
  <si>
    <t xml:space="preserve">toujours plus de personnages</t>
  </si>
  <si>
    <t xml:space="preserve">proche de son aieul niveau scénar</t>
  </si>
  <si>
    <t xml:space="preserve">Puzzle &amp; dragons - super mario édition</t>
  </si>
  <si>
    <t xml:space="preserve">2D+3D + stéréoscopique</t>
  </si>
  <si>
    <t xml:space="preserve">Gung ho</t>
  </si>
  <si>
    <t xml:space="preserve">Le portage du puzzle game du monde mobile, assez semblable aux mécanisme de puzzle quest, intégrant un mode habillé aux couleurs de l’univers Mario</t>
  </si>
  <si>
    <t xml:space="preserve">l’aventure « monde Mario », sympa pour se lancer</t>
  </si>
  <si>
    <t xml:space="preserve">la chance qui joue un rôle plus ou moins prépondérant</t>
  </si>
  <si>
    <t xml:space="preserve">Radiant Historia – deluxe edition</t>
  </si>
  <si>
    <t xml:space="preserve">ds</t>
  </si>
  <si>
    <t xml:space="preserve">Le portage du J-RPG DS avec quelques ajustements de fond et de forme, qui reste une référence en terme de déroulement d’intrigue et de système de navigation temporelle</t>
  </si>
  <si>
    <t xml:space="preserve">le système de combat très plaisant</t>
  </si>
  <si>
    <t xml:space="preserve">le système de voyage dans le temps très scripté</t>
  </si>
  <si>
    <t xml:space="preserve">pas de stéréoscopie, l’occasion manquée</t>
  </si>
  <si>
    <t xml:space="preserve">Rayman 3D</t>
  </si>
  <si>
    <t xml:space="preserve">Un portage de rayman 2 profitant des effets 3d propres à la console</t>
  </si>
  <si>
    <t xml:space="preserve">le portage bien propre</t>
  </si>
  <si>
    <t xml:space="preserve">la jouabilité 3d toujours aussi efficace</t>
  </si>
  <si>
    <t xml:space="preserve">c’est Rayman 2, encore</t>
  </si>
  <si>
    <t xml:space="preserve">Resident Evil - The Mercenaries 3D</t>
  </si>
  <si>
    <t xml:space="preserve">Un spin-off de la série de survival horror lorgnant clairement du côté de l’action et du scoring</t>
  </si>
  <si>
    <t xml:space="preserve">la bonne variété des situations rencontrées</t>
  </si>
  <si>
    <t xml:space="preserve">mode histoire où es-tu ?</t>
  </si>
  <si>
    <t xml:space="preserve">toujours les mêmes cartes qui tournent en boucle</t>
  </si>
  <si>
    <t xml:space="preserve">Rhythm paradise megamix</t>
  </si>
  <si>
    <t xml:space="preserve">Un jeu de rythme en forme de best of des différents opus sortis précédemment sur game boy, ds et wii, proposant une durée de vie conséquente et un mode multijoueurs coopératif relevé</t>
  </si>
  <si>
    <t xml:space="preserve">le côté best-of de la série</t>
  </si>
  <si>
    <t xml:space="preserve">le mode multi plus réussi, mais qui pourrait encore faire bien mieux</t>
  </si>
  <si>
    <t xml:space="preserve">Rhythm Thief et les mystères de Paris </t>
  </si>
  <si>
    <t xml:space="preserve">Un jeu d’enquête semblable à processeur layton entrecoupé de jeux musicaux à la elite beat agent, pour un résultat frais et très réussi</t>
  </si>
  <si>
    <t xml:space="preserve">une bande-son au top</t>
  </si>
  <si>
    <t xml:space="preserve">Paris est superbe</t>
  </si>
  <si>
    <t xml:space="preserve">forcément quand on veut intégrer tous les clichés français, le scénar devient un peu fumé</t>
  </si>
  <si>
    <t xml:space="preserve">il faudra dire au héros que son masque ne sert pas à grand-chose</t>
  </si>
  <si>
    <t xml:space="preserve">Ridge Racer 3D</t>
  </si>
  <si>
    <t xml:space="preserve">Le portage du jeu de course arcade, très propre et proposant de façon intacte la jouabilité particulière mais fun de la série, à base de voiture difficile à stabiliser dans les virages</t>
  </si>
  <si>
    <t xml:space="preserve">les sensations du ridge racer de l’époque</t>
  </si>
  <si>
    <t xml:space="preserve">les circuits efficaces et relativement nombreux</t>
  </si>
  <si>
    <t xml:space="preserve">toujours cette orientation « dérapage de dingue » qui peut passionner ou énerver</t>
  </si>
  <si>
    <t xml:space="preserve">graphiquement propre mais pas fou</t>
  </si>
  <si>
    <t xml:space="preserve">River city Tokyo rumble</t>
  </si>
  <si>
    <t xml:space="preserve">Un nouvel épisode de la série de beat them up en « monde ouvert » Kunio kun, toujours reconnaissable à son style graphique très particulier</t>
  </si>
  <si>
    <t xml:space="preserve">le feeling kunio kun intact</t>
  </si>
  <si>
    <t xml:space="preserve">côté nouveautés, bon…..</t>
  </si>
  <si>
    <t xml:space="preserve">RPG Maker fes</t>
  </si>
  <si>
    <t xml:space="preserve">Une véritable boite à outil permettant de créer des J-RPG tout en gérant les aspects graphiques, techniques et scénaristiques selon ses désirs</t>
  </si>
  <si>
    <t xml:space="preserve">l’outil créatif « couteau suisse »</t>
  </si>
  <si>
    <t xml:space="preserve">le petit écran de la console parfois handicapant</t>
  </si>
  <si>
    <t xml:space="preserve">moins complet et fluide que les versions « pc », forcément</t>
  </si>
  <si>
    <t xml:space="preserve">Scribblenauts unlimited</t>
  </si>
  <si>
    <t xml:space="preserve">Un jeu original se présentant comme un jeu de plateforme 2d mais demandant de créer des objets en écrivant leur nom de manière à résoudre une foultitude d’énigmes, rendant la résolution des différents problèmes totalement ouverte</t>
  </si>
  <si>
    <t xml:space="preserve">solutionner une énigme en créant un grille-pain</t>
  </si>
  <si>
    <t xml:space="preserve">les possibilités de création vraiment nombreuses</t>
  </si>
  <si>
    <t xml:space="preserve">les bugs de collision un peu partout</t>
  </si>
  <si>
    <t xml:space="preserve">graphiquement, c’est un peu trop gnangnan</t>
  </si>
  <si>
    <t xml:space="preserve">Sega 3D classics collection </t>
  </si>
  <si>
    <t xml:space="preserve">2D+3D simulée + stéréoscopique</t>
  </si>
  <si>
    <t xml:space="preserve">Multiples (sonic, puyo)</t>
  </si>
  <si>
    <r>
      <rPr>
        <sz val="11"/>
        <rFont val="Calibri"/>
        <family val="2"/>
        <charset val="1"/>
      </rPr>
      <t xml:space="preserve">Une compilation de l’éditeur mythique (</t>
    </r>
    <r>
      <rPr>
        <sz val="11"/>
        <color rgb="FF000000"/>
        <rFont val="Calibri"/>
        <family val="2"/>
        <charset val="1"/>
      </rPr>
      <t xml:space="preserve">Power Drift, Puyo Puyo 2, Sonic the Hedgehog, Thunder Blade, Galaxy Force II, Altered Beast, Fantasy Zone II ,Maze Hunter, Fantasy Zone II W)</t>
    </r>
  </si>
  <si>
    <t xml:space="preserve">une belle brochette de classiques arcade de Sega</t>
  </si>
  <si>
    <t xml:space="preserve">Power Drift a mal vieilli</t>
  </si>
  <si>
    <t xml:space="preserve">Altered beast, bon...</t>
  </si>
  <si>
    <t xml:space="preserve">Sega fukkoku archives</t>
  </si>
  <si>
    <t xml:space="preserve">Multiples (shinobi, ecco, space harrier, streets of rage, outrun)</t>
  </si>
  <si>
    <r>
      <rPr>
        <sz val="11"/>
        <rFont val="Calibri"/>
        <family val="2"/>
        <charset val="1"/>
      </rPr>
      <t xml:space="preserve">Une compilation de l’éditeur mythique (3D Space Harrier, 3D Fantasy Zone: Opa-Opa Bros, 3D Outrun, 3D Bare Knuckle, 3D The Super Shinobi II, 3D Ecco the Dolphin</t>
    </r>
    <r>
      <rPr>
        <sz val="11"/>
        <color rgb="FF000000"/>
        <rFont val="Calibri"/>
        <family val="2"/>
        <charset val="1"/>
      </rPr>
      <t xml:space="preserve">)</t>
    </r>
  </si>
  <si>
    <t xml:space="preserve">fantasy zone en deça</t>
  </si>
  <si>
    <t xml:space="preserve">Sega fukkoku archives final round</t>
  </si>
  <si>
    <t xml:space="preserve">Multiples (sonic, space harrier, streets of rage, outrun, thundeforce)</t>
  </si>
  <si>
    <r>
      <rPr>
        <sz val="11"/>
        <rFont val="Calibri"/>
        <family val="2"/>
        <charset val="1"/>
      </rPr>
      <t xml:space="preserve">Une compilation de l’éditeur mythique (3D sonic 2, 3D streets of rage 2, 3D turbo Outrun, Alien syndrome, thunderforce 3, super hang on, columns, girl’s garden, gunstar heroes, champion boxing</t>
    </r>
    <r>
      <rPr>
        <sz val="11"/>
        <color rgb="FF000000"/>
        <rFont val="Calibri"/>
        <family val="2"/>
        <charset val="1"/>
      </rPr>
      <t xml:space="preserve">)</t>
    </r>
  </si>
  <si>
    <t xml:space="preserve">girl’s garden ? Vraiment ?</t>
  </si>
  <si>
    <t xml:space="preserve">Senran Kagura Burst </t>
  </si>
  <si>
    <t xml:space="preserve">Un beat them all en 2,5d réussi et assez fripon, retraçant l’opposition entre deux écoles ninja</t>
  </si>
  <si>
    <t xml:space="preserve">du bon beat them up à l’ancienne</t>
  </si>
  <si>
    <t xml:space="preserve">ça rebondit</t>
  </si>
  <si>
    <t xml:space="preserve">l’histoire proche de l’insipide</t>
  </si>
  <si>
    <t xml:space="preserve">le mode « grololo » vite lassant</t>
  </si>
  <si>
    <t xml:space="preserve">Shantae and the pirate's curse</t>
  </si>
  <si>
    <t xml:space="preserve">2D retro + stéréoscopie</t>
  </si>
  <si>
    <t xml:space="preserve">Un jeu de plateforme 2d classique mais très chaleureux, rappelant les meilleures créations de l’époque 16bits</t>
  </si>
  <si>
    <t xml:space="preserve">le style graphique chatoyant</t>
  </si>
  <si>
    <t xml:space="preserve">la bande-son sympa mais qui tourne en boucle</t>
  </si>
  <si>
    <t xml:space="preserve">Shovel knight</t>
  </si>
  <si>
    <t xml:space="preserve">Un jeu de plateforme 2d old school mais très prenant, aux commandes d’un chevalier à l’épée définitivement originale</t>
  </si>
  <si>
    <t xml:space="preserve">Sonic Generations </t>
  </si>
  <si>
    <t xml:space="preserve">Un sonic en 2d en forme de best of des meilleurs moments de la saga dans sa période megadrive à dreamcast</t>
  </si>
  <si>
    <t xml:space="preserve">le best of des meilleurs univers de la série</t>
  </si>
  <si>
    <t xml:space="preserve">la jouabilité vraiment top</t>
  </si>
  <si>
    <t xml:space="preserve">on en voudrait encore plus, forcément</t>
  </si>
  <si>
    <t xml:space="preserve">Spirit camera - le mémoire maudit</t>
  </si>
  <si>
    <t xml:space="preserve">3D sur décors 2d + réalité augmentée</t>
  </si>
  <si>
    <t xml:space="preserve">Un concept atypique dérivé du survival horror et faisant usage de la réalité augmentée et d’un grimoire virtuel pour rendre le cheminement scénaristique encore plus immersif</t>
  </si>
  <si>
    <t xml:space="preserve">la réalité augmentée diablement bien utilisée</t>
  </si>
  <si>
    <t xml:space="preserve">arrive à faire sursauter</t>
  </si>
  <si>
    <t xml:space="preserve">la durée de vie famélique (1 à 2h)</t>
  </si>
  <si>
    <t xml:space="preserve">Starfox 64 3D (lylat wars)</t>
  </si>
  <si>
    <t xml:space="preserve">Un remaster du jeu de tir spatial 3d phare de l’ère de la N64, qui profite d’un lifting graphique particulièrement réussi</t>
  </si>
  <si>
    <t xml:space="preserve">le bon graphique vertigineux depuis la N64</t>
  </si>
  <si>
    <t xml:space="preserve">le mode multi qui tient la route</t>
  </si>
  <si>
    <t xml:space="preserve">sur le fond c’est une adaptation pure et dure</t>
  </si>
  <si>
    <t xml:space="preserve">Steel diver</t>
  </si>
  <si>
    <t xml:space="preserve">Tadashi Sugiyama</t>
  </si>
  <si>
    <t xml:space="preserve">Un simulateur de sous-marin en 2d vue de profil intégralement jouable au stylet via un tableau de commande simulant le pilotage d’un vrai sous-marin</t>
  </si>
  <si>
    <t xml:space="preserve">diriger un sous-marin via un tableau de commande tactile</t>
  </si>
  <si>
    <t xml:space="preserve">graphismes agréables</t>
  </si>
  <si>
    <t xml:space="preserve">Les modes de jeux « à-côté » un peu tristes</t>
  </si>
  <si>
    <t xml:space="preserve">trop court</t>
  </si>
  <si>
    <t xml:space="preserve">Super Mario 3D Land</t>
  </si>
  <si>
    <t xml:space="preserve">Un Mario 3d propre et classique mais excellemment réalisé et très adapté au format portable</t>
  </si>
  <si>
    <t xml:space="preserve">un Mario 3d « canon » sur console portable, enfin</t>
  </si>
  <si>
    <t xml:space="preserve">l’exécution magistrale</t>
  </si>
  <si>
    <t xml:space="preserve">magistralement exécuté certes, mais aussi très classique</t>
  </si>
  <si>
    <t xml:space="preserve">Super Mario Maker 3DS</t>
  </si>
  <si>
    <t xml:space="preserve">Un outil de création de Mario en 2d sur console portable, moins efficace que l’opus similaire sorti sur Wii u mais beaucoup plus pratique à transporter du fait du format portable</t>
  </si>
  <si>
    <t xml:space="preserve">le package de création, très complet</t>
  </si>
  <si>
    <t xml:space="preserve">les niveaux ajoutés en bonus</t>
  </si>
  <si>
    <t xml:space="preserve">moins facile à gérer sur petit écran</t>
  </si>
  <si>
    <t xml:space="preserve">l’absence total de support de la stéréoscopie</t>
  </si>
  <si>
    <t xml:space="preserve">Super street fighter 4 3D Edition</t>
  </si>
  <si>
    <t xml:space="preserve">Top effet 3D + Multi asymétrique (capacités) </t>
  </si>
  <si>
    <t xml:space="preserve">Une adaptation portable remarquable du ténor des jeux de combat 2d de la ps3</t>
  </si>
  <si>
    <t xml:space="preserve">la fidélité du portage, impressionnante</t>
  </si>
  <si>
    <t xml:space="preserve">le mode 3d bien classe</t>
  </si>
  <si>
    <t xml:space="preserve">grosses mains sur petite console</t>
  </si>
  <si>
    <t xml:space="preserve">il manque deux boutons les gars !</t>
  </si>
  <si>
    <t xml:space="preserve">Tales of the Abyss</t>
  </si>
  <si>
    <t xml:space="preserve">Une ressortie du Tales of phare de l’ère ps2 en mode portable, proposant un système de combats dynamique toujours aussi réussi</t>
  </si>
  <si>
    <t xml:space="preserve">le héros tête à claque au possible</t>
  </si>
  <si>
    <t xml:space="preserve">Tekken 3D prime</t>
  </si>
  <si>
    <t xml:space="preserve">Namco-Bandai</t>
  </si>
  <si>
    <t xml:space="preserve">Un portage masqué de Tekken 6 de la psp, qui reste une valeur sûre du jeu de combat, auquel s’ajoute un film réussi sur l’univers tekken</t>
  </si>
  <si>
    <t xml:space="preserve">techniquement classe</t>
  </si>
  <si>
    <t xml:space="preserve">le film bonus, délicieusement kitch</t>
  </si>
  <si>
    <t xml:space="preserve">c’est Tekken 6 PSP avec un autre nom</t>
  </si>
  <si>
    <t xml:space="preserve">la disparition de certains modes de jeu de la PSP</t>
  </si>
  <si>
    <t xml:space="preserve">Theatrhythm - Final Fantasy</t>
  </si>
  <si>
    <t xml:space="preserve">Un jeu de rythme reprenant les thèmes et clips clés des épisodes de la série final fantasy</t>
  </si>
  <si>
    <t xml:space="preserve">le large choix de clips et pistes</t>
  </si>
  <si>
    <t xml:space="preserve">il manque certains classiques de base (vive les dlc)</t>
  </si>
  <si>
    <t xml:space="preserve">aucun support pour la stéréoscopie</t>
  </si>
  <si>
    <t xml:space="preserve">Theatrhythm - Final Fantasy - curtain call</t>
  </si>
  <si>
    <t xml:space="preserve">Un second opus du jeu de rythme dans l’univers de final fantasy, reprenant l’essentiel des musiques de la série ainsi que de séries plus annexes</t>
  </si>
  <si>
    <t xml:space="preserve">le large choix de pistes et clips</t>
  </si>
  <si>
    <t xml:space="preserve">certains clips du 1 ont été retirés</t>
  </si>
  <si>
    <t xml:space="preserve">toujours des manques impardonnables (uniquement en dlc) et l’absence d’effet 3d</t>
  </si>
  <si>
    <t xml:space="preserve">Tomodachi life</t>
  </si>
  <si>
    <t xml:space="preserve">finaliser sa première chanson</t>
  </si>
  <si>
    <t xml:space="preserve">Liberticide (refus des alliances lgbt) + Censuré en occident (suppression de certaines activités comme les bains)</t>
  </si>
  <si>
    <t xml:space="preserve">Un jeu assez passif mais plutôt délirant invitant à créer sa famille d’avatars et à les laisser vivre et intéragir dans une île virtuelle composée de multiples lieux insolites</t>
  </si>
  <si>
    <t xml:space="preserve">la possibilité de construire un groupe social</t>
  </si>
  <si>
    <t xml:space="preserve">les nouveautés qui apparaissent au fur et à mesure (dont le génialissime mode « chanson »)</t>
  </si>
  <si>
    <t xml:space="preserve">on est quand même beaucoup spectateurs</t>
  </si>
  <si>
    <t xml:space="preserve">le manque de profondeur flagrant si l’on dépasse les sessions de 15 minutes</t>
  </si>
  <si>
    <t xml:space="preserve">Ultimate nes remix</t>
  </si>
  <si>
    <t xml:space="preserve">Une compilation de défis issus d’extraits de vieux jeux Nintendo de la nes, avec un challenge bien équilibré allant crescendo et motivant le joueur à progresser</t>
  </si>
  <si>
    <t xml:space="preserve">redécouvrir des grands classiques par le scoring ou le challenge</t>
  </si>
  <si>
    <t xml:space="preserve">la variété des défis et des styles de jeu</t>
  </si>
  <si>
    <t xml:space="preserve">ajouter les jeux complets en bonus n’aurait pas fait de mal, vraiment</t>
  </si>
  <si>
    <t xml:space="preserve">aucune utilisation de la stéréoscopie</t>
  </si>
  <si>
    <t xml:space="preserve">Virtue's Last Reward</t>
  </si>
  <si>
    <t xml:space="preserve">Le second épisode de la trilogie de jeux visual novel à scénarios multiples, dans lequel les personnages doivent résoudre des énigmes et faire des choix lourds de conséquence afin de tenter de survivre</t>
  </si>
  <si>
    <t xml:space="preserve">l’ambiance qui dépote</t>
  </si>
  <si>
    <t xml:space="preserve">le système d’embranchements souple et bien huilé</t>
  </si>
  <si>
    <t xml:space="preserve">les graphismes 3d demandent un poil d’adaptation</t>
  </si>
  <si>
    <t xml:space="preserve">c’est parfois bien sanglant</t>
  </si>
  <si>
    <t xml:space="preserve">Wario ware gold</t>
  </si>
  <si>
    <t xml:space="preserve">Une compilation reprenant la grande majorité des mini-jeux des opus précédents, toujours aussi loufoques et décalés</t>
  </si>
  <si>
    <t xml:space="preserve">un best of des anciens opus Wario ware avec des nouveautés</t>
  </si>
  <si>
    <t xml:space="preserve">l’histoire un peu moins « folle » que d’habitude (ou peut être est-ce le sentiment de réchauffé qui joue)</t>
  </si>
  <si>
    <t xml:space="preserve">l’absence de 3d stéréoscopique</t>
  </si>
  <si>
    <t xml:space="preserve">Yokai watch</t>
  </si>
  <si>
    <t xml:space="preserve">Fantoooooomes + collectionnite aigue + culture japonaise</t>
  </si>
  <si>
    <t xml:space="preserve">Un J-RPG assez proche du concept de pokemon mais remplaçant les petites bestioles par des esprits japonais farceurs</t>
  </si>
  <si>
    <t xml:space="preserve">la bonne inspiration du folklore japonais</t>
  </si>
  <si>
    <t xml:space="preserve">l’aventure efficace</t>
  </si>
  <si>
    <t xml:space="preserve">parfois un peu trop niais et verbeux</t>
  </si>
  <si>
    <t xml:space="preserve">le petit truc qui le rend moins addictif que Pokemon</t>
  </si>
  <si>
    <t xml:space="preserve">Yoshi's woolly world -  poochie</t>
  </si>
  <si>
    <t xml:space="preserve">Une adaptation du jeu Wii u avec quelques ajouts pour un jeu de plateforme yoshi classique dans un univers pelucheux agréable à l’oeil</t>
  </si>
  <si>
    <t xml:space="preserve">le style graphique moins efficace qu’avec kirby</t>
  </si>
  <si>
    <t xml:space="preserve">oukilépassé le jeu en coop ?</t>
  </si>
  <si>
    <t xml:space="preserve">Xenoblade chronicles 3D</t>
  </si>
  <si>
    <t xml:space="preserve">New 3DS</t>
  </si>
  <si>
    <t xml:space="preserve">le portage en mode « tour de force » par rapport à la wii</t>
  </si>
  <si>
    <t xml:space="preserve">le même jeu que sur Wii, en moins joli</t>
  </si>
  <si>
    <t xml:space="preserve">pas d’effet 3D stéréoscopique</t>
  </si>
  <si>
    <t xml:space="preserve">Conker live and reloaded</t>
  </si>
  <si>
    <t xml:space="preserve">X 10 ou plus link (multijeux requis)</t>
  </si>
  <si>
    <t xml:space="preserve">Microsoft</t>
  </si>
  <si>
    <t xml:space="preserve">contenu trash + censuré (suppression passages trash vs original sur N64)</t>
  </si>
  <si>
    <t xml:space="preserve">La version totalement remasterisée du jeu de plateforme aventure 3d de la N64, proposant un univers totalement décalé</t>
  </si>
  <si>
    <t xml:space="preserve">le monde totalement barré</t>
  </si>
  <si>
    <t xml:space="preserve">la jouabilité un peu rigide</t>
  </si>
  <si>
    <t xml:space="preserve">l’humour qui flirte un peu trop avec le « caca »</t>
  </si>
  <si>
    <t xml:space="preserve">Dead or alive ultimate</t>
  </si>
  <si>
    <t xml:space="preserve">Un opus du jeu de combat concurrent de virtua fighter dans une version bien optimisée graphiquement et continuant d’étoffer son panel de combattants</t>
  </si>
  <si>
    <t xml:space="preserve">le système de combat très solide</t>
  </si>
  <si>
    <t xml:space="preserve">les nouveaux personnages qui apportent de vrais nouveaux styles</t>
  </si>
  <si>
    <t xml:space="preserve">un côté bling-bling un peu trop prononcé</t>
  </si>
  <si>
    <t xml:space="preserve">l’histoire insipide</t>
  </si>
  <si>
    <t xml:space="preserve">Jade empire – édition limitée</t>
  </si>
  <si>
    <t xml:space="preserve">Le pendant de knights of the old république dans une aventure plus orientale et peut-être plus osée que son modèle</t>
  </si>
  <si>
    <t xml:space="preserve">l’univers superbe</t>
  </si>
  <si>
    <t xml:space="preserve">l’héroine attachante</t>
  </si>
  <si>
    <t xml:space="preserve">Jet set radio future</t>
  </si>
  <si>
    <t xml:space="preserve">jet set radio</t>
  </si>
  <si>
    <t xml:space="preserve">Japon futuriste</t>
  </si>
  <si>
    <t xml:space="preserve">Une suite à l’opus dreamcast, reprenant globalement le concept de mini-monde ouvert dans lequel le joueur doit, roller aux pieds, assurer la réalisation de missions allant du tag à la réalisation de figures folles</t>
  </si>
  <si>
    <t xml:space="preserve">Grinder librement dans tout un quartier</t>
  </si>
  <si>
    <t xml:space="preserve">le style graphique au dacieux</t>
  </si>
  <si>
    <t xml:space="preserve">il manque un poil de fonds ou de narration qui renforcerait l’ensemble</t>
  </si>
  <si>
    <t xml:space="preserve">on s’emmêle parfois un peu les doigts</t>
  </si>
  <si>
    <t xml:space="preserve">Midtown madness 3</t>
  </si>
  <si>
    <t xml:space="preserve">8 link (multijeux requis)</t>
  </si>
  <si>
    <t xml:space="preserve">Un jeu de conduite arcade en monde ouvert, demandant de se frayer un chemin à travers la circulation urbaine</t>
  </si>
  <si>
    <r>
      <rPr>
        <sz val="11"/>
        <color rgb="FF000000"/>
        <rFont val="Calibri"/>
        <family val="2"/>
        <charset val="1"/>
      </rPr>
      <t xml:space="preserve">conduire à fond dans Paris  </t>
    </r>
    <r>
      <rPr>
        <sz val="11"/>
        <color rgb="FFFFFFFF"/>
        <rFont val="Calibri"/>
        <family val="2"/>
        <charset val="1"/>
      </rPr>
      <t xml:space="preserve">jsripoll</t>
    </r>
  </si>
  <si>
    <t xml:space="preserve">la jouabilité arcade super souple</t>
  </si>
  <si>
    <t xml:space="preserve">techniquement faiblard</t>
  </si>
  <si>
    <t xml:space="preserve">Oddworld - La fureur de l’étranger (stranger’s wrath)</t>
  </si>
  <si>
    <t xml:space="preserve">Un nouvel épisode de la franchise oddworld, mettant en scène un nouveau héros plus mature dans un jeu de tir action bien maîtrisé</t>
  </si>
  <si>
    <t xml:space="preserve">le héros badass qui tranche avec la série</t>
  </si>
  <si>
    <t xml:space="preserve">la panoplie d’armes et d’accessoires</t>
  </si>
  <si>
    <t xml:space="preserve">la 3d parfois un peu terne</t>
  </si>
  <si>
    <t xml:space="preserve">perd un peu la magie des débuts</t>
  </si>
  <si>
    <t xml:space="preserve">Oddworld - Munch’s odyssey</t>
  </si>
  <si>
    <t xml:space="preserve">La transposition du concept Oddworld dans un jeu en 3d, qui perd en identité graphique tout en proposant de nouveaux concepts de jeu</t>
  </si>
  <si>
    <t xml:space="preserve">le monde d’Abe modélisé en 3d</t>
  </si>
  <si>
    <t xml:space="preserve">l’aventure à la fois drôle et touchante</t>
  </si>
  <si>
    <t xml:space="preserve">Outrun 2</t>
  </si>
  <si>
    <t xml:space="preserve">Un jeu de course arcade 3d efficace se posant en tant que successeur des opus 2d de l’arcade des années 80</t>
  </si>
  <si>
    <t xml:space="preserve">graphismes et musiques parfaitement dans le ton de la série</t>
  </si>
  <si>
    <t xml:space="preserve">la durée de vie en progrès, mais c’est pas encore ça</t>
  </si>
  <si>
    <t xml:space="preserve">Panzer dragoon orta</t>
  </si>
  <si>
    <t xml:space="preserve">Masayoshi Kikuchi</t>
  </si>
  <si>
    <t xml:space="preserve">Saori Kobayashi + Yutaka Minobe</t>
  </si>
  <si>
    <t xml:space="preserve">Un épisode de la grande saga de shoot des années saturn, proposant des graphismes mis à jour et un scénario plus présent, sans renier ses origines de shooter sur rails à dos de dragon</t>
  </si>
  <si>
    <t xml:space="preserve">l’univers vivant, crédible et superbe</t>
  </si>
  <si>
    <t xml:space="preserve">la jouabilité « panzer dragoon » définitivement jouissive</t>
  </si>
  <si>
    <t xml:space="preserve">Phantasy star online 1&amp;2</t>
  </si>
  <si>
    <t xml:space="preserve">Yuji Naka + Daisuke Sato + Toshihiro Nagoshi</t>
  </si>
  <si>
    <t xml:space="preserve">Une compilation regroupant les deux opus de la saga d’action RPG de sega</t>
  </si>
  <si>
    <t xml:space="preserve">les nombreuses possibilités de customisation</t>
  </si>
  <si>
    <t xml:space="preserve">graphiquement, ça a pris un gros coup de vieux</t>
  </si>
  <si>
    <t xml:space="preserve">en solo, ça a de suite moins de saveur</t>
  </si>
  <si>
    <t xml:space="preserve">Rallisport challenge 2</t>
  </si>
  <si>
    <t xml:space="preserve">Un jeu de rallye classique en 3d mais technique et particulièrement fun à jouer</t>
  </si>
  <si>
    <t xml:space="preserve">l’’ajout du mode deux joueurs, qui rajoute pas mal de fun</t>
  </si>
  <si>
    <t xml:space="preserve">une progression limitée depuis le premier opus, techniquement et ludiquement</t>
  </si>
  <si>
    <t xml:space="preserve">Second sight</t>
  </si>
  <si>
    <t xml:space="preserve">Un jeu d’action 3d aux commandes d’un personnage doté de pouvoirs télékinésiques, assez semblable à psi-ops dans son concept</t>
  </si>
  <si>
    <t xml:space="preserve">lla sensation de toute puissance</t>
  </si>
  <si>
    <t xml:space="preserve">mais alors du coup, c’est quoi psi-ops ?</t>
  </si>
  <si>
    <t xml:space="preserve">Shenmue 2</t>
  </si>
  <si>
    <t xml:space="preserve">Chine et Tibet – Kowloon</t>
  </si>
  <si>
    <t xml:space="preserve">Le remaster du second opus de la saga de Yu Suzuki parue sur dreamcast, très faiblement optimisé mais toujours aussi agréable, et proposant un résumé vidéo du premier opus en bonus (à défaut de proposer une véritable fin)</t>
  </si>
  <si>
    <t xml:space="preserve">un environnement plus vivant que jamais</t>
  </si>
  <si>
    <t xml:space="preserve">la nouvelle panoplie de coup qui assouplit (un peu) la jouabilité</t>
  </si>
  <si>
    <t xml:space="preserve">des phases de jeu proprement saoulantes (oui je parle de toi Yellow Building)</t>
  </si>
  <si>
    <t xml:space="preserve">Silent hill 2 inner fears</t>
  </si>
  <si>
    <t xml:space="preserve">il y a quelqu’un qui me regarde au bout de ce couloir sombre non ?</t>
  </si>
  <si>
    <t xml:space="preserve">Fantoooooomes + joue le méchant + girl power + fin poignante + méchant charismatique + twist de ouf</t>
  </si>
  <si>
    <t xml:space="preserve">La version finale du grand survival horror, proposant un scénario terriblement efficace et une atmosphère macabre et étouffante au sein de la ville maudite</t>
  </si>
  <si>
    <t xml:space="preserve">le scénario béton renforcé par une mini-histoire bonus</t>
  </si>
  <si>
    <t xml:space="preserve">Pyramid head, gloups</t>
  </si>
  <si>
    <t xml:space="preserve">les graphismes en extérieur un peu trop dépouillés</t>
  </si>
  <si>
    <t xml:space="preserve">Street fighter anniversary collection</t>
  </si>
  <si>
    <t xml:space="preserve">Multiples (dreamcast, playstation 2)</t>
  </si>
  <si>
    <t xml:space="preserve">Une compilation de jeux street fighter incluant hyper street fighter 2 et street fighter 3rd strike</t>
  </si>
  <si>
    <t xml:space="preserve">deux opus cultes de la baston 2d réunis</t>
  </si>
  <si>
    <t xml:space="preserve">Tecmo classic arcade</t>
  </si>
  <si>
    <t xml:space="preserve">Une compilation des premiers jeux arcade de Tecmo (Bomb Jack, Pinball Action, Pleiads, Rygar, Senjyo, Solomon's Key, Star Force, Strato Fighter, Swimmer, Tecmo Bowl, Tecmo Cup)</t>
  </si>
  <si>
    <t xml:space="preserve">le best-of des débuts Arcade de Tecmo</t>
  </si>
  <si>
    <t xml:space="preserve">Best-of ne veut pas toujours dire « top qualité »</t>
  </si>
  <si>
    <t xml:space="preserve">Tenchu - le retour des ténèbres</t>
  </si>
  <si>
    <t xml:space="preserve">K2</t>
  </si>
  <si>
    <t xml:space="preserve">K2 / Acquire</t>
  </si>
  <si>
    <t xml:space="preserve">Un jeu d’infiltration en 3d dans la peau d’un ninja assassin</t>
  </si>
  <si>
    <t xml:space="preserve">le progrès technique par rapport aux anciens épisodes</t>
  </si>
  <si>
    <t xml:space="preserve">XIII</t>
  </si>
  <si>
    <t xml:space="preserve">ubisoft</t>
  </si>
  <si>
    <t xml:space="preserve">xiii</t>
  </si>
  <si>
    <t xml:space="preserve">L’adaptation de la bd dans un fps infiltration en cell-shading</t>
  </si>
  <si>
    <t xml:space="preserve">il faut connaître un minimum la bd avant de s’y mettre</t>
  </si>
  <si>
    <t xml:space="preserve">Akai katana</t>
  </si>
  <si>
    <t xml:space="preserve">Optique – hd dvd</t>
  </si>
  <si>
    <t xml:space="preserve">Un shooter horizontal rempli de « boulettes » permettant de mesurer ses réflexes dans des décors somptueux en HD</t>
  </si>
  <si>
    <t xml:space="preserve">le système de scoring original</t>
  </si>
  <si>
    <t xml:space="preserve">l’écran VRAIMENT très chargé en « boulettes »</t>
  </si>
  <si>
    <t xml:space="preserve">Alan Wake</t>
  </si>
  <si>
    <t xml:space="preserve">Un concept de jeu d’action 3d à la troisième personne à la frontière entre le jeu d’aventure intéractif et le survival horror, proposant un scénario mature et de très bonnes idées de jouabilité</t>
  </si>
  <si>
    <t xml:space="preserve">Asura's wrath</t>
  </si>
  <si>
    <t xml:space="preserve">Un jeu à  la croisée des chemins entre combat, action et aventure intéractive, porté par une puissance particulière au niveau du graphisme et de la mise en scène</t>
  </si>
  <si>
    <t xml:space="preserve">du grand spectacle, comme au ciné</t>
  </si>
  <si>
    <t xml:space="preserve">l’intéractivité limitée (QTE, QTE…)</t>
  </si>
  <si>
    <t xml:space="preserve">Banjo Kazooie nuts and bolts</t>
  </si>
  <si>
    <t xml:space="preserve">Un jeu faisant spirituellement suite aux deux épisodes du jeu de plateforme 3d sortis sur la N64, mais plus orientés action et « course », pour un résultat réussi mais inattendu</t>
  </si>
  <si>
    <t xml:space="preserve">un nouvel opus de la licence culte</t>
  </si>
  <si>
    <t xml:space="preserve">trop d’accent mis sur la partie « custo de voiture »</t>
  </si>
  <si>
    <t xml:space="preserve">où est passée l’ambiance du volet 64 ?</t>
  </si>
  <si>
    <t xml:space="preserve">Capcom digital collection</t>
  </si>
  <si>
    <t xml:space="preserve">Multiples (nes, snes, playstation 1)</t>
  </si>
  <si>
    <t xml:space="preserve">Multiples (street fighter, final fight)</t>
  </si>
  <si>
    <r>
      <rPr>
        <sz val="11"/>
        <rFont val="Calibri"/>
        <family val="2"/>
        <charset val="1"/>
      </rPr>
      <t xml:space="preserve">Une compilation de l’éditeur mythique (</t>
    </r>
    <r>
      <rPr>
        <sz val="11"/>
        <color rgb="FF000000"/>
        <rFont val="Calibri"/>
        <family val="2"/>
        <charset val="1"/>
      </rPr>
      <t xml:space="preserve">Super Street Fighter II Turbo HD Remix, Final Fight: Double Impact, Super Puzzle Fighter II Turbo HD Remix, 1942: Joint Strike, Bionic Commando Rearmed 2, Flock!, Rocketmen: Axis of Evil, Rocketmen: It Came From Uranus, Wolf of the Battlefield: Commando 3)</t>
    </r>
  </si>
  <si>
    <t xml:space="preserve">Bionic commando, génial</t>
  </si>
  <si>
    <t xml:space="preserve">certes les jeux sont bons, mais ils ne sont pas si nombreux</t>
  </si>
  <si>
    <t xml:space="preserve">Dead or alive 4</t>
  </si>
  <si>
    <t xml:space="preserve">Un opus de la licence de jeux de combat concurrent de virtua fighter, qui ajuste son système de jeu sans réelle révolution mais met considérablement à jour sa partie graphique</t>
  </si>
  <si>
    <t xml:space="preserve">la jouabilité plus subtile qu’il n’y paraît</t>
  </si>
  <si>
    <t xml:space="preserve">gololo qui rebondit en vue</t>
  </si>
  <si>
    <t xml:space="preserve">le scénario, insipide</t>
  </si>
  <si>
    <t xml:space="preserve">Dead or alive xtrem volley 2</t>
  </si>
  <si>
    <t xml:space="preserve">Le troisième opus du multijeux axé sur la licence de jeux de combat, et qui continue de proposer jeux de casino, volley ball et séances de matage de donzelles</t>
  </si>
  <si>
    <t xml:space="preserve">graphiquement, c’est bien mieux qu’avant</t>
  </si>
  <si>
    <t xml:space="preserve">ludiquement parlant, c’est toujours aussi nul</t>
  </si>
  <si>
    <t xml:space="preserve">Deathsmiles deluxe edition</t>
  </si>
  <si>
    <t xml:space="preserve">Un manic shooter horizontal issu de l’arcade proposant une jouabilité millimétrée</t>
  </si>
  <si>
    <t xml:space="preserve">Dodonpachi resurrection</t>
  </si>
  <si>
    <t xml:space="preserve">Le retour de l’un des manic shooters verticaux les plus emblématiques de l’histoire</t>
  </si>
  <si>
    <t xml:space="preserve">la belle marge de progression</t>
  </si>
  <si>
    <t xml:space="preserve">le système de scoring bien pensé</t>
  </si>
  <si>
    <t xml:space="preserve">fans de passages escarpés dans les décors, passez votre chemin</t>
  </si>
  <si>
    <t xml:space="preserve">Dreamcast collection</t>
  </si>
  <si>
    <t xml:space="preserve">Multiples (ovni, course – arcade, musical, plateforme – plateforme 3d)</t>
  </si>
  <si>
    <r>
      <rPr>
        <sz val="11"/>
        <rFont val="Calibri"/>
        <family val="2"/>
        <charset val="1"/>
      </rPr>
      <t xml:space="preserve">Une compilation de la mythique console de Sega (</t>
    </r>
    <r>
      <rPr>
        <sz val="11"/>
        <color rgb="FF000000"/>
        <rFont val="Calibri"/>
        <family val="2"/>
        <charset val="1"/>
      </rPr>
      <t xml:space="preserve">Sega bass fishin, crazy taxi, sonic adventures, space channel 5 part 2)</t>
    </r>
  </si>
  <si>
    <t xml:space="preserve">la réunion de quelques monstres sacrés de la Dreamcast</t>
  </si>
  <si>
    <t xml:space="preserve">crazy taxi, toujours top</t>
  </si>
  <si>
    <t xml:space="preserve">ya bass fishing aussi…</t>
  </si>
  <si>
    <t xml:space="preserve">les portages sont propres, mais niveau « bonus »….</t>
  </si>
  <si>
    <t xml:space="preserve">Duke nukem forever</t>
  </si>
  <si>
    <t xml:space="preserve">La plus grande arlésienne du jeu vidéo, qui devait initialement sortir...en 1998 + le doubleage a été assuré par Daniel Beretta, le doubleur fr de...schwarzy !</t>
  </si>
  <si>
    <t xml:space="preserve">La suite tristement célèbre de duke nukem 3d</t>
  </si>
  <si>
    <t xml:space="preserve">l’ambiance duke nukem, bien beauf</t>
  </si>
  <si>
    <t xml:space="preserve">Fable 3</t>
  </si>
  <si>
    <t xml:space="preserve">Lionhead studio</t>
  </si>
  <si>
    <t xml:space="preserve">Le troisième opus de l’action RPG se souhaitant « ouvert », à travers ici une mécanique de conquête puis d’exercice du pouvoir</t>
  </si>
  <si>
    <t xml:space="preserve">l’aventure prenante et parfois épique</t>
  </si>
  <si>
    <t xml:space="preserve">pas de révolution par rapport aux anciens opus</t>
  </si>
  <si>
    <t xml:space="preserve">Forza motorsport 4</t>
  </si>
  <si>
    <t xml:space="preserve">Turn10</t>
  </si>
  <si>
    <t xml:space="preserve">forza</t>
  </si>
  <si>
    <t xml:space="preserve">Une version équilibrée du simulateur de course concurrent de Gran Turismo, proposant un contenu appréciable et une jouabilité simulation intéressante</t>
  </si>
  <si>
    <t xml:space="preserve">la jouabilité super précise</t>
  </si>
  <si>
    <t xml:space="preserve">techniquement réussi, mais austère</t>
  </si>
  <si>
    <t xml:space="preserve">E3h°00126</t>
  </si>
  <si>
    <t xml:space="preserve">Gears of war 2 - goty</t>
  </si>
  <si>
    <t xml:space="preserve">contenu violent + Censuré en Allemagne (contenu gore – interdiction totale)</t>
  </si>
  <si>
    <t xml:space="preserve">gears of war</t>
  </si>
  <si>
    <t xml:space="preserve">Cliff Bleszinsky + Tim Sweeney</t>
  </si>
  <si>
    <t xml:space="preserve">La version ultime du chef d’oeuvre de l’équipe de Cliff Bleszinski, remettant le jeu d’action 3d « gros bras » au goût du jour</t>
  </si>
  <si>
    <t xml:space="preserve">la jouabilité souple et comlplète</t>
  </si>
  <si>
    <t xml:space="preserve">histoire un peu bas du front</t>
  </si>
  <si>
    <t xml:space="preserve">Gears of war 3</t>
  </si>
  <si>
    <t xml:space="preserve">Le troisième volet, toujors aussi indispensable, de la saga d’action de Cliff Beszinski, apportant une fin à l’arc narratif</t>
  </si>
  <si>
    <t xml:space="preserve">plus coloré que ses prédécesseurs</t>
  </si>
  <si>
    <t xml:space="preserve">le scénario un peu plus consistant</t>
  </si>
  <si>
    <t xml:space="preserve">peu d’évolutions de fond</t>
  </si>
  <si>
    <t xml:space="preserve">Halo reach</t>
  </si>
  <si>
    <t xml:space="preserve">Bungie</t>
  </si>
  <si>
    <t xml:space="preserve">halo</t>
  </si>
  <si>
    <t xml:space="preserve">Jason Jones</t>
  </si>
  <si>
    <t xml:space="preserve">Martin O’Donnel</t>
  </si>
  <si>
    <t xml:space="preserve">Nathan Fillion</t>
  </si>
  <si>
    <t xml:space="preserve">L’aboutissement du système de jeu d’halo au service d’un scénario préquelle tragique, pour l’un des meilleurs FPS de la génération de console</t>
  </si>
  <si>
    <t xml:space="preserve">l’histoire qui explique plein de choses</t>
  </si>
  <si>
    <t xml:space="preserve">le best of Halo niveau gameplay</t>
  </si>
  <si>
    <t xml:space="preserve">la fin un peu mélancolique (mais on le savait)</t>
  </si>
  <si>
    <t xml:space="preserve">Halo Wars</t>
  </si>
  <si>
    <t xml:space="preserve">6 link (multijeux requis)</t>
  </si>
  <si>
    <t xml:space="preserve">Ensemble studio</t>
  </si>
  <si>
    <t xml:space="preserve">Graeme Devine</t>
  </si>
  <si>
    <t xml:space="preserve">Un jeu de stratégie temps réelle dans l’univers d’Halo, proposant une bonne campagne et un habillage graphique convaincant</t>
  </si>
  <si>
    <t xml:space="preserve">le coop en câble link (pas d’écran splitté)</t>
  </si>
  <si>
    <t xml:space="preserve">la jouabilité réussie, à la manette</t>
  </si>
  <si>
    <t xml:space="preserve">techniquement ok, sans plus</t>
  </si>
  <si>
    <t xml:space="preserve">Kameo elements of power</t>
  </si>
  <si>
    <t xml:space="preserve">Un jeu d’action en 3d disponible au lancement de la console, proposant de visiter un monde onirique tout en glanant une dizaine de transformations permettant de multiplier les possibilités de jeu</t>
  </si>
  <si>
    <t xml:space="preserve">des couleurs partout</t>
  </si>
  <si>
    <t xml:space="preserve">le design des personnages peut rebuter...ou plaire à la folie !</t>
  </si>
  <si>
    <t xml:space="preserve">la jouabilité réussie mais un peu abrupte à gérer</t>
  </si>
  <si>
    <t xml:space="preserve">Left 4 dead 2</t>
  </si>
  <si>
    <t xml:space="preserve">Darnel Rice</t>
  </si>
  <si>
    <t xml:space="preserve">Un shooter FPS dans un univers de zombies, valant surtout pour ses modes multijoueurs coopératifs ou compétitifs</t>
  </si>
  <si>
    <t xml:space="preserve">le mode coop phénoménal</t>
  </si>
  <si>
    <t xml:space="preserve">l’ambiance efficace et opressante</t>
  </si>
  <si>
    <t xml:space="preserve">pas bien folichon en solo</t>
  </si>
  <si>
    <t xml:space="preserve">Lost odyssey</t>
  </si>
  <si>
    <t xml:space="preserve">Mystwalker</t>
  </si>
  <si>
    <t xml:space="preserve">Un J-RPG par les créateurs des premiers final fantasy, notamment Sakaguchi, qui profitent del eur indépendance pour livrer un jeu équilibré et bien construit malgré quelques défauts d’austérité et de choix artistiques</t>
  </si>
  <si>
    <t xml:space="preserve">le système de combat sympa</t>
  </si>
  <si>
    <t xml:space="preserve">l’histoire un peu lambda</t>
  </si>
  <si>
    <t xml:space="preserve">faut arrêter les costumes fumés là, vraiment</t>
  </si>
  <si>
    <t xml:space="preserve">Perfect dark zero</t>
  </si>
  <si>
    <t xml:space="preserve">La suite spirituelle de l’opus N64, moins efficace mais bien réalisé</t>
  </si>
  <si>
    <t xml:space="preserve">le mode histoire agréable</t>
  </si>
  <si>
    <t xml:space="preserve">globalement moins réussi que son aieul</t>
  </si>
  <si>
    <t xml:space="preserve">Project gotham racing 4</t>
  </si>
  <si>
    <t xml:space="preserve">Un jeu de course arcade dans la droite lignée des opus précédents et de l’opus fondateur MSR</t>
  </si>
  <si>
    <t xml:space="preserve">graphiquement propre et lisible</t>
  </si>
  <si>
    <t xml:space="preserve">la jouabilité au bon point d’équilibre simu/arcade</t>
  </si>
  <si>
    <t xml:space="preserve">la bande son qui claque</t>
  </si>
  <si>
    <t xml:space="preserve">Serious Sam HD : the first encounter gold</t>
  </si>
  <si>
    <t xml:space="preserve">La remasterisation complète du premier opus du FPS bourrin, bas du front et humoristique</t>
  </si>
  <si>
    <t xml:space="preserve">le sentiment de puissance grâce à l’arsenal</t>
  </si>
  <si>
    <t xml:space="preserve">le sentiment de panique face aux hordes d’ennemis</t>
  </si>
  <si>
    <t xml:space="preserve">le sentiment que graphiquement, c’est un peu pourri quand même</t>
  </si>
  <si>
    <t xml:space="preserve">Tales of Vesperia</t>
  </si>
  <si>
    <t xml:space="preserve">Un Tales of classique mais joliment réalisé, proposant une aventure rythmée et son incontournable système de combat libre</t>
  </si>
  <si>
    <t xml:space="preserve">Triple pack xbox live</t>
  </si>
  <si>
    <t xml:space="preserve">Multiples (plateforme – plateforme 2d, course – moto/deux roues)</t>
  </si>
  <si>
    <r>
      <rPr>
        <sz val="11"/>
        <rFont val="Calibri"/>
        <family val="2"/>
        <charset val="1"/>
      </rPr>
      <t xml:space="preserve">Une compilation de plusieurs titres phares (</t>
    </r>
    <r>
      <rPr>
        <sz val="11"/>
        <color rgb="FF000000"/>
        <rFont val="Calibri"/>
        <family val="2"/>
        <charset val="1"/>
      </rPr>
      <t xml:space="preserve">Trials HD, limbo, splosion man)</t>
    </r>
  </si>
  <si>
    <t xml:space="preserve">Limbo, superbe</t>
  </si>
  <si>
    <t xml:space="preserve">Trials et ses options multi</t>
  </si>
  <si>
    <t xml:space="preserve">splosion man, sympa mais un peu « en deça »</t>
  </si>
  <si>
    <t xml:space="preserve">Triple pack outland from dust beyond good &amp; evil</t>
  </si>
  <si>
    <t xml:space="preserve">Multiples (action – infiltration, action 2d, gestion – construction)</t>
  </si>
  <si>
    <t xml:space="preserve">xbox</t>
  </si>
  <si>
    <t xml:space="preserve">Une compilation incluant trois bons jeux de la génération xbox ps2</t>
  </si>
  <si>
    <t xml:space="preserve">trois projets originaux en un seul pack</t>
  </si>
  <si>
    <t xml:space="preserve">outland et son univers enchanteur</t>
  </si>
  <si>
    <t xml:space="preserve">le poids des années sur la partie technique</t>
  </si>
  <si>
    <t xml:space="preserve">la caméra de l’angoise de beyond good and evil</t>
  </si>
  <si>
    <t xml:space="preserve">Viva pinata – pagaille au paradis</t>
  </si>
  <si>
    <t xml:space="preserve">4 minijeux ou 2 coop link (multijeux requis)</t>
  </si>
  <si>
    <t xml:space="preserve">Un jeu de gestion atypique demandant de construire un véritable jardin paradisiaque pour attirer une maximum de pinatas</t>
  </si>
  <si>
    <t xml:space="preserve">graphiquement, il y a du style, et beaucoup d’humour</t>
  </si>
  <si>
    <t xml:space="preserve">tout un tas de possibilités</t>
  </si>
  <si>
    <t xml:space="preserve">le design général peut rebuter</t>
  </si>
  <si>
    <t xml:space="preserve">assez dur pour un jeu au design si enfantin</t>
  </si>
  <si>
    <t xml:space="preserve">Forza horizon 2</t>
  </si>
  <si>
    <t xml:space="preserve">Playground games</t>
  </si>
  <si>
    <t xml:space="preserve">Un opus spin-off de la série de simulateurs de course, offrant ici une jouabilité totalement arcade et fun dans des environnements magnifiques en France et en Italie</t>
  </si>
  <si>
    <t xml:space="preserve">les sensations de conduite façon « grande aventure »</t>
  </si>
  <si>
    <t xml:space="preserve">avec un multi local, on aurait vraiment tenu le jeu du siècle</t>
  </si>
  <si>
    <t xml:space="preserve">Forza horizon 3</t>
  </si>
  <si>
    <t xml:space="preserve">Un opus spin-off de la série de simulateurs de course, offrant ici une jouabilité totalement arcade et fun dans des environnements magnifiques en Australie</t>
  </si>
  <si>
    <t xml:space="preserve">Forza horizon 4</t>
  </si>
  <si>
    <t xml:space="preserve">Accessoire (volant optionnel recommandé) et mode éditeur intégré via patch</t>
  </si>
  <si>
    <t xml:space="preserve">Angleterre/Irlande (contemporain)</t>
  </si>
  <si>
    <t xml:space="preserve">Un opus spin-off de la série de simulateurs de course, offrant ici une jouabilité totalement arcade et fun dans des environnements magnifiques en Angleterre</t>
  </si>
  <si>
    <t xml:space="preserve">Gears of war - ultimate edition</t>
  </si>
  <si>
    <t xml:space="preserve">Black tusk studio</t>
  </si>
  <si>
    <t xml:space="preserve">héros viril bodybuildé + héros « minoritaire »</t>
  </si>
  <si>
    <t xml:space="preserve">Une version remasterisée du premier opus du jeu d’action, profitant de toutes les avancées apportées par les épisodes suivants</t>
  </si>
  <si>
    <t xml:space="preserve">la remise à jour technique qui fait du bien</t>
  </si>
  <si>
    <t xml:space="preserve">l’ambiance définitivement top</t>
  </si>
  <si>
    <t xml:space="preserve">le petit coup de vieux en regard de ses successeurs</t>
  </si>
  <si>
    <t xml:space="preserve">le remaster un peu radin (un seul titre là où la trilogie aurait plus fait sens)</t>
  </si>
  <si>
    <t xml:space="preserve">Gears of war 4</t>
  </si>
  <si>
    <t xml:space="preserve">The coalition</t>
  </si>
  <si>
    <t xml:space="preserve">Mike Killer</t>
  </si>
  <si>
    <t xml:space="preserve">Un nouvel opus du jeu d’action-tir, aux commandes de nouveaux personnages</t>
  </si>
  <si>
    <t xml:space="preserve">le scénar nanard</t>
  </si>
  <si>
    <t xml:space="preserve">Gears of war 5</t>
  </si>
  <si>
    <r>
      <rPr>
        <sz val="11"/>
        <color rgb="FF000000"/>
        <rFont val="Calibri"/>
        <family val="2"/>
        <charset val="1"/>
      </rPr>
      <t xml:space="preserve">le rythme au top  </t>
    </r>
    <r>
      <rPr>
        <sz val="11"/>
        <color rgb="FFFFFFFF"/>
        <rFont val="Calibri"/>
        <family val="2"/>
        <charset val="1"/>
      </rPr>
      <t xml:space="preserve">jsripoll</t>
    </r>
  </si>
  <si>
    <t xml:space="preserve">Gears tactics</t>
  </si>
  <si>
    <t xml:space="preserve">Un tactical dans le onde de gears of war, délicieusement inspiré de x-com</t>
  </si>
  <si>
    <t xml:space="preserve">tactique</t>
  </si>
  <si>
    <t xml:space="preserve">le scénar mouif</t>
  </si>
  <si>
    <t xml:space="preserve">Halo the master chief collection</t>
  </si>
  <si>
    <t xml:space="preserve">343 industries</t>
  </si>
  <si>
    <t xml:space="preserve">Multiples (Xbox, xbox 360)</t>
  </si>
  <si>
    <t xml:space="preserve">Une compilation remasterisée des 4 premiers épisodes du FPS phare de la xbox, proposant une approche ouverte dans un monde de science fiction</t>
  </si>
  <si>
    <t xml:space="preserve">la qualité des remasters, qui met un coup de boost technique</t>
  </si>
  <si>
    <t xml:space="preserve">revivre l’intégralité des débuts de la saga d’une seule traite</t>
  </si>
  <si>
    <t xml:space="preserve">niveau bonus, c’est le calme plat</t>
  </si>
  <si>
    <t xml:space="preserve">Halo 5 guardians </t>
  </si>
  <si>
    <t xml:space="preserve">Le cinquième épisode canon (hors épisode reach) de la saga, magnifique graphiquement et apportant de nouvelles possibilités de jeu bien utilisées par les niveaux tortueux proposés</t>
  </si>
  <si>
    <t xml:space="preserve">la variété des situations de jeu</t>
  </si>
  <si>
    <t xml:space="preserve">la mise en scène qui arrache tout</t>
  </si>
  <si>
    <t xml:space="preserve">Halo wars 2</t>
  </si>
  <si>
    <t xml:space="preserve">Un second opus, toujours plus fouillé au niveau des graphismes et de la représentation du scénario, du jeu de stratégie temps réel dans l’univers d’Halo</t>
  </si>
  <si>
    <t xml:space="preserve">toujours aussi agréable à diriger à la manette</t>
  </si>
  <si>
    <t xml:space="preserve">le scénario qui embarque rapidement</t>
  </si>
  <si>
    <t xml:space="preserve">ça rame un peu parfois</t>
  </si>
  <si>
    <t xml:space="preserve">Jackbox collection</t>
  </si>
  <si>
    <t xml:space="preserve">Jackbox games</t>
  </si>
  <si>
    <t xml:space="preserve">Une compilation réunissant l’un des quiz les plus déjantés de l’histoire avec quelques jeux plus anecdotiques</t>
  </si>
  <si>
    <t xml:space="preserve">You don’t know Jack, superbe et sulfureux</t>
  </si>
  <si>
    <t xml:space="preserve">à part Jack, on reste dans le classique basique</t>
  </si>
  <si>
    <t xml:space="preserve">if you don’t speak english, get out !</t>
  </si>
  <si>
    <t xml:space="preserve">Killer instinct - definitive edition</t>
  </si>
  <si>
    <t xml:space="preserve">Double helix games</t>
  </si>
  <si>
    <t xml:space="preserve">Le retour de la franchise de jeu de combat basée sur les combos de l’ère snes et N64, proposant un système de jeu toujours aussi technique</t>
  </si>
  <si>
    <t xml:space="preserve">graphiquement top, et plein de personnalité</t>
  </si>
  <si>
    <t xml:space="preserve">allergiques aux combos (à rallonge) s’abstenir !</t>
  </si>
  <si>
    <t xml:space="preserve">Quantum break</t>
  </si>
  <si>
    <t xml:space="preserve">Dominic Monaghan, Aidan Gillen, Lance Reddick, Shawn Ashmore</t>
  </si>
  <si>
    <t xml:space="preserve">Un narratif sophistiqué qui fait la part belle au thème des voyages dans le temps</t>
  </si>
  <si>
    <t xml:space="preserve">une histoire complexe, même si prévisible</t>
  </si>
  <si>
    <t xml:space="preserve">les épisodes live à télécharger</t>
  </si>
  <si>
    <t xml:space="preserve">Rare replay</t>
  </si>
  <si>
    <t xml:space="preserve">Multiples (préhistoire, nes, N64, xbox, xbox 360)</t>
  </si>
  <si>
    <r>
      <rPr>
        <sz val="11"/>
        <rFont val="Calibri"/>
        <family val="2"/>
        <charset val="1"/>
      </rPr>
      <t xml:space="preserve">Une compilation de l’éditeur mythique (</t>
    </r>
    <r>
      <rPr>
        <sz val="11"/>
        <color rgb="FF000000"/>
        <rFont val="Calibri"/>
        <family val="2"/>
        <charset val="1"/>
      </rPr>
      <t xml:space="preserve">Jetpac, Atic Atac, Lunar Jetman, Sabre Wulf, Underwurlde, Knight Lore, Gunfright, Slalom, R.C. Pro-Am, Cobra Triangle, Snake Rattle 'n' Roll, Digger T. Rock: The Legend of the Lost City, Solar Jetman: Hunt for the Golden Warpship, Battletoads, R.C. Pro-Am II, Battletoads Arcade, Killer Instinct Gold, Blast Corps, Banjo-Kazooie, Jet Force Gemini, Banjo-Tooie, Conker's Bad Fur Day, Grabbed by the Ghoulies, perfect dark + (à télécharger : Perfect Dark Zero, Kameo: Elements of Power, Viva Piñata, Jetpac Refuelled, Banjo-Kazooie: Nuts &amp; Bolts, Viva Piñata: Trouble in Paradise)</t>
    </r>
  </si>
  <si>
    <t xml:space="preserve">le best of (bien copieux) d’un développeur de légende</t>
  </si>
  <si>
    <t xml:space="preserve">oukilé Goldeneye ?</t>
  </si>
  <si>
    <t xml:space="preserve">les jeux à télécharger….</t>
  </si>
  <si>
    <t xml:space="preserve">Sunset overdrive</t>
  </si>
  <si>
    <t xml:space="preserve">Une sorte de grande foire du shoot à la troisième personne, empruntant à plusieurs jeux du genre tout en proposant uni identité propre secondée d’un système de jeu efficace tout en glisse</t>
  </si>
  <si>
    <t xml:space="preserve">drôle et déconnant</t>
  </si>
  <si>
    <t xml:space="preserve">déconne mise à part, c’est du shooter TPS classique</t>
  </si>
  <si>
    <t xml:space="preserve">Flight simulator</t>
  </si>
  <si>
    <t xml:space="preserve">Xbox series</t>
  </si>
  <si>
    <t xml:space="preserve">Le retour du simulateur de référence, après de nombreuses années d’absence</t>
  </si>
  <si>
    <t xml:space="preserve">c’est joliiiiiii</t>
  </si>
  <si>
    <t xml:space="preserve">l’amateur d’action va mourir d’ennui</t>
  </si>
  <si>
    <t xml:space="preserve">Forza horizon 5</t>
  </si>
  <si>
    <t xml:space="preserve">Toutes machines (rétrocompatible xbox one)</t>
  </si>
  <si>
    <t xml:space="preserve">Un opus de la série arcade, proposant des panoramas mexicains</t>
  </si>
  <si>
    <t xml:space="preserve">Card fighters clash - SNK vs capcom</t>
  </si>
  <si>
    <t xml:space="preserve">NeoGeo pocket/color</t>
  </si>
  <si>
    <t xml:space="preserve">Un jeu de duel de cartes dans l’univers du célèbre jeu de combat</t>
  </si>
  <si>
    <t xml:space="preserve">le système de combat efficace</t>
  </si>
  <si>
    <t xml:space="preserve">les cartes variées qui permettent de multiplier les stratégies</t>
  </si>
  <si>
    <t xml:space="preserve">le facteur chance présent</t>
  </si>
  <si>
    <t xml:space="preserve">Dark arms</t>
  </si>
  <si>
    <t xml:space="preserve">Noise factory</t>
  </si>
  <si>
    <t xml:space="preserve">Un jeu d’action en vue de dessus se rapprochant d’un Action RPG dans un univers nocturnes et glauque</t>
  </si>
  <si>
    <t xml:space="preserve">la jouabilité « vue dessus » efficace</t>
  </si>
  <si>
    <t xml:space="preserve">la panoplie d’armes sympa</t>
  </si>
  <si>
    <t xml:space="preserve">d’un clacissisme absolu malgré tout</t>
  </si>
  <si>
    <t xml:space="preserve">scénaristiquement rachitique, malgré la promesse de départ</t>
  </si>
  <si>
    <t xml:space="preserve">Ganbare neo poke kun</t>
  </si>
  <si>
    <t xml:space="preserve">Un jeu totalement atypique consistant à s’occuper d’une petite bestiole enfermée dans un pièce, en déclanchant des mécanismes plus loufoques les uns que les autres</t>
  </si>
  <si>
    <t xml:space="preserve">le concept totalement débile, auquel on accroche pendant des jours (par petites sessions)</t>
  </si>
  <si>
    <t xml:space="preserve">graphiquement irrésistible</t>
  </si>
  <si>
    <t xml:space="preserve">on est plus spectateurs qu’acteur</t>
  </si>
  <si>
    <t xml:space="preserve">les activités, tordantes au début, qui tendent à se répéter</t>
  </si>
  <si>
    <t xml:space="preserve">King of fighters R2</t>
  </si>
  <si>
    <t xml:space="preserve">Un portage réussi en graphismes « super deformed » du concept king of fighters de la neo geo ninitiale, malgré un système de jeu évidemment simplifié</t>
  </si>
  <si>
    <t xml:space="preserve">jouable comme un king of</t>
  </si>
  <si>
    <t xml:space="preserve">tous les coups ne sortent pas forcément bien tout de suite</t>
  </si>
  <si>
    <t xml:space="preserve">graphiquement bon, hein</t>
  </si>
  <si>
    <t xml:space="preserve">Metal slug 1st mission</t>
  </si>
  <si>
    <t xml:space="preserve">Une adaptation portable du run n gun de la neo geo, dans une version forcément épurée mais conservant l’âme de son modèle</t>
  </si>
  <si>
    <t xml:space="preserve">les sensations Metal Slug sont là</t>
  </si>
  <si>
    <t xml:space="preserve">pas aussi frénétique que les opus d’origine, forcément</t>
  </si>
  <si>
    <t xml:space="preserve">Neo geo cup 98 plus</t>
  </si>
  <si>
    <t xml:space="preserve">Un jeu de foot arcade très mignon et proposant une jouabilité très dynamique</t>
  </si>
  <si>
    <t xml:space="preserve">le design tout mignon</t>
  </si>
  <si>
    <t xml:space="preserve">lisible en toutes circonstances</t>
  </si>
  <si>
    <t xml:space="preserve">on répète souvent les mêmes actions</t>
  </si>
  <si>
    <t xml:space="preserve">Pocket tennis color</t>
  </si>
  <si>
    <t xml:space="preserve">Un jeu de tennis mignon et plutôt technique parfaitement transposé en format portable</t>
  </si>
  <si>
    <t xml:space="preserve">basique mais super jouable</t>
  </si>
  <si>
    <t xml:space="preserve">la partie sonore un peu naze</t>
  </si>
  <si>
    <t xml:space="preserve">Puzzle bobble mini</t>
  </si>
  <si>
    <t xml:space="preserve">Une version portable du puzzle game consistant à tirer des boules de couleur à l’arbalète pour supprimer de son écran des lignes de billes de même couleur</t>
  </si>
  <si>
    <t xml:space="preserve">l’essentiel du système de jeu en mode portable</t>
  </si>
  <si>
    <t xml:space="preserve">graphiquement dépouillé</t>
  </si>
  <si>
    <t xml:space="preserve">forcément, sans le mode multi….</t>
  </si>
  <si>
    <t xml:space="preserve">Puzzle link 2</t>
  </si>
  <si>
    <t xml:space="preserve">Un concept de puzzle très proche de bust a move et autres puzzle bobble dans lequel le joueur doit tirer des petites bestioles avec l’aide de son canon pour éliminer ses congénères et éviter de voir son écran envahi</t>
  </si>
  <si>
    <t xml:space="preserve">le système de jeu bien addictif</t>
  </si>
  <si>
    <t xml:space="preserve">Snk vs capcom - millenium fight</t>
  </si>
  <si>
    <t xml:space="preserve">Un vs fighting technique et bien réalisé regroupant les univers de deux éditeurs phare de jeux de combat</t>
  </si>
  <si>
    <t xml:space="preserve">la version « snk » du cross-over</t>
  </si>
  <si>
    <t xml:space="preserve">graphiquement propre mais minimaliste, forcément</t>
  </si>
  <si>
    <t xml:space="preserve">se distingue peu des autres grands titre de la console (king of fighters en tête)</t>
  </si>
  <si>
    <t xml:space="preserve">Sonic pocket adventures</t>
  </si>
  <si>
    <t xml:space="preserve">Un melting pot de niveaux inspirés des premières aventures de Sonic dans un format portable</t>
  </si>
  <si>
    <t xml:space="preserve">le côté « best of des épisodes megadrive »</t>
  </si>
  <si>
    <t xml:space="preserve">graphiquement, ça pique un peu</t>
  </si>
  <si>
    <t xml:space="preserve">Fatal fury real bout</t>
  </si>
  <si>
    <t xml:space="preserve">NeoGeoCD</t>
  </si>
  <si>
    <t xml:space="preserve">Exclu consoles SNK</t>
  </si>
  <si>
    <t xml:space="preserve">Un fleuron de la baston 2d, offrant des combats sur plusieurs plans et des joutes ultra techniques</t>
  </si>
  <si>
    <t xml:space="preserve">jouissif</t>
  </si>
  <si>
    <t xml:space="preserve">rien de vraiment révolutionnaire par rapport aux anciens opus</t>
  </si>
  <si>
    <t xml:space="preserve">Fire suplex (3 count bout)</t>
  </si>
  <si>
    <t xml:space="preserve">Un jeu de catch peu réaliste mais vraiment fendard</t>
  </si>
  <si>
    <t xml:space="preserve">la jouabilité simple mais bien furieuse</t>
  </si>
  <si>
    <t xml:space="preserve">très joli si on aime les pixels</t>
  </si>
  <si>
    <t xml:space="preserve">seul, c’est un peu limité</t>
  </si>
  <si>
    <t xml:space="preserve">Kabuki klash </t>
  </si>
  <si>
    <t xml:space="preserve">Tengai makyou</t>
  </si>
  <si>
    <t xml:space="preserve">Un versus fighting accessible servi par une réalisation graphique très colorée</t>
  </si>
  <si>
    <t xml:space="preserve">graphiquement plein de personnalité</t>
  </si>
  <si>
    <t xml:space="preserve">l’équilibrage des persos un peu fumé</t>
  </si>
  <si>
    <t xml:space="preserve">Rally chase</t>
  </si>
  <si>
    <t xml:space="preserve">Un jeu de course arcade en vue de dessus proche du concept de jeu de micromachines ou powerdrive et proposant de faire le meilleur crhono sur des circuits de course réalistes</t>
  </si>
  <si>
    <t xml:space="preserve">la jouabilité réactive</t>
  </si>
  <si>
    <t xml:space="preserve">peu original (mais on lui pardonne, tellement c’est bien fait)</t>
  </si>
  <si>
    <t xml:space="preserve">Top hunter</t>
  </si>
  <si>
    <t xml:space="preserve">Un run n gun classique mais maîtrisé dans la plus pure veine de l’arcade</t>
  </si>
  <si>
    <t xml:space="preserve">très court tout de même</t>
  </si>
  <si>
    <t xml:space="preserve">Un jeu de frizbee en vue de profil terriblement addictif en multijoueurs et basé tant sur les réflexes que sur un placement tactique du joueur</t>
  </si>
  <si>
    <t xml:space="preserve">simple mais très stratégique</t>
  </si>
  <si>
    <t xml:space="preserve">graphiquement, ça sent bon l’arcade</t>
  </si>
  <si>
    <t xml:space="preserve">l’absence de certains réglages pourtant clés (nombre de points, durée...)</t>
  </si>
  <si>
    <t xml:space="preserve">Megapack vol 1</t>
  </si>
  <si>
    <t xml:space="preserve">NeoGeoX</t>
  </si>
  <si>
    <r>
      <rPr>
        <sz val="11"/>
        <rFont val="Calibri"/>
        <family val="2"/>
        <charset val="1"/>
      </rPr>
      <t xml:space="preserve">Une compilation de grands classiques de la neo-geo (</t>
    </r>
    <r>
      <rPr>
        <sz val="11"/>
        <color rgb="FF000000"/>
        <rFont val="Calibri"/>
        <family val="2"/>
        <charset val="1"/>
      </rPr>
      <t xml:space="preserve">Metal Slug 2, Sengoku, Top Hunter, Samurai Shodown 3, Savage Reign, Super Sidekicks 3, The King of Fighters '96, Blazing Star, Kizuna Encounter, Garou: Mark of the Wolves, Shock Troopers, World heores 2 Jet, The Last Blade, Art of Fighting 3, Blues Journey)</t>
    </r>
  </si>
  <si>
    <t xml:space="preserve">le best of neogeo dans une seule cartouche</t>
  </si>
  <si>
    <t xml:space="preserve">pas que des jeux de baston</t>
  </si>
  <si>
    <t xml:space="preserve">où sont les grands classiques (windjammers, spin master??)</t>
  </si>
  <si>
    <t xml:space="preserve">Ninja master</t>
  </si>
  <si>
    <t xml:space="preserve">Un vs fighting classique mais bien réalisé dans une ambiance résolument ninja</t>
  </si>
  <si>
    <t xml:space="preserve">le style graphique vraiment réussi</t>
  </si>
  <si>
    <t xml:space="preserve">la jouabilité équilibrée et sans accrocs</t>
  </si>
  <si>
    <t xml:space="preserve">forcément moins abouti que les cadors SNK</t>
  </si>
  <si>
    <t xml:space="preserve">Berzerk</t>
  </si>
  <si>
    <t xml:space="preserve">Atari2600</t>
  </si>
  <si>
    <t xml:space="preserve">Stern electronics</t>
  </si>
  <si>
    <t xml:space="preserve">Un ancêtre du run n gun en vue de dessus dans lequel le joueur doit progresser à travers les différents tableaux en éliminant tout ennemi présent</t>
  </si>
  <si>
    <t xml:space="preserve">le concept efficace qui met les réflexes à rude épreuve</t>
  </si>
  <si>
    <t xml:space="preserve">Box 0</t>
  </si>
  <si>
    <t xml:space="preserve">Loose avec notice</t>
  </si>
  <si>
    <t xml:space="preserve">Breakout</t>
  </si>
  <si>
    <t xml:space="preserve">précurseur de la naissance des jeux vidéo</t>
  </si>
  <si>
    <t xml:space="preserve">Un ancêtre du casse-briques simple et efficace</t>
  </si>
  <si>
    <t xml:space="preserve">remonter à l’origine du casse-brique</t>
  </si>
  <si>
    <t xml:space="preserve">remonter à l’origine des problèmes de jouabilité des casse-brique sans molette ni souris</t>
  </si>
  <si>
    <t xml:space="preserve">Chopper command</t>
  </si>
  <si>
    <t xml:space="preserve">Un ancêtre du concept de choplifter proposant un pilotage d’hélicoptère en vue de profil sans scrolling imposé (et dénué, encore, du système de sauvetage d’otages caractérisant choplifter)</t>
  </si>
  <si>
    <t xml:space="preserve">la représentation graphique minimaliste mais réussie</t>
  </si>
  <si>
    <t xml:space="preserve">forcément quand on a gouté à choplifter…</t>
  </si>
  <si>
    <t xml:space="preserve">Circus</t>
  </si>
  <si>
    <t xml:space="preserve">Un casse-brique original basé sur la présence de deux personnages sur une bascule s’envoyant briser les briques à coup de tête</t>
  </si>
  <si>
    <t xml:space="preserve">l’ambiance cirque bien restituée</t>
  </si>
  <si>
    <t xml:space="preserve">le concept de la balançoire qui ajoute le petit plus</t>
  </si>
  <si>
    <t xml:space="preserve">moins précis qu’un arkanoid</t>
  </si>
  <si>
    <t xml:space="preserve">Combat</t>
  </si>
  <si>
    <t xml:space="preserve">Un ancêtre du versus figting en vue de dessus en véhicules, ici des tanks désireux d’exploser leur adversaire direct</t>
  </si>
  <si>
    <t xml:space="preserve">du multi dans sa forme la plus brute</t>
  </si>
  <si>
    <t xml:space="preserve">la durée de vie rachitique, surtout en solo</t>
  </si>
  <si>
    <t xml:space="preserve">E.T</t>
  </si>
  <si>
    <t xml:space="preserve">emblême de la crise de 83 et des jeux de merde</t>
  </si>
  <si>
    <t xml:space="preserve">Une légende du jeu d’arcade, de par sa médiocrité et les légendes (vérifiées) entourant l’enfouissement de stocks d’invendus dans un désert du Nouveau Mexique</t>
  </si>
  <si>
    <t xml:space="preserve">heu...on peut se balader assez librement</t>
  </si>
  <si>
    <t xml:space="preserve">a indirectement permis au jeu vidéo de se remettre en question</t>
  </si>
  <si>
    <t xml:space="preserve">un ennui mortel</t>
  </si>
  <si>
    <t xml:space="preserve">Haunted house</t>
  </si>
  <si>
    <t xml:space="preserve">Un ancêtre du survival horror, mais finalement assez proche d’adventure ou d’un jeu d’arcade/labyrinthe classique en vue de dessus</t>
  </si>
  <si>
    <t xml:space="preserve">si original avec tant de contraintes techniques</t>
  </si>
  <si>
    <t xml:space="preserve">ne pas voir les ennemis peut parfois rendre le jeu horripilant</t>
  </si>
  <si>
    <t xml:space="preserve">Moon patrol</t>
  </si>
  <si>
    <t xml:space="preserve">Premier jeu à scrolling parallaxe – pas sur atari 2600 quand même – et premier jeu à utiliser un décompte pour les continues</t>
  </si>
  <si>
    <t xml:space="preserve">Un shooter en vue de profil aux commandes d’une jeep surarmée désireuse d’éradiquer toute présence extraterrestre</t>
  </si>
  <si>
    <t xml:space="preserve">voleter au gré de nos envies</t>
  </si>
  <si>
    <t xml:space="preserve">les bonnes sensations de la jouabilité</t>
  </si>
  <si>
    <t xml:space="preserve">Mrs Pacman</t>
  </si>
  <si>
    <t xml:space="preserve">General computer</t>
  </si>
  <si>
    <t xml:space="preserve">pire portage de la licence pacman</t>
  </si>
  <si>
    <t xml:space="preserve">Un portage du concept de Pacman, dans lequel il est toujours question de nettoyer le tableau des boules qui y sont parsemées tout en « gérant » les fantômes environnants désireux de vous transformer en gouter</t>
  </si>
  <si>
    <t xml:space="preserve">le concept de pacam est là</t>
  </si>
  <si>
    <t xml:space="preserve">c’est moche, mais moooche !</t>
  </si>
  <si>
    <t xml:space="preserve">Night driver</t>
  </si>
  <si>
    <t xml:space="preserve">Pionnier des jeux de courses</t>
  </si>
  <si>
    <t xml:space="preserve">L’ancêtre du jeu de voiture en vue de derrière, proposant des graphismes très simples mais hypnotisants</t>
  </si>
  <si>
    <t xml:space="preserve">la représentation originale</t>
  </si>
  <si>
    <t xml:space="preserve">voilà fils, c’était ça les jeux de voiture au début</t>
  </si>
  <si>
    <t xml:space="preserve">la durée de vie « actuelle », genre 10 minutes</t>
  </si>
  <si>
    <t xml:space="preserve">Outlaw</t>
  </si>
  <si>
    <t xml:space="preserve">Un jeu de duel au pistolet façon far west basé sur un déplacement tactique et la capacité à faire feu au bon moment</t>
  </si>
  <si>
    <t xml:space="preserve">le vs game par excellence</t>
  </si>
  <si>
    <t xml:space="preserve">la durée de vie rachitique si l’on n’a pas de pote sous la main</t>
  </si>
  <si>
    <t xml:space="preserve">même avec un pote, une après-midi suffira</t>
  </si>
  <si>
    <t xml:space="preserve">Realsports tennis</t>
  </si>
  <si>
    <t xml:space="preserve">Exclu consoles Atari</t>
  </si>
  <si>
    <t xml:space="preserve">Un jeu de tennis classique et très basique mais proposant un rythme très élevé et une mise en avant des réflexes rendant les parties particulièrement amusantes</t>
  </si>
  <si>
    <t xml:space="preserve">la précision étonnante (pour l’époque)</t>
  </si>
  <si>
    <t xml:space="preserve">a pu vieillir</t>
  </si>
  <si>
    <t xml:space="preserve">Solaris</t>
  </si>
  <si>
    <t xml:space="preserve">Un shooter vertical classique mais proposant une action trépidante et des graphismes en fausse 3d faisant référence sur la console</t>
  </si>
  <si>
    <t xml:space="preserve">le rendu graphique pseudo 3d vraiment canon</t>
  </si>
  <si>
    <t xml:space="preserve">Space invaders</t>
  </si>
  <si>
    <t xml:space="preserve">Le grand classique du shooter, dépourvu de scrolling mais demandant d’éliminer tous les adversaires de chaque écran en évitant leurs tirs et en anticipant la vitesse d’action allant crescendo</t>
  </si>
  <si>
    <t xml:space="preserve">un vrai style graphique et sonore</t>
  </si>
  <si>
    <t xml:space="preserve">le stress du dernier ennemi</t>
  </si>
  <si>
    <t xml:space="preserve">le côté tableau fixe forcément répétitif</t>
  </si>
  <si>
    <t xml:space="preserve">Space war</t>
  </si>
  <si>
    <t xml:space="preserve">Le portage de l’un des premiers jeux vidéo à succès, shooter vs sur écran fixe, particulièrement stressant et trépidant à deux joueurs</t>
  </si>
  <si>
    <t xml:space="preserve">remonter aux origines du shooter, voire du jeu vidéo</t>
  </si>
  <si>
    <t xml:space="preserve">le système de jeu vraiment efficace</t>
  </si>
  <si>
    <t xml:space="preserve">la durée de vie famélique, sauf accro du scoring évidemment</t>
  </si>
  <si>
    <t xml:space="preserve">Ninja golf</t>
  </si>
  <si>
    <t xml:space="preserve">Atari7800</t>
  </si>
  <si>
    <t xml:space="preserve">Bluesky soft</t>
  </si>
  <si>
    <t xml:space="preserve">héros improbable + ninja/samurai</t>
  </si>
  <si>
    <t xml:space="preserve">Un jeu atypique mais réussi mixant simulation de golf et beat them up, les ninja environnants ayant visiblement décidé que le héros ne finirait pas son parcours en paix</t>
  </si>
  <si>
    <t xml:space="preserve">le concept même d’alternance golf/beat them up</t>
  </si>
  <si>
    <t xml:space="preserve">la musique bontempi bien pourrie</t>
  </si>
  <si>
    <t xml:space="preserve">Arche du captain blood</t>
  </si>
  <si>
    <t xml:space="preserve">disquette</t>
  </si>
  <si>
    <t xml:space="preserve">Infogrames – label exxos</t>
  </si>
  <si>
    <t xml:space="preserve">Jean-Michel Jarre</t>
  </si>
  <si>
    <t xml:space="preserve">Un jeu atypique révolutionnaire à son époque mixant phases d’exploration spatiales et joutes verbales originales demandant d’utiliser le dialecte des autochtones</t>
  </si>
  <si>
    <t xml:space="preserve">le système de dialogue avec les multiples formes de vie</t>
  </si>
  <si>
    <t xml:space="preserve">artistiquement éblouissant malgré le côté minimaliste</t>
  </si>
  <si>
    <t xml:space="preserve">le rythme assez lent</t>
  </si>
  <si>
    <t xml:space="preserve">Future wars (les voyageurs du temps)</t>
  </si>
  <si>
    <t xml:space="preserve">Un point n click magistralement réussi, proposant d’incarner un aventurier qui navigue entre les époques pour tirer une sombre affaire au clair</t>
  </si>
  <si>
    <t xml:space="preserve">l’ambiance évolutive mais toujours géniale</t>
  </si>
  <si>
    <t xml:space="preserve">les énigmes souvent logiques que l’on prend plaisir à résoudre</t>
  </si>
  <si>
    <t xml:space="preserve">l’essoufflement graphique vers la toute fin</t>
  </si>
  <si>
    <t xml:space="preserve">Rick Dangerous</t>
  </si>
  <si>
    <t xml:space="preserve">rire quand Rick rit (complètement con je sais)</t>
  </si>
  <si>
    <t xml:space="preserve">Firebird</t>
  </si>
  <si>
    <t xml:space="preserve">Une référence de la plateforme 2d, proposant un univers graphique attachant cachant une difficulté redoutable</t>
  </si>
  <si>
    <t xml:space="preserve">l’ambiance et les graphismes totalement décalés</t>
  </si>
  <si>
    <t xml:space="preserve">la jouabilité aride mais diablement juste</t>
  </si>
  <si>
    <t xml:space="preserve">pétard que c’est dur !</t>
  </si>
  <si>
    <t xml:space="preserve">Stunt car racer</t>
  </si>
  <si>
    <t xml:space="preserve">faire son premier grand saut avec aterrissage à peu près contrôlé</t>
  </si>
  <si>
    <t xml:space="preserve">Geoff Crammond</t>
  </si>
  <si>
    <t xml:space="preserve">Microprose</t>
  </si>
  <si>
    <t xml:space="preserve">Un jeu de course en vue cockpit dans des tracés en simili 3d dignes des meilleures montagnes russes, avec force bosses, trous et virages piégeux</t>
  </si>
  <si>
    <t xml:space="preserve">les circuits totalement dingues, façons montagnes russes</t>
  </si>
  <si>
    <t xml:space="preserve">le rugissement du moteur et du turbo qui mettent dans l’ambiance</t>
  </si>
  <si>
    <t xml:space="preserve">la gestion perfectible des collisions dans les courses à plusieurs</t>
  </si>
  <si>
    <t xml:space="preserve">quand tu penses qu’il faut ralentir, il est souvent déjà trop tard</t>
  </si>
  <si>
    <t xml:space="preserve">Vroom</t>
  </si>
  <si>
    <t xml:space="preserve">Lankhor</t>
  </si>
  <si>
    <t xml:space="preserve">Un pionnier dans l’histoire des simulations de formule un, proposant une jouabilité précise et exigeante et de très bonnes sensations de vitesse</t>
  </si>
  <si>
    <t xml:space="preserve">les sensations façon « simulation »</t>
  </si>
  <si>
    <t xml:space="preserve">on pleure un peu au début, mode « apprends la vie à la dure »</t>
  </si>
  <si>
    <t xml:space="preserve">Alien vs predator</t>
  </si>
  <si>
    <t xml:space="preserve">Atari Jaguar</t>
  </si>
  <si>
    <t xml:space="preserve">Rebellion development</t>
  </si>
  <si>
    <t xml:space="preserve">x- crossover (alien + predator)</t>
  </si>
  <si>
    <t xml:space="preserve">joue le méchant + méchant charismatique</t>
  </si>
  <si>
    <t xml:space="preserve">Une révolution technique à sa date de sortie et l’un des meilleurs FPS dans le monde de la franchise</t>
  </si>
  <si>
    <t xml:space="preserve">l’Alien et le Predator, qui proposent des approches bien différentes</t>
  </si>
  <si>
    <t xml:space="preserve">l’immersion générale réussie</t>
  </si>
  <si>
    <t xml:space="preserve">la prouesse graphique de l’époque est devenue une bouillie infâme aujourd’hui</t>
  </si>
  <si>
    <t xml:space="preserve">la campagne de l’humain, où comment devenir un poulet au rayon des volailles en promo</t>
  </si>
  <si>
    <t xml:space="preserve">Brutal sports football</t>
  </si>
  <si>
    <t xml:space="preserve">Millenium interactive</t>
  </si>
  <si>
    <t xml:space="preserve">Un jeu de football américain déjanté dans lequel tous les coups sont permis, rappelant le principe de speedball dans un environnement plus loufoque</t>
  </si>
  <si>
    <t xml:space="preserve">exploser ses adversaires</t>
  </si>
  <si>
    <t xml:space="preserve">un peu rustique côté prise en main</t>
  </si>
  <si>
    <t xml:space="preserve">l’ambiance des matchs assez moyenne</t>
  </si>
  <si>
    <t xml:space="preserve">Evolution : dino dudes (the humans)</t>
  </si>
  <si>
    <t xml:space="preserve">Imagitec design</t>
  </si>
  <si>
    <t xml:space="preserve">le concept « à la lemmeings » avec plus de contrôle »</t>
  </si>
  <si>
    <t xml:space="preserve">plein de niveaux</t>
  </si>
  <si>
    <t xml:space="preserve">graphiquement clair, mais générique</t>
  </si>
  <si>
    <t xml:space="preserve">Super burnout</t>
  </si>
  <si>
    <t xml:space="preserve">Shen technologies</t>
  </si>
  <si>
    <t xml:space="preserve">Virtual xperience</t>
  </si>
  <si>
    <t xml:space="preserve">Un jeu de moto à la super hang on, furieusement arcade et doté d’une réalisation très propre en 3d</t>
  </si>
  <si>
    <t xml:space="preserve">les sensations de conduite arcade, top</t>
  </si>
  <si>
    <t xml:space="preserve">graphiquement stylé, et très propre</t>
  </si>
  <si>
    <t xml:space="preserve">la profondeur de jeu limitée, qui handicape le mode solo</t>
  </si>
  <si>
    <t xml:space="preserve">Wolfenstein 3D</t>
  </si>
  <si>
    <t xml:space="preserve">précurseur des FPS</t>
  </si>
  <si>
    <t xml:space="preserve">contenu gore + contenu gore + Censuré en Allemagne (contenu politique – interdiction totale)</t>
  </si>
  <si>
    <t xml:space="preserve">La meilleure version du grand-père du genre FPS, et grand frère de Doom</t>
  </si>
  <si>
    <t xml:space="preserve">de l’action furieuse</t>
  </si>
  <si>
    <t xml:space="preserve">quelques situations décalées ou inattendues</t>
  </si>
  <si>
    <t xml:space="preserve">techniquement c’est bien un ancêtre</t>
  </si>
  <si>
    <t xml:space="preserve">Baldies</t>
  </si>
  <si>
    <t xml:space="preserve">Atari JaguarCD</t>
  </si>
  <si>
    <t xml:space="preserve">Creative edge</t>
  </si>
  <si>
    <t xml:space="preserve">Un rare représentant de la stratégie en temps réel sur la console proposant un panel de fonctionnalités pour faire progresser sa petite bourgade à grand renforts de recherche et développement</t>
  </si>
  <si>
    <t xml:space="preserve">le style graphique des baldies, craquant</t>
  </si>
  <si>
    <t xml:space="preserve">le concept des couleurs, clair</t>
  </si>
  <si>
    <t xml:space="preserve">le manque de profondeur</t>
  </si>
  <si>
    <t xml:space="preserve">Be ball</t>
  </si>
  <si>
    <t xml:space="preserve">PC Engine</t>
  </si>
  <si>
    <t xml:space="preserve">Un puzzle game particulièrement mignon demandant d’aider une jeune fille à amener des boules de couleurs sur les interrupteurs correspondants tout en évitant les obstacles de chaque tableau</t>
  </si>
  <si>
    <t xml:space="preserve">le style graphique chouchou</t>
  </si>
  <si>
    <t xml:space="preserve">le faible renouvellement des situations de jeu</t>
  </si>
  <si>
    <t xml:space="preserve">Doraemon daisakusen</t>
  </si>
  <si>
    <t xml:space="preserve">doraemon</t>
  </si>
  <si>
    <t xml:space="preserve">Un mix de Lode runner et bomberman qui demande de manoeuvrer dans des dédales et de piéger des ennemis pour finalement rejoindre la porte de sortie de chaque niveau muni de la clé correspondante</t>
  </si>
  <si>
    <t xml:space="preserve">le concept de lode runner en vue de dessus</t>
  </si>
  <si>
    <t xml:space="preserve">charmant visuellement</t>
  </si>
  <si>
    <t xml:space="preserve">Dragon saber</t>
  </si>
  <si>
    <t xml:space="preserve">La suite directe de dragon spirit, un peu moins fin graphiquement mais proposant un mode 2 joueurs</t>
  </si>
  <si>
    <t xml:space="preserve">l’arrivée du mode deux joueurs</t>
  </si>
  <si>
    <t xml:space="preserve">un poil moins joli que son prédécesseur</t>
  </si>
  <si>
    <t xml:space="preserve">Dragon spirit</t>
  </si>
  <si>
    <t xml:space="preserve">Un shoot vertical permettant d’incarner un dragon</t>
  </si>
  <si>
    <t xml:space="preserve">des niveaux épiques</t>
  </si>
  <si>
    <t xml:space="preserve">classique si on enlève l’habillage « dragon »</t>
  </si>
  <si>
    <t xml:space="preserve">Dungeon explorer</t>
  </si>
  <si>
    <t xml:space="preserve">Un jeu d’exploration de donjons en vue de dessus rappelant le concept de gauntlet avec inclusion de mécaniques plus poussées de gestion d’inventaire</t>
  </si>
  <si>
    <t xml:space="preserve">les donjons immenses et bien montés</t>
  </si>
  <si>
    <t xml:space="preserve">fidèle à son titre on explore, dans des donjons</t>
  </si>
  <si>
    <t xml:space="preserve">répétitif, forcément</t>
  </si>
  <si>
    <t xml:space="preserve">F1 Circus</t>
  </si>
  <si>
    <t xml:space="preserve">Nichibutsu</t>
  </si>
  <si>
    <t xml:space="preserve">Un jeu de F1 arcade en vue de dessus proposant de réaliser des parcours chronométrés</t>
  </si>
  <si>
    <t xml:space="preserve">le côté arcade mixé à des réglages « façon simu »</t>
  </si>
  <si>
    <t xml:space="preserve">graphiquement propre et clair</t>
  </si>
  <si>
    <t xml:space="preserve">certains virages qui arrivent un peu trop vite</t>
  </si>
  <si>
    <t xml:space="preserve">Final match tennis</t>
  </si>
  <si>
    <t xml:space="preserve">Un jeu de tennis fun et graphiquement agréable, et meilleur représentant du genre sur la console</t>
  </si>
  <si>
    <t xml:space="preserve">la jouabilité au top, avec ses personnages super réactifs</t>
  </si>
  <si>
    <t xml:space="preserve">le système de jeu tout simplement fun</t>
  </si>
  <si>
    <t xml:space="preserve">graphiquement, c’est bien basique</t>
  </si>
  <si>
    <t xml:space="preserve">Formation soccer</t>
  </si>
  <si>
    <t xml:space="preserve">Un jeu de foot arcade très réussi en vue de dessus</t>
  </si>
  <si>
    <t xml:space="preserve">la jouabilité excellente après acclimatation</t>
  </si>
  <si>
    <t xml:space="preserve">shooter l’adversaire sans choper de carton !</t>
  </si>
  <si>
    <t xml:space="preserve">le rythme un peu lent</t>
  </si>
  <si>
    <t xml:space="preserve">Galaga 88</t>
  </si>
  <si>
    <t xml:space="preserve">Un remake très dynamique du grand classique du shooter arcade issu de la préhistoire du jeu vidéo</t>
  </si>
  <si>
    <t xml:space="preserve">l’esprit de la jouabilité de base conservé</t>
  </si>
  <si>
    <t xml:space="preserve">la durée de vie aussi a été conservée</t>
  </si>
  <si>
    <t xml:space="preserve">Kick ball</t>
  </si>
  <si>
    <t xml:space="preserve">Un jeu de baseball déjanté au commande de sumos, otaries et autres champions de l’absurde</t>
  </si>
  <si>
    <t xml:space="preserve">classique sur le fond</t>
  </si>
  <si>
    <t xml:space="preserve">Marchen maze (Alice)</t>
  </si>
  <si>
    <t xml:space="preserve">Un run n gun en vue de dessus préfigurant le concept de pocky &amp; rocky</t>
  </si>
  <si>
    <t xml:space="preserve">Momotaro katsugeki</t>
  </si>
  <si>
    <t xml:space="preserve">Un petit jeu de plateforme-action très mignon dans le rôle de la mascotte nationale vantant les mérites du patriotisme japonais</t>
  </si>
  <si>
    <t xml:space="preserve">les activités annexes type Alex kidd</t>
  </si>
  <si>
    <t xml:space="preserve">finalement très classique, univers mis à part</t>
  </si>
  <si>
    <t xml:space="preserve">Moto roader 2</t>
  </si>
  <si>
    <t xml:space="preserve">NCS masaya</t>
  </si>
  <si>
    <t xml:space="preserve">Un jeu de course en vue de dessus reprenant le concept de micromachines dans un univers plus futuriste</t>
  </si>
  <si>
    <t xml:space="preserve">le croisement entre fzero et micromachines</t>
  </si>
  <si>
    <t xml:space="preserve">la gestion des collissions correcte mais particulière</t>
  </si>
  <si>
    <t xml:space="preserve">Neutopia</t>
  </si>
  <si>
    <t xml:space="preserve">Un excellent action RPG en vue de dessus, malgré un classicisme certain</t>
  </si>
  <si>
    <t xml:space="preserve">les sensations zelda</t>
  </si>
  <si>
    <t xml:space="preserve">Neutopia II</t>
  </si>
  <si>
    <t xml:space="preserve">la suite du zelda-like de référence de la pc-engine, toujours classique mais toujours plus classe</t>
  </si>
  <si>
    <t xml:space="preserve">les sensations zelda 3</t>
  </si>
  <si>
    <t xml:space="preserve">un peu plus lent que son ainé</t>
  </si>
  <si>
    <t xml:space="preserve">Pro yaakubaseball world stadium 91</t>
  </si>
  <si>
    <t xml:space="preserve">world stadium</t>
  </si>
  <si>
    <t xml:space="preserve">un jeu de baseball sympa et équilibré</t>
  </si>
  <si>
    <t xml:space="preserve">accessible et sympa</t>
  </si>
  <si>
    <t xml:space="preserve">la jaquette du jeu, cool</t>
  </si>
  <si>
    <t xml:space="preserve">Silent debuggers</t>
  </si>
  <si>
    <t xml:space="preserve">Un jeu de tir en vue de derrière dans une ambiance mi-science fiction mi-horreur, perdu dans une base spatiale labyrinthique</t>
  </si>
  <si>
    <t xml:space="preserve">Sokoban world</t>
  </si>
  <si>
    <t xml:space="preserve">Thinking rabbit</t>
  </si>
  <si>
    <t xml:space="preserve">Media rings</t>
  </si>
  <si>
    <t xml:space="preserve">Un puzzle game en vue de dessus dans lequel vous devez aider un aventurer besogneux à pousser des caisses dans une salle prévue à cet effet, en mesurant bien vos mouvements sous peine de vous retrouver bloqué</t>
  </si>
  <si>
    <t xml:space="preserve">rapidement addictif</t>
  </si>
  <si>
    <t xml:space="preserve">le style graphique (faussement) mignon</t>
  </si>
  <si>
    <t xml:space="preserve">Tsuppari oozumo</t>
  </si>
  <si>
    <t xml:space="preserve">Un jeu de combat de sumo facile à appréhender mais assez technique demandant d’excellents réflexes pour évacuer votre adversaire à l’extérieur du ring</t>
  </si>
  <si>
    <t xml:space="preserve">graphiquement obsolète mais totalement craquant</t>
  </si>
  <si>
    <t xml:space="preserve">l’envergure stratégique assez minimaliste</t>
  </si>
  <si>
    <t xml:space="preserve">Valkyrie no densetsu</t>
  </si>
  <si>
    <t xml:space="preserve">Un excellent jeu à la croisée des chemins entre Action RPG et shooter à pied de type Pocky &amp; Rocky</t>
  </si>
  <si>
    <t xml:space="preserve">super maniable</t>
  </si>
  <si>
    <t xml:space="preserve">rien de révolutionnaire (mais on s’en fiche)</t>
  </si>
  <si>
    <t xml:space="preserve">la perte du mode coop de la version arcade</t>
  </si>
  <si>
    <t xml:space="preserve">Volfied</t>
  </si>
  <si>
    <t xml:space="preserve">Un clone très réussi de qix, et précurseur de cacoma knight, dans lequel votre vaisseau doit progressivement rétrécir le tableau sans se faire toucher par les adversaires présents</t>
  </si>
  <si>
    <t xml:space="preserve">hyper addictif</t>
  </si>
  <si>
    <t xml:space="preserve">techniquement, c’est minimaliste</t>
  </si>
  <si>
    <t xml:space="preserve">pas de mode compétitif en simultané</t>
  </si>
  <si>
    <t xml:space="preserve">Wonder Momo</t>
  </si>
  <si>
    <t xml:space="preserve">Bimbos et lolitas + super héros en collant/armure + girl power + culture japonaise</t>
  </si>
  <si>
    <t xml:space="preserve">Un jeu de plateforme 2d classique et assez rigide mais proposant une atmosphère assez décalée et amusante</t>
  </si>
  <si>
    <t xml:space="preserve">l’univers adorable</t>
  </si>
  <si>
    <t xml:space="preserve">World jockey</t>
  </si>
  <si>
    <t xml:space="preserve">Un concept proche de track n field mais proposant une approche stratégique, entre bonus à récupérer et paris à formuler dans le cadre de courses hippiques déjantées</t>
  </si>
  <si>
    <t xml:space="preserve">les courses endiablées où chaque décision compte</t>
  </si>
  <si>
    <t xml:space="preserve">techniquement, on est dans le minimum syndical</t>
  </si>
  <si>
    <t xml:space="preserve">Cosmic fantasy 2</t>
  </si>
  <si>
    <t xml:space="preserve">Pc Engine CD</t>
  </si>
  <si>
    <t xml:space="preserve">Sin Nihon lasersoft</t>
  </si>
  <si>
    <t xml:space="preserve">Censuré en Europe (suppression doigt d’honneur et contenu immoral vision de la femme – suppression de scènes un peu légères)</t>
  </si>
  <si>
    <t xml:space="preserve">Un J-RPG classique mais efficace et proposant de belles scènes animées</t>
  </si>
  <si>
    <t xml:space="preserve">la mise en scène sympa</t>
  </si>
  <si>
    <t xml:space="preserve">l’aventure longue et prenante</t>
  </si>
  <si>
    <t xml:space="preserve">au niveau du système de jeu, c’est du archiclassique</t>
  </si>
  <si>
    <t xml:space="preserve">Dark left</t>
  </si>
  <si>
    <t xml:space="preserve">bootleg PCE Works</t>
  </si>
  <si>
    <t xml:space="preserve">Riot</t>
  </si>
  <si>
    <t xml:space="preserve">Accessoire (turbo duo + system card obligatoire)</t>
  </si>
  <si>
    <t xml:space="preserve">Jeu-prototype caché disponible sur data card Pc engine cd</t>
  </si>
  <si>
    <t xml:space="preserve">Un shoot them up non finalisé qui était caché dans les data card pc-engine</t>
  </si>
  <si>
    <t xml:space="preserve">l’idée d’avoir un jeu caché</t>
  </si>
  <si>
    <t xml:space="preserve">seulement deux niveaux</t>
  </si>
  <si>
    <t xml:space="preserve">c’est dur !!</t>
  </si>
  <si>
    <t xml:space="preserve">Dekoboko densetsu</t>
  </si>
  <si>
    <t xml:space="preserve">Renovation game</t>
  </si>
  <si>
    <t xml:space="preserve">Un jeu de course de mini-voitures en scrolling vertical absolument charmant, demandant de bons réflexes pour éviter les nombreux obstacles apparaissant sur le chemin</t>
  </si>
  <si>
    <t xml:space="preserve">fun, surtout à plusieurs</t>
  </si>
  <si>
    <t xml:space="preserve">niveau sensations de vitesse, il ne faut pas s’attendre à f-zero</t>
  </si>
  <si>
    <t xml:space="preserve">Dungeon explorer 2</t>
  </si>
  <si>
    <t xml:space="preserve">Exclu consoles NEC</t>
  </si>
  <si>
    <t xml:space="preserve">Accessoire (super cd ou system card 3 obligatoire)</t>
  </si>
  <si>
    <t xml:space="preserve">un cran au-dessus du premier en terme de mise en scène</t>
  </si>
  <si>
    <t xml:space="preserve">toujours aussi long et complexe</t>
  </si>
  <si>
    <t xml:space="preserve">Une aventure toujours assez uniforme, sans vraie surprise</t>
  </si>
  <si>
    <t xml:space="preserve">Fantastic night cotton</t>
  </si>
  <si>
    <t xml:space="preserve">Le portage d’un cute them up de l’arcade</t>
  </si>
  <si>
    <t xml:space="preserve">les sons un peu en deça</t>
  </si>
  <si>
    <t xml:space="preserve">Far East of Eden - kabuki den (tengai makyo)</t>
  </si>
  <si>
    <t xml:space="preserve">Une suite à l’opus précédent, reprenant le même concept de JRPG classique dans un monde manga déjanté</t>
  </si>
  <si>
    <t xml:space="preserve">c’est joli, et c’est totalement barré</t>
  </si>
  <si>
    <t xml:space="preserve">parfois trop facile pour bien exploiter les possibilités de jeu</t>
  </si>
  <si>
    <t xml:space="preserve">classique, tout de même</t>
  </si>
  <si>
    <t xml:space="preserve">Far East of Eden II : Manjimaru (tengai makyo)</t>
  </si>
  <si>
    <t xml:space="preserve">Un J-RPG classique dans son concept mais totalement déconnant dans son propos et son déroulement, malgré une difficulté piquante</t>
  </si>
  <si>
    <t xml:space="preserve">le système de combat toujours génial</t>
  </si>
  <si>
    <t xml:space="preserve">un peu trop dur pour le coup</t>
  </si>
  <si>
    <t xml:space="preserve">Fighting street</t>
  </si>
  <si>
    <t xml:space="preserve">précurseur des jeu de combat 2d à combos, premier jeu cd rom console de l’histoire du jeu vidéo</t>
  </si>
  <si>
    <t xml:space="preserve">Le premier opus de la saga de baston 2d de référence, qui n’était pas vraiment une référence à ce moment là</t>
  </si>
  <si>
    <t xml:space="preserve">c’est street fighter</t>
  </si>
  <si>
    <t xml:space="preserve">dur, peu jouable</t>
  </si>
  <si>
    <t xml:space="preserve">Fray - the magical adventure</t>
  </si>
  <si>
    <t xml:space="preserve">Microcabin</t>
  </si>
  <si>
    <t xml:space="preserve">moi, héros à 12 ans + girl power + sorciers</t>
  </si>
  <si>
    <t xml:space="preserve">Un concept à la croisée entre action RPG light et run n gun en vue de dessus façon pocky &amp; rocky</t>
  </si>
  <si>
    <t xml:space="preserve">graphiquement au niveau</t>
  </si>
  <si>
    <t xml:space="preserve">les niveaux bien réussis</t>
  </si>
  <si>
    <t xml:space="preserve">on sent l’inspiration MSX au niveau des possibilités de jeu, un poil réduites</t>
  </si>
  <si>
    <t xml:space="preserve">Future boy Conan</t>
  </si>
  <si>
    <t xml:space="preserve">Conan boy</t>
  </si>
  <si>
    <t xml:space="preserve">Un plateformer classique dans l’univers de l’iname</t>
  </si>
  <si>
    <t xml:space="preserve">les séquences animées qui donnent sa sacré cachet</t>
  </si>
  <si>
    <t xml:space="preserve">la jouabilité simple et un peu rigide</t>
  </si>
  <si>
    <t xml:space="preserve">Gotzendiener</t>
  </si>
  <si>
    <t xml:space="preserve">Nec avenue</t>
  </si>
  <si>
    <t xml:space="preserve">Un jeu d’aventure action qui brise les codes en permettant enfin à la princesse en détresse de se sauver toute seule, via un système classique en vue de dessus et des niveaux labyrinthiques parsemés d’énigmes</t>
  </si>
  <si>
    <t xml:space="preserve">le concept de la princesse qui prend les choses en main</t>
  </si>
  <si>
    <t xml:space="preserve">la jouabilité parfois raide</t>
  </si>
  <si>
    <t xml:space="preserve">Gulliver boy</t>
  </si>
  <si>
    <t xml:space="preserve">gulliver boy</t>
  </si>
  <si>
    <t xml:space="preserve">Un J-rpg classique ayant introduit les scènes animées dans les jeux pc engine, proposant une atmosphère parodique très sympa</t>
  </si>
  <si>
    <t xml:space="preserve">graphiquement top et barré</t>
  </si>
  <si>
    <t xml:space="preserve">vraiment très classique, univers mis à part</t>
  </si>
  <si>
    <t xml:space="preserve">Hellfire S</t>
  </si>
  <si>
    <t xml:space="preserve">Toaplan</t>
  </si>
  <si>
    <t xml:space="preserve">Un shooter spatial coloré</t>
  </si>
  <si>
    <t xml:space="preserve">Kabuki itto ryodan</t>
  </si>
  <si>
    <t xml:space="preserve">Accessoire (arcade card obligatoire) + Multi asymétrique (capacités) </t>
  </si>
  <si>
    <t xml:space="preserve">Un versus fighting très proche de street fighter dans le monde déjanté de tengai makyo (far east of eden)</t>
  </si>
  <si>
    <t xml:space="preserve">retrouver les persos barrés de la série dans un vs fighting</t>
  </si>
  <si>
    <t xml:space="preserve">joli et sympa à jouer</t>
  </si>
  <si>
    <t xml:space="preserve">évidemment déséquilibré</t>
  </si>
  <si>
    <t xml:space="preserve">Kaze kiri ninja action</t>
  </si>
  <si>
    <t xml:space="preserve">Un action game classique mais technique et bien exécuté</t>
  </si>
  <si>
    <t xml:space="preserve">la jouabilité assez complète</t>
  </si>
  <si>
    <t xml:space="preserve">Kunio kun nekketsu soccer</t>
  </si>
  <si>
    <t xml:space="preserve">Certainement la meilleure version du jeu de foot déconnant issu de la licence kunio kun, où tous les coups sont permis pour remporter le match</t>
  </si>
  <si>
    <t xml:space="preserve">l’ambiance mignonne et déridée</t>
  </si>
  <si>
    <t xml:space="preserve">défoncer son adversaire avec des tacles venus de l’espace</t>
  </si>
  <si>
    <t xml:space="preserve">pas tant d’options tactiques que ça</t>
  </si>
  <si>
    <t xml:space="preserve">diriger un seul joueur et attendre qu’on daigne vous faire la passe (même si l’appel de balle aide bien)</t>
  </si>
  <si>
    <t xml:space="preserve">L-DIS</t>
  </si>
  <si>
    <t xml:space="preserve">Un shooter classique à scrolling horizontal dont le style « mignon » dissimule mal une difficulté rapidement relevée</t>
  </si>
  <si>
    <t xml:space="preserve">assez complet niveau jouabilité</t>
  </si>
  <si>
    <t xml:space="preserve">bien ardu, trop parfois</t>
  </si>
  <si>
    <t xml:space="preserve">Legend of heroes  II – dragon slayer</t>
  </si>
  <si>
    <t xml:space="preserve">Un j-rpg classique mais efficace et plaisant</t>
  </si>
  <si>
    <t xml:space="preserve">l’univers top</t>
  </si>
  <si>
    <t xml:space="preserve">le système de combat un peu préhistorique</t>
  </si>
  <si>
    <t xml:space="preserve">Legend of Xanadu</t>
  </si>
  <si>
    <t xml:space="preserve">Un action RPG classique mais magnifique graphiquement alternant phases d’exploration en vue de dessus et combats en vue de profil</t>
  </si>
  <si>
    <t xml:space="preserve">l’univers et les graphismes, superbes</t>
  </si>
  <si>
    <t xml:space="preserve">Magicoal</t>
  </si>
  <si>
    <t xml:space="preserve">Hunex</t>
  </si>
  <si>
    <t xml:space="preserve">Un jeu à mi-chemin entre l’action RPG et le run n gun vue de dessus de type pocky &amp; rocky, proposant une belle expérience multijoueurs</t>
  </si>
  <si>
    <t xml:space="preserve">le bon mix entre action rpg et tir en vue de dessus</t>
  </si>
  <si>
    <t xml:space="preserve">techniquement réussi mais un peu daté</t>
  </si>
  <si>
    <t xml:space="preserve">Motteke tamago</t>
  </si>
  <si>
    <t xml:space="preserve">Un bomberman like tout mignon à base de canards et d’oeufs</t>
  </si>
  <si>
    <t xml:space="preserve">vraiment super chouchou</t>
  </si>
  <si>
    <t xml:space="preserve">aucune difficulté en solo</t>
  </si>
  <si>
    <t xml:space="preserve">Nadia - secret of blue water</t>
  </si>
  <si>
    <t xml:space="preserve">nadia et le secret de l’eau bleue</t>
  </si>
  <si>
    <t xml:space="preserve">Un visual novel proche du film intéractif retraçant le déroulement de l’anime de référence</t>
  </si>
  <si>
    <t xml:space="preserve">l’ambiance de l’animé fidèlement restituée</t>
  </si>
  <si>
    <t xml:space="preserve">ça reste un animé intéractif</t>
  </si>
  <si>
    <t xml:space="preserve">PC kid – bonk’s adventure</t>
  </si>
  <si>
    <t xml:space="preserve">Un plateformer déjanté devenue l’icone de la pc-engine</t>
  </si>
  <si>
    <t xml:space="preserve">l’univers barré et drôle</t>
  </si>
  <si>
    <t xml:space="preserve">un peu rigide parfois dans les commandes</t>
  </si>
  <si>
    <t xml:space="preserve">PC kid 2 – bonk’s revenge</t>
  </si>
  <si>
    <t xml:space="preserve">La suite du plateformer phare de la pc-engine</t>
  </si>
  <si>
    <t xml:space="preserve">toujours super drôle</t>
  </si>
  <si>
    <t xml:space="preserve">toujours super court</t>
  </si>
  <si>
    <t xml:space="preserve">Puyo puyo cd</t>
  </si>
  <si>
    <t xml:space="preserve">Un tetris-like adapté de puyo puyo 2 valant surtout pour son mode versus à base de combos d’élimination de bulles</t>
  </si>
  <si>
    <t xml:space="preserve">le système de combos toujours diabolique</t>
  </si>
  <si>
    <t xml:space="preserve">inépuisable en multi</t>
  </si>
  <si>
    <t xml:space="preserve">pas de bouleversement majeur depuis les débuts de la saga en 1991</t>
  </si>
  <si>
    <t xml:space="preserve">Red alert (last alert)</t>
  </si>
  <si>
    <t xml:space="preserve">Rambo – hommage</t>
  </si>
  <si>
    <t xml:space="preserve">Un jeu ressemblant fortement à Commando ou Mercs, mais exécuté de façon magistrale</t>
  </si>
  <si>
    <t xml:space="preserve">joli, jouable, agréable, zet avec un faux rambo dedans</t>
  </si>
  <si>
    <t xml:space="preserve">les musiques top</t>
  </si>
  <si>
    <t xml:space="preserve">Snatcher</t>
  </si>
  <si>
    <t xml:space="preserve">Un visual novel avant-gardiste saupoudré d’énigmes par le créateur de la série metal gear, Hideo Kojima, qui signe une scénario particulièrement captivant</t>
  </si>
  <si>
    <t xml:space="preserve">la claque graphique</t>
  </si>
  <si>
    <t xml:space="preserve">le scénario qui tue (beaucoup de monde)</t>
  </si>
  <si>
    <t xml:space="preserve">Space fantasy zone</t>
  </si>
  <si>
    <t xml:space="preserve">jeu jamais sorti dans le commerce</t>
  </si>
  <si>
    <t xml:space="preserve">space harrier – hommage</t>
  </si>
  <si>
    <t xml:space="preserve">un clone éhonté de space harrier jamais commercialisé</t>
  </si>
  <si>
    <t xml:space="preserve">très jouable</t>
  </si>
  <si>
    <t xml:space="preserve">c’est un VRAI plagiat</t>
  </si>
  <si>
    <t xml:space="preserve">une seule musique de niveau pour tout le jeu</t>
  </si>
  <si>
    <t xml:space="preserve">Splash lake</t>
  </si>
  <si>
    <t xml:space="preserve">Un puzzle game arcade aux commandes d’une autruche en vue de dessus, chargée de nettoyer chaque tableau en donnant des coups de bec sur les cases du labyrinthe, assurant l’affaissement du parcours et l’élimination des fâcheux</t>
  </si>
  <si>
    <t xml:space="preserve">diriger une autruche, c’est cool</t>
  </si>
  <si>
    <t xml:space="preserve">techniquement ça ne casse pas trois pattes à un canard</t>
  </si>
  <si>
    <t xml:space="preserve">les situations se renouvellent peu au fil des niveaux</t>
  </si>
  <si>
    <t xml:space="preserve">Steam heart’s</t>
  </si>
  <si>
    <t xml:space="preserve">Giga</t>
  </si>
  <si>
    <t xml:space="preserve">Technical group lab</t>
  </si>
  <si>
    <t xml:space="preserve">Un shooter classique mais efficace dans un écrin coquin faisant la part belle aux jeunes héroines peu farouches</t>
  </si>
  <si>
    <t xml:space="preserve">le rythme très soutenu</t>
  </si>
  <si>
    <t xml:space="preserve">le côté érotique bien distillé</t>
  </si>
  <si>
    <t xml:space="preserve">vraiment classique, univers mis à part</t>
  </si>
  <si>
    <t xml:space="preserve">Super real Mahjong P II III custom special</t>
  </si>
  <si>
    <t xml:space="preserve">Seta corporation</t>
  </si>
  <si>
    <t xml:space="preserve">Un jeu de mahjong complet et coquin de par sa partie strip-tease, dans sa version custom jamais commercialisée</t>
  </si>
  <si>
    <t xml:space="preserve">Sylphia</t>
  </si>
  <si>
    <t xml:space="preserve">Un shooter vertical classique mais rafraichissant au niveau notamment de son ambiance</t>
  </si>
  <si>
    <t xml:space="preserve">la mise en scène et les graphismes soignés</t>
  </si>
  <si>
    <t xml:space="preserve">pas super joli comparé aux mastodontes du support</t>
  </si>
  <si>
    <t xml:space="preserve">Tanjou debut</t>
  </si>
  <si>
    <t xml:space="preserve">Headroom</t>
  </si>
  <si>
    <t xml:space="preserve">tanjou debut</t>
  </si>
  <si>
    <t xml:space="preserve">Un jeu d’aventure préfigurant le genre visual novel incluant des notions d’entraînement de jeunes filles rêvant de devenir des stars</t>
  </si>
  <si>
    <t xml:space="preserve">le côté training assez prenant</t>
  </si>
  <si>
    <t xml:space="preserve">l’intéractivité assez limitée</t>
  </si>
  <si>
    <t xml:space="preserve">Valis 4</t>
  </si>
  <si>
    <t xml:space="preserve">Un jeu de plateforme-action efficace et classique dans la droite lignée de ses prédécesseurs</t>
  </si>
  <si>
    <t xml:space="preserve">la jouabilité Valis</t>
  </si>
  <si>
    <t xml:space="preserve">le bon graphique par rapport à ses prédécesseurs</t>
  </si>
  <si>
    <t xml:space="preserve">toujours un peu rigide (la jouabilité Valis, quoi)</t>
  </si>
  <si>
    <t xml:space="preserve">Winds of thunder (lord of thunder)</t>
  </si>
  <si>
    <t xml:space="preserve">Un shooter horizontal  de légende  et accessible</t>
  </si>
  <si>
    <t xml:space="preserve">la bande son dingue</t>
  </si>
  <si>
    <t xml:space="preserve">l’ambiance graphique superbe</t>
  </si>
  <si>
    <t xml:space="preserve">le déroulement classique</t>
  </si>
  <si>
    <t xml:space="preserve">Wonder boy III - monster lair</t>
  </si>
  <si>
    <t xml:space="preserve">Un épisode de la série des wonder boy, reprenant le mix entre plateforme et action mais proposant une partie orientée shoot, ainsi que la possibilité de joueur l’aventure à deux</t>
  </si>
  <si>
    <t xml:space="preserve">les graphismes colorés</t>
  </si>
  <si>
    <t xml:space="preserve">le mode deux joueurs qui apporte un vrai plus en terme de fun</t>
  </si>
  <si>
    <t xml:space="preserve">pas de grande évolution par rapport aux autres épisodes (mais ça va, on le vit bien)</t>
  </si>
  <si>
    <t xml:space="preserve">World heroes 2</t>
  </si>
  <si>
    <t xml:space="preserve">Un jeu de combat en vs permettant d’incarner des lutteurs s’inspirant de figures célèbres, dans des affrontements classiques mais plaisants grâce aux mimiques loufoques des personnages</t>
  </si>
  <si>
    <t xml:space="preserve">Ys book</t>
  </si>
  <si>
    <t xml:space="preserve">La compilation regroupant les deux opus fondateurs de ce A-RPG en vue de dessus, assez atypique en ce qu’il demande de foncer sur les ennemis pour les frapper</t>
  </si>
  <si>
    <t xml:space="preserve">visuellement minimaliste, mais charmant</t>
  </si>
  <si>
    <t xml:space="preserve">long et prenant, grâce à un univers réussi</t>
  </si>
  <si>
    <t xml:space="preserve">taper sans appuyer sur un bouton, il faut s’y faire</t>
  </si>
  <si>
    <t xml:space="preserve">Tengai Makyou: Karakuri Kakutoden</t>
  </si>
  <si>
    <t xml:space="preserve">Pc-FX</t>
  </si>
  <si>
    <t xml:space="preserve">se battre en dessin animé</t>
  </si>
  <si>
    <t xml:space="preserve">Un opus « baston fmv pour la grande série des tengai makyou</t>
  </si>
  <si>
    <t xml:space="preserve">visuellement au top</t>
  </si>
  <si>
    <t xml:space="preserve">le concept forcément limité</t>
  </si>
  <si>
    <r>
      <rPr>
        <sz val="11"/>
        <rFont val="Calibri"/>
        <family val="2"/>
        <charset val="1"/>
      </rPr>
      <t xml:space="preserve">After burner </t>
    </r>
    <r>
      <rPr>
        <sz val="11"/>
        <color rgb="FFFFFFFF"/>
        <rFont val="Calibri"/>
        <family val="2"/>
        <charset val="1"/>
      </rPr>
      <t xml:space="preserve">jsripoll</t>
    </r>
  </si>
  <si>
    <t xml:space="preserve">Commodore64</t>
  </si>
  <si>
    <t xml:space="preserve">cassette</t>
  </si>
  <si>
    <t xml:space="preserve">Le portage du grand classique du shoot de l’arcade, précurseur de la mode des shooters en fausse 3d</t>
  </si>
  <si>
    <t xml:space="preserve">ça tir et ça secoue de partout</t>
  </si>
  <si>
    <t xml:space="preserve">la précision régulièrement mise à mal</t>
  </si>
  <si>
    <t xml:space="preserve">le bon coup de vieux graphique</t>
  </si>
  <si>
    <t xml:space="preserve">Mayhem in monster land</t>
  </si>
  <si>
    <t xml:space="preserve">Apex computer prod</t>
  </si>
  <si>
    <t xml:space="preserve">Un jeu de plateforme ultra-mignon sorti sur le (très) tard de la console et faisant office de véritable vitrine technique, en plus de proposer une expérience plaisante rappelant kirby sur nes</t>
  </si>
  <si>
    <t xml:space="preserve">graphiquement au top pour le support</t>
  </si>
  <si>
    <t xml:space="preserve">la durée de vie faiblarde – 1H chrono en main</t>
  </si>
  <si>
    <t xml:space="preserve">Mean streak</t>
  </si>
  <si>
    <t xml:space="preserve">Dalali soft</t>
  </si>
  <si>
    <t xml:space="preserve">Mirrorsoft</t>
  </si>
  <si>
    <t xml:space="preserve">Un jeu de moto en 3d isométrique proposant d’anahiler obstacles et ennemis à coup de missiles</t>
  </si>
  <si>
    <t xml:space="preserve">le côté zaxxon à moto</t>
  </si>
  <si>
    <t xml:space="preserve">graphiquement stylé malgré le côté minimaliste</t>
  </si>
  <si>
    <t xml:space="preserve">la prise en main demande une certaine adaptation</t>
  </si>
  <si>
    <t xml:space="preserve">Monty on the run</t>
  </si>
  <si>
    <t xml:space="preserve">Un jeu de plateforme 2d frénétique et très prenant porté par une bande-son absolument magistrale</t>
  </si>
  <si>
    <t xml:space="preserve">sobre et efficace</t>
  </si>
  <si>
    <t xml:space="preserve">une taupe facile à manier</t>
  </si>
  <si>
    <t xml:space="preserve">la musique géniale qui s’ancre dans la tête</t>
  </si>
  <si>
    <t xml:space="preserve">Nebulus/castelian</t>
  </si>
  <si>
    <t xml:space="preserve">Triffix</t>
  </si>
  <si>
    <t xml:space="preserve">l’aspect graphique étonnant</t>
  </si>
  <si>
    <t xml:space="preserve">on fait toujours la même chose</t>
  </si>
  <si>
    <t xml:space="preserve">Spindizzy</t>
  </si>
  <si>
    <t xml:space="preserve">Electric dreams soft</t>
  </si>
  <si>
    <t xml:space="preserve">Un jeu d’adresse dans des parcours labyrinthiques assez semblable à marble madness mais remplaçant la boule par une toupie devant se frayer un chemin jusqu’au point d’arrivée sans tomber</t>
  </si>
  <si>
    <t xml:space="preserve">la physique de la « toupie », excellente</t>
  </si>
  <si>
    <t xml:space="preserve">la jouabilité un peu approximative à cause du type de controlleur</t>
  </si>
  <si>
    <t xml:space="preserve">Spooky castle</t>
  </si>
  <si>
    <t xml:space="preserve">Atlantis soft</t>
  </si>
  <si>
    <t xml:space="preserve">Un jeu de plateforme 2d en parcours assez typique de son époque, et proposant des niveaux bien conçus ainsi qu’une jouabilité exemplaire</t>
  </si>
  <si>
    <t xml:space="preserve">le petit côté Rick dangerous qui va bien</t>
  </si>
  <si>
    <t xml:space="preserve">graphiquement momoche mais touchant</t>
  </si>
  <si>
    <t xml:space="preserve">Zaxxon</t>
  </si>
  <si>
    <t xml:space="preserve">Synsoft (US Gold)</t>
  </si>
  <si>
    <t xml:space="preserve">Un shoot typiquement arcade en 3d isométrique, assez révolutionnaire pour son époque en plus d’être particulièrement amusant</t>
  </si>
  <si>
    <t xml:space="preserve">la 3d isométrique efficace qui donne un style unique</t>
  </si>
  <si>
    <t xml:space="preserve">Fury of furries</t>
  </si>
  <si>
    <t xml:space="preserve">Atreid</t>
  </si>
  <si>
    <t xml:space="preserve">Kalysto</t>
  </si>
  <si>
    <t xml:space="preserve">Exclu gamme Amiga hors micro</t>
  </si>
  <si>
    <t xml:space="preserve">Un concept anticipant the lost vikings dans lequel le joueur peut incarner quatre boules de poils de couleur différentes et possédant chacune des pouvoirs spécifiques permettant de braver les différents obstacles des parcours</t>
  </si>
  <si>
    <t xml:space="preserve">les énigmes variées et plutôt bien vues</t>
  </si>
  <si>
    <t xml:space="preserve">la prise en main pas évidente et souffrant parfois d’inertie</t>
  </si>
  <si>
    <t xml:space="preserve">techniquement pas foufou</t>
  </si>
  <si>
    <t xml:space="preserve">Prehistorik</t>
  </si>
  <si>
    <t xml:space="preserve">Un jeu de plateforme classique et « old school » aux commandes d’un homme préhistorique, valant surtout pour son humour et son côté inexplicablement addictif</t>
  </si>
  <si>
    <t xml:space="preserve">l’humour général</t>
  </si>
  <si>
    <t xml:space="preserve">la bande-son rigolote</t>
  </si>
  <si>
    <t xml:space="preserve">la jouabilité très particulière à laquelle il faut se faire</t>
  </si>
  <si>
    <t xml:space="preserve">c’est très vite très dur</t>
  </si>
  <si>
    <t xml:space="preserve">Project x</t>
  </si>
  <si>
    <t xml:space="preserve">Un shoot en vue de profil proposant un univers graphique particulièrement réussi pour l’époque</t>
  </si>
  <si>
    <t xml:space="preserve">graphiquement, c’est joli</t>
  </si>
  <si>
    <t xml:space="preserve">une galère rien que pour passer le second niveau !</t>
  </si>
  <si>
    <t xml:space="preserve">envoyer valser son premier ennemi de gauche à droite</t>
  </si>
  <si>
    <t xml:space="preserve">jaleco</t>
  </si>
  <si>
    <t xml:space="preserve">Un concept proche de bubble bobble, mettant le joueur aux commandes d’une petite fée capable de créer des échelles et de balancer ses ennemis grâce à sa baguette magique</t>
  </si>
  <si>
    <t xml:space="preserve">vraiment ultra mignon, avec une bande-son enchanteresse</t>
  </si>
  <si>
    <t xml:space="preserve">la maniabilité souple</t>
  </si>
  <si>
    <t xml:space="preserve">le niveau de difficulté ras les paquerettes, qui casse la stratégie</t>
  </si>
  <si>
    <t xml:space="preserve">Silkworm</t>
  </si>
  <si>
    <t xml:space="preserve">Un shooter horizontal particulièrement fun permettant à deux joueurs coopératifs d’incarner respectivement un hélicoptère de combat et une jeep équipée d’une mitrailleuse lourde</t>
  </si>
  <si>
    <t xml:space="preserve">la complémentarité entre hélico et jeep, parfaite</t>
  </si>
  <si>
    <t xml:space="preserve">le level design top</t>
  </si>
  <si>
    <t xml:space="preserve">peut déclencher des phases d’engueulades d’anthologie à deux</t>
  </si>
  <si>
    <t xml:space="preserve">Sleepwalker</t>
  </si>
  <si>
    <t xml:space="preserve">CTA dev</t>
  </si>
  <si>
    <t xml:space="preserve">Jeu dont les bénéfices ont été intégralement reversés au Comic relief</t>
  </si>
  <si>
    <t xml:space="preserve">Un puzzle game en vue de profil, rappelant le concept de lemmings, permettant d’incarner un chien fidèle désireux de veiller à la sécurité de son maître somnambule en le préservant des chutes, obstacles et autres dangers se dressant sur sa route</t>
  </si>
  <si>
    <t xml:space="preserve">le concept de surveillance de somnambule</t>
  </si>
  <si>
    <t xml:space="preserve">donner un coup de pied aux fesses à son maître</t>
  </si>
  <si>
    <t xml:space="preserve">assez classique et répétitif une fois la surprise passée</t>
  </si>
  <si>
    <t xml:space="preserve">Yo!joe!</t>
  </si>
  <si>
    <t xml:space="preserve">Scipio</t>
  </si>
  <si>
    <t xml:space="preserve">Un jeu de plateforme 2d coloré et très réussi, proposant en outre, fait rare pour l’époque, un mode deux joueurs en coopératif</t>
  </si>
  <si>
    <t xml:space="preserve">le jeu à deux (malgré les intéractivités limitées)</t>
  </si>
  <si>
    <t xml:space="preserve">Arabian nights</t>
  </si>
  <si>
    <t xml:space="preserve">Amiga CD 32</t>
  </si>
  <si>
    <t xml:space="preserve">Buzz</t>
  </si>
  <si>
    <t xml:space="preserve">Exclu gamme Amiga</t>
  </si>
  <si>
    <t xml:space="preserve">Un jeu de plateforme classique mais proposant un univers graphique réussi et une jouabilité exemplaire</t>
  </si>
  <si>
    <t xml:space="preserve">le premier niveau culte</t>
  </si>
  <si>
    <t xml:space="preserve">la musique superbe</t>
  </si>
  <si>
    <t xml:space="preserve">la claque du premier niveau qui laisse place à du « plus classique »</t>
  </si>
  <si>
    <t xml:space="preserve">Cool coyote - fire and ice</t>
  </si>
  <si>
    <t xml:space="preserve">Graftgold</t>
  </si>
  <si>
    <t xml:space="preserve">Renegade</t>
  </si>
  <si>
    <t xml:space="preserve">Un jeu de plateforme classique à la bande-son désopilante, mettant le joueur dans la peau d’un coyote désireux de sauver ses petits disséminés aux quatre coins du niveau</t>
  </si>
  <si>
    <t xml:space="preserve">le thème musical principal, une vraie pépite</t>
  </si>
  <si>
    <t xml:space="preserve">le principe un peu redondant de « recherche de chiots » aux quatre coins du niveau</t>
  </si>
  <si>
    <t xml:space="preserve">la jouabilité basique et un poil rigide</t>
  </si>
  <si>
    <t xml:space="preserve">Heimdall 2</t>
  </si>
  <si>
    <t xml:space="preserve">The 8th day</t>
  </si>
  <si>
    <t xml:space="preserve">Un jeu de rôle en 3d isométrique proposant exploration de donjons lugubres, énigmes et combats au sein d’un monde vivant et coloré rappelant cadaver et autres solstice/equinoxe</t>
  </si>
  <si>
    <t xml:space="preserve">la prise en main un poil archaique</t>
  </si>
  <si>
    <t xml:space="preserve">l’animation taillée à la serpe</t>
  </si>
  <si>
    <t xml:space="preserve">Pirates gold</t>
  </si>
  <si>
    <t xml:space="preserve">MPS labs</t>
  </si>
  <si>
    <t xml:space="preserve">Sid Meier</t>
  </si>
  <si>
    <t xml:space="preserve">Un jeu d’aventure ouvert mixant phases de duel, phases d’exploration et chasse au trésor, permettant de donner l’impression d’une vraie gestion de vie de pirate</t>
  </si>
  <si>
    <t xml:space="preserve">la sensation de vivre sa vie de pirate</t>
  </si>
  <si>
    <t xml:space="preserve">graphiquement momoche</t>
  </si>
  <si>
    <t xml:space="preserve">rigide sur la majorité des phases de jeu</t>
  </si>
  <si>
    <t xml:space="preserve">Premiere</t>
  </si>
  <si>
    <t xml:space="preserve">ressentir la vraie tension d’un duel au pistolet</t>
  </si>
  <si>
    <t xml:space="preserve">Un jeu de plateforme classique mais à l’atmosphère particulièrement réussie, qui invite le héros à traverser des studios qui sont autant de décors sur des thèmes cinématographiques variés</t>
  </si>
  <si>
    <t xml:space="preserve">une immersion impeccable grâce à des niveaux riches en détails</t>
  </si>
  <si>
    <t xml:space="preserve">la difficulté parfois un peu abusive</t>
  </si>
  <si>
    <t xml:space="preserve">Atic atac</t>
  </si>
  <si>
    <t xml:space="preserve">ZX Spectrum</t>
  </si>
  <si>
    <t xml:space="preserve">Ultimate play the game</t>
  </si>
  <si>
    <t xml:space="preserve">Ultimate play</t>
  </si>
  <si>
    <t xml:space="preserve">Un ancêtre du A-RPG à la zelda, qui propose déjà exploration de donjons labyrinthiques, inventaire et énigmes</t>
  </si>
  <si>
    <t xml:space="preserve">le côté exploration bien sympa</t>
  </si>
  <si>
    <t xml:space="preserve">la palette graphique qui rend parfois un peu fou</t>
  </si>
  <si>
    <t xml:space="preserve">Cobra</t>
  </si>
  <si>
    <t xml:space="preserve">Jonathan Smith</t>
  </si>
  <si>
    <t xml:space="preserve">Un ancêtre du run n gun, assez simple dans son concept mais proposant des niveaux remplis d’ennemis jaillissant de toutes parts</t>
  </si>
  <si>
    <t xml:space="preserve">graphiquement impressionnant pour le support même si ça clignotte beaucoup</t>
  </si>
  <si>
    <t xml:space="preserve">plié en 10 minutes</t>
  </si>
  <si>
    <t xml:space="preserve">non le jeu n’a rien à voir avec la licence comics</t>
  </si>
  <si>
    <t xml:space="preserve">Knight lore</t>
  </si>
  <si>
    <t xml:space="preserve">L’ancêtre des jeux d’exploration de donjon en 3d isométrique, proposant une patte graphique particulière typique de la console et un challenge intéressant</t>
  </si>
  <si>
    <t xml:space="preserve">la sensation d’exploration, la vraie</t>
  </si>
  <si>
    <t xml:space="preserve">un bon cachet graphique</t>
  </si>
  <si>
    <t xml:space="preserve">côté animation et palette de couleurs par contre, attention les yeux</t>
  </si>
  <si>
    <t xml:space="preserve">Jet set Willy (manic miner 2)</t>
  </si>
  <si>
    <t xml:space="preserve">Matthew Smith</t>
  </si>
  <si>
    <t xml:space="preserve">Software projects</t>
  </si>
  <si>
    <t xml:space="preserve">Un jeu de plateforme en parcours classique mais excellemment réalisé, proposant des épreuves variées</t>
  </si>
  <si>
    <t xml:space="preserve">le level design top et varié</t>
  </si>
  <si>
    <t xml:space="preserve">la trogne du héros</t>
  </si>
  <si>
    <t xml:space="preserve">un peu trop de couleurs à la fois sur certains passages</t>
  </si>
  <si>
    <t xml:space="preserve">Gunpey ex</t>
  </si>
  <si>
    <t xml:space="preserve">Wonderswan C</t>
  </si>
  <si>
    <t xml:space="preserve">Koto laboratory</t>
  </si>
  <si>
    <t xml:space="preserve">jeu électronique</t>
  </si>
  <si>
    <t xml:space="preserve">Dernier jeu de Gunpey Yokoi avant son décés, porté sur cette machine par sa société</t>
  </si>
  <si>
    <t xml:space="preserve">Tetsuya Mizuguchi + Gunpey Yokoi</t>
  </si>
  <si>
    <t xml:space="preserve">Le puzzle game de Gunpey Yokoi demandant de bien relier des lignes afin de les faire disparaître</t>
  </si>
  <si>
    <t xml:space="preserve">simple et addictif</t>
  </si>
  <si>
    <t xml:space="preserve">moins tactique qu’un puyo puyo ou qu’un tetris</t>
  </si>
  <si>
    <t xml:space="preserve">Alone in the dark – longbox</t>
  </si>
  <si>
    <t xml:space="preserve">3DO</t>
  </si>
  <si>
    <t xml:space="preserve">L’ancêtre du survival horror façon final fantasy, développé par une équipe française</t>
  </si>
  <si>
    <t xml:space="preserve">la sensation de liberté (inédite à l’époque)</t>
  </si>
  <si>
    <t xml:space="preserve">l’aventure globalement plaisante</t>
  </si>
  <si>
    <t xml:space="preserve">les changements de caméra « surprise »</t>
  </si>
  <si>
    <t xml:space="preserve">jouabilité et graphismes aux fraises pour le joueur actuel</t>
  </si>
  <si>
    <t xml:space="preserve">Gex</t>
  </si>
  <si>
    <t xml:space="preserve">Un jeu de plateforme atypique dans lequel le héros, un lézard, a le pouvoir de s’agripper partout</t>
  </si>
  <si>
    <t xml:space="preserve">diriger un héros-lézard</t>
  </si>
  <si>
    <t xml:space="preserve">s’accrocher partout</t>
  </si>
  <si>
    <t xml:space="preserve">un certain manque d’ambition dans l’exploitation des pouvoirs du héros</t>
  </si>
  <si>
    <t xml:space="preserve">Graphiquement , c’est assez contestable</t>
  </si>
  <si>
    <t xml:space="preserve">Kingdom : the far reaches</t>
  </si>
  <si>
    <t xml:space="preserve">Un FMV d’aventure refait à partir de l’arcade et proposant désormais une petite composante point n click</t>
  </si>
  <si>
    <t xml:space="preserve">un petit côté dragon’s lair, mais sans hurler de douleur</t>
  </si>
  <si>
    <t xml:space="preserve">la rejouabilité limitée</t>
  </si>
  <si>
    <t xml:space="preserve">Policenauts</t>
  </si>
  <si>
    <t xml:space="preserve">Un visual novel intéractif réalisé par Hidéo kojima, qui propose une aventure plus intéractive que le très similaire snatcher via l’implémentation plus significative  d’énigmes et autres éléments de point ni click</t>
  </si>
  <si>
    <t xml:space="preserve">l’histoire diaboliquement efficace</t>
  </si>
  <si>
    <t xml:space="preserve">graphiquement, c’est superbe</t>
  </si>
  <si>
    <t xml:space="preserve">très dirigiste, forcément</t>
  </si>
  <si>
    <t xml:space="preserve">Policenauts pilot disk</t>
  </si>
  <si>
    <t xml:space="preserve">Une démo de Policenauts comprenant de nombreux concept arts du jeu complet en bonus</t>
  </si>
  <si>
    <t xml:space="preserve">les multiples documents graphiques disponibles</t>
  </si>
  <si>
    <t xml:space="preserve">donne vraiment envie d’acheter le jeu</t>
  </si>
  <si>
    <t xml:space="preserve">la démo est pliée en 20 minutes</t>
  </si>
  <si>
    <t xml:space="preserve">Litil divil</t>
  </si>
  <si>
    <t xml:space="preserve">CDI</t>
  </si>
  <si>
    <t xml:space="preserve">Phillips</t>
  </si>
  <si>
    <t xml:space="preserve">Un jeu d’aventure mélangeant phases de labyrinthes et phases d’action, dans un environnement coloré plein de second degré</t>
  </si>
  <si>
    <t xml:space="preserve">la diversité des séquences de jeu</t>
  </si>
  <si>
    <t xml:space="preserve">trop de morts injustes en phases labyrinthes</t>
  </si>
  <si>
    <t xml:space="preserve">The apprentice</t>
  </si>
  <si>
    <t xml:space="preserve">Vision factory</t>
  </si>
  <si>
    <t xml:space="preserve">Un jeu de plateforme classique mais formidablement réalisé</t>
  </si>
  <si>
    <t xml:space="preserve">vraiment jouable</t>
  </si>
  <si>
    <t xml:space="preserve">Atari cartouche 1</t>
  </si>
  <si>
    <t xml:space="preserve">Evercade</t>
  </si>
  <si>
    <t xml:space="preserve">Blaze</t>
  </si>
  <si>
    <t xml:space="preserve">Une compilation des classiques de l’éditeur incluant : 1. Adventure (2600) 2. Alien Brigade (7800) 3. Aqua venture (2600) 4. Asteroids (2600) 5. Canyon Bomber (2600) 6. Centipede (2600) 7. Crystal Castles (2600) 8. Desert Falcon (2600) 9. Double Dunk (2600) 10. Food Fight (7800) 11. Gravitar (2600) 12. Missile Command (2600) 13. Motor Psycho (7800) 14. Night Driver (2600) 15. Ninja Golf (7800) 16. Steeplechase (2600) 17. Sword quest Earth world (2600) 18. Tempest (2600) 19. Video Pinball (2600) 20. Yars Return (2600) </t>
  </si>
  <si>
    <t xml:space="preserve">Ninja golf, toujours délicieusement stupide</t>
  </si>
  <si>
    <t xml:space="preserve">pas mal de vieilleries</t>
  </si>
  <si>
    <t xml:space="preserve">BOX B</t>
  </si>
  <si>
    <t xml:space="preserve">Atari cartouche 2</t>
  </si>
  <si>
    <t xml:space="preserve">Une compilation des classiques de l’éditeur incluant : 1. Air Sea Battle (2600) 2. Asteroids (7800) 3. Basketbrawl (7800) 4. Bowling (2600) 5. Centipede (7800) 6. Dark Chambers (2600) 7. Demons to Diamonds (2600) 8. Desert Falcon (7800) 9. Haunted House (2600) 10. Human Canonball (2600) 11. Millipede (2600) 12. Planet Smashers (7800) 13. Radar Lock (2600) 14. Real sports Tennis (2600) 15. Solaris (2600) 16. Sprint master (2600) 17. Street Racer (2600) 18. Submarine Commander (2600) 19. Wizard (2600) 20. Yars' Revenge (2600) </t>
  </si>
  <si>
    <t xml:space="preserve">la bonne collection de classiques</t>
  </si>
  <si>
    <t xml:space="preserve">encore des vieilleries</t>
  </si>
  <si>
    <t xml:space="preserve">Bitmap brothers collection 1</t>
  </si>
  <si>
    <t xml:space="preserve">multiples (amiga, megadrive)</t>
  </si>
  <si>
    <t xml:space="preserve">Une compilation de grands classiques des Bitmap Brothers (the chaos engine, speedball, speedball 2, speedball 2100, xenon 2)</t>
  </si>
  <si>
    <t xml:space="preserve">Speedball 2, top</t>
  </si>
  <si>
    <t xml:space="preserve">on aurait aimé moins de speedball et l’ajout d’autres franchises</t>
  </si>
  <si>
    <t xml:space="preserve">BOX C</t>
  </si>
  <si>
    <t xml:space="preserve">Codemasters collection 1</t>
  </si>
  <si>
    <t xml:space="preserve">Une compilation des perles 16bits de Codemasters ( Sensible Soccer - International Edition, Cannon Fodder, Big Nose Freaks Out, Tennis All-Stars, Mega-Lo-Mania, Big Nose the Caveman, Cosmic Spacehead, Psycho Pinball, Bee 52,  MiG 29 - Soviet Fighter, The Ultimate Stuntman, Super Skidmarks, Boomerang Kid, Linus Spacehead, CJ’s Elephant Antics, F-16 Renegade, Stunt Buggie)</t>
  </si>
  <si>
    <t xml:space="preserve">De belles pépites (cannon fodder, sensible soccer…)</t>
  </si>
  <si>
    <t xml:space="preserve">d’autres choses moins sympa</t>
  </si>
  <si>
    <t xml:space="preserve">Data east cartouche 1</t>
  </si>
  <si>
    <t xml:space="preserve">Multiples (préhistoire, snes)</t>
  </si>
  <si>
    <t xml:space="preserve">Une compilation des classiques de l’éditeur incluant : 1. Bad Dudes 2. Burger time 3. Burnin' Rubber (bump &amp; Jump) 4. Fighter's history 5. Joe &amp; Mac 2: lost in the tropics 6. Karate Champ 7. Magical drop 2 8. Midnight resistance 9. Side pocket 10. Two crude Dudes.</t>
  </si>
  <si>
    <t xml:space="preserve">Joe et mac, toujours cool</t>
  </si>
  <si>
    <t xml:space="preserve">quelques titres dispensables</t>
  </si>
  <si>
    <t xml:space="preserve">Data east arcade cartouche 1</t>
  </si>
  <si>
    <t xml:space="preserve">Une compilation de jeux arcade de Data east incluant : Bad dudes, burning rubber, burger timefighter’s history, joe &amp; mac 2, karate champ, magical drop 2, midnight resistance, side pocket, two crude dudes</t>
  </si>
  <si>
    <t xml:space="preserve">pas mal de jeux inédits</t>
  </si>
  <si>
    <t xml:space="preserve">quelques bouses (le billard quoi …)</t>
  </si>
  <si>
    <t xml:space="preserve">inclus dans evercade premium</t>
  </si>
  <si>
    <t xml:space="preserve">Gaelco arcade cartouche 1</t>
  </si>
  <si>
    <t xml:space="preserve">Gaelco</t>
  </si>
  <si>
    <t xml:space="preserve">Une compilation de jeux arcade de Gaelco : world rally, Alligator hunt, biomechanical toy, glass, snowboard championship, thunder hoop</t>
  </si>
  <si>
    <t xml:space="preserve">plein de jeux inédits en domestique</t>
  </si>
  <si>
    <t xml:space="preserve">world rally, top</t>
  </si>
  <si>
    <t xml:space="preserve">un peu de bouses aussi</t>
  </si>
  <si>
    <t xml:space="preserve">Indie heroes cartouche 1</t>
  </si>
  <si>
    <t xml:space="preserve">Une compilation de jeux de la scène indépendante (Alien Cat 2 (Mega Drive), Anguna (Game Boy Advance), Chain Break (Game Boy), Deadeus (Game Boy), Debtor (Mega Drive), Doodle World (NES), Flea (NES), FoxyLand (Mega Drive), Kubo 3 (NES), Ploid (NES), Quest Arrest (Game Boy), Super Homebrew War (NES), Twin Dragons (NES), Uchūsen (NES)</t>
  </si>
  <si>
    <t xml:space="preserve">Des petites pépites homebrew</t>
  </si>
  <si>
    <t xml:space="preserve">peu de vraies stars</t>
  </si>
  <si>
    <t xml:space="preserve">Interplay cartouche 1</t>
  </si>
  <si>
    <t xml:space="preserve">Multiples (nes, megadrive)</t>
  </si>
  <si>
    <t xml:space="preserve">Une compilation des classiques de l’éditeur incluant : 1. Battle chess 2. Boogerman 3. Clay Fighter 4. Earthworm Jim 5. Incantation 6. Titan. </t>
  </si>
  <si>
    <t xml:space="preserve">Earthworm jim en portable</t>
  </si>
  <si>
    <t xml:space="preserve">le mauvais goût de Boogerman</t>
  </si>
  <si>
    <t xml:space="preserve">Interplay cartouche 2</t>
  </si>
  <si>
    <t xml:space="preserve">Multiples (snes, megadrive)</t>
  </si>
  <si>
    <t xml:space="preserve">Une compilation des classiques de l’éditeur incluant : 1. Clay Fighter 2 2. Clay mates 3. Earthworm Jim 2 4. Prehistoric man 5. The adventures of Rad gravity 6. The brainies. </t>
  </si>
  <si>
    <t xml:space="preserve">Prehistorik man, cool</t>
  </si>
  <si>
    <t xml:space="preserve">clay fighter a mal vieilli</t>
  </si>
  <si>
    <t xml:space="preserve">Jaleco cartouche 1</t>
  </si>
  <si>
    <t xml:space="preserve">Une compilation des classiques de l’éditeur incluant : Astyanax, Bases Loaded, Brawl Brothers, City Connection, Earth Defense Force, Operation Logic Bomb, Rival Turf!, Super Goal! 2, The Ignition Factor, Totally Rad,</t>
  </si>
  <si>
    <t xml:space="preserve">une bonne fournie de bons jeux oubliés</t>
  </si>
  <si>
    <t xml:space="preserve">pas de vraies stars</t>
  </si>
  <si>
    <t xml:space="preserve">Lynx collection 1</t>
  </si>
  <si>
    <t xml:space="preserve">Lynx</t>
  </si>
  <si>
    <t xml:space="preserve">Une compilations des jeux de la portable d’Atari incluant : Scrapyard Dog, Basketbrawl, Super Asteroids/Missile Command, Awesome Golf, Crystal Mines II: Buried Treasure, CyberVirus, Dracula the Undead, Gordo 106, Ishido: The Way of Stones, Jimmy Connors Tennis, Loopz, Malibu Bikini Volleyball, MegaPak, Power Factor, Remnant, Super Sqweek, Xump</t>
  </si>
  <si>
    <t xml:space="preserve">une bonne entrevue de la lynx</t>
  </si>
  <si>
    <t xml:space="preserve">c’était pas terrible, la lynx</t>
  </si>
  <si>
    <t xml:space="preserve">Lynx collection 2</t>
  </si>
  <si>
    <t xml:space="preserve">Une compilations des jeux de la portable d’Atari incluant :  California Games., Todd's Adventures in Slimeworld, Electro Cop,  Gates of Zendocon,  Zarlor Mercenary, Blue Lightning, Chips Challenge, Checkered Flag.</t>
  </si>
  <si>
    <t xml:space="preserve">Megacat cartouche 1</t>
  </si>
  <si>
    <t xml:space="preserve">Megacat</t>
  </si>
  <si>
    <t xml:space="preserve">Une compilation des classiques de l’éditeur incluant : 1. Almost Hero 2. Coffee Crisis 3. Creepy Brawlers 4. Justice Duel 5. Little Medusa 6. Log Jammers 7. Multitude 8. Old Towers 9. Super Painter 10. Tänzer </t>
  </si>
  <si>
    <t xml:space="preserve">un bon bol de neo retro</t>
  </si>
  <si>
    <t xml:space="preserve">pas de vrais classiques</t>
  </si>
  <si>
    <t xml:space="preserve">Namco cartouche 1</t>
  </si>
  <si>
    <t xml:space="preserve">Multiples (préhistoire, nes)</t>
  </si>
  <si>
    <t xml:space="preserve">Une compilation des classiques de l’éditeur incluant : 1. Battle Cars 2. Dig Dug 3. Galaxian 4. Libble Rabble 5. Mappy 6. Mappy Kids (Official Translation) 7. Metal Marines 8. Pac Man 9. Quad Challenge 10. Star Luster 11. Xevious </t>
  </si>
  <si>
    <t xml:space="preserve">une bonne fournée de grands classiques</t>
  </si>
  <si>
    <t xml:space="preserve">xevious, cool</t>
  </si>
  <si>
    <t xml:space="preserve">c’est du vieux de chez vieux</t>
  </si>
  <si>
    <t xml:space="preserve">Namco cartouche 2</t>
  </si>
  <si>
    <t xml:space="preserve">Une compilation des classiques de l’éditeur incluant : 1. Galaga 2. Pac-Attack 3. Tower of Druaga 4. Phelios 5. Dragon Spirit 6. Dig Dug 2 7. Burning Force 8. Weapon Lord 9. Warp Man 10. Splatter house 2 11. Splatter house 3 </t>
  </si>
  <si>
    <t xml:space="preserve">Dragon spirit et splatter house, yes !</t>
  </si>
  <si>
    <t xml:space="preserve">il n’y a pas que des stars, clairement</t>
  </si>
  <si>
    <t xml:space="preserve">Olivier twins collection</t>
  </si>
  <si>
    <t xml:space="preserve">Une compialtion des principaux épisodes de Fantastic Dizzy et quelques autres curiosités : Treasure Island Dizzy, Fantastic Dizzy, Go! Dizzy Go!, Dizzy The Adventurer, Panic Dizzy, Wonderland Dizzy, Mystery World Dizzy, BMX Simulator, FireHawk, Dream World Pogie and Super Robin Hood</t>
  </si>
  <si>
    <t xml:space="preserve">la série Dizzy toute mignonne, encore aujourd’hui</t>
  </si>
  <si>
    <t xml:space="preserve">sympa mais pas légendaire non plus, même à l’époque</t>
  </si>
  <si>
    <t xml:space="preserve">Piko cartouche 1</t>
  </si>
  <si>
    <t xml:space="preserve">Piko</t>
  </si>
  <si>
    <t xml:space="preserve">Une compilation des classiques de l’éditeur incluant : 1. 8-Eyes 2. Brave Battle Saga 3. Canon - Legends of the New Gods 4. Dorke and Ymp 5. Dragon View 6. Darken 7. Iron Commando 8. Jim Power - The Lost Dimension 9. Magic Girl 10. Nightshade 11. Power Pigs of the Dark Ages 12. Power Punch II 13. Radical Rex 14. Switchblade 15. The Humans 16. The Immortal 17. Tin head 18. Top Racer 19. Water Margin 20. Way of the exploding fist </t>
  </si>
  <si>
    <t xml:space="preserve">Piko cartouche 2</t>
  </si>
  <si>
    <t xml:space="preserve">Une compilation des classiques de l’éditeur incluant : Brutal Sports Football, Elimination Boat Duel, Football Madness, Full Throttle, All American Racing, Hoops Shut Up And Jam, Hoops Shut Up And Jam 2, Power Football, Racing Fever, Soccer Kid, Summer Challenge, Top Racer 2, Winter Challenge, World Trophy Soccer,</t>
  </si>
  <si>
    <t xml:space="preserve">Renovation collection</t>
  </si>
  <si>
    <t xml:space="preserve">Multiples (pc engine)</t>
  </si>
  <si>
    <t xml:space="preserve">Une compilation de jeux de l’éditeur Renovation (● Arcus Odyssey ● Beast Wrestler ● Dino Land ● El Viento ● Exile ● Final Zone ● Gaiares ● Granada ● Sol-Deace ● Traysia ● Valis: The Fantasm Soldier ● Valis 3)</t>
  </si>
  <si>
    <t xml:space="preserve">Un myriade de bons jeux d’époque</t>
  </si>
  <si>
    <t xml:space="preserve">il manque des Valis</t>
  </si>
  <si>
    <t xml:space="preserve">Technos cartouche 1</t>
  </si>
  <si>
    <t xml:space="preserve">Une compilation des classiques de l’éditeur incluant : Renegade (1987), Double Dragon (1988) &amp; Double Dragon II: The Revenge (1989), Super Dodge Ball (1988), River City Ransom/Street Gangs, Super Spike V’Ball (1989) et Crash ‘N’ the Boys: Street Challenge (1992)</t>
  </si>
  <si>
    <t xml:space="preserve">de vraies stars de l’arcade</t>
  </si>
  <si>
    <t xml:space="preserve">il faut aimer le beat them up</t>
  </si>
  <si>
    <t xml:space="preserve">Technos arcade cartouche 1</t>
  </si>
  <si>
    <t xml:space="preserve">Une compilation de versions arcade incluant : the combatribes, double dragon 2, double dragon 3, Battle lane, mania challenge, minky monkey, mysterious stones  dr john’s adventure</t>
  </si>
  <si>
    <t xml:space="preserve">les versions arcade fidèles de mythes (double dragon)</t>
  </si>
  <si>
    <t xml:space="preserve">pas mal de déchet</t>
  </si>
  <si>
    <t xml:space="preserve">3D Pinball - creepy night</t>
  </si>
  <si>
    <t xml:space="preserve">Dynamix</t>
  </si>
  <si>
    <t xml:space="preserve">Un jeu de flipper à plusieurs niveaux, magistralement réussi au point de vue graphique, proposant des objectifs successifs permettant de rejoindre la chambre de boss de chaque plateau</t>
  </si>
  <si>
    <t xml:space="preserve">le concept du flipper d’aventure, super sympa</t>
  </si>
  <si>
    <t xml:space="preserve">la bande-son qui met bien dedans</t>
  </si>
  <si>
    <t xml:space="preserve">on aurait aimé un peu plus de tables</t>
  </si>
  <si>
    <t xml:space="preserve">Complet boite crystal</t>
  </si>
  <si>
    <t xml:space="preserve">3D ultra minigolf 2</t>
  </si>
  <si>
    <t xml:space="preserve">Un jeu de minigolf humoristique et très réussi jouable à la souris</t>
  </si>
  <si>
    <t xml:space="preserve">les parcours variés et bien construits</t>
  </si>
  <si>
    <t xml:space="preserve">l’humour généreusement distillé dans les parcours et les commentaires de la voix of</t>
  </si>
  <si>
    <t xml:space="preserve">graphiquement ça reste basique</t>
  </si>
  <si>
    <t xml:space="preserve">Age of empires gold</t>
  </si>
  <si>
    <t xml:space="preserve">age of empires</t>
  </si>
  <si>
    <t xml:space="preserve">Bruce Shelley</t>
  </si>
  <si>
    <t xml:space="preserve">Le premier opus du RTS de légende</t>
  </si>
  <si>
    <t xml:space="preserve">la souplesse générale du système de jeu (construire où l’on veut…)</t>
  </si>
  <si>
    <t xml:space="preserve">la grande variété de civilisations</t>
  </si>
  <si>
    <t xml:space="preserve">un peu rustique graphiquement</t>
  </si>
  <si>
    <t xml:space="preserve">Age of empires II</t>
  </si>
  <si>
    <t xml:space="preserve">Le second opus du jeu de stratégie temps réel de référence, permettant de revivre des morceaux d’histoire au temps de Jeanne d’Arc et de lancer des joutes improbables pour détruire les cités adverses à grand renfort d’éléphants de guerre</t>
  </si>
  <si>
    <t xml:space="preserve">le doublage du mode histoire, pourritos</t>
  </si>
  <si>
    <t xml:space="preserve">finir son beau village et le voir piétiné sous un troupeau d’éléphants perses</t>
  </si>
  <si>
    <t xml:space="preserve">Age of empires III</t>
  </si>
  <si>
    <t xml:space="preserve">Le troisième opus du jeu de stratégie de référence, orientant sa vision sur les civilisations plus récentes issues de la conquête de l’Amérique ou des ères asiatiques tout en conservant les mécaniques de ses prédécesseurs</t>
  </si>
  <si>
    <t xml:space="preserve">la variété des peuples et unités associées</t>
  </si>
  <si>
    <t xml:space="preserve">rien de bien révolutionnaire depuis le 2</t>
  </si>
  <si>
    <t xml:space="preserve">Age of mythology gold</t>
  </si>
  <si>
    <t xml:space="preserve">La transposition de système de jeu de référence dans l’univers mythologique, permettant de renforcer son armée avec force pouvoirs divins et figures déiques</t>
  </si>
  <si>
    <t xml:space="preserve">les possibilités tactiques toujours aussi nombreuses</t>
  </si>
  <si>
    <t xml:space="preserve">les invocations qui reversent parfois les parties</t>
  </si>
  <si>
    <t xml:space="preserve">la représentation 3d réussie mais moins « stylée » que la 2d des épisodes précédents</t>
  </si>
  <si>
    <t xml:space="preserve">Bad mojo</t>
  </si>
  <si>
    <t xml:space="preserve">Pulse entertainment</t>
  </si>
  <si>
    <t xml:space="preserve">Un jeu totalement atypique aux commandes d’un cafard qui doit se frayer un chemin à travers les nombreux pièges des niveaux, au sein d’un scénario à la fois drôle et glauque</t>
  </si>
  <si>
    <t xml:space="preserve">les énigmes généralement astucieuses et bien calibrées</t>
  </si>
  <si>
    <t xml:space="preserve">quelques passages de mauvais goût, tout de même</t>
  </si>
  <si>
    <t xml:space="preserve">Blade runner</t>
  </si>
  <si>
    <t xml:space="preserve">Un point n click proposant un scénario parallèle au film tout en réutilisant pleinement son identité sombre</t>
  </si>
  <si>
    <t xml:space="preserve">le scénario original et réussi</t>
  </si>
  <si>
    <t xml:space="preserve">l’ambiance Blade Runner</t>
  </si>
  <si>
    <t xml:space="preserve">déroulement plaisant mais souvent un peu passif</t>
  </si>
  <si>
    <t xml:space="preserve">Baldur's gate compilation</t>
  </si>
  <si>
    <r>
      <rPr>
        <sz val="11"/>
        <rFont val="Calibri"/>
        <family val="2"/>
        <charset val="1"/>
      </rPr>
      <t xml:space="preserve">Feargus Urquhart + </t>
    </r>
    <r>
      <rPr>
        <sz val="11"/>
        <color rgb="FF000000"/>
        <rFont val="Calibri"/>
        <family val="2"/>
        <charset val="1"/>
      </rPr>
      <t xml:space="preserve">Ray Muzyka and Greg Zeschuk </t>
    </r>
  </si>
  <si>
    <t xml:space="preserve">La compilation regroupant les deux premiers épisodes de la saga de jeux de rôle et leur extension respective</t>
  </si>
  <si>
    <t xml:space="preserve">l’univers cohérent et fouillé</t>
  </si>
  <si>
    <t xml:space="preserve">la durée de vie qui ne se moque pas du monde</t>
  </si>
  <si>
    <t xml:space="preserve">globalement lourd à diriger</t>
  </si>
  <si>
    <t xml:space="preserve">Blood bowl legendary edition</t>
  </si>
  <si>
    <t xml:space="preserve">Un jeu de football américain sous forme de jeu de plateau, avec force lancers de dés, techniques sournoises et gestion d’équipement et habilités </t>
  </si>
  <si>
    <t xml:space="preserve">le mix entre foot américain et jeu de rôle</t>
  </si>
  <si>
    <t xml:space="preserve">graphiquement un peu faiblard</t>
  </si>
  <si>
    <t xml:space="preserve">la chance qui peut briser des rêves de grandeur</t>
  </si>
  <si>
    <t xml:space="preserve">Braid</t>
  </si>
  <si>
    <t xml:space="preserve">Number none</t>
  </si>
  <si>
    <t xml:space="preserve">Mumbo jumbo</t>
  </si>
  <si>
    <t xml:space="preserve">Un jeu de plateforme orienté puzzle et très réussi dans lequel le personnage principal a le pouvoir bien pratique de remonter le temps</t>
  </si>
  <si>
    <t xml:space="preserve">l’utilisation intelligente du voyage dans le temps</t>
  </si>
  <si>
    <t xml:space="preserve">la fin, extra</t>
  </si>
  <si>
    <t xml:space="preserve">l’aspect graphique qui fait un peu smartphone</t>
  </si>
  <si>
    <t xml:space="preserve">Chaos league</t>
  </si>
  <si>
    <t xml:space="preserve">Une expérience mixant jeu de football américain et jeu de plateau, inspiré du premier épisode de la série blood bowl mais avec une approche en temps réel</t>
  </si>
  <si>
    <t xml:space="preserve">la jouabilité à la fois complète et ultra fun</t>
  </si>
  <si>
    <t xml:space="preserve">les doublages du mode scénario, géniaux</t>
  </si>
  <si>
    <t xml:space="preserve">techniquement correct sans plus</t>
  </si>
  <si>
    <t xml:space="preserve">Civilization V – complete</t>
  </si>
  <si>
    <t xml:space="preserve">Un jeu de gestion globale dans la stricte lignée de la série, proposant de construire et gérer son empire à travers les ages d’un point de vue tant guerrier que scientifique</t>
  </si>
  <si>
    <t xml:space="preserve">les possibilités de gestion phénoménales</t>
  </si>
  <si>
    <t xml:space="preserve">pouvoir gagner sans combattre (même si cela reste très théorique)</t>
  </si>
  <si>
    <t xml:space="preserve">demande un vrai investissement préalable pour maîtriser les ficelles</t>
  </si>
  <si>
    <t xml:space="preserve">Compilation amiga/atari retro classix</t>
  </si>
  <si>
    <t xml:space="preserve">Amiga/Atari</t>
  </si>
  <si>
    <t xml:space="preserve">Une compilation de plus de 1200 jeux issus de la période amiga/atari st</t>
  </si>
  <si>
    <t xml:space="preserve">le concept « hotte du père noel » pour les vétérans de l’amiga (et de l’Atari)</t>
  </si>
  <si>
    <t xml:space="preserve">la petite couche de bouse qui masque les pépites (et inversement)</t>
  </si>
  <si>
    <t xml:space="preserve">Contrast</t>
  </si>
  <si>
    <t xml:space="preserve">Un jeu d’ambiance magnifique graphiquement, abusant des jeux d’ombres et de lumière, offrant un système de jeu de plateforme très grandement orienté puzzle</t>
  </si>
  <si>
    <t xml:space="preserve">les énigmes 2d ou 3d à base de jeux de lumière</t>
  </si>
  <si>
    <t xml:space="preserve">la patte graphique superbe</t>
  </si>
  <si>
    <t xml:space="preserve">techniquement pas au niveau de la partie artistique</t>
  </si>
  <si>
    <t xml:space="preserve">Dark messiah</t>
  </si>
  <si>
    <t xml:space="preserve">source engine</t>
  </si>
  <si>
    <t xml:space="preserve">Un excellent  représentant de la catégorie FPS RPG, proposant un univers sombre et un système de jeu très complet permettant d’orienter pleinement sa façon de jouer</t>
  </si>
  <si>
    <t xml:space="preserve">techniquement à la traîne</t>
  </si>
  <si>
    <t xml:space="preserve">Desperados</t>
  </si>
  <si>
    <t xml:space="preserve">Un concept similaire à Commandos, qui mixe stratégie et infiltration en vue de dessus aux commandes de plusieurs membres d’une équipe multi-spécialiste</t>
  </si>
  <si>
    <t xml:space="preserve">les situations d’infiltration variées et ouvertes à multiples apporches</t>
  </si>
  <si>
    <t xml:space="preserve">quelques passages un peu pénibles ou abusivement difficiles</t>
  </si>
  <si>
    <t xml:space="preserve">Diablo 2 complete</t>
  </si>
  <si>
    <t xml:space="preserve">arriver face au premier boss et flipper (alors qu’en fait, non, il est naze)</t>
  </si>
  <si>
    <t xml:space="preserve">précurseur des hack n slash jouables en réseau</t>
  </si>
  <si>
    <t xml:space="preserve">Stieg Hedlund + Bill Roper + Rob Pardo</t>
  </si>
  <si>
    <t xml:space="preserve">Un hack n slash de référence proposant tout un panel de pouvoirs et d’équipements afin de défourailler à tout va dans des niveaux glauques et splendides</t>
  </si>
  <si>
    <t xml:space="preserve">la jouabilité complète et diablement précise</t>
  </si>
  <si>
    <t xml:space="preserve">l’univers à la fois cataclysmique et épique</t>
  </si>
  <si>
    <t xml:space="preserve">les niveaux aléatoires parfois génériques</t>
  </si>
  <si>
    <t xml:space="preserve">Divinity anthology</t>
  </si>
  <si>
    <t xml:space="preserve">Une compilation regroupant les trois épisodes majeurs (divinity, divinity 2 et beyond divinity) de la série de jeu de rôle</t>
  </si>
  <si>
    <t xml:space="preserve">vivre une véritable épopée heroic fantasy</t>
  </si>
  <si>
    <t xml:space="preserve">la durée de vie phénoménale</t>
  </si>
  <si>
    <t xml:space="preserve">Divinity dragon commander</t>
  </si>
  <si>
    <t xml:space="preserve">Un jeu de stratégie offensif proposant en outre la possibilité de prendre part aux hostilités à dos de dragon</t>
  </si>
  <si>
    <t xml:space="preserve">affuter sa stratégie et tout crâmer à dos de dragon</t>
  </si>
  <si>
    <t xml:space="preserve">un poil répétitif au niveau des situations de jeu</t>
  </si>
  <si>
    <t xml:space="preserve">Double dragon trilogy</t>
  </si>
  <si>
    <t xml:space="preserve">Atainment</t>
  </si>
  <si>
    <t xml:space="preserve">L’adaptation des trois premiers volets arcade du célèbre beat them up</t>
  </si>
  <si>
    <t xml:space="preserve">les trois opus de l’arcade convertis fidèlement</t>
  </si>
  <si>
    <t xml:space="preserve">la manette offerte en bonus</t>
  </si>
  <si>
    <t xml:space="preserve">le coup de vieux de l’angoisse</t>
  </si>
  <si>
    <t xml:space="preserve">Dreamfall + longest journey</t>
  </si>
  <si>
    <t xml:space="preserve">Funcom</t>
  </si>
  <si>
    <t xml:space="preserve">Micro applications</t>
  </si>
  <si>
    <t xml:space="preserve">Une compilation de deux point n click riches et graphiquement intéressants, proposant une aventure d’autant plus longue que son épilogue ne sortira que bien des années après sa parution</t>
  </si>
  <si>
    <t xml:space="preserve">deux aventures de loooongue haleine</t>
  </si>
  <si>
    <t xml:space="preserve">les mondes traversés, créatifs et souvent originaux</t>
  </si>
  <si>
    <t xml:space="preserve">au niveau du système de jeu, c’est du point n click de chez basique</t>
  </si>
  <si>
    <t xml:space="preserve">Dungeon keeper 2</t>
  </si>
  <si>
    <t xml:space="preserve">Le simulateur de gestion de donjon par excellence, demandant de gérer ses ressources, construire des salles et repousser les odieux héros souhaitant débarrasser le monde du mal, au sein d’un jeu de gestion en vue de dessus</t>
  </si>
  <si>
    <t xml:space="preserve">l’ambiance de joyeux bordel</t>
  </si>
  <si>
    <t xml:space="preserve">les héros que l’on prend plaisir à martyriser</t>
  </si>
  <si>
    <t xml:space="preserve">on finit par toujours suivre le même schéma</t>
  </si>
  <si>
    <t xml:space="preserve">Endless legend</t>
  </si>
  <si>
    <t xml:space="preserve">Un jeu de gestion et stratégie à mi-chemin entre civilisation et des jeux de stratégie plus « actifs », proposant un système très complet (et complexe)</t>
  </si>
  <si>
    <r>
      <rPr>
        <sz val="11"/>
        <color rgb="FF000000"/>
        <rFont val="Calibri"/>
        <family val="2"/>
        <charset val="1"/>
      </rPr>
      <t xml:space="preserve">à la fois joli et très lisible  </t>
    </r>
    <r>
      <rPr>
        <sz val="11"/>
        <color rgb="FFFFFFFF"/>
        <rFont val="Calibri"/>
        <family val="2"/>
        <charset val="1"/>
      </rPr>
      <t xml:space="preserve">jsripoll</t>
    </r>
  </si>
  <si>
    <t xml:space="preserve">l’univers vraiment classe</t>
  </si>
  <si>
    <t xml:space="preserve">le rythme un peu lent – mais c’est le genre qui veut ça</t>
  </si>
  <si>
    <t xml:space="preserve">Europa universalis IV - extreme ed</t>
  </si>
  <si>
    <t xml:space="preserve">Un jeu de gestion d’empire parfaitement complet, plus rapide que civilization et doté d’une réalisation graphique propre et nette</t>
  </si>
  <si>
    <t xml:space="preserve">combattre dans la vraie Europe</t>
  </si>
  <si>
    <t xml:space="preserve">la profondeur stratégique dingue</t>
  </si>
  <si>
    <t xml:space="preserve">niveau animation, c’est woodstock (en 1824)</t>
  </si>
  <si>
    <t xml:space="preserve">la position de départ qui peut parfois sceller un destin</t>
  </si>
  <si>
    <t xml:space="preserve">Evil genius</t>
  </si>
  <si>
    <t xml:space="preserve">Elixir studios</t>
  </si>
  <si>
    <t xml:space="preserve">Un dungeon keeper dans un monde parodiant James Bond, très fun malgré une jouabilité assez rigide</t>
  </si>
  <si>
    <t xml:space="preserve">techniquement pas au niveau, hélas</t>
  </si>
  <si>
    <t xml:space="preserve">la jouabilité manque de souplesse</t>
  </si>
  <si>
    <t xml:space="preserve">Experience 112</t>
  </si>
  <si>
    <t xml:space="preserve">Lexis numérique</t>
  </si>
  <si>
    <t xml:space="preserve">Un jeu d’aventure atypique dans lequel le joueur contrôle les dispositifs d’un paquebot (lumière, interrupteurs etc ..) afin de guider l’héroine dans son enquête</t>
  </si>
  <si>
    <t xml:space="preserve">le concept efficace et vraiment bien mené</t>
  </si>
  <si>
    <t xml:space="preserve">l’héroine qui n’en fait parfois qu’à sa tête</t>
  </si>
  <si>
    <t xml:space="preserve">on se sent parfois un peu trop spectateur</t>
  </si>
  <si>
    <t xml:space="preserve">Fallout collection</t>
  </si>
  <si>
    <t xml:space="preserve">Feargus Urquhart + Tim Cain + Chris Avellone</t>
  </si>
  <si>
    <t xml:space="preserve">Une compilation regroupant les deux opus 2d de la saga de jeu de rôle  et l’épisode tactics proposant une alternative à la formule de base</t>
  </si>
  <si>
    <t xml:space="preserve">Fallout 2, buggé mais dingue</t>
  </si>
  <si>
    <t xml:space="preserve">Fallout 1 a bien bien veilli</t>
  </si>
  <si>
    <t xml:space="preserve">Farcry</t>
  </si>
  <si>
    <t xml:space="preserve">se retrouver au milieu d’une baie paradisiaque, libre d’aller où l’on veut</t>
  </si>
  <si>
    <t xml:space="preserve">précurseur des FPS en monde ouvert</t>
  </si>
  <si>
    <t xml:space="preserve">sauve le monde (tout seul)+ twist de ouf</t>
  </si>
  <si>
    <t xml:space="preserve">Cry engine</t>
  </si>
  <si>
    <t xml:space="preserve">Avec half life, l’un des précurseurs des FPS proposant une aventure narrative sophistiquée, qui propose en outre un monde (faussement) ouvert magnifique au sein d’iles paradisiaques parcourable à pied ou en véhicule</t>
  </si>
  <si>
    <t xml:space="preserve">une île paradisiaque comme terrain de jeu</t>
  </si>
  <si>
    <t xml:space="preserve">le mode histoire top</t>
  </si>
  <si>
    <t xml:space="preserve">plus scripté qu’il n’y parait</t>
  </si>
  <si>
    <t xml:space="preserve">Freelancer</t>
  </si>
  <si>
    <t xml:space="preserve">Digital anvil</t>
  </si>
  <si>
    <t xml:space="preserve">Une aventure spatiale complète en mode libre, mixant découverte, commerce et shoot spatial dans une infinité de galaxies</t>
  </si>
  <si>
    <t xml:space="preserve">l’univers rempli de choses à faire</t>
  </si>
  <si>
    <t xml:space="preserve">les phases de shoot bien fun</t>
  </si>
  <si>
    <t xml:space="preserve">les temps de trajet parfois trop longs</t>
  </si>
  <si>
    <t xml:space="preserve">graphiquement réussi mais générique</t>
  </si>
  <si>
    <r>
      <rPr>
        <sz val="11"/>
        <rFont val="Calibri"/>
        <family val="2"/>
        <charset val="1"/>
      </rPr>
      <t xml:space="preserve">Goat simulator  </t>
    </r>
    <r>
      <rPr>
        <sz val="11"/>
        <color rgb="FFFFFFFF"/>
        <rFont val="Calibri"/>
        <family val="2"/>
        <charset val="1"/>
      </rPr>
      <t xml:space="preserve">jsripoll</t>
    </r>
  </si>
  <si>
    <t xml:space="preserve">Un simulateur de chèvre dans toute sa plandeur, issu d’une blague devenue commercialisable, et proposant de visiter un monde ouvert au commande de l’animal sus cité et de lui faire vivre moult aventures</t>
  </si>
  <si>
    <t xml:space="preserve">Gunman chronicles</t>
  </si>
  <si>
    <t xml:space="preserve">Rewolf software</t>
  </si>
  <si>
    <t xml:space="preserve">Un FPS dans une atmosphère de western futuriste créée par une équipe de moddeurs sur la base du moteur d’half-life</t>
  </si>
  <si>
    <t xml:space="preserve">la jouabilité à la halflife</t>
  </si>
  <si>
    <t xml:space="preserve">Heroes of might and magic 3 hd</t>
  </si>
  <si>
    <t xml:space="preserve">3DO company</t>
  </si>
  <si>
    <t xml:space="preserve">Le remaster de l’un des meilleurs épisodes de la saga de jeu de rôle stratégique mixant avec brio plusieurs concepts allant de la construction à la gestion tactique</t>
  </si>
  <si>
    <t xml:space="preserve">l’aspect stratégique super poussé (champs de bataille, citadelle…)</t>
  </si>
  <si>
    <t xml:space="preserve">la remise à jour technique</t>
  </si>
  <si>
    <t xml:space="preserve">assez répétitif une fois les clés de développement assimilées</t>
  </si>
  <si>
    <t xml:space="preserve">Homeworld remastered</t>
  </si>
  <si>
    <t xml:space="preserve">Relic entertainment</t>
  </si>
  <si>
    <t xml:space="preserve">Un jeu de stratégie spatiale demandant au joueur de constituer sa flotte et de remplir une série de mission qui s’enchaînent, donnant l’impression de bâtir une véritable armada spatiale</t>
  </si>
  <si>
    <t xml:space="preserve">la sensation de puissance aux commandes de tous ces vaisseaux</t>
  </si>
  <si>
    <t xml:space="preserve">difficile d’accès, parfois impitoyable</t>
  </si>
  <si>
    <t xml:space="preserve">I am bread</t>
  </si>
  <si>
    <t xml:space="preserve">Bossa studios</t>
  </si>
  <si>
    <t xml:space="preserve">Ravens court</t>
  </si>
  <si>
    <t xml:space="preserve">premier simulateur de biscotte au monde</t>
  </si>
  <si>
    <t xml:space="preserve">Un simulateur de tartine toastée qui a bien du pain sur la planche pour rejoindre son objectif à la force de ses rotations</t>
  </si>
  <si>
    <t xml:space="preserve">dire aux copains qu’on a fini un simulateur de toast</t>
  </si>
  <si>
    <t xml:space="preserve">le système de jeu peu souple (en même temps pour un toast…)</t>
  </si>
  <si>
    <t xml:space="preserve">In memoriam</t>
  </si>
  <si>
    <t xml:space="preserve">Top online solo</t>
  </si>
  <si>
    <t xml:space="preserve">Un jeu d’aventure atypique mixant puzzles, recherches en ligne (sur le vrai Internet) et déduction pour arriver à dénouer l’histoire d’un mystérieux tueur en série</t>
  </si>
  <si>
    <t xml:space="preserve">le scénario efficace (passé une phase un peu longuette de mise en place)</t>
  </si>
  <si>
    <t xml:space="preserve">l’utilisation cross-media qui donne la sensation de résoudre une véritable enquête</t>
  </si>
  <si>
    <t xml:space="preserve">rester bloqué 20 minutes sur un petit mécanisme insolent</t>
  </si>
  <si>
    <t xml:space="preserve">Indiana Jones and the fate of Atlantis</t>
  </si>
  <si>
    <t xml:space="preserve">Indiana Jones</t>
  </si>
  <si>
    <t xml:space="preserve">Harrisson Ford</t>
  </si>
  <si>
    <t xml:space="preserve">Un point n click d’exception par les maîtres du genre, proposant une aventure originale du héros éponyme</t>
  </si>
  <si>
    <t xml:space="preserve">le scénario au top</t>
  </si>
  <si>
    <t xml:space="preserve">les différents concepts et options de jeu</t>
  </si>
  <si>
    <t xml:space="preserve">techniquement c’est parfois un peu brouillé</t>
  </si>
  <si>
    <t xml:space="preserve">Jedi knight - dark forces 2 gold</t>
  </si>
  <si>
    <t xml:space="preserve">Un FPS rythmé et bien réalisé dans l’univer de star wars, et un grand classique du genre sur pc</t>
  </si>
  <si>
    <t xml:space="preserve">l’ambiance star wars parfaitement restituée</t>
  </si>
  <si>
    <t xml:space="preserve">un fps parfaitement équilibré</t>
  </si>
  <si>
    <t xml:space="preserve">techniquement, ça a pris un bon coup de vieux</t>
  </si>
  <si>
    <t xml:space="preserve">Legend of Kyrandia - book one</t>
  </si>
  <si>
    <t xml:space="preserve">se retrouver au milieu du dédales de grottes, avec une seule lumière restante</t>
  </si>
  <si>
    <t xml:space="preserve">Un point n click très réussi issu du monde amiga, doté d’un scénario décontracté au cours duquel un héros sans peur ni reproche s’oppose à un bouffon sorcier odieux</t>
  </si>
  <si>
    <t xml:space="preserve">le monde coloré et bien varié</t>
  </si>
  <si>
    <t xml:space="preserve">le héros à la fois sérieux et déconnant</t>
  </si>
  <si>
    <t xml:space="preserve">une crise de nerf latente sur certaines énigmes</t>
  </si>
  <si>
    <t xml:space="preserve">Les sims - intégrale </t>
  </si>
  <si>
    <t xml:space="preserve">reconstruire sa maison, à quelques détails près</t>
  </si>
  <si>
    <t xml:space="preserve">boitier metallique</t>
  </si>
  <si>
    <t xml:space="preserve">Astuce : un code permet d’avoir l’argent infini et transforme le jeu en simulateur d’architecture (ctrl+alt+shift+C puis klapaucius)</t>
  </si>
  <si>
    <t xml:space="preserve">Liberticide (refus des alliances lgbt) + DLC abusifs</t>
  </si>
  <si>
    <t xml:space="preserve">La version complète du premier simulateur de vie quotidienne, mettant le joueur aux commandes de personnages dont il doit satisfaire les besoins, et accessoirement construire le logis à l’aide d’un outil de conception particulièrement fourni et efficace</t>
  </si>
  <si>
    <t xml:space="preserve">des possibilités de constructions gigantesques</t>
  </si>
  <si>
    <t xml:space="preserve">la partie « vie » bien étoffée au fil des extensions</t>
  </si>
  <si>
    <t xml:space="preserve">Little big adventure 2</t>
  </si>
  <si>
    <t xml:space="preserve">La suite du jeu d’aventure, peaufinant le système de jeu et les graphismes sans renier son héritage</t>
  </si>
  <si>
    <t xml:space="preserve">le monde et l’histoire originaux et décalés</t>
  </si>
  <si>
    <t xml:space="preserve">graphiquement aride</t>
  </si>
  <si>
    <t xml:space="preserve">Lucas arts - le meilleur de l'aventure</t>
  </si>
  <si>
    <t xml:space="preserve">multiple (maniac mansion, grim fandango, monkey island, Sam &amp; Max)</t>
  </si>
  <si>
    <t xml:space="preserve">héros improbable + voyage dans le temps / mondes parallèles</t>
  </si>
  <si>
    <t xml:space="preserve">Ron Gilbert + Tim Schafer + Dave Grossman</t>
  </si>
  <si>
    <t xml:space="preserve">Un coffret regroupant les meilleurs point ni click de l’époque Lucas arts (Day of the Tentacle - Sam &amp; Max hit the road - The curse of Monkey island - Escape from Monkey island - Full Throttle - Dig - Grim Fandango)</t>
  </si>
  <si>
    <t xml:space="preserve">day on the tentacle et la saga monkey island, topissimes</t>
  </si>
  <si>
    <t xml:space="preserve">graphiquement vieux mais toujours charmant (si on aime les pixels)</t>
  </si>
  <si>
    <t xml:space="preserve">certaines énigmes à s’arracher les cheveux</t>
  </si>
  <si>
    <t xml:space="preserve">Machinarium</t>
  </si>
  <si>
    <t xml:space="preserve">Lace mamba</t>
  </si>
  <si>
    <t xml:space="preserve">Un point n click astucieux dans un monde de robots, proposant un mix classique mais parfaitement exécuté  d’énigmes et d’avancées scénaristiques</t>
  </si>
  <si>
    <t xml:space="preserve">le style graphique original et efficace</t>
  </si>
  <si>
    <t xml:space="preserve">l’histoire plus profonde et touchante qu’escompté</t>
  </si>
  <si>
    <t xml:space="preserve">le rythme parfois un peu soporifique</t>
  </si>
  <si>
    <t xml:space="preserve">Megarace</t>
  </si>
  <si>
    <t xml:space="preserve">Software toolworks</t>
  </si>
  <si>
    <t xml:space="preserve">Un jeu de course arcade intégrant des décors en cinématiques pré-calculées</t>
  </si>
  <si>
    <r>
      <rPr>
        <sz val="11"/>
        <color rgb="FF000000"/>
        <rFont val="Calibri"/>
        <family val="2"/>
        <charset val="1"/>
      </rPr>
      <t xml:space="preserve">la mise en scène au top  </t>
    </r>
    <r>
      <rPr>
        <sz val="11"/>
        <color rgb="FFFFFFFF"/>
        <rFont val="Calibri"/>
        <family val="2"/>
        <charset val="1"/>
      </rPr>
      <t xml:space="preserve">jsripoll</t>
    </r>
  </si>
  <si>
    <t xml:space="preserve">les rails invisibles</t>
  </si>
  <si>
    <t xml:space="preserve">le bon gros coup de vieux</t>
  </si>
  <si>
    <t xml:space="preserve">Monaco grand prix racing simulation 2</t>
  </si>
  <si>
    <t xml:space="preserve">Ubisoft Paris</t>
  </si>
  <si>
    <t xml:space="preserve">Un jeu de formule 1 parfaitement positionné entre arcade et simulation et offrant un environnement 3d parfaitement propre</t>
  </si>
  <si>
    <t xml:space="preserve">une pépite niveau conduite</t>
  </si>
  <si>
    <t xml:space="preserve">une petite touchette et la course est finie</t>
  </si>
  <si>
    <t xml:space="preserve">l’ordi qui conduit parfois comme une patate furieuse</t>
  </si>
  <si>
    <t xml:space="preserve">Morrowind gold edition</t>
  </si>
  <si>
    <t xml:space="preserve">Un FPS-RPG en monde ouvert, proposant de multiples heures d’exploration dans un univers cohérent mais dangereux</t>
  </si>
  <si>
    <t xml:space="preserve">Elder scroll dans un monde ouvert librement visitable</t>
  </si>
  <si>
    <t xml:space="preserve">plein de possibilités, de pouvoirs, de choses à faire</t>
  </si>
  <si>
    <t xml:space="preserve">graphiquement terne et répétitif</t>
  </si>
  <si>
    <t xml:space="preserve">être malchanceux et tomber sur une araignée surboostée qui tue en deux coups</t>
  </si>
  <si>
    <t xml:space="preserve">Motocross madness 2</t>
  </si>
  <si>
    <t xml:space="preserve">motocross madness</t>
  </si>
  <si>
    <t xml:space="preserve">Un jeu de motocross déjanté proposant un mode circuit cross et un mode libre </t>
  </si>
  <si>
    <t xml:space="preserve">la jouabilité fun de chez fun</t>
  </si>
  <si>
    <t xml:space="preserve">arriver au bord de la zone libre et….</t>
  </si>
  <si>
    <t xml:space="preserve">Motorsport manager</t>
  </si>
  <si>
    <t xml:space="preserve">Gestion – sportive</t>
  </si>
  <si>
    <t xml:space="preserve">Playsport games</t>
  </si>
  <si>
    <t xml:space="preserve">Un jeu de gestion fun et complet mettant le joueur aux commandes d’une écurie de formule 1, avec tous les aspects de management liés à cette fonction</t>
  </si>
  <si>
    <t xml:space="preserve">l’aspect gestion complet incluant technique, politique et finances</t>
  </si>
  <si>
    <t xml:space="preserve">l’immersion sympa dans le sport auto</t>
  </si>
  <si>
    <t xml:space="preserve">un peu trop facile une fois les mécaniques de gagne comprises</t>
  </si>
  <si>
    <t xml:space="preserve">pour chipoter : l’absence des vraies écuries</t>
  </si>
  <si>
    <t xml:space="preserve">Myst collection</t>
  </si>
  <si>
    <t xml:space="preserve">Brad Dourif</t>
  </si>
  <si>
    <t xml:space="preserve">La compilation regroupant les 5 premiers opus (myst, riven, exile, revelation et end of ages) de l’une des plus grande saga de point n click de l’histoire</t>
  </si>
  <si>
    <t xml:space="preserve">Les dizaines heures d’énigmes, toutes ingénieuses</t>
  </si>
  <si>
    <t xml:space="preserve">globalement stylé et magnifique (malgré le petit coup de vieux)</t>
  </si>
  <si>
    <t xml:space="preserve">on est souvent seul</t>
  </si>
  <si>
    <t xml:space="preserve">Nicky boom 1+2</t>
  </si>
  <si>
    <t xml:space="preserve">Retro games</t>
  </si>
  <si>
    <t xml:space="preserve">Le portage de deux bons jeux de plateforme 2d de l’ère amiga, toujours aussi agréables à parcourir malgré leur aspect désuet</t>
  </si>
  <si>
    <t xml:space="preserve">une merveille de jouabilité</t>
  </si>
  <si>
    <t xml:space="preserve">le level design super malin</t>
  </si>
  <si>
    <t xml:space="preserve">le héros un peu flippant dans son design</t>
  </si>
  <si>
    <t xml:space="preserve">Nicky boom 2 en retrait sur tous les points</t>
  </si>
  <si>
    <t xml:space="preserve">No one lives forever 2</t>
  </si>
  <si>
    <t xml:space="preserve">Un précurseur du FPS scénarisé, daNs une ambiance efficace flIrtant tant du côté de James Bond qu’avec l’esthétique de OSS 117</t>
  </si>
  <si>
    <t xml:space="preserve">l’ambiance et l’héroine, exquises</t>
  </si>
  <si>
    <t xml:space="preserve">techniquement, c’était déjà pas bien folichon avant...donc…</t>
  </si>
  <si>
    <t xml:space="preserve">Nox</t>
  </si>
  <si>
    <t xml:space="preserve">Un concurrent de poids à la série diablo, qui propose une interface claire, une gestion des équipements et compétence complète et une aventure riche et réussie</t>
  </si>
  <si>
    <t xml:space="preserve">de pures sensations à la diablo</t>
  </si>
  <si>
    <t xml:space="preserve">très classique pour son genre</t>
  </si>
  <si>
    <t xml:space="preserve">Phantasmagoria</t>
  </si>
  <si>
    <t xml:space="preserve">précurseur des jeux utilisant des séquences filmées</t>
  </si>
  <si>
    <t xml:space="preserve">Ken &amp; Roberta Williams</t>
  </si>
  <si>
    <t xml:space="preserve">Un point n click assez gore incluant de vraies scènes filmées, menant une jeune femme à enquêter sur le sort des ex-épouses d’un homme visiblement bien dérangé</t>
  </si>
  <si>
    <t xml:space="preserve">l’ambiance troublante et réussie</t>
  </si>
  <si>
    <t xml:space="preserve">l’enquête captivante de bout en bout</t>
  </si>
  <si>
    <t xml:space="preserve">un peu trop de gore kitsch pour son propre bien</t>
  </si>
  <si>
    <t xml:space="preserve">Pizza syndicate</t>
  </si>
  <si>
    <t xml:space="preserve">Software 2000</t>
  </si>
  <si>
    <t xml:space="preserve">Un jeu de gestion loufoque mais pointu à la tête d’une pizzeria locale désireuse de conquérir le monde</t>
  </si>
  <si>
    <t xml:space="preserve">la gestion hyper-complète</t>
  </si>
  <si>
    <t xml:space="preserve">le style graphique cool qui pose une ambiance cool</t>
  </si>
  <si>
    <t xml:space="preserve">on a tendance à toujours refaire la même chose à chaque partie</t>
  </si>
  <si>
    <t xml:space="preserve">au final, on n’apprend pas à faire une vraie bonne pizza</t>
  </si>
  <si>
    <t xml:space="preserve">Planescape torment</t>
  </si>
  <si>
    <t xml:space="preserve">Black Isle</t>
  </si>
  <si>
    <t xml:space="preserve">héros amnésique + joue le méchant</t>
  </si>
  <si>
    <t xml:space="preserve">Un jeu de rôle proche de baldur’s gate et issu du système donjons et dragons proposant de diriger plusieurs personnages lancés dans une enquête sur fond d’immortalité</t>
  </si>
  <si>
    <t xml:space="preserve">l’ambiance sombre et malsaine</t>
  </si>
  <si>
    <t xml:space="preserve">la profondeur de jeu superbe</t>
  </si>
  <si>
    <t xml:space="preserve">parfois un peu trop alambiqué pour son propre bien</t>
  </si>
  <si>
    <t xml:space="preserve">un peu trop cru peut être, parfois</t>
  </si>
  <si>
    <t xml:space="preserve">Rise of nations gold</t>
  </si>
  <si>
    <t xml:space="preserve">Big huge games</t>
  </si>
  <si>
    <t xml:space="preserve">Un concurrent de poids à la série age of empires, proposant de nombreuses fonctionnalités  tant dans le volet construction/gestion de que dans le domaine militaire</t>
  </si>
  <si>
    <t xml:space="preserve">de pures sensations à la age of empires</t>
  </si>
  <si>
    <t xml:space="preserve">RPG maker vx</t>
  </si>
  <si>
    <t xml:space="preserve">Enterbrain</t>
  </si>
  <si>
    <t xml:space="preserve">Un outil permettant de créer un J-RPG facilement, incluant graphismes, sont scénario et système de jeu avec une interface entièrement visuelle</t>
  </si>
  <si>
    <t xml:space="preserve">les possibilités créatives dingues</t>
  </si>
  <si>
    <t xml:space="preserve">les assets graphiques parfois un peu « premier prix »</t>
  </si>
  <si>
    <t xml:space="preserve">demande un bon investissement pour vraiment arriver à un résultat qui vaut la peine</t>
  </si>
  <si>
    <t xml:space="preserve">Runaway - l'intégrale</t>
  </si>
  <si>
    <t xml:space="preserve">USA (contemporain) + Océanie</t>
  </si>
  <si>
    <t xml:space="preserve">Une compilation regroupant les trois aventures point n click aux commandes d’un héros et de son amoureuse, proposant un premier opus rondement mené et deux suites plus inégales dans la cohérence de leurs énigmes mais graphiquement magnifiques</t>
  </si>
  <si>
    <t xml:space="preserve">un univers coloré blindé de références</t>
  </si>
  <si>
    <t xml:space="preserve">le premier opus, culte</t>
  </si>
  <si>
    <t xml:space="preserve">les épisodes 2 et 3 plus scriptés (avec obligation de résoudre certaines énigmes dans l’ordre)</t>
  </si>
  <si>
    <t xml:space="preserve">Sanitarium</t>
  </si>
  <si>
    <t xml:space="preserve">Dreamforge studio</t>
  </si>
  <si>
    <t xml:space="preserve">ASC games</t>
  </si>
  <si>
    <t xml:space="preserve">Un jeu de rôle en vue de dessus à l’atmosphère assez malsaine mais au scénario mature mettant le joueur aux commandes d’un personnage désireux de se rappeler ce qu’il pouvait bien faire endormi dans un asile psychiatrique</t>
  </si>
  <si>
    <t xml:space="preserve">long et prenant</t>
  </si>
  <si>
    <t xml:space="preserve">c’est quoi ces doublages ?</t>
  </si>
  <si>
    <t xml:space="preserve">Settlers IV gold</t>
  </si>
  <si>
    <t xml:space="preserve">Un jeu de gestion demandant de créer et gérer une petite colonie inspirée de différentes civilisation réelles pour mettre hors d’état de nuire un adversaire sombre et sournois</t>
  </si>
  <si>
    <t xml:space="preserve">la grande variété des factions et aspects à gérer</t>
  </si>
  <si>
    <t xml:space="preserve">le temps d’immersion pour tout comprendre</t>
  </si>
  <si>
    <t xml:space="preserve">Sim city 3000 éditions mondiale</t>
  </si>
  <si>
    <t xml:space="preserve">Une édition particulièrement réussie du simulateur de construction et gestion de ville, proposant des outils intéressants et bon nombre de possibilités pour transformer votre petit hameaux en mégapole florissante</t>
  </si>
  <si>
    <t xml:space="preserve">à la fois complet et accessible</t>
  </si>
  <si>
    <t xml:space="preserve">trop proche de l’opus 2000, tout en perdant certaines fonctionnalités de micro-gestion</t>
  </si>
  <si>
    <t xml:space="preserve">Spore - galactic edition</t>
  </si>
  <si>
    <t xml:space="preserve">Artbook + making of</t>
  </si>
  <si>
    <t xml:space="preserve">joue le méchant + héros improbable + joue au docteur</t>
  </si>
  <si>
    <t xml:space="preserve">Une suite d’expériences variées consistant à créer et élever votre création personnelle avant de la lancer à la conquête du monde</t>
  </si>
  <si>
    <t xml:space="preserve">la variété des phases de gameplay (élever, customiser, détruire!)</t>
  </si>
  <si>
    <t xml:space="preserve">graphiquement basique (on s’en fout ok, mais quand même)</t>
  </si>
  <si>
    <t xml:space="preserve">très bourrin, la phase « couche-culotte » passée</t>
  </si>
  <si>
    <t xml:space="preserve">Starcraft</t>
  </si>
  <si>
    <t xml:space="preserve">progresser dans la dernière mission et enfin apercevoir l’Overmind Zerg</t>
  </si>
  <si>
    <t xml:space="preserve">Top solo + Top online coop et versus</t>
  </si>
  <si>
    <t xml:space="preserve">Addiction</t>
  </si>
  <si>
    <t xml:space="preserve">joue le méchant + girl power + méchant charismatique</t>
  </si>
  <si>
    <t xml:space="preserve">La transposition de la formule stratégie en temps  réelle de warcraft 2 dans un univers spatial, au demeurant parfaitement réussi</t>
  </si>
  <si>
    <t xml:space="preserve">trois campagnes menées tambour battant</t>
  </si>
  <si>
    <t xml:space="preserve">trois races qui se jouent vraiment différemment</t>
  </si>
  <si>
    <t xml:space="preserve">les missions « à pieds » moins convaincantes</t>
  </si>
  <si>
    <t xml:space="preserve">devoir avoir huit bras pour éviter de se faire défoncer en ligne</t>
  </si>
  <si>
    <t xml:space="preserve">Starcraft 2 heart of the swarm</t>
  </si>
  <si>
    <t xml:space="preserve">Mode éditeur intégré + Multi asymétrique (capacités) + Jeu épisodique </t>
  </si>
  <si>
    <t xml:space="preserve">Le second volet de la suite du jeu de stratégie temps réelle de référence, qui propose une aventure au côté de la race des zergs et de leur charismatique leader</t>
  </si>
  <si>
    <t xml:space="preserve">les unités zerg génialement sournoises</t>
  </si>
  <si>
    <t xml:space="preserve">ça sent un peu l’eau de rose parfois</t>
  </si>
  <si>
    <t xml:space="preserve">que de nuits sacrifiées en multi !</t>
  </si>
  <si>
    <t xml:space="preserve">Starcraft 2 legacy of the void</t>
  </si>
  <si>
    <t xml:space="preserve">Le troisième volet de la suite du jeu de stratégie temps réelle de référence, qui propose une conclusion appréciable et réussie à l’arc narratif tout en restant un modèle du genre de la stratégie</t>
  </si>
  <si>
    <t xml:space="preserve">avoir enfin le fin mot de l’histoire</t>
  </si>
  <si>
    <t xml:space="preserve">l’équilibrage vraiment top</t>
  </si>
  <si>
    <t xml:space="preserve">le scénar qui part en cacahuètes</t>
  </si>
  <si>
    <t xml:space="preserve">Starcraft 2 wings of liberty</t>
  </si>
  <si>
    <t xml:space="preserve">Le premier volet de la suite du jeu de stratégie temps réelle de référence, qui relance la saga avec un scénario basé sur les terran</t>
  </si>
  <si>
    <t xml:space="preserve">les cinématiques qui mettent dans l’ambiance</t>
  </si>
  <si>
    <t xml:space="preserve">pas de révolution générale dans le gameplay</t>
  </si>
  <si>
    <t xml:space="preserve">Startopia</t>
  </si>
  <si>
    <t xml:space="preserve">Mucky foot</t>
  </si>
  <si>
    <t xml:space="preserve">Un jeu de gestion complet en 3d et assez loufoque, qui demande de construire une base spatiale efficace, peuplée de personnages totalement loufoques</t>
  </si>
  <si>
    <t xml:space="preserve">un petit manque de profondeur</t>
  </si>
  <si>
    <t xml:space="preserve">Star wars knight of the old republic</t>
  </si>
  <si>
    <t xml:space="preserve">Top – 200 millions</t>
  </si>
  <si>
    <t xml:space="preserve">héros amnésique + joue le méchant + pouvoirs psy</t>
  </si>
  <si>
    <r>
      <rPr>
        <sz val="11"/>
        <rFont val="Calibri"/>
        <family val="2"/>
        <charset val="1"/>
      </rPr>
      <t xml:space="preserve">Jeremy Soule + </t>
    </r>
    <r>
      <rPr>
        <sz val="11"/>
        <color rgb="FF000000"/>
        <rFont val="Calibri"/>
        <family val="2"/>
        <charset val="1"/>
      </rPr>
      <t xml:space="preserve">Ray Muzyka and Greg Zeschuk </t>
    </r>
  </si>
  <si>
    <t xml:space="preserve">Un jeu de rôle à la troisième personne dans un monde ouvert inspiré de la mythologie star wars</t>
  </si>
  <si>
    <t xml:space="preserve">déambuler librement dans un univers Star Wars</t>
  </si>
  <si>
    <t xml:space="preserve">choisir son « alignement » et les pouvoirs/opportunités qui vont avec</t>
  </si>
  <si>
    <t xml:space="preserve">graphiquement spartiate</t>
  </si>
  <si>
    <t xml:space="preserve">Sudden strike - intégrale</t>
  </si>
  <si>
    <t xml:space="preserve">2D + 3D isométrique</t>
  </si>
  <si>
    <t xml:space="preserve">Fireglow</t>
  </si>
  <si>
    <t xml:space="preserve">Une compilation intégrant les deux premiers épisodes d’un jeu de stratégie temps réel basé sur l’offensive tactique, au cours duquel des choix doivent être faits pour prendre les objectifs demandés sans mener son escouade au casse-pire</t>
  </si>
  <si>
    <t xml:space="preserve">revivre des batailles dantesques le cul sur sa chaise</t>
  </si>
  <si>
    <t xml:space="preserve">uniquement porté sur l’offensive (pas de construction)</t>
  </si>
  <si>
    <t xml:space="preserve">System shock 2</t>
  </si>
  <si>
    <t xml:space="preserve">Un FPS sombre proposant une approche scénarisée complexe assez rare pour l’époque, et lançant le concept de FPS scénarisé de la série des "shock"</t>
  </si>
  <si>
    <t xml:space="preserve">l’ambiance flippante</t>
  </si>
  <si>
    <t xml:space="preserve">la jouabilité super-réactive</t>
  </si>
  <si>
    <t xml:space="preserve">le trip graphique va parfois un peu trop loin</t>
  </si>
  <si>
    <t xml:space="preserve">Team 17 collection vol 1</t>
  </si>
  <si>
    <t xml:space="preserve">Une compilation des premiers succès de l’éditeur (Body blows, superfrog, overdrive)</t>
  </si>
  <si>
    <t xml:space="preserve">Superfrog, définitivement culte</t>
  </si>
  <si>
    <t xml:space="preserve">une collection un peu famélique tout de même</t>
  </si>
  <si>
    <t xml:space="preserve">The movies</t>
  </si>
  <si>
    <t xml:space="preserve">Un jeu à la croisée entre le jeu de gestion et la boite à outils permettant de créer ses propres court-métrages</t>
  </si>
  <si>
    <t xml:space="preserve">réaliser son « « « long » » » métrage</t>
  </si>
  <si>
    <t xml:space="preserve">l’ambiance sympa avec une bonne dose d’autodérision</t>
  </si>
  <si>
    <t xml:space="preserve">l’aspect aventure sympa, sans plus</t>
  </si>
  <si>
    <t xml:space="preserve">les outils de création restent limités</t>
  </si>
  <si>
    <t xml:space="preserve">The next big thing</t>
  </si>
  <si>
    <t xml:space="preserve">Un point n click classique dans un univers représentant le monde du cinéma, avec bon nombre de retournements et un humours fin et réussi</t>
  </si>
  <si>
    <t xml:space="preserve">l’histoire se laisse suivre</t>
  </si>
  <si>
    <t xml:space="preserve">très scripté</t>
  </si>
  <si>
    <t xml:space="preserve">le héros qui peut taper sur les nerfs</t>
  </si>
  <si>
    <t xml:space="preserve">Toonstruck</t>
  </si>
  <si>
    <t xml:space="preserve">Burst studio</t>
  </si>
  <si>
    <t xml:space="preserve">Christopher Lloyd</t>
  </si>
  <si>
    <t xml:space="preserve">Un point n click classique mais réussi se déroulant dans un univers graphique déjanté, fortement inspiré de l’imaginaire des Looney Toons</t>
  </si>
  <si>
    <t xml:space="preserve">l’aspect graphique toon superbe</t>
  </si>
  <si>
    <t xml:space="preserve">de l’humour partout</t>
  </si>
  <si>
    <t xml:space="preserve">derrière l’enrobage, on retrouve du très classique</t>
  </si>
  <si>
    <t xml:space="preserve">certains dialogues interminables</t>
  </si>
  <si>
    <t xml:space="preserve">Trials evolution gold</t>
  </si>
  <si>
    <t xml:space="preserve">Redlynx</t>
  </si>
  <si>
    <t xml:space="preserve">Un jeu de motocross en vue de profil, qui demande doigté et précision pour parvenir au bout de bien vicieux parcours avec le meilleur score possible</t>
  </si>
  <si>
    <t xml:space="preserve">la jouabilité précise qui s’apprivoise lentement</t>
  </si>
  <si>
    <t xml:space="preserve">l’éditeur de circuit un peu difficile d’accès</t>
  </si>
  <si>
    <t xml:space="preserve">Total war collection</t>
  </si>
  <si>
    <t xml:space="preserve">Une compilation regroupant les principaux opus de la saga de gestion/stratégie phare du pc, incluant les épisodes « medieval », « napoelon », « rome » et « empire »</t>
  </si>
  <si>
    <t xml:space="preserve">l’ultime stratégie dans tous les grands chapitres de l’histoire</t>
  </si>
  <si>
    <t xml:space="preserve">le temps nécessaire pour tout assimiler</t>
  </si>
  <si>
    <t xml:space="preserve">techniquement maladroit</t>
  </si>
  <si>
    <t xml:space="preserve">Total war – Attila</t>
  </si>
  <si>
    <t xml:space="preserve">Une transposition de total War à l’époque des guerres de Rome contre les invasions « barbares »</t>
  </si>
  <si>
    <t xml:space="preserve">toujours aussi abouti au niveau stratégique</t>
  </si>
  <si>
    <t xml:space="preserve">Total war - shogun 2 gold</t>
  </si>
  <si>
    <t xml:space="preserve">Un jeu de stratégie à grande échelle dans un univers japonais, proposant de belles batailles épiques</t>
  </si>
  <si>
    <t xml:space="preserve">la performance graphique (pour le genre)</t>
  </si>
  <si>
    <t xml:space="preserve">il faut avoir des mains et des yeux partout</t>
  </si>
  <si>
    <t xml:space="preserve">Ultimate soccer manager 2</t>
  </si>
  <si>
    <t xml:space="preserve">Impression games</t>
  </si>
  <si>
    <t xml:space="preserve">Un des meilleurs simulateurs de coach sportif (et président de club), qui permet de gérer l’effectif de l’équipe jusqu’aux différentes installations de votre complexe sportif</t>
  </si>
  <si>
    <t xml:space="preserve">tout gérer, des joueurs au stand de frites</t>
  </si>
  <si>
    <t xml:space="preserve">Unreal anthology</t>
  </si>
  <si>
    <t xml:space="preserve">passer de Unreal tournament à la version suivante, et découvrir toutes les révolutions apportées (véhicules, attaque/défense etc.)</t>
  </si>
  <si>
    <t xml:space="preserve">La compilation des deux Unreal solo, du premier unreal tournament (fps multi en arènes) ainsi que d’unreal 2004, apothéose du FPS multi proposant un large choix de modes de jeux et la présence de zones ouvertes et véhicules propices à des joutes dantesques</t>
  </si>
  <si>
    <t xml:space="preserve">Unreal 1 qui fait toujours son petit effet</t>
  </si>
  <si>
    <t xml:space="preserve">Unreal 2004 et ses véhicules</t>
  </si>
  <si>
    <t xml:space="preserve">Unreal 2, juste ok</t>
  </si>
  <si>
    <t xml:space="preserve">Vampire the masquerade bloodlines</t>
  </si>
  <si>
    <t xml:space="preserve">Troika games</t>
  </si>
  <si>
    <t xml:space="preserve">Jeu sorti pas fini + Censuré en angleterre (contenu gore – intro supprimée)</t>
  </si>
  <si>
    <t xml:space="preserve">Vampires + joue le méchant</t>
  </si>
  <si>
    <t xml:space="preserve">Tim Cain</t>
  </si>
  <si>
    <t xml:space="preserve">Un RPG à l’ancienne dans l’univers du jeu de rôle, proposant en outre un éditeur pour fabriquer ses propres histoires</t>
  </si>
  <si>
    <t xml:space="preserve">les nombreuses possibilités de gameplay, selon l’évolution du personnage</t>
  </si>
  <si>
    <t xml:space="preserve">des bugs partout !</t>
  </si>
  <si>
    <t xml:space="preserve">Vanishing Ethan Carter</t>
  </si>
  <si>
    <t xml:space="preserve">The astronauts</t>
  </si>
  <si>
    <t xml:space="preserve">The adventure company</t>
  </si>
  <si>
    <t xml:space="preserve">Une expérience intéractive basée sur la découverte et quelques rares énigmes aux commandes d’un enquêteur qui recherche un jeu garçon disparu bien mystérieusement en forêt</t>
  </si>
  <si>
    <t xml:space="preserve">le monde intrigant et magnifique</t>
  </si>
  <si>
    <t xml:space="preserve">quelques énigmes bien pensées</t>
  </si>
  <si>
    <t xml:space="preserve">on passe beaucoup de temps à marcher</t>
  </si>
  <si>
    <t xml:space="preserve">Warcraft 3 gold</t>
  </si>
  <si>
    <t xml:space="preserve">Bill Roper + Rob Pardo</t>
  </si>
  <si>
    <t xml:space="preserve">La suite officielle du monument de la stratégie temps réelle warcraft 2, qui propose quelques nouvelles fonctionnalités « rôlistes » via son mécanisme de héros tout en assurant la succession de son aieul</t>
  </si>
  <si>
    <t xml:space="preserve">le mode campagne parfaitement monté</t>
  </si>
  <si>
    <t xml:space="preserve">forcément inusable en multi</t>
  </si>
  <si>
    <t xml:space="preserve">la représentation 3d sympa mais contestable</t>
  </si>
  <si>
    <t xml:space="preserve">RTL playtainment</t>
  </si>
  <si>
    <t xml:space="preserve">les goos sont vraiment irrésistibles</t>
  </si>
  <si>
    <t xml:space="preserve">les puzzles, très intelligents</t>
  </si>
  <si>
    <t xml:space="preserve">une petite perte d’inspiration sur le dernier tiers du jeu (mais ça va hein)</t>
  </si>
  <si>
    <t xml:space="preserve">World of Warcraft - battlechest</t>
  </si>
  <si>
    <t xml:space="preserve">RPG – MMORPG</t>
  </si>
  <si>
    <t xml:space="preserve">Top online (coop)</t>
  </si>
  <si>
    <t xml:space="preserve">précurseur des MMORPG à succès mondial</t>
  </si>
  <si>
    <t xml:space="preserve">Addiction + censuré en Chine (religion – suppression squelettes et classe de personnage revue suite à interdiction de représenter la mort en Chine)</t>
  </si>
  <si>
    <t xml:space="preserve">farming à la con + joue le méchant</t>
  </si>
  <si>
    <t xml:space="preserve">Le jeu en ligne qui a révolutionné le mondes des jeux d’aventure en ligne en monde ouvert, proposant un univers gigantesque et une mythologie des plus fournie issue de l’univers du jeu de stratégie</t>
  </si>
  <si>
    <t xml:space="preserve">la vie sociale virtuelle puissante de l’outil</t>
  </si>
  <si>
    <t xml:space="preserve">plein plein de quêtes</t>
  </si>
  <si>
    <t xml:space="preserve">on passe beaucoup de temps à farmer</t>
  </si>
  <si>
    <t xml:space="preserve">la vie sociale avec son lot de boulets</t>
  </si>
  <si>
    <t xml:space="preserve">X plane X</t>
  </si>
  <si>
    <t xml:space="preserve">Laminar research</t>
  </si>
  <si>
    <t xml:space="preserve">Un simulateur de vol très complet, prenant dignement le flambeau des plus anciens flight simulator</t>
  </si>
  <si>
    <t xml:space="preserve">de la simulation bien pointue</t>
  </si>
  <si>
    <t xml:space="preserve">forcément niveau fun immédiat et loopings...</t>
  </si>
  <si>
    <t xml:space="preserve">Zeus - maître de l'olympe</t>
  </si>
  <si>
    <t xml:space="preserve">Un jeu de gestion complet sur la base de la mythologie grecque, proposant de bâtir de façon précise et complexe une véritable cité grecque</t>
  </si>
  <si>
    <t xml:space="preserve">l’aspect construction complet et agréable</t>
  </si>
  <si>
    <t xml:space="preserve">une fois les concepts clés acquis, on refait toujours un peu la même chose</t>
  </si>
  <si>
    <t xml:space="preserve">la partie gestion un peu trop basique</t>
  </si>
  <si>
    <t xml:space="preserve">Jeux inclus dans le hardware</t>
  </si>
  <si>
    <t xml:space="preserve">Master system – Alex kidd in miracle world</t>
  </si>
  <si>
    <t xml:space="preserve">dans hardware</t>
  </si>
  <si>
    <t xml:space="preserve">Neo geo x - 3 Count Bout, Alpha Mission II, Art of Fighting, Baseball Stars 2, Cyber-Lip, Fatal Fury, Fatal Fury Special, The King of Fighters '95, King of the Monsters, Last Resort, League Bowling, Magician Lord, Metal Slug, Mutation Nation, NAM-1975, Puzzled, Real Bout Fatal Fury Special, Samurai Showdown II, Super Sidekicks, World Heroes Perfect</t>
  </si>
  <si>
    <t xml:space="preserve">Neo geo mini - THE KING OF FIGHTERS '94, The King of Fighters '95, The King of Fighters '96 [Playable in English], The King of Fighters '97 [Playable in English], THE KING OF FIGHTERS '98 [Playable in English], The King of Fighters '99 [Playable in English], The King of Fighters 2000 [Playable in English], THE KING OF FIGHTERS 2001 [Playable in English], The King of Fighters 2002 [Playable in English], THE KING OF FIGHTERS 2003 [Playable in English], True Samurai Spirits Haio Maru Jigoku [Playable in English], Samurai Spirits Amakusa [Playable in English], Samurai Spirits Zero SPECIAL [Playable in English], Fatal Legend SPECIAL, Real Bout Fatal Fury [Playable in English], Real Bout Fatal Legend 2 THE NEWCOMERS [Playable in English], Hungry MARK OF THE WOLVES [Playable in English], World Heroes Perfect, Fuzzy Super Tag Battle [Playable in English], Ryuuji fist [Playable in English], Bakumatsu Romantic Tsukishinagari [Playable in English], Bakumatsu Romanto Act 2 Mika's Swordsman - Flower blooming in the moon, Falling flowers ~ [Playable in English], NINJA MASTER'S ~ Haou, Pleasant GANGAN March, King of the Monsters 2, Cyber lip, Shock Trooper's Second Scud,Top Hunter - Roddy &amp; Kathy - [Playable in English], Ninja Commando, Burning Fight, Metal Slug [Playable in English], Metal Slug 2 [Playable in English], Metal Slug 3 [Playable in English], Sengoku Tradition 2001, ASO II - Last Guardian, Twinkle Star Sprites, Braising Star, Top Player's Golf, Scoring the King, Joy Joy Kid</t>
  </si>
  <si>
    <t xml:space="preserve">Colecovision flashback - Alphabet Zoo, Aquattack, Artillery Duel, BlackJack/Poker, Blockade Runner, Brain Strainers, Bump 'n' Jump, Choplifter!, Cosmic Avenger, Dragonfire, Evolution, Fathom, Flipper Slipper, Fortune Builder, Frantic Freddy, Frenzy, Gateway to Apshai, Gust Buster, Jumpman Junior, Jungle Hunt, Miner 2049er, Montezuma's Revenge, Moonsweeper, Motocross Racer, Mountain King, Nova Blast, Oil’s Well, Omega Race, Pepper II, Quest for Quintana Roo, Rolloverture, Sammy Lightfoot, Sir Lancelot, Slurpy, Space Fury, Space Panic, Squish ‘Em Featuring Sam, Super Cross Force, Telly Turtle, The Dam Buster, The Heist, Threshold, Tomarc the Barbarian, Tournament Tennis, Venture, War Room, Wing War, Zaxxon</t>
  </si>
  <si>
    <r>
      <rPr>
        <sz val="11"/>
        <color rgb="FF000000"/>
        <rFont val="Calibri"/>
        <family val="2"/>
        <charset val="1"/>
      </rPr>
      <t xml:space="preserve">C64 mini - </t>
    </r>
    <r>
      <rPr>
        <sz val="12"/>
        <color rgb="FF000000"/>
        <rFont val="Times New Roman"/>
        <family val="1"/>
        <charset val="1"/>
      </rPr>
      <t xml:space="preserve">AlleyKat, Anarchy, Armalyte: Competition Edition, Avenger, Battle Valley, Boulder Dash, Bounder, California Games, Chip’s Challenge, Confuzion, Cosmic Causeway: Trailblazer II, Creatures, Cyberdyne Warrior, Cybernoid II: The Revenge, Cybernoid: The Fighting Machine, Deflektor, Everyone’s A Wally, Firelord, Gribbly’s Day Out, Hawkeye, Heartland, Herobotix, Highway Encounter, Hunter’s Moon, Hysteria, Io, Impossible Mission, Impossible Mission II, Jumpman, Mega-Apocalypse, Mission A.D, Monty Mole, Monty on the Run, Nebulus, Netherworld, Nobby the Aardvark, Nodes Of Yesod, Paradroid, Pitstop II, Rana Rama, Robin Of The Wood, Rubicon, Skate Crazy, Skool Daze, Snare, Speedball, Speedball II: Brutal Deluxe, Spindizzy, Star Paws, Steel, Street Sports Baseball, Summer Games II, Super Cycle, Temple of Apshai Trilogy, The Arc Of Yesod, Thing Bounces Back, Thing on a Spring, Trailblazer, Uchi Mata, Uridium, Who Dares Wins II, Winter Games, World Games, Zynaps</t>
    </r>
  </si>
  <si>
    <t xml:space="preserve">Megadrive mini - Sonic The Hedgehog, Sonic The Hedgehog 2, Ecco the Dolphin, Castlevania: The New Generation, Space Harrier 2, Shining Force, Dr. Robotnik’s Mean Bean Machine, ToeJam &amp; Earl, Comix Zone, Altered Beast, Gunstar Heroes, Castle of Illusion, World of Illusion, Thunder Force III, Super Fantasy Zone, Shinobi III, Streets of Rage 2, Earthworm Jim, Probotector, Landstalker, Mega Man: The Wily Wars, Street Fighter II: Special Champion Edition, Ghouls ‘n Ghosts, Alex Kidd in the Enchanted Castle, La Légende de Thor, Golden Axe, Phantasy Star IV: The End of the Millennium, Sonic Spinball, Vectorman, Wonder Boy in Monster World, Tetris, Darius, Road Rash II, Strider, Virtua Fighter 2, Alisia Dragoon, Kid Chameleon, Monster World IV, Eternal Champions, Columns, Dynamite Headdy, Light Crusader</t>
  </si>
  <si>
    <t xml:space="preserve">Snes mini - 7th Saga, ActRaiser, ActRaiser 2, Addams Family, Adventures of Batman &amp; Robin, Aero the Acro-Bat, Aero the Acro-Bat 2, Aladdin, Animaniacs, Asterix, Axelay, B.O.B., Bahamut Lagoon, Batman Returns, Battletoads in Battlemaniacs, Beauty and the Beast, Biker Mice from Mars, Brain Lord, Brandish, Breath of Fire, Breath of Fire II, Bubsy II, Cannon Fodder, Captain America and the Avengers, Captain Commando, Captain Tsubasa III - Koutei no Chousen, CaptainTsubasa IV, Castlevania - Vampire's Kiss, Castlevania 4, Chrono Trigger, Clock Tower, Congo's Caper, CONTRA IIITHE ALIEN WARS, Cool Spot, Cybernator, Darius Twin, Dark Half, Death and Return of Superman, Demon's Crest, Donald in Maui Mallard, Donkey Kong Country, Donkey Kong Country 2 - Diddy's Kong Quest, Donkey Kong Country 3 - Dixie Kong's Double Trouble!, Doom, Dragon Ball Z - Hyper Dimension, Do-Re-Mi Fantasy - Milon no Dokidoki Daibouken, Dragon Ball Z - Hyper Dimension, Dragon Ball Z - La Legende Saien, Dragon Ball Z - Super Butouden, Dragon Ball Z - Ultime Menace, Dragon Ball Z - Super Gokuuden Kakusei Hen, Dragon Ball Z - Super Gokuuden Totsugeki Hen, Dragon Ball Z - Super Saiya Densetsu, Dragon Quest I &amp; II, Dragon Quest III, Dragon Quest V - Tenkuu no Hanayome, Dragon Quest VI - Maboroshi no Daichi, E.V.O. - Search for Eden, EarthBound, Earthworm Jim, Earthworm Jim 2, F Zero, Final Fantasy IV, Final Fantasy V, Final Fantasy VI, Final Fight, Final Fight 2, Final Fight 3, Fire Emblem - Mystery of the Emblem, Fire Emblem - Seisen no Keifu, Fire Emblem, Firemen, Flashback, Front Mission, Ganbare Goemon 2 - Kiteretsu Shougun Magginesu, Ganbare Goemon - Boku ga Dancer ni Natta Riyuu - Kirakira Douchuu, Ganbare Goemon - Yuki hime Kyuushuutsu emaki, Ganbare Goemon 3 - Shishi Juurokubei no Karakuri Manjigatame, Go Go Ackman, Goof Troop, Hagane - The Final Conflict, Hokuto no Ken 5, Hokuto no Ken 6, Hokuto no Ken 7, Hook, Hungry Dinosaurs, Illusion of Time, Indiana Jones' Greatest Adventures, International Superstar Soccer, Iron Commando - Koutetsu no Senshi, Joe &amp; Mac 2 - Lost in the Tropics, Jurassic Park, Jurassic Park II - The Chaos Continues, King Arthur &amp; The Knights of Justice, King Arthur's World, King of Dragons, Kirby Super Star, Kirby's Dream Land 3, Knights of the Round, Lagoon, Legend, Legend of Zelda, The - A Link to the Past, Lion King, Live A Live, Lost Vikings II, Lost Vikings, Lufia &amp; The Fortress of Doom, Lufia II - Rise of the Sinistrals, Magic Knight Rayearth, Magical Quest Starring Mickey Mouse, Magic Sword, Magical Pop'n, Mega Man 7, Mega Man X, Mega Man X2, Mega Man X3, MegaMan &amp; Bass, Metal Warriors, Mickey Mania - The Timeless Adventures of Mickey Mouse, Mickey no Magical Adventure, Mickey to Minnie - Magical Adventure 2, Mickey to Donald - Magical Adventure 3, Might and Magic II - Gates to Another World, Might and Magic III - Isles of Terra, Mighty Morphin Power Rangers, Mortal Kombat, Mortal Kombat 2, Mortal Kombat 3, Mr. Nutz, Mystic Quest Legend, NBA Jam Tournament Edition, Ninja Gaiden Trilogy, Ninja Warriors, Nosferatu, Ogre Battle - The March of the Black Queen, Paladin's Quest, Parodius, Peace Keepers, Pocky &amp; Rocky, Pocky &amp; Rocky 2, Prehistorik Man, Prince of Persia, Radical Dreamers Le Trésor Interdit, Ranma 1-2, Rendering Ranger R2, Rival Turf!, RoboCop versus The Terminator, Robotrek, Rock N' Roll Racing, Romancing SaGa, Romancing SaGa 2, Romancing SaGa 3, R-Type III - The Third Lightning, Sailormoon, Secret of Evermore, Secret of Mana, Seiken Densetsu 3, SimCity, Skyblazer, Sonic Blast Man, Sonic Blast Man II, Soul Blazer, Sparkster, Spawn, Spider-Man, Spider-Man and the X-Men - Arcade's Revenge, Spider-Man-Venom - Maximum Carnage, Star Fox, Star Fox 2, Star Ocean, Street Fighter Alpha 2, Street Fighter II Turbo: Hyper Fighting, Street Racer, Sunset Riders, Super Adventure Island, Super Adventure Island II, Super Aleste, Super B.C. Kid, Super Bomberman, Super Bomberman 2, Super Bomberman 5, Super Chase H.Q., Super Double Dragon, Super Ghouls'n Ghosts, Super Mario All-Stars, Super Mario Kart, Super Mario RPG: Legend of the Seven Stars, Super Mario World, Super Metroid, Super Ninja Boy, Super Probotector - Alien Rebels, Super Punch-Out!!, Super R-Type, Super Shadow of the Beast, Super Soccer, Super Star Wars, Super Star Wars - Return of the Jedi, Super Star Wars - The Empire Strikes Back, Super Street Fighter II - The New Challengers, Super Tennis, Super Turrican, Super Turrican 2, Super Valis IV, Tales of Phantasia, Teenage Mutant Hero Turtles - Tournament Fighters, Teenage Mutant Hero Turtles IV - Turtles in Time, Terminator, Terranigma, Tetris &amp; Dr. Mario, Tetris 2, Tiny Toon Adventures - Buster Busts Loose!, Tiny Toon Adventures - Wild &amp; Wacky Sports, Torneko no Daibouken - Fushigi no Dungeon, Treasure Of Rudras, Twisted Tales of Spike, U.N. Squadron, Ultima - Runes of Virtue II, Ultima VI - The False Prophet, Ultima VII - The Black Gate, Umihara Kawase , Undercover Cops, Unirally, Venom-Spider-Man - Separation Anxiety, Violinist of Hamelin, Wild Guns, Wizardry V - Heart of the Maelstrom, X-Men - Mutant Apocalypse, Yoshi's Island, Ys III - Wanderers from Ys, Zombies, Zool - Ninja of the Nth Dimension</t>
  </si>
  <si>
    <r>
      <rPr>
        <sz val="11"/>
        <color rgb="FF000000"/>
        <rFont val="Calibri"/>
        <family val="2"/>
        <charset val="1"/>
      </rPr>
      <t xml:space="preserve">Pc engine core graph x mini – </t>
    </r>
    <r>
      <rPr>
        <b val="true"/>
        <sz val="10"/>
        <color rgb="FF000000"/>
        <rFont val="Times New Roman"/>
        <family val="1"/>
        <charset val="1"/>
      </rPr>
      <t xml:space="preserve">Anglais : </t>
    </r>
    <r>
      <rPr>
        <sz val="11"/>
        <color rgb="FF000000"/>
        <rFont val="Calibri"/>
        <family val="2"/>
        <charset val="1"/>
      </rPr>
      <t xml:space="preserve">Splatterhouse (1990)</t>
    </r>
    <r>
      <rPr>
        <b val="true"/>
        <sz val="10"/>
        <color rgb="FF000000"/>
        <rFont val="Times New Roman"/>
        <family val="1"/>
        <charset val="1"/>
      </rPr>
      <t xml:space="preserve">, </t>
    </r>
    <r>
      <rPr>
        <sz val="11"/>
        <color rgb="FF000000"/>
        <rFont val="Calibri"/>
        <family val="2"/>
        <charset val="1"/>
      </rPr>
      <t xml:space="preserve">Air Zonk (1992)</t>
    </r>
    <r>
      <rPr>
        <b val="true"/>
        <sz val="10"/>
        <color rgb="FF000000"/>
        <rFont val="Times New Roman"/>
        <family val="1"/>
        <charset val="1"/>
      </rPr>
      <t xml:space="preserve">, </t>
    </r>
    <r>
      <rPr>
        <sz val="11"/>
        <color rgb="FF000000"/>
        <rFont val="Calibri"/>
        <family val="2"/>
        <charset val="1"/>
      </rPr>
      <t xml:space="preserve">Alien Crush (1989)</t>
    </r>
    <r>
      <rPr>
        <b val="true"/>
        <sz val="10"/>
        <color rgb="FF000000"/>
        <rFont val="Times New Roman"/>
        <family val="1"/>
        <charset val="1"/>
      </rPr>
      <t xml:space="preserve">, </t>
    </r>
    <r>
      <rPr>
        <sz val="11"/>
        <color rgb="FF000000"/>
        <rFont val="Calibri"/>
        <family val="2"/>
        <charset val="1"/>
      </rPr>
      <t xml:space="preserve">Blazing Lasers (1989)</t>
    </r>
    <r>
      <rPr>
        <b val="true"/>
        <sz val="10"/>
        <color rgb="FF000000"/>
        <rFont val="Times New Roman"/>
        <family val="1"/>
        <charset val="1"/>
      </rPr>
      <t xml:space="preserve">, </t>
    </r>
    <r>
      <rPr>
        <sz val="11"/>
        <color rgb="FF000000"/>
        <rFont val="Calibri"/>
        <family val="2"/>
        <charset val="1"/>
      </rPr>
      <t xml:space="preserve">Bomberman ’93 (1993)</t>
    </r>
    <r>
      <rPr>
        <b val="true"/>
        <sz val="10"/>
        <color rgb="FF000000"/>
        <rFont val="Times New Roman"/>
        <family val="1"/>
        <charset val="1"/>
      </rPr>
      <t xml:space="preserve">, </t>
    </r>
    <r>
      <rPr>
        <sz val="11"/>
        <color rgb="FF000000"/>
        <rFont val="Calibri"/>
        <family val="2"/>
        <charset val="1"/>
      </rPr>
      <t xml:space="preserve">Bonk’s Revenge (1991)</t>
    </r>
    <r>
      <rPr>
        <b val="true"/>
        <sz val="10"/>
        <color rgb="FF000000"/>
        <rFont val="Times New Roman"/>
        <family val="1"/>
        <charset val="1"/>
      </rPr>
      <t xml:space="preserve">, </t>
    </r>
    <r>
      <rPr>
        <sz val="11"/>
        <color rgb="FF000000"/>
        <rFont val="Calibri"/>
        <family val="2"/>
        <charset val="1"/>
      </rPr>
      <t xml:space="preserve">Cadash (1991)</t>
    </r>
    <r>
      <rPr>
        <b val="true"/>
        <sz val="10"/>
        <color rgb="FF000000"/>
        <rFont val="Times New Roman"/>
        <family val="1"/>
        <charset val="1"/>
      </rPr>
      <t xml:space="preserve">, </t>
    </r>
    <r>
      <rPr>
        <sz val="11"/>
        <color rgb="FF000000"/>
        <rFont val="Calibri"/>
        <family val="2"/>
        <charset val="1"/>
      </rPr>
      <t xml:space="preserve">Chrew-Man-Fu (1990), Dungeon Explorer (1989)</t>
    </r>
    <r>
      <rPr>
        <b val="true"/>
        <sz val="10"/>
        <color rgb="FF000000"/>
        <rFont val="Times New Roman"/>
        <family val="1"/>
        <charset val="1"/>
      </rPr>
      <t xml:space="preserve">, </t>
    </r>
    <r>
      <rPr>
        <sz val="11"/>
        <color rgb="FF000000"/>
        <rFont val="Calibri"/>
        <family val="2"/>
        <charset val="1"/>
      </rPr>
      <t xml:space="preserve">J.J. &amp; Jeff (1990)</t>
    </r>
    <r>
      <rPr>
        <b val="true"/>
        <sz val="10"/>
        <color rgb="FF000000"/>
        <rFont val="Times New Roman"/>
        <family val="1"/>
        <charset val="1"/>
      </rPr>
      <t xml:space="preserve">, </t>
    </r>
    <r>
      <rPr>
        <sz val="11"/>
        <color rgb="FF000000"/>
        <rFont val="Calibri"/>
        <family val="2"/>
        <charset val="1"/>
      </rPr>
      <t xml:space="preserve">Lords of Thunder (1993)</t>
    </r>
    <r>
      <rPr>
        <b val="true"/>
        <sz val="10"/>
        <color rgb="FF000000"/>
        <rFont val="Times New Roman"/>
        <family val="1"/>
        <charset val="1"/>
      </rPr>
      <t xml:space="preserve">, </t>
    </r>
    <r>
      <rPr>
        <sz val="11"/>
        <color rgb="FF000000"/>
        <rFont val="Calibri"/>
        <family val="2"/>
        <charset val="1"/>
      </rPr>
      <t xml:space="preserve">Military Madness (1990), Moto Roader (1989)</t>
    </r>
    <r>
      <rPr>
        <b val="true"/>
        <sz val="10"/>
        <color rgb="FF000000"/>
        <rFont val="Times New Roman"/>
        <family val="1"/>
        <charset val="1"/>
      </rPr>
      <t xml:space="preserve">, </t>
    </r>
    <r>
      <rPr>
        <sz val="11"/>
        <color rgb="FF000000"/>
        <rFont val="Calibri"/>
        <family val="2"/>
        <charset val="1"/>
      </rPr>
      <t xml:space="preserve">Neutopia (1990)</t>
    </r>
    <r>
      <rPr>
        <b val="true"/>
        <sz val="10"/>
        <color rgb="FF000000"/>
        <rFont val="Times New Roman"/>
        <family val="1"/>
        <charset val="1"/>
      </rPr>
      <t xml:space="preserve">, </t>
    </r>
    <r>
      <rPr>
        <sz val="11"/>
        <color rgb="FF000000"/>
        <rFont val="Calibri"/>
        <family val="2"/>
        <charset val="1"/>
      </rPr>
      <t xml:space="preserve">Neutopia II (1992)</t>
    </r>
    <r>
      <rPr>
        <b val="true"/>
        <sz val="10"/>
        <color rgb="FF000000"/>
        <rFont val="Times New Roman"/>
        <family val="1"/>
        <charset val="1"/>
      </rPr>
      <t xml:space="preserve">, </t>
    </r>
    <r>
      <rPr>
        <sz val="11"/>
        <color rgb="FF000000"/>
        <rFont val="Calibri"/>
        <family val="2"/>
        <charset val="1"/>
      </rPr>
      <t xml:space="preserve">New Adventure Island (1992)</t>
    </r>
    <r>
      <rPr>
        <b val="true"/>
        <sz val="10"/>
        <color rgb="FF000000"/>
        <rFont val="Times New Roman"/>
        <family val="1"/>
        <charset val="1"/>
      </rPr>
      <t xml:space="preserve">, N</t>
    </r>
    <r>
      <rPr>
        <sz val="11"/>
        <color rgb="FF000000"/>
        <rFont val="Calibri"/>
        <family val="2"/>
        <charset val="1"/>
      </rPr>
      <t xml:space="preserve">inja Spirit (1990)</t>
    </r>
    <r>
      <rPr>
        <b val="true"/>
        <sz val="10"/>
        <color rgb="FF000000"/>
        <rFont val="Times New Roman"/>
        <family val="1"/>
        <charset val="1"/>
      </rPr>
      <t xml:space="preserve">, </t>
    </r>
    <r>
      <rPr>
        <sz val="11"/>
        <color rgb="FF000000"/>
        <rFont val="Calibri"/>
        <family val="2"/>
        <charset val="1"/>
      </rPr>
      <t xml:space="preserve">Parasol Stars (1991)</t>
    </r>
    <r>
      <rPr>
        <b val="true"/>
        <sz val="10"/>
        <color rgb="FF000000"/>
        <rFont val="Times New Roman"/>
        <family val="1"/>
        <charset val="1"/>
      </rPr>
      <t xml:space="preserve">, </t>
    </r>
    <r>
      <rPr>
        <sz val="11"/>
        <color rgb="FF000000"/>
        <rFont val="Calibri"/>
        <family val="2"/>
        <charset val="1"/>
      </rPr>
      <t xml:space="preserve">Power Golf (1989)</t>
    </r>
    <r>
      <rPr>
        <b val="true"/>
        <sz val="10"/>
        <color rgb="FF000000"/>
        <rFont val="Times New Roman"/>
        <family val="1"/>
        <charset val="1"/>
      </rPr>
      <t xml:space="preserve">, </t>
    </r>
    <r>
      <rPr>
        <sz val="11"/>
        <color rgb="FF000000"/>
        <rFont val="Calibri"/>
        <family val="2"/>
        <charset val="1"/>
      </rPr>
      <t xml:space="preserve">Psychosis (1990)</t>
    </r>
    <r>
      <rPr>
        <b val="true"/>
        <sz val="10"/>
        <color rgb="FF000000"/>
        <rFont val="Times New Roman"/>
        <family val="1"/>
        <charset val="1"/>
      </rPr>
      <t xml:space="preserve">, </t>
    </r>
    <r>
      <rPr>
        <sz val="11"/>
        <color rgb="FF000000"/>
        <rFont val="Calibri"/>
        <family val="2"/>
        <charset val="1"/>
      </rPr>
      <t xml:space="preserve">R-Type (1989)</t>
    </r>
    <r>
      <rPr>
        <b val="true"/>
        <sz val="10"/>
        <color rgb="FF000000"/>
        <rFont val="Times New Roman"/>
        <family val="1"/>
        <charset val="1"/>
      </rPr>
      <t xml:space="preserve">, </t>
    </r>
    <r>
      <rPr>
        <sz val="11"/>
        <color rgb="FF000000"/>
        <rFont val="Calibri"/>
        <family val="2"/>
        <charset val="1"/>
      </rPr>
      <t xml:space="preserve">Soldier Blade (1992)</t>
    </r>
    <r>
      <rPr>
        <b val="true"/>
        <sz val="10"/>
        <color rgb="FF000000"/>
        <rFont val="Times New Roman"/>
        <family val="1"/>
        <charset val="1"/>
      </rPr>
      <t xml:space="preserve">, </t>
    </r>
    <r>
      <rPr>
        <sz val="11"/>
        <color rgb="FF000000"/>
        <rFont val="Calibri"/>
        <family val="2"/>
        <charset val="1"/>
      </rPr>
      <t xml:space="preserve">Space Harrier (1990)</t>
    </r>
    <r>
      <rPr>
        <b val="true"/>
        <sz val="10"/>
        <color rgb="FF000000"/>
        <rFont val="Times New Roman"/>
        <family val="1"/>
        <charset val="1"/>
      </rPr>
      <t xml:space="preserve">, </t>
    </r>
    <r>
      <rPr>
        <sz val="11"/>
        <color rgb="FF000000"/>
        <rFont val="Calibri"/>
        <family val="2"/>
        <charset val="1"/>
      </rPr>
      <t xml:space="preserve">Victory Run (1989)</t>
    </r>
    <r>
      <rPr>
        <b val="true"/>
        <sz val="10"/>
        <color rgb="FF000000"/>
        <rFont val="Times New Roman"/>
        <family val="1"/>
        <charset val="1"/>
      </rPr>
      <t xml:space="preserve">, </t>
    </r>
    <r>
      <rPr>
        <sz val="10"/>
        <color rgb="FF000000"/>
        <rFont val="Times New Roman"/>
        <family val="1"/>
        <charset val="1"/>
      </rPr>
      <t xml:space="preserve">Ys Book I &amp; II (1990)
</t>
    </r>
    <r>
      <rPr>
        <b val="true"/>
        <sz val="10"/>
        <color rgb="FF000000"/>
        <rFont val="Times New Roman"/>
        <family val="1"/>
        <charset val="1"/>
      </rPr>
      <t xml:space="preserve">Jeux en japonais : </t>
    </r>
    <r>
      <rPr>
        <sz val="10"/>
        <color rgb="FF000000"/>
        <rFont val="Times New Roman"/>
        <family val="1"/>
        <charset val="1"/>
      </rPr>
      <t xml:space="preserve">Dragon Spirit (1988), Galaga ’88 (1988)</t>
    </r>
    <r>
      <rPr>
        <b val="true"/>
        <sz val="10"/>
        <color rgb="FF000000"/>
        <rFont val="Times New Roman"/>
        <family val="1"/>
        <charset val="1"/>
      </rPr>
      <t xml:space="preserve">, </t>
    </r>
    <r>
      <rPr>
        <sz val="10"/>
        <color rgb="FF000000"/>
        <rFont val="Times New Roman"/>
        <family val="1"/>
        <charset val="1"/>
      </rPr>
      <t xml:space="preserve">The Genji and the Heike Clans (1990)</t>
    </r>
    <r>
      <rPr>
        <b val="true"/>
        <sz val="10"/>
        <color rgb="FF000000"/>
        <rFont val="Times New Roman"/>
        <family val="1"/>
        <charset val="1"/>
      </rPr>
      <t xml:space="preserve">, </t>
    </r>
    <r>
      <rPr>
        <sz val="10"/>
        <color rgb="FF000000"/>
        <rFont val="Times New Roman"/>
        <family val="1"/>
        <charset val="1"/>
      </rPr>
      <t xml:space="preserve">The Legend of Valkyrie (1990)</t>
    </r>
    <r>
      <rPr>
        <b val="true"/>
        <sz val="10"/>
        <color rgb="FF000000"/>
        <rFont val="Times New Roman"/>
        <family val="1"/>
        <charset val="1"/>
      </rPr>
      <t xml:space="preserve">, </t>
    </r>
    <r>
      <rPr>
        <sz val="10"/>
        <color rgb="FF000000"/>
        <rFont val="Times New Roman"/>
        <family val="1"/>
        <charset val="1"/>
      </rPr>
      <t xml:space="preserve">Seirei Senshi Spriggan (1991)</t>
    </r>
    <r>
      <rPr>
        <b val="true"/>
        <sz val="10"/>
        <color rgb="FF000000"/>
        <rFont val="Times New Roman"/>
        <family val="1"/>
        <charset val="1"/>
      </rPr>
      <t xml:space="preserve">, </t>
    </r>
    <r>
      <rPr>
        <sz val="10"/>
        <color rgb="FF000000"/>
        <rFont val="Times New Roman"/>
        <family val="1"/>
        <charset val="1"/>
      </rPr>
      <t xml:space="preserve">Spriggan Mark 2 (1992)</t>
    </r>
    <r>
      <rPr>
        <b val="true"/>
        <sz val="10"/>
        <color rgb="FF000000"/>
        <rFont val="Times New Roman"/>
        <family val="1"/>
        <charset val="1"/>
      </rPr>
      <t xml:space="preserve">, </t>
    </r>
    <r>
      <rPr>
        <sz val="10"/>
        <color rgb="FF000000"/>
        <rFont val="Times New Roman"/>
        <family val="1"/>
        <charset val="1"/>
      </rPr>
      <t xml:space="preserve">Akumajou Dracula X Chi no Rondo (1993)</t>
    </r>
    <r>
      <rPr>
        <b val="true"/>
        <sz val="10"/>
        <color rgb="FF000000"/>
        <rFont val="Times New Roman"/>
        <family val="1"/>
        <charset val="1"/>
      </rPr>
      <t xml:space="preserve">, </t>
    </r>
    <r>
      <rPr>
        <sz val="10"/>
        <color rgb="FF000000"/>
        <rFont val="Times New Roman"/>
        <family val="1"/>
        <charset val="1"/>
      </rPr>
      <t xml:space="preserve">Aldynes (1991)</t>
    </r>
    <r>
      <rPr>
        <b val="true"/>
        <sz val="10"/>
        <color rgb="FF000000"/>
        <rFont val="Times New Roman"/>
        <family val="1"/>
        <charset val="1"/>
      </rPr>
      <t xml:space="preserve">, </t>
    </r>
    <r>
      <rPr>
        <sz val="10"/>
        <color rgb="FF000000"/>
        <rFont val="Times New Roman"/>
        <family val="1"/>
        <charset val="1"/>
      </rPr>
      <t xml:space="preserve">Appare! Gateball (1988)</t>
    </r>
    <r>
      <rPr>
        <b val="true"/>
        <sz val="10"/>
        <color rgb="FF000000"/>
        <rFont val="Times New Roman"/>
        <family val="1"/>
        <charset val="1"/>
      </rPr>
      <t xml:space="preserve">, </t>
    </r>
    <r>
      <rPr>
        <sz val="10"/>
        <color rgb="FF000000"/>
        <rFont val="Times New Roman"/>
        <family val="1"/>
        <charset val="1"/>
      </rPr>
      <t xml:space="preserve">Bomberman ’94 (1993)</t>
    </r>
    <r>
      <rPr>
        <b val="true"/>
        <sz val="10"/>
        <color rgb="FF000000"/>
        <rFont val="Times New Roman"/>
        <family val="1"/>
        <charset val="1"/>
      </rPr>
      <t xml:space="preserve">, </t>
    </r>
    <r>
      <rPr>
        <sz val="10"/>
        <color rgb="FF000000"/>
        <rFont val="Times New Roman"/>
        <family val="1"/>
        <charset val="1"/>
      </rPr>
      <t xml:space="preserve">Bomberman Panic Bomber (1994)</t>
    </r>
    <r>
      <rPr>
        <b val="true"/>
        <sz val="10"/>
        <color rgb="FF000000"/>
        <rFont val="Times New Roman"/>
        <family val="1"/>
        <charset val="1"/>
      </rPr>
      <t xml:space="preserve">, </t>
    </r>
    <r>
      <rPr>
        <sz val="10"/>
        <color rgb="FF000000"/>
        <rFont val="Times New Roman"/>
        <family val="1"/>
        <charset val="1"/>
      </rPr>
      <t xml:space="preserve">Chou Aniki (1992)</t>
    </r>
    <r>
      <rPr>
        <b val="true"/>
        <sz val="10"/>
        <color rgb="FF000000"/>
        <rFont val="Times New Roman"/>
        <family val="1"/>
        <charset val="1"/>
      </rPr>
      <t xml:space="preserve">, </t>
    </r>
    <r>
      <rPr>
        <sz val="10"/>
        <color rgb="FF000000"/>
        <rFont val="Times New Roman"/>
        <family val="1"/>
        <charset val="1"/>
      </rPr>
      <t xml:space="preserve">Daimakaimura (1990)</t>
    </r>
    <r>
      <rPr>
        <b val="true"/>
        <sz val="10"/>
        <color rgb="FF000000"/>
        <rFont val="Times New Roman"/>
        <family val="1"/>
        <charset val="1"/>
      </rPr>
      <t xml:space="preserve">, </t>
    </r>
    <r>
      <rPr>
        <sz val="10"/>
        <color rgb="FF000000"/>
        <rFont val="Times New Roman"/>
        <family val="1"/>
        <charset val="1"/>
      </rPr>
      <t xml:space="preserve">Dungeon Explorer (1989)</t>
    </r>
    <r>
      <rPr>
        <b val="true"/>
        <sz val="10"/>
        <color rgb="FF000000"/>
        <rFont val="Times New Roman"/>
        <family val="1"/>
        <charset val="1"/>
      </rPr>
      <t xml:space="preserve">, </t>
    </r>
    <r>
      <rPr>
        <sz val="10"/>
        <color rgb="FF000000"/>
        <rFont val="Times New Roman"/>
        <family val="1"/>
        <charset val="1"/>
      </rPr>
      <t xml:space="preserve">Fantasy Zone (1988)</t>
    </r>
    <r>
      <rPr>
        <b val="true"/>
        <sz val="10"/>
        <color rgb="FF000000"/>
        <rFont val="Times New Roman"/>
        <family val="1"/>
        <charset val="1"/>
      </rPr>
      <t xml:space="preserve">, </t>
    </r>
    <r>
      <rPr>
        <sz val="10"/>
        <color rgb="FF000000"/>
        <rFont val="Times New Roman"/>
        <family val="1"/>
        <charset val="1"/>
      </rPr>
      <t xml:space="preserve">Ginga Fukei Densetsu Sapphire (1995)</t>
    </r>
    <r>
      <rPr>
        <b val="true"/>
        <sz val="10"/>
        <color rgb="FF000000"/>
        <rFont val="Times New Roman"/>
        <family val="1"/>
        <charset val="1"/>
      </rPr>
      <t xml:space="preserve">, </t>
    </r>
    <r>
      <rPr>
        <sz val="10"/>
        <color rgb="FF000000"/>
        <rFont val="Times New Roman"/>
        <family val="1"/>
        <charset val="1"/>
      </rPr>
      <t xml:space="preserve">Gradius (1991), Gradius II: Gofer no Yabou (1992)</t>
    </r>
    <r>
      <rPr>
        <b val="true"/>
        <sz val="10"/>
        <color rgb="FF000000"/>
        <rFont val="Times New Roman"/>
        <family val="1"/>
        <charset val="1"/>
      </rPr>
      <t xml:space="preserve">, </t>
    </r>
    <r>
      <rPr>
        <sz val="10"/>
        <color rgb="FF000000"/>
        <rFont val="Times New Roman"/>
        <family val="1"/>
        <charset val="1"/>
      </rPr>
      <t xml:space="preserve">Jaseiken Necromancer (1988), The Kung Fu (1987), Nectaris (1989), Neutopia (1989), Neutopia II (1991), Ninja Ryuukenden (1992), PC Genjin (1989), Salamander (1991), Snatcher (1992), Star Parodier (1992), Super Darius (1990), Super Momotaro Densetsu II (1991), Super Star Soldier (1990), Ys I &amp; II (1989)</t>
    </r>
  </si>
  <si>
    <r>
      <rPr>
        <sz val="11"/>
        <color rgb="FF000000"/>
        <rFont val="Calibri"/>
        <family val="2"/>
        <charset val="1"/>
      </rPr>
      <t xml:space="preserve">Mini borne pong avec</t>
    </r>
    <r>
      <rPr>
        <sz val="12"/>
        <color rgb="FF000000"/>
        <rFont val="Calibri"/>
        <family val="2"/>
        <charset val="1"/>
      </rPr>
      <t xml:space="preserve"> Breakout, Off the Wall, Super Breakout, Canyon Bomber, Demons to Diamonds, Night Driver, Video Olympics, Steeplechase, Street Racer, Warlords et Circus</t>
    </r>
  </si>
  <si>
    <t xml:space="preserve">Capcom home arcade : 1944 : The Loop Master, Alien vs Predator, Armored Warriors, Capcom Sports Club, Captain Commando, Cyberbots : Fullmetal Madness, Darkstalkers : The Night Warriors, Eco Fighters, Final Fight, Ghouls 'n Ghosts, Giga Wing, Street Fighter II : Hyper Fighting, Mega Man : The Power Battle, Progear, Strider, Super Puzzle Fighter II Turbo</t>
  </si>
  <si>
    <t xml:space="preserve">Nes mini : Balloon Fight - Bubble Bobble - Castlevania - Castlevania II: Simon’s Quest - Donkey Kong - Donkey Kong Jr. - Double Dragon II: The Revenge - Dr. Mario - Excitebike - Final Fantasy - Galaga - Ghosts’n Goblins - Gradius - Ice Climber - Kid Icarus - Kirby’s Adventure - Mario Bros. - Mega Man 2 - Metroid - Ninja Gaiden - Pac-Man - Punch-Out!! Featuring Mr. Dream - StarTropics - SUPER C - Super Mario Bros. - Super Mario Bros. 2 - Super Mario Bros. 3 - Tecmo Bowl - The Legend of Zelda - Zelda II: The Adventure of Link </t>
  </si>
  <si>
    <t xml:space="preserve">Playstation mini : Battle Arena Toshinden, Cool Boarders 2, Destruction Derby, Grand Theft Auto, Intelligent Qube, Jumping Flash, Metal Gear Solid, Mr. Driller, Oddworld: Abe’s Oddysee, Rayman, Resident Evil (Director’s Cut), Revelations: Persona, Ridge Racer Type 4, Super Puzzle Fighter II Turbo, Syphon Filter, Tekken 3, Tom Clancy’s Rainbow Six,Twisted Metal, Wild Arms</t>
  </si>
  <si>
    <r>
      <rPr>
        <sz val="11"/>
        <color rgb="FF000000"/>
        <rFont val="Calibri"/>
        <family val="2"/>
        <charset val="1"/>
      </rPr>
      <t xml:space="preserve">Amiga mini : </t>
    </r>
    <r>
      <rPr>
        <sz val="12"/>
        <color rgb="FF000000"/>
        <rFont val="Times New Roman"/>
        <family val="1"/>
        <charset val="1"/>
      </rPr>
      <t xml:space="preserve">Alien Breed 3D     Alien Breed: Special Edition’92     Another World     Arcade Pool     ATR: All Terrain Racing     Battle Chess     Cadaver     California Games     The Chaos Engine     Dragons Breath     F-16 Combat Pilot     Kick Off 2     The Lost Patrol     Paradroid 90     Pinball Dreams     Project-X: Special Edition 93     Qwak     The Sentinel     Simon the Sorcerer     Speedball 2: Brutal Deluxe     Stunt Car Racer     Super Cars II     Titus The Fox: To Marrakech And Back     Worms: The Director’s Cut     Zool: Ninja Of The « Nth » Dimension </t>
    </r>
  </si>
  <si>
    <t xml:space="preserve">Nom</t>
  </si>
  <si>
    <t xml:space="preserve">Type d’ouvrage</t>
  </si>
  <si>
    <t xml:space="preserve">Période spécifique traitée</t>
  </si>
  <si>
    <t xml:space="preserve">Sujet spécifique traité</t>
  </si>
  <si>
    <t xml:space="preserve">Société spécifique traitée</t>
  </si>
  <si>
    <t xml:space="preserve">Licence ou machine spécifique traitée</t>
  </si>
  <si>
    <t xml:space="preserve">Createur spécifique traité</t>
  </si>
  <si>
    <t xml:space="preserve">langue</t>
  </si>
  <si>
    <t xml:space="preserve">Top ouvrages</t>
  </si>
  <si>
    <t xml:space="preserve">éditeur</t>
  </si>
  <si>
    <t xml:space="preserve">Je n’ai pas aimé</t>
  </si>
  <si>
    <t xml:space="preserve">Ref photo</t>
  </si>
  <si>
    <t xml:space="preserve">Etat : 5 – mint / 4 – tbon / 3 occasion / 2 usé</t>
  </si>
  <si>
    <t xml:space="preserve">côte</t>
  </si>
  <si>
    <t xml:space="preserve">1000 game heroes</t>
  </si>
  <si>
    <t xml:space="preserve">Bible</t>
  </si>
  <si>
    <t xml:space="preserve">Héros de jeu vidéo</t>
  </si>
  <si>
    <t xml:space="preserve">ang</t>
  </si>
  <si>
    <t xml:space="preserve">Taschen</t>
  </si>
  <si>
    <t xml:space="preserve">Un ouvrage recensant les héros majeurs des jeux vidéode ses débuts jusq’au début des années 2000</t>
  </si>
  <si>
    <t xml:space="preserve">une grosse masse d’information</t>
  </si>
  <si>
    <t xml:space="preserve">La qualité des illustrations, très inégale</t>
  </si>
  <si>
    <t xml:space="preserve">1001 jeux vidéo auxquels il faut avoir joué dans sa vie</t>
  </si>
  <si>
    <t xml:space="preserve">Top jeux vidéo</t>
  </si>
  <si>
    <t xml:space="preserve">fra</t>
  </si>
  <si>
    <t xml:space="preserve">Top ouvrage gamer</t>
  </si>
  <si>
    <t xml:space="preserve">flammarion</t>
  </si>
  <si>
    <t xml:space="preserve">Un condensé des meilleures expériences vidéoludiques depuis la genèse du jeu vidéo jusqu’au début des années 2010</t>
  </si>
  <si>
    <t xml:space="preserve">suoerbe contenu, clair et intéressant</t>
  </si>
  <si>
    <t xml:space="preserve">l’illustration graphique un peu en retrait</t>
  </si>
  <si>
    <t xml:space="preserve">étaN</t>
  </si>
  <si>
    <t xml:space="preserve">100 ans de cinéma d’animation</t>
  </si>
  <si>
    <t xml:space="preserve">z- multiples (game design, animation et jeux vidéo, cinéma et jeu vidéo)</t>
  </si>
  <si>
    <t xml:space="preserve">Dunod</t>
  </si>
  <si>
    <t xml:space="preserve">Un ouvrage qui traite de l’histoire, des techniques et des auteurs d’animation de manière encyclopédique</t>
  </si>
  <si>
    <t xml:space="preserve">ugros pavé</t>
  </si>
  <si>
    <t xml:space="preserve">100 best video games to play right now</t>
  </si>
  <si>
    <t xml:space="preserve">Magazine</t>
  </si>
  <si>
    <t xml:space="preserve">future press</t>
  </si>
  <si>
    <t xml:space="preserve">Une sélection de 100 jeux, anciens et nouveaux, qui offrent un confort de jeu constant pour le joueur du xxi eme siècle</t>
  </si>
  <si>
    <t xml:space="preserve">un vrai choix de jeux des années 2010</t>
  </si>
  <si>
    <t xml:space="preserve">il y en a tant d’autres</t>
  </si>
  <si>
    <t xml:space="preserve">Box mag 4</t>
  </si>
  <si>
    <t xml:space="preserve">100 games to play before you die</t>
  </si>
  <si>
    <t xml:space="preserve">Un ouvrage répertoriant plusieurs jeux de légendes tout en proposant quelques making off très documentés</t>
  </si>
  <si>
    <t xml:space="preserve">les choix qui font sens</t>
  </si>
  <si>
    <t xml:space="preserve">Box mag S</t>
  </si>
  <si>
    <t xml:space="preserve">100 games to play before you die – Nintendo edition</t>
  </si>
  <si>
    <t xml:space="preserve">z- multiples (mario, zelda, pokemon, james bond goldeneye, resident evil, donkey kong, duck hunt, battletoads, tetris, contra, monster max, yoshi, wild gun, shadowrun, goldeneye, sin and punishment, banjo kazooie, star wars rogue leader)</t>
  </si>
  <si>
    <t xml:space="preserve">Une sélection de 100 jeux iconiques de la gamme Nintendo…et quelques autres raretés</t>
  </si>
  <si>
    <t xml:space="preserve">instructif</t>
  </si>
  <si>
    <t xml:space="preserve">ras</t>
  </si>
  <si>
    <t xml:space="preserve">100 greatest video game characters</t>
  </si>
  <si>
    <t xml:space="preserve">Top découverte univers JV</t>
  </si>
  <si>
    <t xml:space="preserve">Rowman &amp; Littlefield Publishers</t>
  </si>
  <si>
    <t xml:space="preserve">Une sélection des 100 personnages les plus marquants de l’univers du jeu vidéo depuis sa genèse jusqu’aux années 2011</t>
  </si>
  <si>
    <t xml:space="preserve">les explications claires et concises</t>
  </si>
  <si>
    <t xml:space="preserve">le côté catalogue</t>
  </si>
  <si>
    <t xml:space="preserve">étaL</t>
  </si>
  <si>
    <t xml:space="preserve">100 greatest video game franchises</t>
  </si>
  <si>
    <t xml:space="preserve">Une sélection des 100 séries de jeux vidéo les plus marquantes depuis sa genèse jusqu’aux années 2010</t>
  </si>
  <si>
    <t xml:space="preserve">100 greatest console video games - 1977 - 1986</t>
  </si>
  <si>
    <t xml:space="preserve">1 – préhistoire du jeu vidéo</t>
  </si>
  <si>
    <t xml:space="preserve">Schiffer Publishing </t>
  </si>
  <si>
    <t xml:space="preserve">Une sélection des meilleurs jeux vidéo sur la période « préhistorique » du jeu vidéo (jusqu’aux débuts de la nes)</t>
  </si>
  <si>
    <t xml:space="preserve">la sélection de qualité, avec beaucoup d’informations de contexte</t>
  </si>
  <si>
    <t xml:space="preserve">100 jeux vidéo, 100 anecdotes</t>
  </si>
  <si>
    <t xml:space="preserve">Trivia jeux vidéo</t>
  </si>
  <si>
    <t xml:space="preserve">pix n love</t>
  </si>
  <si>
    <t xml:space="preserve">Un ouvrage révélant quelques secrets croustillants sur des jeux plus ou moins cultes de l’histoire des jeux vidéo</t>
  </si>
  <si>
    <t xml:space="preserve">les très bons trivias</t>
  </si>
  <si>
    <t xml:space="preserve">étaM</t>
  </si>
  <si>
    <t xml:space="preserve">100 jeux vidéo incontournables</t>
  </si>
  <si>
    <t xml:space="preserve">jeuxvideo.com</t>
  </si>
  <si>
    <t xml:space="preserve">Un ouvrage de « top » clair et bien illustré</t>
  </si>
  <si>
    <t xml:space="preserve">Une bonne entrée en matière</t>
  </si>
  <si>
    <t xml:space="preserve">très classique et peu fouillé</t>
  </si>
  <si>
    <t xml:space="preserve">étaJ</t>
  </si>
  <si>
    <t xml:space="preserve">100 jeux vidéo indispensables</t>
  </si>
  <si>
    <t xml:space="preserve">les éditions culinaires</t>
  </si>
  <si>
    <t xml:space="preserve">Une sélection de 100 jeux vidéo de légende des origines jusqu'à la fin des années 2010</t>
  </si>
  <si>
    <t xml:space="preserve">une sélection de qualité avec un niveau de détail très respectable</t>
  </si>
  <si>
    <t xml:space="preserve">100 playstation games to play before you die</t>
  </si>
  <si>
    <t xml:space="preserve">z- multiples (playstation, ridge racer, time crisis, tomb raider, resident evil, crash bandicoot, wipeout, final fantasy, oddworld, metal gear, spyro, tony hawk, medal of honor, silent hill, gta, max payne, castlevania, god of war, uncharted, red dead redemption, last of us, horizon)</t>
  </si>
  <si>
    <t xml:space="preserve">Une sélection de 100 jeux iconiques de la gamme playstation...et quelques autres raretés</t>
  </si>
  <si>
    <t xml:space="preserve">100 trucs de dingue à savoir sur le jeu vidéo – conkerax</t>
  </si>
  <si>
    <t xml:space="preserve">Mook</t>
  </si>
  <si>
    <t xml:space="preserve">Un petit receuil d’anecdotes par un youtuber tendance</t>
  </si>
  <si>
    <t xml:space="preserve">des infos sympa</t>
  </si>
  <si>
    <t xml:space="preserve">impression de qualité moyenne</t>
  </si>
  <si>
    <t xml:space="preserve">BOX Z2</t>
  </si>
  <si>
    <t xml:space="preserve">101 jeux amiga</t>
  </si>
  <si>
    <t xml:space="preserve">3 – Période 90 – 95</t>
  </si>
  <si>
    <t xml:space="preserve">commodore</t>
  </si>
  <si>
    <t xml:space="preserve">David Taddei</t>
  </si>
  <si>
    <t xml:space="preserve">Un recueil analysant cent des jeux les plus emblématiques du système informatique amiga</t>
  </si>
  <si>
    <t xml:space="preserve">le contenu d’excellente qualité</t>
  </si>
  <si>
    <t xml:space="preserve">la mise en page perfectible</t>
  </si>
  <si>
    <t xml:space="preserve">151 video games - illustrated history </t>
  </si>
  <si>
    <t xml:space="preserve">Histoire JV</t>
  </si>
  <si>
    <t xml:space="preserve">LB</t>
  </si>
  <si>
    <t xml:space="preserve">Un ouvrage retraçant l’histoire de 151 titres iconiques du monde du jeu vidéo</t>
  </si>
  <si>
    <t xml:space="preserve">la qualité générale, superbe</t>
  </si>
  <si>
    <t xml:space="preserve">se limite souvent aux informations générales</t>
  </si>
  <si>
    <t xml:space="preserve">étaO</t>
  </si>
  <si>
    <t xml:space="preserve">20 years of tomb raider</t>
  </si>
  <si>
    <t xml:space="preserve">Angleterre et jeu vidéo</t>
  </si>
  <si>
    <t xml:space="preserve">Prima</t>
  </si>
  <si>
    <t xml:space="preserve">Un ouvrage retraçant les 20 premières années de vie de la saga tomb raider, des débuts sur ps1 jusqu’au reboot apparu sur ps3</t>
  </si>
  <si>
    <t xml:space="preserve">le contenu vraiment impressionnant</t>
  </si>
  <si>
    <t xml:space="preserve">le format difficile à prendre en amin</t>
  </si>
  <si>
    <t xml:space="preserve">50 jeux video tout sauf ordinaires</t>
  </si>
  <si>
    <t xml:space="preserve">mango</t>
  </si>
  <si>
    <t xml:space="preserve">Une petite bible mettant en lumière 50 titres sortant totalement de l‘ordinaire de par leur concept, leur game design ou leur style graphique</t>
  </si>
  <si>
    <t xml:space="preserve">de vraies pépites totalement méconnues mises à jour</t>
  </si>
  <si>
    <t xml:space="preserve">le petit format un peu pénalisant</t>
  </si>
  <si>
    <t xml:space="preserve">Abe soundtrack</t>
  </si>
  <si>
    <t xml:space="preserve">ost – soundtrack Vinyl</t>
  </si>
  <si>
    <t xml:space="preserve">limited run</t>
  </si>
  <si>
    <t xml:space="preserve">Un cd collector de la bande original de Oddworl, l’odyssée d’abe</t>
  </si>
  <si>
    <t xml:space="preserve">un bel objet, une belle bande-son</t>
  </si>
  <si>
    <t xml:space="preserve">Ace attorney ost</t>
  </si>
  <si>
    <t xml:space="preserve">Ost – soundtrack CD</t>
  </si>
  <si>
    <t xml:space="preserve">Ace attorney</t>
  </si>
  <si>
    <t xml:space="preserve">Masakazu Sugimori </t>
  </si>
  <si>
    <t xml:space="preserve">Une ost complète sur les trois premiers opus de la saga</t>
  </si>
  <si>
    <t xml:space="preserve">une bande-son de tribunal, c’est incontournable</t>
  </si>
  <si>
    <t xml:space="preserve">mériterait une réorchestration</t>
  </si>
  <si>
    <t xml:space="preserve">A guide to japanese rôle playing game</t>
  </si>
  <si>
    <t xml:space="preserve">Genre – RPG</t>
  </si>
  <si>
    <t xml:space="preserve">bitmap books</t>
  </si>
  <si>
    <t xml:space="preserve">Un ouvrage complet sur le genre jrpg</t>
  </si>
  <si>
    <t xml:space="preserve">riche et superbement illustré</t>
  </si>
  <si>
    <t xml:space="preserve">c’est du gros pavé à manuipuler</t>
  </si>
  <si>
    <t xml:space="preserve">A history of video games in 64 objects</t>
  </si>
  <si>
    <t xml:space="preserve">Dey Street Books </t>
  </si>
  <si>
    <t xml:space="preserve">Un ouvrage illustratif revenant sur des objets iconiques du monde du jeu vidéo à travers son histoire</t>
  </si>
  <si>
    <t xml:space="preserve">le focus du livre sur la notion « d’objet », plus large que la simple approche hardware et software</t>
  </si>
  <si>
    <t xml:space="preserve">au final, peu d’objets qui ne sont ni des jeux, ni des consoles</t>
  </si>
  <si>
    <t xml:space="preserve">A Gremlin in the work</t>
  </si>
  <si>
    <t xml:space="preserve">Gremlins</t>
  </si>
  <si>
    <t xml:space="preserve">fusion retro books</t>
  </si>
  <si>
    <t xml:space="preserve">Un ouvrage très dense retraçant les aventures d’un développeur éditeur de sa naissance et « mort » jusqu’à a renaissance sous le nom de sumo digital</t>
  </si>
  <si>
    <t xml:space="preserve">un vrai deep dive dans une société anglaise d’envergure</t>
  </si>
  <si>
    <t xml:space="preserve">A history of video games in 14 consoles, 5 computers, 2 arcade cabinets and ocarina of time</t>
  </si>
  <si>
    <t xml:space="preserve">Carlton books</t>
  </si>
  <si>
    <t xml:space="preserve">Un ouvrage illustratif revenant sur une série d’objets iconiques de l’histoire du jeu vidéo</t>
  </si>
  <si>
    <t xml:space="preserve">l’analyse de bonne qualité</t>
  </si>
  <si>
    <t xml:space="preserve">la mise en page un poil old regime</t>
  </si>
  <si>
    <t xml:space="preserve">AHL - tu le crois ça?</t>
  </si>
  <si>
    <t xml:space="preserve">Documentaire vidéo – dvd</t>
  </si>
  <si>
    <t xml:space="preserve">Journalisme de jeu vidéo</t>
  </si>
  <si>
    <t xml:space="preserve">AHL</t>
  </si>
  <si>
    <t xml:space="preserve">Les chroniques retro d’un des piliers français de la presse jeux vidéo des années 80/90</t>
  </si>
  <si>
    <t xml:space="preserve">Le combo livre et dvd complémentaire</t>
  </si>
  <si>
    <t xml:space="preserve">quelques belles bêtises et fausses informations</t>
  </si>
  <si>
    <t xml:space="preserve">Ainsi parlait Iwata</t>
  </si>
  <si>
    <t xml:space="preserve">Biographie</t>
  </si>
  <si>
    <t xml:space="preserve">Japon et jeu vidéo</t>
  </si>
  <si>
    <t xml:space="preserve">Satoru Iwata</t>
  </si>
  <si>
    <t xml:space="preserve">mana books</t>
  </si>
  <si>
    <t xml:space="preserve">Le recueil de la philosophie du célèbre CEO de Nintendo dans les années charnières de la firme</t>
  </si>
  <si>
    <t xml:space="preserve">Riche et intéressant</t>
  </si>
  <si>
    <t xml:space="preserve">pas tant de contenu inédit</t>
  </si>
  <si>
    <t xml:space="preserve">Akira Toriyama – dragon quest illustrations</t>
  </si>
  <si>
    <t xml:space="preserve">manga et jeu vidéo</t>
  </si>
  <si>
    <t xml:space="preserve">Dragon quest</t>
  </si>
  <si>
    <t xml:space="preserve">Shueisha</t>
  </si>
  <si>
    <t xml:space="preserve">Un artbook condensant les meilleures illustrations du calèbre artiste sur la série dragon quest, de son premier au 11eme opus</t>
  </si>
  <si>
    <t xml:space="preserve">la qualité d’illustrations top</t>
  </si>
  <si>
    <t xml:space="preserve">on aurait aimé un petit historique pour accompagner</t>
  </si>
  <si>
    <t xml:space="preserve">A la découverte des consoles insolites : l’histoire alternative des jeux vidéo</t>
  </si>
  <si>
    <t xml:space="preserve">Machine de jeu</t>
  </si>
  <si>
    <t xml:space="preserve">third editions</t>
  </si>
  <si>
    <t xml:space="preserve">Un ouvrage se focalisant sur les machines et créateurs moins connus du jeu vidéo</t>
  </si>
  <si>
    <t xml:space="preserve">une mine d’informations</t>
  </si>
  <si>
    <t xml:space="preserve">la mise en page austère</t>
  </si>
  <si>
    <t xml:space="preserve">BOX Z4</t>
  </si>
  <si>
    <t xml:space="preserve">Alice madness returns - artbook</t>
  </si>
  <si>
    <t xml:space="preserve">6 – Période 2005 – 2010</t>
  </si>
  <si>
    <t xml:space="preserve">Alice</t>
  </si>
  <si>
    <t xml:space="preserve">Dark horse</t>
  </si>
  <si>
    <t xml:space="preserve">Un artbook retraçant les concept arts de l’oeuvre glauque et réussie d’American Mc gee</t>
  </si>
  <si>
    <t xml:space="preserve">le monde d’Alice parfaitement transcrit</t>
  </si>
  <si>
    <t xml:space="preserve">beaucoup d’illustrations, peu d’explications</t>
  </si>
  <si>
    <t xml:space="preserve">Ambient play</t>
  </si>
  <si>
    <t xml:space="preserve">8 – Période 2015 – 2020</t>
  </si>
  <si>
    <t xml:space="preserve">téléphone et jeu vidéo</t>
  </si>
  <si>
    <t xml:space="preserve">MIT press</t>
  </si>
  <si>
    <t xml:space="preserve">Un ouvrage analytique sur la notion de jeu sur téléphone portable</t>
  </si>
  <si>
    <t xml:space="preserve">l’analyse bien menée</t>
  </si>
  <si>
    <t xml:space="preserve">assez austère niveau format</t>
  </si>
  <si>
    <t xml:space="preserve">Amiga Book</t>
  </si>
  <si>
    <t xml:space="preserve">Commodore</t>
  </si>
  <si>
    <t xml:space="preserve">Imagine publishing</t>
  </si>
  <si>
    <t xml:space="preserve">Un ouvrage condensant l’histoire du système informatique Amiga et des principaux jeu associés</t>
  </si>
  <si>
    <t xml:space="preserve">une vraie bonne rétrospective</t>
  </si>
  <si>
    <t xml:space="preserve">Amiga visual compendium</t>
  </si>
  <si>
    <t xml:space="preserve">z- multiples (Commodore, cinemaware, dma design, factor 5, sensible software, system 3, team 17)</t>
  </si>
  <si>
    <t xml:space="preserve">Un artbook mettant en lumière les plus belles réussites graphiques de l’amiga</t>
  </si>
  <si>
    <t xml:space="preserve">le contenu et l’édition de grande qualité</t>
  </si>
  <si>
    <t xml:space="preserve">l’organisation « un peu » bordélique</t>
  </si>
  <si>
    <t xml:space="preserve">Amstrad Story – Alan Sugar</t>
  </si>
  <si>
    <t xml:space="preserve">USA et jeu vidéo</t>
  </si>
  <si>
    <t xml:space="preserve">Amstrad</t>
  </si>
  <si>
    <t xml:space="preserve">Alan Sugar</t>
  </si>
  <si>
    <t xml:space="preserve">Century</t>
  </si>
  <si>
    <t xml:space="preserve">La biographie du business man à l’origine, entre autres, de la marque amstrad</t>
  </si>
  <si>
    <t xml:space="preserve">l’histoire racontée est passionnante</t>
  </si>
  <si>
    <t xml:space="preserve">l’absence d’illustrations</t>
  </si>
  <si>
    <t xml:space="preserve">Anatomy of Metroid</t>
  </si>
  <si>
    <t xml:space="preserve">Analyse</t>
  </si>
  <si>
    <t xml:space="preserve">Game design</t>
  </si>
  <si>
    <t xml:space="preserve">z- multiples (metroid, kid icarus)</t>
  </si>
  <si>
    <t xml:space="preserve">CreateSpace Independent Publishing Platform</t>
  </si>
  <si>
    <t xml:space="preserve">Un livre disséquant le premier metroid sur nes, ainsi que son cousin kid icarus</t>
  </si>
  <si>
    <t xml:space="preserve">le côté guide et analyse</t>
  </si>
  <si>
    <t xml:space="preserve">la mise en page passable</t>
  </si>
  <si>
    <t xml:space="preserve">Animal crossing : guide officiel</t>
  </si>
  <si>
    <t xml:space="preserve">Guide</t>
  </si>
  <si>
    <t xml:space="preserve">Le guide très exhaustif de la simulation de Robinson de Nintendo</t>
  </si>
  <si>
    <t xml:space="preserve">riche et clair</t>
  </si>
  <si>
    <t xml:space="preserve">il faut adhérer au concept, même avec le guide</t>
  </si>
  <si>
    <t xml:space="preserve">Box soluce</t>
  </si>
  <si>
    <t xml:space="preserve">Animal crossing : Ode au gameplay tranquille</t>
  </si>
  <si>
    <t xml:space="preserve">Ynnis editions</t>
  </si>
  <si>
    <t xml:space="preserve">Un livre analytique sur le gameplay de animal crossing</t>
  </si>
  <si>
    <t xml:space="preserve">un degré d’exhaustivité étonnant</t>
  </si>
  <si>
    <t xml:space="preserve">nous prend parfois un peu trop pour les neuneus que nous sommes</t>
  </si>
  <si>
    <t xml:space="preserve">Année jeu vidéo – 1992</t>
  </si>
  <si>
    <t xml:space="preserve">Année 1992</t>
  </si>
  <si>
    <t xml:space="preserve">Un ouvrage revenant sur le caractère exceptionnel de l’année 1992 dans le monde du jeu vidéo</t>
  </si>
  <si>
    <t xml:space="preserve">le panorama complet de l’année</t>
  </si>
  <si>
    <t xml:space="preserve">Année jeu vidéo – 1998</t>
  </si>
  <si>
    <t xml:space="preserve">Année 1998</t>
  </si>
  <si>
    <t xml:space="preserve">Un ouvrage revenant sur le caractère exceptionnel de l’année 1998 dans le monde du jeu vidéo</t>
  </si>
  <si>
    <t xml:space="preserve">Année jeu vidéo - 2004</t>
  </si>
  <si>
    <t xml:space="preserve">5 – Période 2000 – 2005</t>
  </si>
  <si>
    <t xml:space="preserve">Année 2004</t>
  </si>
  <si>
    <t xml:space="preserve">Calmann-Lévy</t>
  </si>
  <si>
    <t xml:space="preserve">Un ouvrage revenant sur le caractère exceptionnel de l’année 2004 dans le monde du jeu vidéo</t>
  </si>
  <si>
    <t xml:space="preserve">la mise en page un chouia vieillotte</t>
  </si>
  <si>
    <t xml:space="preserve">Anthologie Gamecube </t>
  </si>
  <si>
    <t xml:space="preserve">geeks line</t>
  </si>
  <si>
    <t xml:space="preserve">Un ouvrage particulièrement complet retraçant la genèse, la vie et l’héritage de la console « à poignée » de Nintendo</t>
  </si>
  <si>
    <t xml:space="preserve">vraiment complet et classieux</t>
  </si>
  <si>
    <t xml:space="preserve">l’objet, lourd et volumineux</t>
  </si>
  <si>
    <t xml:space="preserve">Anthologie Megadrive</t>
  </si>
  <si>
    <t xml:space="preserve">Un ouvrage particulièrement complet concernant le grand succès de Sega dans sa guerre contre Nintendo</t>
  </si>
  <si>
    <t xml:space="preserve">Anthologie N64</t>
  </si>
  <si>
    <t xml:space="preserve">Un ouvrage particulièrement complet concernant la première machine 3d de Nintendo, et ses combat contre la star montante de Sony</t>
  </si>
  <si>
    <t xml:space="preserve">Anthologie Nes</t>
  </si>
  <si>
    <t xml:space="preserve">2 – Période 1980 à 1990</t>
  </si>
  <si>
    <t xml:space="preserve">Un ouvrage de référence en deux volumes retraçant la vie de la première console  star de Nintendo</t>
  </si>
  <si>
    <t xml:space="preserve">Anthologie Nego Geo collector</t>
  </si>
  <si>
    <t xml:space="preserve">neogeo</t>
  </si>
  <si>
    <t xml:space="preserve">Un ouvrage complet relatif à la rolls des consoles, retraçant son histoire ainsi que sa ludothèque particulièrement fournie dans le domaien du bourre-pif</t>
  </si>
  <si>
    <t xml:space="preserve">Anthologie pc engine gunhed edition</t>
  </si>
  <si>
    <t xml:space="preserve">Nec</t>
  </si>
  <si>
    <t xml:space="preserve">PC-engine</t>
  </si>
  <si>
    <t xml:space="preserve">Un ouvrage dédié à la gamme nec, de la pc engine de base à la malheureuse pc-fx</t>
  </si>
  <si>
    <t xml:space="preserve">Anthologie playstation collector – tome 1</t>
  </si>
  <si>
    <t xml:space="preserve">4 – Période 95 – 2000</t>
  </si>
  <si>
    <t xml:space="preserve">Playstation</t>
  </si>
  <si>
    <t xml:space="preserve">Un ouvrage quasi-exhaustif présentant tous les aspects liés à la naissance, la vie et l’héritage de la première console de Sony, et son impact monumental sur le paysage videoludique</t>
  </si>
  <si>
    <t xml:space="preserve">Anthologie playstation collector - tome 2</t>
  </si>
  <si>
    <t xml:space="preserve">playstation</t>
  </si>
  <si>
    <t xml:space="preserve">Anthologie playstation collector - tome 3</t>
  </si>
  <si>
    <t xml:space="preserve">Anthologie Super Nintendo hard + soft</t>
  </si>
  <si>
    <t xml:space="preserve">Un ouvrage de référence en deux volumes retraçant la vie de la grande console  star de Nintendo et ayant placé la société au firmament du divertissement videoludique</t>
  </si>
  <si>
    <t xml:space="preserve">Arcade fever – fan guide to the golden age of video games</t>
  </si>
  <si>
    <t xml:space="preserve">Arcade</t>
  </si>
  <si>
    <t xml:space="preserve">Running Press</t>
  </si>
  <si>
    <t xml:space="preserve">Un ouvrage historique relatant les grands événements du monde de l’arcade dans les années 70 à 90</t>
  </si>
  <si>
    <t xml:space="preserve">le beau panorama des ornes d’arcade des années 80</t>
  </si>
  <si>
    <t xml:space="preserve">assez descriptif dans le propos</t>
  </si>
  <si>
    <t xml:space="preserve">Arcade game typography</t>
  </si>
  <si>
    <t xml:space="preserve">z- multiples (arcade, typographie et jeu vidéo)</t>
  </si>
  <si>
    <t xml:space="preserve">Thames &amp; Hudson</t>
  </si>
  <si>
    <t xml:space="preserve">Un ouvrage analytique sur les typographies principales et les contraintes techniques associées dans le domaine du jeu d’arcade</t>
  </si>
  <si>
    <t xml:space="preserve">atypique et instructif</t>
  </si>
  <si>
    <t xml:space="preserve">faut aimer la typographie par contre</t>
  </si>
  <si>
    <t xml:space="preserve">Arcade mania - japan game centers</t>
  </si>
  <si>
    <t xml:space="preserve">Kodansha</t>
  </si>
  <si>
    <t xml:space="preserve">Un ouvrage revenant sur la genèse, le succès et le déclin des grandes salles d’arcade japonaises des années 80/90</t>
  </si>
  <si>
    <t xml:space="preserve">la thématique de l’arcade abordée via les game centers japonais</t>
  </si>
  <si>
    <t xml:space="preserve">la mise en page un peu lourde</t>
  </si>
  <si>
    <t xml:space="preserve">Artcade extended edition</t>
  </si>
  <si>
    <t xml:space="preserve">Un ouvrage contemplatif mettant en lumière les diverses chartes graphiques des bornes d’arcade des débuts du jeu vidéo</t>
  </si>
  <si>
    <t xml:space="preserve">tout un tas de documents et design introuvables</t>
  </si>
  <si>
    <t xml:space="preserve">peu d’explications</t>
  </si>
  <si>
    <t xml:space="preserve">Art et jeux vidéo</t>
  </si>
  <si>
    <t xml:space="preserve">Art et jeu vidéo</t>
  </si>
  <si>
    <t xml:space="preserve">Palette</t>
  </si>
  <si>
    <t xml:space="preserve">Un ouvrage multithématique sur les formes d’art issu des jeux vidéo</t>
  </si>
  <si>
    <t xml:space="preserve">la mise en page, avec de superbes illustratons</t>
  </si>
  <si>
    <t xml:space="preserve">l’analyse un poil décousue</t>
  </si>
  <si>
    <t xml:space="preserve">Art ludique </t>
  </si>
  <si>
    <t xml:space="preserve">Sonatine</t>
  </si>
  <si>
    <t xml:space="preserve">Un ouvrage d’analyse poussé revenant sur les biais dont dispose le jeu vidéo pour faire passer des messages forts, que ce soit à travers le prisme de ses graphismes ou de son game design</t>
  </si>
  <si>
    <t xml:space="preserve">le contenu scientifique passionnant</t>
  </si>
  <si>
    <t xml:space="preserve">le grand format un peu encombrant</t>
  </si>
  <si>
    <t xml:space="preserve">Art of Alien isolation</t>
  </si>
  <si>
    <t xml:space="preserve">7 –  Période 2010 – 2015</t>
  </si>
  <si>
    <t xml:space="preserve">Cinéma et jeu vidéo</t>
  </si>
  <si>
    <t xml:space="preserve">Titan books</t>
  </si>
  <si>
    <t xml:space="preserve">Un ouvrage revenant sur l’opus survival de la sage et ses liens avec l’oeuvre cinématographique</t>
  </si>
  <si>
    <t xml:space="preserve">les illustrations superbes</t>
  </si>
  <si>
    <t xml:space="preserve">Art of Atari</t>
  </si>
  <si>
    <t xml:space="preserve">Dynamite entertainment</t>
  </si>
  <si>
    <t xml:space="preserve">Un artbook revenant sur les grandes années d’atari dans les années 70/80</t>
  </si>
  <si>
    <t xml:space="preserve">le contenu et la mise en page, tops</t>
  </si>
  <si>
    <t xml:space="preserve">le grand format un peu difficile à manier</t>
  </si>
  <si>
    <t xml:space="preserve">Art of Bioshock Infinite</t>
  </si>
  <si>
    <t xml:space="preserve">Bioshock</t>
  </si>
  <si>
    <t xml:space="preserve">Un artbook couvrant le troisième opus de la franchise de référence de Ken Levine</t>
  </si>
  <si>
    <t xml:space="preserve">les illustrations sont superbes</t>
  </si>
  <si>
    <t xml:space="preserve">le peu d’explications fournies, et l’absence de mise en perspective avec les opus précédents</t>
  </si>
  <si>
    <t xml:space="preserve">Art of Capcom</t>
  </si>
  <si>
    <t xml:space="preserve">z- multiples (street fighter, darkstalkers, megaman, strider)</t>
  </si>
  <si>
    <t xml:space="preserve">Udon</t>
  </si>
  <si>
    <t xml:space="preserve">Un artbook complet sur l’univers de Capcom</t>
  </si>
  <si>
    <t xml:space="preserve">rempli à ras bord d’illustrations</t>
  </si>
  <si>
    <t xml:space="preserve">beaucoup de fan art et pas tellement d’illustrations officielles</t>
  </si>
  <si>
    <t xml:space="preserve">Art of Deponia</t>
  </si>
  <si>
    <t xml:space="preserve">Un artbook sur la trilogie point n click</t>
  </si>
  <si>
    <t xml:space="preserve">un beau panorama de l’univers</t>
  </si>
  <si>
    <t xml:space="preserve">Box Z2</t>
  </si>
  <si>
    <t xml:space="preserve">Art of horizon zero dawn</t>
  </si>
  <si>
    <t xml:space="preserve">Horizon</t>
  </si>
  <si>
    <t xml:space="preserve">Un artbook, complété d’une partie historique, relatif à l’un des open worlds les plus réussis de la ps4</t>
  </si>
  <si>
    <t xml:space="preserve">bien équilibré entre illustrations et explications</t>
  </si>
  <si>
    <t xml:space="preserve">Art of immortal : fenix rising</t>
  </si>
  <si>
    <t xml:space="preserve">Immortals : fenix risong</t>
  </si>
  <si>
    <t xml:space="preserve">Un artbook sur le monde façon « Grèce antique » de ce zelda-like</t>
  </si>
  <si>
    <t xml:space="preserve">chiche en explications</t>
  </si>
  <si>
    <t xml:space="preserve">Art of mana</t>
  </si>
  <si>
    <t xml:space="preserve">Mana</t>
  </si>
  <si>
    <t xml:space="preserve">Un artbook revenant sur chaque épisode de la série dérivée de final fantasy, du premier opus « mystic » jusqu’au remake contesté de secret of mana</t>
  </si>
  <si>
    <t xml:space="preserve">Art of Mass Effect universe</t>
  </si>
  <si>
    <t xml:space="preserve">Mass Effect</t>
  </si>
  <si>
    <t xml:space="preserve">Un artbook revenant sur l’univers des trois épisodes de la série de jeu d’aventure</t>
  </si>
  <si>
    <t xml:space="preserve">l’édition de qualité</t>
  </si>
  <si>
    <t xml:space="preserve">Art of Ratchet &amp; clank</t>
  </si>
  <si>
    <t xml:space="preserve">Ratchet &amp; Clank</t>
  </si>
  <si>
    <t xml:space="preserve">Un artbook revenant sur les quinze premières années d’une franchise majeure de l’action-plateforme 3D</t>
  </si>
  <si>
    <t xml:space="preserve">de belles illustrations</t>
  </si>
  <si>
    <t xml:space="preserve">Art of Shantae</t>
  </si>
  <si>
    <t xml:space="preserve">wayforward</t>
  </si>
  <si>
    <t xml:space="preserve">Un artbook sur l’univers de la petite génie</t>
  </si>
  <si>
    <t xml:space="preserve">un petit manque d’explications</t>
  </si>
  <si>
    <t xml:space="preserve">etaJ</t>
  </si>
  <si>
    <t xml:space="preserve">Art of splatoon</t>
  </si>
  <si>
    <t xml:space="preserve">Un artbook sur le shooter coloré de Nintendo</t>
  </si>
  <si>
    <t xml:space="preserve">le bon mix entre illustrations et explications</t>
  </si>
  <si>
    <t xml:space="preserve">Art of Spyro reignited trilogy</t>
  </si>
  <si>
    <t xml:space="preserve">Spyro</t>
  </si>
  <si>
    <t xml:space="preserve">Un artbook revenant sur les trois opus majeurs de la série et leur retraitement dans le cadre du remake</t>
  </si>
  <si>
    <t xml:space="preserve">l’univers vraiment beau</t>
  </si>
  <si>
    <t xml:space="preserve">le manque d’explications</t>
  </si>
  <si>
    <t xml:space="preserve">Art de street fighter</t>
  </si>
  <si>
    <t xml:space="preserve">Un artbook complet sur l’univers de street fighter et ses évolutions graphiques</t>
  </si>
  <si>
    <t xml:space="preserve">l’approche visant à présenter la série par ses différents ouvriers graphiques</t>
  </si>
  <si>
    <t xml:space="preserve">le format colossal peu pratique</t>
  </si>
  <si>
    <t xml:space="preserve">Art of super Mario odyssey</t>
  </si>
  <si>
    <t xml:space="preserve">Mario</t>
  </si>
  <si>
    <t xml:space="preserve">Un artbook sur un opus particulièrement charmant des aventures du plombier</t>
  </si>
  <si>
    <t xml:space="preserve">plein de chez plein de contenu</t>
  </si>
  <si>
    <t xml:space="preserve">étaK</t>
  </si>
  <si>
    <t xml:space="preserve">Assassin’s creed : 2500 ans d’histoire</t>
  </si>
  <si>
    <t xml:space="preserve">Histoire et jeu vidéo</t>
  </si>
  <si>
    <t xml:space="preserve">Assassin’s creed</t>
  </si>
  <si>
    <t xml:space="preserve">Les arènes</t>
  </si>
  <si>
    <t xml:space="preserve">Un ouvrage d’histoire pédagogique reposant sur des illustrations et comparaisons avec la licence</t>
  </si>
  <si>
    <t xml:space="preserve">attrayant et très bien écrit</t>
  </si>
  <si>
    <t xml:space="preserve">Assassin’s creed atlas : géographie, carte, lieux</t>
  </si>
  <si>
    <t xml:space="preserve">Hachette</t>
  </si>
  <si>
    <t xml:space="preserve">Un artbook qui décrit le processus de t ransposition des œuvres d’art réelles dans la série de jeu</t>
  </si>
  <si>
    <t xml:space="preserve">superbe et documenté</t>
  </si>
  <si>
    <t xml:space="preserve">on aimerait en avoir encore plus</t>
  </si>
  <si>
    <t xml:space="preserve">Assassin's creed -l’histoire visuelle complète</t>
  </si>
  <si>
    <t xml:space="preserve">Larousse</t>
  </si>
  <si>
    <t xml:space="preserve">Un artbook retraçant l’évolution des différents épisodes de la série de jeu d’infiltration assassin’s creed, du premier opus jusqu’à l’épisode « unity »</t>
  </si>
  <si>
    <t xml:space="preserve">de superbes illustrations</t>
  </si>
  <si>
    <t xml:space="preserve">on aurait aimé un peu plus de détails sur la reconstitution historique</t>
  </si>
  <si>
    <t xml:space="preserve">Asura’s wrath complete works</t>
  </si>
  <si>
    <t xml:space="preserve">Asura’s wrath</t>
  </si>
  <si>
    <t xml:space="preserve">Un artbook complet sur l’univers du grand copains de Kratos</t>
  </si>
  <si>
    <t xml:space="preserve">la fureur graphique de l’oeuvre bien restituée</t>
  </si>
  <si>
    <t xml:space="preserve">vraiment peu d’explications</t>
  </si>
  <si>
    <t xml:space="preserve">Atari 2600/7800 visual compendium</t>
  </si>
  <si>
    <t xml:space="preserve">z- multiples (Atari 2600 / atari 7800)</t>
  </si>
  <si>
    <t xml:space="preserve">Un artbook sur les jeux phare de la star des années 80</t>
  </si>
  <si>
    <t xml:space="preserve">Atari Book</t>
  </si>
  <si>
    <t xml:space="preserve">Un condensé de l’histoire d’Atari, de ses premiers succès d’arcade jusqu’à ses tentatives plus ou moins heureuses dans le monde des ordinateurs et consoles de jeu</t>
  </si>
  <si>
    <t xml:space="preserve">Atari – game over</t>
  </si>
  <si>
    <t xml:space="preserve">Nicolas Gaume</t>
  </si>
  <si>
    <t xml:space="preserve">Un documentaire revenant sur l’une des plus grandes légendes du jeu vidéo : l’échec retentissant du jeu E.T et des exemplaires invendus enfouis sous le Nouveau Mexique</t>
  </si>
  <si>
    <t xml:space="preserve">le récit passionnant</t>
  </si>
  <si>
    <t xml:space="preserve">l’édition tout juste basique</t>
  </si>
  <si>
    <t xml:space="preserve">Atari design : impressions on coin-operated games machines</t>
  </si>
  <si>
    <t xml:space="preserve">Bloomsburry</t>
  </si>
  <si>
    <t xml:space="preserve">Un ouvrage analytique sur le design des bornes d »’arcade Atari, pionnières du marché</t>
  </si>
  <si>
    <t xml:space="preserve">superbe analyse, parfaitement illustrée</t>
  </si>
  <si>
    <t xml:space="preserve">la mise en page un peu « massive », avec peu d’illustrations couleur</t>
  </si>
  <si>
    <t xml:space="preserve">Atelier – artbooks of Arland</t>
  </si>
  <si>
    <t xml:space="preserve">Atelier</t>
  </si>
  <si>
    <t xml:space="preserve">Un artbook relatif à la série de jeu de rôle-aventure Atelier et ses représentations pastelles </t>
  </si>
  <si>
    <t xml:space="preserve">de bien belles illustrations</t>
  </si>
  <si>
    <t xml:space="preserve">presque rien en terme de texte</t>
  </si>
  <si>
    <t xml:space="preserve">Au cœur de la xbox </t>
  </si>
  <si>
    <t xml:space="preserve">Un livre revenant sur le projet xbox et le choix de Microsoft de se lancer sur le marché des consoles de jeu</t>
  </si>
  <si>
    <t xml:space="preserve">vraiment complet et basé sur de vrais documents de projet</t>
  </si>
  <si>
    <t xml:space="preserve">Aybabtu – comments les jeux vidéo ont conquis la pop culture</t>
  </si>
  <si>
    <t xml:space="preserve">évolution du jeu vidéo</t>
  </si>
  <si>
    <t xml:space="preserve">ALLIA</t>
  </si>
  <si>
    <t xml:space="preserve">Un livre revenant, à travers les expériences personnes de l’auteur, sur bon nombre de faits divers des années 70/80/90 dans le monde du jeu vidéo</t>
  </si>
  <si>
    <t xml:space="preserve">le récit historique pointu et intéressant</t>
  </si>
  <si>
    <t xml:space="preserve">des illustrations en couleurs auraient mieux mis en valeur l’ouvrage</t>
  </si>
  <si>
    <t xml:space="preserve">Azeroth world of warcraft visual guide -enhanced</t>
  </si>
  <si>
    <t xml:space="preserve">World of warcraft</t>
  </si>
  <si>
    <t xml:space="preserve">dk</t>
  </si>
  <si>
    <t xml:space="preserve">Un artbook en forme de guide découverte relatif à l’un des plus grands mmorpg de l’histoire du jeu vidéo</t>
  </si>
  <si>
    <t xml:space="preserve">la bonne introduction à l’univers du jeu</t>
  </si>
  <si>
    <t xml:space="preserve">Baldur’s gate – l’héritage du jeu de rôle</t>
  </si>
  <si>
    <t xml:space="preserve">baldur’s gate</t>
  </si>
  <si>
    <t xml:space="preserve">Un ouvrage analytique sur la série Baldur’s gate et son influence sur et par le jeu de rôle</t>
  </si>
  <si>
    <t xml:space="preserve">complet et bien écrit</t>
  </si>
  <si>
    <t xml:space="preserve">Bass def deluxe </t>
  </si>
  <si>
    <t xml:space="preserve">bd</t>
  </si>
  <si>
    <t xml:space="preserve">Humour</t>
  </si>
  <si>
    <t xml:space="preserve">Une bd retraçant l’aventure de deux amis coincés dans une console, blindée de références à l’histoire classique du jeu vidéo</t>
  </si>
  <si>
    <t xml:space="preserve">les situations souvent cocasses et bien vues</t>
  </si>
  <si>
    <t xml:space="preserve">Before Mario</t>
  </si>
  <si>
    <t xml:space="preserve">Un ouvrage se focalisant sur les produit proposés par Nintendo avant la sortie de la fulgurant famicom/nes</t>
  </si>
  <si>
    <t xml:space="preserve">la présentation des jouets, claire et bien illustrée</t>
  </si>
  <si>
    <t xml:space="preserve">peu d’analyse critique donnant un effet catalogue au livre</t>
  </si>
  <si>
    <t xml:space="preserve">Beyond Barbi and mortal kombat - gender</t>
  </si>
  <si>
    <t xml:space="preserve">z- multiples (sociologie, sexisme, sexe, violence)</t>
  </si>
  <si>
    <t xml:space="preserve">La suite de « from Barbi to Mortal kombat » et un livre s’attelant à analyser les problématiques de genre liées au jeu vidéo, à travers la représentation de la femme mais aussi la place évolutive des joueuses entre les prémices du jeu et l’ère de la ps3</t>
  </si>
  <si>
    <t xml:space="preserve">le contenu souvent solide et correctement illustré</t>
  </si>
  <si>
    <t xml:space="preserve">quelques passages longuets, sans illustration, et quelques jugements définitifs</t>
  </si>
  <si>
    <t xml:space="preserve">Bible Amiga</t>
  </si>
  <si>
    <t xml:space="preserve">Un ouvrage complet sur l’un des ordinateurs de jeu les plus réputés de l’historie du jeu vidéo, et sa ludothèque de qualité</t>
  </si>
  <si>
    <t xml:space="preserve">très complet</t>
  </si>
  <si>
    <t xml:space="preserve">la qualité du collage juste correcte</t>
  </si>
  <si>
    <t xml:space="preserve">Bible dreamcast collector + artbook</t>
  </si>
  <si>
    <t xml:space="preserve">Un ouvrage complet sur le dernier hardware de Sega, accompagné d’un artbook présentant bon nombre de croquis </t>
  </si>
  <si>
    <t xml:space="preserve">complet et somptueux</t>
  </si>
  <si>
    <t xml:space="preserve">le format peu agréable à prendre en main</t>
  </si>
  <si>
    <t xml:space="preserve">Bible game boy</t>
  </si>
  <si>
    <t xml:space="preserve">Game Boy</t>
  </si>
  <si>
    <t xml:space="preserve">Un ouvrage complet sur la première grande console portable de Nintendo et sa ludothèque pléthorique</t>
  </si>
  <si>
    <t xml:space="preserve">très complet et agréable à lire</t>
  </si>
  <si>
    <t xml:space="preserve">Bible Nintendo Nes collector</t>
  </si>
  <si>
    <t xml:space="preserve">Un ouvrage complet sur la première grande console de salon de Nintendo et sa ludothèque pléthorique</t>
  </si>
  <si>
    <t xml:space="preserve">une vraie bible claire et complète</t>
  </si>
  <si>
    <t xml:space="preserve">la qualité d’encollage des pages pas top top</t>
  </si>
  <si>
    <t xml:space="preserve">Bible super Nintendo collector</t>
  </si>
  <si>
    <t xml:space="preserve">Une bible retraçant tant la vie que les éléments phares de l’une des consoles les plus emblématiques de Nintendo</t>
  </si>
  <si>
    <t xml:space="preserve">la mise en page superbe</t>
  </si>
  <si>
    <t xml:space="preserve">le contenu, de bonne qualité mais qui pêche par rapport à la bible geeks line</t>
  </si>
  <si>
    <t xml:space="preserve">Bible super Nintendo - extension pack</t>
  </si>
  <si>
    <t xml:space="preserve">Un complément pour la bible super nintendo, rajoutant une histoire détaillée du projet de play station ainsi qu’un artbook des plus belles cartouches et un livre d’anecdotes</t>
  </si>
  <si>
    <t xml:space="preserve">les petits dossiers thématiques</t>
  </si>
  <si>
    <t xml:space="preserve">le format « mini-livres » un peu cheap</t>
  </si>
  <si>
    <t xml:space="preserve">Bible pc engine tome 1 (hucard)</t>
  </si>
  <si>
    <t xml:space="preserve">Un ouvrage complet relatif à la pc engine, dans sa version hucard</t>
  </si>
  <si>
    <t xml:space="preserve">clair et exhaustif</t>
  </si>
  <si>
    <t xml:space="preserve">le collage des pages fragile</t>
  </si>
  <si>
    <t xml:space="preserve">Bible pc engine tome 2 (cd)</t>
  </si>
  <si>
    <t xml:space="preserve">Un ouvrage complet relatif à la pc engine, dans sa version cd</t>
  </si>
  <si>
    <t xml:space="preserve">Bioware : stories and secrets from 25 years of game development</t>
  </si>
  <si>
    <t xml:space="preserve">z- multiples (Mass Effect, Baldur’s gate, jade empire, star wars : knights of the old republic, Mdk, Sonic, dragon age)</t>
  </si>
  <si>
    <t xml:space="preserve">Un ouvrage revenant sur les créations d’un grand studio de développement</t>
  </si>
  <si>
    <t xml:space="preserve">btrès bien documenté</t>
  </si>
  <si>
    <t xml:space="preserve">Bio hazard best tracks</t>
  </si>
  <si>
    <t xml:space="preserve">Une sélection des meilleures musiques des premiers opus de la saga resident evil</t>
  </si>
  <si>
    <t xml:space="preserve">le grand best of de la saga</t>
  </si>
  <si>
    <t xml:space="preserve">pas vraiment exhaustif</t>
  </si>
  <si>
    <t xml:space="preserve">Bioshock - de Rapture à Columbia</t>
  </si>
  <si>
    <t xml:space="preserve">Un ouvrage analytique et historique couvrant les trois opus de la série phare de Ken Levine</t>
  </si>
  <si>
    <t xml:space="preserve">le texte passionnant</t>
  </si>
  <si>
    <t xml:space="preserve">Blood, sweat and pixels</t>
  </si>
  <si>
    <t xml:space="preserve">z- multiples (pillars of eternity, uncharted, stardew valley, diablo, halo, shovel knight, witcher, dragon age)</t>
  </si>
  <si>
    <t xml:space="preserve">Harper Paperbacks</t>
  </si>
  <si>
    <t xml:space="preserve">Un ouvrage très réussi retraçant, à travers les commentaires de plusieurs mastodontes du jeu vidéo, les grands succès et déboires de l’industrie à travers son évolution jusque dans les années 2010</t>
  </si>
  <si>
    <t xml:space="preserve">le contenu riche et passionnant</t>
  </si>
  <si>
    <t xml:space="preserve">l’absence d’illustrations rend l’ouvrage un peu trist d’aspect</t>
  </si>
  <si>
    <t xml:space="preserve">Breath of fire - complete works</t>
  </si>
  <si>
    <t xml:space="preserve">Breath of fire</t>
  </si>
  <si>
    <t xml:space="preserve">Un artbook richement illustré couvrant les cinq opus fondateurs de breath of fire</t>
  </si>
  <si>
    <t xml:space="preserve">les superbes illustrations bien classées</t>
  </si>
  <si>
    <t xml:space="preserve">Britsoft - an oral history</t>
  </si>
  <si>
    <t xml:space="preserve">readonlymemory books</t>
  </si>
  <si>
    <t xml:space="preserve">Un ouvrage historique se penchant sur la vague de génies créatifs anglo-saxons de années 80</t>
  </si>
  <si>
    <t xml:space="preserve">la masse d’information</t>
  </si>
  <si>
    <t xml:space="preserve">la mise en page un peu étouffante parfois</t>
  </si>
  <si>
    <t xml:space="preserve">Business models et trajectoires stratégiques à l’ère digitale</t>
  </si>
  <si>
    <t xml:space="preserve">Economie et jeu vidéo</t>
  </si>
  <si>
    <t xml:space="preserve">Top développeur/designer débutant</t>
  </si>
  <si>
    <t xml:space="preserve">Presse des mines</t>
  </si>
  <si>
    <t xml:space="preserve">Un ouvrage économique qui analyse les parcours et prises de position de sociétés du secteur des jeux vidéo</t>
  </si>
  <si>
    <t xml:space="preserve">une vraie analyse économique à travers des exemples concrets</t>
  </si>
  <si>
    <t xml:space="preserve">attention c’est sérieux, pas de petit lapin en illustration</t>
  </si>
  <si>
    <t xml:space="preserve">C64 visual compendium extended</t>
  </si>
  <si>
    <t xml:space="preserve">C64</t>
  </si>
  <si>
    <t xml:space="preserve">Un artbook sur les jeux phare de la reine des années 80</t>
  </si>
  <si>
    <t xml:space="preserve">Cahiers de la playhistoire HS1 - nes</t>
  </si>
  <si>
    <t xml:space="preserve">Un hors série du magazine de Florent Gorges sur la nes</t>
  </si>
  <si>
    <t xml:space="preserve">tout l’essentiel du sujet bien présenté</t>
  </si>
  <si>
    <t xml:space="preserve">un poil chiche en contenu</t>
  </si>
  <si>
    <t xml:space="preserve">Cahiers de la playhistoire HS2 - zelda</t>
  </si>
  <si>
    <t xml:space="preserve">Zelda</t>
  </si>
  <si>
    <t xml:space="preserve">Un hors série du magazine de Florent Gorges sur zelda, jusqu’à l’épisode breath of the wild</t>
  </si>
  <si>
    <t xml:space="preserve">Cahiers de la playhistoire HS3 - snes</t>
  </si>
  <si>
    <t xml:space="preserve">Un hors série du magazine de Florent Gorges sur la snes</t>
  </si>
  <si>
    <t xml:space="preserve">Cahiers de la playhistoire HS4 – mario kart</t>
  </si>
  <si>
    <t xml:space="preserve">mario kart</t>
  </si>
  <si>
    <t xml:space="preserve">Un hors série du magazine de Florent Gorges sur la série Mario kart, jusqu’à son huitième opus</t>
  </si>
  <si>
    <t xml:space="preserve">Canard PC HS – spécial années 90</t>
  </si>
  <si>
    <t xml:space="preserve">Z- multiples (Bullfrog, Delphine Software)</t>
  </si>
  <si>
    <t xml:space="preserve">z- multiples (Sid Meier, Eric Chahi, Warren Spector, Peter Molineux)</t>
  </si>
  <si>
    <t xml:space="preserve">Canard PC</t>
  </si>
  <si>
    <t xml:space="preserve">Un hors série du magazine canard couvrant les aspects de retrogaming dans les années 90</t>
  </si>
  <si>
    <t xml:space="preserve">clair et complet</t>
  </si>
  <si>
    <t xml:space="preserve">aurait peut être mérité un double numéro</t>
  </si>
  <si>
    <t xml:space="preserve">Canard PC HS - retrogaming</t>
  </si>
  <si>
    <t xml:space="preserve">Un hors série du magazine canard couvrant les aspects de retrogaming des prémices de l’histoire vidéoludique jusqu’à l’ère 32/64 bits</t>
  </si>
  <si>
    <t xml:space="preserve">une belle analyse de thème moins conventionnels</t>
  </si>
  <si>
    <t xml:space="preserve">Capcom 30th anniversary characters encyclopedia </t>
  </si>
  <si>
    <t xml:space="preserve">DK</t>
  </si>
  <si>
    <t xml:space="preserve">Un artbook présentant les principales franchises et personnages de capcom de sa création aux années 2010</t>
  </si>
  <si>
    <t xml:space="preserve">un superbe récapitulatif</t>
  </si>
  <si>
    <t xml:space="preserve">on aurait aimé quelques trivias sur la création des personnages</t>
  </si>
  <si>
    <t xml:space="preserve">Castlevania – dracula X chronicles soundtack</t>
  </si>
  <si>
    <t xml:space="preserve">Castlevania</t>
  </si>
  <si>
    <t xml:space="preserve">Une ost reprenant les thèmes du mythique Symphony of the night et de son compère Rondo of Blood</t>
  </si>
  <si>
    <t xml:space="preserve">quelques pépites</t>
  </si>
  <si>
    <t xml:space="preserve">on aurait aimé une vraie anthologie</t>
  </si>
  <si>
    <t xml:space="preserve">Castlevania - le manuscrit maudit</t>
  </si>
  <si>
    <t xml:space="preserve">Un ouvrage d’analyse sur la grande franchise de Konami, de ses débuts aux épisodes « mercury steam «  sur ps3</t>
  </si>
  <si>
    <t xml:space="preserve">l’absence criante d’illustrations</t>
  </si>
  <si>
    <t xml:space="preserve">Castlevania – l’encyclopédie</t>
  </si>
  <si>
    <t xml:space="preserve">côté gamer</t>
  </si>
  <si>
    <t xml:space="preserve">Un ouvrage analytique sur les premiers épisodes de la saga et les bases d’inspiration de la saga</t>
  </si>
  <si>
    <t xml:space="preserve">une vraie bible qui recense presque tout</t>
  </si>
  <si>
    <t xml:space="preserve">le grand format un peu pénalisant</t>
  </si>
  <si>
    <t xml:space="preserve">Catherine full body visua land scenario – venus and trinity</t>
  </si>
  <si>
    <t xml:space="preserve">cathetine</t>
  </si>
  <si>
    <t xml:space="preserve">Ascii media works</t>
  </si>
  <si>
    <t xml:space="preserve">un ouvrage de design et témoignage sur la version augmentée d’un des jeux les plus originaux de la période</t>
  </si>
  <si>
    <t xml:space="preserve">l’univers du jeu bien transcrit</t>
  </si>
  <si>
    <t xml:space="preserve">les illustrations inégales</t>
  </si>
  <si>
    <t xml:space="preserve">Chroniques de Player One</t>
  </si>
  <si>
    <t xml:space="preserve">Kalisto</t>
  </si>
  <si>
    <t xml:space="preserve">Top nostalgie</t>
  </si>
  <si>
    <t xml:space="preserve">Pika éditions</t>
  </si>
  <si>
    <t xml:space="preserve">Un ouvrage retraçant l’historie d’une des rédactions de magazines de jeux vidéo les plus en vogue dans les années 80/90</t>
  </si>
  <si>
    <t xml:space="preserve">l’absence quasi-totale d’illustrations est un peu dommage</t>
  </si>
  <si>
    <t xml:space="preserve">Chrono trigger soundtrack</t>
  </si>
  <si>
    <t xml:space="preserve">chrono trigger</t>
  </si>
  <si>
    <t xml:space="preserve">Yasunori Mitsuda </t>
  </si>
  <si>
    <t xml:space="preserve">Une bande son reprenant les thèmes clés du J-RPG phare des années 90</t>
  </si>
  <si>
    <t xml:space="preserve">de vrais morceaux mythiques</t>
  </si>
  <si>
    <t xml:space="preserve">une réorchestration n’aurait pas été re refus</t>
  </si>
  <si>
    <t xml:space="preserve">Citizen game - kalisto</t>
  </si>
  <si>
    <t xml:space="preserve">France et jeu vidéo</t>
  </si>
  <si>
    <t xml:space="preserve">Anne Carrière</t>
  </si>
  <si>
    <t xml:space="preserve">La biographie du fondateur de kalisto, Nicolas Gaume, et ses nombreux succès et déboires dans l’industrie</t>
  </si>
  <si>
    <t xml:space="preserve">un beau récit détaillé</t>
  </si>
  <si>
    <t xml:space="preserve">parfois pas totalement objectif, autobiograpie oblige</t>
  </si>
  <si>
    <t xml:space="preserve">Classical antiquities in video games : playing ith the anctient worls</t>
  </si>
  <si>
    <t xml:space="preserve">z- multiples (age of empires, total war, secret world)</t>
  </si>
  <si>
    <t xml:space="preserve">Un ouvrage faisant le lien entre la représentation historique classique et la représentation historique vidéoludique</t>
  </si>
  <si>
    <t xml:space="preserve">le thème riche</t>
  </si>
  <si>
    <t xml:space="preserve">l’analyse parfois complexe, qui se concentre sur des titres plus mineurs</t>
  </si>
  <si>
    <t xml:space="preserve">Code of princess artworks - Kinu Nisimura Art Works and Model Sheets</t>
  </si>
  <si>
    <t xml:space="preserve">code of princess</t>
  </si>
  <si>
    <t xml:space="preserve">Kinu Nisimura</t>
  </si>
  <si>
    <t xml:space="preserve">Un artbook sur le successeur spirituel de guardian heroes</t>
  </si>
  <si>
    <t xml:space="preserve">les illustrations de qualité</t>
  </si>
  <si>
    <t xml:space="preserve">Coleco : the official book book</t>
  </si>
  <si>
    <t xml:space="preserve">coleco</t>
  </si>
  <si>
    <t xml:space="preserve">colecovision</t>
  </si>
  <si>
    <t xml:space="preserve">Un ouvrage condensant les informations clés sur la console phare des années 80 et la ludothèque associée</t>
  </si>
  <si>
    <t xml:space="preserve">un contenu bien bien fourni</t>
  </si>
  <si>
    <t xml:space="preserve">la mise en page un peu aux fraises</t>
  </si>
  <si>
    <t xml:space="preserve">Collecting Dragon's lair and space ace</t>
  </si>
  <si>
    <t xml:space="preserve">Collection</t>
  </si>
  <si>
    <t xml:space="preserve">Dragon’s lair</t>
  </si>
  <si>
    <t xml:space="preserve">Un livre présentant de façon quasi-exhaustive les produits issus de la franchise dragon’s lair, y compris son spin-off spatial</t>
  </si>
  <si>
    <t xml:space="preserve">un vrai catalogue sur les objets issus de l’univers</t>
  </si>
  <si>
    <t xml:space="preserve">peu d’éléments sur les jeux eux-mêmes</t>
  </si>
  <si>
    <t xml:space="preserve">Collector’s quest</t>
  </si>
  <si>
    <t xml:space="preserve">Documentaire vidéo – Blueray</t>
  </si>
  <si>
    <t xml:space="preserve">z- multiples (arcade, collection)</t>
  </si>
  <si>
    <t xml:space="preserve">Un livre présentant quelques unes des collections les plus impressionnantes du jeu vidéo dans le monde</t>
  </si>
  <si>
    <t xml:space="preserve">le combo texte et dvd</t>
  </si>
  <si>
    <t xml:space="preserve">certains sujets moins fédérateurs</t>
  </si>
  <si>
    <t xml:space="preserve">Comment les jeux vidéo sont devenus des objets de collection – retrogaming</t>
  </si>
  <si>
    <t xml:space="preserve">collection</t>
  </si>
  <si>
    <t xml:space="preserve">Link tothepast</t>
  </si>
  <si>
    <t xml:space="preserve">Un livre analytique sur le phénomène de collectionite du jeu vidéo</t>
  </si>
  <si>
    <t xml:space="preserve">Comprendre les jeux vidéo – quand on en a marre de se faire traiter de noob</t>
  </si>
  <si>
    <t xml:space="preserve">404 éditions</t>
  </si>
  <si>
    <t xml:space="preserve">Un ouvrage introductif sur les grandes informations liées au monde du jeu vidéo</t>
  </si>
  <si>
    <t xml:space="preserve">complet, en mode « antisèches », et proposant des définitions parfois étonnantes</t>
  </si>
  <si>
    <t xml:space="preserve">très grand public, forcément</t>
  </si>
  <si>
    <t xml:space="preserve">Concevoir un jeu vidéo</t>
  </si>
  <si>
    <t xml:space="preserve">fyp</t>
  </si>
  <si>
    <t xml:space="preserve">Un ouvrage introductif pour aborder lesn otions de game design</t>
  </si>
  <si>
    <t xml:space="preserve">le propos très pédagogique</t>
  </si>
  <si>
    <t xml:space="preserve">à la fois trop complet pour le néophite et trop succinct pour le développeur</t>
  </si>
  <si>
    <t xml:space="preserve">Consoles - comment ça marche?</t>
  </si>
  <si>
    <t xml:space="preserve">Informatique / hardware</t>
  </si>
  <si>
    <t xml:space="preserve">Belin</t>
  </si>
  <si>
    <t xml:space="preserve">Un livre d’initiation aux grands principes de fonctionnement du jeu vidéo, incluant nombre de thématiques parfaitement adaptées aux plus jeunes</t>
  </si>
  <si>
    <t xml:space="preserve">le contenu très limité</t>
  </si>
  <si>
    <t xml:space="preserve">Consoles et micro ordinateurs de légende</t>
  </si>
  <si>
    <t xml:space="preserve">video gamer</t>
  </si>
  <si>
    <t xml:space="preserve">Un ouvrage récapitulatif sur les principales machines de l’histoire du jeu vidéo</t>
  </si>
  <si>
    <t xml:space="preserve">vraiment bien illustré</t>
  </si>
  <si>
    <t xml:space="preserve">rien de révolutionnaire sur le fond</t>
  </si>
  <si>
    <t xml:space="preserve">Console wars</t>
  </si>
  <si>
    <t xml:space="preserve">Nintendo vs Sega</t>
  </si>
  <si>
    <t xml:space="preserve">Un ouvrage retraçant la grande guerre entre Nintendo et Sega dans les années 80 et 90, à travers les 3eme et 4eme générations de consoles</t>
  </si>
  <si>
    <t xml:space="preserve">Une vraie mine d’or sur le conflit sega vs Nintendo</t>
  </si>
  <si>
    <t xml:space="preserve">la qualité d’impression bien pourrie, sans illustration et qui plus est</t>
  </si>
  <si>
    <t xml:space="preserve">Crash bandicoot files</t>
  </si>
  <si>
    <t xml:space="preserve">Crash bandicoot</t>
  </si>
  <si>
    <t xml:space="preserve">Un artbook sur les trois opus de la saga phare de Naughty Dog</t>
  </si>
  <si>
    <t xml:space="preserve">la qualité générale</t>
  </si>
  <si>
    <t xml:space="preserve">Cuisine pour les gamers</t>
  </si>
  <si>
    <t xml:space="preserve">Guide culinaire</t>
  </si>
  <si>
    <t xml:space="preserve">Cuisine et jeu vidéo</t>
  </si>
  <si>
    <t xml:space="preserve">Solar editions</t>
  </si>
  <si>
    <t xml:space="preserve">Un ouvrage accessible proposant des recettes et boissons représentant des séries majeures du jeu vidéo</t>
  </si>
  <si>
    <t xml:space="preserve">certaines recettes qui donnent vraiment envie</t>
  </si>
  <si>
    <t xml:space="preserve">relativement peu de recettes de jeux vidéo, encore moins de recettes « graphiques » faisant ressortir visuellement les univers</t>
  </si>
  <si>
    <t xml:space="preserve">Dans le cerveau du gamer</t>
  </si>
  <si>
    <t xml:space="preserve">psychologie et jeu vidéo</t>
  </si>
  <si>
    <t xml:space="preserve">Un ouvrage sur la perception des joueurs dans les différentes facettes du jeu vidéo (investissement, choix d’achat…)</t>
  </si>
  <si>
    <t xml:space="preserve">l’analyse originale</t>
  </si>
  <si>
    <t xml:space="preserve">paroifs assez hermétique</t>
  </si>
  <si>
    <t xml:space="preserve">Dans les coulisses des jeux vidéo Harry Potter</t>
  </si>
  <si>
    <t xml:space="preserve">harry potter</t>
  </si>
  <si>
    <t xml:space="preserve">jk rowling</t>
  </si>
  <si>
    <t xml:space="preserve">Un ouvrage qui relate l’épopée de l’adaptation vidéoludique d’un des plus grands succès littéraires pour la jeunesse</t>
  </si>
  <si>
    <t xml:space="preserve">une belle plongée dans l’adaptation de films en jeux</t>
  </si>
  <si>
    <t xml:space="preserve">Dark souls - par-delà la mort</t>
  </si>
  <si>
    <t xml:space="preserve">From Software</t>
  </si>
  <si>
    <t xml:space="preserve">Dark Souls</t>
  </si>
  <si>
    <t xml:space="preserve">Un ouvrage analytique sur la série de jeu phare de from software et sa difficulté particulière, en rupture avec la mode contemporaine</t>
  </si>
  <si>
    <t xml:space="preserve">Décrypter les jeux the last of us</t>
  </si>
  <si>
    <t xml:space="preserve">last of us</t>
  </si>
  <si>
    <t xml:space="preserve">Un ouvrage analytique sur la saga et son rapport à l’amour</t>
  </si>
  <si>
    <t xml:space="preserve">intéressant et bien écrit</t>
  </si>
  <si>
    <t xml:space="preserve">pas d’illustrations</t>
  </si>
  <si>
    <t xml:space="preserve">Design narratif : scénario et expérience de jeu</t>
  </si>
  <si>
    <t xml:space="preserve">Narration et jeu vidéo</t>
  </si>
  <si>
    <t xml:space="preserve">Le Breton</t>
  </si>
  <si>
    <t xml:space="preserve">Un ouvrage analytique sur la place du scénario dans le jeu vidéo et les ficelles permettant d’assurer la mise en place d’une intrigue de qualité sans dénaturer l’intéractivité du jeu</t>
  </si>
  <si>
    <t xml:space="preserve">le côté pédagogique</t>
  </si>
  <si>
    <t xml:space="preserve">le côté « pavé du fait de l’absence d’illustrations ou schémas</t>
  </si>
  <si>
    <t xml:space="preserve">Des pixels à Hollywood</t>
  </si>
  <si>
    <t xml:space="preserve">Un ouvrage analytique sur les liens entre jeu vidéo et cinéma</t>
  </si>
  <si>
    <t xml:space="preserve">pertinent et superbement documenté</t>
  </si>
  <si>
    <t xml:space="preserve">plutôt tristoune niveau mise en page, avec trois illustrations en noir et blanc qui se battent en duel</t>
  </si>
  <si>
    <t xml:space="preserve">Detective Pikachu</t>
  </si>
  <si>
    <t xml:space="preserve">Film – Blueray</t>
  </si>
  <si>
    <t xml:space="preserve">game freaks</t>
  </si>
  <si>
    <t xml:space="preserve">Pokemon</t>
  </si>
  <si>
    <t xml:space="preserve">un film introductif et réussi sur la grande saga</t>
  </si>
  <si>
    <t xml:space="preserve">globalement réussi techniquement et scénaristiquement</t>
  </si>
  <si>
    <t xml:space="preserve">le méchant, méchant, mais méchant !</t>
  </si>
  <si>
    <t xml:space="preserve">BOX D</t>
  </si>
  <si>
    <t xml:space="preserve">Devil may cry - la divine comedie</t>
  </si>
  <si>
    <t xml:space="preserve">Un ouvrage retraçant la genèse de la série jusqu’au 4 eme opus</t>
  </si>
  <si>
    <t xml:space="preserve">complet et superbement mis en page</t>
  </si>
  <si>
    <t xml:space="preserve">Diablo – genèse et rédemption d’un titan – third editions</t>
  </si>
  <si>
    <t xml:space="preserve">Un ouvrage revenant sur la genèse des trois premiers opus du titre phare de Blizzard et les péripéties de développement</t>
  </si>
  <si>
    <t xml:space="preserve">le manque d’illustrations</t>
  </si>
  <si>
    <t xml:space="preserve">Disgaeart</t>
  </si>
  <si>
    <t xml:space="preserve">Takehito Harada</t>
  </si>
  <si>
    <t xml:space="preserve">Un artbook sur les 4 premiers volets de la série de t-rpg et le monde de Disgaea</t>
  </si>
  <si>
    <t xml:space="preserve">une belle représentation du monde déjanté de la licence</t>
  </si>
  <si>
    <t xml:space="preserve">Dofus 10th anniversary</t>
  </si>
  <si>
    <t xml:space="preserve">Ankama</t>
  </si>
  <si>
    <t xml:space="preserve">dofus</t>
  </si>
  <si>
    <t xml:space="preserve">Un artbook reprenant les illustrations majeures de ce jeu à l’atmosphère graphique fraîche et particulière</t>
  </si>
  <si>
    <t xml:space="preserve">Epic</t>
  </si>
  <si>
    <t xml:space="preserve">John Romero/carmack</t>
  </si>
  <si>
    <t xml:space="preserve">éditions globe</t>
  </si>
  <si>
    <t xml:space="preserve">Une biographie indirecte de John Romero et Carmack à travers la réalisation de l’une de leurs principales réussites, ayant révolutionné le petit monde du jeu à la première personne</t>
  </si>
  <si>
    <t xml:space="preserve">tous les détails de la genèse de Doom</t>
  </si>
  <si>
    <t xml:space="preserve">on n’aurait pas craché sur quelques illustrations</t>
  </si>
  <si>
    <t xml:space="preserve">Double fine adventure – definitive edition</t>
  </si>
  <si>
    <t xml:space="preserve">développeurs indépendants</t>
  </si>
  <si>
    <t xml:space="preserve">double fine</t>
  </si>
  <si>
    <t xml:space="preserve">Un livre retraçant l’aventure de Double Fine production, avec à sa tête un pionnier du jeu point n click</t>
  </si>
  <si>
    <t xml:space="preserve">le côté « caméra embarquée » auprès d’un studio indé</t>
  </si>
  <si>
    <t xml:space="preserve">parfois un peu lisse dans le propos</t>
  </si>
  <si>
    <t xml:space="preserve">Download - les jeux dématérialisés</t>
  </si>
  <si>
    <t xml:space="preserve">z- multiples (from dust, bastion outland)</t>
  </si>
  <si>
    <t xml:space="preserve">Console Syndrome</t>
  </si>
  <si>
    <t xml:space="preserve">Un ouvrage historique revenant sur de grandes pointures issues du développement indépendant</t>
  </si>
  <si>
    <t xml:space="preserve">à la fois artbook et making of</t>
  </si>
  <si>
    <t xml:space="preserve">on reste, tout de même, dans le catalogue, malgré la grande qualité</t>
  </si>
  <si>
    <t xml:space="preserve">Dragon ball xenoverse 2 - retrospective</t>
  </si>
  <si>
    <t xml:space="preserve">inside</t>
  </si>
  <si>
    <t xml:space="preserve">Une rétrospective sur les liens entre Dragon ball et l’univers du jeu vidéo</t>
  </si>
  <si>
    <t xml:space="preserve">agréable à parcourir comme introduction au jeu et à la saga</t>
  </si>
  <si>
    <t xml:space="preserve">peu complet</t>
  </si>
  <si>
    <t xml:space="preserve">Dragon quest VIII guide</t>
  </si>
  <si>
    <t xml:space="preserve">Piggyback</t>
  </si>
  <si>
    <t xml:space="preserve">Le guide du légendaire 8eme opus de la saga</t>
  </si>
  <si>
    <t xml:space="preserve">complet et bien expliqué</t>
  </si>
  <si>
    <t xml:space="preserve">on aurait aimé un peu plus d’illustrations</t>
  </si>
  <si>
    <t xml:space="preserve">Dragon quest VIII soundtrack</t>
  </si>
  <si>
    <t xml:space="preserve">Kōichi Sugiyama </t>
  </si>
  <si>
    <t xml:space="preserve">La soundtrack mythique d’un grand JRPG</t>
  </si>
  <si>
    <t xml:space="preserve">un vrai best of des sonorités typiques de la saga</t>
  </si>
  <si>
    <t xml:space="preserve">à quand l’anthologie de la saga ?</t>
  </si>
  <si>
    <t xml:space="preserve">Dragon quest builders guide</t>
  </si>
  <si>
    <t xml:space="preserve">Le guide complet du spin off « minecraft-esque » de la saga dragon quest</t>
  </si>
  <si>
    <t xml:space="preserve">super complet et utile</t>
  </si>
  <si>
    <t xml:space="preserve">Dragon quest monsters encyclopedia – 25 th anniversary</t>
  </si>
  <si>
    <t xml:space="preserve">Square-enix</t>
  </si>
  <si>
    <t xml:space="preserve">Un ouvrage complet qui évoque les principaux antagonistes de la sage de RPG</t>
  </si>
  <si>
    <t xml:space="preserve">Dragon’s crown artworks</t>
  </si>
  <si>
    <t xml:space="preserve">dragon’s crown</t>
  </si>
  <si>
    <t xml:space="preserve">Index corp</t>
  </si>
  <si>
    <t xml:space="preserve">Un petit artbook encyclopédique sur le beat them all de vanilla ware</t>
  </si>
  <si>
    <t xml:space="preserve">de belles illustrations, si tant est qu’on accroche au style</t>
  </si>
  <si>
    <t xml:space="preserve">le contenu tout riquiqui</t>
  </si>
  <si>
    <t xml:space="preserve">Ecrire un scénario intéractif</t>
  </si>
  <si>
    <t xml:space="preserve">Eyrolles</t>
  </si>
  <si>
    <t xml:space="preserve">Un ouvrage analytique qui présente les grosses ficelles d’une narration intéractive percutante</t>
  </si>
  <si>
    <t xml:space="preserve">une vraie qualité pédagogique bien explicitée par les témoignages de développeurs</t>
  </si>
  <si>
    <t xml:space="preserve">Edge special - 100 best games</t>
  </si>
  <si>
    <t xml:space="preserve">edge</t>
  </si>
  <si>
    <t xml:space="preserve">Un hors série de edge revenant sur 100 des plus grands jeux vidéo de tous les temps sur la période 70-2015</t>
  </si>
  <si>
    <t xml:space="preserve">quelques choix originaux</t>
  </si>
  <si>
    <t xml:space="preserve">quelques choi assez obscurs</t>
  </si>
  <si>
    <t xml:space="preserve">Edge special - pixel art</t>
  </si>
  <si>
    <t xml:space="preserve">Un hors série de edge revenant sur le mouvement du pixer art, inspiré des graphismes de l’ère 8 bits</t>
  </si>
  <si>
    <t xml:space="preserve">de bien jolies illustrations</t>
  </si>
  <si>
    <t xml:space="preserve">dommage que peu d’illustrations soient vraiment en lien avec des titres précos</t>
  </si>
  <si>
    <t xml:space="preserve">Edge special - video games making of</t>
  </si>
  <si>
    <t xml:space="preserve">z- multiples (pong, strider, final fantasy, tekken, die hard, medal of honor, rez, katamary damacy, yakuza, bioshock, assassin’s creed, rock band, no more heroes, left 4 dead, world of goo, flower, plants vs zombies, trials, limbo, alan wake, batman, mario, walking dead, velocity, sleeping dogs, dishonored, xcom, devil may cry, olliolli)</t>
  </si>
  <si>
    <t xml:space="preserve">Un hors série de edge revenant sur la création de plusieurs jeux vidéo de renom</t>
  </si>
  <si>
    <t xml:space="preserve">une chouette immersion dans la construction de titres mythiques</t>
  </si>
  <si>
    <t xml:space="preserve">on en voudrait plus !</t>
  </si>
  <si>
    <t xml:space="preserve">Encyclopedie master system et game gear</t>
  </si>
  <si>
    <t xml:space="preserve">master system</t>
  </si>
  <si>
    <t xml:space="preserve">retroland</t>
  </si>
  <si>
    <t xml:space="preserve">Un ouvrage complet, bien que dépourvu d’illustrations de jeu, sur la ludothèque des consoles game gear et master system de sega</t>
  </si>
  <si>
    <t xml:space="preserve">particulièrement complet</t>
  </si>
  <si>
    <t xml:space="preserve">l’absence d’illustrations officielles rend l’ouvrage un peu déprimant</t>
  </si>
  <si>
    <t xml:space="preserve">Enter the double dragon -  Yoshihisa kishimoto</t>
  </si>
  <si>
    <t xml:space="preserve">Double dragon</t>
  </si>
  <si>
    <t xml:space="preserve">Une biographie de l’inventeur des séries double dragon et kunio-kun</t>
  </si>
  <si>
    <t xml:space="preserve">passionnant et superbement illustré</t>
  </si>
  <si>
    <t xml:space="preserve">Une biographie du créateur d’another world et heart of darkness</t>
  </si>
  <si>
    <t xml:space="preserve">Entre les mondes de death stranding</t>
  </si>
  <si>
    <t xml:space="preserve">z- multiples (metal gear, death stranding)</t>
  </si>
  <si>
    <t xml:space="preserve">Un ouvrage revenant sur le premier jeu « indé » de Kojima, ainsi que ses déboires avec son ancienne mother base</t>
  </si>
  <si>
    <t xml:space="preserve">l’analyse de qualité</t>
  </si>
  <si>
    <t xml:space="preserve">zéro illustrations</t>
  </si>
  <si>
    <t xml:space="preserve">Espace et temps du jeu vidéo</t>
  </si>
  <si>
    <t xml:space="preserve">Sociologie et jeu vidéo</t>
  </si>
  <si>
    <t xml:space="preserve">questions théoriques</t>
  </si>
  <si>
    <t xml:space="preserve">Un ouvrage analytique autour de la notion de temps au sein du jeu et de confrontation entre le temps réel et virtuel</t>
  </si>
  <si>
    <t xml:space="preserve">le format austère malgré les quelques illustrations couleur</t>
  </si>
  <si>
    <t xml:space="preserve">Eyes of Bayonetta</t>
  </si>
  <si>
    <t xml:space="preserve">Bayonetta</t>
  </si>
  <si>
    <t xml:space="preserve">Un artbook sur le second opus de la franchise phare de Platinum Games</t>
  </si>
  <si>
    <t xml:space="preserve">les superbes illustrations</t>
  </si>
  <si>
    <t xml:space="preserve">Eyes of Bayonetta 2</t>
  </si>
  <si>
    <t xml:space="preserve">Un artbook sur le premier opus de la franchise phare de Platinum Games</t>
  </si>
  <si>
    <t xml:space="preserve">Fallout – la saga fallout :  histoire d'une mutation </t>
  </si>
  <si>
    <t xml:space="preserve">Fallout</t>
  </si>
  <si>
    <t xml:space="preserve">Un ouvrage historique et analytique relatifs aux opus de la série fallout jusqu’à son quatrième opus sur ps4</t>
  </si>
  <si>
    <t xml:space="preserve">Fallout 4 – imaginer l’apocalypse</t>
  </si>
  <si>
    <t xml:space="preserve">bethesda</t>
  </si>
  <si>
    <t xml:space="preserve">Un ouvrage précis et complet démontrant le talent des créateurs de Fallout pour imaginer un univers apocalyptique crédible</t>
  </si>
  <si>
    <t xml:space="preserve">les illustrations magnifiques</t>
  </si>
  <si>
    <t xml:space="preserve">Fifa football - the story behind the video game sensation</t>
  </si>
  <si>
    <t xml:space="preserve">z- multiples (game design, sport, football)</t>
  </si>
  <si>
    <t xml:space="preserve">Electronic Arts</t>
  </si>
  <si>
    <t xml:space="preserve">Fifa</t>
  </si>
  <si>
    <t xml:space="preserve">Bennion Kearny Limited</t>
  </si>
  <si>
    <t xml:space="preserve">Un ouvrage historique revenant sur la genèse et l’évolution de la plus grande franchise de jeu de foot jusqu’à son opus 2015</t>
  </si>
  <si>
    <t xml:space="preserve">l’histoire passionnante et plus complexe qu’attendue</t>
  </si>
  <si>
    <t xml:space="preserve">une certains monotonie passées les premières années</t>
  </si>
  <si>
    <t xml:space="preserve">Final fantasy 30th anniversary</t>
  </si>
  <si>
    <t xml:space="preserve">Final Fantasy</t>
  </si>
  <si>
    <t xml:space="preserve">Une ost récapitulative sur les 15 premiers opus de la saga</t>
  </si>
  <si>
    <t xml:space="preserve">30 ans de thèmes superbes rassemblés</t>
  </si>
  <si>
    <t xml:space="preserve">la réorchestration de certains morceaux ne serait pas du luxe</t>
  </si>
  <si>
    <t xml:space="preserve">Final fantasy VII advent children</t>
  </si>
  <si>
    <t xml:space="preserve">Le film final fantasy de Sakaguchi, bien réalisé mais dont l’échec a mené Sakaguchi à quitter square et sa société à fusionner avec Enix</t>
  </si>
  <si>
    <t xml:space="preserve">le rythme et la réalisation vraiment classes</t>
  </si>
  <si>
    <t xml:space="preserve">les enjeux scénaristiques assez minimes finalement</t>
  </si>
  <si>
    <t xml:space="preserve">Final fantasy VII remake world preview</t>
  </si>
  <si>
    <t xml:space="preserve">Un ouvrage revenant sur la remasterisation graphique du jeu vidéo</t>
  </si>
  <si>
    <t xml:space="preserve">les illustrations superves</t>
  </si>
  <si>
    <t xml:space="preserve">la mise en perspective limitée en explications</t>
  </si>
  <si>
    <t xml:space="preserve">Final fantasy VII remake material ultimania</t>
  </si>
  <si>
    <t xml:space="preserve">Un ouvrage revenant sur le style utilisé dans le remake de Final fantasy VII</t>
  </si>
  <si>
    <t xml:space="preserve">le bon ratio illustrations et explications</t>
  </si>
  <si>
    <t xml:space="preserve">EtaJ</t>
  </si>
  <si>
    <t xml:space="preserve">Final fantasy XV </t>
  </si>
  <si>
    <t xml:space="preserve">Un ouvrage descriptif concernant le jeu final fantasy xv et son développement tourmenté</t>
  </si>
  <si>
    <t xml:space="preserve">une bonne introduction au jeu et à l’univers</t>
  </si>
  <si>
    <t xml:space="preserve">le contenu de qualité mais assez succinct</t>
  </si>
  <si>
    <t xml:space="preserve">BOX mag S2</t>
  </si>
  <si>
    <t xml:space="preserve">Final fantasy XV official works</t>
  </si>
  <si>
    <t xml:space="preserve">Un ouvrage graphique récapitulatif sur l’opus controversé de la saga ff</t>
  </si>
  <si>
    <t xml:space="preserve">le contenu sérieux, bien équilibré</t>
  </si>
  <si>
    <t xml:space="preserve">la couverture souple, bon…</t>
  </si>
  <si>
    <t xml:space="preserve">Final fantasy – les créatures de l’esprit</t>
  </si>
  <si>
    <t xml:space="preserve">Le film de Hironobu Sakaguchi qui malgré ses qualités a failli provoquer la faillite de l’entreprise Square, l’obligeant à fusionner avec son rival Enix</t>
  </si>
  <si>
    <t xml:space="preserve">techniquement impressionnant à l’époque</t>
  </si>
  <si>
    <t xml:space="preserve">le scénario, la profondeur des personnages, et globalement le fait que ce n’est pas vraiment Final Fantasy</t>
  </si>
  <si>
    <t xml:space="preserve">Final fantasy ultimania – I II III IV V VI</t>
  </si>
  <si>
    <t xml:space="preserve">Un artbook sur le monde de final fantasy à l’époque 2d</t>
  </si>
  <si>
    <t xml:space="preserve">c’est bien gore quand même</t>
  </si>
  <si>
    <t xml:space="preserve">Final fantasy ultimania - VII VIII IX</t>
  </si>
  <si>
    <t xml:space="preserve">Un artbook sur le monde de final fantasy et sa renaissance 3d</t>
  </si>
  <si>
    <t xml:space="preserve">le format peu pratique</t>
  </si>
  <si>
    <t xml:space="preserve">Final fantasy ultimania – X XI XII XIII XIV</t>
  </si>
  <si>
    <t xml:space="preserve">Un artbook sur le monde de final fantasy suite au départ de son fondateur iconique</t>
  </si>
  <si>
    <t xml:space="preserve">Final fantasy ultimania – ffVII</t>
  </si>
  <si>
    <t xml:space="preserve">Un artbook sur le monde de final fantasy</t>
  </si>
  <si>
    <t xml:space="preserve">Fire emblem - prima guide</t>
  </si>
  <si>
    <t xml:space="preserve">Le guide de l’opus game boy de fire emblem, premier opus disponible en Europe</t>
  </si>
  <si>
    <t xml:space="preserve">complet avec les stratégies bien expliquées</t>
  </si>
  <si>
    <t xml:space="preserve">From Barbi to mortal kombat – gender and computer games</t>
  </si>
  <si>
    <t xml:space="preserve">Un livre s’attelant à analyser les problématiques de genre liées au jeu vidéo, à travers la représentation de la femme mais aussi la place évolutive des joueuses entre les prémices du jeu et l’ère de la ps3</t>
  </si>
  <si>
    <t xml:space="preserve">From bedroom to millions</t>
  </si>
  <si>
    <t xml:space="preserve">gracious film</t>
  </si>
  <si>
    <t xml:space="preserve">Première partie du documentaire sur l’avènement du jeu vidéo, à travers les points de vus de créateurs phares de l’époque</t>
  </si>
  <si>
    <t xml:space="preserve">vraiment enrichissant</t>
  </si>
  <si>
    <t xml:space="preserve">From bedroom to millions 2 - amiga years</t>
  </si>
  <si>
    <t xml:space="preserve">Seconde partie du documentaire sur l’histoire du jeu vidéo, se focalisant plus sur la génération amiga toujours au travers du prisme des développeurs phares de l’époque</t>
  </si>
  <si>
    <t xml:space="preserve">Flashback 90 TOME 1</t>
  </si>
  <si>
    <t xml:space="preserve">Année 1990</t>
  </si>
  <si>
    <t xml:space="preserve">Un premier tome focalisé sur l’année 1990, traitant du milieu des consoles et des jeux phrases</t>
  </si>
  <si>
    <t xml:space="preserve">ultra complet</t>
  </si>
  <si>
    <t xml:space="preserve">le double grand format peu pratique</t>
  </si>
  <si>
    <t xml:space="preserve">Flashback 90 TOME 2</t>
  </si>
  <si>
    <t xml:space="preserve">Le second tome du récap de l’année 1990, traitant plus de l’informatique et des domaines dérivés</t>
  </si>
  <si>
    <t xml:space="preserve">From tetris with love – Alexei Pajitnov</t>
  </si>
  <si>
    <t xml:space="preserve">Russie et jeu vidéo</t>
  </si>
  <si>
    <t xml:space="preserve">Tetris</t>
  </si>
  <si>
    <t xml:space="preserve">Alexei Pajitnov</t>
  </si>
  <si>
    <t xml:space="preserve">Une biographie très riche du créateur de Tetris</t>
  </si>
  <si>
    <t xml:space="preserve">une histoire passionnante</t>
  </si>
  <si>
    <t xml:space="preserve">Fumito Ueda </t>
  </si>
  <si>
    <t xml:space="preserve">z- multiples (ico, shadow of colossus, the last guardian)</t>
  </si>
  <si>
    <t xml:space="preserve">Une biographie de Fumito Ueda à travers ses trois créations majeures que sont Ico, shadow of colossus et the last guardian</t>
  </si>
  <si>
    <t xml:space="preserve">Game – Le jeu vidéo à travers le temps – Jean Zeid</t>
  </si>
  <si>
    <t xml:space="preserve">Seuil</t>
  </si>
  <si>
    <t xml:space="preserve">Un ouvrage historique sur l’évolution du jeu vidéo et de son influence de sa genèse au milieu des années 2010</t>
  </si>
  <si>
    <t xml:space="preserve">les développements variés et de grande qualité, tous richement illustrés</t>
  </si>
  <si>
    <t xml:space="preserve">on se perd un peu, faute de vrai fil conducteur ou de plan chronologique</t>
  </si>
  <si>
    <t xml:space="preserve">Game art – art from 40 video games</t>
  </si>
  <si>
    <t xml:space="preserve">No starch press</t>
  </si>
  <si>
    <t xml:space="preserve">Un ouvrage graphique et analytique revenant sur 40 œuvres vidéoludiques touchantes ou provocantes de par leur aspect graphique</t>
  </si>
  <si>
    <t xml:space="preserve">le contenu informatif sur les choix de design de studios</t>
  </si>
  <si>
    <t xml:space="preserve">la mise en page du texte assez bizarre</t>
  </si>
  <si>
    <t xml:space="preserve">Game boy : the box art collection</t>
  </si>
  <si>
    <t xml:space="preserve">jaquettes de jeu vidéo</t>
  </si>
  <si>
    <t xml:space="preserve">Un ouvrage descriptif et analytique sur les jaquettes game boy</t>
  </si>
  <si>
    <t xml:space="preserve">plein de petits détails qui nous avaient échappé</t>
  </si>
  <si>
    <t xml:space="preserve">le sujet assez « secondaire » malgré tout</t>
  </si>
  <si>
    <t xml:space="preserve">Game &amp; watch  unofficial guide - collector</t>
  </si>
  <si>
    <t xml:space="preserve">David gschmeidler &amp; gerhard meyer</t>
  </si>
  <si>
    <t xml:space="preserve">Un guide complet répertoriant la vaste gamme de Game &amp; watch de Nintendo</t>
  </si>
  <si>
    <t xml:space="preserve">l’aspect catalogue</t>
  </si>
  <si>
    <t xml:space="preserve">Game history - final fantasy et le RPG</t>
  </si>
  <si>
    <t xml:space="preserve">game history</t>
  </si>
  <si>
    <t xml:space="preserve">Un ouvrage historique retraçant l’histoire des principaux opus de final fantasy ainsi que des j-rpg ayant marqué les années 80 à 2010</t>
  </si>
  <si>
    <t xml:space="preserve">l’analyse complète et pertinente</t>
  </si>
  <si>
    <t xml:space="preserve">Game history - histoire du jeu de course</t>
  </si>
  <si>
    <t xml:space="preserve">Genre – course</t>
  </si>
  <si>
    <t xml:space="preserve">Un ouvrage historique retraçant l’histoire des principaux jeux de course ayant marqué l’histoire des années 80 aux années 2010</t>
  </si>
  <si>
    <t xml:space="preserve">Game history - histoire du jeu de baston 2D</t>
  </si>
  <si>
    <t xml:space="preserve">Genre – baston</t>
  </si>
  <si>
    <t xml:space="preserve">Un ouvrage historique retraçant l’histoire des principaux jeux de combat 2d ayant marqué l’histoire des années 80 aux années 2010</t>
  </si>
  <si>
    <t xml:space="preserve">Game history - histoire du jeu de plateforme</t>
  </si>
  <si>
    <t xml:space="preserve">Genre – plateforme</t>
  </si>
  <si>
    <t xml:space="preserve">Un ouvrage historique retraçant l’histoire des principaux jeux de plateforme 2d et 3d ayant marqué l’histoire des années 80 aux années 2010</t>
  </si>
  <si>
    <t xml:space="preserve">Game museum</t>
  </si>
  <si>
    <t xml:space="preserve">z- multiples (snes, famicom, megadrive saturn, wonderswan, pippin)</t>
  </si>
  <si>
    <t xml:space="preserve">game fan</t>
  </si>
  <si>
    <t xml:space="preserve">Un ouvrage qui évoque les aspects hardware et software de plusieurs consoles (snes, famicom, megadrive saturn, wonderswan, pippin…)</t>
  </si>
  <si>
    <t xml:space="preserve">les consoles traitées bien présentées</t>
  </si>
  <si>
    <t xml:space="preserve">trop succinct pour son propre bien</t>
  </si>
  <si>
    <t xml:space="preserve">Game on 2016</t>
  </si>
  <si>
    <t xml:space="preserve">Scholastic Paperback Nonfiction</t>
  </si>
  <si>
    <t xml:space="preserve">Un ouvrage retraçant les grands événements de la faste année 2016 en matière de jeux vidéo</t>
  </si>
  <si>
    <t xml:space="preserve">pas mal d’informations intéressantes sur l’année de référence et au-delà</t>
  </si>
  <si>
    <t xml:space="preserve">la mise en page flashy et bordélique</t>
  </si>
  <si>
    <t xml:space="preserve">Gamers at work - story behind video games people play</t>
  </si>
  <si>
    <t xml:space="preserve">z- multiples (sierra, naughty dog, bethesda, broderbund, ensemble studios, obsidian, insomniac games, junction point, electronic arts, sony, atari)</t>
  </si>
  <si>
    <t xml:space="preserve">z- multiples (nolan bushnell, trip hawkins, lorne lanning, ken williams, warren spector)</t>
  </si>
  <si>
    <t xml:space="preserve">Apress</t>
  </si>
  <si>
    <t xml:space="preserve">Un ouvrage analytique en forme de série d’interviews de grands leaders de l’industrie vidéoludique partageant leurs expériences et secrets de réussite</t>
  </si>
  <si>
    <t xml:space="preserve">le format « témoignages » intéressant</t>
  </si>
  <si>
    <t xml:space="preserve">la mise en page austère, sans illustration</t>
  </si>
  <si>
    <t xml:space="preserve">Games that weren’t</t>
  </si>
  <si>
    <t xml:space="preserve">Echecs et loose du jeu vidéo</t>
  </si>
  <si>
    <t xml:space="preserve">Un ouvrage copieux traitant des licences et jeux abandonnés, en précisant le contexte et joignant parfois des documents de conception inédits</t>
  </si>
  <si>
    <t xml:space="preserve">la frustration de ne pas jouer à ces jeux</t>
  </si>
  <si>
    <t xml:space="preserve">Games, design and play – a detailled approach to iteractive game design</t>
  </si>
  <si>
    <t xml:space="preserve">Addison-wesley</t>
  </si>
  <si>
    <t xml:space="preserve">Un ouvrage étudiant de manière détaillée les éléments relatifs à un game design réussi</t>
  </si>
  <si>
    <t xml:space="preserve">le contenu clair appuyé par une belle qualité d’impression</t>
  </si>
  <si>
    <t xml:space="preserve">asse théorique tout de même</t>
  </si>
  <si>
    <t xml:space="preserve">Gamestorming - jouer pour innover</t>
  </si>
  <si>
    <t xml:space="preserve">Management professionnel</t>
  </si>
  <si>
    <t xml:space="preserve">Diateino</t>
  </si>
  <si>
    <t xml:space="preserve">Un ouvrage décrivant les techniques de management par le jeu et les bienfaits du jeu dans la réussite collective</t>
  </si>
  <si>
    <t xml:space="preserve">le ton très pédagogique, émaillé de schémas très parlants</t>
  </si>
  <si>
    <t xml:space="preserve">après avoir tout lu, il faut arriver à le mettre en place…</t>
  </si>
  <si>
    <t xml:space="preserve">Gaming goes to Hollywood – collector édition</t>
  </si>
  <si>
    <t xml:space="preserve">Un ouvrage analytique sur les liens entre jeu vidéo et cinéma, avec un petit livre de jaquettes délicieusement kitschs</t>
  </si>
  <si>
    <t xml:space="preserve">Gaming legends - earthbound</t>
  </si>
  <si>
    <t xml:space="preserve">Souvenirs de joueurs</t>
  </si>
  <si>
    <t xml:space="preserve">Un ouvrage historique et analytique sur un jeu majeur de l’histoire du jeu viddéo</t>
  </si>
  <si>
    <t xml:space="preserve">l’absence d’illustration et le fait que le livre évoque plus le ressenti de l’auteur que le jeu lui-même</t>
  </si>
  <si>
    <t xml:space="preserve">Gaming legends – metal gear solid</t>
  </si>
  <si>
    <t xml:space="preserve">Gaming legends – super Mario bros 3</t>
  </si>
  <si>
    <t xml:space="preserve">Gamish : a graphic history of gaming</t>
  </si>
  <si>
    <t xml:space="preserve">Particular books</t>
  </si>
  <si>
    <t xml:space="preserve">Une histoire illustrée du jeu vidéo en bd, revenant sur les grands moments vus du côté joueur</t>
  </si>
  <si>
    <t xml:space="preserve">clair et bien illustré</t>
  </si>
  <si>
    <t xml:space="preserve">Gears of war : retrospective</t>
  </si>
  <si>
    <t xml:space="preserve">Gears of war</t>
  </si>
  <si>
    <t xml:space="preserve">Un ouvrage revenant sur la genèse et l’évolution de la grande série d’action de la xbox</t>
  </si>
  <si>
    <t xml:space="preserve">le bon équilibre entre textes et illustrations</t>
  </si>
  <si>
    <t xml:space="preserve">un poil superficiel</t>
  </si>
  <si>
    <t xml:space="preserve">Geeks food</t>
  </si>
  <si>
    <t xml:space="preserve">Un ouvrage culinaire permettant de donner à ses plats un aspect particulier fleurant bon les années 80/90</t>
  </si>
  <si>
    <t xml:space="preserve">les recettes accessibles au commun des mortels</t>
  </si>
  <si>
    <t xml:space="preserve">un petit manque de recettes « rétro » ou d’astuces pour fabriquer des personnages emblématiques en mode « comestible »</t>
  </si>
  <si>
    <t xml:space="preserve">Génération jeux vidéo</t>
  </si>
  <si>
    <t xml:space="preserve">Documentaire vidéo – CD</t>
  </si>
  <si>
    <t xml:space="preserve">Canal +</t>
  </si>
  <si>
    <t xml:space="preserve">Un documentaire sur l’histoire du jeu vidéo</t>
  </si>
  <si>
    <t xml:space="preserve">Génération jeux vidéo - années 80</t>
  </si>
  <si>
    <t xml:space="preserve">Wildfire Éditions </t>
  </si>
  <si>
    <t xml:space="preserve">Un ouvrage historique retraçant les événements marquants des années 80 dans le monde des jeux vidéo</t>
  </si>
  <si>
    <t xml:space="preserve">complet, concis et informatif</t>
  </si>
  <si>
    <t xml:space="preserve">Génération jeux vidéo - années 90 volume 1</t>
  </si>
  <si>
    <t xml:space="preserve">Un ouvrage historique retraçant les événements marquants le début des années 90 dans le monde des jeux vidéo</t>
  </si>
  <si>
    <t xml:space="preserve">Génération jeux vidéo - années 90 volume 2</t>
  </si>
  <si>
    <t xml:space="preserve">Un ouvrage historique retraçant les événements marquants la fin des années 90 dans le monde des jeux vidéo</t>
  </si>
  <si>
    <t xml:space="preserve">Générations jeux vidéo : tous sur les jeux vidéo des origines à nos jours</t>
  </si>
  <si>
    <t xml:space="preserve">GM éditions</t>
  </si>
  <si>
    <t xml:space="preserve">Un ouvrage récapitulatif sur l’histoire du jeu vidéo</t>
  </si>
  <si>
    <t xml:space="preserve">bien monté et illustré</t>
  </si>
  <si>
    <t xml:space="preserve">Génération Resident evil : 25 ans de survival horror</t>
  </si>
  <si>
    <t xml:space="preserve">Un ouvrage récapitulatif sur la célèbre saga de 1995 à 2020</t>
  </si>
  <si>
    <t xml:space="preserve">le récap complet et bien illustré</t>
  </si>
  <si>
    <t xml:space="preserve">complet mais peu révolutionnaire</t>
  </si>
  <si>
    <t xml:space="preserve">Génération Sega - 1934 - 1991 : de standard games à la megadrive</t>
  </si>
  <si>
    <t xml:space="preserve">Un ouvrage retraçant les grandes étapes de l’histoire du constructeur de consoles et développeur/éditur de jeux</t>
  </si>
  <si>
    <t xml:space="preserve">complet, brillant</t>
  </si>
  <si>
    <t xml:space="preserve">Génération Zelda : 35 ans de légendes</t>
  </si>
  <si>
    <t xml:space="preserve">z- multiples (Shigeru miyamoto, Eiji Aonuma)</t>
  </si>
  <si>
    <t xml:space="preserve">Un ouvrage récapitulatif sur la célèbre saga</t>
  </si>
  <si>
    <t xml:space="preserve">Générations Pokemon</t>
  </si>
  <si>
    <t xml:space="preserve">Un ouvrage analytique sur le phénomène pokemon dans les années 90/2000</t>
  </si>
  <si>
    <t xml:space="preserve">Genre et jeux vidéo</t>
  </si>
  <si>
    <t xml:space="preserve">z- multiples (sociologie, sexe, sexisme, mœurs)</t>
  </si>
  <si>
    <t xml:space="preserve">Presses Universitaires du Midi</t>
  </si>
  <si>
    <t xml:space="preserve">Un ouvrage analytique dédié à la question du rapport de l’homme et de la femme avec le jeu vidéo</t>
  </si>
  <si>
    <t xml:space="preserve">l’étude complète et claire qui donne à réfléchir</t>
  </si>
  <si>
    <t xml:space="preserve">God of war – l’artbook officiel</t>
  </si>
  <si>
    <t xml:space="preserve">Un ouvrage sur la suite/reboot de la franchise, offrant un beau panorama sur la représentation de la mythologie nordique</t>
  </si>
  <si>
    <t xml:space="preserve">de belles illustrations bien explicitées</t>
  </si>
  <si>
    <t xml:space="preserve">une mise en perspective plus poussée avec les trois premiers opus aurait pu être intéressante</t>
  </si>
  <si>
    <t xml:space="preserve">Go Sega 60th anniversary</t>
  </si>
  <si>
    <t xml:space="preserve">Une compilation anniversaire regroupant plusieurs thèmes mythiques des jeux de la firme sur plus de …. 60 ans</t>
  </si>
  <si>
    <t xml:space="preserve">du très bon</t>
  </si>
  <si>
    <t xml:space="preserve">on aurait voulu 12 cds, pas seulement 4</t>
  </si>
  <si>
    <t xml:space="preserve">BOX E</t>
  </si>
  <si>
    <t xml:space="preserve">Go straight : the ultimate guide to side scrolling beat them up</t>
  </si>
  <si>
    <t xml:space="preserve">Genre – beat them up</t>
  </si>
  <si>
    <t xml:space="preserve">Un ouvrage récapitulatif sur le genre phare des années 80/90 et ses meilleurs représentants</t>
  </si>
  <si>
    <t xml:space="preserve">synthétique, détaillé et intéressant</t>
  </si>
  <si>
    <t xml:space="preserve">Box Z4</t>
  </si>
  <si>
    <t xml:space="preserve">Grandia ost</t>
  </si>
  <si>
    <t xml:space="preserve">wayo records</t>
  </si>
  <si>
    <t xml:space="preserve">La bande son officielle de Grandia avec 4 CD et un petit artbook mignon</t>
  </si>
  <si>
    <t xml:space="preserve">les musiques mignonnes</t>
  </si>
  <si>
    <t xml:space="preserve">pas de morceau de légende</t>
  </si>
  <si>
    <t xml:space="preserve">Gravity daze - artbook</t>
  </si>
  <si>
    <t xml:space="preserve">gravity rush</t>
  </si>
  <si>
    <t xml:space="preserve">KADOKAWA </t>
  </si>
  <si>
    <t xml:space="preserve">Un artbook sur le simulateur de gravité de la ps vita</t>
  </si>
  <si>
    <t xml:space="preserve">les illustrations vraiment superbes</t>
  </si>
  <si>
    <t xml:space="preserve">on aurait aimé un petit making of</t>
  </si>
  <si>
    <t xml:space="preserve">Greatest gaming icons</t>
  </si>
  <si>
    <t xml:space="preserve">Une sélection des personnages les plus emblématiques du jeu vidéo depuis ses origines</t>
  </si>
  <si>
    <t xml:space="preserve">la bonne sélection de héros et personnages</t>
  </si>
  <si>
    <t xml:space="preserve">le contenu associé assez générique</t>
  </si>
  <si>
    <t xml:space="preserve">Greatest video game music vol 1 &amp; 2</t>
  </si>
  <si>
    <t xml:space="preserve">Une sélection des morceaux de musiques les plus emblématiques de l’histoire du jeu, interprétés par l’orchestre philarmonique de Londres</t>
  </si>
  <si>
    <t xml:space="preserve">de belles réorchestrations</t>
  </si>
  <si>
    <t xml:space="preserve">certains choix vraiment discutables</t>
  </si>
  <si>
    <t xml:space="preserve">Greatest video game music vol 3</t>
  </si>
  <si>
    <t xml:space="preserve">Greetings from cocolint</t>
  </si>
  <si>
    <t xml:space="preserve">Un mini fan-artbook sur l’un des zelda les plus loufoques de l’histoire du jeu vidéo</t>
  </si>
  <si>
    <t xml:space="preserve">du très joli fan art</t>
  </si>
  <si>
    <t xml:space="preserve">microscopique</t>
  </si>
  <si>
    <t xml:space="preserve">GTA IV - l'envers du rêve américain</t>
  </si>
  <si>
    <t xml:space="preserve">Un livre historique et analytique sur la série gta et plus particulièrement son quatrième opus controversé</t>
  </si>
  <si>
    <t xml:space="preserve">le format poche très austère</t>
  </si>
  <si>
    <t xml:space="preserve">GTA V guide - collector</t>
  </si>
  <si>
    <t xml:space="preserve">Guide et mini artbook</t>
  </si>
  <si>
    <t xml:space="preserve">Dk</t>
  </si>
  <si>
    <t xml:space="preserve">Un guide détaillé sur le phénomène de l’open world des années 2010</t>
  </si>
  <si>
    <t xml:space="preserve">la partie guide vraiment claire</t>
  </si>
  <si>
    <t xml:space="preserve">la partie « artbook » très chiche</t>
  </si>
  <si>
    <t xml:space="preserve">Box soluce 2</t>
  </si>
  <si>
    <t xml:space="preserve">Guide de l'e-sport</t>
  </si>
  <si>
    <t xml:space="preserve">E-sport – compétition – records</t>
  </si>
  <si>
    <t xml:space="preserve">Hors Collection</t>
  </si>
  <si>
    <t xml:space="preserve">Un ouvrage descriptif sur le phénomène et les modes d’expression de l’esport dans les années 2010</t>
  </si>
  <si>
    <t xml:space="preserve">le panachage de thématiques pertinentes classées par chapitres</t>
  </si>
  <si>
    <t xml:space="preserve">la mise en page un peu fouillie</t>
  </si>
  <si>
    <t xml:space="preserve">Guide des consoles de jeux</t>
  </si>
  <si>
    <t xml:space="preserve">toutes</t>
  </si>
  <si>
    <t xml:space="preserve">Un guide regroupant toutes les principales (et moins principales) consoles de salon des années 70 à 2010</t>
  </si>
  <si>
    <t xml:space="preserve">le contenu clair et bien présenté</t>
  </si>
  <si>
    <t xml:space="preserve">Guide des consoles portables</t>
  </si>
  <si>
    <t xml:space="preserve">Un guide regroupant toutes les principales (et moins principales) consoles portables des années 70 à 2011</t>
  </si>
  <si>
    <t xml:space="preserve">Guide gargoyle quest</t>
  </si>
  <si>
    <t xml:space="preserve">gargoyle quest</t>
  </si>
  <si>
    <t xml:space="preserve">Ecureuil noir</t>
  </si>
  <si>
    <t xml:space="preserve">Un guide complet sur un grand jeu de plateforme aventure</t>
  </si>
  <si>
    <t xml:space="preserve">globalement clair et bien construit</t>
  </si>
  <si>
    <t xml:space="preserve">on n’aurait pas rechigné sur une partie artbook, au-delà des multiples captures que propose l’ouvrage</t>
  </si>
  <si>
    <t xml:space="preserve">Guide Kid Icarus</t>
  </si>
  <si>
    <t xml:space="preserve">Kid icarus</t>
  </si>
  <si>
    <t xml:space="preserve">Un guide complet sur un grand jeu de plateforme</t>
  </si>
  <si>
    <t xml:space="preserve">Guide Pokemon jaune</t>
  </si>
  <si>
    <t xml:space="preserve">Un guide complet sur un grand RPG</t>
  </si>
  <si>
    <t xml:space="preserve">Guide zelda a link to the past</t>
  </si>
  <si>
    <t xml:space="preserve">Un guide complet sur l’un des grands piliers de la saga Zelda</t>
  </si>
  <si>
    <t xml:space="preserve">Guide zelda awakening</t>
  </si>
  <si>
    <t xml:space="preserve">Guide zelda ocarina of time</t>
  </si>
  <si>
    <t xml:space="preserve">979°10°97403°28°7</t>
  </si>
  <si>
    <t xml:space="preserve">Guide zelda oracle of age</t>
  </si>
  <si>
    <t xml:space="preserve">Guide zelda oracle of season</t>
  </si>
  <si>
    <t xml:space="preserve">Guide zelda</t>
  </si>
  <si>
    <t xml:space="preserve">Un guide complet sur le premier épisode de la légende</t>
  </si>
  <si>
    <t xml:space="preserve">Guilty gear artbook</t>
  </si>
  <si>
    <t xml:space="preserve">Ark system works</t>
  </si>
  <si>
    <t xml:space="preserve">Un petit artbook retraçant une grande série du jeu de baston 2d</t>
  </si>
  <si>
    <t xml:space="preserve">un bon résumé du style guilty gear</t>
  </si>
  <si>
    <t xml:space="preserve">Une biographie retraçant les grandes étapes de la vie du créateur des game &amp; watch et de la game boy</t>
  </si>
  <si>
    <t xml:space="preserve">Suivre l’histoire de Nintendo à travers celle d’un homme</t>
  </si>
  <si>
    <t xml:space="preserve">Half-life - le FPS libéré</t>
  </si>
  <si>
    <t xml:space="preserve">Half-life</t>
  </si>
  <si>
    <t xml:space="preserve">Un ouvrage historique et analytique sur l’une des séries de fps révolutionnaire (et toujours inachevée) de l’histoire du jeu vidéo</t>
  </si>
  <si>
    <t xml:space="preserve">Halo - la saga</t>
  </si>
  <si>
    <t xml:space="preserve">Halo</t>
  </si>
  <si>
    <t xml:space="preserve">micromania</t>
  </si>
  <si>
    <t xml:space="preserve">Un livre retraçant l’histoire des 5 premiers volets du FPS Halo</t>
  </si>
  <si>
    <t xml:space="preserve">une belle intro à l’univers</t>
  </si>
  <si>
    <t xml:space="preserve">très succinct</t>
  </si>
  <si>
    <t xml:space="preserve">Halo – le space opera selon Bungie</t>
  </si>
  <si>
    <t xml:space="preserve">Un livre retraçant l’histoire de la saga Halo des premiers épisodes de Bungie jusqu’à la transition vers 343 industries</t>
  </si>
  <si>
    <t xml:space="preserve">Handmade pixels</t>
  </si>
  <si>
    <t xml:space="preserve">jeu indépendant</t>
  </si>
  <si>
    <t xml:space="preserve">Un ouvrage sur le marché du jeu indépendant et ses plus belles créations</t>
  </si>
  <si>
    <t xml:space="preserve">une belle série d’analyses</t>
  </si>
  <si>
    <t xml:space="preserve">un poil austère malgré les illustrations</t>
  </si>
  <si>
    <t xml:space="preserve">Hardcore gaming 101 - 200 best video games</t>
  </si>
  <si>
    <t xml:space="preserve">Hg 101</t>
  </si>
  <si>
    <t xml:space="preserve">Un ouvrage recensant, de manière subjective, les meilleurs jeux de la période 1970 -2010</t>
  </si>
  <si>
    <t xml:space="preserve">la qualité de l’analyse et du niveau de détails</t>
  </si>
  <si>
    <t xml:space="preserve">Hardcore gaming 101 - castlevania serie</t>
  </si>
  <si>
    <t xml:space="preserve">Un ouvrage revenant sur les différents épisodes de la sage de Konami des débuts de la franchise aux épisodes Mercury steam</t>
  </si>
  <si>
    <t xml:space="preserve">Hardcore gaming 101 – the guide to classic graphic adventures</t>
  </si>
  <si>
    <t xml:space="preserve">Genre – point n click</t>
  </si>
  <si>
    <t xml:space="preserve">Un ouvrage historique revenant sur l’histoire des jeux d’aventure, C-RPG et point n click entre les années 70 et 2010</t>
  </si>
  <si>
    <t xml:space="preserve">une vraie bible sur le jeu d’aventure</t>
  </si>
  <si>
    <t xml:space="preserve">Hardcore gaming 101 – the guide to shoot them up vol 1</t>
  </si>
  <si>
    <t xml:space="preserve">Genre – shooters</t>
  </si>
  <si>
    <t xml:space="preserve">z- multiples (compile, hudson, irem, technosoft)</t>
  </si>
  <si>
    <t xml:space="preserve">Un ouvrage revenant sur l’histoire des meilleurs shooters de l’histoire du jeu vidéo sur la période 1979-2010</t>
  </si>
  <si>
    <t xml:space="preserve">Hardcore gaming 101 – the guide to shoot them up vol 2</t>
  </si>
  <si>
    <t xml:space="preserve">Hardcore gaming 101- Data East arcade classics</t>
  </si>
  <si>
    <t xml:space="preserve">Data East</t>
  </si>
  <si>
    <t xml:space="preserve">Un ouvrage retraçant les succès majeur d’un des grands de l’arcade des années 80-90</t>
  </si>
  <si>
    <t xml:space="preserve">Hardcore gaming 101 – F-zero and Starfox</t>
  </si>
  <si>
    <t xml:space="preserve">z- multiples (f-zero, starfox)</t>
  </si>
  <si>
    <t xml:space="preserve">Un ouvrage retraçant le succès de plusieurs titres des années 80 et 90 avec une emphase sur deux séries majeures de Nintendo</t>
  </si>
  <si>
    <t xml:space="preserve">Hardcore gaming 101 - Famicom disk system</t>
  </si>
  <si>
    <t xml:space="preserve">Un ouvrage précis et complet sur l’histoire de l’appendice de la famicom au japon</t>
  </si>
  <si>
    <t xml:space="preserve">Hardcore gaming 101 – Japanese game obscurities</t>
  </si>
  <si>
    <t xml:space="preserve">Un ouvrage mettant en lumière des jeux ou séries oubliées du jeu vidéo, dont certains mériteraient pourtant une juste reconnaissance</t>
  </si>
  <si>
    <t xml:space="preserve">Hardcore gaming 101 - Konami classics / contra</t>
  </si>
  <si>
    <t xml:space="preserve">Un ouvrage retraçant les premiers succès de Konami dans les années 80, notamment la série Contra</t>
  </si>
  <si>
    <t xml:space="preserve">Hardcore gaming 101 - Konami shooters</t>
  </si>
  <si>
    <t xml:space="preserve">Un ouvrage retraçant les premiers succès de Konami dans les années 80/90 en matière de shooters</t>
  </si>
  <si>
    <t xml:space="preserve">Hardcore gaming 101 – Metroid &amp; kid icarus</t>
  </si>
  <si>
    <t xml:space="preserve">z- multiples (metroid, kid icarus, balloon fight, punch out, startropics, joy mecha fight)</t>
  </si>
  <si>
    <t xml:space="preserve">Un ouvrage se focalisant sur plusieurs titres emblématiques de Nintendo</t>
  </si>
  <si>
    <t xml:space="preserve">Hardcore gaming 101 – Namco arcade classics</t>
  </si>
  <si>
    <t xml:space="preserve">Un ouvrage retraçant les créations de l’éditeur phare dans le monde de l’arcade</t>
  </si>
  <si>
    <t xml:space="preserve">Hardcore gaming 101 – Nes cult classics</t>
  </si>
  <si>
    <t xml:space="preserve">Un ouvrage retraçant les succès plus méconnus de la nes</t>
  </si>
  <si>
    <t xml:space="preserve">Hardcore gaming 101 – Nes endings compendium 1985 – 1988</t>
  </si>
  <si>
    <t xml:space="preserve">fins et jeu vidéo</t>
  </si>
  <si>
    <t xml:space="preserve">Un ouvrage descriptif sur les fins de jeu vidéo de l’époque nes</t>
  </si>
  <si>
    <t xml:space="preserve">le thème original</t>
  </si>
  <si>
    <t xml:space="preserve">Hardcore gaming 101 – Persona &amp; Shin megami tensei</t>
  </si>
  <si>
    <t xml:space="preserve">z- multiples (persona, shin megam tensei)</t>
  </si>
  <si>
    <t xml:space="preserve">Un ouvrage retraçant les opus principaux et les multiples spin of de la série à succès</t>
  </si>
  <si>
    <t xml:space="preserve">Hardcore gaming 101 - retro game translations</t>
  </si>
  <si>
    <t xml:space="preserve">Traduction et jeu vidéo</t>
  </si>
  <si>
    <t xml:space="preserve">Un ouvrage atypique expliquant les raisons du naufrage des traductions de jeux vidéo élaborées dans les années 80/90</t>
  </si>
  <si>
    <t xml:space="preserve">assez bref</t>
  </si>
  <si>
    <t xml:space="preserve">Hardcore gaming 101 - retro game translations 2</t>
  </si>
  <si>
    <t xml:space="preserve">Hardcore gaming 101 - retro horror games</t>
  </si>
  <si>
    <t xml:space="preserve">Genre – horreur</t>
  </si>
  <si>
    <t xml:space="preserve">Un ouvrage expliquant les racines du jeu d’horreur</t>
  </si>
  <si>
    <t xml:space="preserve">Hardcore gaming 101- retro indie games</t>
  </si>
  <si>
    <t xml:space="preserve">Un ouvrage focalisé sur les créations majeures de la scène indépendantes</t>
  </si>
  <si>
    <t xml:space="preserve">Hardcore gaming 101- retro indie games vol 2</t>
  </si>
  <si>
    <t xml:space="preserve">Un ouvrage focalisé sur les créations majeures de la scène indépendantes dans les années 2000/201</t>
  </si>
  <si>
    <t xml:space="preserve">Hardcore gaming 101 - Sega arcade classics</t>
  </si>
  <si>
    <t xml:space="preserve">Un ouvrage retraçant les premières années de sega dans le monde de l’arcade</t>
  </si>
  <si>
    <t xml:space="preserve">Hardcore gaming 101 - Sega arcade classics 2</t>
  </si>
  <si>
    <t xml:space="preserve">La suite directe du premier ouvrage, se focalisant sur les succès sega dans le monde de l’arcade dans les années 80</t>
  </si>
  <si>
    <t xml:space="preserve">Hardcore gaming 101 - Sega fan jam</t>
  </si>
  <si>
    <t xml:space="preserve">Un melting pot présentant des sujets majeurs de l’univers sega, de Nights à streets of rage en passant par des œuvres plus confidentielles</t>
  </si>
  <si>
    <t xml:space="preserve">Hardcore gaming 101 - Strider - Bionic Commando</t>
  </si>
  <si>
    <t xml:space="preserve">z- multiples (strider, bionic commando)</t>
  </si>
  <si>
    <t xml:space="preserve">Un ouvrage historique retraçant les sagas Strider et Bionic commando, deux piliers du jeu d’action des années 80/90</t>
  </si>
  <si>
    <t xml:space="preserve">Hardcore gaming 101 - Taito arcade classics</t>
  </si>
  <si>
    <t xml:space="preserve">Un ouvrage retraçant les meilleures (et les autresà créations d’un pilier des salles d’arcade dans les années 80/90</t>
  </si>
  <si>
    <t xml:space="preserve">Hardcore gaming 101 – Tales from french developpers – épopée</t>
  </si>
  <si>
    <t xml:space="preserve">Un ouvrage revenant sur l’esprit des développeurs français à travers l’histoire du jeu vidéo</t>
  </si>
  <si>
    <t xml:space="preserve">un regard intéressant sur le jeu vidéo français</t>
  </si>
  <si>
    <t xml:space="preserve">Hardcore gaming 101 – The guide to beat them up vol 1</t>
  </si>
  <si>
    <t xml:space="preserve">Un ouvrage récap sur les meilleurs titres du genre</t>
  </si>
  <si>
    <t xml:space="preserve">l’analyse fouillée</t>
  </si>
  <si>
    <t xml:space="preserve">la qualité d’impression juste correcte</t>
  </si>
  <si>
    <t xml:space="preserve">Hardcore gaming 101 – Treasure</t>
  </si>
  <si>
    <t xml:space="preserve">Un ouvrage revenant sur les jeux phare d’un développeur hors norme</t>
  </si>
  <si>
    <t xml:space="preserve">Hardcore gaming 101 – wrestling with pixels</t>
  </si>
  <si>
    <t xml:space="preserve">Un ouvrage revenant sur les jeux phare dans un domaine assez méconnu : le catch</t>
  </si>
  <si>
    <t xml:space="preserve">Hard looters</t>
  </si>
  <si>
    <t xml:space="preserve">Une série documentaire sur les boutiques de jeu vidéo et autres en France et au Japno</t>
  </si>
  <si>
    <t xml:space="preserve">vivant et bien mené</t>
  </si>
  <si>
    <t xml:space="preserve">chiche en révélations choc</t>
  </si>
  <si>
    <t xml:space="preserve">Hatsune miku : project diva F complete collection</t>
  </si>
  <si>
    <t xml:space="preserve">Hatsune miku</t>
  </si>
  <si>
    <t xml:space="preserve">l’ost d’un des meilleurs épisodes de la saga musicale vocaloid</t>
  </si>
  <si>
    <t xml:space="preserve">la plupart des morceaux mythiques sont là</t>
  </si>
  <si>
    <t xml:space="preserve">c’est quand même mieux la manette en main</t>
  </si>
  <si>
    <t xml:space="preserve">Heroes and heroines - japanese video games and animation</t>
  </si>
  <si>
    <t xml:space="preserve">PIE International </t>
  </si>
  <si>
    <t xml:space="preserve">Un ouvrage présentant les meilleurs designs de personnages issus du monde de l’anime et du jeu vidéo</t>
  </si>
  <si>
    <t xml:space="preserve">la mise en perspective jeu vidéo et manga au travers des différents auteurs</t>
  </si>
  <si>
    <t xml:space="preserve">l’agencement un peu bordélique</t>
  </si>
  <si>
    <t xml:space="preserve">Heroes and heroines 2 - more heroes and heroines</t>
  </si>
  <si>
    <t xml:space="preserve">Un second ouvrage présentant les meilleurs designs de personnages issus du monde de l’anime et du jeu vidéo</t>
  </si>
  <si>
    <t xml:space="preserve">High score – expanded  illustrated history of electronic games</t>
  </si>
  <si>
    <t xml:space="preserve">Crc press</t>
  </si>
  <si>
    <t xml:space="preserve">Un ouvrage massif revenant sur l’histore des jeux vidéo des 70s aux 90s</t>
  </si>
  <si>
    <t xml:space="preserve">Le nombre impressionnant de jeux, développeurs et thèmes abordés, tous richement illustrés</t>
  </si>
  <si>
    <t xml:space="preserve">c’est un peu le boxon, faute d’un vrai plan</t>
  </si>
  <si>
    <t xml:space="preserve">Histoire d’Apple</t>
  </si>
  <si>
    <t xml:space="preserve">apple</t>
  </si>
  <si>
    <t xml:space="preserve">Mac</t>
  </si>
  <si>
    <t xml:space="preserve">Steve jobs</t>
  </si>
  <si>
    <t xml:space="preserve">L’histoire de la société de Steve Jobs dans ses multiples phases</t>
  </si>
  <si>
    <t xml:space="preserve">bien documenté</t>
  </si>
  <si>
    <t xml:space="preserve">la mise en page un poil austère</t>
  </si>
  <si>
    <t xml:space="preserve">Histoire de Capcom </t>
  </si>
  <si>
    <t xml:space="preserve">Un ouvrage revenant sur l’histoire d’un des piliers japonais de l’arcade et du jeu vidéo domestique, de sa création au milieu des années 90</t>
  </si>
  <si>
    <t xml:space="preserve">l’ouvrage superbement réalisé et très complet</t>
  </si>
  <si>
    <t xml:space="preserve">Histoire de crash team racing</t>
  </si>
  <si>
    <t xml:space="preserve">Un ouvrage historique retraçant dl’histoire du jeu de course concurrent de Mario kart et l’entreprise de remake associée</t>
  </si>
  <si>
    <t xml:space="preserve">de belles petites infos de développement</t>
  </si>
  <si>
    <t xml:space="preserve">tout rikiki</t>
  </si>
  <si>
    <t xml:space="preserve">translation</t>
  </si>
  <si>
    <t xml:space="preserve">Un ouvrage retraçant l’histoire et l’évolution du personnage phare de Nintendo de sa création jusqu’à la fin des années 2010</t>
  </si>
  <si>
    <t xml:space="preserve">une vraie mine d’or</t>
  </si>
  <si>
    <t xml:space="preserve">Histoire de Fallout </t>
  </si>
  <si>
    <t xml:space="preserve">Un ouvrage revenant sur l’histoire de la franchise post-apocalyptique sur ses quatre premiers épisodes</t>
  </si>
  <si>
    <t xml:space="preserve">la saga bien racontée et remise dans son contexte</t>
  </si>
  <si>
    <t xml:space="preserve">Histoire de God of war</t>
  </si>
  <si>
    <t xml:space="preserve">Un ouvrage revenant sur la création de la sage de jeux d’action, de son premier épisode jusqu’à la refondation de l’épisode ps4</t>
  </si>
  <si>
    <t xml:space="preserve">très instructif sur l’évolution que peut prendre une saga</t>
  </si>
  <si>
    <t xml:space="preserve">Histoire de la Wii</t>
  </si>
  <si>
    <t xml:space="preserve">Un ouvrage narratif sur la console révolutionnaire de Nintendo</t>
  </si>
  <si>
    <t xml:space="preserve">bien construit dans le propos</t>
  </si>
  <si>
    <t xml:space="preserve">Histoire de Mario</t>
  </si>
  <si>
    <t xml:space="preserve">z- multiples (game design, Japon et jeu vidéo)</t>
  </si>
  <si>
    <t xml:space="preserve">Un ouvrage historique et complet revenant sur la création de Mario et son évolution jusqu’à la fin des années 80</t>
  </si>
  <si>
    <t xml:space="preserve">clair et bien documenté</t>
  </si>
  <si>
    <t xml:space="preserve">les coquilles et les illustrations en noir et blanc pas top</t>
  </si>
  <si>
    <t xml:space="preserve">Histoire de Mario - la guerre des mascottes</t>
  </si>
  <si>
    <t xml:space="preserve">Un second ouvrage continuant l’histoire de Mario tout en adoptant un angle de vue plus large au travers des différentes mascottes vidéoludiques ayant fleuri dans les années 90</t>
  </si>
  <si>
    <t xml:space="preserve">Toujours une mine d’information incroyable, avec un gros progrès de style et de mise en page</t>
  </si>
  <si>
    <t xml:space="preserve">Histoire de Metroid</t>
  </si>
  <si>
    <t xml:space="preserve">Metroid</t>
  </si>
  <si>
    <t xml:space="preserve">Un ouvrage historique complet retraçant la vie tumultueuse du jeu d’action de Nintendo, de l’opus fondateur sur nes aux épisodes gamecube et wii confiés à des studios externes</t>
  </si>
  <si>
    <t xml:space="preserve">Histoire de Nintendo tome 1 </t>
  </si>
  <si>
    <t xml:space="preserve">Un ouvrage revenant sur l’histoire d’un acteur majeur du jeu vidéo, dans la période antérieure à son entrée dans le monde de l’électronique</t>
  </si>
  <si>
    <t xml:space="preserve">une vraie mine d’or richement illustrée</t>
  </si>
  <si>
    <t xml:space="preserve">Histoire de Nintendo tome 2 </t>
  </si>
  <si>
    <t xml:space="preserve">Le second ouvrage de l’histoire de Nintendo, couvrant le lancement du phénomène game &amp; watch</t>
  </si>
  <si>
    <t xml:space="preserve">Histoire de Nintendo tome 3</t>
  </si>
  <si>
    <t xml:space="preserve">Le troisième ouvrage de l’histoire de Nintendo, se focalisant sur la fracassante entrée de Nintendo dans le monde des consoles de salon via sa famicom/nes</t>
  </si>
  <si>
    <t xml:space="preserve">Un petit côté bordélique dans le plan</t>
  </si>
  <si>
    <t xml:space="preserve">Histoire de Nintendo tome 4</t>
  </si>
  <si>
    <t xml:space="preserve">Le quatrième ouvrage de l’histoire de Nintendo, se focalisant sur la fracassante entrée de Nintendo dans le monde des consoles de portables via la Game Boy</t>
  </si>
  <si>
    <t xml:space="preserve">Histoire de Rare – coffret tomes 1 et 2</t>
  </si>
  <si>
    <t xml:space="preserve">rare software</t>
  </si>
  <si>
    <t xml:space="preserve">Un ouvrage complet sur l’un des développeurs de jeu vidéo les plus illustres</t>
  </si>
  <si>
    <t xml:space="preserve">un vrai regard sur le développement de jeu dans les années 80-90</t>
  </si>
  <si>
    <t xml:space="preserve">Histoire de Rayman </t>
  </si>
  <si>
    <t xml:space="preserve">z- multiples (game design, France et jeu vidéo)</t>
  </si>
  <si>
    <t xml:space="preserve">Un ouvrage revenant sur la création de la mascotte non-officielle d’Ubisoft par Michel Ancel, du premier épisode au « reboot » sur ps3, en passant par les différentes expériences intermédiaires et la série des lapins crétins</t>
  </si>
  <si>
    <t xml:space="preserve">intéressant et très instructif sur la vie d’un développeur français</t>
  </si>
  <si>
    <t xml:space="preserve">Histoire des jeux video polémiques 1</t>
  </si>
  <si>
    <t xml:space="preserve">z- multiples (mœurs, violence, sexe)</t>
  </si>
  <si>
    <t xml:space="preserve">mon petit éditeur</t>
  </si>
  <si>
    <t xml:space="preserve">Un ouvrage historique et analytique sur les jeux les plus polémiques du fait de leur représentation de la violence au sein du jeu vidéo</t>
  </si>
  <si>
    <t xml:space="preserve">la présentation somme toute intressante</t>
  </si>
  <si>
    <t xml:space="preserve">certains parti-pris ou jugements définitifs de l’auteur un peu agaçants</t>
  </si>
  <si>
    <t xml:space="preserve">Histoire des jeux video polémiques 2</t>
  </si>
  <si>
    <t xml:space="preserve">z- multiples (horreur, violence)</t>
  </si>
  <si>
    <t xml:space="preserve">z- multiples (manhunt, resident evil, silent hill)</t>
  </si>
  <si>
    <t xml:space="preserve">Un ouvrage historique et analytique sur les jeux les plus polémiques du fait de leur représentation de l’horreur au sein du jeu vidéo</t>
  </si>
  <si>
    <t xml:space="preserve">Histoire des jeux vidéo en France - 40 ans de news retro</t>
  </si>
  <si>
    <t xml:space="preserve">Un ouvrage présentant l’histoire française des jeux vidéo consoles à travers les publications des organes de presse des années 70 à 2010</t>
  </si>
  <si>
    <t xml:space="preserve">contenu et mise en page attrayants, avec une mention spéciale pour les interviews en fin d’ouvrage</t>
  </si>
  <si>
    <t xml:space="preserve">l’aspect purement chrononologique rend une lecture intégrale difficile</t>
  </si>
  <si>
    <t xml:space="preserve">Histoire des jeux vidéo en France 2 - le pc</t>
  </si>
  <si>
    <t xml:space="preserve">Un ouvrage présentant l’histoire française des jeux vidéo pc à travers les publications des organes de presse des années 70 à 2011</t>
  </si>
  <si>
    <t xml:space="preserve">Histoire de Sonic </t>
  </si>
  <si>
    <t xml:space="preserve">Un récapitulatif illustré et chargé d’anecdotes sur l’épopée de la mascotte de Sega, de sa mise au point à sa chute dans les années 2000</t>
  </si>
  <si>
    <t xml:space="preserve">intéressant et richement illustré</t>
  </si>
  <si>
    <t xml:space="preserve">le contenu scientifique assez superficiel</t>
  </si>
  <si>
    <t xml:space="preserve">Histoire de Tomb raider </t>
  </si>
  <si>
    <t xml:space="preserve">z- multiples (game design, Angleterre et jeu vidéo)</t>
  </si>
  <si>
    <t xml:space="preserve">Un ouvrage historique détaillant l’histoire d’une icône du jeu vidéo des années 95, jusqu’à sa chute dans les années 200 et sa renaissance 10 ans plus tard</t>
  </si>
  <si>
    <t xml:space="preserve">vraiment très détaillé</t>
  </si>
  <si>
    <t xml:space="preserve">Histoire de Zelda </t>
  </si>
  <si>
    <t xml:space="preserve">Un ouvrage détaillant de façon historique les différents opus de la série zelda de l’épisode nes fondateur aux expériences wii</t>
  </si>
  <si>
    <t xml:space="preserve">le contenu solide</t>
  </si>
  <si>
    <t xml:space="preserve">l’absence totale d’illustrations</t>
  </si>
  <si>
    <t xml:space="preserve">Histoire du jeu vidéo en France</t>
  </si>
  <si>
    <t xml:space="preserve">Un ouvrage décrivant l’évolution du jeu vidéo en France entre l’après-guerre et le milieu des années 90</t>
  </si>
  <si>
    <t xml:space="preserve">le contenu totalement démentiel et enrichissant</t>
  </si>
  <si>
    <t xml:space="preserve">très épais, mais c’est le défaut de sa qualité</t>
  </si>
  <si>
    <t xml:space="preserve">Histoire(s) du manga moderne</t>
  </si>
  <si>
    <t xml:space="preserve">paper sword books / Ynnis éditions</t>
  </si>
  <si>
    <t xml:space="preserve">Un ouvrage qui évoque l’histoire du manga au Japon et ailleurs, en lien étroit avec le jeu vidéo</t>
  </si>
  <si>
    <t xml:space="preserve">le format chronologique accessible</t>
  </si>
  <si>
    <t xml:space="preserve">le format non-standard du livre, « gros carré, peut gêner le confort de lecture</t>
  </si>
  <si>
    <t xml:space="preserve">Histoire du point n’ click</t>
  </si>
  <si>
    <t xml:space="preserve">Un ouvrage détaillant de façon historique les différentes étapes charnières d’un genre évolutif</t>
  </si>
  <si>
    <t xml:space="preserve">pointu, exhaustif et richement illustré</t>
  </si>
  <si>
    <t xml:space="preserve">Histoire du RPG </t>
  </si>
  <si>
    <t xml:space="preserve">Donjons &amp; dragons</t>
  </si>
  <si>
    <t xml:space="preserve">Un ouvrage retraçant l’avènement et le développement des genres RPG des années 70 à la fin des années 20O0</t>
  </si>
  <si>
    <t xml:space="preserve">complet, pédagogique, bien illustré</t>
  </si>
  <si>
    <t xml:space="preserve">Histoire illustrée de l'informatique</t>
  </si>
  <si>
    <t xml:space="preserve">EDP Sciences </t>
  </si>
  <si>
    <t xml:space="preserve">Un ouvrage retraçant, de manière générale et thématique, les grandes avancées du monde de l’informatique jusque dans les années 2010</t>
  </si>
  <si>
    <t xml:space="preserve">très pédagogique et bien illustré</t>
  </si>
  <si>
    <t xml:space="preserve">Histoires insolites du jeu vidéo</t>
  </si>
  <si>
    <t xml:space="preserve">City</t>
  </si>
  <si>
    <t xml:space="preserve">Un wiki de faits marquants liés au jeu vidéo</t>
  </si>
  <si>
    <t xml:space="preserve">de belles perles</t>
  </si>
  <si>
    <t xml:space="preserve">la mise en page basique, malgré les illustrations</t>
  </si>
  <si>
    <t xml:space="preserve">Histoires secrètes du jeu vidéo</t>
  </si>
  <si>
    <t xml:space="preserve">z- multiples (gta, call of duty, angry birds, sims, assassin’s creed, uncharted, world of warcraft, tomb raider, metal gear, doom, alone in the dark, prince of persia, tetris)</t>
  </si>
  <si>
    <t xml:space="preserve">first interactive</t>
  </si>
  <si>
    <t xml:space="preserve">Un ouvrage revenant sur des anecdotes inédites ou péripéties d’envergure concernant certains des plus grands jeux vidéo de l’histoire</t>
  </si>
  <si>
    <t xml:space="preserve">les making of savoureux et bien illustrés</t>
  </si>
  <si>
    <t xml:space="preserve">History of mac gaming – expanded edition</t>
  </si>
  <si>
    <t xml:space="preserve">Un ouvrage revenant sur le développement du jeu vidéo sur support mac</t>
  </si>
  <si>
    <t xml:space="preserve">le thème bien traité</t>
  </si>
  <si>
    <t xml:space="preserve">History of videogames</t>
  </si>
  <si>
    <t xml:space="preserve">z- (3d et jeu vidéo, retrogaming, presse ; VR, jeu en ligne, développeurs)</t>
  </si>
  <si>
    <t xml:space="preserve">z- multiples (Nintendo, Sony, Microsoft, Atari)</t>
  </si>
  <si>
    <t xml:space="preserve">z- multiples (xbox, odyssey, pong, jet set willy, tetris, mario, sonic, wii sports, minecraft)</t>
  </si>
  <si>
    <t xml:space="preserve">Ralph Baer</t>
  </si>
  <si>
    <t xml:space="preserve">videogame magazine</t>
  </si>
  <si>
    <t xml:space="preserve">Un ouvrage synthétique sur l’histoire du jeu vidéo incluant un deep dive sur plusieurs thématiques clés</t>
  </si>
  <si>
    <t xml:space="preserve">bien structuré et intéressant</t>
  </si>
  <si>
    <t xml:space="preserve">Hollow knight – wanderer journal</t>
  </si>
  <si>
    <t xml:space="preserve">hollow knight</t>
  </si>
  <si>
    <t xml:space="preserve">Un guide illustré représentant les éléments principaux de l‘univers de hollow knight</t>
  </si>
  <si>
    <t xml:space="preserve">la qualité générale du livre et des illustrations</t>
  </si>
  <si>
    <t xml:space="preserve">vraiment chiche en explications</t>
  </si>
  <si>
    <t xml:space="preserve">Hommage à Dark souls – de demon souls à Sekiro</t>
  </si>
  <si>
    <t xml:space="preserve">Un ouvrage revenant sur la saga phare de From software</t>
  </si>
  <si>
    <t xml:space="preserve">agréable à lire et bien illustré</t>
  </si>
  <si>
    <t xml:space="preserve">un poil court pour couvrir toute la saga</t>
  </si>
  <si>
    <t xml:space="preserve">Hommage à Pokemon : les origines de la saga</t>
  </si>
  <si>
    <t xml:space="preserve">Un ouvrage revenant sur les origines et l’histoire générale de la saga de chasseurs de monstres</t>
  </si>
  <si>
    <t xml:space="preserve">la documentation générale, fouillée</t>
  </si>
  <si>
    <t xml:space="preserve">Hommage à the Witcher</t>
  </si>
  <si>
    <t xml:space="preserve">Witcher</t>
  </si>
  <si>
    <t xml:space="preserve">Un ouvrage revenant sur les origines et l’histoire générale de la sagadu sorceleur</t>
  </si>
  <si>
    <t xml:space="preserve">Hommage au club Dorothée</t>
  </si>
  <si>
    <t xml:space="preserve">Un ouvrage retraçant le contexte du club Dorothée à l’age d’or du jeu vidéo</t>
  </si>
  <si>
    <t xml:space="preserve">tous les thèmes clés sont abordés, avec nostalgie mais lucidité</t>
  </si>
  <si>
    <t xml:space="preserve">un poil maigrichon malgré tout</t>
  </si>
  <si>
    <t xml:space="preserve">Horizon zero dawn – collector guide</t>
  </si>
  <si>
    <t xml:space="preserve">Un guide complet et ouvrage d’analyse du grand jeu de guerilla games</t>
  </si>
  <si>
    <t xml:space="preserve">un guide ultra complet et une partie « artbook – dev diary » en prime</t>
  </si>
  <si>
    <t xml:space="preserve">Hors du temps - chrono trigger/cross</t>
  </si>
  <si>
    <t xml:space="preserve">Un document historique sur deux mastodontes du J-RPG des années 90 à 2000</t>
  </si>
  <si>
    <t xml:space="preserve">très bien écrit</t>
  </si>
  <si>
    <t xml:space="preserve">le ratio d’illustrations plutôt maigrichon</t>
  </si>
  <si>
    <t xml:space="preserve">How japanese video games gave the world an extra-life ? Power up</t>
  </si>
  <si>
    <t xml:space="preserve">z- multiples (traduction, musique, rpg, Japon et jeu vidéo)</t>
  </si>
  <si>
    <t xml:space="preserve">z- multiples (nintendo, sega, sony)</t>
  </si>
  <si>
    <t xml:space="preserve">z- multiples (pokemon, mario, zelda)</t>
  </si>
  <si>
    <t xml:space="preserve">z- multiples (shigeru miyamoto,</t>
  </si>
  <si>
    <t xml:space="preserve">Dover Publications </t>
  </si>
  <si>
    <t xml:space="preserve">Un document historique retraçant les grandes contributions du marché japonais en matière de jeux vidéo</t>
  </si>
  <si>
    <t xml:space="preserve">l’analyse fine et intéressante</t>
  </si>
  <si>
    <t xml:space="preserve">les illustrations en noir et blanc, bon….</t>
  </si>
  <si>
    <t xml:space="preserve">How to make Capcom fighting characters</t>
  </si>
  <si>
    <t xml:space="preserve">Kurokawa</t>
  </si>
  <si>
    <t xml:space="preserve">Un ouvrage revenant sur le game design de street fighter, en particulier le 5 ème opus</t>
  </si>
  <si>
    <t xml:space="preserve">un bel artbook centré sur l’évolution des personnages de la série</t>
  </si>
  <si>
    <t xml:space="preserve">l’ouvrage ne répond pas vraiment à la question du titre</t>
  </si>
  <si>
    <t xml:space="preserve">How to play video games</t>
  </si>
  <si>
    <t xml:space="preserve">Philosophie et jeu vidéo</t>
  </si>
  <si>
    <t xml:space="preserve">New York University Press</t>
  </si>
  <si>
    <t xml:space="preserve">Un ouvrage revenant sur le rapport des jeux vidéo en matière d’apprentissage et de questionnement sur le monde</t>
  </si>
  <si>
    <t xml:space="preserve">enfin un ouvrage qui aborde la pédagogie via les jeux vidéo</t>
  </si>
  <si>
    <t xml:space="preserve">un peu de couleur n’aurait pas fait de mal</t>
  </si>
  <si>
    <t xml:space="preserve">Hyrule historia</t>
  </si>
  <si>
    <t xml:space="preserve">dark horse</t>
  </si>
  <si>
    <t xml:space="preserve">Un artbook historique revenant sur les différents opus de la série zelda de l’opus fondateur jusqu’à l’épisode skyward sword sur wii</t>
  </si>
  <si>
    <t xml:space="preserve">explique tant de choses en les illustrant superbement</t>
  </si>
  <si>
    <t xml:space="preserve">Hyrule warriors legend - collector's guide</t>
  </si>
  <si>
    <t xml:space="preserve">Un guidebook présentant les différents personnages et fonctionnalités du premier « dynasty warriors » placé sous les couleur d’un jeu Nintendo</t>
  </si>
  <si>
    <t xml:space="preserve">la partie artbook en fin d’ouvrage, superbe</t>
  </si>
  <si>
    <t xml:space="preserve">la partie guide finalement pas si utile vu le genre</t>
  </si>
  <si>
    <t xml:space="preserve">Ico – guide</t>
  </si>
  <si>
    <t xml:space="preserve">Soft bank publishing</t>
  </si>
  <si>
    <t xml:space="preserve">Un guide et artbook sur la création majeur de Fumito Ueda</t>
  </si>
  <si>
    <t xml:space="preserve">la partie artbook plutôt sympa</t>
  </si>
  <si>
    <t xml:space="preserve">vraiment chiche en illustrations</t>
  </si>
  <si>
    <t xml:space="preserve">IG Mag 1</t>
  </si>
  <si>
    <t xml:space="preserve">z- multiples (baston, sport, cinéma)</t>
  </si>
  <si>
    <t xml:space="preserve">z- multiples (gameloft, ubisoft, sega, apple)</t>
  </si>
  <si>
    <t xml:space="preserve">IG</t>
  </si>
  <si>
    <t xml:space="preserve">Un magazine reprenant de façon historique ou analytique plusieurs titres ou thématiques liées au jeu vidéo</t>
  </si>
  <si>
    <t xml:space="preserve">le contenu très pointu</t>
  </si>
  <si>
    <t xml:space="preserve">IG Mag 2</t>
  </si>
  <si>
    <t xml:space="preserve">z- multiples (addiction, sociologie, rpg, politique)</t>
  </si>
  <si>
    <t xml:space="preserve">z- multiples (electronic arts, sega, apple)</t>
  </si>
  <si>
    <t xml:space="preserve">z- multiples (resident evil, dragon quest)</t>
  </si>
  <si>
    <t xml:space="preserve">IG Mag 3</t>
  </si>
  <si>
    <t xml:space="preserve">z- multiples (nintendo, snk, capcom)</t>
  </si>
  <si>
    <t xml:space="preserve">will wright</t>
  </si>
  <si>
    <t xml:space="preserve">IG Mag 4</t>
  </si>
  <si>
    <t xml:space="preserve">z- multiples (tennis, football, sport)</t>
  </si>
  <si>
    <t xml:space="preserve">z- multiples (lucasarts, nintendo, nadeo, namco)</t>
  </si>
  <si>
    <t xml:space="preserve">might n magic</t>
  </si>
  <si>
    <t xml:space="preserve">IG Mag 5</t>
  </si>
  <si>
    <t xml:space="preserve">z- multiples (musique, fps)</t>
  </si>
  <si>
    <t xml:space="preserve">z- multiples (nintendo, quantic dream, konami, disney)</t>
  </si>
  <si>
    <t xml:space="preserve">z- multiples (mario, zelda, fallout, yakuza, starcraft, castlevania</t>
  </si>
  <si>
    <t xml:space="preserve">z- multiples (hideki kamiya, tim schafer)</t>
  </si>
  <si>
    <t xml:space="preserve">IG Mag 6</t>
  </si>
  <si>
    <t xml:space="preserve">z- multiples (cinéma, fps)</t>
  </si>
  <si>
    <t xml:space="preserve">z- multiples (bioware, square-enix, anuman)</t>
  </si>
  <si>
    <t xml:space="preserve">z- multiples (phoenix wright, zelda, age of empires, turrican)</t>
  </si>
  <si>
    <t xml:space="preserve">IG Mag 7</t>
  </si>
  <si>
    <t xml:space="preserve">z- multiples (tri-ace, take 2, arc system works, motion twin)</t>
  </si>
  <si>
    <t xml:space="preserve">z- multiples (final fantasy, god of war, rocket knight, mario, blazblue)</t>
  </si>
  <si>
    <t xml:space="preserve">z- multiples (warren spector, shigeru miyamoto)</t>
  </si>
  <si>
    <t xml:space="preserve">IG Mag 8</t>
  </si>
  <si>
    <t xml:space="preserve">z- multiples (héros de jeu vidéo, shmups, tir, shooters)</t>
  </si>
  <si>
    <t xml:space="preserve">z- multiples (clap handz, blizzard, creative assembly)</t>
  </si>
  <si>
    <t xml:space="preserve">z- multiples (prince of persia, halo, metal slug, wonder boy, warcraft, final fantasy)</t>
  </si>
  <si>
    <t xml:space="preserve">IG Mag 9</t>
  </si>
  <si>
    <t xml:space="preserve">z- multiples (genre - infiltration, baston, roman, littérature)</t>
  </si>
  <si>
    <t xml:space="preserve">bitmap brothers</t>
  </si>
  <si>
    <t xml:space="preserve">z- multiples (metroid, final fantasy, duke nukem, pc-engine, shinobi, diablo, star wars)</t>
  </si>
  <si>
    <t xml:space="preserve">Brian fargo</t>
  </si>
  <si>
    <t xml:space="preserve">IG Mag 10</t>
  </si>
  <si>
    <t xml:space="preserve">z- multiples (genre – infiltration, god games, western, beat them up, beat them all, roman, littérature)</t>
  </si>
  <si>
    <t xml:space="preserve">z- multiples (pandora, square-enix, bethesda, bungie)</t>
  </si>
  <si>
    <t xml:space="preserve">z- multiples (kingdom hearts, fable, front mission, sims, settlers)</t>
  </si>
  <si>
    <t xml:space="preserve">IG Mag 11</t>
  </si>
  <si>
    <t xml:space="preserve">z- multiples (basket, western, sport)</t>
  </si>
  <si>
    <t xml:space="preserve">z- multiples (titus, disney, ready at dawn)</t>
  </si>
  <si>
    <t xml:space="preserve">z- multiples (donkey kong, gran turismo, call of duty, oddworld, metal gear, myst, kingdom hearts, baldur’s gate, syndicate, amiga)</t>
  </si>
  <si>
    <t xml:space="preserve">IG Mag 12</t>
  </si>
  <si>
    <t xml:space="preserve">z- multiples (basket, pêche, sport)</t>
  </si>
  <si>
    <t xml:space="preserve">z- multiples (clover studio, titus, warner, darkworks)</t>
  </si>
  <si>
    <t xml:space="preserve">z- multiples (kirby, golden sun, total war, myst, mortal kombat, metal gear, james bond)</t>
  </si>
  <si>
    <t xml:space="preserve">IG Mag 13</t>
  </si>
  <si>
    <t xml:space="preserve">z- multiples (metal gear, megaman, professeur layton, might n magic, ratchet &amp; clank, elder scrolls)</t>
  </si>
  <si>
    <t xml:space="preserve">IG Mag 14</t>
  </si>
  <si>
    <t xml:space="preserve">Chats et jeu vidéo</t>
  </si>
  <si>
    <t xml:space="preserve">z- multiples (valve, pendulo studio, bizarre creations, broderbund)</t>
  </si>
  <si>
    <t xml:space="preserve">z- multiples (tortue ninja, quake, devil may cry, megaman)</t>
  </si>
  <si>
    <t xml:space="preserve">IG Mag 15</t>
  </si>
  <si>
    <t xml:space="preserve">Casual gaming</t>
  </si>
  <si>
    <t xml:space="preserve">z- multiples (cave, game atelier)</t>
  </si>
  <si>
    <t xml:space="preserve">z- multiples (xenogears, xenosaga, dungeon siege, bomberman, discworld, shadowrun)</t>
  </si>
  <si>
    <t xml:space="preserve">IG Mag 16</t>
  </si>
  <si>
    <t xml:space="preserve">z- multiples (dice, dontnod, epic games)</t>
  </si>
  <si>
    <t xml:space="preserve">z- multiples (gears of war, half life, bomberman, unreal, red faction, galaxian)</t>
  </si>
  <si>
    <t xml:space="preserve">IG Mag 17</t>
  </si>
  <si>
    <t xml:space="preserve">z- multiples (lovecraft, singes, dragons)</t>
  </si>
  <si>
    <t xml:space="preserve">z- multiples (kylotonn, eugen systems, nvidia)</t>
  </si>
  <si>
    <t xml:space="preserve">z- multiples (rayman, assassin’s creed, half life, tomb raider, thief)</t>
  </si>
  <si>
    <t xml:space="preserve">z- multiples (Paul Cuisset, Yu Suzuki, Eric Chahi)</t>
  </si>
  <si>
    <t xml:space="preserve">IG Mag 18</t>
  </si>
  <si>
    <t xml:space="preserve">z- multiples (stratégie, fps)</t>
  </si>
  <si>
    <t xml:space="preserve">z- multiples (mass effect, worms, batman, hitman, jaguar, max payne, house of dead)</t>
  </si>
  <si>
    <t xml:space="preserve">IG Mag 19</t>
  </si>
  <si>
    <t xml:space="preserve">z- multiples (robots, fps, mort, genre – infiltration)</t>
  </si>
  <si>
    <t xml:space="preserve">Amplitude soft</t>
  </si>
  <si>
    <t xml:space="preserve">z- multiples (max payne, spyro, soul calibur, sim city, xcom, shenmue, snes)</t>
  </si>
  <si>
    <t xml:space="preserve">IG Mag 20</t>
  </si>
  <si>
    <t xml:space="preserve">z- multiples (publicité, puzzle, marketing)</t>
  </si>
  <si>
    <t xml:space="preserve">z- multiples (snes, master system, super monkey ball, jet set radio, frogger, power stone)</t>
  </si>
  <si>
    <t xml:space="preserve">IG Mag 21</t>
  </si>
  <si>
    <t xml:space="preserve">z- multiples (santé, addiction, football, désert, western, temps, sport)</t>
  </si>
  <si>
    <t xml:space="preserve">z- multiples (earbox, arkedo)</t>
  </si>
  <si>
    <t xml:space="preserve">z- multiples (virtua fighter, ecco, littlebig planet)</t>
  </si>
  <si>
    <t xml:space="preserve">IG Mag 22</t>
  </si>
  <si>
    <t xml:space="preserve">Santé et jeu vidéo</t>
  </si>
  <si>
    <t xml:space="preserve">lobotomu software</t>
  </si>
  <si>
    <t xml:space="preserve">z- multiples (littlebig planet, starfox, assassin’s creed, inazuma eleven, nomad, mario, wario)</t>
  </si>
  <si>
    <t xml:space="preserve">IG Mag 23</t>
  </si>
  <si>
    <t xml:space="preserve">z- multiples (eau et jeu vidéo, cheveux et jeu vidéo, homosexualité et jeu vidéo, mœurs et jeu vidéo, horreur et jeu vidéo)</t>
  </si>
  <si>
    <t xml:space="preserve">z- multiples (tales of, breath of fire, littlebig planet, lemmings, simpson)</t>
  </si>
  <si>
    <t xml:space="preserve">IG Mag 24</t>
  </si>
  <si>
    <t xml:space="preserve">z- multiples (hack n slash, cheveux et jeu vidéo, ferme et jeu vidéo, nature, guerre , armes et jeu vidéo, violence)</t>
  </si>
  <si>
    <t xml:space="preserve">z- multiples (chrono trigger, ridge racer, pikmin, zone of enders, lynx)</t>
  </si>
  <si>
    <t xml:space="preserve">IG Mag 25</t>
  </si>
  <si>
    <t xml:space="preserve">z- multiples (violence et jeu vidéo, meurtre, ils déserte et jeu vidéo)</t>
  </si>
  <si>
    <t xml:space="preserve">z- multiples (southpark, shin megam sensei, road rash, wipeout, suikoden, disgaea, command and conquer, bioshock, 3do</t>
  </si>
  <si>
    <t xml:space="preserve">IG Mag 26</t>
  </si>
  <si>
    <t xml:space="preserve">z- multiples (musique de jeu vidéo, mafia et jeu vidéo, rpg)</t>
  </si>
  <si>
    <t xml:space="preserve">z- multiples (die hard, naruto, duck tales, theme hospital, panzer dragoon, uncharted, shin megami sensei)</t>
  </si>
  <si>
    <t xml:space="preserve">IG Mag 27</t>
  </si>
  <si>
    <t xml:space="preserve">Genre – stratégie</t>
  </si>
  <si>
    <t xml:space="preserve">z- multiples (devolver digital, gaigin games, supergiant games)</t>
  </si>
  <si>
    <t xml:space="preserve">z- multiples (gta, alex kidd, chevaliers de baphomet, james bond)</t>
  </si>
  <si>
    <t xml:space="preserve">IG Mag HS 1 - trivia jeux video</t>
  </si>
  <si>
    <t xml:space="preserve">Un ouvrage hors-série criblé d’anecdotes sur les principaux jeux des 30 premières années du jeu vidé</t>
  </si>
  <si>
    <t xml:space="preserve">plein d’informations intéressante</t>
  </si>
  <si>
    <t xml:space="preserve">IG Mag HS 2 - 25 ans de Zelda</t>
  </si>
  <si>
    <t xml:space="preserve">Un hors série revenant de façon analytique sur la série zelda, des années 80 au milieu des années 200</t>
  </si>
  <si>
    <t xml:space="preserve">la rétrospective très complète</t>
  </si>
  <si>
    <t xml:space="preserve">IG Mag HS 3 - jeux video et horreur</t>
  </si>
  <si>
    <t xml:space="preserve">Un ouvrage mettant en lumière un genre particulier du jeu vidéo et son essor à travers les différentes générations de consoles</t>
  </si>
  <si>
    <t xml:space="preserve">le thème traité de façon très complète</t>
  </si>
  <si>
    <t xml:space="preserve">IG Mag HS 4 - Pépites du jeu video</t>
  </si>
  <si>
    <t xml:space="preserve">Un ouvrage s’attardant sur des pépites plus ou moins connues du monde du jeu vidéo des années 80 à 2010</t>
  </si>
  <si>
    <t xml:space="preserve">plein de petites pépites à découvrir</t>
  </si>
  <si>
    <t xml:space="preserve">IG MAG HS 5 - Nintendo de la nes à la wii u</t>
  </si>
  <si>
    <t xml:space="preserve">Un ouvrage historique synthétique sur Nintendo laissant apercevoir l’évolution de la société pendant plus de 25 ans</t>
  </si>
  <si>
    <t xml:space="preserve">IG MAG HS 6 - Sega de constructeur à éditeur</t>
  </si>
  <si>
    <t xml:space="preserve">Un ouvrage historique synthétique sur Sega laissant apercevoir l’évolution de la société pendant plus de 25 ans</t>
  </si>
  <si>
    <t xml:space="preserve">IG MAG SP 2 - resident evil</t>
  </si>
  <si>
    <t xml:space="preserve">Un ouvrage dédié à la série resident evil, de son premier opus sur playstation à sa remasterisation et son sixième épisode controversé dans les années 2010</t>
  </si>
  <si>
    <t xml:space="preserve">Images intéractives et jeu vidéo</t>
  </si>
  <si>
    <t xml:space="preserve">Un ouvrage analytique sur le fonctionnement de l’interface de jeu vidéo et la notion d’avatar</t>
  </si>
  <si>
    <t xml:space="preserve">Une belle réflexion sur la notion d’avatar</t>
  </si>
  <si>
    <t xml:space="preserve">très austère</t>
  </si>
  <si>
    <t xml:space="preserve">Imaginaires du jeu vidéo – les concepts artists français</t>
  </si>
  <si>
    <t xml:space="preserve">z- multiples (dontnod, lizardcube, asobo, digixart, magic design, nova-box, spiders, the game bakers, un jeu nesais quoi)</t>
  </si>
  <si>
    <t xml:space="preserve">z- multiples (life is strange, plague tale, unruly heroes, 11-11 memories retold, across the grooves, dead cells, greedfall, fury, dordogne)</t>
  </si>
  <si>
    <t xml:space="preserve">Un ouvrage sur la notion de game design préparatoire, via les concept artists</t>
  </si>
  <si>
    <t xml:space="preserve">ll’angle intéressant et original</t>
  </si>
  <si>
    <t xml:space="preserve">Immersion 1 – Espaces virtuels</t>
  </si>
  <si>
    <t xml:space="preserve">Imperatorem</t>
  </si>
  <si>
    <t xml:space="preserve">Un ouvrage analytique sur une grande thématique du jeu vidéo</t>
  </si>
  <si>
    <t xml:space="preserve">l’approche éditoriale scientifique, origianle</t>
  </si>
  <si>
    <t xml:space="preserve">parfois difficile d’accès</t>
  </si>
  <si>
    <t xml:space="preserve">Immersion 2 – survivre</t>
  </si>
  <si>
    <t xml:space="preserve">Immersion 3 – le peuple</t>
  </si>
  <si>
    <t xml:space="preserve">Immersion 4 – l’amour</t>
  </si>
  <si>
    <t xml:space="preserve">Immersion 5 – l’argent</t>
  </si>
  <si>
    <t xml:space="preserve">Immersion 6 – les frontières</t>
  </si>
  <si>
    <t xml:space="preserve">Inazuma elven tome 1</t>
  </si>
  <si>
    <t xml:space="preserve">Manga</t>
  </si>
  <si>
    <t xml:space="preserve">Une série de manga sur le jeu vidéo</t>
  </si>
  <si>
    <t xml:space="preserve">facile à lire</t>
  </si>
  <si>
    <t xml:space="preserve">forcément, si on a fait les jeux avant…</t>
  </si>
  <si>
    <t xml:space="preserve">Inazuma elven tome 2</t>
  </si>
  <si>
    <t xml:space="preserve">Inazuma elven tome 3</t>
  </si>
  <si>
    <t xml:space="preserve">Inazuma elven tome 4</t>
  </si>
  <si>
    <t xml:space="preserve">Inazuma elven tome 5</t>
  </si>
  <si>
    <t xml:space="preserve">Inazuma elven tome 6</t>
  </si>
  <si>
    <t xml:space="preserve">Inazuma elven tome 7</t>
  </si>
  <si>
    <t xml:space="preserve">Inazuma elven tome 8</t>
  </si>
  <si>
    <t xml:space="preserve">Inazuma elven tome 9</t>
  </si>
  <si>
    <t xml:space="preserve">Inazuma elven tome 10</t>
  </si>
  <si>
    <t xml:space="preserve">Inazuma eleven go tome 1</t>
  </si>
  <si>
    <t xml:space="preserve">Inazuma eleven go tome 2</t>
  </si>
  <si>
    <t xml:space="preserve">Inazuma eleven go tome 3</t>
  </si>
  <si>
    <t xml:space="preserve">Inazuma eleven go tome 4</t>
  </si>
  <si>
    <t xml:space="preserve">Inazuma eleven go tome 5</t>
  </si>
  <si>
    <t xml:space="preserve">Inazuma eleven go tome 6</t>
  </si>
  <si>
    <t xml:space="preserve">Inazuma eleven go tome 7</t>
  </si>
  <si>
    <t xml:space="preserve">Independent by Design: Art &amp; Stories of Indie Game Creation</t>
  </si>
  <si>
    <t xml:space="preserve">Indiebydesign</t>
  </si>
  <si>
    <t xml:space="preserve">Un ouvrage évoquant le design des jeux vidéo indépendants</t>
  </si>
  <si>
    <t xml:space="preserve">richement documenté et abordant des thèmes variés</t>
  </si>
  <si>
    <t xml:space="preserve">un certain manque de fil conducteur</t>
  </si>
  <si>
    <t xml:space="preserve">Indie games – complete introduction to indie gaming</t>
  </si>
  <si>
    <t xml:space="preserve">Lomart</t>
  </si>
  <si>
    <t xml:space="preserve">Un ouvrage graphique et analytique présentant les mécaniques et quelques fleurons du jeu vidéo indépendant des années 200/2010</t>
  </si>
  <si>
    <t xml:space="preserve">le propos qui traite de la sphère indépendante sur la base d’exemples réels</t>
  </si>
  <si>
    <t xml:space="preserve">très introductif effectivement</t>
  </si>
  <si>
    <t xml:space="preserve">Indie Games: Histoire, artwork, sound design des jeux vidéo indépendants</t>
  </si>
  <si>
    <t xml:space="preserve">Pop culture</t>
  </si>
  <si>
    <t xml:space="preserve">Un ouvrage graphique et historique présentant le monde du jeu vidéo indépendant</t>
  </si>
  <si>
    <t xml:space="preserve">les illustrations, la mise en page et l’analyse de haute qualité</t>
  </si>
  <si>
    <t xml:space="preserve">Introduction aux serious games</t>
  </si>
  <si>
    <t xml:space="preserve">z- multiples (sociologie du jeu vidéo, guerre, politique, santé et jeu vidéo)</t>
  </si>
  <si>
    <t xml:space="preserve">Un ouvrage abordant le jeu vidéo dans son côté utilitaire et ses nombreuses applications, militaires ou médicales</t>
  </si>
  <si>
    <t xml:space="preserve">complet et bien illustré pour un ouvrage théorique</t>
  </si>
  <si>
    <t xml:space="preserve">un peu de couleur aurait pu en faire un top</t>
  </si>
  <si>
    <t xml:space="preserve">Introduction aux systèmes informatiques</t>
  </si>
  <si>
    <t xml:space="preserve">Un livré permettant d’appréhender les principales notions d’informatique ayant notamment une influence sur le monde du jeu vidéo</t>
  </si>
  <si>
    <t xml:space="preserve">Interactive stories and video games art</t>
  </si>
  <si>
    <t xml:space="preserve">Un ouvrage analytique revenant sur les problématiques clés du game design</t>
  </si>
  <si>
    <t xml:space="preserve">enfin un livre sur la narration et le game design bien illustré</t>
  </si>
  <si>
    <t xml:space="preserve">on en voudrait encore plus</t>
  </si>
  <si>
    <t xml:space="preserve">Jacked - l'histoire officieuse de GTA</t>
  </si>
  <si>
    <t xml:space="preserve">z- multiples (game design, USA et jeu vidéo)</t>
  </si>
  <si>
    <t xml:space="preserve">Un ouvrage revenant de façon détaillée avec force anecdote sur l’histoire des premier opus de la franchise GTA et de l’entreprise rockstar</t>
  </si>
  <si>
    <t xml:space="preserve">le contenu précis et intéressant</t>
  </si>
  <si>
    <t xml:space="preserve">Jeu vidéo et adolescence</t>
  </si>
  <si>
    <t xml:space="preserve">Un ouvrage analysant le rapport des jeunes au jeu vidéo</t>
  </si>
  <si>
    <t xml:space="preserve">Jeu vidéo et cinéma – question de point de vue</t>
  </si>
  <si>
    <t xml:space="preserve">Mathieu Lallart</t>
  </si>
  <si>
    <t xml:space="preserve">Un ouvrage revenant de façon détaillée sur les rapports entre jeu vidéo et cinéma</t>
  </si>
  <si>
    <t xml:space="preserve">une bonne analyse des liens et similitudes entre les deux mondes</t>
  </si>
  <si>
    <t xml:space="preserve">parler de cinéma sans une seule illustration</t>
  </si>
  <si>
    <t xml:space="preserve">Jeux vidéo et cinéma – une création intéractive (cinémaction)</t>
  </si>
  <si>
    <t xml:space="preserve">Charles Corlet éditions</t>
  </si>
  <si>
    <t xml:space="preserve">Un ouvrage complet sur les liens entre jeu vidéo et cinéma</t>
  </si>
  <si>
    <t xml:space="preserve">les bonnes réflexions proposées</t>
  </si>
  <si>
    <t xml:space="preserve">la mise en page momoche</t>
  </si>
  <si>
    <t xml:space="preserve">Jeux video !- histoire du 10 ème art</t>
  </si>
  <si>
    <t xml:space="preserve">Moutons électriques</t>
  </si>
  <si>
    <t xml:space="preserve">Un ouvrage historique revenant sur la grande histoire des jeux vidéo des années 70 à mi-2010</t>
  </si>
  <si>
    <t xml:space="preserve">le récit narratif qui tranche avec les nombreux « catalogues »</t>
  </si>
  <si>
    <t xml:space="preserve">les illiustrations en noir et blanc, dommage</t>
  </si>
  <si>
    <t xml:space="preserve">Jeux vidéo - hors de contrôle?</t>
  </si>
  <si>
    <t xml:space="preserve">Un récit analytique sur les aspects potentiellement pervers des jeux vidéo, comme la violence et l’addiction</t>
  </si>
  <si>
    <t xml:space="preserve">des illustrations en noir et blanc bien trop ternes</t>
  </si>
  <si>
    <t xml:space="preserve">Jeux vidéo – l’industrie  culturelle du Xxième siecle ?</t>
  </si>
  <si>
    <t xml:space="preserve">Presses de Science Po</t>
  </si>
  <si>
    <t xml:space="preserve">Une analyse sur la place économique du jeu vidéo à l’aune du Xxième siècle</t>
  </si>
  <si>
    <t xml:space="preserve">l’analyse économique claire et pertinente</t>
  </si>
  <si>
    <t xml:space="preserve">un poil austère dans le format, forcément</t>
  </si>
  <si>
    <t xml:space="preserve">Jeuxvideo.com - odyssée intéractive</t>
  </si>
  <si>
    <t xml:space="preserve">Le récit historique du premier site de jeu vidéo d’Europe en audience, de sa création à la fin des années 90 jusqu’au départ de son fondateur au début des années 2010</t>
  </si>
  <si>
    <t xml:space="preserve">le récit étape par étape qui laisse entrevoir l’évolution du projet</t>
  </si>
  <si>
    <t xml:space="preserve">beaucoup d’éllipses ou de « bien pensance » dans le récit</t>
  </si>
  <si>
    <t xml:space="preserve">Jeux vidéo - un jeu comme un autre?</t>
  </si>
  <si>
    <t xml:space="preserve">Editions Vie</t>
  </si>
  <si>
    <t xml:space="preserve">Un ouvrage analysant la place et les spécificités des jeux vidéo au milieu des autres médias et moyens de divertissement</t>
  </si>
  <si>
    <t xml:space="preserve">de nombreux thèmes bien abordés</t>
  </si>
  <si>
    <t xml:space="preserve">La mise en page un peu pauvre</t>
  </si>
  <si>
    <t xml:space="preserve">Joueur du grenier tome 1 </t>
  </si>
  <si>
    <t xml:space="preserve">Les chroniques nostalgiques et humoristiques d’un youtubeur des années 80/90 face aux pires expériences de jeu vidéo de l‘histoire</t>
  </si>
  <si>
    <t xml:space="preserve">l’histoire du jeu vidéo et des années 90 à travers les jeux pourris</t>
  </si>
  <si>
    <t xml:space="preserve">quelques rares épisodes inégaux</t>
  </si>
  <si>
    <t xml:space="preserve">Joueur du grenier tome 2</t>
  </si>
  <si>
    <t xml:space="preserve">Joueur du grenier tome 3</t>
  </si>
  <si>
    <t xml:space="preserve">Joueur du grenier tome 4</t>
  </si>
  <si>
    <t xml:space="preserve">Joueur du grenier tome 5</t>
  </si>
  <si>
    <t xml:space="preserve">Joypadss - le design des manettes</t>
  </si>
  <si>
    <t xml:space="preserve">Manettes</t>
  </si>
  <si>
    <t xml:space="preserve">Un ouvrage analytique et historique sur les contrôleurs de jeu des différents hardware liés au jeu vidéo</t>
  </si>
  <si>
    <t xml:space="preserve">complet et particulièrement bien explicité</t>
  </si>
  <si>
    <t xml:space="preserve">la qualité de l’impression un peu en deçà</t>
  </si>
  <si>
    <t xml:space="preserve">JRPG - l'age d'or du jeu de rôle japonais sur console</t>
  </si>
  <si>
    <t xml:space="preserve">japan doors</t>
  </si>
  <si>
    <t xml:space="preserve">Un ouvrage recensant les principales séries et pépites du jeu de rôle à la japonaise entre les années 70 et 2010</t>
  </si>
  <si>
    <t xml:space="preserve">un nombre impressionnant de dossiers</t>
  </si>
  <si>
    <t xml:space="preserve">la mise en page un poil bordélique</t>
  </si>
  <si>
    <t xml:space="preserve">JV - hors série anthologie</t>
  </si>
  <si>
    <t xml:space="preserve">z- multiples (cryo, lankhor studio)</t>
  </si>
  <si>
    <t xml:space="preserve">z- multiples (elder scrolls, skyrim, fallout, conker, prey, assassin’s creed, amerzone, clan wars, legacy of kain, starfox, zelda, dragon’s lair, metroid, tortues ninja, resident evil 4, monkey island, zelda cdi, saturn, playstation, 3do, pc-engine, n-gage, nintendo 64 )</t>
  </si>
  <si>
    <t xml:space="preserve">z- multiples (Ron gilbert, Eric Chahi, Jordan Mechner, Frédérick Raynal, Cliff Blezinski)</t>
  </si>
  <si>
    <t xml:space="preserve">jv le mag</t>
  </si>
  <si>
    <t xml:space="preserve">Un hors série du magazine JV revenant sur la genèse de plusieurs grandes séries</t>
  </si>
  <si>
    <t xml:space="preserve">la qualité d’analyse</t>
  </si>
  <si>
    <t xml:space="preserve">très « grand public » dans son contenu</t>
  </si>
  <si>
    <t xml:space="preserve">JV - hors série génération Dreamcast</t>
  </si>
  <si>
    <t xml:space="preserve">Un hors série du magazine JV donnant les informations clés relatives à la carrière de la dreamcast</t>
  </si>
  <si>
    <t xml:space="preserve">l’essentiel de la console</t>
  </si>
  <si>
    <t xml:space="preserve">JV - hors série génération megadrive</t>
  </si>
  <si>
    <t xml:space="preserve">Un hors série du magazine JV donnant les informations clés relatives à la carrière de la megadrive</t>
  </si>
  <si>
    <t xml:space="preserve">JV - hors série génération Playstation</t>
  </si>
  <si>
    <t xml:space="preserve">Un hors série du magazine JV donnant les informations clés relatives à la carrière de la playstation</t>
  </si>
  <si>
    <t xml:space="preserve">JV - hors série génération Playstation 2</t>
  </si>
  <si>
    <t xml:space="preserve">Un hors série du magazine JV donnant les informations clés relatives à la carrière de la playstation 2</t>
  </si>
  <si>
    <t xml:space="preserve">JV - hors série génération super Nintendo</t>
  </si>
  <si>
    <t xml:space="preserve">Un hors série du magazine JV donnant les informations clés relatives à la carrière de la super Nintendo</t>
  </si>
  <si>
    <t xml:space="preserve">JV - hors série génération Nintendo 64</t>
  </si>
  <si>
    <t xml:space="preserve">Un hors série du magazine JV donnant les informations clés relatives à la carrière de la N64</t>
  </si>
  <si>
    <t xml:space="preserve">JV - hors série génération micro</t>
  </si>
  <si>
    <t xml:space="preserve">z- multiples (cinéma et jeu vidéo, machine de jeu, manettes, journalisme, genre – sport)</t>
  </si>
  <si>
    <t xml:space="preserve">epyx</t>
  </si>
  <si>
    <t xml:space="preserve">z- multiples (another world, flight simulator, king quest, dungeon master, arche du captain blood, prince of persia, civilization)</t>
  </si>
  <si>
    <t xml:space="preserve">Un hors série du magazine JV donnant les informations clés relatives à l’évolution et aux spécificités du marché pc dans les années 80 et 90</t>
  </si>
  <si>
    <t xml:space="preserve">Kayane - histoire d'une e-combattante</t>
  </si>
  <si>
    <t xml:space="preserve">Kayane</t>
  </si>
  <si>
    <t xml:space="preserve">La biographie d’une star française de l’e-sport, montrant son parcours et ses difficultés pour arriver au sommet</t>
  </si>
  <si>
    <t xml:space="preserve">le regard sur le sexisme du jeu vidéo, sans en faire des caisses</t>
  </si>
  <si>
    <t xml:space="preserve">Kingdom hearts – à la croisée des mondes</t>
  </si>
  <si>
    <t xml:space="preserve">Kingdom hearts</t>
  </si>
  <si>
    <t xml:space="preserve">Un ouvrage analytique sur la série mixant les univers de Final Fantasy et de Disney</t>
  </si>
  <si>
    <t xml:space="preserve">la qualité de l’analyse portée par de belles illustrations</t>
  </si>
  <si>
    <t xml:space="preserve">l’aspect un peu « fourre-tout » dû à l’absence de plan général</t>
  </si>
  <si>
    <t xml:space="preserve">Kingdom hearts 2 ost</t>
  </si>
  <si>
    <t xml:space="preserve">L’ost reprenant les thèmes phare de la série</t>
  </si>
  <si>
    <t xml:space="preserve">les reprises Disney en mode final fantasy</t>
  </si>
  <si>
    <t xml:space="preserve">une anthologie de la saga ferait sens</t>
  </si>
  <si>
    <t xml:space="preserve">King of kong</t>
  </si>
  <si>
    <t xml:space="preserve">Revolver entertainment</t>
  </si>
  <si>
    <t xml:space="preserve">Un documentaire qui retrace l’histoire folle d’un record sur le jeu d’arcade mythique</t>
  </si>
  <si>
    <t xml:space="preserve">le côté « enquête FBI » alors que l’on parle de records dans un jeu d’arcade</t>
  </si>
  <si>
    <t xml:space="preserve">les protagonistes de l’histoire, pas très empathiques</t>
  </si>
  <si>
    <t xml:space="preserve">Kingsglaive - final fantasy XV</t>
  </si>
  <si>
    <t xml:space="preserve">Le film accompagnant le jeu éponyme, dont il constitue une véritable préquelle</t>
  </si>
  <si>
    <t xml:space="preserve">une belle introduction au jeu vidéo</t>
  </si>
  <si>
    <t xml:space="preserve">le doublage fr vraiment niais, à moins que ce soit le scénario général</t>
  </si>
  <si>
    <t xml:space="preserve">Kirby art and style collection</t>
  </si>
  <si>
    <t xml:space="preserve">Kirby</t>
  </si>
  <si>
    <t xml:space="preserve">Un artbook sur l’univers Kirby, de ses débuts jusqu’au milieu des années 2010</t>
  </si>
  <si>
    <t xml:space="preserve">les illustrations à croquer</t>
  </si>
  <si>
    <t xml:space="preserve">Kirby triple deluxe soundtrack</t>
  </si>
  <si>
    <t xml:space="preserve">Une bande son proposant la réorchestration des thèmes majeurs de la licence</t>
  </si>
  <si>
    <t xml:space="preserve">quelques reprises des thèmes originaux</t>
  </si>
  <si>
    <t xml:space="preserve">un peu en-deçà des sonorités originales</t>
  </si>
  <si>
    <t xml:space="preserve">La civilisation virtuelle</t>
  </si>
  <si>
    <t xml:space="preserve">Fyp</t>
  </si>
  <si>
    <t xml:space="preserve">Un ouvrage analytique sur la transformation progressive des jeux vidéo en univers virtuels propres à forger de véritables groupes sociaux</t>
  </si>
  <si>
    <t xml:space="preserve">de bonnes bases sur la notion d’identité numérique</t>
  </si>
  <si>
    <t xml:space="preserve">un bon pavé de texte</t>
  </si>
  <si>
    <t xml:space="preserve">La création de Prince of persia</t>
  </si>
  <si>
    <t xml:space="preserve">La réédition du journal de Jordan Mechner lors de la création de prince of persia</t>
  </si>
  <si>
    <t xml:space="preserve">une vraie pépite</t>
  </si>
  <si>
    <t xml:space="preserve">parfois peu structuré</t>
  </si>
  <si>
    <t xml:space="preserve">La fabrique des jeux vidéo</t>
  </si>
  <si>
    <t xml:space="preserve">z- multiples (sociologie, game design,  économie, art)</t>
  </si>
  <si>
    <t xml:space="preserve">Editions de la martinière</t>
  </si>
  <si>
    <t xml:space="preserve">Un ouvrage scientifique appréhendant les jeux vidéo sous différentes approches thématiques</t>
  </si>
  <si>
    <t xml:space="preserve">Une multitude de thèmes intéressants</t>
  </si>
  <si>
    <t xml:space="preserve">survole parfois son sujet, d’autant que les liens entre thématiques sont assez limités</t>
  </si>
  <si>
    <t xml:space="preserve">La fin du gamme ? Les jeux vidéo au quotidien</t>
  </si>
  <si>
    <t xml:space="preserve">Rabelais</t>
  </si>
  <si>
    <t xml:space="preserve">Un ouvrage analytique qui revient sur la nature et le comportement des joueurs à travers le temps</t>
  </si>
  <si>
    <t xml:space="preserve">parfois surprenant, toujours instructif</t>
  </si>
  <si>
    <t xml:space="preserve">La gamification – l’art d’utiliser les méthodes de jeu dans votre business</t>
  </si>
  <si>
    <t xml:space="preserve">Un ouvrage décrivant les leviers permettant de mettre le jeu au service de la réussite professionnelle</t>
  </si>
  <si>
    <t xml:space="preserve">la méthodologie claire pour insérer le jeu dans l’entreprise</t>
  </si>
  <si>
    <t xml:space="preserve">après il faut augmenter les gagnants</t>
  </si>
  <si>
    <t xml:space="preserve">L'age d'or des jeux vidéo et de la presse spécialisée</t>
  </si>
  <si>
    <t xml:space="preserve">J’M destroy</t>
  </si>
  <si>
    <t xml:space="preserve">Un ouvrage en forme de biographie d’un des piliers de la presse vidéoludique des années 80/90, J’m destroy, et proposant un éclairage sur les grands événements vidéoludiques de cette période</t>
  </si>
  <si>
    <t xml:space="preserve">Une belle aventure qui apprend plein de choses</t>
  </si>
  <si>
    <t xml:space="preserve">le style parfois maladroit, et une écriture qui flirte trop souvent avec l’auto-centrage</t>
  </si>
  <si>
    <t xml:space="preserve">L'age d'or : Histoire des consoles de salon</t>
  </si>
  <si>
    <t xml:space="preserve">Cépaduès éditions</t>
  </si>
  <si>
    <t xml:space="preserve">Un ouvrage synthétique balayant les grandes créations de consoles de salon des années 70 à 2010</t>
  </si>
  <si>
    <t xml:space="preserve">de bonnes infos techniques</t>
  </si>
  <si>
    <t xml:space="preserve">court et austère</t>
  </si>
  <si>
    <t xml:space="preserve">L'age d'or : Histoire des micro-ordinateurs</t>
  </si>
  <si>
    <t xml:space="preserve">Un ouvrage synthétique balayant les grands succès de la micro vidéoludique des années 70 à 90</t>
  </si>
  <si>
    <t xml:space="preserve">La grande aventure de Pikachu</t>
  </si>
  <si>
    <t xml:space="preserve">Un ouvrage analytique sur la genèse et l’ampact du phénomène Pokemon</t>
  </si>
  <si>
    <t xml:space="preserve">la grande profusion de thématiques</t>
  </si>
  <si>
    <t xml:space="preserve">la grande disette niveau illustrations et mise en page</t>
  </si>
  <si>
    <t xml:space="preserve">La guerre des 32 bits – Playstation/Saturn</t>
  </si>
  <si>
    <t xml:space="preserve">Sony vs sega</t>
  </si>
  <si>
    <t xml:space="preserve">z- multiples (saturn, playstation)</t>
  </si>
  <si>
    <t xml:space="preserve">Un ouvrage focalisant son propos sur le grand tournant de l’histoire du jeu vidéo, via la bataille des 32 bits entre Sega et Sony, du milieu à la fin des années 90</t>
  </si>
  <si>
    <t xml:space="preserve">bien monté et originalement mis en page pour satisfaire chaque clan</t>
  </si>
  <si>
    <t xml:space="preserve">La légende Dragon Quest</t>
  </si>
  <si>
    <t xml:space="preserve">Un ouvrage historique des différents épisodes de la série jusqu’à dragon quest xi, ainsi qu’une analyse des principales thématiques de la série</t>
  </si>
  <si>
    <t xml:space="preserve">La légende final fantasy I II III</t>
  </si>
  <si>
    <t xml:space="preserve">Un ouvrage se focalisant sur la genèse de la grande série de J-RPG japonaise</t>
  </si>
  <si>
    <t xml:space="preserve">La légende final fantasy IV V</t>
  </si>
  <si>
    <t xml:space="preserve">Un ouvrage se focalisant sur le développement de la grande série de J-RPG japonaise</t>
  </si>
  <si>
    <t xml:space="preserve">La légende final fantasy VI</t>
  </si>
  <si>
    <t xml:space="preserve">Un ouvrage se focalisant sur un épisode à part de la grande saga final fantasy</t>
  </si>
  <si>
    <t xml:space="preserve">La légende final fantasy VII</t>
  </si>
  <si>
    <t xml:space="preserve">Un ouvrage se focalisant sur l’histoire de Final fantasy vii, ses thématiques et les tournants majeurs liés à cet opus particulier</t>
  </si>
  <si>
    <t xml:space="preserve">La légende final fantasy VIII</t>
  </si>
  <si>
    <t xml:space="preserve">Un ouvrage se focalisant sur l’histoire de Final fantasy viii, ses thématiques et les tournants majeurs liés à cet opus particulier</t>
  </si>
  <si>
    <t xml:space="preserve">La légende final fantasy IX</t>
  </si>
  <si>
    <t xml:space="preserve">Un ouvrage se focalisant sur l’histoire de Final fantasy ix, ses thématiques et les tournants majeurs liés à cet opus particulier</t>
  </si>
  <si>
    <t xml:space="preserve">La légende final fantasy X</t>
  </si>
  <si>
    <t xml:space="preserve">Un ouvrage se focalisant sur l’histoire de Final fantasy x, ses thématiques et les tournants majeurs liés à cet opus particulier</t>
  </si>
  <si>
    <t xml:space="preserve">La légende final fantasy XII et Ivalice</t>
  </si>
  <si>
    <t xml:space="preserve">Un ouvrage se focalisant sur l’histoire de Final fantasy XII, ses choix osés voire un peu pourris et son univers tentaculaire</t>
  </si>
  <si>
    <t xml:space="preserve">La légende final fantasy XIII</t>
  </si>
  <si>
    <t xml:space="preserve">Un ouvrage se focalisant sur le bien décrié final fantasy XIII et ses choix de game design</t>
  </si>
  <si>
    <t xml:space="preserve">La légende final fantasy XV</t>
  </si>
  <si>
    <t xml:space="preserve">Un ouvrage se focalisant sur final fantasy XV et son open world</t>
  </si>
  <si>
    <t xml:space="preserve">La légende xenogears &amp; xenosaga</t>
  </si>
  <si>
    <t xml:space="preserve">Un ouvrage revenant sur la genèse, le développement et parfois le crash des saga « xeno »</t>
  </si>
  <si>
    <t xml:space="preserve">La mulana journey</t>
  </si>
  <si>
    <t xml:space="preserve">la mulana</t>
  </si>
  <si>
    <t xml:space="preserve">La bonde originale des deux épisodes de la mulana</t>
  </si>
  <si>
    <t xml:space="preserve">la qualité audio</t>
  </si>
  <si>
    <t xml:space="preserve">peu de pistes mémorables</t>
  </si>
  <si>
    <t xml:space="preserve">La musique dans zelda</t>
  </si>
  <si>
    <t xml:space="preserve">Musique de jeu vidéo</t>
  </si>
  <si>
    <t xml:space="preserve">Un ouvrage analytique sur la musique de la série et son influence en et hors jeu</t>
  </si>
  <si>
    <t xml:space="preserve">l’analyse intéressante</t>
  </si>
  <si>
    <t xml:space="preserve">pas de support musical ?</t>
  </si>
  <si>
    <t xml:space="preserve">La passionnante histoire des jeux vidéo en comics</t>
  </si>
  <si>
    <t xml:space="preserve">Un ouvrage atypique relatant plusieurs passages clés de l’histoire du jeu vidéo dans un format comics</t>
  </si>
  <si>
    <t xml:space="preserve">l’idée géniale de transcrire les événements marquants du jeu vidéo dans le format « bd »</t>
  </si>
  <si>
    <t xml:space="preserve">le style graphique demande un peu d’adaptation</t>
  </si>
  <si>
    <t xml:space="preserve">La petite pelle – guerre et play</t>
  </si>
  <si>
    <t xml:space="preserve">Une bd humoristique sur le jeu vidéo</t>
  </si>
  <si>
    <t xml:space="preserve">les mises en scène sympa qui collent à l’actualité décrite</t>
  </si>
  <si>
    <t xml:space="preserve">parfois un peu trop axé sur la rédaction de jeuvideo.com</t>
  </si>
  <si>
    <t xml:space="preserve">La petite pelle – l’amour est dans le play</t>
  </si>
  <si>
    <t xml:space="preserve">Lara Croft ou Barbie – le jeu vidéo au féminin</t>
  </si>
  <si>
    <t xml:space="preserve">Edilivre</t>
  </si>
  <si>
    <t xml:space="preserve">Un livre souhaitant explorer la place de la femme dans et autour du jeu vidéo et de l’industrie vidéoludique</t>
  </si>
  <si>
    <t xml:space="preserve">chichement illustré, parfois très bavard</t>
  </si>
  <si>
    <t xml:space="preserve">La révolution arcade de Sega</t>
  </si>
  <si>
    <t xml:space="preserve">Un livre précis et complet sur le développement de Sega dans e monde de l’arcade</t>
  </si>
  <si>
    <t xml:space="preserve">L’ascension de The Witcher</t>
  </si>
  <si>
    <t xml:space="preserve">z- multiples (game design, Pologne et jeu vidéo)</t>
  </si>
  <si>
    <t xml:space="preserve">Un ouvrage revenant sur la genèse et le développement de cette saga polonaise d’aventure</t>
  </si>
  <si>
    <t xml:space="preserve">la qualité d’analyse, à la fois sur le making of et sur l’oeuvre elle-même</t>
  </si>
  <si>
    <t xml:space="preserve">La saga Crash Bandicoot</t>
  </si>
  <si>
    <t xml:space="preserve">Un ouvrage historique retraçant dans les grandes lignes l’histoire des trois opus de la saga de Naughty dog</t>
  </si>
  <si>
    <t xml:space="preserve">un bon résumé de l’histoire de la mascotte</t>
  </si>
  <si>
    <t xml:space="preserve">le format tout rikiki</t>
  </si>
  <si>
    <t xml:space="preserve">La saga des jeux video</t>
  </si>
  <si>
    <t xml:space="preserve">z- multiples (pong, mario, tetris, arche du captain blood, sonic, sim city, alone in the dark, 7th guest, dune, myst, doom, wing commander, playstation, ultimia, tom raider, pokemon, dreamcast, versailles, sims, world of warcraft, wii, zinga, kinect)</t>
  </si>
  <si>
    <t xml:space="preserve">Un ouvrage se focalisant sur l’analyse de plusieurs jeux mythiques et le contexte entourant leur création et leur succès</t>
  </si>
  <si>
    <t xml:space="preserve">une multitude de making of intéressants</t>
  </si>
  <si>
    <t xml:space="preserve">un bon gros pavé de texte sans illustration, c’est dommage</t>
  </si>
  <si>
    <t xml:space="preserve">La saga GTA</t>
  </si>
  <si>
    <t xml:space="preserve">rockstar</t>
  </si>
  <si>
    <t xml:space="preserve">Un ouvrage analytique sur la genèse de la grande saga de Rockstar</t>
  </si>
  <si>
    <t xml:space="preserve">La saga red dead</t>
  </si>
  <si>
    <t xml:space="preserve">La saga Yakuza</t>
  </si>
  <si>
    <t xml:space="preserve">Yakuza</t>
  </si>
  <si>
    <t xml:space="preserve">Un ouvrage analytique sur la genèse et la progression fulgurante du fils spirituel de Shenmue</t>
  </si>
  <si>
    <t xml:space="preserve">La société de consolation</t>
  </si>
  <si>
    <t xml:space="preserve">Conditions de travail et jeu vidéo</t>
  </si>
  <si>
    <t xml:space="preserve">Sens &amp; tonka</t>
  </si>
  <si>
    <t xml:space="preserve">Un « roman » réalisé par un syndicat du jeu vidéo qui dénonce indirectement les conditions de travial dans le jeu vidéo</t>
  </si>
  <si>
    <t xml:space="preserve">le côté « roman inspiré du réel »</t>
  </si>
  <si>
    <t xml:space="preserve">Legacy of Kain</t>
  </si>
  <si>
    <t xml:space="preserve">Silicon knight</t>
  </si>
  <si>
    <t xml:space="preserve">Un ouvrage revenant sur la saga vampirique phare des années 95/2000</t>
  </si>
  <si>
    <t xml:space="preserve">l’absence d’illustrations, le style de l’auteur bien pourri</t>
  </si>
  <si>
    <t xml:space="preserve">Le game design de jeux vidéo : Approches de l'expression vidéoludique </t>
  </si>
  <si>
    <t xml:space="preserve">l’harmattan</t>
  </si>
  <si>
    <t xml:space="preserve">Un ouvrage proposant de nombreuses pistes et réflexions permettant d’assurer la création d’un jeu vidéo réussi à tous les niveaux</t>
  </si>
  <si>
    <t xml:space="preserve">le propos très pertinent</t>
  </si>
  <si>
    <t xml:space="preserve">les rares illustrations souvent degueu</t>
  </si>
  <si>
    <t xml:space="preserve">Le grand guide des jeux indépendants</t>
  </si>
  <si>
    <t xml:space="preserve">Link digital spirit</t>
  </si>
  <si>
    <t xml:space="preserve">Un ouvrage revenat sur les plus belles créations de la scène indé</t>
  </si>
  <si>
    <t xml:space="preserve">les grands cadors sont là</t>
  </si>
  <si>
    <t xml:space="preserve">contenu très bref pour chaque jeu</t>
  </si>
  <si>
    <t xml:space="preserve">Le guide junior des dingues du jeu video</t>
  </si>
  <si>
    <t xml:space="preserve">Vents d’ouest</t>
  </si>
  <si>
    <t xml:space="preserve">Une bd en forme de guide initiatique au monde du jeu vidéo</t>
  </si>
  <si>
    <t xml:space="preserve">l’humour un peu au ras des paquerettes</t>
  </si>
  <si>
    <t xml:space="preserve">Le jeu à son ère numérique - analyse jv</t>
  </si>
  <si>
    <t xml:space="preserve">Un ouvrage d’analyse académique et multi-thématique sur le jeu vidéo</t>
  </si>
  <si>
    <t xml:space="preserve">Le croisement en analyse du jeu et game design</t>
  </si>
  <si>
    <t xml:space="preserve">un bon pavé de texte bien austère</t>
  </si>
  <si>
    <t xml:space="preserve">Le jeu vidéo : objet juridique identifié</t>
  </si>
  <si>
    <t xml:space="preserve">Droit</t>
  </si>
  <si>
    <t xml:space="preserve">Mare &amp; Martin</t>
  </si>
  <si>
    <t xml:space="preserve">Un ouvrage revenant sur les grandes problématiques juridiques du jeu vidéo</t>
  </si>
  <si>
    <t xml:space="preserve">les explications claires</t>
  </si>
  <si>
    <t xml:space="preserve">Le jeu vidéo - shampooing</t>
  </si>
  <si>
    <t xml:space="preserve">Delcourt / shampooing</t>
  </si>
  <si>
    <t xml:space="preserve">Une mini-livre bd humoristique mettant en scène de nombreuses situations typiques de joueur</t>
  </si>
  <si>
    <t xml:space="preserve">l’humour décapant</t>
  </si>
  <si>
    <t xml:space="preserve">techniquement, c’est un peu le minimum</t>
  </si>
  <si>
    <t xml:space="preserve">Le jeu vidéo  - ce que nous y cherchons</t>
  </si>
  <si>
    <t xml:space="preserve">Un livre analytique sur la fonction du jeu vidéo et sa capacité à combler les attentes du joueur</t>
  </si>
  <si>
    <t xml:space="preserve">les bonnes pistes de réflexion sur la notion d’attrait du jeu vidéo</t>
  </si>
  <si>
    <t xml:space="preserve">la présentation austère</t>
  </si>
  <si>
    <t xml:space="preserve">Le langage décrypté des gamers – dictionnaire des joueurs de jeu vidéo</t>
  </si>
  <si>
    <t xml:space="preserve">Dictionnaire</t>
  </si>
  <si>
    <t xml:space="preserve">langage et jeu vidéo</t>
  </si>
  <si>
    <t xml:space="preserve">Tristan Berguer</t>
  </si>
  <si>
    <t xml:space="preserve">Un dictionnaire expliquant les termes les plus usités du jeu vidéo</t>
  </si>
  <si>
    <t xml:space="preserve">plein de termes usités et « rétro »</t>
  </si>
  <si>
    <t xml:space="preserve">sera vraisemblblement obsolète dans 10 ans</t>
  </si>
  <si>
    <t xml:space="preserve">Le livre des jeux électroniques</t>
  </si>
  <si>
    <t xml:space="preserve">jeux électroniques</t>
  </si>
  <si>
    <t xml:space="preserve">Klubbergames</t>
  </si>
  <si>
    <t xml:space="preserve">Un ouvrage focalisé sur les jeux électroniques, cousins des jeux vidéo</t>
  </si>
  <si>
    <t xml:space="preserve">plein de jeux électroniques, parfois inconnus</t>
  </si>
  <si>
    <t xml:space="preserve">la présentation un peu « catalogue »</t>
  </si>
  <si>
    <t xml:space="preserve">Le monde de cyberpunk 2077</t>
  </si>
  <si>
    <t xml:space="preserve">cyberpunk et jeu vidéo</t>
  </si>
  <si>
    <t xml:space="preserve">cyberpunk</t>
  </si>
  <si>
    <t xml:space="preserve">Panini</t>
  </si>
  <si>
    <t xml:space="preserve">Un artbook romancé sur le jeu à succès</t>
  </si>
  <si>
    <t xml:space="preserve">la mise en page top</t>
  </si>
  <si>
    <t xml:space="preserve">L'empire des jeux </t>
  </si>
  <si>
    <t xml:space="preserve">Timée éditions</t>
  </si>
  <si>
    <t xml:space="preserve">Un livre souhaitant explorer les coulisses du jeu vidéo, en s’attardant sur quelques questions existentielles et quelques portraits de personnes majeures de l’industrie, des années 70 jusqu’au début des années 2000</t>
  </si>
  <si>
    <t xml:space="preserve">le format « spots » qui permet de lire par « piquage »</t>
  </si>
  <si>
    <t xml:space="preserve">le contenu intéressant mais peu développé</t>
  </si>
  <si>
    <t xml:space="preserve">Le phénomène e-sport</t>
  </si>
  <si>
    <t xml:space="preserve">Marabout</t>
  </si>
  <si>
    <t xml:space="preserve">Un livre retraçant l’histoire et les grandes évolutions du phénomène e-sport, mettant le jeu vidéo sur le devant de la scène compétitive</t>
  </si>
  <si>
    <t xml:space="preserve">l’immersion totale dans l’e-sport</t>
  </si>
  <si>
    <t xml:space="preserve">Le petit livre des jeux vidéo</t>
  </si>
  <si>
    <t xml:space="preserve">Un livre historique très complet évoquant l’histoire des jeux vidéo, de son avènement jusqu’au début des années 2010</t>
  </si>
  <si>
    <t xml:space="preserve">clair et bien mis en page</t>
  </si>
  <si>
    <t xml:space="preserve">un certain aspect catalogue</t>
  </si>
  <si>
    <t xml:space="preserve">Les 100 jeux vidéo indispensables auxquels il faut avoir joué avant de mourir</t>
  </si>
  <si>
    <t xml:space="preserve">hors collection</t>
  </si>
  <si>
    <t xml:space="preserve">Une sélection de jeux best of par Marcus</t>
  </si>
  <si>
    <t xml:space="preserve">la mise en page vraiment sympa</t>
  </si>
  <si>
    <t xml:space="preserve">ça reste un « best of de plus », même s’il est de très bonne qualité</t>
  </si>
  <si>
    <t xml:space="preserve">Les 100 plus grands jeux de tous les temps – 1972 à 2020</t>
  </si>
  <si>
    <t xml:space="preserve">Un top transverse de jeux vidéo donnant un éclairage sur les plus grands succès critiques</t>
  </si>
  <si>
    <t xml:space="preserve">la belle sélection transverse</t>
  </si>
  <si>
    <t xml:space="preserve">le propos assez succinct</t>
  </si>
  <si>
    <t xml:space="preserve">Le professeur polymathus – une brève histoire du jeu vidéo</t>
  </si>
  <si>
    <t xml:space="preserve">Une BD bon enfant expliquant les grands événements liés à l’histoire du jeu vidéo</t>
  </si>
  <si>
    <t xml:space="preserve">des points clés de l’histoire du jeu vidéo expliqués de façon très pédagogique</t>
  </si>
  <si>
    <t xml:space="preserve">c’est mignon mais ça n’est pas magistral non plus</t>
  </si>
  <si>
    <t xml:space="preserve">Les bornes d’arcade les plus incroyables au monde</t>
  </si>
  <si>
    <t xml:space="preserve">tako</t>
  </si>
  <si>
    <t xml:space="preserve">Un ouvrage recensant les bornes d’arcade les plus originales de l’histoire du jeu vidéo</t>
  </si>
  <si>
    <t xml:space="preserve">le thème finalement atypique, et bien traité</t>
  </si>
  <si>
    <t xml:space="preserve">Les cahiers du jeu vidéo - football</t>
  </si>
  <si>
    <t xml:space="preserve">Un ouvrage traitant du thème du level design et son impact dans les différents genre de jeux vidéo</t>
  </si>
  <si>
    <t xml:space="preserve">le propos technique solide</t>
  </si>
  <si>
    <t xml:space="preserve">la mise en page perfectible, le propos technique parfois inégal</t>
  </si>
  <si>
    <t xml:space="preserve">Les cahiers du jeu vidéo - légendes urbaines</t>
  </si>
  <si>
    <t xml:space="preserve">Un ouvrage traitant du thème du football et son traitement particulier dans le monde du jeu vidéo</t>
  </si>
  <si>
    <t xml:space="preserve">Les cahiers du jeu vidéo - girl power</t>
  </si>
  <si>
    <t xml:space="preserve">Un ouvrage analytique devenant sur les personnages féminins et la place de la femme dans l’histoire des jeux vidéo</t>
  </si>
  <si>
    <t xml:space="preserve">Les cahiers du jeu vidéo - guerre</t>
  </si>
  <si>
    <t xml:space="preserve">Un ouvrage traitant du thème de la guerre et son traitement particulier dans le monde du jeu vidéo</t>
  </si>
  <si>
    <t xml:space="preserve">Les chroniques de Lucas Arts tomes 1 &amp; 2</t>
  </si>
  <si>
    <t xml:space="preserve">Lucas Arts</t>
  </si>
  <si>
    <t xml:space="preserve">z- multiples (star wars, monkey island, day of the tentacle, maniac mansion, indiana jones, grim fandango)</t>
  </si>
  <si>
    <t xml:space="preserve">Un ouvrage complet sur l’aventure Lucas Arts, pionnière en matière de point n click</t>
  </si>
  <si>
    <t xml:space="preserve">Les chroniques de Gunhed TV : les consoles de jeu vidéo maudites et autres systèmes damnés vol 1</t>
  </si>
  <si>
    <t xml:space="preserve">Hardware</t>
  </si>
  <si>
    <t xml:space="preserve">z- multiples (conix, super graphx, colecovision)</t>
  </si>
  <si>
    <t xml:space="preserve">Pixel mort</t>
  </si>
  <si>
    <t xml:space="preserve">Un ouvrage sur les principaux ratages hardware</t>
  </si>
  <si>
    <t xml:space="preserve">un beau catalogue de ratages</t>
  </si>
  <si>
    <t xml:space="preserve">Les chroniques de Gunhed TV : les consoles de jeu vidéo maudites et autres systèmes damnés vol 2</t>
  </si>
  <si>
    <t xml:space="preserve">z- multiples (vectrex, amigaCD 32, pc-fx, jaguar)</t>
  </si>
  <si>
    <t xml:space="preserve">Les consoles de jeu vidéo</t>
  </si>
  <si>
    <t xml:space="preserve">Un ouvrage décryptant le hardware des machines phares de l’histoire du jeu vidéo</t>
  </si>
  <si>
    <t xml:space="preserve">un bon panorama général</t>
  </si>
  <si>
    <t xml:space="preserve">vraiment basique</t>
  </si>
  <si>
    <t xml:space="preserve">Les contentieux du jeu vidéo</t>
  </si>
  <si>
    <t xml:space="preserve">Un ouvrage revenant sur les grands litiges juridiques du jeu vidéo</t>
  </si>
  <si>
    <t xml:space="preserve">Les coulisses de Devolver digital – business et punk atitude</t>
  </si>
  <si>
    <t xml:space="preserve">Un ouvrage sur la genèse d’un éditeur de jeux pas comme les autres</t>
  </si>
  <si>
    <t xml:space="preserve">une vraie immersion chez le développeur/éditeur</t>
  </si>
  <si>
    <t xml:space="preserve">un peu fouilli parfois</t>
  </si>
  <si>
    <t xml:space="preserve">Les grandes sagas de la playhistoire</t>
  </si>
  <si>
    <t xml:space="preserve">Un ouvrage introductif initiant aux grandes séries de jeux vidéo des années 70 à la fin des années 2010</t>
  </si>
  <si>
    <t xml:space="preserve">les plus grandes séries bien décrites et illustrées</t>
  </si>
  <si>
    <t xml:space="preserve">les informations peu fouillées</t>
  </si>
  <si>
    <t xml:space="preserve">Les grands débuts du jeu vidéo</t>
  </si>
  <si>
    <t xml:space="preserve">z-multiples(Histoire et jeu vidéo, arcade, presse, manettes)</t>
  </si>
  <si>
    <t xml:space="preserve">Z-multiples (atari, mattel, commodore)</t>
  </si>
  <si>
    <t xml:space="preserve">Z-multiples (pong, odyssey, channel f, death race, breakout, atari 2600, space invaders, pacman, game &amp; watch, donkey kong, zx81, zaxxon, colecovision, vectrex, tetirs, pole position)</t>
  </si>
  <si>
    <t xml:space="preserve">Un ouvrage revenant sur des thématiques et sorties cultes des années 70/80</t>
  </si>
  <si>
    <t xml:space="preserve">Une bonne synthèse</t>
  </si>
  <si>
    <t xml:space="preserve">très axé sur les « grosses stars »</t>
  </si>
  <si>
    <t xml:space="preserve">Box mag S2</t>
  </si>
  <si>
    <t xml:space="preserve">Les héroines de jeu vidéo</t>
  </si>
  <si>
    <t xml:space="preserve">z- multiples (sociologie, sexisme, sexe)</t>
  </si>
  <si>
    <t xml:space="preserve">Un ouvrage analytiqiue sur les héroines et leur représentation dans le jeu vidéo</t>
  </si>
  <si>
    <t xml:space="preserve">un peu généraliste et parfois très descriptif</t>
  </si>
  <si>
    <t xml:space="preserve">Les histoires de prince of Persia</t>
  </si>
  <si>
    <t xml:space="preserve">Un ouvrage analytique sur la genèse et l’évolution d’une saga culte</t>
  </si>
  <si>
    <t xml:space="preserve">un bon récapitulatif</t>
  </si>
  <si>
    <t xml:space="preserve">pas d’illustration, et toujours le côté « mégalo » de l’auteur</t>
  </si>
  <si>
    <t xml:space="preserve">Les jeux auxquels vous ne jouerez jamais</t>
  </si>
  <si>
    <t xml:space="preserve">Un ouvrage analytique sur des grands échecs de développement dans le secteur du jeu vidéo</t>
  </si>
  <si>
    <t xml:space="preserve">plein d’infos intéressantes</t>
  </si>
  <si>
    <t xml:space="preserve">le grand format un peu gênant</t>
  </si>
  <si>
    <t xml:space="preserve">Les jeux d’’aventure en pixels</t>
  </si>
  <si>
    <t xml:space="preserve">genre – RPG</t>
  </si>
  <si>
    <t xml:space="preserve">Un ouvrage histoire qui revient sur l’évolution du jeu d’aventure au sens large</t>
  </si>
  <si>
    <t xml:space="preserve">l’excellent panorama chronologique, émaillé d’interviews intressants</t>
  </si>
  <si>
    <t xml:space="preserve">l’aspect un peu catalogue, faute d’articles de fond</t>
  </si>
  <si>
    <t xml:space="preserve">Les jeux vidéo au cinéma</t>
  </si>
  <si>
    <t xml:space="preserve">Armand Colin</t>
  </si>
  <si>
    <t xml:space="preserve">Un ouvrage analytique sur les mécanismes d’adaptation des jeux vidéo au cinéma (pauvre de nous)</t>
  </si>
  <si>
    <t xml:space="preserve">la belle qualité d’analyse</t>
  </si>
  <si>
    <t xml:space="preserve">le format « paysage » bien pénible à ranger</t>
  </si>
  <si>
    <t xml:space="preserve">Les jeux vidéo comme objet de recherche</t>
  </si>
  <si>
    <t xml:space="preserve">Un ouvrage abordant les différentes thématiques académiques tournant autour du jeu vidéo</t>
  </si>
  <si>
    <t xml:space="preserve">l’analyse souvent très pertinente</t>
  </si>
  <si>
    <t xml:space="preserve">austère, forcément</t>
  </si>
  <si>
    <t xml:space="preserve">Les mémoires du jeu vidéo japonais</t>
  </si>
  <si>
    <t xml:space="preserve">z- multiples (ascii, falcom, T&amp;E soft, Enix, square, db-soft, hudson soft, konami, westone, sega, capcom, human entertainment))</t>
  </si>
  <si>
    <t xml:space="preserve">L’adaptation française « digeste » des trois tomes de « untold history of video game developpers », proposant une myriade d’informations</t>
  </si>
  <si>
    <t xml:space="preserve">la mise en page et le résumé qui rend le tout bien plus clair</t>
  </si>
  <si>
    <t xml:space="preserve">Les mondes de Ralph</t>
  </si>
  <si>
    <t xml:space="preserve">méchant et jeu vidéo</t>
  </si>
  <si>
    <t xml:space="preserve">Un film prenant une salle d’arcade et ses multiples bornes comme terrain de jeu</t>
  </si>
  <si>
    <t xml:space="preserve">le scénario touchant qui utilise bien ses personnages</t>
  </si>
  <si>
    <t xml:space="preserve">les « stars » du jeu vidéo reléguées au mode « kameo »</t>
  </si>
  <si>
    <t xml:space="preserve">Les mystères de Monkey island</t>
  </si>
  <si>
    <t xml:space="preserve">Monkey island</t>
  </si>
  <si>
    <t xml:space="preserve">Un ouvrage traitant de la saga de pirates la plus célèbre de l’histoire du jeu vidéo et du studio aux commandes</t>
  </si>
  <si>
    <t xml:space="preserve">Les oubliés de la playhistoire volume 1</t>
  </si>
  <si>
    <t xml:space="preserve">Les chroniques de Florent Gorges sur des jeux originaux ou historiquement chargés de sens mais oubliés du grand public</t>
  </si>
  <si>
    <t xml:space="preserve">le contenu très enrichissant</t>
  </si>
  <si>
    <t xml:space="preserve">le format « classe » un peu répétitif</t>
  </si>
  <si>
    <t xml:space="preserve">Les oubliés de la playhistoire volume 2</t>
  </si>
  <si>
    <t xml:space="preserve">Les oubliés de la playhistoire volumes 3&amp;4</t>
  </si>
  <si>
    <t xml:space="preserve">Les plus grands héros du jeu vidéo</t>
  </si>
  <si>
    <t xml:space="preserve">Un ouvrage introductif initiant aux grandes figures du jeux vidéo des années 70 à la fin des années 2010</t>
  </si>
  <si>
    <t xml:space="preserve">une belle présentation</t>
  </si>
  <si>
    <t xml:space="preserve">le contenu clair mais peu profond</t>
  </si>
  <si>
    <t xml:space="preserve">Un ouvrage synthétique sur les grands héros de l’histoire du jeu vidéo</t>
  </si>
  <si>
    <t xml:space="preserve">une belle sélection très ecclectique</t>
  </si>
  <si>
    <t xml:space="preserve">L'essentiel des jeux vidéo – la ludothèque  idéale</t>
  </si>
  <si>
    <t xml:space="preserve">dtc</t>
  </si>
  <si>
    <t xml:space="preserve">Un ouvrage très synthétique présentant les grands concepts et les plus grands piliers historiques du monde du jeu vidéo des années 70 à 2010</t>
  </si>
  <si>
    <t xml:space="preserve">c’est vraiment l’essentiel, et c’est bien expliqué</t>
  </si>
  <si>
    <t xml:space="preserve">forcément très résumé</t>
  </si>
  <si>
    <t xml:space="preserve">Level Up! The Guide to Great Video Game Design</t>
  </si>
  <si>
    <t xml:space="preserve">John Wiley &amp; sons</t>
  </si>
  <si>
    <t xml:space="preserve">Un ouvrage pointu sur le game design et la gestion de projet associée à la réalisation d’un jeu vidéo</t>
  </si>
  <si>
    <t xml:space="preserve">à la fois pointu et très pédagogique</t>
  </si>
  <si>
    <t xml:space="preserve">Level up - niveau 1</t>
  </si>
  <si>
    <t xml:space="preserve">z- multiples (soul blazer, shadowrun, baten kaitos, might and magic, nier)</t>
  </si>
  <si>
    <t xml:space="preserve">Un ouvrage revenant de façon thématique sur plusieurs grands noms du RPG</t>
  </si>
  <si>
    <t xml:space="preserve">le contenu solide rapporté à des thématiques intéressantes</t>
  </si>
  <si>
    <t xml:space="preserve">Level up - niveau 2</t>
  </si>
  <si>
    <t xml:space="preserve">z- multiples (panzer dragoon, xenoblade, shadow hearts, bahamut lagoon, skies of arcadia, grandia)</t>
  </si>
  <si>
    <t xml:space="preserve">Level up - niveau 3</t>
  </si>
  <si>
    <t xml:space="preserve">z- multiples (mana, fallout, saga, planescape torment)</t>
  </si>
  <si>
    <t xml:space="preserve">Level up - niveau 4</t>
  </si>
  <si>
    <t xml:space="preserve">z- multiples (star wars, phantasy star, xenosaga, rogue galaxy, mass effect, infinite space)</t>
  </si>
  <si>
    <t xml:space="preserve">L’histoire de Naughty Dog – 1994 – 2005</t>
  </si>
  <si>
    <t xml:space="preserve">z- multiples (crash bandicoot, jak &amp; daxter)</t>
  </si>
  <si>
    <t xml:space="preserve">Un ouvrage revenant sur la montée en gamme du futur développeur de Uncharted et Last of us</t>
  </si>
  <si>
    <t xml:space="preserve">le témoignage de la période à travers un développeur clé</t>
  </si>
  <si>
    <t xml:space="preserve">zero illustrations, dommage</t>
  </si>
  <si>
    <t xml:space="preserve">L’histoire du cyberpunk</t>
  </si>
  <si>
    <t xml:space="preserve">Un ouvrage qui traite de l’essort eet de l’évolution du thème « cyberpunk »</t>
  </si>
  <si>
    <t xml:space="preserve">le contenu riche et parfaitement illustré</t>
  </si>
  <si>
    <t xml:space="preserve">les propos de l’auteur un peu bordéliques parfois</t>
  </si>
  <si>
    <t xml:space="preserve">L’hypothèse de la simulation : vivons-nous dans un jeu vidéo ?</t>
  </si>
  <si>
    <t xml:space="preserve">Extraordinaires</t>
  </si>
  <si>
    <t xml:space="preserve">Un ouvrage qui veut réconcilier l’imaginaire du jeu vidéo avec les situations et fantasmes de la vie réelle</t>
  </si>
  <si>
    <t xml:space="preserve">l’angle d’analyse original</t>
  </si>
  <si>
    <t xml:space="preserve">parfois un peu fumé, quand même</t>
  </si>
  <si>
    <t xml:space="preserve">L’incroyable histoire de Mario kart </t>
  </si>
  <si>
    <t xml:space="preserve">Un ouvrage synthétique de Florent Gorges revenant sur les différents opus Mario kart de l’opus originel jusqu’au 8eme épisode sur Wiiu</t>
  </si>
  <si>
    <t xml:space="preserve">un beau résumé de l’histoire d’une licence culte</t>
  </si>
  <si>
    <t xml:space="preserve">L’incroyable histoire de mortal kombat</t>
  </si>
  <si>
    <t xml:space="preserve">Un ouvrage synthétique sur l’histoire et les anecdotes d’une saga phar de la baston 2d</t>
  </si>
  <si>
    <t xml:space="preserve">L’incroyable histoire de resident evil</t>
  </si>
  <si>
    <t xml:space="preserve">Un ouvrage synthétique sur l’histoire et les anecdotes des principaux épisodes de la grande série de survival horror</t>
  </si>
  <si>
    <t xml:space="preserve">L'intégrale des jeux DS</t>
  </si>
  <si>
    <t xml:space="preserve">Un ouvrage retraçant les grandes lignes de l’histoire de la ds ainsi que ses principaux jeux européens</t>
  </si>
  <si>
    <t xml:space="preserve">la présentation claire</t>
  </si>
  <si>
    <t xml:space="preserve">pas vraiment exhaustif car sorti avant la fin de vie de la console</t>
  </si>
  <si>
    <t xml:space="preserve">L’1interview – HS – pourquoi faites-vous des jeux vidéo ?</t>
  </si>
  <si>
    <t xml:space="preserve">l’1nterview</t>
  </si>
  <si>
    <t xml:space="preserve">Un ouvrage qui recueille les interviews de créateurs clé du jeu vidéo</t>
  </si>
  <si>
    <t xml:space="preserve">les interviews généralement intéressants</t>
  </si>
  <si>
    <t xml:space="preserve">la mise en page un peu naze, sans illustration ni créativité</t>
  </si>
  <si>
    <t xml:space="preserve">L'inventaire des jeux vidéo</t>
  </si>
  <si>
    <t xml:space="preserve">Un inventaire complet des titres parus sur l’ensemble des consoles de jeu grand public de la nes à la fin de l’ère 16 bits</t>
  </si>
  <si>
    <t xml:space="preserve">un vrai inventaire, console par console</t>
  </si>
  <si>
    <t xml:space="preserve">Au-delà des consoles manquantes, le livre est très austère, forcément</t>
  </si>
  <si>
    <t xml:space="preserve">Little big stories – voyage au coeur de la narration</t>
  </si>
  <si>
    <t xml:space="preserve">Un ouvrage décrivant les grands ressorts d’un narration réussie et les spécificités du domaine vidéoludique</t>
  </si>
  <si>
    <t xml:space="preserve">l’approche de la narration par les différents moyens d’expression</t>
  </si>
  <si>
    <t xml:space="preserve">la mise en page un peu austère</t>
  </si>
  <si>
    <t xml:space="preserve">Locoroco ost</t>
  </si>
  <si>
    <t xml:space="preserve">La bande son phénoménale d’un jeu phénoménal</t>
  </si>
  <si>
    <t xml:space="preserve">le thème principal qui rend fou</t>
  </si>
  <si>
    <t xml:space="preserve">il manque les variantes du thème principal</t>
  </si>
  <si>
    <t xml:space="preserve">L'odyssée de Shenmue</t>
  </si>
  <si>
    <t xml:space="preserve">Un ouvrage retraçant les tumultueux développements des deux premiers épisodes de shenmue, et les conséquences désastreuses sur Sega</t>
  </si>
  <si>
    <t xml:space="preserve">contenu clair et très intéressant</t>
  </si>
  <si>
    <t xml:space="preserve">L’oeuvre de Peter Molineux : les trois visages d’un créateur</t>
  </si>
  <si>
    <t xml:space="preserve">Un ouvrage biographique sur un créateur phare de jeux de gestion et d’aventure</t>
  </si>
  <si>
    <t xml:space="preserve">l’absence d’illustrations et le style de l’auteur, proprement imbitable</t>
  </si>
  <si>
    <t xml:space="preserve">Loop hero encyclopedia</t>
  </si>
  <si>
    <t xml:space="preserve">9 – période 2020 – 2025</t>
  </si>
  <si>
    <t xml:space="preserve">Special reserve games</t>
  </si>
  <si>
    <t xml:space="preserve">Un guide stratégique pour l’ovni de Four quarters</t>
  </si>
  <si>
    <t xml:space="preserve">les conseils précieux insérés dans un lore superbement établi</t>
  </si>
  <si>
    <t xml:space="preserve">Lovecraft et jeu vidéo</t>
  </si>
  <si>
    <t xml:space="preserve">Lovecraft</t>
  </si>
  <si>
    <t xml:space="preserve">Un ouvrage détaillant l’exploitation de l’oeuvre du grand écrivain dans le domaine du jeu vidéo</t>
  </si>
  <si>
    <t xml:space="preserve">un peu superficiel</t>
  </si>
  <si>
    <t xml:space="preserve">Ludothèque – beyond good and evil</t>
  </si>
  <si>
    <t xml:space="preserve">Un ouvrage analytique sur l’un des grands jeux d’aventure de Michel Ancel</t>
  </si>
  <si>
    <t xml:space="preserve">l’absence d’illustration</t>
  </si>
  <si>
    <t xml:space="preserve">Ludothèque – eternal darkness</t>
  </si>
  <si>
    <t xml:space="preserve">Eternal darkness</t>
  </si>
  <si>
    <t xml:space="preserve">Un ouvrage analytique sur un survival horror réussi et atypique de la gamecube</t>
  </si>
  <si>
    <t xml:space="preserve">Ludothèque – medievil</t>
  </si>
  <si>
    <t xml:space="preserve">Un ouvrage analytique sur un platformer atypique de la ps1</t>
  </si>
  <si>
    <t xml:space="preserve">Ludothéque – panzer dragoon</t>
  </si>
  <si>
    <t xml:space="preserve">Un ouvrage analytique sur un pilier du shooter 3d</t>
  </si>
  <si>
    <t xml:space="preserve">Ludothèque – rez</t>
  </si>
  <si>
    <t xml:space="preserve">rez</t>
  </si>
  <si>
    <t xml:space="preserve">Un ouvrage analytique sur un jeu totalement psychédélique</t>
  </si>
  <si>
    <t xml:space="preserve">Ludothéque – streets of rage</t>
  </si>
  <si>
    <t xml:space="preserve">Un ouvrage analytique sur un pilier du beat them up</t>
  </si>
  <si>
    <t xml:space="preserve">Machines de jeux – architecture des consoles de jeux vidéo</t>
  </si>
  <si>
    <t xml:space="preserve">Books on demand</t>
  </si>
  <si>
    <t xml:space="preserve">Un ouvrage revenant sur l’architectures de plusieurs consoles de jeu, en particulier la nes, l’atari 2600, la master system et la pc-engine</t>
  </si>
  <si>
    <t xml:space="preserve">une vraie immersion dans le développement, accessible à tous</t>
  </si>
  <si>
    <t xml:space="preserve">on regrette qu’il n’y ait pas de tome 2 aavec d’autres consoles</t>
  </si>
  <si>
    <t xml:space="preserve">Manettes et pixels- l'histoire du jeu video</t>
  </si>
  <si>
    <t xml:space="preserve">vallée heureuse</t>
  </si>
  <si>
    <t xml:space="preserve">Un ouvrage historique et analytique basé sur l’évolution des manettes de jeu des années 70 à 2010</t>
  </si>
  <si>
    <t xml:space="preserve">un récit assez exhaustif de l’histoire du jeu vidéo</t>
  </si>
  <si>
    <t xml:space="preserve">la mise en page aux fraises</t>
  </si>
  <si>
    <t xml:space="preserve">Mario brothers 50th anniversary soundtrack</t>
  </si>
  <si>
    <t xml:space="preserve">Une ost en forme d’hommage pour un anniversaire clé de la licence</t>
  </si>
  <si>
    <t xml:space="preserve">quasiment tout est là</t>
  </si>
  <si>
    <t xml:space="preserve">Mario book</t>
  </si>
  <si>
    <t xml:space="preserve">Un ouvrage historique récapitulatif sur le célèbre personne de Nintendo</t>
  </si>
  <si>
    <t xml:space="preserve">une belle rétrospective</t>
  </si>
  <si>
    <t xml:space="preserve">Box mag 3</t>
  </si>
  <si>
    <t xml:space="preserve">Mass effect - la première trilogie</t>
  </si>
  <si>
    <t xml:space="preserve">Un ouvrage historiqe et analytique sur la trilogie Bioware et sa vision avant-gardiste de système de choix moraux ayant un impact fort sur le déroulement de l’aventure</t>
  </si>
  <si>
    <t xml:space="preserve">Master system compendium</t>
  </si>
  <si>
    <t xml:space="preserve">bible</t>
  </si>
  <si>
    <t xml:space="preserve">Un ouvrage complet sur la première grande star de Sega</t>
  </si>
  <si>
    <t xml:space="preserve">Megadrive anthology </t>
  </si>
  <si>
    <t xml:space="preserve">Un ouvrage catalogue présentant les plus grands jeux megadrive japonais année par année</t>
  </si>
  <si>
    <t xml:space="preserve">très complet et classé par année</t>
  </si>
  <si>
    <t xml:space="preserve">tout en japonais</t>
  </si>
  <si>
    <t xml:space="preserve">Megadrive - xxveme anniv collector </t>
  </si>
  <si>
    <t xml:space="preserve">Un livre-hommage très proche d’un artbook présentant différentes pièce,s plans et éléments graphiques liés à la 16bits de sega</t>
  </si>
  <si>
    <t xml:space="preserve">magnifique et superbement illustré</t>
  </si>
  <si>
    <t xml:space="preserve">le manque flagrant de textes et explicatifs sur certaines sections, malgré les interviews très intéressants</t>
  </si>
  <si>
    <t xml:space="preserve">Megadrive / SNES book</t>
  </si>
  <si>
    <t xml:space="preserve">Un livre synthétique présentant tour à tour les deux mastodontes de l’ère 16bits et leurs atouts respectifs</t>
  </si>
  <si>
    <t xml:space="preserve">Metal gear solid – l’œuvre d'Hideo Kojima</t>
  </si>
  <si>
    <t xml:space="preserve">Un ouvrage analytique et historique de l’oeuvre d’Hideo Kojima, du premier opus en 2d au dernier épisode paru sur ps4</t>
  </si>
  <si>
    <t xml:space="preserve">Metal gear solid soundtrack</t>
  </si>
  <si>
    <t xml:space="preserve">La bande son d’un épisode majeur de la saga d’infiiltration</t>
  </si>
  <si>
    <t xml:space="preserve">quelques pistes mémorables</t>
  </si>
  <si>
    <t xml:space="preserve">peut être moins inoubiable que celle du 2</t>
  </si>
  <si>
    <t xml:space="preserve">Metal gear solid 2 soundtrack</t>
  </si>
  <si>
    <t xml:space="preserve">toute l’identité sonore de la saga</t>
  </si>
  <si>
    <t xml:space="preserve">à quand l’intégrale ?</t>
  </si>
  <si>
    <t xml:space="preserve">Metal slug ost</t>
  </si>
  <si>
    <t xml:space="preserve">La bande son phénoménale du troisième opus de la grande saga de run n gun</t>
  </si>
  <si>
    <t xml:space="preserve">des thèmes superbes qui n’ont pas vieillis</t>
  </si>
  <si>
    <t xml:space="preserve">on aurait aimé une intégrale 1 2 3</t>
  </si>
  <si>
    <t xml:space="preserve">Metal slug replay</t>
  </si>
  <si>
    <t xml:space="preserve">Un ouvrage analytique de la grande saga de run n gun</t>
  </si>
  <si>
    <t xml:space="preserve">Metal slug ultimate history – full loaded edition</t>
  </si>
  <si>
    <t xml:space="preserve">Un ouvrage complet sur une des plus grandes saga de run n gun de tous les temps</t>
  </si>
  <si>
    <t xml:space="preserve">édition et contenu au top</t>
  </si>
  <si>
    <t xml:space="preserve">BOX Z</t>
  </si>
  <si>
    <t xml:space="preserve">Michel Ancel - créateur de jeux vidéo français</t>
  </si>
  <si>
    <t xml:space="preserve">z- multiples (king kong, beyond good and evil, rayman)</t>
  </si>
  <si>
    <t xml:space="preserve">Une biographie sur le créateur français de Rayman et Beyond good and evil, travaillant au sein d’Ubi Soft</t>
  </si>
  <si>
    <t xml:space="preserve">le contenu et la mise ne page, superbes</t>
  </si>
  <si>
    <t xml:space="preserve">MM 25 anniversary – art of megaman</t>
  </si>
  <si>
    <t xml:space="preserve">Un artbook retraçant l’évolution graphique de megaman et megaman x des années 80 à 2000</t>
  </si>
  <si>
    <t xml:space="preserve">Monster hunter world – official complete works</t>
  </si>
  <si>
    <t xml:space="preserve">Viz llc</t>
  </si>
  <si>
    <t xml:space="preserve">Un artbook sur une entrée majeure de la saga de chasseurs de greugreu</t>
  </si>
  <si>
    <t xml:space="preserve">riche, bien illustré, volumineux</t>
  </si>
  <si>
    <t xml:space="preserve">Film – DVD</t>
  </si>
  <si>
    <t xml:space="preserve">La première adaptation cinématographique de la licence, finalement sympa à suivre malgré quelques kitscheries</t>
  </si>
  <si>
    <t xml:space="preserve">la réalisation générale « rétro », presque touchante</t>
  </si>
  <si>
    <t xml:space="preserve">techniquement, c’est un joyeux nanard</t>
  </si>
  <si>
    <t xml:space="preserve">Mortal Kombat X</t>
  </si>
  <si>
    <t xml:space="preserve">Un ouvrage dédié au renouveau de la franchise mortal kombat sur ps3 et ps4</t>
  </si>
  <si>
    <t xml:space="preserve">le beau panorama illustré de la licence, idéal pour la découvrir</t>
  </si>
  <si>
    <t xml:space="preserve">reste un ouvrage introductif</t>
  </si>
  <si>
    <t xml:space="preserve">N64 book</t>
  </si>
  <si>
    <t xml:space="preserve">Un ouvrage synthétique présentant la réponse de Nintendo à la playstation de Sony</t>
  </si>
  <si>
    <t xml:space="preserve">Neo Geo visual history</t>
  </si>
  <si>
    <t xml:space="preserve">Un artbook historique présentant la rolls des consoles 16 bits</t>
  </si>
  <si>
    <t xml:space="preserve">le guide ultime de la rolls des consoles</t>
  </si>
  <si>
    <t xml:space="preserve">Nes visual compendium</t>
  </si>
  <si>
    <t xml:space="preserve">z- multiples (nintendo, capcom, konami, namco, rare software)</t>
  </si>
  <si>
    <t xml:space="preserve">Un artbook sur la première console de Nintendo et sa ludothèque fournie</t>
  </si>
  <si>
    <t xml:space="preserve">Nino kuni - guide book / art book </t>
  </si>
  <si>
    <t xml:space="preserve">Un guide book et artbook relatif à la collaboration entre les studios Ghibli et le studio level-5</t>
  </si>
  <si>
    <t xml:space="preserve">complet superbe, avec une partie artbook en prime</t>
  </si>
  <si>
    <t xml:space="preserve">Nino kuni 2 – artbook – king edition</t>
  </si>
  <si>
    <t xml:space="preserve">Un artbook retraçant la collaboration entre level-5 et l’artiste Yoshiyuki Momose</t>
  </si>
  <si>
    <t xml:space="preserve">la direction artistique superbe</t>
  </si>
  <si>
    <t xml:space="preserve">Nintendo all stars</t>
  </si>
  <si>
    <t xml:space="preserve">z- multiples (mario, kid icarus, f-zero, metroid, yoshi, animal crossing, fire emblem, pokemon, starfox, luigi, smash bros, kirby, pikmin, punch out)</t>
  </si>
  <si>
    <t xml:space="preserve">Un ouvrage revenant sur la genèse des plus grandes désires et personnages de Nintendo</t>
  </si>
  <si>
    <t xml:space="preserve">très clair, bien détaillé</t>
  </si>
  <si>
    <t xml:space="preserve">se focalise un peu trop sur les stars</t>
  </si>
  <si>
    <t xml:space="preserve">Nintendo et l’arcade</t>
  </si>
  <si>
    <t xml:space="preserve">z- multiples (donkey kong, radar scope)</t>
  </si>
  <si>
    <t xml:space="preserve">Tako</t>
  </si>
  <si>
    <t xml:space="preserve">Un ouvrage abordant le thème de l’arcade des années 70/80 à travers les yeux de Nintendo</t>
  </si>
  <si>
    <t xml:space="preserve">l’analyse claire</t>
  </si>
  <si>
    <t xml:space="preserve">Nintendo archives</t>
  </si>
  <si>
    <t xml:space="preserve">Un ouvrage récapitulatif de l’histoire de Nintendo de l’époque de la nes à celle de la wii u</t>
  </si>
  <si>
    <t xml:space="preserve">Nobu Uematsu : la biographie officielle</t>
  </si>
  <si>
    <t xml:space="preserve">La biographie de l’un des artisans phare de Square-Enix et de la franchise Final Fantasy</t>
  </si>
  <si>
    <t xml:space="preserve">le récit très complet</t>
  </si>
  <si>
    <t xml:space="preserve">le cd réservé à l’édition collector, et famélique en plus de ça avec ses 7 pauvres pistes</t>
  </si>
  <si>
    <t xml:space="preserve">Nolife story</t>
  </si>
  <si>
    <t xml:space="preserve">nolife</t>
  </si>
  <si>
    <t xml:space="preserve">L’histoire complète d’une chaine de télévision pas comme les autres</t>
  </si>
  <si>
    <t xml:space="preserve">l’aventure racontée, passionnante</t>
  </si>
  <si>
    <t xml:space="preserve">une meilleure qualité d’impression et des illustrations en couleur auraient donné un bien meilleur cachet à l’ouvrage</t>
  </si>
  <si>
    <t xml:space="preserve">No man’s sky</t>
  </si>
  <si>
    <t xml:space="preserve">no man’s sky</t>
  </si>
  <si>
    <t xml:space="preserve">Une rétrospective sur un jeu pas comme les autres</t>
  </si>
  <si>
    <t xml:space="preserve">bien mis en page</t>
  </si>
  <si>
    <t xml:space="preserve">succinct</t>
  </si>
  <si>
    <t xml:space="preserve">Nos jeux video - 70 à 90</t>
  </si>
  <si>
    <t xml:space="preserve">Experience de joueur</t>
  </si>
  <si>
    <t xml:space="preserve">Un ouvrage nostalgique sur les jeux vidéo et les expériences des enfants et grands enfants de l’époque</t>
  </si>
  <si>
    <t xml:space="preserve">la mise en page et le style de l’auteur, très agréables</t>
  </si>
  <si>
    <t xml:space="preserve">totalement subjectif donc forcément incomplet</t>
  </si>
  <si>
    <t xml:space="preserve">Nos jeux video - 90 à 2000</t>
  </si>
  <si>
    <t xml:space="preserve">Nos meilleurs souvenirs 8bits / 16 bits</t>
  </si>
  <si>
    <t xml:space="preserve">Un ouvrage nostalgique relatant les souvenirs de jeunesse de joueurs des années 80/90</t>
  </si>
  <si>
    <t xml:space="preserve">de vrais moments de nostalgie</t>
  </si>
  <si>
    <t xml:space="preserve">l’organisation un peu anarchique</t>
  </si>
  <si>
    <t xml:space="preserve">Octopath travellers design works</t>
  </si>
  <si>
    <t xml:space="preserve">octopath travellers</t>
  </si>
  <si>
    <t xml:space="preserve">Un artbook mettant en valeur l’incroyable style du RPG</t>
  </si>
  <si>
    <t xml:space="preserve">superbes illustrations</t>
  </si>
  <si>
    <t xml:space="preserve">peu de texte</t>
  </si>
  <si>
    <t xml:space="preserve">Octopath travellers guide</t>
  </si>
  <si>
    <t xml:space="preserve">Un guide très précis et un mini-artbook sympa sur une petite pépite du jeu de rôle</t>
  </si>
  <si>
    <t xml:space="preserve">vraiment précis</t>
  </si>
  <si>
    <t xml:space="preserve">l’artbook bien mais un peu court</t>
  </si>
  <si>
    <t xml:space="preserve">Oddworld : Abe’s origins </t>
  </si>
  <si>
    <t xml:space="preserve">Un ouvrage imposant sur l’univers Oddworld</t>
  </si>
  <si>
    <t xml:space="preserve">Les illustrations superbes, qui balayent tout l ‘univers</t>
  </si>
  <si>
    <t xml:space="preserve">un petit déficit de texte ou de partie « making of »</t>
  </si>
  <si>
    <t xml:space="preserve">Okami complete works</t>
  </si>
  <si>
    <t xml:space="preserve">Un artbook très complet mettant en lumière l’oeuvre de Clover studio et sa volonté de promouvoir le style des estampes japonaises</t>
  </si>
  <si>
    <t xml:space="preserve">les illustrations magnifiques et le sens de lecture japonais qui mettent merveilleusement dans l’ambiance</t>
  </si>
  <si>
    <t xml:space="preserve">One up : creativity, competition and the global business of video games</t>
  </si>
  <si>
    <t xml:space="preserve">Columbia university press</t>
  </si>
  <si>
    <t xml:space="preserve">Un ouvrage analytique qui tente de décrypter les succès d’un jeu vidéo et les rouages des gros éditeurs</t>
  </si>
  <si>
    <t xml:space="preserve">complet et bien amené</t>
  </si>
  <si>
    <t xml:space="preserve">On video games : the visual politics ofrace, gender and space</t>
  </si>
  <si>
    <t xml:space="preserve">z- multiples (assassin’s creed, the last of us, spec ops, tomb raider, metal gear, max payne, remember me)</t>
  </si>
  <si>
    <t xml:space="preserve">Un ouvrage qui décrypte la représentation de phénomènes réels dans le jeu vidéo</t>
  </si>
  <si>
    <t xml:space="preserve">OST - 100 albums indispensables de jeu vidéo</t>
  </si>
  <si>
    <t xml:space="preserve">Un ouvrage atypique rendant hommage aux grandes bandes originales de jeux vidéo des années 80 à 2010</t>
  </si>
  <si>
    <t xml:space="preserve">les ost retenues très bien décrites et remises dans leur contexte</t>
  </si>
  <si>
    <t xml:space="preserve">la sélection parfois contestable, surtout sans CD pour juger sur pièce</t>
  </si>
  <si>
    <t xml:space="preserve">Overwatch - le guide</t>
  </si>
  <si>
    <t xml:space="preserve">overwatch</t>
  </si>
  <si>
    <t xml:space="preserve">Un ouvrage introductif illustré sur le FPS compétitif phare de Blizzard dans les années 2015</t>
  </si>
  <si>
    <t xml:space="preserve">la qualité des illustrations</t>
  </si>
  <si>
    <t xml:space="preserve">le contenu texte rachitique</t>
  </si>
  <si>
    <t xml:space="preserve">Pacman : naissance d’une icône</t>
  </si>
  <si>
    <t xml:space="preserve">Un ouvrage historique sur une grande icône de la préhistoire du jeu vidéo</t>
  </si>
  <si>
    <t xml:space="preserve">Persona – derrière le masque</t>
  </si>
  <si>
    <t xml:space="preserve">Persona</t>
  </si>
  <si>
    <t xml:space="preserve">Un ouvrage historique revenant sur la genèse de la grande saga du j-rpg jusqu’à son quatrième épisode</t>
  </si>
  <si>
    <t xml:space="preserve">Persona – derrière le masque vol 2</t>
  </si>
  <si>
    <t xml:space="preserve">Un ouvrage historique revenant sur la genèse Du cinquième opus de la grande saga du j-rpg</t>
  </si>
  <si>
    <t xml:space="preserve">Persona 3 design works</t>
  </si>
  <si>
    <t xml:space="preserve">Un ouvrage graphique de référence sur un j-rpg au style très particulier</t>
  </si>
  <si>
    <t xml:space="preserve">Persona 4 design works</t>
  </si>
  <si>
    <t xml:space="preserve">Phantasy star visual - 25th anniversary</t>
  </si>
  <si>
    <t xml:space="preserve">Un artbook historique sur l’évolution de la grande série de j-RPG de sega</t>
  </si>
  <si>
    <t xml:space="preserve">met peut être un peu trop l’accent sur les nouveaux opus</t>
  </si>
  <si>
    <t xml:space="preserve">Philosophie des jeux vidéo</t>
  </si>
  <si>
    <t xml:space="preserve">Un ouvrage analytique abordant les jeux vidéo sous l’égide des thèmes philosophiques classiques</t>
  </si>
  <si>
    <t xml:space="preserve">Pix n love 1</t>
  </si>
  <si>
    <t xml:space="preserve">z- multiples (space invaders, metroid)</t>
  </si>
  <si>
    <t xml:space="preserve">le contenu éditorial solide</t>
  </si>
  <si>
    <t xml:space="preserve">certaines sections d’intérêt moindre</t>
  </si>
  <si>
    <t xml:space="preserve">Pix n love 2</t>
  </si>
  <si>
    <t xml:space="preserve">z- multiples (pacman, donkey kong, amiga CD32)</t>
  </si>
  <si>
    <t xml:space="preserve">Pix n love 3</t>
  </si>
  <si>
    <t xml:space="preserve">z- multiples (street fighter, C64, streets of rage, a boy and his blob)</t>
  </si>
  <si>
    <t xml:space="preserve">Pix n love 4</t>
  </si>
  <si>
    <t xml:space="preserve">z- multiples (lode runner, streets of rage, xevious)</t>
  </si>
  <si>
    <t xml:space="preserve">z- multiples (david crane, J’M destroy)</t>
  </si>
  <si>
    <t xml:space="preserve">Pix n love 5</t>
  </si>
  <si>
    <t xml:space="preserve">z- multiples (final match tennis, nights)</t>
  </si>
  <si>
    <t xml:space="preserve">Pix n love 6</t>
  </si>
  <si>
    <t xml:space="preserve">Pix n love 7</t>
  </si>
  <si>
    <t xml:space="preserve">z- multiples (double dragon, rodland, myst)</t>
  </si>
  <si>
    <t xml:space="preserve">Pix n love 8</t>
  </si>
  <si>
    <t xml:space="preserve">z- multiples (agony, nord &amp; sud, comix zone)</t>
  </si>
  <si>
    <t xml:space="preserve">Pix n love 9</t>
  </si>
  <si>
    <t xml:space="preserve">z- multiples (barbarian, rayxander)</t>
  </si>
  <si>
    <t xml:space="preserve">Pix n love 10</t>
  </si>
  <si>
    <t xml:space="preserve">puyo puyo</t>
  </si>
  <si>
    <t xml:space="preserve">Pix n love 11</t>
  </si>
  <si>
    <t xml:space="preserve">z- multiples (unreal, megaman)</t>
  </si>
  <si>
    <t xml:space="preserve">Pix n love 12</t>
  </si>
  <si>
    <t xml:space="preserve">ocean software</t>
  </si>
  <si>
    <t xml:space="preserve">z- multiples (space war, adventure island)</t>
  </si>
  <si>
    <t xml:space="preserve">Pix n love 13</t>
  </si>
  <si>
    <t xml:space="preserve">naughty dog</t>
  </si>
  <si>
    <t xml:space="preserve">z- multiples (rayman, shaq fu)</t>
  </si>
  <si>
    <t xml:space="preserve">Pix n love 14</t>
  </si>
  <si>
    <t xml:space="preserve">z- multiples (berzerk, another world, duke nukem, burning rangers)</t>
  </si>
  <si>
    <t xml:space="preserve">Pix n love 15</t>
  </si>
  <si>
    <t xml:space="preserve">z- multiples (marble madness, duke nukem, kid chameleon)</t>
  </si>
  <si>
    <t xml:space="preserve">Hiroki kituka</t>
  </si>
  <si>
    <t xml:space="preserve">Pix n love 16</t>
  </si>
  <si>
    <t xml:space="preserve">z- multiples (tower of druaga, schtroumpfs)</t>
  </si>
  <si>
    <t xml:space="preserve">Pix n love 17</t>
  </si>
  <si>
    <t xml:space="preserve">z- multiples (sega rally, phantasy star, sapiens)</t>
  </si>
  <si>
    <t xml:space="preserve">Pix n love 18</t>
  </si>
  <si>
    <t xml:space="preserve">z- multiples (paperboy, golden axe, rescue on fractalus)</t>
  </si>
  <si>
    <t xml:space="preserve">Pix n love 19</t>
  </si>
  <si>
    <t xml:space="preserve">z- multiples (panzer dragoon, daytona, starush)</t>
  </si>
  <si>
    <t xml:space="preserve">Pix n love 20</t>
  </si>
  <si>
    <t xml:space="preserve">shadow of the beast</t>
  </si>
  <si>
    <t xml:space="preserve">Pix n love 21</t>
  </si>
  <si>
    <t xml:space="preserve">z- multiples (monkey island, alone in the dark, colecovision, simpson E,T, jet set radio)</t>
  </si>
  <si>
    <t xml:space="preserve">Pix n love 22</t>
  </si>
  <si>
    <t xml:space="preserve">z- multiples (batman, wonderboy, outrun, tetris, vectrex, chakan, kolibri)</t>
  </si>
  <si>
    <t xml:space="preserve">Pix n love 23</t>
  </si>
  <si>
    <t xml:space="preserve">z- multiples (wonderboy, msx, starfox)</t>
  </si>
  <si>
    <t xml:space="preserve">Pix n love 24</t>
  </si>
  <si>
    <t xml:space="preserve">z- multiples (atari, delphine software)</t>
  </si>
  <si>
    <t xml:space="preserve">z- multiples (killer instinct, gex, medievil)</t>
  </si>
  <si>
    <t xml:space="preserve">Hiroshi Yamauchi</t>
  </si>
  <si>
    <t xml:space="preserve">Pix n love 25</t>
  </si>
  <si>
    <t xml:space="preserve">z- multiples (oddworld, strider)</t>
  </si>
  <si>
    <t xml:space="preserve">Pix n love 26</t>
  </si>
  <si>
    <t xml:space="preserve">z- multiples (fighting vipers, vanguard, goldeneye, james bond, carmageddon)</t>
  </si>
  <si>
    <t xml:space="preserve">Pix n love 27</t>
  </si>
  <si>
    <t xml:space="preserve">Genre – sport : golf</t>
  </si>
  <si>
    <t xml:space="preserve">z- multiples (mdk, earthworm jim, vampire, final fantasy)</t>
  </si>
  <si>
    <t xml:space="preserve">david perry</t>
  </si>
  <si>
    <t xml:space="preserve">Pix n love 28</t>
  </si>
  <si>
    <t xml:space="preserve">z- multiples (virtua fighter, pokemon, nightmare creatures)</t>
  </si>
  <si>
    <t xml:space="preserve">Pix n love 29</t>
  </si>
  <si>
    <t xml:space="preserve">z- multiples (neogeo, rick dangerous, donkey kong, saga)</t>
  </si>
  <si>
    <t xml:space="preserve">Pix n love 30</t>
  </si>
  <si>
    <t xml:space="preserve">z- multiples (mega cd, zelda, mario)</t>
  </si>
  <si>
    <t xml:space="preserve">Pix n love 31</t>
  </si>
  <si>
    <t xml:space="preserve">titus interactive</t>
  </si>
  <si>
    <t xml:space="preserve">z- multiples (resident evil, rez, kid icarus)</t>
  </si>
  <si>
    <t xml:space="preserve">Pix n love 32</t>
  </si>
  <si>
    <t xml:space="preserve">z- multiples (final fantasy, gunstar heroes)</t>
  </si>
  <si>
    <t xml:space="preserve">Pix n love 33</t>
  </si>
  <si>
    <t xml:space="preserve">Genre – sport : tennis</t>
  </si>
  <si>
    <t xml:space="preserve">z- multiples (f-zero, after burner, ape escape, turok)</t>
  </si>
  <si>
    <t xml:space="preserve">Pix n love 34</t>
  </si>
  <si>
    <t xml:space="preserve">Z- multiples (ensemble studio)</t>
  </si>
  <si>
    <t xml:space="preserve">z- multiples (streets of rage 4, r-type, age of empires, vroom, resident evil 3, pokemon, the drift)</t>
  </si>
  <si>
    <t xml:space="preserve">Pix n love 35</t>
  </si>
  <si>
    <t xml:space="preserve">z- multiples (cinemaware)</t>
  </si>
  <si>
    <t xml:space="preserve">z- multiples (Donald maui mallard, legend of kyrandia, volgarr the viking, guilty gear, tintin)</t>
  </si>
  <si>
    <t xml:space="preserve">Pix n love 36</t>
  </si>
  <si>
    <t xml:space="preserve">z- multiples (soul calibur, phantasy star, alex kidd, ghouls n ghost, amerzone )</t>
  </si>
  <si>
    <t xml:space="preserve">Yuzo Koshiiro</t>
  </si>
  <si>
    <t xml:space="preserve">Pix n love 37</t>
  </si>
  <si>
    <t xml:space="preserve">z- multiples (zelda, ecco, banjo kazooie, defender of the future, F355, )</t>
  </si>
  <si>
    <t xml:space="preserve">Player spirit 1</t>
  </si>
  <si>
    <t xml:space="preserve">z- multiples (coleco, cinemaware)</t>
  </si>
  <si>
    <t xml:space="preserve">Alone in the dark</t>
  </si>
  <si>
    <t xml:space="preserve">Frederick Raynal</t>
  </si>
  <si>
    <t xml:space="preserve">un vrai ton nostalgique</t>
  </si>
  <si>
    <t xml:space="preserve">Player spirit 2</t>
  </si>
  <si>
    <t xml:space="preserve">z- multiples (karateka, gta)</t>
  </si>
  <si>
    <t xml:space="preserve">z- multiples (Jordan Mechner, David Perry)</t>
  </si>
  <si>
    <t xml:space="preserve">Player spirit 3</t>
  </si>
  <si>
    <t xml:space="preserve">z- multiples (Factor 5, Silicon knights)</t>
  </si>
  <si>
    <t xml:space="preserve">z- multiples (3DO, pitfall, Ys)</t>
  </si>
  <si>
    <t xml:space="preserve">Player spirit 4</t>
  </si>
  <si>
    <t xml:space="preserve">z- multiples (zelda, lynx)</t>
  </si>
  <si>
    <t xml:space="preserve">Player spirit 5</t>
  </si>
  <si>
    <t xml:space="preserve">Electronic Arts, cryo, bitmap brothers</t>
  </si>
  <si>
    <t xml:space="preserve">wonder boy</t>
  </si>
  <si>
    <t xml:space="preserve">Playing at the next level – a history of Sega america games</t>
  </si>
  <si>
    <t xml:space="preserve">Ken Horowitz</t>
  </si>
  <si>
    <t xml:space="preserve">Un ouvrage détaillé sur la branche américaine de Sega</t>
  </si>
  <si>
    <t xml:space="preserve">le niveau de détails impressionnant</t>
  </si>
  <si>
    <t xml:space="preserve">c’est tout gris, avec trois illustrations qui se courent après</t>
  </si>
  <si>
    <t xml:space="preserve">Playing with power</t>
  </si>
  <si>
    <t xml:space="preserve">Un ouvrage à la fois guide et historique sur une quinzaine des principaux titres de la nes</t>
  </si>
  <si>
    <t xml:space="preserve">le décorticage complet des jeux traités</t>
  </si>
  <si>
    <t xml:space="preserve">un peu trop de page de soluces, pas assez de pages d’analyse</t>
  </si>
  <si>
    <t xml:space="preserve">Playing with super power</t>
  </si>
  <si>
    <t xml:space="preserve">Un ouvrage historique sur la super nintendo et l’histoire de ses principales franchises</t>
  </si>
  <si>
    <t xml:space="preserve">la belle description des licences phares</t>
  </si>
  <si>
    <t xml:space="preserve">le format de lecture un peu bizarre</t>
  </si>
  <si>
    <t xml:space="preserve">Playstation book</t>
  </si>
  <si>
    <t xml:space="preserve">Un ouvrage synthétique sur la première console de Sony et ses principaux jeux</t>
  </si>
  <si>
    <t xml:space="preserve">Playstation - ken kutaragi</t>
  </si>
  <si>
    <t xml:space="preserve">Ken Kutaragi</t>
  </si>
  <si>
    <t xml:space="preserve">Un ouvrage historique et biographique revenant sur la genèse de la playstation et les efforts déployés par les équipes de Sony</t>
  </si>
  <si>
    <t xml:space="preserve">l’histoire , passionnante</t>
  </si>
  <si>
    <t xml:space="preserve">Playstation - les hommes de l'ombre pix n love</t>
  </si>
  <si>
    <t xml:space="preserve">Un ouvrage historique et biographique revenant sur la genèse de la playstation et les efforts déployés par sa principale cheville ouvrière</t>
  </si>
  <si>
    <t xml:space="preserve">l’autre regard proposé par le livre</t>
  </si>
  <si>
    <t xml:space="preserve">97229182°2366</t>
  </si>
  <si>
    <t xml:space="preserve">Pokedex : de Kanto à Galar</t>
  </si>
  <si>
    <t xml:space="preserve">Une bible recensant les noms, designs et caractéristiques de la grande majorité des petits monstres de la série</t>
  </si>
  <si>
    <t xml:space="preserve">on est vraiment dans un catalogue</t>
  </si>
  <si>
    <t xml:space="preserve">Pokemon – encyclo</t>
  </si>
  <si>
    <t xml:space="preserve">Un ouvrage compilation des principales notions liées à la franchie Pokemon</t>
  </si>
  <si>
    <t xml:space="preserve">plus une encyclopédie sur l’univers pokemon que sur les jeux eux-mêmes</t>
  </si>
  <si>
    <t xml:space="preserve">Pokemon : 100 trucs insolites pour être le meilleur dresseur</t>
  </si>
  <si>
    <t xml:space="preserve">Un petit ouvrage de trivia accompagnant la sortie de pokemon diamant et perle sur switch</t>
  </si>
  <si>
    <t xml:space="preserve">sympa et bien mis en page</t>
  </si>
  <si>
    <t xml:space="preserve">Pong et la mondialisation</t>
  </si>
  <si>
    <t xml:space="preserve">Un ouvrage revenant sur la grande crise du jeu vidéo au début des années 80, de ses causes à la refondation du marché mondial</t>
  </si>
  <si>
    <t xml:space="preserve">très documenté et pourtant accessible</t>
  </si>
  <si>
    <t xml:space="preserve">Portal : science, patate et jeux vidéo</t>
  </si>
  <si>
    <t xml:space="preserve">Portal</t>
  </si>
  <si>
    <t xml:space="preserve">Un document historique sur un jeu de puzzle totalement addictif</t>
  </si>
  <si>
    <t xml:space="preserve">l’analyse de haute volée</t>
  </si>
  <si>
    <t xml:space="preserve">la qualité d’impression, hormis la partie illustrations</t>
  </si>
  <si>
    <t xml:space="preserve">Precarious game : illusion of dream job in videogame industry</t>
  </si>
  <si>
    <t xml:space="preserve">Ilr press</t>
  </si>
  <si>
    <t xml:space="preserve">Un ouvrage analytique sur la gestion du travail et des ressources dans l’industrie du jeu vidéo</t>
  </si>
  <si>
    <t xml:space="preserve">Une vraie critique documentée du monde du travail dans le jeu vidép</t>
  </si>
  <si>
    <t xml:space="preserve">Préhistoire du jeu vidéo</t>
  </si>
  <si>
    <t xml:space="preserve">Ludoscience</t>
  </si>
  <si>
    <t xml:space="preserve">Un ouvrage synthétique sur la préhistoire du jeu vidéo et les premiers titres de « l’industrie »</t>
  </si>
  <si>
    <t xml:space="preserve">l’approche par « focus » qui permet d’assimiler sans se perdre</t>
  </si>
  <si>
    <t xml:space="preserve">la présentation un peu austère</t>
  </si>
  <si>
    <t xml:space="preserve">Presse start – edition collector</t>
  </si>
  <si>
    <t xml:space="preserve">Un ouvrage revenant sur 40 ans d’histoire de la presse jeu vidéo en France, et à l’étranger</t>
  </si>
  <si>
    <t xml:space="preserve">assez exhaustif</t>
  </si>
  <si>
    <t xml:space="preserve">très peu illustré</t>
  </si>
  <si>
    <t xml:space="preserve">Press reset : ruin and recovery in the video game industry</t>
  </si>
  <si>
    <t xml:space="preserve">Grand central publishing</t>
  </si>
  <si>
    <t xml:space="preserve">Un ouvrage qui revient sur le systèmé économique parfois brutal dans le monde du jeu vidéo</t>
  </si>
  <si>
    <t xml:space="preserve">l’analyse pertinente</t>
  </si>
  <si>
    <t xml:space="preserve">Box Z</t>
  </si>
  <si>
    <t xml:space="preserve">L’adaptation cinématographique de Prince of Persia et les sables du temps</t>
  </si>
  <si>
    <t xml:space="preserve">joli et respectueux de l’univers Prince of Persia</t>
  </si>
  <si>
    <t xml:space="preserve">de belles incohérences dans le scénario, où tout le monde se rencontre « par hasard »</t>
  </si>
  <si>
    <t xml:space="preserve">Professeur Layton et la diva éternelle</t>
  </si>
  <si>
    <t xml:space="preserve">Layton</t>
  </si>
  <si>
    <t xml:space="preserve">L’adaptation des aventures du célèbre professeur dans un format film très réussi</t>
  </si>
  <si>
    <t xml:space="preserve">une belle réalisation technique</t>
  </si>
  <si>
    <t xml:space="preserve">Un scénario sympa mais en deça des intrigues des jeux</t>
  </si>
  <si>
    <t xml:space="preserve">Puyo puyo 20th anniversay soundtrack</t>
  </si>
  <si>
    <t xml:space="preserve">compile</t>
  </si>
  <si>
    <t xml:space="preserve">La bande son de la série de jeux de puzzle</t>
  </si>
  <si>
    <t xml:space="preserve">Puyo puyo collection</t>
  </si>
  <si>
    <t xml:space="preserve">Un artbook retrospectif sur la saga de puzzle</t>
  </si>
  <si>
    <t xml:space="preserve">un vrai historique visuel</t>
  </si>
  <si>
    <t xml:space="preserve">très peu de texte</t>
  </si>
  <si>
    <t xml:space="preserve">Qui a peur des jeux vidéo?</t>
  </si>
  <si>
    <t xml:space="preserve">Editions Albin Michel</t>
  </si>
  <si>
    <t xml:space="preserve">Un ouvrage analytique permettant d’appréhender les dérives du jeu vidéo et les moyens de faire face</t>
  </si>
  <si>
    <t xml:space="preserve">le bon mix entre historique et analytique autour des peurs et croyances autour du jeu vidéo</t>
  </si>
  <si>
    <t xml:space="preserve">Racisme et jeu vidéo</t>
  </si>
  <si>
    <t xml:space="preserve">z- multiples (sociologie du jeu vidéo, racisme et jeu vidéo)</t>
  </si>
  <si>
    <t xml:space="preserve">Msh Paris</t>
  </si>
  <si>
    <t xml:space="preserve">Un ouvrage partant d’exemples du jeu vidéo pour mieux montrer les stéréotypes de race présents dans le jeu vidéo à travers les années</t>
  </si>
  <si>
    <t xml:space="preserve">Raconteurs d’histoires – les 1000 visages du scénariste de jeu vidéo</t>
  </si>
  <si>
    <t xml:space="preserve">Des regards croisés sur la notion de scénario et de scénariste dans le jeu vidéo</t>
  </si>
  <si>
    <t xml:space="preserve">le propos général intéressant</t>
  </si>
  <si>
    <t xml:space="preserve">Ralph Baer - père des jeux vidéo</t>
  </si>
  <si>
    <t xml:space="preserve">magnavox</t>
  </si>
  <si>
    <t xml:space="preserve">odyssey</t>
  </si>
  <si>
    <t xml:space="preserve">Une biographie de l’inventeur de la première console de jeu, l’odyssée, et des nombreuses péripéties de sa carrière face aux mastodontes de l’industrie</t>
  </si>
  <si>
    <t xml:space="preserve">Records du jeu vidéo</t>
  </si>
  <si>
    <t xml:space="preserve">Un ouvrage relatant les grands records du jeu vidéo, de sa création aux années 2015</t>
  </si>
  <si>
    <t xml:space="preserve">des informations très intéressantes sur certains records incroyables, ou totalement fantasques</t>
  </si>
  <si>
    <t xml:space="preserve">forcément incomplet</t>
  </si>
  <si>
    <t xml:space="preserve">Replay -  the history of video games</t>
  </si>
  <si>
    <t xml:space="preserve">Yellow ant</t>
  </si>
  <si>
    <t xml:space="preserve">Un ouvrage historique assez complet sur l’histoire des jeux vidéo entre les années 70 et 2010</t>
  </si>
  <si>
    <t xml:space="preserve">le contenu particulièrement dense</t>
  </si>
  <si>
    <t xml:space="preserve">la mise en page particulièrement étouffante, avec 3 images noyées dans un pavé de texte</t>
  </si>
  <si>
    <t xml:space="preserve">Resident evil - des zombies et des hommes</t>
  </si>
  <si>
    <t xml:space="preserve">Un ouvrage historique et analytique sur l’une des séries de survival horror les plus emblématiques du jeu vidéo</t>
  </si>
  <si>
    <t xml:space="preserve">Residen evil:l’anthologie des 25 ans</t>
  </si>
  <si>
    <t xml:space="preserve">Nickel media</t>
  </si>
  <si>
    <t xml:space="preserve">Un magazine recap sur la série resident evil du premier au 7eme volet</t>
  </si>
  <si>
    <t xml:space="preserve">un bon résumé, bien illustré</t>
  </si>
  <si>
    <t xml:space="preserve">rien de bien nouveau quand même</t>
  </si>
  <si>
    <t xml:space="preserve">Retro game n°2</t>
  </si>
  <si>
    <t xml:space="preserve">z- multiples (castlevania, aleste, mario)</t>
  </si>
  <si>
    <t xml:space="preserve">extra fun games</t>
  </si>
  <si>
    <t xml:space="preserve">Un magazine qui revient sur l’origine de pépites du monde rétro</t>
  </si>
  <si>
    <t xml:space="preserve">le concentré de nostalgie</t>
  </si>
  <si>
    <t xml:space="preserve">le format un poil court</t>
  </si>
  <si>
    <t xml:space="preserve">Retro game n°3</t>
  </si>
  <si>
    <t xml:space="preserve">z- multiples (megaman, panzer dragoon, mana)</t>
  </si>
  <si>
    <t xml:space="preserve">Retro game n°4</t>
  </si>
  <si>
    <t xml:space="preserve">z- multiples (actraiser, golvellius)</t>
  </si>
  <si>
    <t xml:space="preserve">Retro gamer collection vol 1</t>
  </si>
  <si>
    <t xml:space="preserve">z- multiples (bizarre creations, naughty dog)</t>
  </si>
  <si>
    <t xml:space="preserve">z- multiples (warcraft, lode runner, baldur’s gate, adventure, final fantasy, breakout, pitfall, street fighter, starfox)</t>
  </si>
  <si>
    <t xml:space="preserve">z- multiples (shigeru miyamoto, sid meier)</t>
  </si>
  <si>
    <t xml:space="preserve">retrogamer collection</t>
  </si>
  <si>
    <t xml:space="preserve">complet et plein d’informations</t>
  </si>
  <si>
    <t xml:space="preserve">juste la traduction du magazine anglais</t>
  </si>
  <si>
    <t xml:space="preserve">Box mag 1</t>
  </si>
  <si>
    <t xml:space="preserve">Retro gamer collection vol 2</t>
  </si>
  <si>
    <t xml:space="preserve">z- multiples (atari, domark)</t>
  </si>
  <si>
    <t xml:space="preserve">z- multiples (frogger, bubble bobble, space harrier, computer space, tetris, double dragon, final fantasy, sonic)</t>
  </si>
  <si>
    <t xml:space="preserve">Retro gamer collection vol 3</t>
  </si>
  <si>
    <t xml:space="preserve">z- multiples (virgin games, broderbund)</t>
  </si>
  <si>
    <t xml:space="preserve">z- multiples (sonic, lemmings, road rash, mana, missile command, pacman)</t>
  </si>
  <si>
    <t xml:space="preserve">Retro gamer collection vol 4</t>
  </si>
  <si>
    <t xml:space="preserve">z- multiples (dynamix, durell software)</t>
  </si>
  <si>
    <t xml:space="preserve">z- multiples (metroid, asteroids, myst, strider, shenmue, colecovision, msx, playstation, nomad)</t>
  </si>
  <si>
    <t xml:space="preserve">z- multiples (David Crane)</t>
  </si>
  <si>
    <t xml:space="preserve">Retro gamer collection vol 5</t>
  </si>
  <si>
    <t xml:space="preserve">z- multiples (saturn, neogeo, speedball, atari 7800, space harrier, lotus, pokemon, f-zero, elite)</t>
  </si>
  <si>
    <t xml:space="preserve">Retro gamer collection vol 6</t>
  </si>
  <si>
    <t xml:space="preserve">z- multiples (nintendo, eurocom, 21st century entertainment)</t>
  </si>
  <si>
    <t xml:space="preserve">z- multiples (micromachines, nomad soul, wipeout, street fighter, tetris, ikari warrior)</t>
  </si>
  <si>
    <t xml:space="preserve">Retro gamer collection vol 7</t>
  </si>
  <si>
    <t xml:space="preserve">z- multiples (microids, probe)</t>
  </si>
  <si>
    <t xml:space="preserve">z- multiples (civilization, hydro thunder, quake, dead or alive, fatal fury, game boy advance)</t>
  </si>
  <si>
    <t xml:space="preserve">Ed Fries</t>
  </si>
  <si>
    <t xml:space="preserve">Retro gamer collection vol 8</t>
  </si>
  <si>
    <t xml:space="preserve">z- multiples (delphine software, big fine software)</t>
  </si>
  <si>
    <t xml:space="preserve">z- multiples (outrun, pc kid, fire and ice, combat, fur fighters)</t>
  </si>
  <si>
    <t xml:space="preserve">z- multiples (Yu Suzuki, Al Alcorn)</t>
  </si>
  <si>
    <t xml:space="preserve">Retro gamer collection vol 9</t>
  </si>
  <si>
    <t xml:space="preserve">z- multiples (codemasters, beyond games)</t>
  </si>
  <si>
    <t xml:space="preserve">z- multiples (sonic, mario, pokemon, resident evil, crash bandicoot, worms, warcraft, streets of rage)</t>
  </si>
  <si>
    <t xml:space="preserve">Retro gamer collection vol 10</t>
  </si>
  <si>
    <t xml:space="preserve">z- multiples (blitz game studio, imagic, nintendo)</t>
  </si>
  <si>
    <t xml:space="preserve">z- multiples (diablo, sega rally, pandemonium, destruction derby)</t>
  </si>
  <si>
    <t xml:space="preserve">Satoru Okada</t>
  </si>
  <si>
    <t xml:space="preserve">Retro gamer collection vol 11</t>
  </si>
  <si>
    <t xml:space="preserve">z- multiples (discworld, gex, zelda, bubsy, zool, half life, iron soldier)</t>
  </si>
  <si>
    <t xml:space="preserve">Retro gamer collection vol 12</t>
  </si>
  <si>
    <t xml:space="preserve">z- multiples (dma design</t>
  </si>
  <si>
    <t xml:space="preserve">z- multiples (star wars, medal of honor, mario, call of cthlulhu, road rash, final fantasy)</t>
  </si>
  <si>
    <t xml:space="preserve">Retro gamer collection vol 13</t>
  </si>
  <si>
    <t xml:space="preserve">z- multiples (ys, wolfenstein, wild guns, toonstruck, phoenix wright)</t>
  </si>
  <si>
    <t xml:space="preserve">Retro gamer collection vol 14</t>
  </si>
  <si>
    <t xml:space="preserve">z- multiples (sierra, amstrad)</t>
  </si>
  <si>
    <t xml:space="preserve">z- multiples (chuck rock, mario, contra, xbox)</t>
  </si>
  <si>
    <t xml:space="preserve">Kevin Bayliss</t>
  </si>
  <si>
    <t xml:space="preserve">Retro gamer collection vol 15</t>
  </si>
  <si>
    <t xml:space="preserve">z- multiples (looking glass, warthog games)</t>
  </si>
  <si>
    <t xml:space="preserve">z- multiples (sonic, need for speed, lomax, street fighter)</t>
  </si>
  <si>
    <t xml:space="preserve">Retro gamer collection vol 16</t>
  </si>
  <si>
    <t xml:space="preserve">digital pictures</t>
  </si>
  <si>
    <t xml:space="preserve">z- multiples (hitman, earthworm jim, donkey kong)</t>
  </si>
  <si>
    <t xml:space="preserve">Brian Colin</t>
  </si>
  <si>
    <t xml:space="preserve">Retro gamer collection vol 17</t>
  </si>
  <si>
    <t xml:space="preserve">z- multiples (snk, team 17)</t>
  </si>
  <si>
    <t xml:space="preserve">z- multiples (fallout, resident evil)</t>
  </si>
  <si>
    <t xml:space="preserve">z- multiples (gregg tavares, alain fernandes)</t>
  </si>
  <si>
    <t xml:space="preserve">Retro gamer collection vol 18</t>
  </si>
  <si>
    <t xml:space="preserve">z- multiples (goldeneye, another world, daytona, galaxy force, megadrive)</t>
  </si>
  <si>
    <t xml:space="preserve">z- multiples (David Mullich, Ken williams)</t>
  </si>
  <si>
    <t xml:space="preserve">Retro gamer collection vol 19</t>
  </si>
  <si>
    <t xml:space="preserve">adaptations et jeux vidéo</t>
  </si>
  <si>
    <t xml:space="preserve">z- multiples (emerald software, bits studio, cocktel vision, ocean)</t>
  </si>
  <si>
    <t xml:space="preserve">z- multiples (baldur’s gate, cool spot, shenmue, eyetoy, getaway, game boy color, toki, spyro, ninja gaiden, narc, megaman)</t>
  </si>
  <si>
    <t xml:space="preserve">z- multiples (dave saunders, ashkey routledge)</t>
  </si>
  <si>
    <t xml:space="preserve">Box mag 2</t>
  </si>
  <si>
    <t xml:space="preserve">Retro gamer collection vol 20</t>
  </si>
  <si>
    <t xml:space="preserve">z- multiples (bitmap brothers, pixelheart)</t>
  </si>
  <si>
    <t xml:space="preserve">z- multiples (jaguar, mortal kombat, tetris, total war, gods, dog’s life, bushido, longest journey)</t>
  </si>
  <si>
    <t xml:space="preserve">z- multiples (peter mcconnel, chris shrigley)</t>
  </si>
  <si>
    <t xml:space="preserve">Retro gamer collection vol 21</t>
  </si>
  <si>
    <t xml:space="preserve">Genre – simulations immersives</t>
  </si>
  <si>
    <t xml:space="preserve">z- multiples (konami, kingsoft, mythos games, mastertronic)</t>
  </si>
  <si>
    <t xml:space="preserve">z- multiples (zelda, game boy, castlevania, burnout, guilty gear, sonic adventure, ultracore, afterlife, zero tolerance, yie ar kung fu, amiga cd 32)</t>
  </si>
  <si>
    <t xml:space="preserve">z- multiples (stoo campbridge, rebecca heineman)</t>
  </si>
  <si>
    <t xml:space="preserve">Retro gamer collection vol 22</t>
  </si>
  <si>
    <t xml:space="preserve">western et jeux vidéo</t>
  </si>
  <si>
    <t xml:space="preserve">z- multiples (M2, atomic planet, tower studios)</t>
  </si>
  <si>
    <t xml:space="preserve">z- multiples (Doom, Tenchu, columns, rock n roll racing, sims, alien, x-com, gemini wing, frogger, road runner, badlands, alex kidd)</t>
  </si>
  <si>
    <t xml:space="preserve">z- multiples (Vincent Baillet, kevin edwards)</t>
  </si>
  <si>
    <t xml:space="preserve">Retro gamer collection vol 23</t>
  </si>
  <si>
    <t xml:space="preserve">z- multiples (atari, falcom, arc system works, black legend)</t>
  </si>
  <si>
    <t xml:space="preserve">z- multiples (space invaders, splinter cell, blackthorne, space taxi, conan, gun, bactron, thrust, Shadow Dancer, g-loc, adventure island, urban strike, pole position, warlords, roller coaster tycoon)</t>
  </si>
  <si>
    <t xml:space="preserve">z- multiples (Steve Russel, François Lionet)</t>
  </si>
  <si>
    <t xml:space="preserve">Retro gamer collection vol 24</t>
  </si>
  <si>
    <t xml:space="preserve">genre – infiltration, import et jeu vidéo</t>
  </si>
  <si>
    <t xml:space="preserve">z- multiples (ocean, running with scissors, the software toolworks)</t>
  </si>
  <si>
    <t xml:space="preserve">z- multiples (star wars : knights of the old republic, street racer, spiderman, farcry, twin cobra, robocop, time crisis, zx spectrum, gauntlet, marble madness, mario, dragon spirit, commandos, ghost hunters, nosferatu, the great escape, space wars, full tilt pinball, ninja spirit)</t>
  </si>
  <si>
    <t xml:space="preserve">stefano arnhold</t>
  </si>
  <si>
    <t xml:space="preserve">Retro gamer collection vol 25</t>
  </si>
  <si>
    <t xml:space="preserve">guerre des consoles</t>
  </si>
  <si>
    <t xml:space="preserve">Intelligent games</t>
  </si>
  <si>
    <t xml:space="preserve">z- multiples (dead or alive, ngage, pacman, ant attack, arkanum, eternal darkness, plok, monster hunter, skidmarks, spy hunter, sakura wars, mystical ninja, skool daze, suicide express, tony hawk’s pro skater, gabriel knight, the settlers, animal crossing, beneath a steel sky)</t>
  </si>
  <si>
    <t xml:space="preserve">Howard Ruben</t>
  </si>
  <si>
    <t xml:space="preserve">Retro gamer collection vol 26</t>
  </si>
  <si>
    <t xml:space="preserve">graphismes</t>
  </si>
  <si>
    <t xml:space="preserve">z- multiples (Disney)</t>
  </si>
  <si>
    <t xml:space="preserve">z- multiples (megaman, half-life, 3D monster maze, Alex kidd, shadowman, lure of the temptress, fist, soleil, double dragon, space harrier, battlezone, hexen, disaster report, destruction derby, neogeo cd, pc-fx, sega mark III, special crime investigation, claw, half-life)</t>
  </si>
  <si>
    <t xml:space="preserve">Tony Pomfret</t>
  </si>
  <si>
    <t xml:space="preserve">Retro gamer collection vol 27</t>
  </si>
  <si>
    <t xml:space="preserve">z- multiples (myst, chining force, prince of persia, worms, silent hill, guitar hero, samurai shodown, dominos, chroniques de riddick, scuba dive, john madden football, punch and judy, the detective game, black tiger, castlevania, rocket knight adventure, skies of arkadia, hard drivin’, green berret, turrican, time splitters, virtual boy, famicom disk system, supergraphx)</t>
  </si>
  <si>
    <t xml:space="preserve">Mike Archer</t>
  </si>
  <si>
    <t xml:space="preserve">Retro gamer collection vol 28</t>
  </si>
  <si>
    <t xml:space="preserve">z- multiples (Arcade, genre – metroidvania)</t>
  </si>
  <si>
    <t xml:space="preserve">z- multiples (monkey island, neo-geo, pitfall, conker, parappa the rapper, karateka, robocop vs terminator, matrix, astro clone, pharaon, star wars rebel assault, outrunners, zomies ate my neighbours, simpsons, fighters megamix, </t>
  </si>
  <si>
    <t xml:space="preserve">z- multiples (Jon Dean, Chris Cannon)</t>
  </si>
  <si>
    <t xml:space="preserve">Retro gamer collection vol 29</t>
  </si>
  <si>
    <t xml:space="preserve">Retro gamer collection vol 30</t>
  </si>
  <si>
    <t xml:space="preserve">Retro gamer collection vol 31</t>
  </si>
  <si>
    <t xml:space="preserve">Retro gaming - the game</t>
  </si>
  <si>
    <t xml:space="preserve">z- multiples (sega, nintendo, sony,)</t>
  </si>
  <si>
    <t xml:space="preserve">z- multiples (mario kart, starfox, final fantasy, shenmue, metroid, shenmue)</t>
  </si>
  <si>
    <t xml:space="preserve">link digital spirit</t>
  </si>
  <si>
    <t xml:space="preserve">Un hors serie retrogaming se focalisant sur plusieurs sujets clés</t>
  </si>
  <si>
    <t xml:space="preserve">un bon résumé général</t>
  </si>
  <si>
    <t xml:space="preserve">sommaire</t>
  </si>
  <si>
    <t xml:space="preserve">Retrogaming – a byte sized history of video games – from Atari to Zelda</t>
  </si>
  <si>
    <t xml:space="preserve">Lom art</t>
  </si>
  <si>
    <t xml:space="preserve">Un oiuvrage synthétique sur l’histoire du jeu vidéo </t>
  </si>
  <si>
    <t xml:space="preserve">un petit format qui résume bien les œuvres majeures</t>
  </si>
  <si>
    <t xml:space="preserve">Retrogaming - consoles et jv de notre enfance</t>
  </si>
  <si>
    <t xml:space="preserve">Editions ouest-France</t>
  </si>
  <si>
    <t xml:space="preserve">Un ouvrage revenant sur les grands événements du monde du jeu vidéo dans les années 80 à 90</t>
  </si>
  <si>
    <t xml:space="preserve">un très bon rédumé didactique, bien mis en page</t>
  </si>
  <si>
    <t xml:space="preserve">assez superficiel</t>
  </si>
  <si>
    <t xml:space="preserve">Retrogaming : une histoire des jeux vidéo</t>
  </si>
  <si>
    <t xml:space="preserve">La martinière</t>
  </si>
  <si>
    <t xml:space="preserve">Un ouvrage retrospectif sur l’avènement et le développement du jeu vidéo</t>
  </si>
  <si>
    <t xml:space="preserve">bien fait et bien illustré</t>
  </si>
  <si>
    <t xml:space="preserve">assez succinct, avec quelques belles coquilles et contresens qui laissent penser à du google translate</t>
  </si>
  <si>
    <t xml:space="preserve">Retro mag 0 – snes</t>
  </si>
  <si>
    <t xml:space="preserve">Un magazine récap sur la grande star  de Nintendo</t>
  </si>
  <si>
    <t xml:space="preserve">un bon panorama du sujet</t>
  </si>
  <si>
    <t xml:space="preserve">le contenu de qualité, mais standard</t>
  </si>
  <si>
    <t xml:space="preserve">Retro mag 1 – mega drive</t>
  </si>
  <si>
    <t xml:space="preserve">Un magazine récap sur la grande star de Sega</t>
  </si>
  <si>
    <t xml:space="preserve">Retro mag 2 – beat them up</t>
  </si>
  <si>
    <t xml:space="preserve">Un magazine récap sur un genre star des années 90</t>
  </si>
  <si>
    <t xml:space="preserve">Retro mag 3 – game boy</t>
  </si>
  <si>
    <t xml:space="preserve">game boy</t>
  </si>
  <si>
    <t xml:space="preserve">Un magazine récap sur la console portable star de Nintendo</t>
  </si>
  <si>
    <t xml:space="preserve">le contenu de qualité mais desservi par la mise en page</t>
  </si>
  <si>
    <t xml:space="preserve">Retro mag 4 – 1989</t>
  </si>
  <si>
    <t xml:space="preserve">Année 1989</t>
  </si>
  <si>
    <t xml:space="preserve">z- multiples (Toki, Gradius, Strider, wonderboy,gunhed, marvel land, duck tales, lolo, psycho fox, megaman, adam’s family,)</t>
  </si>
  <si>
    <t xml:space="preserve">Un magazine récap sur une belle année de jeu vidéo</t>
  </si>
  <si>
    <t xml:space="preserve">Retro mag 5 – zelda</t>
  </si>
  <si>
    <t xml:space="preserve">Un magazine récap sur la saga zelda</t>
  </si>
  <si>
    <t xml:space="preserve">Retro mag 6 – playstation</t>
  </si>
  <si>
    <t xml:space="preserve">z- multiples (tomb raider, alunda, destruction derby, gran turismo, tekken, rayman, parappa the rapper, final fantasy, cool boarders, metal gear, oddworld, time crisis, resident evil))</t>
  </si>
  <si>
    <t xml:space="preserve">Un magazine récap sur la révolution playstation</t>
  </si>
  <si>
    <t xml:space="preserve">Retro mag 7 – pop corn movies</t>
  </si>
  <si>
    <t xml:space="preserve">z- multiples (cinéma et jeu vidéo, mfmv)</t>
  </si>
  <si>
    <t xml:space="preserve">z- multiples (alien, jurassic park, die hard, willow, hook, stargate, indiana jones, retour vers le futur, famille addams, space jam, robocop, terminator, mission impossible, dune)</t>
  </si>
  <si>
    <t xml:space="preserve">Un magazine sur l’adaptation de films cultes en jeu vidéo</t>
  </si>
  <si>
    <t xml:space="preserve">Retro mag – chroniques retro 1 Donkey kong</t>
  </si>
  <si>
    <t xml:space="preserve">Un mook récap sur une grande série du jeu vidéo</t>
  </si>
  <si>
    <t xml:space="preserve">le propos très fouillé</t>
  </si>
  <si>
    <t xml:space="preserve">Retro mag – chroniques retro 2 Castlevania</t>
  </si>
  <si>
    <t xml:space="preserve">le manque d’illustrations d’envergure</t>
  </si>
  <si>
    <t xml:space="preserve">Retro mag – chroniques retro 3 shoot them up verticaux</t>
  </si>
  <si>
    <t xml:space="preserve">il est où le tome sur les horizontaux ?</t>
  </si>
  <si>
    <t xml:space="preserve">Retro mag – chroniques retro 4 – Aladdin et le roi lion</t>
  </si>
  <si>
    <t xml:space="preserve">z- multiples (roi lion, aladdin)</t>
  </si>
  <si>
    <t xml:space="preserve">Un mook revenant sur deux licences phares de disney, notamment dans le jeu vidéo</t>
  </si>
  <si>
    <t xml:space="preserve">ne tranche pas le débat snes vs megadrive</t>
  </si>
  <si>
    <t xml:space="preserve">Retrolazer 1</t>
  </si>
  <si>
    <t xml:space="preserve">satoru okada</t>
  </si>
  <si>
    <t xml:space="preserve">Un mook sur la grande époque des années 80/90</t>
  </si>
  <si>
    <t xml:space="preserve">le côté nostalgique assumé</t>
  </si>
  <si>
    <t xml:space="preserve">le contenu scientifique très variable, avec parfois de belles erreurs</t>
  </si>
  <si>
    <t xml:space="preserve">Retrolazer 2</t>
  </si>
  <si>
    <t xml:space="preserve">Un mook sur la grande époque des années 80/91</t>
  </si>
  <si>
    <t xml:space="preserve">Retrolazer 3</t>
  </si>
  <si>
    <t xml:space="preserve">z- multiples (mortal kombat, electric dreams)</t>
  </si>
  <si>
    <t xml:space="preserve">Un mook sur la grande époque des années 80/92</t>
  </si>
  <si>
    <t xml:space="preserve">Retrolazer 4</t>
  </si>
  <si>
    <t xml:space="preserve">mascottes de jeu vidéo</t>
  </si>
  <si>
    <t xml:space="preserve">toki</t>
  </si>
  <si>
    <t xml:space="preserve">Un mook sur la grande époque des années 80/93</t>
  </si>
  <si>
    <t xml:space="preserve">Retrolazer 5</t>
  </si>
  <si>
    <t xml:space="preserve">Un mook sur la grande époque des années 80/94</t>
  </si>
  <si>
    <t xml:space="preserve">Retrolazer 6</t>
  </si>
  <si>
    <t xml:space="preserve">Un mook sur la grande époque des années 80/95</t>
  </si>
  <si>
    <t xml:space="preserve">Retrolazer 7</t>
  </si>
  <si>
    <t xml:space="preserve">Un mook sur la grande époque des années 80/96</t>
  </si>
  <si>
    <t xml:space="preserve">Retrolazer 8</t>
  </si>
  <si>
    <t xml:space="preserve">z- multiples (windjammers, les schtroumphs)</t>
  </si>
  <si>
    <t xml:space="preserve">Retrolazer 9</t>
  </si>
  <si>
    <t xml:space="preserve">Un mook sur la grande époque des années 80/97</t>
  </si>
  <si>
    <t xml:space="preserve">Retrolazer 10</t>
  </si>
  <si>
    <t xml:space="preserve">Retrolazer 11</t>
  </si>
  <si>
    <t xml:space="preserve">Un mook sur la grande époque des années 80/98</t>
  </si>
  <si>
    <t xml:space="preserve">Retrolazer 12</t>
  </si>
  <si>
    <t xml:space="preserve">Retrolazer 13</t>
  </si>
  <si>
    <t xml:space="preserve">Un mook sur la grande époque des années 80/99</t>
  </si>
  <si>
    <t xml:space="preserve">Retro mag pack </t>
  </si>
  <si>
    <t xml:space="preserve">Un cd d’archives des opus du magazine retro mag comprenant les trois tomes du magazine papier du même nom</t>
  </si>
  <si>
    <t xml:space="preserve">Retro vers le futur - kirby</t>
  </si>
  <si>
    <t xml:space="preserve">Un ouvrage recensant les différents opus Kirby sortis sur les différents consoles de jeu</t>
  </si>
  <si>
    <t xml:space="preserve">le voyage nostaliguqe dans le monde de Kirby</t>
  </si>
  <si>
    <t xml:space="preserve">la mise en page très perfectible</t>
  </si>
  <si>
    <t xml:space="preserve">RPG – du papier au pixel</t>
  </si>
  <si>
    <t xml:space="preserve">Un ouvrage consacré à l’analyse des connexions entre jeu de rôle papier et jeu de rôle virtuel</t>
  </si>
  <si>
    <t xml:space="preserve">le bon panorama du genre</t>
  </si>
  <si>
    <t xml:space="preserve">avoir toutes les illustrations en couleur n’aurait pas fait de mal</t>
  </si>
  <si>
    <t xml:space="preserve">RPG Maker for teens</t>
  </si>
  <si>
    <t xml:space="preserve">Guide et analyse</t>
  </si>
  <si>
    <t xml:space="preserve">Rpg maker</t>
  </si>
  <si>
    <t xml:space="preserve">Cengage Learning PTR</t>
  </si>
  <si>
    <t xml:space="preserve">Un ouvrage guide permettant d’optimiser la création de jeux d’avanture via les outils RPG maker</t>
  </si>
  <si>
    <t xml:space="preserve">un vrai ouvrage de découverte et d’inspiration</t>
  </si>
  <si>
    <t xml:space="preserve">demande d’adapter les apprentissages aux multiples versions du programme</t>
  </si>
  <si>
    <t xml:space="preserve">Sagas cultes du jeu vidéo</t>
  </si>
  <si>
    <t xml:space="preserve">z- multiples (GTA, tomb raider, uncharted, assassin’s creed, metal gear, megaman, myst, final fantasy, god of war, zelda, crash bandicoot, street fighter, call of duty, mario, star wars, resident evil</t>
  </si>
  <si>
    <t xml:space="preserve">Un hors série du magazine gamer dédié aux grandes séries de jeux vidéo des années 70 à la fin des années 2010</t>
  </si>
  <si>
    <t xml:space="preserve">une bonne synthèse</t>
  </si>
  <si>
    <t xml:space="preserve">le propos très superficiel</t>
  </si>
  <si>
    <t xml:space="preserve">Sagas cultes du jeu vidéo volume 2</t>
  </si>
  <si>
    <t xml:space="preserve">z- multiples (Quantic Dream, Naughty Dog, Marvel)</t>
  </si>
  <si>
    <t xml:space="preserve">z- multiples (elder scrolls, deus ex, gran turismo, farcry, tekken, fallout, mass effect, fifa, gears of war, pokemon, fable, wolfenstein, dead space, dark souls, ratch &amp; clank, red dead redemption, forza)</t>
  </si>
  <si>
    <t xml:space="preserve">Saint Seiya – retrospective</t>
  </si>
  <si>
    <t xml:space="preserve">Un ouvrage historique sur les intéractions entre la série anime et le monde du jeu vidéo des années 70 à fin 2010</t>
  </si>
  <si>
    <t xml:space="preserve">une belle entrée en matière dans l’univers et les jeux</t>
  </si>
  <si>
    <t xml:space="preserve">peu de profondeur</t>
  </si>
  <si>
    <t xml:space="preserve">Un film déconnant prenant place dans un univers fortement inspiré par le jeu vidéo, et la licence no more heroes en particulier</t>
  </si>
  <si>
    <t xml:space="preserve">le petit côté « boss rush » mode du film</t>
  </si>
  <si>
    <t xml:space="preserve">Secret of mana- seiken densetsu 2 ost</t>
  </si>
  <si>
    <t xml:space="preserve">secret of mana</t>
  </si>
  <si>
    <t xml:space="preserve">Hiroki Kikuta </t>
  </si>
  <si>
    <t xml:space="preserve">La bande son d’un des grands A-RPG de la super Nintendo</t>
  </si>
  <si>
    <t xml:space="preserve">les thèmes entrainants et variés</t>
  </si>
  <si>
    <t xml:space="preserve">ça aurait été sympa d’ajouter les thèmes du remake</t>
  </si>
  <si>
    <t xml:space="preserve">Sega archives</t>
  </si>
  <si>
    <t xml:space="preserve">Un ouvrage récapitulatif de l’histoire de Sega de sa création jusqu’à sa reconversion en éditeur de jeu suite à l’échec de la dreamcast</t>
  </si>
  <si>
    <t xml:space="preserve">une vraie rétrospective fouillé</t>
  </si>
  <si>
    <t xml:space="preserve">Sega c’était plus fort que toi</t>
  </si>
  <si>
    <t xml:space="preserve">Un ouvrage récapitulatif sur l’histoire de Sega, se se genèse à sa décision de quitter le marché du hardware</t>
  </si>
  <si>
    <t xml:space="preserve">Superbement complet</t>
  </si>
  <si>
    <t xml:space="preserve">Sekiro : la seconde vie des souls</t>
  </si>
  <si>
    <t xml:space="preserve">Sekiro</t>
  </si>
  <si>
    <t xml:space="preserve">Un ouvrage analytique revenant sur le successeur spirituel de la saga Souls</t>
  </si>
  <si>
    <t xml:space="preserve">Sensei – entretiens avec les maîtres du jeu vidéo japonais</t>
  </si>
  <si>
    <t xml:space="preserve">z- multiples (suda 51, hironobu sakaguchi, yoshiro kimura, tomohiro nishikado, toshihiro nagoshi, naoto oshima, manabu kusunoki, toru iwatani, yutaka sugano, masamitsu niitani, koji igarashi, yoshitaka murayama, </t>
  </si>
  <si>
    <t xml:space="preserve">Un recueil d’interviews de grands créateurs sur leurs créations phares et l’industrie du jeu vidéo</t>
  </si>
  <si>
    <t xml:space="preserve">les témoignages vraiment passionnants</t>
  </si>
  <si>
    <t xml:space="preserve">la mise en page un peu tristoune</t>
  </si>
  <si>
    <t xml:space="preserve">Service Games: The Rise and Fall of SEGA</t>
  </si>
  <si>
    <t xml:space="preserve">Un ouvrage retraçant l’intégralité de l’histoire de Sega de sa genèse à l’échec de la Dreamcast et sa reconversion en éditeur de jeu</t>
  </si>
  <si>
    <t xml:space="preserve">le contenu pointu et passionnant</t>
  </si>
  <si>
    <t xml:space="preserve">le manque d’illustrations, et l’impression en noir et blanc</t>
  </si>
  <si>
    <t xml:space="preserve">Sex in video games</t>
  </si>
  <si>
    <t xml:space="preserve">Un ouvrage analytique sur la place et la représentation du sexe dans le monde des jeux vidéo</t>
  </si>
  <si>
    <t xml:space="preserve">le contenu souvent de grande qualité</t>
  </si>
  <si>
    <t xml:space="preserve">un vrai bordel niveau mis en page, avec trois illustrations qui se courent après</t>
  </si>
  <si>
    <t xml:space="preserve">Une biographie du créateur prodige de Nintendo, de ses premières années à son évolution au sein de la société Nintendo</t>
  </si>
  <si>
    <t xml:space="preserve">les développements bien construits et finement illustrés</t>
  </si>
  <si>
    <t xml:space="preserve">des illustrations couleurs auraient été appréciées</t>
  </si>
  <si>
    <t xml:space="preserve">Shining Blade/Ark -collection of visual materials</t>
  </si>
  <si>
    <t xml:space="preserve">Un artbook des jeux éponymes, empreints d’une grande finesse artistique</t>
  </si>
  <si>
    <t xml:space="preserve">Shining tears – collection of visual materials</t>
  </si>
  <si>
    <t xml:space="preserve">Un artbook du jeu éponyme, empreint d’une grande finesse artistique</t>
  </si>
  <si>
    <t xml:space="preserve">les artworks bien mis en valeur</t>
  </si>
  <si>
    <t xml:space="preserve">Shmup – super Nintendo</t>
  </si>
  <si>
    <t xml:space="preserve">Genre – shoot them up</t>
  </si>
  <si>
    <t xml:space="preserve">Une bible des shooters de légende de la super Nintendo</t>
  </si>
  <si>
    <t xml:space="preserve">le mix entre illustrations et explications</t>
  </si>
  <si>
    <t xml:space="preserve">la mise en page perfectible et le grand format qui rend la lecture peu pratique</t>
  </si>
  <si>
    <t xml:space="preserve">Shovel knight – official design works</t>
  </si>
  <si>
    <t xml:space="preserve">Shovel Knight</t>
  </si>
  <si>
    <t xml:space="preserve">Un artbook reprenant les meilleurs concept arts du jeu de plateforme rétro inspiré de l’ère 8 bits</t>
  </si>
  <si>
    <t xml:space="preserve">on aurait aimé plus de détails dans la partie interview</t>
  </si>
  <si>
    <t xml:space="preserve">Sid Meier’s memoirs</t>
  </si>
  <si>
    <t xml:space="preserve">z- multiples (Firaxis, Microprose)</t>
  </si>
  <si>
    <t xml:space="preserve">Un ouvrage autobiographqiue sur la vie d’un grand créateur de jeux de gestion</t>
  </si>
  <si>
    <t xml:space="preserve">une biograpjhie et une belle analyse en sus</t>
  </si>
  <si>
    <t xml:space="preserve">Sans doute l’une des meilleures adaptations de jeux vidéo au grand écran, malgré un contenu pouvant choquer</t>
  </si>
  <si>
    <t xml:space="preserve">l’univers silent hill vraiment respecté</t>
  </si>
  <si>
    <t xml:space="preserve">Silent hill - bienvenue à silent hill</t>
  </si>
  <si>
    <t xml:space="preserve">Un ouvrage revenant sur la genèse et les thématiques explorées par la série de jeux silent hill</t>
  </si>
  <si>
    <t xml:space="preserve">Silent Hill - le moteur de la terreur</t>
  </si>
  <si>
    <t xml:space="preserve">Un ouvrage analysant les leviers de l’horreur utilisés par la série de jeux silent hill</t>
  </si>
  <si>
    <t xml:space="preserve">la ualité de l’analyse</t>
  </si>
  <si>
    <t xml:space="preserve">le format paysage A4, c’est une blague ?</t>
  </si>
  <si>
    <t xml:space="preserve">Silent hill 2 soundtrack</t>
  </si>
  <si>
    <t xml:space="preserve">L’une des meilleures bande-son de la saga d’horreur de Konami</t>
  </si>
  <si>
    <t xml:space="preserve">la meilleure bande-son de la série</t>
  </si>
  <si>
    <t xml:space="preserve">pas tant de pistes que ça</t>
  </si>
  <si>
    <t xml:space="preserve">Simulating good and evil : the morality and politics of video games</t>
  </si>
  <si>
    <t xml:space="preserve">Rutgers University Press </t>
  </si>
  <si>
    <t xml:space="preserve">Un oiuvrage revenant sur les aspects de moralité dans les jeux vidéo</t>
  </si>
  <si>
    <t xml:space="preserve">le sujet bien traité</t>
  </si>
  <si>
    <t xml:space="preserve">Skyrim</t>
  </si>
  <si>
    <t xml:space="preserve">skyrim</t>
  </si>
  <si>
    <t xml:space="preserve">L’histoire d’un épisode majeur de la saga des elder scrolls</t>
  </si>
  <si>
    <t xml:space="preserve">Smash bros soundtrack</t>
  </si>
  <si>
    <t xml:space="preserve">Un bande son reprenant nombre de thèmes majeurs des licences de Nintendo et autres licences « invitées »</t>
  </si>
  <si>
    <t xml:space="preserve">l’occasion d’écouter un best of des plus belles licences</t>
  </si>
  <si>
    <t xml:space="preserve">on aurait avoir les thèmes originaux en bonus</t>
  </si>
  <si>
    <t xml:space="preserve">Snes visual compendium</t>
  </si>
  <si>
    <t xml:space="preserve">Un artbook sur les jeux phare de la reine des consoles 16 bits</t>
  </si>
  <si>
    <t xml:space="preserve">Snk illustrations</t>
  </si>
  <si>
    <t xml:space="preserve">z- multiples (Art of Fighting, King Of fighters, Fatal Fury, Top Hunter, Samurai shodown)</t>
  </si>
  <si>
    <t xml:space="preserve">Un mook artbook sur la genèse de SNK</t>
  </si>
  <si>
    <t xml:space="preserve">le bon panorama du style SNK</t>
  </si>
  <si>
    <t xml:space="preserve">aurait peut être mérité une couverture rigide</t>
  </si>
  <si>
    <t xml:space="preserve">Sonic 25th anniversary</t>
  </si>
  <si>
    <t xml:space="preserve">Cook &amp; becker</t>
  </si>
  <si>
    <t xml:space="preserve">Un artbook sur l’icone de Sega proposant bon nombre de planches de conception </t>
  </si>
  <si>
    <t xml:space="preserve">la mise en page et le contenu, sublimes</t>
  </si>
  <si>
    <t xml:space="preserve">le grand format peu pratique</t>
  </si>
  <si>
    <t xml:space="preserve">Sonic 25th anniversary soundtrack</t>
  </si>
  <si>
    <t xml:space="preserve">La soundtrack punchy d’une des grandes séries du jeu de plateforme</t>
  </si>
  <si>
    <t xml:space="preserve">quasiment toutes les pistes mythiques sont là</t>
  </si>
  <si>
    <t xml:space="preserve">un peu trop de musiques « modernes » au détriment des anciennes</t>
  </si>
  <si>
    <t xml:space="preserve">Sonic encyclo-speed-ia</t>
  </si>
  <si>
    <t xml:space="preserve">Une encyclopédie agréable sur l’univers de chaque opus des 30 premières années de vie de la mascotte</t>
  </si>
  <si>
    <t xml:space="preserve">richement documenté</t>
  </si>
  <si>
    <t xml:space="preserve">Sonic générations – l’élégance d’un hérisson bleu</t>
  </si>
  <si>
    <t xml:space="preserve">Un livre historique et surtout analytique sur le phénomène Sonic à travers les années 80 à 2015</t>
  </si>
  <si>
    <t xml:space="preserve">Sonic le film</t>
  </si>
  <si>
    <t xml:space="preserve">L’adaptation de Sonic en « film live », avec Jim Carrey en Robotnik super énervé</t>
  </si>
  <si>
    <t xml:space="preserve">Soul calibur V – the official guide - collector</t>
  </si>
  <si>
    <t xml:space="preserve">soul calibur</t>
  </si>
  <si>
    <t xml:space="preserve">Le guide complet de l’un des jeux de baston les plus complets de l’histoire</t>
  </si>
  <si>
    <t xml:space="preserve">la structure « catalogue » efficace mais un peu monotone</t>
  </si>
  <si>
    <t xml:space="preserve">SoulCalibur: New Legends of Project Soul</t>
  </si>
  <si>
    <t xml:space="preserve">Un artbook encyclopédique sur le 5eme opus du célèbre jeu de combat à armes blanches</t>
  </si>
  <si>
    <t xml:space="preserve">plus qu’un artbook, une vraie bible sur la série</t>
  </si>
  <si>
    <t xml:space="preserve">Speedrun science</t>
  </si>
  <si>
    <t xml:space="preserve">Speedrun</t>
  </si>
  <si>
    <t xml:space="preserve">Un ouvrage analysant les origines et méthodes relatives au speedrun</t>
  </si>
  <si>
    <t xml:space="preserve">Une approche exhaustive ou quasi du concept</t>
  </si>
  <si>
    <t xml:space="preserve">spelunky</t>
  </si>
  <si>
    <t xml:space="preserve">Boss fight books</t>
  </si>
  <si>
    <t xml:space="preserve">Un ouvrage historique concernant le développement du remaster de spelunker de l’époque 8 bits</t>
  </si>
  <si>
    <t xml:space="preserve">la création d’un bon jeu racontée par con créateur</t>
  </si>
  <si>
    <t xml:space="preserve">Stardew valley - guidebook</t>
  </si>
  <si>
    <t xml:space="preserve">stardew valley</t>
  </si>
  <si>
    <t xml:space="preserve">Un guide illustré portant sur le jeu indépendant ayant détrôné la saga harvest moon dans le coeur des apprentis fermiers</t>
  </si>
  <si>
    <t xml:space="preserve">le contenu utile et superbement illustré</t>
  </si>
  <si>
    <t xml:space="preserve">attention c’est plus un guide philosophique qu’une guide de jeu pas à pas</t>
  </si>
  <si>
    <t xml:space="preserve">Start - la grande histoire des jeux vidéo</t>
  </si>
  <si>
    <t xml:space="preserve">Un ouvrage riche retraçant l’histoire des jeux vidéo de ses débuts aux années 2010</t>
  </si>
  <si>
    <t xml:space="preserve">une belle mise en page qui met en valeur les jeux présentés</t>
  </si>
  <si>
    <t xml:space="preserve">un aspect très « best of chronologique » plutôt qu’histoire réelle</t>
  </si>
  <si>
    <t xml:space="preserve">Star wars battlefront</t>
  </si>
  <si>
    <t xml:space="preserve">Un ouvrage dédié aux adaptations star wars dans le jeu vidéo</t>
  </si>
  <si>
    <t xml:space="preserve">la lecture agréable</t>
  </si>
  <si>
    <t xml:space="preserve">peu exhaustif</t>
  </si>
  <si>
    <t xml:space="preserve">Story of Ocean</t>
  </si>
  <si>
    <t xml:space="preserve">Ocean</t>
  </si>
  <si>
    <t xml:space="preserve">Un ouvrage retraçant l’histoire d’un développeur/éditeur phare des années 80/90</t>
  </si>
  <si>
    <t xml:space="preserve">le contenu passionnant</t>
  </si>
  <si>
    <t xml:space="preserve">Story of Oliver Twins</t>
  </si>
  <si>
    <t xml:space="preserve">Oliver Twins</t>
  </si>
  <si>
    <t xml:space="preserve">Un ouvrage qui traite de deux phénomènes d’outre manche et de leur éposée au sein de Codemasters</t>
  </si>
  <si>
    <t xml:space="preserve">Story of Pokemon</t>
  </si>
  <si>
    <t xml:space="preserve">Un ouvrage récapitulatif sur la grande saga</t>
  </si>
  <si>
    <t xml:space="preserve">riche et bien illustré</t>
  </si>
  <si>
    <t xml:space="preserve">Story of US Gold</t>
  </si>
  <si>
    <t xml:space="preserve">Un ouvrage retraçant l’histoire d’un développeur/éditeur phare des années 80/91</t>
  </si>
  <si>
    <t xml:space="preserve">Street fighter : le livre sacré</t>
  </si>
  <si>
    <t xml:space="preserve">Street fighter</t>
  </si>
  <si>
    <t xml:space="preserve">La sirène</t>
  </si>
  <si>
    <t xml:space="preserve">Un ouvrage référentiel sur la célèbre série de jeu de combat de Capcom, de son avènement aux opus des années 1990</t>
  </si>
  <si>
    <t xml:space="preserve">le double aspect illustration et guide stratégique de base</t>
  </si>
  <si>
    <t xml:space="preserve">un poil succinct</t>
  </si>
  <si>
    <t xml:space="preserve">Street fighter : the complete history</t>
  </si>
  <si>
    <t xml:space="preserve">Chronicle book</t>
  </si>
  <si>
    <t xml:space="preserve">Un ouvrage référentiel sur la célèbre série de jeu de combat de Capcom, de son avènement au quatrième épisode</t>
  </si>
  <si>
    <t xml:space="preserve">la mise en page toute mignonne qui sert un contenu bien amené</t>
  </si>
  <si>
    <t xml:space="preserve">Street fighter 2 – ultimate soundtrack (3d)</t>
  </si>
  <si>
    <t xml:space="preserve">La bande son complète d’une légende du jeu vidéo arcade</t>
  </si>
  <si>
    <t xml:space="preserve">une bande-son mythique</t>
  </si>
  <si>
    <t xml:space="preserve">pas de bonus ni de réorchestrations</t>
  </si>
  <si>
    <t xml:space="preserve">Streets of rage perfect soundtrack</t>
  </si>
  <si>
    <t xml:space="preserve">La compilation des morceaux de ce beat them up culte</t>
  </si>
  <si>
    <t xml:space="preserve">les sonorités jazzy d’exception</t>
  </si>
  <si>
    <t xml:space="preserve">quelques remakes n’auraient pas été de trop</t>
  </si>
  <si>
    <t xml:space="preserve">Suda 51 </t>
  </si>
  <si>
    <t xml:space="preserve">Grasshopper</t>
  </si>
  <si>
    <t xml:space="preserve">z- multiples (no more heroes, killer 7, killer is dead,  shadows of the damned, lollipop chainsaw)</t>
  </si>
  <si>
    <t xml:space="preserve">Une biographie du créateur star du studio grrasshopper manufacture, de ses premières créations à ses créations sur ps3</t>
  </si>
  <si>
    <t xml:space="preserve">le contenu précis, passionnant et richement illustré</t>
  </si>
  <si>
    <t xml:space="preserve">Super bass def</t>
  </si>
  <si>
    <t xml:space="preserve">La suite des aventures de bass def, incluant deux nouveaux personnages et toujours autant de nostalgie vidéoludique</t>
  </si>
  <si>
    <t xml:space="preserve">Supercade – a visual history of video game age 1971-1984</t>
  </si>
  <si>
    <t xml:space="preserve">Un ouvrage dense revenant sur la préhistoire du jeu vidéo</t>
  </si>
  <si>
    <t xml:space="preserve">une mine d’informations sur la période traitée</t>
  </si>
  <si>
    <t xml:space="preserve">la mise en page et le format « gros pavé » très contestables, d’autant que cela ne met pas en valeur les illustrations</t>
  </si>
  <si>
    <t xml:space="preserve">Super Mario encyclopedia</t>
  </si>
  <si>
    <t xml:space="preserve">Une encyclopédie complète reprenant les éléments caractéristiques de chaque jeu Mario jusqu’à super Mario 3d world</t>
  </si>
  <si>
    <t xml:space="preserve">quasiment tout est illustré et expliqué</t>
  </si>
  <si>
    <t xml:space="preserve">Super smash bros ultimate – guide officiel</t>
  </si>
  <si>
    <t xml:space="preserve">Le guide complet de la célèbre licence de jeu de baston en arène, livrant tous les secrets du jeu</t>
  </si>
  <si>
    <t xml:space="preserve">assez peu d’illustrations</t>
  </si>
  <si>
    <t xml:space="preserve">Super ultra mega quiz jeux video </t>
  </si>
  <si>
    <t xml:space="preserve">Livre quizz</t>
  </si>
  <si>
    <t xml:space="preserve">Un livre permettant de parfaire sa culture vidéoludique</t>
  </si>
  <si>
    <t xml:space="preserve">plein de questions super intéressantes et bien corsées</t>
  </si>
  <si>
    <t xml:space="preserve">le format « livre » assez cheap</t>
  </si>
  <si>
    <t xml:space="preserve">Sur les traces de Miyamoto </t>
  </si>
  <si>
    <t xml:space="preserve">Un ouvrage retraçant les grandes étapes de la vie de l’illustre créateur de Donkey Kong et Mario, de son avènement jusqu’aux années nes</t>
  </si>
  <si>
    <t xml:space="preserve">le récit précis sur les débuts d’une icône du marché</t>
  </si>
  <si>
    <t xml:space="preserve">Sur les traces de Nintendo (et autres documentaires gaming)</t>
  </si>
  <si>
    <t xml:space="preserve">z- multiples (nes, 3DS)</t>
  </si>
  <si>
    <t xml:space="preserve">Takahashi Meijin</t>
  </si>
  <si>
    <t xml:space="preserve">Une série de petits documentaires de Florent Gorges</t>
  </si>
  <si>
    <t xml:space="preserve">le contenu dynamique et sympa</t>
  </si>
  <si>
    <t xml:space="preserve">l’absence de vrai fil rouge entre tous les mini-reportages</t>
  </si>
  <si>
    <t xml:space="preserve">Symphonie pour pixels : une histoire de la musique de jeu vidéo</t>
  </si>
  <si>
    <t xml:space="preserve">Un ouvrage historique et analytique sur la notion de musique dans le jeu vidéo</t>
  </si>
  <si>
    <t xml:space="preserve">une analyse souvent très pertinente</t>
  </si>
  <si>
    <t xml:space="preserve">le classement du contenu un peu fouilli, et l’absence d’un cd en bonus</t>
  </si>
  <si>
    <t xml:space="preserve">Takahashi Meijin – biographie d’une idole</t>
  </si>
  <si>
    <t xml:space="preserve">Une biographie de l’animateur vedette du japon, profondément rattaché à l’univers adventure island et à la carrière définitivement atypique</t>
  </si>
  <si>
    <t xml:space="preserve">le récit souvent hilarant</t>
  </si>
  <si>
    <t xml:space="preserve">on aurait aimé plus de détails sur l’histoire de Nec ou Hudson soft</t>
  </si>
  <si>
    <t xml:space="preserve">Taro yoko – l’oeuvre étrange</t>
  </si>
  <si>
    <t xml:space="preserve">z- multiples (drakengard, nier)</t>
  </si>
  <si>
    <t xml:space="preserve">Une biographie du créateur des séries Drakengard et Nier</t>
  </si>
  <si>
    <t xml:space="preserve">Team Ico – la quête onirique</t>
  </si>
  <si>
    <t xml:space="preserve">ico, shadow of colossus, last guardian</t>
  </si>
  <si>
    <t xml:space="preserve">Un document historique sur une équipe de développement à part dans le monde du jeu vidéo</t>
  </si>
  <si>
    <t xml:space="preserve">Techniques d’animation : pour le dessin animé, l’animation 3d et je jeu vidéo</t>
  </si>
  <si>
    <t xml:space="preserve">Un ouvrage doublé d’un dvd pour mieux appréhender l’animaton</t>
  </si>
  <si>
    <t xml:space="preserve">riche et pédagogique</t>
  </si>
  <si>
    <t xml:space="preserve">Tekken : a visual history</t>
  </si>
  <si>
    <t xml:space="preserve">Un ouvrage retraçant l’épopée d’une saga majeure du jeu de baston 3d</t>
  </si>
  <si>
    <t xml:space="preserve">le récit précis et richement illustré</t>
  </si>
  <si>
    <t xml:space="preserve">Terrible old games you never heard</t>
  </si>
  <si>
    <t xml:space="preserve">Random house uk</t>
  </si>
  <si>
    <t xml:space="preserve">Un ouvrage humoristique présentant quelques unes des illustres daubes du monde du jeu vidéo, mettant en avant les « recettes qui ratent » dans la création d’un jeu</t>
  </si>
  <si>
    <t xml:space="preserve">le format rikiki</t>
  </si>
  <si>
    <t xml:space="preserve">The art of failure – An Essay on the Pain of Playing Video Games</t>
  </si>
  <si>
    <t xml:space="preserve">Un ouvrage analytique démontrant les attentes des joueurs et leur réaction face à la difficulté et l’échec dans le jeu vidéo</t>
  </si>
  <si>
    <t xml:space="preserve">le propos passionnant, qui montre que l’on aime...perdre</t>
  </si>
  <si>
    <t xml:space="preserve">la qualité d’impression et d’illustration très en retrait</t>
  </si>
  <si>
    <t xml:space="preserve">The art of fire emblem awakening</t>
  </si>
  <si>
    <t xml:space="preserve">Un artbook sur l’opus du jeu de stratégie tour par tout de la 3ds</t>
  </si>
  <si>
    <t xml:space="preserve">la dernière partie de l’ouvrage, qui recense tous les dialogues du jeu, totalement inutile</t>
  </si>
  <si>
    <t xml:space="preserve">The art of gaming</t>
  </si>
  <si>
    <t xml:space="preserve">z- multiples (uncharted, final fantasy,assassin’s creed)</t>
  </si>
  <si>
    <t xml:space="preserve">z- multiples (Yoshitaka Amano, raphael coste, jesse van dijk)</t>
  </si>
  <si>
    <t xml:space="preserve">Un magazine spécifique axé sur le game design et le métier de game designer</t>
  </si>
  <si>
    <t xml:space="preserve">des articles thématiques moins courants</t>
  </si>
  <si>
    <t xml:space="preserve">on voudrait plus de gros dossiers</t>
  </si>
  <si>
    <t xml:space="preserve">The art of god of war 3</t>
  </si>
  <si>
    <t xml:space="preserve">Ballistic publishing</t>
  </si>
  <si>
    <t xml:space="preserve">Un artbook sur le dernier épisode de la saga originelle de Kratos</t>
  </si>
  <si>
    <t xml:space="preserve">les nombreuses illustrations de qualité</t>
  </si>
  <si>
    <t xml:space="preserve">un manque criant de texte explicatif sur certaines sections</t>
  </si>
  <si>
    <t xml:space="preserve">The art of Grasshopper </t>
  </si>
  <si>
    <t xml:space="preserve">Pie books</t>
  </si>
  <si>
    <t xml:space="preserve">Un artbook mettant en lumière les créations de Suda51, de ses premiers jeux à Killer is dead sur ps3</t>
  </si>
  <si>
    <t xml:space="preserve">la classe artistique folle</t>
  </si>
  <si>
    <t xml:space="preserve">les explications tout en japonais</t>
  </si>
  <si>
    <t xml:space="preserve">The art of Metal gear solid I-IV</t>
  </si>
  <si>
    <t xml:space="preserve">Une encyclopédie graphique sur la licence phare</t>
  </si>
  <si>
    <t xml:space="preserve">The art of oddworld inhabitants – the first 10 years</t>
  </si>
  <si>
    <t xml:space="preserve">Oddworld</t>
  </si>
  <si>
    <t xml:space="preserve">Un artbook historique couvrant les épisodes de la saga Abe, de son opus fondateur à la fureur de l’étranger</t>
  </si>
  <si>
    <t xml:space="preserve">de belles illustrations couvrant les quatre premiers opus</t>
  </si>
  <si>
    <t xml:space="preserve">le fond noir et texte blanc donne un aspect étrange à la présentation</t>
  </si>
  <si>
    <t xml:space="preserve">The art or Ori the will of whisp</t>
  </si>
  <si>
    <t xml:space="preserve">Moon studio</t>
  </si>
  <si>
    <t xml:space="preserve">Ori</t>
  </si>
  <si>
    <t xml:space="preserve">Un artbook et carnet de développeur sur le second opus de cette merveilleuse franchise</t>
  </si>
  <si>
    <t xml:space="preserve">on aurait aimé plus de détails encore</t>
  </si>
  <si>
    <t xml:space="preserve">The art of phoenix wright : ace attorney</t>
  </si>
  <si>
    <t xml:space="preserve">Un artbook sur la série de jeu ace attorney (phoenix wright)</t>
  </si>
  <si>
    <t xml:space="preserve">une vraie explosion de couleurs</t>
  </si>
  <si>
    <t xml:space="preserve">The art of point n click</t>
  </si>
  <si>
    <t xml:space="preserve">z- multiples (Paul cuisset, ron gilbert, al lowe, jane jensen, tim schafer, charles cecil)</t>
  </si>
  <si>
    <t xml:space="preserve">Un artbook mettant en lumière les plus belles créations de ce genre particulier</t>
  </si>
  <si>
    <t xml:space="preserve">The art of remember me</t>
  </si>
  <si>
    <t xml:space="preserve">dontnod</t>
  </si>
  <si>
    <t xml:space="preserve">remember me</t>
  </si>
  <si>
    <t xml:space="preserve">Un artbook sur le quatrième opus des aventures de Nathan Drake</t>
  </si>
  <si>
    <t xml:space="preserve">The art or survival – tomb raider – l’art de la survie</t>
  </si>
  <si>
    <t xml:space="preserve">Un artbook qui revient sur le reboot de la franchise</t>
  </si>
  <si>
    <t xml:space="preserve">la mise en page et la qualité du livre en général</t>
  </si>
  <si>
    <t xml:space="preserve">plus un guide visuel qu’un making of</t>
  </si>
  <si>
    <t xml:space="preserve">The art of the Happy Few</t>
  </si>
  <si>
    <t xml:space="preserve">we happy few</t>
  </si>
  <si>
    <t xml:space="preserve">Un artbook sur le le jeu d’aventure distopique empi de « joy »</t>
  </si>
  <si>
    <t xml:space="preserve">The art of uncharted trilogy</t>
  </si>
  <si>
    <t xml:space="preserve">Uncharted</t>
  </si>
  <si>
    <t xml:space="preserve">Un artbook sur la création du studio français dontnod et son Paris futuriste</t>
  </si>
  <si>
    <t xml:space="preserve">The art of uncharted 2</t>
  </si>
  <si>
    <t xml:space="preserve">Un artbook sur les trois premiers opus des aventures de Nathan Drake</t>
  </si>
  <si>
    <t xml:space="preserve">The art of video games – from pacman to mass effect</t>
  </si>
  <si>
    <t xml:space="preserve">welcome books</t>
  </si>
  <si>
    <t xml:space="preserve">Un ouvrage artbook sur les principales franchises vidéoludique des années 70 à 2010</t>
  </si>
  <si>
    <t xml:space="preserve">un bon catalogue best of</t>
  </si>
  <si>
    <t xml:space="preserve">les illustrations finalement assez mal mises en valeur</t>
  </si>
  <si>
    <t xml:space="preserve">The CRPG Book: A Guide to Computer Role-Playing Games</t>
  </si>
  <si>
    <t xml:space="preserve">Un ouvrage historique complet sur le je de rôle digital de ses balbutiements jusqu’au milieu des années 2010</t>
  </si>
  <si>
    <t xml:space="preserve">un gros côté catalogue best of</t>
  </si>
  <si>
    <t xml:space="preserve">The Golden Age of Video Games: The Birth of a Multibillion Dollar Industry</t>
  </si>
  <si>
    <t xml:space="preserve">Un ouvrage focalisé sur l’évolution du jeu vidéo dans les années 70 à 90</t>
  </si>
  <si>
    <t xml:space="preserve">le fil conducteur efficace qui permet de parcourir 20 ans de jeu vidéo sans temps mort</t>
  </si>
  <si>
    <t xml:space="preserve">les illustrations cantonnées au noir et blanc</t>
  </si>
  <si>
    <t xml:space="preserve">The heart of dead cells</t>
  </si>
  <si>
    <t xml:space="preserve">dead cells</t>
  </si>
  <si>
    <t xml:space="preserve">Un ouvrage making off et artbook sur une pépite du jeu indépendant français</t>
  </si>
  <si>
    <t xml:space="preserve">une superbe plongée dans un studio indé</t>
  </si>
  <si>
    <t xml:space="preserve">The last guardian - incredible story</t>
  </si>
  <si>
    <t xml:space="preserve">the last guardian</t>
  </si>
  <si>
    <t xml:space="preserve">Un livre retraçant le très mouvementé développement de la troisième création de Fumito Ueda, sur plus de 10 ans</t>
  </si>
  <si>
    <t xml:space="preserve">le making of complet de la plus grande arlésienne de la décennie</t>
  </si>
  <si>
    <t xml:space="preserve">le format « payage » du livre, bien pénible</t>
  </si>
  <si>
    <t xml:space="preserve">The last of us - artbook officiel</t>
  </si>
  <si>
    <t xml:space="preserve">Un artbook sur le jeu phare de naughty dog</t>
  </si>
  <si>
    <t xml:space="preserve">l’ambiance du jeu bien retranscrite</t>
  </si>
  <si>
    <t xml:space="preserve">The legend of zelda : 100 trucs à savoir pour être un pro de zelda</t>
  </si>
  <si>
    <t xml:space="preserve">Un trivia book sur la série zelda, proposant quelques anecdotes rigolotes</t>
  </si>
  <si>
    <t xml:space="preserve">des informations parfois totalement inattendues</t>
  </si>
  <si>
    <t xml:space="preserve">The overstreet guide to collecting video games</t>
  </si>
  <si>
    <t xml:space="preserve">Gemstone publishing</t>
  </si>
  <si>
    <t xml:space="preserve">Un guide atypique sur la notion de collection dans l’univers du jeu vidéo</t>
  </si>
  <si>
    <t xml:space="preserve">de bonnes infos pour les collectionnaires</t>
  </si>
  <si>
    <t xml:space="preserve">un peu le bordel complet dans la mise en page</t>
  </si>
  <si>
    <t xml:space="preserve">The Snes pixel book</t>
  </si>
  <si>
    <t xml:space="preserve">Un ouvrage revenant sur les plus belles créations pixellisées de la snes</t>
  </si>
  <si>
    <t xml:space="preserve">le choix des jeux peut sembler un poil arbitraire</t>
  </si>
  <si>
    <t xml:space="preserve">The story of Commodore Amiga in pixels</t>
  </si>
  <si>
    <t xml:space="preserve">Un ouvrage historique sur un ordinateur de jeu phare des années 80</t>
  </si>
  <si>
    <t xml:space="preserve">les multiples articles intéressants</t>
  </si>
  <si>
    <t xml:space="preserve">la mise en page un peu bordélique</t>
  </si>
  <si>
    <t xml:space="preserve">The story of C64 in pixels</t>
  </si>
  <si>
    <t xml:space="preserve">Un ouvrage historique sur une console phare des années 80</t>
  </si>
  <si>
    <t xml:space="preserve">The untold history of japanese video games dev 1</t>
  </si>
  <si>
    <t xml:space="preserve">Un ouvrage retraçant l’histoire du jeu vidéo au pays du soleil levant, à travers les yeux d’acteurs majeurs du marché nippon des années 70 à 2000</t>
  </si>
  <si>
    <t xml:space="preserve">plein mais alors plein d’informations</t>
  </si>
  <si>
    <t xml:space="preserve">la mise en page asphyxiante</t>
  </si>
  <si>
    <t xml:space="preserve">The untold history of japaneese video games dev 2</t>
  </si>
  <si>
    <t xml:space="preserve">Un ouvrage retraçant l’histoire du jeu vidéo au pays du soleil levant, à travers les yeux d’acteurs majeurs du marché nippon des années 70 à 2001</t>
  </si>
  <si>
    <t xml:space="preserve">The untold history of japaneese video games dev 3</t>
  </si>
  <si>
    <t xml:space="preserve">Un ouvrage retraçant l’histoire du jeu vidéo au pays du soleil levant, à travers les yeux d’acteurs majeurs du marché nippon des années 70 à 2002</t>
  </si>
  <si>
    <t xml:space="preserve">The untold history of japaneese video games dev – the movie</t>
  </si>
  <si>
    <t xml:space="preserve">Un dvd complétant et illustrant les ouvrages sur le même thème</t>
  </si>
  <si>
    <t xml:space="preserve">vraiment très riche d’enseignements</t>
  </si>
  <si>
    <t xml:space="preserve">une partie du contenu sera difficile compréhensible à celui qui débarque dans l’univers du jeu vidéo</t>
  </si>
  <si>
    <t xml:space="preserve">The witcher 3 – game of the year guide</t>
  </si>
  <si>
    <t xml:space="preserve">Andrzej Sapkowski </t>
  </si>
  <si>
    <t xml:space="preserve">Un guide permettant de parcourir l’un des open worlds les plus réussis de l’histoire du jeu vidéo</t>
  </si>
  <si>
    <t xml:space="preserve">le contenu, colossal</t>
  </si>
  <si>
    <t xml:space="preserve">le cruel manque d’une vraie partie artbook</t>
  </si>
  <si>
    <t xml:space="preserve">The world of professor Layton</t>
  </si>
  <si>
    <t xml:space="preserve">udon</t>
  </si>
  <si>
    <t xml:space="preserve">Un artbook condensant les meilleures illustrations issues des deux trilogies fondatrices de la saga</t>
  </si>
  <si>
    <t xml:space="preserve">The world of the Witcher</t>
  </si>
  <si>
    <t xml:space="preserve">Un ouvrage de documentation sur l’univers et les jeux the witcher, du premier au troisième opus</t>
  </si>
  <si>
    <t xml:space="preserve">la plongée dans la mythologie du jeu</t>
  </si>
  <si>
    <t xml:space="preserve">le manque d’informations sur le jeu en lui-même</t>
  </si>
  <si>
    <t xml:space="preserve">This be book bad translation video games</t>
  </si>
  <si>
    <t xml:space="preserve">Un ouvrage qui revient sur les meilleures ou pires traductions du jeu vidéo et propose quelques explications</t>
  </si>
  <si>
    <t xml:space="preserve">les exemples souvent cocasses et bien expliqués</t>
  </si>
  <si>
    <t xml:space="preserve">un peu maigrichon au niveau contenu</t>
  </si>
  <si>
    <t xml:space="preserve">L’adaptation cinématographique du reboot de tomb raider</t>
  </si>
  <si>
    <t xml:space="preserve">le côté Indiana Jones assez présent</t>
  </si>
  <si>
    <t xml:space="preserve">la base de scénario un poil poussive</t>
  </si>
  <si>
    <t xml:space="preserve">Tomb raider la saga</t>
  </si>
  <si>
    <t xml:space="preserve">Inside</t>
  </si>
  <si>
    <t xml:space="preserve">Un mini-book présentant les différents opus de la série tomb raider du premier opus dans les années 95 à se renaissance dans les années 2010</t>
  </si>
  <si>
    <t xml:space="preserve">vraiment maigrichon</t>
  </si>
  <si>
    <t xml:space="preserve">Tomohiro Nishikado - space invaders</t>
  </si>
  <si>
    <t xml:space="preserve">La biographie du célèbre créateur de Space Invaders et un témoignage sur l’histoire japon,aise du jeu vidéo des années 70/80</t>
  </si>
  <si>
    <t xml:space="preserve">découvrir qu’un grand hit peut être méprimsé avant son lancement</t>
  </si>
  <si>
    <t xml:space="preserve">Tout l'art de assassin's creed odyssey</t>
  </si>
  <si>
    <t xml:space="preserve">Un artbook sur l’épisode grec de la saga</t>
  </si>
  <si>
    <t xml:space="preserve">illustration et mise en page de bonne qualité</t>
  </si>
  <si>
    <t xml:space="preserve">on aurait aimé plus de détails sur le travail historique de reconstitution</t>
  </si>
  <si>
    <t xml:space="preserve">Tout l'art de assassin's creed origins</t>
  </si>
  <si>
    <t xml:space="preserve">Un artbook sur le reboot et épisode refondateur de la saga de jeu d’infiltration d’Ubi Soft</t>
  </si>
  <si>
    <t xml:space="preserve">Tout l’art de assassin's creed unity</t>
  </si>
  <si>
    <t xml:space="preserve">Huginn &amp; Muninn</t>
  </si>
  <si>
    <t xml:space="preserve">Un artbook spécifiquement dédié à l’épisode unity de la célèbre franchise de jeux d’infiltration</t>
  </si>
  <si>
    <t xml:space="preserve">Tout l'art de assassin's creed Valhalla</t>
  </si>
  <si>
    <t xml:space="preserve">Un artbook sur l’épisode nordique de la saga de jeu d’infiltration d’Ubi Soft</t>
  </si>
  <si>
    <t xml:space="preserve">Tout l'art de Batman rocksteady</t>
  </si>
  <si>
    <t xml:space="preserve">batman</t>
  </si>
  <si>
    <t xml:space="preserve">Un artbook sur la transposition du comics DC dans le monde du jeu vidéo sur ps3 et ps4</t>
  </si>
  <si>
    <t xml:space="preserve">les illustrations de grande qualité</t>
  </si>
  <si>
    <t xml:space="preserve">Pour chipoter, souffre peut être d’un petit manque de texte</t>
  </si>
  <si>
    <t xml:space="preserve">Tout l'art de Blizzard</t>
  </si>
  <si>
    <t xml:space="preserve">z- multiples (starcraft, warcraft, diablo)</t>
  </si>
  <si>
    <t xml:space="preserve">Un ouvrage sur le développeur/éditeur de référence, présentant les œuvres majeures du studio jusqu’à Diablo 3 et starcraft 2</t>
  </si>
  <si>
    <t xml:space="preserve">de superbes artworks</t>
  </si>
  <si>
    <t xml:space="preserve">Tout l'art de castlevania lords of shadow</t>
  </si>
  <si>
    <t xml:space="preserve">Un artbook dédié au castlevania « made in Mercury Steam », ayant permis à la saga un vrai passage réussi à la 3d</t>
  </si>
  <si>
    <t xml:space="preserve">Tout l’art de cuphead</t>
  </si>
  <si>
    <t xml:space="preserve">mdhr</t>
  </si>
  <si>
    <t xml:space="preserve">cuphead</t>
  </si>
  <si>
    <t xml:space="preserve">Un artbook sur le shooter « à l’ancienne »</t>
  </si>
  <si>
    <t xml:space="preserve">le mix artworks et explicatifs de game design</t>
  </si>
  <si>
    <t xml:space="preserve">Tout l'art de Naughty dog</t>
  </si>
  <si>
    <t xml:space="preserve">z- multiples (jak and daxter, uncharted, last of us)</t>
  </si>
  <si>
    <t xml:space="preserve">Un artbook revenant sur les grandes créations du studio naughty dog, de crash bandicoot à the last of us</t>
  </si>
  <si>
    <t xml:space="preserve">Tout l’art de Sekiro die twice</t>
  </si>
  <si>
    <t xml:space="preserve">sekiro</t>
  </si>
  <si>
    <t xml:space="preserve">Un artbook représentant l’art japonisante du jeu éponyme</t>
  </si>
  <si>
    <t xml:space="preserve">Ubi Soft - 30 ans de création</t>
  </si>
  <si>
    <t xml:space="preserve">z- multiples (rayman, prince of persia, tom clancy, beyond good and evil, assassin’s creed, lapins crétins, farcry, watch dogs, just dance)</t>
  </si>
  <si>
    <t xml:space="preserve">Les deux royaumes</t>
  </si>
  <si>
    <t xml:space="preserve">Un ouvrage historique revenant sur l’évolution du studio français de son avènement jusqu’à son rayonnement international et son statut d’éditeur mondial majeur au milieu des années 2010</t>
  </si>
  <si>
    <t xml:space="preserve">vraiment hyper complet</t>
  </si>
  <si>
    <t xml:space="preserve">les propos parfois un peu trop orienté ou bisounours</t>
  </si>
  <si>
    <t xml:space="preserve">Ultimate 80s retro gaming collection</t>
  </si>
  <si>
    <t xml:space="preserve">z- multiples (pacman, nes, double dragon, robotron, tetris, outrun, missile command, r-type, elite, spy hunter, manic miner, chase hq)</t>
  </si>
  <si>
    <t xml:space="preserve">Un ouvrage revenant sur les grandes légendes gaming des années 80</t>
  </si>
  <si>
    <t xml:space="preserve">complet et traitant de jeux un peu moins connus</t>
  </si>
  <si>
    <t xml:space="preserve">Ultimate retro hardware guide</t>
  </si>
  <si>
    <t xml:space="preserve">Un ouvrage synthétique mettant en perspective les différentes plateformes de jeu disponibles entre les années 70 et 2000</t>
  </si>
  <si>
    <t xml:space="preserve">un bon résumé synthétique</t>
  </si>
  <si>
    <t xml:space="preserve">ples propos peu fouillés</t>
  </si>
  <si>
    <t xml:space="preserve">Undisputed street fighter - 30th anniversary</t>
  </si>
  <si>
    <t xml:space="preserve">Un ouvrage retraçant l’histoire de la grande série de jeux de combat de Capcom</t>
  </si>
  <si>
    <t xml:space="preserve">une superbe rétrospective</t>
  </si>
  <si>
    <t xml:space="preserve">Uncharted – journal d’un explorateur</t>
  </si>
  <si>
    <t xml:space="preserve">Un livre revenant sur la genèse et les grandes thématiques des cinq opus de la saga sur ps3 et ps4</t>
  </si>
  <si>
    <t xml:space="preserve">Uncharted 3 guidebook</t>
  </si>
  <si>
    <t xml:space="preserve">Un guidebook complet concernant le troisième opus des aventures de Drake</t>
  </si>
  <si>
    <t xml:space="preserve">le guide clair</t>
  </si>
  <si>
    <t xml:space="preserve">la partie artbook aurait pu être plus fournie</t>
  </si>
  <si>
    <t xml:space="preserve">Uncharted 4 – l’artbook officiel</t>
  </si>
  <si>
    <t xml:space="preserve">Un artbook sur le second opus des aventures de Nathan Drake</t>
  </si>
  <si>
    <t xml:space="preserve">l’univers d’Uncharted 4 bien exposé</t>
  </si>
  <si>
    <t xml:space="preserve">un peu triste dans l’ensemble, et manquant cruellement d’explications</t>
  </si>
  <si>
    <t xml:space="preserve">Un siècle d’animation japonaise</t>
  </si>
  <si>
    <t xml:space="preserve">anime et jeu vidéo</t>
  </si>
  <si>
    <t xml:space="preserve">Un ouvrage qui évoque l’histoire de l’anime au Japon, en lien étroit avec le jeu vidéo</t>
  </si>
  <si>
    <t xml:space="preserve">Valkyria Chronicles - design archives</t>
  </si>
  <si>
    <t xml:space="preserve">valkyrie chronicles</t>
  </si>
  <si>
    <t xml:space="preserve">Un artbook sur le tactical RPG phare de Sega</t>
  </si>
  <si>
    <t xml:space="preserve">hyper complet et présentant tous les aspects artistiques du jeu</t>
  </si>
  <si>
    <t xml:space="preserve">le format « pavé » qui pèse son poids</t>
  </si>
  <si>
    <t xml:space="preserve">VGM - video games music</t>
  </si>
  <si>
    <t xml:space="preserve">Un ouvrage historique sur le thème méconnu de la musique dans les jeux vidéo, mettant en lumière l’oeuvre et le destin de quelques pointures du milieu</t>
  </si>
  <si>
    <t xml:space="preserve">très pédagogique et instructif</t>
  </si>
  <si>
    <t xml:space="preserve">un petit cd en bonus n’aurait pas été de trop</t>
  </si>
  <si>
    <t xml:space="preserve">Video game art</t>
  </si>
  <si>
    <t xml:space="preserve">Assouline</t>
  </si>
  <si>
    <t xml:space="preserve">Un ouvrage rétrospectif sur l’art graphique du jeu vidéo</t>
  </si>
  <si>
    <t xml:space="preserve">la qualité de l’analyse et de la mise en page – notamment la couverture bien classe</t>
  </si>
  <si>
    <t xml:space="preserve">certains choix de jeux sont inattendus, mais pourquoi pas finalement</t>
  </si>
  <si>
    <t xml:space="preserve">Video game audio 1972-2020</t>
  </si>
  <si>
    <t xml:space="preserve">Mc Farland</t>
  </si>
  <si>
    <t xml:space="preserve">Un ouvrage analytique sur le thème général du son dans le jeu vidéo, des origines à 2020</t>
  </si>
  <si>
    <t xml:space="preserve">la qualité d‘analyse</t>
  </si>
  <si>
    <t xml:space="preserve">Video game design - principles and practices from the ground up</t>
  </si>
  <si>
    <t xml:space="preserve">Un ouvrage pratique, varié et richement illustré sur la gestion du game design dans la création de jeux vidéo</t>
  </si>
  <si>
    <t xml:space="preserve">le contenu clair, pédagogique et bien illustré par des schémas et exemples</t>
  </si>
  <si>
    <t xml:space="preserve">reste un livre introductif sur les grands principes</t>
  </si>
  <si>
    <t xml:space="preserve">Video game engine architecture</t>
  </si>
  <si>
    <t xml:space="preserve">Un ouvrage détaillant les systèmes d’architecture classiques de différentes consoles de jeu ainsi que les différents éléments permettant de donner vie à un jeu</t>
  </si>
  <si>
    <t xml:space="preserve">un vrai ouvrage qui explique les rouages des moteurs de jeu</t>
  </si>
  <si>
    <t xml:space="preserve">attention gros gros pavé bien complexe</t>
  </si>
  <si>
    <t xml:space="preserve">Video game marketing</t>
  </si>
  <si>
    <t xml:space="preserve">Marketing et jeu vidéo</t>
  </si>
  <si>
    <t xml:space="preserve">Routledge</t>
  </si>
  <si>
    <t xml:space="preserve">Un ouvrage analytique concernant les techniques marketing et leur adaptation au milieu et au public spécifique de l’industrie du jeu vidéo</t>
  </si>
  <si>
    <t xml:space="preserve">le marketing et le marketing du jeu vidéo bien expliqués et illustrés</t>
  </si>
  <si>
    <t xml:space="preserve">un poil austère dans sa présentation</t>
  </si>
  <si>
    <t xml:space="preserve">Video gamer retro - 1</t>
  </si>
  <si>
    <t xml:space="preserve">z- multiples (tekken, crash bandicoot)</t>
  </si>
  <si>
    <t xml:space="preserve">la bonne qualité éditoriale</t>
  </si>
  <si>
    <t xml:space="preserve">chiche en détails, et en contenu en général</t>
  </si>
  <si>
    <t xml:space="preserve">Video gamer retro - 2</t>
  </si>
  <si>
    <t xml:space="preserve">z- multiples (dreamcast, metroid, street fighter)</t>
  </si>
  <si>
    <t xml:space="preserve">Video gamer retro - 3</t>
  </si>
  <si>
    <t xml:space="preserve">z- multiples (pc engine, aladdin, C64, star wars)</t>
  </si>
  <si>
    <t xml:space="preserve">Video gamer retro - 4</t>
  </si>
  <si>
    <t xml:space="preserve">z- multiples (jaguar, final fantasy, indiana jones, myst, dragon ball, megaman)</t>
  </si>
  <si>
    <t xml:space="preserve">Video gamer retro - 5</t>
  </si>
  <si>
    <t xml:space="preserve">z- multiples (metal gear, turok, god of war, virtua boy, theme hospital)</t>
  </si>
  <si>
    <t xml:space="preserve">Video gamer retro - 6</t>
  </si>
  <si>
    <t xml:space="preserve">z- multiples (spyro, jurassik park, splinter cell, cbox, playstation, ps2, legacy of kain, soul reaver, tomb raider)</t>
  </si>
  <si>
    <t xml:space="preserve">Steven Spielberg</t>
  </si>
  <si>
    <t xml:space="preserve">Video gamer retro - 7</t>
  </si>
  <si>
    <t xml:space="preserve">z- multiples (manettes, arcade)</t>
  </si>
  <si>
    <t xml:space="preserve">z- multiples (flashback, gears of war, kingdom hearts, beyond good and evil, gamecube, playstation, ps3)</t>
  </si>
  <si>
    <t xml:space="preserve">Video gamer retro - 8</t>
  </si>
  <si>
    <t xml:space="preserve">z- multiples (v-rally, toonstruck, megadrive, shenmue, chevaliers de baphomet, xbox)</t>
  </si>
  <si>
    <t xml:space="preserve">Video gamer retro - 9</t>
  </si>
  <si>
    <t xml:space="preserve">z- multiples (tetris, atari 2600, intellivision)</t>
  </si>
  <si>
    <t xml:space="preserve">Video gamer retro - 10</t>
  </si>
  <si>
    <t xml:space="preserve">z- multiples (doom, mario, smash bros, saturn, wonderboy, donkey kong, zx spectrum)</t>
  </si>
  <si>
    <t xml:space="preserve">Video gamer retro - 11</t>
  </si>
  <si>
    <t xml:space="preserve">Genre – fmv</t>
  </si>
  <si>
    <t xml:space="preserve">z- multiples (atari, commodore, amstrad)</t>
  </si>
  <si>
    <t xml:space="preserve">z- multiples (C64, silent hill, zelda, metal gear, final fantasy)</t>
  </si>
  <si>
    <t xml:space="preserve">Video gamer retro - 12</t>
  </si>
  <si>
    <t xml:space="preserve">z- multiples (medievil, mario kart, sonic, mortal kombat, chrono trigger, 3DO, game boy)</t>
  </si>
  <si>
    <t xml:space="preserve">Video gamer retro - 13</t>
  </si>
  <si>
    <t xml:space="preserve">Publicité et jeu vidéo</t>
  </si>
  <si>
    <t xml:space="preserve">z- multiples (wii, final fantasy, megadrive, medal of honor)</t>
  </si>
  <si>
    <t xml:space="preserve">Video gamer retro - 14</t>
  </si>
  <si>
    <t xml:space="preserve">z- multiples (resident evil, dragon quest, ssx, playstation, nes)</t>
  </si>
  <si>
    <t xml:space="preserve">Video gamer retro - 15</t>
  </si>
  <si>
    <t xml:space="preserve">z- multiples (e-sport, jeux olympiques)</t>
  </si>
  <si>
    <t xml:space="preserve">z- multiples (space invaders, neo geo, dreamcast, resident evil, final fantasy, dino crisis)</t>
  </si>
  <si>
    <t xml:space="preserve">Video gamer retro - 16</t>
  </si>
  <si>
    <t xml:space="preserve">z- multiples (journalisme, genre – beat them up)</t>
  </si>
  <si>
    <t xml:space="preserve">Westwood studio</t>
  </si>
  <si>
    <t xml:space="preserve">z- multiples (pong, game gear, asterix, alone in the dark, amiga, starfox, yoshi’s island, red dead redemption)</t>
  </si>
  <si>
    <t xml:space="preserve">Video gamer retro - 17</t>
  </si>
  <si>
    <t xml:space="preserve">z- multiples (Manettes, guerre des 32 bits, année 2000)</t>
  </si>
  <si>
    <t xml:space="preserve">z- multiples (analogue, sierra)</t>
  </si>
  <si>
    <t xml:space="preserve">z- multiples (tony hawk, f-zero, pc-engine mini, super mario RPG, day of the tentacle, ds, psp, perfect dark)</t>
  </si>
  <si>
    <t xml:space="preserve">Video gamer retro - 18</t>
  </si>
  <si>
    <t xml:space="preserve">z- multiples (cyberpunk et jeu vidéo, VR)</t>
  </si>
  <si>
    <t xml:space="preserve">z- multiples (activision, ubisoft, electronic arts, capcom,bethesda, blizzard, namco, square,sega)</t>
  </si>
  <si>
    <t xml:space="preserve">z- multiples (donjons &amp; dragons, fairchild channel, pc-fx, die hard trilogy, streets of rage, magnavox odyssey, les guignils de l’ingo, le manoir de mortevieille)</t>
  </si>
  <si>
    <t xml:space="preserve">Video gamer retro - 19</t>
  </si>
  <si>
    <t xml:space="preserve">z- multiples (genre : course, littérature et jeu vidéo, manettes, année 1998)</t>
  </si>
  <si>
    <t xml:space="preserve">z- multiples (arkane studios, psygnosis)</t>
  </si>
  <si>
    <t xml:space="preserve">z- multiples (diablo, nier, mass effect, puzzle bubble, apple 2, the witcher, titanic)</t>
  </si>
  <si>
    <t xml:space="preserve">Video gamer retro - 20</t>
  </si>
  <si>
    <t xml:space="preserve">z- multiples (football et jeu vidéo, été et jeu vidéo)</t>
  </si>
  <si>
    <t xml:space="preserve">black isle</t>
  </si>
  <si>
    <t xml:space="preserve">z- multiples (duke nukem, dragon quest, baldur’s gate, ps vita, diablo, zelda, r-type, sonic, driver)</t>
  </si>
  <si>
    <t xml:space="preserve">Video gamer retro - 21</t>
  </si>
  <si>
    <t xml:space="preserve">z- multiples (cinéma et jeu vidéo, nostalgie, collection, année 2001)</t>
  </si>
  <si>
    <t xml:space="preserve">Eidos</t>
  </si>
  <si>
    <t xml:space="preserve">z- multiples (ghostbusters, pokemon, gta, dead space, wolfenstein, road rash, famille adams)</t>
  </si>
  <si>
    <t xml:space="preserve">Video gamer retro - 22</t>
  </si>
  <si>
    <t xml:space="preserve">z- multiples (année 1992, arcade à domicile, Amsterdam et jeu vidéo)</t>
  </si>
  <si>
    <t xml:space="preserve">z- multiples (time crisis, robocop, littlebig adventure, evercade vs, oregon trail, gta, contra, breakout, death race, carmen sandiego)</t>
  </si>
  <si>
    <t xml:space="preserve">Video gamer retro - 23</t>
  </si>
  <si>
    <t xml:space="preserve">Video gamer retro - 24</t>
  </si>
  <si>
    <t xml:space="preserve">Video gamer retro – hors série collector retrogaming  2018</t>
  </si>
  <si>
    <t xml:space="preserve">z- multiples (atari)</t>
  </si>
  <si>
    <t xml:space="preserve">z- multiples (tekken, street fighter, secret of mana, metroid, star wars, xbox, dragon ball, megaman, myst, playstation 2, pc engine, gta, silent hill, god of war, game &amp; watch, coleco vision, crash bandicoot, pes, final fantasy)</t>
  </si>
  <si>
    <t xml:space="preserve">Un magazine revenant sur l’origine de nombreux jeux des années 1980 à 2010</t>
  </si>
  <si>
    <t xml:space="preserve">bien expliqué et illustré</t>
  </si>
  <si>
    <t xml:space="preserve">Video gamer retro – hors série collector retrogaming  2019</t>
  </si>
  <si>
    <t xml:space="preserve">z- multiples (genèse du jeu vidéo, musique et jeu vidéo, année 1989, année 1998)</t>
  </si>
  <si>
    <t xml:space="preserve">z- multiples (id software)</t>
  </si>
  <si>
    <t xml:space="preserve">z- multiples (tetris, doom, zx, donkey kong, marvel, beyond good and evil, flashback, kingdom hearts, toonstruck, gamecube, pacman, megadrive, atari 2600, vectrex, les chevaliers de baphomet, smash bros)</t>
  </si>
  <si>
    <t xml:space="preserve">Un magazine revenant sur l’origine de nombreux jeux des années 1980 à 2011</t>
  </si>
  <si>
    <t xml:space="preserve">Video gamer retro – hors série collector retrogaming  2020</t>
  </si>
  <si>
    <t xml:space="preserve">z- multiples (Publicité et jeu vidéo, jeux fmv, e-sport, échecs et loose du jeu vidéo, année 1999, année 1994)</t>
  </si>
  <si>
    <t xml:space="preserve">z- multiples (batman, metal gear,final fantasy, zelda,silent hill, mario kart, sonic, punch-out, mortal kombat, ssx, dragon quest, chrono trigger)</t>
  </si>
  <si>
    <t xml:space="preserve">Video gamer retro – hors série collector retrogaming  2021</t>
  </si>
  <si>
    <t xml:space="preserve">z- multiples (naissance des gros éditeurs, roman littéraire et jeu vidéo, genre – beat them up, cyberpunk, vr réalité virtuelle, manettes, genre – course, guerre des consoles 32 bits)</t>
  </si>
  <si>
    <t xml:space="preserve">z- multiples (sega, sierra, psygnosis, arkane studios)</t>
  </si>
  <si>
    <t xml:space="preserve">z- multiples (alone in the dark, pong, yoshi’s island, read dead redemption, asterix, f-zero, tony hawk, perfect dark, days of the tentacle, streets of rage, donjons et dragons, le manoir de mortevieille, die hard trilogy, titanic, puzzle bobble, the witcher, mass effect, final fantasy)</t>
  </si>
  <si>
    <t xml:space="preserve">Vidéo gamer retro – spécial années 90</t>
  </si>
  <si>
    <t xml:space="preserve">z- multiples (fmv et jeu vidéo, année 1990, année 1994, année 1995, année 1997, année 1998, année 1999)</t>
  </si>
  <si>
    <t xml:space="preserve">z- multiples (flashback, blade runner, doom, half-life, chrono trigger, final fantasy, dino crisis, resident evil, starfox, f-zero, zelda, mario, yoshi, soul reaver, meteal gear solid, myst, chevaliers de baphomet, aladdin, silent hill, jurassic park, mortal kombat)</t>
  </si>
  <si>
    <t xml:space="preserve">Un hors série revenant sur des thèmes et jeux liés à l’âge d’or du jeu vidéo</t>
  </si>
  <si>
    <t xml:space="preserve">Video Games </t>
  </si>
  <si>
    <t xml:space="preserve">V&amp;A publishing</t>
  </si>
  <si>
    <t xml:space="preserve">Une analyse psychologique et sociologique du joueur dans ses différents aspects de sa pratique du jeu vidéo</t>
  </si>
  <si>
    <t xml:space="preserve">les thématiques peu courantes et richement illustrées</t>
  </si>
  <si>
    <t xml:space="preserve">difficile de s’immerger, surtout avec une mise en forme de texte aussi old school</t>
  </si>
  <si>
    <t xml:space="preserve">Video games around the world</t>
  </si>
  <si>
    <t xml:space="preserve">Un ouvrage analytique sur la vision du jeu vidéo et son implantation dans différentes zones du monde</t>
  </si>
  <si>
    <t xml:space="preserve">l’aspect comparatif très enrichissant</t>
  </si>
  <si>
    <t xml:space="preserve">un peu trop mécanique du fait de l’emphase mise sur la comparaison de points identiques entre les pays</t>
  </si>
  <si>
    <t xml:space="preserve">Video games debate</t>
  </si>
  <si>
    <t xml:space="preserve">de nombreux thèmes bien abordés et richement documentés</t>
  </si>
  <si>
    <t xml:space="preserve">Video games FAQ</t>
  </si>
  <si>
    <t xml:space="preserve">Backbeat books</t>
  </si>
  <si>
    <t xml:space="preserve">l’enchevêtrement de récits ou d’analyses</t>
  </si>
  <si>
    <t xml:space="preserve">l’absence de vrai fil conducteur, et les illustrations en noir et blanc</t>
  </si>
  <si>
    <t xml:space="preserve">Video games hardware handbook vol 1</t>
  </si>
  <si>
    <t xml:space="preserve">Une bible présentant bon nombre de consoles et ordinateurs de jeux plus ou moins connus de l‘histoire vidéoludique</t>
  </si>
  <si>
    <t xml:space="preserve">Video games hardware handbook vol 2</t>
  </si>
  <si>
    <t xml:space="preserve">Video game story – le guide officiel</t>
  </si>
  <si>
    <t xml:space="preserve">Vp com</t>
  </si>
  <si>
    <t xml:space="preserve">Un ouvrage présentant de façon succincte les plus grands piliers du jeu vidéo dans ses quarante premières années de vie</t>
  </si>
  <si>
    <t xml:space="preserve">clair et bien monté</t>
  </si>
  <si>
    <t xml:space="preserve">le côté « catalogue »</t>
  </si>
  <si>
    <t xml:space="preserve">Video game storytelling</t>
  </si>
  <si>
    <t xml:space="preserve">Watson-Guptill </t>
  </si>
  <si>
    <t xml:space="preserve">Un ouvrage analysant les ressorts d’une bonne narration au sein d’un jeu vidéo</t>
  </si>
  <si>
    <t xml:space="preserve">une bonne introduction sur la narration et la narration dans le jeu vidéo</t>
  </si>
  <si>
    <t xml:space="preserve">la mise en page austère et un peu étouffante</t>
  </si>
  <si>
    <t xml:space="preserve">Video games you will never play</t>
  </si>
  <si>
    <t xml:space="preserve">Un ouvrage historique relatant l’histoire de quelques uns des meilleurs ou pires  jeux « annulés » de l’historie vidéoludique</t>
  </si>
  <si>
    <t xml:space="preserve">le travail de recherche sérieux et parfaitement restitué</t>
  </si>
  <si>
    <t xml:space="preserve">on regrette vraiment que certains des titres ne soient pas sortis</t>
  </si>
  <si>
    <t xml:space="preserve">Vintage games – an insider look at the history of the most influential games</t>
  </si>
  <si>
    <t xml:space="preserve">Focal press</t>
  </si>
  <si>
    <t xml:space="preserve">Un ouvrage historique dépeignant l’histoire mouvementée de plusieurs des piliers historiques du jeu vidéo</t>
  </si>
  <si>
    <t xml:space="preserve">une belle analyse fouillée de jeux fondamentaux dans l’histoire du jeu vidéo</t>
  </si>
  <si>
    <t xml:space="preserve">le format « pavé » qui n’apporte rien</t>
  </si>
  <si>
    <t xml:space="preserve">Virtual boy works</t>
  </si>
  <si>
    <t xml:space="preserve">virtual boy</t>
  </si>
  <si>
    <t xml:space="preserve">Un ouvrage sur le support mal aimé de Nintendo</t>
  </si>
  <si>
    <t xml:space="preserve">une bonne analyse des jeux</t>
  </si>
  <si>
    <t xml:space="preserve">la partie historique un peu faible</t>
  </si>
  <si>
    <t xml:space="preserve">Voyagez au Japon : du pixel au réel</t>
  </si>
  <si>
    <t xml:space="preserve">Un ouvrage permettant de mettre en perspective la création vidéoludique et les lieux ou éléments culturels japonais qui l’ont inspirée</t>
  </si>
  <si>
    <t xml:space="preserve">la diversité des analyses</t>
  </si>
  <si>
    <t xml:space="preserve">on aurait aimé en avoir plus</t>
  </si>
  <si>
    <t xml:space="preserve">Warcraft - le commencement</t>
  </si>
  <si>
    <t xml:space="preserve">Une bonne adaptation du mmorpg, contant les débuts du conflit opposant deux grandes factions</t>
  </si>
  <si>
    <t xml:space="preserve">le monde de wow superbement transcrit</t>
  </si>
  <si>
    <t xml:space="preserve">on reste dans une architecture scénaristique ultra classique</t>
  </si>
  <si>
    <t xml:space="preserve">Xbox 360 uncloacked</t>
  </si>
  <si>
    <t xml:space="preserve">Lulu press</t>
  </si>
  <si>
    <t xml:space="preserve">Un ouvrage retraçant les grandes décisions derrières la conception de la seconde grande console de salon de Microsoft</t>
  </si>
  <si>
    <t xml:space="preserve">le récit complet et passionnant </t>
  </si>
  <si>
    <t xml:space="preserve">la mise en page aurait gagné à être colorée et illustrée</t>
  </si>
  <si>
    <t xml:space="preserve">Yakuza 6 ost 3 cds edition</t>
  </si>
  <si>
    <t xml:space="preserve">La bande originale du dernier Yakuza relatif à l’arc de Kiryu</t>
  </si>
  <si>
    <t xml:space="preserve">un bon condensé des sonorités type de la série</t>
  </si>
  <si>
    <t xml:space="preserve">pas la meilleure bande de la série</t>
  </si>
  <si>
    <t xml:space="preserve">Yakuza kiwami 1&amp;2 ost</t>
  </si>
  <si>
    <t xml:space="preserve">La bande originale des deux remake des épisodes fondateurs de la série phare de  Sega</t>
  </si>
  <si>
    <t xml:space="preserve">une vraie identité sonore</t>
  </si>
  <si>
    <t xml:space="preserve">on aurait aimé une anthologie complète</t>
  </si>
  <si>
    <t xml:space="preserve">Yakuza – l’ordre du dragon</t>
  </si>
  <si>
    <t xml:space="preserve">Un film dérivé de l’histoire du premier opus de la licence</t>
  </si>
  <si>
    <t xml:space="preserve">le scénario et les personnages en mode « nawak assumé »</t>
  </si>
  <si>
    <t xml:space="preserve">techniquement, c’est de la série z quand même</t>
  </si>
  <si>
    <t xml:space="preserve">Un ouvrage biographique sur le grand créateur artistique lié à la saga final fantasy</t>
  </si>
  <si>
    <t xml:space="preserve">le « coup de crayon » de l’artiste</t>
  </si>
  <si>
    <t xml:space="preserve">le lien finalement distendu avec final fantasy</t>
  </si>
  <si>
    <t xml:space="preserve">Yu Suzuki - de l'arcade à Shenmue</t>
  </si>
  <si>
    <t xml:space="preserve">z- multiples (shenmue, outrun, hang-on, space harrier, virtua fighter, daytona, after burner)</t>
  </si>
  <si>
    <t xml:space="preserve">Une biographie du grand créateur de Sega, de ses premiers succès arcade jusqu’au naufrage Shenmue</t>
  </si>
  <si>
    <t xml:space="preserve">l’histoire de l’arcade à travers celle d’un homme</t>
  </si>
  <si>
    <t xml:space="preserve">vraiment trop peu d’illustrations</t>
  </si>
  <si>
    <t xml:space="preserve">Ys - the art book</t>
  </si>
  <si>
    <t xml:space="preserve">Ys</t>
  </si>
  <si>
    <t xml:space="preserve">Un artbook présentant l’ensemble des épisodes de la série jusqu’à l’épisode Memories of Celceta sur vita</t>
  </si>
  <si>
    <t xml:space="preserve">la qualité des illustrations, dingue</t>
  </si>
  <si>
    <t xml:space="preserve">un gros déficit de texte explicatif</t>
  </si>
  <si>
    <t xml:space="preserve">Zelda - art and artifacts</t>
  </si>
  <si>
    <t xml:space="preserve">Un artbook complet sur la série zelda, de l’opus fondateur à breath of the wild</t>
  </si>
  <si>
    <t xml:space="preserve">absolument superbe</t>
  </si>
  <si>
    <t xml:space="preserve">Zelda breath of the wild - creating a champion</t>
  </si>
  <si>
    <t xml:space="preserve">Un artbook complet sur l'opus "monde ouvert" de la série Zelda</t>
  </si>
  <si>
    <t xml:space="preserve">l’oeuvre parfaitement mise en valeur</t>
  </si>
  <si>
    <t xml:space="preserve">Zelda - chronique d'une saga - 1</t>
  </si>
  <si>
    <t xml:space="preserve">Une analyse couvrant les différents épisodes de la franchise jusqu’à breath of the wild</t>
  </si>
  <si>
    <t xml:space="preserve">Zelda - chronique d'une saga - 2</t>
  </si>
  <si>
    <t xml:space="preserve">Une analyse couvrant spécifiquement l’opus breath of the wild et les grandes décisions ayant mené à la réinvention de la formule zelda</t>
  </si>
  <si>
    <t xml:space="preserve">Zelda concert 2018 – limited edition</t>
  </si>
  <si>
    <t xml:space="preserve">La soundtrack et le blueray d’un concert hommage sur la série Zelda</t>
  </si>
  <si>
    <t xml:space="preserve">les versions orchestrales superbes</t>
  </si>
  <si>
    <t xml:space="preserve">il n’y a pas tout, forcément</t>
  </si>
  <si>
    <t xml:space="preserve">Zelda encyclopedia</t>
  </si>
  <si>
    <t xml:space="preserve">Un ouvrage complet détaillant l’ensemble des éléments présents dans les différents jeux de la saga, du premier opus sur nes aux opus wii u</t>
  </si>
  <si>
    <t xml:space="preserve">superbe, tant au niveau du contenu que des illustrations</t>
  </si>
  <si>
    <t xml:space="preserve">Zelda et la philosophie</t>
  </si>
  <si>
    <t xml:space="preserve">Un ouvrage revenant sur les possibles interprétations philosophiques des différents opus et thématiques de la saga de Nintendo</t>
  </si>
  <si>
    <t xml:space="preserve">la bonne initiation philosophique à travers Zelda</t>
  </si>
  <si>
    <t xml:space="preserve">la thématique philosophique de Zelda parfois un peu forcée</t>
  </si>
  <si>
    <t xml:space="preserve">Zelda – L’aventure sans fin</t>
  </si>
  <si>
    <t xml:space="preserve">Un ouvrage synthétique relatant l’avènement de chaque opus de la saga phare de Nintendo</t>
  </si>
  <si>
    <t xml:space="preserve">Zelda four swords perfect edition</t>
  </si>
  <si>
    <t xml:space="preserve">Un ouvrage manga reprenant les histoires du jeu vidéo</t>
  </si>
  <si>
    <t xml:space="preserve">joli et sympa</t>
  </si>
  <si>
    <t xml:space="preserve">spoiler alert !</t>
  </si>
  <si>
    <t xml:space="preserve">Box Z3</t>
  </si>
  <si>
    <t xml:space="preserve">Zelda majora ‘s mask / a link to the past perfect edition</t>
  </si>
  <si>
    <t xml:space="preserve">Zelda minish cap / phantom of hourglass perfect edition</t>
  </si>
  <si>
    <t xml:space="preserve">Zelda ocarina of time perfect edition</t>
  </si>
  <si>
    <t xml:space="preserve">Zelda oracle off age / oracle of season perfect edition</t>
  </si>
  <si>
    <t xml:space="preserve">Zelda : twilight princess tome 1</t>
  </si>
  <si>
    <t xml:space="preserve">Un manga reprenant le jeu éponyme</t>
  </si>
  <si>
    <t xml:space="preserve">Zelda : twilight princess tome 2</t>
  </si>
  <si>
    <t xml:space="preserve">Zelda : twilight princess tome 3</t>
  </si>
  <si>
    <t xml:space="preserve">Zelda : twilight princess tome 4</t>
  </si>
  <si>
    <t xml:space="preserve">Zelda : twilight princess tome 5</t>
  </si>
  <si>
    <t xml:space="preserve">Zelda : twilight princess tome 6</t>
  </si>
  <si>
    <t xml:space="preserve">Zelda : twilight princess tome 7</t>
  </si>
  <si>
    <t xml:space="preserve">Zelda : twilight princess tome 8</t>
  </si>
  <si>
    <t xml:space="preserve">Zelda : twilight princess tome 9</t>
  </si>
  <si>
    <t xml:space="preserve">ZX Spectrum / Commodore 64 book</t>
  </si>
  <si>
    <t xml:space="preserve">z- multiples (C64, Zx spectrum)</t>
  </si>
  <si>
    <t xml:space="preserve">Un ouvrage complet revenant sur l’histoire et les points clés de deux consoles à succès des années 70</t>
  </si>
  <si>
    <t xml:space="preserve">ZX Spectrum games book</t>
  </si>
  <si>
    <t xml:space="preserve">Sinclair</t>
  </si>
  <si>
    <t xml:space="preserve">zx spectrum</t>
  </si>
  <si>
    <t xml:space="preserve">Un ouvrage revenant sur les jeux phares de la console phare du marché anglo-saxon</t>
  </si>
  <si>
    <t xml:space="preserve">le bon panorama synthétique des meilleurs jeux de la console</t>
  </si>
  <si>
    <t xml:space="preserve">étan</t>
  </si>
  <si>
    <t xml:space="preserve">Type</t>
  </si>
  <si>
    <t xml:space="preserve">Zone</t>
  </si>
  <si>
    <t xml:space="preserve">Version origine ou modifiée</t>
  </si>
  <si>
    <t xml:space="preserve">Date de première apparition du personnage</t>
  </si>
  <si>
    <t xml:space="preserve">Date de première apparition de cette déclinaison du personnage</t>
  </si>
  <si>
    <t xml:space="preserve"> Licence</t>
  </si>
  <si>
    <t xml:space="preserve">Createur licence</t>
  </si>
  <si>
    <t xml:space="preserve">Race</t>
  </si>
  <si>
    <t xml:space="preserve">rôle typique</t>
  </si>
  <si>
    <t xml:space="preserve">Rating Fabrication /5</t>
  </si>
  <si>
    <t xml:space="preserve">Ref rangement</t>
  </si>
  <si>
    <t xml:space="preserve">Etat</t>
  </si>
  <si>
    <t xml:space="preserve">côte en euros</t>
  </si>
  <si>
    <t xml:space="preserve">Agent 47</t>
  </si>
  <si>
    <t xml:space="preserve">Totaku</t>
  </si>
  <si>
    <t xml:space="preserve">origine</t>
  </si>
  <si>
    <t xml:space="preserve">Hitman</t>
  </si>
  <si>
    <t xml:space="preserve">humain</t>
  </si>
  <si>
    <t xml:space="preserve">masculin</t>
  </si>
  <si>
    <t xml:space="preserve">héros</t>
  </si>
  <si>
    <t xml:space="preserve">Le héros de la série de jeu d’infiltration-assassinat Hitman</t>
  </si>
  <si>
    <t xml:space="preserve">Box 5</t>
  </si>
  <si>
    <t xml:space="preserve">Alm</t>
  </si>
  <si>
    <t xml:space="preserve">Amiibo</t>
  </si>
  <si>
    <t xml:space="preserve">modifiée</t>
  </si>
  <si>
    <t xml:space="preserve">L’un des deux héros de fire emblem echoes</t>
  </si>
  <si>
    <t xml:space="preserve">dans le jeu</t>
  </si>
  <si>
    <t xml:space="preserve">Artorias</t>
  </si>
  <si>
    <t xml:space="preserve">Dark souls</t>
  </si>
  <si>
    <t xml:space="preserve">démon</t>
  </si>
  <si>
    <t xml:space="preserve">antagoniste</t>
  </si>
  <si>
    <t xml:space="preserve">Un antagoniste clé des aventures de dark souls, sombre et classe</t>
  </si>
  <si>
    <t xml:space="preserve">Banjo &amp; kazooie</t>
  </si>
  <si>
    <t xml:space="preserve">Banjo &amp; Kazooie</t>
  </si>
  <si>
    <t xml:space="preserve">animal</t>
  </si>
  <si>
    <t xml:space="preserve">Deux héros iconiques de Rare à l'époque de la N64</t>
  </si>
  <si>
    <t xml:space="preserve">Bayonetta (player one – Bayonetta 2)</t>
  </si>
  <si>
    <t xml:space="preserve">féminin</t>
  </si>
  <si>
    <t xml:space="preserve">L’héroine du jeu éponyme, concurrente directe de Dante de devil may cry</t>
  </si>
  <si>
    <t xml:space="preserve">Eta+ milieu</t>
  </si>
  <si>
    <t xml:space="preserve">Bayonetta (player two – Bayonetta)</t>
  </si>
  <si>
    <t xml:space="preserve">Boo</t>
  </si>
  <si>
    <t xml:space="preserve">fantome</t>
  </si>
  <si>
    <t xml:space="preserve">Le légendaire fantome des jeux Mario</t>
  </si>
  <si>
    <t xml:space="preserve">Eta+ gauche</t>
  </si>
  <si>
    <t xml:space="preserve">Lampe</t>
  </si>
  <si>
    <t xml:space="preserve">Le légendaire fantome des jeux Mario en version lampe de chevet</t>
  </si>
  <si>
    <t xml:space="preserve">P1</t>
  </si>
  <si>
    <t xml:space="preserve">Bowser</t>
  </si>
  <si>
    <t xml:space="preserve">dinosaure</t>
  </si>
  <si>
    <t xml:space="preserve">L’antagoniste principal de Mario</t>
  </si>
  <si>
    <t xml:space="preserve">Eta+ droite</t>
  </si>
  <si>
    <t xml:space="preserve">Bowser Jr</t>
  </si>
  <si>
    <t xml:space="preserve">le fils et assistant de Bowser</t>
  </si>
  <si>
    <t xml:space="preserve">Bubble</t>
  </si>
  <si>
    <t xml:space="preserve">Peluche</t>
  </si>
  <si>
    <t xml:space="preserve">le héros de la série éponyme</t>
  </si>
  <si>
    <t xml:space="preserve">Eta+ arcade</t>
  </si>
  <si>
    <t xml:space="preserve">Captain Falcon</t>
  </si>
  <si>
    <t xml:space="preserve">La figure emblématique du jeu F-zero</t>
  </si>
  <si>
    <t xml:space="preserve">Carapuce</t>
  </si>
  <si>
    <t xml:space="preserve">Game freaks</t>
  </si>
  <si>
    <t xml:space="preserve">bestiole</t>
  </si>
  <si>
    <t xml:space="preserve">Une des bestioles originelles  de la série pokemon</t>
  </si>
  <si>
    <t xml:space="preserve">Box 6</t>
  </si>
  <si>
    <t xml:space="preserve">Celica</t>
  </si>
  <si>
    <t xml:space="preserve">Chibi-robo</t>
  </si>
  <si>
    <t xml:space="preserve">Chibi robo</t>
  </si>
  <si>
    <t xml:space="preserve">robot</t>
  </si>
  <si>
    <t xml:space="preserve">Le héros atypique de la série ovni sur gamecube et 3DS</t>
  </si>
  <si>
    <t xml:space="preserve">Chomp</t>
  </si>
  <si>
    <t xml:space="preserve">Une lampe reprenant le style d’un ennemi phare de la saga Mario</t>
  </si>
  <si>
    <t xml:space="preserve">Chrom</t>
  </si>
  <si>
    <t xml:space="preserve">Un personnage récurrent de la série fire emblem</t>
  </si>
  <si>
    <t xml:space="preserve">Cloud</t>
  </si>
  <si>
    <t xml:space="preserve">Square Enix</t>
  </si>
  <si>
    <t xml:space="preserve">Le héros emblématique de final fantasy vii, dans sa tenue d’origine</t>
  </si>
  <si>
    <t xml:space="preserve">Cloud player 2 (advent children)</t>
  </si>
  <si>
    <t xml:space="preserve">Le héros emblématique de final fantasy vii, dans sa tenue advent children</t>
  </si>
  <si>
    <t xml:space="preserve">Conker</t>
  </si>
  <si>
    <t xml:space="preserve">Le héros "bad ass" de Rare sur console N64 puis xbox</t>
  </si>
  <si>
    <t xml:space="preserve">Crash</t>
  </si>
  <si>
    <t xml:space="preserve">Naughty Dog</t>
  </si>
  <si>
    <t xml:space="preserve">Le héros du jeu de plateforme 3d guidé de naughty dog</t>
  </si>
  <si>
    <t xml:space="preserve">Box 4</t>
  </si>
  <si>
    <t xml:space="preserve">Dadidou</t>
  </si>
  <si>
    <t xml:space="preserve">L’antagoniste et ami de Kirby</t>
  </si>
  <si>
    <t xml:space="preserve">Daisy</t>
  </si>
  <si>
    <t xml:space="preserve">personnage secondaire</t>
  </si>
  <si>
    <t xml:space="preserve">La seconde princesse du royaume de Mario</t>
  </si>
  <si>
    <t xml:space="preserve">Dark Pit</t>
  </si>
  <si>
    <t xml:space="preserve">Kid Icarus</t>
  </si>
  <si>
    <t xml:space="preserve">ange</t>
  </si>
  <si>
    <t xml:space="preserve">L’antagoniste de Pit de kid Icarus</t>
  </si>
  <si>
    <t xml:space="preserve">Dark Samus</t>
  </si>
  <si>
    <t xml:space="preserve">extraterrestre</t>
  </si>
  <si>
    <t xml:space="preserve">Le nemesis de Samus Aran, apparaissant dans Metroid prime 2</t>
  </si>
  <si>
    <t xml:space="preserve">Diddy Kong</t>
  </si>
  <si>
    <t xml:space="preserve">Donkey Kong</t>
  </si>
  <si>
    <t xml:space="preserve">Le co-équipier de Donkey kong</t>
  </si>
  <si>
    <t xml:space="preserve">L’antagoniste de Mario puis le héros de sa propre série de jeux</t>
  </si>
  <si>
    <t xml:space="preserve">Dresseur Pokemon</t>
  </si>
  <si>
    <t xml:space="preserve">Le héros de la série éponyme, qui suit fidèlement le credo visant à tous les attraper</t>
  </si>
  <si>
    <t xml:space="preserve">Mario dans sa tenue issue du célèbre puzzle-game</t>
  </si>
  <si>
    <t xml:space="preserve">Duck Hunt</t>
  </si>
  <si>
    <t xml:space="preserve">Duck hunt</t>
  </si>
  <si>
    <t xml:space="preserve">Le canard victime du calèbre jeu de tir de la nes</t>
  </si>
  <si>
    <t xml:space="preserve">Ena</t>
  </si>
  <si>
    <t xml:space="preserve">L’héroine et bras droit du héros dans monster hunter stories 2 sur Switch</t>
  </si>
  <si>
    <t xml:space="preserve">Entreta</t>
  </si>
  <si>
    <t xml:space="preserve">Evan</t>
  </si>
  <si>
    <t xml:space="preserve">Ni No Kuni</t>
  </si>
  <si>
    <t xml:space="preserve">Le héros de Nino Kuni 2</t>
  </si>
  <si>
    <t xml:space="preserve">Feisar</t>
  </si>
  <si>
    <t xml:space="preserve">Wipeout</t>
  </si>
  <si>
    <t xml:space="preserve">véhicule</t>
  </si>
  <si>
    <t xml:space="preserve">L’un des vaisseaux emblématiques de wipeout</t>
  </si>
  <si>
    <t xml:space="preserve">Fox Mc Cloud</t>
  </si>
  <si>
    <t xml:space="preserve">Starfox</t>
  </si>
  <si>
    <t xml:space="preserve">Le héros emblématique de la série starfox</t>
  </si>
  <si>
    <t xml:space="preserve">Hatsune miku nendoroid</t>
  </si>
  <si>
    <t xml:space="preserve">Figma</t>
  </si>
  <si>
    <t xml:space="preserve">project diva</t>
  </si>
  <si>
    <t xml:space="preserve">L’héroine de la grande saga musicale de Sega</t>
  </si>
  <si>
    <t xml:space="preserve">Herbizarre</t>
  </si>
  <si>
    <t xml:space="preserve">Un pokemon emblématique de la série pokemon</t>
  </si>
  <si>
    <t xml:space="preserve">Hunter</t>
  </si>
  <si>
    <t xml:space="preserve">Bloodborne</t>
  </si>
  <si>
    <t xml:space="preserve">Le héros de bloodborne</t>
  </si>
  <si>
    <t xml:space="preserve">Game &amp; Watch</t>
  </si>
  <si>
    <t xml:space="preserve">Le petit personnage emblématique des jeux game &amp; watch</t>
  </si>
  <si>
    <t xml:space="preserve">Gannondorf (twilight princess)</t>
  </si>
  <si>
    <t xml:space="preserve">L’antagoniste de link dans la série zelda</t>
  </si>
  <si>
    <t xml:space="preserve">Goomba</t>
  </si>
  <si>
    <t xml:space="preserve">champignon</t>
  </si>
  <si>
    <t xml:space="preserve">L’ennemi le plus célèbre de Mario</t>
  </si>
  <si>
    <t xml:space="preserve">Harmonie</t>
  </si>
  <si>
    <t xml:space="preserve">La troisième princesse du monde de Mario, apparue dans la série Mario galaxy</t>
  </si>
  <si>
    <t xml:space="preserve">Heihachi</t>
  </si>
  <si>
    <t xml:space="preserve">Tekken</t>
  </si>
  <si>
    <t xml:space="preserve">Un personnage iconique et le doyen de la série tekken</t>
  </si>
  <si>
    <t xml:space="preserve">Ice climbers</t>
  </si>
  <si>
    <t xml:space="preserve">Les deux héros d’une ancienne saga de plateforme de Nintendo</t>
  </si>
  <si>
    <t xml:space="preserve">Junko Enoshima</t>
  </si>
  <si>
    <t xml:space="preserve">Pop up parade</t>
  </si>
  <si>
    <t xml:space="preserve">Danganronpa</t>
  </si>
  <si>
    <t xml:space="preserve">L’antagoniste principal de Danganronpa, folle et mystérieuse à la fois</t>
  </si>
  <si>
    <t xml:space="preserve">Ken</t>
  </si>
  <si>
    <t xml:space="preserve">Le rival emblématique de Ryu dans la grande saga de jeux de baston de Capcom</t>
  </si>
  <si>
    <t xml:space="preserve">Le héros de la série de jeux de plateforme colorés</t>
  </si>
  <si>
    <t xml:space="preserve">Kratos</t>
  </si>
  <si>
    <t xml:space="preserve">Le héros de la saga grecque de Sony</t>
  </si>
  <si>
    <t xml:space="preserve">Lemming</t>
  </si>
  <si>
    <t xml:space="preserve">Le héros suicidaire du jeu éponyme</t>
  </si>
  <si>
    <t xml:space="preserve">Link enfant (ocarina of time)</t>
  </si>
  <si>
    <t xml:space="preserve">Le héros de la série zelda, dans sa tenue établie par ocarina of time</t>
  </si>
  <si>
    <t xml:space="preserve">Link adulte</t>
  </si>
  <si>
    <t xml:space="preserve">Link archer (breath of the wild)</t>
  </si>
  <si>
    <t xml:space="preserve">Le héros de la série zelda, dans sa tenue établie par breath of the wild</t>
  </si>
  <si>
    <t xml:space="preserve">Link loup (et Midona)</t>
  </si>
  <si>
    <t xml:space="preserve">Le héros de la série zelda, dans sa tenue établie par twilight princess</t>
  </si>
  <si>
    <t xml:space="preserve">Little Mac</t>
  </si>
  <si>
    <t xml:space="preserve">Punch Out</t>
  </si>
  <si>
    <t xml:space="preserve">Le héros del a série punch out</t>
  </si>
  <si>
    <t xml:space="preserve">Lucas</t>
  </si>
  <si>
    <t xml:space="preserve">Le héros de mother 3</t>
  </si>
  <si>
    <t xml:space="preserve">Lucina</t>
  </si>
  <si>
    <t xml:space="preserve">L’un des personnages principaux de Fire emblem awakening</t>
  </si>
  <si>
    <t xml:space="preserve">Luigi</t>
  </si>
  <si>
    <t xml:space="preserve">Le frère et compagnon de Mario</t>
  </si>
  <si>
    <t xml:space="preserve">Le héros légendaire de Nintendo</t>
  </si>
  <si>
    <t xml:space="preserve">Mario &amp; Peach chats</t>
  </si>
  <si>
    <t xml:space="preserve">Le couple légendaire dans une version…. »poilue »</t>
  </si>
  <si>
    <t xml:space="preserve">Mario – wedding suit</t>
  </si>
  <si>
    <t xml:space="preserve">Mario, dans sa version Mario odyssey</t>
  </si>
  <si>
    <t xml:space="preserve">Maskass</t>
  </si>
  <si>
    <t xml:space="preserve">Fuji télévision puis Nintendo</t>
  </si>
  <si>
    <t xml:space="preserve">L’antagoniste phare de doki doki panic (ou super mario USA, ou super mario bros 2 chez nous)</t>
  </si>
  <si>
    <t xml:space="preserve">Master chief</t>
  </si>
  <si>
    <t xml:space="preserve">Le héros emblématique de la série FPS de Bungie sur xbox</t>
  </si>
  <si>
    <t xml:space="preserve">Megaman</t>
  </si>
  <si>
    <t xml:space="preserve">Le héros légendaire de Capcom</t>
  </si>
  <si>
    <t xml:space="preserve">Meli &amp; Melo</t>
  </si>
  <si>
    <t xml:space="preserve">Animal crossing</t>
  </si>
  <si>
    <t xml:space="preserve">Les petits enfants mignons de l’odieux Tom Nook</t>
  </si>
  <si>
    <t xml:space="preserve">Metaknight</t>
  </si>
  <si>
    <t xml:space="preserve">L’un des antagonistes puis amis de Kirby</t>
  </si>
  <si>
    <t xml:space="preserve">Une créature emblématique de la série metroid, intéragissant avec Samus</t>
  </si>
  <si>
    <t xml:space="preserve">Nathan Drake</t>
  </si>
  <si>
    <t xml:space="preserve">Popcap</t>
  </si>
  <si>
    <t xml:space="preserve">Le héros de la série uncharted en mode super deformed</t>
  </si>
  <si>
    <t xml:space="preserve">Neku</t>
  </si>
  <si>
    <t xml:space="preserve">Figure</t>
  </si>
  <si>
    <t xml:space="preserve">Word ends with you</t>
  </si>
  <si>
    <t xml:space="preserve">Le héros du jeu ds</t>
  </si>
  <si>
    <t xml:space="preserve">Olimar</t>
  </si>
  <si>
    <t xml:space="preserve">Pikmin</t>
  </si>
  <si>
    <t xml:space="preserve">Le héros de la série pikmin</t>
  </si>
  <si>
    <t xml:space="preserve">Pacman</t>
  </si>
  <si>
    <t xml:space="preserve">le héros emblématique de Namco, et accessoirement un précurseur des héris de jeux vidéo</t>
  </si>
  <si>
    <t xml:space="preserve">Palutena</t>
  </si>
  <si>
    <t xml:space="preserve">La princesse du monde de Kid Icarus</t>
  </si>
  <si>
    <t xml:space="preserve">Parappa</t>
  </si>
  <si>
    <t xml:space="preserve">Le héros du jeu musical éponyme</t>
  </si>
  <si>
    <t xml:space="preserve">Peach</t>
  </si>
  <si>
    <t xml:space="preserve">La princesse principale du monde de Mario, spécialisée dans l’enlèvement</t>
  </si>
  <si>
    <t xml:space="preserve">Peach – wedding suit</t>
  </si>
  <si>
    <t xml:space="preserve">La princesse principale du monde de Mario, dans sa version Mario odyssey</t>
  </si>
  <si>
    <t xml:space="preserve">Pikachu</t>
  </si>
  <si>
    <t xml:space="preserve">Le personnage emblématique de la série pokemon</t>
  </si>
  <si>
    <t xml:space="preserve">Pikmin bleu</t>
  </si>
  <si>
    <t xml:space="preserve">Un personnage typique de l’univers Pikmin</t>
  </si>
  <si>
    <t xml:space="preserve">Box Plush</t>
  </si>
  <si>
    <t xml:space="preserve">Pikmin jaune</t>
  </si>
  <si>
    <t xml:space="preserve">Pikmin rouge</t>
  </si>
  <si>
    <t xml:space="preserve">Pirhana</t>
  </si>
  <si>
    <t xml:space="preserve">plante</t>
  </si>
  <si>
    <t xml:space="preserve">Un ennemi emblématique de la saga Mario et des tuyaux qui l’habitent</t>
  </si>
  <si>
    <t xml:space="preserve">La petite lampe mignonne et peu utile à l’effigie de l’ennemi star de mario</t>
  </si>
  <si>
    <t xml:space="preserve">Pit</t>
  </si>
  <si>
    <t xml:space="preserve">Le héros emblématique de la série kid icarus</t>
  </si>
  <si>
    <t xml:space="preserve">Princess sakuna</t>
  </si>
  <si>
    <t xml:space="preserve">sakuna</t>
  </si>
  <si>
    <t xml:space="preserve">Edelweiss</t>
  </si>
  <si>
    <t xml:space="preserve">L’héroine du jeu d’aventure-gestion éponyme</t>
  </si>
  <si>
    <t xml:space="preserve">Puyo bleu</t>
  </si>
  <si>
    <t xml:space="preserve">Un personnage typique de l’univers Puyo Puyo</t>
  </si>
  <si>
    <t xml:space="preserve">Puyo jaune</t>
  </si>
  <si>
    <t xml:space="preserve">Puyo rouge</t>
  </si>
  <si>
    <t xml:space="preserve">Richter Belmont</t>
  </si>
  <si>
    <t xml:space="preserve">Un pilier de la saga vampirique de Konami</t>
  </si>
  <si>
    <t xml:space="preserve">ROB</t>
  </si>
  <si>
    <t xml:space="preserve">Le robot proposé avec la nes, dont la carrière fut aussi courte que reconnue</t>
  </si>
  <si>
    <t xml:space="preserve">Robin</t>
  </si>
  <si>
    <t xml:space="preserve">Le personnage principal de fire emblem awakening (avatar)</t>
  </si>
  <si>
    <t xml:space="preserve">Roy</t>
  </si>
  <si>
    <t xml:space="preserve">Un personnage phare de la série fire emblem</t>
  </si>
  <si>
    <t xml:space="preserve">Ryu</t>
  </si>
  <si>
    <t xml:space="preserve">Le héros emblématique de la série street fighter, préalablement apparu dans le jeu Avenger, voire en 1986 dans Trojan</t>
  </si>
  <si>
    <t xml:space="preserve">Sackboy</t>
  </si>
  <si>
    <t xml:space="preserve">Le héros emblématique de la série littlebig planet sur consoles Sony</t>
  </si>
  <si>
    <t xml:space="preserve">Samus Armor</t>
  </si>
  <si>
    <t xml:space="preserve">L’héroine des jeux metroid, dans son armure emblématique</t>
  </si>
  <si>
    <t xml:space="preserve">Samus (zero suit)</t>
  </si>
  <si>
    <t xml:space="preserve">L’héroine des jeux metroid, dans son armure zero</t>
  </si>
  <si>
    <t xml:space="preserve">Shiki</t>
  </si>
  <si>
    <t xml:space="preserve">L’héroine du jeu ds</t>
  </si>
  <si>
    <t xml:space="preserve">Le héros du jeu de plateforme old school</t>
  </si>
  <si>
    <t xml:space="preserve">Shovel Knight trio (specter knight, king knight, plague knight)</t>
  </si>
  <si>
    <t xml:space="preserve">Les antagonistes les plus charismatiques de la saga</t>
  </si>
  <si>
    <t xml:space="preserve">Shulk</t>
  </si>
  <si>
    <t xml:space="preserve">Xenoblade</t>
  </si>
  <si>
    <t xml:space="preserve">Le héros de xenoblade chronicles</t>
  </si>
  <si>
    <t xml:space="preserve">Simon Belmont</t>
  </si>
  <si>
    <t xml:space="preserve">Solid Snake</t>
  </si>
  <si>
    <t xml:space="preserve">Metal gear</t>
  </si>
  <si>
    <t xml:space="preserve">Le personnage principal de la série de jeux d’infiltration de Konami</t>
  </si>
  <si>
    <t xml:space="preserve">Le héros de sega et opposant direct au Mario de Nintendo</t>
  </si>
  <si>
    <t xml:space="preserve">L’ennemi typique de la saga pionnière de shoot, et accessoirement le précurseur des « méchants » de jeux vidéo</t>
  </si>
  <si>
    <t xml:space="preserve">Splatoon triple pack</t>
  </si>
  <si>
    <t xml:space="preserve">Les personnages emblématiques de la série spatoon</t>
  </si>
  <si>
    <t xml:space="preserve">dragon</t>
  </si>
  <si>
    <t xml:space="preserve">Le héros emblématique des jeux de plateforme 3d de la première playstation</t>
  </si>
  <si>
    <t xml:space="preserve">Terry Bogard</t>
  </si>
  <si>
    <t xml:space="preserve">Fatal fury</t>
  </si>
  <si>
    <t xml:space="preserve">Snk</t>
  </si>
  <si>
    <t xml:space="preserve">Un héros emblématique des différentes séries de combat de la neogeo</t>
  </si>
  <si>
    <t xml:space="preserve">Tetraminos</t>
  </si>
  <si>
    <t xml:space="preserve">bloc</t>
  </si>
  <si>
    <t xml:space="preserve">Une reproduction lumineuse du puzzle game</t>
  </si>
  <si>
    <t xml:space="preserve">Tiki</t>
  </si>
  <si>
    <t xml:space="preserve">Un personnage principal de la série fire emblem </t>
  </si>
  <si>
    <t xml:space="preserve">Toad</t>
  </si>
  <si>
    <t xml:space="preserve">Le petit champignon emblématique du monde de Mario</t>
  </si>
  <si>
    <t xml:space="preserve">Tomb raider – Lara Croft</t>
  </si>
  <si>
    <t xml:space="preserve">L’héroine emblématique de la série Tomb raider</t>
  </si>
  <si>
    <t xml:space="preserve">Tom Nook</t>
  </si>
  <si>
    <t xml:space="preserve">Le banquier et escroc de la série animal crossing</t>
  </si>
  <si>
    <t xml:space="preserve">Toon Link</t>
  </si>
  <si>
    <t xml:space="preserve">Le héros emblématique de la série zelda dans son costume issu de wind waker</t>
  </si>
  <si>
    <t xml:space="preserve">Tortue – koopa troopa</t>
  </si>
  <si>
    <t xml:space="preserve">L’ennemi emblématique de Mario</t>
  </si>
  <si>
    <t xml:space="preserve">Viewtiful joe</t>
  </si>
  <si>
    <t xml:space="preserve">Le héros du beat them up déjanté du même nom</t>
  </si>
  <si>
    <t xml:space="preserve">Villageois</t>
  </si>
  <si>
    <t xml:space="preserve">le héros innocent de la série harvest moon</t>
  </si>
  <si>
    <t xml:space="preserve">Waddle Dee (dit le tâcheron)</t>
  </si>
  <si>
    <t xml:space="preserve">L’assistant ou ennemi de Kirby, selon les opus</t>
  </si>
  <si>
    <t xml:space="preserve">Wario</t>
  </si>
  <si>
    <t xml:space="preserve">L’antagoniste de Mario, apparu dans les opus game boy</t>
  </si>
  <si>
    <t xml:space="preserve">Yoshi</t>
  </si>
  <si>
    <t xml:space="preserve">Le compagnon de Mario puis héros à part entière</t>
  </si>
  <si>
    <t xml:space="preserve">Yoshi woolly world bleu</t>
  </si>
  <si>
    <t xml:space="preserve">Yoshi pelote de laine, issu de la série wooly world</t>
  </si>
  <si>
    <t xml:space="preserve">Yoshi woolly world rose</t>
  </si>
  <si>
    <t xml:space="preserve">Yoshi woolly world vert</t>
  </si>
  <si>
    <t xml:space="preserve">Zelda (twilight princess)</t>
  </si>
  <si>
    <t xml:space="preserve">La princesse ayant prêté son nom à la série de jeux éponyme, dans sa tenue issue de breath of the wild</t>
  </si>
  <si>
    <t xml:space="preserve">Zelda (skyward sword) et célestrier</t>
  </si>
  <si>
    <t xml:space="preserve">La princesse ayant prêté son nom à la série de jeux éponyme, dans sa tenue issue de skyward sword</t>
  </si>
  <si>
    <t xml:space="preserve">Zelda (breath of the wild)</t>
  </si>
  <si>
    <t xml:space="preserve">La princesse ayant prêté son nom à la série de jeux éponyme, dans sa tenue issue de wind waker</t>
  </si>
  <si>
    <t xml:space="preserve">Zelda (Wind Waker)</t>
  </si>
  <si>
    <t xml:space="preserve">La princesse ayant prêté son nom à la série de jeux éponyme, dans sa tenue issue de ocarina of time</t>
  </si>
  <si>
    <t xml:space="preserve">constructeur</t>
  </si>
  <si>
    <t xml:space="preserve">Génération de machines</t>
  </si>
  <si>
    <t xml:space="preserve">Date de première commercialisation de la machine originale</t>
  </si>
  <si>
    <t xml:space="preserve">Date de sortie de la machine originale en Europe</t>
  </si>
  <si>
    <t xml:space="preserve">Rééditions : Date de première commercialisation de cette version de machine</t>
  </si>
  <si>
    <t xml:space="preserve">Rééditions : Date de sortie de cette version de machine en Europe</t>
  </si>
  <si>
    <t xml:space="preserve">Arrêt total de production de la machine originale</t>
  </si>
  <si>
    <t xml:space="preserve">Arrêt total de production de cette version de machine</t>
  </si>
  <si>
    <t xml:space="preserve">Durée de de vie totale de cette machine</t>
  </si>
  <si>
    <t xml:space="preserve">Ventes mondiales de machines en millions d’unités (toutes zones et versions) et évaluation succès commercial</t>
  </si>
  <si>
    <t xml:space="preserve">Rendu 2D</t>
  </si>
  <si>
    <t xml:space="preserve">Rendu 3D</t>
  </si>
  <si>
    <t xml:space="preserve">Puissance brute (megaflops)</t>
  </si>
  <si>
    <t xml:space="preserve">partenaire tech clé</t>
  </si>
  <si>
    <t xml:space="preserve">Valeur historique</t>
  </si>
  <si>
    <t xml:space="preserve">Difficulté de programmation</t>
  </si>
  <si>
    <t xml:space="preserve">E-shop intégré</t>
  </si>
  <si>
    <t xml:space="preserve">Jeu en ligne possible (Internet)</t>
  </si>
  <si>
    <t xml:space="preserve">Mode de sauvegarde par défaut</t>
  </si>
  <si>
    <t xml:space="preserve">Ports manettes</t>
  </si>
  <si>
    <t xml:space="preserve">Type de controleurs</t>
  </si>
  <si>
    <r>
      <rPr>
        <b val="true"/>
        <sz val="11"/>
        <color rgb="FF000000"/>
        <rFont val="Calibri"/>
        <family val="2"/>
        <charset val="1"/>
      </rPr>
      <t xml:space="preserve">Nb de boutons </t>
    </r>
    <r>
      <rPr>
        <b val="true"/>
        <u val="single"/>
        <sz val="11"/>
        <color rgb="FF000000"/>
        <rFont val="Calibri"/>
        <family val="2"/>
        <charset val="1"/>
      </rPr>
      <t xml:space="preserve">de jeu</t>
    </r>
    <r>
      <rPr>
        <b val="true"/>
        <sz val="11"/>
        <color rgb="FF000000"/>
        <rFont val="Calibri"/>
        <family val="2"/>
        <charset val="1"/>
      </rPr>
      <t xml:space="preserve"> en facial par joueur</t>
    </r>
  </si>
  <si>
    <t xml:space="preserve">Résolution standard</t>
  </si>
  <si>
    <t xml:space="preserve">Créateur star</t>
  </si>
  <si>
    <t xml:space="preserve">sécurité console par défaut</t>
  </si>
  <si>
    <t xml:space="preserve">Rétrocompatibilité de cette version</t>
  </si>
  <si>
    <t xml:space="preserve">fonctionnalités spéciales de cette version</t>
  </si>
  <si>
    <t xml:space="preserve">Rating général /5</t>
  </si>
  <si>
    <t xml:space="preserve">Ref photo
</t>
  </si>
  <si>
    <t xml:space="preserve">Edition standard ou spéciale ?</t>
  </si>
  <si>
    <t xml:space="preserve">Bonus de cette édition</t>
  </si>
  <si>
    <t xml:space="preserve">Zone de cette version</t>
  </si>
  <si>
    <t xml:space="preserve">Date de sortie de cette machine</t>
  </si>
  <si>
    <t xml:space="preserve">compatibilité jeux pal (par défaut) de cette version</t>
  </si>
  <si>
    <t xml:space="preserve">compatibilité jeux ntsc US (par défaut) de cette version</t>
  </si>
  <si>
    <t xml:space="preserve">compatibilité jeux ntsc Jap (par défaut) de cette version</t>
  </si>
  <si>
    <t xml:space="preserve">fréquence max (hz) de cette version</t>
  </si>
  <si>
    <t xml:space="preserve">Alimentation électrique de cette version</t>
  </si>
  <si>
    <t xml:space="preserve">nb de manettes possédées</t>
  </si>
  <si>
    <t xml:space="preserve">Etat boite : 5 – mint / 4 – tbon / 3 occasion / 2 usé</t>
  </si>
  <si>
    <t xml:space="preserve">Etat console :  5 – mint / 4 – tbon / 3 occasion / 2 usé</t>
  </si>
  <si>
    <t xml:space="preserve">Côte en euros
</t>
  </si>
  <si>
    <t xml:space="preserve"> Compté dans inventaire</t>
  </si>
  <si>
    <t xml:space="preserve">Possédées (voir détails – colonnes de droite)</t>
  </si>
  <si>
    <t xml:space="preserve">3DS XL</t>
  </si>
  <si>
    <t xml:space="preserve">Console portable</t>
  </si>
  <si>
    <t xml:space="preserve">8ème</t>
  </si>
  <si>
    <t xml:space="preserve">réédition optimisée</t>
  </si>
  <si>
    <t xml:space="preserve">4 (top)</t>
  </si>
  <si>
    <t xml:space="preserve">3 (avancé)</t>
  </si>
  <si>
    <t xml:space="preserve">ARM + Digital media</t>
  </si>
  <si>
    <t xml:space="preserve">première console portable 3d</t>
  </si>
  <si>
    <t xml:space="preserve">La console portable 3d de Nintendo dans sa version big, permettant une bien meilleure prise en main et une lisibilité accrue</t>
  </si>
  <si>
    <t xml:space="preserve">cartouche de jeu (sauf jeux démat sur mémoire interne)</t>
  </si>
  <si>
    <t xml:space="preserve">Mixte (1 pad + 1 stick analogique)</t>
  </si>
  <si>
    <t xml:space="preserve">region lock</t>
  </si>
  <si>
    <t xml:space="preserve">oui (ds)</t>
  </si>
  <si>
    <t xml:space="preserve">Double écran, écran large, écran tactile, gyroscope, effet 3d</t>
  </si>
  <si>
    <t xml:space="preserve">la rétrocompatibilité DS</t>
  </si>
  <si>
    <t xml:space="preserve">devoir l’acheter car la 3ds de base était trop petite</t>
  </si>
  <si>
    <t xml:space="preserve">220 volts</t>
  </si>
  <si>
    <t xml:space="preserve">loose + sacoche</t>
  </si>
  <si>
    <t xml:space="preserve">3DS XL smash bros</t>
  </si>
  <si>
    <t xml:space="preserve">La 3DS xl dans sa version smash bros</t>
  </si>
  <si>
    <t xml:space="preserve">Amiga 500 mini</t>
  </si>
  <si>
    <t xml:space="preserve">démat intégré</t>
  </si>
  <si>
    <t xml:space="preserve">réédition nostalgique</t>
  </si>
  <si>
    <t xml:space="preserve">1 (préhistorique)</t>
  </si>
  <si>
    <r>
      <rPr>
        <sz val="11"/>
        <color rgb="FF000000"/>
        <rFont val="Calibri"/>
        <family val="2"/>
        <charset val="1"/>
      </rPr>
      <t xml:space="preserve">Une version rééditée en miniature du grand classique de commodore intégrant 20 classiques : </t>
    </r>
    <r>
      <rPr>
        <sz val="12"/>
        <color rgb="FF000000"/>
        <rFont val="Times New Roman"/>
        <family val="1"/>
        <charset val="1"/>
      </rPr>
      <t xml:space="preserve">     Alien Breed 3D     Alien Breed: Special Edition’92     Another World     Arcade Pool     ATR: All Terrain Racing     Battle Chess     Cadaver     California Games     The Chaos Engine     Dragons Breath     F-16 Combat Pilot     Kick Off 2     The Lost Patrol     Paradroid 90     Pinball Dreams     Project-X: Special Edition 93     Qwak     The Sentinel     Simon the Sorcerer     Speedball 2: Brutal Deluxe     Stunt Car Racer     Super Cars II     Titus The Fox: To Marrakech And Back     Worms: The Director’s Cut     Zool: Ninja Of The « Nth » Dimension </t>
    </r>
  </si>
  <si>
    <t xml:space="preserve">mémoire interne</t>
  </si>
  <si>
    <t xml:space="preserve">2 (usb)</t>
  </si>
  <si>
    <t xml:space="preserve">Pad (1) + souris (1)</t>
  </si>
  <si>
    <t xml:space="preserve">Hd 720</t>
  </si>
  <si>
    <t xml:space="preserve">ouvert (roms usb)</t>
  </si>
  <si>
    <t xml:space="preserve">retrouver de grands classiques sur grand écran, sans que ça bave</t>
  </si>
  <si>
    <t xml:space="preserve">le faux clavier</t>
  </si>
  <si>
    <t xml:space="preserve">60hz</t>
  </si>
  <si>
    <t xml:space="preserve">220 volts ou usb</t>
  </si>
  <si>
    <t xml:space="preserve">Arcade slim « bubble-bobble +  box revolution 2 8000 in 1</t>
  </si>
  <si>
    <t xml:space="preserve">Borne d’arcade</t>
  </si>
  <si>
    <t xml:space="preserve">arcade activity</t>
  </si>
  <si>
    <t xml:space="preserve">originale</t>
  </si>
  <si>
    <t xml:space="preserve">sur mesures</t>
  </si>
  <si>
    <t xml:space="preserve">Une borne d’arcade de « arcade-activity</t>
  </si>
  <si>
    <t xml:space="preserve">Stick (1)</t>
  </si>
  <si>
    <t xml:space="preserve">système fermé</t>
  </si>
  <si>
    <t xml:space="preserve">toute l’histoire du jeu vidéo sur un support</t>
  </si>
  <si>
    <t xml:space="preserve">la stabilité technique perfectible</t>
  </si>
  <si>
    <t xml:space="preserve">vue générale</t>
  </si>
  <si>
    <t xml:space="preserve">1 intégrée</t>
  </si>
  <si>
    <t xml:space="preserve">Atari 2600-S</t>
  </si>
  <si>
    <t xml:space="preserve">Console de salon</t>
  </si>
  <si>
    <t xml:space="preserve">absent</t>
  </si>
  <si>
    <t xml:space="preserve">Mos</t>
  </si>
  <si>
    <t xml:space="preserve">première console à succès d’Atari et seconde console à cartouches interchangeables après la fairchild channel</t>
  </si>
  <si>
    <t xml:space="preserve">La console mythique d’Atari</t>
  </si>
  <si>
    <t xml:space="preserve">2 (format Atari)</t>
  </si>
  <si>
    <t xml:space="preserve">SD</t>
  </si>
  <si>
    <t xml:space="preserve">region free</t>
  </si>
  <si>
    <t xml:space="preserve">plein de jeux partout</t>
  </si>
  <si>
    <t xml:space="preserve">la manette aride, les limitations techniques générales</t>
  </si>
  <si>
    <t xml:space="preserve">50hz</t>
  </si>
  <si>
    <t xml:space="preserve">Capcom home arcade</t>
  </si>
  <si>
    <t xml:space="preserve">une borne d’arcade capcom chez soi</t>
  </si>
  <si>
    <t xml:space="preserve">La borne d’arcade reprenant une palanquée de pépites de Capcom : 1944 : The Loop Master, Alien vs Predator, Armored Warriors, Capcom Sports Club, Captain Commando, Cyberbots : Fullmetal Madness, Darkstalkers : The Night Warriors, Eco Fighters, Final Fight, Ghouls 'n Ghosts, Giga Wing, Street Fighter II : Hyper Fighting, Mega Man : The Power Battle, Progear, Strider, Super Puzzle Fighter II Turbo</t>
  </si>
  <si>
    <t xml:space="preserve">2 (intégrés)</t>
  </si>
  <si>
    <t xml:space="preserve">Stick (2)</t>
  </si>
  <si>
    <t xml:space="preserve">Hd 1080</t>
  </si>
  <si>
    <t xml:space="preserve">Les vraies version arcade</t>
  </si>
  <si>
    <t xml:space="preserve">on n’aurait pas créché sur un peu plus de jeux</t>
  </si>
  <si>
    <t xml:space="preserve">SPi09Jp6jKp</t>
  </si>
  <si>
    <t xml:space="preserve">spéciale</t>
  </si>
  <si>
    <t xml:space="preserve">2 intégrées</t>
  </si>
  <si>
    <t xml:space="preserve">Colecovision flashback</t>
  </si>
  <si>
    <t xml:space="preserve">At games</t>
  </si>
  <si>
    <t xml:space="preserve">Une version new age de la concurrente de l’atari 2600 incluant une grande liste de classiques : Alphabet Zoo, Aquattack, Artillery Duel, BlackJack/Poker, Blockade Runner, Brain Strainers, Bump 'n' Jump, Choplifter!, Cosmic Avenger, Dragonfire, Evolution, Fathom, Flipper Slipper, Fortune Builder, Frantic Freddy, Frenzy, Gateway to Apshai, Gust Buster, Jumpman Junior, Jungle Hunt, Miner 2049er, Montezuma's Revenge, Moonsweeper, Motocross Racer, Mountain King, Nova Blast, Oil’s Well, Omega Race, Pepper II, Quest for Quintana Roo, Rolloverture, Sammy Lightfoot, Sir Lancelot, Slurpy, Space Fury, Space Panic, Squish ‘Em Featuring Sam, Super Cross Force, Telly Turtle, The Dam Buster, The Heist, Threshold, Tomarc the Barbarian, Tournament Tennis, Venture, War Room, Wing War, Zaxxon</t>
  </si>
  <si>
    <t xml:space="preserve">Molette (1)</t>
  </si>
  <si>
    <t xml:space="preserve">la qualité de fabrication perfectible</t>
  </si>
  <si>
    <t xml:space="preserve">Commodore 64 mini</t>
  </si>
  <si>
    <r>
      <rPr>
        <sz val="11"/>
        <color rgb="FF000000"/>
        <rFont val="Calibri"/>
        <family val="2"/>
        <charset val="1"/>
      </rPr>
      <t xml:space="preserve">Une version rééditée en miniature du grand classique de commodore intégrant plus de 60 classiques : </t>
    </r>
    <r>
      <rPr>
        <sz val="12"/>
        <color rgb="FF000000"/>
        <rFont val="Times New Roman"/>
        <family val="1"/>
        <charset val="1"/>
      </rPr>
      <t xml:space="preserve">AlleyKat, Anarchy, Armalyte: Competition Edition, Avenger, Battle Valley, Boulder Dash, Bounder, California Games, Chip’s Challenge, Confuzion, Cosmic Causeway: Trailblazer II, Creatures, Cyberdyne Warrior, Cybernoid II: The Revenge, Cybernoid: The Fighting Machine, Deflektor, Everyone’s A Wally, Firelord, Gribbly’s Day Out, Hawkeye, Heartland, Herobotix, Highway Encounter, Hunter’s Moon, Hysteria, Io, Impossible Mission, Impossible Mission II, Jumpman, Mega-Apocalypse, Mission A.D, Monty Mole, Monty on the Run, Nebulus, Netherworld, Nobby the Aardvark, Nodes Of Yesod, Paradroid, Pitstop II, Rana Rama, Robin Of The Wood, Rubicon, Skate Crazy, Skool Daze, Snare, Speedball, Speedball II: Brutal Deluxe, Spindizzy, Star Paws, Steel, Street Sports Baseball, Summer Games II, Super Cycle, Temple of Apshai Trilogy, The Arc Of Yesod, Thing Bounces Back, Thing on a Spring, Trailblazer, Uchi Mata, Uridium, Who Dares Wins II, Winter Games, World Games, Zynaps</t>
    </r>
  </si>
  <si>
    <t xml:space="preserve">6eme </t>
  </si>
  <si>
    <t xml:space="preserve">Hitachi</t>
  </si>
  <si>
    <t xml:space="preserve">première console à intégrer un modem et dernière console de Sega</t>
  </si>
  <si>
    <t xml:space="preserve">La dernière console de salon de sega, très appréciée malgré son échec commercial</t>
  </si>
  <si>
    <t xml:space="preserve">facile</t>
  </si>
  <si>
    <t xml:space="preserve">carte mémoire</t>
  </si>
  <si>
    <t xml:space="preserve">4 (propriétaires)</t>
  </si>
  <si>
    <t xml:space="preserve">modem intégré</t>
  </si>
  <si>
    <t xml:space="preserve">le paradis du jeu de baston</t>
  </si>
  <si>
    <t xml:space="preserve">pourquoi t’es morte ????</t>
  </si>
  <si>
    <t xml:space="preserve">60hz (selon les jeux)</t>
  </si>
  <si>
    <t xml:space="preserve">DS lite silver</t>
  </si>
  <si>
    <t xml:space="preserve">7ème</t>
  </si>
  <si>
    <t xml:space="preserve">2 (basique)</t>
  </si>
  <si>
    <t xml:space="preserve">Arm</t>
  </si>
  <si>
    <t xml:space="preserve">première console portable tactile</t>
  </si>
  <si>
    <t xml:space="preserve">La console portable deux écrans de Nintendo, proposant de lire les jeux ds et gba</t>
  </si>
  <si>
    <t xml:space="preserve">cartouche de jeu</t>
  </si>
  <si>
    <t xml:space="preserve">Pad (1)</t>
  </si>
  <si>
    <t xml:space="preserve">oui (gb, gbc, gba)</t>
  </si>
  <si>
    <t xml:space="preserve">Double écran, écran tactile, gyroscope</t>
  </si>
  <si>
    <t xml:space="preserve">la rétrocompatibilité gba, qui disparaitra sur ses petites sœurs</t>
  </si>
  <si>
    <t xml:space="preserve">devoir l’acheter car la DS de base n’était pas au niveau</t>
  </si>
  <si>
    <t xml:space="preserve">220 volts et batterie</t>
  </si>
  <si>
    <t xml:space="preserve">blaze</t>
  </si>
  <si>
    <t xml:space="preserve">Une console atypique qui vise à ressussiter plusieurs grands jeux vidéo</t>
  </si>
  <si>
    <t xml:space="preserve">l’émulation de grande qualité</t>
  </si>
  <si>
    <t xml:space="preserve">la partie son en-deçà</t>
  </si>
  <si>
    <t xml:space="preserve">Evercade vs</t>
  </si>
  <si>
    <t xml:space="preserve">La version « salon » del ‘evercade</t>
  </si>
  <si>
    <t xml:space="preserve">Pad (2)</t>
  </si>
  <si>
    <t xml:space="preserve">Famicom pocket</t>
  </si>
  <si>
    <t xml:space="preserve">3eme </t>
  </si>
  <si>
    <t xml:space="preserve">1985 sauf France 1987</t>
  </si>
  <si>
    <t xml:space="preserve">Une console non-officielle portable intégrant la majorité du catalogue nes</t>
  </si>
  <si>
    <t xml:space="preserve">plein mais alors plein de jeux plutôt bien émulés</t>
  </si>
  <si>
    <t xml:space="preserve">l’aspect plastique cheap</t>
  </si>
  <si>
    <t xml:space="preserve">220 volts et piles</t>
  </si>
  <si>
    <t xml:space="preserve">Game &amp; Watch – Ball (club Nintendo)</t>
  </si>
  <si>
    <t xml:space="preserve">Sharp</t>
  </si>
  <si>
    <t xml:space="preserve">premier game &amp; watch</t>
  </si>
  <si>
    <t xml:space="preserve">La version « club-Nintendo » du premier game &amp; watch de Nintendo</t>
  </si>
  <si>
    <t xml:space="preserve">2 boutons directionnels</t>
  </si>
  <si>
    <t xml:space="preserve">jouer au premier game &amp; watch 30 ans après</t>
  </si>
  <si>
    <t xml:space="preserve">on a vite fait le tour</t>
  </si>
  <si>
    <t xml:space="preserve">édition club Nintendo</t>
  </si>
  <si>
    <t xml:space="preserve">piles</t>
  </si>
  <si>
    <t xml:space="preserve">neuf</t>
  </si>
  <si>
    <t xml:space="preserve">Game &amp; Watch – Super Mario bros 35th</t>
  </si>
  <si>
    <t xml:space="preserve">La version « Mario 35th » de la gamme game &amp; watch de Nintendo, incluant Super Mario bros, the lost levels et une version Mario de « ball »</t>
  </si>
  <si>
    <t xml:space="preserve">jouer à Mario sur Game &amp; watch</t>
  </si>
  <si>
    <t xml:space="preserve">édition 35th Mario</t>
  </si>
  <si>
    <t xml:space="preserve">Game &amp; Watch – Zelda anniversary</t>
  </si>
  <si>
    <t xml:space="preserve">La version « Zelda » de la gamme game &amp; watch de Nintendo, incluant Zelda 1, Zelda 2, a link to the past et une version remaniée du jeu game &amp; watch Vermin</t>
  </si>
  <si>
    <t xml:space="preserve">édition 35th Zelda</t>
  </si>
  <si>
    <t xml:space="preserve">Game boy advance – version sp</t>
  </si>
  <si>
    <t xml:space="preserve">5 (7 en tout)</t>
  </si>
  <si>
    <t xml:space="preserve">La console portable mythique de Nintendo, dans sa version sp repliable proposant de lire l’intégralité des titres de la série game boy</t>
  </si>
  <si>
    <t xml:space="preserve">pliable</t>
  </si>
  <si>
    <t xml:space="preserve">le rétroéclairage et la fermeture à clapet, bienvenue dans le futur</t>
  </si>
  <si>
    <t xml:space="preserve">devoir l’acheter car la GBA de base n’était pas au niveau</t>
  </si>
  <si>
    <t xml:space="preserve">Game boy color</t>
  </si>
  <si>
    <t xml:space="preserve">La version « couleur » de l’emblématique gameboy, première non designée par gunpey yokoi, permettant de coloriser tous les jeux de la gamme et de lire spécifiquement les jeux de label gbc</t>
  </si>
  <si>
    <t xml:space="preserve">oui (gb)</t>
  </si>
  <si>
    <t xml:space="preserve">la colorisation des jeux game boy classiques</t>
  </si>
  <si>
    <t xml:space="preserve">le rétroéclairage c’est pour quand ?</t>
  </si>
  <si>
    <t xml:space="preserve">Gamecube – version silver Mario kart</t>
  </si>
  <si>
    <t xml:space="preserve">IBM + AMD</t>
  </si>
  <si>
    <t xml:space="preserve">La console à poignée de Nintendo, premier et relatif échec commercial de Nintendo malgré un design atypique et bien pensé</t>
  </si>
  <si>
    <t xml:space="preserve">Mixte (1 pad + 2  sticks analogiques)</t>
  </si>
  <si>
    <t xml:space="preserve">les quatre ports manette, top</t>
  </si>
  <si>
    <t xml:space="preserve">la ludothèque sympa mais privée des grands classiques</t>
  </si>
  <si>
    <t xml:space="preserve">Mario kart double dash inclus en physique</t>
  </si>
  <si>
    <t xml:space="preserve">Zilog</t>
  </si>
  <si>
    <t xml:space="preserve">première console portable couleur (et gouffre à pognon)</t>
  </si>
  <si>
    <t xml:space="preserve">La console de Sega en réponse à la Game Boy de Nintendo, ayant perdu sa bataille au regard notamment de sa gargantuesque consommation de piles</t>
  </si>
  <si>
    <t xml:space="preserve">la sensation d’avoir une master system dans la main</t>
  </si>
  <si>
    <t xml:space="preserve">les piiiiiiiiiiiles</t>
  </si>
  <si>
    <t xml:space="preserve">GPD XD 32GO</t>
  </si>
  <si>
    <t xml:space="preserve">Gamepad digital</t>
  </si>
  <si>
    <t xml:space="preserve">La console portable retro par excellence, permettant de lire tous les roms de l’origine des jeux vidéo jusqu’à la psp</t>
  </si>
  <si>
    <t xml:space="preserve">le large panel de jeux jouables, de la préhistoire à la psp</t>
  </si>
  <si>
    <t xml:space="preserve">la configuration pas si simple pour bien en profiter</t>
  </si>
  <si>
    <t xml:space="preserve">Master System 2 – version pack Alex kidd</t>
  </si>
  <si>
    <t xml:space="preserve">10 (12 en tout)</t>
  </si>
  <si>
    <t xml:space="preserve">première console à intégrer un jeu en démat</t>
  </si>
  <si>
    <t xml:space="preserve">La seconde version de la concurrente de la nes, proposée par sega et incluant le mythique jeu de plateforme Alex kidd</t>
  </si>
  <si>
    <t xml:space="preserve">2 (propriétaires)</t>
  </si>
  <si>
    <t xml:space="preserve">region lock partiel</t>
  </si>
  <si>
    <t xml:space="preserve">oui (sg 1000)</t>
  </si>
  <si>
    <t xml:space="preserve">le jeu préinstallé, pour s’amuser tout de suite</t>
  </si>
  <si>
    <t xml:space="preserve">un nombre de jeux en-deça en comparaison de la nes</t>
  </si>
  <si>
    <t xml:space="preserve">Alex kidd intégré</t>
  </si>
  <si>
    <t xml:space="preserve">non (forme cartouche uniquement)</t>
  </si>
  <si>
    <t xml:space="preserve">Megadrive version 2</t>
  </si>
  <si>
    <t xml:space="preserve">5 (9 en tout)</t>
  </si>
  <si>
    <t xml:space="preserve">Motorola + Yamaha + Zilog</t>
  </si>
  <si>
    <t xml:space="preserve">La 16bits phare de Nintendo, véritable succès commercial et concurrent très sérieux pour la super Nintendo (sortie quelques années après)</t>
  </si>
  <si>
    <t xml:space="preserve">3 (6 sur fin de vie)</t>
  </si>
  <si>
    <t xml:space="preserve">non sauf accessoire (master system)</t>
  </si>
  <si>
    <t xml:space="preserve">la pléthore de super jeux</t>
  </si>
  <si>
    <t xml:space="preserve">change rien, t’es parfaite</t>
  </si>
  <si>
    <t xml:space="preserve">asia (pal)</t>
  </si>
  <si>
    <t xml:space="preserve">oui (sauf jeux de fin de vie)</t>
  </si>
  <si>
    <t xml:space="preserve">Megadrive mini + tower megacd/32x modèle Europe</t>
  </si>
  <si>
    <t xml:space="preserve">la réédition nostalgique de la grande star de Sega (Sonic The Hedgehog, Sonic The Hedgehog 2, Ecco the Dolphin, Castlevania: The New Generation, Space Harrier 2, Shining Force, Dr. Robotnik’s Mean Bean Machine, ToeJam &amp; Earl, Comix Zone, Altered Beast, Gunstar Heroes, Castle of Illusion, World of Illusion, Thunder Force III, Super Fantasy Zone, Shinobi III, Streets of Rage 2, Earthworm Jim, Probotector, Landstalker, Mega Man: The Wily Wars, Street Fighter II: Special Champion Edition, Ghouls ‘n Ghosts, Alex Kidd in the Enchanted Castle, La Légende de Thor, Golden Axe, Phantasy Star IV: The End of the Millennium, Sonic Spinball, Vectorman, Wonder Boy in Monster World, Tetris, Darius, Road Rash II, Strider, Virtua Fighter 2, Alisia Dragoon, Kid Chameleon, Monster World IV, Eternal Champions, Columns, Dynamite Headdy, Light Crusader)</t>
  </si>
  <si>
    <t xml:space="preserve">il manque quelques classiques</t>
  </si>
  <si>
    <t xml:space="preserve">Mini borne pong</t>
  </si>
  <si>
    <t xml:space="preserve">1ère</t>
  </si>
  <si>
    <t xml:space="preserve">la réédition nostalgique de la borne pong, avec 11 autres jeux en bonus - Breakout, Off the Wall, Super Breakout, Canyon Bomber, Demons to Diamonds, Night Driver, Video Olympics, Steeplechase, Street Racer, Warlords et Circus</t>
  </si>
  <si>
    <t xml:space="preserve">Molette (2)</t>
  </si>
  <si>
    <t xml:space="preserve">la jouabilité authentique à la molette</t>
  </si>
  <si>
    <t xml:space="preserve">les jeux bonus pas bien fous</t>
  </si>
  <si>
    <t xml:space="preserve">piles ou usb</t>
  </si>
  <si>
    <t xml:space="preserve">Neo Geo Pocket color</t>
  </si>
  <si>
    <t xml:space="preserve">2 (3 en tout)</t>
  </si>
  <si>
    <t xml:space="preserve">Toshiba</t>
  </si>
  <si>
    <t xml:space="preserve">La seconde tentative de snk dans le monde portable (après une console monochrome), et échec malgré une ludothèque plutôt bien fournie</t>
  </si>
  <si>
    <t xml:space="preserve">stick analogique (1)</t>
  </si>
  <si>
    <t xml:space="preserve">oui (neogeo pocket)</t>
  </si>
  <si>
    <t xml:space="preserve">la prise en main particulièrement agréabl</t>
  </si>
  <si>
    <t xml:space="preserve">techniquement juste correcte</t>
  </si>
  <si>
    <t xml:space="preserve">Neo Geo X</t>
  </si>
  <si>
    <t xml:space="preserve">Console hybride</t>
  </si>
  <si>
    <t xml:space="preserve">La réédition sous licence de la neogeo dans une version hybride pouvant être nomade ou dockée, reprenant le design de la console mythique d’origine et intégrant plusieurs classiques : 3 Count Bout, Alpha Mission II, Art of Fighting, Baseball Stars 2, Cyber-Lip, Fatal Fury, Fatal Fury Special, The King of Fighters '95, King of the Monsters, Last Resort, League Bowling, Magician Lord, Metal Slug, Mutation Nation, NAM-1975, Puzzled, Real Bout Fatal Fury Special, Samurai Showdown II, Super Sidekicks, World Heroes Perfect</t>
  </si>
  <si>
    <t xml:space="preserve">jouer en mode salon ou en mode portable</t>
  </si>
  <si>
    <t xml:space="preserve">les problèmes de batterie qui forcent à la changer</t>
  </si>
  <si>
    <t xml:space="preserve">Neo geo mini</t>
  </si>
  <si>
    <t xml:space="preserve">La réédition sous forme de borne de la neogeo (THE KING OF FIGHTERS '94, The King of Fighters '95, The King of Fighters '96 [Playable in English], The King of Fighters '97 [Playable in English], THE KING OF FIGHTERS '98 [Playable in English], The King of Fighters '99 [Playable in English], The King of Fighters 2000 [Playable in English], THE KING OF FIGHTERS 2001 [Playable in English], The King of Fighters 2002 [Playable in English], THE KING OF FIGHTERS 2003 [Playable in English], True Samurai Spirits Haio Maru Jigoku [Playable in English], Samurai Spirits Amakusa [Playable in English], Samurai Spirits Zero SPECIAL [Playable in English], Fatal Legend SPECIAL, Real Bout Fatal Fury [Playable in English], Real Bout Fatal Legend 2 THE NEWCOMERS [Playable in English], Hungry MARK OF THE WOLVES [Playable in English], World Heroes Perfect, Fuzzy Super Tag Battle [Playable in English], Ryuuji fist [Playable in English], Bakumatsu Romantic Tsukishinagari [Playable in English], Bakumatsu Romanto Act 2 Mika's Swordsman - Flower blooming in the moon, Falling flowers ~ [Playable in English], NINJA MASTER'S ~ Haou, Pleasant GANGAN March, King of the Monsters 2, Cyber lip, Shock Trooper's Second Scud,Top Hunter - Roddy &amp; Kathy - [Playable in English], Ninja Commando, Burning Fight, Metal Slug [Playable in English], Metal Slug 2 [Playable in English], Metal Slug 3 [Playable in English], Sengoku Tradition 2001, ASO II - Last Guardian, Tinkle Star Sprites, Braising Star, Top Player's Golf, Scoring the King, Joy Joy Kid)</t>
  </si>
  <si>
    <t xml:space="preserve">jouer en mode borne d’arcade</t>
  </si>
  <si>
    <t xml:space="preserve">l’aspect borne d’arcade un peu cheap, avec son écran tout petit</t>
  </si>
  <si>
    <t xml:space="preserve">1 intégrés + 2 filaires</t>
  </si>
  <si>
    <t xml:space="preserve">Nes (famicom européenne)</t>
  </si>
  <si>
    <t xml:space="preserve">12 (20 pour famicom)</t>
  </si>
  <si>
    <t xml:space="preserve">Ricoh</t>
  </si>
  <si>
    <t xml:space="preserve">première console à succès de Nintendo</t>
  </si>
  <si>
    <t xml:space="preserve">La console mythique de Nintendo, marquant son entrée dans le monde des consoles</t>
  </si>
  <si>
    <t xml:space="preserve">Masayuki Uemura </t>
  </si>
  <si>
    <t xml:space="preserve">la masse de jeux, souvent des précurseurs</t>
  </si>
  <si>
    <t xml:space="preserve">les cartouches pas reconnues</t>
  </si>
  <si>
    <t xml:space="preserve">oui (pal B uniquement – EU without uk/Italy)</t>
  </si>
  <si>
    <t xml:space="preserve">Nes mini 705 jeux (modèle europe)</t>
  </si>
  <si>
    <t xml:space="preserve">La réédition « mini » de la première console mythique de Nintendo, dans une version comprenant le best of (et plus encore) des jeux de la machine</t>
  </si>
  <si>
    <t xml:space="preserve">la pénurie au lancement, et ce xxxxx de câbles de manette trop court</t>
  </si>
  <si>
    <t xml:space="preserve">Moddée 705 jeux</t>
  </si>
  <si>
    <t xml:space="preserve">New 2DS version XL orange et blanche</t>
  </si>
  <si>
    <t xml:space="preserve">3 (7 en tout)</t>
  </si>
  <si>
    <t xml:space="preserve">L’itération « new » de la 2ds, proposant un surplus de puissance façon new 3ds, un côté pliable qui faisait défaut à a grande sœur et toujours pas de 3d, forcément</t>
  </si>
  <si>
    <t xml:space="preserve">oui (3ds, ds)</t>
  </si>
  <si>
    <t xml:space="preserve">Double écran, écran tactile, gyroscope, effet 3d</t>
  </si>
  <si>
    <t xml:space="preserve">la meilleure version de la console, 3d mise à part</t>
  </si>
  <si>
    <t xml:space="preserve">le port cartouche à clapet, c’est quoi cette idée pourrie ?</t>
  </si>
  <si>
    <t xml:space="preserve">New 2DS version XL tomodachi life</t>
  </si>
  <si>
    <t xml:space="preserve">L’itération « new » de la 2ds, version packagée avec un jeu, proposant un surplus de puissance façon new 3ds, un côté pliable qui faisait défaut à a grande sœur et toujours pas de 3d, forcément</t>
  </si>
  <si>
    <t xml:space="preserve">New 3DS version dbz budoten</t>
  </si>
  <si>
    <t xml:space="preserve">5 (8 en tout)</t>
  </si>
  <si>
    <t xml:space="preserve">première déclinaison de console portable modifiant la puissance</t>
  </si>
  <si>
    <t xml:space="preserve">L’itération « new » de la 3ds, proposant principalement un second stick analogique et un relatif gain de puissance de calcul</t>
  </si>
  <si>
    <t xml:space="preserve">les améliorations générales du « new »</t>
  </si>
  <si>
    <t xml:space="preserve">les quelques difficultés de prise en main pour les grosses papattes</t>
  </si>
  <si>
    <t xml:space="preserve">DBZ budoten installé en démat</t>
  </si>
  <si>
    <t xml:space="preserve">Nintendo 64 blue artic</t>
  </si>
  <si>
    <t xml:space="preserve">Silicon graphics</t>
  </si>
  <si>
    <t xml:space="preserve">première console à intégrer 4 ports manette de série et premier revers pour Nintendo</t>
  </si>
  <si>
    <t xml:space="preserve">La première console 3D de Nintendo, en réponse à la playstation de Sony et la satrun de sega</t>
  </si>
  <si>
    <t xml:space="preserve">difficile</t>
  </si>
  <si>
    <t xml:space="preserve">cartouche de jeu (+ carte mémoire pour certains jeux)( +  carte mémoire</t>
  </si>
  <si>
    <t xml:space="preserve">vraiment incassable</t>
  </si>
  <si>
    <t xml:space="preserve">la ludothèque famélique et le cpable composite de l’angoisse</t>
  </si>
  <si>
    <t xml:space="preserve">couleur spéciale</t>
  </si>
  <si>
    <t xml:space="preserve">110 volts (attention sur prises euros!!)</t>
  </si>
  <si>
    <t xml:space="preserve">Pc engine + Pc engine cd  (en interface unit) + cd rom card 3</t>
  </si>
  <si>
    <t xml:space="preserve">Cartouche + optique</t>
  </si>
  <si>
    <t xml:space="preserve">1987 (hucard) et 1988 (cd)</t>
  </si>
  <si>
    <t xml:space="preserve">Première console à cd avec le jeu fighting street</t>
  </si>
  <si>
    <t xml:space="preserve">Un pack regroupant pc engine et pc engine cd, ainsi que les cartes arcade 2 et 3</t>
  </si>
  <si>
    <t xml:space="preserve">cartes arcade pour ajouter mémoire</t>
  </si>
  <si>
    <t xml:space="preserve">robuste et classieuse</t>
  </si>
  <si>
    <t xml:space="preserve">tout mis ensemble, ça fait un peu console en kit</t>
  </si>
  <si>
    <t xml:space="preserve">oui (cd uniquement)</t>
  </si>
  <si>
    <t xml:space="preserve">Pc engine core graph x mini</t>
  </si>
  <si>
    <t xml:space="preserve">Une réédition pc engine incluant une floppée de jeux en anglais ou japonais (Jeux en japonais : Dragon Spirit (1988), Galaga ’88 (1988), The Genji and the Heike Clans (1990), The Legend of Valkyrie (1990), Seirei Senshi Spriggan (1991), Spriggan Mark 2 (1992), Akumajou Dracula X Chi no Rondo (1993), Aldynes (1991), Appare! Gateball (1988), Bomberman ’94 (1993), Bomberman Panic Bomber (1994), Chou Aniki (1992), Daimakaimura (1990), Dungeon Explorer (1989), Fantasy Zone (1988), Ginga Fukei Densetsu Sapphire (1995), Gradius (1991), Gradius II: Gofer no Yabou (1992), Jaseiken Necromancer (1988), The Kung Fu (1987), Nectaris (1989), Neutopia (1989), Neutopia II (1991), Ninja Ryuukenden (1992), PC Genjin (1989), Salamander (1991), Snatcher (1992), Star Parodier (1992), Super Darius (1990), Super Momotaro Dentetsu II (1991), Super Star Soldier (1990), Ys I &amp; II (1989)</t>
  </si>
  <si>
    <t xml:space="preserve">respectueuse de l’originale</t>
  </si>
  <si>
    <t xml:space="preserve">il manque plein de classiques</t>
  </si>
  <si>
    <t xml:space="preserve">Playstation classic</t>
  </si>
  <si>
    <t xml:space="preserve">La réédition « mini de la console phare des années 3D, incluant 20 jeux (Battle Arena Toshinden, Cool Boarders 2, Destruction Derby, Grand Theft Auto, Intelligent Qube, Jumping Flash, Metal Gear Solid, Mr. Driller, Oddworld: Abe’s Oddysee, Rayman, Resident Evil (Director’s Cut), Revelations: Persona, Ridge Racer Type 4, Super Puzzle Fighter II Turbo, Syphon Filter, Tekken 3, Tom Clancy’s Rainbow Six,Twisted Metal, Wild Arms)</t>
  </si>
  <si>
    <t xml:space="preserve">l’objet en lui-même, superbe</t>
  </si>
  <si>
    <t xml:space="preserve">Playstation VR + Caméra</t>
  </si>
  <si>
    <t xml:space="preserve">Accessoire</t>
  </si>
  <si>
    <t xml:space="preserve">précurseur des jeux vr</t>
  </si>
  <si>
    <t xml:space="preserve">Le casque vr venant se greffer sur la playstation 4, de préférence pro</t>
  </si>
  <si>
    <t xml:space="preserve">ps moves optionnels</t>
  </si>
  <si>
    <t xml:space="preserve">selon controlleur</t>
  </si>
  <si>
    <t xml:space="preserve">réalité virtuelle</t>
  </si>
  <si>
    <t xml:space="preserve">superbe immersion en vr</t>
  </si>
  <si>
    <t xml:space="preserve">le syndrome gerbouille assez présent dans pas mal de jeux</t>
  </si>
  <si>
    <t xml:space="preserve">PS1</t>
  </si>
  <si>
    <t xml:space="preserve">Optique - cd</t>
  </si>
  <si>
    <t xml:space="preserve">première console de Sony</t>
  </si>
  <si>
    <t xml:space="preserve">La première console de salon de Sony, ayant profondément bouleversé le monde du jeu et ayant marqué le véritablement avènement des jeux 3d</t>
  </si>
  <si>
    <t xml:space="preserve">Pad (mixte 1 pad + 1 stick sur fin de vie)</t>
  </si>
  <si>
    <t xml:space="preserve">la première vraie console 3d</t>
  </si>
  <si>
    <t xml:space="preserve">les problèmes de lentille bien relous</t>
  </si>
  <si>
    <t xml:space="preserve">PS2 – version slim</t>
  </si>
  <si>
    <t xml:space="preserve">8 (12 en tout)</t>
  </si>
  <si>
    <t xml:space="preserve">La seconde console de salon de Sony, intégrant un lecteur DVD permettant de lire des films, tout en propsant une ludothèque particulièrement fournie (sauf à sa sortie)</t>
  </si>
  <si>
    <t xml:space="preserve">oui (ps1)</t>
  </si>
  <si>
    <t xml:space="preserve">lecteur dvd pour lire des films</t>
  </si>
  <si>
    <t xml:space="preserve">le lecteur DVD</t>
  </si>
  <si>
    <t xml:space="preserve">le câble composite de base bien merdique</t>
  </si>
  <si>
    <t xml:space="preserve">PS3 – version ultra slim 500go</t>
  </si>
  <si>
    <t xml:space="preserve">5 (11 en tout)</t>
  </si>
  <si>
    <t xml:space="preserve">5 (top HD)</t>
  </si>
  <si>
    <t xml:space="preserve">Nvidia</t>
  </si>
  <si>
    <t xml:space="preserve">La troisième version de la troisième console de salon de Sony, marquant un nouveau succès pour le constructeur malgré des débuts poussifs</t>
  </si>
  <si>
    <t xml:space="preserve">4 (sans fil)</t>
  </si>
  <si>
    <t xml:space="preserve">oui (ps1, pas ps2 réservé à la fat ps2)</t>
  </si>
  <si>
    <t xml:space="preserve">lecteur blueray pour lire des films</t>
  </si>
  <si>
    <t xml:space="preserve">la vraie HD</t>
  </si>
  <si>
    <t xml:space="preserve">apu le super lecteur dvd slot in ?</t>
  </si>
  <si>
    <t xml:space="preserve">PS4 – version 1 to</t>
  </si>
  <si>
    <t xml:space="preserve">6 (topissime)</t>
  </si>
  <si>
    <t xml:space="preserve">AMD</t>
  </si>
  <si>
    <t xml:space="preserve">La quatrième console de Sony, équipée d’un lecteur blueray et marquant un nouveau succès pour Sony</t>
  </si>
  <si>
    <t xml:space="preserve">des tonnes de bons jeux</t>
  </si>
  <si>
    <t xml:space="preserve">le bruit d’avion sur les gros jeux</t>
  </si>
  <si>
    <t xml:space="preserve">PS4 – version pro blanche chassis f</t>
  </si>
  <si>
    <t xml:space="preserve">La version pro quatrième console de Sony, prête pour la 4k et proposant un meilleur confort gràce à des performances techniques générales un peu meilleures</t>
  </si>
  <si>
    <t xml:space="preserve">Hd 4k</t>
  </si>
  <si>
    <t xml:space="preserve">le côté ps2 portable</t>
  </si>
  <si>
    <t xml:space="preserve">PSP – version street</t>
  </si>
  <si>
    <t xml:space="preserve">3 (10 en tout)</t>
  </si>
  <si>
    <t xml:space="preserve">première console portable de Sony</t>
  </si>
  <si>
    <t xml:space="preserve">La dernière itération de la première console portable de Sony, aux capacités voisines de la ps2</t>
  </si>
  <si>
    <t xml:space="preserve">l’aspect plus cheap comparé à sa grande coeur</t>
  </si>
  <si>
    <t xml:space="preserve">PS Vita – version lcd ice white</t>
  </si>
  <si>
    <t xml:space="preserve">Imagination tech</t>
  </si>
  <si>
    <t xml:space="preserve">La seconde version de la seconde console portable de Sony, marquant le premier échec du constructeur sur le marché des consoles face à la 3DS</t>
  </si>
  <si>
    <t xml:space="preserve">écran tactile</t>
  </si>
  <si>
    <t xml:space="preserve">le côté ps3 portable</t>
  </si>
  <si>
    <t xml:space="preserve">adieu écran oled</t>
  </si>
  <si>
    <t xml:space="preserve">La première version de la seconde console portable de Sony, marquant le premier échec du constructeur sur le marché des consoles, face à la 3DS</t>
  </si>
  <si>
    <t xml:space="preserve">écran tactile oled</t>
  </si>
  <si>
    <t xml:space="preserve">la ludothèque plutôt faible</t>
  </si>
  <si>
    <t xml:space="preserve">La seconde console 3D de sega après l’extension 32x de la megadrive, proposant un support cd mais une architecture bien trop difficile à maîtriser, qui causera l’échec de la console</t>
  </si>
  <si>
    <t xml:space="preserve">la sensation d’avoir une borne d’arcade à la maison</t>
  </si>
  <si>
    <t xml:space="preserve">les performances 3d, notamment les effets de transparence</t>
  </si>
  <si>
    <t xml:space="preserve">Snes mini 232 jeux (modèle Europe)</t>
  </si>
  <si>
    <t xml:space="preserve">La réédition « mini » de la seconde console mythique de Nintendo, dans une version comprenant le best of (et plus encore) des jeux de la machine : 7th Saga, ActRaiser, ActRaiser 2, Addams Family, Adventures of Batman &amp; Robin, Aero the Acro-Bat, Aero the Acro-Bat 2, Aladdin, Animaniacs, Asterix, Axelay, B.O.B., Bahamut Lagoon, Batman Returns, Battletoads in Battlemaniacs, Beauty and the Beast, Biker Mice from Mars, Brain Lord, Brandish, Breath of Fire, Breath of Fire II, Bubsy II, Cannon Fodder, Captain America and the Avengers, Captain Commando, Captain Tsubasa III - Koutei no Chousen, CaptainTsubasa IV, Castlevania - Vampire's Kiss, Castlevania 4, Chrono Trigger, Clock Tower, Congo's Caper, CONTRA IIITHE ALIEN WARS, Cool Spot, Cybernator, Darius Twin, Dark Half, Death and Return of Superman, Demon's Crest, Donald in Maui Mallard, Donkey Kong Country, Donkey Kong Country 2 - Diddy's Kong Quest, Donkey Kong Country 3 - Dixie Kong's Double Trouble!, Doom, Dragon Ball Z - Hyper Dimension, Do-Re-Mi Fantasy - Milon no Dokidoki Daibouken, Dragon Ball Z - Hyper Dimension, Dragon Ball Z - La Legende Saien, Dragon Ball Z - Super Butouden, Dragon Ball Z - Ultime Menace, Dragon Ball Z - Super Gokuuden Kakusei Hen, Dragon Ball Z - Super Gokuuden Totsugeki Hen, Dragon Ball Z - Super Saiya Densetsu, Dragon Quest I &amp; II, Dragon Quest III, Dragon Quest V - Tenkuu no Hanayome, Dragon Quest VI - Maboroshi no Daichi, E.V.O. - Search for Eden, EarthBound, Earthworm Jim, Earthworm Jim 2, F Zero, Final Fantasy IV, Final Fantasy V, Final Fantasy VI, Final Fight, Final Fight 2, Final Fight 3, Fire Emblem - Mystery of the Emblem, Fire Emblem - Seisen no Keifu, Fire Emblem, Firemen, Flashback, Front Mission, Ganbare Goemon 2 - Kiteretsu Shougun Magginesu, Ganbare Goemon - Boku ga Dancer ni Natta Riyuu - Kirakira Douchuu, Ganbare Goemon - Yuki hime Kyuushuutsu emaki, Ganbare Goemon 3 - Shishi Juurokubei no Karakuri Manjigatame, Go Go Ackman, Goof Troop, Hagane - The Final Conflict, Hokuto no Ken 5, Hokuto no Ken 6, Hokuto no Ken 7, Hook, Hungry Dinosaurs, Illusion of Time, Indiana Jones' Greatest Adventures, International Superstar Soccer, Iron Commando - Koutetsu no Senshi, Joe &amp; Mac 2 - Lost in the Tropics, Jurassic Park, Jurassic Park II - The Chaos Continues, King Arthur &amp; The Knights of Justice, King Arthur's World, King of Dragons, Kirby Super Star, Kirby's Dream Land 3, Knights of the Round, Lagoon, Legend, Legend of Zelda, The - A Link to the Past, Lion King, Live A Live, Lost Vikings II, Lost Vikings, Lufia &amp; The Fortress of Doom, Lufia II - Rise of the Sinistrals, Magic Knight Rayearth, Magical Quest Starring Mickey Mouse, Magic Sword, Magical Pop'n, Mega Man 7, Mega Man X, Mega Man X2, Mega Man X3, MegaMan &amp; Bass, Metal Warriors, Mickey Mania - The Timeless Adventures of Mickey Mouse, Mickey no Magical Adventure, Mickey to Minnie - Magical Adventure 2, Mickey to Donald - Magical Adventure 3, Might and Magic II - Gates to Another World, Might and Magic III - Isles of Terra, Mighty Morphin Power Rangers, Mortal Kombat, Mortal Kombat 2, Mortal Kombat 3, Mr. Nutz, Mystic Quest Legend, NBA Jam Tournament Edition, Ninja Gaiden Trilogy, Ninja Warriors, Nosferatu, Ogre Battle - The March of the Black Queen, Paladin's Quest, Parodius, Peace Keepers, Pocky &amp; Rocky, Pocky &amp; Rocky 2, Prehistorik Man, Prince of Persia, Radical Dreamers Le Trésor Interdit, Ranma 1-2, Rendering Ranger R2, Rival Turf!, RoboCop versus The Terminator, Robotrek, Rock N' Roll Racing, Romancing SaGa, Romancing SaGa 2, Romancing SaGa 3, R-Type III - The Third Lightning, Sailormoon, Secret of Evermore, Secret of Mana, Seiken Densetsu 3, SimCity, Skyblazer, Sonic Blast Man, Sonic Blast Man II, Soul Blazer, Sparkster, Spawn, Spider-Man, Spider-Man and the X-Men - Arcade's Revenge, Spider-Man-Venom - Maximum Carnage, Star Fox, Star Fox 2, Star Ocean, Street Fighter Alpha 2, Street Fighter II Turbo: Hyper Fighting, Street Racer, Sunset Riders, Super Adventure Island, Super Adventure Island II, Super Aleste, Super B.C. Kid, Super Bomberman, Super Bomberman 2, Super Bomberman 5, Super Chase H.Q., Super Double Dragon, Super Ghouls'n Ghosts, Super Mario All-Stars, Super Mario Kart, Super Mario RPG: Legend of the Seven Stars, Super Mario World, Super Metroid, Super Ninja Boy, Super Probotector - Alien Rebels, Super Punch-Out!!, Super R-Type, Super Shadow of the Beast, Super Soccer, Super Star Wars, Super Star Wars - Return of the Jedi, Super Star Wars - The Empire Strikes Back, Super Street Fighter II - The New Challengers, Super Tennis, Super Turrican, Super Turrican 2, Super Valis IV, Tales of Phantasia, Teenage Mutant Hero Turtles - Tournament Fighters, Teenage Mutant Hero Turtles IV - Turtles in Time, Terminator, Terranigma, Tetris &amp; Dr. Mario, Tetris 2, Tiny Toon Adventures - Buster Busts Loose!, Tiny Toon Adventures - Wild &amp; Wacky Sports, Torneko no Daibouken - Fushigi no Dungeon, Treasure Of Rudras, Twisted Tales of Spike, U.N. Squadron, Ultima - Runes of Virtue II, Ultima VI - The False Prophet, Ultima VII - The Black Gate, Umihara Kawase , Undercover Cops, Unirally, Venom-Spider-Man - Separation Anxiety, Violinist of Hamelin, Wild Guns, Wizardry V - Heart of the Maelstrom, X-Men - Mutant Apocalypse, Yoshi's Island, Ys III - Wanderers from Ys, Zombies, Zool - Ninja of the Nth Dimension</t>
  </si>
  <si>
    <t xml:space="preserve">la pénurie au lancement</t>
  </si>
  <si>
    <t xml:space="preserve">Moddée 232 jeux</t>
  </si>
  <si>
    <t xml:space="preserve">Super Nes (super famicom)</t>
  </si>
  <si>
    <t xml:space="preserve">10 (13 pour super famicom)</t>
  </si>
  <si>
    <t xml:space="preserve">Ricoh + Sony</t>
  </si>
  <si>
    <t xml:space="preserve">La seconde console mythique de Nintendo, sortie assez tard mais ayant toutefois percé de façon fulgurante sur les différents marchés</t>
  </si>
  <si>
    <t xml:space="preserve">non sauf accessoire (game boy)</t>
  </si>
  <si>
    <t xml:space="preserve">la claque graphique et ludique</t>
  </si>
  <si>
    <t xml:space="preserve">la manette snes, moi, j’aime pas</t>
  </si>
  <si>
    <t xml:space="preserve">1000000 (393000 en mode portable)</t>
  </si>
  <si>
    <t xml:space="preserve">première console hybride de Nintendo</t>
  </si>
  <si>
    <t xml:space="preserve">La console hybride de Nintendo faisant suite à l’échec de la Wii u</t>
  </si>
  <si>
    <t xml:space="preserve">écran tactile, gyroscope, transformabilité</t>
  </si>
  <si>
    <t xml:space="preserve">les multiples jeux indé</t>
  </si>
  <si>
    <t xml:space="preserve">les joy-con minipousse</t>
  </si>
  <si>
    <t xml:space="preserve">4 joy-cons + 2 manettes pro</t>
  </si>
  <si>
    <t xml:space="preserve">Thrustmaster T150 + pédalier T3 + stand</t>
  </si>
  <si>
    <t xml:space="preserve">Thrustmaster</t>
  </si>
  <si>
    <t xml:space="preserve">Un kit « pilote » milieu de gamme pour la PS4</t>
  </si>
  <si>
    <t xml:space="preserve">compatible ps3</t>
  </si>
  <si>
    <t xml:space="preserve">imposant</t>
  </si>
  <si>
    <t xml:space="preserve">Wii – version Mario et Sonic JO edition</t>
  </si>
  <si>
    <t xml:space="preserve">première console motion gaming de Nintendo</t>
  </si>
  <si>
    <t xml:space="preserve">Le successeur de la gamecube et vitrine du « motion gaming » et des jeux « casual », permettant à Nintendo de renouer avec le succès</t>
  </si>
  <si>
    <t xml:space="preserve">4 (sans fil) + 4 gamecube</t>
  </si>
  <si>
    <t xml:space="preserve">oui (gamecube si manette gamecube)</t>
  </si>
  <si>
    <t xml:space="preserve">le motion gaming qui révolutionne la façon de jouer</t>
  </si>
  <si>
    <t xml:space="preserve">l’absence de HD</t>
  </si>
  <si>
    <t xml:space="preserve">Mario et Sonic inclus en physique</t>
  </si>
  <si>
    <t xml:space="preserve">4 wiimotes + 4 Nunchucks + 2 manettes pro</t>
  </si>
  <si>
    <t xml:space="preserve">Wii u – version Mario kart 7</t>
  </si>
  <si>
    <t xml:space="preserve">Le successeur spirituel de la wii, proposant une nouvelle expérience de gameplay asymétrique via une tablette/manette qui ne convaincra pas le grand public</t>
  </si>
  <si>
    <t xml:space="preserve">oui (wii)</t>
  </si>
  <si>
    <t xml:space="preserve">double écran, gyroscope</t>
  </si>
  <si>
    <t xml:space="preserve">le gameplay asymétrique qui marche bien</t>
  </si>
  <si>
    <t xml:space="preserve">la tablette pas si pratique que ça</t>
  </si>
  <si>
    <t xml:space="preserve">Mario kart 8 inclus en physique</t>
  </si>
  <si>
    <t xml:space="preserve">1 mablette</t>
  </si>
  <si>
    <t xml:space="preserve">Wonderswan color</t>
  </si>
  <si>
    <t xml:space="preserve">La seconde version de la console portable de gunpey Yokoi, proposant des graphismes sommairement colorisés</t>
  </si>
  <si>
    <t xml:space="preserve">oui (wonderswan)</t>
  </si>
  <si>
    <t xml:space="preserve">son aspect rigolo</t>
  </si>
  <si>
    <t xml:space="preserve">les bons jeux sur les doigts d’une main</t>
  </si>
  <si>
    <t xml:space="preserve">Xbox 360 – version E 500gb blue</t>
  </si>
  <si>
    <t xml:space="preserve">La seconde console de salon de Microsoft, au succès bien plus retentissant que le premier essai en partie grâce au mauvais positionnement initial de Sony et sa ps3</t>
  </si>
  <si>
    <t xml:space="preserve">oui (partielle xbox)</t>
  </si>
  <si>
    <t xml:space="preserve">lecteurd dvd</t>
  </si>
  <si>
    <t xml:space="preserve">une belle machine, efficace</t>
  </si>
  <si>
    <t xml:space="preserve">pas de blueray comme la concurrence</t>
  </si>
  <si>
    <t xml:space="preserve">xbox one – version S 500 go white</t>
  </si>
  <si>
    <t xml:space="preserve">La troisième console de salon de Microsoft, au succès très modeste du fait notamment d’un mauvais positionnement prix au lancement</t>
  </si>
  <si>
    <t xml:space="preserve">oui (partielle xbox et xbox 360)</t>
  </si>
  <si>
    <t xml:space="preserve">les belles exclusivités</t>
  </si>
  <si>
    <t xml:space="preserve">la faiblesse de la ludothèque</t>
  </si>
  <si>
    <t xml:space="preserve">Non-possédées mais liées aux jeux de la collec</t>
  </si>
  <si>
    <t xml:space="preserve">première console 3D de Sega</t>
  </si>
  <si>
    <t xml:space="preserve">L’extension 3D de la Megadrive</t>
  </si>
  <si>
    <t xml:space="preserve">Pad</t>
  </si>
  <si>
    <t xml:space="preserve">plug sur megadrive</t>
  </si>
  <si>
    <t xml:space="preserve">le design astucieux, et la première vraie immersion en 3d</t>
  </si>
  <si>
    <t xml:space="preserve">tellement cher pour tellement pas de jeux</t>
  </si>
  <si>
    <t xml:space="preserve">Panasonic</t>
  </si>
  <si>
    <t xml:space="preserve">Une tentative de Panasonic de proposer, plus qu’une console, un standard ouvert à multiples constructeurs</t>
  </si>
  <si>
    <t xml:space="preserve">1 (propriétaire)</t>
  </si>
  <si>
    <t xml:space="preserve">quelques très bons jeux</t>
  </si>
  <si>
    <t xml:space="preserve">la ludothèque repompée </t>
  </si>
  <si>
    <t xml:space="preserve">Amiga 500</t>
  </si>
  <si>
    <t xml:space="preserve">Disquettes</t>
  </si>
  <si>
    <t xml:space="preserve">Le grand succès de Commodore sur le marché des ordinateurs de jeu</t>
  </si>
  <si>
    <t xml:space="preserve">selon modèle</t>
  </si>
  <si>
    <t xml:space="preserve">tout plein de bons jeux</t>
  </si>
  <si>
    <t xml:space="preserve">l’absence de manette potable</t>
  </si>
  <si>
    <t xml:space="preserve">Motorola + Commodore</t>
  </si>
  <si>
    <t xml:space="preserve">La tentative de Commodore de percer sur le marché des consoles CD, après ses succès en matière d’ordi de jeu</t>
  </si>
  <si>
    <t xml:space="preserve">pad</t>
  </si>
  <si>
    <t xml:space="preserve">le bon sonore grâce au cd</t>
  </si>
  <si>
    <t xml:space="preserve">de superbes jeux, mais déjà sur amiga normal</t>
  </si>
  <si>
    <t xml:space="preserve">Le successeur de l’Atari 2600, un peu plus puissant</t>
  </si>
  <si>
    <t xml:space="preserve">Pad (transformable en stick)</t>
  </si>
  <si>
    <t xml:space="preserve">oui (atari 2600 et 5200)</t>
  </si>
  <si>
    <t xml:space="preserve">la rétrocompatibilité 2600</t>
  </si>
  <si>
    <t xml:space="preserve">pas grand-chose à se mettre sous la dent en terme de jeux</t>
  </si>
  <si>
    <t xml:space="preserve">Motorola + digital research + yamaha</t>
  </si>
  <si>
    <t xml:space="preserve">Le grand succès d’Atari sur le marché des ordinateurs de jeu</t>
  </si>
  <si>
    <t xml:space="preserve">cher à sa sortie</t>
  </si>
  <si>
    <t xml:space="preserve">Motorola</t>
  </si>
  <si>
    <t xml:space="preserve">La tentative de Phillips de proposer une console à tout faire</t>
  </si>
  <si>
    <t xml:space="preserve">le côté multimédia</t>
  </si>
  <si>
    <t xml:space="preserve">ils sont où les bons jeux ?</t>
  </si>
  <si>
    <t xml:space="preserve">Cassettes / cartouches/disquettes</t>
  </si>
  <si>
    <t xml:space="preserve">Le grand succès de Commodore à l’aune de l’historie du jeu vidéo</t>
  </si>
  <si>
    <t xml:space="preserve">le bon technique par rapport aux concurrentes</t>
  </si>
  <si>
    <t xml:space="preserve">le format pas très accueillant</t>
  </si>
  <si>
    <t xml:space="preserve">première console portable à cartouches interchangeables</t>
  </si>
  <si>
    <t xml:space="preserve">La première tentative à succès de Nintendo sur le marché des consoles portables aux cartouches interchangeables</t>
  </si>
  <si>
    <t xml:space="preserve">Satoru Okada + Gunpey Yokoi</t>
  </si>
  <si>
    <t xml:space="preserve">jouer à Mario partout</t>
  </si>
  <si>
    <t xml:space="preserve">la lisibilité de merde</t>
  </si>
  <si>
    <t xml:space="preserve">Jaguar</t>
  </si>
  <si>
    <t xml:space="preserve">Atari + Motorola</t>
  </si>
  <si>
    <t xml:space="preserve">La tentative de retour d’Atari sur le marché des consoles</t>
  </si>
  <si>
    <t xml:space="preserve">Ya eu Rayman dessus !</t>
  </si>
  <si>
    <t xml:space="preserve">Jaguar CD</t>
  </si>
  <si>
    <t xml:space="preserve">Un add-on pour la Jaguar d’Atari, embarquant un lecteur CD</t>
  </si>
  <si>
    <t xml:space="preserve">pas grand-chose en fait</t>
  </si>
  <si>
    <t xml:space="preserve">lent, pénible, cher</t>
  </si>
  <si>
    <t xml:space="preserve">L’extension CD de la Megadrive</t>
  </si>
  <si>
    <t xml:space="preserve">le gain audio, et les nouveaux types de jeux FMV malgré tout</t>
  </si>
  <si>
    <t xml:space="preserve">la qualité graphique bien dégueu rétrospectivement</t>
  </si>
  <si>
    <t xml:space="preserve">Cassettes</t>
  </si>
  <si>
    <t xml:space="preserve">non connu</t>
  </si>
  <si>
    <t xml:space="preserve">première tentative à succès de définition d’un standard ouvert de jeu vidéo</t>
  </si>
  <si>
    <t xml:space="preserve">Plus qu’un ordinateur de jeu, un standard commun qui a été utilisé par plusieurs fabricants pour entrer sur le marché du jeu vidéo</t>
  </si>
  <si>
    <t xml:space="preserve">selon versions</t>
  </si>
  <si>
    <t xml:space="preserve">le format ouvert qui permet de se retrousser les manches</t>
  </si>
  <si>
    <t xml:space="preserve">Neo-geo CD</t>
  </si>
  <si>
    <t xml:space="preserve">La version CD de la reine des jeux de combat 2d, apportant plus de place pour les jeux et une meilleur qualité musicale, mais aussi des temps de chargement plus longs</t>
  </si>
  <si>
    <t xml:space="preserve">jouer aux jeux SNK sans trop se ruiner</t>
  </si>
  <si>
    <t xml:space="preserve">les temps de chargement looooooongs…</t>
  </si>
  <si>
    <t xml:space="preserve">pc fx</t>
  </si>
  <si>
    <t xml:space="preserve">plantage d’une marque phare</t>
  </si>
  <si>
    <t xml:space="preserve">La tentative de nec pour lutter contre la playstation et la saturn</t>
  </si>
  <si>
    <t xml:space="preserve">les capacités techniques 2d</t>
  </si>
  <si>
    <t xml:space="preserve">la disette au niveau des jeux</t>
  </si>
  <si>
    <t xml:space="preserve">La playstation de luxe de Sony faisant suite à la bien nommée playstation 4</t>
  </si>
  <si>
    <t xml:space="preserve">oui (ps4)</t>
  </si>
  <si>
    <t xml:space="preserve">manette avec retours haptiques, disque dur SSD hyper rapide</t>
  </si>
  <si>
    <t xml:space="preserve">une console superbement équilibrée</t>
  </si>
  <si>
    <t xml:space="preserve">très encombrante</t>
  </si>
  <si>
    <t xml:space="preserve">Virtua boy</t>
  </si>
  <si>
    <t xml:space="preserve">Nec + reflection technology</t>
  </si>
  <si>
    <t xml:space="preserve">première tentative de Nintendo sur le marché de la 3D</t>
  </si>
  <si>
    <t xml:space="preserve">La première tentative de Nintendo dans le monde de la réalité virtuelle</t>
  </si>
  <si>
    <t xml:space="preserve">la VR accessible</t>
  </si>
  <si>
    <t xml:space="preserve">il faut vraiment aimer le rouge</t>
  </si>
  <si>
    <t xml:space="preserve">première console de Microsoft</t>
  </si>
  <si>
    <t xml:space="preserve">La première tentative de Microsoft sur le marché des consoles</t>
  </si>
  <si>
    <t xml:space="preserve">la puissance brute</t>
  </si>
  <si>
    <t xml:space="preserve">la grosse manette bien désagréable</t>
  </si>
  <si>
    <t xml:space="preserve">Xbox one X</t>
  </si>
  <si>
    <t xml:space="preserve">La version boostée de la xbox one de Microsoft</t>
  </si>
  <si>
    <t xml:space="preserve">le gain de puissance</t>
  </si>
  <si>
    <t xml:space="preserve">la ludothèque toujours faible</t>
  </si>
  <si>
    <t xml:space="preserve">xbox series x</t>
  </si>
  <si>
    <t xml:space="preserve">La rolls xbox de Microsoft, embarquant une puissance impressionnante</t>
  </si>
  <si>
    <t xml:space="preserve">oui (xbox one, xbox 360, xbox)</t>
  </si>
  <si>
    <t xml:space="preserve">le manque de jeux</t>
  </si>
  <si>
    <t xml:space="preserve">Zx spectrum</t>
  </si>
  <si>
    <t xml:space="preserve">La console anglaise de Sinclair qui a fait fureur au Royaume Uni</t>
  </si>
  <si>
    <t xml:space="preserve">une raie machine à bidouiller</t>
  </si>
  <si>
    <t xml:space="preserve">Habilité requise</t>
  </si>
  <si>
    <t xml:space="preserve">Facteur chance</t>
  </si>
  <si>
    <t xml:space="preserve">Facteur J3P (« Joue la Pute, Perds tes Potes »)</t>
  </si>
  <si>
    <t xml:space="preserve">Pour qui (vs difficulté, complexité, latence et contenu)</t>
  </si>
  <si>
    <t xml:space="preserve">Nb de joueurs mini</t>
  </si>
  <si>
    <t xml:space="preserve">Nb de joueurs max</t>
  </si>
  <si>
    <t xml:space="preserve">Types de multi</t>
  </si>
  <si>
    <t xml:space="preserve">Durée de mise en place</t>
  </si>
  <si>
    <t xml:space="preserve">Durée d’une partie</t>
  </si>
  <si>
    <t xml:space="preserve">Caractéristique spécifique</t>
  </si>
  <si>
    <t xml:space="preserve">Rating qualité de fabrication </t>
  </si>
  <si>
    <t xml:space="preserve">Rating experience solo</t>
  </si>
  <si>
    <t xml:space="preserve">Rating expérience multi</t>
  </si>
  <si>
    <t xml:space="preserve">Type de jeu</t>
  </si>
  <si>
    <t xml:space="preserve">Langue</t>
  </si>
  <si>
    <t xml:space="preserve">Niveau de langue requis durant une partie – hors assimilation des règles</t>
  </si>
  <si>
    <t xml:space="preserve">Sortie boite  officielle de cette version en Europe</t>
  </si>
  <si>
    <t xml:space="preserve">Jeu original ou réédition</t>
  </si>
  <si>
    <t xml:space="preserve">Rééditions  : date de sortie du jeu d’origine</t>
  </si>
  <si>
    <t xml:space="preserve">Type d’univers</t>
  </si>
  <si>
    <t xml:space="preserve">Licence et lien Jeu Vidéo</t>
  </si>
  <si>
    <t xml:space="preserve">5 minutes dungeon</t>
  </si>
  <si>
    <t xml:space="preserve">Jeu de cartes</t>
  </si>
  <si>
    <t xml:space="preserve">rapidité</t>
  </si>
  <si>
    <t xml:space="preserve">faible</t>
  </si>
  <si>
    <t xml:space="preserve">Tout public</t>
  </si>
  <si>
    <t xml:space="preserve">coopératif</t>
  </si>
  <si>
    <t xml:space="preserve">5 minutes</t>
  </si>
  <si>
    <t xml:space="preserve">30 minutes</t>
  </si>
  <si>
    <t xml:space="preserve">Asymétrique (pouvoirs)</t>
  </si>
  <si>
    <t xml:space="preserve">pas mal</t>
  </si>
  <si>
    <t xml:space="preserve">Top quatuor</t>
  </si>
  <si>
    <t xml:space="preserve">Kit complet</t>
  </si>
  <si>
    <t xml:space="preserve">basique (texte épisodique ou secondaire)</t>
  </si>
  <si>
    <t xml:space="preserve">Spin master</t>
  </si>
  <si>
    <t xml:space="preserve">Jeu original</t>
  </si>
  <si>
    <t xml:space="preserve">heroic fantasy</t>
  </si>
  <si>
    <t xml:space="preserve">Un jeu de coopération face à des boss aussi agressifs que ridicules</t>
  </si>
  <si>
    <t xml:space="preserve">la coopération simple et efficace</t>
  </si>
  <si>
    <t xml:space="preserve">mécanique assez simple, seule la difficulté change</t>
  </si>
  <si>
    <t xml:space="preserve">P2</t>
  </si>
  <si>
    <t xml:space="preserve">7 wonders duel</t>
  </si>
  <si>
    <t xml:space="preserve">anticipation</t>
  </si>
  <si>
    <t xml:space="preserve">Confirmé</t>
  </si>
  <si>
    <t xml:space="preserve">10 minutes</t>
  </si>
  <si>
    <t xml:space="preserve">60 minutes</t>
  </si>
  <si>
    <t xml:space="preserve">Top duo</t>
  </si>
  <si>
    <t xml:space="preserve">Jeu de base</t>
  </si>
  <si>
    <t xml:space="preserve">Asmodee</t>
  </si>
  <si>
    <t xml:space="preserve">La version « one to one » du best seller de la stratégie</t>
  </si>
  <si>
    <t xml:space="preserve">les multiples options de victoire</t>
  </si>
  <si>
    <t xml:space="preserve">pas tant d’intéractions que cela</t>
  </si>
  <si>
    <t xml:space="preserve">Age de pierre : un avenir radieux</t>
  </si>
  <si>
    <t xml:space="preserve">Jeu de plateau</t>
  </si>
  <si>
    <t xml:space="preserve">placement</t>
  </si>
  <si>
    <t xml:space="preserve">90 minutes</t>
  </si>
  <si>
    <t xml:space="preserve">Superbe</t>
  </si>
  <si>
    <t xml:space="preserve">Z-man</t>
  </si>
  <si>
    <t xml:space="preserve">réédition graphique</t>
  </si>
  <si>
    <t xml:space="preserve">préhistorique</t>
  </si>
  <si>
    <t xml:space="preserve">Un jeu de gestion de ressources complet et stratégique au service de sa tribu</t>
  </si>
  <si>
    <t xml:space="preserve">vraiment riche et tactique</t>
  </si>
  <si>
    <t xml:space="preserve">très long</t>
  </si>
  <si>
    <t xml:space="preserve">Après l’orage</t>
  </si>
  <si>
    <t xml:space="preserve">moyen</t>
  </si>
  <si>
    <t xml:space="preserve">Tout public (kidz entry)</t>
  </si>
  <si>
    <t xml:space="preserve">15 minutes</t>
  </si>
  <si>
    <t xml:space="preserve">Zoé Yatéka</t>
  </si>
  <si>
    <t xml:space="preserve">enfantin</t>
  </si>
  <si>
    <t xml:space="preserve">Un jeu de placement pour sauver un petit mouton égaré</t>
  </si>
  <si>
    <t xml:space="preserve">mignon et tout de même stratégique</t>
  </si>
  <si>
    <t xml:space="preserve">Battle quiz jeu vidéo</t>
  </si>
  <si>
    <t xml:space="preserve">connaissances</t>
  </si>
  <si>
    <t xml:space="preserve">Gamer</t>
  </si>
  <si>
    <t xml:space="preserve">Top big groups</t>
  </si>
  <si>
    <t xml:space="preserve">élevé</t>
  </si>
  <si>
    <t xml:space="preserve">Ynnis édition</t>
  </si>
  <si>
    <t xml:space="preserve">retrogaming</t>
  </si>
  <si>
    <t xml:space="preserve">Un quiz cartes complet sur l’univers du jeu vidéo et ses différentes facettes</t>
  </si>
  <si>
    <t xml:space="preserve">plein de questions</t>
  </si>
  <si>
    <t xml:space="preserve">mise en scène minimaliste</t>
  </si>
  <si>
    <t xml:space="preserve">BOX G</t>
  </si>
  <si>
    <t xml:space="preserve">Bazar quest</t>
  </si>
  <si>
    <t xml:space="preserve">Draft</t>
  </si>
  <si>
    <t xml:space="preserve">Origames</t>
  </si>
  <si>
    <t xml:space="preserve">Un jeu proche de Boss monsters demandant de tenir une échoppe apte à équiper des héros téméraires tout en générant bénéfices et réputation pour l’échoppe</t>
  </si>
  <si>
    <t xml:space="preserve">le bon équilibre entre talent et chance</t>
  </si>
  <si>
    <t xml:space="preserve">au début, le nombre de phases fait un peu peur</t>
  </si>
  <si>
    <t xml:space="preserve">Belllum magica</t>
  </si>
  <si>
    <t xml:space="preserve">Top trio</t>
  </si>
  <si>
    <t xml:space="preserve">Blue orange</t>
  </si>
  <si>
    <t xml:space="preserve">Un jeu de maîtrise de hasard par le draft dans lequel il s’agit de construire la forteresse la mieux gardée du pays pour mieux dévaliser celles des autres</t>
  </si>
  <si>
    <t xml:space="preserve">hasardeux juste comme il faut</t>
  </si>
  <si>
    <t xml:space="preserve">cela peut virer au drame en cas d’acharnement contre un joueur</t>
  </si>
  <si>
    <t xml:space="preserve">Boss monster</t>
  </si>
  <si>
    <t xml:space="preserve">heroic fantasy + retrogaming</t>
  </si>
  <si>
    <t xml:space="preserve">Un jeu de société qui sent bon la nostalgie des jeux vidéo des années 80</t>
  </si>
  <si>
    <t xml:space="preserve">le côté rétro super sympa</t>
  </si>
  <si>
    <t xml:space="preserve">parfois un peu trop basé sur la chance</t>
  </si>
  <si>
    <t xml:space="preserve">BOX F</t>
  </si>
  <si>
    <t xml:space="preserve">Boss monster – Atterrissage forcé</t>
  </si>
  <si>
    <t xml:space="preserve">Extension</t>
  </si>
  <si>
    <t xml:space="preserve">Une extension qui apporte sont lot de nouveaux mécanismes et en particulier un mode 6 joueurs</t>
  </si>
  <si>
    <t xml:space="preserve">Boss monster – Kit du parfait héros</t>
  </si>
  <si>
    <t xml:space="preserve">Une extension au jeu de base apportant son lot de nouvelles salles et monstres</t>
  </si>
  <si>
    <t xml:space="preserve">Boss monster – Mini-boss</t>
  </si>
  <si>
    <t xml:space="preserve">Boss monster – Niveau suivant</t>
  </si>
  <si>
    <t xml:space="preserve">Jeu de base ou extension</t>
  </si>
  <si>
    <t xml:space="preserve">La version 2 du jeu de défense de donjon qui peut aussi faire extension pour les versions précédentes</t>
  </si>
  <si>
    <t xml:space="preserve">Camelot</t>
  </si>
  <si>
    <t xml:space="preserve">Zygo matic</t>
  </si>
  <si>
    <t xml:space="preserve">Un jeu de carte stratégique à travers différents tournois</t>
  </si>
  <si>
    <t xml:space="preserve">le thème sympa</t>
  </si>
  <si>
    <t xml:space="preserve">assez répétitif sur le long terme</t>
  </si>
  <si>
    <t xml:space="preserve">p2</t>
  </si>
  <si>
    <t xml:space="preserve">Cartaventura – Lhassa</t>
  </si>
  <si>
    <t xml:space="preserve">argumentation</t>
  </si>
  <si>
    <t xml:space="preserve">inexistant</t>
  </si>
  <si>
    <t xml:space="preserve">God</t>
  </si>
  <si>
    <t xml:space="preserve">Chine/Tibet</t>
  </si>
  <si>
    <t xml:space="preserve">Un jeu d’exploration/déduction basé sur la véritable expérience d’Alexandra David-Neel</t>
  </si>
  <si>
    <t xml:space="preserve">l’aventure  dépaysante</t>
  </si>
  <si>
    <t xml:space="preserve">Cerbère</t>
  </si>
  <si>
    <t xml:space="preserve">coopératif et team versus</t>
  </si>
  <si>
    <t xml:space="preserve">Asymétrique (système de jeu)</t>
  </si>
  <si>
    <t xml:space="preserve">Mythologie grecque</t>
  </si>
  <si>
    <t xml:space="preserve">Un jeu coopératif qui devient compétitif au fur et à mesure que le méchant Cerbère attrape les aventuriers malheureux</t>
  </si>
  <si>
    <t xml:space="preserve">le côté « coop-compet » original</t>
  </si>
  <si>
    <t xml:space="preserve">il peut y avoir des drames</t>
  </si>
  <si>
    <t xml:space="preserve">Checkers / dame Mario</t>
  </si>
  <si>
    <t xml:space="preserve">USAopoly</t>
  </si>
  <si>
    <t xml:space="preserve">1500 avant J.-C.</t>
  </si>
  <si>
    <t xml:space="preserve">Licence – Mario</t>
  </si>
  <si>
    <t xml:space="preserve">Une variante Mario du célèbre jeu de société</t>
  </si>
  <si>
    <t xml:space="preserve">globalement joli et retro</t>
  </si>
  <si>
    <t xml:space="preserve">la qualité de fabrication, bonne mais pas folle</t>
  </si>
  <si>
    <t xml:space="preserve">Chocobo party up</t>
  </si>
  <si>
    <t xml:space="preserve">Hobby Japan</t>
  </si>
  <si>
    <t xml:space="preserve">Licence – final fantasy</t>
  </si>
  <si>
    <t xml:space="preserve">Un petit jeu de recherche dans l’univers des mascottes de Final Fantasy</t>
  </si>
  <si>
    <t xml:space="preserve">superbe, vraiment</t>
  </si>
  <si>
    <t xml:space="preserve">le système de jeu intéressant mais basique</t>
  </si>
  <si>
    <t xml:space="preserve">Citadelles</t>
  </si>
  <si>
    <t xml:space="preserve">Correcte</t>
  </si>
  <si>
    <t xml:space="preserve">Edge</t>
  </si>
  <si>
    <t xml:space="preserve">Un jeu de bluff et développement simple et stratégique</t>
  </si>
  <si>
    <t xml:space="preserve">la stratégie simple mais réelle</t>
  </si>
  <si>
    <t xml:space="preserve">la diplomatie peut se retourner rapidement</t>
  </si>
  <si>
    <t xml:space="preserve">BOX H</t>
  </si>
  <si>
    <t xml:space="preserve">Clank !</t>
  </si>
  <si>
    <t xml:space="preserve">Renegade game studio</t>
  </si>
  <si>
    <t xml:space="preserve">Un dungeon crawler multi à la recherche de richesses enfouies</t>
  </si>
  <si>
    <t xml:space="preserve">l’ambiance du jeu top</t>
  </si>
  <si>
    <t xml:space="preserve">assez répétitif après plusieurs parties</t>
  </si>
  <si>
    <t xml:space="preserve">Colt super express</t>
  </si>
  <si>
    <t xml:space="preserve">bluff et gestion du risque</t>
  </si>
  <si>
    <t xml:space="preserve">Ludonaute</t>
  </si>
  <si>
    <t xml:space="preserve">western</t>
  </si>
  <si>
    <t xml:space="preserve">Un dérivé de colt express, avec des parties endiabléees basées sur une bonne anticipation</t>
  </si>
  <si>
    <t xml:space="preserve">quand tout semble s’acharner contre nous</t>
  </si>
  <si>
    <t xml:space="preserve">Complots deluxe</t>
  </si>
  <si>
    <t xml:space="preserve">Ferti games</t>
  </si>
  <si>
    <t xml:space="preserve">enquête</t>
  </si>
  <si>
    <t xml:space="preserve">Un jeu de bluff reprenant le meilleur des loups garou de Tiercelieux et de Citadelles</t>
  </si>
  <si>
    <t xml:space="preserve">super efficace</t>
  </si>
  <si>
    <t xml:space="preserve">un tire parfois un peu au pif</t>
  </si>
  <si>
    <t xml:space="preserve">Dans les cordes</t>
  </si>
  <si>
    <t xml:space="preserve">Chèvre éditions</t>
  </si>
  <si>
    <t xml:space="preserve">boxe</t>
  </si>
  <si>
    <t xml:space="preserve">Un jeu de versus simple mais stupéfiant basé sur des enchaînements et du comptage de cartes</t>
  </si>
  <si>
    <t xml:space="preserve">l’efficacité pure</t>
  </si>
  <si>
    <t xml:space="preserve">perdre parce qu’on a Alzheimer</t>
  </si>
  <si>
    <t xml:space="preserve">box H</t>
  </si>
  <si>
    <t xml:space="preserve">Degoblinade</t>
  </si>
  <si>
    <t xml:space="preserve">Exod games</t>
  </si>
  <si>
    <t xml:space="preserve">Un jeu d’opposition d’armée simple et plutôt profond consistant à permettre à l’adversaire de manger toutes ses dents</t>
  </si>
  <si>
    <t xml:space="preserve">simple mais tactique</t>
  </si>
  <si>
    <t xml:space="preserve">un peu brouillon à 4</t>
  </si>
  <si>
    <t xml:space="preserve">Demon worker</t>
  </si>
  <si>
    <t xml:space="preserve">Japanime games</t>
  </si>
  <si>
    <t xml:space="preserve">Un jeu de placement d’ouvriers un peu particuliers, proposant une ambiance très sympa</t>
  </si>
  <si>
    <t xml:space="preserve">le système globalement fluide</t>
  </si>
  <si>
    <t xml:space="preserve">Diamant</t>
  </si>
  <si>
    <t xml:space="preserve">Jeu de tuiles/dominos</t>
  </si>
  <si>
    <t xml:space="preserve">Iello</t>
  </si>
  <si>
    <t xml:space="preserve">aventurier</t>
  </si>
  <si>
    <t xml:space="preserve">Un jeu de bluff dans un univers à la Indiana Jones, où chaque décision peut remettre en cause toutes les richesses accumulées</t>
  </si>
  <si>
    <t xml:space="preserve">un vrai jeu psychologique</t>
  </si>
  <si>
    <t xml:space="preserve">répétitif une fois le concept assimilé</t>
  </si>
  <si>
    <t xml:space="preserve">Dilemne express</t>
  </si>
  <si>
    <t xml:space="preserve">team versus</t>
  </si>
  <si>
    <t xml:space="preserve">Lucky Duck games</t>
  </si>
  <si>
    <t xml:space="preserve">Un jeu de dilemne où deux équipes devront argumenter pour convaincre le chauffeur d’un tramway ayant perdu ses freins de ne pas choisir foncer sur eux à la prochaine bifurcation</t>
  </si>
  <si>
    <t xml:space="preserve">un vrai exercice d’argumentaire</t>
  </si>
  <si>
    <t xml:space="preserve">parfois un peu limite au niveau du bon goût</t>
  </si>
  <si>
    <t xml:space="preserve">Donjon de Naheulbeuk</t>
  </si>
  <si>
    <t xml:space="preserve">Narratif/rôle</t>
  </si>
  <si>
    <t xml:space="preserve">Repos production</t>
  </si>
  <si>
    <t xml:space="preserve">Un jeu de rôle parodique et coopératif dans le monde de la série sonore humoristique</t>
  </si>
  <si>
    <t xml:space="preserve">l’univers parfaitement respecté</t>
  </si>
  <si>
    <t xml:space="preserve">les défis pas assez nombreux</t>
  </si>
  <si>
    <t xml:space="preserve">For sale</t>
  </si>
  <si>
    <t xml:space="preserve">Un jeu d’enchères demandant de placer son investissement avec clairvoyance</t>
  </si>
  <si>
    <t xml:space="preserve">les mécaniques d’enchère à double tranchant</t>
  </si>
  <si>
    <t xml:space="preserve">répétitif à la longue</t>
  </si>
  <si>
    <t xml:space="preserve">Fou fou fou</t>
  </si>
  <si>
    <t xml:space="preserve">mémoire</t>
  </si>
  <si>
    <t xml:space="preserve">Kyf édition</t>
  </si>
  <si>
    <t xml:space="preserve">Un jeu d’ambiance facile à sortir basé sur la mémoire d’acions à réaliser à chaque tour de jeu</t>
  </si>
  <si>
    <t xml:space="preserve">drôle</t>
  </si>
  <si>
    <t xml:space="preserve">devient forcément répétitif</t>
  </si>
  <si>
    <t xml:space="preserve">Fou fou fou plaisir d’offrir</t>
  </si>
  <si>
    <t xml:space="preserve">L’extension de fou fou fou qui renouvelle les situations et ajoute les petites cartes rose à offrir avec tendresse</t>
  </si>
  <si>
    <t xml:space="preserve">les nouvelles cartes top</t>
  </si>
  <si>
    <t xml:space="preserve">Gagne ton papa</t>
  </si>
  <si>
    <t xml:space="preserve">jeu de construction/maquette</t>
  </si>
  <si>
    <t xml:space="preserve">Asymétrique (pièces)</t>
  </si>
  <si>
    <t xml:space="preserve">bouof</t>
  </si>
  <si>
    <t xml:space="preserve">Gigamic</t>
  </si>
  <si>
    <t xml:space="preserve">Un tetris manuel en versus, vraiment stressant et drôle</t>
  </si>
  <si>
    <t xml:space="preserve">un jeu où les petits peuvent DEFONCER les adultes</t>
  </si>
  <si>
    <t xml:space="preserve">Galerapagos</t>
  </si>
  <si>
    <t xml:space="preserve">Ile paradisiaque</t>
  </si>
  <si>
    <t xml:space="preserve">Un Jeu rappelant l’âge de pierre, avec un aspect coopératif poussé….jusqu’au moment où tout bascule dans le Koh Lantah</t>
  </si>
  <si>
    <t xml:space="preserve">le côté hybride qui marche bien</t>
  </si>
  <si>
    <t xml:space="preserve">de l’injustice, parfois, souvent même</t>
  </si>
  <si>
    <t xml:space="preserve">Galerapagos – extension tribu et personnages</t>
  </si>
  <si>
    <t xml:space="preserve">Une extension pour Galerapagos, amenant de nouvelles possibilités stratégiques qui permettent de relancer l’intérêt</t>
  </si>
  <si>
    <t xml:space="preserve">l’aspect stratégique renforcé</t>
  </si>
  <si>
    <t xml:space="preserve">toujours des moments de tristesse, où personne ne nous aime</t>
  </si>
  <si>
    <t xml:space="preserve">Goblivion</t>
  </si>
  <si>
    <t xml:space="preserve">oz editions</t>
  </si>
  <si>
    <t xml:space="preserve">Un tower defense sur plateau où il sera question de repousser des hordes de gobelins</t>
  </si>
  <si>
    <t xml:space="preserve">les mécaniques assez profondes</t>
  </si>
  <si>
    <t xml:space="preserve">le manque de contrôle sur son destin</t>
  </si>
  <si>
    <t xml:space="preserve">Happy city</t>
  </si>
  <si>
    <t xml:space="preserve">Cocktail games</t>
  </si>
  <si>
    <t xml:space="preserve">Un jeu de draft demandant de construire la plus belle ville</t>
  </si>
  <si>
    <t xml:space="preserve">simple mais assez stratégique</t>
  </si>
  <si>
    <t xml:space="preserve">le mode basique laisse tout de même une part significative à la chance</t>
  </si>
  <si>
    <t xml:space="preserve">Harry Potter : une année à Poudlard</t>
  </si>
  <si>
    <t xml:space="preserve">Topi games</t>
  </si>
  <si>
    <t xml:space="preserve">L’adaptation de la compétition des quatre maisons en jeu de plateau</t>
  </si>
  <si>
    <t xml:space="preserve">le matériel superbe</t>
  </si>
  <si>
    <t xml:space="preserve">les règles complexes et parfois confuses</t>
  </si>
  <si>
    <t xml:space="preserve">Héros à louer</t>
  </si>
  <si>
    <t xml:space="preserve">Un jeu de carte demandant de réunir une équipe de choc...ou de désorganiser les équipes adverses</t>
  </si>
  <si>
    <t xml:space="preserve">le bon mix entre bluff et stratégie</t>
  </si>
  <si>
    <t xml:space="preserve">demande une certaine prestance pour éviter de se faire plumer au premier tour</t>
  </si>
  <si>
    <t xml:space="preserve">Jenga super mario</t>
  </si>
  <si>
    <t xml:space="preserve">adresse</t>
  </si>
  <si>
    <t xml:space="preserve">Un jenga dopé dans l’univers Mario, proposant une confrontation contre bowser</t>
  </si>
  <si>
    <t xml:space="preserve">les petits ajouts sympa</t>
  </si>
  <si>
    <t xml:space="preserve">les briques en plastique, même si ça fait moins de bruit</t>
  </si>
  <si>
    <t xml:space="preserve">Jeu de rôle junior – au royaume des dragons</t>
  </si>
  <si>
    <t xml:space="preserve">observation</t>
  </si>
  <si>
    <t xml:space="preserve">Fleurus</t>
  </si>
  <si>
    <t xml:space="preserve">Une initiation soft au jeu de rôle narratif</t>
  </si>
  <si>
    <t xml:space="preserve">plein de petites aventures jouables séparément ou à la suite</t>
  </si>
  <si>
    <t xml:space="preserve">Jeu de rôle junior – à l’académie de magie</t>
  </si>
  <si>
    <t xml:space="preserve">Jeux vidéo – la boite à quiz</t>
  </si>
  <si>
    <t xml:space="preserve">Quizz</t>
  </si>
  <si>
    <t xml:space="preserve">Un jeu de société complet permettant de parfaire sa culture vidéoludique</t>
  </si>
  <si>
    <t xml:space="preserve">le format « cartes » classieux et complet</t>
  </si>
  <si>
    <t xml:space="preserve">des cartes questions bien plus difficiles que d’autres</t>
  </si>
  <si>
    <t xml:space="preserve">Karak</t>
  </si>
  <si>
    <t xml:space="preserve">Abigames</t>
  </si>
  <si>
    <t xml:space="preserve">Un dungeon crawler light dans un labyrinthe inhospitalier</t>
  </si>
  <si>
    <t xml:space="preserve">parfait pour s’initier</t>
  </si>
  <si>
    <t xml:space="preserve">le hasard des dés</t>
  </si>
  <si>
    <t xml:space="preserve">Karak regent</t>
  </si>
  <si>
    <t xml:space="preserve">L’extension de Karak apportant quelques nouvelles mécaniques d’équilibrage</t>
  </si>
  <si>
    <t xml:space="preserve">les arènes et le seigneur Karak à la rescousse des plus faibles</t>
  </si>
  <si>
    <t xml:space="preserve">les cartes d’extension et leur couleur « différente »</t>
  </si>
  <si>
    <t xml:space="preserve">Kikafé</t>
  </si>
  <si>
    <t xml:space="preserve">Un jeu de calcul et de rapidité parfaitement adapté pour des conflits intergénérationels</t>
  </si>
  <si>
    <t xml:space="preserve">ambiance furieuse</t>
  </si>
  <si>
    <t xml:space="preserve">le concept répétitif, forcément</t>
  </si>
  <si>
    <t xml:space="preserve">Kiki va sortir les poubelles ?</t>
  </si>
  <si>
    <t xml:space="preserve">Le droit de perdre</t>
  </si>
  <si>
    <t xml:space="preserve">Un jeu demandant d’associer des idées clés pour expliquer pourquoi l’on a parfaitement oublié de sortir la poubelle</t>
  </si>
  <si>
    <t xml:space="preserve">vraiment drôle</t>
  </si>
  <si>
    <t xml:space="preserve">le nombre de cartes un peu trop limité</t>
  </si>
  <si>
    <t xml:space="preserve">King domino</t>
  </si>
  <si>
    <t xml:space="preserve">Un jeu de construction de royaume à base de dominos, basé sur un système de priorité de jeu très ingénieuse</t>
  </si>
  <si>
    <t xml:space="preserve">la partie hasard encadrée par les règles</t>
  </si>
  <si>
    <t xml:space="preserve">répétitif au bout d’un moment</t>
  </si>
  <si>
    <t xml:space="preserve">King domino : age of giant</t>
  </si>
  <si>
    <t xml:space="preserve">Une extension pour king domino ajoutant quelque intéractivités assez fun</t>
  </si>
  <si>
    <t xml:space="preserve">pouvoir jouer à 5 tout en ajoutant un petit aspect social au jeu</t>
  </si>
  <si>
    <t xml:space="preserve">peut devenir complexe avec l’extension</t>
  </si>
  <si>
    <t xml:space="preserve">Kitchen rush</t>
  </si>
  <si>
    <t xml:space="preserve">Geek attitude games</t>
  </si>
  <si>
    <t xml:space="preserve">restaurant</t>
  </si>
  <si>
    <t xml:space="preserve">Une épopée d’équipe au sein d’un restaurant en plein développement</t>
  </si>
  <si>
    <t xml:space="preserve">de la vraie coopération en temps réel</t>
  </si>
  <si>
    <t xml:space="preserve">Kung fur fight</t>
  </si>
  <si>
    <t xml:space="preserve">Ludistri</t>
  </si>
  <si>
    <t xml:space="preserve">Un duel à mort entre chiens et chats ninjas</t>
  </si>
  <si>
    <t xml:space="preserve">vraiment joli et bien stratégique</t>
  </si>
  <si>
    <t xml:space="preserve">il faut du temps pour maîtriser le potentiel tactique</t>
  </si>
  <si>
    <t xml:space="preserve">Labyrinthe Mario</t>
  </si>
  <si>
    <t xml:space="preserve">Ravensburger</t>
  </si>
  <si>
    <t xml:space="preserve">Le jeu de société classique mis aux couleurs de Mario</t>
  </si>
  <si>
    <t xml:space="preserve">le jeu de plateau mythique aux couleurs de Mario</t>
  </si>
  <si>
    <t xml:space="preserve">rien de bien novateur</t>
  </si>
  <si>
    <t xml:space="preserve">La marche du crabe</t>
  </si>
  <si>
    <t xml:space="preserve">Jeux opla</t>
  </si>
  <si>
    <t xml:space="preserve">Un jeu coopératif mais malin dans une ambiance non recyclée</t>
  </si>
  <si>
    <t xml:space="preserve">facile à apréhendé mais finalement très malin</t>
  </si>
  <si>
    <t xml:space="preserve">répétitif après plusieurs parties</t>
  </si>
  <si>
    <t xml:space="preserve">Lapins crétins – the bwaaahte</t>
  </si>
  <si>
    <t xml:space="preserve">multiple</t>
  </si>
  <si>
    <t xml:space="preserve">Obiz</t>
  </si>
  <si>
    <t xml:space="preserve">Licence – lapins crétins</t>
  </si>
  <si>
    <t xml:space="preserve">Une revisite de plusieurs jeu de société classiques en mode hurlant – contient : Kem's, Le menteur, Le président ,Le pouilleux, Le bouchon ,Jeu du Lapin Crétin, Jeu de dés, La cible ,Les petits chevaux, jeu de l'oie, jeu du labyrinthe, jeu de la marelle, Backgammon, Serpents et Echelles, La cible, Dames, Qui perd gagne, Dames en diagonales, Dames Royales, Dames Chinoises, Echecs</t>
  </si>
  <si>
    <t xml:space="preserve">certains jeux bien dynamisés</t>
  </si>
  <si>
    <t xml:space="preserve">Le cliché du siècle</t>
  </si>
  <si>
    <t xml:space="preserve">45 minutes</t>
  </si>
  <si>
    <t xml:space="preserve">Don’t panic games</t>
  </si>
  <si>
    <t xml:space="preserve">Un peu permettant d’incarner un photographe devant placer ses convives dans le meilleur respect de leurs desiderata, pas toujours compatibles</t>
  </si>
  <si>
    <t xml:space="preserve">le concept super original</t>
  </si>
  <si>
    <t xml:space="preserve">assez répétitif au fil des parties</t>
  </si>
  <si>
    <t xml:space="preserve">Lego Nes</t>
  </si>
  <si>
    <t xml:space="preserve">180 minutes</t>
  </si>
  <si>
    <t xml:space="preserve">top</t>
  </si>
  <si>
    <t xml:space="preserve">Lego</t>
  </si>
  <si>
    <t xml:space="preserve">Un set lego unique qui permet de construire la nes, un jeu et… son téléviseur !</t>
  </si>
  <si>
    <t xml:space="preserve">le design superbe</t>
  </si>
  <si>
    <t xml:space="preserve">trop de petites pièces</t>
  </si>
  <si>
    <t xml:space="preserve">Le super quiz des jeux vidéo</t>
  </si>
  <si>
    <t xml:space="preserve">Un quiz thématique sur les jeux vidéo</t>
  </si>
  <si>
    <t xml:space="preserve">certains thèmes plus obscurs</t>
  </si>
  <si>
    <t xml:space="preserve">Les aventuriers du rail Europe</t>
  </si>
  <si>
    <t xml:space="preserve">days of wonder</t>
  </si>
  <si>
    <t xml:space="preserve">réédition modernisée</t>
  </si>
  <si>
    <t xml:space="preserve">Ferrovière</t>
  </si>
  <si>
    <t xml:space="preserve">L’indémodable du jeu de stratégie dans une version Europe modernisée</t>
  </si>
  <si>
    <t xml:space="preserve">drôle et stratégique</t>
  </si>
  <si>
    <t xml:space="preserve">un petit côté répétitif au fil des parties</t>
  </si>
  <si>
    <t xml:space="preserve">Level up Mario</t>
  </si>
  <si>
    <t xml:space="preserve">semble assez fragile en terme de conception</t>
  </si>
  <si>
    <t xml:space="preserve">L’ile au trésor</t>
  </si>
  <si>
    <t xml:space="preserve">Matagot</t>
  </si>
  <si>
    <t xml:space="preserve">Un jeu de chasse au trésor asymétrique et compétitif à l’ambiance simplement jouissive</t>
  </si>
  <si>
    <t xml:space="preserve">du beau matériel</t>
  </si>
  <si>
    <t xml:space="preserve">il faut booster les joueurs pour que les tours de chacun ne s’éternisent pas</t>
  </si>
  <si>
    <t xml:space="preserve">L’ile interdite</t>
  </si>
  <si>
    <t xml:space="preserve">Un jeu de coopération efficace qui demande de récupérer des trésors tout en évitant de sombrer avec l’ile qui les abrite</t>
  </si>
  <si>
    <t xml:space="preserve">efficace et générateur de bonne humeur</t>
  </si>
  <si>
    <t xml:space="preserve">assez répétitif malgré l’agencement aléatoire de l’ile</t>
  </si>
  <si>
    <t xml:space="preserve">Loading</t>
  </si>
  <si>
    <t xml:space="preserve">Lunberjacks studio</t>
  </si>
  <si>
    <t xml:space="preserve">Un jeu de rapidité dans lequel un deck building se cache dans le chargement de son robot</t>
  </si>
  <si>
    <t xml:space="preserve">diablement efficace</t>
  </si>
  <si>
    <t xml:space="preserve">on s’emmlêle un peu les doigts parfois</t>
  </si>
  <si>
    <t xml:space="preserve">Loony quest</t>
  </si>
  <si>
    <t xml:space="preserve">Jeu de dessin</t>
  </si>
  <si>
    <t xml:space="preserve">Libellud</t>
  </si>
  <si>
    <t xml:space="preserve">Un jeu demandant d’observer un « niveau » puis de tracer le trajet voulu sur son calepin, évidemment situé à 50 centimètres de là</t>
  </si>
  <si>
    <t xml:space="preserve">simple mais diablement original</t>
  </si>
  <si>
    <t xml:space="preserve">si tu joues contre un architecte, c’est mort</t>
  </si>
  <si>
    <t xml:space="preserve">Magic maze</t>
  </si>
  <si>
    <t xml:space="preserve">Sit down</t>
  </si>
  <si>
    <t xml:space="preserve">Le casse du siècle avec une équipe qui possède tous les talents, sauf celui de parler</t>
  </si>
  <si>
    <t xml:space="preserve">l’absence totale de temps morts</t>
  </si>
  <si>
    <t xml:space="preserve">assez ardu dans l’ensemble</t>
  </si>
  <si>
    <t xml:space="preserve">Mandragora</t>
  </si>
  <si>
    <t xml:space="preserve">Studio H</t>
  </si>
  <si>
    <t xml:space="preserve">Un jeu de craft à base de placement demandant d’aller faire son petit marché au bon endroit pour réunir les meilleurs ingrédients</t>
  </si>
  <si>
    <t xml:space="preserve">la stratégie générale, entre tentation de crafter des sorts et approche « safe »</t>
  </si>
  <si>
    <t xml:space="preserve">on joue un peu chacun dans son coin</t>
  </si>
  <si>
    <t xml:space="preserve">Micromacro : crime city</t>
  </si>
  <si>
    <t xml:space="preserve">Spiel</t>
  </si>
  <si>
    <t xml:space="preserve">Un jeu d’observation façon « où est Charlie » en mode enquête</t>
  </si>
  <si>
    <t xml:space="preserve">la sensation d’être un détective</t>
  </si>
  <si>
    <t xml:space="preserve">l’absence de rejouabilité une fois les 16 enquêtes terminées</t>
  </si>
  <si>
    <t xml:space="preserve">Mille bornes Mario Kart</t>
  </si>
  <si>
    <t xml:space="preserve">Dujardin</t>
  </si>
  <si>
    <t xml:space="preserve">l’enrobage Mario kart bien intégré au jeu</t>
  </si>
  <si>
    <t xml:space="preserve">c’est juste un mille bornes thuné donc</t>
  </si>
  <si>
    <t xml:space="preserve">Mister Jack – London</t>
  </si>
  <si>
    <t xml:space="preserve">Hurrican</t>
  </si>
  <si>
    <t xml:space="preserve">Un « one to one » « asymétrique » basé sur l’observation minutieuse des placements adverses</t>
  </si>
  <si>
    <t xml:space="preserve">l’aspect stratégique déterminant</t>
  </si>
  <si>
    <t xml:space="preserve">c’est parfois dur de jouer Jack</t>
  </si>
  <si>
    <t xml:space="preserve">Monopoly gamer – Mario kart</t>
  </si>
  <si>
    <t xml:space="preserve">Une viaration du monopoly présentant de beaux ajustementys visant à installer cette ambiance « course frénétique »</t>
  </si>
  <si>
    <t xml:space="preserve">le coup de boost donné au concept de base</t>
  </si>
  <si>
    <t xml:space="preserve">les pions « optionnels » payants</t>
  </si>
  <si>
    <t xml:space="preserve">Mon premier jeu de rôle</t>
  </si>
  <si>
    <t xml:space="preserve">Imagination</t>
  </si>
  <si>
    <t xml:space="preserve">fantômes</t>
  </si>
  <si>
    <t xml:space="preserve">Une belle initiation au jeu de rôle classique</t>
  </si>
  <si>
    <t xml:space="preserve">simple mais bien ficelé</t>
  </si>
  <si>
    <t xml:space="preserve">pas de rejouabilité</t>
  </si>
  <si>
    <t xml:space="preserve">Nessos</t>
  </si>
  <si>
    <t xml:space="preserve">Un jeu de bluff demandant d’embobiner l’adversaire pour mieux le voir sombrer dans les abysses de charon</t>
  </si>
  <si>
    <t xml:space="preserve">les intéractions à base de bluff, top</t>
  </si>
  <si>
    <t xml:space="preserve">les mécaniques simples, ambiance mise à part</t>
  </si>
  <si>
    <t xml:space="preserve">Ninja academy</t>
  </si>
  <si>
    <t xml:space="preserve">Japon</t>
  </si>
  <si>
    <t xml:space="preserve">Un jeu de défis, généralement basés sur l’adresse, idéal pour les apéros</t>
  </si>
  <si>
    <t xml:space="preserve">assez limité</t>
  </si>
  <si>
    <t xml:space="preserve">Nouvelles contrées</t>
  </si>
  <si>
    <t xml:space="preserve">Olibrius</t>
  </si>
  <si>
    <t xml:space="preserve">Un jeu narratif qui demande de naviguer dans un roman de son choix et de recouper des passages avec des marques pages spécifiques</t>
  </si>
  <si>
    <t xml:space="preserve">redécouvrir un ouvrage différemment, à plusieurs</t>
  </si>
  <si>
    <t xml:space="preserve">selon le livre et le placement, l’aventure sera plus ou moins riche</t>
  </si>
  <si>
    <t xml:space="preserve">Obscurio</t>
  </si>
  <si>
    <t xml:space="preserve">abstrait</t>
  </si>
  <si>
    <t xml:space="preserve">Un Dixit scénarisé où tout le monde (sauf un traitre) doit collaborer pour s’échapper d’une bibliothèque bien inhospitalière</t>
  </si>
  <si>
    <t xml:space="preserve">le matériel , superbe</t>
  </si>
  <si>
    <t xml:space="preserve">un peu lourd à mettre en place</t>
  </si>
  <si>
    <t xml:space="preserve">Oriflamme</t>
  </si>
  <si>
    <t xml:space="preserve">Un jeu de placement de cartes basée sur un mécanisme d’enchaînements aussi simplee qu’astucieux</t>
  </si>
  <si>
    <t xml:space="preserve">simple mais tellement efficace</t>
  </si>
  <si>
    <t xml:space="preserve">Overbooked</t>
  </si>
  <si>
    <t xml:space="preserve">Jumbo</t>
  </si>
  <si>
    <t xml:space="preserve">Un jeu de placement assez proche d’un tetris compétitif, le stress du timer en moins</t>
  </si>
  <si>
    <t xml:space="preserve">jouer pour soi mais aussi contre les autres</t>
  </si>
  <si>
    <t xml:space="preserve">les mécaniques se renouvellent peu</t>
  </si>
  <si>
    <t xml:space="preserve">Pandemic</t>
  </si>
  <si>
    <t xml:space="preserve">Un jeu de placement coopératif contre des maladies toutes vilaines qui veulent que les gens soient tous confinés</t>
  </si>
  <si>
    <t xml:space="preserve">les mécaniques simples mais efficaces</t>
  </si>
  <si>
    <t xml:space="preserve">le thème un peu « froid »</t>
  </si>
  <si>
    <t xml:space="preserve">Puzzle Mario 500 pièces</t>
  </si>
  <si>
    <t xml:space="preserve">Winning moves</t>
  </si>
  <si>
    <t xml:space="preserve">Un puzzle relatif à la série de jeu vidéo éponyme</t>
  </si>
  <si>
    <t xml:space="preserve">la qualité de l’illustration, très « nostalgique »</t>
  </si>
  <si>
    <t xml:space="preserve">la partie ciel bleu</t>
  </si>
  <si>
    <t xml:space="preserve">Puzzle pokemon 1000 pièces</t>
  </si>
  <si>
    <t xml:space="preserve">120 minutes</t>
  </si>
  <si>
    <t xml:space="preserve">Licence – pokemon</t>
  </si>
  <si>
    <t xml:space="preserve">Un puzzle basé sur tout un tas de pokemon adultes</t>
  </si>
  <si>
    <t xml:space="preserve">ardu mais gratifiant</t>
  </si>
  <si>
    <t xml:space="preserve">une fois fini...on démonte….</t>
  </si>
  <si>
    <t xml:space="preserve">Puzzle breath of fire 3 120 pièces</t>
  </si>
  <si>
    <t xml:space="preserve">Licence – breath of fire</t>
  </si>
  <si>
    <t xml:space="preserve">pas de boite en dur</t>
  </si>
  <si>
    <t xml:space="preserve">Puzzle box</t>
  </si>
  <si>
    <t xml:space="preserve">Puzzle castlevania 120 pièces</t>
  </si>
  <si>
    <t xml:space="preserve">Licence – castlevania</t>
  </si>
  <si>
    <t xml:space="preserve">Puzzle Chrono trigger</t>
  </si>
  <si>
    <t xml:space="preserve">Licence – chrono trigger</t>
  </si>
  <si>
    <t xml:space="preserve">Puzzle Fallout</t>
  </si>
  <si>
    <t xml:space="preserve">Licence – fallout</t>
  </si>
  <si>
    <t xml:space="preserve">Puzzle Ghosts n goblins 120 pièces</t>
  </si>
  <si>
    <t xml:space="preserve">Licence – ghost n goblins</t>
  </si>
  <si>
    <t xml:space="preserve">Puzzle Ghosts n goblins – gargoyle 120 pièces</t>
  </si>
  <si>
    <t xml:space="preserve">Puzzle megaman 120 pièces</t>
  </si>
  <si>
    <t xml:space="preserve">Licence – megaman</t>
  </si>
  <si>
    <t xml:space="preserve">Puzzle okami 120 pièces</t>
  </si>
  <si>
    <t xml:space="preserve">Mythologie asiatique</t>
  </si>
  <si>
    <t xml:space="preserve">Licence – okami</t>
  </si>
  <si>
    <t xml:space="preserve">Puzzle professeur layton 120 pièces</t>
  </si>
  <si>
    <t xml:space="preserve">Licence – layton</t>
  </si>
  <si>
    <t xml:space="preserve">Puzzle secret of mana 120 pièces</t>
  </si>
  <si>
    <t xml:space="preserve">Licence – secret of mana</t>
  </si>
  <si>
    <t xml:space="preserve">Puzzle Sonic 120 pièces</t>
  </si>
  <si>
    <t xml:space="preserve">Licence – Sonic</t>
  </si>
  <si>
    <t xml:space="preserve">Puzzle uncharted 120 pièces</t>
  </si>
  <si>
    <t xml:space="preserve">Licence – uncharted</t>
  </si>
  <si>
    <t xml:space="preserve">Puzzle zelda breath of the wild 120 pièces</t>
  </si>
  <si>
    <t xml:space="preserve">Licence – zelda</t>
  </si>
  <si>
    <t xml:space="preserve">Puzzle zelda château d’Hyrule 120 pièces</t>
  </si>
  <si>
    <t xml:space="preserve">Puzzle zelda master sword 120 pièces</t>
  </si>
  <si>
    <t xml:space="preserve">Queen domino</t>
  </si>
  <si>
    <t xml:space="preserve">Une version plus complexe du jeu de base apportant de nouvelles possibilités et un soutien de poids en la personne de la reine</t>
  </si>
  <si>
    <t xml:space="preserve">Plus varié et stratégique que l’original</t>
  </si>
  <si>
    <t xml:space="preserve">moins simple et immédiat que l’original</t>
  </si>
  <si>
    <t xml:space="preserve">Quoridor</t>
  </si>
  <si>
    <t xml:space="preserve">Un jeu de placement pour les amateurs de dames</t>
  </si>
  <si>
    <t xml:space="preserve">super stratégique</t>
  </si>
  <si>
    <t xml:space="preserve">l’emballage générique</t>
  </si>
  <si>
    <t xml:space="preserve">Recto-verso</t>
  </si>
  <si>
    <t xml:space="preserve">Tiki éditions</t>
  </si>
  <si>
    <t xml:space="preserve">Un jeu de construction asymétrique, dérivé du jeu La Boca, demandant une bonne dose de communication</t>
  </si>
  <si>
    <t xml:space="preserve">le concept diabolique</t>
  </si>
  <si>
    <t xml:space="preserve">annoncer que le jeu se joue à plus de deux, c’est de l’arnaque</t>
  </si>
  <si>
    <t xml:space="preserve">Resident evil 2 the board game</t>
  </si>
  <si>
    <t xml:space="preserve">Steamforged games</t>
  </si>
  <si>
    <t xml:space="preserve">Licence – resident evil</t>
  </si>
  <si>
    <t xml:space="preserve">Un coop qui respecte fidèlement l’univers de base tout en proposant une bonne profondeur stratégique</t>
  </si>
  <si>
    <t xml:space="preserve">Plutôt stratégique et reposant sur un bon système de coop</t>
  </si>
  <si>
    <t xml:space="preserve">les tuiles et la qualité générale des figurines en retrait</t>
  </si>
  <si>
    <t xml:space="preserve">Resident evil 2 the board game – survival horror</t>
  </si>
  <si>
    <t xml:space="preserve">l’arrivée de Sheryl et du pvp</t>
  </si>
  <si>
    <t xml:space="preserve">pas d’amélioration de la qualité manuf</t>
  </si>
  <si>
    <t xml:space="preserve">Resident evil 2 the board game – the B files</t>
  </si>
  <si>
    <t xml:space="preserve">l’arrivée de mister X</t>
  </si>
  <si>
    <t xml:space="preserve">Rift force</t>
  </si>
  <si>
    <t xml:space="preserve">1 more time games</t>
  </si>
  <si>
    <t xml:space="preserve">Un jeu de duel de cartes stratégique basé sur les combinaisons</t>
  </si>
  <si>
    <t xml:space="preserve">la stratégie de haute volée</t>
  </si>
  <si>
    <t xml:space="preserve">la partie graphique aurait pu être plus chatoyante</t>
  </si>
  <si>
    <t xml:space="preserve">Rugby 15</t>
  </si>
  <si>
    <t xml:space="preserve">Diffraction éditions</t>
  </si>
  <si>
    <t xml:space="preserve">Sportif</t>
  </si>
  <si>
    <t xml:space="preserve">Licence – rugbymen</t>
  </si>
  <si>
    <t xml:space="preserve">Un jeu de duel basé sur le calcul et le serrage de fesses</t>
  </si>
  <si>
    <t xml:space="preserve">rapidement répétitif après une ou deux parties</t>
  </si>
  <si>
    <t xml:space="preserve">Rush and bash</t>
  </si>
  <si>
    <t xml:space="preserve">Red glove</t>
  </si>
  <si>
    <t xml:space="preserve">Un jeu de course stratégique dans un monde très « fous du volant »</t>
  </si>
  <si>
    <t xml:space="preserve">le matériel top</t>
  </si>
  <si>
    <t xml:space="preserve">on aurait aimé une vraie licence pour habiller</t>
  </si>
  <si>
    <t xml:space="preserve">Saboteur</t>
  </si>
  <si>
    <t xml:space="preserve">Un jeu coopératif où la présence de traîtres aura tôt fait de mettre la zizanie</t>
  </si>
  <si>
    <t xml:space="preserve">très simple mais très efficace</t>
  </si>
  <si>
    <t xml:space="preserve">très répétitif après quelques parties</t>
  </si>
  <si>
    <t xml:space="preserve">Santorini</t>
  </si>
  <si>
    <t xml:space="preserve">Un jeu de placement très tactique dans l’univers du bâtiment grec</t>
  </si>
  <si>
    <t xml:space="preserve">l’apprentissage éclair</t>
  </si>
  <si>
    <t xml:space="preserve">peut rapidement tourner court en cas de différence de niveau</t>
  </si>
  <si>
    <t xml:space="preserve">Santorini – la toison d’or</t>
  </si>
  <si>
    <t xml:space="preserve">L’extension du jeu de construction tactique qui apporte son lot de nouveautés à travers une mystérieuse toison d’or</t>
  </si>
  <si>
    <t xml:space="preserve">les petits ajouts qui relancent l’intérêt</t>
  </si>
  <si>
    <t xml:space="preserve">pas de vraie évolution</t>
  </si>
  <si>
    <t xml:space="preserve">Shadows in Kyoto</t>
  </si>
  <si>
    <t xml:space="preserve">espagnol intégral</t>
  </si>
  <si>
    <t xml:space="preserve">Emperor S4 games</t>
  </si>
  <si>
    <t xml:space="preserve">Un jeu de placement (et un peu de bluff aussi) demandant de neutraliser les agents ennemis ou de traverser leurs lignes</t>
  </si>
  <si>
    <t xml:space="preserve">le «mind game » assez poussé</t>
  </si>
  <si>
    <t xml:space="preserve">Sensei</t>
  </si>
  <si>
    <t xml:space="preserve">La réédition du Diaballik sous une forme bien plus aguicheuse</t>
  </si>
  <si>
    <t xml:space="preserve">la profondeur stratégique avec tant de simplicité</t>
  </si>
  <si>
    <t xml:space="preserve">Shy monsters</t>
  </si>
  <si>
    <t xml:space="preserve">Un petit jeu de lecture psychologique où s’affrontent un preux chevalier et un maître du donjon</t>
  </si>
  <si>
    <t xml:space="preserve">jouer avec les suppositions de son adversaire</t>
  </si>
  <si>
    <t xml:space="preserve">le hasard très présent si on joue « au pif »</t>
  </si>
  <si>
    <t xml:space="preserve">Siam</t>
  </si>
  <si>
    <t xml:space="preserve">Le classique jeu de stratégie sous une thématique cartoonesque</t>
  </si>
  <si>
    <t xml:space="preserve">Slide quest</t>
  </si>
  <si>
    <t xml:space="preserve">Un jeu demandant de coopérer pour faire glisser un chevalier sur un plateau tout en respectant les objectifs fixés par l’histoire</t>
  </si>
  <si>
    <t xml:space="preserve">très accessible, mais si difficile</t>
  </si>
  <si>
    <t xml:space="preserve">peut mener à quelque rancunes si l’équipe comporte un « maillon faible »</t>
  </si>
  <si>
    <t xml:space="preserve">Small world</t>
  </si>
  <si>
    <t xml:space="preserve">Un jeu de placement qui fait penser à Risk, l’aléatoire en moins</t>
  </si>
  <si>
    <t xml:space="preserve">stratégique tout en restant accessible</t>
  </si>
  <si>
    <t xml:space="preserve">les tours peuvent être un peu longs</t>
  </si>
  <si>
    <t xml:space="preserve">Small world – extension tales and legends</t>
  </si>
  <si>
    <t xml:space="preserve">L’extension du jeu de base, apportant des cartes événements qui animent chaque tour de jeu</t>
  </si>
  <si>
    <t xml:space="preserve">les cartes qui mettent du piment à chaque tour</t>
  </si>
  <si>
    <t xml:space="preserve">pas de révolution fondamentale ou variante</t>
  </si>
  <si>
    <t xml:space="preserve">Box H</t>
  </si>
  <si>
    <t xml:space="preserve">Small world of warcraft</t>
  </si>
  <si>
    <t xml:space="preserve">Licence – world of warcraft</t>
  </si>
  <si>
    <t xml:space="preserve">Le jeu de placement dans sa version blizzardisée</t>
  </si>
  <si>
    <t xml:space="preserve">le croisement des deux mondes, parfait</t>
  </si>
  <si>
    <t xml:space="preserve">il faut rentrer dans les règles</t>
  </si>
  <si>
    <t xml:space="preserve">Sobek duel</t>
  </si>
  <si>
    <t xml:space="preserve">Catch up games</t>
  </si>
  <si>
    <t xml:space="preserve">Mythologie égyptienne</t>
  </si>
  <si>
    <t xml:space="preserve">Une petite escapade marchande en terre égyptienne</t>
  </si>
  <si>
    <t xml:space="preserve">le concept original et chaleureux</t>
  </si>
  <si>
    <t xml:space="preserve">Sonic crash course</t>
  </si>
  <si>
    <t xml:space="preserve">Idw</t>
  </si>
  <si>
    <t xml:space="preserve">Un jeu de course Sonic simple d’accès et reprenant fidèlement l’esprit de la série</t>
  </si>
  <si>
    <t xml:space="preserve">l’enrobage cool sur un concept simple</t>
  </si>
  <si>
    <t xml:space="preserve">Speed pizza</t>
  </si>
  <si>
    <t xml:space="preserve">Janod</t>
  </si>
  <si>
    <t xml:space="preserve">Un jeu de fabrication de pizzas sur la base d’un modèle de référence</t>
  </si>
  <si>
    <t xml:space="preserve">les parties qui s’enchaînent à fond la caisse</t>
  </si>
  <si>
    <t xml:space="preserve">Suspects</t>
  </si>
  <si>
    <t xml:space="preserve">Un jeu narratif qui emporte les joueurs dans 3 petites affaires rondement menées</t>
  </si>
  <si>
    <t xml:space="preserve">la qualité d’écriture et le système de scoring « souple »</t>
  </si>
  <si>
    <t xml:space="preserve">une fois joué, ben c’est plié</t>
  </si>
  <si>
    <t xml:space="preserve">Takenoko</t>
  </si>
  <si>
    <t xml:space="preserve">Un jeu qui demande de réaliser des missions dans un jardin japonais arpenté par un panda gourmand et un jardinier précautionneux</t>
  </si>
  <si>
    <t xml:space="preserve">le jeu se renouvelle assez peu au fil des parties</t>
  </si>
  <si>
    <t xml:space="preserve">Tank metal slug</t>
  </si>
  <si>
    <t xml:space="preserve">guerre moderne</t>
  </si>
  <si>
    <t xml:space="preserve">Licence – metal slug</t>
  </si>
  <si>
    <t xml:space="preserve">Une maquette permettant de construire l’un des takns les plus classe et fun de l’histoire du jeu vidéo</t>
  </si>
  <si>
    <t xml:space="preserve">faut le monter avant de faire joujou</t>
  </si>
  <si>
    <t xml:space="preserve">The hunger</t>
  </si>
  <si>
    <t xml:space="preserve">gothique/vampires</t>
  </si>
  <si>
    <t xml:space="preserve">Un jeu proche du concept de Clank demandant de partir à la pêche au repas... dans les différents vissages</t>
  </si>
  <si>
    <t xml:space="preserve">le thème très sympa</t>
  </si>
  <si>
    <t xml:space="preserve">la notice écrite avec les pieds, et le peu d’intéractions entre joueurs</t>
  </si>
  <si>
    <t xml:space="preserve">The island</t>
  </si>
  <si>
    <t xml:space="preserve">Un jeu de traversée épique visant tant à sauver les siens que pourrir les autres</t>
  </si>
  <si>
    <t xml:space="preserve">le concept bien maîtrisé</t>
  </si>
  <si>
    <t xml:space="preserve">un peu d’injustice, parfois</t>
  </si>
  <si>
    <t xml:space="preserve">Time bomb evolution</t>
  </si>
  <si>
    <t xml:space="preserve">Une guerre des nerfs entre des poseurs et bombes et des anti-terroristes</t>
  </si>
  <si>
    <t xml:space="preserve">coopérer sans savoir avec qui</t>
  </si>
  <si>
    <t xml:space="preserve">le facteur chance, parfois, quand même</t>
  </si>
  <si>
    <t xml:space="preserve">Time stories</t>
  </si>
  <si>
    <t xml:space="preserve">Space cowboys</t>
  </si>
  <si>
    <t xml:space="preserve">Un jeu d’aventure coopératif à base de voyage dans le temps</t>
  </si>
  <si>
    <t xml:space="preserve">un peu trop complexe</t>
  </si>
  <si>
    <t xml:space="preserve">Unlock – escape adventures</t>
  </si>
  <si>
    <t xml:space="preserve">Escape Game</t>
  </si>
  <si>
    <t xml:space="preserve">ile paradisiaque + enquête</t>
  </si>
  <si>
    <t xml:space="preserve">Trois escape games sous forme de jeux de carte, dans des univers variés (laboratoire, univers toon, ile paradisiaque)</t>
  </si>
  <si>
    <t xml:space="preserve">vivre un escape game dans son salon</t>
  </si>
  <si>
    <t xml:space="preserve">le besoin de télécharger l’application mobile</t>
  </si>
  <si>
    <t xml:space="preserve">355°3°0044321</t>
  </si>
  <si>
    <t xml:space="preserve">Unlock – heroic adventures</t>
  </si>
  <si>
    <t xml:space="preserve">Sherlock Holmes + Alice au pays des merveilles</t>
  </si>
  <si>
    <t xml:space="preserve">Trois nouvelles avzentures escape game en jeu de carte, dans des univers variés (jeu vidéo retro, Sherlock Holmes, Alice au pays des merveilles)</t>
  </si>
  <si>
    <t xml:space="preserve">les univers super variés</t>
  </si>
  <si>
    <t xml:space="preserve">le scénar « insert coin » un peu décevant</t>
  </si>
  <si>
    <t xml:space="preserve">355°3°0060888</t>
  </si>
  <si>
    <t xml:space="preserve">Unlock – legendary adventures</t>
  </si>
  <si>
    <t xml:space="preserve">heroic fantasy + enquête</t>
  </si>
  <si>
    <t xml:space="preserve">Sherlock Holmes + Robin des bois</t>
  </si>
  <si>
    <t xml:space="preserve">Une aventure d’Unlock dans les mondes de Sherlock Holmes et Robin des bois</t>
  </si>
  <si>
    <t xml:space="preserve">les mécaniques top</t>
  </si>
  <si>
    <t xml:space="preserve">Unlock – les pièges du Nautilus</t>
  </si>
  <si>
    <t xml:space="preserve">20 000 lieues sous les mers</t>
  </si>
  <si>
    <t xml:space="preserve">Une aventure d’Unlock dans le monde sous-marin de Jules Verne</t>
  </si>
  <si>
    <t xml:space="preserve">Unlock – le trésor de Tonipal</t>
  </si>
  <si>
    <t xml:space="preserve">Une aventure d’Unlock sur une ile faussement paradisiaque, proposant des mécanismes particulièrement bien trouvés</t>
  </si>
  <si>
    <t xml:space="preserve">quelques baisses de rythme</t>
  </si>
  <si>
    <t xml:space="preserve">Unlock – mythic adventures</t>
  </si>
  <si>
    <t xml:space="preserve">Trois nouvelles avzentures escape game en jeu de carte, dans des univers variés (Grèce antique, toon et tour du monde en 80 jours)</t>
  </si>
  <si>
    <t xml:space="preserve">de belles trouvailles, notamment dans le troisième scénario</t>
  </si>
  <si>
    <t xml:space="preserve">Unlock – secret adventures</t>
  </si>
  <si>
    <t xml:space="preserve">Trois nouvelles aventures escape game en jeu de carte, dans des univers variés (Magicien d’Oz, toon et western)</t>
  </si>
  <si>
    <t xml:space="preserve">les univers réussis</t>
  </si>
  <si>
    <t xml:space="preserve">les énigmes parfois capillotractées, voire fumées (noside story je te regarde)</t>
  </si>
  <si>
    <t xml:space="preserve">Uno super Mario</t>
  </si>
  <si>
    <t xml:space="preserve">les illustrations sympa</t>
  </si>
  <si>
    <t xml:space="preserve">C’est du Uno classique</t>
  </si>
  <si>
    <t xml:space="preserve">Village pillage</t>
  </si>
  <si>
    <t xml:space="preserve">Un jeu d’anticipation « mind game » proche de pierre-ciseaux-papier</t>
  </si>
  <si>
    <t xml:space="preserve">simple mais diablement efficace</t>
  </si>
  <si>
    <t xml:space="preserve">un peu dure de prévoir si le joueur adverse joue au pif</t>
  </si>
  <si>
    <t xml:space="preserve">Welcome to the dungeon</t>
  </si>
  <si>
    <t xml:space="preserve">Braver le donjon ou envoyer le héros adverse en slip dans un donjon bourré de monstres ? Telle est la question qui sera résolue dans ce jeu de bluff au style impeccable</t>
  </si>
  <si>
    <t xml:space="preserve">les possibilités tactiques multiples</t>
  </si>
  <si>
    <t xml:space="preserve">la victoire se fait souvent au culot</t>
  </si>
  <si>
    <t xml:space="preserve">What is missing</t>
  </si>
  <si>
    <t xml:space="preserve">Un pictionnary renouvelé qui demande de dessiner « autour » de l’objet à trouver pour permettre aux autres équipers de trouver ce qui manque</t>
  </si>
  <si>
    <t xml:space="preserve">le concept génial</t>
  </si>
  <si>
    <t xml:space="preserve">assez répétitif, forcément</t>
  </si>
  <si>
    <t xml:space="preserve">Yokai no mori</t>
  </si>
  <si>
    <t xml:space="preserve">Un jeu d’opposition entre les échecs et le shogi, mais en beaucoup plus mignon</t>
  </si>
  <si>
    <t xml:space="preserve">Genre / période</t>
  </si>
  <si>
    <t xml:space="preserve">autre</t>
  </si>
  <si>
    <t xml:space="preserve">TOTAL genre</t>
  </si>
  <si>
    <t xml:space="preserve">Total âme sœur</t>
  </si>
  <si>
    <t xml:space="preserve">% âme sœur</t>
  </si>
  <si>
    <t xml:space="preserve">TOTAL annuel</t>
  </si>
  <si>
    <t xml:space="preserve">Type de jeux</t>
  </si>
  <si>
    <t xml:space="preserve">Total</t>
  </si>
  <si>
    <t xml:space="preserve">2D sur décors 3D</t>
  </si>
  <si>
    <t xml:space="preserve">3D sur décors 2D</t>
  </si>
  <si>
    <t xml:space="preserve">rotoscoping</t>
  </si>
  <si>
    <t xml:space="preserve">digitalisation</t>
  </si>
  <si>
    <t xml:space="preserve">isométrique</t>
  </si>
  <si>
    <t xml:space="preserve">procedural</t>
  </si>
  <si>
    <t xml:space="preserve">vr</t>
  </si>
  <si>
    <t xml:space="preserve">cell shading</t>
  </si>
  <si>
    <t xml:space="preserve">réalité augmentée</t>
  </si>
  <si>
    <t xml:space="preserve">machine</t>
  </si>
  <si>
    <t xml:space="preserve">Gen</t>
  </si>
  <si>
    <t xml:space="preserve">type</t>
  </si>
  <si>
    <t xml:space="preserve">TOTAL machine</t>
  </si>
  <si>
    <t xml:space="preserve">salon</t>
  </si>
  <si>
    <t xml:space="preserve">portable</t>
  </si>
  <si>
    <t xml:space="preserve">playstation 5</t>
  </si>
  <si>
    <t xml:space="preserve">hybride</t>
  </si>
  <si>
    <t xml:space="preserve">Pc-fx</t>
  </si>
  <si>
    <t xml:space="preserve">Pays</t>
  </si>
  <si>
    <t xml:space="preserve">Irlande du nord</t>
  </si>
  <si>
    <t xml:space="preserve">Thème</t>
  </si>
  <si>
    <t xml:space="preserve">Ecosse</t>
  </si>
  <si>
    <t xml:space="preserve">Egypte antique</t>
  </si>
  <si>
    <t xml:space="preserve">Gothique</t>
  </si>
  <si>
    <t xml:space="preserve">Inde</t>
  </si>
  <si>
    <t xml:space="preserve">Madagascar</t>
  </si>
  <si>
    <t xml:space="preserve">Syrie</t>
  </si>
  <si>
    <t xml:space="preserve">Thriller/Polar/gangsters</t>
  </si>
  <si>
    <t xml:space="preserve">Turquie</t>
  </si>
  <si>
    <t xml:space="preserve">Western</t>
  </si>
  <si>
    <t xml:space="preserve">Spatial</t>
  </si>
  <si>
    <t xml:space="preserve">Ninja/samurai</t>
  </si>
  <si>
    <t xml:space="preserve">projet scientifique kifoar</t>
  </si>
  <si>
    <t xml:space="preserve">problématique</t>
  </si>
  <si>
    <t xml:space="preserve">jeu sorti pas fini</t>
  </si>
  <si>
    <t xml:space="preserve">addiction</t>
  </si>
  <si>
    <t xml:space="preserve">gore</t>
  </si>
  <si>
    <t xml:space="preserve">violent</t>
  </si>
  <si>
    <t xml:space="preserve">trash</t>
  </si>
  <si>
    <t xml:space="preserve">lgbt</t>
  </si>
  <si>
    <t xml:space="preserve">vision de la femme</t>
  </si>
  <si>
    <t xml:space="preserve">raciste</t>
  </si>
  <si>
    <t xml:space="preserve">religion</t>
  </si>
  <si>
    <t xml:space="preserve">alcool</t>
  </si>
  <si>
    <t xml:space="preserve">politique</t>
  </si>
  <si>
    <t xml:space="preserve">Censuré</t>
  </si>
  <si>
    <t xml:space="preserve">censuré au japon</t>
  </si>
  <si>
    <t xml:space="preserve">censuré en Chine</t>
  </si>
  <si>
    <t xml:space="preserve">censuré en occident</t>
  </si>
  <si>
    <t xml:space="preserve">censuré aux Emirats arabes unis</t>
  </si>
  <si>
    <t xml:space="preserve">censuré en Arabie saoudite</t>
  </si>
  <si>
    <t xml:space="preserve">censuré en allemagne</t>
  </si>
  <si>
    <t xml:space="preserve">Top  Développeur</t>
  </si>
  <si>
    <t xml:space="preserve">Nb de jeux développés</t>
  </si>
  <si>
    <t xml:space="preserve">custo1</t>
  </si>
  <si>
    <t xml:space="preserve">custo2</t>
  </si>
  <si>
    <t xml:space="preserve">custo3</t>
  </si>
  <si>
    <t xml:space="preserve">Top Editeur</t>
  </si>
  <si>
    <t xml:space="preserve">Nb de jeux édités</t>
  </si>
  <si>
    <t xml:space="preserve">Top Créateur</t>
  </si>
  <si>
    <t xml:space="preserve">Nb de jeux créés</t>
  </si>
  <si>
    <t xml:space="preserve">Custo 1</t>
  </si>
  <si>
    <t xml:space="preserve">Top compositeur</t>
  </si>
</sst>
</file>

<file path=xl/styles.xml><?xml version="1.0" encoding="utf-8"?>
<styleSheet xmlns="http://schemas.openxmlformats.org/spreadsheetml/2006/main">
  <numFmts count="5">
    <numFmt numFmtId="164" formatCode="General"/>
    <numFmt numFmtId="165" formatCode="General"/>
    <numFmt numFmtId="166" formatCode="0"/>
    <numFmt numFmtId="167" formatCode="@"/>
    <numFmt numFmtId="168" formatCode="#,##0.00"/>
  </numFmts>
  <fonts count="70">
    <font>
      <sz val="11"/>
      <color rgb="FF000000"/>
      <name val="Calibri"/>
      <family val="2"/>
      <charset val="1"/>
    </font>
    <font>
      <sz val="10"/>
      <name val="Arial"/>
      <family val="0"/>
    </font>
    <font>
      <sz val="10"/>
      <name val="Arial"/>
      <family val="0"/>
    </font>
    <font>
      <sz val="10"/>
      <name val="Arial"/>
      <family val="0"/>
    </font>
    <font>
      <b val="true"/>
      <sz val="11"/>
      <color rgb="FF000000"/>
      <name val="Calibri"/>
      <family val="2"/>
      <charset val="1"/>
    </font>
    <font>
      <u val="single"/>
      <sz val="13"/>
      <color rgb="FFFF7F00"/>
      <name val="Calibri"/>
      <family val="2"/>
      <charset val="1"/>
    </font>
    <font>
      <u val="single"/>
      <sz val="13"/>
      <color rgb="FF000000"/>
      <name val="Calibri"/>
      <family val="2"/>
      <charset val="1"/>
    </font>
    <font>
      <u val="single"/>
      <sz val="13"/>
      <color rgb="FF2BD0D2"/>
      <name val="Calibri"/>
      <family val="2"/>
      <charset val="1"/>
    </font>
    <font>
      <b val="true"/>
      <u val="single"/>
      <sz val="13"/>
      <color rgb="FF2BD0D2"/>
      <name val="Calibri"/>
      <family val="2"/>
      <charset val="1"/>
    </font>
    <font>
      <b val="true"/>
      <u val="single"/>
      <sz val="13"/>
      <color rgb="FFFF0000"/>
      <name val="Calibri"/>
      <family val="2"/>
      <charset val="1"/>
    </font>
    <font>
      <b val="true"/>
      <sz val="13"/>
      <color rgb="FFFF7F00"/>
      <name val="Calibri"/>
      <family val="2"/>
      <charset val="1"/>
    </font>
    <font>
      <sz val="13"/>
      <color rgb="FF000000"/>
      <name val="Calibri"/>
      <family val="2"/>
      <charset val="1"/>
    </font>
    <font>
      <b val="true"/>
      <sz val="13"/>
      <color rgb="FFFF8000"/>
      <name val="Calibri"/>
      <family val="2"/>
      <charset val="1"/>
    </font>
    <font>
      <b val="true"/>
      <sz val="10"/>
      <color rgb="FF000000"/>
      <name val="Segoe UI Semibold"/>
      <family val="2"/>
      <charset val="1"/>
    </font>
    <font>
      <b val="true"/>
      <sz val="11"/>
      <color rgb="FF007E80"/>
      <name val="Calibri"/>
      <family val="2"/>
      <charset val="1"/>
    </font>
    <font>
      <b val="true"/>
      <sz val="11"/>
      <color rgb="FF800000"/>
      <name val="Calibri"/>
      <family val="2"/>
      <charset val="1"/>
    </font>
    <font>
      <b val="true"/>
      <sz val="11"/>
      <color rgb="FFFF0000"/>
      <name val="Calibri"/>
      <family val="2"/>
      <charset val="1"/>
    </font>
    <font>
      <sz val="11"/>
      <color rgb="FF800000"/>
      <name val="Calibri"/>
      <family val="2"/>
      <charset val="1"/>
    </font>
    <font>
      <b val="true"/>
      <sz val="11"/>
      <color rgb="FFC9211E"/>
      <name val="Calibri"/>
      <family val="2"/>
      <charset val="1"/>
    </font>
    <font>
      <b val="true"/>
      <sz val="11"/>
      <color rgb="FFFFF200"/>
      <name val="Calibri"/>
      <family val="2"/>
      <charset val="1"/>
    </font>
    <font>
      <b val="true"/>
      <sz val="11"/>
      <color rgb="FFA80000"/>
      <name val="Calibri"/>
      <family val="2"/>
      <charset val="1"/>
    </font>
    <font>
      <sz val="11"/>
      <color rgb="FF007E80"/>
      <name val="Calibri"/>
      <family val="2"/>
      <charset val="1"/>
    </font>
    <font>
      <sz val="11"/>
      <color rgb="FF3465A4"/>
      <name val="Calibri"/>
      <family val="2"/>
      <charset val="1"/>
    </font>
    <font>
      <sz val="11"/>
      <color rgb="FFC9211E"/>
      <name val="Calibri"/>
      <family val="2"/>
      <charset val="1"/>
    </font>
    <font>
      <sz val="11"/>
      <color rgb="FF5983B0"/>
      <name val="Calibri"/>
      <family val="2"/>
      <charset val="1"/>
    </font>
    <font>
      <b val="true"/>
      <sz val="11"/>
      <color rgb="FF59C5C7"/>
      <name val="Calibri"/>
      <family val="2"/>
      <charset val="1"/>
    </font>
    <font>
      <sz val="11"/>
      <color rgb="FFFF3838"/>
      <name val="Calibri"/>
      <family val="2"/>
      <charset val="1"/>
    </font>
    <font>
      <sz val="11"/>
      <color rgb="FFA80000"/>
      <name val="Calibri"/>
      <family val="2"/>
      <charset val="1"/>
    </font>
    <font>
      <b val="true"/>
      <u val="single"/>
      <sz val="11"/>
      <color rgb="FF007E80"/>
      <name val="Calibri"/>
      <family val="2"/>
      <charset val="1"/>
    </font>
    <font>
      <b val="true"/>
      <sz val="11"/>
      <color rgb="FFFFC000"/>
      <name val="Calibri"/>
      <family val="2"/>
      <charset val="1"/>
    </font>
    <font>
      <sz val="11"/>
      <color rgb="FFFF0000"/>
      <name val="Calibri"/>
      <family val="2"/>
      <charset val="1"/>
    </font>
    <font>
      <sz val="11"/>
      <color rgb="FF00B050"/>
      <name val="Calibri"/>
      <family val="2"/>
      <charset val="1"/>
    </font>
    <font>
      <sz val="10"/>
      <color rgb="FF000000"/>
      <name val="Segoe UI Semibold"/>
      <family val="2"/>
      <charset val="1"/>
    </font>
    <font>
      <b val="true"/>
      <sz val="11"/>
      <color rgb="FF558ED5"/>
      <name val="Calibri"/>
      <family val="2"/>
      <charset val="1"/>
    </font>
    <font>
      <sz val="11"/>
      <color rgb="FF158466"/>
      <name val="Calibri"/>
      <family val="2"/>
      <charset val="1"/>
    </font>
    <font>
      <b val="true"/>
      <sz val="11"/>
      <color rgb="FFFF3838"/>
      <name val="Calibri"/>
      <family val="2"/>
      <charset val="1"/>
    </font>
    <font>
      <b val="true"/>
      <sz val="11"/>
      <color rgb="FFFFFFFF"/>
      <name val="Calibri"/>
      <family val="2"/>
      <charset val="1"/>
    </font>
    <font>
      <b val="true"/>
      <sz val="10"/>
      <color rgb="FF000000"/>
      <name val="Segoe UI"/>
      <family val="0"/>
      <charset val="1"/>
    </font>
    <font>
      <sz val="11"/>
      <color rgb="FFFFFFFF"/>
      <name val="Calibri"/>
      <family val="2"/>
      <charset val="1"/>
    </font>
    <font>
      <b val="true"/>
      <sz val="10"/>
      <color rgb="FFFFFFFF"/>
      <name val="Segoe UI"/>
      <family val="0"/>
      <charset val="1"/>
    </font>
    <font>
      <b val="true"/>
      <sz val="11"/>
      <color rgb="FF2BD0D2"/>
      <name val="Calibri"/>
      <family val="2"/>
      <charset val="1"/>
    </font>
    <font>
      <sz val="6"/>
      <color rgb="FF000000"/>
      <name val="Calibri"/>
      <family val="2"/>
      <charset val="1"/>
    </font>
    <font>
      <sz val="7"/>
      <color rgb="FF000000"/>
      <name val="Calibri"/>
      <family val="2"/>
      <charset val="1"/>
    </font>
    <font>
      <b val="true"/>
      <sz val="12"/>
      <color rgb="FF000000"/>
      <name val="Segoe UI Semibold"/>
      <family val="2"/>
      <charset val="1"/>
    </font>
    <font>
      <sz val="11"/>
      <color rgb="FF111111"/>
      <name val="Calibri"/>
      <family val="2"/>
      <charset val="1"/>
    </font>
    <font>
      <sz val="13"/>
      <name val="Arial"/>
      <family val="2"/>
    </font>
    <font>
      <sz val="10"/>
      <name val="Arial"/>
      <family val="2"/>
    </font>
    <font>
      <sz val="10"/>
      <color rgb="FF000000"/>
      <name val="Calibri"/>
      <family val="2"/>
      <charset val="1"/>
    </font>
    <font>
      <b val="true"/>
      <u val="single"/>
      <sz val="11"/>
      <color rgb="FF000000"/>
      <name val="Calibri"/>
      <family val="2"/>
      <charset val="1"/>
    </font>
    <font>
      <b val="true"/>
      <sz val="10"/>
      <color rgb="FF000000"/>
      <name val="Calibri"/>
      <family val="2"/>
      <charset val="1"/>
    </font>
    <font>
      <sz val="11"/>
      <color rgb="FFCE181E"/>
      <name val="Calibri"/>
      <family val="2"/>
      <charset val="1"/>
    </font>
    <font>
      <sz val="11"/>
      <name val="Calibri"/>
      <family val="2"/>
      <charset val="1"/>
    </font>
    <font>
      <vertAlign val="superscript"/>
      <sz val="11"/>
      <color rgb="FF000000"/>
      <name val="Calibri"/>
      <family val="2"/>
      <charset val="1"/>
    </font>
    <font>
      <sz val="11"/>
      <color rgb="FF000000"/>
      <name val="Californian FB"/>
      <family val="1"/>
      <charset val="1"/>
    </font>
    <font>
      <sz val="10"/>
      <name val="Calibri"/>
      <family val="2"/>
      <charset val="1"/>
    </font>
    <font>
      <b val="true"/>
      <sz val="11"/>
      <name val="Calibri"/>
      <family val="2"/>
      <charset val="1"/>
    </font>
    <font>
      <sz val="12"/>
      <color rgb="FF000000"/>
      <name val="Times New Roman"/>
      <family val="1"/>
      <charset val="1"/>
    </font>
    <font>
      <b val="true"/>
      <sz val="10"/>
      <color rgb="FF000000"/>
      <name val="Times New Roman"/>
      <family val="1"/>
      <charset val="1"/>
    </font>
    <font>
      <sz val="10"/>
      <color rgb="FF000000"/>
      <name val="Times New Roman"/>
      <family val="1"/>
      <charset val="1"/>
    </font>
    <font>
      <sz val="12"/>
      <color rgb="FF000000"/>
      <name val="Calibri"/>
      <family val="2"/>
      <charset val="1"/>
    </font>
    <font>
      <sz val="11"/>
      <color rgb="FFED1C24"/>
      <name val="Calibri"/>
      <family val="2"/>
      <charset val="1"/>
    </font>
    <font>
      <b val="true"/>
      <sz val="11"/>
      <color rgb="FFCE181E"/>
      <name val="Calibri"/>
      <family val="2"/>
      <charset val="1"/>
    </font>
    <font>
      <b val="true"/>
      <sz val="11"/>
      <color rgb="FF1B75BC"/>
      <name val="Calibri"/>
      <family val="2"/>
      <charset val="1"/>
    </font>
    <font>
      <b val="true"/>
      <sz val="11"/>
      <color rgb="FFEF413D"/>
      <name val="Calibri"/>
      <family val="2"/>
      <charset val="1"/>
    </font>
    <font>
      <b val="true"/>
      <sz val="11"/>
      <color rgb="FF00A65D"/>
      <name val="Calibri"/>
      <family val="2"/>
      <charset val="1"/>
    </font>
    <font>
      <b val="true"/>
      <sz val="11"/>
      <color rgb="FF0000FF"/>
      <name val="Calibri"/>
      <family val="2"/>
      <charset val="1"/>
    </font>
    <font>
      <sz val="11"/>
      <color rgb="FFEF413D"/>
      <name val="Calibri"/>
      <family val="2"/>
      <charset val="1"/>
    </font>
    <font>
      <sz val="13"/>
      <color rgb="FF000000"/>
      <name val="Arial"/>
      <family val="2"/>
    </font>
    <font>
      <sz val="10"/>
      <color rgb="FF000000"/>
      <name val="Arial"/>
      <family val="2"/>
    </font>
    <font>
      <sz val="9"/>
      <color rgb="FF000000"/>
      <name val="Arial"/>
      <family val="2"/>
    </font>
  </fonts>
  <fills count="36">
    <fill>
      <patternFill patternType="none"/>
    </fill>
    <fill>
      <patternFill patternType="gray125"/>
    </fill>
    <fill>
      <patternFill patternType="solid">
        <fgColor rgb="FF8AAED7"/>
        <bgColor rgb="FF83CAFF"/>
      </patternFill>
    </fill>
    <fill>
      <patternFill patternType="solid">
        <fgColor rgb="FFADC5E7"/>
        <bgColor rgb="FFCCCCCC"/>
      </patternFill>
    </fill>
    <fill>
      <patternFill patternType="solid">
        <fgColor rgb="FFE0EFD4"/>
        <bgColor rgb="FFEEEEEE"/>
      </patternFill>
    </fill>
    <fill>
      <patternFill patternType="solid">
        <fgColor rgb="FFF68E76"/>
        <bgColor rgb="FFF68383"/>
      </patternFill>
    </fill>
    <fill>
      <patternFill patternType="solid">
        <fgColor rgb="FFFFDAA2"/>
        <bgColor rgb="FFFEDCC6"/>
      </patternFill>
    </fill>
    <fill>
      <patternFill patternType="solid">
        <fgColor rgb="FFA6E600"/>
        <bgColor rgb="FFAECF00"/>
      </patternFill>
    </fill>
    <fill>
      <patternFill patternType="solid">
        <fgColor rgb="FF014479"/>
        <bgColor rgb="FF004586"/>
      </patternFill>
    </fill>
    <fill>
      <patternFill patternType="solid">
        <fgColor rgb="FFFFFFFF"/>
        <bgColor rgb="FFEEEEEE"/>
      </patternFill>
    </fill>
    <fill>
      <patternFill patternType="solid">
        <fgColor rgb="FFF37B70"/>
        <bgColor rgb="FFF68383"/>
      </patternFill>
    </fill>
    <fill>
      <patternFill patternType="solid">
        <fgColor rgb="FFFFF685"/>
        <bgColor rgb="FFFFDAA2"/>
      </patternFill>
    </fill>
    <fill>
      <patternFill patternType="solid">
        <fgColor rgb="FFBCAED5"/>
        <bgColor rgb="FFB3B3B3"/>
      </patternFill>
    </fill>
    <fill>
      <patternFill patternType="solid">
        <fgColor rgb="FFFCD4D1"/>
        <bgColor rgb="FFFEDCC6"/>
      </patternFill>
    </fill>
    <fill>
      <patternFill patternType="solid">
        <fgColor rgb="FFFDC578"/>
        <bgColor rgb="FFFFDAA2"/>
      </patternFill>
    </fill>
    <fill>
      <patternFill patternType="solid">
        <fgColor rgb="FFDDDDDD"/>
        <bgColor rgb="FFDFCCE4"/>
      </patternFill>
    </fill>
    <fill>
      <patternFill patternType="solid">
        <fgColor rgb="FF579D1C"/>
        <bgColor rgb="FF81D41A"/>
      </patternFill>
    </fill>
    <fill>
      <patternFill patternType="solid">
        <fgColor rgb="FFFFEF00"/>
        <bgColor rgb="FFFFFF00"/>
      </patternFill>
    </fill>
    <fill>
      <patternFill patternType="solid">
        <fgColor rgb="FFFF7F01"/>
        <bgColor rgb="FFFF7F00"/>
      </patternFill>
    </fill>
    <fill>
      <patternFill patternType="solid">
        <fgColor rgb="FFFF0000"/>
        <bgColor rgb="FFED1C24"/>
      </patternFill>
    </fill>
    <fill>
      <patternFill patternType="solid">
        <fgColor rgb="FFD07C20"/>
        <bgColor rgb="FFFF7F01"/>
      </patternFill>
    </fill>
    <fill>
      <patternFill patternType="solid">
        <fgColor rgb="FFEEEEEE"/>
        <bgColor rgb="FFE0EFD4"/>
      </patternFill>
    </fill>
    <fill>
      <patternFill patternType="solid">
        <fgColor rgb="FF000000"/>
        <bgColor rgb="FF314004"/>
      </patternFill>
    </fill>
    <fill>
      <patternFill patternType="solid">
        <fgColor rgb="FFDFCCE4"/>
        <bgColor rgb="FFCCCCCC"/>
      </patternFill>
    </fill>
    <fill>
      <patternFill patternType="solid">
        <fgColor rgb="FFFFFF00"/>
        <bgColor rgb="FFFFEF00"/>
      </patternFill>
    </fill>
    <fill>
      <patternFill patternType="solid">
        <fgColor rgb="FFED1C24"/>
        <bgColor rgb="FFCE181E"/>
      </patternFill>
    </fill>
    <fill>
      <patternFill patternType="solid">
        <fgColor rgb="FF00B24E"/>
        <bgColor rgb="FF00A65D"/>
      </patternFill>
    </fill>
    <fill>
      <patternFill patternType="solid">
        <fgColor rgb="FF00A65D"/>
        <bgColor rgb="FF00B24E"/>
      </patternFill>
    </fill>
    <fill>
      <patternFill patternType="solid">
        <fgColor rgb="FFCE181E"/>
        <bgColor rgb="FFC9211E"/>
      </patternFill>
    </fill>
    <fill>
      <patternFill patternType="solid">
        <fgColor rgb="FFCCCCCC"/>
        <bgColor rgb="FFCFCBB4"/>
      </patternFill>
    </fill>
    <fill>
      <patternFill patternType="mediumGray">
        <fgColor rgb="FF5889C9"/>
        <bgColor rgb="FF8AAED7"/>
      </patternFill>
    </fill>
    <fill>
      <patternFill patternType="solid">
        <fgColor rgb="FFF68383"/>
        <bgColor rgb="FFF37B70"/>
      </patternFill>
    </fill>
    <fill>
      <patternFill patternType="solid">
        <fgColor rgb="FF86D0EF"/>
        <bgColor rgb="FF83CAFF"/>
      </patternFill>
    </fill>
    <fill>
      <patternFill patternType="solid">
        <fgColor rgb="FFFEDCC6"/>
        <bgColor rgb="FFFCD4D1"/>
      </patternFill>
    </fill>
    <fill>
      <patternFill patternType="solid">
        <fgColor rgb="FFFE910F"/>
        <bgColor rgb="FFFF950E"/>
      </patternFill>
    </fill>
    <fill>
      <patternFill patternType="solid">
        <fgColor rgb="FFCFCBB4"/>
        <bgColor rgb="FFCCCCCC"/>
      </patternFill>
    </fill>
  </fills>
  <borders count="10">
    <border diagonalUp="false" diagonalDown="false">
      <left/>
      <right/>
      <top/>
      <bottom/>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right style="medium"/>
      <top style="medium"/>
      <bottom/>
      <diagonal/>
    </border>
    <border diagonalUp="false" diagonalDown="false">
      <left style="double"/>
      <right/>
      <top/>
      <bottom/>
      <diagonal/>
    </border>
    <border diagonalUp="false" diagonalDown="false">
      <left/>
      <right style="double"/>
      <top/>
      <bottom/>
      <diagonal/>
    </border>
    <border diagonalUp="false" diagonalDown="false">
      <left/>
      <right/>
      <top/>
      <bottom style="double"/>
      <diagonal/>
    </border>
    <border diagonalUp="false" diagonalDown="false">
      <left/>
      <right style="double"/>
      <top/>
      <bottom style="double"/>
      <diagonal/>
    </border>
    <border diagonalUp="false" diagonalDown="false">
      <left style="thin"/>
      <right/>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215">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center" vertical="top" textRotation="0" wrapText="false" indent="0" shrinkToFit="false"/>
      <protection locked="true" hidden="false"/>
    </xf>
    <xf numFmtId="164" fontId="4" fillId="2" borderId="1" xfId="0" applyFont="true" applyBorder="true" applyAlignment="true" applyProtection="false">
      <alignment horizontal="center" vertical="top" textRotation="0" wrapText="true" indent="0" shrinkToFit="false"/>
      <protection locked="true" hidden="false"/>
    </xf>
    <xf numFmtId="164" fontId="5" fillId="0" borderId="0" xfId="0" applyFont="true" applyBorder="false" applyAlignment="true" applyProtection="false">
      <alignment horizontal="center" vertical="center" textRotation="0" wrapText="tru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 fillId="3" borderId="2" xfId="0" applyFont="true" applyBorder="true" applyAlignment="false" applyProtection="false">
      <alignment horizontal="general" vertical="bottom" textRotation="0" wrapText="fals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5" fontId="13" fillId="0" borderId="2" xfId="0" applyFont="true" applyBorder="true" applyAlignment="true" applyProtection="false">
      <alignment horizontal="left" vertical="bottom" textRotation="0" wrapText="false" indent="0" shrinkToFit="false"/>
      <protection locked="true" hidden="false"/>
    </xf>
    <xf numFmtId="166" fontId="13" fillId="0" borderId="2" xfId="0" applyFont="true" applyBorder="true" applyAlignment="true" applyProtection="false">
      <alignment horizontal="left" vertical="bottom" textRotation="0" wrapText="false" indent="0" shrinkToFit="false"/>
      <protection locked="true" hidden="false"/>
    </xf>
    <xf numFmtId="165" fontId="0" fillId="0" borderId="2" xfId="0" applyFont="true" applyBorder="true" applyAlignment="true" applyProtection="false">
      <alignment horizontal="left" vertical="bottom" textRotation="0" wrapText="false" indent="0" shrinkToFit="false"/>
      <protection locked="true" hidden="false"/>
    </xf>
    <xf numFmtId="166" fontId="0" fillId="0" borderId="2" xfId="0" applyFont="true" applyBorder="true" applyAlignment="true" applyProtection="false">
      <alignment horizontal="left" vertical="bottom" textRotation="0" wrapText="false" indent="0" shrinkToFit="false"/>
      <protection locked="true" hidden="false"/>
    </xf>
    <xf numFmtId="164" fontId="0" fillId="4" borderId="2" xfId="0" applyFont="true" applyBorder="true" applyAlignment="false" applyProtection="false">
      <alignment horizontal="general" vertical="bottom" textRotation="0" wrapText="fals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0" fillId="5" borderId="3" xfId="0" applyFont="true" applyBorder="true" applyAlignment="false" applyProtection="false">
      <alignment horizontal="general" vertical="bottom" textRotation="0" wrapText="false" indent="0" shrinkToFit="false"/>
      <protection locked="true" hidden="false"/>
    </xf>
    <xf numFmtId="164" fontId="16" fillId="0" borderId="0" xfId="0" applyFont="true" applyBorder="true" applyAlignment="false" applyProtection="false">
      <alignment horizontal="general" vertical="bottom" textRotation="0" wrapText="false" indent="0" shrinkToFit="false"/>
      <protection locked="true" hidden="false"/>
    </xf>
    <xf numFmtId="164" fontId="0" fillId="6" borderId="2" xfId="0" applyFont="true" applyBorder="true" applyAlignment="false" applyProtection="false">
      <alignment horizontal="general" vertical="bottom"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0" fillId="0" borderId="3" xfId="0" applyFont="true" applyBorder="true" applyAlignment="false" applyProtection="false">
      <alignment horizontal="general" vertical="bottom" textRotation="0" wrapText="false" indent="0" shrinkToFit="false"/>
      <protection locked="true" hidden="false"/>
    </xf>
    <xf numFmtId="165" fontId="0" fillId="0" borderId="3" xfId="0" applyFont="true" applyBorder="true" applyAlignment="true" applyProtection="false">
      <alignment horizontal="left" vertical="bottom" textRotation="0" wrapText="false" indent="0" shrinkToFit="false"/>
      <protection locked="true" hidden="false"/>
    </xf>
    <xf numFmtId="166" fontId="0" fillId="0" borderId="3" xfId="0" applyFont="true" applyBorder="true" applyAlignment="true" applyProtection="false">
      <alignment horizontal="left" vertical="bottom" textRotation="0" wrapText="false" indent="0" shrinkToFit="false"/>
      <protection locked="tru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64" fontId="4" fillId="7" borderId="2" xfId="0" applyFont="true" applyBorder="true" applyAlignment="false" applyProtection="false">
      <alignment horizontal="general" vertical="bottom" textRotation="0" wrapText="false" indent="0" shrinkToFit="false"/>
      <protection locked="true" hidden="false"/>
    </xf>
    <xf numFmtId="164" fontId="0" fillId="7" borderId="2" xfId="0" applyFont="true" applyBorder="true" applyAlignment="false" applyProtection="false">
      <alignment horizontal="general" vertical="bottom" textRotation="0" wrapText="false" indent="0" shrinkToFit="false"/>
      <protection locked="true" hidden="false"/>
    </xf>
    <xf numFmtId="164" fontId="0" fillId="7" borderId="3" xfId="0" applyFont="true" applyBorder="true" applyAlignment="false" applyProtection="false">
      <alignment horizontal="general" vertical="bottom" textRotation="0" wrapText="false" indent="0" shrinkToFit="false"/>
      <protection locked="true" hidden="false"/>
    </xf>
    <xf numFmtId="165" fontId="13" fillId="7" borderId="2" xfId="0" applyFont="true" applyBorder="true" applyAlignment="true" applyProtection="false">
      <alignment horizontal="left" vertical="bottom" textRotation="0" wrapText="false" indent="0" shrinkToFit="false"/>
      <protection locked="true" hidden="false"/>
    </xf>
    <xf numFmtId="166" fontId="4" fillId="7" borderId="2" xfId="0" applyFont="true" applyBorder="true" applyAlignment="true" applyProtection="false">
      <alignment horizontal="left" vertical="bottom" textRotation="0" wrapText="false" indent="0" shrinkToFit="false"/>
      <protection locked="true" hidden="false"/>
    </xf>
    <xf numFmtId="165" fontId="4" fillId="7" borderId="2" xfId="0" applyFont="true" applyBorder="true" applyAlignment="true" applyProtection="false">
      <alignment horizontal="left" vertical="bottom" textRotation="0" wrapText="false" indent="0" shrinkToFit="false"/>
      <protection locked="true" hidden="false"/>
    </xf>
    <xf numFmtId="166" fontId="0" fillId="7" borderId="2" xfId="0" applyFont="true" applyBorder="true" applyAlignment="true" applyProtection="false">
      <alignment horizontal="left" vertical="bottom" textRotation="0" wrapText="false" indent="0" shrinkToFit="false"/>
      <protection locked="true" hidden="false"/>
    </xf>
    <xf numFmtId="165" fontId="0" fillId="7" borderId="2" xfId="0" applyFont="true" applyBorder="true" applyAlignment="true" applyProtection="false">
      <alignment horizontal="left" vertical="bottom" textRotation="0" wrapText="false" indent="0" shrinkToFit="false"/>
      <protection locked="true" hidden="false"/>
    </xf>
    <xf numFmtId="164" fontId="19" fillId="8" borderId="2" xfId="0" applyFont="true" applyBorder="true" applyAlignment="false" applyProtection="false">
      <alignment horizontal="general" vertical="bottom" textRotation="0" wrapText="false" indent="0" shrinkToFit="false"/>
      <protection locked="true" hidden="false"/>
    </xf>
    <xf numFmtId="164" fontId="20" fillId="0" borderId="0" xfId="0" applyFont="true" applyBorder="false" applyAlignment="false" applyProtection="false">
      <alignment horizontal="general" vertical="bottom" textRotation="0" wrapText="false" indent="0" shrinkToFit="false"/>
      <protection locked="true" hidden="false"/>
    </xf>
    <xf numFmtId="164" fontId="0" fillId="9" borderId="2" xfId="0" applyFont="true" applyBorder="true" applyAlignment="false" applyProtection="false">
      <alignment horizontal="general" vertical="bottom" textRotation="0" wrapText="false" indent="0" shrinkToFit="false"/>
      <protection locked="true" hidden="false"/>
    </xf>
    <xf numFmtId="165" fontId="0" fillId="9" borderId="2" xfId="0" applyFont="true" applyBorder="true" applyAlignment="true" applyProtection="false">
      <alignment horizontal="left" vertical="bottom" textRotation="0" wrapText="false" indent="0" shrinkToFit="false"/>
      <protection locked="true" hidden="false"/>
    </xf>
    <xf numFmtId="166" fontId="0" fillId="9" borderId="2" xfId="0" applyFont="true" applyBorder="true" applyAlignment="true" applyProtection="false">
      <alignment horizontal="left" vertical="bottom" textRotation="0" wrapText="false" indent="0" shrinkToFit="false"/>
      <protection locked="true" hidden="false"/>
    </xf>
    <xf numFmtId="164" fontId="0" fillId="4" borderId="2" xfId="0" applyFont="true" applyBorder="true" applyAlignment="true" applyProtection="false">
      <alignment horizontal="right" vertical="bottom"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0" fillId="6" borderId="2" xfId="0" applyFont="true" applyBorder="true" applyAlignment="true" applyProtection="false">
      <alignment horizontal="right" vertical="bottom" textRotation="0" wrapText="false" indent="0" shrinkToFit="false"/>
      <protection locked="true" hidden="false"/>
    </xf>
    <xf numFmtId="164" fontId="23" fillId="0" borderId="0" xfId="0" applyFont="true" applyBorder="false" applyAlignment="false" applyProtection="false">
      <alignment horizontal="general" vertical="bottom" textRotation="0" wrapText="false" indent="0" shrinkToFit="false"/>
      <protection locked="true" hidden="false"/>
    </xf>
    <xf numFmtId="164" fontId="0" fillId="7" borderId="2" xfId="0" applyFont="true" applyBorder="true" applyAlignment="true" applyProtection="false">
      <alignment horizontal="right" vertical="bottom" textRotation="0" wrapText="false" indent="0" shrinkToFit="false"/>
      <protection locked="true" hidden="false"/>
    </xf>
    <xf numFmtId="164" fontId="4" fillId="10" borderId="2" xfId="0" applyFont="true" applyBorder="true" applyAlignment="false" applyProtection="false">
      <alignment horizontal="general" vertical="bottom" textRotation="0" wrapText="false" indent="0" shrinkToFit="false"/>
      <protection locked="true" hidden="false"/>
    </xf>
    <xf numFmtId="164" fontId="0" fillId="5" borderId="3" xfId="0" applyFont="true" applyBorder="true" applyAlignment="true" applyProtection="false">
      <alignment horizontal="right" vertical="bottom" textRotation="0" wrapText="false" indent="0" shrinkToFit="false"/>
      <protection locked="true" hidden="false"/>
    </xf>
    <xf numFmtId="164" fontId="0" fillId="10" borderId="2" xfId="0" applyFont="true" applyBorder="true" applyAlignment="true" applyProtection="false">
      <alignment horizontal="right" vertical="bottom" textRotation="0" wrapText="false" indent="0" shrinkToFit="false"/>
      <protection locked="true" hidden="false"/>
    </xf>
    <xf numFmtId="164" fontId="14" fillId="0" borderId="0" xfId="0" applyFont="true" applyBorder="true" applyAlignment="false" applyProtection="false">
      <alignment horizontal="general" vertical="bottom"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4" fillId="4" borderId="2" xfId="0" applyFont="true" applyBorder="true" applyAlignment="false" applyProtection="false">
      <alignment horizontal="general"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4" fillId="11" borderId="2" xfId="0" applyFont="true" applyBorder="true" applyAlignment="false" applyProtection="false">
      <alignment horizontal="general" vertical="bottom" textRotation="0" wrapText="false" indent="0" shrinkToFit="false"/>
      <protection locked="true" hidden="false"/>
    </xf>
    <xf numFmtId="164" fontId="0" fillId="6" borderId="3" xfId="0" applyFont="true" applyBorder="true" applyAlignment="false" applyProtection="false">
      <alignment horizontal="general" vertical="bottom" textRotation="0" wrapText="false" indent="0" shrinkToFit="false"/>
      <protection locked="true" hidden="false"/>
    </xf>
    <xf numFmtId="164" fontId="0" fillId="10" borderId="2" xfId="0" applyFont="true" applyBorder="true" applyAlignment="false" applyProtection="false">
      <alignment horizontal="general" vertical="bottom" textRotation="0" wrapText="false" indent="0" shrinkToFit="false"/>
      <protection locked="true" hidden="false"/>
    </xf>
    <xf numFmtId="164" fontId="4" fillId="12" borderId="2" xfId="0" applyFont="true" applyBorder="true" applyAlignment="false" applyProtection="false">
      <alignment horizontal="general" vertical="bottom" textRotation="0" wrapText="false" indent="0" shrinkToFit="false"/>
      <protection locked="true" hidden="false"/>
    </xf>
    <xf numFmtId="165" fontId="13" fillId="0" borderId="3" xfId="0" applyFont="true" applyBorder="true" applyAlignment="true" applyProtection="false">
      <alignment horizontal="left" vertical="bottom" textRotation="0" wrapText="false" indent="0" shrinkToFit="false"/>
      <protection locked="true" hidden="false"/>
    </xf>
    <xf numFmtId="164" fontId="4" fillId="13" borderId="2" xfId="0" applyFont="true" applyBorder="tru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28" fillId="0" borderId="0" xfId="0" applyFont="true" applyBorder="false" applyAlignment="false" applyProtection="false">
      <alignment horizontal="general" vertical="bottom" textRotation="0" wrapText="false" indent="0" shrinkToFit="false"/>
      <protection locked="true" hidden="false"/>
    </xf>
    <xf numFmtId="164" fontId="4" fillId="14" borderId="2" xfId="0" applyFont="true" applyBorder="true" applyAlignment="false" applyProtection="false">
      <alignment horizontal="general" vertical="bottom" textRotation="0" wrapText="false" indent="0" shrinkToFit="false"/>
      <protection locked="true" hidden="false"/>
    </xf>
    <xf numFmtId="164" fontId="4" fillId="15" borderId="2" xfId="0" applyFont="true" applyBorder="true" applyAlignment="false" applyProtection="false">
      <alignment horizontal="general" vertical="bottom" textRotation="0" wrapText="false" indent="0" shrinkToFit="false"/>
      <protection locked="true" hidden="false"/>
    </xf>
    <xf numFmtId="164" fontId="29" fillId="0" borderId="0" xfId="0" applyFont="true" applyBorder="false" applyAlignment="false" applyProtection="false">
      <alignment horizontal="general" vertical="bottom" textRotation="0" wrapText="false" indent="0" shrinkToFit="false"/>
      <protection locked="true" hidden="false"/>
    </xf>
    <xf numFmtId="164" fontId="30" fillId="0" borderId="0" xfId="0" applyFont="true" applyBorder="false" applyAlignment="false" applyProtection="false">
      <alignment horizontal="general" vertical="bottom" textRotation="0" wrapText="false" indent="0" shrinkToFit="false"/>
      <protection locked="true" hidden="false"/>
    </xf>
    <xf numFmtId="164" fontId="24" fillId="0" borderId="0" xfId="0" applyFont="true" applyBorder="false" applyAlignment="false" applyProtection="false">
      <alignment horizontal="general" vertical="bottom" textRotation="0" wrapText="false" indent="0" shrinkToFit="false"/>
      <protection locked="true" hidden="false"/>
    </xf>
    <xf numFmtId="164" fontId="4" fillId="16" borderId="2" xfId="0" applyFont="true" applyBorder="true" applyAlignment="false" applyProtection="false">
      <alignment horizontal="general" vertical="bottom" textRotation="0" wrapText="false" indent="0" shrinkToFit="false"/>
      <protection locked="true" hidden="false"/>
    </xf>
    <xf numFmtId="164" fontId="4" fillId="17" borderId="3" xfId="0" applyFont="true" applyBorder="true" applyAlignment="false" applyProtection="false">
      <alignment horizontal="general" vertical="bottom" textRotation="0" wrapText="false" indent="0" shrinkToFit="false"/>
      <protection locked="true" hidden="false"/>
    </xf>
    <xf numFmtId="164" fontId="16" fillId="17" borderId="4" xfId="0" applyFont="true" applyBorder="true" applyAlignment="false" applyProtection="false">
      <alignment horizontal="general" vertical="bottom" textRotation="0" wrapText="false" indent="0" shrinkToFit="false"/>
      <protection locked="true" hidden="false"/>
    </xf>
    <xf numFmtId="165" fontId="13" fillId="17" borderId="4" xfId="0" applyFont="true" applyBorder="true" applyAlignment="true" applyProtection="false">
      <alignment horizontal="center" vertical="bottom" textRotation="0" wrapText="false" indent="0" shrinkToFit="false"/>
      <protection locked="true" hidden="false"/>
    </xf>
    <xf numFmtId="166" fontId="4" fillId="17" borderId="4" xfId="0" applyFont="true" applyBorder="true" applyAlignment="true" applyProtection="false">
      <alignment horizontal="center" vertical="bottom" textRotation="0" wrapText="false" indent="0" shrinkToFit="false"/>
      <protection locked="true" hidden="false"/>
    </xf>
    <xf numFmtId="165" fontId="4" fillId="17" borderId="4" xfId="0" applyFont="true" applyBorder="true" applyAlignment="true" applyProtection="false">
      <alignment horizontal="center" vertical="bottom" textRotation="0" wrapText="false" indent="0" shrinkToFit="false"/>
      <protection locked="true" hidden="false"/>
    </xf>
    <xf numFmtId="164" fontId="16" fillId="17" borderId="4" xfId="0" applyFont="true" applyBorder="true" applyAlignment="true" applyProtection="false">
      <alignment horizontal="center" vertical="bottom" textRotation="0" wrapText="false" indent="0" shrinkToFit="false"/>
      <protection locked="true" hidden="false"/>
    </xf>
    <xf numFmtId="165" fontId="15" fillId="17" borderId="4" xfId="0" applyFont="true" applyBorder="true" applyAlignment="true" applyProtection="false">
      <alignment horizontal="center" vertical="bottom" textRotation="0" wrapText="false" indent="0" shrinkToFit="false"/>
      <protection locked="true" hidden="false"/>
    </xf>
    <xf numFmtId="164" fontId="4" fillId="18" borderId="2" xfId="0" applyFont="true" applyBorder="true" applyAlignment="false" applyProtection="false">
      <alignment horizontal="general" vertical="bottom" textRotation="0" wrapText="false" indent="0" shrinkToFit="false"/>
      <protection locked="true" hidden="false"/>
    </xf>
    <xf numFmtId="164" fontId="31" fillId="18" borderId="2" xfId="0" applyFont="true" applyBorder="true" applyAlignment="false" applyProtection="false">
      <alignment horizontal="general" vertical="bottom" textRotation="0" wrapText="false" indent="0" shrinkToFit="false"/>
      <protection locked="true" hidden="false"/>
    </xf>
    <xf numFmtId="165" fontId="32" fillId="18" borderId="2" xfId="0" applyFont="true" applyBorder="true" applyAlignment="true" applyProtection="false">
      <alignment horizontal="center" vertical="bottom" textRotation="0" wrapText="false" indent="0" shrinkToFit="false"/>
      <protection locked="true" hidden="false"/>
    </xf>
    <xf numFmtId="166" fontId="32" fillId="18" borderId="2" xfId="0" applyFont="true" applyBorder="true" applyAlignment="true" applyProtection="false">
      <alignment horizontal="center" vertical="bottom" textRotation="0" wrapText="false" indent="0" shrinkToFit="false"/>
      <protection locked="true" hidden="false"/>
    </xf>
    <xf numFmtId="165" fontId="4" fillId="18" borderId="2" xfId="0" applyFont="true" applyBorder="true" applyAlignment="true" applyProtection="false">
      <alignment horizontal="center" vertical="bottom" textRotation="0" wrapText="false" indent="0" shrinkToFit="false"/>
      <protection locked="true" hidden="false"/>
    </xf>
    <xf numFmtId="164" fontId="33" fillId="18" borderId="2" xfId="0" applyFont="true" applyBorder="true" applyAlignment="true" applyProtection="false">
      <alignment horizontal="center" vertical="bottom" textRotation="0" wrapText="false" indent="0" shrinkToFit="false"/>
      <protection locked="true" hidden="false"/>
    </xf>
    <xf numFmtId="166" fontId="33" fillId="18" borderId="2"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64" fontId="4" fillId="19" borderId="2" xfId="0" applyFont="true" applyBorder="true" applyAlignment="false" applyProtection="false">
      <alignment horizontal="general" vertical="bottom" textRotation="0" wrapText="false" indent="0" shrinkToFit="false"/>
      <protection locked="true" hidden="false"/>
    </xf>
    <xf numFmtId="165" fontId="13" fillId="19" borderId="2" xfId="0" applyFont="true" applyBorder="true" applyAlignment="true" applyProtection="false">
      <alignment horizontal="center" vertical="bottom" textRotation="0" wrapText="false" indent="0" shrinkToFit="false"/>
      <protection locked="true" hidden="false"/>
    </xf>
    <xf numFmtId="166" fontId="13" fillId="19" borderId="2" xfId="0" applyFont="true" applyBorder="true" applyAlignment="true" applyProtection="false">
      <alignment horizontal="center" vertical="bottom" textRotation="0" wrapText="false" indent="0" shrinkToFit="false"/>
      <protection locked="true" hidden="false"/>
    </xf>
    <xf numFmtId="165" fontId="4" fillId="19" borderId="2" xfId="0" applyFont="true" applyBorder="true" applyAlignment="true" applyProtection="false">
      <alignment horizontal="center" vertical="bottom" textRotation="0" wrapText="false" indent="0" shrinkToFit="false"/>
      <protection locked="true" hidden="false"/>
    </xf>
    <xf numFmtId="164" fontId="33" fillId="19" borderId="2" xfId="0" applyFont="true" applyBorder="true" applyAlignment="true" applyProtection="false">
      <alignment horizontal="center" vertical="bottom" textRotation="0" wrapText="false" indent="0" shrinkToFit="false"/>
      <protection locked="true" hidden="false"/>
    </xf>
    <xf numFmtId="166" fontId="33" fillId="19" borderId="2" xfId="0" applyFont="true" applyBorder="true" applyAlignment="true" applyProtection="false">
      <alignment horizontal="center" vertical="bottom" textRotation="0" wrapText="false" indent="0" shrinkToFit="false"/>
      <protection locked="true" hidden="false"/>
    </xf>
    <xf numFmtId="164" fontId="33" fillId="19" borderId="2" xfId="0" applyFont="true" applyBorder="true" applyAlignment="false" applyProtection="false">
      <alignment horizontal="general" vertical="bottom" textRotation="0" wrapText="false" indent="0" shrinkToFit="false"/>
      <protection locked="true" hidden="false"/>
    </xf>
    <xf numFmtId="164" fontId="35" fillId="0" borderId="0" xfId="0" applyFont="true" applyBorder="false" applyAlignment="false" applyProtection="false">
      <alignment horizontal="general" vertical="bottom" textRotation="0" wrapText="false" indent="0" shrinkToFit="false"/>
      <protection locked="true" hidden="false"/>
    </xf>
    <xf numFmtId="164" fontId="4" fillId="20" borderId="2" xfId="0" applyFont="true" applyBorder="true" applyAlignment="false" applyProtection="false">
      <alignment horizontal="general" vertical="bottom" textRotation="0" wrapText="false" indent="0" shrinkToFit="false"/>
      <protection locked="true" hidden="false"/>
    </xf>
    <xf numFmtId="164" fontId="36" fillId="20" borderId="2" xfId="0" applyFont="true" applyBorder="true" applyAlignment="false" applyProtection="false">
      <alignment horizontal="general" vertical="bottom" textRotation="0" wrapText="false" indent="0" shrinkToFit="false"/>
      <protection locked="true" hidden="false"/>
    </xf>
    <xf numFmtId="165" fontId="37" fillId="20" borderId="2" xfId="0" applyFont="true" applyBorder="true" applyAlignment="true" applyProtection="false">
      <alignment horizontal="center" vertical="bottom" textRotation="0" wrapText="false" indent="0" shrinkToFit="false"/>
      <protection locked="true" hidden="false"/>
    </xf>
    <xf numFmtId="166" fontId="37" fillId="20" borderId="2" xfId="0" applyFont="true" applyBorder="true" applyAlignment="true" applyProtection="false">
      <alignment horizontal="center" vertical="bottom" textRotation="0" wrapText="false" indent="0" shrinkToFit="false"/>
      <protection locked="true" hidden="false"/>
    </xf>
    <xf numFmtId="165" fontId="4" fillId="20" borderId="2" xfId="0" applyFont="true" applyBorder="true" applyAlignment="true" applyProtection="false">
      <alignment horizontal="center" vertical="bottom" textRotation="0" wrapText="false" indent="0" shrinkToFit="false"/>
      <protection locked="true" hidden="false"/>
    </xf>
    <xf numFmtId="164" fontId="36" fillId="20" borderId="2" xfId="0" applyFont="true" applyBorder="true" applyAlignment="true" applyProtection="false">
      <alignment horizontal="center" vertical="bottom" textRotation="0" wrapText="false" indent="0" shrinkToFit="false"/>
      <protection locked="true" hidden="false"/>
    </xf>
    <xf numFmtId="164" fontId="4" fillId="21" borderId="2" xfId="0" applyFont="true" applyBorder="true" applyAlignment="false" applyProtection="false">
      <alignment horizontal="general" vertical="bottom" textRotation="0" wrapText="false" indent="0" shrinkToFit="false"/>
      <protection locked="true" hidden="false"/>
    </xf>
    <xf numFmtId="164" fontId="36" fillId="21" borderId="2" xfId="0" applyFont="true" applyBorder="true" applyAlignment="false" applyProtection="false">
      <alignment horizontal="general" vertical="bottom" textRotation="0" wrapText="false" indent="0" shrinkToFit="false"/>
      <protection locked="true" hidden="false"/>
    </xf>
    <xf numFmtId="165" fontId="37" fillId="21" borderId="2" xfId="0" applyFont="true" applyBorder="true" applyAlignment="true" applyProtection="false">
      <alignment horizontal="center" vertical="bottom" textRotation="0" wrapText="false" indent="0" shrinkToFit="false"/>
      <protection locked="true" hidden="false"/>
    </xf>
    <xf numFmtId="166" fontId="37" fillId="21" borderId="2" xfId="0" applyFont="true" applyBorder="true" applyAlignment="true" applyProtection="false">
      <alignment horizontal="center" vertical="bottom" textRotation="0" wrapText="false" indent="0" shrinkToFit="false"/>
      <protection locked="true" hidden="false"/>
    </xf>
    <xf numFmtId="165" fontId="4" fillId="21" borderId="2" xfId="0" applyFont="true" applyBorder="true" applyAlignment="true" applyProtection="false">
      <alignment horizontal="center" vertical="bottom" textRotation="0" wrapText="false" indent="0" shrinkToFit="false"/>
      <protection locked="true" hidden="false"/>
    </xf>
    <xf numFmtId="164" fontId="36" fillId="21" borderId="2" xfId="0" applyFont="true" applyBorder="true" applyAlignment="true" applyProtection="false">
      <alignment horizontal="center" vertical="bottom" textRotation="0" wrapText="false" indent="0" shrinkToFit="false"/>
      <protection locked="true" hidden="false"/>
    </xf>
    <xf numFmtId="164" fontId="38" fillId="22" borderId="0" xfId="0" applyFont="true" applyBorder="false" applyAlignment="false" applyProtection="false">
      <alignment horizontal="general" vertical="bottom" textRotation="0" wrapText="false" indent="0" shrinkToFit="false"/>
      <protection locked="true" hidden="false"/>
    </xf>
    <xf numFmtId="165" fontId="39" fillId="22" borderId="0" xfId="0" applyFont="true" applyBorder="false" applyAlignment="true" applyProtection="false">
      <alignment horizontal="center" vertical="bottom" textRotation="0" wrapText="false" indent="0" shrinkToFit="false"/>
      <protection locked="true" hidden="false"/>
    </xf>
    <xf numFmtId="164" fontId="40"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2" fillId="0" borderId="0" xfId="0" applyFont="true" applyBorder="false" applyAlignment="false" applyProtection="false">
      <alignment horizontal="general" vertical="bottom" textRotation="0" wrapText="false" indent="0" shrinkToFit="false"/>
      <protection locked="true" hidden="false"/>
    </xf>
    <xf numFmtId="164" fontId="43"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44" fillId="0" borderId="5" xfId="0" applyFont="tru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true" applyProtection="false">
      <alignment horizontal="right" vertical="bottom" textRotation="0" wrapText="false" indent="0" shrinkToFit="false"/>
      <protection locked="true" hidden="false"/>
    </xf>
    <xf numFmtId="164" fontId="0" fillId="0" borderId="7" xfId="0" applyFont="true" applyBorder="true" applyAlignment="false" applyProtection="fals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47"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0" fillId="0" borderId="0" xfId="0" applyFont="false" applyBorder="false" applyAlignment="true" applyProtection="false">
      <alignment horizontal="right" vertical="bottom" textRotation="0" wrapText="false" indent="0" shrinkToFit="false"/>
      <protection locked="true" hidden="false"/>
    </xf>
    <xf numFmtId="164" fontId="4" fillId="2" borderId="0" xfId="0" applyFont="true" applyBorder="false" applyAlignment="true" applyProtection="false">
      <alignment horizontal="center" vertical="top" textRotation="0" wrapText="true" indent="0" shrinkToFit="false"/>
      <protection locked="true" hidden="false"/>
    </xf>
    <xf numFmtId="164" fontId="4" fillId="23" borderId="0" xfId="0" applyFont="true" applyBorder="false" applyAlignment="true" applyProtection="false">
      <alignment horizontal="center" vertical="top" textRotation="0" wrapText="true" indent="0" shrinkToFit="false"/>
      <protection locked="true" hidden="false"/>
    </xf>
    <xf numFmtId="164" fontId="4" fillId="24" borderId="0" xfId="0" applyFont="true" applyBorder="false" applyAlignment="true" applyProtection="false">
      <alignment horizontal="center" vertical="top" textRotation="0" wrapText="true" indent="0" shrinkToFit="false"/>
      <protection locked="true" hidden="false"/>
    </xf>
    <xf numFmtId="164" fontId="49" fillId="2" borderId="0" xfId="0" applyFont="true" applyBorder="false" applyAlignment="true" applyProtection="false">
      <alignment horizontal="center" vertical="top" textRotation="0" wrapText="true" indent="0" shrinkToFit="false"/>
      <protection locked="true" hidden="false"/>
    </xf>
    <xf numFmtId="164" fontId="4" fillId="2" borderId="0" xfId="0" applyFont="true" applyBorder="true" applyAlignment="true" applyProtection="false">
      <alignment horizontal="center" vertical="top" textRotation="0" wrapText="true" indent="0" shrinkToFit="false"/>
      <protection locked="true" hidden="false"/>
    </xf>
    <xf numFmtId="164" fontId="4" fillId="2" borderId="9" xfId="0" applyFont="true" applyBorder="true" applyAlignment="true" applyProtection="false">
      <alignment horizontal="center" vertical="top" textRotation="0" wrapText="true" indent="0" shrinkToFit="false"/>
      <protection locked="true" hidden="false"/>
    </xf>
    <xf numFmtId="164" fontId="4" fillId="2" borderId="0" xfId="0" applyFont="true" applyBorder="false" applyAlignment="true" applyProtection="false">
      <alignment horizontal="right" vertical="top" textRotation="0" wrapText="true" indent="0" shrinkToFit="false"/>
      <protection locked="true" hidden="false"/>
    </xf>
    <xf numFmtId="164" fontId="0" fillId="25" borderId="0" xfId="0" applyFont="true" applyBorder="false" applyAlignment="false" applyProtection="false">
      <alignment horizontal="general" vertical="bottom" textRotation="0" wrapText="false" indent="0" shrinkToFit="false"/>
      <protection locked="true" hidden="false"/>
    </xf>
    <xf numFmtId="164" fontId="47" fillId="0" borderId="0" xfId="0" applyFont="true" applyBorder="false" applyAlignment="false" applyProtection="true">
      <alignment horizontal="general" vertical="bottom" textRotation="0" wrapText="false" indent="0" shrinkToFit="false"/>
      <protection locked="false" hidden="false"/>
    </xf>
    <xf numFmtId="164" fontId="0" fillId="26" borderId="0" xfId="0" applyFont="true" applyBorder="false" applyAlignment="false" applyProtection="false">
      <alignment horizontal="general" vertical="bottom" textRotation="0" wrapText="false" indent="0" shrinkToFit="false"/>
      <protection locked="true" hidden="false"/>
    </xf>
    <xf numFmtId="167" fontId="0" fillId="0" borderId="0" xfId="0" applyFont="true" applyBorder="false" applyAlignment="false" applyProtection="false">
      <alignment horizontal="general" vertical="bottom" textRotation="0" wrapText="false" indent="0" shrinkToFit="false"/>
      <protection locked="true" hidden="false"/>
    </xf>
    <xf numFmtId="164" fontId="0" fillId="26" borderId="0" xfId="0" applyFont="true" applyBorder="false" applyAlignment="true" applyProtection="false">
      <alignment horizontal="left" vertical="bottom" textRotation="0" wrapText="false" indent="0" shrinkToFit="false"/>
      <protection locked="true" hidden="false"/>
    </xf>
    <xf numFmtId="164" fontId="50" fillId="27" borderId="0" xfId="0" applyFont="true" applyBorder="false" applyAlignment="false" applyProtection="false">
      <alignment horizontal="general" vertical="bottom" textRotation="0" wrapText="false" indent="0" shrinkToFit="false"/>
      <protection locked="true" hidden="false"/>
    </xf>
    <xf numFmtId="164" fontId="50" fillId="25"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64" fontId="51" fillId="0" borderId="0" xfId="0" applyFont="true" applyBorder="false" applyAlignment="true" applyProtection="false">
      <alignment horizontal="left" vertical="bottom" textRotation="0" wrapText="false" indent="0" shrinkToFit="false"/>
      <protection locked="true" hidden="false"/>
    </xf>
    <xf numFmtId="164" fontId="51" fillId="0" borderId="0" xfId="0" applyFont="true" applyBorder="false" applyAlignment="false" applyProtection="false">
      <alignment horizontal="general" vertical="bottom" textRotation="0" wrapText="false" indent="0" shrinkToFit="false"/>
      <protection locked="true" hidden="false"/>
    </xf>
    <xf numFmtId="164" fontId="38"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53" fillId="0" borderId="0" xfId="0" applyFont="true" applyBorder="false" applyAlignment="false" applyProtection="false">
      <alignment horizontal="general" vertical="bottom" textRotation="0" wrapText="false" indent="0" shrinkToFit="false"/>
      <protection locked="true" hidden="false"/>
    </xf>
    <xf numFmtId="164" fontId="53" fillId="0" borderId="0" xfId="0" applyFont="true" applyBorder="false" applyAlignment="true" applyProtection="false">
      <alignment horizontal="right" vertical="bottom" textRotation="0" wrapText="false" indent="0" shrinkToFit="false"/>
      <protection locked="true" hidden="false"/>
    </xf>
    <xf numFmtId="164" fontId="54"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4" fontId="51" fillId="9" borderId="0" xfId="0" applyFont="true" applyBorder="false" applyAlignment="false" applyProtection="false">
      <alignment horizontal="general" vertical="bottom" textRotation="0" wrapText="false" indent="0" shrinkToFit="false"/>
      <protection locked="true" hidden="false"/>
    </xf>
    <xf numFmtId="164" fontId="55" fillId="24" borderId="0" xfId="0" applyFont="true" applyBorder="false" applyAlignment="false" applyProtection="false">
      <alignment horizontal="general" vertical="bottom" textRotation="0" wrapText="false" indent="0" shrinkToFit="false"/>
      <protection locked="true" hidden="false"/>
    </xf>
    <xf numFmtId="164" fontId="4" fillId="24" borderId="0" xfId="0" applyFont="true" applyBorder="false" applyAlignment="false" applyProtection="false">
      <alignment horizontal="general" vertical="bottom" textRotation="0" wrapText="false" indent="0" shrinkToFit="false"/>
      <protection locked="true" hidden="false"/>
    </xf>
    <xf numFmtId="164" fontId="49" fillId="24" borderId="0" xfId="0" applyFont="true" applyBorder="false" applyAlignment="false" applyProtection="false">
      <alignment horizontal="general" vertical="bottom" textRotation="0" wrapText="false" indent="0" shrinkToFit="false"/>
      <protection locked="true" hidden="false"/>
    </xf>
    <xf numFmtId="164" fontId="4" fillId="24" borderId="0" xfId="0" applyFont="true" applyBorder="false" applyAlignment="true" applyProtection="false">
      <alignment horizontal="left" vertical="bottom" textRotation="0" wrapText="false" indent="0" shrinkToFit="false"/>
      <protection locked="true" hidden="false"/>
    </xf>
    <xf numFmtId="164" fontId="4" fillId="24" borderId="0" xfId="0" applyFont="true" applyBorder="false" applyAlignment="true" applyProtection="false">
      <alignment horizontal="right" vertical="bottom" textRotation="0" wrapText="false" indent="0" shrinkToFit="false"/>
      <protection locked="true" hidden="false"/>
    </xf>
    <xf numFmtId="164" fontId="60" fillId="0" borderId="0" xfId="0" applyFont="true" applyBorder="false" applyAlignment="false" applyProtection="false">
      <alignment horizontal="general" vertical="bottom" textRotation="0" wrapText="false" indent="0" shrinkToFit="false"/>
      <protection locked="true" hidden="false"/>
    </xf>
    <xf numFmtId="164" fontId="60" fillId="0" borderId="0" xfId="0" applyFont="true" applyBorder="false" applyAlignment="true" applyProtection="false">
      <alignment horizontal="right" vertical="bottom" textRotation="0" wrapText="false" indent="0" shrinkToFit="false"/>
      <protection locked="true" hidden="false"/>
    </xf>
    <xf numFmtId="164" fontId="0" fillId="28" borderId="0" xfId="0" applyFont="true" applyBorder="false" applyAlignment="false" applyProtection="false">
      <alignment horizontal="general" vertical="bottom" textRotation="0" wrapText="false" indent="0" shrinkToFit="false"/>
      <protection locked="true" hidden="false"/>
    </xf>
    <xf numFmtId="164" fontId="55" fillId="0" borderId="0" xfId="0" applyFont="true" applyBorder="false" applyAlignment="false" applyProtection="false">
      <alignment horizontal="general" vertical="bottom" textRotation="0" wrapText="false" indent="0" shrinkToFit="false"/>
      <protection locked="true" hidden="false"/>
    </xf>
    <xf numFmtId="164" fontId="51" fillId="0" borderId="0" xfId="0" applyFont="true" applyBorder="false" applyAlignment="true" applyProtection="false">
      <alignment horizontal="right" vertical="bottom" textRotation="0" wrapText="false" indent="0" shrinkToFit="false"/>
      <protection locked="true" hidden="false"/>
    </xf>
    <xf numFmtId="164" fontId="51" fillId="0" borderId="0" xfId="0" applyFont="true" applyBorder="false" applyAlignment="true" applyProtection="false">
      <alignment horizontal="center" vertical="bottom" textRotation="0" wrapText="false" indent="0" shrinkToFit="false"/>
      <protection locked="true" hidden="false"/>
    </xf>
    <xf numFmtId="164" fontId="51" fillId="28" borderId="0" xfId="0" applyFont="true" applyBorder="false" applyAlignment="false" applyProtection="false">
      <alignment horizontal="general" vertical="bottom" textRotation="0" wrapText="false" indent="0" shrinkToFit="false"/>
      <protection locked="true" hidden="false"/>
    </xf>
    <xf numFmtId="164" fontId="0" fillId="17" borderId="0" xfId="0" applyFont="true" applyBorder="false" applyAlignment="false" applyProtection="false">
      <alignment horizontal="general" vertical="bottom" textRotation="0" wrapText="false" indent="0" shrinkToFit="false"/>
      <protection locked="true" hidden="false"/>
    </xf>
    <xf numFmtId="164" fontId="0" fillId="17" borderId="0" xfId="0" applyFont="true" applyBorder="false" applyAlignment="true" applyProtection="false">
      <alignment horizontal="right" vertical="bottom" textRotation="0" wrapText="false" indent="0" shrinkToFit="false"/>
      <protection locked="true" hidden="false"/>
    </xf>
    <xf numFmtId="164" fontId="4" fillId="17" borderId="0" xfId="0" applyFont="true" applyBorder="false" applyAlignment="false" applyProtection="false">
      <alignment horizontal="general" vertical="bottom" textRotation="0" wrapText="false" indent="0" shrinkToFit="false"/>
      <protection locked="true" hidden="false"/>
    </xf>
    <xf numFmtId="165" fontId="61" fillId="17" borderId="0" xfId="0" applyFont="true" applyBorder="false" applyAlignment="true" applyProtection="false">
      <alignment horizontal="left" vertical="bottom" textRotation="0" wrapText="false" indent="0" shrinkToFit="false"/>
      <protection locked="true" hidden="false"/>
    </xf>
    <xf numFmtId="164" fontId="4" fillId="19" borderId="0" xfId="0" applyFont="true" applyBorder="false" applyAlignment="false" applyProtection="false">
      <alignment horizontal="general" vertical="bottom" textRotation="0" wrapText="false" indent="0" shrinkToFit="false"/>
      <protection locked="true" hidden="false"/>
    </xf>
    <xf numFmtId="164" fontId="4" fillId="26" borderId="0" xfId="0" applyFont="true" applyBorder="false" applyAlignment="false" applyProtection="false">
      <alignment horizontal="general" vertical="bottom" textRotation="0" wrapText="false" indent="0" shrinkToFit="false"/>
      <protection locked="true" hidden="false"/>
    </xf>
    <xf numFmtId="168" fontId="0" fillId="0" borderId="0" xfId="0" applyFont="true" applyBorder="false" applyAlignment="false" applyProtection="false">
      <alignment horizontal="general" vertical="bottom" textRotation="0" wrapText="false" indent="0" shrinkToFit="false"/>
      <protection locked="true" hidden="false"/>
    </xf>
    <xf numFmtId="165" fontId="61" fillId="17" borderId="0" xfId="0" applyFont="true" applyBorder="false" applyAlignment="false" applyProtection="false">
      <alignment horizontal="general" vertical="bottom" textRotation="0" wrapText="false" indent="0" shrinkToFit="false"/>
      <protection locked="true" hidden="false"/>
    </xf>
    <xf numFmtId="164" fontId="4" fillId="2" borderId="0" xfId="0" applyFont="true" applyBorder="false" applyAlignment="true" applyProtection="false">
      <alignment horizontal="center" vertical="top" textRotation="0" wrapText="false" indent="0" shrinkToFit="false"/>
      <protection locked="true" hidden="false"/>
    </xf>
    <xf numFmtId="164" fontId="62" fillId="13" borderId="0" xfId="0" applyFont="true" applyBorder="false" applyAlignment="false" applyProtection="false">
      <alignment horizontal="general" vertical="bottom" textRotation="0" wrapText="false" indent="0" shrinkToFit="false"/>
      <protection locked="true" hidden="false"/>
    </xf>
    <xf numFmtId="164" fontId="0" fillId="13" borderId="0" xfId="0" applyFont="false" applyBorder="false" applyAlignment="false" applyProtection="false">
      <alignment horizontal="general" vertical="bottom" textRotation="0" wrapText="false" indent="0" shrinkToFit="false"/>
      <protection locked="true" hidden="false"/>
    </xf>
    <xf numFmtId="164" fontId="0" fillId="13" borderId="0" xfId="0" applyFont="true" applyBorder="false" applyAlignment="true" applyProtection="false">
      <alignment horizontal="left" vertical="bottom" textRotation="0" wrapText="false" indent="0" shrinkToFit="false"/>
      <protection locked="true" hidden="false"/>
    </xf>
    <xf numFmtId="164" fontId="0" fillId="13" borderId="0" xfId="0" applyFont="false" applyBorder="false" applyAlignment="true" applyProtection="false">
      <alignment horizontal="left" vertical="bottom" textRotation="0" wrapText="false" indent="0" shrinkToFit="false"/>
      <protection locked="true" hidden="false"/>
    </xf>
    <xf numFmtId="164" fontId="0" fillId="13" borderId="0" xfId="0" applyFont="true" applyBorder="false" applyAlignment="false" applyProtection="false">
      <alignment horizontal="general" vertical="bottom" textRotation="0" wrapText="false" indent="0" shrinkToFit="false"/>
      <protection locked="true" hidden="false"/>
    </xf>
    <xf numFmtId="164" fontId="0" fillId="4" borderId="2" xfId="0" applyFont="true" applyBorder="true" applyAlignment="true" applyProtection="false">
      <alignment horizontal="center" vertical="bottom" textRotation="0" wrapText="false" indent="0" shrinkToFit="false"/>
      <protection locked="true" hidden="false"/>
    </xf>
    <xf numFmtId="164" fontId="0" fillId="29" borderId="2" xfId="0" applyFont="true" applyBorder="true" applyAlignment="true" applyProtection="false">
      <alignment horizontal="center" vertical="bottom" textRotation="0" wrapText="false" indent="0" shrinkToFit="false"/>
      <protection locked="true" hidden="false"/>
    </xf>
    <xf numFmtId="164" fontId="0" fillId="10" borderId="2" xfId="0" applyFont="true" applyBorder="true" applyAlignment="true" applyProtection="false">
      <alignment horizontal="center" vertical="bottom" textRotation="0" wrapText="false" indent="0" shrinkToFit="false"/>
      <protection locked="true" hidden="false"/>
    </xf>
    <xf numFmtId="164" fontId="0" fillId="6" borderId="2" xfId="0" applyFont="true" applyBorder="true" applyAlignment="true" applyProtection="false">
      <alignment horizontal="center" vertical="bottom" textRotation="0" wrapText="false" indent="0" shrinkToFit="false"/>
      <protection locked="true" hidden="false"/>
    </xf>
    <xf numFmtId="164" fontId="0" fillId="6" borderId="3" xfId="0" applyFont="true" applyBorder="true" applyAlignment="true" applyProtection="false">
      <alignment horizontal="center" vertical="bottom" textRotation="0" wrapText="false" indent="0" shrinkToFit="false"/>
      <protection locked="true" hidden="false"/>
    </xf>
    <xf numFmtId="164" fontId="0" fillId="5" borderId="3" xfId="0" applyFont="true" applyBorder="true" applyAlignment="true" applyProtection="false">
      <alignment horizontal="center" vertical="bottom" textRotation="0" wrapText="false" indent="0" shrinkToFit="false"/>
      <protection locked="true" hidden="false"/>
    </xf>
    <xf numFmtId="164" fontId="50" fillId="0" borderId="0" xfId="0" applyFont="true" applyBorder="false" applyAlignment="false" applyProtection="false">
      <alignment horizontal="general" vertical="bottom" textRotation="0" wrapText="false" indent="0" shrinkToFit="false"/>
      <protection locked="true" hidden="false"/>
    </xf>
    <xf numFmtId="164" fontId="0" fillId="10" borderId="3" xfId="0" applyFont="true" applyBorder="true" applyAlignment="true" applyProtection="false">
      <alignment horizontal="center" vertical="bottom" textRotation="0" wrapText="false" indent="0" shrinkToFit="false"/>
      <protection locked="true" hidden="false"/>
    </xf>
    <xf numFmtId="164" fontId="0" fillId="13" borderId="0" xfId="0" applyFont="false" applyBorder="false" applyAlignment="true" applyProtection="false">
      <alignment horizontal="center" vertical="bottom" textRotation="0" wrapText="false" indent="0" shrinkToFit="false"/>
      <protection locked="true" hidden="false"/>
    </xf>
    <xf numFmtId="164" fontId="0" fillId="13" borderId="0" xfId="0" applyFont="true" applyBorder="false" applyAlignment="true" applyProtection="false">
      <alignment horizontal="right" vertical="bottom" textRotation="0" wrapText="false" indent="0" shrinkToFit="false"/>
      <protection locked="true" hidden="false"/>
    </xf>
    <xf numFmtId="165" fontId="61" fillId="13" borderId="0" xfId="0" applyFont="true" applyBorder="false" applyAlignment="false" applyProtection="false">
      <alignment horizontal="general" vertical="bottom" textRotation="0" wrapText="false" indent="0" shrinkToFit="false"/>
      <protection locked="true" hidden="false"/>
    </xf>
    <xf numFmtId="164" fontId="0" fillId="29" borderId="0" xfId="0" applyFont="true" applyBorder="false" applyAlignment="false" applyProtection="false">
      <alignment horizontal="general" vertical="bottom" textRotation="0" wrapText="false" indent="0" shrinkToFit="false"/>
      <protection locked="true" hidden="false"/>
    </xf>
    <xf numFmtId="164" fontId="0" fillId="29" borderId="0" xfId="0" applyFont="false" applyBorder="false" applyAlignment="true" applyProtection="false">
      <alignment horizontal="left" vertical="bottom" textRotation="0" wrapText="false" indent="0" shrinkToFit="false"/>
      <protection locked="true" hidden="false"/>
    </xf>
    <xf numFmtId="164" fontId="0" fillId="29" borderId="0" xfId="0" applyFont="true" applyBorder="false" applyAlignment="true" applyProtection="false">
      <alignment horizontal="left" vertical="bottom" textRotation="0" wrapText="false" indent="0" shrinkToFit="false"/>
      <protection locked="true" hidden="false"/>
    </xf>
    <xf numFmtId="164" fontId="0" fillId="29" borderId="3" xfId="0" applyFont="true" applyBorder="true" applyAlignment="true" applyProtection="false">
      <alignment horizontal="center" vertical="bottom" textRotation="0" wrapText="false" indent="0" shrinkToFit="false"/>
      <protection locked="true" hidden="false"/>
    </xf>
    <xf numFmtId="164" fontId="0" fillId="29" borderId="0" xfId="0" applyFont="true" applyBorder="false" applyAlignment="true" applyProtection="false">
      <alignment horizontal="right" vertical="bottom" textRotation="0" wrapText="false" indent="0" shrinkToFit="false"/>
      <protection locked="true" hidden="false"/>
    </xf>
    <xf numFmtId="164" fontId="0" fillId="21" borderId="0" xfId="0" applyFont="false" applyBorder="false" applyAlignment="false" applyProtection="false">
      <alignment horizontal="general" vertical="bottom" textRotation="0" wrapText="false" indent="0" shrinkToFit="false"/>
      <protection locked="true" hidden="false"/>
    </xf>
    <xf numFmtId="164" fontId="0" fillId="24" borderId="0" xfId="0" applyFont="false" applyBorder="false" applyAlignment="false" applyProtection="false">
      <alignment horizontal="general" vertical="bottom" textRotation="0" wrapText="false" indent="0" shrinkToFit="false"/>
      <protection locked="true" hidden="false"/>
    </xf>
    <xf numFmtId="164" fontId="4" fillId="29" borderId="0" xfId="0" applyFont="true" applyBorder="false" applyAlignment="false" applyProtection="false">
      <alignment horizontal="general" vertical="bottom" textRotation="0" wrapText="false" indent="0" shrinkToFit="false"/>
      <protection locked="true" hidden="false"/>
    </xf>
    <xf numFmtId="164" fontId="4" fillId="29" borderId="0" xfId="0" applyFont="true" applyBorder="false" applyAlignment="true" applyProtection="false">
      <alignment horizontal="left" vertical="bottom" textRotation="0" wrapText="false" indent="0" shrinkToFit="false"/>
      <protection locked="true" hidden="false"/>
    </xf>
    <xf numFmtId="164" fontId="63" fillId="29" borderId="0" xfId="0" applyFont="true" applyBorder="false" applyAlignment="false" applyProtection="false">
      <alignment horizontal="general" vertical="bottom" textRotation="0" wrapText="false" indent="0" shrinkToFit="false"/>
      <protection locked="true" hidden="false"/>
    </xf>
    <xf numFmtId="164" fontId="64" fillId="29" borderId="0" xfId="0" applyFont="true" applyBorder="false" applyAlignment="false" applyProtection="false">
      <alignment horizontal="general" vertical="bottom" textRotation="0" wrapText="false" indent="0" shrinkToFit="false"/>
      <protection locked="true" hidden="false"/>
    </xf>
    <xf numFmtId="164" fontId="65" fillId="29" borderId="0" xfId="0" applyFont="true" applyBorder="false" applyAlignment="false" applyProtection="false">
      <alignment horizontal="general" vertical="bottom" textRotation="0" wrapText="false" indent="0" shrinkToFit="false"/>
      <protection locked="true" hidden="false"/>
    </xf>
    <xf numFmtId="165" fontId="66" fillId="0" borderId="0" xfId="0" applyFont="true" applyBorder="false" applyAlignment="false" applyProtection="false">
      <alignment horizontal="general" vertical="bottom" textRotation="0" wrapText="false" indent="0" shrinkToFit="false"/>
      <protection locked="true" hidden="false"/>
    </xf>
    <xf numFmtId="166" fontId="0" fillId="0" borderId="0" xfId="0" applyFont="true" applyBorder="false" applyAlignment="false" applyProtection="false">
      <alignment horizontal="general" vertical="bottom" textRotation="0" wrapText="false" indent="0" shrinkToFit="false"/>
      <protection locked="true" hidden="false"/>
    </xf>
    <xf numFmtId="164" fontId="61" fillId="0" borderId="0" xfId="0" applyFont="true" applyBorder="false" applyAlignment="false" applyProtection="false">
      <alignment horizontal="general" vertical="bottom" textRotation="0" wrapText="false" indent="0" shrinkToFit="false"/>
      <protection locked="true" hidden="false"/>
    </xf>
    <xf numFmtId="164" fontId="64" fillId="0" borderId="0" xfId="0" applyFont="true" applyBorder="false" applyAlignment="false" applyProtection="false">
      <alignment horizontal="general" vertical="bottom" textRotation="0" wrapText="false" indent="0" shrinkToFit="false"/>
      <protection locked="true" hidden="false"/>
    </xf>
    <xf numFmtId="165" fontId="0" fillId="0" borderId="0" xfId="0" applyFont="true" applyBorder="false" applyAlignment="false" applyProtection="false">
      <alignment horizontal="general" vertical="bottom" textRotation="0" wrapText="false" indent="0" shrinkToFit="false"/>
      <protection locked="true" hidden="false"/>
    </xf>
    <xf numFmtId="164" fontId="0" fillId="8" borderId="0" xfId="0" applyFont="true" applyBorder="false" applyAlignment="false" applyProtection="false">
      <alignment horizontal="general" vertical="bottom" textRotation="0" wrapText="false" indent="0" shrinkToFit="false"/>
      <protection locked="true" hidden="false"/>
    </xf>
    <xf numFmtId="164" fontId="0" fillId="8" borderId="2" xfId="0" applyFont="true" applyBorder="true" applyAlignment="false" applyProtection="false">
      <alignment horizontal="general" vertical="bottom" textRotation="0" wrapText="false" indent="0" shrinkToFit="false"/>
      <protection locked="true" hidden="false"/>
    </xf>
    <xf numFmtId="166" fontId="0" fillId="8" borderId="0" xfId="0" applyFont="true" applyBorder="false" applyAlignment="false" applyProtection="false">
      <alignment horizontal="general" vertical="bottom" textRotation="0" wrapText="false" indent="0" shrinkToFit="false"/>
      <protection locked="true" hidden="false"/>
    </xf>
    <xf numFmtId="164" fontId="0" fillId="30" borderId="2" xfId="0" applyFont="true" applyBorder="true" applyAlignment="false" applyProtection="false">
      <alignment horizontal="general" vertical="bottom" textRotation="0" wrapText="false" indent="0" shrinkToFit="false"/>
      <protection locked="true" hidden="false"/>
    </xf>
    <xf numFmtId="164" fontId="0" fillId="31" borderId="0" xfId="0" applyFont="true" applyBorder="false" applyAlignment="false" applyProtection="false">
      <alignment horizontal="general" vertical="bottom" textRotation="0" wrapText="false" indent="0" shrinkToFit="false"/>
      <protection locked="true" hidden="false"/>
    </xf>
    <xf numFmtId="164" fontId="0" fillId="31" borderId="2" xfId="0" applyFont="true" applyBorder="true" applyAlignment="false" applyProtection="false">
      <alignment horizontal="general" vertical="bottom" textRotation="0" wrapText="false" indent="0" shrinkToFit="false"/>
      <protection locked="true" hidden="false"/>
    </xf>
    <xf numFmtId="166" fontId="0" fillId="31" borderId="0" xfId="0" applyFont="true" applyBorder="false" applyAlignment="false" applyProtection="false">
      <alignment horizontal="general" vertical="bottom" textRotation="0" wrapText="false" indent="0" shrinkToFit="false"/>
      <protection locked="true" hidden="false"/>
    </xf>
    <xf numFmtId="164" fontId="0" fillId="32" borderId="0" xfId="0" applyFont="true" applyBorder="false" applyAlignment="false" applyProtection="false">
      <alignment horizontal="general" vertical="bottom" textRotation="0" wrapText="false" indent="0" shrinkToFit="false"/>
      <protection locked="true" hidden="false"/>
    </xf>
    <xf numFmtId="164" fontId="0" fillId="32" borderId="2" xfId="0" applyFont="true" applyBorder="true" applyAlignment="false" applyProtection="false">
      <alignment horizontal="general" vertical="bottom" textRotation="0" wrapText="false" indent="0" shrinkToFit="false"/>
      <protection locked="true" hidden="false"/>
    </xf>
    <xf numFmtId="166" fontId="0" fillId="32" borderId="0" xfId="0" applyFont="true" applyBorder="false" applyAlignment="false" applyProtection="false">
      <alignment horizontal="general" vertical="bottom" textRotation="0" wrapText="false" indent="0" shrinkToFit="false"/>
      <protection locked="true" hidden="false"/>
    </xf>
    <xf numFmtId="164" fontId="0" fillId="17" borderId="3" xfId="0" applyFont="true" applyBorder="true" applyAlignment="false" applyProtection="false">
      <alignment horizontal="general" vertical="bottom" textRotation="0" wrapText="false" indent="0" shrinkToFit="false"/>
      <protection locked="true" hidden="false"/>
    </xf>
    <xf numFmtId="166" fontId="0" fillId="17" borderId="0" xfId="0" applyFont="true" applyBorder="false" applyAlignment="false" applyProtection="false">
      <alignment horizontal="general" vertical="bottom" textRotation="0" wrapText="false" indent="0" shrinkToFit="false"/>
      <protection locked="true" hidden="false"/>
    </xf>
    <xf numFmtId="164" fontId="0" fillId="33" borderId="0" xfId="0" applyFont="true" applyBorder="false" applyAlignment="false" applyProtection="false">
      <alignment horizontal="general" vertical="bottom" textRotation="0" wrapText="false" indent="0" shrinkToFit="false"/>
      <protection locked="true" hidden="false"/>
    </xf>
    <xf numFmtId="164" fontId="0" fillId="33" borderId="3" xfId="0" applyFont="true" applyBorder="true" applyAlignment="false" applyProtection="false">
      <alignment horizontal="general" vertical="bottom" textRotation="0" wrapText="false" indent="0" shrinkToFit="false"/>
      <protection locked="true" hidden="false"/>
    </xf>
    <xf numFmtId="166" fontId="0" fillId="33" borderId="0" xfId="0" applyFont="true" applyBorder="false" applyAlignment="false" applyProtection="false">
      <alignment horizontal="general" vertical="bottom" textRotation="0" wrapText="false" indent="0" shrinkToFit="false"/>
      <protection locked="true" hidden="false"/>
    </xf>
    <xf numFmtId="164" fontId="0" fillId="34" borderId="3" xfId="0" applyFont="true" applyBorder="true" applyAlignment="false" applyProtection="false">
      <alignment horizontal="general" vertical="bottom" textRotation="0" wrapText="false" indent="0" shrinkToFit="false"/>
      <protection locked="true" hidden="false"/>
    </xf>
    <xf numFmtId="165" fontId="0" fillId="34" borderId="0" xfId="0" applyFont="true" applyBorder="false" applyAlignment="false" applyProtection="false">
      <alignment horizontal="general" vertical="bottom" textRotation="0" wrapText="false" indent="0" shrinkToFit="false"/>
      <protection locked="true" hidden="false"/>
    </xf>
    <xf numFmtId="166" fontId="0" fillId="34" borderId="0" xfId="0" applyFont="true" applyBorder="false" applyAlignment="false" applyProtection="false">
      <alignment horizontal="general" vertical="bottom" textRotation="0" wrapText="false" indent="0" shrinkToFit="false"/>
      <protection locked="true" hidden="false"/>
    </xf>
    <xf numFmtId="164" fontId="0" fillId="35" borderId="0" xfId="0" applyFont="true" applyBorder="false" applyAlignment="false" applyProtection="false">
      <alignment horizontal="general" vertical="bottom" textRotation="0" wrapText="false" indent="0" shrinkToFit="false"/>
      <protection locked="true" hidden="false"/>
    </xf>
    <xf numFmtId="164" fontId="0" fillId="35" borderId="3" xfId="0" applyFont="true" applyBorder="true" applyAlignment="false" applyProtection="false">
      <alignment horizontal="general" vertical="bottom" textRotation="0" wrapText="false" indent="0" shrinkToFit="false"/>
      <protection locked="true" hidden="false"/>
    </xf>
    <xf numFmtId="166" fontId="0" fillId="35" borderId="0" xfId="0" applyFont="true" applyBorder="false" applyAlignment="false" applyProtection="false">
      <alignment horizontal="general" vertical="bottom" textRotation="0" wrapText="false" indent="0" shrinkToFit="false"/>
      <protection locked="true" hidden="false"/>
    </xf>
    <xf numFmtId="164" fontId="51" fillId="24" borderId="0" xfId="0" applyFont="tru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33">
    <dxf>
      <fill>
        <patternFill patternType="solid">
          <fgColor rgb="FF000000"/>
          <bgColor rgb="FFFFFFFF"/>
        </patternFill>
      </fill>
    </dxf>
    <dxf>
      <fill>
        <patternFill patternType="solid">
          <bgColor rgb="FF014479"/>
        </patternFill>
      </fill>
    </dxf>
    <dxf>
      <fill>
        <patternFill patternType="solid">
          <bgColor rgb="FF579D1C"/>
        </patternFill>
      </fill>
    </dxf>
    <dxf>
      <fill>
        <patternFill patternType="solid">
          <bgColor rgb="FF8AAED7"/>
        </patternFill>
      </fill>
    </dxf>
    <dxf>
      <fill>
        <patternFill patternType="solid">
          <bgColor rgb="FFA6E600"/>
        </patternFill>
      </fill>
    </dxf>
    <dxf>
      <fill>
        <patternFill patternType="solid">
          <bgColor rgb="FFADC5E7"/>
        </patternFill>
      </fill>
    </dxf>
    <dxf>
      <fill>
        <patternFill patternType="solid">
          <bgColor rgb="FFBCAED5"/>
        </patternFill>
      </fill>
    </dxf>
    <dxf>
      <fill>
        <patternFill patternType="solid">
          <bgColor rgb="FFD07C20"/>
        </patternFill>
      </fill>
    </dxf>
    <dxf>
      <fill>
        <patternFill patternType="solid">
          <bgColor rgb="FFDDDDDD"/>
        </patternFill>
      </fill>
    </dxf>
    <dxf>
      <fill>
        <patternFill patternType="solid">
          <bgColor rgb="FFE0EFD4"/>
        </patternFill>
      </fill>
    </dxf>
    <dxf>
      <fill>
        <patternFill patternType="solid">
          <bgColor rgb="FFEEEEEE"/>
        </patternFill>
      </fill>
    </dxf>
    <dxf>
      <fill>
        <patternFill patternType="solid">
          <bgColor rgb="FFF37B70"/>
        </patternFill>
      </fill>
    </dxf>
    <dxf>
      <fill>
        <patternFill patternType="solid">
          <bgColor rgb="FFFCD4D1"/>
        </patternFill>
      </fill>
    </dxf>
    <dxf>
      <fill>
        <patternFill patternType="solid">
          <bgColor rgb="FFFDC578"/>
        </patternFill>
      </fill>
    </dxf>
    <dxf>
      <fill>
        <patternFill patternType="solid">
          <bgColor rgb="FFFF0000"/>
        </patternFill>
      </fill>
    </dxf>
    <dxf>
      <fill>
        <patternFill patternType="solid">
          <bgColor rgb="FFFF7F01"/>
        </patternFill>
      </fill>
    </dxf>
    <dxf>
      <fill>
        <patternFill patternType="solid">
          <bgColor rgb="FFFFEF00"/>
        </patternFill>
      </fill>
    </dxf>
    <dxf>
      <fill>
        <patternFill patternType="solid">
          <bgColor rgb="FFFFF685"/>
        </patternFill>
      </fill>
    </dxf>
    <dxf>
      <fill>
        <patternFill patternType="solid">
          <fgColor rgb="FF000000"/>
          <bgColor rgb="FFFFFFFF"/>
        </patternFill>
      </fill>
    </dxf>
    <dxf>
      <fill>
        <patternFill patternType="solid">
          <fgColor rgb="FFFFF200"/>
        </patternFill>
      </fill>
    </dxf>
    <dxf>
      <fill>
        <patternFill patternType="solid">
          <fgColor rgb="FFFFFFFF"/>
        </patternFill>
      </fill>
    </dxf>
    <dxf>
      <fill>
        <patternFill>
          <bgColor rgb="FFFFFFFF"/>
        </patternFill>
      </fill>
    </dxf>
    <dxf>
      <fill>
        <patternFill patternType="solid">
          <bgColor rgb="FFCCCCCC"/>
        </patternFill>
      </fill>
    </dxf>
    <dxf>
      <fill>
        <patternFill patternType="solid">
          <fgColor rgb="FF1B75BC"/>
        </patternFill>
      </fill>
    </dxf>
    <dxf>
      <fill>
        <patternFill patternType="solid">
          <fgColor rgb="FF00A65D"/>
        </patternFill>
      </fill>
    </dxf>
    <dxf>
      <fill>
        <patternFill patternType="solid">
          <fgColor rgb="FFCE181E"/>
        </patternFill>
      </fill>
    </dxf>
    <dxf>
      <fill>
        <patternFill patternType="solid">
          <bgColor rgb="FF719BD0"/>
        </patternFill>
      </fill>
    </dxf>
    <dxf>
      <fill>
        <patternFill patternType="solid">
          <bgColor rgb="FF86D0EF"/>
        </patternFill>
      </fill>
    </dxf>
    <dxf>
      <fill>
        <patternFill patternType="solid">
          <bgColor rgb="FFCFCBB4"/>
        </patternFill>
      </fill>
    </dxf>
    <dxf>
      <fill>
        <patternFill patternType="solid">
          <bgColor rgb="FFF68383"/>
        </patternFill>
      </fill>
    </dxf>
    <dxf>
      <fill>
        <patternFill patternType="solid">
          <bgColor rgb="FFFE910F"/>
        </patternFill>
      </fill>
    </dxf>
    <dxf>
      <fill>
        <patternFill patternType="solid">
          <bgColor rgb="FFFEDCC6"/>
        </patternFill>
      </fill>
    </dxf>
    <dxf>
      <fill>
        <patternFill patternType="solid">
          <fgColor rgb="FF800000"/>
        </patternFill>
      </fill>
    </dxf>
  </dxfs>
  <colors>
    <indexedColors>
      <rgbColor rgb="FF000000"/>
      <rgbColor rgb="FFFFFFFF"/>
      <rgbColor rgb="FFFF0000"/>
      <rgbColor rgb="FF81D41A"/>
      <rgbColor rgb="FF0000FF"/>
      <rgbColor rgb="FFFFFF00"/>
      <rgbColor rgb="FFFF3838"/>
      <rgbColor rgb="FF00FFFF"/>
      <rgbColor rgb="FF7E0011"/>
      <rgbColor rgb="FFA6E600"/>
      <rgbColor rgb="FFFE910F"/>
      <rgbColor rgb="FF579D1C"/>
      <rgbColor rgb="FFC5000B"/>
      <rgbColor rgb="FF017F7C"/>
      <rgbColor rgb="FFCCCCCC"/>
      <rgbColor rgb="FFD07C20"/>
      <rgbColor rgb="FF8AAED7"/>
      <rgbColor rgb="FFCE181E"/>
      <rgbColor rgb="FFEEEEEE"/>
      <rgbColor rgb="FFDDDDDD"/>
      <rgbColor rgb="FFF37B70"/>
      <rgbColor rgb="FFF68383"/>
      <rgbColor rgb="FF0182CF"/>
      <rgbColor rgb="FFDFCCE4"/>
      <rgbColor rgb="FFFDC578"/>
      <rgbColor rgb="FFFF420E"/>
      <rgbColor rgb="FFFFEF00"/>
      <rgbColor rgb="FFCFCBB4"/>
      <rgbColor rgb="FFED1C24"/>
      <rgbColor rgb="FFA80000"/>
      <rgbColor rgb="FF00B24E"/>
      <rgbColor rgb="FFFCD4D1"/>
      <rgbColor rgb="FF83CAFF"/>
      <rgbColor rgb="FFFEDCC6"/>
      <rgbColor rgb="FFE0EFD4"/>
      <rgbColor rgb="FFFFF685"/>
      <rgbColor rgb="FF86D0EF"/>
      <rgbColor rgb="FFF68E76"/>
      <rgbColor rgb="FFBCAED5"/>
      <rgbColor rgb="FFFFDAA2"/>
      <rgbColor rgb="FFADC5E7"/>
      <rgbColor rgb="FF32CED0"/>
      <rgbColor rgb="FFAECF00"/>
      <rgbColor rgb="FFFFD216"/>
      <rgbColor rgb="FFFF950E"/>
      <rgbColor rgb="FFFF7F00"/>
      <rgbColor rgb="FF5889C9"/>
      <rgbColor rgb="FFB3B3B3"/>
      <rgbColor rgb="FF014479"/>
      <rgbColor rgb="FF00A65D"/>
      <rgbColor rgb="FFFF7F01"/>
      <rgbColor rgb="FF314004"/>
      <rgbColor rgb="FFC9211E"/>
      <rgbColor rgb="FFEF413D"/>
      <rgbColor rgb="FF4B1F6F"/>
      <rgbColor rgb="FF004586"/>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latin typeface="Arial"/>
              </a:defRPr>
            </a:pPr>
            <a:r>
              <a:rPr b="0" sz="1300" spc="-1" strike="noStrike">
                <a:latin typeface="Arial"/>
              </a:rPr>
              <a:t>Achats JV par année de sortie</a:t>
            </a:r>
          </a:p>
        </c:rich>
      </c:tx>
      <c:layout>
        <c:manualLayout>
          <c:xMode val="edge"/>
          <c:yMode val="edge"/>
          <c:x val="0.406981388289799"/>
          <c:y val="0.0764266304347826"/>
        </c:manualLayout>
      </c:layout>
      <c:overlay val="0"/>
      <c:spPr>
        <a:noFill/>
        <a:ln w="0">
          <a:noFill/>
        </a:ln>
      </c:spPr>
    </c:title>
    <c:autoTitleDeleted val="0"/>
    <c:plotArea>
      <c:layout>
        <c:manualLayout>
          <c:layoutTarget val="inner"/>
          <c:xMode val="edge"/>
          <c:yMode val="edge"/>
          <c:x val="0.0934579439252336"/>
          <c:y val="0.201630434782609"/>
          <c:w val="0.805735282370796"/>
          <c:h val="0.684714673913043"/>
        </c:manualLayout>
      </c:layout>
      <c:lineChart>
        <c:grouping val="standard"/>
        <c:varyColors val="0"/>
        <c:ser>
          <c:idx val="0"/>
          <c:order val="0"/>
          <c:tx>
            <c:strRef>
              <c:f>'stats par machine'!$E$63</c:f>
              <c:strCache>
                <c:ptCount val="1"/>
                <c:pt idx="0">
                  <c:v>8</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machine'!$F$1:$AU$1</c:f>
              <c:strCach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autre</c:v>
                </c:pt>
              </c:strCache>
            </c:strRef>
          </c:cat>
          <c:val>
            <c:numRef>
              <c:f>'stats par machine'!$F$63:$AU$63</c:f>
              <c:numCache>
                <c:formatCode>General</c:formatCode>
                <c:ptCount val="42"/>
                <c:pt idx="0">
                  <c:v>4</c:v>
                </c:pt>
                <c:pt idx="1">
                  <c:v>3</c:v>
                </c:pt>
                <c:pt idx="2">
                  <c:v>3</c:v>
                </c:pt>
                <c:pt idx="3">
                  <c:v>4</c:v>
                </c:pt>
                <c:pt idx="4">
                  <c:v>9</c:v>
                </c:pt>
                <c:pt idx="5">
                  <c:v>8</c:v>
                </c:pt>
                <c:pt idx="6">
                  <c:v>13</c:v>
                </c:pt>
                <c:pt idx="7">
                  <c:v>29</c:v>
                </c:pt>
                <c:pt idx="8">
                  <c:v>40</c:v>
                </c:pt>
                <c:pt idx="9">
                  <c:v>63</c:v>
                </c:pt>
                <c:pt idx="10">
                  <c:v>66</c:v>
                </c:pt>
                <c:pt idx="11">
                  <c:v>88</c:v>
                </c:pt>
                <c:pt idx="12">
                  <c:v>77</c:v>
                </c:pt>
                <c:pt idx="13">
                  <c:v>75</c:v>
                </c:pt>
                <c:pt idx="14">
                  <c:v>56</c:v>
                </c:pt>
                <c:pt idx="15">
                  <c:v>57</c:v>
                </c:pt>
                <c:pt idx="16">
                  <c:v>38</c:v>
                </c:pt>
                <c:pt idx="17">
                  <c:v>49</c:v>
                </c:pt>
                <c:pt idx="18">
                  <c:v>56</c:v>
                </c:pt>
                <c:pt idx="19">
                  <c:v>49</c:v>
                </c:pt>
                <c:pt idx="20">
                  <c:v>53</c:v>
                </c:pt>
                <c:pt idx="21">
                  <c:v>60</c:v>
                </c:pt>
                <c:pt idx="22">
                  <c:v>74</c:v>
                </c:pt>
                <c:pt idx="23">
                  <c:v>81</c:v>
                </c:pt>
                <c:pt idx="24">
                  <c:v>67</c:v>
                </c:pt>
                <c:pt idx="25">
                  <c:v>85</c:v>
                </c:pt>
                <c:pt idx="26">
                  <c:v>95</c:v>
                </c:pt>
                <c:pt idx="27">
                  <c:v>81</c:v>
                </c:pt>
                <c:pt idx="28">
                  <c:v>78</c:v>
                </c:pt>
                <c:pt idx="29">
                  <c:v>89</c:v>
                </c:pt>
                <c:pt idx="30">
                  <c:v>90</c:v>
                </c:pt>
                <c:pt idx="31">
                  <c:v>79</c:v>
                </c:pt>
                <c:pt idx="32">
                  <c:v>74</c:v>
                </c:pt>
                <c:pt idx="33">
                  <c:v>81</c:v>
                </c:pt>
                <c:pt idx="34">
                  <c:v>135</c:v>
                </c:pt>
                <c:pt idx="35">
                  <c:v>144</c:v>
                </c:pt>
                <c:pt idx="36">
                  <c:v>173</c:v>
                </c:pt>
                <c:pt idx="37">
                  <c:v>160</c:v>
                </c:pt>
                <c:pt idx="38">
                  <c:v>167</c:v>
                </c:pt>
                <c:pt idx="39">
                  <c:v>152</c:v>
                </c:pt>
                <c:pt idx="40">
                  <c:v>53</c:v>
                </c:pt>
                <c:pt idx="41">
                  <c:v>0</c:v>
                </c:pt>
              </c:numCache>
            </c:numRef>
          </c:val>
          <c:smooth val="0"/>
        </c:ser>
        <c:hiLowLines>
          <c:spPr>
            <a:ln w="0">
              <a:noFill/>
            </a:ln>
          </c:spPr>
        </c:hiLowLines>
        <c:marker val="1"/>
        <c:axId val="8472089"/>
        <c:axId val="37565273"/>
      </c:lineChart>
      <c:catAx>
        <c:axId val="8472089"/>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37565273"/>
        <c:crosses val="autoZero"/>
        <c:auto val="1"/>
        <c:lblAlgn val="ctr"/>
        <c:lblOffset val="100"/>
        <c:noMultiLvlLbl val="0"/>
      </c:catAx>
      <c:valAx>
        <c:axId val="37565273"/>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8472089"/>
        <c:crosses val="autoZero"/>
        <c:crossBetween val="midCat"/>
      </c:valAx>
      <c:spPr>
        <a:noFill/>
        <a:ln w="0">
          <a:solidFill>
            <a:srgbClr val="b3b3b3"/>
          </a:solidFill>
        </a:ln>
      </c:spPr>
    </c:plotArea>
    <c:plotVisOnly val="1"/>
    <c:dispBlanksAs val="gap"/>
  </c:chart>
  <c:spPr>
    <a:solidFill>
      <a:srgbClr val="ffffff"/>
    </a:solidFill>
    <a:ln w="0">
      <a:noFill/>
    </a:ln>
  </c:spPr>
</c:chartSpace>
</file>

<file path=xl/charts/chart1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33476247070454"/>
          <c:y val="0"/>
          <c:w val="0.847397007697349"/>
          <c:h val="0.904260483178373"/>
        </c:manualLayout>
      </c:layout>
      <c:lineChart>
        <c:grouping val="standard"/>
        <c:varyColors val="0"/>
        <c:ser>
          <c:idx val="0"/>
          <c:order val="0"/>
          <c:tx>
            <c:strRef>
              <c:f>'stats par univers'!$A$3</c:f>
              <c:strCache>
                <c:ptCount val="1"/>
                <c:pt idx="0">
                  <c:v>Afrique</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univers'!$B$3:$AR$3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2</c:v>
                </c:pt>
                <c:pt idx="31">
                  <c:v>0</c:v>
                </c:pt>
                <c:pt idx="32">
                  <c:v>0</c:v>
                </c:pt>
                <c:pt idx="33">
                  <c:v>0</c:v>
                </c:pt>
                <c:pt idx="34">
                  <c:v>0</c:v>
                </c:pt>
                <c:pt idx="35">
                  <c:v>1</c:v>
                </c:pt>
                <c:pt idx="36">
                  <c:v>0</c:v>
                </c:pt>
                <c:pt idx="37">
                  <c:v>1</c:v>
                </c:pt>
                <c:pt idx="38">
                  <c:v>0</c:v>
                </c:pt>
                <c:pt idx="39">
                  <c:v>0</c:v>
                </c:pt>
                <c:pt idx="40">
                  <c:v>0</c:v>
                </c:pt>
                <c:pt idx="41">
                  <c:v>0</c:v>
                </c:pt>
                <c:pt idx="42">
                  <c:v>0</c:v>
                </c:pt>
              </c:numCache>
            </c:numRef>
          </c:val>
          <c:smooth val="0"/>
        </c:ser>
        <c:ser>
          <c:idx val="1"/>
          <c:order val="1"/>
          <c:tx>
            <c:strRef>
              <c:f>'stats par univers'!$A$4</c:f>
              <c:strCache>
                <c:ptCount val="1"/>
                <c:pt idx="0">
                  <c:v>Amérique du sud</c:v>
                </c:pt>
              </c:strCache>
            </c:strRef>
          </c:tx>
          <c:spPr>
            <a:solidFill>
              <a:srgbClr val="ff420e"/>
            </a:solidFill>
            <a:ln w="28800">
              <a:solidFill>
                <a:srgbClr val="ff420e"/>
              </a:solidFill>
              <a:round/>
            </a:ln>
          </c:spPr>
          <c:marker>
            <c:symbol val="diamond"/>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univers'!$B$4:$AR$4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1</c:v>
                </c:pt>
                <c:pt idx="24">
                  <c:v>0</c:v>
                </c:pt>
                <c:pt idx="25">
                  <c:v>0</c:v>
                </c:pt>
                <c:pt idx="26">
                  <c:v>0</c:v>
                </c:pt>
                <c:pt idx="27">
                  <c:v>0</c:v>
                </c:pt>
                <c:pt idx="28">
                  <c:v>2</c:v>
                </c:pt>
                <c:pt idx="29">
                  <c:v>0</c:v>
                </c:pt>
                <c:pt idx="30">
                  <c:v>2</c:v>
                </c:pt>
                <c:pt idx="31">
                  <c:v>1</c:v>
                </c:pt>
                <c:pt idx="32">
                  <c:v>0</c:v>
                </c:pt>
                <c:pt idx="33">
                  <c:v>0</c:v>
                </c:pt>
                <c:pt idx="34">
                  <c:v>2</c:v>
                </c:pt>
                <c:pt idx="35">
                  <c:v>1</c:v>
                </c:pt>
                <c:pt idx="36">
                  <c:v>1</c:v>
                </c:pt>
                <c:pt idx="37">
                  <c:v>0</c:v>
                </c:pt>
                <c:pt idx="38">
                  <c:v>0</c:v>
                </c:pt>
                <c:pt idx="39">
                  <c:v>4</c:v>
                </c:pt>
                <c:pt idx="40">
                  <c:v>1</c:v>
                </c:pt>
                <c:pt idx="41">
                  <c:v>0</c:v>
                </c:pt>
                <c:pt idx="42">
                  <c:v>0</c:v>
                </c:pt>
              </c:numCache>
            </c:numRef>
          </c:val>
          <c:smooth val="0"/>
        </c:ser>
        <c:ser>
          <c:idx val="2"/>
          <c:order val="2"/>
          <c:tx>
            <c:strRef>
              <c:f>'stats par univers'!$A$5</c:f>
              <c:strCache>
                <c:ptCount val="1"/>
                <c:pt idx="0">
                  <c:v>Angleterre/Irlande (contemporain)</c:v>
                </c:pt>
              </c:strCache>
            </c:strRef>
          </c:tx>
          <c:spPr>
            <a:solidFill>
              <a:srgbClr val="ffd320"/>
            </a:solidFill>
            <a:ln w="28800">
              <a:solidFill>
                <a:srgbClr val="ffd320"/>
              </a:solidFill>
              <a:round/>
            </a:ln>
          </c:spPr>
          <c:marker>
            <c:symbol val="triangl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univers'!$B$5:$AR$5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1</c:v>
                </c:pt>
                <c:pt idx="28">
                  <c:v>1</c:v>
                </c:pt>
                <c:pt idx="29">
                  <c:v>1</c:v>
                </c:pt>
                <c:pt idx="30">
                  <c:v>2</c:v>
                </c:pt>
                <c:pt idx="31">
                  <c:v>2</c:v>
                </c:pt>
                <c:pt idx="32">
                  <c:v>1</c:v>
                </c:pt>
                <c:pt idx="33">
                  <c:v>1</c:v>
                </c:pt>
                <c:pt idx="34">
                  <c:v>1</c:v>
                </c:pt>
                <c:pt idx="35">
                  <c:v>0</c:v>
                </c:pt>
                <c:pt idx="36">
                  <c:v>2</c:v>
                </c:pt>
                <c:pt idx="37">
                  <c:v>3</c:v>
                </c:pt>
                <c:pt idx="38">
                  <c:v>1</c:v>
                </c:pt>
                <c:pt idx="39">
                  <c:v>0</c:v>
                </c:pt>
                <c:pt idx="40">
                  <c:v>1</c:v>
                </c:pt>
                <c:pt idx="41">
                  <c:v>0</c:v>
                </c:pt>
                <c:pt idx="42">
                  <c:v>0</c:v>
                </c:pt>
              </c:numCache>
            </c:numRef>
          </c:val>
          <c:smooth val="0"/>
        </c:ser>
        <c:ser>
          <c:idx val="3"/>
          <c:order val="3"/>
          <c:tx>
            <c:strRef>
              <c:f>'stats par univers'!$A$6</c:f>
              <c:strCache>
                <c:ptCount val="1"/>
                <c:pt idx="0">
                  <c:v>Angleterre/Irlande (mythologique)</c:v>
                </c:pt>
              </c:strCache>
            </c:strRef>
          </c:tx>
          <c:spPr>
            <a:solidFill>
              <a:srgbClr val="579d1c"/>
            </a:solidFill>
            <a:ln w="28800">
              <a:solidFill>
                <a:srgbClr val="579d1c"/>
              </a:solidFill>
              <a:round/>
            </a:ln>
          </c:spPr>
          <c:marker>
            <c:symbol val="triangl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univers'!$B$6:$AR$6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0</c:v>
                </c:pt>
                <c:pt idx="13">
                  <c:v>1</c:v>
                </c:pt>
                <c:pt idx="14">
                  <c:v>0</c:v>
                </c:pt>
                <c:pt idx="15">
                  <c:v>0</c:v>
                </c:pt>
                <c:pt idx="16">
                  <c:v>0</c:v>
                </c:pt>
                <c:pt idx="17">
                  <c:v>0</c:v>
                </c:pt>
                <c:pt idx="18">
                  <c:v>0</c:v>
                </c:pt>
                <c:pt idx="19">
                  <c:v>0</c:v>
                </c:pt>
                <c:pt idx="20">
                  <c:v>0</c:v>
                </c:pt>
                <c:pt idx="21">
                  <c:v>0</c:v>
                </c:pt>
                <c:pt idx="22">
                  <c:v>0</c:v>
                </c:pt>
                <c:pt idx="23">
                  <c:v>1</c:v>
                </c:pt>
                <c:pt idx="24">
                  <c:v>0</c:v>
                </c:pt>
                <c:pt idx="25">
                  <c:v>0</c:v>
                </c:pt>
                <c:pt idx="26">
                  <c:v>1</c:v>
                </c:pt>
                <c:pt idx="27">
                  <c:v>0</c:v>
                </c:pt>
                <c:pt idx="28">
                  <c:v>0</c:v>
                </c:pt>
                <c:pt idx="29">
                  <c:v>0</c:v>
                </c:pt>
                <c:pt idx="30">
                  <c:v>0</c:v>
                </c:pt>
                <c:pt idx="31">
                  <c:v>0</c:v>
                </c:pt>
                <c:pt idx="32">
                  <c:v>0</c:v>
                </c:pt>
                <c:pt idx="33">
                  <c:v>0</c:v>
                </c:pt>
                <c:pt idx="34">
                  <c:v>0</c:v>
                </c:pt>
                <c:pt idx="35">
                  <c:v>0</c:v>
                </c:pt>
                <c:pt idx="36">
                  <c:v>0</c:v>
                </c:pt>
                <c:pt idx="37">
                  <c:v>0</c:v>
                </c:pt>
                <c:pt idx="38">
                  <c:v>0</c:v>
                </c:pt>
                <c:pt idx="39">
                  <c:v>1</c:v>
                </c:pt>
                <c:pt idx="40">
                  <c:v>0</c:v>
                </c:pt>
                <c:pt idx="41">
                  <c:v>0</c:v>
                </c:pt>
                <c:pt idx="42">
                  <c:v>0</c:v>
                </c:pt>
              </c:numCache>
            </c:numRef>
          </c:val>
          <c:smooth val="0"/>
        </c:ser>
        <c:ser>
          <c:idx val="4"/>
          <c:order val="4"/>
          <c:tx>
            <c:strRef>
              <c:f>'stats par univers'!$A$7</c:f>
              <c:strCache>
                <c:ptCount val="1"/>
                <c:pt idx="0">
                  <c:v>Apocalyptique</c:v>
                </c:pt>
              </c:strCache>
            </c:strRef>
          </c:tx>
          <c:spPr>
            <a:solidFill>
              <a:srgbClr val="7e0021"/>
            </a:solidFill>
            <a:ln w="28800">
              <a:solidFill>
                <a:srgbClr val="7e0021"/>
              </a:solidFill>
              <a:round/>
            </a:ln>
          </c:spPr>
          <c:marker>
            <c:symbol val="triangl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univers'!$B$7:$AR$7</c:f>
              <c:numCache>
                <c:formatCode>General</c:formatCode>
                <c:ptCount val="43"/>
                <c:pt idx="0">
                  <c:v>0</c:v>
                </c:pt>
                <c:pt idx="1">
                  <c:v>0</c:v>
                </c:pt>
                <c:pt idx="2">
                  <c:v>0</c:v>
                </c:pt>
                <c:pt idx="3">
                  <c:v>0</c:v>
                </c:pt>
                <c:pt idx="4">
                  <c:v>0</c:v>
                </c:pt>
                <c:pt idx="5">
                  <c:v>1</c:v>
                </c:pt>
                <c:pt idx="6">
                  <c:v>0</c:v>
                </c:pt>
                <c:pt idx="7">
                  <c:v>0</c:v>
                </c:pt>
                <c:pt idx="8">
                  <c:v>0</c:v>
                </c:pt>
                <c:pt idx="9">
                  <c:v>0</c:v>
                </c:pt>
                <c:pt idx="10">
                  <c:v>0</c:v>
                </c:pt>
                <c:pt idx="11">
                  <c:v>1</c:v>
                </c:pt>
                <c:pt idx="12">
                  <c:v>1</c:v>
                </c:pt>
                <c:pt idx="13">
                  <c:v>0</c:v>
                </c:pt>
                <c:pt idx="14">
                  <c:v>0</c:v>
                </c:pt>
                <c:pt idx="15">
                  <c:v>0</c:v>
                </c:pt>
                <c:pt idx="16">
                  <c:v>0</c:v>
                </c:pt>
                <c:pt idx="17">
                  <c:v>0</c:v>
                </c:pt>
                <c:pt idx="18">
                  <c:v>0</c:v>
                </c:pt>
                <c:pt idx="19">
                  <c:v>0</c:v>
                </c:pt>
                <c:pt idx="20">
                  <c:v>0</c:v>
                </c:pt>
                <c:pt idx="21">
                  <c:v>0</c:v>
                </c:pt>
                <c:pt idx="22">
                  <c:v>0</c:v>
                </c:pt>
                <c:pt idx="23">
                  <c:v>0</c:v>
                </c:pt>
                <c:pt idx="24">
                  <c:v>1</c:v>
                </c:pt>
                <c:pt idx="25">
                  <c:v>0</c:v>
                </c:pt>
                <c:pt idx="26">
                  <c:v>1</c:v>
                </c:pt>
                <c:pt idx="27">
                  <c:v>1</c:v>
                </c:pt>
                <c:pt idx="28">
                  <c:v>0</c:v>
                </c:pt>
                <c:pt idx="29">
                  <c:v>3</c:v>
                </c:pt>
                <c:pt idx="30">
                  <c:v>2</c:v>
                </c:pt>
                <c:pt idx="31">
                  <c:v>3</c:v>
                </c:pt>
                <c:pt idx="32">
                  <c:v>0</c:v>
                </c:pt>
                <c:pt idx="33">
                  <c:v>1</c:v>
                </c:pt>
                <c:pt idx="34">
                  <c:v>1</c:v>
                </c:pt>
                <c:pt idx="35">
                  <c:v>3</c:v>
                </c:pt>
                <c:pt idx="36">
                  <c:v>3</c:v>
                </c:pt>
                <c:pt idx="37">
                  <c:v>1</c:v>
                </c:pt>
                <c:pt idx="38">
                  <c:v>3</c:v>
                </c:pt>
                <c:pt idx="39">
                  <c:v>0</c:v>
                </c:pt>
                <c:pt idx="40">
                  <c:v>4</c:v>
                </c:pt>
                <c:pt idx="41">
                  <c:v>0</c:v>
                </c:pt>
                <c:pt idx="42">
                  <c:v>0</c:v>
                </c:pt>
              </c:numCache>
            </c:numRef>
          </c:val>
          <c:smooth val="0"/>
        </c:ser>
        <c:ser>
          <c:idx val="5"/>
          <c:order val="5"/>
          <c:tx>
            <c:strRef>
              <c:f>'stats par univers'!$A$8</c:f>
              <c:strCache>
                <c:ptCount val="1"/>
                <c:pt idx="0">
                  <c:v>Australie</c:v>
                </c:pt>
              </c:strCache>
            </c:strRef>
          </c:tx>
          <c:spPr>
            <a:solidFill>
              <a:srgbClr val="83caff"/>
            </a:solidFill>
            <a:ln w="28800">
              <a:solidFill>
                <a:srgbClr val="83caff"/>
              </a:solidFill>
              <a:round/>
            </a:ln>
          </c:spPr>
          <c:marker>
            <c:symbol val="triangl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univers'!$B$8:$AR$8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c:v>
                </c:pt>
                <c:pt idx="34">
                  <c:v>0</c:v>
                </c:pt>
                <c:pt idx="35">
                  <c:v>0</c:v>
                </c:pt>
                <c:pt idx="36">
                  <c:v>0</c:v>
                </c:pt>
                <c:pt idx="37">
                  <c:v>0</c:v>
                </c:pt>
                <c:pt idx="38">
                  <c:v>0</c:v>
                </c:pt>
                <c:pt idx="39">
                  <c:v>0</c:v>
                </c:pt>
                <c:pt idx="40">
                  <c:v>0</c:v>
                </c:pt>
                <c:pt idx="41">
                  <c:v>0</c:v>
                </c:pt>
                <c:pt idx="42">
                  <c:v>0</c:v>
                </c:pt>
              </c:numCache>
            </c:numRef>
          </c:val>
          <c:smooth val="0"/>
        </c:ser>
        <c:ser>
          <c:idx val="6"/>
          <c:order val="6"/>
          <c:tx>
            <c:strRef>
              <c:f>'stats par univers'!$A$9</c:f>
              <c:strCache>
                <c:ptCount val="1"/>
                <c:pt idx="0">
                  <c:v>Boheme</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univers'!$B$9:$AR$9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c:v>
                </c:pt>
                <c:pt idx="39">
                  <c:v>0</c:v>
                </c:pt>
                <c:pt idx="40">
                  <c:v>0</c:v>
                </c:pt>
                <c:pt idx="41">
                  <c:v>0</c:v>
                </c:pt>
                <c:pt idx="42">
                  <c:v>0</c:v>
                </c:pt>
              </c:numCache>
            </c:numRef>
          </c:val>
          <c:smooth val="0"/>
        </c:ser>
        <c:ser>
          <c:idx val="7"/>
          <c:order val="7"/>
          <c:tx>
            <c:strRef>
              <c:f>'stats par univers'!$A$10</c:f>
              <c:strCache>
                <c:ptCount val="1"/>
                <c:pt idx="0">
                  <c:v>Chine et Tibet</c:v>
                </c:pt>
              </c:strCache>
            </c:strRef>
          </c:tx>
          <c:spPr>
            <a:solidFill>
              <a:srgbClr val="aecf00"/>
            </a:solidFill>
            <a:ln w="28800">
              <a:solidFill>
                <a:srgbClr val="aecf00"/>
              </a:solidFill>
              <a:round/>
            </a:ln>
          </c:spPr>
          <c:marker>
            <c:symbol val="squar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univers'!$B$10:$AR$10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1</c:v>
                </c:pt>
                <c:pt idx="23">
                  <c:v>0</c:v>
                </c:pt>
                <c:pt idx="24">
                  <c:v>1</c:v>
                </c:pt>
                <c:pt idx="25">
                  <c:v>0</c:v>
                </c:pt>
                <c:pt idx="26">
                  <c:v>1</c:v>
                </c:pt>
                <c:pt idx="27">
                  <c:v>0</c:v>
                </c:pt>
                <c:pt idx="28">
                  <c:v>0</c:v>
                </c:pt>
                <c:pt idx="29">
                  <c:v>0</c:v>
                </c:pt>
                <c:pt idx="30">
                  <c:v>0</c:v>
                </c:pt>
                <c:pt idx="31">
                  <c:v>0</c:v>
                </c:pt>
                <c:pt idx="32">
                  <c:v>0</c:v>
                </c:pt>
                <c:pt idx="33">
                  <c:v>2</c:v>
                </c:pt>
                <c:pt idx="34">
                  <c:v>1</c:v>
                </c:pt>
                <c:pt idx="35">
                  <c:v>2</c:v>
                </c:pt>
                <c:pt idx="36">
                  <c:v>0</c:v>
                </c:pt>
                <c:pt idx="37">
                  <c:v>0</c:v>
                </c:pt>
                <c:pt idx="38">
                  <c:v>1</c:v>
                </c:pt>
                <c:pt idx="39">
                  <c:v>1</c:v>
                </c:pt>
                <c:pt idx="40">
                  <c:v>0</c:v>
                </c:pt>
                <c:pt idx="41">
                  <c:v>0</c:v>
                </c:pt>
                <c:pt idx="42">
                  <c:v>0</c:v>
                </c:pt>
              </c:numCache>
            </c:numRef>
          </c:val>
          <c:smooth val="0"/>
        </c:ser>
        <c:ser>
          <c:idx val="8"/>
          <c:order val="8"/>
          <c:tx>
            <c:strRef>
              <c:f>'stats par univers'!$A$11</c:f>
              <c:strCache>
                <c:ptCount val="1"/>
                <c:pt idx="0">
                  <c:v>Cromignon</c:v>
                </c:pt>
              </c:strCache>
            </c:strRef>
          </c:tx>
          <c:spPr>
            <a:solidFill>
              <a:srgbClr val="4b1f6f"/>
            </a:solidFill>
            <a:ln w="28800">
              <a:solidFill>
                <a:srgbClr val="4b1f6f"/>
              </a:solidFill>
              <a:round/>
            </a:ln>
          </c:spPr>
          <c:marker>
            <c:symbol val="circl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univers'!$B$11:$AR$11</c:f>
              <c:numCache>
                <c:formatCode>General</c:formatCode>
                <c:ptCount val="43"/>
                <c:pt idx="0">
                  <c:v>0</c:v>
                </c:pt>
                <c:pt idx="1">
                  <c:v>0</c:v>
                </c:pt>
                <c:pt idx="2">
                  <c:v>0</c:v>
                </c:pt>
                <c:pt idx="3">
                  <c:v>0</c:v>
                </c:pt>
                <c:pt idx="4">
                  <c:v>0</c:v>
                </c:pt>
                <c:pt idx="5">
                  <c:v>0</c:v>
                </c:pt>
                <c:pt idx="6">
                  <c:v>0</c:v>
                </c:pt>
                <c:pt idx="7">
                  <c:v>0</c:v>
                </c:pt>
                <c:pt idx="8">
                  <c:v>2</c:v>
                </c:pt>
                <c:pt idx="9">
                  <c:v>2</c:v>
                </c:pt>
                <c:pt idx="10">
                  <c:v>5</c:v>
                </c:pt>
                <c:pt idx="11">
                  <c:v>7</c:v>
                </c:pt>
                <c:pt idx="12">
                  <c:v>8</c:v>
                </c:pt>
                <c:pt idx="13">
                  <c:v>8</c:v>
                </c:pt>
                <c:pt idx="14">
                  <c:v>5</c:v>
                </c:pt>
                <c:pt idx="15">
                  <c:v>3</c:v>
                </c:pt>
                <c:pt idx="16">
                  <c:v>5</c:v>
                </c:pt>
                <c:pt idx="17">
                  <c:v>2</c:v>
                </c:pt>
                <c:pt idx="18">
                  <c:v>2</c:v>
                </c:pt>
                <c:pt idx="19">
                  <c:v>1</c:v>
                </c:pt>
                <c:pt idx="20">
                  <c:v>1</c:v>
                </c:pt>
                <c:pt idx="21">
                  <c:v>2</c:v>
                </c:pt>
                <c:pt idx="22">
                  <c:v>3</c:v>
                </c:pt>
                <c:pt idx="23">
                  <c:v>2</c:v>
                </c:pt>
                <c:pt idx="24">
                  <c:v>4</c:v>
                </c:pt>
                <c:pt idx="25">
                  <c:v>2</c:v>
                </c:pt>
                <c:pt idx="26">
                  <c:v>3</c:v>
                </c:pt>
                <c:pt idx="27">
                  <c:v>4</c:v>
                </c:pt>
                <c:pt idx="28">
                  <c:v>6</c:v>
                </c:pt>
                <c:pt idx="29">
                  <c:v>0</c:v>
                </c:pt>
                <c:pt idx="30">
                  <c:v>5</c:v>
                </c:pt>
                <c:pt idx="31">
                  <c:v>0</c:v>
                </c:pt>
                <c:pt idx="32">
                  <c:v>0</c:v>
                </c:pt>
                <c:pt idx="33">
                  <c:v>2</c:v>
                </c:pt>
                <c:pt idx="34">
                  <c:v>2</c:v>
                </c:pt>
                <c:pt idx="35">
                  <c:v>2</c:v>
                </c:pt>
                <c:pt idx="36">
                  <c:v>6</c:v>
                </c:pt>
                <c:pt idx="37">
                  <c:v>8</c:v>
                </c:pt>
                <c:pt idx="38">
                  <c:v>8</c:v>
                </c:pt>
                <c:pt idx="39">
                  <c:v>5</c:v>
                </c:pt>
                <c:pt idx="40">
                  <c:v>7</c:v>
                </c:pt>
                <c:pt idx="41">
                  <c:v>7</c:v>
                </c:pt>
                <c:pt idx="42">
                  <c:v>0</c:v>
                </c:pt>
              </c:numCache>
            </c:numRef>
          </c:val>
          <c:smooth val="0"/>
        </c:ser>
        <c:ser>
          <c:idx val="9"/>
          <c:order val="9"/>
          <c:tx>
            <c:strRef>
              <c:f>'stats par univers'!$A$12</c:f>
              <c:strCache>
                <c:ptCount val="1"/>
                <c:pt idx="0">
                  <c:v>Dark/inquiétant</c:v>
                </c:pt>
              </c:strCache>
            </c:strRef>
          </c:tx>
          <c:spPr>
            <a:solidFill>
              <a:srgbClr val="ff950e"/>
            </a:solidFill>
            <a:ln w="28800">
              <a:solidFill>
                <a:srgbClr val="ff950e"/>
              </a:solidFill>
              <a:round/>
            </a:ln>
          </c:spPr>
          <c:marker>
            <c:symbol val="squar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univers'!$B$12:$AR$12</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2</c:v>
                </c:pt>
                <c:pt idx="12">
                  <c:v>1</c:v>
                </c:pt>
                <c:pt idx="13">
                  <c:v>1</c:v>
                </c:pt>
                <c:pt idx="14">
                  <c:v>2</c:v>
                </c:pt>
                <c:pt idx="15">
                  <c:v>0</c:v>
                </c:pt>
                <c:pt idx="16">
                  <c:v>3</c:v>
                </c:pt>
                <c:pt idx="17">
                  <c:v>3</c:v>
                </c:pt>
                <c:pt idx="18">
                  <c:v>3</c:v>
                </c:pt>
                <c:pt idx="19">
                  <c:v>5</c:v>
                </c:pt>
                <c:pt idx="20">
                  <c:v>3</c:v>
                </c:pt>
                <c:pt idx="21">
                  <c:v>2</c:v>
                </c:pt>
                <c:pt idx="22">
                  <c:v>1</c:v>
                </c:pt>
                <c:pt idx="23">
                  <c:v>2</c:v>
                </c:pt>
                <c:pt idx="24">
                  <c:v>3</c:v>
                </c:pt>
                <c:pt idx="25">
                  <c:v>2</c:v>
                </c:pt>
                <c:pt idx="26">
                  <c:v>4</c:v>
                </c:pt>
                <c:pt idx="27">
                  <c:v>2</c:v>
                </c:pt>
                <c:pt idx="28">
                  <c:v>5</c:v>
                </c:pt>
                <c:pt idx="29">
                  <c:v>7</c:v>
                </c:pt>
                <c:pt idx="30">
                  <c:v>5</c:v>
                </c:pt>
                <c:pt idx="31">
                  <c:v>5</c:v>
                </c:pt>
                <c:pt idx="32">
                  <c:v>5</c:v>
                </c:pt>
                <c:pt idx="33">
                  <c:v>3</c:v>
                </c:pt>
                <c:pt idx="34">
                  <c:v>6</c:v>
                </c:pt>
                <c:pt idx="35">
                  <c:v>16</c:v>
                </c:pt>
                <c:pt idx="36">
                  <c:v>16</c:v>
                </c:pt>
                <c:pt idx="37">
                  <c:v>12</c:v>
                </c:pt>
                <c:pt idx="38">
                  <c:v>11</c:v>
                </c:pt>
                <c:pt idx="39">
                  <c:v>9</c:v>
                </c:pt>
                <c:pt idx="40">
                  <c:v>17</c:v>
                </c:pt>
                <c:pt idx="41">
                  <c:v>9</c:v>
                </c:pt>
                <c:pt idx="42">
                  <c:v>0</c:v>
                </c:pt>
              </c:numCache>
            </c:numRef>
          </c:val>
          <c:smooth val="0"/>
        </c:ser>
        <c:ser>
          <c:idx val="10"/>
          <c:order val="10"/>
          <c:tx>
            <c:strRef>
              <c:f>'stats par univers'!$A$13</c:f>
              <c:strCache>
                <c:ptCount val="1"/>
                <c:pt idx="0">
                  <c:v>Dystopique</c:v>
                </c:pt>
              </c:strCache>
            </c:strRef>
          </c:tx>
          <c:spPr>
            <a:solidFill>
              <a:srgbClr val="c5000b"/>
            </a:solidFill>
            <a:ln w="28800">
              <a:solidFill>
                <a:srgbClr val="c5000b"/>
              </a:solidFill>
              <a:round/>
            </a:ln>
          </c:spPr>
          <c:marker>
            <c:symbol val="x"/>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univers'!$B$13:$AR$13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2</c:v>
                </c:pt>
                <c:pt idx="17">
                  <c:v>2</c:v>
                </c:pt>
                <c:pt idx="18">
                  <c:v>1</c:v>
                </c:pt>
                <c:pt idx="19">
                  <c:v>1</c:v>
                </c:pt>
                <c:pt idx="20">
                  <c:v>0</c:v>
                </c:pt>
                <c:pt idx="21">
                  <c:v>1</c:v>
                </c:pt>
                <c:pt idx="22">
                  <c:v>0</c:v>
                </c:pt>
                <c:pt idx="23">
                  <c:v>2</c:v>
                </c:pt>
                <c:pt idx="24">
                  <c:v>1</c:v>
                </c:pt>
                <c:pt idx="25">
                  <c:v>0</c:v>
                </c:pt>
                <c:pt idx="26">
                  <c:v>0</c:v>
                </c:pt>
                <c:pt idx="27">
                  <c:v>2</c:v>
                </c:pt>
                <c:pt idx="28">
                  <c:v>1</c:v>
                </c:pt>
                <c:pt idx="29">
                  <c:v>2</c:v>
                </c:pt>
                <c:pt idx="30">
                  <c:v>1</c:v>
                </c:pt>
                <c:pt idx="31">
                  <c:v>3</c:v>
                </c:pt>
                <c:pt idx="32">
                  <c:v>6</c:v>
                </c:pt>
                <c:pt idx="33">
                  <c:v>5</c:v>
                </c:pt>
                <c:pt idx="34">
                  <c:v>5</c:v>
                </c:pt>
                <c:pt idx="35">
                  <c:v>9</c:v>
                </c:pt>
                <c:pt idx="36">
                  <c:v>6</c:v>
                </c:pt>
                <c:pt idx="37">
                  <c:v>5</c:v>
                </c:pt>
                <c:pt idx="38">
                  <c:v>6</c:v>
                </c:pt>
                <c:pt idx="39">
                  <c:v>8</c:v>
                </c:pt>
                <c:pt idx="40">
                  <c:v>7</c:v>
                </c:pt>
                <c:pt idx="41">
                  <c:v>0</c:v>
                </c:pt>
                <c:pt idx="42">
                  <c:v>0</c:v>
                </c:pt>
              </c:numCache>
            </c:numRef>
          </c:val>
          <c:smooth val="0"/>
        </c:ser>
        <c:ser>
          <c:idx val="11"/>
          <c:order val="11"/>
          <c:tx>
            <c:strRef>
              <c:f>'stats par univers'!$A$14</c:f>
              <c:strCache>
                <c:ptCount val="1"/>
                <c:pt idx="0">
                  <c:v>Ecosse</c:v>
                </c:pt>
              </c:strCache>
            </c:strRef>
          </c:tx>
          <c:spPr>
            <a:solidFill>
              <a:srgbClr val="0084d1"/>
            </a:solidFill>
            <a:ln w="28800">
              <a:solidFill>
                <a:srgbClr val="0084d1"/>
              </a:solidFill>
              <a:round/>
            </a:ln>
          </c:spPr>
          <c:marker>
            <c:symbol val="plus"/>
            <c:size val="8"/>
            <c:spPr>
              <a:solidFill>
                <a:srgbClr val="0084d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univers'!$B$14:$AR$14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0</c:v>
                </c:pt>
                <c:pt idx="30">
                  <c:v>0</c:v>
                </c:pt>
                <c:pt idx="31">
                  <c:v>0</c:v>
                </c:pt>
                <c:pt idx="32">
                  <c:v>0</c:v>
                </c:pt>
                <c:pt idx="33">
                  <c:v>0</c:v>
                </c:pt>
                <c:pt idx="34">
                  <c:v>0</c:v>
                </c:pt>
                <c:pt idx="35">
                  <c:v>1</c:v>
                </c:pt>
                <c:pt idx="36">
                  <c:v>0</c:v>
                </c:pt>
                <c:pt idx="37">
                  <c:v>0</c:v>
                </c:pt>
                <c:pt idx="38">
                  <c:v>0</c:v>
                </c:pt>
                <c:pt idx="39">
                  <c:v>0</c:v>
                </c:pt>
                <c:pt idx="40">
                  <c:v>0</c:v>
                </c:pt>
                <c:pt idx="41">
                  <c:v>0</c:v>
                </c:pt>
                <c:pt idx="42">
                  <c:v>0</c:v>
                </c:pt>
              </c:numCache>
            </c:numRef>
          </c:val>
          <c:smooth val="0"/>
        </c:ser>
        <c:ser>
          <c:idx val="12"/>
          <c:order val="12"/>
          <c:tx>
            <c:strRef>
              <c:f>'stats par univers'!$A$15</c:f>
              <c:strCache>
                <c:ptCount val="1"/>
                <c:pt idx="0">
                  <c:v>Egypte antique</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univers'!$B$15:$AR$15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1</c:v>
                </c:pt>
                <c:pt idx="24">
                  <c:v>0</c:v>
                </c:pt>
                <c:pt idx="25">
                  <c:v>0</c:v>
                </c:pt>
                <c:pt idx="26">
                  <c:v>0</c:v>
                </c:pt>
                <c:pt idx="27">
                  <c:v>0</c:v>
                </c:pt>
                <c:pt idx="28">
                  <c:v>0</c:v>
                </c:pt>
                <c:pt idx="29">
                  <c:v>0</c:v>
                </c:pt>
                <c:pt idx="30">
                  <c:v>0</c:v>
                </c:pt>
                <c:pt idx="31">
                  <c:v>0</c:v>
                </c:pt>
                <c:pt idx="32">
                  <c:v>0</c:v>
                </c:pt>
                <c:pt idx="33">
                  <c:v>1</c:v>
                </c:pt>
                <c:pt idx="34">
                  <c:v>0</c:v>
                </c:pt>
                <c:pt idx="35">
                  <c:v>0</c:v>
                </c:pt>
                <c:pt idx="36">
                  <c:v>1</c:v>
                </c:pt>
                <c:pt idx="37">
                  <c:v>0</c:v>
                </c:pt>
                <c:pt idx="38">
                  <c:v>1</c:v>
                </c:pt>
                <c:pt idx="39">
                  <c:v>0</c:v>
                </c:pt>
                <c:pt idx="40">
                  <c:v>0</c:v>
                </c:pt>
                <c:pt idx="41">
                  <c:v>0</c:v>
                </c:pt>
                <c:pt idx="42">
                  <c:v>0</c:v>
                </c:pt>
              </c:numCache>
            </c:numRef>
          </c:val>
          <c:smooth val="0"/>
        </c:ser>
        <c:ser>
          <c:idx val="13"/>
          <c:order val="13"/>
          <c:tx>
            <c:strRef>
              <c:f>'stats par univers'!$A$16</c:f>
              <c:strCache>
                <c:ptCount val="1"/>
                <c:pt idx="0">
                  <c:v>France antique/gauloise</c:v>
                </c:pt>
              </c:strCache>
            </c:strRef>
          </c:tx>
          <c:spPr>
            <a:solidFill>
              <a:srgbClr val="ff420e"/>
            </a:solidFill>
            <a:ln w="28800">
              <a:solidFill>
                <a:srgbClr val="ff420e"/>
              </a:solidFill>
              <a:round/>
            </a:ln>
          </c:spPr>
          <c:marker>
            <c:symbol val="dash"/>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univers'!$B$16:$AR$16</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c:v>
                </c:pt>
                <c:pt idx="38">
                  <c:v>1</c:v>
                </c:pt>
                <c:pt idx="39">
                  <c:v>1</c:v>
                </c:pt>
                <c:pt idx="40">
                  <c:v>0</c:v>
                </c:pt>
                <c:pt idx="41">
                  <c:v>0</c:v>
                </c:pt>
                <c:pt idx="42">
                  <c:v>0</c:v>
                </c:pt>
              </c:numCache>
            </c:numRef>
          </c:val>
          <c:smooth val="0"/>
        </c:ser>
        <c:ser>
          <c:idx val="14"/>
          <c:order val="14"/>
          <c:tx>
            <c:strRef>
              <c:f>'stats par univers'!$A$17</c:f>
              <c:strCache>
                <c:ptCount val="1"/>
                <c:pt idx="0">
                  <c:v>France contemporaine</c:v>
                </c:pt>
              </c:strCache>
            </c:strRef>
          </c:tx>
          <c:spPr>
            <a:solidFill>
              <a:srgbClr val="ffd320"/>
            </a:solidFill>
            <a:ln w="28800">
              <a:solidFill>
                <a:srgbClr val="ffd320"/>
              </a:solidFill>
              <a:round/>
            </a:ln>
          </c:spPr>
          <c:marker>
            <c:symbol val="squar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univers'!$B$17:$AR$17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1</c:v>
                </c:pt>
                <c:pt idx="23">
                  <c:v>1</c:v>
                </c:pt>
                <c:pt idx="24">
                  <c:v>0</c:v>
                </c:pt>
                <c:pt idx="25">
                  <c:v>0</c:v>
                </c:pt>
                <c:pt idx="26">
                  <c:v>0</c:v>
                </c:pt>
                <c:pt idx="27">
                  <c:v>0</c:v>
                </c:pt>
                <c:pt idx="28">
                  <c:v>2</c:v>
                </c:pt>
                <c:pt idx="29">
                  <c:v>0</c:v>
                </c:pt>
                <c:pt idx="30">
                  <c:v>0</c:v>
                </c:pt>
                <c:pt idx="31">
                  <c:v>1</c:v>
                </c:pt>
                <c:pt idx="32">
                  <c:v>2</c:v>
                </c:pt>
                <c:pt idx="33">
                  <c:v>1</c:v>
                </c:pt>
                <c:pt idx="34">
                  <c:v>1</c:v>
                </c:pt>
                <c:pt idx="35">
                  <c:v>1</c:v>
                </c:pt>
                <c:pt idx="36">
                  <c:v>0</c:v>
                </c:pt>
                <c:pt idx="37">
                  <c:v>0</c:v>
                </c:pt>
                <c:pt idx="38">
                  <c:v>0</c:v>
                </c:pt>
                <c:pt idx="39">
                  <c:v>0</c:v>
                </c:pt>
                <c:pt idx="40">
                  <c:v>1</c:v>
                </c:pt>
                <c:pt idx="41">
                  <c:v>0</c:v>
                </c:pt>
                <c:pt idx="42">
                  <c:v>0</c:v>
                </c:pt>
              </c:numCache>
            </c:numRef>
          </c:val>
          <c:smooth val="0"/>
        </c:ser>
        <c:ser>
          <c:idx val="15"/>
          <c:order val="15"/>
          <c:tx>
            <c:strRef>
              <c:f>'stats par univers'!$A$18</c:f>
              <c:strCache>
                <c:ptCount val="1"/>
                <c:pt idx="0">
                  <c:v>France médiévale/moderne</c:v>
                </c:pt>
              </c:strCache>
            </c:strRef>
          </c:tx>
          <c:spPr>
            <a:solidFill>
              <a:srgbClr val="579d1c"/>
            </a:solidFill>
            <a:ln w="28800">
              <a:solidFill>
                <a:srgbClr val="579d1c"/>
              </a:solidFill>
              <a:round/>
            </a:ln>
          </c:spPr>
          <c:marker>
            <c:symbol val="squar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univers'!$B$18:$AR$18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1</c:v>
                </c:pt>
                <c:pt idx="27">
                  <c:v>0</c:v>
                </c:pt>
                <c:pt idx="28">
                  <c:v>0</c:v>
                </c:pt>
                <c:pt idx="29">
                  <c:v>0</c:v>
                </c:pt>
                <c:pt idx="30">
                  <c:v>0</c:v>
                </c:pt>
                <c:pt idx="31">
                  <c:v>1</c:v>
                </c:pt>
                <c:pt idx="32">
                  <c:v>0</c:v>
                </c:pt>
                <c:pt idx="33">
                  <c:v>1</c:v>
                </c:pt>
                <c:pt idx="34">
                  <c:v>0</c:v>
                </c:pt>
                <c:pt idx="35">
                  <c:v>0</c:v>
                </c:pt>
                <c:pt idx="36">
                  <c:v>0</c:v>
                </c:pt>
                <c:pt idx="37">
                  <c:v>0</c:v>
                </c:pt>
                <c:pt idx="38">
                  <c:v>1</c:v>
                </c:pt>
                <c:pt idx="39">
                  <c:v>0</c:v>
                </c:pt>
                <c:pt idx="40">
                  <c:v>0</c:v>
                </c:pt>
                <c:pt idx="41">
                  <c:v>0</c:v>
                </c:pt>
                <c:pt idx="42">
                  <c:v>0</c:v>
                </c:pt>
              </c:numCache>
            </c:numRef>
          </c:val>
          <c:smooth val="0"/>
        </c:ser>
        <c:ser>
          <c:idx val="16"/>
          <c:order val="16"/>
          <c:tx>
            <c:strRef>
              <c:f>'stats par univers'!$A$19</c:f>
              <c:strCache>
                <c:ptCount val="1"/>
                <c:pt idx="0">
                  <c:v>Fumé</c:v>
                </c:pt>
              </c:strCache>
            </c:strRef>
          </c:tx>
          <c:spPr>
            <a:solidFill>
              <a:srgbClr val="7e0021"/>
            </a:solidFill>
            <a:ln w="28800">
              <a:solidFill>
                <a:srgbClr val="7e0021"/>
              </a:solidFill>
              <a:round/>
            </a:ln>
          </c:spPr>
          <c:marker>
            <c:symbol val="diamond"/>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univers'!$B$19:$AR$19</c:f>
              <c:numCache>
                <c:formatCode>General</c:formatCode>
                <c:ptCount val="43"/>
                <c:pt idx="0">
                  <c:v>0</c:v>
                </c:pt>
                <c:pt idx="1">
                  <c:v>0</c:v>
                </c:pt>
                <c:pt idx="2">
                  <c:v>0</c:v>
                </c:pt>
                <c:pt idx="3">
                  <c:v>0</c:v>
                </c:pt>
                <c:pt idx="4">
                  <c:v>0</c:v>
                </c:pt>
                <c:pt idx="5">
                  <c:v>1</c:v>
                </c:pt>
                <c:pt idx="6">
                  <c:v>0</c:v>
                </c:pt>
                <c:pt idx="7">
                  <c:v>0</c:v>
                </c:pt>
                <c:pt idx="8">
                  <c:v>1</c:v>
                </c:pt>
                <c:pt idx="9">
                  <c:v>3</c:v>
                </c:pt>
                <c:pt idx="10">
                  <c:v>1</c:v>
                </c:pt>
                <c:pt idx="11">
                  <c:v>1</c:v>
                </c:pt>
                <c:pt idx="12">
                  <c:v>3</c:v>
                </c:pt>
                <c:pt idx="13">
                  <c:v>2</c:v>
                </c:pt>
                <c:pt idx="14">
                  <c:v>3</c:v>
                </c:pt>
                <c:pt idx="15">
                  <c:v>5</c:v>
                </c:pt>
                <c:pt idx="16">
                  <c:v>3</c:v>
                </c:pt>
                <c:pt idx="17">
                  <c:v>5</c:v>
                </c:pt>
                <c:pt idx="18">
                  <c:v>4</c:v>
                </c:pt>
                <c:pt idx="19">
                  <c:v>5</c:v>
                </c:pt>
                <c:pt idx="20">
                  <c:v>1</c:v>
                </c:pt>
                <c:pt idx="21">
                  <c:v>2</c:v>
                </c:pt>
                <c:pt idx="22">
                  <c:v>8</c:v>
                </c:pt>
                <c:pt idx="23">
                  <c:v>2</c:v>
                </c:pt>
                <c:pt idx="24">
                  <c:v>8</c:v>
                </c:pt>
                <c:pt idx="25">
                  <c:v>5</c:v>
                </c:pt>
                <c:pt idx="26">
                  <c:v>8</c:v>
                </c:pt>
                <c:pt idx="27">
                  <c:v>5</c:v>
                </c:pt>
                <c:pt idx="28">
                  <c:v>4</c:v>
                </c:pt>
                <c:pt idx="29">
                  <c:v>3</c:v>
                </c:pt>
                <c:pt idx="30">
                  <c:v>3</c:v>
                </c:pt>
                <c:pt idx="31">
                  <c:v>7</c:v>
                </c:pt>
                <c:pt idx="32">
                  <c:v>6</c:v>
                </c:pt>
                <c:pt idx="33">
                  <c:v>6</c:v>
                </c:pt>
                <c:pt idx="34">
                  <c:v>3</c:v>
                </c:pt>
                <c:pt idx="35">
                  <c:v>2</c:v>
                </c:pt>
                <c:pt idx="36">
                  <c:v>3</c:v>
                </c:pt>
                <c:pt idx="37">
                  <c:v>7</c:v>
                </c:pt>
                <c:pt idx="38">
                  <c:v>11</c:v>
                </c:pt>
                <c:pt idx="39">
                  <c:v>15</c:v>
                </c:pt>
                <c:pt idx="40">
                  <c:v>15</c:v>
                </c:pt>
                <c:pt idx="41">
                  <c:v>4</c:v>
                </c:pt>
                <c:pt idx="42">
                  <c:v>0</c:v>
                </c:pt>
              </c:numCache>
            </c:numRef>
          </c:val>
          <c:smooth val="0"/>
        </c:ser>
        <c:ser>
          <c:idx val="17"/>
          <c:order val="17"/>
          <c:tx>
            <c:strRef>
              <c:f>'stats par univers'!$A$20</c:f>
              <c:strCache>
                <c:ptCount val="1"/>
                <c:pt idx="0">
                  <c:v>Gothique</c:v>
                </c:pt>
              </c:strCache>
            </c:strRef>
          </c:tx>
          <c:spPr>
            <a:solidFill>
              <a:srgbClr val="83caff"/>
            </a:solidFill>
            <a:ln w="28800">
              <a:solidFill>
                <a:srgbClr val="83caff"/>
              </a:solidFill>
              <a:round/>
            </a:ln>
          </c:spPr>
          <c:marker>
            <c:symbol val="triangl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univers'!$B$20:$AR$20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0</c:v>
                </c:pt>
                <c:pt idx="18">
                  <c:v>0</c:v>
                </c:pt>
                <c:pt idx="19">
                  <c:v>0</c:v>
                </c:pt>
                <c:pt idx="20">
                  <c:v>1</c:v>
                </c:pt>
                <c:pt idx="21">
                  <c:v>1</c:v>
                </c:pt>
                <c:pt idx="22">
                  <c:v>1</c:v>
                </c:pt>
                <c:pt idx="23">
                  <c:v>1</c:v>
                </c:pt>
                <c:pt idx="24">
                  <c:v>1</c:v>
                </c:pt>
                <c:pt idx="25">
                  <c:v>0</c:v>
                </c:pt>
                <c:pt idx="26">
                  <c:v>1</c:v>
                </c:pt>
                <c:pt idx="27">
                  <c:v>3</c:v>
                </c:pt>
                <c:pt idx="28">
                  <c:v>0</c:v>
                </c:pt>
                <c:pt idx="29">
                  <c:v>2</c:v>
                </c:pt>
                <c:pt idx="30">
                  <c:v>1</c:v>
                </c:pt>
                <c:pt idx="31">
                  <c:v>0</c:v>
                </c:pt>
                <c:pt idx="32">
                  <c:v>2</c:v>
                </c:pt>
                <c:pt idx="33">
                  <c:v>1</c:v>
                </c:pt>
                <c:pt idx="34">
                  <c:v>1</c:v>
                </c:pt>
                <c:pt idx="35">
                  <c:v>1</c:v>
                </c:pt>
                <c:pt idx="36">
                  <c:v>0</c:v>
                </c:pt>
                <c:pt idx="37">
                  <c:v>3</c:v>
                </c:pt>
                <c:pt idx="38">
                  <c:v>3</c:v>
                </c:pt>
                <c:pt idx="39">
                  <c:v>1</c:v>
                </c:pt>
                <c:pt idx="40">
                  <c:v>2</c:v>
                </c:pt>
                <c:pt idx="41">
                  <c:v>4</c:v>
                </c:pt>
                <c:pt idx="42">
                  <c:v>0</c:v>
                </c:pt>
              </c:numCache>
            </c:numRef>
          </c:val>
          <c:smooth val="0"/>
        </c:ser>
        <c:ser>
          <c:idx val="18"/>
          <c:order val="18"/>
          <c:tx>
            <c:strRef>
              <c:f>'stats par univers'!$A$21</c:f>
              <c:strCache>
                <c:ptCount val="1"/>
                <c:pt idx="0">
                  <c:v>Grèco-romain (antique / mythologique)</c:v>
                </c:pt>
              </c:strCache>
            </c:strRef>
          </c:tx>
          <c:spPr>
            <a:solidFill>
              <a:srgbClr val="314004"/>
            </a:solidFill>
            <a:ln w="28800">
              <a:solidFill>
                <a:srgbClr val="314004"/>
              </a:solidFill>
              <a:round/>
            </a:ln>
          </c:spPr>
          <c:marker>
            <c:symbol val="triangl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univers'!$B$21:$AR$21</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1</c:v>
                </c:pt>
                <c:pt idx="12">
                  <c:v>1</c:v>
                </c:pt>
                <c:pt idx="13">
                  <c:v>0</c:v>
                </c:pt>
                <c:pt idx="14">
                  <c:v>0</c:v>
                </c:pt>
                <c:pt idx="15">
                  <c:v>0</c:v>
                </c:pt>
                <c:pt idx="16">
                  <c:v>2</c:v>
                </c:pt>
                <c:pt idx="17">
                  <c:v>1</c:v>
                </c:pt>
                <c:pt idx="18">
                  <c:v>0</c:v>
                </c:pt>
                <c:pt idx="19">
                  <c:v>1</c:v>
                </c:pt>
                <c:pt idx="20">
                  <c:v>0</c:v>
                </c:pt>
                <c:pt idx="21">
                  <c:v>0</c:v>
                </c:pt>
                <c:pt idx="22">
                  <c:v>1</c:v>
                </c:pt>
                <c:pt idx="23">
                  <c:v>1</c:v>
                </c:pt>
                <c:pt idx="24">
                  <c:v>2</c:v>
                </c:pt>
                <c:pt idx="25">
                  <c:v>0</c:v>
                </c:pt>
                <c:pt idx="26">
                  <c:v>1</c:v>
                </c:pt>
                <c:pt idx="27">
                  <c:v>0</c:v>
                </c:pt>
                <c:pt idx="28">
                  <c:v>0</c:v>
                </c:pt>
                <c:pt idx="29">
                  <c:v>3</c:v>
                </c:pt>
                <c:pt idx="30">
                  <c:v>1</c:v>
                </c:pt>
                <c:pt idx="31">
                  <c:v>1</c:v>
                </c:pt>
                <c:pt idx="32">
                  <c:v>2</c:v>
                </c:pt>
                <c:pt idx="33">
                  <c:v>0</c:v>
                </c:pt>
                <c:pt idx="34">
                  <c:v>2</c:v>
                </c:pt>
                <c:pt idx="35">
                  <c:v>0</c:v>
                </c:pt>
                <c:pt idx="36">
                  <c:v>0</c:v>
                </c:pt>
                <c:pt idx="37">
                  <c:v>1</c:v>
                </c:pt>
                <c:pt idx="38">
                  <c:v>0</c:v>
                </c:pt>
                <c:pt idx="39">
                  <c:v>1</c:v>
                </c:pt>
                <c:pt idx="40">
                  <c:v>2</c:v>
                </c:pt>
                <c:pt idx="41">
                  <c:v>0</c:v>
                </c:pt>
                <c:pt idx="42">
                  <c:v>0</c:v>
                </c:pt>
              </c:numCache>
            </c:numRef>
          </c:val>
          <c:smooth val="0"/>
        </c:ser>
        <c:ser>
          <c:idx val="19"/>
          <c:order val="19"/>
          <c:tx>
            <c:strRef>
              <c:f>'stats par univers'!$A$22</c:f>
              <c:strCache>
                <c:ptCount val="1"/>
                <c:pt idx="0">
                  <c:v>Inde</c:v>
                </c:pt>
              </c:strCache>
            </c:strRef>
          </c:tx>
          <c:spPr>
            <a:solidFill>
              <a:srgbClr val="aecf00"/>
            </a:solidFill>
            <a:ln w="28800">
              <a:solidFill>
                <a:srgbClr val="aecf00"/>
              </a:solidFill>
              <a:round/>
            </a:ln>
          </c:spPr>
          <c:marker>
            <c:symbol val="triangl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univers'!$B$22:$AR$22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c:v>
                </c:pt>
                <c:pt idx="32">
                  <c:v>0</c:v>
                </c:pt>
                <c:pt idx="33">
                  <c:v>0</c:v>
                </c:pt>
                <c:pt idx="34">
                  <c:v>0</c:v>
                </c:pt>
                <c:pt idx="35">
                  <c:v>1</c:v>
                </c:pt>
                <c:pt idx="36">
                  <c:v>1</c:v>
                </c:pt>
                <c:pt idx="37">
                  <c:v>0</c:v>
                </c:pt>
                <c:pt idx="38">
                  <c:v>0</c:v>
                </c:pt>
                <c:pt idx="39">
                  <c:v>0</c:v>
                </c:pt>
                <c:pt idx="40">
                  <c:v>0</c:v>
                </c:pt>
                <c:pt idx="41">
                  <c:v>0</c:v>
                </c:pt>
                <c:pt idx="42">
                  <c:v>0</c:v>
                </c:pt>
              </c:numCache>
            </c:numRef>
          </c:val>
          <c:smooth val="0"/>
        </c:ser>
        <c:ser>
          <c:idx val="20"/>
          <c:order val="20"/>
          <c:tx>
            <c:strRef>
              <c:f>'stats par univers'!$A$23</c:f>
              <c:strCache>
                <c:ptCount val="1"/>
                <c:pt idx="0">
                  <c:v>Italie</c:v>
                </c:pt>
              </c:strCache>
            </c:strRef>
          </c:tx>
          <c:spPr>
            <a:solidFill>
              <a:srgbClr val="4b1f6f"/>
            </a:solidFill>
            <a:ln w="28800">
              <a:solidFill>
                <a:srgbClr val="4b1f6f"/>
              </a:solidFill>
              <a:round/>
            </a:ln>
          </c:spPr>
          <c:marker>
            <c:symbol val="triangl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univers'!$B$23:$AR$23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c:v>
                </c:pt>
                <c:pt idx="36">
                  <c:v>1</c:v>
                </c:pt>
                <c:pt idx="37">
                  <c:v>0</c:v>
                </c:pt>
                <c:pt idx="38">
                  <c:v>0</c:v>
                </c:pt>
                <c:pt idx="39">
                  <c:v>0</c:v>
                </c:pt>
                <c:pt idx="40">
                  <c:v>0</c:v>
                </c:pt>
                <c:pt idx="41">
                  <c:v>0</c:v>
                </c:pt>
                <c:pt idx="42">
                  <c:v>0</c:v>
                </c:pt>
              </c:numCache>
            </c:numRef>
          </c:val>
          <c:smooth val="0"/>
        </c:ser>
        <c:ser>
          <c:idx val="21"/>
          <c:order val="21"/>
          <c:tx>
            <c:strRef>
              <c:f>'stats par univers'!$A$24</c:f>
              <c:strCache>
                <c:ptCount val="1"/>
                <c:pt idx="0">
                  <c:v>Guerre moderne</c:v>
                </c:pt>
              </c:strCache>
            </c:strRef>
          </c:tx>
          <c:spPr>
            <a:solidFill>
              <a:srgbClr val="ff950e"/>
            </a:solidFill>
            <a:ln w="28800">
              <a:solidFill>
                <a:srgbClr val="ff950e"/>
              </a:solidFill>
              <a:round/>
            </a:ln>
          </c:spPr>
          <c:marker>
            <c:symbol val="squar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univers'!$B$24:$AR$24</c:f>
              <c:numCache>
                <c:formatCode>General</c:formatCode>
                <c:ptCount val="43"/>
                <c:pt idx="0">
                  <c:v>0</c:v>
                </c:pt>
                <c:pt idx="1">
                  <c:v>0</c:v>
                </c:pt>
                <c:pt idx="2">
                  <c:v>0</c:v>
                </c:pt>
                <c:pt idx="3">
                  <c:v>0</c:v>
                </c:pt>
                <c:pt idx="4">
                  <c:v>0</c:v>
                </c:pt>
                <c:pt idx="5">
                  <c:v>1</c:v>
                </c:pt>
                <c:pt idx="6">
                  <c:v>0</c:v>
                </c:pt>
                <c:pt idx="7">
                  <c:v>0</c:v>
                </c:pt>
                <c:pt idx="8">
                  <c:v>2</c:v>
                </c:pt>
                <c:pt idx="9">
                  <c:v>0</c:v>
                </c:pt>
                <c:pt idx="10">
                  <c:v>1</c:v>
                </c:pt>
                <c:pt idx="11">
                  <c:v>1</c:v>
                </c:pt>
                <c:pt idx="12">
                  <c:v>2</c:v>
                </c:pt>
                <c:pt idx="13">
                  <c:v>4</c:v>
                </c:pt>
                <c:pt idx="14">
                  <c:v>2</c:v>
                </c:pt>
                <c:pt idx="15">
                  <c:v>1</c:v>
                </c:pt>
                <c:pt idx="16">
                  <c:v>1</c:v>
                </c:pt>
                <c:pt idx="17">
                  <c:v>1</c:v>
                </c:pt>
                <c:pt idx="18">
                  <c:v>2</c:v>
                </c:pt>
                <c:pt idx="19">
                  <c:v>1</c:v>
                </c:pt>
                <c:pt idx="20">
                  <c:v>0</c:v>
                </c:pt>
                <c:pt idx="21">
                  <c:v>2</c:v>
                </c:pt>
                <c:pt idx="22">
                  <c:v>1</c:v>
                </c:pt>
                <c:pt idx="23">
                  <c:v>4</c:v>
                </c:pt>
                <c:pt idx="24">
                  <c:v>0</c:v>
                </c:pt>
                <c:pt idx="25">
                  <c:v>1</c:v>
                </c:pt>
                <c:pt idx="26">
                  <c:v>3</c:v>
                </c:pt>
                <c:pt idx="27">
                  <c:v>4</c:v>
                </c:pt>
                <c:pt idx="28">
                  <c:v>1</c:v>
                </c:pt>
                <c:pt idx="29">
                  <c:v>2</c:v>
                </c:pt>
                <c:pt idx="30">
                  <c:v>1</c:v>
                </c:pt>
                <c:pt idx="31">
                  <c:v>4</c:v>
                </c:pt>
                <c:pt idx="32">
                  <c:v>2</c:v>
                </c:pt>
                <c:pt idx="33">
                  <c:v>2</c:v>
                </c:pt>
                <c:pt idx="34">
                  <c:v>2</c:v>
                </c:pt>
                <c:pt idx="35">
                  <c:v>6</c:v>
                </c:pt>
                <c:pt idx="36">
                  <c:v>1</c:v>
                </c:pt>
                <c:pt idx="37">
                  <c:v>5</c:v>
                </c:pt>
                <c:pt idx="38">
                  <c:v>4</c:v>
                </c:pt>
                <c:pt idx="39">
                  <c:v>3</c:v>
                </c:pt>
                <c:pt idx="40">
                  <c:v>1</c:v>
                </c:pt>
                <c:pt idx="41">
                  <c:v>1</c:v>
                </c:pt>
                <c:pt idx="42">
                  <c:v>0</c:v>
                </c:pt>
              </c:numCache>
            </c:numRef>
          </c:val>
          <c:smooth val="0"/>
        </c:ser>
        <c:ser>
          <c:idx val="22"/>
          <c:order val="22"/>
          <c:tx>
            <c:strRef>
              <c:f>'stats par univers'!$A$25</c:f>
              <c:strCache>
                <c:ptCount val="1"/>
                <c:pt idx="0">
                  <c:v>Heroic-fantasy</c:v>
                </c:pt>
              </c:strCache>
            </c:strRef>
          </c:tx>
          <c:spPr>
            <a:solidFill>
              <a:srgbClr val="c5000b"/>
            </a:solidFill>
            <a:ln w="28800">
              <a:solidFill>
                <a:srgbClr val="c5000b"/>
              </a:solidFill>
              <a:round/>
            </a:ln>
          </c:spPr>
          <c:marker>
            <c:symbol val="square"/>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univers'!$B$25:$AR$25</c:f>
              <c:numCache>
                <c:formatCode>General</c:formatCode>
                <c:ptCount val="43"/>
                <c:pt idx="0">
                  <c:v>0</c:v>
                </c:pt>
                <c:pt idx="1">
                  <c:v>0</c:v>
                </c:pt>
                <c:pt idx="2">
                  <c:v>0</c:v>
                </c:pt>
                <c:pt idx="3">
                  <c:v>1</c:v>
                </c:pt>
                <c:pt idx="4">
                  <c:v>0</c:v>
                </c:pt>
                <c:pt idx="5">
                  <c:v>0</c:v>
                </c:pt>
                <c:pt idx="6">
                  <c:v>1</c:v>
                </c:pt>
                <c:pt idx="7">
                  <c:v>3</c:v>
                </c:pt>
                <c:pt idx="8">
                  <c:v>5</c:v>
                </c:pt>
                <c:pt idx="9">
                  <c:v>6</c:v>
                </c:pt>
                <c:pt idx="10">
                  <c:v>8</c:v>
                </c:pt>
                <c:pt idx="11">
                  <c:v>12</c:v>
                </c:pt>
                <c:pt idx="12">
                  <c:v>14</c:v>
                </c:pt>
                <c:pt idx="13">
                  <c:v>12</c:v>
                </c:pt>
                <c:pt idx="14">
                  <c:v>18</c:v>
                </c:pt>
                <c:pt idx="15">
                  <c:v>8</c:v>
                </c:pt>
                <c:pt idx="16">
                  <c:v>5</c:v>
                </c:pt>
                <c:pt idx="17">
                  <c:v>4</c:v>
                </c:pt>
                <c:pt idx="18">
                  <c:v>2</c:v>
                </c:pt>
                <c:pt idx="19">
                  <c:v>7</c:v>
                </c:pt>
                <c:pt idx="20">
                  <c:v>7</c:v>
                </c:pt>
                <c:pt idx="21">
                  <c:v>8</c:v>
                </c:pt>
                <c:pt idx="22">
                  <c:v>9</c:v>
                </c:pt>
                <c:pt idx="23">
                  <c:v>15</c:v>
                </c:pt>
                <c:pt idx="24">
                  <c:v>10</c:v>
                </c:pt>
                <c:pt idx="25">
                  <c:v>9</c:v>
                </c:pt>
                <c:pt idx="26">
                  <c:v>10</c:v>
                </c:pt>
                <c:pt idx="27">
                  <c:v>16</c:v>
                </c:pt>
                <c:pt idx="28">
                  <c:v>12</c:v>
                </c:pt>
                <c:pt idx="29">
                  <c:v>10</c:v>
                </c:pt>
                <c:pt idx="30">
                  <c:v>11</c:v>
                </c:pt>
                <c:pt idx="31">
                  <c:v>7</c:v>
                </c:pt>
                <c:pt idx="32">
                  <c:v>12</c:v>
                </c:pt>
                <c:pt idx="33">
                  <c:v>10</c:v>
                </c:pt>
                <c:pt idx="34">
                  <c:v>13</c:v>
                </c:pt>
                <c:pt idx="35">
                  <c:v>13</c:v>
                </c:pt>
                <c:pt idx="36">
                  <c:v>21</c:v>
                </c:pt>
                <c:pt idx="37">
                  <c:v>25</c:v>
                </c:pt>
                <c:pt idx="38">
                  <c:v>19</c:v>
                </c:pt>
                <c:pt idx="39">
                  <c:v>19</c:v>
                </c:pt>
                <c:pt idx="40">
                  <c:v>16</c:v>
                </c:pt>
                <c:pt idx="41">
                  <c:v>12</c:v>
                </c:pt>
                <c:pt idx="42">
                  <c:v>0</c:v>
                </c:pt>
              </c:numCache>
            </c:numRef>
          </c:val>
          <c:smooth val="0"/>
        </c:ser>
        <c:ser>
          <c:idx val="23"/>
          <c:order val="23"/>
          <c:tx>
            <c:strRef>
              <c:f>'stats par univers'!$A$26</c:f>
              <c:strCache>
                <c:ptCount val="1"/>
                <c:pt idx="0">
                  <c:v>Inde (mythologique)</c:v>
                </c:pt>
              </c:strCache>
            </c:strRef>
          </c:tx>
          <c:spPr>
            <a:solidFill>
              <a:srgbClr val="0084d1"/>
            </a:solidFill>
            <a:ln w="28800">
              <a:solidFill>
                <a:srgbClr val="0084d1"/>
              </a:solidFill>
              <a:round/>
            </a:ln>
          </c:spPr>
          <c:marker>
            <c:symbol val="circle"/>
            <c:size val="8"/>
            <c:spPr>
              <a:solidFill>
                <a:srgbClr val="0084d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univers'!$B$26:$AR$26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c:v>
                </c:pt>
                <c:pt idx="32">
                  <c:v>0</c:v>
                </c:pt>
                <c:pt idx="33">
                  <c:v>0</c:v>
                </c:pt>
                <c:pt idx="34">
                  <c:v>0</c:v>
                </c:pt>
                <c:pt idx="35">
                  <c:v>0</c:v>
                </c:pt>
                <c:pt idx="36">
                  <c:v>0</c:v>
                </c:pt>
                <c:pt idx="37">
                  <c:v>0</c:v>
                </c:pt>
                <c:pt idx="38">
                  <c:v>0</c:v>
                </c:pt>
                <c:pt idx="39">
                  <c:v>0</c:v>
                </c:pt>
                <c:pt idx="40">
                  <c:v>0</c:v>
                </c:pt>
                <c:pt idx="41">
                  <c:v>0</c:v>
                </c:pt>
                <c:pt idx="42">
                  <c:v>0</c:v>
                </c:pt>
              </c:numCache>
            </c:numRef>
          </c:val>
          <c:smooth val="0"/>
        </c:ser>
        <c:ser>
          <c:idx val="24"/>
          <c:order val="24"/>
          <c:tx>
            <c:strRef>
              <c:f>'stats par univers'!$A$27</c:f>
              <c:strCache>
                <c:ptCount val="1"/>
                <c:pt idx="0">
                  <c:v>Japon (médiéval/mythologique)</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univers'!$B$27:$AR$27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c:v>
                </c:pt>
                <c:pt idx="18">
                  <c:v>0</c:v>
                </c:pt>
                <c:pt idx="19">
                  <c:v>1</c:v>
                </c:pt>
                <c:pt idx="20">
                  <c:v>0</c:v>
                </c:pt>
                <c:pt idx="21">
                  <c:v>1</c:v>
                </c:pt>
                <c:pt idx="22">
                  <c:v>1</c:v>
                </c:pt>
                <c:pt idx="23">
                  <c:v>1</c:v>
                </c:pt>
                <c:pt idx="24">
                  <c:v>1</c:v>
                </c:pt>
                <c:pt idx="25">
                  <c:v>2</c:v>
                </c:pt>
                <c:pt idx="26">
                  <c:v>0</c:v>
                </c:pt>
                <c:pt idx="27">
                  <c:v>2</c:v>
                </c:pt>
                <c:pt idx="28">
                  <c:v>2</c:v>
                </c:pt>
                <c:pt idx="29">
                  <c:v>0</c:v>
                </c:pt>
                <c:pt idx="30">
                  <c:v>2</c:v>
                </c:pt>
                <c:pt idx="31">
                  <c:v>1</c:v>
                </c:pt>
                <c:pt idx="32">
                  <c:v>3</c:v>
                </c:pt>
                <c:pt idx="33">
                  <c:v>1</c:v>
                </c:pt>
                <c:pt idx="34">
                  <c:v>1</c:v>
                </c:pt>
                <c:pt idx="35">
                  <c:v>2</c:v>
                </c:pt>
                <c:pt idx="36">
                  <c:v>3</c:v>
                </c:pt>
                <c:pt idx="37">
                  <c:v>1</c:v>
                </c:pt>
                <c:pt idx="38">
                  <c:v>1</c:v>
                </c:pt>
                <c:pt idx="39">
                  <c:v>2</c:v>
                </c:pt>
                <c:pt idx="40">
                  <c:v>2</c:v>
                </c:pt>
                <c:pt idx="41">
                  <c:v>0</c:v>
                </c:pt>
                <c:pt idx="42">
                  <c:v>0</c:v>
                </c:pt>
              </c:numCache>
            </c:numRef>
          </c:val>
          <c:smooth val="0"/>
        </c:ser>
        <c:ser>
          <c:idx val="25"/>
          <c:order val="25"/>
          <c:tx>
            <c:strRef>
              <c:f>'stats par univers'!$A$28</c:f>
              <c:strCache>
                <c:ptCount val="1"/>
                <c:pt idx="0">
                  <c:v>Japon (contemporain)</c:v>
                </c:pt>
              </c:strCache>
            </c:strRef>
          </c:tx>
          <c:spPr>
            <a:solidFill>
              <a:srgbClr val="ff420e"/>
            </a:solidFill>
            <a:ln w="28800">
              <a:solidFill>
                <a:srgbClr val="ff420e"/>
              </a:solidFill>
              <a:round/>
            </a:ln>
          </c:spPr>
          <c:marker>
            <c:symbol val="x"/>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univers'!$B$28:$AR$28</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0</c:v>
                </c:pt>
                <c:pt idx="12">
                  <c:v>0</c:v>
                </c:pt>
                <c:pt idx="13">
                  <c:v>1</c:v>
                </c:pt>
                <c:pt idx="14">
                  <c:v>1</c:v>
                </c:pt>
                <c:pt idx="15">
                  <c:v>1</c:v>
                </c:pt>
                <c:pt idx="16">
                  <c:v>0</c:v>
                </c:pt>
                <c:pt idx="17">
                  <c:v>0</c:v>
                </c:pt>
                <c:pt idx="18">
                  <c:v>0</c:v>
                </c:pt>
                <c:pt idx="19">
                  <c:v>3</c:v>
                </c:pt>
                <c:pt idx="20">
                  <c:v>0</c:v>
                </c:pt>
                <c:pt idx="21">
                  <c:v>0</c:v>
                </c:pt>
                <c:pt idx="22">
                  <c:v>0</c:v>
                </c:pt>
                <c:pt idx="23">
                  <c:v>1</c:v>
                </c:pt>
                <c:pt idx="24">
                  <c:v>0</c:v>
                </c:pt>
                <c:pt idx="25">
                  <c:v>0</c:v>
                </c:pt>
                <c:pt idx="26">
                  <c:v>1</c:v>
                </c:pt>
                <c:pt idx="27">
                  <c:v>3</c:v>
                </c:pt>
                <c:pt idx="28">
                  <c:v>1</c:v>
                </c:pt>
                <c:pt idx="29">
                  <c:v>4</c:v>
                </c:pt>
                <c:pt idx="30">
                  <c:v>4</c:v>
                </c:pt>
                <c:pt idx="31">
                  <c:v>1</c:v>
                </c:pt>
                <c:pt idx="32">
                  <c:v>1</c:v>
                </c:pt>
                <c:pt idx="33">
                  <c:v>6</c:v>
                </c:pt>
                <c:pt idx="34">
                  <c:v>3</c:v>
                </c:pt>
                <c:pt idx="35">
                  <c:v>7</c:v>
                </c:pt>
                <c:pt idx="36">
                  <c:v>4</c:v>
                </c:pt>
                <c:pt idx="37">
                  <c:v>6</c:v>
                </c:pt>
                <c:pt idx="38">
                  <c:v>5</c:v>
                </c:pt>
                <c:pt idx="39">
                  <c:v>8</c:v>
                </c:pt>
                <c:pt idx="40">
                  <c:v>9</c:v>
                </c:pt>
                <c:pt idx="41">
                  <c:v>0</c:v>
                </c:pt>
                <c:pt idx="42">
                  <c:v>0</c:v>
                </c:pt>
              </c:numCache>
            </c:numRef>
          </c:val>
          <c:smooth val="0"/>
        </c:ser>
        <c:ser>
          <c:idx val="26"/>
          <c:order val="26"/>
          <c:tx>
            <c:strRef>
              <c:f>'stats par univers'!$A$29</c:f>
              <c:strCache>
                <c:ptCount val="1"/>
                <c:pt idx="0">
                  <c:v>Le monde par ta ptite sœur</c:v>
                </c:pt>
              </c:strCache>
            </c:strRef>
          </c:tx>
          <c:spPr>
            <a:solidFill>
              <a:srgbClr val="ffd320"/>
            </a:solidFill>
            <a:ln w="28800">
              <a:solidFill>
                <a:srgbClr val="ffd320"/>
              </a:solidFill>
              <a:round/>
            </a:ln>
          </c:spPr>
          <c:marker>
            <c:symbol val="plus"/>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univers'!$B$29:$AR$29</c:f>
              <c:numCache>
                <c:formatCode>General</c:formatCode>
                <c:ptCount val="43"/>
                <c:pt idx="0">
                  <c:v>0</c:v>
                </c:pt>
                <c:pt idx="1">
                  <c:v>1</c:v>
                </c:pt>
                <c:pt idx="2">
                  <c:v>0</c:v>
                </c:pt>
                <c:pt idx="3">
                  <c:v>0</c:v>
                </c:pt>
                <c:pt idx="4">
                  <c:v>0</c:v>
                </c:pt>
                <c:pt idx="5">
                  <c:v>1</c:v>
                </c:pt>
                <c:pt idx="6">
                  <c:v>0</c:v>
                </c:pt>
                <c:pt idx="7">
                  <c:v>0</c:v>
                </c:pt>
                <c:pt idx="8">
                  <c:v>1</c:v>
                </c:pt>
                <c:pt idx="9">
                  <c:v>0</c:v>
                </c:pt>
                <c:pt idx="10">
                  <c:v>2</c:v>
                </c:pt>
                <c:pt idx="11">
                  <c:v>1</c:v>
                </c:pt>
                <c:pt idx="12">
                  <c:v>4</c:v>
                </c:pt>
                <c:pt idx="13">
                  <c:v>2</c:v>
                </c:pt>
                <c:pt idx="14">
                  <c:v>3</c:v>
                </c:pt>
                <c:pt idx="15">
                  <c:v>2</c:v>
                </c:pt>
                <c:pt idx="16">
                  <c:v>1</c:v>
                </c:pt>
                <c:pt idx="17">
                  <c:v>0</c:v>
                </c:pt>
                <c:pt idx="18">
                  <c:v>1</c:v>
                </c:pt>
                <c:pt idx="19">
                  <c:v>2</c:v>
                </c:pt>
                <c:pt idx="20">
                  <c:v>0</c:v>
                </c:pt>
                <c:pt idx="21">
                  <c:v>1</c:v>
                </c:pt>
                <c:pt idx="22">
                  <c:v>1</c:v>
                </c:pt>
                <c:pt idx="23">
                  <c:v>2</c:v>
                </c:pt>
                <c:pt idx="24">
                  <c:v>1</c:v>
                </c:pt>
                <c:pt idx="25">
                  <c:v>2</c:v>
                </c:pt>
                <c:pt idx="26">
                  <c:v>2</c:v>
                </c:pt>
                <c:pt idx="27">
                  <c:v>3</c:v>
                </c:pt>
                <c:pt idx="28">
                  <c:v>1</c:v>
                </c:pt>
                <c:pt idx="29">
                  <c:v>0</c:v>
                </c:pt>
                <c:pt idx="30">
                  <c:v>1</c:v>
                </c:pt>
                <c:pt idx="31">
                  <c:v>2</c:v>
                </c:pt>
                <c:pt idx="32">
                  <c:v>1</c:v>
                </c:pt>
                <c:pt idx="33">
                  <c:v>0</c:v>
                </c:pt>
                <c:pt idx="34">
                  <c:v>1</c:v>
                </c:pt>
                <c:pt idx="35">
                  <c:v>0</c:v>
                </c:pt>
                <c:pt idx="36">
                  <c:v>2</c:v>
                </c:pt>
                <c:pt idx="37">
                  <c:v>9</c:v>
                </c:pt>
                <c:pt idx="38">
                  <c:v>1</c:v>
                </c:pt>
                <c:pt idx="39">
                  <c:v>4</c:v>
                </c:pt>
                <c:pt idx="40">
                  <c:v>6</c:v>
                </c:pt>
                <c:pt idx="41">
                  <c:v>0</c:v>
                </c:pt>
                <c:pt idx="42">
                  <c:v>0</c:v>
                </c:pt>
              </c:numCache>
            </c:numRef>
          </c:val>
          <c:smooth val="0"/>
        </c:ser>
        <c:ser>
          <c:idx val="27"/>
          <c:order val="27"/>
          <c:tx>
            <c:strRef>
              <c:f>'stats par univers'!$A$30</c:f>
              <c:strCache>
                <c:ptCount val="1"/>
                <c:pt idx="0">
                  <c:v>Madagascar</c:v>
                </c:pt>
              </c:strCache>
            </c:strRef>
          </c:tx>
          <c:spPr>
            <a:solidFill>
              <a:srgbClr val="579d1c"/>
            </a:solidFill>
            <a:ln w="28800">
              <a:solidFill>
                <a:srgbClr val="579d1c"/>
              </a:solidFill>
              <a:round/>
            </a:ln>
          </c:spPr>
          <c:marker>
            <c:symbol val="squar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univers'!$B$30:$AR$30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c:v>
                </c:pt>
                <c:pt idx="36">
                  <c:v>0</c:v>
                </c:pt>
                <c:pt idx="37">
                  <c:v>0</c:v>
                </c:pt>
                <c:pt idx="38">
                  <c:v>0</c:v>
                </c:pt>
                <c:pt idx="39">
                  <c:v>0</c:v>
                </c:pt>
                <c:pt idx="40">
                  <c:v>0</c:v>
                </c:pt>
                <c:pt idx="41">
                  <c:v>0</c:v>
                </c:pt>
                <c:pt idx="42">
                  <c:v>0</c:v>
                </c:pt>
              </c:numCache>
            </c:numRef>
          </c:val>
          <c:smooth val="0"/>
        </c:ser>
        <c:ser>
          <c:idx val="28"/>
          <c:order val="28"/>
          <c:tx>
            <c:strRef>
              <c:f>'stats par univers'!$A$31</c:f>
              <c:strCache>
                <c:ptCount val="1"/>
                <c:pt idx="0">
                  <c:v>Mexique</c:v>
                </c:pt>
              </c:strCache>
            </c:strRef>
          </c:tx>
          <c:spPr>
            <a:solidFill>
              <a:srgbClr val="7e0021"/>
            </a:solidFill>
            <a:ln w="28800">
              <a:solidFill>
                <a:srgbClr val="7e0021"/>
              </a:solidFill>
              <a:round/>
            </a:ln>
          </c:spPr>
          <c:marker>
            <c:symbol val="dash"/>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univers'!$B$31:$AR$31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c:v>
                </c:pt>
                <c:pt idx="37">
                  <c:v>0</c:v>
                </c:pt>
                <c:pt idx="38">
                  <c:v>0</c:v>
                </c:pt>
                <c:pt idx="39">
                  <c:v>2</c:v>
                </c:pt>
                <c:pt idx="40">
                  <c:v>1</c:v>
                </c:pt>
                <c:pt idx="41">
                  <c:v>0</c:v>
                </c:pt>
                <c:pt idx="42">
                  <c:v>0</c:v>
                </c:pt>
              </c:numCache>
            </c:numRef>
          </c:val>
          <c:smooth val="0"/>
        </c:ser>
        <c:ser>
          <c:idx val="29"/>
          <c:order val="29"/>
          <c:tx>
            <c:strRef>
              <c:f>'stats par univers'!$A$32</c:f>
              <c:strCache>
                <c:ptCount val="1"/>
                <c:pt idx="0">
                  <c:v>Moyen-orient (mille et une nuits)</c:v>
                </c:pt>
              </c:strCache>
            </c:strRef>
          </c:tx>
          <c:spPr>
            <a:solidFill>
              <a:srgbClr val="83caff"/>
            </a:solidFill>
            <a:ln w="28800">
              <a:solidFill>
                <a:srgbClr val="83caff"/>
              </a:solidFill>
              <a:round/>
            </a:ln>
          </c:spPr>
          <c:marker>
            <c:symbol val="squar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univers'!$B$32:$AR$32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3</c:v>
                </c:pt>
                <c:pt idx="13">
                  <c:v>0</c:v>
                </c:pt>
                <c:pt idx="14">
                  <c:v>0</c:v>
                </c:pt>
                <c:pt idx="15">
                  <c:v>1</c:v>
                </c:pt>
                <c:pt idx="16">
                  <c:v>0</c:v>
                </c:pt>
                <c:pt idx="17">
                  <c:v>0</c:v>
                </c:pt>
                <c:pt idx="18">
                  <c:v>1</c:v>
                </c:pt>
                <c:pt idx="19">
                  <c:v>0</c:v>
                </c:pt>
                <c:pt idx="20">
                  <c:v>0</c:v>
                </c:pt>
                <c:pt idx="21">
                  <c:v>0</c:v>
                </c:pt>
                <c:pt idx="22">
                  <c:v>1</c:v>
                </c:pt>
                <c:pt idx="23">
                  <c:v>1</c:v>
                </c:pt>
                <c:pt idx="24">
                  <c:v>0</c:v>
                </c:pt>
                <c:pt idx="25">
                  <c:v>0</c:v>
                </c:pt>
                <c:pt idx="26">
                  <c:v>0</c:v>
                </c:pt>
                <c:pt idx="27">
                  <c:v>1</c:v>
                </c:pt>
                <c:pt idx="28">
                  <c:v>1</c:v>
                </c:pt>
                <c:pt idx="29">
                  <c:v>2</c:v>
                </c:pt>
                <c:pt idx="30">
                  <c:v>0</c:v>
                </c:pt>
                <c:pt idx="31">
                  <c:v>0</c:v>
                </c:pt>
                <c:pt idx="32">
                  <c:v>0</c:v>
                </c:pt>
                <c:pt idx="33">
                  <c:v>0</c:v>
                </c:pt>
                <c:pt idx="34">
                  <c:v>0</c:v>
                </c:pt>
                <c:pt idx="35">
                  <c:v>4</c:v>
                </c:pt>
                <c:pt idx="36">
                  <c:v>0</c:v>
                </c:pt>
                <c:pt idx="37">
                  <c:v>1</c:v>
                </c:pt>
                <c:pt idx="38">
                  <c:v>0</c:v>
                </c:pt>
                <c:pt idx="39">
                  <c:v>1</c:v>
                </c:pt>
                <c:pt idx="40">
                  <c:v>1</c:v>
                </c:pt>
                <c:pt idx="41">
                  <c:v>0</c:v>
                </c:pt>
                <c:pt idx="42">
                  <c:v>0</c:v>
                </c:pt>
              </c:numCache>
            </c:numRef>
          </c:val>
          <c:smooth val="0"/>
        </c:ser>
        <c:ser>
          <c:idx val="30"/>
          <c:order val="30"/>
          <c:tx>
            <c:strRef>
              <c:f>'stats par univers'!$A$33</c:f>
              <c:strCache>
                <c:ptCount val="1"/>
                <c:pt idx="0">
                  <c:v>Océanie</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univers'!$B$33:$AR$33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1</c:v>
                </c:pt>
                <c:pt idx="25">
                  <c:v>0</c:v>
                </c:pt>
                <c:pt idx="26">
                  <c:v>0</c:v>
                </c:pt>
                <c:pt idx="27">
                  <c:v>1</c:v>
                </c:pt>
                <c:pt idx="28">
                  <c:v>0</c:v>
                </c:pt>
                <c:pt idx="29">
                  <c:v>1</c:v>
                </c:pt>
                <c:pt idx="30">
                  <c:v>0</c:v>
                </c:pt>
                <c:pt idx="31">
                  <c:v>0</c:v>
                </c:pt>
                <c:pt idx="32">
                  <c:v>0</c:v>
                </c:pt>
                <c:pt idx="33">
                  <c:v>0</c:v>
                </c:pt>
                <c:pt idx="34">
                  <c:v>0</c:v>
                </c:pt>
                <c:pt idx="35">
                  <c:v>1</c:v>
                </c:pt>
                <c:pt idx="36">
                  <c:v>0</c:v>
                </c:pt>
                <c:pt idx="37">
                  <c:v>0</c:v>
                </c:pt>
                <c:pt idx="38">
                  <c:v>0</c:v>
                </c:pt>
                <c:pt idx="39">
                  <c:v>0</c:v>
                </c:pt>
                <c:pt idx="40">
                  <c:v>0</c:v>
                </c:pt>
                <c:pt idx="41">
                  <c:v>1</c:v>
                </c:pt>
                <c:pt idx="42">
                  <c:v>0</c:v>
                </c:pt>
              </c:numCache>
            </c:numRef>
          </c:val>
          <c:smooth val="0"/>
        </c:ser>
        <c:ser>
          <c:idx val="31"/>
          <c:order val="31"/>
          <c:tx>
            <c:strRef>
              <c:f>'stats par univers'!$A$34</c:f>
              <c:strCache>
                <c:ptCount val="1"/>
                <c:pt idx="0">
                  <c:v>Onirique</c:v>
                </c:pt>
              </c:strCache>
            </c:strRef>
          </c:tx>
          <c:spPr>
            <a:solidFill>
              <a:srgbClr val="aecf00"/>
            </a:solidFill>
            <a:ln w="28800">
              <a:solidFill>
                <a:srgbClr val="aecf00"/>
              </a:solidFill>
              <a:round/>
            </a:ln>
          </c:spPr>
          <c:marker>
            <c:symbol val="diamond"/>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univers'!$B$34:$AR$34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1</c:v>
                </c:pt>
                <c:pt idx="28">
                  <c:v>2</c:v>
                </c:pt>
                <c:pt idx="29">
                  <c:v>0</c:v>
                </c:pt>
                <c:pt idx="30">
                  <c:v>2</c:v>
                </c:pt>
                <c:pt idx="31">
                  <c:v>1</c:v>
                </c:pt>
                <c:pt idx="32">
                  <c:v>1</c:v>
                </c:pt>
                <c:pt idx="33">
                  <c:v>0</c:v>
                </c:pt>
                <c:pt idx="34">
                  <c:v>1</c:v>
                </c:pt>
                <c:pt idx="35">
                  <c:v>4</c:v>
                </c:pt>
                <c:pt idx="36">
                  <c:v>3</c:v>
                </c:pt>
                <c:pt idx="37">
                  <c:v>3</c:v>
                </c:pt>
                <c:pt idx="38">
                  <c:v>7</c:v>
                </c:pt>
                <c:pt idx="39">
                  <c:v>10</c:v>
                </c:pt>
                <c:pt idx="40">
                  <c:v>9</c:v>
                </c:pt>
                <c:pt idx="41">
                  <c:v>1</c:v>
                </c:pt>
                <c:pt idx="42">
                  <c:v>0</c:v>
                </c:pt>
              </c:numCache>
            </c:numRef>
          </c:val>
          <c:smooth val="0"/>
        </c:ser>
        <c:ser>
          <c:idx val="32"/>
          <c:order val="32"/>
          <c:tx>
            <c:strRef>
              <c:f>'stats par univers'!$A$35</c:f>
              <c:strCache>
                <c:ptCount val="1"/>
                <c:pt idx="0">
                  <c:v>Préhistoire</c:v>
                </c:pt>
              </c:strCache>
            </c:strRef>
          </c:tx>
          <c:spPr>
            <a:solidFill>
              <a:srgbClr val="4b1f6f"/>
            </a:solidFill>
            <a:ln w="28800">
              <a:solidFill>
                <a:srgbClr val="4b1f6f"/>
              </a:solidFill>
              <a:round/>
            </a:ln>
          </c:spPr>
          <c:marker>
            <c:symbol val="triangl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univers'!$B$35:$AR$35</c:f>
              <c:numCache>
                <c:formatCode>General</c:formatCode>
                <c:ptCount val="43"/>
                <c:pt idx="0">
                  <c:v>0</c:v>
                </c:pt>
                <c:pt idx="1">
                  <c:v>0</c:v>
                </c:pt>
                <c:pt idx="2">
                  <c:v>0</c:v>
                </c:pt>
                <c:pt idx="3">
                  <c:v>0</c:v>
                </c:pt>
                <c:pt idx="4">
                  <c:v>0</c:v>
                </c:pt>
                <c:pt idx="5">
                  <c:v>0</c:v>
                </c:pt>
                <c:pt idx="6">
                  <c:v>0</c:v>
                </c:pt>
                <c:pt idx="7">
                  <c:v>0</c:v>
                </c:pt>
                <c:pt idx="8">
                  <c:v>1</c:v>
                </c:pt>
                <c:pt idx="9">
                  <c:v>0</c:v>
                </c:pt>
                <c:pt idx="10">
                  <c:v>2</c:v>
                </c:pt>
                <c:pt idx="11">
                  <c:v>1</c:v>
                </c:pt>
                <c:pt idx="12">
                  <c:v>2</c:v>
                </c:pt>
                <c:pt idx="13">
                  <c:v>2</c:v>
                </c:pt>
                <c:pt idx="14">
                  <c:v>0</c:v>
                </c:pt>
                <c:pt idx="15">
                  <c:v>0</c:v>
                </c:pt>
                <c:pt idx="16">
                  <c:v>1</c:v>
                </c:pt>
                <c:pt idx="17">
                  <c:v>0</c:v>
                </c:pt>
                <c:pt idx="18">
                  <c:v>1</c:v>
                </c:pt>
                <c:pt idx="19">
                  <c:v>1</c:v>
                </c:pt>
                <c:pt idx="20">
                  <c:v>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c:v>
                </c:pt>
                <c:pt idx="35">
                  <c:v>1</c:v>
                </c:pt>
                <c:pt idx="36">
                  <c:v>0</c:v>
                </c:pt>
                <c:pt idx="37">
                  <c:v>1</c:v>
                </c:pt>
                <c:pt idx="38">
                  <c:v>0</c:v>
                </c:pt>
                <c:pt idx="39">
                  <c:v>0</c:v>
                </c:pt>
                <c:pt idx="40">
                  <c:v>0</c:v>
                </c:pt>
                <c:pt idx="41">
                  <c:v>0</c:v>
                </c:pt>
                <c:pt idx="42">
                  <c:v>0</c:v>
                </c:pt>
              </c:numCache>
            </c:numRef>
          </c:val>
          <c:smooth val="0"/>
        </c:ser>
        <c:ser>
          <c:idx val="33"/>
          <c:order val="33"/>
          <c:tx>
            <c:strRef>
              <c:f>'stats par univers'!$A$36</c:f>
              <c:strCache>
                <c:ptCount val="1"/>
                <c:pt idx="0">
                  <c:v>Russie</c:v>
                </c:pt>
              </c:strCache>
            </c:strRef>
          </c:tx>
          <c:spPr>
            <a:solidFill>
              <a:srgbClr val="ff950e"/>
            </a:solidFill>
            <a:ln w="28800">
              <a:solidFill>
                <a:srgbClr val="ff950e"/>
              </a:solidFill>
              <a:round/>
            </a:ln>
          </c:spPr>
          <c:marker>
            <c:symbol val="triangl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univers'!$B$36:$AR$36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c:v>
                </c:pt>
                <c:pt idx="34">
                  <c:v>0</c:v>
                </c:pt>
                <c:pt idx="35">
                  <c:v>2</c:v>
                </c:pt>
                <c:pt idx="36">
                  <c:v>0</c:v>
                </c:pt>
                <c:pt idx="37">
                  <c:v>0</c:v>
                </c:pt>
                <c:pt idx="38">
                  <c:v>0</c:v>
                </c:pt>
                <c:pt idx="39">
                  <c:v>1</c:v>
                </c:pt>
                <c:pt idx="40">
                  <c:v>0</c:v>
                </c:pt>
                <c:pt idx="41">
                  <c:v>0</c:v>
                </c:pt>
                <c:pt idx="42">
                  <c:v>0</c:v>
                </c:pt>
              </c:numCache>
            </c:numRef>
          </c:val>
          <c:smooth val="0"/>
        </c:ser>
        <c:ser>
          <c:idx val="34"/>
          <c:order val="34"/>
          <c:tx>
            <c:strRef>
              <c:f>'stats par univers'!$A$37</c:f>
              <c:strCache>
                <c:ptCount val="1"/>
                <c:pt idx="0">
                  <c:v>Scandinavie (mythologique/vikings)</c:v>
                </c:pt>
              </c:strCache>
            </c:strRef>
          </c:tx>
          <c:spPr>
            <a:solidFill>
              <a:srgbClr val="c5000b"/>
            </a:solidFill>
            <a:ln w="28800">
              <a:solidFill>
                <a:srgbClr val="c5000b"/>
              </a:solidFill>
              <a:round/>
            </a:ln>
          </c:spPr>
          <c:marker>
            <c:symbol val="triangle"/>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univers'!$B$37:$AR$37</c:f>
              <c:numCache>
                <c:formatCode>General</c:formatCode>
                <c:ptCount val="43"/>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1</c:v>
                </c:pt>
                <c:pt idx="17">
                  <c:v>0</c:v>
                </c:pt>
                <c:pt idx="18">
                  <c:v>0</c:v>
                </c:pt>
                <c:pt idx="19">
                  <c:v>0</c:v>
                </c:pt>
                <c:pt idx="20">
                  <c:v>0</c:v>
                </c:pt>
                <c:pt idx="21">
                  <c:v>0</c:v>
                </c:pt>
                <c:pt idx="22">
                  <c:v>1</c:v>
                </c:pt>
                <c:pt idx="23">
                  <c:v>0</c:v>
                </c:pt>
                <c:pt idx="24">
                  <c:v>0</c:v>
                </c:pt>
                <c:pt idx="25">
                  <c:v>0</c:v>
                </c:pt>
                <c:pt idx="26">
                  <c:v>2</c:v>
                </c:pt>
                <c:pt idx="27">
                  <c:v>0</c:v>
                </c:pt>
                <c:pt idx="28">
                  <c:v>0</c:v>
                </c:pt>
                <c:pt idx="29">
                  <c:v>0</c:v>
                </c:pt>
                <c:pt idx="30">
                  <c:v>0</c:v>
                </c:pt>
                <c:pt idx="31">
                  <c:v>0</c:v>
                </c:pt>
                <c:pt idx="32">
                  <c:v>1</c:v>
                </c:pt>
                <c:pt idx="33">
                  <c:v>0</c:v>
                </c:pt>
                <c:pt idx="34">
                  <c:v>1</c:v>
                </c:pt>
                <c:pt idx="35">
                  <c:v>1</c:v>
                </c:pt>
                <c:pt idx="36">
                  <c:v>1</c:v>
                </c:pt>
                <c:pt idx="37">
                  <c:v>3</c:v>
                </c:pt>
                <c:pt idx="38">
                  <c:v>1</c:v>
                </c:pt>
                <c:pt idx="39">
                  <c:v>1</c:v>
                </c:pt>
                <c:pt idx="40">
                  <c:v>0</c:v>
                </c:pt>
                <c:pt idx="41">
                  <c:v>0</c:v>
                </c:pt>
                <c:pt idx="42">
                  <c:v>0</c:v>
                </c:pt>
              </c:numCache>
            </c:numRef>
          </c:val>
          <c:smooth val="0"/>
        </c:ser>
        <c:ser>
          <c:idx val="35"/>
          <c:order val="35"/>
          <c:tx>
            <c:strRef>
              <c:f>'stats par univers'!$A$38</c:f>
              <c:strCache>
                <c:ptCount val="1"/>
                <c:pt idx="0">
                  <c:v>Science-fiction</c:v>
                </c:pt>
              </c:strCache>
            </c:strRef>
          </c:tx>
          <c:spPr>
            <a:solidFill>
              <a:srgbClr val="0084d1"/>
            </a:solidFill>
            <a:ln w="28800">
              <a:solidFill>
                <a:srgbClr val="0084d1"/>
              </a:solidFill>
              <a:round/>
            </a:ln>
          </c:spPr>
          <c:marker>
            <c:symbol val="triangle"/>
            <c:size val="8"/>
            <c:spPr>
              <a:solidFill>
                <a:srgbClr val="0084d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univers'!$B$38:$AR$38</c:f>
              <c:numCache>
                <c:formatCode>General</c:formatCode>
                <c:ptCount val="43"/>
                <c:pt idx="0">
                  <c:v>2</c:v>
                </c:pt>
                <c:pt idx="1">
                  <c:v>0</c:v>
                </c:pt>
                <c:pt idx="2">
                  <c:v>1</c:v>
                </c:pt>
                <c:pt idx="3">
                  <c:v>1</c:v>
                </c:pt>
                <c:pt idx="4">
                  <c:v>0</c:v>
                </c:pt>
                <c:pt idx="5">
                  <c:v>1</c:v>
                </c:pt>
                <c:pt idx="6">
                  <c:v>0</c:v>
                </c:pt>
                <c:pt idx="7">
                  <c:v>2</c:v>
                </c:pt>
                <c:pt idx="8">
                  <c:v>3</c:v>
                </c:pt>
                <c:pt idx="9">
                  <c:v>2</c:v>
                </c:pt>
                <c:pt idx="10">
                  <c:v>4</c:v>
                </c:pt>
                <c:pt idx="11">
                  <c:v>7</c:v>
                </c:pt>
                <c:pt idx="12">
                  <c:v>7</c:v>
                </c:pt>
                <c:pt idx="13">
                  <c:v>3</c:v>
                </c:pt>
                <c:pt idx="14">
                  <c:v>11</c:v>
                </c:pt>
                <c:pt idx="15">
                  <c:v>6</c:v>
                </c:pt>
                <c:pt idx="16">
                  <c:v>3</c:v>
                </c:pt>
                <c:pt idx="17">
                  <c:v>6</c:v>
                </c:pt>
                <c:pt idx="18">
                  <c:v>6</c:v>
                </c:pt>
                <c:pt idx="19">
                  <c:v>5</c:v>
                </c:pt>
                <c:pt idx="20">
                  <c:v>4</c:v>
                </c:pt>
                <c:pt idx="21">
                  <c:v>5</c:v>
                </c:pt>
                <c:pt idx="22">
                  <c:v>4</c:v>
                </c:pt>
                <c:pt idx="23">
                  <c:v>7</c:v>
                </c:pt>
                <c:pt idx="24">
                  <c:v>5</c:v>
                </c:pt>
                <c:pt idx="25">
                  <c:v>7</c:v>
                </c:pt>
                <c:pt idx="26">
                  <c:v>5</c:v>
                </c:pt>
                <c:pt idx="27">
                  <c:v>7</c:v>
                </c:pt>
                <c:pt idx="28">
                  <c:v>4</c:v>
                </c:pt>
                <c:pt idx="29">
                  <c:v>8</c:v>
                </c:pt>
                <c:pt idx="30">
                  <c:v>5</c:v>
                </c:pt>
                <c:pt idx="31">
                  <c:v>3</c:v>
                </c:pt>
                <c:pt idx="32">
                  <c:v>4</c:v>
                </c:pt>
                <c:pt idx="33">
                  <c:v>3</c:v>
                </c:pt>
                <c:pt idx="34">
                  <c:v>8</c:v>
                </c:pt>
                <c:pt idx="35">
                  <c:v>15</c:v>
                </c:pt>
                <c:pt idx="36">
                  <c:v>8</c:v>
                </c:pt>
                <c:pt idx="37">
                  <c:v>14</c:v>
                </c:pt>
                <c:pt idx="38">
                  <c:v>14</c:v>
                </c:pt>
                <c:pt idx="39">
                  <c:v>14</c:v>
                </c:pt>
                <c:pt idx="40">
                  <c:v>14</c:v>
                </c:pt>
                <c:pt idx="41">
                  <c:v>3</c:v>
                </c:pt>
                <c:pt idx="42">
                  <c:v>0</c:v>
                </c:pt>
              </c:numCache>
            </c:numRef>
          </c:val>
          <c:smooth val="0"/>
        </c:ser>
        <c:ser>
          <c:idx val="36"/>
          <c:order val="36"/>
          <c:tx>
            <c:strRef>
              <c:f>'stats par univers'!$A$39</c:f>
              <c:strCache>
                <c:ptCount val="1"/>
                <c:pt idx="0">
                  <c:v>Sous-marin</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univers'!$B$39:$AR$39</c:f>
              <c:numCache>
                <c:formatCode>General</c:formatCode>
                <c:ptCount val="43"/>
                <c:pt idx="0">
                  <c:v>0</c:v>
                </c:pt>
                <c:pt idx="1">
                  <c:v>0</c:v>
                </c:pt>
                <c:pt idx="2">
                  <c:v>0</c:v>
                </c:pt>
                <c:pt idx="3">
                  <c:v>0</c:v>
                </c:pt>
                <c:pt idx="4">
                  <c:v>0</c:v>
                </c:pt>
                <c:pt idx="5">
                  <c:v>0</c:v>
                </c:pt>
                <c:pt idx="6">
                  <c:v>0</c:v>
                </c:pt>
                <c:pt idx="7">
                  <c:v>0</c:v>
                </c:pt>
                <c:pt idx="8">
                  <c:v>0</c:v>
                </c:pt>
                <c:pt idx="9">
                  <c:v>1</c:v>
                </c:pt>
                <c:pt idx="10">
                  <c:v>0</c:v>
                </c:pt>
                <c:pt idx="11">
                  <c:v>1</c:v>
                </c:pt>
                <c:pt idx="12">
                  <c:v>0</c:v>
                </c:pt>
                <c:pt idx="13">
                  <c:v>1</c:v>
                </c:pt>
                <c:pt idx="14">
                  <c:v>1</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0</c:v>
                </c:pt>
                <c:pt idx="30">
                  <c:v>1</c:v>
                </c:pt>
                <c:pt idx="31">
                  <c:v>0</c:v>
                </c:pt>
                <c:pt idx="32">
                  <c:v>1</c:v>
                </c:pt>
                <c:pt idx="33">
                  <c:v>0</c:v>
                </c:pt>
                <c:pt idx="34">
                  <c:v>0</c:v>
                </c:pt>
                <c:pt idx="35">
                  <c:v>2</c:v>
                </c:pt>
                <c:pt idx="36">
                  <c:v>0</c:v>
                </c:pt>
                <c:pt idx="37">
                  <c:v>1</c:v>
                </c:pt>
                <c:pt idx="38">
                  <c:v>0</c:v>
                </c:pt>
                <c:pt idx="39">
                  <c:v>0</c:v>
                </c:pt>
                <c:pt idx="40">
                  <c:v>1</c:v>
                </c:pt>
                <c:pt idx="41">
                  <c:v>0</c:v>
                </c:pt>
                <c:pt idx="42">
                  <c:v>0</c:v>
                </c:pt>
              </c:numCache>
            </c:numRef>
          </c:val>
          <c:smooth val="0"/>
        </c:ser>
        <c:ser>
          <c:idx val="37"/>
          <c:order val="37"/>
          <c:tx>
            <c:strRef>
              <c:f>'stats par univers'!$A$40</c:f>
              <c:strCache>
                <c:ptCount val="1"/>
                <c:pt idx="0">
                  <c:v>Syrie</c:v>
                </c:pt>
              </c:strCache>
            </c:strRef>
          </c:tx>
          <c:spPr>
            <a:solidFill>
              <a:srgbClr val="ff420e"/>
            </a:solidFill>
            <a:ln w="28800">
              <a:solidFill>
                <a:srgbClr val="ff420e"/>
              </a:solidFill>
              <a:round/>
            </a:ln>
          </c:spPr>
          <c:marker>
            <c:symbol val="square"/>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univers'!$B$40:$AR$40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0</c:v>
                </c:pt>
                <c:pt idx="30">
                  <c:v>0</c:v>
                </c:pt>
                <c:pt idx="31">
                  <c:v>0</c:v>
                </c:pt>
                <c:pt idx="32">
                  <c:v>0</c:v>
                </c:pt>
                <c:pt idx="33">
                  <c:v>0</c:v>
                </c:pt>
                <c:pt idx="34">
                  <c:v>1</c:v>
                </c:pt>
                <c:pt idx="35">
                  <c:v>1</c:v>
                </c:pt>
                <c:pt idx="36">
                  <c:v>0</c:v>
                </c:pt>
                <c:pt idx="37">
                  <c:v>0</c:v>
                </c:pt>
                <c:pt idx="38">
                  <c:v>0</c:v>
                </c:pt>
                <c:pt idx="39">
                  <c:v>0</c:v>
                </c:pt>
                <c:pt idx="40">
                  <c:v>0</c:v>
                </c:pt>
                <c:pt idx="41">
                  <c:v>0</c:v>
                </c:pt>
                <c:pt idx="42">
                  <c:v>0</c:v>
                </c:pt>
              </c:numCache>
            </c:numRef>
          </c:val>
          <c:smooth val="0"/>
        </c:ser>
        <c:ser>
          <c:idx val="38"/>
          <c:order val="38"/>
          <c:tx>
            <c:strRef>
              <c:f>'stats par univers'!$A$41</c:f>
              <c:strCache>
                <c:ptCount val="1"/>
                <c:pt idx="0">
                  <c:v>Thriller/Polar/gangsters</c:v>
                </c:pt>
              </c:strCache>
            </c:strRef>
          </c:tx>
          <c:spPr>
            <a:solidFill>
              <a:srgbClr val="ffd320"/>
            </a:solidFill>
            <a:ln w="28800">
              <a:solidFill>
                <a:srgbClr val="ffd320"/>
              </a:solidFill>
              <a:round/>
            </a:ln>
          </c:spPr>
          <c:marker>
            <c:symbol val="circl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univers'!$B$41:$AR$41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1</c:v>
                </c:pt>
                <c:pt idx="27">
                  <c:v>0</c:v>
                </c:pt>
                <c:pt idx="28">
                  <c:v>0</c:v>
                </c:pt>
                <c:pt idx="29">
                  <c:v>1</c:v>
                </c:pt>
                <c:pt idx="30">
                  <c:v>0</c:v>
                </c:pt>
                <c:pt idx="31">
                  <c:v>0</c:v>
                </c:pt>
                <c:pt idx="32">
                  <c:v>1</c:v>
                </c:pt>
                <c:pt idx="33">
                  <c:v>0</c:v>
                </c:pt>
                <c:pt idx="34">
                  <c:v>0</c:v>
                </c:pt>
                <c:pt idx="35">
                  <c:v>0</c:v>
                </c:pt>
                <c:pt idx="36">
                  <c:v>2</c:v>
                </c:pt>
                <c:pt idx="37">
                  <c:v>1</c:v>
                </c:pt>
                <c:pt idx="38">
                  <c:v>2</c:v>
                </c:pt>
                <c:pt idx="39">
                  <c:v>2</c:v>
                </c:pt>
                <c:pt idx="40">
                  <c:v>1</c:v>
                </c:pt>
                <c:pt idx="41">
                  <c:v>0</c:v>
                </c:pt>
                <c:pt idx="42">
                  <c:v>0</c:v>
                </c:pt>
              </c:numCache>
            </c:numRef>
          </c:val>
          <c:smooth val="0"/>
        </c:ser>
        <c:ser>
          <c:idx val="39"/>
          <c:order val="39"/>
          <c:tx>
            <c:strRef>
              <c:f>'stats par univers'!$A$42</c:f>
              <c:strCache>
                <c:ptCount val="1"/>
                <c:pt idx="0">
                  <c:v>Turquie</c:v>
                </c:pt>
              </c:strCache>
            </c:strRef>
          </c:tx>
          <c:spPr>
            <a:solidFill>
              <a:srgbClr val="579d1c"/>
            </a:solidFill>
            <a:ln w="28800">
              <a:solidFill>
                <a:srgbClr val="579d1c"/>
              </a:solidFill>
              <a:round/>
            </a:ln>
          </c:spPr>
          <c:marker>
            <c:symbol val="squar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univers'!$B$42:$AR$42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c:v>
                </c:pt>
                <c:pt idx="35">
                  <c:v>1</c:v>
                </c:pt>
                <c:pt idx="36">
                  <c:v>0</c:v>
                </c:pt>
                <c:pt idx="37">
                  <c:v>0</c:v>
                </c:pt>
                <c:pt idx="38">
                  <c:v>0</c:v>
                </c:pt>
                <c:pt idx="39">
                  <c:v>0</c:v>
                </c:pt>
                <c:pt idx="40">
                  <c:v>0</c:v>
                </c:pt>
                <c:pt idx="41">
                  <c:v>0</c:v>
                </c:pt>
                <c:pt idx="42">
                  <c:v>0</c:v>
                </c:pt>
              </c:numCache>
            </c:numRef>
          </c:val>
          <c:smooth val="0"/>
        </c:ser>
        <c:ser>
          <c:idx val="40"/>
          <c:order val="40"/>
          <c:tx>
            <c:strRef>
              <c:f>'stats par univers'!$A$43</c:f>
              <c:strCache>
                <c:ptCount val="1"/>
                <c:pt idx="0">
                  <c:v>USA</c:v>
                </c:pt>
              </c:strCache>
            </c:strRef>
          </c:tx>
          <c:spPr>
            <a:solidFill>
              <a:srgbClr val="7e0021"/>
            </a:solidFill>
            <a:ln w="28800">
              <a:solidFill>
                <a:srgbClr val="7e0021"/>
              </a:solidFill>
              <a:round/>
            </a:ln>
          </c:spPr>
          <c:marker>
            <c:symbol val="x"/>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univers'!$B$43:$AR$43</c:f>
              <c:numCache>
                <c:formatCode>General</c:formatCode>
                <c:ptCount val="43"/>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1</c:v>
                </c:pt>
                <c:pt idx="19">
                  <c:v>0</c:v>
                </c:pt>
                <c:pt idx="20">
                  <c:v>4</c:v>
                </c:pt>
                <c:pt idx="21">
                  <c:v>2</c:v>
                </c:pt>
                <c:pt idx="22">
                  <c:v>1</c:v>
                </c:pt>
                <c:pt idx="23">
                  <c:v>1</c:v>
                </c:pt>
                <c:pt idx="24">
                  <c:v>4</c:v>
                </c:pt>
                <c:pt idx="25">
                  <c:v>1</c:v>
                </c:pt>
                <c:pt idx="26">
                  <c:v>1</c:v>
                </c:pt>
                <c:pt idx="27">
                  <c:v>2</c:v>
                </c:pt>
                <c:pt idx="28">
                  <c:v>1</c:v>
                </c:pt>
                <c:pt idx="29">
                  <c:v>4</c:v>
                </c:pt>
                <c:pt idx="30">
                  <c:v>3</c:v>
                </c:pt>
                <c:pt idx="31">
                  <c:v>2</c:v>
                </c:pt>
                <c:pt idx="32">
                  <c:v>2</c:v>
                </c:pt>
                <c:pt idx="33">
                  <c:v>3</c:v>
                </c:pt>
                <c:pt idx="34">
                  <c:v>1</c:v>
                </c:pt>
                <c:pt idx="35">
                  <c:v>2</c:v>
                </c:pt>
                <c:pt idx="36">
                  <c:v>4</c:v>
                </c:pt>
                <c:pt idx="37">
                  <c:v>7</c:v>
                </c:pt>
                <c:pt idx="38">
                  <c:v>4</c:v>
                </c:pt>
                <c:pt idx="39">
                  <c:v>3</c:v>
                </c:pt>
                <c:pt idx="40">
                  <c:v>3</c:v>
                </c:pt>
                <c:pt idx="41">
                  <c:v>0</c:v>
                </c:pt>
                <c:pt idx="42">
                  <c:v>0</c:v>
                </c:pt>
              </c:numCache>
            </c:numRef>
          </c:val>
          <c:smooth val="0"/>
        </c:ser>
        <c:ser>
          <c:idx val="41"/>
          <c:order val="41"/>
          <c:tx>
            <c:strRef>
              <c:f>'stats par univers'!$A$44</c:f>
              <c:strCache>
                <c:ptCount val="1"/>
                <c:pt idx="0">
                  <c:v>Western</c:v>
                </c:pt>
              </c:strCache>
            </c:strRef>
          </c:tx>
          <c:spPr>
            <a:solidFill>
              <a:srgbClr val="83caff"/>
            </a:solidFill>
            <a:ln w="28800">
              <a:solidFill>
                <a:srgbClr val="83caff"/>
              </a:solidFill>
              <a:round/>
            </a:ln>
          </c:spPr>
          <c:marker>
            <c:symbol val="plus"/>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univers'!$B$44:$AR$44</c:f>
              <c:numCache>
                <c:formatCode>General</c:formatCode>
                <c:ptCount val="43"/>
                <c:pt idx="0">
                  <c:v>1</c:v>
                </c:pt>
                <c:pt idx="1">
                  <c:v>0</c:v>
                </c:pt>
                <c:pt idx="2">
                  <c:v>0</c:v>
                </c:pt>
                <c:pt idx="3">
                  <c:v>0</c:v>
                </c:pt>
                <c:pt idx="4">
                  <c:v>0</c:v>
                </c:pt>
                <c:pt idx="5">
                  <c:v>0</c:v>
                </c:pt>
                <c:pt idx="6">
                  <c:v>0</c:v>
                </c:pt>
                <c:pt idx="7">
                  <c:v>2</c:v>
                </c:pt>
                <c:pt idx="8">
                  <c:v>1</c:v>
                </c:pt>
                <c:pt idx="9">
                  <c:v>0</c:v>
                </c:pt>
                <c:pt idx="10">
                  <c:v>0</c:v>
                </c:pt>
                <c:pt idx="11">
                  <c:v>1</c:v>
                </c:pt>
                <c:pt idx="12">
                  <c:v>0</c:v>
                </c:pt>
                <c:pt idx="13">
                  <c:v>0</c:v>
                </c:pt>
                <c:pt idx="14">
                  <c:v>0</c:v>
                </c:pt>
                <c:pt idx="15">
                  <c:v>0</c:v>
                </c:pt>
                <c:pt idx="16">
                  <c:v>2</c:v>
                </c:pt>
                <c:pt idx="17">
                  <c:v>0</c:v>
                </c:pt>
                <c:pt idx="18">
                  <c:v>0</c:v>
                </c:pt>
                <c:pt idx="19">
                  <c:v>1</c:v>
                </c:pt>
                <c:pt idx="20">
                  <c:v>1</c:v>
                </c:pt>
                <c:pt idx="21">
                  <c:v>0</c:v>
                </c:pt>
                <c:pt idx="22">
                  <c:v>0</c:v>
                </c:pt>
                <c:pt idx="23">
                  <c:v>0</c:v>
                </c:pt>
                <c:pt idx="24">
                  <c:v>0</c:v>
                </c:pt>
                <c:pt idx="25">
                  <c:v>1</c:v>
                </c:pt>
                <c:pt idx="26">
                  <c:v>0</c:v>
                </c:pt>
                <c:pt idx="27">
                  <c:v>0</c:v>
                </c:pt>
                <c:pt idx="28">
                  <c:v>0</c:v>
                </c:pt>
                <c:pt idx="29">
                  <c:v>1</c:v>
                </c:pt>
                <c:pt idx="30">
                  <c:v>1</c:v>
                </c:pt>
                <c:pt idx="31">
                  <c:v>0</c:v>
                </c:pt>
                <c:pt idx="32">
                  <c:v>0</c:v>
                </c:pt>
                <c:pt idx="33">
                  <c:v>0</c:v>
                </c:pt>
                <c:pt idx="34">
                  <c:v>0</c:v>
                </c:pt>
                <c:pt idx="35">
                  <c:v>2</c:v>
                </c:pt>
                <c:pt idx="36">
                  <c:v>0</c:v>
                </c:pt>
                <c:pt idx="37">
                  <c:v>2</c:v>
                </c:pt>
                <c:pt idx="38">
                  <c:v>0</c:v>
                </c:pt>
                <c:pt idx="39">
                  <c:v>2</c:v>
                </c:pt>
                <c:pt idx="40">
                  <c:v>0</c:v>
                </c:pt>
                <c:pt idx="41">
                  <c:v>0</c:v>
                </c:pt>
                <c:pt idx="42">
                  <c:v>0</c:v>
                </c:pt>
              </c:numCache>
            </c:numRef>
          </c:val>
          <c:smooth val="0"/>
        </c:ser>
        <c:ser>
          <c:idx val="42"/>
          <c:order val="42"/>
          <c:tx>
            <c:strRef>
              <c:f>'stats par univers'!$A$45</c:f>
              <c:strCache>
                <c:ptCount val="1"/>
                <c:pt idx="0">
                  <c:v>Spatial</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univers'!$B$45:$AR$45</c:f>
              <c:numCache>
                <c:formatCode>General</c:formatCode>
                <c:ptCount val="43"/>
                <c:pt idx="0">
                  <c:v>2</c:v>
                </c:pt>
                <c:pt idx="1">
                  <c:v>0</c:v>
                </c:pt>
                <c:pt idx="2">
                  <c:v>1</c:v>
                </c:pt>
                <c:pt idx="3">
                  <c:v>1</c:v>
                </c:pt>
                <c:pt idx="4">
                  <c:v>0</c:v>
                </c:pt>
                <c:pt idx="5">
                  <c:v>1</c:v>
                </c:pt>
                <c:pt idx="6">
                  <c:v>0</c:v>
                </c:pt>
                <c:pt idx="7">
                  <c:v>2</c:v>
                </c:pt>
                <c:pt idx="8">
                  <c:v>2</c:v>
                </c:pt>
                <c:pt idx="9">
                  <c:v>1</c:v>
                </c:pt>
                <c:pt idx="10">
                  <c:v>3</c:v>
                </c:pt>
                <c:pt idx="11">
                  <c:v>3</c:v>
                </c:pt>
                <c:pt idx="12">
                  <c:v>2</c:v>
                </c:pt>
                <c:pt idx="13">
                  <c:v>2</c:v>
                </c:pt>
                <c:pt idx="14">
                  <c:v>5</c:v>
                </c:pt>
                <c:pt idx="15">
                  <c:v>1</c:v>
                </c:pt>
                <c:pt idx="16">
                  <c:v>0</c:v>
                </c:pt>
                <c:pt idx="17">
                  <c:v>3</c:v>
                </c:pt>
                <c:pt idx="18">
                  <c:v>2</c:v>
                </c:pt>
                <c:pt idx="19">
                  <c:v>1</c:v>
                </c:pt>
                <c:pt idx="20">
                  <c:v>1</c:v>
                </c:pt>
                <c:pt idx="21">
                  <c:v>5</c:v>
                </c:pt>
                <c:pt idx="22">
                  <c:v>4</c:v>
                </c:pt>
                <c:pt idx="23">
                  <c:v>6</c:v>
                </c:pt>
                <c:pt idx="24">
                  <c:v>0</c:v>
                </c:pt>
                <c:pt idx="25">
                  <c:v>5</c:v>
                </c:pt>
                <c:pt idx="26">
                  <c:v>3</c:v>
                </c:pt>
                <c:pt idx="27">
                  <c:v>5</c:v>
                </c:pt>
                <c:pt idx="28">
                  <c:v>3</c:v>
                </c:pt>
                <c:pt idx="29">
                  <c:v>6</c:v>
                </c:pt>
                <c:pt idx="30">
                  <c:v>4</c:v>
                </c:pt>
                <c:pt idx="31">
                  <c:v>3</c:v>
                </c:pt>
                <c:pt idx="32">
                  <c:v>3</c:v>
                </c:pt>
                <c:pt idx="33">
                  <c:v>3</c:v>
                </c:pt>
                <c:pt idx="34">
                  <c:v>5</c:v>
                </c:pt>
                <c:pt idx="35">
                  <c:v>6</c:v>
                </c:pt>
                <c:pt idx="36">
                  <c:v>5</c:v>
                </c:pt>
                <c:pt idx="37">
                  <c:v>6</c:v>
                </c:pt>
                <c:pt idx="38">
                  <c:v>6</c:v>
                </c:pt>
                <c:pt idx="39">
                  <c:v>8</c:v>
                </c:pt>
                <c:pt idx="40">
                  <c:v>9</c:v>
                </c:pt>
                <c:pt idx="41">
                  <c:v>2</c:v>
                </c:pt>
                <c:pt idx="42">
                  <c:v>0</c:v>
                </c:pt>
              </c:numCache>
            </c:numRef>
          </c:val>
          <c:smooth val="0"/>
        </c:ser>
        <c:hiLowLines>
          <c:spPr>
            <a:ln w="0">
              <a:noFill/>
            </a:ln>
          </c:spPr>
        </c:hiLowLines>
        <c:marker val="1"/>
        <c:axId val="32419359"/>
        <c:axId val="74029774"/>
      </c:lineChart>
      <c:catAx>
        <c:axId val="32419359"/>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74029774"/>
        <c:crosses val="autoZero"/>
        <c:auto val="1"/>
        <c:lblAlgn val="ctr"/>
        <c:lblOffset val="100"/>
        <c:noMultiLvlLbl val="0"/>
      </c:catAx>
      <c:valAx>
        <c:axId val="74029774"/>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32419359"/>
        <c:crosses val="autoZero"/>
        <c:crossBetween val="midCat"/>
      </c:valAx>
      <c:spPr>
        <a:noFill/>
        <a:ln w="0">
          <a:solidFill>
            <a:srgbClr val="b3b3b3"/>
          </a:solidFill>
        </a:ln>
      </c:spPr>
    </c:plotArea>
    <c:legend>
      <c:legendPos val="r"/>
      <c:layout>
        <c:manualLayout>
          <c:xMode val="edge"/>
          <c:yMode val="edge"/>
          <c:x val="0"/>
          <c:y val="0"/>
          <c:w val="0.125571663053965"/>
          <c:h val="0.925142962553034"/>
        </c:manualLayout>
      </c:layout>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1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Stats par thématique</a:t>
            </a:r>
          </a:p>
        </c:rich>
      </c:tx>
      <c:overlay val="0"/>
      <c:spPr>
        <a:noFill/>
        <a:ln w="0">
          <a:noFill/>
        </a:ln>
      </c:spPr>
    </c:title>
    <c:autoTitleDeleted val="0"/>
    <c:plotArea>
      <c:barChart>
        <c:barDir val="bar"/>
        <c:grouping val="clustered"/>
        <c:varyColors val="0"/>
        <c:ser>
          <c:idx val="0"/>
          <c:order val="0"/>
          <c:spPr>
            <a:solidFill>
              <a:srgbClr val="004586"/>
            </a:solidFill>
            <a:ln w="0">
              <a:noFill/>
            </a:ln>
          </c:spPr>
          <c:invertIfNegative val="0"/>
          <c:dLbls>
            <c:txPr>
              <a:bodyPr wrap="none"/>
              <a:lstStyle/>
              <a:p>
                <a:pPr>
                  <a:defRPr b="0" sz="1000" spc="-1" strike="noStrike">
                    <a:latin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thème'!$A$3:$A$38</c:f>
              <c:strCache>
                <c:ptCount val="36"/>
                <c:pt idx="0">
                  <c:v>joue le méchant</c:v>
                </c:pt>
                <c:pt idx="1">
                  <c:v>zombies</c:v>
                </c:pt>
                <c:pt idx="2">
                  <c:v>dinosaures</c:v>
                </c:pt>
                <c:pt idx="3">
                  <c:v>religion corrompue</c:v>
                </c:pt>
                <c:pt idx="4">
                  <c:v>voyage dans le temps / mondes parallèles</c:v>
                </c:pt>
                <c:pt idx="5">
                  <c:v>girl power</c:v>
                </c:pt>
                <c:pt idx="6">
                  <c:v>Bimbos et lolitas</c:v>
                </c:pt>
                <c:pt idx="7">
                  <c:v>reconstitution historique</c:v>
                </c:pt>
                <c:pt idx="8">
                  <c:v>sauve le monde (tout seul)</c:v>
                </c:pt>
                <c:pt idx="9">
                  <c:v>sauve la princesse</c:v>
                </c:pt>
                <c:pt idx="10">
                  <c:v>farming à la con</c:v>
                </c:pt>
                <c:pt idx="11">
                  <c:v>Ninja/samurai</c:v>
                </c:pt>
                <c:pt idx="12">
                  <c:v>moi, héros à 12 ans</c:v>
                </c:pt>
                <c:pt idx="13">
                  <c:v>va chercher / rapporte</c:v>
                </c:pt>
                <c:pt idx="14">
                  <c:v>héros improbable</c:v>
                </c:pt>
                <c:pt idx="15">
                  <c:v>vengeaaance !!</c:v>
                </c:pt>
                <c:pt idx="16">
                  <c:v>héros amnésique</c:v>
                </c:pt>
                <c:pt idx="17">
                  <c:v>intro dingue</c:v>
                </c:pt>
                <c:pt idx="18">
                  <c:v>bouge ton popotin – jeu sportif</c:v>
                </c:pt>
                <c:pt idx="19">
                  <c:v>pouvoirs psy</c:v>
                </c:pt>
                <c:pt idx="20">
                  <c:v>gorobots partout</c:v>
                </c:pt>
                <c:pt idx="21">
                  <c:v>joue au bodyguard</c:v>
                </c:pt>
                <c:pt idx="22">
                  <c:v>joue au docteur</c:v>
                </c:pt>
                <c:pt idx="23">
                  <c:v>joue au policier</c:v>
                </c:pt>
                <c:pt idx="24">
                  <c:v>joue au pompier</c:v>
                </c:pt>
                <c:pt idx="25">
                  <c:v>culture japonaise</c:v>
                </c:pt>
                <c:pt idx="26">
                  <c:v>fantoooooomes</c:v>
                </c:pt>
                <c:pt idx="27">
                  <c:v>vampires</c:v>
                </c:pt>
                <c:pt idx="28">
                  <c:v>sorciers</c:v>
                </c:pt>
                <c:pt idx="29">
                  <c:v>super héros en collant/armure</c:v>
                </c:pt>
                <c:pt idx="30">
                  <c:v>héros viril bodybuildé</c:v>
                </c:pt>
                <c:pt idx="31">
                  <c:v>projet scientifique kifoar</c:v>
                </c:pt>
                <c:pt idx="32">
                  <c:v>collectionnite aigue</c:v>
                </c:pt>
                <c:pt idx="33">
                  <c:v>fin poignante</c:v>
                </c:pt>
                <c:pt idx="34">
                  <c:v>méchant charismatique</c:v>
                </c:pt>
                <c:pt idx="35">
                  <c:v>twist de ouf</c:v>
                </c:pt>
              </c:strCache>
            </c:strRef>
          </c:cat>
          <c:val>
            <c:numRef>
              <c:f>'stats par thème'!$AS$3:$AS$38</c:f>
              <c:numCache>
                <c:formatCode>General</c:formatCode>
                <c:ptCount val="36"/>
                <c:pt idx="0">
                  <c:v>271</c:v>
                </c:pt>
                <c:pt idx="1">
                  <c:v>49</c:v>
                </c:pt>
                <c:pt idx="2">
                  <c:v>15</c:v>
                </c:pt>
                <c:pt idx="3">
                  <c:v>39</c:v>
                </c:pt>
                <c:pt idx="4">
                  <c:v>61</c:v>
                </c:pt>
                <c:pt idx="5">
                  <c:v>329</c:v>
                </c:pt>
                <c:pt idx="6">
                  <c:v>87</c:v>
                </c:pt>
                <c:pt idx="7">
                  <c:v>35</c:v>
                </c:pt>
                <c:pt idx="8">
                  <c:v>103</c:v>
                </c:pt>
                <c:pt idx="9">
                  <c:v>102</c:v>
                </c:pt>
                <c:pt idx="10">
                  <c:v>36</c:v>
                </c:pt>
                <c:pt idx="11">
                  <c:v>69</c:v>
                </c:pt>
                <c:pt idx="12">
                  <c:v>183</c:v>
                </c:pt>
                <c:pt idx="13">
                  <c:v>20</c:v>
                </c:pt>
                <c:pt idx="14">
                  <c:v>219</c:v>
                </c:pt>
                <c:pt idx="15">
                  <c:v>40</c:v>
                </c:pt>
                <c:pt idx="16">
                  <c:v>22</c:v>
                </c:pt>
                <c:pt idx="17">
                  <c:v>22</c:v>
                </c:pt>
                <c:pt idx="18">
                  <c:v>64</c:v>
                </c:pt>
                <c:pt idx="19">
                  <c:v>62</c:v>
                </c:pt>
                <c:pt idx="20">
                  <c:v>24</c:v>
                </c:pt>
                <c:pt idx="21">
                  <c:v>46</c:v>
                </c:pt>
                <c:pt idx="22">
                  <c:v>21</c:v>
                </c:pt>
                <c:pt idx="23">
                  <c:v>55</c:v>
                </c:pt>
                <c:pt idx="24">
                  <c:v>14</c:v>
                </c:pt>
                <c:pt idx="25">
                  <c:v>47</c:v>
                </c:pt>
                <c:pt idx="26">
                  <c:v>70</c:v>
                </c:pt>
                <c:pt idx="27">
                  <c:v>23</c:v>
                </c:pt>
                <c:pt idx="28">
                  <c:v>75</c:v>
                </c:pt>
                <c:pt idx="29">
                  <c:v>48</c:v>
                </c:pt>
                <c:pt idx="30">
                  <c:v>37</c:v>
                </c:pt>
                <c:pt idx="31">
                  <c:v>29</c:v>
                </c:pt>
                <c:pt idx="32">
                  <c:v>20</c:v>
                </c:pt>
                <c:pt idx="33">
                  <c:v>56</c:v>
                </c:pt>
                <c:pt idx="34">
                  <c:v>67</c:v>
                </c:pt>
                <c:pt idx="35">
                  <c:v>48</c:v>
                </c:pt>
              </c:numCache>
            </c:numRef>
          </c:val>
        </c:ser>
        <c:gapWidth val="100"/>
        <c:overlap val="0"/>
        <c:axId val="50837887"/>
        <c:axId val="99718507"/>
      </c:barChart>
      <c:catAx>
        <c:axId val="50837887"/>
        <c:scaling>
          <c:orientation val="minMax"/>
        </c:scaling>
        <c:delete val="0"/>
        <c:axPos val="b"/>
        <c:title>
          <c:tx>
            <c:rich>
              <a:bodyPr rot="-5400000"/>
              <a:lstStyle/>
              <a:p>
                <a:pPr>
                  <a:defRPr b="0" sz="900" spc="-1" strike="noStrike">
                    <a:solidFill>
                      <a:srgbClr val="000000"/>
                    </a:solidFill>
                    <a:latin typeface="Arial"/>
                  </a:defRPr>
                </a:pPr>
                <a:r>
                  <a:rPr b="0" sz="900" spc="-1" strike="noStrike">
                    <a:solidFill>
                      <a:srgbClr val="000000"/>
                    </a:solidFill>
                    <a:latin typeface="Arial"/>
                  </a:rPr>
                  <a:t>Thématique</a:t>
                </a:r>
              </a:p>
            </c:rich>
          </c:tx>
          <c:overlay val="0"/>
          <c:spPr>
            <a:noFill/>
            <a:ln w="0">
              <a:noFill/>
            </a:ln>
          </c:spPr>
        </c:title>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9718507"/>
        <c:crosses val="autoZero"/>
        <c:auto val="1"/>
        <c:lblAlgn val="ctr"/>
        <c:lblOffset val="100"/>
        <c:noMultiLvlLbl val="0"/>
      </c:catAx>
      <c:valAx>
        <c:axId val="99718507"/>
        <c:scaling>
          <c:orientation val="minMax"/>
        </c:scaling>
        <c:delete val="0"/>
        <c:axPos val="l"/>
        <c:majorGridlines>
          <c:spPr>
            <a:ln w="0">
              <a:solidFill>
                <a:srgbClr val="b3b3b3"/>
              </a:solidFill>
            </a:ln>
          </c:spPr>
        </c:majorGridlines>
        <c:title>
          <c:tx>
            <c:rich>
              <a:bodyPr rot="0"/>
              <a:lstStyle/>
              <a:p>
                <a:pPr>
                  <a:defRPr b="0" sz="900" spc="-1" strike="noStrike">
                    <a:solidFill>
                      <a:srgbClr val="000000"/>
                    </a:solidFill>
                    <a:latin typeface="Arial"/>
                  </a:defRPr>
                </a:pPr>
                <a:r>
                  <a:rPr b="0" sz="900" spc="-1" strike="noStrike">
                    <a:solidFill>
                      <a:srgbClr val="000000"/>
                    </a:solidFill>
                    <a:latin typeface="Arial"/>
                  </a:rPr>
                  <a:t>Nombre de jeux</a:t>
                </a:r>
              </a:p>
            </c:rich>
          </c:tx>
          <c:overlay val="0"/>
          <c:spPr>
            <a:noFill/>
            <a:ln w="0">
              <a:noFill/>
            </a:ln>
          </c:spPr>
        </c:title>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0837887"/>
        <c:crosses val="autoZero"/>
        <c:crossBetween val="between"/>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9360">
      <a:noFill/>
    </a:ln>
  </c:spPr>
</c:chartSpace>
</file>

<file path=xl/charts/chart1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944078947368421"/>
          <c:y val="0.0571709596114834"/>
          <c:w val="0.599243421052632"/>
          <c:h val="0.788651871887871"/>
        </c:manualLayout>
      </c:layout>
      <c:barChart>
        <c:barDir val="bar"/>
        <c:grouping val="clustered"/>
        <c:varyColors val="0"/>
        <c:ser>
          <c:idx val="0"/>
          <c:order val="0"/>
          <c:tx>
            <c:strRef>
              <c:f>'stats par thème'!$AS$40:$AS$40</c:f>
              <c:strCache>
                <c:ptCount val="1"/>
                <c:pt idx="0">
                  <c:v>Total</c:v>
                </c:pt>
              </c:strCache>
            </c:strRef>
          </c:tx>
          <c:spPr>
            <a:solidFill>
              <a:srgbClr val="004586"/>
            </a:solidFill>
            <a:ln w="0">
              <a:noFill/>
            </a:ln>
          </c:spPr>
          <c:invertIfNegative val="0"/>
          <c:dLbls>
            <c:txPr>
              <a:bodyPr wrap="none"/>
              <a:lstStyle/>
              <a:p>
                <a:pPr>
                  <a:defRPr b="0" sz="1000" spc="-1" strike="noStrike">
                    <a:latin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thème'!$A$41:$A$60</c:f>
              <c:strCache>
                <c:ptCount val="20"/>
                <c:pt idx="0">
                  <c:v>difficulté « furieuse »</c:v>
                </c:pt>
                <c:pt idx="1">
                  <c:v>jeu sorti pas fini</c:v>
                </c:pt>
                <c:pt idx="2">
                  <c:v>addiction</c:v>
                </c:pt>
                <c:pt idx="3">
                  <c:v>gore</c:v>
                </c:pt>
                <c:pt idx="4">
                  <c:v>violent</c:v>
                </c:pt>
                <c:pt idx="5">
                  <c:v>trash</c:v>
                </c:pt>
                <c:pt idx="6">
                  <c:v>lgbt</c:v>
                </c:pt>
                <c:pt idx="7">
                  <c:v>vision de la femme</c:v>
                </c:pt>
                <c:pt idx="8">
                  <c:v>raciste</c:v>
                </c:pt>
                <c:pt idx="9">
                  <c:v>religion</c:v>
                </c:pt>
                <c:pt idx="10">
                  <c:v>alcool</c:v>
                </c:pt>
                <c:pt idx="11">
                  <c:v>drogue</c:v>
                </c:pt>
                <c:pt idx="12">
                  <c:v>politique</c:v>
                </c:pt>
                <c:pt idx="13">
                  <c:v>Censuré</c:v>
                </c:pt>
                <c:pt idx="14">
                  <c:v>censuré au japon</c:v>
                </c:pt>
                <c:pt idx="15">
                  <c:v>censuré en Chine</c:v>
                </c:pt>
                <c:pt idx="16">
                  <c:v>censuré en occident</c:v>
                </c:pt>
                <c:pt idx="17">
                  <c:v>censuré aux Emirats arabes unis</c:v>
                </c:pt>
                <c:pt idx="18">
                  <c:v>censuré en Arabie saoudite</c:v>
                </c:pt>
                <c:pt idx="19">
                  <c:v>censuré en allemagne</c:v>
                </c:pt>
              </c:strCache>
            </c:strRef>
          </c:cat>
          <c:val>
            <c:numRef>
              <c:f>'stats par thème'!$AS$41:$AS$60</c:f>
              <c:numCache>
                <c:formatCode>General</c:formatCode>
                <c:ptCount val="20"/>
                <c:pt idx="0">
                  <c:v>59</c:v>
                </c:pt>
                <c:pt idx="1">
                  <c:v>18</c:v>
                </c:pt>
                <c:pt idx="2">
                  <c:v>2</c:v>
                </c:pt>
                <c:pt idx="3">
                  <c:v>171</c:v>
                </c:pt>
                <c:pt idx="4">
                  <c:v>63</c:v>
                </c:pt>
                <c:pt idx="5">
                  <c:v>3</c:v>
                </c:pt>
                <c:pt idx="6">
                  <c:v>39</c:v>
                </c:pt>
                <c:pt idx="7">
                  <c:v>71</c:v>
                </c:pt>
                <c:pt idx="8">
                  <c:v>6</c:v>
                </c:pt>
                <c:pt idx="9">
                  <c:v>23</c:v>
                </c:pt>
                <c:pt idx="10">
                  <c:v>13</c:v>
                </c:pt>
                <c:pt idx="11">
                  <c:v>59</c:v>
                </c:pt>
                <c:pt idx="12">
                  <c:v>28</c:v>
                </c:pt>
                <c:pt idx="13">
                  <c:v>164</c:v>
                </c:pt>
                <c:pt idx="14">
                  <c:v>24</c:v>
                </c:pt>
                <c:pt idx="15">
                  <c:v>3</c:v>
                </c:pt>
                <c:pt idx="16">
                  <c:v>59</c:v>
                </c:pt>
                <c:pt idx="17">
                  <c:v>7</c:v>
                </c:pt>
                <c:pt idx="18">
                  <c:v>13</c:v>
                </c:pt>
                <c:pt idx="19">
                  <c:v>31</c:v>
                </c:pt>
              </c:numCache>
            </c:numRef>
          </c:val>
        </c:ser>
        <c:gapWidth val="100"/>
        <c:overlap val="0"/>
        <c:axId val="3408472"/>
        <c:axId val="75391670"/>
      </c:barChart>
      <c:catAx>
        <c:axId val="3408472"/>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75391670"/>
        <c:crosses val="autoZero"/>
        <c:auto val="1"/>
        <c:lblAlgn val="ctr"/>
        <c:lblOffset val="100"/>
        <c:noMultiLvlLbl val="0"/>
      </c:catAx>
      <c:valAx>
        <c:axId val="75391670"/>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3408472"/>
        <c:crosses val="autoZero"/>
        <c:crossBetween val="between"/>
      </c:valAx>
      <c:spPr>
        <a:noFill/>
        <a:ln w="0">
          <a:solidFill>
            <a:srgbClr val="b3b3b3"/>
          </a:solidFill>
        </a:ln>
      </c:spPr>
    </c:plotArea>
    <c:legend>
      <c:legendPos val="r"/>
      <c:layout>
        <c:manualLayout>
          <c:xMode val="edge"/>
          <c:yMode val="edge"/>
          <c:x val="0.709022494887526"/>
          <c:y val="0.142839922854388"/>
          <c:w val="0.0800994699299784"/>
          <c:h val="0.0402627930805859"/>
        </c:manualLayout>
      </c:layout>
      <c:overlay val="0"/>
      <c:spPr>
        <a:noFill/>
        <a:ln w="0">
          <a:noFill/>
        </a:ln>
      </c:spPr>
      <c:txPr>
        <a:bodyPr/>
        <a:lstStyle/>
        <a:p>
          <a:pPr>
            <a:defRPr b="0" sz="1000" spc="-1" strike="noStrike">
              <a:latin typeface="Arial"/>
            </a:defRPr>
          </a:pPr>
        </a:p>
      </c:txPr>
    </c:legend>
    <c:plotVisOnly val="1"/>
    <c:dispBlanksAs val="gap"/>
  </c:chart>
  <c:spPr>
    <a:solidFill>
      <a:srgbClr val="ffffff"/>
    </a:solidFill>
    <a:ln w="9360">
      <a:noFill/>
    </a:ln>
  </c:spPr>
</c:chartSpace>
</file>

<file path=xl/charts/chart1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55841858819806"/>
          <c:y val="0.0594835680751174"/>
          <c:w val="0.821472124219208"/>
          <c:h val="0.79075117370892"/>
        </c:manualLayout>
      </c:layout>
      <c:lineChart>
        <c:grouping val="standard"/>
        <c:varyColors val="0"/>
        <c:ser>
          <c:idx val="0"/>
          <c:order val="0"/>
          <c:tx>
            <c:strRef>
              <c:f>'stats par thème'!$A$3</c:f>
              <c:strCache>
                <c:ptCount val="1"/>
                <c:pt idx="0">
                  <c:v>joue le méchant</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thème'!$B$3:$AR$3</c:f>
              <c:numCache>
                <c:formatCode>General</c:formatCode>
                <c:ptCount val="43"/>
                <c:pt idx="0">
                  <c:v>0</c:v>
                </c:pt>
                <c:pt idx="1">
                  <c:v>0</c:v>
                </c:pt>
                <c:pt idx="2">
                  <c:v>0</c:v>
                </c:pt>
                <c:pt idx="3">
                  <c:v>0</c:v>
                </c:pt>
                <c:pt idx="4">
                  <c:v>0</c:v>
                </c:pt>
                <c:pt idx="5">
                  <c:v>0</c:v>
                </c:pt>
                <c:pt idx="6">
                  <c:v>0</c:v>
                </c:pt>
                <c:pt idx="7">
                  <c:v>0</c:v>
                </c:pt>
                <c:pt idx="8">
                  <c:v>1</c:v>
                </c:pt>
                <c:pt idx="9">
                  <c:v>1</c:v>
                </c:pt>
                <c:pt idx="10">
                  <c:v>0</c:v>
                </c:pt>
                <c:pt idx="11">
                  <c:v>3</c:v>
                </c:pt>
                <c:pt idx="12">
                  <c:v>8</c:v>
                </c:pt>
                <c:pt idx="13">
                  <c:v>4</c:v>
                </c:pt>
                <c:pt idx="14">
                  <c:v>3</c:v>
                </c:pt>
                <c:pt idx="15">
                  <c:v>6</c:v>
                </c:pt>
                <c:pt idx="16">
                  <c:v>7</c:v>
                </c:pt>
                <c:pt idx="17">
                  <c:v>4</c:v>
                </c:pt>
                <c:pt idx="18">
                  <c:v>2</c:v>
                </c:pt>
                <c:pt idx="19">
                  <c:v>5</c:v>
                </c:pt>
                <c:pt idx="20">
                  <c:v>6</c:v>
                </c:pt>
                <c:pt idx="21">
                  <c:v>7</c:v>
                </c:pt>
                <c:pt idx="22">
                  <c:v>7</c:v>
                </c:pt>
                <c:pt idx="23">
                  <c:v>5</c:v>
                </c:pt>
                <c:pt idx="24">
                  <c:v>12</c:v>
                </c:pt>
                <c:pt idx="25">
                  <c:v>5</c:v>
                </c:pt>
                <c:pt idx="26">
                  <c:v>11</c:v>
                </c:pt>
                <c:pt idx="27">
                  <c:v>13</c:v>
                </c:pt>
                <c:pt idx="28">
                  <c:v>9</c:v>
                </c:pt>
                <c:pt idx="29">
                  <c:v>9</c:v>
                </c:pt>
                <c:pt idx="30">
                  <c:v>10</c:v>
                </c:pt>
                <c:pt idx="31">
                  <c:v>13</c:v>
                </c:pt>
                <c:pt idx="32">
                  <c:v>9</c:v>
                </c:pt>
                <c:pt idx="33">
                  <c:v>13</c:v>
                </c:pt>
                <c:pt idx="34">
                  <c:v>6</c:v>
                </c:pt>
                <c:pt idx="35">
                  <c:v>16</c:v>
                </c:pt>
                <c:pt idx="36">
                  <c:v>12</c:v>
                </c:pt>
                <c:pt idx="37">
                  <c:v>19</c:v>
                </c:pt>
                <c:pt idx="38">
                  <c:v>9</c:v>
                </c:pt>
                <c:pt idx="39">
                  <c:v>18</c:v>
                </c:pt>
                <c:pt idx="40">
                  <c:v>11</c:v>
                </c:pt>
                <c:pt idx="41">
                  <c:v>7</c:v>
                </c:pt>
                <c:pt idx="42">
                  <c:v>0</c:v>
                </c:pt>
              </c:numCache>
            </c:numRef>
          </c:val>
          <c:smooth val="0"/>
        </c:ser>
        <c:ser>
          <c:idx val="1"/>
          <c:order val="1"/>
          <c:tx>
            <c:strRef>
              <c:f>'stats par thème'!$A$4</c:f>
              <c:strCache>
                <c:ptCount val="1"/>
                <c:pt idx="0">
                  <c:v>zombies</c:v>
                </c:pt>
              </c:strCache>
            </c:strRef>
          </c:tx>
          <c:spPr>
            <a:solidFill>
              <a:srgbClr val="ff420e"/>
            </a:solidFill>
            <a:ln w="28800">
              <a:solidFill>
                <a:srgbClr val="ff420e"/>
              </a:solidFill>
              <a:round/>
            </a:ln>
          </c:spPr>
          <c:marker>
            <c:symbol val="diamond"/>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thème'!$B$4:$AR$4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1</c:v>
                </c:pt>
                <c:pt idx="17">
                  <c:v>1</c:v>
                </c:pt>
                <c:pt idx="18">
                  <c:v>0</c:v>
                </c:pt>
                <c:pt idx="19">
                  <c:v>2</c:v>
                </c:pt>
                <c:pt idx="20">
                  <c:v>1</c:v>
                </c:pt>
                <c:pt idx="21">
                  <c:v>0</c:v>
                </c:pt>
                <c:pt idx="22">
                  <c:v>0</c:v>
                </c:pt>
                <c:pt idx="23">
                  <c:v>0</c:v>
                </c:pt>
                <c:pt idx="24">
                  <c:v>0</c:v>
                </c:pt>
                <c:pt idx="25">
                  <c:v>1</c:v>
                </c:pt>
                <c:pt idx="26">
                  <c:v>2</c:v>
                </c:pt>
                <c:pt idx="27">
                  <c:v>1</c:v>
                </c:pt>
                <c:pt idx="28">
                  <c:v>2</c:v>
                </c:pt>
                <c:pt idx="29">
                  <c:v>0</c:v>
                </c:pt>
                <c:pt idx="30">
                  <c:v>4</c:v>
                </c:pt>
                <c:pt idx="31">
                  <c:v>3</c:v>
                </c:pt>
                <c:pt idx="32">
                  <c:v>1</c:v>
                </c:pt>
                <c:pt idx="33">
                  <c:v>1</c:v>
                </c:pt>
                <c:pt idx="34">
                  <c:v>3</c:v>
                </c:pt>
                <c:pt idx="35">
                  <c:v>9</c:v>
                </c:pt>
                <c:pt idx="36">
                  <c:v>2</c:v>
                </c:pt>
                <c:pt idx="37">
                  <c:v>0</c:v>
                </c:pt>
                <c:pt idx="38">
                  <c:v>5</c:v>
                </c:pt>
                <c:pt idx="39">
                  <c:v>4</c:v>
                </c:pt>
                <c:pt idx="40">
                  <c:v>4</c:v>
                </c:pt>
                <c:pt idx="41">
                  <c:v>1</c:v>
                </c:pt>
                <c:pt idx="42">
                  <c:v>0</c:v>
                </c:pt>
              </c:numCache>
            </c:numRef>
          </c:val>
          <c:smooth val="0"/>
        </c:ser>
        <c:ser>
          <c:idx val="2"/>
          <c:order val="2"/>
          <c:tx>
            <c:strRef>
              <c:f>'stats par thème'!$A$5</c:f>
              <c:strCache>
                <c:ptCount val="1"/>
                <c:pt idx="0">
                  <c:v>dinosaures</c:v>
                </c:pt>
              </c:strCache>
            </c:strRef>
          </c:tx>
          <c:spPr>
            <a:solidFill>
              <a:srgbClr val="ffd320"/>
            </a:solidFill>
            <a:ln w="28800">
              <a:solidFill>
                <a:srgbClr val="ffd320"/>
              </a:solidFill>
              <a:round/>
            </a:ln>
          </c:spPr>
          <c:marker>
            <c:symbol val="triangl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thème'!$B$5:$AR$5</c:f>
              <c:numCache>
                <c:formatCode>General</c:formatCode>
                <c:ptCount val="43"/>
                <c:pt idx="0">
                  <c:v>0</c:v>
                </c:pt>
                <c:pt idx="1">
                  <c:v>0</c:v>
                </c:pt>
                <c:pt idx="2">
                  <c:v>0</c:v>
                </c:pt>
                <c:pt idx="3">
                  <c:v>0</c:v>
                </c:pt>
                <c:pt idx="4">
                  <c:v>0</c:v>
                </c:pt>
                <c:pt idx="5">
                  <c:v>0</c:v>
                </c:pt>
                <c:pt idx="6">
                  <c:v>0</c:v>
                </c:pt>
                <c:pt idx="7">
                  <c:v>0</c:v>
                </c:pt>
                <c:pt idx="8">
                  <c:v>1</c:v>
                </c:pt>
                <c:pt idx="9">
                  <c:v>0</c:v>
                </c:pt>
                <c:pt idx="10">
                  <c:v>2</c:v>
                </c:pt>
                <c:pt idx="11">
                  <c:v>1</c:v>
                </c:pt>
                <c:pt idx="12">
                  <c:v>2</c:v>
                </c:pt>
                <c:pt idx="13">
                  <c:v>2</c:v>
                </c:pt>
                <c:pt idx="14">
                  <c:v>0</c:v>
                </c:pt>
                <c:pt idx="15">
                  <c:v>0</c:v>
                </c:pt>
                <c:pt idx="16">
                  <c:v>1</c:v>
                </c:pt>
                <c:pt idx="17">
                  <c:v>0</c:v>
                </c:pt>
                <c:pt idx="18">
                  <c:v>1</c:v>
                </c:pt>
                <c:pt idx="19">
                  <c:v>1</c:v>
                </c:pt>
                <c:pt idx="20">
                  <c:v>1</c:v>
                </c:pt>
                <c:pt idx="21">
                  <c:v>0</c:v>
                </c:pt>
                <c:pt idx="22">
                  <c:v>0</c:v>
                </c:pt>
                <c:pt idx="23">
                  <c:v>0</c:v>
                </c:pt>
                <c:pt idx="24">
                  <c:v>1</c:v>
                </c:pt>
                <c:pt idx="25">
                  <c:v>0</c:v>
                </c:pt>
                <c:pt idx="26">
                  <c:v>0</c:v>
                </c:pt>
                <c:pt idx="27">
                  <c:v>0</c:v>
                </c:pt>
                <c:pt idx="28">
                  <c:v>0</c:v>
                </c:pt>
                <c:pt idx="29">
                  <c:v>0</c:v>
                </c:pt>
                <c:pt idx="30">
                  <c:v>0</c:v>
                </c:pt>
                <c:pt idx="31">
                  <c:v>0</c:v>
                </c:pt>
                <c:pt idx="32">
                  <c:v>0</c:v>
                </c:pt>
                <c:pt idx="33">
                  <c:v>0</c:v>
                </c:pt>
                <c:pt idx="34">
                  <c:v>1</c:v>
                </c:pt>
                <c:pt idx="35">
                  <c:v>0</c:v>
                </c:pt>
                <c:pt idx="36">
                  <c:v>0</c:v>
                </c:pt>
                <c:pt idx="37">
                  <c:v>1</c:v>
                </c:pt>
                <c:pt idx="38">
                  <c:v>0</c:v>
                </c:pt>
                <c:pt idx="39">
                  <c:v>0</c:v>
                </c:pt>
                <c:pt idx="40">
                  <c:v>0</c:v>
                </c:pt>
                <c:pt idx="41">
                  <c:v>0</c:v>
                </c:pt>
                <c:pt idx="42">
                  <c:v>0</c:v>
                </c:pt>
              </c:numCache>
            </c:numRef>
          </c:val>
          <c:smooth val="0"/>
        </c:ser>
        <c:ser>
          <c:idx val="3"/>
          <c:order val="3"/>
          <c:tx>
            <c:strRef>
              <c:f>'stats par thème'!$A$6</c:f>
              <c:strCache>
                <c:ptCount val="1"/>
                <c:pt idx="0">
                  <c:v>religion corrompue</c:v>
                </c:pt>
              </c:strCache>
            </c:strRef>
          </c:tx>
          <c:spPr>
            <a:solidFill>
              <a:srgbClr val="579d1c"/>
            </a:solidFill>
            <a:ln w="28800">
              <a:solidFill>
                <a:srgbClr val="579d1c"/>
              </a:solidFill>
              <a:round/>
            </a:ln>
          </c:spPr>
          <c:marker>
            <c:symbol val="triangl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thème'!$B$6:$AR$6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1</c:v>
                </c:pt>
                <c:pt idx="19">
                  <c:v>0</c:v>
                </c:pt>
                <c:pt idx="20">
                  <c:v>0</c:v>
                </c:pt>
                <c:pt idx="21">
                  <c:v>2</c:v>
                </c:pt>
                <c:pt idx="22">
                  <c:v>1</c:v>
                </c:pt>
                <c:pt idx="23">
                  <c:v>0</c:v>
                </c:pt>
                <c:pt idx="24">
                  <c:v>0</c:v>
                </c:pt>
                <c:pt idx="25">
                  <c:v>1</c:v>
                </c:pt>
                <c:pt idx="26">
                  <c:v>2</c:v>
                </c:pt>
                <c:pt idx="27">
                  <c:v>3</c:v>
                </c:pt>
                <c:pt idx="28">
                  <c:v>0</c:v>
                </c:pt>
                <c:pt idx="29">
                  <c:v>2</c:v>
                </c:pt>
                <c:pt idx="30">
                  <c:v>2</c:v>
                </c:pt>
                <c:pt idx="31">
                  <c:v>2</c:v>
                </c:pt>
                <c:pt idx="32">
                  <c:v>1</c:v>
                </c:pt>
                <c:pt idx="33">
                  <c:v>4</c:v>
                </c:pt>
                <c:pt idx="34">
                  <c:v>1</c:v>
                </c:pt>
                <c:pt idx="35">
                  <c:v>3</c:v>
                </c:pt>
                <c:pt idx="36">
                  <c:v>2</c:v>
                </c:pt>
                <c:pt idx="37">
                  <c:v>3</c:v>
                </c:pt>
                <c:pt idx="38">
                  <c:v>3</c:v>
                </c:pt>
                <c:pt idx="39">
                  <c:v>2</c:v>
                </c:pt>
                <c:pt idx="40">
                  <c:v>2</c:v>
                </c:pt>
                <c:pt idx="41">
                  <c:v>1</c:v>
                </c:pt>
                <c:pt idx="42">
                  <c:v>0</c:v>
                </c:pt>
              </c:numCache>
            </c:numRef>
          </c:val>
          <c:smooth val="0"/>
        </c:ser>
        <c:ser>
          <c:idx val="4"/>
          <c:order val="4"/>
          <c:tx>
            <c:strRef>
              <c:f>'stats par thème'!$A$7</c:f>
              <c:strCache>
                <c:ptCount val="1"/>
                <c:pt idx="0">
                  <c:v>voyage dans le temps / mondes parallèles</c:v>
                </c:pt>
              </c:strCache>
            </c:strRef>
          </c:tx>
          <c:spPr>
            <a:solidFill>
              <a:srgbClr val="7e0021"/>
            </a:solidFill>
            <a:ln w="28800">
              <a:solidFill>
                <a:srgbClr val="7e0021"/>
              </a:solidFill>
              <a:round/>
            </a:ln>
          </c:spPr>
          <c:marker>
            <c:symbol val="triangl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thème'!$B$7:$AR$7</c:f>
              <c:numCache>
                <c:formatCode>General</c:formatCode>
                <c:ptCount val="43"/>
                <c:pt idx="0">
                  <c:v>0</c:v>
                </c:pt>
                <c:pt idx="1">
                  <c:v>0</c:v>
                </c:pt>
                <c:pt idx="2">
                  <c:v>0</c:v>
                </c:pt>
                <c:pt idx="3">
                  <c:v>0</c:v>
                </c:pt>
                <c:pt idx="4">
                  <c:v>0</c:v>
                </c:pt>
                <c:pt idx="5">
                  <c:v>0</c:v>
                </c:pt>
                <c:pt idx="6">
                  <c:v>0</c:v>
                </c:pt>
                <c:pt idx="7">
                  <c:v>0</c:v>
                </c:pt>
                <c:pt idx="8">
                  <c:v>1</c:v>
                </c:pt>
                <c:pt idx="9">
                  <c:v>0</c:v>
                </c:pt>
                <c:pt idx="10">
                  <c:v>1</c:v>
                </c:pt>
                <c:pt idx="11">
                  <c:v>1</c:v>
                </c:pt>
                <c:pt idx="12">
                  <c:v>0</c:v>
                </c:pt>
                <c:pt idx="13">
                  <c:v>0</c:v>
                </c:pt>
                <c:pt idx="14">
                  <c:v>0</c:v>
                </c:pt>
                <c:pt idx="15">
                  <c:v>1</c:v>
                </c:pt>
                <c:pt idx="16">
                  <c:v>1</c:v>
                </c:pt>
                <c:pt idx="17">
                  <c:v>0</c:v>
                </c:pt>
                <c:pt idx="18">
                  <c:v>0</c:v>
                </c:pt>
                <c:pt idx="19">
                  <c:v>1</c:v>
                </c:pt>
                <c:pt idx="20">
                  <c:v>3</c:v>
                </c:pt>
                <c:pt idx="21">
                  <c:v>0</c:v>
                </c:pt>
                <c:pt idx="22">
                  <c:v>3</c:v>
                </c:pt>
                <c:pt idx="23">
                  <c:v>1</c:v>
                </c:pt>
                <c:pt idx="24">
                  <c:v>0</c:v>
                </c:pt>
                <c:pt idx="25">
                  <c:v>2</c:v>
                </c:pt>
                <c:pt idx="26">
                  <c:v>1</c:v>
                </c:pt>
                <c:pt idx="27">
                  <c:v>3</c:v>
                </c:pt>
                <c:pt idx="28">
                  <c:v>1</c:v>
                </c:pt>
                <c:pt idx="29">
                  <c:v>3</c:v>
                </c:pt>
                <c:pt idx="30">
                  <c:v>3</c:v>
                </c:pt>
                <c:pt idx="31">
                  <c:v>1</c:v>
                </c:pt>
                <c:pt idx="32">
                  <c:v>3</c:v>
                </c:pt>
                <c:pt idx="33">
                  <c:v>1</c:v>
                </c:pt>
                <c:pt idx="34">
                  <c:v>3</c:v>
                </c:pt>
                <c:pt idx="35">
                  <c:v>3</c:v>
                </c:pt>
                <c:pt idx="36">
                  <c:v>4</c:v>
                </c:pt>
                <c:pt idx="37">
                  <c:v>4</c:v>
                </c:pt>
                <c:pt idx="38">
                  <c:v>3</c:v>
                </c:pt>
                <c:pt idx="39">
                  <c:v>2</c:v>
                </c:pt>
                <c:pt idx="40">
                  <c:v>9</c:v>
                </c:pt>
                <c:pt idx="41">
                  <c:v>2</c:v>
                </c:pt>
                <c:pt idx="42">
                  <c:v>0</c:v>
                </c:pt>
              </c:numCache>
            </c:numRef>
          </c:val>
          <c:smooth val="0"/>
        </c:ser>
        <c:ser>
          <c:idx val="5"/>
          <c:order val="5"/>
          <c:tx>
            <c:strRef>
              <c:f>'stats par thème'!$A$8</c:f>
              <c:strCache>
                <c:ptCount val="1"/>
                <c:pt idx="0">
                  <c:v>girl power</c:v>
                </c:pt>
              </c:strCache>
            </c:strRef>
          </c:tx>
          <c:spPr>
            <a:solidFill>
              <a:srgbClr val="83caff"/>
            </a:solidFill>
            <a:ln w="28800">
              <a:solidFill>
                <a:srgbClr val="83caff"/>
              </a:solidFill>
              <a:round/>
            </a:ln>
          </c:spPr>
          <c:marker>
            <c:symbol val="triangl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thème'!$B$8:$AR$8</c:f>
              <c:numCache>
                <c:formatCode>General</c:formatCode>
                <c:ptCount val="43"/>
                <c:pt idx="0">
                  <c:v>0</c:v>
                </c:pt>
                <c:pt idx="1">
                  <c:v>1</c:v>
                </c:pt>
                <c:pt idx="2">
                  <c:v>0</c:v>
                </c:pt>
                <c:pt idx="3">
                  <c:v>0</c:v>
                </c:pt>
                <c:pt idx="4">
                  <c:v>0</c:v>
                </c:pt>
                <c:pt idx="5">
                  <c:v>0</c:v>
                </c:pt>
                <c:pt idx="6">
                  <c:v>0</c:v>
                </c:pt>
                <c:pt idx="7">
                  <c:v>0</c:v>
                </c:pt>
                <c:pt idx="8">
                  <c:v>1</c:v>
                </c:pt>
                <c:pt idx="9">
                  <c:v>4</c:v>
                </c:pt>
                <c:pt idx="10">
                  <c:v>2</c:v>
                </c:pt>
                <c:pt idx="11">
                  <c:v>5</c:v>
                </c:pt>
                <c:pt idx="12">
                  <c:v>4</c:v>
                </c:pt>
                <c:pt idx="13">
                  <c:v>3</c:v>
                </c:pt>
                <c:pt idx="14">
                  <c:v>6</c:v>
                </c:pt>
                <c:pt idx="15">
                  <c:v>3</c:v>
                </c:pt>
                <c:pt idx="16">
                  <c:v>5</c:v>
                </c:pt>
                <c:pt idx="17">
                  <c:v>2</c:v>
                </c:pt>
                <c:pt idx="18">
                  <c:v>5</c:v>
                </c:pt>
                <c:pt idx="19">
                  <c:v>7</c:v>
                </c:pt>
                <c:pt idx="20">
                  <c:v>8</c:v>
                </c:pt>
                <c:pt idx="21">
                  <c:v>9</c:v>
                </c:pt>
                <c:pt idx="22">
                  <c:v>3</c:v>
                </c:pt>
                <c:pt idx="23">
                  <c:v>8</c:v>
                </c:pt>
                <c:pt idx="24">
                  <c:v>10</c:v>
                </c:pt>
                <c:pt idx="25">
                  <c:v>6</c:v>
                </c:pt>
                <c:pt idx="26">
                  <c:v>8</c:v>
                </c:pt>
                <c:pt idx="27">
                  <c:v>9</c:v>
                </c:pt>
                <c:pt idx="28">
                  <c:v>6</c:v>
                </c:pt>
                <c:pt idx="29">
                  <c:v>6</c:v>
                </c:pt>
                <c:pt idx="30">
                  <c:v>8</c:v>
                </c:pt>
                <c:pt idx="31">
                  <c:v>8</c:v>
                </c:pt>
                <c:pt idx="32">
                  <c:v>9</c:v>
                </c:pt>
                <c:pt idx="33">
                  <c:v>11</c:v>
                </c:pt>
                <c:pt idx="34">
                  <c:v>8</c:v>
                </c:pt>
                <c:pt idx="35">
                  <c:v>22</c:v>
                </c:pt>
                <c:pt idx="36">
                  <c:v>16</c:v>
                </c:pt>
                <c:pt idx="37">
                  <c:v>30</c:v>
                </c:pt>
                <c:pt idx="38">
                  <c:v>30</c:v>
                </c:pt>
                <c:pt idx="39">
                  <c:v>32</c:v>
                </c:pt>
                <c:pt idx="40">
                  <c:v>26</c:v>
                </c:pt>
                <c:pt idx="41">
                  <c:v>8</c:v>
                </c:pt>
                <c:pt idx="42">
                  <c:v>0</c:v>
                </c:pt>
              </c:numCache>
            </c:numRef>
          </c:val>
          <c:smooth val="0"/>
        </c:ser>
        <c:ser>
          <c:idx val="6"/>
          <c:order val="6"/>
          <c:tx>
            <c:strRef>
              <c:f>'stats par thème'!$A$9</c:f>
              <c:strCache>
                <c:ptCount val="1"/>
                <c:pt idx="0">
                  <c:v>Bimbos et lolitas</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thème'!$B$9:$AR$9</c:f>
              <c:numCache>
                <c:formatCode>General</c:formatCode>
                <c:ptCount val="43"/>
                <c:pt idx="0">
                  <c:v>0</c:v>
                </c:pt>
                <c:pt idx="1">
                  <c:v>0</c:v>
                </c:pt>
                <c:pt idx="2">
                  <c:v>0</c:v>
                </c:pt>
                <c:pt idx="3">
                  <c:v>0</c:v>
                </c:pt>
                <c:pt idx="4">
                  <c:v>0</c:v>
                </c:pt>
                <c:pt idx="5">
                  <c:v>0</c:v>
                </c:pt>
                <c:pt idx="6">
                  <c:v>0</c:v>
                </c:pt>
                <c:pt idx="7">
                  <c:v>0</c:v>
                </c:pt>
                <c:pt idx="8">
                  <c:v>1</c:v>
                </c:pt>
                <c:pt idx="9">
                  <c:v>0</c:v>
                </c:pt>
                <c:pt idx="10">
                  <c:v>0</c:v>
                </c:pt>
                <c:pt idx="11">
                  <c:v>1</c:v>
                </c:pt>
                <c:pt idx="12">
                  <c:v>0</c:v>
                </c:pt>
                <c:pt idx="13">
                  <c:v>1</c:v>
                </c:pt>
                <c:pt idx="14">
                  <c:v>3</c:v>
                </c:pt>
                <c:pt idx="15">
                  <c:v>1</c:v>
                </c:pt>
                <c:pt idx="16">
                  <c:v>0</c:v>
                </c:pt>
                <c:pt idx="17">
                  <c:v>1</c:v>
                </c:pt>
                <c:pt idx="18">
                  <c:v>0</c:v>
                </c:pt>
                <c:pt idx="19">
                  <c:v>1</c:v>
                </c:pt>
                <c:pt idx="20">
                  <c:v>0</c:v>
                </c:pt>
                <c:pt idx="21">
                  <c:v>0</c:v>
                </c:pt>
                <c:pt idx="22">
                  <c:v>0</c:v>
                </c:pt>
                <c:pt idx="23">
                  <c:v>0</c:v>
                </c:pt>
                <c:pt idx="24">
                  <c:v>1</c:v>
                </c:pt>
                <c:pt idx="25">
                  <c:v>2</c:v>
                </c:pt>
                <c:pt idx="26">
                  <c:v>1</c:v>
                </c:pt>
                <c:pt idx="27">
                  <c:v>2</c:v>
                </c:pt>
                <c:pt idx="28">
                  <c:v>2</c:v>
                </c:pt>
                <c:pt idx="29">
                  <c:v>5</c:v>
                </c:pt>
                <c:pt idx="30">
                  <c:v>7</c:v>
                </c:pt>
                <c:pt idx="31">
                  <c:v>3</c:v>
                </c:pt>
                <c:pt idx="32">
                  <c:v>3</c:v>
                </c:pt>
                <c:pt idx="33">
                  <c:v>9</c:v>
                </c:pt>
                <c:pt idx="34">
                  <c:v>5</c:v>
                </c:pt>
                <c:pt idx="35">
                  <c:v>7</c:v>
                </c:pt>
                <c:pt idx="36">
                  <c:v>6</c:v>
                </c:pt>
                <c:pt idx="37">
                  <c:v>7</c:v>
                </c:pt>
                <c:pt idx="38">
                  <c:v>6</c:v>
                </c:pt>
                <c:pt idx="39">
                  <c:v>6</c:v>
                </c:pt>
                <c:pt idx="40">
                  <c:v>5</c:v>
                </c:pt>
                <c:pt idx="41">
                  <c:v>1</c:v>
                </c:pt>
                <c:pt idx="42">
                  <c:v>0</c:v>
                </c:pt>
              </c:numCache>
            </c:numRef>
          </c:val>
          <c:smooth val="0"/>
        </c:ser>
        <c:ser>
          <c:idx val="7"/>
          <c:order val="7"/>
          <c:tx>
            <c:strRef>
              <c:f>'stats par thème'!$A$10</c:f>
              <c:strCache>
                <c:ptCount val="1"/>
                <c:pt idx="0">
                  <c:v>reconstitution historique</c:v>
                </c:pt>
              </c:strCache>
            </c:strRef>
          </c:tx>
          <c:spPr>
            <a:solidFill>
              <a:srgbClr val="aecf00"/>
            </a:solidFill>
            <a:ln w="28800">
              <a:solidFill>
                <a:srgbClr val="aecf00"/>
              </a:solidFill>
              <a:round/>
            </a:ln>
          </c:spPr>
          <c:marker>
            <c:symbol val="squar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thème'!$B$10:$AR$10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1</c:v>
                </c:pt>
                <c:pt idx="19">
                  <c:v>0</c:v>
                </c:pt>
                <c:pt idx="20">
                  <c:v>0</c:v>
                </c:pt>
                <c:pt idx="21">
                  <c:v>1</c:v>
                </c:pt>
                <c:pt idx="22">
                  <c:v>0</c:v>
                </c:pt>
                <c:pt idx="23">
                  <c:v>1</c:v>
                </c:pt>
                <c:pt idx="24">
                  <c:v>1</c:v>
                </c:pt>
                <c:pt idx="25">
                  <c:v>0</c:v>
                </c:pt>
                <c:pt idx="26">
                  <c:v>1</c:v>
                </c:pt>
                <c:pt idx="27">
                  <c:v>2</c:v>
                </c:pt>
                <c:pt idx="28">
                  <c:v>1</c:v>
                </c:pt>
                <c:pt idx="29">
                  <c:v>1</c:v>
                </c:pt>
                <c:pt idx="30">
                  <c:v>0</c:v>
                </c:pt>
                <c:pt idx="31">
                  <c:v>1</c:v>
                </c:pt>
                <c:pt idx="32">
                  <c:v>3</c:v>
                </c:pt>
                <c:pt idx="33">
                  <c:v>0</c:v>
                </c:pt>
                <c:pt idx="34">
                  <c:v>2</c:v>
                </c:pt>
                <c:pt idx="35">
                  <c:v>7</c:v>
                </c:pt>
                <c:pt idx="36">
                  <c:v>1</c:v>
                </c:pt>
                <c:pt idx="37">
                  <c:v>5</c:v>
                </c:pt>
                <c:pt idx="38">
                  <c:v>3</c:v>
                </c:pt>
                <c:pt idx="39">
                  <c:v>3</c:v>
                </c:pt>
                <c:pt idx="40">
                  <c:v>0</c:v>
                </c:pt>
                <c:pt idx="41">
                  <c:v>0</c:v>
                </c:pt>
                <c:pt idx="42">
                  <c:v>0</c:v>
                </c:pt>
              </c:numCache>
            </c:numRef>
          </c:val>
          <c:smooth val="0"/>
        </c:ser>
        <c:ser>
          <c:idx val="8"/>
          <c:order val="8"/>
          <c:tx>
            <c:strRef>
              <c:f>'stats par thème'!$A$11</c:f>
              <c:strCache>
                <c:ptCount val="1"/>
                <c:pt idx="0">
                  <c:v>sauve le monde (tout seul)</c:v>
                </c:pt>
              </c:strCache>
            </c:strRef>
          </c:tx>
          <c:spPr>
            <a:solidFill>
              <a:srgbClr val="4b1f6f"/>
            </a:solidFill>
            <a:ln w="28800">
              <a:solidFill>
                <a:srgbClr val="4b1f6f"/>
              </a:solidFill>
              <a:round/>
            </a:ln>
          </c:spPr>
          <c:marker>
            <c:symbol val="circl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thème'!$B$11:$AR$11</c:f>
              <c:numCache>
                <c:formatCode>General</c:formatCode>
                <c:ptCount val="43"/>
                <c:pt idx="0">
                  <c:v>0</c:v>
                </c:pt>
                <c:pt idx="1">
                  <c:v>0</c:v>
                </c:pt>
                <c:pt idx="2">
                  <c:v>0</c:v>
                </c:pt>
                <c:pt idx="3">
                  <c:v>0</c:v>
                </c:pt>
                <c:pt idx="4">
                  <c:v>0</c:v>
                </c:pt>
                <c:pt idx="5">
                  <c:v>0</c:v>
                </c:pt>
                <c:pt idx="6">
                  <c:v>0</c:v>
                </c:pt>
                <c:pt idx="7">
                  <c:v>0</c:v>
                </c:pt>
                <c:pt idx="8">
                  <c:v>0</c:v>
                </c:pt>
                <c:pt idx="9">
                  <c:v>1</c:v>
                </c:pt>
                <c:pt idx="10">
                  <c:v>1</c:v>
                </c:pt>
                <c:pt idx="11">
                  <c:v>2</c:v>
                </c:pt>
                <c:pt idx="12">
                  <c:v>2</c:v>
                </c:pt>
                <c:pt idx="13">
                  <c:v>2</c:v>
                </c:pt>
                <c:pt idx="14">
                  <c:v>2</c:v>
                </c:pt>
                <c:pt idx="15">
                  <c:v>1</c:v>
                </c:pt>
                <c:pt idx="16">
                  <c:v>2</c:v>
                </c:pt>
                <c:pt idx="17">
                  <c:v>1</c:v>
                </c:pt>
                <c:pt idx="18">
                  <c:v>3</c:v>
                </c:pt>
                <c:pt idx="19">
                  <c:v>2</c:v>
                </c:pt>
                <c:pt idx="20">
                  <c:v>0</c:v>
                </c:pt>
                <c:pt idx="21">
                  <c:v>3</c:v>
                </c:pt>
                <c:pt idx="22">
                  <c:v>1</c:v>
                </c:pt>
                <c:pt idx="23">
                  <c:v>4</c:v>
                </c:pt>
                <c:pt idx="24">
                  <c:v>2</c:v>
                </c:pt>
                <c:pt idx="25">
                  <c:v>0</c:v>
                </c:pt>
                <c:pt idx="26">
                  <c:v>4</c:v>
                </c:pt>
                <c:pt idx="27">
                  <c:v>1</c:v>
                </c:pt>
                <c:pt idx="28">
                  <c:v>1</c:v>
                </c:pt>
                <c:pt idx="29">
                  <c:v>2</c:v>
                </c:pt>
                <c:pt idx="30">
                  <c:v>2</c:v>
                </c:pt>
                <c:pt idx="31">
                  <c:v>5</c:v>
                </c:pt>
                <c:pt idx="32">
                  <c:v>1</c:v>
                </c:pt>
                <c:pt idx="33">
                  <c:v>6</c:v>
                </c:pt>
                <c:pt idx="34">
                  <c:v>5</c:v>
                </c:pt>
                <c:pt idx="35">
                  <c:v>12</c:v>
                </c:pt>
                <c:pt idx="36">
                  <c:v>6</c:v>
                </c:pt>
                <c:pt idx="37">
                  <c:v>5</c:v>
                </c:pt>
                <c:pt idx="38">
                  <c:v>6</c:v>
                </c:pt>
                <c:pt idx="39">
                  <c:v>6</c:v>
                </c:pt>
                <c:pt idx="40">
                  <c:v>7</c:v>
                </c:pt>
                <c:pt idx="41">
                  <c:v>5</c:v>
                </c:pt>
                <c:pt idx="42">
                  <c:v>0</c:v>
                </c:pt>
              </c:numCache>
            </c:numRef>
          </c:val>
          <c:smooth val="0"/>
        </c:ser>
        <c:ser>
          <c:idx val="9"/>
          <c:order val="9"/>
          <c:tx>
            <c:strRef>
              <c:f>'stats par thème'!$A$12</c:f>
              <c:strCache>
                <c:ptCount val="1"/>
                <c:pt idx="0">
                  <c:v>sauve la princesse</c:v>
                </c:pt>
              </c:strCache>
            </c:strRef>
          </c:tx>
          <c:spPr>
            <a:solidFill>
              <a:srgbClr val="ff950e"/>
            </a:solidFill>
            <a:ln w="28800">
              <a:solidFill>
                <a:srgbClr val="ff950e"/>
              </a:solidFill>
              <a:round/>
            </a:ln>
          </c:spPr>
          <c:marker>
            <c:symbol val="squar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thème'!$B$12:$AR$12</c:f>
              <c:numCache>
                <c:formatCode>General</c:formatCode>
                <c:ptCount val="43"/>
                <c:pt idx="0">
                  <c:v>0</c:v>
                </c:pt>
                <c:pt idx="1">
                  <c:v>0</c:v>
                </c:pt>
                <c:pt idx="2">
                  <c:v>0</c:v>
                </c:pt>
                <c:pt idx="3">
                  <c:v>0</c:v>
                </c:pt>
                <c:pt idx="4">
                  <c:v>1</c:v>
                </c:pt>
                <c:pt idx="5">
                  <c:v>0</c:v>
                </c:pt>
                <c:pt idx="6">
                  <c:v>3</c:v>
                </c:pt>
                <c:pt idx="7">
                  <c:v>2</c:v>
                </c:pt>
                <c:pt idx="8">
                  <c:v>2</c:v>
                </c:pt>
                <c:pt idx="9">
                  <c:v>4</c:v>
                </c:pt>
                <c:pt idx="10">
                  <c:v>6</c:v>
                </c:pt>
                <c:pt idx="11">
                  <c:v>4</c:v>
                </c:pt>
                <c:pt idx="12">
                  <c:v>8</c:v>
                </c:pt>
                <c:pt idx="13">
                  <c:v>5</c:v>
                </c:pt>
                <c:pt idx="14">
                  <c:v>2</c:v>
                </c:pt>
                <c:pt idx="15">
                  <c:v>1</c:v>
                </c:pt>
                <c:pt idx="16">
                  <c:v>2</c:v>
                </c:pt>
                <c:pt idx="17">
                  <c:v>1</c:v>
                </c:pt>
                <c:pt idx="18">
                  <c:v>1</c:v>
                </c:pt>
                <c:pt idx="19">
                  <c:v>1</c:v>
                </c:pt>
                <c:pt idx="20">
                  <c:v>0</c:v>
                </c:pt>
                <c:pt idx="21">
                  <c:v>4</c:v>
                </c:pt>
                <c:pt idx="22">
                  <c:v>2</c:v>
                </c:pt>
                <c:pt idx="23">
                  <c:v>10</c:v>
                </c:pt>
                <c:pt idx="24">
                  <c:v>1</c:v>
                </c:pt>
                <c:pt idx="25">
                  <c:v>1</c:v>
                </c:pt>
                <c:pt idx="26">
                  <c:v>2</c:v>
                </c:pt>
                <c:pt idx="27">
                  <c:v>0</c:v>
                </c:pt>
                <c:pt idx="28">
                  <c:v>2</c:v>
                </c:pt>
                <c:pt idx="29">
                  <c:v>3</c:v>
                </c:pt>
                <c:pt idx="30">
                  <c:v>6</c:v>
                </c:pt>
                <c:pt idx="31">
                  <c:v>3</c:v>
                </c:pt>
                <c:pt idx="32">
                  <c:v>4</c:v>
                </c:pt>
                <c:pt idx="33">
                  <c:v>1</c:v>
                </c:pt>
                <c:pt idx="34">
                  <c:v>2</c:v>
                </c:pt>
                <c:pt idx="35">
                  <c:v>2</c:v>
                </c:pt>
                <c:pt idx="36">
                  <c:v>6</c:v>
                </c:pt>
                <c:pt idx="37">
                  <c:v>4</c:v>
                </c:pt>
                <c:pt idx="38">
                  <c:v>2</c:v>
                </c:pt>
                <c:pt idx="39">
                  <c:v>2</c:v>
                </c:pt>
                <c:pt idx="40">
                  <c:v>2</c:v>
                </c:pt>
                <c:pt idx="41">
                  <c:v>0</c:v>
                </c:pt>
                <c:pt idx="42">
                  <c:v>0</c:v>
                </c:pt>
              </c:numCache>
            </c:numRef>
          </c:val>
          <c:smooth val="0"/>
        </c:ser>
        <c:ser>
          <c:idx val="10"/>
          <c:order val="10"/>
          <c:tx>
            <c:strRef>
              <c:f>'stats par thème'!$A$13</c:f>
              <c:strCache>
                <c:ptCount val="1"/>
                <c:pt idx="0">
                  <c:v>farming à la con</c:v>
                </c:pt>
              </c:strCache>
            </c:strRef>
          </c:tx>
          <c:spPr>
            <a:solidFill>
              <a:srgbClr val="c5000b"/>
            </a:solidFill>
            <a:ln w="28800">
              <a:solidFill>
                <a:srgbClr val="c5000b"/>
              </a:solidFill>
              <a:round/>
            </a:ln>
          </c:spPr>
          <c:marker>
            <c:symbol val="x"/>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thème'!$B$13:$AR$13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2</c:v>
                </c:pt>
                <c:pt idx="24">
                  <c:v>1</c:v>
                </c:pt>
                <c:pt idx="25">
                  <c:v>2</c:v>
                </c:pt>
                <c:pt idx="26">
                  <c:v>2</c:v>
                </c:pt>
                <c:pt idx="27">
                  <c:v>1</c:v>
                </c:pt>
                <c:pt idx="28">
                  <c:v>0</c:v>
                </c:pt>
                <c:pt idx="29">
                  <c:v>2</c:v>
                </c:pt>
                <c:pt idx="30">
                  <c:v>1</c:v>
                </c:pt>
                <c:pt idx="31">
                  <c:v>2</c:v>
                </c:pt>
                <c:pt idx="32">
                  <c:v>4</c:v>
                </c:pt>
                <c:pt idx="33">
                  <c:v>3</c:v>
                </c:pt>
                <c:pt idx="34">
                  <c:v>0</c:v>
                </c:pt>
                <c:pt idx="35">
                  <c:v>2</c:v>
                </c:pt>
                <c:pt idx="36">
                  <c:v>2</c:v>
                </c:pt>
                <c:pt idx="37">
                  <c:v>5</c:v>
                </c:pt>
                <c:pt idx="38">
                  <c:v>1</c:v>
                </c:pt>
                <c:pt idx="39">
                  <c:v>1</c:v>
                </c:pt>
                <c:pt idx="40">
                  <c:v>3</c:v>
                </c:pt>
                <c:pt idx="41">
                  <c:v>0</c:v>
                </c:pt>
                <c:pt idx="42">
                  <c:v>0</c:v>
                </c:pt>
              </c:numCache>
            </c:numRef>
          </c:val>
          <c:smooth val="0"/>
        </c:ser>
        <c:ser>
          <c:idx val="11"/>
          <c:order val="11"/>
          <c:tx>
            <c:strRef>
              <c:f>'stats par thème'!$A$14</c:f>
              <c:strCache>
                <c:ptCount val="1"/>
                <c:pt idx="0">
                  <c:v>Ninja/samurai</c:v>
                </c:pt>
              </c:strCache>
            </c:strRef>
          </c:tx>
          <c:spPr>
            <a:solidFill>
              <a:srgbClr val="0084d1"/>
            </a:solidFill>
            <a:ln w="28800">
              <a:solidFill>
                <a:srgbClr val="0084d1"/>
              </a:solidFill>
              <a:round/>
            </a:ln>
          </c:spPr>
          <c:marker>
            <c:symbol val="plus"/>
            <c:size val="8"/>
            <c:spPr>
              <a:solidFill>
                <a:srgbClr val="0084d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thème'!$B$14:$AR$14</c:f>
              <c:numCache>
                <c:formatCode>General</c:formatCode>
                <c:ptCount val="43"/>
                <c:pt idx="0">
                  <c:v>0</c:v>
                </c:pt>
                <c:pt idx="1">
                  <c:v>0</c:v>
                </c:pt>
                <c:pt idx="2">
                  <c:v>0</c:v>
                </c:pt>
                <c:pt idx="3">
                  <c:v>0</c:v>
                </c:pt>
                <c:pt idx="4">
                  <c:v>1</c:v>
                </c:pt>
                <c:pt idx="5">
                  <c:v>0</c:v>
                </c:pt>
                <c:pt idx="6">
                  <c:v>1</c:v>
                </c:pt>
                <c:pt idx="7">
                  <c:v>0</c:v>
                </c:pt>
                <c:pt idx="8">
                  <c:v>1</c:v>
                </c:pt>
                <c:pt idx="9">
                  <c:v>4</c:v>
                </c:pt>
                <c:pt idx="10">
                  <c:v>1</c:v>
                </c:pt>
                <c:pt idx="11">
                  <c:v>1</c:v>
                </c:pt>
                <c:pt idx="12">
                  <c:v>2</c:v>
                </c:pt>
                <c:pt idx="13">
                  <c:v>1</c:v>
                </c:pt>
                <c:pt idx="14">
                  <c:v>1</c:v>
                </c:pt>
                <c:pt idx="15">
                  <c:v>0</c:v>
                </c:pt>
                <c:pt idx="16">
                  <c:v>0</c:v>
                </c:pt>
                <c:pt idx="17">
                  <c:v>2</c:v>
                </c:pt>
                <c:pt idx="18">
                  <c:v>0</c:v>
                </c:pt>
                <c:pt idx="19">
                  <c:v>2</c:v>
                </c:pt>
                <c:pt idx="20">
                  <c:v>0</c:v>
                </c:pt>
                <c:pt idx="21">
                  <c:v>0</c:v>
                </c:pt>
                <c:pt idx="22">
                  <c:v>2</c:v>
                </c:pt>
                <c:pt idx="23">
                  <c:v>2</c:v>
                </c:pt>
                <c:pt idx="24">
                  <c:v>2</c:v>
                </c:pt>
                <c:pt idx="25">
                  <c:v>2</c:v>
                </c:pt>
                <c:pt idx="26">
                  <c:v>0</c:v>
                </c:pt>
                <c:pt idx="27">
                  <c:v>5</c:v>
                </c:pt>
                <c:pt idx="28">
                  <c:v>3</c:v>
                </c:pt>
                <c:pt idx="29">
                  <c:v>1</c:v>
                </c:pt>
                <c:pt idx="30">
                  <c:v>0</c:v>
                </c:pt>
                <c:pt idx="31">
                  <c:v>2</c:v>
                </c:pt>
                <c:pt idx="32">
                  <c:v>4</c:v>
                </c:pt>
                <c:pt idx="33">
                  <c:v>6</c:v>
                </c:pt>
                <c:pt idx="34">
                  <c:v>0</c:v>
                </c:pt>
                <c:pt idx="35">
                  <c:v>6</c:v>
                </c:pt>
                <c:pt idx="36">
                  <c:v>5</c:v>
                </c:pt>
                <c:pt idx="37">
                  <c:v>1</c:v>
                </c:pt>
                <c:pt idx="38">
                  <c:v>6</c:v>
                </c:pt>
                <c:pt idx="39">
                  <c:v>3</c:v>
                </c:pt>
                <c:pt idx="40">
                  <c:v>2</c:v>
                </c:pt>
                <c:pt idx="41">
                  <c:v>0</c:v>
                </c:pt>
                <c:pt idx="42">
                  <c:v>0</c:v>
                </c:pt>
              </c:numCache>
            </c:numRef>
          </c:val>
          <c:smooth val="0"/>
        </c:ser>
        <c:ser>
          <c:idx val="12"/>
          <c:order val="12"/>
          <c:tx>
            <c:strRef>
              <c:f>'stats par thème'!$A$15</c:f>
              <c:strCache>
                <c:ptCount val="1"/>
                <c:pt idx="0">
                  <c:v>moi, héros à 12 ans</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thème'!$B$15:$AR$15</c:f>
              <c:numCache>
                <c:formatCode>General</c:formatCode>
                <c:ptCount val="43"/>
                <c:pt idx="0">
                  <c:v>0</c:v>
                </c:pt>
                <c:pt idx="1">
                  <c:v>0</c:v>
                </c:pt>
                <c:pt idx="2">
                  <c:v>0</c:v>
                </c:pt>
                <c:pt idx="3">
                  <c:v>0</c:v>
                </c:pt>
                <c:pt idx="4">
                  <c:v>0</c:v>
                </c:pt>
                <c:pt idx="5">
                  <c:v>1</c:v>
                </c:pt>
                <c:pt idx="6">
                  <c:v>0</c:v>
                </c:pt>
                <c:pt idx="7">
                  <c:v>1</c:v>
                </c:pt>
                <c:pt idx="8">
                  <c:v>2</c:v>
                </c:pt>
                <c:pt idx="9">
                  <c:v>4</c:v>
                </c:pt>
                <c:pt idx="10">
                  <c:v>3</c:v>
                </c:pt>
                <c:pt idx="11">
                  <c:v>3</c:v>
                </c:pt>
                <c:pt idx="12">
                  <c:v>3</c:v>
                </c:pt>
                <c:pt idx="13">
                  <c:v>8</c:v>
                </c:pt>
                <c:pt idx="14">
                  <c:v>2</c:v>
                </c:pt>
                <c:pt idx="15">
                  <c:v>0</c:v>
                </c:pt>
                <c:pt idx="16">
                  <c:v>1</c:v>
                </c:pt>
                <c:pt idx="17">
                  <c:v>4</c:v>
                </c:pt>
                <c:pt idx="18">
                  <c:v>1</c:v>
                </c:pt>
                <c:pt idx="19">
                  <c:v>1</c:v>
                </c:pt>
                <c:pt idx="20">
                  <c:v>5</c:v>
                </c:pt>
                <c:pt idx="21">
                  <c:v>4</c:v>
                </c:pt>
                <c:pt idx="22">
                  <c:v>4</c:v>
                </c:pt>
                <c:pt idx="23">
                  <c:v>9</c:v>
                </c:pt>
                <c:pt idx="24">
                  <c:v>1</c:v>
                </c:pt>
                <c:pt idx="25">
                  <c:v>2</c:v>
                </c:pt>
                <c:pt idx="26">
                  <c:v>7</c:v>
                </c:pt>
                <c:pt idx="27">
                  <c:v>10</c:v>
                </c:pt>
                <c:pt idx="28">
                  <c:v>5</c:v>
                </c:pt>
                <c:pt idx="29">
                  <c:v>3</c:v>
                </c:pt>
                <c:pt idx="30">
                  <c:v>5</c:v>
                </c:pt>
                <c:pt idx="31">
                  <c:v>8</c:v>
                </c:pt>
                <c:pt idx="32">
                  <c:v>11</c:v>
                </c:pt>
                <c:pt idx="33">
                  <c:v>8</c:v>
                </c:pt>
                <c:pt idx="34">
                  <c:v>4</c:v>
                </c:pt>
                <c:pt idx="35">
                  <c:v>3</c:v>
                </c:pt>
                <c:pt idx="36">
                  <c:v>9</c:v>
                </c:pt>
                <c:pt idx="37">
                  <c:v>11</c:v>
                </c:pt>
                <c:pt idx="38">
                  <c:v>13</c:v>
                </c:pt>
                <c:pt idx="39">
                  <c:v>11</c:v>
                </c:pt>
                <c:pt idx="40">
                  <c:v>12</c:v>
                </c:pt>
                <c:pt idx="41">
                  <c:v>4</c:v>
                </c:pt>
                <c:pt idx="42">
                  <c:v>0</c:v>
                </c:pt>
              </c:numCache>
            </c:numRef>
          </c:val>
          <c:smooth val="0"/>
        </c:ser>
        <c:ser>
          <c:idx val="13"/>
          <c:order val="13"/>
          <c:tx>
            <c:strRef>
              <c:f>'stats par thème'!$A$16</c:f>
              <c:strCache>
                <c:ptCount val="1"/>
                <c:pt idx="0">
                  <c:v>va chercher / rapporte</c:v>
                </c:pt>
              </c:strCache>
            </c:strRef>
          </c:tx>
          <c:spPr>
            <a:solidFill>
              <a:srgbClr val="ff420e"/>
            </a:solidFill>
            <a:ln w="28800">
              <a:solidFill>
                <a:srgbClr val="ff420e"/>
              </a:solidFill>
              <a:round/>
            </a:ln>
          </c:spPr>
          <c:marker>
            <c:symbol val="dash"/>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thème'!$B$16:$AR$16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2</c:v>
                </c:pt>
                <c:pt idx="18">
                  <c:v>0</c:v>
                </c:pt>
                <c:pt idx="19">
                  <c:v>0</c:v>
                </c:pt>
                <c:pt idx="20">
                  <c:v>1</c:v>
                </c:pt>
                <c:pt idx="21">
                  <c:v>0</c:v>
                </c:pt>
                <c:pt idx="22">
                  <c:v>1</c:v>
                </c:pt>
                <c:pt idx="23">
                  <c:v>0</c:v>
                </c:pt>
                <c:pt idx="24">
                  <c:v>0</c:v>
                </c:pt>
                <c:pt idx="25">
                  <c:v>0</c:v>
                </c:pt>
                <c:pt idx="26">
                  <c:v>1</c:v>
                </c:pt>
                <c:pt idx="27">
                  <c:v>1</c:v>
                </c:pt>
                <c:pt idx="28">
                  <c:v>3</c:v>
                </c:pt>
                <c:pt idx="29">
                  <c:v>2</c:v>
                </c:pt>
                <c:pt idx="30">
                  <c:v>1</c:v>
                </c:pt>
                <c:pt idx="31">
                  <c:v>3</c:v>
                </c:pt>
                <c:pt idx="32">
                  <c:v>1</c:v>
                </c:pt>
                <c:pt idx="33">
                  <c:v>1</c:v>
                </c:pt>
                <c:pt idx="34">
                  <c:v>0</c:v>
                </c:pt>
                <c:pt idx="35">
                  <c:v>0</c:v>
                </c:pt>
                <c:pt idx="36">
                  <c:v>0</c:v>
                </c:pt>
                <c:pt idx="37">
                  <c:v>0</c:v>
                </c:pt>
                <c:pt idx="38">
                  <c:v>2</c:v>
                </c:pt>
                <c:pt idx="39">
                  <c:v>0</c:v>
                </c:pt>
                <c:pt idx="40">
                  <c:v>0</c:v>
                </c:pt>
                <c:pt idx="41">
                  <c:v>0</c:v>
                </c:pt>
                <c:pt idx="42">
                  <c:v>0</c:v>
                </c:pt>
              </c:numCache>
            </c:numRef>
          </c:val>
          <c:smooth val="0"/>
        </c:ser>
        <c:ser>
          <c:idx val="14"/>
          <c:order val="14"/>
          <c:tx>
            <c:strRef>
              <c:f>'stats par thème'!$A$17</c:f>
              <c:strCache>
                <c:ptCount val="1"/>
                <c:pt idx="0">
                  <c:v>héros improbable</c:v>
                </c:pt>
              </c:strCache>
            </c:strRef>
          </c:tx>
          <c:spPr>
            <a:solidFill>
              <a:srgbClr val="ffd320"/>
            </a:solidFill>
            <a:ln w="28800">
              <a:solidFill>
                <a:srgbClr val="ffd320"/>
              </a:solidFill>
              <a:round/>
            </a:ln>
          </c:spPr>
          <c:marker>
            <c:symbol val="squar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thème'!$B$17:$AR$17</c:f>
              <c:numCache>
                <c:formatCode>General</c:formatCode>
                <c:ptCount val="43"/>
                <c:pt idx="0">
                  <c:v>0</c:v>
                </c:pt>
                <c:pt idx="1">
                  <c:v>0</c:v>
                </c:pt>
                <c:pt idx="2">
                  <c:v>0</c:v>
                </c:pt>
                <c:pt idx="3">
                  <c:v>0</c:v>
                </c:pt>
                <c:pt idx="4">
                  <c:v>1</c:v>
                </c:pt>
                <c:pt idx="5">
                  <c:v>2</c:v>
                </c:pt>
                <c:pt idx="6">
                  <c:v>0</c:v>
                </c:pt>
                <c:pt idx="7">
                  <c:v>0</c:v>
                </c:pt>
                <c:pt idx="8">
                  <c:v>2</c:v>
                </c:pt>
                <c:pt idx="9">
                  <c:v>2</c:v>
                </c:pt>
                <c:pt idx="10">
                  <c:v>6</c:v>
                </c:pt>
                <c:pt idx="11">
                  <c:v>3</c:v>
                </c:pt>
                <c:pt idx="12">
                  <c:v>9</c:v>
                </c:pt>
                <c:pt idx="13">
                  <c:v>5</c:v>
                </c:pt>
                <c:pt idx="14">
                  <c:v>7</c:v>
                </c:pt>
                <c:pt idx="15">
                  <c:v>7</c:v>
                </c:pt>
                <c:pt idx="16">
                  <c:v>6</c:v>
                </c:pt>
                <c:pt idx="17">
                  <c:v>2</c:v>
                </c:pt>
                <c:pt idx="18">
                  <c:v>1</c:v>
                </c:pt>
                <c:pt idx="19">
                  <c:v>3</c:v>
                </c:pt>
                <c:pt idx="20">
                  <c:v>4</c:v>
                </c:pt>
                <c:pt idx="21">
                  <c:v>5</c:v>
                </c:pt>
                <c:pt idx="22">
                  <c:v>4</c:v>
                </c:pt>
                <c:pt idx="23">
                  <c:v>0</c:v>
                </c:pt>
                <c:pt idx="24">
                  <c:v>4</c:v>
                </c:pt>
                <c:pt idx="25">
                  <c:v>6</c:v>
                </c:pt>
                <c:pt idx="26">
                  <c:v>4</c:v>
                </c:pt>
                <c:pt idx="27">
                  <c:v>8</c:v>
                </c:pt>
                <c:pt idx="28">
                  <c:v>12</c:v>
                </c:pt>
                <c:pt idx="29">
                  <c:v>2</c:v>
                </c:pt>
                <c:pt idx="30">
                  <c:v>3</c:v>
                </c:pt>
                <c:pt idx="31">
                  <c:v>4</c:v>
                </c:pt>
                <c:pt idx="32">
                  <c:v>3</c:v>
                </c:pt>
                <c:pt idx="33">
                  <c:v>5</c:v>
                </c:pt>
                <c:pt idx="34">
                  <c:v>3</c:v>
                </c:pt>
                <c:pt idx="35">
                  <c:v>5</c:v>
                </c:pt>
                <c:pt idx="36">
                  <c:v>11</c:v>
                </c:pt>
                <c:pt idx="37">
                  <c:v>15</c:v>
                </c:pt>
                <c:pt idx="38">
                  <c:v>17</c:v>
                </c:pt>
                <c:pt idx="39">
                  <c:v>19</c:v>
                </c:pt>
                <c:pt idx="40">
                  <c:v>23</c:v>
                </c:pt>
                <c:pt idx="41">
                  <c:v>6</c:v>
                </c:pt>
                <c:pt idx="42">
                  <c:v>0</c:v>
                </c:pt>
              </c:numCache>
            </c:numRef>
          </c:val>
          <c:smooth val="0"/>
        </c:ser>
        <c:ser>
          <c:idx val="15"/>
          <c:order val="15"/>
          <c:tx>
            <c:strRef>
              <c:f>'stats par thème'!$A$18</c:f>
              <c:strCache>
                <c:ptCount val="1"/>
                <c:pt idx="0">
                  <c:v>vengeaaance !!</c:v>
                </c:pt>
              </c:strCache>
            </c:strRef>
          </c:tx>
          <c:spPr>
            <a:solidFill>
              <a:srgbClr val="579d1c"/>
            </a:solidFill>
            <a:ln w="28800">
              <a:solidFill>
                <a:srgbClr val="579d1c"/>
              </a:solidFill>
              <a:round/>
            </a:ln>
          </c:spPr>
          <c:marker>
            <c:symbol val="squar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thème'!$B$18:$AR$18</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3</c:v>
                </c:pt>
                <c:pt idx="12">
                  <c:v>0</c:v>
                </c:pt>
                <c:pt idx="13">
                  <c:v>0</c:v>
                </c:pt>
                <c:pt idx="14">
                  <c:v>1</c:v>
                </c:pt>
                <c:pt idx="15">
                  <c:v>1</c:v>
                </c:pt>
                <c:pt idx="16">
                  <c:v>0</c:v>
                </c:pt>
                <c:pt idx="17">
                  <c:v>0</c:v>
                </c:pt>
                <c:pt idx="18">
                  <c:v>1</c:v>
                </c:pt>
                <c:pt idx="19">
                  <c:v>2</c:v>
                </c:pt>
                <c:pt idx="20">
                  <c:v>1</c:v>
                </c:pt>
                <c:pt idx="21">
                  <c:v>0</c:v>
                </c:pt>
                <c:pt idx="22">
                  <c:v>1</c:v>
                </c:pt>
                <c:pt idx="23">
                  <c:v>0</c:v>
                </c:pt>
                <c:pt idx="24">
                  <c:v>1</c:v>
                </c:pt>
                <c:pt idx="25">
                  <c:v>0</c:v>
                </c:pt>
                <c:pt idx="26">
                  <c:v>1</c:v>
                </c:pt>
                <c:pt idx="27">
                  <c:v>2</c:v>
                </c:pt>
                <c:pt idx="28">
                  <c:v>0</c:v>
                </c:pt>
                <c:pt idx="29">
                  <c:v>1</c:v>
                </c:pt>
                <c:pt idx="30">
                  <c:v>2</c:v>
                </c:pt>
                <c:pt idx="31">
                  <c:v>1</c:v>
                </c:pt>
                <c:pt idx="32">
                  <c:v>4</c:v>
                </c:pt>
                <c:pt idx="33">
                  <c:v>1</c:v>
                </c:pt>
                <c:pt idx="34">
                  <c:v>1</c:v>
                </c:pt>
                <c:pt idx="35">
                  <c:v>2</c:v>
                </c:pt>
                <c:pt idx="36">
                  <c:v>2</c:v>
                </c:pt>
                <c:pt idx="37">
                  <c:v>4</c:v>
                </c:pt>
                <c:pt idx="38">
                  <c:v>2</c:v>
                </c:pt>
                <c:pt idx="39">
                  <c:v>3</c:v>
                </c:pt>
                <c:pt idx="40">
                  <c:v>1</c:v>
                </c:pt>
                <c:pt idx="41">
                  <c:v>1</c:v>
                </c:pt>
                <c:pt idx="42">
                  <c:v>0</c:v>
                </c:pt>
              </c:numCache>
            </c:numRef>
          </c:val>
          <c:smooth val="0"/>
        </c:ser>
        <c:ser>
          <c:idx val="16"/>
          <c:order val="16"/>
          <c:tx>
            <c:strRef>
              <c:f>'stats par thème'!$A$19</c:f>
              <c:strCache>
                <c:ptCount val="1"/>
                <c:pt idx="0">
                  <c:v>héros amnésique</c:v>
                </c:pt>
              </c:strCache>
            </c:strRef>
          </c:tx>
          <c:spPr>
            <a:solidFill>
              <a:srgbClr val="7e0021"/>
            </a:solidFill>
            <a:ln w="28800">
              <a:solidFill>
                <a:srgbClr val="7e0021"/>
              </a:solidFill>
              <a:round/>
            </a:ln>
          </c:spPr>
          <c:marker>
            <c:symbol val="squar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thème'!$B$19:$AR$19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1</c:v>
                </c:pt>
                <c:pt idx="17">
                  <c:v>2</c:v>
                </c:pt>
                <c:pt idx="18">
                  <c:v>0</c:v>
                </c:pt>
                <c:pt idx="19">
                  <c:v>2</c:v>
                </c:pt>
                <c:pt idx="20">
                  <c:v>0</c:v>
                </c:pt>
                <c:pt idx="21">
                  <c:v>0</c:v>
                </c:pt>
                <c:pt idx="22">
                  <c:v>1</c:v>
                </c:pt>
                <c:pt idx="23">
                  <c:v>0</c:v>
                </c:pt>
                <c:pt idx="24">
                  <c:v>1</c:v>
                </c:pt>
                <c:pt idx="25">
                  <c:v>0</c:v>
                </c:pt>
                <c:pt idx="26">
                  <c:v>0</c:v>
                </c:pt>
                <c:pt idx="27">
                  <c:v>0</c:v>
                </c:pt>
                <c:pt idx="28">
                  <c:v>0</c:v>
                </c:pt>
                <c:pt idx="29">
                  <c:v>0</c:v>
                </c:pt>
                <c:pt idx="30">
                  <c:v>0</c:v>
                </c:pt>
                <c:pt idx="31">
                  <c:v>0</c:v>
                </c:pt>
                <c:pt idx="32">
                  <c:v>4</c:v>
                </c:pt>
                <c:pt idx="33">
                  <c:v>0</c:v>
                </c:pt>
                <c:pt idx="34">
                  <c:v>0</c:v>
                </c:pt>
                <c:pt idx="35">
                  <c:v>0</c:v>
                </c:pt>
                <c:pt idx="36">
                  <c:v>1</c:v>
                </c:pt>
                <c:pt idx="37">
                  <c:v>2</c:v>
                </c:pt>
                <c:pt idx="38">
                  <c:v>2</c:v>
                </c:pt>
                <c:pt idx="39">
                  <c:v>2</c:v>
                </c:pt>
                <c:pt idx="40">
                  <c:v>3</c:v>
                </c:pt>
                <c:pt idx="41">
                  <c:v>0</c:v>
                </c:pt>
                <c:pt idx="42">
                  <c:v>0</c:v>
                </c:pt>
              </c:numCache>
            </c:numRef>
          </c:val>
          <c:smooth val="0"/>
        </c:ser>
        <c:ser>
          <c:idx val="17"/>
          <c:order val="17"/>
          <c:tx>
            <c:strRef>
              <c:f>'stats par thème'!$A$21:$A$21</c:f>
              <c:strCache>
                <c:ptCount val="1"/>
                <c:pt idx="0">
                  <c:v>bouge ton popotin – jeu sportif</c:v>
                </c:pt>
              </c:strCache>
            </c:strRef>
          </c:tx>
          <c:spPr>
            <a:solidFill>
              <a:srgbClr val="83caff"/>
            </a:solidFill>
            <a:ln w="28800">
              <a:solidFill>
                <a:srgbClr val="83caff"/>
              </a:solidFill>
              <a:round/>
            </a:ln>
          </c:spPr>
          <c:marker>
            <c:symbol val="squar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thème'!$B$21:$AR$21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1</c:v>
                </c:pt>
                <c:pt idx="20">
                  <c:v>0</c:v>
                </c:pt>
                <c:pt idx="21">
                  <c:v>0</c:v>
                </c:pt>
                <c:pt idx="22">
                  <c:v>1</c:v>
                </c:pt>
                <c:pt idx="23">
                  <c:v>3</c:v>
                </c:pt>
                <c:pt idx="24">
                  <c:v>2</c:v>
                </c:pt>
                <c:pt idx="25">
                  <c:v>1</c:v>
                </c:pt>
                <c:pt idx="26">
                  <c:v>4</c:v>
                </c:pt>
                <c:pt idx="27">
                  <c:v>6</c:v>
                </c:pt>
                <c:pt idx="28">
                  <c:v>9</c:v>
                </c:pt>
                <c:pt idx="29">
                  <c:v>4</c:v>
                </c:pt>
                <c:pt idx="30">
                  <c:v>3</c:v>
                </c:pt>
                <c:pt idx="31">
                  <c:v>3</c:v>
                </c:pt>
                <c:pt idx="32">
                  <c:v>1</c:v>
                </c:pt>
                <c:pt idx="33">
                  <c:v>2</c:v>
                </c:pt>
                <c:pt idx="34">
                  <c:v>2</c:v>
                </c:pt>
                <c:pt idx="35">
                  <c:v>2</c:v>
                </c:pt>
                <c:pt idx="36">
                  <c:v>3</c:v>
                </c:pt>
                <c:pt idx="37">
                  <c:v>3</c:v>
                </c:pt>
                <c:pt idx="38">
                  <c:v>5</c:v>
                </c:pt>
                <c:pt idx="39">
                  <c:v>2</c:v>
                </c:pt>
                <c:pt idx="40">
                  <c:v>4</c:v>
                </c:pt>
                <c:pt idx="41">
                  <c:v>1</c:v>
                </c:pt>
                <c:pt idx="42">
                  <c:v>0</c:v>
                </c:pt>
              </c:numCache>
            </c:numRef>
          </c:val>
          <c:smooth val="0"/>
        </c:ser>
        <c:ser>
          <c:idx val="18"/>
          <c:order val="18"/>
          <c:tx>
            <c:strRef>
              <c:f>'stats par thème'!$A$22:$A$22</c:f>
              <c:strCache>
                <c:ptCount val="1"/>
                <c:pt idx="0">
                  <c:v>pouvoirs psy</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thème'!$B$22:$AR$22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1</c:v>
                </c:pt>
                <c:pt idx="16">
                  <c:v>1</c:v>
                </c:pt>
                <c:pt idx="17">
                  <c:v>3</c:v>
                </c:pt>
                <c:pt idx="18">
                  <c:v>0</c:v>
                </c:pt>
                <c:pt idx="19">
                  <c:v>1</c:v>
                </c:pt>
                <c:pt idx="20">
                  <c:v>1</c:v>
                </c:pt>
                <c:pt idx="21">
                  <c:v>1</c:v>
                </c:pt>
                <c:pt idx="22">
                  <c:v>2</c:v>
                </c:pt>
                <c:pt idx="23">
                  <c:v>3</c:v>
                </c:pt>
                <c:pt idx="24">
                  <c:v>0</c:v>
                </c:pt>
                <c:pt idx="25">
                  <c:v>4</c:v>
                </c:pt>
                <c:pt idx="26">
                  <c:v>3</c:v>
                </c:pt>
                <c:pt idx="27">
                  <c:v>2</c:v>
                </c:pt>
                <c:pt idx="28">
                  <c:v>1</c:v>
                </c:pt>
                <c:pt idx="29">
                  <c:v>1</c:v>
                </c:pt>
                <c:pt idx="30">
                  <c:v>3</c:v>
                </c:pt>
                <c:pt idx="31">
                  <c:v>0</c:v>
                </c:pt>
                <c:pt idx="32">
                  <c:v>4</c:v>
                </c:pt>
                <c:pt idx="33">
                  <c:v>2</c:v>
                </c:pt>
                <c:pt idx="34">
                  <c:v>4</c:v>
                </c:pt>
                <c:pt idx="35">
                  <c:v>2</c:v>
                </c:pt>
                <c:pt idx="36">
                  <c:v>3</c:v>
                </c:pt>
                <c:pt idx="37">
                  <c:v>4</c:v>
                </c:pt>
                <c:pt idx="38">
                  <c:v>7</c:v>
                </c:pt>
                <c:pt idx="39">
                  <c:v>1</c:v>
                </c:pt>
                <c:pt idx="40">
                  <c:v>6</c:v>
                </c:pt>
                <c:pt idx="41">
                  <c:v>0</c:v>
                </c:pt>
                <c:pt idx="42">
                  <c:v>0</c:v>
                </c:pt>
              </c:numCache>
            </c:numRef>
          </c:val>
          <c:smooth val="0"/>
        </c:ser>
        <c:ser>
          <c:idx val="19"/>
          <c:order val="19"/>
          <c:tx>
            <c:strRef>
              <c:f>'stats par thème'!$A$23:$A$23</c:f>
              <c:strCache>
                <c:ptCount val="1"/>
                <c:pt idx="0">
                  <c:v>gorobots partout</c:v>
                </c:pt>
              </c:strCache>
            </c:strRef>
          </c:tx>
          <c:spPr>
            <a:solidFill>
              <a:srgbClr val="aecf00"/>
            </a:solidFill>
            <a:ln w="28800">
              <a:solidFill>
                <a:srgbClr val="aecf00"/>
              </a:solidFill>
              <a:round/>
            </a:ln>
          </c:spPr>
          <c:marker>
            <c:symbol val="squar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thème'!$B$23:$AR$23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2</c:v>
                </c:pt>
                <c:pt idx="12">
                  <c:v>1</c:v>
                </c:pt>
                <c:pt idx="13">
                  <c:v>0</c:v>
                </c:pt>
                <c:pt idx="14">
                  <c:v>0</c:v>
                </c:pt>
                <c:pt idx="15">
                  <c:v>1</c:v>
                </c:pt>
                <c:pt idx="16">
                  <c:v>1</c:v>
                </c:pt>
                <c:pt idx="17">
                  <c:v>0</c:v>
                </c:pt>
                <c:pt idx="18">
                  <c:v>1</c:v>
                </c:pt>
                <c:pt idx="19">
                  <c:v>1</c:v>
                </c:pt>
                <c:pt idx="20">
                  <c:v>0</c:v>
                </c:pt>
                <c:pt idx="21">
                  <c:v>0</c:v>
                </c:pt>
                <c:pt idx="22">
                  <c:v>0</c:v>
                </c:pt>
                <c:pt idx="23">
                  <c:v>0</c:v>
                </c:pt>
                <c:pt idx="24">
                  <c:v>0</c:v>
                </c:pt>
                <c:pt idx="25">
                  <c:v>0</c:v>
                </c:pt>
                <c:pt idx="26">
                  <c:v>2</c:v>
                </c:pt>
                <c:pt idx="27">
                  <c:v>1</c:v>
                </c:pt>
                <c:pt idx="28">
                  <c:v>0</c:v>
                </c:pt>
                <c:pt idx="29">
                  <c:v>1</c:v>
                </c:pt>
                <c:pt idx="30">
                  <c:v>0</c:v>
                </c:pt>
                <c:pt idx="31">
                  <c:v>1</c:v>
                </c:pt>
                <c:pt idx="32">
                  <c:v>0</c:v>
                </c:pt>
                <c:pt idx="33">
                  <c:v>0</c:v>
                </c:pt>
                <c:pt idx="34">
                  <c:v>2</c:v>
                </c:pt>
                <c:pt idx="35">
                  <c:v>2</c:v>
                </c:pt>
                <c:pt idx="36">
                  <c:v>0</c:v>
                </c:pt>
                <c:pt idx="37">
                  <c:v>2</c:v>
                </c:pt>
                <c:pt idx="38">
                  <c:v>0</c:v>
                </c:pt>
                <c:pt idx="39">
                  <c:v>3</c:v>
                </c:pt>
                <c:pt idx="40">
                  <c:v>2</c:v>
                </c:pt>
                <c:pt idx="41">
                  <c:v>1</c:v>
                </c:pt>
                <c:pt idx="42">
                  <c:v>0</c:v>
                </c:pt>
              </c:numCache>
            </c:numRef>
          </c:val>
          <c:smooth val="0"/>
        </c:ser>
        <c:ser>
          <c:idx val="20"/>
          <c:order val="20"/>
          <c:tx>
            <c:strRef>
              <c:f>'stats par thème'!$A$24:$A$24</c:f>
              <c:strCache>
                <c:ptCount val="1"/>
                <c:pt idx="0">
                  <c:v>joue au bodyguard</c:v>
                </c:pt>
              </c:strCache>
            </c:strRef>
          </c:tx>
          <c:spPr>
            <a:solidFill>
              <a:srgbClr val="4b1f6f"/>
            </a:solidFill>
            <a:ln w="28800">
              <a:solidFill>
                <a:srgbClr val="4b1f6f"/>
              </a:solidFill>
              <a:round/>
            </a:ln>
          </c:spPr>
          <c:marker>
            <c:symbol val="squar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thème'!$B$24:$AR$24</c:f>
              <c:numCache>
                <c:formatCode>General</c:formatCode>
                <c:ptCount val="43"/>
                <c:pt idx="0">
                  <c:v>0</c:v>
                </c:pt>
                <c:pt idx="1">
                  <c:v>0</c:v>
                </c:pt>
                <c:pt idx="2">
                  <c:v>0</c:v>
                </c:pt>
                <c:pt idx="3">
                  <c:v>0</c:v>
                </c:pt>
                <c:pt idx="4">
                  <c:v>0</c:v>
                </c:pt>
                <c:pt idx="5">
                  <c:v>1</c:v>
                </c:pt>
                <c:pt idx="6">
                  <c:v>0</c:v>
                </c:pt>
                <c:pt idx="7">
                  <c:v>0</c:v>
                </c:pt>
                <c:pt idx="8">
                  <c:v>0</c:v>
                </c:pt>
                <c:pt idx="9">
                  <c:v>0</c:v>
                </c:pt>
                <c:pt idx="10">
                  <c:v>1</c:v>
                </c:pt>
                <c:pt idx="11">
                  <c:v>1</c:v>
                </c:pt>
                <c:pt idx="12">
                  <c:v>4</c:v>
                </c:pt>
                <c:pt idx="13">
                  <c:v>2</c:v>
                </c:pt>
                <c:pt idx="14">
                  <c:v>0</c:v>
                </c:pt>
                <c:pt idx="15">
                  <c:v>1</c:v>
                </c:pt>
                <c:pt idx="16">
                  <c:v>2</c:v>
                </c:pt>
                <c:pt idx="17">
                  <c:v>1</c:v>
                </c:pt>
                <c:pt idx="18">
                  <c:v>0</c:v>
                </c:pt>
                <c:pt idx="19">
                  <c:v>2</c:v>
                </c:pt>
                <c:pt idx="20">
                  <c:v>1</c:v>
                </c:pt>
                <c:pt idx="21">
                  <c:v>1</c:v>
                </c:pt>
                <c:pt idx="22">
                  <c:v>0</c:v>
                </c:pt>
                <c:pt idx="23">
                  <c:v>1</c:v>
                </c:pt>
                <c:pt idx="24">
                  <c:v>1</c:v>
                </c:pt>
                <c:pt idx="25">
                  <c:v>4</c:v>
                </c:pt>
                <c:pt idx="26">
                  <c:v>3</c:v>
                </c:pt>
                <c:pt idx="27">
                  <c:v>1</c:v>
                </c:pt>
                <c:pt idx="28">
                  <c:v>2</c:v>
                </c:pt>
                <c:pt idx="29">
                  <c:v>1</c:v>
                </c:pt>
                <c:pt idx="30">
                  <c:v>3</c:v>
                </c:pt>
                <c:pt idx="31">
                  <c:v>1</c:v>
                </c:pt>
                <c:pt idx="32">
                  <c:v>0</c:v>
                </c:pt>
                <c:pt idx="33">
                  <c:v>4</c:v>
                </c:pt>
                <c:pt idx="34">
                  <c:v>0</c:v>
                </c:pt>
                <c:pt idx="35">
                  <c:v>1</c:v>
                </c:pt>
                <c:pt idx="36">
                  <c:v>2</c:v>
                </c:pt>
                <c:pt idx="37">
                  <c:v>0</c:v>
                </c:pt>
                <c:pt idx="38">
                  <c:v>1</c:v>
                </c:pt>
                <c:pt idx="39">
                  <c:v>1</c:v>
                </c:pt>
                <c:pt idx="40">
                  <c:v>3</c:v>
                </c:pt>
                <c:pt idx="41">
                  <c:v>0</c:v>
                </c:pt>
                <c:pt idx="42">
                  <c:v>0</c:v>
                </c:pt>
              </c:numCache>
            </c:numRef>
          </c:val>
          <c:smooth val="0"/>
        </c:ser>
        <c:ser>
          <c:idx val="21"/>
          <c:order val="21"/>
          <c:tx>
            <c:strRef>
              <c:f>'stats par thème'!$A$25:$A$25</c:f>
              <c:strCache>
                <c:ptCount val="1"/>
                <c:pt idx="0">
                  <c:v>joue au docteur</c:v>
                </c:pt>
              </c:strCache>
            </c:strRef>
          </c:tx>
          <c:spPr>
            <a:solidFill>
              <a:srgbClr val="ff950e"/>
            </a:solidFill>
            <a:ln w="28800">
              <a:solidFill>
                <a:srgbClr val="ff950e"/>
              </a:solidFill>
              <a:round/>
            </a:ln>
          </c:spPr>
          <c:marker>
            <c:symbol val="squar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thème'!$B$25:$AR$25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0</c:v>
                </c:pt>
                <c:pt idx="19">
                  <c:v>1</c:v>
                </c:pt>
                <c:pt idx="20">
                  <c:v>0</c:v>
                </c:pt>
                <c:pt idx="21">
                  <c:v>0</c:v>
                </c:pt>
                <c:pt idx="22">
                  <c:v>0</c:v>
                </c:pt>
                <c:pt idx="23">
                  <c:v>2</c:v>
                </c:pt>
                <c:pt idx="24">
                  <c:v>0</c:v>
                </c:pt>
                <c:pt idx="25">
                  <c:v>2</c:v>
                </c:pt>
                <c:pt idx="26">
                  <c:v>0</c:v>
                </c:pt>
                <c:pt idx="27">
                  <c:v>5</c:v>
                </c:pt>
                <c:pt idx="28">
                  <c:v>1</c:v>
                </c:pt>
                <c:pt idx="29">
                  <c:v>0</c:v>
                </c:pt>
                <c:pt idx="30">
                  <c:v>1</c:v>
                </c:pt>
                <c:pt idx="31">
                  <c:v>1</c:v>
                </c:pt>
                <c:pt idx="32">
                  <c:v>0</c:v>
                </c:pt>
                <c:pt idx="33">
                  <c:v>0</c:v>
                </c:pt>
                <c:pt idx="34">
                  <c:v>0</c:v>
                </c:pt>
                <c:pt idx="35">
                  <c:v>2</c:v>
                </c:pt>
                <c:pt idx="36">
                  <c:v>0</c:v>
                </c:pt>
                <c:pt idx="37">
                  <c:v>1</c:v>
                </c:pt>
                <c:pt idx="38">
                  <c:v>1</c:v>
                </c:pt>
                <c:pt idx="39">
                  <c:v>1</c:v>
                </c:pt>
                <c:pt idx="40">
                  <c:v>2</c:v>
                </c:pt>
                <c:pt idx="41">
                  <c:v>0</c:v>
                </c:pt>
                <c:pt idx="42">
                  <c:v>0</c:v>
                </c:pt>
              </c:numCache>
            </c:numRef>
          </c:val>
          <c:smooth val="0"/>
        </c:ser>
        <c:ser>
          <c:idx val="22"/>
          <c:order val="22"/>
          <c:tx>
            <c:strRef>
              <c:f>'stats par thème'!$A$26:$A$26</c:f>
              <c:strCache>
                <c:ptCount val="1"/>
                <c:pt idx="0">
                  <c:v>joue au policier</c:v>
                </c:pt>
              </c:strCache>
            </c:strRef>
          </c:tx>
          <c:spPr>
            <a:solidFill>
              <a:srgbClr val="c5000b"/>
            </a:solidFill>
            <a:ln w="28800">
              <a:solidFill>
                <a:srgbClr val="c5000b"/>
              </a:solidFill>
              <a:round/>
            </a:ln>
          </c:spPr>
          <c:marker>
            <c:symbol val="square"/>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thème'!$B$26:$AR$26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3</c:v>
                </c:pt>
                <c:pt idx="15">
                  <c:v>1</c:v>
                </c:pt>
                <c:pt idx="16">
                  <c:v>2</c:v>
                </c:pt>
                <c:pt idx="17">
                  <c:v>1</c:v>
                </c:pt>
                <c:pt idx="18">
                  <c:v>0</c:v>
                </c:pt>
                <c:pt idx="19">
                  <c:v>3</c:v>
                </c:pt>
                <c:pt idx="20">
                  <c:v>2</c:v>
                </c:pt>
                <c:pt idx="21">
                  <c:v>1</c:v>
                </c:pt>
                <c:pt idx="22">
                  <c:v>0</c:v>
                </c:pt>
                <c:pt idx="23">
                  <c:v>1</c:v>
                </c:pt>
                <c:pt idx="24">
                  <c:v>2</c:v>
                </c:pt>
                <c:pt idx="25">
                  <c:v>2</c:v>
                </c:pt>
                <c:pt idx="26">
                  <c:v>2</c:v>
                </c:pt>
                <c:pt idx="27">
                  <c:v>0</c:v>
                </c:pt>
                <c:pt idx="28">
                  <c:v>3</c:v>
                </c:pt>
                <c:pt idx="29">
                  <c:v>2</c:v>
                </c:pt>
                <c:pt idx="30">
                  <c:v>2</c:v>
                </c:pt>
                <c:pt idx="31">
                  <c:v>0</c:v>
                </c:pt>
                <c:pt idx="32">
                  <c:v>0</c:v>
                </c:pt>
                <c:pt idx="33">
                  <c:v>4</c:v>
                </c:pt>
                <c:pt idx="34">
                  <c:v>2</c:v>
                </c:pt>
                <c:pt idx="35">
                  <c:v>2</c:v>
                </c:pt>
                <c:pt idx="36">
                  <c:v>3</c:v>
                </c:pt>
                <c:pt idx="37">
                  <c:v>3</c:v>
                </c:pt>
                <c:pt idx="38">
                  <c:v>3</c:v>
                </c:pt>
                <c:pt idx="39">
                  <c:v>7</c:v>
                </c:pt>
                <c:pt idx="40">
                  <c:v>3</c:v>
                </c:pt>
                <c:pt idx="41">
                  <c:v>0</c:v>
                </c:pt>
                <c:pt idx="42">
                  <c:v>0</c:v>
                </c:pt>
              </c:numCache>
            </c:numRef>
          </c:val>
          <c:smooth val="0"/>
        </c:ser>
        <c:ser>
          <c:idx val="23"/>
          <c:order val="23"/>
          <c:tx>
            <c:strRef>
              <c:f>'stats par thème'!$A$27:$A$27</c:f>
              <c:strCache>
                <c:ptCount val="1"/>
                <c:pt idx="0">
                  <c:v>joue au pompier</c:v>
                </c:pt>
              </c:strCache>
            </c:strRef>
          </c:tx>
          <c:spPr>
            <a:solidFill>
              <a:srgbClr val="0084d1"/>
            </a:solidFill>
            <a:ln w="28800">
              <a:solidFill>
                <a:srgbClr val="0084d1"/>
              </a:solidFill>
              <a:round/>
            </a:ln>
          </c:spPr>
          <c:marker>
            <c:symbol val="square"/>
            <c:size val="8"/>
            <c:spPr>
              <a:solidFill>
                <a:srgbClr val="0084d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thème'!$B$27:$AR$27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1</c:v>
                </c:pt>
                <c:pt idx="17">
                  <c:v>1</c:v>
                </c:pt>
                <c:pt idx="18">
                  <c:v>0</c:v>
                </c:pt>
                <c:pt idx="19">
                  <c:v>0</c:v>
                </c:pt>
                <c:pt idx="20">
                  <c:v>1</c:v>
                </c:pt>
                <c:pt idx="21">
                  <c:v>0</c:v>
                </c:pt>
                <c:pt idx="22">
                  <c:v>0</c:v>
                </c:pt>
                <c:pt idx="23">
                  <c:v>1</c:v>
                </c:pt>
                <c:pt idx="24">
                  <c:v>1</c:v>
                </c:pt>
                <c:pt idx="25">
                  <c:v>1</c:v>
                </c:pt>
                <c:pt idx="26">
                  <c:v>0</c:v>
                </c:pt>
                <c:pt idx="27">
                  <c:v>0</c:v>
                </c:pt>
                <c:pt idx="28">
                  <c:v>1</c:v>
                </c:pt>
                <c:pt idx="29">
                  <c:v>1</c:v>
                </c:pt>
                <c:pt idx="30">
                  <c:v>0</c:v>
                </c:pt>
                <c:pt idx="31">
                  <c:v>0</c:v>
                </c:pt>
                <c:pt idx="32">
                  <c:v>0</c:v>
                </c:pt>
                <c:pt idx="33">
                  <c:v>1</c:v>
                </c:pt>
                <c:pt idx="34">
                  <c:v>0</c:v>
                </c:pt>
                <c:pt idx="35">
                  <c:v>1</c:v>
                </c:pt>
                <c:pt idx="36">
                  <c:v>0</c:v>
                </c:pt>
                <c:pt idx="37">
                  <c:v>0</c:v>
                </c:pt>
                <c:pt idx="38">
                  <c:v>0</c:v>
                </c:pt>
                <c:pt idx="39">
                  <c:v>1</c:v>
                </c:pt>
                <c:pt idx="40">
                  <c:v>2</c:v>
                </c:pt>
                <c:pt idx="41">
                  <c:v>0</c:v>
                </c:pt>
                <c:pt idx="42">
                  <c:v>0</c:v>
                </c:pt>
              </c:numCache>
            </c:numRef>
          </c:val>
          <c:smooth val="0"/>
        </c:ser>
        <c:ser>
          <c:idx val="24"/>
          <c:order val="24"/>
          <c:tx>
            <c:strRef>
              <c:f>'stats par thème'!$A$28:$A$28</c:f>
              <c:strCache>
                <c:ptCount val="1"/>
                <c:pt idx="0">
                  <c:v>culture japonaise</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thème'!$B$28:$AR$28</c:f>
              <c:numCache>
                <c:formatCode>General</c:formatCode>
                <c:ptCount val="43"/>
                <c:pt idx="0">
                  <c:v>0</c:v>
                </c:pt>
                <c:pt idx="1">
                  <c:v>0</c:v>
                </c:pt>
                <c:pt idx="2">
                  <c:v>0</c:v>
                </c:pt>
                <c:pt idx="3">
                  <c:v>0</c:v>
                </c:pt>
                <c:pt idx="4">
                  <c:v>0</c:v>
                </c:pt>
                <c:pt idx="5">
                  <c:v>0</c:v>
                </c:pt>
                <c:pt idx="6">
                  <c:v>0</c:v>
                </c:pt>
                <c:pt idx="7">
                  <c:v>0</c:v>
                </c:pt>
                <c:pt idx="8">
                  <c:v>1</c:v>
                </c:pt>
                <c:pt idx="9">
                  <c:v>1</c:v>
                </c:pt>
                <c:pt idx="10">
                  <c:v>0</c:v>
                </c:pt>
                <c:pt idx="11">
                  <c:v>0</c:v>
                </c:pt>
                <c:pt idx="12">
                  <c:v>1</c:v>
                </c:pt>
                <c:pt idx="13">
                  <c:v>0</c:v>
                </c:pt>
                <c:pt idx="14">
                  <c:v>0</c:v>
                </c:pt>
                <c:pt idx="15">
                  <c:v>0</c:v>
                </c:pt>
                <c:pt idx="16">
                  <c:v>0</c:v>
                </c:pt>
                <c:pt idx="17">
                  <c:v>0</c:v>
                </c:pt>
                <c:pt idx="18">
                  <c:v>0</c:v>
                </c:pt>
                <c:pt idx="19">
                  <c:v>0</c:v>
                </c:pt>
                <c:pt idx="20">
                  <c:v>0</c:v>
                </c:pt>
                <c:pt idx="21">
                  <c:v>1</c:v>
                </c:pt>
                <c:pt idx="22">
                  <c:v>0</c:v>
                </c:pt>
                <c:pt idx="23">
                  <c:v>1</c:v>
                </c:pt>
                <c:pt idx="24">
                  <c:v>2</c:v>
                </c:pt>
                <c:pt idx="25">
                  <c:v>2</c:v>
                </c:pt>
                <c:pt idx="26">
                  <c:v>2</c:v>
                </c:pt>
                <c:pt idx="27">
                  <c:v>1</c:v>
                </c:pt>
                <c:pt idx="28">
                  <c:v>2</c:v>
                </c:pt>
                <c:pt idx="29">
                  <c:v>1</c:v>
                </c:pt>
                <c:pt idx="30">
                  <c:v>5</c:v>
                </c:pt>
                <c:pt idx="31">
                  <c:v>4</c:v>
                </c:pt>
                <c:pt idx="32">
                  <c:v>5</c:v>
                </c:pt>
                <c:pt idx="33">
                  <c:v>4</c:v>
                </c:pt>
                <c:pt idx="34">
                  <c:v>2</c:v>
                </c:pt>
                <c:pt idx="35">
                  <c:v>2</c:v>
                </c:pt>
                <c:pt idx="36">
                  <c:v>2</c:v>
                </c:pt>
                <c:pt idx="37">
                  <c:v>3</c:v>
                </c:pt>
                <c:pt idx="38">
                  <c:v>0</c:v>
                </c:pt>
                <c:pt idx="39">
                  <c:v>4</c:v>
                </c:pt>
                <c:pt idx="40">
                  <c:v>1</c:v>
                </c:pt>
                <c:pt idx="41">
                  <c:v>0</c:v>
                </c:pt>
                <c:pt idx="42">
                  <c:v>0</c:v>
                </c:pt>
              </c:numCache>
            </c:numRef>
          </c:val>
          <c:smooth val="0"/>
        </c:ser>
        <c:ser>
          <c:idx val="25"/>
          <c:order val="25"/>
          <c:tx>
            <c:strRef>
              <c:f>'stats par thème'!$A$29:$A$29</c:f>
              <c:strCache>
                <c:ptCount val="1"/>
                <c:pt idx="0">
                  <c:v>fantoooooomes</c:v>
                </c:pt>
              </c:strCache>
            </c:strRef>
          </c:tx>
          <c:spPr>
            <a:solidFill>
              <a:srgbClr val="ff420e"/>
            </a:solidFill>
            <a:ln w="28800">
              <a:solidFill>
                <a:srgbClr val="ff420e"/>
              </a:solidFill>
              <a:round/>
            </a:ln>
          </c:spPr>
          <c:marker>
            <c:symbol val="square"/>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thème'!$B$29:$AR$29</c:f>
              <c:numCache>
                <c:formatCode>General</c:formatCode>
                <c:ptCount val="43"/>
                <c:pt idx="0">
                  <c:v>0</c:v>
                </c:pt>
                <c:pt idx="1">
                  <c:v>1</c:v>
                </c:pt>
                <c:pt idx="2">
                  <c:v>0</c:v>
                </c:pt>
                <c:pt idx="3">
                  <c:v>0</c:v>
                </c:pt>
                <c:pt idx="4">
                  <c:v>0</c:v>
                </c:pt>
                <c:pt idx="5">
                  <c:v>0</c:v>
                </c:pt>
                <c:pt idx="6">
                  <c:v>0</c:v>
                </c:pt>
                <c:pt idx="7">
                  <c:v>0</c:v>
                </c:pt>
                <c:pt idx="8">
                  <c:v>0</c:v>
                </c:pt>
                <c:pt idx="9">
                  <c:v>1</c:v>
                </c:pt>
                <c:pt idx="10">
                  <c:v>1</c:v>
                </c:pt>
                <c:pt idx="11">
                  <c:v>1</c:v>
                </c:pt>
                <c:pt idx="12">
                  <c:v>3</c:v>
                </c:pt>
                <c:pt idx="13">
                  <c:v>1</c:v>
                </c:pt>
                <c:pt idx="14">
                  <c:v>1</c:v>
                </c:pt>
                <c:pt idx="15">
                  <c:v>1</c:v>
                </c:pt>
                <c:pt idx="16">
                  <c:v>1</c:v>
                </c:pt>
                <c:pt idx="17">
                  <c:v>0</c:v>
                </c:pt>
                <c:pt idx="18">
                  <c:v>0</c:v>
                </c:pt>
                <c:pt idx="19">
                  <c:v>1</c:v>
                </c:pt>
                <c:pt idx="20">
                  <c:v>1</c:v>
                </c:pt>
                <c:pt idx="21">
                  <c:v>2</c:v>
                </c:pt>
                <c:pt idx="22">
                  <c:v>1</c:v>
                </c:pt>
                <c:pt idx="23">
                  <c:v>2</c:v>
                </c:pt>
                <c:pt idx="24">
                  <c:v>5</c:v>
                </c:pt>
                <c:pt idx="25">
                  <c:v>3</c:v>
                </c:pt>
                <c:pt idx="26">
                  <c:v>3</c:v>
                </c:pt>
                <c:pt idx="27">
                  <c:v>2</c:v>
                </c:pt>
                <c:pt idx="28">
                  <c:v>3</c:v>
                </c:pt>
                <c:pt idx="29">
                  <c:v>2</c:v>
                </c:pt>
                <c:pt idx="30">
                  <c:v>6</c:v>
                </c:pt>
                <c:pt idx="31">
                  <c:v>2</c:v>
                </c:pt>
                <c:pt idx="32">
                  <c:v>2</c:v>
                </c:pt>
                <c:pt idx="33">
                  <c:v>1</c:v>
                </c:pt>
                <c:pt idx="34">
                  <c:v>3</c:v>
                </c:pt>
                <c:pt idx="35">
                  <c:v>3</c:v>
                </c:pt>
                <c:pt idx="36">
                  <c:v>2</c:v>
                </c:pt>
                <c:pt idx="37">
                  <c:v>5</c:v>
                </c:pt>
                <c:pt idx="38">
                  <c:v>4</c:v>
                </c:pt>
                <c:pt idx="39">
                  <c:v>1</c:v>
                </c:pt>
                <c:pt idx="40">
                  <c:v>4</c:v>
                </c:pt>
                <c:pt idx="41">
                  <c:v>1</c:v>
                </c:pt>
                <c:pt idx="42">
                  <c:v>0</c:v>
                </c:pt>
              </c:numCache>
            </c:numRef>
          </c:val>
          <c:smooth val="0"/>
        </c:ser>
        <c:ser>
          <c:idx val="26"/>
          <c:order val="26"/>
          <c:tx>
            <c:strRef>
              <c:f>'stats par thème'!$A$30:$A$30</c:f>
              <c:strCache>
                <c:ptCount val="1"/>
                <c:pt idx="0">
                  <c:v>vampires</c:v>
                </c:pt>
              </c:strCache>
            </c:strRef>
          </c:tx>
          <c:spPr>
            <a:solidFill>
              <a:srgbClr val="ffd320"/>
            </a:solidFill>
            <a:ln w="28800">
              <a:solidFill>
                <a:srgbClr val="ffd320"/>
              </a:solidFill>
              <a:round/>
            </a:ln>
          </c:spPr>
          <c:marker>
            <c:symbol val="squar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thème'!$B$30:$AR$30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1</c:v>
                </c:pt>
                <c:pt idx="13">
                  <c:v>0</c:v>
                </c:pt>
                <c:pt idx="14">
                  <c:v>1</c:v>
                </c:pt>
                <c:pt idx="15">
                  <c:v>1</c:v>
                </c:pt>
                <c:pt idx="16">
                  <c:v>1</c:v>
                </c:pt>
                <c:pt idx="17">
                  <c:v>0</c:v>
                </c:pt>
                <c:pt idx="18">
                  <c:v>0</c:v>
                </c:pt>
                <c:pt idx="19">
                  <c:v>0</c:v>
                </c:pt>
                <c:pt idx="20">
                  <c:v>0</c:v>
                </c:pt>
                <c:pt idx="21">
                  <c:v>0</c:v>
                </c:pt>
                <c:pt idx="22">
                  <c:v>1</c:v>
                </c:pt>
                <c:pt idx="23">
                  <c:v>1</c:v>
                </c:pt>
                <c:pt idx="24">
                  <c:v>1</c:v>
                </c:pt>
                <c:pt idx="25">
                  <c:v>0</c:v>
                </c:pt>
                <c:pt idx="26">
                  <c:v>1</c:v>
                </c:pt>
                <c:pt idx="27">
                  <c:v>2</c:v>
                </c:pt>
                <c:pt idx="28">
                  <c:v>0</c:v>
                </c:pt>
                <c:pt idx="29">
                  <c:v>1</c:v>
                </c:pt>
                <c:pt idx="30">
                  <c:v>0</c:v>
                </c:pt>
                <c:pt idx="31">
                  <c:v>0</c:v>
                </c:pt>
                <c:pt idx="32">
                  <c:v>1</c:v>
                </c:pt>
                <c:pt idx="33">
                  <c:v>1</c:v>
                </c:pt>
                <c:pt idx="34">
                  <c:v>0</c:v>
                </c:pt>
                <c:pt idx="35">
                  <c:v>0</c:v>
                </c:pt>
                <c:pt idx="36">
                  <c:v>1</c:v>
                </c:pt>
                <c:pt idx="37">
                  <c:v>1</c:v>
                </c:pt>
                <c:pt idx="38">
                  <c:v>2</c:v>
                </c:pt>
                <c:pt idx="39">
                  <c:v>0</c:v>
                </c:pt>
                <c:pt idx="40">
                  <c:v>3</c:v>
                </c:pt>
                <c:pt idx="41">
                  <c:v>2</c:v>
                </c:pt>
                <c:pt idx="42">
                  <c:v>0</c:v>
                </c:pt>
              </c:numCache>
            </c:numRef>
          </c:val>
          <c:smooth val="0"/>
        </c:ser>
        <c:ser>
          <c:idx val="27"/>
          <c:order val="27"/>
          <c:tx>
            <c:strRef>
              <c:f>'stats par thème'!$A$31:$A$31</c:f>
              <c:strCache>
                <c:ptCount val="1"/>
                <c:pt idx="0">
                  <c:v>sorciers</c:v>
                </c:pt>
              </c:strCache>
            </c:strRef>
          </c:tx>
          <c:spPr>
            <a:solidFill>
              <a:srgbClr val="579d1c"/>
            </a:solidFill>
            <a:ln w="28800">
              <a:solidFill>
                <a:srgbClr val="579d1c"/>
              </a:solidFill>
              <a:round/>
            </a:ln>
          </c:spPr>
          <c:marker>
            <c:symbol val="squar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thème'!$B$31:$AR$31</c:f>
              <c:numCache>
                <c:formatCode>General</c:formatCode>
                <c:ptCount val="43"/>
                <c:pt idx="0">
                  <c:v>0</c:v>
                </c:pt>
                <c:pt idx="1">
                  <c:v>0</c:v>
                </c:pt>
                <c:pt idx="2">
                  <c:v>0</c:v>
                </c:pt>
                <c:pt idx="3">
                  <c:v>0</c:v>
                </c:pt>
                <c:pt idx="4">
                  <c:v>0</c:v>
                </c:pt>
                <c:pt idx="5">
                  <c:v>0</c:v>
                </c:pt>
                <c:pt idx="6">
                  <c:v>0</c:v>
                </c:pt>
                <c:pt idx="7">
                  <c:v>0</c:v>
                </c:pt>
                <c:pt idx="8">
                  <c:v>0</c:v>
                </c:pt>
                <c:pt idx="9">
                  <c:v>1</c:v>
                </c:pt>
                <c:pt idx="10">
                  <c:v>2</c:v>
                </c:pt>
                <c:pt idx="11">
                  <c:v>0</c:v>
                </c:pt>
                <c:pt idx="12">
                  <c:v>5</c:v>
                </c:pt>
                <c:pt idx="13">
                  <c:v>4</c:v>
                </c:pt>
                <c:pt idx="14">
                  <c:v>2</c:v>
                </c:pt>
                <c:pt idx="15">
                  <c:v>2</c:v>
                </c:pt>
                <c:pt idx="16">
                  <c:v>2</c:v>
                </c:pt>
                <c:pt idx="17">
                  <c:v>0</c:v>
                </c:pt>
                <c:pt idx="18">
                  <c:v>0</c:v>
                </c:pt>
                <c:pt idx="19">
                  <c:v>1</c:v>
                </c:pt>
                <c:pt idx="20">
                  <c:v>2</c:v>
                </c:pt>
                <c:pt idx="21">
                  <c:v>1</c:v>
                </c:pt>
                <c:pt idx="22">
                  <c:v>4</c:v>
                </c:pt>
                <c:pt idx="23">
                  <c:v>3</c:v>
                </c:pt>
                <c:pt idx="24">
                  <c:v>1</c:v>
                </c:pt>
                <c:pt idx="25">
                  <c:v>0</c:v>
                </c:pt>
                <c:pt idx="26">
                  <c:v>1</c:v>
                </c:pt>
                <c:pt idx="27">
                  <c:v>1</c:v>
                </c:pt>
                <c:pt idx="28">
                  <c:v>2</c:v>
                </c:pt>
                <c:pt idx="29">
                  <c:v>0</c:v>
                </c:pt>
                <c:pt idx="30">
                  <c:v>1</c:v>
                </c:pt>
                <c:pt idx="31">
                  <c:v>2</c:v>
                </c:pt>
                <c:pt idx="32">
                  <c:v>1</c:v>
                </c:pt>
                <c:pt idx="33">
                  <c:v>5</c:v>
                </c:pt>
                <c:pt idx="34">
                  <c:v>1</c:v>
                </c:pt>
                <c:pt idx="35">
                  <c:v>7</c:v>
                </c:pt>
                <c:pt idx="36">
                  <c:v>3</c:v>
                </c:pt>
                <c:pt idx="37">
                  <c:v>6</c:v>
                </c:pt>
                <c:pt idx="38">
                  <c:v>2</c:v>
                </c:pt>
                <c:pt idx="39">
                  <c:v>5</c:v>
                </c:pt>
                <c:pt idx="40">
                  <c:v>5</c:v>
                </c:pt>
                <c:pt idx="41">
                  <c:v>3</c:v>
                </c:pt>
                <c:pt idx="42">
                  <c:v>0</c:v>
                </c:pt>
              </c:numCache>
            </c:numRef>
          </c:val>
          <c:smooth val="0"/>
        </c:ser>
        <c:ser>
          <c:idx val="28"/>
          <c:order val="28"/>
          <c:tx>
            <c:strRef>
              <c:f>'stats par thème'!$A$32:$A$32</c:f>
              <c:strCache>
                <c:ptCount val="1"/>
                <c:pt idx="0">
                  <c:v>super héros en collant/armure</c:v>
                </c:pt>
              </c:strCache>
            </c:strRef>
          </c:tx>
          <c:spPr>
            <a:solidFill>
              <a:srgbClr val="7e0021"/>
            </a:solidFill>
            <a:ln w="28800">
              <a:solidFill>
                <a:srgbClr val="7e0021"/>
              </a:solidFill>
              <a:round/>
            </a:ln>
          </c:spPr>
          <c:marker>
            <c:symbol val="squar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thème'!$B$32:$AR$32</c:f>
              <c:numCache>
                <c:formatCode>General</c:formatCode>
                <c:ptCount val="43"/>
                <c:pt idx="0">
                  <c:v>0</c:v>
                </c:pt>
                <c:pt idx="1">
                  <c:v>0</c:v>
                </c:pt>
                <c:pt idx="2">
                  <c:v>0</c:v>
                </c:pt>
                <c:pt idx="3">
                  <c:v>0</c:v>
                </c:pt>
                <c:pt idx="4">
                  <c:v>0</c:v>
                </c:pt>
                <c:pt idx="5">
                  <c:v>0</c:v>
                </c:pt>
                <c:pt idx="6">
                  <c:v>0</c:v>
                </c:pt>
                <c:pt idx="7">
                  <c:v>0</c:v>
                </c:pt>
                <c:pt idx="8">
                  <c:v>2</c:v>
                </c:pt>
                <c:pt idx="9">
                  <c:v>0</c:v>
                </c:pt>
                <c:pt idx="10">
                  <c:v>0</c:v>
                </c:pt>
                <c:pt idx="11">
                  <c:v>1</c:v>
                </c:pt>
                <c:pt idx="12">
                  <c:v>0</c:v>
                </c:pt>
                <c:pt idx="13">
                  <c:v>1</c:v>
                </c:pt>
                <c:pt idx="14">
                  <c:v>0</c:v>
                </c:pt>
                <c:pt idx="15">
                  <c:v>1</c:v>
                </c:pt>
                <c:pt idx="16">
                  <c:v>0</c:v>
                </c:pt>
                <c:pt idx="17">
                  <c:v>0</c:v>
                </c:pt>
                <c:pt idx="18">
                  <c:v>0</c:v>
                </c:pt>
                <c:pt idx="19">
                  <c:v>1</c:v>
                </c:pt>
                <c:pt idx="20">
                  <c:v>0</c:v>
                </c:pt>
                <c:pt idx="21">
                  <c:v>2</c:v>
                </c:pt>
                <c:pt idx="22">
                  <c:v>0</c:v>
                </c:pt>
                <c:pt idx="23">
                  <c:v>4</c:v>
                </c:pt>
                <c:pt idx="24">
                  <c:v>3</c:v>
                </c:pt>
                <c:pt idx="25">
                  <c:v>2</c:v>
                </c:pt>
                <c:pt idx="26">
                  <c:v>1</c:v>
                </c:pt>
                <c:pt idx="27">
                  <c:v>0</c:v>
                </c:pt>
                <c:pt idx="28">
                  <c:v>1</c:v>
                </c:pt>
                <c:pt idx="29">
                  <c:v>6</c:v>
                </c:pt>
                <c:pt idx="30">
                  <c:v>0</c:v>
                </c:pt>
                <c:pt idx="31">
                  <c:v>2</c:v>
                </c:pt>
                <c:pt idx="32">
                  <c:v>3</c:v>
                </c:pt>
                <c:pt idx="33">
                  <c:v>0</c:v>
                </c:pt>
                <c:pt idx="34">
                  <c:v>1</c:v>
                </c:pt>
                <c:pt idx="35">
                  <c:v>1</c:v>
                </c:pt>
                <c:pt idx="36">
                  <c:v>6</c:v>
                </c:pt>
                <c:pt idx="37">
                  <c:v>4</c:v>
                </c:pt>
                <c:pt idx="38">
                  <c:v>0</c:v>
                </c:pt>
                <c:pt idx="39">
                  <c:v>3</c:v>
                </c:pt>
                <c:pt idx="40">
                  <c:v>2</c:v>
                </c:pt>
                <c:pt idx="41">
                  <c:v>1</c:v>
                </c:pt>
                <c:pt idx="42">
                  <c:v>0</c:v>
                </c:pt>
              </c:numCache>
            </c:numRef>
          </c:val>
          <c:smooth val="0"/>
        </c:ser>
        <c:ser>
          <c:idx val="29"/>
          <c:order val="29"/>
          <c:tx>
            <c:strRef>
              <c:f>'stats par thème'!$A$33:$A$33</c:f>
              <c:strCache>
                <c:ptCount val="1"/>
                <c:pt idx="0">
                  <c:v>héros viril bodybuildé</c:v>
                </c:pt>
              </c:strCache>
            </c:strRef>
          </c:tx>
          <c:spPr>
            <a:solidFill>
              <a:srgbClr val="83caff"/>
            </a:solidFill>
            <a:ln w="28800">
              <a:solidFill>
                <a:srgbClr val="83caff"/>
              </a:solidFill>
              <a:round/>
            </a:ln>
          </c:spPr>
          <c:marker>
            <c:symbol val="squar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thème'!$B$33:$AR$33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4</c:v>
                </c:pt>
                <c:pt idx="17">
                  <c:v>0</c:v>
                </c:pt>
                <c:pt idx="18">
                  <c:v>0</c:v>
                </c:pt>
                <c:pt idx="19">
                  <c:v>0</c:v>
                </c:pt>
                <c:pt idx="20">
                  <c:v>2</c:v>
                </c:pt>
                <c:pt idx="21">
                  <c:v>1</c:v>
                </c:pt>
                <c:pt idx="22">
                  <c:v>0</c:v>
                </c:pt>
                <c:pt idx="23">
                  <c:v>0</c:v>
                </c:pt>
                <c:pt idx="24">
                  <c:v>0</c:v>
                </c:pt>
                <c:pt idx="25">
                  <c:v>0</c:v>
                </c:pt>
                <c:pt idx="26">
                  <c:v>0</c:v>
                </c:pt>
                <c:pt idx="27">
                  <c:v>0</c:v>
                </c:pt>
                <c:pt idx="28">
                  <c:v>3</c:v>
                </c:pt>
                <c:pt idx="29">
                  <c:v>2</c:v>
                </c:pt>
                <c:pt idx="30">
                  <c:v>3</c:v>
                </c:pt>
                <c:pt idx="31">
                  <c:v>2</c:v>
                </c:pt>
                <c:pt idx="32">
                  <c:v>2</c:v>
                </c:pt>
                <c:pt idx="33">
                  <c:v>1</c:v>
                </c:pt>
                <c:pt idx="34">
                  <c:v>4</c:v>
                </c:pt>
                <c:pt idx="35">
                  <c:v>3</c:v>
                </c:pt>
                <c:pt idx="36">
                  <c:v>1</c:v>
                </c:pt>
                <c:pt idx="37">
                  <c:v>1</c:v>
                </c:pt>
                <c:pt idx="38">
                  <c:v>1</c:v>
                </c:pt>
                <c:pt idx="39">
                  <c:v>3</c:v>
                </c:pt>
                <c:pt idx="40">
                  <c:v>1</c:v>
                </c:pt>
                <c:pt idx="41">
                  <c:v>0</c:v>
                </c:pt>
                <c:pt idx="42">
                  <c:v>0</c:v>
                </c:pt>
              </c:numCache>
            </c:numRef>
          </c:val>
          <c:smooth val="0"/>
        </c:ser>
        <c:ser>
          <c:idx val="30"/>
          <c:order val="30"/>
          <c:tx>
            <c:strRef>
              <c:f>'stats par thème'!$A$34:$A$34</c:f>
              <c:strCache>
                <c:ptCount val="1"/>
                <c:pt idx="0">
                  <c:v>projet scientifique kifoar</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thème'!$B$34:$AR$34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1</c:v>
                </c:pt>
                <c:pt idx="18">
                  <c:v>1</c:v>
                </c:pt>
                <c:pt idx="19">
                  <c:v>4</c:v>
                </c:pt>
                <c:pt idx="20">
                  <c:v>2</c:v>
                </c:pt>
                <c:pt idx="21">
                  <c:v>0</c:v>
                </c:pt>
                <c:pt idx="22">
                  <c:v>0</c:v>
                </c:pt>
                <c:pt idx="23">
                  <c:v>1</c:v>
                </c:pt>
                <c:pt idx="24">
                  <c:v>0</c:v>
                </c:pt>
                <c:pt idx="25">
                  <c:v>1</c:v>
                </c:pt>
                <c:pt idx="26">
                  <c:v>2</c:v>
                </c:pt>
                <c:pt idx="27">
                  <c:v>1</c:v>
                </c:pt>
                <c:pt idx="28">
                  <c:v>1</c:v>
                </c:pt>
                <c:pt idx="29">
                  <c:v>0</c:v>
                </c:pt>
                <c:pt idx="30">
                  <c:v>2</c:v>
                </c:pt>
                <c:pt idx="31">
                  <c:v>0</c:v>
                </c:pt>
                <c:pt idx="32">
                  <c:v>1</c:v>
                </c:pt>
                <c:pt idx="33">
                  <c:v>0</c:v>
                </c:pt>
                <c:pt idx="34">
                  <c:v>2</c:v>
                </c:pt>
                <c:pt idx="35">
                  <c:v>4</c:v>
                </c:pt>
                <c:pt idx="36">
                  <c:v>1</c:v>
                </c:pt>
                <c:pt idx="37">
                  <c:v>0</c:v>
                </c:pt>
                <c:pt idx="38">
                  <c:v>1</c:v>
                </c:pt>
                <c:pt idx="39">
                  <c:v>1</c:v>
                </c:pt>
                <c:pt idx="40">
                  <c:v>2</c:v>
                </c:pt>
                <c:pt idx="41">
                  <c:v>0</c:v>
                </c:pt>
                <c:pt idx="42">
                  <c:v>0</c:v>
                </c:pt>
              </c:numCache>
            </c:numRef>
          </c:val>
          <c:smooth val="0"/>
        </c:ser>
        <c:ser>
          <c:idx val="31"/>
          <c:order val="31"/>
          <c:tx>
            <c:strRef>
              <c:f>'stats par thème'!$A$35:$A$35</c:f>
              <c:strCache>
                <c:ptCount val="1"/>
                <c:pt idx="0">
                  <c:v>collectionnite aigue</c:v>
                </c:pt>
              </c:strCache>
            </c:strRef>
          </c:tx>
          <c:spPr>
            <a:solidFill>
              <a:srgbClr val="aecf00"/>
            </a:solidFill>
            <a:ln w="28800">
              <a:solidFill>
                <a:srgbClr val="aecf00"/>
              </a:solidFill>
              <a:round/>
            </a:ln>
          </c:spPr>
          <c:marker>
            <c:symbol val="squar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thème'!$B$35:$AR$35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0</c:v>
                </c:pt>
                <c:pt idx="19">
                  <c:v>0</c:v>
                </c:pt>
                <c:pt idx="20">
                  <c:v>1</c:v>
                </c:pt>
                <c:pt idx="21">
                  <c:v>0</c:v>
                </c:pt>
                <c:pt idx="22">
                  <c:v>0</c:v>
                </c:pt>
                <c:pt idx="23">
                  <c:v>0</c:v>
                </c:pt>
                <c:pt idx="24">
                  <c:v>0</c:v>
                </c:pt>
                <c:pt idx="25">
                  <c:v>0</c:v>
                </c:pt>
                <c:pt idx="26">
                  <c:v>1</c:v>
                </c:pt>
                <c:pt idx="27">
                  <c:v>0</c:v>
                </c:pt>
                <c:pt idx="28">
                  <c:v>1</c:v>
                </c:pt>
                <c:pt idx="29">
                  <c:v>1</c:v>
                </c:pt>
                <c:pt idx="30">
                  <c:v>2</c:v>
                </c:pt>
                <c:pt idx="31">
                  <c:v>2</c:v>
                </c:pt>
                <c:pt idx="32">
                  <c:v>5</c:v>
                </c:pt>
                <c:pt idx="33">
                  <c:v>3</c:v>
                </c:pt>
                <c:pt idx="34">
                  <c:v>0</c:v>
                </c:pt>
                <c:pt idx="35">
                  <c:v>1</c:v>
                </c:pt>
                <c:pt idx="36">
                  <c:v>0</c:v>
                </c:pt>
                <c:pt idx="37">
                  <c:v>1</c:v>
                </c:pt>
                <c:pt idx="38">
                  <c:v>0</c:v>
                </c:pt>
                <c:pt idx="39">
                  <c:v>0</c:v>
                </c:pt>
                <c:pt idx="40">
                  <c:v>1</c:v>
                </c:pt>
                <c:pt idx="41">
                  <c:v>0</c:v>
                </c:pt>
                <c:pt idx="42">
                  <c:v>0</c:v>
                </c:pt>
              </c:numCache>
            </c:numRef>
          </c:val>
          <c:smooth val="0"/>
        </c:ser>
        <c:ser>
          <c:idx val="32"/>
          <c:order val="32"/>
          <c:tx>
            <c:strRef>
              <c:f>'stats par thème'!$A$36:$A$36</c:f>
              <c:strCache>
                <c:ptCount val="1"/>
                <c:pt idx="0">
                  <c:v>fin poignante</c:v>
                </c:pt>
              </c:strCache>
            </c:strRef>
          </c:tx>
          <c:spPr>
            <a:solidFill>
              <a:srgbClr val="4b1f6f"/>
            </a:solidFill>
            <a:ln w="28800">
              <a:solidFill>
                <a:srgbClr val="4b1f6f"/>
              </a:solidFill>
              <a:round/>
            </a:ln>
          </c:spPr>
          <c:marker>
            <c:symbol val="squar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thème'!$B$36:$AR$36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2</c:v>
                </c:pt>
                <c:pt idx="22">
                  <c:v>0</c:v>
                </c:pt>
                <c:pt idx="23">
                  <c:v>1</c:v>
                </c:pt>
                <c:pt idx="24">
                  <c:v>1</c:v>
                </c:pt>
                <c:pt idx="25">
                  <c:v>0</c:v>
                </c:pt>
                <c:pt idx="26">
                  <c:v>1</c:v>
                </c:pt>
                <c:pt idx="27">
                  <c:v>0</c:v>
                </c:pt>
                <c:pt idx="28">
                  <c:v>0</c:v>
                </c:pt>
                <c:pt idx="29">
                  <c:v>7</c:v>
                </c:pt>
                <c:pt idx="30">
                  <c:v>2</c:v>
                </c:pt>
                <c:pt idx="31">
                  <c:v>4</c:v>
                </c:pt>
                <c:pt idx="32">
                  <c:v>2</c:v>
                </c:pt>
                <c:pt idx="33">
                  <c:v>3</c:v>
                </c:pt>
                <c:pt idx="34">
                  <c:v>4</c:v>
                </c:pt>
                <c:pt idx="35">
                  <c:v>3</c:v>
                </c:pt>
                <c:pt idx="36">
                  <c:v>3</c:v>
                </c:pt>
                <c:pt idx="37">
                  <c:v>10</c:v>
                </c:pt>
                <c:pt idx="38">
                  <c:v>1</c:v>
                </c:pt>
                <c:pt idx="39">
                  <c:v>1</c:v>
                </c:pt>
                <c:pt idx="40">
                  <c:v>10</c:v>
                </c:pt>
                <c:pt idx="41">
                  <c:v>0</c:v>
                </c:pt>
                <c:pt idx="42">
                  <c:v>0</c:v>
                </c:pt>
              </c:numCache>
            </c:numRef>
          </c:val>
          <c:smooth val="0"/>
        </c:ser>
        <c:ser>
          <c:idx val="33"/>
          <c:order val="33"/>
          <c:tx>
            <c:strRef>
              <c:f>'stats par thème'!$A$37:$A$37</c:f>
              <c:strCache>
                <c:ptCount val="1"/>
                <c:pt idx="0">
                  <c:v>méchant charismatique</c:v>
                </c:pt>
              </c:strCache>
            </c:strRef>
          </c:tx>
          <c:spPr>
            <a:solidFill>
              <a:srgbClr val="ff950e"/>
            </a:solidFill>
            <a:ln w="28800">
              <a:solidFill>
                <a:srgbClr val="ff950e"/>
              </a:solidFill>
              <a:round/>
            </a:ln>
          </c:spPr>
          <c:marker>
            <c:symbol val="squar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thème'!$B$37:$AR$37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1</c:v>
                </c:pt>
                <c:pt idx="17">
                  <c:v>1</c:v>
                </c:pt>
                <c:pt idx="18">
                  <c:v>1</c:v>
                </c:pt>
                <c:pt idx="19">
                  <c:v>1</c:v>
                </c:pt>
                <c:pt idx="20">
                  <c:v>1</c:v>
                </c:pt>
                <c:pt idx="21">
                  <c:v>2</c:v>
                </c:pt>
                <c:pt idx="22">
                  <c:v>0</c:v>
                </c:pt>
                <c:pt idx="23">
                  <c:v>3</c:v>
                </c:pt>
                <c:pt idx="24">
                  <c:v>2</c:v>
                </c:pt>
                <c:pt idx="25">
                  <c:v>1</c:v>
                </c:pt>
                <c:pt idx="26">
                  <c:v>1</c:v>
                </c:pt>
                <c:pt idx="27">
                  <c:v>3</c:v>
                </c:pt>
                <c:pt idx="28">
                  <c:v>2</c:v>
                </c:pt>
                <c:pt idx="29">
                  <c:v>3</c:v>
                </c:pt>
                <c:pt idx="30">
                  <c:v>4</c:v>
                </c:pt>
                <c:pt idx="31">
                  <c:v>2</c:v>
                </c:pt>
                <c:pt idx="32">
                  <c:v>4</c:v>
                </c:pt>
                <c:pt idx="33">
                  <c:v>4</c:v>
                </c:pt>
                <c:pt idx="34">
                  <c:v>4</c:v>
                </c:pt>
                <c:pt idx="35">
                  <c:v>4</c:v>
                </c:pt>
                <c:pt idx="36">
                  <c:v>5</c:v>
                </c:pt>
                <c:pt idx="37">
                  <c:v>6</c:v>
                </c:pt>
                <c:pt idx="38">
                  <c:v>5</c:v>
                </c:pt>
                <c:pt idx="39">
                  <c:v>3</c:v>
                </c:pt>
                <c:pt idx="40">
                  <c:v>3</c:v>
                </c:pt>
                <c:pt idx="41">
                  <c:v>0</c:v>
                </c:pt>
                <c:pt idx="42">
                  <c:v>0</c:v>
                </c:pt>
              </c:numCache>
            </c:numRef>
          </c:val>
          <c:smooth val="0"/>
        </c:ser>
        <c:ser>
          <c:idx val="34"/>
          <c:order val="34"/>
          <c:tx>
            <c:strRef>
              <c:f>'stats par thème'!$A$38:$A$38</c:f>
              <c:strCache>
                <c:ptCount val="1"/>
                <c:pt idx="0">
                  <c:v>twist de ouf</c:v>
                </c:pt>
              </c:strCache>
            </c:strRef>
          </c:tx>
          <c:spPr>
            <a:solidFill>
              <a:srgbClr val="c5000b"/>
            </a:solidFill>
            <a:ln w="28800">
              <a:solidFill>
                <a:srgbClr val="c5000b"/>
              </a:solidFill>
              <a:round/>
            </a:ln>
          </c:spPr>
          <c:marker>
            <c:symbol val="square"/>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thème'!$B$2:$AR$2</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thème'!$B$38:$AR$38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2</c:v>
                </c:pt>
                <c:pt idx="17">
                  <c:v>0</c:v>
                </c:pt>
                <c:pt idx="18">
                  <c:v>0</c:v>
                </c:pt>
                <c:pt idx="19">
                  <c:v>0</c:v>
                </c:pt>
                <c:pt idx="20">
                  <c:v>2</c:v>
                </c:pt>
                <c:pt idx="21">
                  <c:v>2</c:v>
                </c:pt>
                <c:pt idx="22">
                  <c:v>1</c:v>
                </c:pt>
                <c:pt idx="23">
                  <c:v>2</c:v>
                </c:pt>
                <c:pt idx="24">
                  <c:v>0</c:v>
                </c:pt>
                <c:pt idx="25">
                  <c:v>3</c:v>
                </c:pt>
                <c:pt idx="26">
                  <c:v>0</c:v>
                </c:pt>
                <c:pt idx="27">
                  <c:v>6</c:v>
                </c:pt>
                <c:pt idx="28">
                  <c:v>1</c:v>
                </c:pt>
                <c:pt idx="29">
                  <c:v>2</c:v>
                </c:pt>
                <c:pt idx="30">
                  <c:v>2</c:v>
                </c:pt>
                <c:pt idx="31">
                  <c:v>1</c:v>
                </c:pt>
                <c:pt idx="32">
                  <c:v>4</c:v>
                </c:pt>
                <c:pt idx="33">
                  <c:v>1</c:v>
                </c:pt>
                <c:pt idx="34">
                  <c:v>2</c:v>
                </c:pt>
                <c:pt idx="35">
                  <c:v>4</c:v>
                </c:pt>
                <c:pt idx="36">
                  <c:v>2</c:v>
                </c:pt>
                <c:pt idx="37">
                  <c:v>4</c:v>
                </c:pt>
                <c:pt idx="38">
                  <c:v>2</c:v>
                </c:pt>
                <c:pt idx="39">
                  <c:v>3</c:v>
                </c:pt>
                <c:pt idx="40">
                  <c:v>1</c:v>
                </c:pt>
                <c:pt idx="41">
                  <c:v>0</c:v>
                </c:pt>
                <c:pt idx="42">
                  <c:v>0</c:v>
                </c:pt>
              </c:numCache>
            </c:numRef>
          </c:val>
          <c:smooth val="0"/>
        </c:ser>
        <c:hiLowLines>
          <c:spPr>
            <a:ln w="0">
              <a:noFill/>
            </a:ln>
          </c:spPr>
        </c:hiLowLines>
        <c:marker val="1"/>
        <c:axId val="86270308"/>
        <c:axId val="60440860"/>
      </c:lineChart>
      <c:catAx>
        <c:axId val="86270308"/>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60440860"/>
        <c:crosses val="autoZero"/>
        <c:auto val="1"/>
        <c:lblAlgn val="ctr"/>
        <c:lblOffset val="100"/>
        <c:noMultiLvlLbl val="0"/>
      </c:catAx>
      <c:valAx>
        <c:axId val="60440860"/>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86270308"/>
        <c:crosses val="autoZero"/>
        <c:crossBetween val="midCat"/>
      </c:valAx>
      <c:spPr>
        <a:noFill/>
        <a:ln w="0">
          <a:solidFill>
            <a:srgbClr val="b3b3b3"/>
          </a:solidFill>
        </a:ln>
      </c:spPr>
    </c:plotArea>
    <c:legend>
      <c:legendPos val="r"/>
      <c:layout>
        <c:manualLayout>
          <c:xMode val="edge"/>
          <c:yMode val="edge"/>
          <c:x val="0.0142680439217048"/>
          <c:y val="0.0777803468208093"/>
          <c:w val="0.0921844992024999"/>
          <c:h val="0.861080281169071"/>
        </c:manualLayout>
      </c:layout>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1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34439753716629"/>
          <c:y val="0.057640662867623"/>
          <c:w val="0.854322660247493"/>
          <c:h val="0.87659658086068"/>
        </c:manualLayout>
      </c:layout>
      <c:lineChart>
        <c:grouping val="standard"/>
        <c:varyColors val="0"/>
        <c:ser>
          <c:idx val="0"/>
          <c:order val="0"/>
          <c:tx>
            <c:strRef>
              <c:f>'stats par thème'!$A$41:$A$41</c:f>
              <c:strCache>
                <c:ptCount val="1"/>
                <c:pt idx="0">
                  <c:v>difficulté « furieuse »</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thème'!$B$41:$AR$41</c:f>
              <c:numCache>
                <c:formatCode>General</c:formatCode>
                <c:ptCount val="43"/>
                <c:pt idx="0">
                  <c:v>0</c:v>
                </c:pt>
                <c:pt idx="1">
                  <c:v>0</c:v>
                </c:pt>
                <c:pt idx="2">
                  <c:v>0</c:v>
                </c:pt>
                <c:pt idx="3">
                  <c:v>0</c:v>
                </c:pt>
                <c:pt idx="4">
                  <c:v>0</c:v>
                </c:pt>
                <c:pt idx="5">
                  <c:v>1</c:v>
                </c:pt>
                <c:pt idx="6">
                  <c:v>0</c:v>
                </c:pt>
                <c:pt idx="7">
                  <c:v>0</c:v>
                </c:pt>
                <c:pt idx="8">
                  <c:v>3</c:v>
                </c:pt>
                <c:pt idx="9">
                  <c:v>2</c:v>
                </c:pt>
                <c:pt idx="10">
                  <c:v>2</c:v>
                </c:pt>
                <c:pt idx="11">
                  <c:v>6</c:v>
                </c:pt>
                <c:pt idx="12">
                  <c:v>3</c:v>
                </c:pt>
                <c:pt idx="13">
                  <c:v>3</c:v>
                </c:pt>
                <c:pt idx="14">
                  <c:v>2</c:v>
                </c:pt>
                <c:pt idx="15">
                  <c:v>0</c:v>
                </c:pt>
                <c:pt idx="16">
                  <c:v>1</c:v>
                </c:pt>
                <c:pt idx="17">
                  <c:v>0</c:v>
                </c:pt>
                <c:pt idx="18">
                  <c:v>0</c:v>
                </c:pt>
                <c:pt idx="19">
                  <c:v>0</c:v>
                </c:pt>
                <c:pt idx="20">
                  <c:v>0</c:v>
                </c:pt>
                <c:pt idx="21">
                  <c:v>1</c:v>
                </c:pt>
                <c:pt idx="22">
                  <c:v>2</c:v>
                </c:pt>
                <c:pt idx="23">
                  <c:v>2</c:v>
                </c:pt>
                <c:pt idx="24">
                  <c:v>0</c:v>
                </c:pt>
                <c:pt idx="25">
                  <c:v>1</c:v>
                </c:pt>
                <c:pt idx="26">
                  <c:v>0</c:v>
                </c:pt>
                <c:pt idx="27">
                  <c:v>0</c:v>
                </c:pt>
                <c:pt idx="28">
                  <c:v>1</c:v>
                </c:pt>
                <c:pt idx="29">
                  <c:v>1</c:v>
                </c:pt>
                <c:pt idx="30">
                  <c:v>0</c:v>
                </c:pt>
                <c:pt idx="31">
                  <c:v>1</c:v>
                </c:pt>
                <c:pt idx="32">
                  <c:v>1</c:v>
                </c:pt>
                <c:pt idx="33">
                  <c:v>1</c:v>
                </c:pt>
                <c:pt idx="34">
                  <c:v>2</c:v>
                </c:pt>
                <c:pt idx="35">
                  <c:v>1</c:v>
                </c:pt>
                <c:pt idx="36">
                  <c:v>3</c:v>
                </c:pt>
                <c:pt idx="37">
                  <c:v>8</c:v>
                </c:pt>
                <c:pt idx="38">
                  <c:v>5</c:v>
                </c:pt>
                <c:pt idx="39">
                  <c:v>4</c:v>
                </c:pt>
                <c:pt idx="40">
                  <c:v>1</c:v>
                </c:pt>
                <c:pt idx="41">
                  <c:v>1</c:v>
                </c:pt>
                <c:pt idx="42">
                  <c:v>0</c:v>
                </c:pt>
              </c:numCache>
            </c:numRef>
          </c:val>
          <c:smooth val="0"/>
        </c:ser>
        <c:ser>
          <c:idx val="1"/>
          <c:order val="1"/>
          <c:tx>
            <c:strRef>
              <c:f>'stats par thème'!$A$42:$A$42</c:f>
              <c:strCache>
                <c:ptCount val="1"/>
                <c:pt idx="0">
                  <c:v>jeu sorti pas fini</c:v>
                </c:pt>
              </c:strCache>
            </c:strRef>
          </c:tx>
          <c:spPr>
            <a:solidFill>
              <a:srgbClr val="ff420e"/>
            </a:solidFill>
            <a:ln w="28800">
              <a:solidFill>
                <a:srgbClr val="ff420e"/>
              </a:solidFill>
              <a:round/>
            </a:ln>
          </c:spPr>
          <c:marker>
            <c:symbol val="diamond"/>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thème'!$B$42:$AR$42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0</c:v>
                </c:pt>
                <c:pt idx="30">
                  <c:v>0</c:v>
                </c:pt>
                <c:pt idx="31">
                  <c:v>0</c:v>
                </c:pt>
                <c:pt idx="32">
                  <c:v>0</c:v>
                </c:pt>
                <c:pt idx="33">
                  <c:v>1</c:v>
                </c:pt>
                <c:pt idx="34">
                  <c:v>1</c:v>
                </c:pt>
                <c:pt idx="35">
                  <c:v>2</c:v>
                </c:pt>
                <c:pt idx="36">
                  <c:v>1</c:v>
                </c:pt>
                <c:pt idx="37">
                  <c:v>3</c:v>
                </c:pt>
                <c:pt idx="38">
                  <c:v>4</c:v>
                </c:pt>
                <c:pt idx="39">
                  <c:v>2</c:v>
                </c:pt>
                <c:pt idx="40">
                  <c:v>3</c:v>
                </c:pt>
                <c:pt idx="41">
                  <c:v>0</c:v>
                </c:pt>
                <c:pt idx="42">
                  <c:v>0</c:v>
                </c:pt>
              </c:numCache>
            </c:numRef>
          </c:val>
          <c:smooth val="0"/>
        </c:ser>
        <c:ser>
          <c:idx val="2"/>
          <c:order val="2"/>
          <c:tx>
            <c:strRef>
              <c:f>'stats par thème'!$A$43:$A$43</c:f>
              <c:strCache>
                <c:ptCount val="1"/>
                <c:pt idx="0">
                  <c:v>addiction</c:v>
                </c:pt>
              </c:strCache>
            </c:strRef>
          </c:tx>
          <c:spPr>
            <a:solidFill>
              <a:srgbClr val="ffd320"/>
            </a:solidFill>
            <a:ln w="28800">
              <a:solidFill>
                <a:srgbClr val="ffd320"/>
              </a:solidFill>
              <a:round/>
            </a:ln>
          </c:spPr>
          <c:marker>
            <c:symbol val="triangl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thème'!$B$43:$AR$43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c:v>
                </c:pt>
                <c:pt idx="33">
                  <c:v>0</c:v>
                </c:pt>
                <c:pt idx="34">
                  <c:v>0</c:v>
                </c:pt>
                <c:pt idx="35">
                  <c:v>0</c:v>
                </c:pt>
                <c:pt idx="36">
                  <c:v>0</c:v>
                </c:pt>
                <c:pt idx="37">
                  <c:v>0</c:v>
                </c:pt>
                <c:pt idx="38">
                  <c:v>0</c:v>
                </c:pt>
                <c:pt idx="39">
                  <c:v>0</c:v>
                </c:pt>
                <c:pt idx="40">
                  <c:v>0</c:v>
                </c:pt>
                <c:pt idx="41">
                  <c:v>0</c:v>
                </c:pt>
                <c:pt idx="42">
                  <c:v>0</c:v>
                </c:pt>
              </c:numCache>
            </c:numRef>
          </c:val>
          <c:smooth val="0"/>
        </c:ser>
        <c:ser>
          <c:idx val="3"/>
          <c:order val="3"/>
          <c:tx>
            <c:strRef>
              <c:f>'stats par thème'!$A$44:$A$44</c:f>
              <c:strCache>
                <c:ptCount val="1"/>
                <c:pt idx="0">
                  <c:v>gore</c:v>
                </c:pt>
              </c:strCache>
            </c:strRef>
          </c:tx>
          <c:spPr>
            <a:solidFill>
              <a:srgbClr val="579d1c"/>
            </a:solidFill>
            <a:ln w="28800">
              <a:solidFill>
                <a:srgbClr val="579d1c"/>
              </a:solidFill>
              <a:round/>
            </a:ln>
          </c:spPr>
          <c:marker>
            <c:symbol val="triangl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thème'!$B$44:$AR$44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2</c:v>
                </c:pt>
                <c:pt idx="12">
                  <c:v>1</c:v>
                </c:pt>
                <c:pt idx="13">
                  <c:v>2</c:v>
                </c:pt>
                <c:pt idx="14">
                  <c:v>2</c:v>
                </c:pt>
                <c:pt idx="15">
                  <c:v>1</c:v>
                </c:pt>
                <c:pt idx="16">
                  <c:v>4</c:v>
                </c:pt>
                <c:pt idx="17">
                  <c:v>4</c:v>
                </c:pt>
                <c:pt idx="18">
                  <c:v>4</c:v>
                </c:pt>
                <c:pt idx="19">
                  <c:v>6</c:v>
                </c:pt>
                <c:pt idx="20">
                  <c:v>3</c:v>
                </c:pt>
                <c:pt idx="21">
                  <c:v>4</c:v>
                </c:pt>
                <c:pt idx="22">
                  <c:v>3</c:v>
                </c:pt>
                <c:pt idx="23">
                  <c:v>2</c:v>
                </c:pt>
                <c:pt idx="24">
                  <c:v>5</c:v>
                </c:pt>
                <c:pt idx="25">
                  <c:v>2</c:v>
                </c:pt>
                <c:pt idx="26">
                  <c:v>6</c:v>
                </c:pt>
                <c:pt idx="27">
                  <c:v>5</c:v>
                </c:pt>
                <c:pt idx="28">
                  <c:v>8</c:v>
                </c:pt>
                <c:pt idx="29">
                  <c:v>4</c:v>
                </c:pt>
                <c:pt idx="30">
                  <c:v>7</c:v>
                </c:pt>
                <c:pt idx="31">
                  <c:v>5</c:v>
                </c:pt>
                <c:pt idx="32">
                  <c:v>5</c:v>
                </c:pt>
                <c:pt idx="33">
                  <c:v>7</c:v>
                </c:pt>
                <c:pt idx="34">
                  <c:v>9</c:v>
                </c:pt>
                <c:pt idx="35">
                  <c:v>14</c:v>
                </c:pt>
                <c:pt idx="36">
                  <c:v>12</c:v>
                </c:pt>
                <c:pt idx="37">
                  <c:v>8</c:v>
                </c:pt>
                <c:pt idx="38">
                  <c:v>6</c:v>
                </c:pt>
                <c:pt idx="39">
                  <c:v>12</c:v>
                </c:pt>
                <c:pt idx="40">
                  <c:v>15</c:v>
                </c:pt>
                <c:pt idx="41">
                  <c:v>3</c:v>
                </c:pt>
                <c:pt idx="42">
                  <c:v>0</c:v>
                </c:pt>
              </c:numCache>
            </c:numRef>
          </c:val>
          <c:smooth val="0"/>
        </c:ser>
        <c:ser>
          <c:idx val="4"/>
          <c:order val="4"/>
          <c:tx>
            <c:strRef>
              <c:f>'stats par thème'!$A$45:$A$45</c:f>
              <c:strCache>
                <c:ptCount val="1"/>
                <c:pt idx="0">
                  <c:v>violent</c:v>
                </c:pt>
              </c:strCache>
            </c:strRef>
          </c:tx>
          <c:spPr>
            <a:solidFill>
              <a:srgbClr val="7e0021"/>
            </a:solidFill>
            <a:ln w="28800">
              <a:solidFill>
                <a:srgbClr val="7e0021"/>
              </a:solidFill>
              <a:round/>
            </a:ln>
          </c:spPr>
          <c:marker>
            <c:symbol val="triangl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thème'!$B$45:$AR$45</c:f>
              <c:numCache>
                <c:formatCode>General</c:formatCode>
                <c:ptCount val="43"/>
                <c:pt idx="0">
                  <c:v>1</c:v>
                </c:pt>
                <c:pt idx="1">
                  <c:v>0</c:v>
                </c:pt>
                <c:pt idx="2">
                  <c:v>0</c:v>
                </c:pt>
                <c:pt idx="3">
                  <c:v>0</c:v>
                </c:pt>
                <c:pt idx="4">
                  <c:v>0</c:v>
                </c:pt>
                <c:pt idx="5">
                  <c:v>0</c:v>
                </c:pt>
                <c:pt idx="6">
                  <c:v>0</c:v>
                </c:pt>
                <c:pt idx="7">
                  <c:v>0</c:v>
                </c:pt>
                <c:pt idx="8">
                  <c:v>0</c:v>
                </c:pt>
                <c:pt idx="9">
                  <c:v>1</c:v>
                </c:pt>
                <c:pt idx="10">
                  <c:v>0</c:v>
                </c:pt>
                <c:pt idx="11">
                  <c:v>1</c:v>
                </c:pt>
                <c:pt idx="12">
                  <c:v>0</c:v>
                </c:pt>
                <c:pt idx="13">
                  <c:v>0</c:v>
                </c:pt>
                <c:pt idx="14">
                  <c:v>1</c:v>
                </c:pt>
                <c:pt idx="15">
                  <c:v>0</c:v>
                </c:pt>
                <c:pt idx="16">
                  <c:v>3</c:v>
                </c:pt>
                <c:pt idx="17">
                  <c:v>0</c:v>
                </c:pt>
                <c:pt idx="18">
                  <c:v>0</c:v>
                </c:pt>
                <c:pt idx="19">
                  <c:v>0</c:v>
                </c:pt>
                <c:pt idx="20">
                  <c:v>2</c:v>
                </c:pt>
                <c:pt idx="21">
                  <c:v>1</c:v>
                </c:pt>
                <c:pt idx="22">
                  <c:v>1</c:v>
                </c:pt>
                <c:pt idx="23">
                  <c:v>2</c:v>
                </c:pt>
                <c:pt idx="24">
                  <c:v>1</c:v>
                </c:pt>
                <c:pt idx="25">
                  <c:v>2</c:v>
                </c:pt>
                <c:pt idx="26">
                  <c:v>0</c:v>
                </c:pt>
                <c:pt idx="27">
                  <c:v>2</c:v>
                </c:pt>
                <c:pt idx="28">
                  <c:v>2</c:v>
                </c:pt>
                <c:pt idx="29">
                  <c:v>2</c:v>
                </c:pt>
                <c:pt idx="30">
                  <c:v>4</c:v>
                </c:pt>
                <c:pt idx="31">
                  <c:v>2</c:v>
                </c:pt>
                <c:pt idx="32">
                  <c:v>2</c:v>
                </c:pt>
                <c:pt idx="33">
                  <c:v>6</c:v>
                </c:pt>
                <c:pt idx="34">
                  <c:v>3</c:v>
                </c:pt>
                <c:pt idx="35">
                  <c:v>5</c:v>
                </c:pt>
                <c:pt idx="36">
                  <c:v>4</c:v>
                </c:pt>
                <c:pt idx="37">
                  <c:v>6</c:v>
                </c:pt>
                <c:pt idx="38">
                  <c:v>2</c:v>
                </c:pt>
                <c:pt idx="39">
                  <c:v>4</c:v>
                </c:pt>
                <c:pt idx="40">
                  <c:v>3</c:v>
                </c:pt>
                <c:pt idx="41">
                  <c:v>0</c:v>
                </c:pt>
                <c:pt idx="42">
                  <c:v>0</c:v>
                </c:pt>
              </c:numCache>
            </c:numRef>
          </c:val>
          <c:smooth val="0"/>
        </c:ser>
        <c:ser>
          <c:idx val="5"/>
          <c:order val="5"/>
          <c:tx>
            <c:strRef>
              <c:f>'stats par thème'!$A$46:$A$46</c:f>
              <c:strCache>
                <c:ptCount val="1"/>
                <c:pt idx="0">
                  <c:v>trash</c:v>
                </c:pt>
              </c:strCache>
            </c:strRef>
          </c:tx>
          <c:spPr>
            <a:solidFill>
              <a:srgbClr val="83caff"/>
            </a:solidFill>
            <a:ln w="28800">
              <a:solidFill>
                <a:srgbClr val="83caff"/>
              </a:solidFill>
              <a:round/>
            </a:ln>
          </c:spPr>
          <c:marker>
            <c:symbol val="triangl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thème'!$B$46:$AR$46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0</c:v>
                </c:pt>
                <c:pt idx="30">
                  <c:v>0</c:v>
                </c:pt>
                <c:pt idx="31">
                  <c:v>0</c:v>
                </c:pt>
                <c:pt idx="32">
                  <c:v>0</c:v>
                </c:pt>
                <c:pt idx="33">
                  <c:v>1</c:v>
                </c:pt>
                <c:pt idx="34">
                  <c:v>0</c:v>
                </c:pt>
                <c:pt idx="35">
                  <c:v>0</c:v>
                </c:pt>
                <c:pt idx="36">
                  <c:v>1</c:v>
                </c:pt>
                <c:pt idx="37">
                  <c:v>0</c:v>
                </c:pt>
                <c:pt idx="38">
                  <c:v>0</c:v>
                </c:pt>
                <c:pt idx="39">
                  <c:v>0</c:v>
                </c:pt>
                <c:pt idx="40">
                  <c:v>0</c:v>
                </c:pt>
                <c:pt idx="41">
                  <c:v>0</c:v>
                </c:pt>
                <c:pt idx="42">
                  <c:v>0</c:v>
                </c:pt>
              </c:numCache>
            </c:numRef>
          </c:val>
          <c:smooth val="0"/>
        </c:ser>
        <c:ser>
          <c:idx val="6"/>
          <c:order val="6"/>
          <c:tx>
            <c:strRef>
              <c:f>'stats par thème'!$A$47:$A$47</c:f>
              <c:strCache>
                <c:ptCount val="1"/>
                <c:pt idx="0">
                  <c:v>lgbt</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thème'!$B$47:$AR$47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1</c:v>
                </c:pt>
                <c:pt idx="19">
                  <c:v>0</c:v>
                </c:pt>
                <c:pt idx="20">
                  <c:v>2</c:v>
                </c:pt>
                <c:pt idx="21">
                  <c:v>0</c:v>
                </c:pt>
                <c:pt idx="22">
                  <c:v>1</c:v>
                </c:pt>
                <c:pt idx="23">
                  <c:v>2</c:v>
                </c:pt>
                <c:pt idx="24">
                  <c:v>1</c:v>
                </c:pt>
                <c:pt idx="25">
                  <c:v>1</c:v>
                </c:pt>
                <c:pt idx="26">
                  <c:v>0</c:v>
                </c:pt>
                <c:pt idx="27">
                  <c:v>2</c:v>
                </c:pt>
                <c:pt idx="28">
                  <c:v>0</c:v>
                </c:pt>
                <c:pt idx="29">
                  <c:v>2</c:v>
                </c:pt>
                <c:pt idx="30">
                  <c:v>2</c:v>
                </c:pt>
                <c:pt idx="31">
                  <c:v>2</c:v>
                </c:pt>
                <c:pt idx="32">
                  <c:v>1</c:v>
                </c:pt>
                <c:pt idx="33">
                  <c:v>2</c:v>
                </c:pt>
                <c:pt idx="34">
                  <c:v>2</c:v>
                </c:pt>
                <c:pt idx="35">
                  <c:v>1</c:v>
                </c:pt>
                <c:pt idx="36">
                  <c:v>2</c:v>
                </c:pt>
                <c:pt idx="37">
                  <c:v>2</c:v>
                </c:pt>
                <c:pt idx="38">
                  <c:v>3</c:v>
                </c:pt>
                <c:pt idx="39">
                  <c:v>5</c:v>
                </c:pt>
                <c:pt idx="40">
                  <c:v>4</c:v>
                </c:pt>
                <c:pt idx="41">
                  <c:v>0</c:v>
                </c:pt>
                <c:pt idx="42">
                  <c:v>0</c:v>
                </c:pt>
              </c:numCache>
            </c:numRef>
          </c:val>
          <c:smooth val="0"/>
        </c:ser>
        <c:ser>
          <c:idx val="7"/>
          <c:order val="7"/>
          <c:tx>
            <c:strRef>
              <c:f>'stats par thème'!$A$48:$A$48</c:f>
              <c:strCache>
                <c:ptCount val="1"/>
                <c:pt idx="0">
                  <c:v>vision de la femme</c:v>
                </c:pt>
              </c:strCache>
            </c:strRef>
          </c:tx>
          <c:spPr>
            <a:solidFill>
              <a:srgbClr val="aecf00"/>
            </a:solidFill>
            <a:ln w="28800">
              <a:solidFill>
                <a:srgbClr val="aecf00"/>
              </a:solidFill>
              <a:round/>
            </a:ln>
          </c:spPr>
          <c:marker>
            <c:symbol val="squar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thème'!$B$48:$AR$48</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2</c:v>
                </c:pt>
                <c:pt idx="12">
                  <c:v>2</c:v>
                </c:pt>
                <c:pt idx="13">
                  <c:v>0</c:v>
                </c:pt>
                <c:pt idx="14">
                  <c:v>2</c:v>
                </c:pt>
                <c:pt idx="15">
                  <c:v>0</c:v>
                </c:pt>
                <c:pt idx="16">
                  <c:v>1</c:v>
                </c:pt>
                <c:pt idx="17">
                  <c:v>2</c:v>
                </c:pt>
                <c:pt idx="18">
                  <c:v>0</c:v>
                </c:pt>
                <c:pt idx="19">
                  <c:v>1</c:v>
                </c:pt>
                <c:pt idx="20">
                  <c:v>1</c:v>
                </c:pt>
                <c:pt idx="21">
                  <c:v>1</c:v>
                </c:pt>
                <c:pt idx="22">
                  <c:v>0</c:v>
                </c:pt>
                <c:pt idx="23">
                  <c:v>0</c:v>
                </c:pt>
                <c:pt idx="24">
                  <c:v>1</c:v>
                </c:pt>
                <c:pt idx="25">
                  <c:v>1</c:v>
                </c:pt>
                <c:pt idx="26">
                  <c:v>2</c:v>
                </c:pt>
                <c:pt idx="27">
                  <c:v>1</c:v>
                </c:pt>
                <c:pt idx="28">
                  <c:v>0</c:v>
                </c:pt>
                <c:pt idx="29">
                  <c:v>4</c:v>
                </c:pt>
                <c:pt idx="30">
                  <c:v>2</c:v>
                </c:pt>
                <c:pt idx="31">
                  <c:v>1</c:v>
                </c:pt>
                <c:pt idx="32">
                  <c:v>5</c:v>
                </c:pt>
                <c:pt idx="33">
                  <c:v>6</c:v>
                </c:pt>
                <c:pt idx="34">
                  <c:v>5</c:v>
                </c:pt>
                <c:pt idx="35">
                  <c:v>10</c:v>
                </c:pt>
                <c:pt idx="36">
                  <c:v>4</c:v>
                </c:pt>
                <c:pt idx="37">
                  <c:v>2</c:v>
                </c:pt>
                <c:pt idx="38">
                  <c:v>3</c:v>
                </c:pt>
                <c:pt idx="39">
                  <c:v>9</c:v>
                </c:pt>
                <c:pt idx="40">
                  <c:v>1</c:v>
                </c:pt>
                <c:pt idx="41">
                  <c:v>1</c:v>
                </c:pt>
                <c:pt idx="42">
                  <c:v>0</c:v>
                </c:pt>
              </c:numCache>
            </c:numRef>
          </c:val>
          <c:smooth val="0"/>
        </c:ser>
        <c:ser>
          <c:idx val="8"/>
          <c:order val="8"/>
          <c:tx>
            <c:strRef>
              <c:f>'stats par thème'!$A$49:$A$49</c:f>
              <c:strCache>
                <c:ptCount val="1"/>
                <c:pt idx="0">
                  <c:v>raciste</c:v>
                </c:pt>
              </c:strCache>
            </c:strRef>
          </c:tx>
          <c:spPr>
            <a:solidFill>
              <a:srgbClr val="4b1f6f"/>
            </a:solidFill>
            <a:ln w="28800">
              <a:solidFill>
                <a:srgbClr val="4b1f6f"/>
              </a:solidFill>
              <a:round/>
            </a:ln>
          </c:spPr>
          <c:marker>
            <c:symbol val="circl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thème'!$B$49:$AR$49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0</c:v>
                </c:pt>
                <c:pt idx="30">
                  <c:v>0</c:v>
                </c:pt>
                <c:pt idx="31">
                  <c:v>0</c:v>
                </c:pt>
                <c:pt idx="32">
                  <c:v>0</c:v>
                </c:pt>
                <c:pt idx="33">
                  <c:v>0</c:v>
                </c:pt>
                <c:pt idx="34">
                  <c:v>0</c:v>
                </c:pt>
                <c:pt idx="35">
                  <c:v>2</c:v>
                </c:pt>
                <c:pt idx="36">
                  <c:v>0</c:v>
                </c:pt>
                <c:pt idx="37">
                  <c:v>2</c:v>
                </c:pt>
                <c:pt idx="38">
                  <c:v>0</c:v>
                </c:pt>
                <c:pt idx="39">
                  <c:v>0</c:v>
                </c:pt>
                <c:pt idx="40">
                  <c:v>1</c:v>
                </c:pt>
                <c:pt idx="41">
                  <c:v>0</c:v>
                </c:pt>
                <c:pt idx="42">
                  <c:v>0</c:v>
                </c:pt>
              </c:numCache>
            </c:numRef>
          </c:val>
          <c:smooth val="0"/>
        </c:ser>
        <c:ser>
          <c:idx val="9"/>
          <c:order val="9"/>
          <c:tx>
            <c:strRef>
              <c:f>'stats par thème'!$A$50:$A$50</c:f>
              <c:strCache>
                <c:ptCount val="1"/>
                <c:pt idx="0">
                  <c:v>religion</c:v>
                </c:pt>
              </c:strCache>
            </c:strRef>
          </c:tx>
          <c:spPr>
            <a:solidFill>
              <a:srgbClr val="ff950e"/>
            </a:solidFill>
            <a:ln w="28800">
              <a:solidFill>
                <a:srgbClr val="ff950e"/>
              </a:solidFill>
              <a:round/>
            </a:ln>
          </c:spPr>
          <c:marker>
            <c:symbol val="squar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thème'!$B$50:$AR$50</c:f>
              <c:numCache>
                <c:formatCode>General</c:formatCode>
                <c:ptCount val="43"/>
                <c:pt idx="0">
                  <c:v>0</c:v>
                </c:pt>
                <c:pt idx="1">
                  <c:v>0</c:v>
                </c:pt>
                <c:pt idx="2">
                  <c:v>0</c:v>
                </c:pt>
                <c:pt idx="3">
                  <c:v>0</c:v>
                </c:pt>
                <c:pt idx="4">
                  <c:v>0</c:v>
                </c:pt>
                <c:pt idx="5">
                  <c:v>0</c:v>
                </c:pt>
                <c:pt idx="6">
                  <c:v>0</c:v>
                </c:pt>
                <c:pt idx="7">
                  <c:v>0</c:v>
                </c:pt>
                <c:pt idx="8">
                  <c:v>0</c:v>
                </c:pt>
                <c:pt idx="9">
                  <c:v>1</c:v>
                </c:pt>
                <c:pt idx="10">
                  <c:v>0</c:v>
                </c:pt>
                <c:pt idx="11">
                  <c:v>0</c:v>
                </c:pt>
                <c:pt idx="12">
                  <c:v>1</c:v>
                </c:pt>
                <c:pt idx="13">
                  <c:v>1</c:v>
                </c:pt>
                <c:pt idx="14">
                  <c:v>1</c:v>
                </c:pt>
                <c:pt idx="15">
                  <c:v>0</c:v>
                </c:pt>
                <c:pt idx="16">
                  <c:v>0</c:v>
                </c:pt>
                <c:pt idx="17">
                  <c:v>0</c:v>
                </c:pt>
                <c:pt idx="18">
                  <c:v>0</c:v>
                </c:pt>
                <c:pt idx="19">
                  <c:v>0</c:v>
                </c:pt>
                <c:pt idx="20">
                  <c:v>0</c:v>
                </c:pt>
                <c:pt idx="21">
                  <c:v>2</c:v>
                </c:pt>
                <c:pt idx="22">
                  <c:v>0</c:v>
                </c:pt>
                <c:pt idx="23">
                  <c:v>1</c:v>
                </c:pt>
                <c:pt idx="24">
                  <c:v>1</c:v>
                </c:pt>
                <c:pt idx="25">
                  <c:v>0</c:v>
                </c:pt>
                <c:pt idx="26">
                  <c:v>2</c:v>
                </c:pt>
                <c:pt idx="27">
                  <c:v>0</c:v>
                </c:pt>
                <c:pt idx="28">
                  <c:v>1</c:v>
                </c:pt>
                <c:pt idx="29">
                  <c:v>1</c:v>
                </c:pt>
                <c:pt idx="30">
                  <c:v>2</c:v>
                </c:pt>
                <c:pt idx="31">
                  <c:v>1</c:v>
                </c:pt>
                <c:pt idx="32">
                  <c:v>4</c:v>
                </c:pt>
                <c:pt idx="33">
                  <c:v>1</c:v>
                </c:pt>
                <c:pt idx="34">
                  <c:v>0</c:v>
                </c:pt>
                <c:pt idx="35">
                  <c:v>1</c:v>
                </c:pt>
                <c:pt idx="36">
                  <c:v>0</c:v>
                </c:pt>
                <c:pt idx="37">
                  <c:v>2</c:v>
                </c:pt>
                <c:pt idx="38">
                  <c:v>0</c:v>
                </c:pt>
                <c:pt idx="39">
                  <c:v>0</c:v>
                </c:pt>
                <c:pt idx="40">
                  <c:v>0</c:v>
                </c:pt>
                <c:pt idx="41">
                  <c:v>0</c:v>
                </c:pt>
                <c:pt idx="42">
                  <c:v>0</c:v>
                </c:pt>
              </c:numCache>
            </c:numRef>
          </c:val>
          <c:smooth val="0"/>
        </c:ser>
        <c:ser>
          <c:idx val="10"/>
          <c:order val="10"/>
          <c:tx>
            <c:strRef>
              <c:f>'stats par thème'!$A$51:$A$51</c:f>
              <c:strCache>
                <c:ptCount val="1"/>
                <c:pt idx="0">
                  <c:v>alcool</c:v>
                </c:pt>
              </c:strCache>
            </c:strRef>
          </c:tx>
          <c:spPr>
            <a:solidFill>
              <a:srgbClr val="c5000b"/>
            </a:solidFill>
            <a:ln w="28800">
              <a:solidFill>
                <a:srgbClr val="c5000b"/>
              </a:solidFill>
              <a:round/>
            </a:ln>
          </c:spPr>
          <c:marker>
            <c:symbol val="x"/>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thème'!$B$51:$AR$51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1</c:v>
                </c:pt>
                <c:pt idx="18">
                  <c:v>0</c:v>
                </c:pt>
                <c:pt idx="19">
                  <c:v>0</c:v>
                </c:pt>
                <c:pt idx="20">
                  <c:v>0</c:v>
                </c:pt>
                <c:pt idx="21">
                  <c:v>0</c:v>
                </c:pt>
                <c:pt idx="22">
                  <c:v>2</c:v>
                </c:pt>
                <c:pt idx="23">
                  <c:v>0</c:v>
                </c:pt>
                <c:pt idx="24">
                  <c:v>0</c:v>
                </c:pt>
                <c:pt idx="25">
                  <c:v>0</c:v>
                </c:pt>
                <c:pt idx="26">
                  <c:v>0</c:v>
                </c:pt>
                <c:pt idx="27">
                  <c:v>0</c:v>
                </c:pt>
                <c:pt idx="28">
                  <c:v>0</c:v>
                </c:pt>
                <c:pt idx="29">
                  <c:v>1</c:v>
                </c:pt>
                <c:pt idx="30">
                  <c:v>1</c:v>
                </c:pt>
                <c:pt idx="31">
                  <c:v>1</c:v>
                </c:pt>
                <c:pt idx="32">
                  <c:v>0</c:v>
                </c:pt>
                <c:pt idx="33">
                  <c:v>0</c:v>
                </c:pt>
                <c:pt idx="34">
                  <c:v>0</c:v>
                </c:pt>
                <c:pt idx="35">
                  <c:v>0</c:v>
                </c:pt>
                <c:pt idx="36">
                  <c:v>2</c:v>
                </c:pt>
                <c:pt idx="37">
                  <c:v>2</c:v>
                </c:pt>
                <c:pt idx="38">
                  <c:v>0</c:v>
                </c:pt>
                <c:pt idx="39">
                  <c:v>2</c:v>
                </c:pt>
                <c:pt idx="40">
                  <c:v>0</c:v>
                </c:pt>
                <c:pt idx="41">
                  <c:v>0</c:v>
                </c:pt>
                <c:pt idx="42">
                  <c:v>0</c:v>
                </c:pt>
              </c:numCache>
            </c:numRef>
          </c:val>
          <c:smooth val="0"/>
        </c:ser>
        <c:ser>
          <c:idx val="11"/>
          <c:order val="11"/>
          <c:tx>
            <c:strRef>
              <c:f>'stats par thème'!$A$52:$A$52</c:f>
              <c:strCache>
                <c:ptCount val="1"/>
                <c:pt idx="0">
                  <c:v>drogue</c:v>
                </c:pt>
              </c:strCache>
            </c:strRef>
          </c:tx>
          <c:spPr>
            <a:solidFill>
              <a:srgbClr val="0084d1"/>
            </a:solidFill>
            <a:ln w="28800">
              <a:solidFill>
                <a:srgbClr val="0084d1"/>
              </a:solidFill>
              <a:round/>
            </a:ln>
          </c:spPr>
          <c:marker>
            <c:symbol val="plus"/>
            <c:size val="8"/>
            <c:spPr>
              <a:solidFill>
                <a:srgbClr val="0084d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thème'!$B$52:$AR$52</c:f>
              <c:numCache>
                <c:formatCode>General</c:formatCode>
                <c:ptCount val="43"/>
                <c:pt idx="0">
                  <c:v>0</c:v>
                </c:pt>
                <c:pt idx="1">
                  <c:v>1</c:v>
                </c:pt>
                <c:pt idx="2">
                  <c:v>0</c:v>
                </c:pt>
                <c:pt idx="3">
                  <c:v>0</c:v>
                </c:pt>
                <c:pt idx="4">
                  <c:v>0</c:v>
                </c:pt>
                <c:pt idx="5">
                  <c:v>0</c:v>
                </c:pt>
                <c:pt idx="6">
                  <c:v>1</c:v>
                </c:pt>
                <c:pt idx="7">
                  <c:v>0</c:v>
                </c:pt>
                <c:pt idx="8">
                  <c:v>0</c:v>
                </c:pt>
                <c:pt idx="9">
                  <c:v>3</c:v>
                </c:pt>
                <c:pt idx="10">
                  <c:v>2</c:v>
                </c:pt>
                <c:pt idx="11">
                  <c:v>1</c:v>
                </c:pt>
                <c:pt idx="12">
                  <c:v>0</c:v>
                </c:pt>
                <c:pt idx="13">
                  <c:v>0</c:v>
                </c:pt>
                <c:pt idx="14">
                  <c:v>0</c:v>
                </c:pt>
                <c:pt idx="15">
                  <c:v>0</c:v>
                </c:pt>
                <c:pt idx="16">
                  <c:v>1</c:v>
                </c:pt>
                <c:pt idx="17">
                  <c:v>0</c:v>
                </c:pt>
                <c:pt idx="18">
                  <c:v>0</c:v>
                </c:pt>
                <c:pt idx="19">
                  <c:v>0</c:v>
                </c:pt>
                <c:pt idx="20">
                  <c:v>1</c:v>
                </c:pt>
                <c:pt idx="21">
                  <c:v>1</c:v>
                </c:pt>
                <c:pt idx="22">
                  <c:v>3</c:v>
                </c:pt>
                <c:pt idx="23">
                  <c:v>2</c:v>
                </c:pt>
                <c:pt idx="24">
                  <c:v>2</c:v>
                </c:pt>
                <c:pt idx="25">
                  <c:v>3</c:v>
                </c:pt>
                <c:pt idx="26">
                  <c:v>1</c:v>
                </c:pt>
                <c:pt idx="27">
                  <c:v>1</c:v>
                </c:pt>
                <c:pt idx="28">
                  <c:v>3</c:v>
                </c:pt>
                <c:pt idx="29">
                  <c:v>4</c:v>
                </c:pt>
                <c:pt idx="30">
                  <c:v>2</c:v>
                </c:pt>
                <c:pt idx="31">
                  <c:v>4</c:v>
                </c:pt>
                <c:pt idx="32">
                  <c:v>4</c:v>
                </c:pt>
                <c:pt idx="33">
                  <c:v>2</c:v>
                </c:pt>
                <c:pt idx="34">
                  <c:v>1</c:v>
                </c:pt>
                <c:pt idx="35">
                  <c:v>3</c:v>
                </c:pt>
                <c:pt idx="36">
                  <c:v>2</c:v>
                </c:pt>
                <c:pt idx="37">
                  <c:v>4</c:v>
                </c:pt>
                <c:pt idx="38">
                  <c:v>2</c:v>
                </c:pt>
                <c:pt idx="39">
                  <c:v>2</c:v>
                </c:pt>
                <c:pt idx="40">
                  <c:v>3</c:v>
                </c:pt>
                <c:pt idx="41">
                  <c:v>0</c:v>
                </c:pt>
                <c:pt idx="42">
                  <c:v>0</c:v>
                </c:pt>
              </c:numCache>
            </c:numRef>
          </c:val>
          <c:smooth val="0"/>
        </c:ser>
        <c:ser>
          <c:idx val="12"/>
          <c:order val="12"/>
          <c:tx>
            <c:strRef>
              <c:f>'stats par thème'!$A$53:$A$53</c:f>
              <c:strCache>
                <c:ptCount val="1"/>
                <c:pt idx="0">
                  <c:v>politique</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thème'!$B$53:$AR$53</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0</c:v>
                </c:pt>
                <c:pt idx="12">
                  <c:v>0</c:v>
                </c:pt>
                <c:pt idx="13">
                  <c:v>1</c:v>
                </c:pt>
                <c:pt idx="14">
                  <c:v>1</c:v>
                </c:pt>
                <c:pt idx="15">
                  <c:v>0</c:v>
                </c:pt>
                <c:pt idx="16">
                  <c:v>1</c:v>
                </c:pt>
                <c:pt idx="17">
                  <c:v>1</c:v>
                </c:pt>
                <c:pt idx="18">
                  <c:v>0</c:v>
                </c:pt>
                <c:pt idx="19">
                  <c:v>0</c:v>
                </c:pt>
                <c:pt idx="20">
                  <c:v>1</c:v>
                </c:pt>
                <c:pt idx="21">
                  <c:v>1</c:v>
                </c:pt>
                <c:pt idx="22">
                  <c:v>0</c:v>
                </c:pt>
                <c:pt idx="23">
                  <c:v>2</c:v>
                </c:pt>
                <c:pt idx="24">
                  <c:v>0</c:v>
                </c:pt>
                <c:pt idx="25">
                  <c:v>0</c:v>
                </c:pt>
                <c:pt idx="26">
                  <c:v>0</c:v>
                </c:pt>
                <c:pt idx="27">
                  <c:v>1</c:v>
                </c:pt>
                <c:pt idx="28">
                  <c:v>1</c:v>
                </c:pt>
                <c:pt idx="29">
                  <c:v>2</c:v>
                </c:pt>
                <c:pt idx="30">
                  <c:v>0</c:v>
                </c:pt>
                <c:pt idx="31">
                  <c:v>2</c:v>
                </c:pt>
                <c:pt idx="32">
                  <c:v>0</c:v>
                </c:pt>
                <c:pt idx="33">
                  <c:v>2</c:v>
                </c:pt>
                <c:pt idx="34">
                  <c:v>2</c:v>
                </c:pt>
                <c:pt idx="35">
                  <c:v>0</c:v>
                </c:pt>
                <c:pt idx="36">
                  <c:v>2</c:v>
                </c:pt>
                <c:pt idx="37">
                  <c:v>1</c:v>
                </c:pt>
                <c:pt idx="38">
                  <c:v>2</c:v>
                </c:pt>
                <c:pt idx="39">
                  <c:v>1</c:v>
                </c:pt>
                <c:pt idx="40">
                  <c:v>2</c:v>
                </c:pt>
                <c:pt idx="41">
                  <c:v>1</c:v>
                </c:pt>
                <c:pt idx="42">
                  <c:v>0</c:v>
                </c:pt>
              </c:numCache>
            </c:numRef>
          </c:val>
          <c:smooth val="0"/>
        </c:ser>
        <c:ser>
          <c:idx val="13"/>
          <c:order val="13"/>
          <c:tx>
            <c:strRef>
              <c:f>'stats par thème'!$A$54:$A$54</c:f>
              <c:strCache>
                <c:ptCount val="1"/>
                <c:pt idx="0">
                  <c:v>Censuré</c:v>
                </c:pt>
              </c:strCache>
            </c:strRef>
          </c:tx>
          <c:spPr>
            <a:solidFill>
              <a:srgbClr val="ff420e"/>
            </a:solidFill>
            <a:ln w="28800">
              <a:solidFill>
                <a:srgbClr val="ff420e"/>
              </a:solidFill>
              <a:round/>
            </a:ln>
          </c:spPr>
          <c:marker>
            <c:symbol val="dash"/>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thème'!$B$54:$AR$54</c:f>
              <c:numCache>
                <c:formatCode>General</c:formatCode>
                <c:ptCount val="43"/>
                <c:pt idx="0">
                  <c:v>0</c:v>
                </c:pt>
                <c:pt idx="1">
                  <c:v>0</c:v>
                </c:pt>
                <c:pt idx="2">
                  <c:v>0</c:v>
                </c:pt>
                <c:pt idx="3">
                  <c:v>0</c:v>
                </c:pt>
                <c:pt idx="4">
                  <c:v>0</c:v>
                </c:pt>
                <c:pt idx="5">
                  <c:v>0</c:v>
                </c:pt>
                <c:pt idx="6">
                  <c:v>0</c:v>
                </c:pt>
                <c:pt idx="7">
                  <c:v>0</c:v>
                </c:pt>
                <c:pt idx="8">
                  <c:v>1</c:v>
                </c:pt>
                <c:pt idx="9">
                  <c:v>2</c:v>
                </c:pt>
                <c:pt idx="10">
                  <c:v>2</c:v>
                </c:pt>
                <c:pt idx="11">
                  <c:v>6</c:v>
                </c:pt>
                <c:pt idx="12">
                  <c:v>4</c:v>
                </c:pt>
                <c:pt idx="13">
                  <c:v>2</c:v>
                </c:pt>
                <c:pt idx="14">
                  <c:v>2</c:v>
                </c:pt>
                <c:pt idx="15">
                  <c:v>1</c:v>
                </c:pt>
                <c:pt idx="16">
                  <c:v>7</c:v>
                </c:pt>
                <c:pt idx="17">
                  <c:v>5</c:v>
                </c:pt>
                <c:pt idx="18">
                  <c:v>4</c:v>
                </c:pt>
                <c:pt idx="19">
                  <c:v>2</c:v>
                </c:pt>
                <c:pt idx="20">
                  <c:v>3</c:v>
                </c:pt>
                <c:pt idx="21">
                  <c:v>4</c:v>
                </c:pt>
                <c:pt idx="22">
                  <c:v>4</c:v>
                </c:pt>
                <c:pt idx="23">
                  <c:v>6</c:v>
                </c:pt>
                <c:pt idx="24">
                  <c:v>6</c:v>
                </c:pt>
                <c:pt idx="25">
                  <c:v>0</c:v>
                </c:pt>
                <c:pt idx="26">
                  <c:v>3</c:v>
                </c:pt>
                <c:pt idx="27">
                  <c:v>5</c:v>
                </c:pt>
                <c:pt idx="28">
                  <c:v>4</c:v>
                </c:pt>
                <c:pt idx="29">
                  <c:v>6</c:v>
                </c:pt>
                <c:pt idx="30">
                  <c:v>4</c:v>
                </c:pt>
                <c:pt idx="31">
                  <c:v>6</c:v>
                </c:pt>
                <c:pt idx="32">
                  <c:v>12</c:v>
                </c:pt>
                <c:pt idx="33">
                  <c:v>11</c:v>
                </c:pt>
                <c:pt idx="34">
                  <c:v>8</c:v>
                </c:pt>
                <c:pt idx="35">
                  <c:v>11</c:v>
                </c:pt>
                <c:pt idx="36">
                  <c:v>9</c:v>
                </c:pt>
                <c:pt idx="37">
                  <c:v>7</c:v>
                </c:pt>
                <c:pt idx="38">
                  <c:v>4</c:v>
                </c:pt>
                <c:pt idx="39">
                  <c:v>7</c:v>
                </c:pt>
                <c:pt idx="40">
                  <c:v>4</c:v>
                </c:pt>
                <c:pt idx="41">
                  <c:v>2</c:v>
                </c:pt>
                <c:pt idx="42">
                  <c:v>0</c:v>
                </c:pt>
              </c:numCache>
            </c:numRef>
          </c:val>
          <c:smooth val="0"/>
        </c:ser>
        <c:ser>
          <c:idx val="14"/>
          <c:order val="14"/>
          <c:tx>
            <c:strRef>
              <c:f>'stats par thème'!$A$55:$A$55</c:f>
              <c:strCache>
                <c:ptCount val="1"/>
                <c:pt idx="0">
                  <c:v>censuré au japon</c:v>
                </c:pt>
              </c:strCache>
            </c:strRef>
          </c:tx>
          <c:spPr>
            <a:solidFill>
              <a:srgbClr val="ffd320"/>
            </a:solidFill>
            <a:ln w="28800">
              <a:solidFill>
                <a:srgbClr val="ffd320"/>
              </a:solidFill>
              <a:round/>
            </a:ln>
          </c:spPr>
          <c:marker>
            <c:symbol val="squar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thème'!$B$55:$AR$55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1</c:v>
                </c:pt>
                <c:pt idx="18">
                  <c:v>1</c:v>
                </c:pt>
                <c:pt idx="19">
                  <c:v>1</c:v>
                </c:pt>
                <c:pt idx="20">
                  <c:v>0</c:v>
                </c:pt>
                <c:pt idx="21">
                  <c:v>0</c:v>
                </c:pt>
                <c:pt idx="22">
                  <c:v>0</c:v>
                </c:pt>
                <c:pt idx="23">
                  <c:v>1</c:v>
                </c:pt>
                <c:pt idx="24">
                  <c:v>2</c:v>
                </c:pt>
                <c:pt idx="25">
                  <c:v>0</c:v>
                </c:pt>
                <c:pt idx="26">
                  <c:v>1</c:v>
                </c:pt>
                <c:pt idx="27">
                  <c:v>0</c:v>
                </c:pt>
                <c:pt idx="28">
                  <c:v>0</c:v>
                </c:pt>
                <c:pt idx="29">
                  <c:v>1</c:v>
                </c:pt>
                <c:pt idx="30">
                  <c:v>0</c:v>
                </c:pt>
                <c:pt idx="31">
                  <c:v>0</c:v>
                </c:pt>
                <c:pt idx="32">
                  <c:v>1</c:v>
                </c:pt>
                <c:pt idx="33">
                  <c:v>1</c:v>
                </c:pt>
                <c:pt idx="34">
                  <c:v>4</c:v>
                </c:pt>
                <c:pt idx="35">
                  <c:v>3</c:v>
                </c:pt>
                <c:pt idx="36">
                  <c:v>2</c:v>
                </c:pt>
                <c:pt idx="37">
                  <c:v>0</c:v>
                </c:pt>
                <c:pt idx="38">
                  <c:v>0</c:v>
                </c:pt>
                <c:pt idx="39">
                  <c:v>2</c:v>
                </c:pt>
                <c:pt idx="40">
                  <c:v>1</c:v>
                </c:pt>
                <c:pt idx="41">
                  <c:v>1</c:v>
                </c:pt>
                <c:pt idx="42">
                  <c:v>0</c:v>
                </c:pt>
              </c:numCache>
            </c:numRef>
          </c:val>
          <c:smooth val="0"/>
        </c:ser>
        <c:ser>
          <c:idx val="15"/>
          <c:order val="15"/>
          <c:tx>
            <c:strRef>
              <c:f>'stats par thème'!$A$56:$A$56</c:f>
              <c:strCache>
                <c:ptCount val="1"/>
                <c:pt idx="0">
                  <c:v>censuré en Chine</c:v>
                </c:pt>
              </c:strCache>
            </c:strRef>
          </c:tx>
          <c:spPr>
            <a:solidFill>
              <a:srgbClr val="579d1c"/>
            </a:solidFill>
            <a:ln w="28800">
              <a:solidFill>
                <a:srgbClr val="579d1c"/>
              </a:solidFill>
              <a:round/>
            </a:ln>
          </c:spPr>
          <c:marker>
            <c:symbol val="squar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thème'!$B$56:$AR$56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c:v>
                </c:pt>
                <c:pt idx="33">
                  <c:v>0</c:v>
                </c:pt>
                <c:pt idx="34">
                  <c:v>0</c:v>
                </c:pt>
                <c:pt idx="35">
                  <c:v>0</c:v>
                </c:pt>
                <c:pt idx="36">
                  <c:v>0</c:v>
                </c:pt>
                <c:pt idx="37">
                  <c:v>0</c:v>
                </c:pt>
                <c:pt idx="38">
                  <c:v>1</c:v>
                </c:pt>
                <c:pt idx="39">
                  <c:v>1</c:v>
                </c:pt>
                <c:pt idx="40">
                  <c:v>0</c:v>
                </c:pt>
                <c:pt idx="41">
                  <c:v>0</c:v>
                </c:pt>
                <c:pt idx="42">
                  <c:v>0</c:v>
                </c:pt>
              </c:numCache>
            </c:numRef>
          </c:val>
          <c:smooth val="0"/>
        </c:ser>
        <c:ser>
          <c:idx val="16"/>
          <c:order val="16"/>
          <c:tx>
            <c:strRef>
              <c:f>'stats par thème'!$A$57:$A$57</c:f>
              <c:strCache>
                <c:ptCount val="1"/>
                <c:pt idx="0">
                  <c:v>censuré en occident</c:v>
                </c:pt>
              </c:strCache>
            </c:strRef>
          </c:tx>
          <c:spPr>
            <a:solidFill>
              <a:srgbClr val="7e0021"/>
            </a:solidFill>
            <a:ln w="28800">
              <a:solidFill>
                <a:srgbClr val="7e0021"/>
              </a:solidFill>
              <a:round/>
            </a:ln>
          </c:spPr>
          <c:marker>
            <c:symbol val="squar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thème'!$B$57:$AR$57</c:f>
              <c:numCache>
                <c:formatCode>General</c:formatCode>
                <c:ptCount val="43"/>
                <c:pt idx="0">
                  <c:v>0</c:v>
                </c:pt>
                <c:pt idx="1">
                  <c:v>0</c:v>
                </c:pt>
                <c:pt idx="2">
                  <c:v>0</c:v>
                </c:pt>
                <c:pt idx="3">
                  <c:v>0</c:v>
                </c:pt>
                <c:pt idx="4">
                  <c:v>0</c:v>
                </c:pt>
                <c:pt idx="5">
                  <c:v>0</c:v>
                </c:pt>
                <c:pt idx="6">
                  <c:v>0</c:v>
                </c:pt>
                <c:pt idx="7">
                  <c:v>0</c:v>
                </c:pt>
                <c:pt idx="8">
                  <c:v>1</c:v>
                </c:pt>
                <c:pt idx="9">
                  <c:v>2</c:v>
                </c:pt>
                <c:pt idx="10">
                  <c:v>1</c:v>
                </c:pt>
                <c:pt idx="11">
                  <c:v>3</c:v>
                </c:pt>
                <c:pt idx="12">
                  <c:v>3</c:v>
                </c:pt>
                <c:pt idx="13">
                  <c:v>1</c:v>
                </c:pt>
                <c:pt idx="14">
                  <c:v>2</c:v>
                </c:pt>
                <c:pt idx="15">
                  <c:v>1</c:v>
                </c:pt>
                <c:pt idx="16">
                  <c:v>2</c:v>
                </c:pt>
                <c:pt idx="17">
                  <c:v>3</c:v>
                </c:pt>
                <c:pt idx="18">
                  <c:v>1</c:v>
                </c:pt>
                <c:pt idx="19">
                  <c:v>1</c:v>
                </c:pt>
                <c:pt idx="20">
                  <c:v>1</c:v>
                </c:pt>
                <c:pt idx="21">
                  <c:v>3</c:v>
                </c:pt>
                <c:pt idx="22">
                  <c:v>3</c:v>
                </c:pt>
                <c:pt idx="23">
                  <c:v>2</c:v>
                </c:pt>
                <c:pt idx="24">
                  <c:v>3</c:v>
                </c:pt>
                <c:pt idx="25">
                  <c:v>0</c:v>
                </c:pt>
                <c:pt idx="26">
                  <c:v>0</c:v>
                </c:pt>
                <c:pt idx="27">
                  <c:v>2</c:v>
                </c:pt>
                <c:pt idx="28">
                  <c:v>1</c:v>
                </c:pt>
                <c:pt idx="29">
                  <c:v>1</c:v>
                </c:pt>
                <c:pt idx="30">
                  <c:v>2</c:v>
                </c:pt>
                <c:pt idx="31">
                  <c:v>1</c:v>
                </c:pt>
                <c:pt idx="32">
                  <c:v>4</c:v>
                </c:pt>
                <c:pt idx="33">
                  <c:v>3</c:v>
                </c:pt>
                <c:pt idx="34">
                  <c:v>3</c:v>
                </c:pt>
                <c:pt idx="35">
                  <c:v>2</c:v>
                </c:pt>
                <c:pt idx="36">
                  <c:v>2</c:v>
                </c:pt>
                <c:pt idx="37">
                  <c:v>2</c:v>
                </c:pt>
                <c:pt idx="38">
                  <c:v>2</c:v>
                </c:pt>
                <c:pt idx="39">
                  <c:v>1</c:v>
                </c:pt>
                <c:pt idx="40">
                  <c:v>0</c:v>
                </c:pt>
                <c:pt idx="41">
                  <c:v>0</c:v>
                </c:pt>
                <c:pt idx="42">
                  <c:v>0</c:v>
                </c:pt>
              </c:numCache>
            </c:numRef>
          </c:val>
          <c:smooth val="0"/>
        </c:ser>
        <c:ser>
          <c:idx val="17"/>
          <c:order val="17"/>
          <c:tx>
            <c:strRef>
              <c:f>'stats par thème'!$A$58:$A$58</c:f>
              <c:strCache>
                <c:ptCount val="1"/>
                <c:pt idx="0">
                  <c:v>censuré aux Emirats arabes unis</c:v>
                </c:pt>
              </c:strCache>
            </c:strRef>
          </c:tx>
          <c:spPr>
            <a:solidFill>
              <a:srgbClr val="83caff"/>
            </a:solidFill>
            <a:ln w="28800">
              <a:solidFill>
                <a:srgbClr val="83caff"/>
              </a:solidFill>
              <a:round/>
            </a:ln>
          </c:spPr>
          <c:marker>
            <c:symbol val="squar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thème'!$B$58:$AR$58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1</c:v>
                </c:pt>
                <c:pt idx="30">
                  <c:v>0</c:v>
                </c:pt>
                <c:pt idx="31">
                  <c:v>1</c:v>
                </c:pt>
                <c:pt idx="32">
                  <c:v>1</c:v>
                </c:pt>
                <c:pt idx="33">
                  <c:v>1</c:v>
                </c:pt>
                <c:pt idx="34">
                  <c:v>0</c:v>
                </c:pt>
                <c:pt idx="35">
                  <c:v>1</c:v>
                </c:pt>
                <c:pt idx="36">
                  <c:v>0</c:v>
                </c:pt>
                <c:pt idx="37">
                  <c:v>0</c:v>
                </c:pt>
                <c:pt idx="38">
                  <c:v>0</c:v>
                </c:pt>
                <c:pt idx="39">
                  <c:v>0</c:v>
                </c:pt>
                <c:pt idx="40">
                  <c:v>1</c:v>
                </c:pt>
                <c:pt idx="41">
                  <c:v>0</c:v>
                </c:pt>
                <c:pt idx="42">
                  <c:v>0</c:v>
                </c:pt>
              </c:numCache>
            </c:numRef>
          </c:val>
          <c:smooth val="0"/>
        </c:ser>
        <c:ser>
          <c:idx val="18"/>
          <c:order val="18"/>
          <c:tx>
            <c:strRef>
              <c:f>'stats par thème'!$A$59:$A$59</c:f>
              <c:strCache>
                <c:ptCount val="1"/>
                <c:pt idx="0">
                  <c:v>censuré en Arabie saoudite</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thème'!$B$59:$AR$59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1</c:v>
                </c:pt>
                <c:pt idx="30">
                  <c:v>1</c:v>
                </c:pt>
                <c:pt idx="31">
                  <c:v>1</c:v>
                </c:pt>
                <c:pt idx="32">
                  <c:v>2</c:v>
                </c:pt>
                <c:pt idx="33">
                  <c:v>4</c:v>
                </c:pt>
                <c:pt idx="34">
                  <c:v>0</c:v>
                </c:pt>
                <c:pt idx="35">
                  <c:v>1</c:v>
                </c:pt>
                <c:pt idx="36">
                  <c:v>1</c:v>
                </c:pt>
                <c:pt idx="37">
                  <c:v>1</c:v>
                </c:pt>
                <c:pt idx="38">
                  <c:v>0</c:v>
                </c:pt>
                <c:pt idx="39">
                  <c:v>0</c:v>
                </c:pt>
                <c:pt idx="40">
                  <c:v>0</c:v>
                </c:pt>
                <c:pt idx="41">
                  <c:v>0</c:v>
                </c:pt>
                <c:pt idx="42">
                  <c:v>0</c:v>
                </c:pt>
              </c:numCache>
            </c:numRef>
          </c:val>
          <c:smooth val="0"/>
        </c:ser>
        <c:ser>
          <c:idx val="19"/>
          <c:order val="19"/>
          <c:tx>
            <c:strRef>
              <c:f>'stats par thème'!$A$60:$A$60</c:f>
              <c:strCache>
                <c:ptCount val="1"/>
                <c:pt idx="0">
                  <c:v>censuré en allemagne</c:v>
                </c:pt>
              </c:strCache>
            </c:strRef>
          </c:tx>
          <c:spPr>
            <a:solidFill>
              <a:srgbClr val="aecf00"/>
            </a:solidFill>
            <a:ln w="28800">
              <a:solidFill>
                <a:srgbClr val="aecf00"/>
              </a:solidFill>
              <a:round/>
            </a:ln>
          </c:spPr>
          <c:marker>
            <c:symbol val="squar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thème'!$B$40:$AR$40</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
                </c:pt>
              </c:strCache>
            </c:strRef>
          </c:cat>
          <c:val>
            <c:numRef>
              <c:f>'stats par thème'!$B$60:$AR$60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1</c:v>
                </c:pt>
                <c:pt idx="15">
                  <c:v>0</c:v>
                </c:pt>
                <c:pt idx="16">
                  <c:v>4</c:v>
                </c:pt>
                <c:pt idx="17">
                  <c:v>1</c:v>
                </c:pt>
                <c:pt idx="18">
                  <c:v>1</c:v>
                </c:pt>
                <c:pt idx="19">
                  <c:v>0</c:v>
                </c:pt>
                <c:pt idx="20">
                  <c:v>1</c:v>
                </c:pt>
                <c:pt idx="21">
                  <c:v>1</c:v>
                </c:pt>
                <c:pt idx="22">
                  <c:v>0</c:v>
                </c:pt>
                <c:pt idx="23">
                  <c:v>1</c:v>
                </c:pt>
                <c:pt idx="24">
                  <c:v>1</c:v>
                </c:pt>
                <c:pt idx="25">
                  <c:v>0</c:v>
                </c:pt>
                <c:pt idx="26">
                  <c:v>0</c:v>
                </c:pt>
                <c:pt idx="27">
                  <c:v>2</c:v>
                </c:pt>
                <c:pt idx="28">
                  <c:v>2</c:v>
                </c:pt>
                <c:pt idx="29">
                  <c:v>1</c:v>
                </c:pt>
                <c:pt idx="30">
                  <c:v>1</c:v>
                </c:pt>
                <c:pt idx="31">
                  <c:v>0</c:v>
                </c:pt>
                <c:pt idx="32">
                  <c:v>1</c:v>
                </c:pt>
                <c:pt idx="33">
                  <c:v>2</c:v>
                </c:pt>
                <c:pt idx="34">
                  <c:v>2</c:v>
                </c:pt>
                <c:pt idx="35">
                  <c:v>4</c:v>
                </c:pt>
                <c:pt idx="36">
                  <c:v>1</c:v>
                </c:pt>
                <c:pt idx="37">
                  <c:v>2</c:v>
                </c:pt>
                <c:pt idx="38">
                  <c:v>1</c:v>
                </c:pt>
                <c:pt idx="39">
                  <c:v>0</c:v>
                </c:pt>
                <c:pt idx="40">
                  <c:v>0</c:v>
                </c:pt>
                <c:pt idx="41">
                  <c:v>0</c:v>
                </c:pt>
                <c:pt idx="42">
                  <c:v>0</c:v>
                </c:pt>
              </c:numCache>
            </c:numRef>
          </c:val>
          <c:smooth val="0"/>
        </c:ser>
        <c:hiLowLines>
          <c:spPr>
            <a:ln w="0">
              <a:noFill/>
            </a:ln>
          </c:spPr>
        </c:hiLowLines>
        <c:marker val="1"/>
        <c:axId val="67408832"/>
        <c:axId val="83406421"/>
      </c:lineChart>
      <c:catAx>
        <c:axId val="67408832"/>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83406421"/>
        <c:crosses val="autoZero"/>
        <c:auto val="1"/>
        <c:lblAlgn val="ctr"/>
        <c:lblOffset val="100"/>
        <c:noMultiLvlLbl val="0"/>
      </c:catAx>
      <c:valAx>
        <c:axId val="83406421"/>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67408832"/>
        <c:crosses val="autoZero"/>
        <c:crossBetween val="midCat"/>
      </c:valAx>
      <c:spPr>
        <a:noFill/>
        <a:ln w="0">
          <a:solidFill>
            <a:srgbClr val="b3b3b3"/>
          </a:solidFill>
        </a:ln>
      </c:spPr>
    </c:plotArea>
    <c:legend>
      <c:legendPos val="r"/>
      <c:layout>
        <c:manualLayout>
          <c:xMode val="edge"/>
          <c:yMode val="edge"/>
          <c:x val="0.0159536085855604"/>
          <c:y val="0.243971267316573"/>
          <c:w val="0.08335082655471"/>
          <c:h val="0.630556090051953"/>
        </c:manualLayout>
      </c:layout>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1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'Stats par créateur'!$A$2</c:f>
              <c:strCache>
                <c:ptCount val="1"/>
                <c:pt idx="0">
                  <c:v>Sega</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créateur'!$B$2:$AP$2</c:f>
              <c:numCache>
                <c:formatCode>General</c:formatCode>
                <c:ptCount val="41"/>
                <c:pt idx="0">
                  <c:v>0</c:v>
                </c:pt>
                <c:pt idx="1">
                  <c:v>0</c:v>
                </c:pt>
                <c:pt idx="2">
                  <c:v>0</c:v>
                </c:pt>
                <c:pt idx="3">
                  <c:v>0</c:v>
                </c:pt>
                <c:pt idx="4">
                  <c:v>0</c:v>
                </c:pt>
                <c:pt idx="5">
                  <c:v>4</c:v>
                </c:pt>
                <c:pt idx="6">
                  <c:v>1</c:v>
                </c:pt>
                <c:pt idx="7">
                  <c:v>0</c:v>
                </c:pt>
                <c:pt idx="8">
                  <c:v>3</c:v>
                </c:pt>
                <c:pt idx="9">
                  <c:v>6</c:v>
                </c:pt>
                <c:pt idx="10">
                  <c:v>7</c:v>
                </c:pt>
                <c:pt idx="11">
                  <c:v>10</c:v>
                </c:pt>
                <c:pt idx="12">
                  <c:v>5</c:v>
                </c:pt>
                <c:pt idx="13">
                  <c:v>9</c:v>
                </c:pt>
                <c:pt idx="14">
                  <c:v>11</c:v>
                </c:pt>
                <c:pt idx="15">
                  <c:v>10</c:v>
                </c:pt>
                <c:pt idx="16">
                  <c:v>1</c:v>
                </c:pt>
                <c:pt idx="17">
                  <c:v>4</c:v>
                </c:pt>
                <c:pt idx="18">
                  <c:v>2</c:v>
                </c:pt>
                <c:pt idx="19">
                  <c:v>6</c:v>
                </c:pt>
                <c:pt idx="20">
                  <c:v>7</c:v>
                </c:pt>
                <c:pt idx="21">
                  <c:v>4</c:v>
                </c:pt>
                <c:pt idx="22">
                  <c:v>8</c:v>
                </c:pt>
                <c:pt idx="23">
                  <c:v>7</c:v>
                </c:pt>
                <c:pt idx="24">
                  <c:v>3</c:v>
                </c:pt>
                <c:pt idx="25">
                  <c:v>2</c:v>
                </c:pt>
                <c:pt idx="26">
                  <c:v>5</c:v>
                </c:pt>
                <c:pt idx="27">
                  <c:v>5</c:v>
                </c:pt>
                <c:pt idx="28">
                  <c:v>2</c:v>
                </c:pt>
                <c:pt idx="29">
                  <c:v>3</c:v>
                </c:pt>
                <c:pt idx="30">
                  <c:v>6</c:v>
                </c:pt>
                <c:pt idx="31">
                  <c:v>4</c:v>
                </c:pt>
                <c:pt idx="32">
                  <c:v>1</c:v>
                </c:pt>
                <c:pt idx="33">
                  <c:v>4</c:v>
                </c:pt>
                <c:pt idx="34">
                  <c:v>1</c:v>
                </c:pt>
                <c:pt idx="35">
                  <c:v>3</c:v>
                </c:pt>
                <c:pt idx="36">
                  <c:v>5</c:v>
                </c:pt>
                <c:pt idx="37">
                  <c:v>3</c:v>
                </c:pt>
                <c:pt idx="38">
                  <c:v>4</c:v>
                </c:pt>
                <c:pt idx="39">
                  <c:v>3</c:v>
                </c:pt>
                <c:pt idx="40">
                  <c:v>3</c:v>
                </c:pt>
              </c:numCache>
            </c:numRef>
          </c:val>
          <c:smooth val="0"/>
        </c:ser>
        <c:ser>
          <c:idx val="1"/>
          <c:order val="1"/>
          <c:tx>
            <c:strRef>
              <c:f>'Stats par créateur'!$A$77</c:f>
              <c:strCache>
                <c:ptCount val="1"/>
                <c:pt idx="0">
                  <c:v>Nintendo</c:v>
                </c:pt>
              </c:strCache>
            </c:strRef>
          </c:tx>
          <c:spPr>
            <a:solidFill>
              <a:srgbClr val="ff420e"/>
            </a:solidFill>
            <a:ln w="28800">
              <a:solidFill>
                <a:srgbClr val="ff420e"/>
              </a:solidFill>
              <a:round/>
            </a:ln>
          </c:spPr>
          <c:marker>
            <c:symbol val="diamond"/>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créateur'!$B$77:$AP$77</c:f>
              <c:numCache>
                <c:formatCode>General</c:formatCode>
                <c:ptCount val="41"/>
                <c:pt idx="0">
                  <c:v>0</c:v>
                </c:pt>
                <c:pt idx="1">
                  <c:v>0</c:v>
                </c:pt>
                <c:pt idx="2">
                  <c:v>0</c:v>
                </c:pt>
                <c:pt idx="3">
                  <c:v>0</c:v>
                </c:pt>
                <c:pt idx="4">
                  <c:v>0</c:v>
                </c:pt>
                <c:pt idx="5">
                  <c:v>0</c:v>
                </c:pt>
                <c:pt idx="6">
                  <c:v>3</c:v>
                </c:pt>
                <c:pt idx="7">
                  <c:v>0</c:v>
                </c:pt>
                <c:pt idx="8">
                  <c:v>2</c:v>
                </c:pt>
                <c:pt idx="9">
                  <c:v>7</c:v>
                </c:pt>
                <c:pt idx="10">
                  <c:v>3</c:v>
                </c:pt>
                <c:pt idx="11">
                  <c:v>3</c:v>
                </c:pt>
                <c:pt idx="12">
                  <c:v>2</c:v>
                </c:pt>
                <c:pt idx="13">
                  <c:v>3</c:v>
                </c:pt>
                <c:pt idx="14">
                  <c:v>3</c:v>
                </c:pt>
                <c:pt idx="15">
                  <c:v>1</c:v>
                </c:pt>
                <c:pt idx="16">
                  <c:v>4</c:v>
                </c:pt>
                <c:pt idx="17">
                  <c:v>6</c:v>
                </c:pt>
                <c:pt idx="18">
                  <c:v>0</c:v>
                </c:pt>
                <c:pt idx="19">
                  <c:v>0</c:v>
                </c:pt>
                <c:pt idx="20">
                  <c:v>2</c:v>
                </c:pt>
                <c:pt idx="21">
                  <c:v>6</c:v>
                </c:pt>
                <c:pt idx="22">
                  <c:v>5</c:v>
                </c:pt>
                <c:pt idx="23">
                  <c:v>10</c:v>
                </c:pt>
                <c:pt idx="24">
                  <c:v>6</c:v>
                </c:pt>
                <c:pt idx="25">
                  <c:v>5</c:v>
                </c:pt>
                <c:pt idx="26">
                  <c:v>6</c:v>
                </c:pt>
                <c:pt idx="27">
                  <c:v>1</c:v>
                </c:pt>
                <c:pt idx="28">
                  <c:v>9</c:v>
                </c:pt>
                <c:pt idx="29">
                  <c:v>2</c:v>
                </c:pt>
                <c:pt idx="30">
                  <c:v>6</c:v>
                </c:pt>
                <c:pt idx="31">
                  <c:v>5</c:v>
                </c:pt>
                <c:pt idx="32">
                  <c:v>4</c:v>
                </c:pt>
                <c:pt idx="33">
                  <c:v>3</c:v>
                </c:pt>
                <c:pt idx="34">
                  <c:v>3</c:v>
                </c:pt>
                <c:pt idx="35">
                  <c:v>2</c:v>
                </c:pt>
                <c:pt idx="36">
                  <c:v>9</c:v>
                </c:pt>
                <c:pt idx="37">
                  <c:v>5</c:v>
                </c:pt>
                <c:pt idx="38">
                  <c:v>4</c:v>
                </c:pt>
                <c:pt idx="39">
                  <c:v>5</c:v>
                </c:pt>
                <c:pt idx="40">
                  <c:v>3</c:v>
                </c:pt>
              </c:numCache>
            </c:numRef>
          </c:val>
          <c:smooth val="0"/>
        </c:ser>
        <c:ser>
          <c:idx val="2"/>
          <c:order val="2"/>
          <c:tx>
            <c:strRef>
              <c:f>'Stats par créateur'!$A$208</c:f>
              <c:strCache>
                <c:ptCount val="1"/>
                <c:pt idx="0">
                  <c:v>Capcom</c:v>
                </c:pt>
              </c:strCache>
            </c:strRef>
          </c:tx>
          <c:spPr>
            <a:solidFill>
              <a:srgbClr val="ffd320"/>
            </a:solidFill>
            <a:ln w="28800">
              <a:solidFill>
                <a:srgbClr val="ffd320"/>
              </a:solidFill>
              <a:round/>
            </a:ln>
          </c:spPr>
          <c:marker>
            <c:symbol val="triangl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créateur'!$B$208:$AP$208</c:f>
              <c:numCache>
                <c:formatCode>General</c:formatCode>
                <c:ptCount val="41"/>
                <c:pt idx="0">
                  <c:v>0</c:v>
                </c:pt>
                <c:pt idx="1">
                  <c:v>0</c:v>
                </c:pt>
                <c:pt idx="2">
                  <c:v>0</c:v>
                </c:pt>
                <c:pt idx="3">
                  <c:v>0</c:v>
                </c:pt>
                <c:pt idx="4">
                  <c:v>0</c:v>
                </c:pt>
                <c:pt idx="5">
                  <c:v>0</c:v>
                </c:pt>
                <c:pt idx="6">
                  <c:v>0</c:v>
                </c:pt>
                <c:pt idx="7">
                  <c:v>2</c:v>
                </c:pt>
                <c:pt idx="8">
                  <c:v>0</c:v>
                </c:pt>
                <c:pt idx="9">
                  <c:v>4</c:v>
                </c:pt>
                <c:pt idx="10">
                  <c:v>2</c:v>
                </c:pt>
                <c:pt idx="11">
                  <c:v>3</c:v>
                </c:pt>
                <c:pt idx="12">
                  <c:v>4</c:v>
                </c:pt>
                <c:pt idx="13">
                  <c:v>0</c:v>
                </c:pt>
                <c:pt idx="14">
                  <c:v>0</c:v>
                </c:pt>
                <c:pt idx="15">
                  <c:v>0</c:v>
                </c:pt>
                <c:pt idx="16">
                  <c:v>3</c:v>
                </c:pt>
                <c:pt idx="17">
                  <c:v>3</c:v>
                </c:pt>
                <c:pt idx="18">
                  <c:v>4</c:v>
                </c:pt>
                <c:pt idx="19">
                  <c:v>5</c:v>
                </c:pt>
                <c:pt idx="20">
                  <c:v>4</c:v>
                </c:pt>
                <c:pt idx="21">
                  <c:v>2</c:v>
                </c:pt>
                <c:pt idx="22">
                  <c:v>2</c:v>
                </c:pt>
                <c:pt idx="23">
                  <c:v>6</c:v>
                </c:pt>
                <c:pt idx="24">
                  <c:v>2</c:v>
                </c:pt>
                <c:pt idx="25">
                  <c:v>7</c:v>
                </c:pt>
                <c:pt idx="26">
                  <c:v>3</c:v>
                </c:pt>
                <c:pt idx="27">
                  <c:v>4</c:v>
                </c:pt>
                <c:pt idx="28">
                  <c:v>0</c:v>
                </c:pt>
                <c:pt idx="29">
                  <c:v>3</c:v>
                </c:pt>
                <c:pt idx="30">
                  <c:v>4</c:v>
                </c:pt>
                <c:pt idx="31">
                  <c:v>3</c:v>
                </c:pt>
                <c:pt idx="32">
                  <c:v>1</c:v>
                </c:pt>
                <c:pt idx="33">
                  <c:v>2</c:v>
                </c:pt>
                <c:pt idx="34">
                  <c:v>2</c:v>
                </c:pt>
                <c:pt idx="35">
                  <c:v>5</c:v>
                </c:pt>
                <c:pt idx="36">
                  <c:v>5</c:v>
                </c:pt>
                <c:pt idx="37">
                  <c:v>3</c:v>
                </c:pt>
                <c:pt idx="38">
                  <c:v>3</c:v>
                </c:pt>
                <c:pt idx="39">
                  <c:v>1</c:v>
                </c:pt>
                <c:pt idx="40">
                  <c:v>3</c:v>
                </c:pt>
              </c:numCache>
            </c:numRef>
          </c:val>
          <c:smooth val="0"/>
        </c:ser>
        <c:ser>
          <c:idx val="3"/>
          <c:order val="3"/>
          <c:tx>
            <c:strRef>
              <c:f>'Stats par créateur'!$A$301</c:f>
              <c:strCache>
                <c:ptCount val="1"/>
                <c:pt idx="0">
                  <c:v>Konami</c:v>
                </c:pt>
              </c:strCache>
            </c:strRef>
          </c:tx>
          <c:spPr>
            <a:solidFill>
              <a:srgbClr val="579d1c"/>
            </a:solidFill>
            <a:ln w="28800">
              <a:solidFill>
                <a:srgbClr val="579d1c"/>
              </a:solidFill>
              <a:round/>
            </a:ln>
          </c:spPr>
          <c:marker>
            <c:symbol val="triangl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créateur'!$B$301:$AP$301</c:f>
              <c:numCache>
                <c:formatCode>General</c:formatCode>
                <c:ptCount val="41"/>
                <c:pt idx="0">
                  <c:v>0</c:v>
                </c:pt>
                <c:pt idx="1">
                  <c:v>0</c:v>
                </c:pt>
                <c:pt idx="2">
                  <c:v>0</c:v>
                </c:pt>
                <c:pt idx="3">
                  <c:v>0</c:v>
                </c:pt>
                <c:pt idx="4">
                  <c:v>0</c:v>
                </c:pt>
                <c:pt idx="5">
                  <c:v>0</c:v>
                </c:pt>
                <c:pt idx="6">
                  <c:v>0</c:v>
                </c:pt>
                <c:pt idx="7">
                  <c:v>1</c:v>
                </c:pt>
                <c:pt idx="8">
                  <c:v>2</c:v>
                </c:pt>
                <c:pt idx="9">
                  <c:v>1</c:v>
                </c:pt>
                <c:pt idx="10">
                  <c:v>0</c:v>
                </c:pt>
                <c:pt idx="11">
                  <c:v>5</c:v>
                </c:pt>
                <c:pt idx="12">
                  <c:v>6</c:v>
                </c:pt>
                <c:pt idx="13">
                  <c:v>5</c:v>
                </c:pt>
                <c:pt idx="14">
                  <c:v>3</c:v>
                </c:pt>
                <c:pt idx="15">
                  <c:v>3</c:v>
                </c:pt>
                <c:pt idx="16">
                  <c:v>4</c:v>
                </c:pt>
                <c:pt idx="17">
                  <c:v>0</c:v>
                </c:pt>
                <c:pt idx="18">
                  <c:v>4</c:v>
                </c:pt>
                <c:pt idx="19">
                  <c:v>3</c:v>
                </c:pt>
                <c:pt idx="20">
                  <c:v>0</c:v>
                </c:pt>
                <c:pt idx="21">
                  <c:v>2</c:v>
                </c:pt>
                <c:pt idx="22">
                  <c:v>3</c:v>
                </c:pt>
                <c:pt idx="23">
                  <c:v>0</c:v>
                </c:pt>
                <c:pt idx="24">
                  <c:v>3</c:v>
                </c:pt>
                <c:pt idx="25">
                  <c:v>2</c:v>
                </c:pt>
                <c:pt idx="26">
                  <c:v>3</c:v>
                </c:pt>
                <c:pt idx="27">
                  <c:v>2</c:v>
                </c:pt>
                <c:pt idx="28">
                  <c:v>1</c:v>
                </c:pt>
                <c:pt idx="29">
                  <c:v>0</c:v>
                </c:pt>
                <c:pt idx="30">
                  <c:v>0</c:v>
                </c:pt>
                <c:pt idx="31">
                  <c:v>3</c:v>
                </c:pt>
                <c:pt idx="32">
                  <c:v>0</c:v>
                </c:pt>
                <c:pt idx="33">
                  <c:v>0</c:v>
                </c:pt>
                <c:pt idx="34">
                  <c:v>0</c:v>
                </c:pt>
                <c:pt idx="35">
                  <c:v>3</c:v>
                </c:pt>
                <c:pt idx="36">
                  <c:v>0</c:v>
                </c:pt>
                <c:pt idx="37">
                  <c:v>0</c:v>
                </c:pt>
                <c:pt idx="38">
                  <c:v>1</c:v>
                </c:pt>
                <c:pt idx="39">
                  <c:v>0</c:v>
                </c:pt>
                <c:pt idx="40">
                  <c:v>0</c:v>
                </c:pt>
              </c:numCache>
            </c:numRef>
          </c:val>
          <c:smooth val="0"/>
        </c:ser>
        <c:ser>
          <c:idx val="4"/>
          <c:order val="4"/>
          <c:tx>
            <c:strRef>
              <c:f>'Stats par créateur'!$A$356</c:f>
              <c:strCache>
                <c:ptCount val="1"/>
                <c:pt idx="0">
                  <c:v>Namco</c:v>
                </c:pt>
              </c:strCache>
            </c:strRef>
          </c:tx>
          <c:spPr>
            <a:solidFill>
              <a:srgbClr val="7e0021"/>
            </a:solidFill>
            <a:ln w="28800">
              <a:solidFill>
                <a:srgbClr val="7e0021"/>
              </a:solidFill>
              <a:round/>
            </a:ln>
          </c:spPr>
          <c:marker>
            <c:symbol val="triangl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créateur'!$B$356:$AP$356</c:f>
              <c:numCache>
                <c:formatCode>General</c:formatCode>
                <c:ptCount val="41"/>
                <c:pt idx="0">
                  <c:v>0</c:v>
                </c:pt>
                <c:pt idx="1">
                  <c:v>0</c:v>
                </c:pt>
                <c:pt idx="2">
                  <c:v>0</c:v>
                </c:pt>
                <c:pt idx="3">
                  <c:v>0</c:v>
                </c:pt>
                <c:pt idx="4">
                  <c:v>0</c:v>
                </c:pt>
                <c:pt idx="5">
                  <c:v>0</c:v>
                </c:pt>
                <c:pt idx="6">
                  <c:v>0</c:v>
                </c:pt>
                <c:pt idx="7">
                  <c:v>2</c:v>
                </c:pt>
                <c:pt idx="8">
                  <c:v>1</c:v>
                </c:pt>
                <c:pt idx="9">
                  <c:v>3</c:v>
                </c:pt>
                <c:pt idx="10">
                  <c:v>4</c:v>
                </c:pt>
                <c:pt idx="11">
                  <c:v>0</c:v>
                </c:pt>
                <c:pt idx="12">
                  <c:v>1</c:v>
                </c:pt>
                <c:pt idx="13">
                  <c:v>0</c:v>
                </c:pt>
                <c:pt idx="14">
                  <c:v>0</c:v>
                </c:pt>
                <c:pt idx="15">
                  <c:v>1</c:v>
                </c:pt>
                <c:pt idx="16">
                  <c:v>1</c:v>
                </c:pt>
                <c:pt idx="17">
                  <c:v>1</c:v>
                </c:pt>
                <c:pt idx="18">
                  <c:v>2</c:v>
                </c:pt>
                <c:pt idx="19">
                  <c:v>0</c:v>
                </c:pt>
                <c:pt idx="20">
                  <c:v>1</c:v>
                </c:pt>
                <c:pt idx="21">
                  <c:v>1</c:v>
                </c:pt>
                <c:pt idx="22">
                  <c:v>2</c:v>
                </c:pt>
                <c:pt idx="23">
                  <c:v>1</c:v>
                </c:pt>
                <c:pt idx="24">
                  <c:v>4</c:v>
                </c:pt>
                <c:pt idx="25">
                  <c:v>1</c:v>
                </c:pt>
                <c:pt idx="26">
                  <c:v>2</c:v>
                </c:pt>
                <c:pt idx="27">
                  <c:v>2</c:v>
                </c:pt>
                <c:pt idx="28">
                  <c:v>3</c:v>
                </c:pt>
                <c:pt idx="29">
                  <c:v>0</c:v>
                </c:pt>
                <c:pt idx="30">
                  <c:v>5</c:v>
                </c:pt>
                <c:pt idx="31">
                  <c:v>3</c:v>
                </c:pt>
                <c:pt idx="32">
                  <c:v>1</c:v>
                </c:pt>
                <c:pt idx="33">
                  <c:v>1</c:v>
                </c:pt>
                <c:pt idx="34">
                  <c:v>0</c:v>
                </c:pt>
                <c:pt idx="35">
                  <c:v>2</c:v>
                </c:pt>
                <c:pt idx="36">
                  <c:v>1</c:v>
                </c:pt>
                <c:pt idx="37">
                  <c:v>4</c:v>
                </c:pt>
                <c:pt idx="38">
                  <c:v>1</c:v>
                </c:pt>
                <c:pt idx="39">
                  <c:v>3</c:v>
                </c:pt>
                <c:pt idx="40">
                  <c:v>1</c:v>
                </c:pt>
              </c:numCache>
            </c:numRef>
          </c:val>
          <c:smooth val="0"/>
        </c:ser>
        <c:ser>
          <c:idx val="5"/>
          <c:order val="5"/>
          <c:tx>
            <c:strRef>
              <c:f>'Stats par créateur'!$A$394</c:f>
              <c:strCache>
                <c:ptCount val="1"/>
                <c:pt idx="0">
                  <c:v>ubisoft</c:v>
                </c:pt>
              </c:strCache>
            </c:strRef>
          </c:tx>
          <c:spPr>
            <a:solidFill>
              <a:srgbClr val="83caff"/>
            </a:solidFill>
            <a:ln w="28800">
              <a:solidFill>
                <a:srgbClr val="83caff"/>
              </a:solidFill>
              <a:round/>
            </a:ln>
          </c:spPr>
          <c:marker>
            <c:symbol val="triangl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créateur'!$B$394:$AP$394</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1</c:v>
                </c:pt>
                <c:pt idx="19">
                  <c:v>0</c:v>
                </c:pt>
                <c:pt idx="20">
                  <c:v>0</c:v>
                </c:pt>
                <c:pt idx="21">
                  <c:v>1</c:v>
                </c:pt>
                <c:pt idx="22">
                  <c:v>2</c:v>
                </c:pt>
                <c:pt idx="23">
                  <c:v>1</c:v>
                </c:pt>
                <c:pt idx="24">
                  <c:v>3</c:v>
                </c:pt>
                <c:pt idx="25">
                  <c:v>1</c:v>
                </c:pt>
                <c:pt idx="26">
                  <c:v>1</c:v>
                </c:pt>
                <c:pt idx="27">
                  <c:v>1</c:v>
                </c:pt>
                <c:pt idx="28">
                  <c:v>2</c:v>
                </c:pt>
                <c:pt idx="29">
                  <c:v>3</c:v>
                </c:pt>
                <c:pt idx="30">
                  <c:v>1</c:v>
                </c:pt>
                <c:pt idx="31">
                  <c:v>4</c:v>
                </c:pt>
                <c:pt idx="32">
                  <c:v>1</c:v>
                </c:pt>
                <c:pt idx="33">
                  <c:v>3</c:v>
                </c:pt>
                <c:pt idx="34">
                  <c:v>1</c:v>
                </c:pt>
                <c:pt idx="35">
                  <c:v>3</c:v>
                </c:pt>
                <c:pt idx="36">
                  <c:v>3</c:v>
                </c:pt>
                <c:pt idx="37">
                  <c:v>7</c:v>
                </c:pt>
                <c:pt idx="38">
                  <c:v>2</c:v>
                </c:pt>
                <c:pt idx="39">
                  <c:v>3</c:v>
                </c:pt>
                <c:pt idx="40">
                  <c:v>2</c:v>
                </c:pt>
              </c:numCache>
            </c:numRef>
          </c:val>
          <c:smooth val="0"/>
        </c:ser>
        <c:ser>
          <c:idx val="6"/>
          <c:order val="6"/>
          <c:tx>
            <c:strRef>
              <c:f>'Stats par créateur'!$A$395</c:f>
              <c:strCache>
                <c:ptCount val="1"/>
                <c:pt idx="0">
                  <c:v/>
                </c:pt>
              </c:strCache>
            </c:strRef>
          </c:tx>
          <c:spPr>
            <a:solidFill>
              <a:srgbClr val="314004"/>
            </a:solidFill>
            <a:ln w="28800">
              <a:solidFill>
                <a:srgbClr val="314004"/>
              </a:solidFill>
              <a:round/>
            </a:ln>
          </c:spPr>
          <c:marker>
            <c:symbol val="square"/>
            <c:size val="8"/>
            <c:spPr>
              <a:solidFill>
                <a:srgbClr val="314004"/>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créateur'!$B$395:$AP$395</c:f>
              <c:numCache>
                <c:formatCode>General</c:formatCode>
                <c:ptCount val="0"/>
              </c:numCache>
            </c:numRef>
          </c:val>
          <c:smooth val="0"/>
        </c:ser>
        <c:ser>
          <c:idx val="7"/>
          <c:order val="7"/>
          <c:tx>
            <c:strRef>
              <c:f>'Stats par créateur'!$A$413</c:f>
              <c:strCache>
                <c:ptCount val="1"/>
                <c:pt idx="0">
                  <c:v>Square-Enix</c:v>
                </c:pt>
              </c:strCache>
            </c:strRef>
          </c:tx>
          <c:spPr>
            <a:solidFill>
              <a:srgbClr val="aecf00"/>
            </a:solidFill>
            <a:ln w="28800">
              <a:solidFill>
                <a:srgbClr val="aecf00"/>
              </a:solidFill>
              <a:round/>
            </a:ln>
          </c:spPr>
          <c:marker>
            <c:symbol val="squar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créateur'!$B$413:$AP$413</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c:v>
                </c:pt>
                <c:pt idx="27">
                  <c:v>4</c:v>
                </c:pt>
                <c:pt idx="28">
                  <c:v>1</c:v>
                </c:pt>
                <c:pt idx="29">
                  <c:v>2</c:v>
                </c:pt>
                <c:pt idx="30">
                  <c:v>4</c:v>
                </c:pt>
                <c:pt idx="31">
                  <c:v>1</c:v>
                </c:pt>
                <c:pt idx="32">
                  <c:v>1</c:v>
                </c:pt>
                <c:pt idx="33">
                  <c:v>1</c:v>
                </c:pt>
                <c:pt idx="34">
                  <c:v>1</c:v>
                </c:pt>
                <c:pt idx="35">
                  <c:v>2</c:v>
                </c:pt>
                <c:pt idx="36">
                  <c:v>1</c:v>
                </c:pt>
                <c:pt idx="37">
                  <c:v>2</c:v>
                </c:pt>
                <c:pt idx="38">
                  <c:v>4</c:v>
                </c:pt>
                <c:pt idx="39">
                  <c:v>7</c:v>
                </c:pt>
                <c:pt idx="40">
                  <c:v>0</c:v>
                </c:pt>
              </c:numCache>
            </c:numRef>
          </c:val>
          <c:smooth val="0"/>
        </c:ser>
        <c:ser>
          <c:idx val="8"/>
          <c:order val="8"/>
          <c:tx>
            <c:strRef>
              <c:f>'Stats par créateur'!$A$448</c:f>
              <c:strCache>
                <c:ptCount val="1"/>
                <c:pt idx="0">
                  <c:v>SNK</c:v>
                </c:pt>
              </c:strCache>
            </c:strRef>
          </c:tx>
          <c:spPr>
            <a:solidFill>
              <a:srgbClr val="4b1f6f"/>
            </a:solidFill>
            <a:ln w="28800">
              <a:solidFill>
                <a:srgbClr val="4b1f6f"/>
              </a:solidFill>
              <a:round/>
            </a:ln>
          </c:spPr>
          <c:marker>
            <c:symbol val="circl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créateur'!$B$448:$AP$448</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2</c:v>
                </c:pt>
                <c:pt idx="15">
                  <c:v>1</c:v>
                </c:pt>
                <c:pt idx="16">
                  <c:v>0</c:v>
                </c:pt>
                <c:pt idx="17">
                  <c:v>0</c:v>
                </c:pt>
                <c:pt idx="18">
                  <c:v>3</c:v>
                </c:pt>
                <c:pt idx="19">
                  <c:v>3</c:v>
                </c:pt>
                <c:pt idx="20">
                  <c:v>0</c:v>
                </c:pt>
                <c:pt idx="21">
                  <c:v>0</c:v>
                </c:pt>
                <c:pt idx="22">
                  <c:v>1</c:v>
                </c:pt>
                <c:pt idx="23">
                  <c:v>1</c:v>
                </c:pt>
                <c:pt idx="24">
                  <c:v>1</c:v>
                </c:pt>
                <c:pt idx="25">
                  <c:v>1</c:v>
                </c:pt>
                <c:pt idx="26">
                  <c:v>3</c:v>
                </c:pt>
                <c:pt idx="27">
                  <c:v>3</c:v>
                </c:pt>
                <c:pt idx="28">
                  <c:v>2</c:v>
                </c:pt>
                <c:pt idx="29">
                  <c:v>0</c:v>
                </c:pt>
                <c:pt idx="30">
                  <c:v>2</c:v>
                </c:pt>
                <c:pt idx="31">
                  <c:v>0</c:v>
                </c:pt>
                <c:pt idx="32">
                  <c:v>0</c:v>
                </c:pt>
                <c:pt idx="33">
                  <c:v>0</c:v>
                </c:pt>
                <c:pt idx="34">
                  <c:v>0</c:v>
                </c:pt>
                <c:pt idx="35">
                  <c:v>1</c:v>
                </c:pt>
                <c:pt idx="36">
                  <c:v>0</c:v>
                </c:pt>
                <c:pt idx="37">
                  <c:v>0</c:v>
                </c:pt>
                <c:pt idx="38">
                  <c:v>3</c:v>
                </c:pt>
                <c:pt idx="39">
                  <c:v>2</c:v>
                </c:pt>
                <c:pt idx="40">
                  <c:v>2</c:v>
                </c:pt>
              </c:numCache>
            </c:numRef>
          </c:val>
          <c:smooth val="0"/>
        </c:ser>
        <c:ser>
          <c:idx val="9"/>
          <c:order val="9"/>
          <c:tx>
            <c:strRef>
              <c:f>'Stats par créateur'!$A$480</c:f>
              <c:strCache>
                <c:ptCount val="1"/>
                <c:pt idx="0">
                  <c:v>Hudson soft</c:v>
                </c:pt>
              </c:strCache>
            </c:strRef>
          </c:tx>
          <c:spPr>
            <a:solidFill>
              <a:srgbClr val="ff950e"/>
            </a:solidFill>
            <a:ln w="28800">
              <a:solidFill>
                <a:srgbClr val="ff950e"/>
              </a:solidFill>
              <a:round/>
            </a:ln>
          </c:spPr>
          <c:marker>
            <c:symbol val="squar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créateur'!$B$480:$AP$480</c:f>
              <c:numCache>
                <c:formatCode>General</c:formatCode>
                <c:ptCount val="41"/>
                <c:pt idx="0">
                  <c:v>0</c:v>
                </c:pt>
                <c:pt idx="1">
                  <c:v>0</c:v>
                </c:pt>
                <c:pt idx="2">
                  <c:v>0</c:v>
                </c:pt>
                <c:pt idx="3">
                  <c:v>0</c:v>
                </c:pt>
                <c:pt idx="4">
                  <c:v>1</c:v>
                </c:pt>
                <c:pt idx="5">
                  <c:v>0</c:v>
                </c:pt>
                <c:pt idx="6">
                  <c:v>0</c:v>
                </c:pt>
                <c:pt idx="7">
                  <c:v>0</c:v>
                </c:pt>
                <c:pt idx="8">
                  <c:v>3</c:v>
                </c:pt>
                <c:pt idx="9">
                  <c:v>3</c:v>
                </c:pt>
                <c:pt idx="10">
                  <c:v>1</c:v>
                </c:pt>
                <c:pt idx="11">
                  <c:v>0</c:v>
                </c:pt>
                <c:pt idx="12">
                  <c:v>3</c:v>
                </c:pt>
                <c:pt idx="13">
                  <c:v>2</c:v>
                </c:pt>
                <c:pt idx="14">
                  <c:v>3</c:v>
                </c:pt>
                <c:pt idx="15">
                  <c:v>0</c:v>
                </c:pt>
                <c:pt idx="16">
                  <c:v>1</c:v>
                </c:pt>
                <c:pt idx="17">
                  <c:v>0</c:v>
                </c:pt>
                <c:pt idx="18">
                  <c:v>1</c:v>
                </c:pt>
                <c:pt idx="19">
                  <c:v>0</c:v>
                </c:pt>
                <c:pt idx="20">
                  <c:v>2</c:v>
                </c:pt>
                <c:pt idx="21">
                  <c:v>0</c:v>
                </c:pt>
                <c:pt idx="22">
                  <c:v>1</c:v>
                </c:pt>
                <c:pt idx="23">
                  <c:v>0</c:v>
                </c:pt>
                <c:pt idx="24">
                  <c:v>2</c:v>
                </c:pt>
                <c:pt idx="25">
                  <c:v>1</c:v>
                </c:pt>
                <c:pt idx="26">
                  <c:v>2</c:v>
                </c:pt>
                <c:pt idx="27">
                  <c:v>2</c:v>
                </c:pt>
                <c:pt idx="28">
                  <c:v>1</c:v>
                </c:pt>
                <c:pt idx="29">
                  <c:v>1</c:v>
                </c:pt>
                <c:pt idx="30">
                  <c:v>0</c:v>
                </c:pt>
                <c:pt idx="31">
                  <c:v>0</c:v>
                </c:pt>
                <c:pt idx="32">
                  <c:v>0</c:v>
                </c:pt>
                <c:pt idx="33">
                  <c:v>0</c:v>
                </c:pt>
                <c:pt idx="34">
                  <c:v>0</c:v>
                </c:pt>
                <c:pt idx="35">
                  <c:v>0</c:v>
                </c:pt>
                <c:pt idx="36">
                  <c:v>0</c:v>
                </c:pt>
                <c:pt idx="37">
                  <c:v>0</c:v>
                </c:pt>
                <c:pt idx="38">
                  <c:v>0</c:v>
                </c:pt>
                <c:pt idx="39">
                  <c:v>0</c:v>
                </c:pt>
                <c:pt idx="40">
                  <c:v>0</c:v>
                </c:pt>
              </c:numCache>
            </c:numRef>
          </c:val>
          <c:smooth val="0"/>
        </c:ser>
        <c:ser>
          <c:idx val="10"/>
          <c:order val="10"/>
          <c:tx>
            <c:strRef>
              <c:f>'Stats par créateur'!$A$510</c:f>
              <c:strCache>
                <c:ptCount val="1"/>
                <c:pt idx="0">
                  <c:v>Electronic arts</c:v>
                </c:pt>
              </c:strCache>
            </c:strRef>
          </c:tx>
          <c:spPr>
            <a:solidFill>
              <a:srgbClr val="c5000b"/>
            </a:solidFill>
            <a:ln w="28800">
              <a:solidFill>
                <a:srgbClr val="c5000b"/>
              </a:solidFill>
              <a:round/>
            </a:ln>
          </c:spPr>
          <c:marker>
            <c:symbol val="x"/>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créateur'!$B$510:$AP$510</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1</c:v>
                </c:pt>
                <c:pt idx="12">
                  <c:v>2</c:v>
                </c:pt>
                <c:pt idx="13">
                  <c:v>0</c:v>
                </c:pt>
                <c:pt idx="14">
                  <c:v>0</c:v>
                </c:pt>
                <c:pt idx="15">
                  <c:v>1</c:v>
                </c:pt>
                <c:pt idx="16">
                  <c:v>0</c:v>
                </c:pt>
                <c:pt idx="17">
                  <c:v>0</c:v>
                </c:pt>
                <c:pt idx="18">
                  <c:v>0</c:v>
                </c:pt>
                <c:pt idx="19">
                  <c:v>0</c:v>
                </c:pt>
                <c:pt idx="20">
                  <c:v>0</c:v>
                </c:pt>
                <c:pt idx="21">
                  <c:v>1</c:v>
                </c:pt>
                <c:pt idx="22">
                  <c:v>1</c:v>
                </c:pt>
                <c:pt idx="23">
                  <c:v>0</c:v>
                </c:pt>
                <c:pt idx="24">
                  <c:v>2</c:v>
                </c:pt>
                <c:pt idx="25">
                  <c:v>0</c:v>
                </c:pt>
                <c:pt idx="26">
                  <c:v>2</c:v>
                </c:pt>
                <c:pt idx="27">
                  <c:v>0</c:v>
                </c:pt>
                <c:pt idx="28">
                  <c:v>3</c:v>
                </c:pt>
                <c:pt idx="29">
                  <c:v>3</c:v>
                </c:pt>
                <c:pt idx="30">
                  <c:v>1</c:v>
                </c:pt>
                <c:pt idx="31">
                  <c:v>3</c:v>
                </c:pt>
                <c:pt idx="32">
                  <c:v>2</c:v>
                </c:pt>
                <c:pt idx="33">
                  <c:v>0</c:v>
                </c:pt>
                <c:pt idx="34">
                  <c:v>1</c:v>
                </c:pt>
                <c:pt idx="35">
                  <c:v>2</c:v>
                </c:pt>
                <c:pt idx="36">
                  <c:v>1</c:v>
                </c:pt>
                <c:pt idx="37">
                  <c:v>0</c:v>
                </c:pt>
                <c:pt idx="38">
                  <c:v>0</c:v>
                </c:pt>
                <c:pt idx="39">
                  <c:v>0</c:v>
                </c:pt>
                <c:pt idx="40">
                  <c:v>0</c:v>
                </c:pt>
              </c:numCache>
            </c:numRef>
          </c:val>
          <c:smooth val="0"/>
        </c:ser>
        <c:ser>
          <c:idx val="11"/>
          <c:order val="11"/>
          <c:tx>
            <c:strRef>
              <c:f>'Stats par créateur'!$A$522</c:f>
              <c:strCache>
                <c:ptCount val="1"/>
                <c:pt idx="0">
                  <c:v/>
                </c:pt>
              </c:strCache>
            </c:strRef>
          </c:tx>
          <c:spPr>
            <a:solidFill>
              <a:srgbClr val="0084d1"/>
            </a:solidFill>
            <a:ln w="28800">
              <a:solidFill>
                <a:srgbClr val="0084d1"/>
              </a:solidFill>
              <a:round/>
            </a:ln>
          </c:spPr>
          <c:marker>
            <c:symbol val="plus"/>
            <c:size val="8"/>
            <c:spPr>
              <a:solidFill>
                <a:srgbClr val="0084d1"/>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créateur'!$B$522:$AP$522</c:f>
              <c:numCache>
                <c:formatCode>General</c:formatCode>
                <c:ptCount val="0"/>
              </c:numCache>
            </c:numRef>
          </c:val>
          <c:smooth val="0"/>
        </c:ser>
        <c:ser>
          <c:idx val="12"/>
          <c:order val="12"/>
          <c:tx>
            <c:strRef>
              <c:f>'Stats par créateur'!$A$549</c:f>
              <c:strCache>
                <c:ptCount val="1"/>
                <c:pt idx="0">
                  <c:v/>
                </c:pt>
              </c:strCache>
            </c:strRef>
          </c:tx>
          <c:spPr>
            <a:solidFill>
              <a:srgbClr val="004586"/>
            </a:solidFill>
            <a:ln w="28800">
              <a:solidFill>
                <a:srgbClr val="004586"/>
              </a:solidFill>
              <a:round/>
            </a:ln>
          </c:spPr>
          <c:marker>
            <c:symbol val="square"/>
            <c:size val="8"/>
            <c:spPr>
              <a:solidFill>
                <a:srgbClr val="004586"/>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créateur'!$B$549:$AP$549</c:f>
              <c:numCache>
                <c:formatCode>General</c:formatCode>
                <c:ptCount val="0"/>
              </c:numCache>
            </c:numRef>
          </c:val>
          <c:smooth val="0"/>
        </c:ser>
        <c:ser>
          <c:idx val="13"/>
          <c:order val="13"/>
          <c:tx>
            <c:strRef>
              <c:f>'Stats par créateur'!$A$574</c:f>
              <c:strCache>
                <c:ptCount val="1"/>
                <c:pt idx="0">
                  <c:v/>
                </c:pt>
              </c:strCache>
            </c:strRef>
          </c:tx>
          <c:spPr>
            <a:solidFill>
              <a:srgbClr val="ff420e"/>
            </a:solidFill>
            <a:ln w="28800">
              <a:solidFill>
                <a:srgbClr val="ff420e"/>
              </a:solidFill>
              <a:round/>
            </a:ln>
          </c:spPr>
          <c:marker>
            <c:symbol val="dash"/>
            <c:size val="8"/>
            <c:spPr>
              <a:solidFill>
                <a:srgbClr val="ff420e"/>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créateur'!$B$574:$AP$574</c:f>
              <c:numCache>
                <c:formatCode>General</c:formatCode>
                <c:ptCount val="0"/>
              </c:numCache>
            </c:numRef>
          </c:val>
          <c:smooth val="0"/>
        </c:ser>
        <c:ser>
          <c:idx val="14"/>
          <c:order val="14"/>
          <c:tx>
            <c:strRef>
              <c:f>'Stats par créateur'!$A$672</c:f>
              <c:strCache>
                <c:ptCount val="1"/>
                <c:pt idx="0">
                  <c:v/>
                </c:pt>
              </c:strCache>
            </c:strRef>
          </c:tx>
          <c:spPr>
            <a:solidFill>
              <a:srgbClr val="ffd320"/>
            </a:solidFill>
            <a:ln w="28800">
              <a:solidFill>
                <a:srgbClr val="ffd320"/>
              </a:solidFill>
              <a:round/>
            </a:ln>
          </c:spPr>
          <c:marker>
            <c:symbol val="square"/>
            <c:size val="8"/>
            <c:spPr>
              <a:solidFill>
                <a:srgbClr val="ffd320"/>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créateur'!$B$672:$AP$672</c:f>
              <c:numCache>
                <c:formatCode>General</c:formatCode>
                <c:ptCount val="0"/>
              </c:numCache>
            </c:numRef>
          </c:val>
          <c:smooth val="0"/>
        </c:ser>
        <c:ser>
          <c:idx val="15"/>
          <c:order val="15"/>
          <c:tx>
            <c:strRef>
              <c:f>'Stats par créateur'!$A$571</c:f>
              <c:strCache>
                <c:ptCount val="1"/>
                <c:pt idx="0">
                  <c:v/>
                </c:pt>
              </c:strCache>
            </c:strRef>
          </c:tx>
          <c:spPr>
            <a:solidFill>
              <a:srgbClr val="579d1c"/>
            </a:solidFill>
            <a:ln w="28800">
              <a:solidFill>
                <a:srgbClr val="579d1c"/>
              </a:solidFill>
              <a:round/>
            </a:ln>
          </c:spPr>
          <c:marker>
            <c:symbol val="square"/>
            <c:size val="8"/>
            <c:spPr>
              <a:solidFill>
                <a:srgbClr val="579d1c"/>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créateur'!$B$571:$AP$571</c:f>
              <c:numCache>
                <c:formatCode>General</c:formatCode>
                <c:ptCount val="0"/>
              </c:numCache>
            </c:numRef>
          </c:val>
          <c:smooth val="0"/>
        </c:ser>
        <c:ser>
          <c:idx val="16"/>
          <c:order val="16"/>
          <c:tx>
            <c:strRef>
              <c:f>'Stats par créateur'!$A$590</c:f>
              <c:strCache>
                <c:ptCount val="1"/>
                <c:pt idx="0">
                  <c:v>Sony</c:v>
                </c:pt>
              </c:strCache>
            </c:strRef>
          </c:tx>
          <c:spPr>
            <a:solidFill>
              <a:srgbClr val="7e0021"/>
            </a:solidFill>
            <a:ln w="28800">
              <a:solidFill>
                <a:srgbClr val="7e0021"/>
              </a:solidFill>
              <a:round/>
            </a:ln>
          </c:spPr>
          <c:marker>
            <c:symbol val="squar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créateur'!$B$590:$AP$590</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1</c:v>
                </c:pt>
                <c:pt idx="17">
                  <c:v>0</c:v>
                </c:pt>
                <c:pt idx="18">
                  <c:v>1</c:v>
                </c:pt>
                <c:pt idx="19">
                  <c:v>0</c:v>
                </c:pt>
                <c:pt idx="20">
                  <c:v>0</c:v>
                </c:pt>
                <c:pt idx="21">
                  <c:v>1</c:v>
                </c:pt>
                <c:pt idx="22">
                  <c:v>4</c:v>
                </c:pt>
                <c:pt idx="23">
                  <c:v>0</c:v>
                </c:pt>
                <c:pt idx="24">
                  <c:v>2</c:v>
                </c:pt>
                <c:pt idx="25">
                  <c:v>2</c:v>
                </c:pt>
                <c:pt idx="26">
                  <c:v>1</c:v>
                </c:pt>
                <c:pt idx="27">
                  <c:v>5</c:v>
                </c:pt>
                <c:pt idx="28">
                  <c:v>2</c:v>
                </c:pt>
                <c:pt idx="29">
                  <c:v>1</c:v>
                </c:pt>
                <c:pt idx="30">
                  <c:v>1</c:v>
                </c:pt>
                <c:pt idx="31">
                  <c:v>3</c:v>
                </c:pt>
                <c:pt idx="32">
                  <c:v>4</c:v>
                </c:pt>
                <c:pt idx="33">
                  <c:v>0</c:v>
                </c:pt>
                <c:pt idx="34">
                  <c:v>1</c:v>
                </c:pt>
                <c:pt idx="35">
                  <c:v>2</c:v>
                </c:pt>
                <c:pt idx="36">
                  <c:v>5</c:v>
                </c:pt>
                <c:pt idx="37">
                  <c:v>3</c:v>
                </c:pt>
                <c:pt idx="38">
                  <c:v>3</c:v>
                </c:pt>
                <c:pt idx="39">
                  <c:v>0</c:v>
                </c:pt>
                <c:pt idx="40">
                  <c:v>0</c:v>
                </c:pt>
              </c:numCache>
            </c:numRef>
          </c:val>
          <c:smooth val="0"/>
        </c:ser>
        <c:ser>
          <c:idx val="17"/>
          <c:order val="17"/>
          <c:tx>
            <c:strRef>
              <c:f>'Stats par créateur'!$A$609</c:f>
              <c:strCache>
                <c:ptCount val="1"/>
                <c:pt idx="0">
                  <c:v/>
                </c:pt>
              </c:strCache>
            </c:strRef>
          </c:tx>
          <c:spPr>
            <a:solidFill>
              <a:srgbClr val="83caff"/>
            </a:solidFill>
            <a:ln w="28800">
              <a:solidFill>
                <a:srgbClr val="83caff"/>
              </a:solidFill>
              <a:round/>
            </a:ln>
          </c:spPr>
          <c:marker>
            <c:symbol val="square"/>
            <c:size val="8"/>
            <c:spPr>
              <a:solidFill>
                <a:srgbClr val="83caff"/>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créateur'!$B$609:$AP$609</c:f>
              <c:numCache>
                <c:formatCode>General</c:formatCode>
                <c:ptCount val="0"/>
              </c:numCache>
            </c:numRef>
          </c:val>
          <c:smooth val="0"/>
        </c:ser>
        <c:ser>
          <c:idx val="18"/>
          <c:order val="18"/>
          <c:tx>
            <c:strRef>
              <c:f>'Stats par créateur'!$A$628</c:f>
              <c:strCache>
                <c:ptCount val="1"/>
                <c:pt idx="0">
                  <c:v/>
                </c:pt>
              </c:strCache>
            </c:strRef>
          </c:tx>
          <c:spPr>
            <a:solidFill>
              <a:srgbClr val="314004"/>
            </a:solidFill>
            <a:ln w="28800">
              <a:solidFill>
                <a:srgbClr val="314004"/>
              </a:solidFill>
              <a:round/>
            </a:ln>
          </c:spPr>
          <c:marker>
            <c:symbol val="square"/>
            <c:size val="8"/>
            <c:spPr>
              <a:solidFill>
                <a:srgbClr val="314004"/>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créateur'!$B$628:$AP$628</c:f>
              <c:numCache>
                <c:formatCode>General</c:formatCode>
                <c:ptCount val="0"/>
              </c:numCache>
            </c:numRef>
          </c:val>
          <c:smooth val="0"/>
        </c:ser>
        <c:ser>
          <c:idx val="19"/>
          <c:order val="19"/>
          <c:tx>
            <c:strRef>
              <c:f>'Stats par créateur'!$A$696</c:f>
              <c:strCache>
                <c:ptCount val="1"/>
                <c:pt idx="0">
                  <c:v/>
                </c:pt>
              </c:strCache>
            </c:strRef>
          </c:tx>
          <c:spPr>
            <a:solidFill>
              <a:srgbClr val="aecf00"/>
            </a:solidFill>
            <a:ln w="28800">
              <a:solidFill>
                <a:srgbClr val="aecf00"/>
              </a:solidFill>
              <a:round/>
            </a:ln>
          </c:spPr>
          <c:marker>
            <c:symbol val="square"/>
            <c:size val="8"/>
            <c:spPr>
              <a:solidFill>
                <a:srgbClr val="aecf00"/>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créateur'!$B$696:$AP$696</c:f>
              <c:numCache>
                <c:formatCode>General</c:formatCode>
                <c:ptCount val="0"/>
              </c:numCache>
            </c:numRef>
          </c:val>
          <c:smooth val="0"/>
        </c:ser>
        <c:ser>
          <c:idx val="20"/>
          <c:order val="20"/>
          <c:tx>
            <c:strRef>
              <c:f>'Stats par créateur'!$A$713</c:f>
              <c:strCache>
                <c:ptCount val="1"/>
                <c:pt idx="0">
                  <c:v/>
                </c:pt>
              </c:strCache>
            </c:strRef>
          </c:tx>
          <c:spPr>
            <a:solidFill>
              <a:srgbClr val="4b1f6f"/>
            </a:solidFill>
            <a:ln w="28800">
              <a:solidFill>
                <a:srgbClr val="4b1f6f"/>
              </a:solidFill>
              <a:round/>
            </a:ln>
          </c:spPr>
          <c:marker>
            <c:symbol val="square"/>
            <c:size val="8"/>
            <c:spPr>
              <a:solidFill>
                <a:srgbClr val="4b1f6f"/>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créateur'!$B$713:$AP$713</c:f>
              <c:numCache>
                <c:formatCode>General</c:formatCode>
                <c:ptCount val="0"/>
              </c:numCache>
            </c:numRef>
          </c:val>
          <c:smooth val="0"/>
        </c:ser>
        <c:ser>
          <c:idx val="21"/>
          <c:order val="21"/>
          <c:tx>
            <c:strRef>
              <c:f>'Stats par créateur'!$A$714</c:f>
              <c:strCache>
                <c:ptCount val="1"/>
                <c:pt idx="0">
                  <c:v/>
                </c:pt>
              </c:strCache>
            </c:strRef>
          </c:tx>
          <c:spPr>
            <a:solidFill>
              <a:srgbClr val="ff950e"/>
            </a:solidFill>
            <a:ln w="28800">
              <a:solidFill>
                <a:srgbClr val="ff950e"/>
              </a:solidFill>
              <a:round/>
            </a:ln>
          </c:spPr>
          <c:marker>
            <c:symbol val="square"/>
            <c:size val="8"/>
            <c:spPr>
              <a:solidFill>
                <a:srgbClr val="ff950e"/>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créateur'!$B$714:$AP$714</c:f>
              <c:numCache>
                <c:formatCode>General</c:formatCode>
                <c:ptCount val="0"/>
              </c:numCache>
            </c:numRef>
          </c:val>
          <c:smooth val="0"/>
        </c:ser>
        <c:ser>
          <c:idx val="22"/>
          <c:order val="22"/>
          <c:tx>
            <c:strRef>
              <c:f>'Stats par créateur'!$A$745</c:f>
              <c:strCache>
                <c:ptCount val="1"/>
                <c:pt idx="0">
                  <c:v/>
                </c:pt>
              </c:strCache>
            </c:strRef>
          </c:tx>
          <c:spPr>
            <a:solidFill>
              <a:srgbClr val="c5000b"/>
            </a:solidFill>
            <a:ln w="28800">
              <a:solidFill>
                <a:srgbClr val="c5000b"/>
              </a:solidFill>
              <a:round/>
            </a:ln>
          </c:spPr>
          <c:marker>
            <c:symbol val="square"/>
            <c:size val="8"/>
            <c:spPr>
              <a:solidFill>
                <a:srgbClr val="c5000b"/>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créateur'!$B$745:$AP$745</c:f>
              <c:numCache>
                <c:formatCode>General</c:formatCode>
                <c:ptCount val="0"/>
              </c:numCache>
            </c:numRef>
          </c:val>
          <c:smooth val="0"/>
        </c:ser>
        <c:ser>
          <c:idx val="23"/>
          <c:order val="23"/>
          <c:tx>
            <c:strRef>
              <c:f>'Stats par créateur'!$A$755</c:f>
              <c:strCache>
                <c:ptCount val="1"/>
                <c:pt idx="0">
                  <c:v/>
                </c:pt>
              </c:strCache>
            </c:strRef>
          </c:tx>
          <c:spPr>
            <a:solidFill>
              <a:srgbClr val="0084d1"/>
            </a:solidFill>
            <a:ln w="28800">
              <a:solidFill>
                <a:srgbClr val="0084d1"/>
              </a:solidFill>
              <a:round/>
            </a:ln>
          </c:spPr>
          <c:marker>
            <c:symbol val="square"/>
            <c:size val="8"/>
            <c:spPr>
              <a:solidFill>
                <a:srgbClr val="0084d1"/>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créateur'!$B$755:$AP$755</c:f>
              <c:numCache>
                <c:formatCode>General</c:formatCode>
                <c:ptCount val="0"/>
              </c:numCache>
            </c:numRef>
          </c:val>
          <c:smooth val="0"/>
        </c:ser>
        <c:ser>
          <c:idx val="24"/>
          <c:order val="24"/>
          <c:tx>
            <c:strRef>
              <c:f>'Stats par créateur'!$A$789</c:f>
              <c:strCache>
                <c:ptCount val="1"/>
                <c:pt idx="0">
                  <c:v/>
                </c:pt>
              </c:strCache>
            </c:strRef>
          </c:tx>
          <c:spPr>
            <a:solidFill>
              <a:srgbClr val="004586"/>
            </a:solidFill>
            <a:ln w="28800">
              <a:solidFill>
                <a:srgbClr val="004586"/>
              </a:solidFill>
              <a:round/>
            </a:ln>
          </c:spPr>
          <c:marker>
            <c:symbol val="square"/>
            <c:size val="8"/>
            <c:spPr>
              <a:solidFill>
                <a:srgbClr val="004586"/>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créateur'!$B$789:$AP$789</c:f>
              <c:numCache>
                <c:formatCode>General</c:formatCode>
                <c:ptCount val="0"/>
              </c:numCache>
            </c:numRef>
          </c:val>
          <c:smooth val="0"/>
        </c:ser>
        <c:ser>
          <c:idx val="25"/>
          <c:order val="25"/>
          <c:tx>
            <c:strRef>
              <c:f>'Stats par créateur'!$A$790</c:f>
              <c:strCache>
                <c:ptCount val="1"/>
                <c:pt idx="0">
                  <c:v/>
                </c:pt>
              </c:strCache>
            </c:strRef>
          </c:tx>
          <c:spPr>
            <a:solidFill>
              <a:srgbClr val="ff420e"/>
            </a:solidFill>
            <a:ln w="28800">
              <a:solidFill>
                <a:srgbClr val="ff420e"/>
              </a:solidFill>
              <a:round/>
            </a:ln>
          </c:spPr>
          <c:marker>
            <c:symbol val="square"/>
            <c:size val="8"/>
            <c:spPr>
              <a:solidFill>
                <a:srgbClr val="ff420e"/>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créateur'!$B$790:$AP$790</c:f>
              <c:numCache>
                <c:formatCode>General</c:formatCode>
                <c:ptCount val="0"/>
              </c:numCache>
            </c:numRef>
          </c:val>
          <c:smooth val="0"/>
        </c:ser>
        <c:ser>
          <c:idx val="26"/>
          <c:order val="26"/>
          <c:tx>
            <c:strRef>
              <c:f>'Stats par créateur'!$A$798</c:f>
              <c:strCache>
                <c:ptCount val="1"/>
                <c:pt idx="0">
                  <c:v/>
                </c:pt>
              </c:strCache>
            </c:strRef>
          </c:tx>
          <c:spPr>
            <a:solidFill>
              <a:srgbClr val="ffd320"/>
            </a:solidFill>
            <a:ln w="28800">
              <a:solidFill>
                <a:srgbClr val="ffd320"/>
              </a:solidFill>
              <a:round/>
            </a:ln>
          </c:spPr>
          <c:marker>
            <c:symbol val="square"/>
            <c:size val="8"/>
            <c:spPr>
              <a:solidFill>
                <a:srgbClr val="ffd320"/>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créateur'!$B$798:$AP$798</c:f>
              <c:numCache>
                <c:formatCode>General</c:formatCode>
                <c:ptCount val="0"/>
              </c:numCache>
            </c:numRef>
          </c:val>
          <c:smooth val="0"/>
        </c:ser>
        <c:ser>
          <c:idx val="27"/>
          <c:order val="27"/>
          <c:tx>
            <c:strRef>
              <c:f>'Stats par créateur'!$A$830</c:f>
              <c:strCache>
                <c:ptCount val="1"/>
                <c:pt idx="0">
                  <c:v/>
                </c:pt>
              </c:strCache>
            </c:strRef>
          </c:tx>
          <c:spPr>
            <a:solidFill>
              <a:srgbClr val="579d1c"/>
            </a:solidFill>
            <a:ln w="28800">
              <a:solidFill>
                <a:srgbClr val="579d1c"/>
              </a:solidFill>
              <a:round/>
            </a:ln>
          </c:spPr>
          <c:marker>
            <c:symbol val="square"/>
            <c:size val="8"/>
            <c:spPr>
              <a:solidFill>
                <a:srgbClr val="579d1c"/>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créateur'!$B$830:$AP$830</c:f>
              <c:numCache>
                <c:formatCode>General</c:formatCode>
                <c:ptCount val="0"/>
              </c:numCache>
            </c:numRef>
          </c:val>
          <c:smooth val="0"/>
        </c:ser>
        <c:ser>
          <c:idx val="28"/>
          <c:order val="28"/>
          <c:tx>
            <c:strRef>
              <c:f>'Stats par créateur'!$A$831</c:f>
              <c:strCache>
                <c:ptCount val="1"/>
                <c:pt idx="0">
                  <c:v/>
                </c:pt>
              </c:strCache>
            </c:strRef>
          </c:tx>
          <c:spPr>
            <a:solidFill>
              <a:srgbClr val="7e0021"/>
            </a:solidFill>
            <a:ln w="28800">
              <a:solidFill>
                <a:srgbClr val="7e0021"/>
              </a:solidFill>
              <a:round/>
            </a:ln>
          </c:spPr>
          <c:marker>
            <c:symbol val="square"/>
            <c:size val="8"/>
            <c:spPr>
              <a:solidFill>
                <a:srgbClr val="7e0021"/>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créateur'!$B$831:$AP$831</c:f>
              <c:numCache>
                <c:formatCode>General</c:formatCode>
                <c:ptCount val="0"/>
              </c:numCache>
            </c:numRef>
          </c:val>
          <c:smooth val="0"/>
        </c:ser>
        <c:ser>
          <c:idx val="29"/>
          <c:order val="29"/>
          <c:tx>
            <c:strRef>
              <c:f>'Stats par créateur'!$A$833</c:f>
              <c:strCache>
                <c:ptCount val="1"/>
                <c:pt idx="0">
                  <c:v/>
                </c:pt>
              </c:strCache>
            </c:strRef>
          </c:tx>
          <c:spPr>
            <a:solidFill>
              <a:srgbClr val="83caff"/>
            </a:solidFill>
            <a:ln w="28800">
              <a:solidFill>
                <a:srgbClr val="83caff"/>
              </a:solidFill>
              <a:round/>
            </a:ln>
          </c:spPr>
          <c:marker>
            <c:symbol val="square"/>
            <c:size val="8"/>
            <c:spPr>
              <a:solidFill>
                <a:srgbClr val="83caff"/>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créateur'!$B$833:$AP$833</c:f>
              <c:numCache>
                <c:formatCode>General</c:formatCode>
                <c:ptCount val="0"/>
              </c:numCache>
            </c:numRef>
          </c:val>
          <c:smooth val="0"/>
        </c:ser>
        <c:ser>
          <c:idx val="30"/>
          <c:order val="30"/>
          <c:tx>
            <c:strRef>
              <c:f>'Stats par créateur'!$A$869</c:f>
              <c:strCache>
                <c:ptCount val="1"/>
                <c:pt idx="0">
                  <c:v/>
                </c:pt>
              </c:strCache>
            </c:strRef>
          </c:tx>
          <c:spPr>
            <a:solidFill>
              <a:srgbClr val="314004"/>
            </a:solidFill>
            <a:ln w="28800">
              <a:solidFill>
                <a:srgbClr val="314004"/>
              </a:solidFill>
              <a:round/>
            </a:ln>
          </c:spPr>
          <c:marker>
            <c:symbol val="square"/>
            <c:size val="8"/>
            <c:spPr>
              <a:solidFill>
                <a:srgbClr val="314004"/>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créateur'!$B$869:$AP$869</c:f>
              <c:numCache>
                <c:formatCode>General</c:formatCode>
                <c:ptCount val="0"/>
              </c:numCache>
            </c:numRef>
          </c:val>
          <c:smooth val="0"/>
        </c:ser>
        <c:ser>
          <c:idx val="31"/>
          <c:order val="31"/>
          <c:tx>
            <c:strRef>
              <c:f>'Stats par créateur'!$A$870</c:f>
              <c:strCache>
                <c:ptCount val="1"/>
                <c:pt idx="0">
                  <c:v/>
                </c:pt>
              </c:strCache>
            </c:strRef>
          </c:tx>
          <c:spPr>
            <a:solidFill>
              <a:srgbClr val="aecf00"/>
            </a:solidFill>
            <a:ln w="28800">
              <a:solidFill>
                <a:srgbClr val="aecf00"/>
              </a:solidFill>
              <a:round/>
            </a:ln>
          </c:spPr>
          <c:marker>
            <c:symbol val="square"/>
            <c:size val="8"/>
            <c:spPr>
              <a:solidFill>
                <a:srgbClr val="aecf00"/>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créateur'!$B$870:$AP$870</c:f>
              <c:numCache>
                <c:formatCode>General</c:formatCode>
                <c:ptCount val="0"/>
              </c:numCache>
            </c:numRef>
          </c:val>
          <c:smooth val="0"/>
        </c:ser>
        <c:ser>
          <c:idx val="32"/>
          <c:order val="32"/>
          <c:tx>
            <c:strRef>
              <c:f>'Stats par créateur'!$A$872</c:f>
              <c:strCache>
                <c:ptCount val="1"/>
                <c:pt idx="0">
                  <c:v/>
                </c:pt>
              </c:strCache>
            </c:strRef>
          </c:tx>
          <c:spPr>
            <a:solidFill>
              <a:srgbClr val="4b1f6f"/>
            </a:solidFill>
            <a:ln w="28800">
              <a:solidFill>
                <a:srgbClr val="4b1f6f"/>
              </a:solidFill>
              <a:round/>
            </a:ln>
          </c:spPr>
          <c:marker>
            <c:symbol val="square"/>
            <c:size val="8"/>
            <c:spPr>
              <a:solidFill>
                <a:srgbClr val="4b1f6f"/>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créateur'!$B$872:$AP$872</c:f>
              <c:numCache>
                <c:formatCode>General</c:formatCode>
                <c:ptCount val="0"/>
              </c:numCache>
            </c:numRef>
          </c:val>
          <c:smooth val="0"/>
        </c:ser>
        <c:ser>
          <c:idx val="33"/>
          <c:order val="33"/>
          <c:tx>
            <c:strRef>
              <c:f>'Stats par créateur'!$A$878</c:f>
              <c:strCache>
                <c:ptCount val="1"/>
                <c:pt idx="0">
                  <c:v/>
                </c:pt>
              </c:strCache>
            </c:strRef>
          </c:tx>
          <c:spPr>
            <a:solidFill>
              <a:srgbClr val="ff950e"/>
            </a:solidFill>
            <a:ln w="28800">
              <a:solidFill>
                <a:srgbClr val="ff950e"/>
              </a:solidFill>
              <a:round/>
            </a:ln>
          </c:spPr>
          <c:marker>
            <c:symbol val="square"/>
            <c:size val="8"/>
            <c:spPr>
              <a:solidFill>
                <a:srgbClr val="ff950e"/>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créateur'!$B$878:$AP$878</c:f>
              <c:numCache>
                <c:formatCode>General</c:formatCode>
                <c:ptCount val="0"/>
              </c:numCache>
            </c:numRef>
          </c:val>
          <c:smooth val="0"/>
        </c:ser>
        <c:ser>
          <c:idx val="34"/>
          <c:order val="34"/>
          <c:tx>
            <c:strRef>
              <c:f>'Stats par créateur'!$A$879</c:f>
              <c:strCache>
                <c:ptCount val="1"/>
                <c:pt idx="0">
                  <c:v/>
                </c:pt>
              </c:strCache>
            </c:strRef>
          </c:tx>
          <c:spPr>
            <a:solidFill>
              <a:srgbClr val="c5000b"/>
            </a:solidFill>
            <a:ln w="28800">
              <a:solidFill>
                <a:srgbClr val="c5000b"/>
              </a:solidFill>
              <a:round/>
            </a:ln>
          </c:spPr>
          <c:marker>
            <c:symbol val="square"/>
            <c:size val="8"/>
            <c:spPr>
              <a:solidFill>
                <a:srgbClr val="c5000b"/>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créateur'!$B$879:$AP$879</c:f>
              <c:numCache>
                <c:formatCode>General</c:formatCode>
                <c:ptCount val="0"/>
              </c:numCache>
            </c:numRef>
          </c:val>
          <c:smooth val="0"/>
        </c:ser>
        <c:ser>
          <c:idx val="35"/>
          <c:order val="35"/>
          <c:tx>
            <c:strRef>
              <c:f>'Stats par créateur'!$A$885</c:f>
              <c:strCache>
                <c:ptCount val="1"/>
                <c:pt idx="0">
                  <c:v/>
                </c:pt>
              </c:strCache>
            </c:strRef>
          </c:tx>
          <c:spPr>
            <a:solidFill>
              <a:srgbClr val="0084d1"/>
            </a:solidFill>
            <a:ln w="28800">
              <a:solidFill>
                <a:srgbClr val="0084d1"/>
              </a:solidFill>
              <a:round/>
            </a:ln>
          </c:spPr>
          <c:marker>
            <c:symbol val="square"/>
            <c:size val="8"/>
            <c:spPr>
              <a:solidFill>
                <a:srgbClr val="0084d1"/>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créateur'!$B$885:$AP$885</c:f>
              <c:numCache>
                <c:formatCode>General</c:formatCode>
                <c:ptCount val="0"/>
              </c:numCache>
            </c:numRef>
          </c:val>
          <c:smooth val="0"/>
        </c:ser>
        <c:ser>
          <c:idx val="36"/>
          <c:order val="36"/>
          <c:tx>
            <c:strRef>
              <c:f>'Stats par créateur'!$A$890</c:f>
              <c:strCache>
                <c:ptCount val="1"/>
                <c:pt idx="0">
                  <c:v/>
                </c:pt>
              </c:strCache>
            </c:strRef>
          </c:tx>
          <c:spPr>
            <a:solidFill>
              <a:srgbClr val="004586"/>
            </a:solidFill>
            <a:ln w="28800">
              <a:solidFill>
                <a:srgbClr val="004586"/>
              </a:solidFill>
              <a:round/>
            </a:ln>
          </c:spPr>
          <c:marker>
            <c:symbol val="square"/>
            <c:size val="8"/>
            <c:spPr>
              <a:solidFill>
                <a:srgbClr val="004586"/>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créateur'!$B$890:$AP$890</c:f>
              <c:numCache>
                <c:formatCode>General</c:formatCode>
                <c:ptCount val="0"/>
              </c:numCache>
            </c:numRef>
          </c:val>
          <c:smooth val="0"/>
        </c:ser>
        <c:ser>
          <c:idx val="37"/>
          <c:order val="37"/>
          <c:tx>
            <c:strRef>
              <c:f>'Stats par créateur'!$A$894</c:f>
              <c:strCache>
                <c:ptCount val="1"/>
                <c:pt idx="0">
                  <c:v/>
                </c:pt>
              </c:strCache>
            </c:strRef>
          </c:tx>
          <c:spPr>
            <a:solidFill>
              <a:srgbClr val="ff420e"/>
            </a:solidFill>
            <a:ln w="28800">
              <a:solidFill>
                <a:srgbClr val="ff420e"/>
              </a:solidFill>
              <a:round/>
            </a:ln>
          </c:spPr>
          <c:marker>
            <c:symbol val="square"/>
            <c:size val="8"/>
            <c:spPr>
              <a:solidFill>
                <a:srgbClr val="ff420e"/>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créateur'!$B$894:$AP$894</c:f>
              <c:numCache>
                <c:formatCode>General</c:formatCode>
                <c:ptCount val="0"/>
              </c:numCache>
            </c:numRef>
          </c:val>
          <c:smooth val="0"/>
        </c:ser>
        <c:ser>
          <c:idx val="38"/>
          <c:order val="38"/>
          <c:tx>
            <c:strRef>
              <c:f>'Stats par créateur'!$A$952</c:f>
              <c:strCache>
                <c:ptCount val="1"/>
                <c:pt idx="0">
                  <c:v/>
                </c:pt>
              </c:strCache>
            </c:strRef>
          </c:tx>
          <c:spPr>
            <a:solidFill>
              <a:srgbClr val="ffd320"/>
            </a:solidFill>
            <a:ln w="28800">
              <a:solidFill>
                <a:srgbClr val="ffd320"/>
              </a:solidFill>
              <a:round/>
            </a:ln>
          </c:spPr>
          <c:marker>
            <c:symbol val="square"/>
            <c:size val="8"/>
            <c:spPr>
              <a:solidFill>
                <a:srgbClr val="ffd320"/>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créateur'!$B$952:$AP$952</c:f>
              <c:numCache>
                <c:formatCode>General</c:formatCode>
                <c:ptCount val="0"/>
              </c:numCache>
            </c:numRef>
          </c:val>
          <c:smooth val="0"/>
        </c:ser>
        <c:ser>
          <c:idx val="39"/>
          <c:order val="39"/>
          <c:tx>
            <c:strRef>
              <c:f>'Stats par créateur'!$A$972</c:f>
              <c:strCache>
                <c:ptCount val="1"/>
                <c:pt idx="0">
                  <c:v/>
                </c:pt>
              </c:strCache>
            </c:strRef>
          </c:tx>
          <c:spPr>
            <a:solidFill>
              <a:srgbClr val="579d1c"/>
            </a:solidFill>
            <a:ln w="28800">
              <a:solidFill>
                <a:srgbClr val="579d1c"/>
              </a:solidFill>
              <a:round/>
            </a:ln>
          </c:spPr>
          <c:marker>
            <c:symbol val="square"/>
            <c:size val="8"/>
            <c:spPr>
              <a:solidFill>
                <a:srgbClr val="579d1c"/>
              </a:solidFill>
            </c:spPr>
          </c:marker>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créateur'!$B$972:$AP$972</c:f>
              <c:numCache>
                <c:formatCode>General</c:formatCode>
                <c:ptCount val="0"/>
              </c:numCache>
            </c:numRef>
          </c:val>
          <c:smooth val="0"/>
        </c:ser>
        <c:ser>
          <c:idx val="40"/>
          <c:order val="40"/>
          <c:tx>
            <c:strRef>
              <c:f>'Stats par créateur'!$A$611</c:f>
              <c:strCache>
                <c:ptCount val="1"/>
                <c:pt idx="0">
                  <c:v>custo1</c:v>
                </c:pt>
              </c:strCache>
            </c:strRef>
          </c:tx>
          <c:spPr>
            <a:solidFill>
              <a:srgbClr val="7e0021"/>
            </a:solidFill>
            <a:ln w="28800">
              <a:solidFill>
                <a:srgbClr val="7e0021"/>
              </a:solidFill>
              <a:round/>
            </a:ln>
          </c:spPr>
          <c:marker>
            <c:symbol val="squar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créateur'!$B$611:$AP$611</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ser>
        <c:ser>
          <c:idx val="41"/>
          <c:order val="41"/>
          <c:tx>
            <c:strRef>
              <c:f>'Stats par créateur'!$A$616</c:f>
              <c:strCache>
                <c:ptCount val="1"/>
                <c:pt idx="0">
                  <c:v>custo2</c:v>
                </c:pt>
              </c:strCache>
            </c:strRef>
          </c:tx>
          <c:spPr>
            <a:solidFill>
              <a:srgbClr val="83caff"/>
            </a:solidFill>
            <a:ln w="28800">
              <a:solidFill>
                <a:srgbClr val="83caff"/>
              </a:solidFill>
              <a:round/>
            </a:ln>
          </c:spPr>
          <c:marker>
            <c:symbol val="squar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créateur'!$B$616:$AP$616</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ser>
        <c:ser>
          <c:idx val="42"/>
          <c:order val="42"/>
          <c:tx>
            <c:strRef>
              <c:f>'Stats par créateur'!$A$623</c:f>
              <c:strCache>
                <c:ptCount val="1"/>
                <c:pt idx="0">
                  <c:v>custo3</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créateur'!$B$1:$AP$1</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créateur'!$B$623:$AP$623</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ser>
        <c:hiLowLines>
          <c:spPr>
            <a:ln w="0">
              <a:noFill/>
            </a:ln>
          </c:spPr>
        </c:hiLowLines>
        <c:marker val="1"/>
        <c:axId val="49201783"/>
        <c:axId val="75361339"/>
      </c:lineChart>
      <c:catAx>
        <c:axId val="49201783"/>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75361339"/>
        <c:crosses val="autoZero"/>
        <c:auto val="1"/>
        <c:lblAlgn val="ctr"/>
        <c:lblOffset val="100"/>
        <c:noMultiLvlLbl val="0"/>
      </c:catAx>
      <c:valAx>
        <c:axId val="75361339"/>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49201783"/>
        <c:crosses val="autoZero"/>
        <c:crossBetween val="midCat"/>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1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'Stats par créateur'!$A$667</c:f>
              <c:strCache>
                <c:ptCount val="1"/>
                <c:pt idx="0">
                  <c:v>Nintendo</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créateur'!$B$667:$AP$667</c:f>
              <c:numCache>
                <c:formatCode>General</c:formatCode>
                <c:ptCount val="41"/>
                <c:pt idx="0">
                  <c:v>0</c:v>
                </c:pt>
                <c:pt idx="1">
                  <c:v>0</c:v>
                </c:pt>
                <c:pt idx="2">
                  <c:v>0</c:v>
                </c:pt>
                <c:pt idx="3">
                  <c:v>0</c:v>
                </c:pt>
                <c:pt idx="4">
                  <c:v>0</c:v>
                </c:pt>
                <c:pt idx="5">
                  <c:v>0</c:v>
                </c:pt>
                <c:pt idx="6">
                  <c:v>4</c:v>
                </c:pt>
                <c:pt idx="7">
                  <c:v>2</c:v>
                </c:pt>
                <c:pt idx="8">
                  <c:v>2</c:v>
                </c:pt>
                <c:pt idx="9">
                  <c:v>8</c:v>
                </c:pt>
                <c:pt idx="10">
                  <c:v>5</c:v>
                </c:pt>
                <c:pt idx="11">
                  <c:v>7</c:v>
                </c:pt>
                <c:pt idx="12">
                  <c:v>6</c:v>
                </c:pt>
                <c:pt idx="13">
                  <c:v>5</c:v>
                </c:pt>
                <c:pt idx="14">
                  <c:v>6</c:v>
                </c:pt>
                <c:pt idx="15">
                  <c:v>2</c:v>
                </c:pt>
                <c:pt idx="16">
                  <c:v>7</c:v>
                </c:pt>
                <c:pt idx="17">
                  <c:v>7</c:v>
                </c:pt>
                <c:pt idx="18">
                  <c:v>3</c:v>
                </c:pt>
                <c:pt idx="19">
                  <c:v>2</c:v>
                </c:pt>
                <c:pt idx="20">
                  <c:v>9</c:v>
                </c:pt>
                <c:pt idx="21">
                  <c:v>11</c:v>
                </c:pt>
                <c:pt idx="22">
                  <c:v>16</c:v>
                </c:pt>
                <c:pt idx="23">
                  <c:v>17</c:v>
                </c:pt>
                <c:pt idx="24">
                  <c:v>21</c:v>
                </c:pt>
                <c:pt idx="25">
                  <c:v>15</c:v>
                </c:pt>
                <c:pt idx="26">
                  <c:v>21</c:v>
                </c:pt>
                <c:pt idx="27">
                  <c:v>11</c:v>
                </c:pt>
                <c:pt idx="28">
                  <c:v>15</c:v>
                </c:pt>
                <c:pt idx="29">
                  <c:v>10</c:v>
                </c:pt>
                <c:pt idx="30">
                  <c:v>17</c:v>
                </c:pt>
                <c:pt idx="31">
                  <c:v>15</c:v>
                </c:pt>
                <c:pt idx="32">
                  <c:v>16</c:v>
                </c:pt>
                <c:pt idx="33">
                  <c:v>12</c:v>
                </c:pt>
                <c:pt idx="34">
                  <c:v>13</c:v>
                </c:pt>
                <c:pt idx="35">
                  <c:v>14</c:v>
                </c:pt>
                <c:pt idx="36">
                  <c:v>19</c:v>
                </c:pt>
                <c:pt idx="37">
                  <c:v>18</c:v>
                </c:pt>
                <c:pt idx="38">
                  <c:v>12</c:v>
                </c:pt>
                <c:pt idx="39">
                  <c:v>11</c:v>
                </c:pt>
                <c:pt idx="40">
                  <c:v>14</c:v>
                </c:pt>
              </c:numCache>
            </c:numRef>
          </c:val>
          <c:smooth val="0"/>
        </c:ser>
        <c:ser>
          <c:idx val="1"/>
          <c:order val="1"/>
          <c:tx>
            <c:strRef>
              <c:f>'Stats par créateur'!$A$1028</c:f>
              <c:strCache>
                <c:ptCount val="1"/>
                <c:pt idx="0">
                  <c:v>Sega</c:v>
                </c:pt>
              </c:strCache>
            </c:strRef>
          </c:tx>
          <c:spPr>
            <a:solidFill>
              <a:srgbClr val="ff420e"/>
            </a:solidFill>
            <a:ln w="28800">
              <a:solidFill>
                <a:srgbClr val="ff420e"/>
              </a:solidFill>
              <a:round/>
            </a:ln>
          </c:spPr>
          <c:marker>
            <c:symbol val="diamond"/>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créateur'!$B$1028:$AP$1028</c:f>
              <c:numCache>
                <c:formatCode>General</c:formatCode>
                <c:ptCount val="41"/>
                <c:pt idx="0">
                  <c:v>0</c:v>
                </c:pt>
                <c:pt idx="1">
                  <c:v>0</c:v>
                </c:pt>
                <c:pt idx="2">
                  <c:v>0</c:v>
                </c:pt>
                <c:pt idx="3">
                  <c:v>0</c:v>
                </c:pt>
                <c:pt idx="4">
                  <c:v>0</c:v>
                </c:pt>
                <c:pt idx="5">
                  <c:v>5</c:v>
                </c:pt>
                <c:pt idx="6">
                  <c:v>2</c:v>
                </c:pt>
                <c:pt idx="7">
                  <c:v>2</c:v>
                </c:pt>
                <c:pt idx="8">
                  <c:v>4</c:v>
                </c:pt>
                <c:pt idx="9">
                  <c:v>8</c:v>
                </c:pt>
                <c:pt idx="10">
                  <c:v>14</c:v>
                </c:pt>
                <c:pt idx="11">
                  <c:v>19</c:v>
                </c:pt>
                <c:pt idx="12">
                  <c:v>14</c:v>
                </c:pt>
                <c:pt idx="13">
                  <c:v>19</c:v>
                </c:pt>
                <c:pt idx="14">
                  <c:v>19</c:v>
                </c:pt>
                <c:pt idx="15">
                  <c:v>17</c:v>
                </c:pt>
                <c:pt idx="16">
                  <c:v>5</c:v>
                </c:pt>
                <c:pt idx="17">
                  <c:v>4</c:v>
                </c:pt>
                <c:pt idx="18">
                  <c:v>4</c:v>
                </c:pt>
                <c:pt idx="19">
                  <c:v>7</c:v>
                </c:pt>
                <c:pt idx="20">
                  <c:v>7</c:v>
                </c:pt>
                <c:pt idx="21">
                  <c:v>7</c:v>
                </c:pt>
                <c:pt idx="22">
                  <c:v>10</c:v>
                </c:pt>
                <c:pt idx="23">
                  <c:v>11</c:v>
                </c:pt>
                <c:pt idx="24">
                  <c:v>7</c:v>
                </c:pt>
                <c:pt idx="25">
                  <c:v>3</c:v>
                </c:pt>
                <c:pt idx="26">
                  <c:v>10</c:v>
                </c:pt>
                <c:pt idx="27">
                  <c:v>8</c:v>
                </c:pt>
                <c:pt idx="28">
                  <c:v>5</c:v>
                </c:pt>
                <c:pt idx="29">
                  <c:v>8</c:v>
                </c:pt>
                <c:pt idx="30">
                  <c:v>9</c:v>
                </c:pt>
                <c:pt idx="31">
                  <c:v>6</c:v>
                </c:pt>
                <c:pt idx="32">
                  <c:v>1</c:v>
                </c:pt>
                <c:pt idx="33">
                  <c:v>6</c:v>
                </c:pt>
                <c:pt idx="34">
                  <c:v>4</c:v>
                </c:pt>
                <c:pt idx="35">
                  <c:v>2</c:v>
                </c:pt>
                <c:pt idx="36">
                  <c:v>5</c:v>
                </c:pt>
                <c:pt idx="37">
                  <c:v>6</c:v>
                </c:pt>
                <c:pt idx="38">
                  <c:v>4</c:v>
                </c:pt>
                <c:pt idx="39">
                  <c:v>7</c:v>
                </c:pt>
                <c:pt idx="40">
                  <c:v>4</c:v>
                </c:pt>
              </c:numCache>
            </c:numRef>
          </c:val>
          <c:smooth val="0"/>
        </c:ser>
        <c:ser>
          <c:idx val="2"/>
          <c:order val="2"/>
          <c:tx>
            <c:strRef>
              <c:f>'Stats par créateur'!$A$1295</c:f>
              <c:strCache>
                <c:ptCount val="1"/>
                <c:pt idx="0">
                  <c:v>Sony</c:v>
                </c:pt>
              </c:strCache>
            </c:strRef>
          </c:tx>
          <c:spPr>
            <a:solidFill>
              <a:srgbClr val="ffd320"/>
            </a:solidFill>
            <a:ln w="28800">
              <a:solidFill>
                <a:srgbClr val="ffd320"/>
              </a:solidFill>
              <a:round/>
            </a:ln>
          </c:spPr>
          <c:marker>
            <c:symbol val="triangl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créateur'!$B$1295:$AP$1295</c:f>
              <c:numCache>
                <c:formatCode>General</c:formatCode>
                <c:ptCount val="41"/>
                <c:pt idx="0">
                  <c:v>0</c:v>
                </c:pt>
                <c:pt idx="1">
                  <c:v>0</c:v>
                </c:pt>
                <c:pt idx="2">
                  <c:v>0</c:v>
                </c:pt>
                <c:pt idx="3">
                  <c:v>0</c:v>
                </c:pt>
                <c:pt idx="4">
                  <c:v>0</c:v>
                </c:pt>
                <c:pt idx="5">
                  <c:v>0</c:v>
                </c:pt>
                <c:pt idx="6">
                  <c:v>0</c:v>
                </c:pt>
                <c:pt idx="7">
                  <c:v>0</c:v>
                </c:pt>
                <c:pt idx="8">
                  <c:v>0</c:v>
                </c:pt>
                <c:pt idx="9">
                  <c:v>0</c:v>
                </c:pt>
                <c:pt idx="10">
                  <c:v>1</c:v>
                </c:pt>
                <c:pt idx="11">
                  <c:v>0</c:v>
                </c:pt>
                <c:pt idx="12">
                  <c:v>1</c:v>
                </c:pt>
                <c:pt idx="13">
                  <c:v>3</c:v>
                </c:pt>
                <c:pt idx="14">
                  <c:v>2</c:v>
                </c:pt>
                <c:pt idx="15">
                  <c:v>3</c:v>
                </c:pt>
                <c:pt idx="16">
                  <c:v>5</c:v>
                </c:pt>
                <c:pt idx="17">
                  <c:v>3</c:v>
                </c:pt>
                <c:pt idx="18">
                  <c:v>6</c:v>
                </c:pt>
                <c:pt idx="19">
                  <c:v>1</c:v>
                </c:pt>
                <c:pt idx="20">
                  <c:v>3</c:v>
                </c:pt>
                <c:pt idx="21">
                  <c:v>5</c:v>
                </c:pt>
                <c:pt idx="22">
                  <c:v>7</c:v>
                </c:pt>
                <c:pt idx="23">
                  <c:v>0</c:v>
                </c:pt>
                <c:pt idx="24">
                  <c:v>7</c:v>
                </c:pt>
                <c:pt idx="25">
                  <c:v>5</c:v>
                </c:pt>
                <c:pt idx="26">
                  <c:v>8</c:v>
                </c:pt>
                <c:pt idx="27">
                  <c:v>8</c:v>
                </c:pt>
                <c:pt idx="28">
                  <c:v>5</c:v>
                </c:pt>
                <c:pt idx="29">
                  <c:v>5</c:v>
                </c:pt>
                <c:pt idx="30">
                  <c:v>7</c:v>
                </c:pt>
                <c:pt idx="31">
                  <c:v>13</c:v>
                </c:pt>
                <c:pt idx="32">
                  <c:v>12</c:v>
                </c:pt>
                <c:pt idx="33">
                  <c:v>4</c:v>
                </c:pt>
                <c:pt idx="34">
                  <c:v>8</c:v>
                </c:pt>
                <c:pt idx="35">
                  <c:v>11</c:v>
                </c:pt>
                <c:pt idx="36">
                  <c:v>15</c:v>
                </c:pt>
                <c:pt idx="37">
                  <c:v>10</c:v>
                </c:pt>
                <c:pt idx="38">
                  <c:v>6</c:v>
                </c:pt>
                <c:pt idx="39">
                  <c:v>4</c:v>
                </c:pt>
                <c:pt idx="40">
                  <c:v>2</c:v>
                </c:pt>
              </c:numCache>
            </c:numRef>
          </c:val>
          <c:smooth val="0"/>
        </c:ser>
        <c:ser>
          <c:idx val="3"/>
          <c:order val="3"/>
          <c:tx>
            <c:strRef>
              <c:f>'Stats par créateur'!$A$1461</c:f>
              <c:strCache>
                <c:ptCount val="1"/>
                <c:pt idx="0">
                  <c:v>Capcom</c:v>
                </c:pt>
              </c:strCache>
            </c:strRef>
          </c:tx>
          <c:spPr>
            <a:solidFill>
              <a:srgbClr val="579d1c"/>
            </a:solidFill>
            <a:ln w="28800">
              <a:solidFill>
                <a:srgbClr val="579d1c"/>
              </a:solidFill>
              <a:round/>
            </a:ln>
          </c:spPr>
          <c:marker>
            <c:symbol val="triangl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créateur'!$B$1461:$AP$1461</c:f>
              <c:numCache>
                <c:formatCode>General</c:formatCode>
                <c:ptCount val="41"/>
                <c:pt idx="0">
                  <c:v>0</c:v>
                </c:pt>
                <c:pt idx="1">
                  <c:v>0</c:v>
                </c:pt>
                <c:pt idx="2">
                  <c:v>0</c:v>
                </c:pt>
                <c:pt idx="3">
                  <c:v>0</c:v>
                </c:pt>
                <c:pt idx="4">
                  <c:v>0</c:v>
                </c:pt>
                <c:pt idx="5">
                  <c:v>0</c:v>
                </c:pt>
                <c:pt idx="6">
                  <c:v>0</c:v>
                </c:pt>
                <c:pt idx="7">
                  <c:v>1</c:v>
                </c:pt>
                <c:pt idx="8">
                  <c:v>0</c:v>
                </c:pt>
                <c:pt idx="9">
                  <c:v>4</c:v>
                </c:pt>
                <c:pt idx="10">
                  <c:v>2</c:v>
                </c:pt>
                <c:pt idx="11">
                  <c:v>4</c:v>
                </c:pt>
                <c:pt idx="12">
                  <c:v>3</c:v>
                </c:pt>
                <c:pt idx="13">
                  <c:v>0</c:v>
                </c:pt>
                <c:pt idx="14">
                  <c:v>0</c:v>
                </c:pt>
                <c:pt idx="15">
                  <c:v>0</c:v>
                </c:pt>
                <c:pt idx="16">
                  <c:v>2</c:v>
                </c:pt>
                <c:pt idx="17">
                  <c:v>2</c:v>
                </c:pt>
                <c:pt idx="18">
                  <c:v>3</c:v>
                </c:pt>
                <c:pt idx="19">
                  <c:v>3</c:v>
                </c:pt>
                <c:pt idx="20">
                  <c:v>4</c:v>
                </c:pt>
                <c:pt idx="21">
                  <c:v>2</c:v>
                </c:pt>
                <c:pt idx="22">
                  <c:v>0</c:v>
                </c:pt>
                <c:pt idx="23">
                  <c:v>9</c:v>
                </c:pt>
                <c:pt idx="24">
                  <c:v>5</c:v>
                </c:pt>
                <c:pt idx="25">
                  <c:v>10</c:v>
                </c:pt>
                <c:pt idx="26">
                  <c:v>4</c:v>
                </c:pt>
                <c:pt idx="27">
                  <c:v>5</c:v>
                </c:pt>
                <c:pt idx="28">
                  <c:v>3</c:v>
                </c:pt>
                <c:pt idx="29">
                  <c:v>4</c:v>
                </c:pt>
                <c:pt idx="30">
                  <c:v>5</c:v>
                </c:pt>
                <c:pt idx="31">
                  <c:v>3</c:v>
                </c:pt>
                <c:pt idx="32">
                  <c:v>6</c:v>
                </c:pt>
                <c:pt idx="33">
                  <c:v>1</c:v>
                </c:pt>
                <c:pt idx="34">
                  <c:v>3</c:v>
                </c:pt>
                <c:pt idx="35">
                  <c:v>6</c:v>
                </c:pt>
                <c:pt idx="36">
                  <c:v>7</c:v>
                </c:pt>
                <c:pt idx="37">
                  <c:v>5</c:v>
                </c:pt>
                <c:pt idx="38">
                  <c:v>2</c:v>
                </c:pt>
                <c:pt idx="39">
                  <c:v>3</c:v>
                </c:pt>
                <c:pt idx="40">
                  <c:v>3</c:v>
                </c:pt>
              </c:numCache>
            </c:numRef>
          </c:val>
          <c:smooth val="0"/>
        </c:ser>
        <c:ser>
          <c:idx val="4"/>
          <c:order val="4"/>
          <c:tx>
            <c:strRef>
              <c:f>'Stats par créateur'!$A$1604</c:f>
              <c:strCache>
                <c:ptCount val="1"/>
                <c:pt idx="0">
                  <c:v>Limited run</c:v>
                </c:pt>
              </c:strCache>
            </c:strRef>
          </c:tx>
          <c:spPr>
            <a:solidFill>
              <a:srgbClr val="7e0021"/>
            </a:solidFill>
            <a:ln w="28800">
              <a:solidFill>
                <a:srgbClr val="7e0021"/>
              </a:solidFill>
              <a:round/>
            </a:ln>
          </c:spPr>
          <c:marker>
            <c:symbol val="triangl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créateur'!$B$1604:$AP$1604</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c:v>
                </c:pt>
                <c:pt idx="34">
                  <c:v>0</c:v>
                </c:pt>
                <c:pt idx="35">
                  <c:v>8</c:v>
                </c:pt>
                <c:pt idx="36">
                  <c:v>14</c:v>
                </c:pt>
                <c:pt idx="37">
                  <c:v>19</c:v>
                </c:pt>
                <c:pt idx="38">
                  <c:v>18</c:v>
                </c:pt>
                <c:pt idx="39">
                  <c:v>17</c:v>
                </c:pt>
                <c:pt idx="40">
                  <c:v>15</c:v>
                </c:pt>
              </c:numCache>
            </c:numRef>
          </c:val>
          <c:smooth val="0"/>
        </c:ser>
        <c:ser>
          <c:idx val="5"/>
          <c:order val="5"/>
          <c:tx>
            <c:strRef>
              <c:f>'Stats par créateur'!$A$1696</c:f>
              <c:strCache>
                <c:ptCount val="1"/>
                <c:pt idx="0">
                  <c:v>Enix</c:v>
                </c:pt>
              </c:strCache>
            </c:strRef>
          </c:tx>
          <c:spPr>
            <a:solidFill>
              <a:srgbClr val="83caff"/>
            </a:solidFill>
            <a:ln w="28800">
              <a:solidFill>
                <a:srgbClr val="83caff"/>
              </a:solidFill>
              <a:round/>
            </a:ln>
          </c:spPr>
          <c:marker>
            <c:symbol val="triangl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créateur'!$B$1696:$AP$1696</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1</c:v>
                </c:pt>
                <c:pt idx="12">
                  <c:v>2</c:v>
                </c:pt>
                <c:pt idx="13">
                  <c:v>2</c:v>
                </c:pt>
                <c:pt idx="14">
                  <c:v>3</c:v>
                </c:pt>
                <c:pt idx="15">
                  <c:v>0</c:v>
                </c:pt>
                <c:pt idx="16">
                  <c:v>1</c:v>
                </c:pt>
                <c:pt idx="17">
                  <c:v>0</c:v>
                </c:pt>
                <c:pt idx="18">
                  <c:v>0</c:v>
                </c:pt>
                <c:pt idx="19">
                  <c:v>0</c:v>
                </c:pt>
                <c:pt idx="20">
                  <c:v>0</c:v>
                </c:pt>
                <c:pt idx="21">
                  <c:v>0</c:v>
                </c:pt>
                <c:pt idx="22">
                  <c:v>0</c:v>
                </c:pt>
                <c:pt idx="23">
                  <c:v>2</c:v>
                </c:pt>
                <c:pt idx="24">
                  <c:v>1</c:v>
                </c:pt>
                <c:pt idx="25">
                  <c:v>2</c:v>
                </c:pt>
                <c:pt idx="26">
                  <c:v>7</c:v>
                </c:pt>
                <c:pt idx="27">
                  <c:v>9</c:v>
                </c:pt>
                <c:pt idx="28">
                  <c:v>2</c:v>
                </c:pt>
                <c:pt idx="29">
                  <c:v>5</c:v>
                </c:pt>
                <c:pt idx="30">
                  <c:v>5</c:v>
                </c:pt>
                <c:pt idx="31">
                  <c:v>4</c:v>
                </c:pt>
                <c:pt idx="32">
                  <c:v>3</c:v>
                </c:pt>
                <c:pt idx="33">
                  <c:v>6</c:v>
                </c:pt>
                <c:pt idx="34">
                  <c:v>4</c:v>
                </c:pt>
                <c:pt idx="35">
                  <c:v>5</c:v>
                </c:pt>
                <c:pt idx="36">
                  <c:v>6</c:v>
                </c:pt>
                <c:pt idx="37">
                  <c:v>2</c:v>
                </c:pt>
                <c:pt idx="38">
                  <c:v>6</c:v>
                </c:pt>
                <c:pt idx="39">
                  <c:v>8</c:v>
                </c:pt>
                <c:pt idx="40">
                  <c:v>5</c:v>
                </c:pt>
              </c:numCache>
            </c:numRef>
          </c:val>
          <c:smooth val="0"/>
        </c:ser>
        <c:ser>
          <c:idx val="6"/>
          <c:order val="6"/>
          <c:tx>
            <c:strRef>
              <c:f>'Stats par créateur'!$A$1705</c:f>
              <c:strCache>
                <c:ptCount val="1"/>
                <c:pt idx="0">
                  <c:v>Electronic arts</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créateur'!$B$1705:$AP$1705</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2</c:v>
                </c:pt>
                <c:pt idx="12">
                  <c:v>7</c:v>
                </c:pt>
                <c:pt idx="13">
                  <c:v>2</c:v>
                </c:pt>
                <c:pt idx="14">
                  <c:v>4</c:v>
                </c:pt>
                <c:pt idx="15">
                  <c:v>3</c:v>
                </c:pt>
                <c:pt idx="16">
                  <c:v>4</c:v>
                </c:pt>
                <c:pt idx="17">
                  <c:v>2</c:v>
                </c:pt>
                <c:pt idx="18">
                  <c:v>2</c:v>
                </c:pt>
                <c:pt idx="19">
                  <c:v>2</c:v>
                </c:pt>
                <c:pt idx="20">
                  <c:v>0</c:v>
                </c:pt>
                <c:pt idx="21">
                  <c:v>3</c:v>
                </c:pt>
                <c:pt idx="22">
                  <c:v>3</c:v>
                </c:pt>
                <c:pt idx="23">
                  <c:v>2</c:v>
                </c:pt>
                <c:pt idx="24">
                  <c:v>3</c:v>
                </c:pt>
                <c:pt idx="25">
                  <c:v>2</c:v>
                </c:pt>
                <c:pt idx="26">
                  <c:v>2</c:v>
                </c:pt>
                <c:pt idx="27">
                  <c:v>5</c:v>
                </c:pt>
                <c:pt idx="28">
                  <c:v>3</c:v>
                </c:pt>
                <c:pt idx="29">
                  <c:v>5</c:v>
                </c:pt>
                <c:pt idx="30">
                  <c:v>6</c:v>
                </c:pt>
                <c:pt idx="31">
                  <c:v>4</c:v>
                </c:pt>
                <c:pt idx="32">
                  <c:v>3</c:v>
                </c:pt>
                <c:pt idx="33">
                  <c:v>0</c:v>
                </c:pt>
                <c:pt idx="34">
                  <c:v>2</c:v>
                </c:pt>
                <c:pt idx="35">
                  <c:v>5</c:v>
                </c:pt>
                <c:pt idx="36">
                  <c:v>3</c:v>
                </c:pt>
                <c:pt idx="37">
                  <c:v>4</c:v>
                </c:pt>
                <c:pt idx="38">
                  <c:v>1</c:v>
                </c:pt>
                <c:pt idx="39">
                  <c:v>2</c:v>
                </c:pt>
                <c:pt idx="40">
                  <c:v>3</c:v>
                </c:pt>
              </c:numCache>
            </c:numRef>
          </c:val>
          <c:smooth val="0"/>
        </c:ser>
        <c:ser>
          <c:idx val="7"/>
          <c:order val="7"/>
          <c:tx>
            <c:strRef>
              <c:f>'Stats par créateur'!$A$1793</c:f>
              <c:strCache>
                <c:ptCount val="1"/>
                <c:pt idx="0">
                  <c:v>Ubisoft</c:v>
                </c:pt>
              </c:strCache>
            </c:strRef>
          </c:tx>
          <c:spPr>
            <a:solidFill>
              <a:srgbClr val="aecf00"/>
            </a:solidFill>
            <a:ln w="28800">
              <a:solidFill>
                <a:srgbClr val="aecf00"/>
              </a:solidFill>
              <a:round/>
            </a:ln>
          </c:spPr>
          <c:marker>
            <c:symbol val="squar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créateur'!$B$1793:$AP$1793</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0</c:v>
                </c:pt>
                <c:pt idx="18">
                  <c:v>1</c:v>
                </c:pt>
                <c:pt idx="19">
                  <c:v>0</c:v>
                </c:pt>
                <c:pt idx="20">
                  <c:v>3</c:v>
                </c:pt>
                <c:pt idx="21">
                  <c:v>7</c:v>
                </c:pt>
                <c:pt idx="22">
                  <c:v>2</c:v>
                </c:pt>
                <c:pt idx="23">
                  <c:v>5</c:v>
                </c:pt>
                <c:pt idx="24">
                  <c:v>5</c:v>
                </c:pt>
                <c:pt idx="25">
                  <c:v>4</c:v>
                </c:pt>
                <c:pt idx="26">
                  <c:v>2</c:v>
                </c:pt>
                <c:pt idx="27">
                  <c:v>1</c:v>
                </c:pt>
                <c:pt idx="28">
                  <c:v>6</c:v>
                </c:pt>
                <c:pt idx="29">
                  <c:v>4</c:v>
                </c:pt>
                <c:pt idx="30">
                  <c:v>2</c:v>
                </c:pt>
                <c:pt idx="31">
                  <c:v>4</c:v>
                </c:pt>
                <c:pt idx="32">
                  <c:v>2</c:v>
                </c:pt>
                <c:pt idx="33">
                  <c:v>5</c:v>
                </c:pt>
                <c:pt idx="34">
                  <c:v>5</c:v>
                </c:pt>
                <c:pt idx="35">
                  <c:v>5</c:v>
                </c:pt>
                <c:pt idx="36">
                  <c:v>4</c:v>
                </c:pt>
                <c:pt idx="37">
                  <c:v>7</c:v>
                </c:pt>
                <c:pt idx="38">
                  <c:v>3</c:v>
                </c:pt>
                <c:pt idx="39">
                  <c:v>3</c:v>
                </c:pt>
                <c:pt idx="40">
                  <c:v>2</c:v>
                </c:pt>
              </c:numCache>
            </c:numRef>
          </c:val>
          <c:smooth val="0"/>
        </c:ser>
        <c:ser>
          <c:idx val="8"/>
          <c:order val="8"/>
          <c:tx>
            <c:strRef>
              <c:f>'Stats par créateur'!$A$1877</c:f>
              <c:strCache>
                <c:ptCount val="1"/>
                <c:pt idx="0">
                  <c:v>Bandai</c:v>
                </c:pt>
              </c:strCache>
            </c:strRef>
          </c:tx>
          <c:spPr>
            <a:solidFill>
              <a:srgbClr val="4b1f6f"/>
            </a:solidFill>
            <a:ln w="28800">
              <a:solidFill>
                <a:srgbClr val="4b1f6f"/>
              </a:solidFill>
              <a:round/>
            </a:ln>
          </c:spPr>
          <c:marker>
            <c:symbol val="circl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créateur'!$B$1877:$AP$1877</c:f>
              <c:numCache>
                <c:formatCode>General</c:formatCode>
                <c:ptCount val="41"/>
                <c:pt idx="0">
                  <c:v>0</c:v>
                </c:pt>
                <c:pt idx="1">
                  <c:v>0</c:v>
                </c:pt>
                <c:pt idx="2">
                  <c:v>0</c:v>
                </c:pt>
                <c:pt idx="3">
                  <c:v>0</c:v>
                </c:pt>
                <c:pt idx="4">
                  <c:v>0</c:v>
                </c:pt>
                <c:pt idx="5">
                  <c:v>0</c:v>
                </c:pt>
                <c:pt idx="6">
                  <c:v>0</c:v>
                </c:pt>
                <c:pt idx="7">
                  <c:v>1</c:v>
                </c:pt>
                <c:pt idx="8">
                  <c:v>0</c:v>
                </c:pt>
                <c:pt idx="9">
                  <c:v>0</c:v>
                </c:pt>
                <c:pt idx="10">
                  <c:v>0</c:v>
                </c:pt>
                <c:pt idx="11">
                  <c:v>0</c:v>
                </c:pt>
                <c:pt idx="12">
                  <c:v>0</c:v>
                </c:pt>
                <c:pt idx="13">
                  <c:v>2</c:v>
                </c:pt>
                <c:pt idx="14">
                  <c:v>0</c:v>
                </c:pt>
                <c:pt idx="15">
                  <c:v>1</c:v>
                </c:pt>
                <c:pt idx="16">
                  <c:v>0</c:v>
                </c:pt>
                <c:pt idx="17">
                  <c:v>0</c:v>
                </c:pt>
                <c:pt idx="18">
                  <c:v>1</c:v>
                </c:pt>
                <c:pt idx="19">
                  <c:v>0</c:v>
                </c:pt>
                <c:pt idx="20">
                  <c:v>0</c:v>
                </c:pt>
                <c:pt idx="21">
                  <c:v>0</c:v>
                </c:pt>
                <c:pt idx="22">
                  <c:v>0</c:v>
                </c:pt>
                <c:pt idx="23">
                  <c:v>1</c:v>
                </c:pt>
                <c:pt idx="24">
                  <c:v>1</c:v>
                </c:pt>
                <c:pt idx="25">
                  <c:v>3</c:v>
                </c:pt>
                <c:pt idx="26">
                  <c:v>2</c:v>
                </c:pt>
                <c:pt idx="27">
                  <c:v>2</c:v>
                </c:pt>
                <c:pt idx="28">
                  <c:v>5</c:v>
                </c:pt>
                <c:pt idx="29">
                  <c:v>5</c:v>
                </c:pt>
                <c:pt idx="30">
                  <c:v>5</c:v>
                </c:pt>
                <c:pt idx="31">
                  <c:v>5</c:v>
                </c:pt>
                <c:pt idx="32">
                  <c:v>5</c:v>
                </c:pt>
                <c:pt idx="33">
                  <c:v>3</c:v>
                </c:pt>
                <c:pt idx="34">
                  <c:v>2</c:v>
                </c:pt>
                <c:pt idx="35">
                  <c:v>10</c:v>
                </c:pt>
                <c:pt idx="36">
                  <c:v>5</c:v>
                </c:pt>
                <c:pt idx="37">
                  <c:v>12</c:v>
                </c:pt>
                <c:pt idx="38">
                  <c:v>6</c:v>
                </c:pt>
                <c:pt idx="39">
                  <c:v>7</c:v>
                </c:pt>
                <c:pt idx="40">
                  <c:v>2</c:v>
                </c:pt>
              </c:numCache>
            </c:numRef>
          </c:val>
          <c:smooth val="0"/>
        </c:ser>
        <c:ser>
          <c:idx val="9"/>
          <c:order val="9"/>
          <c:tx>
            <c:strRef>
              <c:f>'Stats par créateur'!$A$1888</c:f>
              <c:strCache>
                <c:ptCount val="1"/>
                <c:pt idx="0">
                  <c:v>Square-Enix</c:v>
                </c:pt>
              </c:strCache>
            </c:strRef>
          </c:tx>
          <c:spPr>
            <a:solidFill>
              <a:srgbClr val="ff950e"/>
            </a:solidFill>
            <a:ln w="28800">
              <a:solidFill>
                <a:srgbClr val="ff950e"/>
              </a:solidFill>
              <a:round/>
            </a:ln>
          </c:spPr>
          <c:marker>
            <c:symbol val="squar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créateur'!$B$1888:$AP$1888</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c:v>
                </c:pt>
                <c:pt idx="24">
                  <c:v>0</c:v>
                </c:pt>
                <c:pt idx="25">
                  <c:v>2</c:v>
                </c:pt>
                <c:pt idx="26">
                  <c:v>7</c:v>
                </c:pt>
                <c:pt idx="27">
                  <c:v>9</c:v>
                </c:pt>
                <c:pt idx="28">
                  <c:v>2</c:v>
                </c:pt>
                <c:pt idx="29">
                  <c:v>5</c:v>
                </c:pt>
                <c:pt idx="30">
                  <c:v>5</c:v>
                </c:pt>
                <c:pt idx="31">
                  <c:v>4</c:v>
                </c:pt>
                <c:pt idx="32">
                  <c:v>3</c:v>
                </c:pt>
                <c:pt idx="33">
                  <c:v>6</c:v>
                </c:pt>
                <c:pt idx="34">
                  <c:v>4</c:v>
                </c:pt>
                <c:pt idx="35">
                  <c:v>5</c:v>
                </c:pt>
                <c:pt idx="36">
                  <c:v>6</c:v>
                </c:pt>
                <c:pt idx="37">
                  <c:v>2</c:v>
                </c:pt>
                <c:pt idx="38">
                  <c:v>6</c:v>
                </c:pt>
                <c:pt idx="39">
                  <c:v>8</c:v>
                </c:pt>
                <c:pt idx="40">
                  <c:v>5</c:v>
                </c:pt>
              </c:numCache>
            </c:numRef>
          </c:val>
          <c:smooth val="0"/>
        </c:ser>
        <c:ser>
          <c:idx val="10"/>
          <c:order val="10"/>
          <c:tx>
            <c:strRef>
              <c:f>'Stats par créateur'!$A$1969</c:f>
              <c:strCache>
                <c:ptCount val="1"/>
                <c:pt idx="0">
                  <c:v>Konami</c:v>
                </c:pt>
              </c:strCache>
            </c:strRef>
          </c:tx>
          <c:spPr>
            <a:solidFill>
              <a:srgbClr val="c5000b"/>
            </a:solidFill>
            <a:ln w="28800">
              <a:solidFill>
                <a:srgbClr val="c5000b"/>
              </a:solidFill>
              <a:round/>
            </a:ln>
          </c:spPr>
          <c:marker>
            <c:symbol val="x"/>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créateur'!$B$1969:$AP$1969</c:f>
              <c:numCache>
                <c:formatCode>General</c:formatCode>
                <c:ptCount val="41"/>
                <c:pt idx="0">
                  <c:v>0</c:v>
                </c:pt>
                <c:pt idx="1">
                  <c:v>0</c:v>
                </c:pt>
                <c:pt idx="2">
                  <c:v>0</c:v>
                </c:pt>
                <c:pt idx="3">
                  <c:v>0</c:v>
                </c:pt>
                <c:pt idx="4">
                  <c:v>0</c:v>
                </c:pt>
                <c:pt idx="5">
                  <c:v>0</c:v>
                </c:pt>
                <c:pt idx="6">
                  <c:v>0</c:v>
                </c:pt>
                <c:pt idx="7">
                  <c:v>1</c:v>
                </c:pt>
                <c:pt idx="8">
                  <c:v>2</c:v>
                </c:pt>
                <c:pt idx="9">
                  <c:v>1</c:v>
                </c:pt>
                <c:pt idx="10">
                  <c:v>0</c:v>
                </c:pt>
                <c:pt idx="11">
                  <c:v>4</c:v>
                </c:pt>
                <c:pt idx="12">
                  <c:v>7</c:v>
                </c:pt>
                <c:pt idx="13">
                  <c:v>5</c:v>
                </c:pt>
                <c:pt idx="14">
                  <c:v>3</c:v>
                </c:pt>
                <c:pt idx="15">
                  <c:v>3</c:v>
                </c:pt>
                <c:pt idx="16">
                  <c:v>4</c:v>
                </c:pt>
                <c:pt idx="17">
                  <c:v>0</c:v>
                </c:pt>
                <c:pt idx="18">
                  <c:v>3</c:v>
                </c:pt>
                <c:pt idx="19">
                  <c:v>3</c:v>
                </c:pt>
                <c:pt idx="20">
                  <c:v>0</c:v>
                </c:pt>
                <c:pt idx="21">
                  <c:v>2</c:v>
                </c:pt>
                <c:pt idx="22">
                  <c:v>4</c:v>
                </c:pt>
                <c:pt idx="23">
                  <c:v>2</c:v>
                </c:pt>
                <c:pt idx="24">
                  <c:v>2</c:v>
                </c:pt>
                <c:pt idx="25">
                  <c:v>2</c:v>
                </c:pt>
                <c:pt idx="26">
                  <c:v>7</c:v>
                </c:pt>
                <c:pt idx="27">
                  <c:v>4</c:v>
                </c:pt>
                <c:pt idx="28">
                  <c:v>1</c:v>
                </c:pt>
                <c:pt idx="29">
                  <c:v>3</c:v>
                </c:pt>
                <c:pt idx="30">
                  <c:v>2</c:v>
                </c:pt>
                <c:pt idx="31">
                  <c:v>5</c:v>
                </c:pt>
                <c:pt idx="32">
                  <c:v>3</c:v>
                </c:pt>
                <c:pt idx="33">
                  <c:v>1</c:v>
                </c:pt>
                <c:pt idx="34">
                  <c:v>0</c:v>
                </c:pt>
                <c:pt idx="35">
                  <c:v>3</c:v>
                </c:pt>
                <c:pt idx="36">
                  <c:v>0</c:v>
                </c:pt>
                <c:pt idx="37">
                  <c:v>1</c:v>
                </c:pt>
                <c:pt idx="38">
                  <c:v>0</c:v>
                </c:pt>
                <c:pt idx="39">
                  <c:v>0</c:v>
                </c:pt>
                <c:pt idx="40">
                  <c:v>0</c:v>
                </c:pt>
              </c:numCache>
            </c:numRef>
          </c:val>
          <c:smooth val="0"/>
        </c:ser>
        <c:ser>
          <c:idx val="11"/>
          <c:order val="11"/>
          <c:tx>
            <c:strRef>
              <c:f>'Stats par créateur'!$A$2047</c:f>
              <c:strCache>
                <c:ptCount val="1"/>
                <c:pt idx="0">
                  <c:v>Bandai-Namco</c:v>
                </c:pt>
              </c:strCache>
            </c:strRef>
          </c:tx>
          <c:spPr>
            <a:solidFill>
              <a:srgbClr val="0084d1"/>
            </a:solidFill>
            <a:ln w="28800">
              <a:solidFill>
                <a:srgbClr val="0084d1"/>
              </a:solidFill>
              <a:round/>
            </a:ln>
          </c:spPr>
          <c:marker>
            <c:symbol val="plus"/>
            <c:size val="8"/>
            <c:spPr>
              <a:solidFill>
                <a:srgbClr val="0084d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créateur'!$B$2047:$AP$2047</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2</c:v>
                </c:pt>
                <c:pt idx="29">
                  <c:v>2</c:v>
                </c:pt>
                <c:pt idx="30">
                  <c:v>1</c:v>
                </c:pt>
                <c:pt idx="31">
                  <c:v>3</c:v>
                </c:pt>
                <c:pt idx="32">
                  <c:v>2</c:v>
                </c:pt>
                <c:pt idx="33">
                  <c:v>2</c:v>
                </c:pt>
                <c:pt idx="34">
                  <c:v>2</c:v>
                </c:pt>
                <c:pt idx="35">
                  <c:v>10</c:v>
                </c:pt>
                <c:pt idx="36">
                  <c:v>5</c:v>
                </c:pt>
                <c:pt idx="37">
                  <c:v>11</c:v>
                </c:pt>
                <c:pt idx="38">
                  <c:v>6</c:v>
                </c:pt>
                <c:pt idx="39">
                  <c:v>6</c:v>
                </c:pt>
                <c:pt idx="40">
                  <c:v>2</c:v>
                </c:pt>
              </c:numCache>
            </c:numRef>
          </c:val>
          <c:smooth val="0"/>
        </c:ser>
        <c:ser>
          <c:idx val="12"/>
          <c:order val="12"/>
          <c:tx>
            <c:strRef>
              <c:f>'Stats par créateur'!$A$2103</c:f>
              <c:strCache>
                <c:ptCount val="1"/>
                <c:pt idx="0">
                  <c:v>Microsoft</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créateur'!$B$2103:$AP$2103</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1</c:v>
                </c:pt>
                <c:pt idx="19">
                  <c:v>1</c:v>
                </c:pt>
                <c:pt idx="20">
                  <c:v>0</c:v>
                </c:pt>
                <c:pt idx="21">
                  <c:v>1</c:v>
                </c:pt>
                <c:pt idx="22">
                  <c:v>2</c:v>
                </c:pt>
                <c:pt idx="23">
                  <c:v>2</c:v>
                </c:pt>
                <c:pt idx="24">
                  <c:v>6</c:v>
                </c:pt>
                <c:pt idx="25">
                  <c:v>0</c:v>
                </c:pt>
                <c:pt idx="26">
                  <c:v>0</c:v>
                </c:pt>
                <c:pt idx="27">
                  <c:v>3</c:v>
                </c:pt>
                <c:pt idx="28">
                  <c:v>3</c:v>
                </c:pt>
                <c:pt idx="29">
                  <c:v>3</c:v>
                </c:pt>
                <c:pt idx="30">
                  <c:v>2</c:v>
                </c:pt>
                <c:pt idx="31">
                  <c:v>0</c:v>
                </c:pt>
                <c:pt idx="32">
                  <c:v>0</c:v>
                </c:pt>
                <c:pt idx="33">
                  <c:v>4</c:v>
                </c:pt>
                <c:pt idx="34">
                  <c:v>3</c:v>
                </c:pt>
                <c:pt idx="35">
                  <c:v>4</c:v>
                </c:pt>
                <c:pt idx="36">
                  <c:v>1</c:v>
                </c:pt>
                <c:pt idx="37">
                  <c:v>1</c:v>
                </c:pt>
                <c:pt idx="38">
                  <c:v>1</c:v>
                </c:pt>
                <c:pt idx="39">
                  <c:v>2</c:v>
                </c:pt>
                <c:pt idx="40">
                  <c:v>2</c:v>
                </c:pt>
              </c:numCache>
            </c:numRef>
          </c:val>
          <c:smooth val="0"/>
        </c:ser>
        <c:ser>
          <c:idx val="13"/>
          <c:order val="13"/>
          <c:tx>
            <c:strRef>
              <c:f>'Stats par créateur'!$A$2144</c:f>
              <c:strCache>
                <c:ptCount val="1"/>
                <c:pt idx="0">
                  <c:v>Hudson soft</c:v>
                </c:pt>
              </c:strCache>
            </c:strRef>
          </c:tx>
          <c:spPr>
            <a:solidFill>
              <a:srgbClr val="ff420e"/>
            </a:solidFill>
            <a:ln w="28800">
              <a:solidFill>
                <a:srgbClr val="ff420e"/>
              </a:solidFill>
              <a:round/>
            </a:ln>
          </c:spPr>
          <c:marker>
            <c:symbol val="dash"/>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créateur'!$B$2144:$AP$2144</c:f>
              <c:numCache>
                <c:formatCode>General</c:formatCode>
                <c:ptCount val="41"/>
                <c:pt idx="0">
                  <c:v>0</c:v>
                </c:pt>
                <c:pt idx="1">
                  <c:v>0</c:v>
                </c:pt>
                <c:pt idx="2">
                  <c:v>0</c:v>
                </c:pt>
                <c:pt idx="3">
                  <c:v>0</c:v>
                </c:pt>
                <c:pt idx="4">
                  <c:v>1</c:v>
                </c:pt>
                <c:pt idx="5">
                  <c:v>0</c:v>
                </c:pt>
                <c:pt idx="6">
                  <c:v>0</c:v>
                </c:pt>
                <c:pt idx="7">
                  <c:v>1</c:v>
                </c:pt>
                <c:pt idx="8">
                  <c:v>6</c:v>
                </c:pt>
                <c:pt idx="9">
                  <c:v>2</c:v>
                </c:pt>
                <c:pt idx="10">
                  <c:v>3</c:v>
                </c:pt>
                <c:pt idx="11">
                  <c:v>2</c:v>
                </c:pt>
                <c:pt idx="12">
                  <c:v>9</c:v>
                </c:pt>
                <c:pt idx="13">
                  <c:v>2</c:v>
                </c:pt>
                <c:pt idx="14">
                  <c:v>4</c:v>
                </c:pt>
                <c:pt idx="15">
                  <c:v>0</c:v>
                </c:pt>
                <c:pt idx="16">
                  <c:v>1</c:v>
                </c:pt>
                <c:pt idx="17">
                  <c:v>0</c:v>
                </c:pt>
                <c:pt idx="18">
                  <c:v>0</c:v>
                </c:pt>
                <c:pt idx="19">
                  <c:v>0</c:v>
                </c:pt>
                <c:pt idx="20">
                  <c:v>0</c:v>
                </c:pt>
                <c:pt idx="21">
                  <c:v>0</c:v>
                </c:pt>
                <c:pt idx="22">
                  <c:v>0</c:v>
                </c:pt>
                <c:pt idx="23">
                  <c:v>0</c:v>
                </c:pt>
                <c:pt idx="24">
                  <c:v>1</c:v>
                </c:pt>
                <c:pt idx="25">
                  <c:v>1</c:v>
                </c:pt>
                <c:pt idx="26">
                  <c:v>0</c:v>
                </c:pt>
                <c:pt idx="27">
                  <c:v>1</c:v>
                </c:pt>
                <c:pt idx="28">
                  <c:v>1</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ser>
        <c:ser>
          <c:idx val="14"/>
          <c:order val="14"/>
          <c:tx>
            <c:strRef>
              <c:f>'Stats par créateur'!$A$2179</c:f>
              <c:strCache>
                <c:ptCount val="1"/>
                <c:pt idx="0">
                  <c:v>Atari</c:v>
                </c:pt>
              </c:strCache>
            </c:strRef>
          </c:tx>
          <c:spPr>
            <a:solidFill>
              <a:srgbClr val="ffd320"/>
            </a:solidFill>
            <a:ln w="28800">
              <a:solidFill>
                <a:srgbClr val="ffd320"/>
              </a:solidFill>
              <a:round/>
            </a:ln>
          </c:spPr>
          <c:marker>
            <c:symbol val="squar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créateur'!$B$2179:$AP$2179</c:f>
              <c:numCache>
                <c:formatCode>General</c:formatCode>
                <c:ptCount val="41"/>
                <c:pt idx="0">
                  <c:v>6</c:v>
                </c:pt>
                <c:pt idx="1">
                  <c:v>2</c:v>
                </c:pt>
                <c:pt idx="2">
                  <c:v>2</c:v>
                </c:pt>
                <c:pt idx="3">
                  <c:v>0</c:v>
                </c:pt>
                <c:pt idx="4">
                  <c:v>0</c:v>
                </c:pt>
                <c:pt idx="5">
                  <c:v>1</c:v>
                </c:pt>
                <c:pt idx="6">
                  <c:v>0</c:v>
                </c:pt>
                <c:pt idx="7">
                  <c:v>0</c:v>
                </c:pt>
                <c:pt idx="8">
                  <c:v>0</c:v>
                </c:pt>
                <c:pt idx="9">
                  <c:v>1</c:v>
                </c:pt>
                <c:pt idx="10">
                  <c:v>0</c:v>
                </c:pt>
                <c:pt idx="11">
                  <c:v>0</c:v>
                </c:pt>
                <c:pt idx="12">
                  <c:v>0</c:v>
                </c:pt>
                <c:pt idx="13">
                  <c:v>3</c:v>
                </c:pt>
                <c:pt idx="14">
                  <c:v>1</c:v>
                </c:pt>
                <c:pt idx="15">
                  <c:v>0</c:v>
                </c:pt>
                <c:pt idx="16">
                  <c:v>0</c:v>
                </c:pt>
                <c:pt idx="17">
                  <c:v>0</c:v>
                </c:pt>
                <c:pt idx="18">
                  <c:v>1</c:v>
                </c:pt>
                <c:pt idx="19">
                  <c:v>0</c:v>
                </c:pt>
                <c:pt idx="20">
                  <c:v>1</c:v>
                </c:pt>
                <c:pt idx="21">
                  <c:v>2</c:v>
                </c:pt>
                <c:pt idx="22">
                  <c:v>3</c:v>
                </c:pt>
                <c:pt idx="23">
                  <c:v>0</c:v>
                </c:pt>
                <c:pt idx="24">
                  <c:v>1</c:v>
                </c:pt>
                <c:pt idx="25">
                  <c:v>0</c:v>
                </c:pt>
                <c:pt idx="26">
                  <c:v>0</c:v>
                </c:pt>
                <c:pt idx="27">
                  <c:v>2</c:v>
                </c:pt>
                <c:pt idx="28">
                  <c:v>2</c:v>
                </c:pt>
                <c:pt idx="29">
                  <c:v>1</c:v>
                </c:pt>
                <c:pt idx="30">
                  <c:v>1</c:v>
                </c:pt>
                <c:pt idx="31">
                  <c:v>0</c:v>
                </c:pt>
                <c:pt idx="32">
                  <c:v>0</c:v>
                </c:pt>
                <c:pt idx="33">
                  <c:v>0</c:v>
                </c:pt>
                <c:pt idx="34">
                  <c:v>0</c:v>
                </c:pt>
                <c:pt idx="35">
                  <c:v>0</c:v>
                </c:pt>
                <c:pt idx="36">
                  <c:v>0</c:v>
                </c:pt>
                <c:pt idx="37">
                  <c:v>0</c:v>
                </c:pt>
                <c:pt idx="38">
                  <c:v>2</c:v>
                </c:pt>
                <c:pt idx="39">
                  <c:v>1</c:v>
                </c:pt>
                <c:pt idx="40">
                  <c:v>0</c:v>
                </c:pt>
              </c:numCache>
            </c:numRef>
          </c:val>
          <c:smooth val="0"/>
        </c:ser>
        <c:ser>
          <c:idx val="15"/>
          <c:order val="15"/>
          <c:tx>
            <c:strRef>
              <c:f>'Stats par créateur'!$A$2230</c:f>
              <c:strCache>
                <c:ptCount val="1"/>
                <c:pt idx="0">
                  <c:v>custo1</c:v>
                </c:pt>
              </c:strCache>
            </c:strRef>
          </c:tx>
          <c:spPr>
            <a:solidFill>
              <a:srgbClr val="579d1c"/>
            </a:solidFill>
            <a:ln w="28800">
              <a:solidFill>
                <a:srgbClr val="579d1c"/>
              </a:solidFill>
              <a:round/>
            </a:ln>
          </c:spPr>
          <c:marker>
            <c:symbol val="squar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créateur'!$B$2230:$AP$2230</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ser>
        <c:ser>
          <c:idx val="16"/>
          <c:order val="16"/>
          <c:tx>
            <c:strRef>
              <c:f>'Stats par créateur'!$A$2247</c:f>
              <c:strCache>
                <c:ptCount val="1"/>
                <c:pt idx="0">
                  <c:v>custo2</c:v>
                </c:pt>
              </c:strCache>
            </c:strRef>
          </c:tx>
          <c:spPr>
            <a:solidFill>
              <a:srgbClr val="7e0021"/>
            </a:solidFill>
            <a:ln w="28800">
              <a:solidFill>
                <a:srgbClr val="7e0021"/>
              </a:solidFill>
              <a:round/>
            </a:ln>
          </c:spPr>
          <c:marker>
            <c:symbol val="diamond"/>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créateur'!$B$2247:$AP$2247</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ser>
        <c:ser>
          <c:idx val="17"/>
          <c:order val="17"/>
          <c:tx>
            <c:strRef>
              <c:f>'Stats par créateur'!$A$2256</c:f>
              <c:strCache>
                <c:ptCount val="1"/>
                <c:pt idx="0">
                  <c:v>custo3</c:v>
                </c:pt>
              </c:strCache>
            </c:strRef>
          </c:tx>
          <c:spPr>
            <a:solidFill>
              <a:srgbClr val="83caff"/>
            </a:solidFill>
            <a:ln w="28800">
              <a:solidFill>
                <a:srgbClr val="83caff"/>
              </a:solidFill>
              <a:round/>
            </a:ln>
          </c:spPr>
          <c:marker>
            <c:symbol val="triangl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créateur'!$B$663:$AP$663</c:f>
              <c:strCach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strCache>
            </c:strRef>
          </c:cat>
          <c:val>
            <c:numRef>
              <c:f>'Stats par créateur'!$B$2256:$AP$2256</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ser>
        <c:hiLowLines>
          <c:spPr>
            <a:ln w="0">
              <a:noFill/>
            </a:ln>
          </c:spPr>
        </c:hiLowLines>
        <c:marker val="1"/>
        <c:axId val="80025373"/>
        <c:axId val="65000432"/>
      </c:lineChart>
      <c:catAx>
        <c:axId val="80025373"/>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65000432"/>
        <c:crosses val="autoZero"/>
        <c:auto val="1"/>
        <c:lblAlgn val="ctr"/>
        <c:lblOffset val="100"/>
        <c:noMultiLvlLbl val="0"/>
      </c:catAx>
      <c:valAx>
        <c:axId val="65000432"/>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80025373"/>
        <c:crosses val="autoZero"/>
        <c:crossBetween val="midCat"/>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1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'Stats par créateur'!$A$77</c:f>
              <c:strCache>
                <c:ptCount val="1"/>
                <c:pt idx="0">
                  <c:v>Nintendo</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créateur'!$B$77:$AR$77</c:f>
              <c:numCache>
                <c:formatCode>General</c:formatCode>
                <c:ptCount val="43"/>
                <c:pt idx="0">
                  <c:v>0</c:v>
                </c:pt>
                <c:pt idx="1">
                  <c:v>0</c:v>
                </c:pt>
                <c:pt idx="2">
                  <c:v>0</c:v>
                </c:pt>
                <c:pt idx="3">
                  <c:v>0</c:v>
                </c:pt>
                <c:pt idx="4">
                  <c:v>0</c:v>
                </c:pt>
                <c:pt idx="5">
                  <c:v>0</c:v>
                </c:pt>
                <c:pt idx="6">
                  <c:v>3</c:v>
                </c:pt>
                <c:pt idx="7">
                  <c:v>0</c:v>
                </c:pt>
                <c:pt idx="8">
                  <c:v>2</c:v>
                </c:pt>
                <c:pt idx="9">
                  <c:v>7</c:v>
                </c:pt>
                <c:pt idx="10">
                  <c:v>3</c:v>
                </c:pt>
                <c:pt idx="11">
                  <c:v>3</c:v>
                </c:pt>
                <c:pt idx="12">
                  <c:v>2</c:v>
                </c:pt>
                <c:pt idx="13">
                  <c:v>3</c:v>
                </c:pt>
                <c:pt idx="14">
                  <c:v>3</c:v>
                </c:pt>
                <c:pt idx="15">
                  <c:v>1</c:v>
                </c:pt>
                <c:pt idx="16">
                  <c:v>4</c:v>
                </c:pt>
                <c:pt idx="17">
                  <c:v>6</c:v>
                </c:pt>
                <c:pt idx="18">
                  <c:v>0</c:v>
                </c:pt>
                <c:pt idx="19">
                  <c:v>0</c:v>
                </c:pt>
                <c:pt idx="20">
                  <c:v>2</c:v>
                </c:pt>
                <c:pt idx="21">
                  <c:v>6</c:v>
                </c:pt>
                <c:pt idx="22">
                  <c:v>5</c:v>
                </c:pt>
                <c:pt idx="23">
                  <c:v>10</c:v>
                </c:pt>
                <c:pt idx="24">
                  <c:v>6</c:v>
                </c:pt>
                <c:pt idx="25">
                  <c:v>5</c:v>
                </c:pt>
                <c:pt idx="26">
                  <c:v>6</c:v>
                </c:pt>
                <c:pt idx="27">
                  <c:v>1</c:v>
                </c:pt>
                <c:pt idx="28">
                  <c:v>9</c:v>
                </c:pt>
                <c:pt idx="29">
                  <c:v>2</c:v>
                </c:pt>
                <c:pt idx="30">
                  <c:v>6</c:v>
                </c:pt>
                <c:pt idx="31">
                  <c:v>5</c:v>
                </c:pt>
                <c:pt idx="32">
                  <c:v>4</c:v>
                </c:pt>
                <c:pt idx="33">
                  <c:v>3</c:v>
                </c:pt>
                <c:pt idx="34">
                  <c:v>3</c:v>
                </c:pt>
                <c:pt idx="35">
                  <c:v>2</c:v>
                </c:pt>
                <c:pt idx="36">
                  <c:v>9</c:v>
                </c:pt>
                <c:pt idx="37">
                  <c:v>5</c:v>
                </c:pt>
                <c:pt idx="38">
                  <c:v>4</c:v>
                </c:pt>
                <c:pt idx="39">
                  <c:v>5</c:v>
                </c:pt>
                <c:pt idx="40">
                  <c:v>3</c:v>
                </c:pt>
                <c:pt idx="41">
                  <c:v>1</c:v>
                </c:pt>
                <c:pt idx="42">
                  <c:v>0</c:v>
                </c:pt>
              </c:numCache>
            </c:numRef>
          </c:val>
          <c:smooth val="0"/>
        </c:ser>
        <c:ser>
          <c:idx val="1"/>
          <c:order val="1"/>
          <c:tx>
            <c:strRef>
              <c:f>'Stats par créateur'!$A$208</c:f>
              <c:strCache>
                <c:ptCount val="1"/>
                <c:pt idx="0">
                  <c:v>Capcom</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créateur'!$B$208:$AR$208</c:f>
              <c:numCache>
                <c:formatCode>General</c:formatCode>
                <c:ptCount val="43"/>
                <c:pt idx="0">
                  <c:v>0</c:v>
                </c:pt>
                <c:pt idx="1">
                  <c:v>0</c:v>
                </c:pt>
                <c:pt idx="2">
                  <c:v>0</c:v>
                </c:pt>
                <c:pt idx="3">
                  <c:v>0</c:v>
                </c:pt>
                <c:pt idx="4">
                  <c:v>0</c:v>
                </c:pt>
                <c:pt idx="5">
                  <c:v>0</c:v>
                </c:pt>
                <c:pt idx="6">
                  <c:v>0</c:v>
                </c:pt>
                <c:pt idx="7">
                  <c:v>2</c:v>
                </c:pt>
                <c:pt idx="8">
                  <c:v>0</c:v>
                </c:pt>
                <c:pt idx="9">
                  <c:v>4</c:v>
                </c:pt>
                <c:pt idx="10">
                  <c:v>2</c:v>
                </c:pt>
                <c:pt idx="11">
                  <c:v>3</c:v>
                </c:pt>
                <c:pt idx="12">
                  <c:v>4</c:v>
                </c:pt>
                <c:pt idx="13">
                  <c:v>0</c:v>
                </c:pt>
                <c:pt idx="14">
                  <c:v>0</c:v>
                </c:pt>
                <c:pt idx="15">
                  <c:v>0</c:v>
                </c:pt>
                <c:pt idx="16">
                  <c:v>3</c:v>
                </c:pt>
                <c:pt idx="17">
                  <c:v>3</c:v>
                </c:pt>
                <c:pt idx="18">
                  <c:v>4</c:v>
                </c:pt>
                <c:pt idx="19">
                  <c:v>5</c:v>
                </c:pt>
                <c:pt idx="20">
                  <c:v>4</c:v>
                </c:pt>
                <c:pt idx="21">
                  <c:v>2</c:v>
                </c:pt>
                <c:pt idx="22">
                  <c:v>2</c:v>
                </c:pt>
                <c:pt idx="23">
                  <c:v>6</c:v>
                </c:pt>
                <c:pt idx="24">
                  <c:v>2</c:v>
                </c:pt>
                <c:pt idx="25">
                  <c:v>7</c:v>
                </c:pt>
                <c:pt idx="26">
                  <c:v>3</c:v>
                </c:pt>
                <c:pt idx="27">
                  <c:v>4</c:v>
                </c:pt>
                <c:pt idx="28">
                  <c:v>0</c:v>
                </c:pt>
                <c:pt idx="29">
                  <c:v>3</c:v>
                </c:pt>
                <c:pt idx="30">
                  <c:v>4</c:v>
                </c:pt>
                <c:pt idx="31">
                  <c:v>3</c:v>
                </c:pt>
                <c:pt idx="32">
                  <c:v>1</c:v>
                </c:pt>
                <c:pt idx="33">
                  <c:v>2</c:v>
                </c:pt>
                <c:pt idx="34">
                  <c:v>2</c:v>
                </c:pt>
                <c:pt idx="35">
                  <c:v>5</c:v>
                </c:pt>
                <c:pt idx="36">
                  <c:v>5</c:v>
                </c:pt>
                <c:pt idx="37">
                  <c:v>3</c:v>
                </c:pt>
                <c:pt idx="38">
                  <c:v>3</c:v>
                </c:pt>
                <c:pt idx="39">
                  <c:v>1</c:v>
                </c:pt>
                <c:pt idx="40">
                  <c:v>3</c:v>
                </c:pt>
                <c:pt idx="41">
                  <c:v>1</c:v>
                </c:pt>
                <c:pt idx="42">
                  <c:v>0</c:v>
                </c:pt>
              </c:numCache>
            </c:numRef>
          </c:val>
          <c:smooth val="0"/>
        </c:ser>
        <c:ser>
          <c:idx val="2"/>
          <c:order val="2"/>
          <c:tx>
            <c:strRef>
              <c:f>'Stats par créateur'!$A$301</c:f>
              <c:strCache>
                <c:ptCount val="1"/>
                <c:pt idx="0">
                  <c:v>Konami</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créateur'!$B$301:$AR$301</c:f>
              <c:numCache>
                <c:formatCode>General</c:formatCode>
                <c:ptCount val="43"/>
                <c:pt idx="0">
                  <c:v>0</c:v>
                </c:pt>
                <c:pt idx="1">
                  <c:v>0</c:v>
                </c:pt>
                <c:pt idx="2">
                  <c:v>0</c:v>
                </c:pt>
                <c:pt idx="3">
                  <c:v>0</c:v>
                </c:pt>
                <c:pt idx="4">
                  <c:v>0</c:v>
                </c:pt>
                <c:pt idx="5">
                  <c:v>0</c:v>
                </c:pt>
                <c:pt idx="6">
                  <c:v>0</c:v>
                </c:pt>
                <c:pt idx="7">
                  <c:v>1</c:v>
                </c:pt>
                <c:pt idx="8">
                  <c:v>2</c:v>
                </c:pt>
                <c:pt idx="9">
                  <c:v>1</c:v>
                </c:pt>
                <c:pt idx="10">
                  <c:v>0</c:v>
                </c:pt>
                <c:pt idx="11">
                  <c:v>5</c:v>
                </c:pt>
                <c:pt idx="12">
                  <c:v>6</c:v>
                </c:pt>
                <c:pt idx="13">
                  <c:v>5</c:v>
                </c:pt>
                <c:pt idx="14">
                  <c:v>3</c:v>
                </c:pt>
                <c:pt idx="15">
                  <c:v>3</c:v>
                </c:pt>
                <c:pt idx="16">
                  <c:v>4</c:v>
                </c:pt>
                <c:pt idx="17">
                  <c:v>0</c:v>
                </c:pt>
                <c:pt idx="18">
                  <c:v>4</c:v>
                </c:pt>
                <c:pt idx="19">
                  <c:v>3</c:v>
                </c:pt>
                <c:pt idx="20">
                  <c:v>0</c:v>
                </c:pt>
                <c:pt idx="21">
                  <c:v>2</c:v>
                </c:pt>
                <c:pt idx="22">
                  <c:v>3</c:v>
                </c:pt>
                <c:pt idx="23">
                  <c:v>0</c:v>
                </c:pt>
                <c:pt idx="24">
                  <c:v>3</c:v>
                </c:pt>
                <c:pt idx="25">
                  <c:v>2</c:v>
                </c:pt>
                <c:pt idx="26">
                  <c:v>3</c:v>
                </c:pt>
                <c:pt idx="27">
                  <c:v>2</c:v>
                </c:pt>
                <c:pt idx="28">
                  <c:v>1</c:v>
                </c:pt>
                <c:pt idx="29">
                  <c:v>0</c:v>
                </c:pt>
                <c:pt idx="30">
                  <c:v>0</c:v>
                </c:pt>
                <c:pt idx="31">
                  <c:v>3</c:v>
                </c:pt>
                <c:pt idx="32">
                  <c:v>0</c:v>
                </c:pt>
                <c:pt idx="33">
                  <c:v>0</c:v>
                </c:pt>
                <c:pt idx="34">
                  <c:v>0</c:v>
                </c:pt>
                <c:pt idx="35">
                  <c:v>3</c:v>
                </c:pt>
                <c:pt idx="36">
                  <c:v>0</c:v>
                </c:pt>
                <c:pt idx="37">
                  <c:v>0</c:v>
                </c:pt>
                <c:pt idx="38">
                  <c:v>1</c:v>
                </c:pt>
                <c:pt idx="39">
                  <c:v>0</c:v>
                </c:pt>
                <c:pt idx="40">
                  <c:v>0</c:v>
                </c:pt>
                <c:pt idx="41">
                  <c:v>1</c:v>
                </c:pt>
                <c:pt idx="42">
                  <c:v>0</c:v>
                </c:pt>
              </c:numCache>
            </c:numRef>
          </c:val>
          <c:smooth val="0"/>
        </c:ser>
        <c:ser>
          <c:idx val="3"/>
          <c:order val="3"/>
          <c:tx>
            <c:strRef>
              <c:f>'Stats par créateur'!$A$356</c:f>
              <c:strCache>
                <c:ptCount val="1"/>
                <c:pt idx="0">
                  <c:v>Namco</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créateur'!$B$356:$AR$356</c:f>
              <c:numCache>
                <c:formatCode>General</c:formatCode>
                <c:ptCount val="43"/>
                <c:pt idx="0">
                  <c:v>0</c:v>
                </c:pt>
                <c:pt idx="1">
                  <c:v>0</c:v>
                </c:pt>
                <c:pt idx="2">
                  <c:v>0</c:v>
                </c:pt>
                <c:pt idx="3">
                  <c:v>0</c:v>
                </c:pt>
                <c:pt idx="4">
                  <c:v>0</c:v>
                </c:pt>
                <c:pt idx="5">
                  <c:v>0</c:v>
                </c:pt>
                <c:pt idx="6">
                  <c:v>0</c:v>
                </c:pt>
                <c:pt idx="7">
                  <c:v>2</c:v>
                </c:pt>
                <c:pt idx="8">
                  <c:v>1</c:v>
                </c:pt>
                <c:pt idx="9">
                  <c:v>3</c:v>
                </c:pt>
                <c:pt idx="10">
                  <c:v>4</c:v>
                </c:pt>
                <c:pt idx="11">
                  <c:v>0</c:v>
                </c:pt>
                <c:pt idx="12">
                  <c:v>1</c:v>
                </c:pt>
                <c:pt idx="13">
                  <c:v>0</c:v>
                </c:pt>
                <c:pt idx="14">
                  <c:v>0</c:v>
                </c:pt>
                <c:pt idx="15">
                  <c:v>1</c:v>
                </c:pt>
                <c:pt idx="16">
                  <c:v>1</c:v>
                </c:pt>
                <c:pt idx="17">
                  <c:v>1</c:v>
                </c:pt>
                <c:pt idx="18">
                  <c:v>2</c:v>
                </c:pt>
                <c:pt idx="19">
                  <c:v>0</c:v>
                </c:pt>
                <c:pt idx="20">
                  <c:v>1</c:v>
                </c:pt>
                <c:pt idx="21">
                  <c:v>1</c:v>
                </c:pt>
                <c:pt idx="22">
                  <c:v>2</c:v>
                </c:pt>
                <c:pt idx="23">
                  <c:v>1</c:v>
                </c:pt>
                <c:pt idx="24">
                  <c:v>4</c:v>
                </c:pt>
                <c:pt idx="25">
                  <c:v>1</c:v>
                </c:pt>
                <c:pt idx="26">
                  <c:v>2</c:v>
                </c:pt>
                <c:pt idx="27">
                  <c:v>2</c:v>
                </c:pt>
                <c:pt idx="28">
                  <c:v>3</c:v>
                </c:pt>
                <c:pt idx="29">
                  <c:v>0</c:v>
                </c:pt>
                <c:pt idx="30">
                  <c:v>5</c:v>
                </c:pt>
                <c:pt idx="31">
                  <c:v>3</c:v>
                </c:pt>
                <c:pt idx="32">
                  <c:v>1</c:v>
                </c:pt>
                <c:pt idx="33">
                  <c:v>1</c:v>
                </c:pt>
                <c:pt idx="34">
                  <c:v>0</c:v>
                </c:pt>
                <c:pt idx="35">
                  <c:v>2</c:v>
                </c:pt>
                <c:pt idx="36">
                  <c:v>1</c:v>
                </c:pt>
                <c:pt idx="37">
                  <c:v>4</c:v>
                </c:pt>
                <c:pt idx="38">
                  <c:v>1</c:v>
                </c:pt>
                <c:pt idx="39">
                  <c:v>3</c:v>
                </c:pt>
                <c:pt idx="40">
                  <c:v>1</c:v>
                </c:pt>
                <c:pt idx="41">
                  <c:v>0</c:v>
                </c:pt>
                <c:pt idx="42">
                  <c:v>0</c:v>
                </c:pt>
              </c:numCache>
            </c:numRef>
          </c:val>
          <c:smooth val="0"/>
        </c:ser>
        <c:ser>
          <c:idx val="4"/>
          <c:order val="4"/>
          <c:tx>
            <c:strRef>
              <c:f>'Stats par créateur'!$A$394</c:f>
              <c:strCache>
                <c:ptCount val="1"/>
                <c:pt idx="0">
                  <c:v>ubisoft</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créateur'!$B$394:$AR$394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1</c:v>
                </c:pt>
                <c:pt idx="19">
                  <c:v>0</c:v>
                </c:pt>
                <c:pt idx="20">
                  <c:v>0</c:v>
                </c:pt>
                <c:pt idx="21">
                  <c:v>1</c:v>
                </c:pt>
                <c:pt idx="22">
                  <c:v>2</c:v>
                </c:pt>
                <c:pt idx="23">
                  <c:v>1</c:v>
                </c:pt>
                <c:pt idx="24">
                  <c:v>3</c:v>
                </c:pt>
                <c:pt idx="25">
                  <c:v>1</c:v>
                </c:pt>
                <c:pt idx="26">
                  <c:v>1</c:v>
                </c:pt>
                <c:pt idx="27">
                  <c:v>1</c:v>
                </c:pt>
                <c:pt idx="28">
                  <c:v>2</c:v>
                </c:pt>
                <c:pt idx="29">
                  <c:v>3</c:v>
                </c:pt>
                <c:pt idx="30">
                  <c:v>1</c:v>
                </c:pt>
                <c:pt idx="31">
                  <c:v>4</c:v>
                </c:pt>
                <c:pt idx="32">
                  <c:v>1</c:v>
                </c:pt>
                <c:pt idx="33">
                  <c:v>3</c:v>
                </c:pt>
                <c:pt idx="34">
                  <c:v>1</c:v>
                </c:pt>
                <c:pt idx="35">
                  <c:v>3</c:v>
                </c:pt>
                <c:pt idx="36">
                  <c:v>3</c:v>
                </c:pt>
                <c:pt idx="37">
                  <c:v>7</c:v>
                </c:pt>
                <c:pt idx="38">
                  <c:v>2</c:v>
                </c:pt>
                <c:pt idx="39">
                  <c:v>3</c:v>
                </c:pt>
                <c:pt idx="40">
                  <c:v>2</c:v>
                </c:pt>
                <c:pt idx="41">
                  <c:v>0</c:v>
                </c:pt>
                <c:pt idx="42">
                  <c:v>0</c:v>
                </c:pt>
              </c:numCache>
            </c:numRef>
          </c:val>
          <c:smooth val="0"/>
        </c:ser>
        <c:ser>
          <c:idx val="5"/>
          <c:order val="5"/>
          <c:tx>
            <c:strRef>
              <c:f>'Stats par créateur'!$A$413</c:f>
              <c:strCache>
                <c:ptCount val="1"/>
                <c:pt idx="0">
                  <c:v>Square-Enix</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créateur'!$B$413:$AR$413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c:v>
                </c:pt>
                <c:pt idx="27">
                  <c:v>4</c:v>
                </c:pt>
                <c:pt idx="28">
                  <c:v>1</c:v>
                </c:pt>
                <c:pt idx="29">
                  <c:v>2</c:v>
                </c:pt>
                <c:pt idx="30">
                  <c:v>4</c:v>
                </c:pt>
                <c:pt idx="31">
                  <c:v>1</c:v>
                </c:pt>
                <c:pt idx="32">
                  <c:v>1</c:v>
                </c:pt>
                <c:pt idx="33">
                  <c:v>1</c:v>
                </c:pt>
                <c:pt idx="34">
                  <c:v>1</c:v>
                </c:pt>
                <c:pt idx="35">
                  <c:v>2</c:v>
                </c:pt>
                <c:pt idx="36">
                  <c:v>1</c:v>
                </c:pt>
                <c:pt idx="37">
                  <c:v>2</c:v>
                </c:pt>
                <c:pt idx="38">
                  <c:v>4</c:v>
                </c:pt>
                <c:pt idx="39">
                  <c:v>7</c:v>
                </c:pt>
                <c:pt idx="40">
                  <c:v>0</c:v>
                </c:pt>
                <c:pt idx="41">
                  <c:v>1</c:v>
                </c:pt>
                <c:pt idx="42">
                  <c:v>0</c:v>
                </c:pt>
              </c:numCache>
            </c:numRef>
          </c:val>
          <c:smooth val="0"/>
        </c:ser>
        <c:ser>
          <c:idx val="6"/>
          <c:order val="6"/>
          <c:tx>
            <c:strRef>
              <c:f>'Stats par créateur'!$A$448</c:f>
              <c:strCache>
                <c:ptCount val="1"/>
                <c:pt idx="0">
                  <c:v>SNK</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créateur'!$B$448:$AR$448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2</c:v>
                </c:pt>
                <c:pt idx="15">
                  <c:v>1</c:v>
                </c:pt>
                <c:pt idx="16">
                  <c:v>0</c:v>
                </c:pt>
                <c:pt idx="17">
                  <c:v>0</c:v>
                </c:pt>
                <c:pt idx="18">
                  <c:v>3</c:v>
                </c:pt>
                <c:pt idx="19">
                  <c:v>3</c:v>
                </c:pt>
                <c:pt idx="20">
                  <c:v>0</c:v>
                </c:pt>
                <c:pt idx="21">
                  <c:v>0</c:v>
                </c:pt>
                <c:pt idx="22">
                  <c:v>1</c:v>
                </c:pt>
                <c:pt idx="23">
                  <c:v>1</c:v>
                </c:pt>
                <c:pt idx="24">
                  <c:v>1</c:v>
                </c:pt>
                <c:pt idx="25">
                  <c:v>1</c:v>
                </c:pt>
                <c:pt idx="26">
                  <c:v>3</c:v>
                </c:pt>
                <c:pt idx="27">
                  <c:v>3</c:v>
                </c:pt>
                <c:pt idx="28">
                  <c:v>2</c:v>
                </c:pt>
                <c:pt idx="29">
                  <c:v>0</c:v>
                </c:pt>
                <c:pt idx="30">
                  <c:v>2</c:v>
                </c:pt>
                <c:pt idx="31">
                  <c:v>0</c:v>
                </c:pt>
                <c:pt idx="32">
                  <c:v>0</c:v>
                </c:pt>
                <c:pt idx="33">
                  <c:v>0</c:v>
                </c:pt>
                <c:pt idx="34">
                  <c:v>0</c:v>
                </c:pt>
                <c:pt idx="35">
                  <c:v>1</c:v>
                </c:pt>
                <c:pt idx="36">
                  <c:v>0</c:v>
                </c:pt>
                <c:pt idx="37">
                  <c:v>0</c:v>
                </c:pt>
                <c:pt idx="38">
                  <c:v>3</c:v>
                </c:pt>
                <c:pt idx="39">
                  <c:v>2</c:v>
                </c:pt>
                <c:pt idx="40">
                  <c:v>2</c:v>
                </c:pt>
                <c:pt idx="41">
                  <c:v>1</c:v>
                </c:pt>
                <c:pt idx="42">
                  <c:v>0</c:v>
                </c:pt>
              </c:numCache>
            </c:numRef>
          </c:val>
          <c:smooth val="0"/>
        </c:ser>
        <c:ser>
          <c:idx val="7"/>
          <c:order val="7"/>
          <c:tx>
            <c:strRef>
              <c:f>'Stats par créateur'!$A$480</c:f>
              <c:strCache>
                <c:ptCount val="1"/>
                <c:pt idx="0">
                  <c:v>Hudson soft</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créateur'!$B$480:$AR$480</c:f>
              <c:numCache>
                <c:formatCode>General</c:formatCode>
                <c:ptCount val="43"/>
                <c:pt idx="0">
                  <c:v>0</c:v>
                </c:pt>
                <c:pt idx="1">
                  <c:v>0</c:v>
                </c:pt>
                <c:pt idx="2">
                  <c:v>0</c:v>
                </c:pt>
                <c:pt idx="3">
                  <c:v>0</c:v>
                </c:pt>
                <c:pt idx="4">
                  <c:v>1</c:v>
                </c:pt>
                <c:pt idx="5">
                  <c:v>0</c:v>
                </c:pt>
                <c:pt idx="6">
                  <c:v>0</c:v>
                </c:pt>
                <c:pt idx="7">
                  <c:v>0</c:v>
                </c:pt>
                <c:pt idx="8">
                  <c:v>3</c:v>
                </c:pt>
                <c:pt idx="9">
                  <c:v>3</c:v>
                </c:pt>
                <c:pt idx="10">
                  <c:v>1</c:v>
                </c:pt>
                <c:pt idx="11">
                  <c:v>0</c:v>
                </c:pt>
                <c:pt idx="12">
                  <c:v>3</c:v>
                </c:pt>
                <c:pt idx="13">
                  <c:v>2</c:v>
                </c:pt>
                <c:pt idx="14">
                  <c:v>3</c:v>
                </c:pt>
                <c:pt idx="15">
                  <c:v>0</c:v>
                </c:pt>
                <c:pt idx="16">
                  <c:v>1</c:v>
                </c:pt>
                <c:pt idx="17">
                  <c:v>0</c:v>
                </c:pt>
                <c:pt idx="18">
                  <c:v>1</c:v>
                </c:pt>
                <c:pt idx="19">
                  <c:v>0</c:v>
                </c:pt>
                <c:pt idx="20">
                  <c:v>2</c:v>
                </c:pt>
                <c:pt idx="21">
                  <c:v>0</c:v>
                </c:pt>
                <c:pt idx="22">
                  <c:v>1</c:v>
                </c:pt>
                <c:pt idx="23">
                  <c:v>0</c:v>
                </c:pt>
                <c:pt idx="24">
                  <c:v>2</c:v>
                </c:pt>
                <c:pt idx="25">
                  <c:v>1</c:v>
                </c:pt>
                <c:pt idx="26">
                  <c:v>2</c:v>
                </c:pt>
                <c:pt idx="27">
                  <c:v>2</c:v>
                </c:pt>
                <c:pt idx="28">
                  <c:v>1</c:v>
                </c:pt>
                <c:pt idx="29">
                  <c:v>1</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ser>
          <c:idx val="8"/>
          <c:order val="8"/>
          <c:tx>
            <c:strRef>
              <c:f>'Stats par créateur'!$A$510</c:f>
              <c:strCache>
                <c:ptCount val="1"/>
                <c:pt idx="0">
                  <c:v>Electronic arts</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créateur'!$B$510:$AR$510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2</c:v>
                </c:pt>
                <c:pt idx="13">
                  <c:v>0</c:v>
                </c:pt>
                <c:pt idx="14">
                  <c:v>0</c:v>
                </c:pt>
                <c:pt idx="15">
                  <c:v>1</c:v>
                </c:pt>
                <c:pt idx="16">
                  <c:v>0</c:v>
                </c:pt>
                <c:pt idx="17">
                  <c:v>0</c:v>
                </c:pt>
                <c:pt idx="18">
                  <c:v>0</c:v>
                </c:pt>
                <c:pt idx="19">
                  <c:v>0</c:v>
                </c:pt>
                <c:pt idx="20">
                  <c:v>0</c:v>
                </c:pt>
                <c:pt idx="21">
                  <c:v>1</c:v>
                </c:pt>
                <c:pt idx="22">
                  <c:v>1</c:v>
                </c:pt>
                <c:pt idx="23">
                  <c:v>0</c:v>
                </c:pt>
                <c:pt idx="24">
                  <c:v>2</c:v>
                </c:pt>
                <c:pt idx="25">
                  <c:v>0</c:v>
                </c:pt>
                <c:pt idx="26">
                  <c:v>2</c:v>
                </c:pt>
                <c:pt idx="27">
                  <c:v>0</c:v>
                </c:pt>
                <c:pt idx="28">
                  <c:v>3</c:v>
                </c:pt>
                <c:pt idx="29">
                  <c:v>3</c:v>
                </c:pt>
                <c:pt idx="30">
                  <c:v>1</c:v>
                </c:pt>
                <c:pt idx="31">
                  <c:v>3</c:v>
                </c:pt>
                <c:pt idx="32">
                  <c:v>2</c:v>
                </c:pt>
                <c:pt idx="33">
                  <c:v>0</c:v>
                </c:pt>
                <c:pt idx="34">
                  <c:v>1</c:v>
                </c:pt>
                <c:pt idx="35">
                  <c:v>2</c:v>
                </c:pt>
                <c:pt idx="36">
                  <c:v>1</c:v>
                </c:pt>
                <c:pt idx="37">
                  <c:v>0</c:v>
                </c:pt>
                <c:pt idx="38">
                  <c:v>0</c:v>
                </c:pt>
                <c:pt idx="39">
                  <c:v>0</c:v>
                </c:pt>
                <c:pt idx="40">
                  <c:v>0</c:v>
                </c:pt>
                <c:pt idx="41">
                  <c:v>0</c:v>
                </c:pt>
                <c:pt idx="42">
                  <c:v>0</c:v>
                </c:pt>
              </c:numCache>
            </c:numRef>
          </c:val>
          <c:smooth val="0"/>
        </c:ser>
        <c:ser>
          <c:idx val="9"/>
          <c:order val="9"/>
          <c:tx>
            <c:strRef>
              <c:f>'Stats par créateur'!$A$590</c:f>
              <c:strCache>
                <c:ptCount val="1"/>
                <c:pt idx="0">
                  <c:v>Sony</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créateur'!$B$590:$AR$590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1</c:v>
                </c:pt>
                <c:pt idx="17">
                  <c:v>0</c:v>
                </c:pt>
                <c:pt idx="18">
                  <c:v>1</c:v>
                </c:pt>
                <c:pt idx="19">
                  <c:v>0</c:v>
                </c:pt>
                <c:pt idx="20">
                  <c:v>0</c:v>
                </c:pt>
                <c:pt idx="21">
                  <c:v>1</c:v>
                </c:pt>
                <c:pt idx="22">
                  <c:v>4</c:v>
                </c:pt>
                <c:pt idx="23">
                  <c:v>0</c:v>
                </c:pt>
                <c:pt idx="24">
                  <c:v>2</c:v>
                </c:pt>
                <c:pt idx="25">
                  <c:v>2</c:v>
                </c:pt>
                <c:pt idx="26">
                  <c:v>1</c:v>
                </c:pt>
                <c:pt idx="27">
                  <c:v>5</c:v>
                </c:pt>
                <c:pt idx="28">
                  <c:v>2</c:v>
                </c:pt>
                <c:pt idx="29">
                  <c:v>1</c:v>
                </c:pt>
                <c:pt idx="30">
                  <c:v>1</c:v>
                </c:pt>
                <c:pt idx="31">
                  <c:v>3</c:v>
                </c:pt>
                <c:pt idx="32">
                  <c:v>4</c:v>
                </c:pt>
                <c:pt idx="33">
                  <c:v>0</c:v>
                </c:pt>
                <c:pt idx="34">
                  <c:v>1</c:v>
                </c:pt>
                <c:pt idx="35">
                  <c:v>2</c:v>
                </c:pt>
                <c:pt idx="36">
                  <c:v>5</c:v>
                </c:pt>
                <c:pt idx="37">
                  <c:v>3</c:v>
                </c:pt>
                <c:pt idx="38">
                  <c:v>3</c:v>
                </c:pt>
                <c:pt idx="39">
                  <c:v>0</c:v>
                </c:pt>
                <c:pt idx="40">
                  <c:v>0</c:v>
                </c:pt>
                <c:pt idx="41">
                  <c:v>0</c:v>
                </c:pt>
                <c:pt idx="42">
                  <c:v>0</c:v>
                </c:pt>
              </c:numCache>
            </c:numRef>
          </c:val>
          <c:smooth val="0"/>
        </c:ser>
        <c:ser>
          <c:idx val="10"/>
          <c:order val="10"/>
          <c:tx>
            <c:strRef>
              <c:f>'Stats par créateur'!$A$611</c:f>
              <c:strCache>
                <c:ptCount val="1"/>
                <c:pt idx="0">
                  <c:v>custo1</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créateur'!$B$611:$AR$611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ser>
          <c:idx val="11"/>
          <c:order val="11"/>
          <c:tx>
            <c:strRef>
              <c:f>'Stats par créateur'!$A$616</c:f>
              <c:strCache>
                <c:ptCount val="1"/>
                <c:pt idx="0">
                  <c:v>custo2</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créateur'!$B$616:$AR$616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ser>
          <c:idx val="12"/>
          <c:order val="12"/>
          <c:tx>
            <c:strRef>
              <c:f>'Stats par créateur'!$A$623</c:f>
              <c:strCache>
                <c:ptCount val="1"/>
                <c:pt idx="0">
                  <c:v>custo3</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créateur'!$B$623:$AR$623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hiLowLines>
          <c:spPr>
            <a:ln w="0">
              <a:noFill/>
            </a:ln>
          </c:spPr>
        </c:hiLowLines>
        <c:marker val="0"/>
        <c:axId val="15097953"/>
        <c:axId val="4959649"/>
      </c:lineChart>
      <c:catAx>
        <c:axId val="15097953"/>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4959649"/>
        <c:crosses val="autoZero"/>
        <c:auto val="1"/>
        <c:lblAlgn val="ctr"/>
        <c:lblOffset val="100"/>
        <c:noMultiLvlLbl val="0"/>
      </c:catAx>
      <c:valAx>
        <c:axId val="4959649"/>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15097953"/>
        <c:crosses val="autoZero"/>
        <c:crossBetween val="midCat"/>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1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'Stats par créateur'!$A$667</c:f>
              <c:strCache>
                <c:ptCount val="1"/>
                <c:pt idx="0">
                  <c:v>Nintendo</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créateur'!$B$667:$AR$667</c:f>
              <c:numCache>
                <c:formatCode>General</c:formatCode>
                <c:ptCount val="43"/>
                <c:pt idx="0">
                  <c:v>0</c:v>
                </c:pt>
                <c:pt idx="1">
                  <c:v>0</c:v>
                </c:pt>
                <c:pt idx="2">
                  <c:v>0</c:v>
                </c:pt>
                <c:pt idx="3">
                  <c:v>0</c:v>
                </c:pt>
                <c:pt idx="4">
                  <c:v>0</c:v>
                </c:pt>
                <c:pt idx="5">
                  <c:v>0</c:v>
                </c:pt>
                <c:pt idx="6">
                  <c:v>4</c:v>
                </c:pt>
                <c:pt idx="7">
                  <c:v>2</c:v>
                </c:pt>
                <c:pt idx="8">
                  <c:v>2</c:v>
                </c:pt>
                <c:pt idx="9">
                  <c:v>8</c:v>
                </c:pt>
                <c:pt idx="10">
                  <c:v>5</c:v>
                </c:pt>
                <c:pt idx="11">
                  <c:v>7</c:v>
                </c:pt>
                <c:pt idx="12">
                  <c:v>6</c:v>
                </c:pt>
                <c:pt idx="13">
                  <c:v>5</c:v>
                </c:pt>
                <c:pt idx="14">
                  <c:v>6</c:v>
                </c:pt>
                <c:pt idx="15">
                  <c:v>2</c:v>
                </c:pt>
                <c:pt idx="16">
                  <c:v>7</c:v>
                </c:pt>
                <c:pt idx="17">
                  <c:v>7</c:v>
                </c:pt>
                <c:pt idx="18">
                  <c:v>3</c:v>
                </c:pt>
                <c:pt idx="19">
                  <c:v>2</c:v>
                </c:pt>
                <c:pt idx="20">
                  <c:v>9</c:v>
                </c:pt>
                <c:pt idx="21">
                  <c:v>11</c:v>
                </c:pt>
                <c:pt idx="22">
                  <c:v>16</c:v>
                </c:pt>
                <c:pt idx="23">
                  <c:v>17</c:v>
                </c:pt>
                <c:pt idx="24">
                  <c:v>21</c:v>
                </c:pt>
                <c:pt idx="25">
                  <c:v>15</c:v>
                </c:pt>
                <c:pt idx="26">
                  <c:v>21</c:v>
                </c:pt>
                <c:pt idx="27">
                  <c:v>11</c:v>
                </c:pt>
                <c:pt idx="28">
                  <c:v>15</c:v>
                </c:pt>
                <c:pt idx="29">
                  <c:v>10</c:v>
                </c:pt>
                <c:pt idx="30">
                  <c:v>17</c:v>
                </c:pt>
                <c:pt idx="31">
                  <c:v>15</c:v>
                </c:pt>
                <c:pt idx="32">
                  <c:v>16</c:v>
                </c:pt>
                <c:pt idx="33">
                  <c:v>12</c:v>
                </c:pt>
                <c:pt idx="34">
                  <c:v>13</c:v>
                </c:pt>
                <c:pt idx="35">
                  <c:v>14</c:v>
                </c:pt>
                <c:pt idx="36">
                  <c:v>19</c:v>
                </c:pt>
                <c:pt idx="37">
                  <c:v>18</c:v>
                </c:pt>
                <c:pt idx="38">
                  <c:v>12</c:v>
                </c:pt>
                <c:pt idx="39">
                  <c:v>11</c:v>
                </c:pt>
                <c:pt idx="40">
                  <c:v>14</c:v>
                </c:pt>
                <c:pt idx="41">
                  <c:v>4</c:v>
                </c:pt>
                <c:pt idx="42">
                  <c:v>0</c:v>
                </c:pt>
              </c:numCache>
            </c:numRef>
          </c:val>
          <c:smooth val="0"/>
        </c:ser>
        <c:ser>
          <c:idx val="1"/>
          <c:order val="1"/>
          <c:tx>
            <c:strRef>
              <c:f>'Stats par créateur'!$A$1028</c:f>
              <c:strCache>
                <c:ptCount val="1"/>
                <c:pt idx="0">
                  <c:v>Sega</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créateur'!$B$1028:$AR$1028</c:f>
              <c:numCache>
                <c:formatCode>General</c:formatCode>
                <c:ptCount val="43"/>
                <c:pt idx="0">
                  <c:v>0</c:v>
                </c:pt>
                <c:pt idx="1">
                  <c:v>0</c:v>
                </c:pt>
                <c:pt idx="2">
                  <c:v>0</c:v>
                </c:pt>
                <c:pt idx="3">
                  <c:v>0</c:v>
                </c:pt>
                <c:pt idx="4">
                  <c:v>0</c:v>
                </c:pt>
                <c:pt idx="5">
                  <c:v>5</c:v>
                </c:pt>
                <c:pt idx="6">
                  <c:v>2</c:v>
                </c:pt>
                <c:pt idx="7">
                  <c:v>2</c:v>
                </c:pt>
                <c:pt idx="8">
                  <c:v>4</c:v>
                </c:pt>
                <c:pt idx="9">
                  <c:v>8</c:v>
                </c:pt>
                <c:pt idx="10">
                  <c:v>14</c:v>
                </c:pt>
                <c:pt idx="11">
                  <c:v>19</c:v>
                </c:pt>
                <c:pt idx="12">
                  <c:v>14</c:v>
                </c:pt>
                <c:pt idx="13">
                  <c:v>19</c:v>
                </c:pt>
                <c:pt idx="14">
                  <c:v>19</c:v>
                </c:pt>
                <c:pt idx="15">
                  <c:v>17</c:v>
                </c:pt>
                <c:pt idx="16">
                  <c:v>5</c:v>
                </c:pt>
                <c:pt idx="17">
                  <c:v>4</c:v>
                </c:pt>
                <c:pt idx="18">
                  <c:v>4</c:v>
                </c:pt>
                <c:pt idx="19">
                  <c:v>7</c:v>
                </c:pt>
                <c:pt idx="20">
                  <c:v>7</c:v>
                </c:pt>
                <c:pt idx="21">
                  <c:v>7</c:v>
                </c:pt>
                <c:pt idx="22">
                  <c:v>10</c:v>
                </c:pt>
                <c:pt idx="23">
                  <c:v>11</c:v>
                </c:pt>
                <c:pt idx="24">
                  <c:v>7</c:v>
                </c:pt>
                <c:pt idx="25">
                  <c:v>3</c:v>
                </c:pt>
                <c:pt idx="26">
                  <c:v>10</c:v>
                </c:pt>
                <c:pt idx="27">
                  <c:v>8</c:v>
                </c:pt>
                <c:pt idx="28">
                  <c:v>5</c:v>
                </c:pt>
                <c:pt idx="29">
                  <c:v>8</c:v>
                </c:pt>
                <c:pt idx="30">
                  <c:v>9</c:v>
                </c:pt>
                <c:pt idx="31">
                  <c:v>6</c:v>
                </c:pt>
                <c:pt idx="32">
                  <c:v>1</c:v>
                </c:pt>
                <c:pt idx="33">
                  <c:v>6</c:v>
                </c:pt>
                <c:pt idx="34">
                  <c:v>4</c:v>
                </c:pt>
                <c:pt idx="35">
                  <c:v>2</c:v>
                </c:pt>
                <c:pt idx="36">
                  <c:v>5</c:v>
                </c:pt>
                <c:pt idx="37">
                  <c:v>6</c:v>
                </c:pt>
                <c:pt idx="38">
                  <c:v>4</c:v>
                </c:pt>
                <c:pt idx="39">
                  <c:v>7</c:v>
                </c:pt>
                <c:pt idx="40">
                  <c:v>4</c:v>
                </c:pt>
                <c:pt idx="41">
                  <c:v>1</c:v>
                </c:pt>
                <c:pt idx="42">
                  <c:v>0</c:v>
                </c:pt>
              </c:numCache>
            </c:numRef>
          </c:val>
          <c:smooth val="0"/>
        </c:ser>
        <c:ser>
          <c:idx val="2"/>
          <c:order val="2"/>
          <c:tx>
            <c:strRef>
              <c:f>'Stats par créateur'!$A$1295</c:f>
              <c:strCache>
                <c:ptCount val="1"/>
                <c:pt idx="0">
                  <c:v>Sony</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créateur'!$B$1295:$AR$1295</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0</c:v>
                </c:pt>
                <c:pt idx="12">
                  <c:v>1</c:v>
                </c:pt>
                <c:pt idx="13">
                  <c:v>3</c:v>
                </c:pt>
                <c:pt idx="14">
                  <c:v>2</c:v>
                </c:pt>
                <c:pt idx="15">
                  <c:v>3</c:v>
                </c:pt>
                <c:pt idx="16">
                  <c:v>5</c:v>
                </c:pt>
                <c:pt idx="17">
                  <c:v>3</c:v>
                </c:pt>
                <c:pt idx="18">
                  <c:v>6</c:v>
                </c:pt>
                <c:pt idx="19">
                  <c:v>1</c:v>
                </c:pt>
                <c:pt idx="20">
                  <c:v>3</c:v>
                </c:pt>
                <c:pt idx="21">
                  <c:v>5</c:v>
                </c:pt>
                <c:pt idx="22">
                  <c:v>7</c:v>
                </c:pt>
                <c:pt idx="23">
                  <c:v>0</c:v>
                </c:pt>
                <c:pt idx="24">
                  <c:v>7</c:v>
                </c:pt>
                <c:pt idx="25">
                  <c:v>5</c:v>
                </c:pt>
                <c:pt idx="26">
                  <c:v>8</c:v>
                </c:pt>
                <c:pt idx="27">
                  <c:v>8</c:v>
                </c:pt>
                <c:pt idx="28">
                  <c:v>5</c:v>
                </c:pt>
                <c:pt idx="29">
                  <c:v>5</c:v>
                </c:pt>
                <c:pt idx="30">
                  <c:v>7</c:v>
                </c:pt>
                <c:pt idx="31">
                  <c:v>13</c:v>
                </c:pt>
                <c:pt idx="32">
                  <c:v>12</c:v>
                </c:pt>
                <c:pt idx="33">
                  <c:v>4</c:v>
                </c:pt>
                <c:pt idx="34">
                  <c:v>8</c:v>
                </c:pt>
                <c:pt idx="35">
                  <c:v>11</c:v>
                </c:pt>
                <c:pt idx="36">
                  <c:v>15</c:v>
                </c:pt>
                <c:pt idx="37">
                  <c:v>10</c:v>
                </c:pt>
                <c:pt idx="38">
                  <c:v>6</c:v>
                </c:pt>
                <c:pt idx="39">
                  <c:v>4</c:v>
                </c:pt>
                <c:pt idx="40">
                  <c:v>2</c:v>
                </c:pt>
                <c:pt idx="41">
                  <c:v>1</c:v>
                </c:pt>
                <c:pt idx="42">
                  <c:v>0</c:v>
                </c:pt>
              </c:numCache>
            </c:numRef>
          </c:val>
          <c:smooth val="0"/>
        </c:ser>
        <c:ser>
          <c:idx val="3"/>
          <c:order val="3"/>
          <c:tx>
            <c:strRef>
              <c:f>'Stats par créateur'!$A$1461</c:f>
              <c:strCache>
                <c:ptCount val="1"/>
                <c:pt idx="0">
                  <c:v>Capcom</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créateur'!$B$1461:$AR$1461</c:f>
              <c:numCache>
                <c:formatCode>General</c:formatCode>
                <c:ptCount val="43"/>
                <c:pt idx="0">
                  <c:v>0</c:v>
                </c:pt>
                <c:pt idx="1">
                  <c:v>0</c:v>
                </c:pt>
                <c:pt idx="2">
                  <c:v>0</c:v>
                </c:pt>
                <c:pt idx="3">
                  <c:v>0</c:v>
                </c:pt>
                <c:pt idx="4">
                  <c:v>0</c:v>
                </c:pt>
                <c:pt idx="5">
                  <c:v>0</c:v>
                </c:pt>
                <c:pt idx="6">
                  <c:v>0</c:v>
                </c:pt>
                <c:pt idx="7">
                  <c:v>1</c:v>
                </c:pt>
                <c:pt idx="8">
                  <c:v>0</c:v>
                </c:pt>
                <c:pt idx="9">
                  <c:v>4</c:v>
                </c:pt>
                <c:pt idx="10">
                  <c:v>2</c:v>
                </c:pt>
                <c:pt idx="11">
                  <c:v>4</c:v>
                </c:pt>
                <c:pt idx="12">
                  <c:v>3</c:v>
                </c:pt>
                <c:pt idx="13">
                  <c:v>0</c:v>
                </c:pt>
                <c:pt idx="14">
                  <c:v>0</c:v>
                </c:pt>
                <c:pt idx="15">
                  <c:v>0</c:v>
                </c:pt>
                <c:pt idx="16">
                  <c:v>2</c:v>
                </c:pt>
                <c:pt idx="17">
                  <c:v>2</c:v>
                </c:pt>
                <c:pt idx="18">
                  <c:v>3</c:v>
                </c:pt>
                <c:pt idx="19">
                  <c:v>3</c:v>
                </c:pt>
                <c:pt idx="20">
                  <c:v>4</c:v>
                </c:pt>
                <c:pt idx="21">
                  <c:v>2</c:v>
                </c:pt>
                <c:pt idx="22">
                  <c:v>0</c:v>
                </c:pt>
                <c:pt idx="23">
                  <c:v>9</c:v>
                </c:pt>
                <c:pt idx="24">
                  <c:v>5</c:v>
                </c:pt>
                <c:pt idx="25">
                  <c:v>10</c:v>
                </c:pt>
                <c:pt idx="26">
                  <c:v>4</c:v>
                </c:pt>
                <c:pt idx="27">
                  <c:v>5</c:v>
                </c:pt>
                <c:pt idx="28">
                  <c:v>3</c:v>
                </c:pt>
                <c:pt idx="29">
                  <c:v>4</c:v>
                </c:pt>
                <c:pt idx="30">
                  <c:v>5</c:v>
                </c:pt>
                <c:pt idx="31">
                  <c:v>3</c:v>
                </c:pt>
                <c:pt idx="32">
                  <c:v>6</c:v>
                </c:pt>
                <c:pt idx="33">
                  <c:v>1</c:v>
                </c:pt>
                <c:pt idx="34">
                  <c:v>3</c:v>
                </c:pt>
                <c:pt idx="35">
                  <c:v>6</c:v>
                </c:pt>
                <c:pt idx="36">
                  <c:v>7</c:v>
                </c:pt>
                <c:pt idx="37">
                  <c:v>5</c:v>
                </c:pt>
                <c:pt idx="38">
                  <c:v>2</c:v>
                </c:pt>
                <c:pt idx="39">
                  <c:v>3</c:v>
                </c:pt>
                <c:pt idx="40">
                  <c:v>3</c:v>
                </c:pt>
                <c:pt idx="41">
                  <c:v>1</c:v>
                </c:pt>
                <c:pt idx="42">
                  <c:v>0</c:v>
                </c:pt>
              </c:numCache>
            </c:numRef>
          </c:val>
          <c:smooth val="0"/>
        </c:ser>
        <c:ser>
          <c:idx val="4"/>
          <c:order val="4"/>
          <c:tx>
            <c:strRef>
              <c:f>'Stats par créateur'!$A$1604</c:f>
              <c:strCache>
                <c:ptCount val="1"/>
                <c:pt idx="0">
                  <c:v>Limited run</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créateur'!$B$1604:$AR$1604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c:v>
                </c:pt>
                <c:pt idx="34">
                  <c:v>0</c:v>
                </c:pt>
                <c:pt idx="35">
                  <c:v>8</c:v>
                </c:pt>
                <c:pt idx="36">
                  <c:v>14</c:v>
                </c:pt>
                <c:pt idx="37">
                  <c:v>19</c:v>
                </c:pt>
                <c:pt idx="38">
                  <c:v>18</c:v>
                </c:pt>
                <c:pt idx="39">
                  <c:v>17</c:v>
                </c:pt>
                <c:pt idx="40">
                  <c:v>15</c:v>
                </c:pt>
                <c:pt idx="41">
                  <c:v>6</c:v>
                </c:pt>
                <c:pt idx="42">
                  <c:v>0</c:v>
                </c:pt>
              </c:numCache>
            </c:numRef>
          </c:val>
          <c:smooth val="0"/>
        </c:ser>
        <c:ser>
          <c:idx val="5"/>
          <c:order val="5"/>
          <c:tx>
            <c:strRef>
              <c:f>'Stats par créateur'!$A$1696</c:f>
              <c:strCache>
                <c:ptCount val="1"/>
                <c:pt idx="0">
                  <c:v>Enix</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créateur'!$B$1696:$AR$1696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2</c:v>
                </c:pt>
                <c:pt idx="13">
                  <c:v>2</c:v>
                </c:pt>
                <c:pt idx="14">
                  <c:v>3</c:v>
                </c:pt>
                <c:pt idx="15">
                  <c:v>0</c:v>
                </c:pt>
                <c:pt idx="16">
                  <c:v>1</c:v>
                </c:pt>
                <c:pt idx="17">
                  <c:v>0</c:v>
                </c:pt>
                <c:pt idx="18">
                  <c:v>0</c:v>
                </c:pt>
                <c:pt idx="19">
                  <c:v>0</c:v>
                </c:pt>
                <c:pt idx="20">
                  <c:v>0</c:v>
                </c:pt>
                <c:pt idx="21">
                  <c:v>0</c:v>
                </c:pt>
                <c:pt idx="22">
                  <c:v>0</c:v>
                </c:pt>
                <c:pt idx="23">
                  <c:v>2</c:v>
                </c:pt>
                <c:pt idx="24">
                  <c:v>1</c:v>
                </c:pt>
                <c:pt idx="25">
                  <c:v>2</c:v>
                </c:pt>
                <c:pt idx="26">
                  <c:v>7</c:v>
                </c:pt>
                <c:pt idx="27">
                  <c:v>9</c:v>
                </c:pt>
                <c:pt idx="28">
                  <c:v>2</c:v>
                </c:pt>
                <c:pt idx="29">
                  <c:v>5</c:v>
                </c:pt>
                <c:pt idx="30">
                  <c:v>5</c:v>
                </c:pt>
                <c:pt idx="31">
                  <c:v>4</c:v>
                </c:pt>
                <c:pt idx="32">
                  <c:v>3</c:v>
                </c:pt>
                <c:pt idx="33">
                  <c:v>6</c:v>
                </c:pt>
                <c:pt idx="34">
                  <c:v>4</c:v>
                </c:pt>
                <c:pt idx="35">
                  <c:v>5</c:v>
                </c:pt>
                <c:pt idx="36">
                  <c:v>6</c:v>
                </c:pt>
                <c:pt idx="37">
                  <c:v>2</c:v>
                </c:pt>
                <c:pt idx="38">
                  <c:v>6</c:v>
                </c:pt>
                <c:pt idx="39">
                  <c:v>8</c:v>
                </c:pt>
                <c:pt idx="40">
                  <c:v>5</c:v>
                </c:pt>
                <c:pt idx="41">
                  <c:v>2</c:v>
                </c:pt>
                <c:pt idx="42">
                  <c:v>0</c:v>
                </c:pt>
              </c:numCache>
            </c:numRef>
          </c:val>
          <c:smooth val="0"/>
        </c:ser>
        <c:ser>
          <c:idx val="6"/>
          <c:order val="6"/>
          <c:tx>
            <c:strRef>
              <c:f>'Stats par créateur'!$A$1705</c:f>
              <c:strCache>
                <c:ptCount val="1"/>
                <c:pt idx="0">
                  <c:v>Electronic arts</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créateur'!$B$1705:$AR$1705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2</c:v>
                </c:pt>
                <c:pt idx="12">
                  <c:v>7</c:v>
                </c:pt>
                <c:pt idx="13">
                  <c:v>2</c:v>
                </c:pt>
                <c:pt idx="14">
                  <c:v>4</c:v>
                </c:pt>
                <c:pt idx="15">
                  <c:v>3</c:v>
                </c:pt>
                <c:pt idx="16">
                  <c:v>4</c:v>
                </c:pt>
                <c:pt idx="17">
                  <c:v>2</c:v>
                </c:pt>
                <c:pt idx="18">
                  <c:v>2</c:v>
                </c:pt>
                <c:pt idx="19">
                  <c:v>2</c:v>
                </c:pt>
                <c:pt idx="20">
                  <c:v>0</c:v>
                </c:pt>
                <c:pt idx="21">
                  <c:v>3</c:v>
                </c:pt>
                <c:pt idx="22">
                  <c:v>3</c:v>
                </c:pt>
                <c:pt idx="23">
                  <c:v>2</c:v>
                </c:pt>
                <c:pt idx="24">
                  <c:v>3</c:v>
                </c:pt>
                <c:pt idx="25">
                  <c:v>2</c:v>
                </c:pt>
                <c:pt idx="26">
                  <c:v>2</c:v>
                </c:pt>
                <c:pt idx="27">
                  <c:v>5</c:v>
                </c:pt>
                <c:pt idx="28">
                  <c:v>3</c:v>
                </c:pt>
                <c:pt idx="29">
                  <c:v>5</c:v>
                </c:pt>
                <c:pt idx="30">
                  <c:v>6</c:v>
                </c:pt>
                <c:pt idx="31">
                  <c:v>4</c:v>
                </c:pt>
                <c:pt idx="32">
                  <c:v>3</c:v>
                </c:pt>
                <c:pt idx="33">
                  <c:v>0</c:v>
                </c:pt>
                <c:pt idx="34">
                  <c:v>2</c:v>
                </c:pt>
                <c:pt idx="35">
                  <c:v>5</c:v>
                </c:pt>
                <c:pt idx="36">
                  <c:v>3</c:v>
                </c:pt>
                <c:pt idx="37">
                  <c:v>4</c:v>
                </c:pt>
                <c:pt idx="38">
                  <c:v>1</c:v>
                </c:pt>
                <c:pt idx="39">
                  <c:v>2</c:v>
                </c:pt>
                <c:pt idx="40">
                  <c:v>3</c:v>
                </c:pt>
                <c:pt idx="41">
                  <c:v>0</c:v>
                </c:pt>
                <c:pt idx="42">
                  <c:v>0</c:v>
                </c:pt>
              </c:numCache>
            </c:numRef>
          </c:val>
          <c:smooth val="0"/>
        </c:ser>
        <c:ser>
          <c:idx val="7"/>
          <c:order val="7"/>
          <c:tx>
            <c:strRef>
              <c:f>'Stats par créateur'!$A$1793</c:f>
              <c:strCache>
                <c:ptCount val="1"/>
                <c:pt idx="0">
                  <c:v>Ubisoft</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créateur'!$B$1793:$AR$1793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0</c:v>
                </c:pt>
                <c:pt idx="18">
                  <c:v>1</c:v>
                </c:pt>
                <c:pt idx="19">
                  <c:v>0</c:v>
                </c:pt>
                <c:pt idx="20">
                  <c:v>3</c:v>
                </c:pt>
                <c:pt idx="21">
                  <c:v>7</c:v>
                </c:pt>
                <c:pt idx="22">
                  <c:v>2</c:v>
                </c:pt>
                <c:pt idx="23">
                  <c:v>5</c:v>
                </c:pt>
                <c:pt idx="24">
                  <c:v>5</c:v>
                </c:pt>
                <c:pt idx="25">
                  <c:v>4</c:v>
                </c:pt>
                <c:pt idx="26">
                  <c:v>2</c:v>
                </c:pt>
                <c:pt idx="27">
                  <c:v>1</c:v>
                </c:pt>
                <c:pt idx="28">
                  <c:v>6</c:v>
                </c:pt>
                <c:pt idx="29">
                  <c:v>4</c:v>
                </c:pt>
                <c:pt idx="30">
                  <c:v>2</c:v>
                </c:pt>
                <c:pt idx="31">
                  <c:v>4</c:v>
                </c:pt>
                <c:pt idx="32">
                  <c:v>2</c:v>
                </c:pt>
                <c:pt idx="33">
                  <c:v>5</c:v>
                </c:pt>
                <c:pt idx="34">
                  <c:v>5</c:v>
                </c:pt>
                <c:pt idx="35">
                  <c:v>5</c:v>
                </c:pt>
                <c:pt idx="36">
                  <c:v>4</c:v>
                </c:pt>
                <c:pt idx="37">
                  <c:v>7</c:v>
                </c:pt>
                <c:pt idx="38">
                  <c:v>3</c:v>
                </c:pt>
                <c:pt idx="39">
                  <c:v>3</c:v>
                </c:pt>
                <c:pt idx="40">
                  <c:v>2</c:v>
                </c:pt>
                <c:pt idx="41">
                  <c:v>0</c:v>
                </c:pt>
                <c:pt idx="42">
                  <c:v>0</c:v>
                </c:pt>
              </c:numCache>
            </c:numRef>
          </c:val>
          <c:smooth val="0"/>
        </c:ser>
        <c:ser>
          <c:idx val="8"/>
          <c:order val="8"/>
          <c:tx>
            <c:strRef>
              <c:f>'Stats par créateur'!$A$1877</c:f>
              <c:strCache>
                <c:ptCount val="1"/>
                <c:pt idx="0">
                  <c:v>Bandai</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créateur'!$B$1877:$AR$1877</c:f>
              <c:numCache>
                <c:formatCode>General</c:formatCode>
                <c:ptCount val="43"/>
                <c:pt idx="0">
                  <c:v>0</c:v>
                </c:pt>
                <c:pt idx="1">
                  <c:v>0</c:v>
                </c:pt>
                <c:pt idx="2">
                  <c:v>0</c:v>
                </c:pt>
                <c:pt idx="3">
                  <c:v>0</c:v>
                </c:pt>
                <c:pt idx="4">
                  <c:v>0</c:v>
                </c:pt>
                <c:pt idx="5">
                  <c:v>0</c:v>
                </c:pt>
                <c:pt idx="6">
                  <c:v>0</c:v>
                </c:pt>
                <c:pt idx="7">
                  <c:v>1</c:v>
                </c:pt>
                <c:pt idx="8">
                  <c:v>0</c:v>
                </c:pt>
                <c:pt idx="9">
                  <c:v>0</c:v>
                </c:pt>
                <c:pt idx="10">
                  <c:v>0</c:v>
                </c:pt>
                <c:pt idx="11">
                  <c:v>0</c:v>
                </c:pt>
                <c:pt idx="12">
                  <c:v>0</c:v>
                </c:pt>
                <c:pt idx="13">
                  <c:v>2</c:v>
                </c:pt>
                <c:pt idx="14">
                  <c:v>0</c:v>
                </c:pt>
                <c:pt idx="15">
                  <c:v>1</c:v>
                </c:pt>
                <c:pt idx="16">
                  <c:v>0</c:v>
                </c:pt>
                <c:pt idx="17">
                  <c:v>0</c:v>
                </c:pt>
                <c:pt idx="18">
                  <c:v>1</c:v>
                </c:pt>
                <c:pt idx="19">
                  <c:v>0</c:v>
                </c:pt>
                <c:pt idx="20">
                  <c:v>0</c:v>
                </c:pt>
                <c:pt idx="21">
                  <c:v>0</c:v>
                </c:pt>
                <c:pt idx="22">
                  <c:v>0</c:v>
                </c:pt>
                <c:pt idx="23">
                  <c:v>1</c:v>
                </c:pt>
                <c:pt idx="24">
                  <c:v>1</c:v>
                </c:pt>
                <c:pt idx="25">
                  <c:v>3</c:v>
                </c:pt>
                <c:pt idx="26">
                  <c:v>2</c:v>
                </c:pt>
                <c:pt idx="27">
                  <c:v>2</c:v>
                </c:pt>
                <c:pt idx="28">
                  <c:v>5</c:v>
                </c:pt>
                <c:pt idx="29">
                  <c:v>5</c:v>
                </c:pt>
                <c:pt idx="30">
                  <c:v>5</c:v>
                </c:pt>
                <c:pt idx="31">
                  <c:v>5</c:v>
                </c:pt>
                <c:pt idx="32">
                  <c:v>5</c:v>
                </c:pt>
                <c:pt idx="33">
                  <c:v>3</c:v>
                </c:pt>
                <c:pt idx="34">
                  <c:v>2</c:v>
                </c:pt>
                <c:pt idx="35">
                  <c:v>10</c:v>
                </c:pt>
                <c:pt idx="36">
                  <c:v>5</c:v>
                </c:pt>
                <c:pt idx="37">
                  <c:v>12</c:v>
                </c:pt>
                <c:pt idx="38">
                  <c:v>6</c:v>
                </c:pt>
                <c:pt idx="39">
                  <c:v>7</c:v>
                </c:pt>
                <c:pt idx="40">
                  <c:v>2</c:v>
                </c:pt>
                <c:pt idx="41">
                  <c:v>1</c:v>
                </c:pt>
                <c:pt idx="42">
                  <c:v>0</c:v>
                </c:pt>
              </c:numCache>
            </c:numRef>
          </c:val>
          <c:smooth val="0"/>
        </c:ser>
        <c:ser>
          <c:idx val="9"/>
          <c:order val="9"/>
          <c:tx>
            <c:strRef>
              <c:f>'Stats par créateur'!$A$1888</c:f>
              <c:strCache>
                <c:ptCount val="1"/>
                <c:pt idx="0">
                  <c:v>Square-Enix</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créateur'!$B$1888:$AR$1888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c:v>
                </c:pt>
                <c:pt idx="24">
                  <c:v>0</c:v>
                </c:pt>
                <c:pt idx="25">
                  <c:v>2</c:v>
                </c:pt>
                <c:pt idx="26">
                  <c:v>7</c:v>
                </c:pt>
                <c:pt idx="27">
                  <c:v>9</c:v>
                </c:pt>
                <c:pt idx="28">
                  <c:v>2</c:v>
                </c:pt>
                <c:pt idx="29">
                  <c:v>5</c:v>
                </c:pt>
                <c:pt idx="30">
                  <c:v>5</c:v>
                </c:pt>
                <c:pt idx="31">
                  <c:v>4</c:v>
                </c:pt>
                <c:pt idx="32">
                  <c:v>3</c:v>
                </c:pt>
                <c:pt idx="33">
                  <c:v>6</c:v>
                </c:pt>
                <c:pt idx="34">
                  <c:v>4</c:v>
                </c:pt>
                <c:pt idx="35">
                  <c:v>5</c:v>
                </c:pt>
                <c:pt idx="36">
                  <c:v>6</c:v>
                </c:pt>
                <c:pt idx="37">
                  <c:v>2</c:v>
                </c:pt>
                <c:pt idx="38">
                  <c:v>6</c:v>
                </c:pt>
                <c:pt idx="39">
                  <c:v>8</c:v>
                </c:pt>
                <c:pt idx="40">
                  <c:v>5</c:v>
                </c:pt>
                <c:pt idx="41">
                  <c:v>2</c:v>
                </c:pt>
                <c:pt idx="42">
                  <c:v>0</c:v>
                </c:pt>
              </c:numCache>
            </c:numRef>
          </c:val>
          <c:smooth val="0"/>
        </c:ser>
        <c:ser>
          <c:idx val="10"/>
          <c:order val="10"/>
          <c:tx>
            <c:strRef>
              <c:f>'Stats par créateur'!$A$1969</c:f>
              <c:strCache>
                <c:ptCount val="1"/>
                <c:pt idx="0">
                  <c:v>Konami</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créateur'!$B$1969:$AR$1969</c:f>
              <c:numCache>
                <c:formatCode>General</c:formatCode>
                <c:ptCount val="43"/>
                <c:pt idx="0">
                  <c:v>0</c:v>
                </c:pt>
                <c:pt idx="1">
                  <c:v>0</c:v>
                </c:pt>
                <c:pt idx="2">
                  <c:v>0</c:v>
                </c:pt>
                <c:pt idx="3">
                  <c:v>0</c:v>
                </c:pt>
                <c:pt idx="4">
                  <c:v>0</c:v>
                </c:pt>
                <c:pt idx="5">
                  <c:v>0</c:v>
                </c:pt>
                <c:pt idx="6">
                  <c:v>0</c:v>
                </c:pt>
                <c:pt idx="7">
                  <c:v>1</c:v>
                </c:pt>
                <c:pt idx="8">
                  <c:v>2</c:v>
                </c:pt>
                <c:pt idx="9">
                  <c:v>1</c:v>
                </c:pt>
                <c:pt idx="10">
                  <c:v>0</c:v>
                </c:pt>
                <c:pt idx="11">
                  <c:v>4</c:v>
                </c:pt>
                <c:pt idx="12">
                  <c:v>7</c:v>
                </c:pt>
                <c:pt idx="13">
                  <c:v>5</c:v>
                </c:pt>
                <c:pt idx="14">
                  <c:v>3</c:v>
                </c:pt>
                <c:pt idx="15">
                  <c:v>3</c:v>
                </c:pt>
                <c:pt idx="16">
                  <c:v>4</c:v>
                </c:pt>
                <c:pt idx="17">
                  <c:v>0</c:v>
                </c:pt>
                <c:pt idx="18">
                  <c:v>3</c:v>
                </c:pt>
                <c:pt idx="19">
                  <c:v>3</c:v>
                </c:pt>
                <c:pt idx="20">
                  <c:v>0</c:v>
                </c:pt>
                <c:pt idx="21">
                  <c:v>2</c:v>
                </c:pt>
                <c:pt idx="22">
                  <c:v>4</c:v>
                </c:pt>
                <c:pt idx="23">
                  <c:v>2</c:v>
                </c:pt>
                <c:pt idx="24">
                  <c:v>2</c:v>
                </c:pt>
                <c:pt idx="25">
                  <c:v>2</c:v>
                </c:pt>
                <c:pt idx="26">
                  <c:v>7</c:v>
                </c:pt>
                <c:pt idx="27">
                  <c:v>4</c:v>
                </c:pt>
                <c:pt idx="28">
                  <c:v>1</c:v>
                </c:pt>
                <c:pt idx="29">
                  <c:v>3</c:v>
                </c:pt>
                <c:pt idx="30">
                  <c:v>2</c:v>
                </c:pt>
                <c:pt idx="31">
                  <c:v>5</c:v>
                </c:pt>
                <c:pt idx="32">
                  <c:v>3</c:v>
                </c:pt>
                <c:pt idx="33">
                  <c:v>1</c:v>
                </c:pt>
                <c:pt idx="34">
                  <c:v>0</c:v>
                </c:pt>
                <c:pt idx="35">
                  <c:v>3</c:v>
                </c:pt>
                <c:pt idx="36">
                  <c:v>0</c:v>
                </c:pt>
                <c:pt idx="37">
                  <c:v>1</c:v>
                </c:pt>
                <c:pt idx="38">
                  <c:v>0</c:v>
                </c:pt>
                <c:pt idx="39">
                  <c:v>0</c:v>
                </c:pt>
                <c:pt idx="40">
                  <c:v>0</c:v>
                </c:pt>
                <c:pt idx="41">
                  <c:v>0</c:v>
                </c:pt>
                <c:pt idx="42">
                  <c:v>0</c:v>
                </c:pt>
              </c:numCache>
            </c:numRef>
          </c:val>
          <c:smooth val="0"/>
        </c:ser>
        <c:ser>
          <c:idx val="11"/>
          <c:order val="11"/>
          <c:tx>
            <c:strRef>
              <c:f>'Stats par créateur'!$A$2047</c:f>
              <c:strCache>
                <c:ptCount val="1"/>
                <c:pt idx="0">
                  <c:v>Bandai-Namco</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créateur'!$B$2047:$AR$2047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2</c:v>
                </c:pt>
                <c:pt idx="29">
                  <c:v>2</c:v>
                </c:pt>
                <c:pt idx="30">
                  <c:v>1</c:v>
                </c:pt>
                <c:pt idx="31">
                  <c:v>3</c:v>
                </c:pt>
                <c:pt idx="32">
                  <c:v>2</c:v>
                </c:pt>
                <c:pt idx="33">
                  <c:v>2</c:v>
                </c:pt>
                <c:pt idx="34">
                  <c:v>2</c:v>
                </c:pt>
                <c:pt idx="35">
                  <c:v>10</c:v>
                </c:pt>
                <c:pt idx="36">
                  <c:v>5</c:v>
                </c:pt>
                <c:pt idx="37">
                  <c:v>11</c:v>
                </c:pt>
                <c:pt idx="38">
                  <c:v>6</c:v>
                </c:pt>
                <c:pt idx="39">
                  <c:v>6</c:v>
                </c:pt>
                <c:pt idx="40">
                  <c:v>2</c:v>
                </c:pt>
                <c:pt idx="41">
                  <c:v>1</c:v>
                </c:pt>
                <c:pt idx="42">
                  <c:v>0</c:v>
                </c:pt>
              </c:numCache>
            </c:numRef>
          </c:val>
          <c:smooth val="0"/>
        </c:ser>
        <c:ser>
          <c:idx val="12"/>
          <c:order val="12"/>
          <c:tx>
            <c:strRef>
              <c:f>'Stats par créateur'!$A$2103</c:f>
              <c:strCache>
                <c:ptCount val="1"/>
                <c:pt idx="0">
                  <c:v>Microsoft</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créateur'!$B$2103:$AR$2103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1</c:v>
                </c:pt>
                <c:pt idx="19">
                  <c:v>1</c:v>
                </c:pt>
                <c:pt idx="20">
                  <c:v>0</c:v>
                </c:pt>
                <c:pt idx="21">
                  <c:v>1</c:v>
                </c:pt>
                <c:pt idx="22">
                  <c:v>2</c:v>
                </c:pt>
                <c:pt idx="23">
                  <c:v>2</c:v>
                </c:pt>
                <c:pt idx="24">
                  <c:v>6</c:v>
                </c:pt>
                <c:pt idx="25">
                  <c:v>0</c:v>
                </c:pt>
                <c:pt idx="26">
                  <c:v>0</c:v>
                </c:pt>
                <c:pt idx="27">
                  <c:v>3</c:v>
                </c:pt>
                <c:pt idx="28">
                  <c:v>3</c:v>
                </c:pt>
                <c:pt idx="29">
                  <c:v>3</c:v>
                </c:pt>
                <c:pt idx="30">
                  <c:v>2</c:v>
                </c:pt>
                <c:pt idx="31">
                  <c:v>0</c:v>
                </c:pt>
                <c:pt idx="32">
                  <c:v>0</c:v>
                </c:pt>
                <c:pt idx="33">
                  <c:v>4</c:v>
                </c:pt>
                <c:pt idx="34">
                  <c:v>3</c:v>
                </c:pt>
                <c:pt idx="35">
                  <c:v>4</c:v>
                </c:pt>
                <c:pt idx="36">
                  <c:v>1</c:v>
                </c:pt>
                <c:pt idx="37">
                  <c:v>1</c:v>
                </c:pt>
                <c:pt idx="38">
                  <c:v>1</c:v>
                </c:pt>
                <c:pt idx="39">
                  <c:v>2</c:v>
                </c:pt>
                <c:pt idx="40">
                  <c:v>2</c:v>
                </c:pt>
                <c:pt idx="41">
                  <c:v>0</c:v>
                </c:pt>
                <c:pt idx="42">
                  <c:v>0</c:v>
                </c:pt>
              </c:numCache>
            </c:numRef>
          </c:val>
          <c:smooth val="0"/>
        </c:ser>
        <c:ser>
          <c:idx val="13"/>
          <c:order val="13"/>
          <c:tx>
            <c:strRef>
              <c:f>'Stats par créateur'!$A$2144</c:f>
              <c:strCache>
                <c:ptCount val="1"/>
                <c:pt idx="0">
                  <c:v>Hudson soft</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créateur'!$B$2144:$AR$2144</c:f>
              <c:numCache>
                <c:formatCode>General</c:formatCode>
                <c:ptCount val="43"/>
                <c:pt idx="0">
                  <c:v>0</c:v>
                </c:pt>
                <c:pt idx="1">
                  <c:v>0</c:v>
                </c:pt>
                <c:pt idx="2">
                  <c:v>0</c:v>
                </c:pt>
                <c:pt idx="3">
                  <c:v>0</c:v>
                </c:pt>
                <c:pt idx="4">
                  <c:v>1</c:v>
                </c:pt>
                <c:pt idx="5">
                  <c:v>0</c:v>
                </c:pt>
                <c:pt idx="6">
                  <c:v>0</c:v>
                </c:pt>
                <c:pt idx="7">
                  <c:v>1</c:v>
                </c:pt>
                <c:pt idx="8">
                  <c:v>6</c:v>
                </c:pt>
                <c:pt idx="9">
                  <c:v>2</c:v>
                </c:pt>
                <c:pt idx="10">
                  <c:v>3</c:v>
                </c:pt>
                <c:pt idx="11">
                  <c:v>2</c:v>
                </c:pt>
                <c:pt idx="12">
                  <c:v>9</c:v>
                </c:pt>
                <c:pt idx="13">
                  <c:v>2</c:v>
                </c:pt>
                <c:pt idx="14">
                  <c:v>4</c:v>
                </c:pt>
                <c:pt idx="15">
                  <c:v>0</c:v>
                </c:pt>
                <c:pt idx="16">
                  <c:v>1</c:v>
                </c:pt>
                <c:pt idx="17">
                  <c:v>0</c:v>
                </c:pt>
                <c:pt idx="18">
                  <c:v>0</c:v>
                </c:pt>
                <c:pt idx="19">
                  <c:v>0</c:v>
                </c:pt>
                <c:pt idx="20">
                  <c:v>0</c:v>
                </c:pt>
                <c:pt idx="21">
                  <c:v>0</c:v>
                </c:pt>
                <c:pt idx="22">
                  <c:v>0</c:v>
                </c:pt>
                <c:pt idx="23">
                  <c:v>0</c:v>
                </c:pt>
                <c:pt idx="24">
                  <c:v>1</c:v>
                </c:pt>
                <c:pt idx="25">
                  <c:v>1</c:v>
                </c:pt>
                <c:pt idx="26">
                  <c:v>0</c:v>
                </c:pt>
                <c:pt idx="27">
                  <c:v>1</c:v>
                </c:pt>
                <c:pt idx="28">
                  <c:v>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ser>
          <c:idx val="14"/>
          <c:order val="14"/>
          <c:tx>
            <c:strRef>
              <c:f>'Stats par créateur'!$A$2179</c:f>
              <c:strCache>
                <c:ptCount val="1"/>
                <c:pt idx="0">
                  <c:v>Atari</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créateur'!$B$2179:$AR$2179</c:f>
              <c:numCache>
                <c:formatCode>General</c:formatCode>
                <c:ptCount val="43"/>
                <c:pt idx="0">
                  <c:v>6</c:v>
                </c:pt>
                <c:pt idx="1">
                  <c:v>2</c:v>
                </c:pt>
                <c:pt idx="2">
                  <c:v>2</c:v>
                </c:pt>
                <c:pt idx="3">
                  <c:v>0</c:v>
                </c:pt>
                <c:pt idx="4">
                  <c:v>0</c:v>
                </c:pt>
                <c:pt idx="5">
                  <c:v>1</c:v>
                </c:pt>
                <c:pt idx="6">
                  <c:v>0</c:v>
                </c:pt>
                <c:pt idx="7">
                  <c:v>0</c:v>
                </c:pt>
                <c:pt idx="8">
                  <c:v>0</c:v>
                </c:pt>
                <c:pt idx="9">
                  <c:v>1</c:v>
                </c:pt>
                <c:pt idx="10">
                  <c:v>0</c:v>
                </c:pt>
                <c:pt idx="11">
                  <c:v>0</c:v>
                </c:pt>
                <c:pt idx="12">
                  <c:v>0</c:v>
                </c:pt>
                <c:pt idx="13">
                  <c:v>3</c:v>
                </c:pt>
                <c:pt idx="14">
                  <c:v>1</c:v>
                </c:pt>
                <c:pt idx="15">
                  <c:v>0</c:v>
                </c:pt>
                <c:pt idx="16">
                  <c:v>0</c:v>
                </c:pt>
                <c:pt idx="17">
                  <c:v>0</c:v>
                </c:pt>
                <c:pt idx="18">
                  <c:v>1</c:v>
                </c:pt>
                <c:pt idx="19">
                  <c:v>0</c:v>
                </c:pt>
                <c:pt idx="20">
                  <c:v>1</c:v>
                </c:pt>
                <c:pt idx="21">
                  <c:v>2</c:v>
                </c:pt>
                <c:pt idx="22">
                  <c:v>3</c:v>
                </c:pt>
                <c:pt idx="23">
                  <c:v>0</c:v>
                </c:pt>
                <c:pt idx="24">
                  <c:v>1</c:v>
                </c:pt>
                <c:pt idx="25">
                  <c:v>0</c:v>
                </c:pt>
                <c:pt idx="26">
                  <c:v>0</c:v>
                </c:pt>
                <c:pt idx="27">
                  <c:v>2</c:v>
                </c:pt>
                <c:pt idx="28">
                  <c:v>2</c:v>
                </c:pt>
                <c:pt idx="29">
                  <c:v>1</c:v>
                </c:pt>
                <c:pt idx="30">
                  <c:v>1</c:v>
                </c:pt>
                <c:pt idx="31">
                  <c:v>0</c:v>
                </c:pt>
                <c:pt idx="32">
                  <c:v>0</c:v>
                </c:pt>
                <c:pt idx="33">
                  <c:v>0</c:v>
                </c:pt>
                <c:pt idx="34">
                  <c:v>0</c:v>
                </c:pt>
                <c:pt idx="35">
                  <c:v>0</c:v>
                </c:pt>
                <c:pt idx="36">
                  <c:v>0</c:v>
                </c:pt>
                <c:pt idx="37">
                  <c:v>0</c:v>
                </c:pt>
                <c:pt idx="38">
                  <c:v>2</c:v>
                </c:pt>
                <c:pt idx="39">
                  <c:v>1</c:v>
                </c:pt>
                <c:pt idx="40">
                  <c:v>0</c:v>
                </c:pt>
                <c:pt idx="41">
                  <c:v>0</c:v>
                </c:pt>
                <c:pt idx="42">
                  <c:v>0</c:v>
                </c:pt>
              </c:numCache>
            </c:numRef>
          </c:val>
          <c:smooth val="0"/>
        </c:ser>
        <c:ser>
          <c:idx val="15"/>
          <c:order val="15"/>
          <c:tx>
            <c:strRef>
              <c:f>'Stats par créateur'!$A$2230</c:f>
              <c:strCache>
                <c:ptCount val="1"/>
                <c:pt idx="0">
                  <c:v>custo1</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créateur'!$B$2230:$AR$2230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ser>
          <c:idx val="16"/>
          <c:order val="16"/>
          <c:tx>
            <c:strRef>
              <c:f>'Stats par créateur'!$A$2247</c:f>
              <c:strCache>
                <c:ptCount val="1"/>
                <c:pt idx="0">
                  <c:v>custo2</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créateur'!$B$2247:$AR$2247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ser>
          <c:idx val="17"/>
          <c:order val="17"/>
          <c:tx>
            <c:strRef>
              <c:f>'Stats par créateur'!$A$2256</c:f>
              <c:strCache>
                <c:ptCount val="1"/>
                <c:pt idx="0">
                  <c:v>custo3</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créateur'!$B$663:$AR$663</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créateur'!$B$2256:$AR$2256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hiLowLines>
          <c:spPr>
            <a:ln w="0">
              <a:noFill/>
            </a:ln>
          </c:spPr>
        </c:hiLowLines>
        <c:marker val="0"/>
        <c:axId val="89064565"/>
        <c:axId val="49377193"/>
      </c:lineChart>
      <c:catAx>
        <c:axId val="8906456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49377193"/>
        <c:crosses val="autoZero"/>
        <c:auto val="1"/>
        <c:lblAlgn val="ctr"/>
        <c:lblOffset val="100"/>
        <c:noMultiLvlLbl val="0"/>
      </c:catAx>
      <c:valAx>
        <c:axId val="49377193"/>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89064565"/>
        <c:crosses val="autoZero"/>
        <c:crossBetween val="midCat"/>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1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'Stats par créateur'!$A$2316</c:f>
              <c:strCache>
                <c:ptCount val="1"/>
                <c:pt idx="0">
                  <c:v>Shigeru Miyamoto</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créateur'!$B$2315:$AR$2315</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créateur'!$B$2316:$AR$2316</c:f>
              <c:numCache>
                <c:formatCode>General</c:formatCode>
                <c:ptCount val="43"/>
                <c:pt idx="0">
                  <c:v>1</c:v>
                </c:pt>
                <c:pt idx="1">
                  <c:v>0</c:v>
                </c:pt>
                <c:pt idx="2">
                  <c:v>1</c:v>
                </c:pt>
                <c:pt idx="3">
                  <c:v>3</c:v>
                </c:pt>
                <c:pt idx="4">
                  <c:v>1</c:v>
                </c:pt>
                <c:pt idx="5">
                  <c:v>1</c:v>
                </c:pt>
                <c:pt idx="6">
                  <c:v>1</c:v>
                </c:pt>
                <c:pt idx="7">
                  <c:v>3</c:v>
                </c:pt>
                <c:pt idx="8">
                  <c:v>0</c:v>
                </c:pt>
                <c:pt idx="9">
                  <c:v>3</c:v>
                </c:pt>
                <c:pt idx="10">
                  <c:v>1</c:v>
                </c:pt>
                <c:pt idx="11">
                  <c:v>3</c:v>
                </c:pt>
                <c:pt idx="12">
                  <c:v>0</c:v>
                </c:pt>
                <c:pt idx="13">
                  <c:v>0</c:v>
                </c:pt>
                <c:pt idx="14">
                  <c:v>4</c:v>
                </c:pt>
                <c:pt idx="15">
                  <c:v>1</c:v>
                </c:pt>
                <c:pt idx="16">
                  <c:v>3</c:v>
                </c:pt>
                <c:pt idx="17">
                  <c:v>2</c:v>
                </c:pt>
                <c:pt idx="18">
                  <c:v>0</c:v>
                </c:pt>
                <c:pt idx="19">
                  <c:v>1</c:v>
                </c:pt>
                <c:pt idx="20">
                  <c:v>5</c:v>
                </c:pt>
                <c:pt idx="21">
                  <c:v>2</c:v>
                </c:pt>
                <c:pt idx="22">
                  <c:v>2</c:v>
                </c:pt>
                <c:pt idx="23">
                  <c:v>3</c:v>
                </c:pt>
                <c:pt idx="24">
                  <c:v>2</c:v>
                </c:pt>
                <c:pt idx="25">
                  <c:v>1</c:v>
                </c:pt>
                <c:pt idx="26">
                  <c:v>2</c:v>
                </c:pt>
                <c:pt idx="27">
                  <c:v>1</c:v>
                </c:pt>
                <c:pt idx="28">
                  <c:v>2</c:v>
                </c:pt>
                <c:pt idx="29">
                  <c:v>2</c:v>
                </c:pt>
                <c:pt idx="30">
                  <c:v>3</c:v>
                </c:pt>
                <c:pt idx="31">
                  <c:v>0</c:v>
                </c:pt>
                <c:pt idx="32">
                  <c:v>3</c:v>
                </c:pt>
                <c:pt idx="33">
                  <c:v>0</c:v>
                </c:pt>
                <c:pt idx="34">
                  <c:v>0</c:v>
                </c:pt>
                <c:pt idx="35">
                  <c:v>1</c:v>
                </c:pt>
                <c:pt idx="36">
                  <c:v>0</c:v>
                </c:pt>
                <c:pt idx="37">
                  <c:v>0</c:v>
                </c:pt>
                <c:pt idx="38">
                  <c:v>0</c:v>
                </c:pt>
                <c:pt idx="39">
                  <c:v>0</c:v>
                </c:pt>
                <c:pt idx="40">
                  <c:v>0</c:v>
                </c:pt>
                <c:pt idx="41">
                  <c:v>0</c:v>
                </c:pt>
                <c:pt idx="42">
                  <c:v>0</c:v>
                </c:pt>
              </c:numCache>
            </c:numRef>
          </c:val>
          <c:smooth val="0"/>
        </c:ser>
        <c:ser>
          <c:idx val="1"/>
          <c:order val="1"/>
          <c:tx>
            <c:strRef>
              <c:f>'Stats par créateur'!$A$2317</c:f>
              <c:strCache>
                <c:ptCount val="1"/>
                <c:pt idx="0">
                  <c:v>Custo 1</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créateur'!$B$2315:$AR$2315</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créateur'!$B$2317:$AR$2317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hiLowLines>
          <c:spPr>
            <a:ln w="0">
              <a:noFill/>
            </a:ln>
          </c:spPr>
        </c:hiLowLines>
        <c:marker val="0"/>
        <c:axId val="70935606"/>
        <c:axId val="87414726"/>
      </c:lineChart>
      <c:catAx>
        <c:axId val="70935606"/>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87414726"/>
        <c:crosses val="autoZero"/>
        <c:auto val="1"/>
        <c:lblAlgn val="ctr"/>
        <c:lblOffset val="100"/>
        <c:noMultiLvlLbl val="0"/>
      </c:catAx>
      <c:valAx>
        <c:axId val="87414726"/>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70935606"/>
        <c:crosses val="autoZero"/>
        <c:crossBetween val="midCat"/>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barChart>
        <c:barDir val="bar"/>
        <c:grouping val="clustered"/>
        <c:varyColors val="0"/>
        <c:ser>
          <c:idx val="0"/>
          <c:order val="0"/>
          <c:tx>
            <c:strRef>
              <c:f>'stats par genre'!$AT$2</c:f>
              <c:strCache>
                <c:ptCount val="1"/>
                <c:pt idx="0">
                  <c:v>58</c:v>
                </c:pt>
              </c:strCache>
            </c:strRef>
          </c:tx>
          <c:spPr>
            <a:solidFill>
              <a:srgbClr val="004586"/>
            </a:solidFill>
            <a:ln w="0">
              <a:noFill/>
            </a:ln>
          </c:spPr>
          <c:invertIfNegative val="0"/>
          <c:dLbls>
            <c:txPr>
              <a:bodyPr wrap="none"/>
              <a:lstStyle/>
              <a:p>
                <a:pPr>
                  <a:defRPr b="0" sz="1000" spc="-1" strike="noStrike">
                    <a:latin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genre'!$A$3:$A$65</c:f>
              <c:strCache>
                <c:ptCount val="63"/>
                <c:pt idx="0">
                  <c:v>Action – action 3d</c:v>
                </c:pt>
                <c:pt idx="1">
                  <c:v>Action – beat them up 2d</c:v>
                </c:pt>
                <c:pt idx="2">
                  <c:v>Action – beat them up 3d</c:v>
                </c:pt>
                <c:pt idx="3">
                  <c:v>Action – first person shooter</c:v>
                </c:pt>
                <c:pt idx="4">
                  <c:v>Action – Infiltration</c:v>
                </c:pt>
                <c:pt idx="5">
                  <c:v>Action – run and gun de profil</c:v>
                </c:pt>
                <c:pt idx="6">
                  <c:v>Action – run and gun vue de dessus</c:v>
                </c:pt>
                <c:pt idx="7">
                  <c:v>Action – shooter aérien 2d</c:v>
                </c:pt>
                <c:pt idx="8">
                  <c:v>Action – shooter aérien 3d</c:v>
                </c:pt>
                <c:pt idx="9">
                  <c:v>Arcade – flipper</c:v>
                </c:pt>
                <c:pt idx="10">
                  <c:v>Arcade – jeux d’adresse</c:v>
                </c:pt>
                <c:pt idx="11">
                  <c:v>Arcade – jeux de cartes / société</c:v>
                </c:pt>
                <c:pt idx="12">
                  <c:v>Arcade – Tir pistolet</c:v>
                </c:pt>
                <c:pt idx="13">
                  <c:v>Aventure – Film intéractif</c:v>
                </c:pt>
                <c:pt idx="14">
                  <c:v>Aventure – narratif</c:v>
                </c:pt>
                <c:pt idx="15">
                  <c:v>Aventure – point n click</c:v>
                </c:pt>
                <c:pt idx="16">
                  <c:v>Aventure – Survival horror</c:v>
                </c:pt>
                <c:pt idx="17">
                  <c:v>Combat – arène</c:v>
                </c:pt>
                <c:pt idx="18">
                  <c:v>Combat – boxe/sportif</c:v>
                </c:pt>
                <c:pt idx="19">
                  <c:v>Combat – brawler</c:v>
                </c:pt>
                <c:pt idx="20">
                  <c:v>Combat – combat 2d</c:v>
                </c:pt>
                <c:pt idx="21">
                  <c:v>Combat – combat 3d</c:v>
                </c:pt>
                <c:pt idx="22">
                  <c:v>Multiples</c:v>
                </c:pt>
                <c:pt idx="23">
                  <c:v>Course – aquatique</c:v>
                </c:pt>
                <c:pt idx="24">
                  <c:v>Course – arcade</c:v>
                </c:pt>
                <c:pt idx="25">
                  <c:v>Course – F1</c:v>
                </c:pt>
                <c:pt idx="26">
                  <c:v>Course – futuriste</c:v>
                </c:pt>
                <c:pt idx="27">
                  <c:v>Course – moto/deux-roues</c:v>
                </c:pt>
                <c:pt idx="28">
                  <c:v>Course – rallye</c:v>
                </c:pt>
                <c:pt idx="29">
                  <c:v>Course – simulation GT</c:v>
                </c:pt>
                <c:pt idx="30">
                  <c:v>Gestion – construction</c:v>
                </c:pt>
                <c:pt idx="31">
                  <c:v>Gestion – création de jeu</c:v>
                </c:pt>
                <c:pt idx="32">
                  <c:v>Gestion – gestion de ressources</c:v>
                </c:pt>
                <c:pt idx="33">
                  <c:v>Gestion – sportive</c:v>
                </c:pt>
                <c:pt idx="34">
                  <c:v>Gestion – Stratégie temps réel</c:v>
                </c:pt>
                <c:pt idx="35">
                  <c:v>Gestion – Stratégie tour par tour</c:v>
                </c:pt>
                <c:pt idx="36">
                  <c:v>Musical</c:v>
                </c:pt>
                <c:pt idx="37">
                  <c:v>Ovni</c:v>
                </c:pt>
                <c:pt idx="38">
                  <c:v>Party game – jeux olympiques</c:v>
                </c:pt>
                <c:pt idx="39">
                  <c:v>Party game – quizz</c:v>
                </c:pt>
                <c:pt idx="40">
                  <c:v>Party game – standard</c:v>
                </c:pt>
                <c:pt idx="41">
                  <c:v>Plateforme – metroidvania</c:v>
                </c:pt>
                <c:pt idx="42">
                  <c:v>Plateforme – plateforme 2d</c:v>
                </c:pt>
                <c:pt idx="43">
                  <c:v>Plateforme – plateforme 3d</c:v>
                </c:pt>
                <c:pt idx="44">
                  <c:v>Plateforme – realistic platform</c:v>
                </c:pt>
                <c:pt idx="45">
                  <c:v>Puzzle</c:v>
                </c:pt>
                <c:pt idx="46">
                  <c:v>RPG – action RPG</c:v>
                </c:pt>
                <c:pt idx="47">
                  <c:v>RPG – computer RPG</c:v>
                </c:pt>
                <c:pt idx="48">
                  <c:v>RPG – dungeon RPG</c:v>
                </c:pt>
                <c:pt idx="49">
                  <c:v>RPG – hack and slash</c:v>
                </c:pt>
                <c:pt idx="50">
                  <c:v>RPG – JRPG</c:v>
                </c:pt>
                <c:pt idx="51">
                  <c:v>RPG – MMORPG</c:v>
                </c:pt>
                <c:pt idx="52">
                  <c:v>Sport – arcade</c:v>
                </c:pt>
                <c:pt idx="53">
                  <c:v>Sport – baseball</c:v>
                </c:pt>
                <c:pt idx="54">
                  <c:v>Sport – basket</c:v>
                </c:pt>
                <c:pt idx="55">
                  <c:v>Sport – football</c:v>
                </c:pt>
                <c:pt idx="56">
                  <c:v>Sport – golf</c:v>
                </c:pt>
                <c:pt idx="57">
                  <c:v>Sport – hockey</c:v>
                </c:pt>
                <c:pt idx="58">
                  <c:v>Sport – multi</c:v>
                </c:pt>
                <c:pt idx="59">
                  <c:v>Sport – skate</c:v>
                </c:pt>
                <c:pt idx="60">
                  <c:v>Sport – ski</c:v>
                </c:pt>
                <c:pt idx="61">
                  <c:v>Sport – tennis</c:v>
                </c:pt>
                <c:pt idx="62">
                  <c:v>Vol – simulateur</c:v>
                </c:pt>
              </c:strCache>
            </c:strRef>
          </c:cat>
          <c:val>
            <c:numRef>
              <c:f>'stats par genre'!$AT$3:$AT$65</c:f>
              <c:numCache>
                <c:formatCode>General</c:formatCode>
                <c:ptCount val="63"/>
                <c:pt idx="0">
                  <c:v>122</c:v>
                </c:pt>
                <c:pt idx="1">
                  <c:v>42</c:v>
                </c:pt>
                <c:pt idx="2">
                  <c:v>86</c:v>
                </c:pt>
                <c:pt idx="3">
                  <c:v>96</c:v>
                </c:pt>
                <c:pt idx="4">
                  <c:v>50</c:v>
                </c:pt>
                <c:pt idx="5">
                  <c:v>28</c:v>
                </c:pt>
                <c:pt idx="6">
                  <c:v>25</c:v>
                </c:pt>
                <c:pt idx="7">
                  <c:v>120</c:v>
                </c:pt>
                <c:pt idx="8">
                  <c:v>32</c:v>
                </c:pt>
                <c:pt idx="9">
                  <c:v>9</c:v>
                </c:pt>
                <c:pt idx="10">
                  <c:v>79</c:v>
                </c:pt>
                <c:pt idx="11">
                  <c:v>8</c:v>
                </c:pt>
                <c:pt idx="12">
                  <c:v>20</c:v>
                </c:pt>
                <c:pt idx="13">
                  <c:v>13</c:v>
                </c:pt>
                <c:pt idx="14">
                  <c:v>90</c:v>
                </c:pt>
                <c:pt idx="15">
                  <c:v>69</c:v>
                </c:pt>
                <c:pt idx="16">
                  <c:v>71</c:v>
                </c:pt>
                <c:pt idx="17">
                  <c:v>30</c:v>
                </c:pt>
                <c:pt idx="18">
                  <c:v>12</c:v>
                </c:pt>
                <c:pt idx="19">
                  <c:v>7</c:v>
                </c:pt>
                <c:pt idx="20">
                  <c:v>96</c:v>
                </c:pt>
                <c:pt idx="21">
                  <c:v>36</c:v>
                </c:pt>
                <c:pt idx="22">
                  <c:v>64</c:v>
                </c:pt>
                <c:pt idx="23">
                  <c:v>4</c:v>
                </c:pt>
                <c:pt idx="24">
                  <c:v>84</c:v>
                </c:pt>
                <c:pt idx="25">
                  <c:v>10</c:v>
                </c:pt>
                <c:pt idx="26">
                  <c:v>12</c:v>
                </c:pt>
                <c:pt idx="27">
                  <c:v>22</c:v>
                </c:pt>
                <c:pt idx="28">
                  <c:v>18</c:v>
                </c:pt>
                <c:pt idx="29">
                  <c:v>11</c:v>
                </c:pt>
                <c:pt idx="30">
                  <c:v>47</c:v>
                </c:pt>
                <c:pt idx="31">
                  <c:v>14</c:v>
                </c:pt>
                <c:pt idx="32">
                  <c:v>18</c:v>
                </c:pt>
                <c:pt idx="33">
                  <c:v>2</c:v>
                </c:pt>
                <c:pt idx="34">
                  <c:v>65</c:v>
                </c:pt>
                <c:pt idx="35">
                  <c:v>70</c:v>
                </c:pt>
                <c:pt idx="36">
                  <c:v>46</c:v>
                </c:pt>
                <c:pt idx="37">
                  <c:v>79</c:v>
                </c:pt>
                <c:pt idx="38">
                  <c:v>12</c:v>
                </c:pt>
                <c:pt idx="39">
                  <c:v>5</c:v>
                </c:pt>
                <c:pt idx="40">
                  <c:v>30</c:v>
                </c:pt>
                <c:pt idx="41">
                  <c:v>48</c:v>
                </c:pt>
                <c:pt idx="42">
                  <c:v>293</c:v>
                </c:pt>
                <c:pt idx="43">
                  <c:v>88</c:v>
                </c:pt>
                <c:pt idx="44">
                  <c:v>17</c:v>
                </c:pt>
                <c:pt idx="45">
                  <c:v>162</c:v>
                </c:pt>
                <c:pt idx="46">
                  <c:v>142</c:v>
                </c:pt>
                <c:pt idx="47">
                  <c:v>15</c:v>
                </c:pt>
                <c:pt idx="48">
                  <c:v>13</c:v>
                </c:pt>
                <c:pt idx="49">
                  <c:v>26</c:v>
                </c:pt>
                <c:pt idx="50">
                  <c:v>134</c:v>
                </c:pt>
                <c:pt idx="51">
                  <c:v>1</c:v>
                </c:pt>
                <c:pt idx="52">
                  <c:v>7</c:v>
                </c:pt>
                <c:pt idx="53">
                  <c:v>5</c:v>
                </c:pt>
                <c:pt idx="54">
                  <c:v>7</c:v>
                </c:pt>
                <c:pt idx="55">
                  <c:v>29</c:v>
                </c:pt>
                <c:pt idx="56">
                  <c:v>13</c:v>
                </c:pt>
                <c:pt idx="57">
                  <c:v>4</c:v>
                </c:pt>
                <c:pt idx="58">
                  <c:v>4</c:v>
                </c:pt>
                <c:pt idx="59">
                  <c:v>8</c:v>
                </c:pt>
                <c:pt idx="60">
                  <c:v>5</c:v>
                </c:pt>
                <c:pt idx="61">
                  <c:v>22</c:v>
                </c:pt>
                <c:pt idx="62">
                  <c:v>5</c:v>
                </c:pt>
              </c:numCache>
            </c:numRef>
          </c:val>
        </c:ser>
        <c:gapWidth val="100"/>
        <c:overlap val="0"/>
        <c:axId val="12087232"/>
        <c:axId val="75936170"/>
      </c:barChart>
      <c:catAx>
        <c:axId val="12087232"/>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75936170"/>
        <c:crosses val="autoZero"/>
        <c:auto val="1"/>
        <c:lblAlgn val="ctr"/>
        <c:lblOffset val="100"/>
        <c:noMultiLvlLbl val="0"/>
      </c:catAx>
      <c:valAx>
        <c:axId val="75936170"/>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12087232"/>
        <c:crosses val="autoZero"/>
        <c:crossBetween val="between"/>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2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'Stats par créateur'!$A$2336</c:f>
              <c:strCache>
                <c:ptCount val="1"/>
                <c:pt idx="0">
                  <c:v>Koji Kondo</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créateur'!$B$2335:$AR$2335</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créateur'!$B$2336:$AR$2336</c:f>
              <c:numCache>
                <c:formatCode>General</c:formatCode>
                <c:ptCount val="43"/>
                <c:pt idx="0">
                  <c:v>0</c:v>
                </c:pt>
                <c:pt idx="1">
                  <c:v>0</c:v>
                </c:pt>
                <c:pt idx="2">
                  <c:v>1</c:v>
                </c:pt>
                <c:pt idx="3">
                  <c:v>0</c:v>
                </c:pt>
                <c:pt idx="4">
                  <c:v>2</c:v>
                </c:pt>
                <c:pt idx="5">
                  <c:v>1</c:v>
                </c:pt>
                <c:pt idx="6">
                  <c:v>0</c:v>
                </c:pt>
                <c:pt idx="7">
                  <c:v>3</c:v>
                </c:pt>
                <c:pt idx="8">
                  <c:v>0</c:v>
                </c:pt>
                <c:pt idx="9">
                  <c:v>2</c:v>
                </c:pt>
                <c:pt idx="10">
                  <c:v>1</c:v>
                </c:pt>
                <c:pt idx="11">
                  <c:v>1</c:v>
                </c:pt>
                <c:pt idx="12">
                  <c:v>1</c:v>
                </c:pt>
                <c:pt idx="13">
                  <c:v>0</c:v>
                </c:pt>
                <c:pt idx="14">
                  <c:v>2</c:v>
                </c:pt>
                <c:pt idx="15">
                  <c:v>1</c:v>
                </c:pt>
                <c:pt idx="16">
                  <c:v>2</c:v>
                </c:pt>
                <c:pt idx="17">
                  <c:v>1</c:v>
                </c:pt>
                <c:pt idx="18">
                  <c:v>0</c:v>
                </c:pt>
                <c:pt idx="19">
                  <c:v>1</c:v>
                </c:pt>
                <c:pt idx="20">
                  <c:v>0</c:v>
                </c:pt>
                <c:pt idx="21">
                  <c:v>0</c:v>
                </c:pt>
                <c:pt idx="22">
                  <c:v>0</c:v>
                </c:pt>
                <c:pt idx="23">
                  <c:v>0</c:v>
                </c:pt>
                <c:pt idx="24">
                  <c:v>0</c:v>
                </c:pt>
                <c:pt idx="25">
                  <c:v>1</c:v>
                </c:pt>
                <c:pt idx="26">
                  <c:v>1</c:v>
                </c:pt>
                <c:pt idx="27">
                  <c:v>0</c:v>
                </c:pt>
                <c:pt idx="28">
                  <c:v>1</c:v>
                </c:pt>
                <c:pt idx="29">
                  <c:v>1</c:v>
                </c:pt>
                <c:pt idx="30">
                  <c:v>2</c:v>
                </c:pt>
                <c:pt idx="31">
                  <c:v>0</c:v>
                </c:pt>
                <c:pt idx="32">
                  <c:v>3</c:v>
                </c:pt>
                <c:pt idx="33">
                  <c:v>0</c:v>
                </c:pt>
                <c:pt idx="34">
                  <c:v>0</c:v>
                </c:pt>
                <c:pt idx="35">
                  <c:v>1</c:v>
                </c:pt>
                <c:pt idx="36">
                  <c:v>1</c:v>
                </c:pt>
                <c:pt idx="37">
                  <c:v>0</c:v>
                </c:pt>
                <c:pt idx="38">
                  <c:v>0</c:v>
                </c:pt>
                <c:pt idx="39">
                  <c:v>0</c:v>
                </c:pt>
                <c:pt idx="40">
                  <c:v>0</c:v>
                </c:pt>
                <c:pt idx="41">
                  <c:v>0</c:v>
                </c:pt>
                <c:pt idx="42">
                  <c:v>0</c:v>
                </c:pt>
              </c:numCache>
            </c:numRef>
          </c:val>
          <c:smooth val="0"/>
        </c:ser>
        <c:ser>
          <c:idx val="1"/>
          <c:order val="1"/>
          <c:tx>
            <c:strRef>
              <c:f>'Stats par créateur'!$A$2337</c:f>
              <c:strCache>
                <c:ptCount val="1"/>
                <c:pt idx="0">
                  <c:v>Custo 1</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créateur'!$B$2335:$AR$2335</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créateur'!$B$2337:$AR$2337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hiLowLines>
          <c:spPr>
            <a:ln w="0">
              <a:noFill/>
            </a:ln>
          </c:spPr>
        </c:hiLowLines>
        <c:marker val="0"/>
        <c:axId val="49842925"/>
        <c:axId val="97196897"/>
      </c:lineChart>
      <c:catAx>
        <c:axId val="4984292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97196897"/>
        <c:crosses val="autoZero"/>
        <c:auto val="1"/>
        <c:lblAlgn val="ctr"/>
        <c:lblOffset val="100"/>
        <c:noMultiLvlLbl val="0"/>
      </c:catAx>
      <c:valAx>
        <c:axId val="97196897"/>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49842925"/>
        <c:crosses val="autoZero"/>
        <c:crossBetween val="midCat"/>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ineChart>
        <c:grouping val="standard"/>
        <c:varyColors val="0"/>
        <c:ser>
          <c:idx val="0"/>
          <c:order val="0"/>
          <c:tx>
            <c:strRef>
              <c:f>'stats par genre'!$A$2</c:f>
              <c:strCache>
                <c:ptCount val="1"/>
                <c:pt idx="0">
                  <c:v>Action – action 2d</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genre'!$B$2:$AR$2</c:f>
              <c:numCache>
                <c:formatCode>General</c:formatCode>
                <c:ptCount val="43"/>
                <c:pt idx="0">
                  <c:v>0</c:v>
                </c:pt>
                <c:pt idx="1">
                  <c:v>0</c:v>
                </c:pt>
                <c:pt idx="2">
                  <c:v>0</c:v>
                </c:pt>
                <c:pt idx="3">
                  <c:v>0</c:v>
                </c:pt>
                <c:pt idx="4">
                  <c:v>0</c:v>
                </c:pt>
                <c:pt idx="5">
                  <c:v>1</c:v>
                </c:pt>
                <c:pt idx="6">
                  <c:v>0</c:v>
                </c:pt>
                <c:pt idx="7">
                  <c:v>1</c:v>
                </c:pt>
                <c:pt idx="8">
                  <c:v>1</c:v>
                </c:pt>
                <c:pt idx="9">
                  <c:v>0</c:v>
                </c:pt>
                <c:pt idx="10">
                  <c:v>4</c:v>
                </c:pt>
                <c:pt idx="11">
                  <c:v>4</c:v>
                </c:pt>
                <c:pt idx="12">
                  <c:v>3</c:v>
                </c:pt>
                <c:pt idx="13">
                  <c:v>4</c:v>
                </c:pt>
                <c:pt idx="14">
                  <c:v>1</c:v>
                </c:pt>
                <c:pt idx="15">
                  <c:v>0</c:v>
                </c:pt>
                <c:pt idx="16">
                  <c:v>2</c:v>
                </c:pt>
                <c:pt idx="17">
                  <c:v>0</c:v>
                </c:pt>
                <c:pt idx="18">
                  <c:v>0</c:v>
                </c:pt>
                <c:pt idx="19">
                  <c:v>2</c:v>
                </c:pt>
                <c:pt idx="20">
                  <c:v>0</c:v>
                </c:pt>
                <c:pt idx="21">
                  <c:v>0</c:v>
                </c:pt>
                <c:pt idx="22">
                  <c:v>1</c:v>
                </c:pt>
                <c:pt idx="23">
                  <c:v>1</c:v>
                </c:pt>
                <c:pt idx="24">
                  <c:v>3</c:v>
                </c:pt>
                <c:pt idx="25">
                  <c:v>3</c:v>
                </c:pt>
                <c:pt idx="26">
                  <c:v>1</c:v>
                </c:pt>
                <c:pt idx="27">
                  <c:v>1</c:v>
                </c:pt>
                <c:pt idx="28">
                  <c:v>0</c:v>
                </c:pt>
                <c:pt idx="29">
                  <c:v>1</c:v>
                </c:pt>
                <c:pt idx="30">
                  <c:v>0</c:v>
                </c:pt>
                <c:pt idx="31">
                  <c:v>0</c:v>
                </c:pt>
                <c:pt idx="32">
                  <c:v>0</c:v>
                </c:pt>
                <c:pt idx="33">
                  <c:v>1</c:v>
                </c:pt>
                <c:pt idx="34">
                  <c:v>0</c:v>
                </c:pt>
                <c:pt idx="35">
                  <c:v>5</c:v>
                </c:pt>
                <c:pt idx="36">
                  <c:v>2</c:v>
                </c:pt>
                <c:pt idx="37">
                  <c:v>2</c:v>
                </c:pt>
                <c:pt idx="38">
                  <c:v>5</c:v>
                </c:pt>
                <c:pt idx="39">
                  <c:v>2</c:v>
                </c:pt>
                <c:pt idx="40">
                  <c:v>6</c:v>
                </c:pt>
                <c:pt idx="41">
                  <c:v>1</c:v>
                </c:pt>
                <c:pt idx="42">
                  <c:v>0</c:v>
                </c:pt>
              </c:numCache>
            </c:numRef>
          </c:val>
          <c:smooth val="0"/>
        </c:ser>
        <c:ser>
          <c:idx val="1"/>
          <c:order val="1"/>
          <c:tx>
            <c:strRef>
              <c:f>'stats par genre'!$A$3</c:f>
              <c:strCache>
                <c:ptCount val="1"/>
                <c:pt idx="0">
                  <c:v>Action – action 3d</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genre'!$B$3:$AR$3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2</c:v>
                </c:pt>
                <c:pt idx="19">
                  <c:v>3</c:v>
                </c:pt>
                <c:pt idx="20">
                  <c:v>1</c:v>
                </c:pt>
                <c:pt idx="21">
                  <c:v>3</c:v>
                </c:pt>
                <c:pt idx="22">
                  <c:v>2</c:v>
                </c:pt>
                <c:pt idx="23">
                  <c:v>8</c:v>
                </c:pt>
                <c:pt idx="24">
                  <c:v>8</c:v>
                </c:pt>
                <c:pt idx="25">
                  <c:v>1</c:v>
                </c:pt>
                <c:pt idx="26">
                  <c:v>3</c:v>
                </c:pt>
                <c:pt idx="27">
                  <c:v>5</c:v>
                </c:pt>
                <c:pt idx="28">
                  <c:v>3</c:v>
                </c:pt>
                <c:pt idx="29">
                  <c:v>4</c:v>
                </c:pt>
                <c:pt idx="30">
                  <c:v>8</c:v>
                </c:pt>
                <c:pt idx="31">
                  <c:v>9</c:v>
                </c:pt>
                <c:pt idx="32">
                  <c:v>2</c:v>
                </c:pt>
                <c:pt idx="33">
                  <c:v>6</c:v>
                </c:pt>
                <c:pt idx="34">
                  <c:v>7</c:v>
                </c:pt>
                <c:pt idx="35">
                  <c:v>5</c:v>
                </c:pt>
                <c:pt idx="36">
                  <c:v>8</c:v>
                </c:pt>
                <c:pt idx="37">
                  <c:v>6</c:v>
                </c:pt>
                <c:pt idx="38">
                  <c:v>11</c:v>
                </c:pt>
                <c:pt idx="39">
                  <c:v>7</c:v>
                </c:pt>
                <c:pt idx="40">
                  <c:v>9</c:v>
                </c:pt>
                <c:pt idx="41">
                  <c:v>0</c:v>
                </c:pt>
                <c:pt idx="42">
                  <c:v>0</c:v>
                </c:pt>
              </c:numCache>
            </c:numRef>
          </c:val>
          <c:smooth val="0"/>
        </c:ser>
        <c:ser>
          <c:idx val="2"/>
          <c:order val="2"/>
          <c:tx>
            <c:strRef>
              <c:f>'stats par genre'!$A$4</c:f>
              <c:strCache>
                <c:ptCount val="1"/>
                <c:pt idx="0">
                  <c:v>Action – beat them up 2d</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genre'!$B$4:$AR$4</c:f>
              <c:numCache>
                <c:formatCode>General</c:formatCode>
                <c:ptCount val="43"/>
                <c:pt idx="0">
                  <c:v>0</c:v>
                </c:pt>
                <c:pt idx="1">
                  <c:v>0</c:v>
                </c:pt>
                <c:pt idx="2">
                  <c:v>0</c:v>
                </c:pt>
                <c:pt idx="3">
                  <c:v>0</c:v>
                </c:pt>
                <c:pt idx="4">
                  <c:v>1</c:v>
                </c:pt>
                <c:pt idx="5">
                  <c:v>0</c:v>
                </c:pt>
                <c:pt idx="6">
                  <c:v>1</c:v>
                </c:pt>
                <c:pt idx="7">
                  <c:v>0</c:v>
                </c:pt>
                <c:pt idx="8">
                  <c:v>1</c:v>
                </c:pt>
                <c:pt idx="9">
                  <c:v>1</c:v>
                </c:pt>
                <c:pt idx="10">
                  <c:v>0</c:v>
                </c:pt>
                <c:pt idx="11">
                  <c:v>3</c:v>
                </c:pt>
                <c:pt idx="12">
                  <c:v>0</c:v>
                </c:pt>
                <c:pt idx="13">
                  <c:v>1</c:v>
                </c:pt>
                <c:pt idx="14">
                  <c:v>1</c:v>
                </c:pt>
                <c:pt idx="15">
                  <c:v>1</c:v>
                </c:pt>
                <c:pt idx="16">
                  <c:v>1</c:v>
                </c:pt>
                <c:pt idx="17">
                  <c:v>0</c:v>
                </c:pt>
                <c:pt idx="18">
                  <c:v>1</c:v>
                </c:pt>
                <c:pt idx="19">
                  <c:v>0</c:v>
                </c:pt>
                <c:pt idx="20">
                  <c:v>1</c:v>
                </c:pt>
                <c:pt idx="21">
                  <c:v>1</c:v>
                </c:pt>
                <c:pt idx="22">
                  <c:v>0</c:v>
                </c:pt>
                <c:pt idx="23">
                  <c:v>2</c:v>
                </c:pt>
                <c:pt idx="24">
                  <c:v>1</c:v>
                </c:pt>
                <c:pt idx="25">
                  <c:v>0</c:v>
                </c:pt>
                <c:pt idx="26">
                  <c:v>0</c:v>
                </c:pt>
                <c:pt idx="27">
                  <c:v>1</c:v>
                </c:pt>
                <c:pt idx="28">
                  <c:v>1</c:v>
                </c:pt>
                <c:pt idx="29">
                  <c:v>0</c:v>
                </c:pt>
                <c:pt idx="30">
                  <c:v>0</c:v>
                </c:pt>
                <c:pt idx="31">
                  <c:v>0</c:v>
                </c:pt>
                <c:pt idx="32">
                  <c:v>3</c:v>
                </c:pt>
                <c:pt idx="33">
                  <c:v>1</c:v>
                </c:pt>
                <c:pt idx="34">
                  <c:v>2</c:v>
                </c:pt>
                <c:pt idx="35">
                  <c:v>2</c:v>
                </c:pt>
                <c:pt idx="36">
                  <c:v>0</c:v>
                </c:pt>
                <c:pt idx="37">
                  <c:v>6</c:v>
                </c:pt>
                <c:pt idx="38">
                  <c:v>4</c:v>
                </c:pt>
                <c:pt idx="39">
                  <c:v>2</c:v>
                </c:pt>
                <c:pt idx="40">
                  <c:v>3</c:v>
                </c:pt>
                <c:pt idx="41">
                  <c:v>0</c:v>
                </c:pt>
                <c:pt idx="42">
                  <c:v>0</c:v>
                </c:pt>
              </c:numCache>
            </c:numRef>
          </c:val>
          <c:smooth val="0"/>
        </c:ser>
        <c:ser>
          <c:idx val="3"/>
          <c:order val="3"/>
          <c:tx>
            <c:strRef>
              <c:f>'stats par genre'!$A$5</c:f>
              <c:strCache>
                <c:ptCount val="1"/>
                <c:pt idx="0">
                  <c:v>Action – beat them up 3d</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genre'!$B$5:$AR$5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c:v>
                </c:pt>
                <c:pt idx="20">
                  <c:v>2</c:v>
                </c:pt>
                <c:pt idx="21">
                  <c:v>1</c:v>
                </c:pt>
                <c:pt idx="22">
                  <c:v>3</c:v>
                </c:pt>
                <c:pt idx="23">
                  <c:v>2</c:v>
                </c:pt>
                <c:pt idx="24">
                  <c:v>2</c:v>
                </c:pt>
                <c:pt idx="25">
                  <c:v>1</c:v>
                </c:pt>
                <c:pt idx="26">
                  <c:v>1</c:v>
                </c:pt>
                <c:pt idx="27">
                  <c:v>3</c:v>
                </c:pt>
                <c:pt idx="28">
                  <c:v>2</c:v>
                </c:pt>
                <c:pt idx="29">
                  <c:v>9</c:v>
                </c:pt>
                <c:pt idx="30">
                  <c:v>3</c:v>
                </c:pt>
                <c:pt idx="31">
                  <c:v>5</c:v>
                </c:pt>
                <c:pt idx="32">
                  <c:v>6</c:v>
                </c:pt>
                <c:pt idx="33">
                  <c:v>6</c:v>
                </c:pt>
                <c:pt idx="34">
                  <c:v>5</c:v>
                </c:pt>
                <c:pt idx="35">
                  <c:v>3</c:v>
                </c:pt>
                <c:pt idx="36">
                  <c:v>4</c:v>
                </c:pt>
                <c:pt idx="37">
                  <c:v>8</c:v>
                </c:pt>
                <c:pt idx="38">
                  <c:v>5</c:v>
                </c:pt>
                <c:pt idx="39">
                  <c:v>4</c:v>
                </c:pt>
                <c:pt idx="40">
                  <c:v>6</c:v>
                </c:pt>
                <c:pt idx="41">
                  <c:v>2</c:v>
                </c:pt>
                <c:pt idx="42">
                  <c:v>0</c:v>
                </c:pt>
              </c:numCache>
            </c:numRef>
          </c:val>
          <c:smooth val="0"/>
        </c:ser>
        <c:ser>
          <c:idx val="4"/>
          <c:order val="4"/>
          <c:tx>
            <c:strRef>
              <c:f>'stats par genre'!$A$6</c:f>
              <c:strCache>
                <c:ptCount val="1"/>
                <c:pt idx="0">
                  <c:v>Action – first person shooter</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genre'!$B$6:$AR$6</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0</c:v>
                </c:pt>
                <c:pt idx="12">
                  <c:v>0</c:v>
                </c:pt>
                <c:pt idx="13">
                  <c:v>2</c:v>
                </c:pt>
                <c:pt idx="14">
                  <c:v>1</c:v>
                </c:pt>
                <c:pt idx="15">
                  <c:v>4</c:v>
                </c:pt>
                <c:pt idx="16">
                  <c:v>1</c:v>
                </c:pt>
                <c:pt idx="17">
                  <c:v>1</c:v>
                </c:pt>
                <c:pt idx="18">
                  <c:v>2</c:v>
                </c:pt>
                <c:pt idx="19">
                  <c:v>3</c:v>
                </c:pt>
                <c:pt idx="20">
                  <c:v>4</c:v>
                </c:pt>
                <c:pt idx="21">
                  <c:v>1</c:v>
                </c:pt>
                <c:pt idx="22">
                  <c:v>0</c:v>
                </c:pt>
                <c:pt idx="23">
                  <c:v>2</c:v>
                </c:pt>
                <c:pt idx="24">
                  <c:v>1</c:v>
                </c:pt>
                <c:pt idx="25">
                  <c:v>3</c:v>
                </c:pt>
                <c:pt idx="26">
                  <c:v>3</c:v>
                </c:pt>
                <c:pt idx="27">
                  <c:v>2</c:v>
                </c:pt>
                <c:pt idx="28">
                  <c:v>4</c:v>
                </c:pt>
                <c:pt idx="29">
                  <c:v>3</c:v>
                </c:pt>
                <c:pt idx="30">
                  <c:v>3</c:v>
                </c:pt>
                <c:pt idx="31">
                  <c:v>4</c:v>
                </c:pt>
                <c:pt idx="32">
                  <c:v>4</c:v>
                </c:pt>
                <c:pt idx="33">
                  <c:v>7</c:v>
                </c:pt>
                <c:pt idx="34">
                  <c:v>4</c:v>
                </c:pt>
                <c:pt idx="35">
                  <c:v>11</c:v>
                </c:pt>
                <c:pt idx="36">
                  <c:v>3</c:v>
                </c:pt>
                <c:pt idx="37">
                  <c:v>8</c:v>
                </c:pt>
                <c:pt idx="38">
                  <c:v>4</c:v>
                </c:pt>
                <c:pt idx="39">
                  <c:v>5</c:v>
                </c:pt>
                <c:pt idx="40">
                  <c:v>4</c:v>
                </c:pt>
                <c:pt idx="41">
                  <c:v>1</c:v>
                </c:pt>
                <c:pt idx="42">
                  <c:v>0</c:v>
                </c:pt>
              </c:numCache>
            </c:numRef>
          </c:val>
          <c:smooth val="0"/>
        </c:ser>
        <c:ser>
          <c:idx val="5"/>
          <c:order val="5"/>
          <c:tx>
            <c:strRef>
              <c:f>'stats par genre'!$A$7</c:f>
              <c:strCache>
                <c:ptCount val="1"/>
                <c:pt idx="0">
                  <c:v>Action – Infiltration</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genre'!$B$7:$AR$7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c:v>
                </c:pt>
                <c:pt idx="17">
                  <c:v>1</c:v>
                </c:pt>
                <c:pt idx="18">
                  <c:v>1</c:v>
                </c:pt>
                <c:pt idx="19">
                  <c:v>2</c:v>
                </c:pt>
                <c:pt idx="20">
                  <c:v>2</c:v>
                </c:pt>
                <c:pt idx="21">
                  <c:v>4</c:v>
                </c:pt>
                <c:pt idx="22">
                  <c:v>3</c:v>
                </c:pt>
                <c:pt idx="23">
                  <c:v>1</c:v>
                </c:pt>
                <c:pt idx="24">
                  <c:v>1</c:v>
                </c:pt>
                <c:pt idx="25">
                  <c:v>0</c:v>
                </c:pt>
                <c:pt idx="26">
                  <c:v>0</c:v>
                </c:pt>
                <c:pt idx="27">
                  <c:v>0</c:v>
                </c:pt>
                <c:pt idx="28">
                  <c:v>1</c:v>
                </c:pt>
                <c:pt idx="29">
                  <c:v>0</c:v>
                </c:pt>
                <c:pt idx="30">
                  <c:v>1</c:v>
                </c:pt>
                <c:pt idx="31">
                  <c:v>2</c:v>
                </c:pt>
                <c:pt idx="32">
                  <c:v>3</c:v>
                </c:pt>
                <c:pt idx="33">
                  <c:v>2</c:v>
                </c:pt>
                <c:pt idx="34">
                  <c:v>2</c:v>
                </c:pt>
                <c:pt idx="35">
                  <c:v>6</c:v>
                </c:pt>
                <c:pt idx="36">
                  <c:v>6</c:v>
                </c:pt>
                <c:pt idx="37">
                  <c:v>3</c:v>
                </c:pt>
                <c:pt idx="38">
                  <c:v>2</c:v>
                </c:pt>
                <c:pt idx="39">
                  <c:v>4</c:v>
                </c:pt>
                <c:pt idx="40">
                  <c:v>0</c:v>
                </c:pt>
                <c:pt idx="41">
                  <c:v>1</c:v>
                </c:pt>
                <c:pt idx="42">
                  <c:v>0</c:v>
                </c:pt>
              </c:numCache>
            </c:numRef>
          </c:val>
          <c:smooth val="0"/>
        </c:ser>
        <c:ser>
          <c:idx val="6"/>
          <c:order val="6"/>
          <c:tx>
            <c:strRef>
              <c:f>'stats par genre'!$A$8</c:f>
              <c:strCache>
                <c:ptCount val="1"/>
                <c:pt idx="0">
                  <c:v>Action – run and gun de profil</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genre'!$B$8:$AR$8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2</c:v>
                </c:pt>
                <c:pt idx="13">
                  <c:v>1</c:v>
                </c:pt>
                <c:pt idx="14">
                  <c:v>1</c:v>
                </c:pt>
                <c:pt idx="15">
                  <c:v>0</c:v>
                </c:pt>
                <c:pt idx="16">
                  <c:v>0</c:v>
                </c:pt>
                <c:pt idx="17">
                  <c:v>0</c:v>
                </c:pt>
                <c:pt idx="18">
                  <c:v>1</c:v>
                </c:pt>
                <c:pt idx="19">
                  <c:v>0</c:v>
                </c:pt>
                <c:pt idx="20">
                  <c:v>0</c:v>
                </c:pt>
                <c:pt idx="21">
                  <c:v>0</c:v>
                </c:pt>
                <c:pt idx="22">
                  <c:v>0</c:v>
                </c:pt>
                <c:pt idx="23">
                  <c:v>2</c:v>
                </c:pt>
                <c:pt idx="24">
                  <c:v>1</c:v>
                </c:pt>
                <c:pt idx="25">
                  <c:v>0</c:v>
                </c:pt>
                <c:pt idx="26">
                  <c:v>3</c:v>
                </c:pt>
                <c:pt idx="27">
                  <c:v>1</c:v>
                </c:pt>
                <c:pt idx="28">
                  <c:v>0</c:v>
                </c:pt>
                <c:pt idx="29">
                  <c:v>0</c:v>
                </c:pt>
                <c:pt idx="30">
                  <c:v>1</c:v>
                </c:pt>
                <c:pt idx="31">
                  <c:v>0</c:v>
                </c:pt>
                <c:pt idx="32">
                  <c:v>0</c:v>
                </c:pt>
                <c:pt idx="33">
                  <c:v>0</c:v>
                </c:pt>
                <c:pt idx="34">
                  <c:v>0</c:v>
                </c:pt>
                <c:pt idx="35">
                  <c:v>0</c:v>
                </c:pt>
                <c:pt idx="36">
                  <c:v>0</c:v>
                </c:pt>
                <c:pt idx="37">
                  <c:v>2</c:v>
                </c:pt>
                <c:pt idx="38">
                  <c:v>3</c:v>
                </c:pt>
                <c:pt idx="39">
                  <c:v>5</c:v>
                </c:pt>
                <c:pt idx="40">
                  <c:v>3</c:v>
                </c:pt>
                <c:pt idx="41">
                  <c:v>1</c:v>
                </c:pt>
                <c:pt idx="42">
                  <c:v>0</c:v>
                </c:pt>
              </c:numCache>
            </c:numRef>
          </c:val>
          <c:smooth val="0"/>
        </c:ser>
        <c:ser>
          <c:idx val="7"/>
          <c:order val="7"/>
          <c:tx>
            <c:strRef>
              <c:f>'stats par genre'!$A$9</c:f>
              <c:strCache>
                <c:ptCount val="1"/>
                <c:pt idx="0">
                  <c:v>Action – run and gun vue de dessus</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genre'!$B$9:$AR$9</c:f>
              <c:numCache>
                <c:formatCode>General</c:formatCode>
                <c:ptCount val="43"/>
                <c:pt idx="0">
                  <c:v>0</c:v>
                </c:pt>
                <c:pt idx="1">
                  <c:v>0</c:v>
                </c:pt>
                <c:pt idx="2">
                  <c:v>0</c:v>
                </c:pt>
                <c:pt idx="3">
                  <c:v>0</c:v>
                </c:pt>
                <c:pt idx="4">
                  <c:v>0</c:v>
                </c:pt>
                <c:pt idx="5">
                  <c:v>0</c:v>
                </c:pt>
                <c:pt idx="6">
                  <c:v>0</c:v>
                </c:pt>
                <c:pt idx="7">
                  <c:v>0</c:v>
                </c:pt>
                <c:pt idx="8">
                  <c:v>0</c:v>
                </c:pt>
                <c:pt idx="9">
                  <c:v>2</c:v>
                </c:pt>
                <c:pt idx="10">
                  <c:v>0</c:v>
                </c:pt>
                <c:pt idx="11">
                  <c:v>1</c:v>
                </c:pt>
                <c:pt idx="12">
                  <c:v>2</c:v>
                </c:pt>
                <c:pt idx="13">
                  <c:v>0</c:v>
                </c:pt>
                <c:pt idx="14">
                  <c:v>3</c:v>
                </c:pt>
                <c:pt idx="15">
                  <c:v>0</c:v>
                </c:pt>
                <c:pt idx="16">
                  <c:v>0</c:v>
                </c:pt>
                <c:pt idx="17">
                  <c:v>0</c:v>
                </c:pt>
                <c:pt idx="18">
                  <c:v>1</c:v>
                </c:pt>
                <c:pt idx="19">
                  <c:v>0</c:v>
                </c:pt>
                <c:pt idx="20">
                  <c:v>0</c:v>
                </c:pt>
                <c:pt idx="21">
                  <c:v>0</c:v>
                </c:pt>
                <c:pt idx="22">
                  <c:v>0</c:v>
                </c:pt>
                <c:pt idx="23">
                  <c:v>0</c:v>
                </c:pt>
                <c:pt idx="24">
                  <c:v>0</c:v>
                </c:pt>
                <c:pt idx="25">
                  <c:v>0</c:v>
                </c:pt>
                <c:pt idx="26">
                  <c:v>0</c:v>
                </c:pt>
                <c:pt idx="27">
                  <c:v>0</c:v>
                </c:pt>
                <c:pt idx="28">
                  <c:v>1</c:v>
                </c:pt>
                <c:pt idx="29">
                  <c:v>0</c:v>
                </c:pt>
                <c:pt idx="30">
                  <c:v>0</c:v>
                </c:pt>
                <c:pt idx="31">
                  <c:v>0</c:v>
                </c:pt>
                <c:pt idx="32">
                  <c:v>0</c:v>
                </c:pt>
                <c:pt idx="33">
                  <c:v>0</c:v>
                </c:pt>
                <c:pt idx="34">
                  <c:v>3</c:v>
                </c:pt>
                <c:pt idx="35">
                  <c:v>1</c:v>
                </c:pt>
                <c:pt idx="36">
                  <c:v>0</c:v>
                </c:pt>
                <c:pt idx="37">
                  <c:v>3</c:v>
                </c:pt>
                <c:pt idx="38">
                  <c:v>3</c:v>
                </c:pt>
                <c:pt idx="39">
                  <c:v>1</c:v>
                </c:pt>
                <c:pt idx="40">
                  <c:v>3</c:v>
                </c:pt>
                <c:pt idx="41">
                  <c:v>1</c:v>
                </c:pt>
                <c:pt idx="42">
                  <c:v>0</c:v>
                </c:pt>
              </c:numCache>
            </c:numRef>
          </c:val>
          <c:smooth val="0"/>
        </c:ser>
        <c:ser>
          <c:idx val="8"/>
          <c:order val="8"/>
          <c:tx>
            <c:strRef>
              <c:f>'stats par genre'!$A$10</c:f>
              <c:strCache>
                <c:ptCount val="1"/>
                <c:pt idx="0">
                  <c:v>Action – shooter aérien 2d</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genre'!$B$10:$AR$10</c:f>
              <c:numCache>
                <c:formatCode>General</c:formatCode>
                <c:ptCount val="43"/>
                <c:pt idx="0">
                  <c:v>2</c:v>
                </c:pt>
                <c:pt idx="1">
                  <c:v>0</c:v>
                </c:pt>
                <c:pt idx="2">
                  <c:v>1</c:v>
                </c:pt>
                <c:pt idx="3">
                  <c:v>1</c:v>
                </c:pt>
                <c:pt idx="4">
                  <c:v>0</c:v>
                </c:pt>
                <c:pt idx="5">
                  <c:v>4</c:v>
                </c:pt>
                <c:pt idx="6">
                  <c:v>0</c:v>
                </c:pt>
                <c:pt idx="7">
                  <c:v>4</c:v>
                </c:pt>
                <c:pt idx="8">
                  <c:v>3</c:v>
                </c:pt>
                <c:pt idx="9">
                  <c:v>5</c:v>
                </c:pt>
                <c:pt idx="10">
                  <c:v>6</c:v>
                </c:pt>
                <c:pt idx="11">
                  <c:v>6</c:v>
                </c:pt>
                <c:pt idx="12">
                  <c:v>7</c:v>
                </c:pt>
                <c:pt idx="13">
                  <c:v>3</c:v>
                </c:pt>
                <c:pt idx="14">
                  <c:v>6</c:v>
                </c:pt>
                <c:pt idx="15">
                  <c:v>3</c:v>
                </c:pt>
                <c:pt idx="16">
                  <c:v>0</c:v>
                </c:pt>
                <c:pt idx="17">
                  <c:v>1</c:v>
                </c:pt>
                <c:pt idx="18">
                  <c:v>2</c:v>
                </c:pt>
                <c:pt idx="19">
                  <c:v>1</c:v>
                </c:pt>
                <c:pt idx="20">
                  <c:v>0</c:v>
                </c:pt>
                <c:pt idx="21">
                  <c:v>2</c:v>
                </c:pt>
                <c:pt idx="22">
                  <c:v>1</c:v>
                </c:pt>
                <c:pt idx="23">
                  <c:v>3</c:v>
                </c:pt>
                <c:pt idx="24">
                  <c:v>5</c:v>
                </c:pt>
                <c:pt idx="25">
                  <c:v>2</c:v>
                </c:pt>
                <c:pt idx="26">
                  <c:v>5</c:v>
                </c:pt>
                <c:pt idx="27">
                  <c:v>5</c:v>
                </c:pt>
                <c:pt idx="28">
                  <c:v>1</c:v>
                </c:pt>
                <c:pt idx="29">
                  <c:v>0</c:v>
                </c:pt>
                <c:pt idx="30">
                  <c:v>3</c:v>
                </c:pt>
                <c:pt idx="31">
                  <c:v>3</c:v>
                </c:pt>
                <c:pt idx="32">
                  <c:v>1</c:v>
                </c:pt>
                <c:pt idx="33">
                  <c:v>0</c:v>
                </c:pt>
                <c:pt idx="34">
                  <c:v>0</c:v>
                </c:pt>
                <c:pt idx="35">
                  <c:v>4</c:v>
                </c:pt>
                <c:pt idx="36">
                  <c:v>2</c:v>
                </c:pt>
                <c:pt idx="37">
                  <c:v>5</c:v>
                </c:pt>
                <c:pt idx="38">
                  <c:v>5</c:v>
                </c:pt>
                <c:pt idx="39">
                  <c:v>8</c:v>
                </c:pt>
                <c:pt idx="40">
                  <c:v>4</c:v>
                </c:pt>
                <c:pt idx="41">
                  <c:v>5</c:v>
                </c:pt>
                <c:pt idx="42">
                  <c:v>0</c:v>
                </c:pt>
              </c:numCache>
            </c:numRef>
          </c:val>
          <c:smooth val="0"/>
        </c:ser>
        <c:ser>
          <c:idx val="9"/>
          <c:order val="9"/>
          <c:tx>
            <c:strRef>
              <c:f>'stats par genre'!$A$11</c:f>
              <c:strCache>
                <c:ptCount val="1"/>
                <c:pt idx="0">
                  <c:v>Action – shooter aérien 3d</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genre'!$B$11:$AR$11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2</c:v>
                </c:pt>
                <c:pt idx="13">
                  <c:v>1</c:v>
                </c:pt>
                <c:pt idx="14">
                  <c:v>2</c:v>
                </c:pt>
                <c:pt idx="15">
                  <c:v>2</c:v>
                </c:pt>
                <c:pt idx="16">
                  <c:v>2</c:v>
                </c:pt>
                <c:pt idx="17">
                  <c:v>1</c:v>
                </c:pt>
                <c:pt idx="18">
                  <c:v>2</c:v>
                </c:pt>
                <c:pt idx="19">
                  <c:v>1</c:v>
                </c:pt>
                <c:pt idx="20">
                  <c:v>0</c:v>
                </c:pt>
                <c:pt idx="21">
                  <c:v>3</c:v>
                </c:pt>
                <c:pt idx="22">
                  <c:v>2</c:v>
                </c:pt>
                <c:pt idx="23">
                  <c:v>0</c:v>
                </c:pt>
                <c:pt idx="24">
                  <c:v>0</c:v>
                </c:pt>
                <c:pt idx="25">
                  <c:v>1</c:v>
                </c:pt>
                <c:pt idx="26">
                  <c:v>0</c:v>
                </c:pt>
                <c:pt idx="27">
                  <c:v>0</c:v>
                </c:pt>
                <c:pt idx="28">
                  <c:v>0</c:v>
                </c:pt>
                <c:pt idx="29">
                  <c:v>1</c:v>
                </c:pt>
                <c:pt idx="30">
                  <c:v>3</c:v>
                </c:pt>
                <c:pt idx="31">
                  <c:v>1</c:v>
                </c:pt>
                <c:pt idx="32">
                  <c:v>0</c:v>
                </c:pt>
                <c:pt idx="33">
                  <c:v>0</c:v>
                </c:pt>
                <c:pt idx="34">
                  <c:v>0</c:v>
                </c:pt>
                <c:pt idx="35">
                  <c:v>1</c:v>
                </c:pt>
                <c:pt idx="36">
                  <c:v>0</c:v>
                </c:pt>
                <c:pt idx="37">
                  <c:v>1</c:v>
                </c:pt>
                <c:pt idx="38">
                  <c:v>1</c:v>
                </c:pt>
                <c:pt idx="39">
                  <c:v>2</c:v>
                </c:pt>
                <c:pt idx="40">
                  <c:v>2</c:v>
                </c:pt>
                <c:pt idx="41">
                  <c:v>0</c:v>
                </c:pt>
                <c:pt idx="42">
                  <c:v>0</c:v>
                </c:pt>
              </c:numCache>
            </c:numRef>
          </c:val>
          <c:smooth val="0"/>
        </c:ser>
        <c:ser>
          <c:idx val="10"/>
          <c:order val="10"/>
          <c:tx>
            <c:strRef>
              <c:f>'stats par genre'!$A$12</c:f>
              <c:strCache>
                <c:ptCount val="1"/>
                <c:pt idx="0">
                  <c:v>Arcade – flipper</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genre'!$B$12:$AR$12</c:f>
              <c:numCache>
                <c:formatCode>General</c:formatCode>
                <c:ptCount val="43"/>
                <c:pt idx="0">
                  <c:v>0</c:v>
                </c:pt>
                <c:pt idx="1">
                  <c:v>0</c:v>
                </c:pt>
                <c:pt idx="2">
                  <c:v>0</c:v>
                </c:pt>
                <c:pt idx="3">
                  <c:v>0</c:v>
                </c:pt>
                <c:pt idx="4">
                  <c:v>0</c:v>
                </c:pt>
                <c:pt idx="5">
                  <c:v>0</c:v>
                </c:pt>
                <c:pt idx="6">
                  <c:v>0</c:v>
                </c:pt>
                <c:pt idx="7">
                  <c:v>0</c:v>
                </c:pt>
                <c:pt idx="8">
                  <c:v>1</c:v>
                </c:pt>
                <c:pt idx="9">
                  <c:v>0</c:v>
                </c:pt>
                <c:pt idx="10">
                  <c:v>1</c:v>
                </c:pt>
                <c:pt idx="11">
                  <c:v>1</c:v>
                </c:pt>
                <c:pt idx="12">
                  <c:v>1</c:v>
                </c:pt>
                <c:pt idx="13">
                  <c:v>0</c:v>
                </c:pt>
                <c:pt idx="14">
                  <c:v>1</c:v>
                </c:pt>
                <c:pt idx="15">
                  <c:v>1</c:v>
                </c:pt>
                <c:pt idx="16">
                  <c:v>0</c:v>
                </c:pt>
                <c:pt idx="17">
                  <c:v>0</c:v>
                </c:pt>
                <c:pt idx="18">
                  <c:v>0</c:v>
                </c:pt>
                <c:pt idx="19">
                  <c:v>0</c:v>
                </c:pt>
                <c:pt idx="20">
                  <c:v>0</c:v>
                </c:pt>
                <c:pt idx="21">
                  <c:v>0</c:v>
                </c:pt>
                <c:pt idx="22">
                  <c:v>0</c:v>
                </c:pt>
                <c:pt idx="23">
                  <c:v>1</c:v>
                </c:pt>
                <c:pt idx="24">
                  <c:v>0</c:v>
                </c:pt>
                <c:pt idx="25">
                  <c:v>1</c:v>
                </c:pt>
                <c:pt idx="26">
                  <c:v>0</c:v>
                </c:pt>
                <c:pt idx="27">
                  <c:v>0</c:v>
                </c:pt>
                <c:pt idx="28">
                  <c:v>0</c:v>
                </c:pt>
                <c:pt idx="29">
                  <c:v>0</c:v>
                </c:pt>
                <c:pt idx="30">
                  <c:v>0</c:v>
                </c:pt>
                <c:pt idx="31">
                  <c:v>0</c:v>
                </c:pt>
                <c:pt idx="32">
                  <c:v>0</c:v>
                </c:pt>
                <c:pt idx="33">
                  <c:v>0</c:v>
                </c:pt>
                <c:pt idx="34">
                  <c:v>0</c:v>
                </c:pt>
                <c:pt idx="35">
                  <c:v>0</c:v>
                </c:pt>
                <c:pt idx="36">
                  <c:v>0</c:v>
                </c:pt>
                <c:pt idx="37">
                  <c:v>1</c:v>
                </c:pt>
                <c:pt idx="38">
                  <c:v>0</c:v>
                </c:pt>
                <c:pt idx="39">
                  <c:v>0</c:v>
                </c:pt>
                <c:pt idx="40">
                  <c:v>0</c:v>
                </c:pt>
                <c:pt idx="41">
                  <c:v>0</c:v>
                </c:pt>
                <c:pt idx="42">
                  <c:v>0</c:v>
                </c:pt>
              </c:numCache>
            </c:numRef>
          </c:val>
          <c:smooth val="0"/>
        </c:ser>
        <c:ser>
          <c:idx val="11"/>
          <c:order val="11"/>
          <c:tx>
            <c:strRef>
              <c:f>'stats par genre'!$A$13</c:f>
              <c:strCache>
                <c:ptCount val="1"/>
                <c:pt idx="0">
                  <c:v>Arcade – jeux d’adresse</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genre'!$B$13:$AR$13</c:f>
              <c:numCache>
                <c:formatCode>General</c:formatCode>
                <c:ptCount val="43"/>
                <c:pt idx="0">
                  <c:v>5</c:v>
                </c:pt>
                <c:pt idx="1">
                  <c:v>4</c:v>
                </c:pt>
                <c:pt idx="2">
                  <c:v>0</c:v>
                </c:pt>
                <c:pt idx="3">
                  <c:v>0</c:v>
                </c:pt>
                <c:pt idx="4">
                  <c:v>0</c:v>
                </c:pt>
                <c:pt idx="5">
                  <c:v>0</c:v>
                </c:pt>
                <c:pt idx="6">
                  <c:v>0</c:v>
                </c:pt>
                <c:pt idx="7">
                  <c:v>0</c:v>
                </c:pt>
                <c:pt idx="8">
                  <c:v>1</c:v>
                </c:pt>
                <c:pt idx="9">
                  <c:v>1</c:v>
                </c:pt>
                <c:pt idx="10">
                  <c:v>6</c:v>
                </c:pt>
                <c:pt idx="11">
                  <c:v>2</c:v>
                </c:pt>
                <c:pt idx="12">
                  <c:v>2</c:v>
                </c:pt>
                <c:pt idx="13">
                  <c:v>2</c:v>
                </c:pt>
                <c:pt idx="14">
                  <c:v>1</c:v>
                </c:pt>
                <c:pt idx="15">
                  <c:v>2</c:v>
                </c:pt>
                <c:pt idx="16">
                  <c:v>5</c:v>
                </c:pt>
                <c:pt idx="17">
                  <c:v>1</c:v>
                </c:pt>
                <c:pt idx="18">
                  <c:v>2</c:v>
                </c:pt>
                <c:pt idx="19">
                  <c:v>1</c:v>
                </c:pt>
                <c:pt idx="20">
                  <c:v>1</c:v>
                </c:pt>
                <c:pt idx="21">
                  <c:v>1</c:v>
                </c:pt>
                <c:pt idx="22">
                  <c:v>2</c:v>
                </c:pt>
                <c:pt idx="23">
                  <c:v>1</c:v>
                </c:pt>
                <c:pt idx="24">
                  <c:v>3</c:v>
                </c:pt>
                <c:pt idx="25">
                  <c:v>1</c:v>
                </c:pt>
                <c:pt idx="26">
                  <c:v>5</c:v>
                </c:pt>
                <c:pt idx="27">
                  <c:v>0</c:v>
                </c:pt>
                <c:pt idx="28">
                  <c:v>6</c:v>
                </c:pt>
                <c:pt idx="29">
                  <c:v>2</c:v>
                </c:pt>
                <c:pt idx="30">
                  <c:v>2</c:v>
                </c:pt>
                <c:pt idx="31">
                  <c:v>2</c:v>
                </c:pt>
                <c:pt idx="32">
                  <c:v>0</c:v>
                </c:pt>
                <c:pt idx="33">
                  <c:v>1</c:v>
                </c:pt>
                <c:pt idx="34">
                  <c:v>0</c:v>
                </c:pt>
                <c:pt idx="35">
                  <c:v>2</c:v>
                </c:pt>
                <c:pt idx="36">
                  <c:v>3</c:v>
                </c:pt>
                <c:pt idx="37">
                  <c:v>4</c:v>
                </c:pt>
                <c:pt idx="38">
                  <c:v>2</c:v>
                </c:pt>
                <c:pt idx="39">
                  <c:v>4</c:v>
                </c:pt>
                <c:pt idx="40">
                  <c:v>2</c:v>
                </c:pt>
                <c:pt idx="41">
                  <c:v>0</c:v>
                </c:pt>
                <c:pt idx="42">
                  <c:v>0</c:v>
                </c:pt>
              </c:numCache>
            </c:numRef>
          </c:val>
          <c:smooth val="0"/>
        </c:ser>
        <c:ser>
          <c:idx val="12"/>
          <c:order val="12"/>
          <c:tx>
            <c:strRef>
              <c:f>'stats par genre'!$A$14</c:f>
              <c:strCache>
                <c:ptCount val="1"/>
                <c:pt idx="0">
                  <c:v>Arcade – jeux de cartes / société</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genre'!$B$14:$AR$14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1</c:v>
                </c:pt>
                <c:pt idx="26">
                  <c:v>1</c:v>
                </c:pt>
                <c:pt idx="27">
                  <c:v>0</c:v>
                </c:pt>
                <c:pt idx="28">
                  <c:v>0</c:v>
                </c:pt>
                <c:pt idx="29">
                  <c:v>0</c:v>
                </c:pt>
                <c:pt idx="30">
                  <c:v>0</c:v>
                </c:pt>
                <c:pt idx="31">
                  <c:v>0</c:v>
                </c:pt>
                <c:pt idx="32">
                  <c:v>0</c:v>
                </c:pt>
                <c:pt idx="33">
                  <c:v>0</c:v>
                </c:pt>
                <c:pt idx="34">
                  <c:v>1</c:v>
                </c:pt>
                <c:pt idx="35">
                  <c:v>0</c:v>
                </c:pt>
                <c:pt idx="36">
                  <c:v>0</c:v>
                </c:pt>
                <c:pt idx="37">
                  <c:v>0</c:v>
                </c:pt>
                <c:pt idx="38">
                  <c:v>1</c:v>
                </c:pt>
                <c:pt idx="39">
                  <c:v>3</c:v>
                </c:pt>
                <c:pt idx="40">
                  <c:v>0</c:v>
                </c:pt>
                <c:pt idx="41">
                  <c:v>0</c:v>
                </c:pt>
                <c:pt idx="42">
                  <c:v>0</c:v>
                </c:pt>
              </c:numCache>
            </c:numRef>
          </c:val>
          <c:smooth val="0"/>
        </c:ser>
        <c:ser>
          <c:idx val="13"/>
          <c:order val="13"/>
          <c:tx>
            <c:strRef>
              <c:f>'stats par genre'!$A$15</c:f>
              <c:strCache>
                <c:ptCount val="1"/>
                <c:pt idx="0">
                  <c:v>Arcade – Tir pistolet</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genre'!$B$15:$AR$15</c:f>
              <c:numCache>
                <c:formatCode>General</c:formatCode>
                <c:ptCount val="43"/>
                <c:pt idx="0">
                  <c:v>0</c:v>
                </c:pt>
                <c:pt idx="1">
                  <c:v>0</c:v>
                </c:pt>
                <c:pt idx="2">
                  <c:v>0</c:v>
                </c:pt>
                <c:pt idx="3">
                  <c:v>0</c:v>
                </c:pt>
                <c:pt idx="4">
                  <c:v>0</c:v>
                </c:pt>
                <c:pt idx="5">
                  <c:v>0</c:v>
                </c:pt>
                <c:pt idx="6">
                  <c:v>0</c:v>
                </c:pt>
                <c:pt idx="7">
                  <c:v>1</c:v>
                </c:pt>
                <c:pt idx="8">
                  <c:v>0</c:v>
                </c:pt>
                <c:pt idx="9">
                  <c:v>0</c:v>
                </c:pt>
                <c:pt idx="10">
                  <c:v>1</c:v>
                </c:pt>
                <c:pt idx="11">
                  <c:v>0</c:v>
                </c:pt>
                <c:pt idx="12">
                  <c:v>1</c:v>
                </c:pt>
                <c:pt idx="13">
                  <c:v>0</c:v>
                </c:pt>
                <c:pt idx="14">
                  <c:v>1</c:v>
                </c:pt>
                <c:pt idx="15">
                  <c:v>1</c:v>
                </c:pt>
                <c:pt idx="16">
                  <c:v>0</c:v>
                </c:pt>
                <c:pt idx="17">
                  <c:v>1</c:v>
                </c:pt>
                <c:pt idx="18">
                  <c:v>0</c:v>
                </c:pt>
                <c:pt idx="19">
                  <c:v>0</c:v>
                </c:pt>
                <c:pt idx="20">
                  <c:v>2</c:v>
                </c:pt>
                <c:pt idx="21">
                  <c:v>1</c:v>
                </c:pt>
                <c:pt idx="22">
                  <c:v>1</c:v>
                </c:pt>
                <c:pt idx="23">
                  <c:v>0</c:v>
                </c:pt>
                <c:pt idx="24">
                  <c:v>0</c:v>
                </c:pt>
                <c:pt idx="25">
                  <c:v>0</c:v>
                </c:pt>
                <c:pt idx="26">
                  <c:v>1</c:v>
                </c:pt>
                <c:pt idx="27">
                  <c:v>1</c:v>
                </c:pt>
                <c:pt idx="28">
                  <c:v>1</c:v>
                </c:pt>
                <c:pt idx="29">
                  <c:v>0</c:v>
                </c:pt>
                <c:pt idx="30">
                  <c:v>1</c:v>
                </c:pt>
                <c:pt idx="31">
                  <c:v>0</c:v>
                </c:pt>
                <c:pt idx="32">
                  <c:v>0</c:v>
                </c:pt>
                <c:pt idx="33">
                  <c:v>0</c:v>
                </c:pt>
                <c:pt idx="34">
                  <c:v>0</c:v>
                </c:pt>
                <c:pt idx="35">
                  <c:v>2</c:v>
                </c:pt>
                <c:pt idx="36">
                  <c:v>0</c:v>
                </c:pt>
                <c:pt idx="37">
                  <c:v>1</c:v>
                </c:pt>
                <c:pt idx="38">
                  <c:v>2</c:v>
                </c:pt>
                <c:pt idx="39">
                  <c:v>0</c:v>
                </c:pt>
                <c:pt idx="40">
                  <c:v>1</c:v>
                </c:pt>
                <c:pt idx="41">
                  <c:v>0</c:v>
                </c:pt>
                <c:pt idx="42">
                  <c:v>0</c:v>
                </c:pt>
              </c:numCache>
            </c:numRef>
          </c:val>
          <c:smooth val="0"/>
        </c:ser>
        <c:ser>
          <c:idx val="14"/>
          <c:order val="14"/>
          <c:tx>
            <c:strRef>
              <c:f>'stats par genre'!$A$16</c:f>
              <c:strCache>
                <c:ptCount val="1"/>
                <c:pt idx="0">
                  <c:v>Aventure – Film intéractif</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genre'!$B$16:$AR$16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3</c:v>
                </c:pt>
                <c:pt idx="12">
                  <c:v>2</c:v>
                </c:pt>
                <c:pt idx="13">
                  <c:v>1</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c:v>
                </c:pt>
                <c:pt idx="37">
                  <c:v>2</c:v>
                </c:pt>
                <c:pt idx="38">
                  <c:v>1</c:v>
                </c:pt>
                <c:pt idx="39">
                  <c:v>0</c:v>
                </c:pt>
                <c:pt idx="40">
                  <c:v>1</c:v>
                </c:pt>
                <c:pt idx="41">
                  <c:v>0</c:v>
                </c:pt>
                <c:pt idx="42">
                  <c:v>0</c:v>
                </c:pt>
              </c:numCache>
            </c:numRef>
          </c:val>
          <c:smooth val="0"/>
        </c:ser>
        <c:ser>
          <c:idx val="15"/>
          <c:order val="15"/>
          <c:tx>
            <c:strRef>
              <c:f>'stats par genre'!$A$17</c:f>
              <c:strCache>
                <c:ptCount val="1"/>
                <c:pt idx="0">
                  <c:v>Aventure – narratif</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genre'!$B$17:$AR$17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1</c:v>
                </c:pt>
                <c:pt idx="13">
                  <c:v>1</c:v>
                </c:pt>
                <c:pt idx="14">
                  <c:v>4</c:v>
                </c:pt>
                <c:pt idx="15">
                  <c:v>0</c:v>
                </c:pt>
                <c:pt idx="16">
                  <c:v>0</c:v>
                </c:pt>
                <c:pt idx="17">
                  <c:v>0</c:v>
                </c:pt>
                <c:pt idx="18">
                  <c:v>0</c:v>
                </c:pt>
                <c:pt idx="19">
                  <c:v>0</c:v>
                </c:pt>
                <c:pt idx="20">
                  <c:v>0</c:v>
                </c:pt>
                <c:pt idx="21">
                  <c:v>0</c:v>
                </c:pt>
                <c:pt idx="22">
                  <c:v>0</c:v>
                </c:pt>
                <c:pt idx="23">
                  <c:v>0</c:v>
                </c:pt>
                <c:pt idx="24">
                  <c:v>1</c:v>
                </c:pt>
                <c:pt idx="25">
                  <c:v>0</c:v>
                </c:pt>
                <c:pt idx="26">
                  <c:v>2</c:v>
                </c:pt>
                <c:pt idx="27">
                  <c:v>1</c:v>
                </c:pt>
                <c:pt idx="28">
                  <c:v>0</c:v>
                </c:pt>
                <c:pt idx="29">
                  <c:v>2</c:v>
                </c:pt>
                <c:pt idx="30">
                  <c:v>0</c:v>
                </c:pt>
                <c:pt idx="31">
                  <c:v>2</c:v>
                </c:pt>
                <c:pt idx="32">
                  <c:v>1</c:v>
                </c:pt>
                <c:pt idx="33">
                  <c:v>3</c:v>
                </c:pt>
                <c:pt idx="34">
                  <c:v>4</c:v>
                </c:pt>
                <c:pt idx="35">
                  <c:v>7</c:v>
                </c:pt>
                <c:pt idx="36">
                  <c:v>13</c:v>
                </c:pt>
                <c:pt idx="37">
                  <c:v>13</c:v>
                </c:pt>
                <c:pt idx="38">
                  <c:v>12</c:v>
                </c:pt>
                <c:pt idx="39">
                  <c:v>5</c:v>
                </c:pt>
                <c:pt idx="40">
                  <c:v>14</c:v>
                </c:pt>
                <c:pt idx="41">
                  <c:v>3</c:v>
                </c:pt>
                <c:pt idx="42">
                  <c:v>0</c:v>
                </c:pt>
              </c:numCache>
            </c:numRef>
          </c:val>
          <c:smooth val="0"/>
        </c:ser>
        <c:ser>
          <c:idx val="16"/>
          <c:order val="16"/>
          <c:tx>
            <c:strRef>
              <c:f>'stats par genre'!$A$18</c:f>
              <c:strCache>
                <c:ptCount val="1"/>
                <c:pt idx="0">
                  <c:v>Aventure – point n click</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genre'!$B$18:$AR$18</c:f>
              <c:numCache>
                <c:formatCode>General</c:formatCode>
                <c:ptCount val="43"/>
                <c:pt idx="0">
                  <c:v>0</c:v>
                </c:pt>
                <c:pt idx="1">
                  <c:v>0</c:v>
                </c:pt>
                <c:pt idx="2">
                  <c:v>0</c:v>
                </c:pt>
                <c:pt idx="3">
                  <c:v>0</c:v>
                </c:pt>
                <c:pt idx="4">
                  <c:v>0</c:v>
                </c:pt>
                <c:pt idx="5">
                  <c:v>0</c:v>
                </c:pt>
                <c:pt idx="6">
                  <c:v>0</c:v>
                </c:pt>
                <c:pt idx="7">
                  <c:v>1</c:v>
                </c:pt>
                <c:pt idx="8">
                  <c:v>1</c:v>
                </c:pt>
                <c:pt idx="9">
                  <c:v>0</c:v>
                </c:pt>
                <c:pt idx="10">
                  <c:v>0</c:v>
                </c:pt>
                <c:pt idx="11">
                  <c:v>2</c:v>
                </c:pt>
                <c:pt idx="12">
                  <c:v>1</c:v>
                </c:pt>
                <c:pt idx="13">
                  <c:v>0</c:v>
                </c:pt>
                <c:pt idx="14">
                  <c:v>3</c:v>
                </c:pt>
                <c:pt idx="15">
                  <c:v>3</c:v>
                </c:pt>
                <c:pt idx="16">
                  <c:v>5</c:v>
                </c:pt>
                <c:pt idx="17">
                  <c:v>0</c:v>
                </c:pt>
                <c:pt idx="18">
                  <c:v>2</c:v>
                </c:pt>
                <c:pt idx="19">
                  <c:v>0</c:v>
                </c:pt>
                <c:pt idx="20">
                  <c:v>0</c:v>
                </c:pt>
                <c:pt idx="21">
                  <c:v>0</c:v>
                </c:pt>
                <c:pt idx="22">
                  <c:v>1</c:v>
                </c:pt>
                <c:pt idx="23">
                  <c:v>0</c:v>
                </c:pt>
                <c:pt idx="24">
                  <c:v>1</c:v>
                </c:pt>
                <c:pt idx="25">
                  <c:v>4</c:v>
                </c:pt>
                <c:pt idx="26">
                  <c:v>1</c:v>
                </c:pt>
                <c:pt idx="27">
                  <c:v>3</c:v>
                </c:pt>
                <c:pt idx="28">
                  <c:v>2</c:v>
                </c:pt>
                <c:pt idx="29">
                  <c:v>5</c:v>
                </c:pt>
                <c:pt idx="30">
                  <c:v>3</c:v>
                </c:pt>
                <c:pt idx="31">
                  <c:v>2</c:v>
                </c:pt>
                <c:pt idx="32">
                  <c:v>1</c:v>
                </c:pt>
                <c:pt idx="33">
                  <c:v>1</c:v>
                </c:pt>
                <c:pt idx="34">
                  <c:v>1</c:v>
                </c:pt>
                <c:pt idx="35">
                  <c:v>2</c:v>
                </c:pt>
                <c:pt idx="36">
                  <c:v>3</c:v>
                </c:pt>
                <c:pt idx="37">
                  <c:v>4</c:v>
                </c:pt>
                <c:pt idx="38">
                  <c:v>6</c:v>
                </c:pt>
                <c:pt idx="39">
                  <c:v>3</c:v>
                </c:pt>
                <c:pt idx="40">
                  <c:v>7</c:v>
                </c:pt>
                <c:pt idx="41">
                  <c:v>1</c:v>
                </c:pt>
                <c:pt idx="42">
                  <c:v>0</c:v>
                </c:pt>
              </c:numCache>
            </c:numRef>
          </c:val>
          <c:smooth val="0"/>
        </c:ser>
        <c:ser>
          <c:idx val="17"/>
          <c:order val="17"/>
          <c:tx>
            <c:strRef>
              <c:f>'stats par genre'!$A$19</c:f>
              <c:strCache>
                <c:ptCount val="1"/>
                <c:pt idx="0">
                  <c:v>Aventure – Survival horror</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genre'!$B$19:$AR$19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2</c:v>
                </c:pt>
                <c:pt idx="17">
                  <c:v>2</c:v>
                </c:pt>
                <c:pt idx="18">
                  <c:v>3</c:v>
                </c:pt>
                <c:pt idx="19">
                  <c:v>5</c:v>
                </c:pt>
                <c:pt idx="20">
                  <c:v>3</c:v>
                </c:pt>
                <c:pt idx="21">
                  <c:v>3</c:v>
                </c:pt>
                <c:pt idx="22">
                  <c:v>1</c:v>
                </c:pt>
                <c:pt idx="23">
                  <c:v>1</c:v>
                </c:pt>
                <c:pt idx="24">
                  <c:v>2</c:v>
                </c:pt>
                <c:pt idx="25">
                  <c:v>2</c:v>
                </c:pt>
                <c:pt idx="26">
                  <c:v>1</c:v>
                </c:pt>
                <c:pt idx="27">
                  <c:v>3</c:v>
                </c:pt>
                <c:pt idx="28">
                  <c:v>0</c:v>
                </c:pt>
                <c:pt idx="29">
                  <c:v>2</c:v>
                </c:pt>
                <c:pt idx="30">
                  <c:v>3</c:v>
                </c:pt>
                <c:pt idx="31">
                  <c:v>1</c:v>
                </c:pt>
                <c:pt idx="32">
                  <c:v>2</c:v>
                </c:pt>
                <c:pt idx="33">
                  <c:v>2</c:v>
                </c:pt>
                <c:pt idx="34">
                  <c:v>4</c:v>
                </c:pt>
                <c:pt idx="35">
                  <c:v>7</c:v>
                </c:pt>
                <c:pt idx="36">
                  <c:v>5</c:v>
                </c:pt>
                <c:pt idx="37">
                  <c:v>3</c:v>
                </c:pt>
                <c:pt idx="38">
                  <c:v>2</c:v>
                </c:pt>
                <c:pt idx="39">
                  <c:v>3</c:v>
                </c:pt>
                <c:pt idx="40">
                  <c:v>5</c:v>
                </c:pt>
                <c:pt idx="41">
                  <c:v>2</c:v>
                </c:pt>
                <c:pt idx="42">
                  <c:v>0</c:v>
                </c:pt>
              </c:numCache>
            </c:numRef>
          </c:val>
          <c:smooth val="0"/>
        </c:ser>
        <c:ser>
          <c:idx val="18"/>
          <c:order val="18"/>
          <c:tx>
            <c:strRef>
              <c:f>'stats par genre'!$A$20</c:f>
              <c:strCache>
                <c:ptCount val="1"/>
                <c:pt idx="0">
                  <c:v>Combat – arène</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genre'!$B$20:$AR$20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1</c:v>
                </c:pt>
                <c:pt idx="19">
                  <c:v>0</c:v>
                </c:pt>
                <c:pt idx="20">
                  <c:v>1</c:v>
                </c:pt>
                <c:pt idx="21">
                  <c:v>0</c:v>
                </c:pt>
                <c:pt idx="22">
                  <c:v>1</c:v>
                </c:pt>
                <c:pt idx="23">
                  <c:v>0</c:v>
                </c:pt>
                <c:pt idx="24">
                  <c:v>0</c:v>
                </c:pt>
                <c:pt idx="25">
                  <c:v>1</c:v>
                </c:pt>
                <c:pt idx="26">
                  <c:v>1</c:v>
                </c:pt>
                <c:pt idx="27">
                  <c:v>1</c:v>
                </c:pt>
                <c:pt idx="28">
                  <c:v>1</c:v>
                </c:pt>
                <c:pt idx="29">
                  <c:v>1</c:v>
                </c:pt>
                <c:pt idx="30">
                  <c:v>1</c:v>
                </c:pt>
                <c:pt idx="31">
                  <c:v>0</c:v>
                </c:pt>
                <c:pt idx="32">
                  <c:v>1</c:v>
                </c:pt>
                <c:pt idx="33">
                  <c:v>2</c:v>
                </c:pt>
                <c:pt idx="34">
                  <c:v>1</c:v>
                </c:pt>
                <c:pt idx="35">
                  <c:v>3</c:v>
                </c:pt>
                <c:pt idx="36">
                  <c:v>4</c:v>
                </c:pt>
                <c:pt idx="37">
                  <c:v>3</c:v>
                </c:pt>
                <c:pt idx="38">
                  <c:v>2</c:v>
                </c:pt>
                <c:pt idx="39">
                  <c:v>2</c:v>
                </c:pt>
                <c:pt idx="40">
                  <c:v>1</c:v>
                </c:pt>
                <c:pt idx="41">
                  <c:v>0</c:v>
                </c:pt>
                <c:pt idx="42">
                  <c:v>0</c:v>
                </c:pt>
              </c:numCache>
            </c:numRef>
          </c:val>
          <c:smooth val="0"/>
        </c:ser>
        <c:ser>
          <c:idx val="19"/>
          <c:order val="19"/>
          <c:tx>
            <c:strRef>
              <c:f>'stats par genre'!$A$21</c:f>
              <c:strCache>
                <c:ptCount val="1"/>
                <c:pt idx="0">
                  <c:v>Combat – boxe/sportif</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genre'!$B$21:$AR$21</c:f>
              <c:numCache>
                <c:formatCode>General</c:formatCode>
                <c:ptCount val="43"/>
                <c:pt idx="0">
                  <c:v>0</c:v>
                </c:pt>
                <c:pt idx="1">
                  <c:v>0</c:v>
                </c:pt>
                <c:pt idx="2">
                  <c:v>0</c:v>
                </c:pt>
                <c:pt idx="3">
                  <c:v>0</c:v>
                </c:pt>
                <c:pt idx="4">
                  <c:v>0</c:v>
                </c:pt>
                <c:pt idx="5">
                  <c:v>0</c:v>
                </c:pt>
                <c:pt idx="6">
                  <c:v>0</c:v>
                </c:pt>
                <c:pt idx="7">
                  <c:v>0</c:v>
                </c:pt>
                <c:pt idx="8">
                  <c:v>1</c:v>
                </c:pt>
                <c:pt idx="9">
                  <c:v>0</c:v>
                </c:pt>
                <c:pt idx="10">
                  <c:v>0</c:v>
                </c:pt>
                <c:pt idx="11">
                  <c:v>0</c:v>
                </c:pt>
                <c:pt idx="12">
                  <c:v>4</c:v>
                </c:pt>
                <c:pt idx="13">
                  <c:v>0</c:v>
                </c:pt>
                <c:pt idx="14">
                  <c:v>2</c:v>
                </c:pt>
                <c:pt idx="15">
                  <c:v>0</c:v>
                </c:pt>
                <c:pt idx="16">
                  <c:v>0</c:v>
                </c:pt>
                <c:pt idx="17">
                  <c:v>0</c:v>
                </c:pt>
                <c:pt idx="18">
                  <c:v>0</c:v>
                </c:pt>
                <c:pt idx="19">
                  <c:v>0</c:v>
                </c:pt>
                <c:pt idx="20">
                  <c:v>0</c:v>
                </c:pt>
                <c:pt idx="21">
                  <c:v>1</c:v>
                </c:pt>
                <c:pt idx="22">
                  <c:v>0</c:v>
                </c:pt>
                <c:pt idx="23">
                  <c:v>1</c:v>
                </c:pt>
                <c:pt idx="24">
                  <c:v>0</c:v>
                </c:pt>
                <c:pt idx="25">
                  <c:v>0</c:v>
                </c:pt>
                <c:pt idx="26">
                  <c:v>0</c:v>
                </c:pt>
                <c:pt idx="27">
                  <c:v>0</c:v>
                </c:pt>
                <c:pt idx="28">
                  <c:v>1</c:v>
                </c:pt>
                <c:pt idx="29">
                  <c:v>0</c:v>
                </c:pt>
                <c:pt idx="30">
                  <c:v>1</c:v>
                </c:pt>
                <c:pt idx="31">
                  <c:v>0</c:v>
                </c:pt>
                <c:pt idx="32">
                  <c:v>0</c:v>
                </c:pt>
                <c:pt idx="33">
                  <c:v>0</c:v>
                </c:pt>
                <c:pt idx="34">
                  <c:v>0</c:v>
                </c:pt>
                <c:pt idx="35">
                  <c:v>1</c:v>
                </c:pt>
                <c:pt idx="36">
                  <c:v>0</c:v>
                </c:pt>
                <c:pt idx="37">
                  <c:v>0</c:v>
                </c:pt>
                <c:pt idx="38">
                  <c:v>0</c:v>
                </c:pt>
                <c:pt idx="39">
                  <c:v>0</c:v>
                </c:pt>
                <c:pt idx="40">
                  <c:v>0</c:v>
                </c:pt>
                <c:pt idx="41">
                  <c:v>0</c:v>
                </c:pt>
                <c:pt idx="42">
                  <c:v>0</c:v>
                </c:pt>
              </c:numCache>
            </c:numRef>
          </c:val>
          <c:smooth val="0"/>
        </c:ser>
        <c:ser>
          <c:idx val="20"/>
          <c:order val="20"/>
          <c:tx>
            <c:strRef>
              <c:f>'stats par genre'!$A$22</c:f>
              <c:strCache>
                <c:ptCount val="1"/>
                <c:pt idx="0">
                  <c:v>Combat – brawler</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genre'!$B$22:$AR$22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0</c:v>
                </c:pt>
                <c:pt idx="30">
                  <c:v>1</c:v>
                </c:pt>
                <c:pt idx="31">
                  <c:v>1</c:v>
                </c:pt>
                <c:pt idx="32">
                  <c:v>1</c:v>
                </c:pt>
                <c:pt idx="33">
                  <c:v>0</c:v>
                </c:pt>
                <c:pt idx="34">
                  <c:v>0</c:v>
                </c:pt>
                <c:pt idx="35">
                  <c:v>0</c:v>
                </c:pt>
                <c:pt idx="36">
                  <c:v>0</c:v>
                </c:pt>
                <c:pt idx="37">
                  <c:v>1</c:v>
                </c:pt>
                <c:pt idx="38">
                  <c:v>0</c:v>
                </c:pt>
                <c:pt idx="39">
                  <c:v>0</c:v>
                </c:pt>
                <c:pt idx="40">
                  <c:v>0</c:v>
                </c:pt>
                <c:pt idx="41">
                  <c:v>0</c:v>
                </c:pt>
                <c:pt idx="42">
                  <c:v>0</c:v>
                </c:pt>
              </c:numCache>
            </c:numRef>
          </c:val>
          <c:smooth val="0"/>
        </c:ser>
        <c:ser>
          <c:idx val="21"/>
          <c:order val="21"/>
          <c:tx>
            <c:strRef>
              <c:f>'stats par genre'!$A$23</c:f>
              <c:strCache>
                <c:ptCount val="1"/>
                <c:pt idx="0">
                  <c:v>Combat – combat 2d</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genre'!$B$23:$AR$23</c:f>
              <c:numCache>
                <c:formatCode>General</c:formatCode>
                <c:ptCount val="43"/>
                <c:pt idx="0">
                  <c:v>0</c:v>
                </c:pt>
                <c:pt idx="1">
                  <c:v>0</c:v>
                </c:pt>
                <c:pt idx="2">
                  <c:v>0</c:v>
                </c:pt>
                <c:pt idx="3">
                  <c:v>0</c:v>
                </c:pt>
                <c:pt idx="4">
                  <c:v>0</c:v>
                </c:pt>
                <c:pt idx="5">
                  <c:v>0</c:v>
                </c:pt>
                <c:pt idx="6">
                  <c:v>1</c:v>
                </c:pt>
                <c:pt idx="7">
                  <c:v>1</c:v>
                </c:pt>
                <c:pt idx="8">
                  <c:v>0</c:v>
                </c:pt>
                <c:pt idx="9">
                  <c:v>0</c:v>
                </c:pt>
                <c:pt idx="10">
                  <c:v>0</c:v>
                </c:pt>
                <c:pt idx="11">
                  <c:v>1</c:v>
                </c:pt>
                <c:pt idx="12">
                  <c:v>6</c:v>
                </c:pt>
                <c:pt idx="13">
                  <c:v>2</c:v>
                </c:pt>
                <c:pt idx="14">
                  <c:v>5</c:v>
                </c:pt>
                <c:pt idx="15">
                  <c:v>4</c:v>
                </c:pt>
                <c:pt idx="16">
                  <c:v>3</c:v>
                </c:pt>
                <c:pt idx="17">
                  <c:v>2</c:v>
                </c:pt>
                <c:pt idx="18">
                  <c:v>1</c:v>
                </c:pt>
                <c:pt idx="19">
                  <c:v>2</c:v>
                </c:pt>
                <c:pt idx="20">
                  <c:v>1</c:v>
                </c:pt>
                <c:pt idx="21">
                  <c:v>2</c:v>
                </c:pt>
                <c:pt idx="22">
                  <c:v>1</c:v>
                </c:pt>
                <c:pt idx="23">
                  <c:v>1</c:v>
                </c:pt>
                <c:pt idx="24">
                  <c:v>2</c:v>
                </c:pt>
                <c:pt idx="25">
                  <c:v>4</c:v>
                </c:pt>
                <c:pt idx="26">
                  <c:v>2</c:v>
                </c:pt>
                <c:pt idx="27">
                  <c:v>4</c:v>
                </c:pt>
                <c:pt idx="28">
                  <c:v>4</c:v>
                </c:pt>
                <c:pt idx="29">
                  <c:v>1</c:v>
                </c:pt>
                <c:pt idx="30">
                  <c:v>3</c:v>
                </c:pt>
                <c:pt idx="31">
                  <c:v>6</c:v>
                </c:pt>
                <c:pt idx="32">
                  <c:v>2</c:v>
                </c:pt>
                <c:pt idx="33">
                  <c:v>3</c:v>
                </c:pt>
                <c:pt idx="34">
                  <c:v>3</c:v>
                </c:pt>
                <c:pt idx="35">
                  <c:v>7</c:v>
                </c:pt>
                <c:pt idx="36">
                  <c:v>5</c:v>
                </c:pt>
                <c:pt idx="37">
                  <c:v>6</c:v>
                </c:pt>
                <c:pt idx="38">
                  <c:v>3</c:v>
                </c:pt>
                <c:pt idx="39">
                  <c:v>5</c:v>
                </c:pt>
                <c:pt idx="40">
                  <c:v>2</c:v>
                </c:pt>
                <c:pt idx="41">
                  <c:v>1</c:v>
                </c:pt>
                <c:pt idx="42">
                  <c:v>0</c:v>
                </c:pt>
              </c:numCache>
            </c:numRef>
          </c:val>
          <c:smooth val="0"/>
        </c:ser>
        <c:ser>
          <c:idx val="22"/>
          <c:order val="22"/>
          <c:tx>
            <c:strRef>
              <c:f>'stats par genre'!$A$24</c:f>
              <c:strCache>
                <c:ptCount val="1"/>
                <c:pt idx="0">
                  <c:v>Combat – combat 3d</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genre'!$B$24:$AR$24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2</c:v>
                </c:pt>
                <c:pt idx="15">
                  <c:v>2</c:v>
                </c:pt>
                <c:pt idx="16">
                  <c:v>2</c:v>
                </c:pt>
                <c:pt idx="17">
                  <c:v>2</c:v>
                </c:pt>
                <c:pt idx="18">
                  <c:v>2</c:v>
                </c:pt>
                <c:pt idx="19">
                  <c:v>1</c:v>
                </c:pt>
                <c:pt idx="20">
                  <c:v>1</c:v>
                </c:pt>
                <c:pt idx="21">
                  <c:v>1</c:v>
                </c:pt>
                <c:pt idx="22">
                  <c:v>3</c:v>
                </c:pt>
                <c:pt idx="23">
                  <c:v>1</c:v>
                </c:pt>
                <c:pt idx="24">
                  <c:v>1</c:v>
                </c:pt>
                <c:pt idx="25">
                  <c:v>3</c:v>
                </c:pt>
                <c:pt idx="26">
                  <c:v>1</c:v>
                </c:pt>
                <c:pt idx="27">
                  <c:v>1</c:v>
                </c:pt>
                <c:pt idx="28">
                  <c:v>2</c:v>
                </c:pt>
                <c:pt idx="29">
                  <c:v>0</c:v>
                </c:pt>
                <c:pt idx="30">
                  <c:v>1</c:v>
                </c:pt>
                <c:pt idx="31">
                  <c:v>3</c:v>
                </c:pt>
                <c:pt idx="32">
                  <c:v>1</c:v>
                </c:pt>
                <c:pt idx="33">
                  <c:v>0</c:v>
                </c:pt>
                <c:pt idx="34">
                  <c:v>1</c:v>
                </c:pt>
                <c:pt idx="35">
                  <c:v>0</c:v>
                </c:pt>
                <c:pt idx="36">
                  <c:v>1</c:v>
                </c:pt>
                <c:pt idx="37">
                  <c:v>1</c:v>
                </c:pt>
                <c:pt idx="38">
                  <c:v>1</c:v>
                </c:pt>
                <c:pt idx="39">
                  <c:v>1</c:v>
                </c:pt>
                <c:pt idx="40">
                  <c:v>0</c:v>
                </c:pt>
                <c:pt idx="41">
                  <c:v>0</c:v>
                </c:pt>
                <c:pt idx="42">
                  <c:v>0</c:v>
                </c:pt>
              </c:numCache>
            </c:numRef>
          </c:val>
          <c:smooth val="0"/>
        </c:ser>
        <c:ser>
          <c:idx val="23"/>
          <c:order val="23"/>
          <c:tx>
            <c:strRef>
              <c:f>'stats par genre'!$A$25</c:f>
              <c:strCache>
                <c:ptCount val="1"/>
                <c:pt idx="0">
                  <c:v>Multiples</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genre'!$B$25:$AR$25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2</c:v>
                </c:pt>
                <c:pt idx="17">
                  <c:v>0</c:v>
                </c:pt>
                <c:pt idx="18">
                  <c:v>0</c:v>
                </c:pt>
                <c:pt idx="19">
                  <c:v>0</c:v>
                </c:pt>
                <c:pt idx="20">
                  <c:v>0</c:v>
                </c:pt>
                <c:pt idx="21">
                  <c:v>0</c:v>
                </c:pt>
                <c:pt idx="22">
                  <c:v>0</c:v>
                </c:pt>
                <c:pt idx="23">
                  <c:v>1</c:v>
                </c:pt>
                <c:pt idx="24">
                  <c:v>3</c:v>
                </c:pt>
                <c:pt idx="25">
                  <c:v>3</c:v>
                </c:pt>
                <c:pt idx="26">
                  <c:v>3</c:v>
                </c:pt>
                <c:pt idx="27">
                  <c:v>2</c:v>
                </c:pt>
                <c:pt idx="28">
                  <c:v>1</c:v>
                </c:pt>
                <c:pt idx="29">
                  <c:v>2</c:v>
                </c:pt>
                <c:pt idx="30">
                  <c:v>2</c:v>
                </c:pt>
                <c:pt idx="31">
                  <c:v>3</c:v>
                </c:pt>
                <c:pt idx="32">
                  <c:v>2</c:v>
                </c:pt>
                <c:pt idx="33">
                  <c:v>1</c:v>
                </c:pt>
                <c:pt idx="34">
                  <c:v>2</c:v>
                </c:pt>
                <c:pt idx="35">
                  <c:v>1</c:v>
                </c:pt>
                <c:pt idx="36">
                  <c:v>0</c:v>
                </c:pt>
                <c:pt idx="37">
                  <c:v>4</c:v>
                </c:pt>
                <c:pt idx="38">
                  <c:v>1</c:v>
                </c:pt>
                <c:pt idx="39">
                  <c:v>16</c:v>
                </c:pt>
                <c:pt idx="40">
                  <c:v>9</c:v>
                </c:pt>
                <c:pt idx="41">
                  <c:v>2</c:v>
                </c:pt>
                <c:pt idx="42">
                  <c:v>0</c:v>
                </c:pt>
              </c:numCache>
            </c:numRef>
          </c:val>
          <c:smooth val="0"/>
        </c:ser>
        <c:ser>
          <c:idx val="24"/>
          <c:order val="24"/>
          <c:tx>
            <c:strRef>
              <c:f>'stats par genre'!$A$26</c:f>
              <c:strCache>
                <c:ptCount val="1"/>
                <c:pt idx="0">
                  <c:v>Course – aquatique</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genre'!$B$26:$AR$26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1</c:v>
                </c:pt>
                <c:pt idx="19">
                  <c:v>0</c:v>
                </c:pt>
                <c:pt idx="20">
                  <c:v>1</c:v>
                </c:pt>
                <c:pt idx="21">
                  <c:v>1</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ser>
          <c:idx val="25"/>
          <c:order val="25"/>
          <c:tx>
            <c:strRef>
              <c:f>'stats par genre'!$A$27</c:f>
              <c:strCache>
                <c:ptCount val="1"/>
                <c:pt idx="0">
                  <c:v>Course – arcade</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genre'!$B$27:$AR$27</c:f>
              <c:numCache>
                <c:formatCode>General</c:formatCode>
                <c:ptCount val="43"/>
                <c:pt idx="0">
                  <c:v>1</c:v>
                </c:pt>
                <c:pt idx="1">
                  <c:v>0</c:v>
                </c:pt>
                <c:pt idx="2">
                  <c:v>0</c:v>
                </c:pt>
                <c:pt idx="3">
                  <c:v>0</c:v>
                </c:pt>
                <c:pt idx="4">
                  <c:v>0</c:v>
                </c:pt>
                <c:pt idx="5">
                  <c:v>0</c:v>
                </c:pt>
                <c:pt idx="6">
                  <c:v>0</c:v>
                </c:pt>
                <c:pt idx="7">
                  <c:v>1</c:v>
                </c:pt>
                <c:pt idx="8">
                  <c:v>1</c:v>
                </c:pt>
                <c:pt idx="9">
                  <c:v>1</c:v>
                </c:pt>
                <c:pt idx="10">
                  <c:v>1</c:v>
                </c:pt>
                <c:pt idx="11">
                  <c:v>1</c:v>
                </c:pt>
                <c:pt idx="12">
                  <c:v>2</c:v>
                </c:pt>
                <c:pt idx="13">
                  <c:v>2</c:v>
                </c:pt>
                <c:pt idx="14">
                  <c:v>3</c:v>
                </c:pt>
                <c:pt idx="15">
                  <c:v>4</c:v>
                </c:pt>
                <c:pt idx="16">
                  <c:v>2</c:v>
                </c:pt>
                <c:pt idx="17">
                  <c:v>0</c:v>
                </c:pt>
                <c:pt idx="18">
                  <c:v>3</c:v>
                </c:pt>
                <c:pt idx="19">
                  <c:v>4</c:v>
                </c:pt>
                <c:pt idx="20">
                  <c:v>4</c:v>
                </c:pt>
                <c:pt idx="21">
                  <c:v>1</c:v>
                </c:pt>
                <c:pt idx="22">
                  <c:v>2</c:v>
                </c:pt>
                <c:pt idx="23">
                  <c:v>3</c:v>
                </c:pt>
                <c:pt idx="24">
                  <c:v>3</c:v>
                </c:pt>
                <c:pt idx="25">
                  <c:v>1</c:v>
                </c:pt>
                <c:pt idx="26">
                  <c:v>4</c:v>
                </c:pt>
                <c:pt idx="27">
                  <c:v>3</c:v>
                </c:pt>
                <c:pt idx="28">
                  <c:v>1</c:v>
                </c:pt>
                <c:pt idx="29">
                  <c:v>3</c:v>
                </c:pt>
                <c:pt idx="30">
                  <c:v>4</c:v>
                </c:pt>
                <c:pt idx="31">
                  <c:v>2</c:v>
                </c:pt>
                <c:pt idx="32">
                  <c:v>0</c:v>
                </c:pt>
                <c:pt idx="33">
                  <c:v>3</c:v>
                </c:pt>
                <c:pt idx="34">
                  <c:v>0</c:v>
                </c:pt>
                <c:pt idx="35">
                  <c:v>3</c:v>
                </c:pt>
                <c:pt idx="36">
                  <c:v>2</c:v>
                </c:pt>
                <c:pt idx="37">
                  <c:v>4</c:v>
                </c:pt>
                <c:pt idx="38">
                  <c:v>7</c:v>
                </c:pt>
                <c:pt idx="39">
                  <c:v>4</c:v>
                </c:pt>
                <c:pt idx="40">
                  <c:v>4</c:v>
                </c:pt>
                <c:pt idx="41">
                  <c:v>0</c:v>
                </c:pt>
                <c:pt idx="42">
                  <c:v>0</c:v>
                </c:pt>
              </c:numCache>
            </c:numRef>
          </c:val>
          <c:smooth val="0"/>
        </c:ser>
        <c:ser>
          <c:idx val="26"/>
          <c:order val="26"/>
          <c:tx>
            <c:strRef>
              <c:f>'stats par genre'!$A$28</c:f>
              <c:strCache>
                <c:ptCount val="1"/>
                <c:pt idx="0">
                  <c:v>Course – F1</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genre'!$B$28:$AR$28</c:f>
              <c:numCache>
                <c:formatCode>General</c:formatCode>
                <c:ptCount val="43"/>
                <c:pt idx="0">
                  <c:v>0</c:v>
                </c:pt>
                <c:pt idx="1">
                  <c:v>0</c:v>
                </c:pt>
                <c:pt idx="2">
                  <c:v>0</c:v>
                </c:pt>
                <c:pt idx="3">
                  <c:v>0</c:v>
                </c:pt>
                <c:pt idx="4">
                  <c:v>0</c:v>
                </c:pt>
                <c:pt idx="5">
                  <c:v>0</c:v>
                </c:pt>
                <c:pt idx="6">
                  <c:v>0</c:v>
                </c:pt>
                <c:pt idx="7">
                  <c:v>0</c:v>
                </c:pt>
                <c:pt idx="8">
                  <c:v>0</c:v>
                </c:pt>
                <c:pt idx="9">
                  <c:v>1</c:v>
                </c:pt>
                <c:pt idx="10">
                  <c:v>2</c:v>
                </c:pt>
                <c:pt idx="11">
                  <c:v>1</c:v>
                </c:pt>
                <c:pt idx="12">
                  <c:v>0</c:v>
                </c:pt>
                <c:pt idx="13">
                  <c:v>1</c:v>
                </c:pt>
                <c:pt idx="14">
                  <c:v>0</c:v>
                </c:pt>
                <c:pt idx="15">
                  <c:v>0</c:v>
                </c:pt>
                <c:pt idx="16">
                  <c:v>0</c:v>
                </c:pt>
                <c:pt idx="17">
                  <c:v>0</c:v>
                </c:pt>
                <c:pt idx="18">
                  <c:v>1</c:v>
                </c:pt>
                <c:pt idx="19">
                  <c:v>0</c:v>
                </c:pt>
                <c:pt idx="20">
                  <c:v>0</c:v>
                </c:pt>
                <c:pt idx="21">
                  <c:v>0</c:v>
                </c:pt>
                <c:pt idx="22">
                  <c:v>0</c:v>
                </c:pt>
                <c:pt idx="23">
                  <c:v>1</c:v>
                </c:pt>
                <c:pt idx="24">
                  <c:v>0</c:v>
                </c:pt>
                <c:pt idx="25">
                  <c:v>0</c:v>
                </c:pt>
                <c:pt idx="26">
                  <c:v>0</c:v>
                </c:pt>
                <c:pt idx="27">
                  <c:v>0</c:v>
                </c:pt>
                <c:pt idx="28">
                  <c:v>0</c:v>
                </c:pt>
                <c:pt idx="29">
                  <c:v>0</c:v>
                </c:pt>
                <c:pt idx="30">
                  <c:v>0</c:v>
                </c:pt>
                <c:pt idx="31">
                  <c:v>1</c:v>
                </c:pt>
                <c:pt idx="32">
                  <c:v>1</c:v>
                </c:pt>
                <c:pt idx="33">
                  <c:v>0</c:v>
                </c:pt>
                <c:pt idx="34">
                  <c:v>0</c:v>
                </c:pt>
                <c:pt idx="35">
                  <c:v>0</c:v>
                </c:pt>
                <c:pt idx="36">
                  <c:v>0</c:v>
                </c:pt>
                <c:pt idx="37">
                  <c:v>0</c:v>
                </c:pt>
                <c:pt idx="38">
                  <c:v>0</c:v>
                </c:pt>
                <c:pt idx="39">
                  <c:v>1</c:v>
                </c:pt>
                <c:pt idx="40">
                  <c:v>0</c:v>
                </c:pt>
                <c:pt idx="41">
                  <c:v>0</c:v>
                </c:pt>
                <c:pt idx="42">
                  <c:v>0</c:v>
                </c:pt>
              </c:numCache>
            </c:numRef>
          </c:val>
          <c:smooth val="0"/>
        </c:ser>
        <c:ser>
          <c:idx val="27"/>
          <c:order val="27"/>
          <c:tx>
            <c:strRef>
              <c:f>'stats par genre'!$A$29</c:f>
              <c:strCache>
                <c:ptCount val="1"/>
                <c:pt idx="0">
                  <c:v>Course – futuriste</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genre'!$B$29:$AR$29</c:f>
              <c:numCache>
                <c:formatCode>General</c:formatCode>
                <c:ptCount val="43"/>
                <c:pt idx="0">
                  <c:v>0</c:v>
                </c:pt>
                <c:pt idx="1">
                  <c:v>0</c:v>
                </c:pt>
                <c:pt idx="2">
                  <c:v>0</c:v>
                </c:pt>
                <c:pt idx="3">
                  <c:v>0</c:v>
                </c:pt>
                <c:pt idx="4">
                  <c:v>0</c:v>
                </c:pt>
                <c:pt idx="5">
                  <c:v>0</c:v>
                </c:pt>
                <c:pt idx="6">
                  <c:v>0</c:v>
                </c:pt>
                <c:pt idx="7">
                  <c:v>0</c:v>
                </c:pt>
                <c:pt idx="8">
                  <c:v>0</c:v>
                </c:pt>
                <c:pt idx="9">
                  <c:v>1</c:v>
                </c:pt>
                <c:pt idx="10">
                  <c:v>0</c:v>
                </c:pt>
                <c:pt idx="11">
                  <c:v>0</c:v>
                </c:pt>
                <c:pt idx="12">
                  <c:v>1</c:v>
                </c:pt>
                <c:pt idx="13">
                  <c:v>0</c:v>
                </c:pt>
                <c:pt idx="14">
                  <c:v>0</c:v>
                </c:pt>
                <c:pt idx="15">
                  <c:v>0</c:v>
                </c:pt>
                <c:pt idx="16">
                  <c:v>0</c:v>
                </c:pt>
                <c:pt idx="17">
                  <c:v>1</c:v>
                </c:pt>
                <c:pt idx="18">
                  <c:v>0</c:v>
                </c:pt>
                <c:pt idx="19">
                  <c:v>0</c:v>
                </c:pt>
                <c:pt idx="20">
                  <c:v>1</c:v>
                </c:pt>
                <c:pt idx="21">
                  <c:v>0</c:v>
                </c:pt>
                <c:pt idx="22">
                  <c:v>2</c:v>
                </c:pt>
                <c:pt idx="23">
                  <c:v>0</c:v>
                </c:pt>
                <c:pt idx="24">
                  <c:v>0</c:v>
                </c:pt>
                <c:pt idx="25">
                  <c:v>0</c:v>
                </c:pt>
                <c:pt idx="26">
                  <c:v>0</c:v>
                </c:pt>
                <c:pt idx="27">
                  <c:v>0</c:v>
                </c:pt>
                <c:pt idx="28">
                  <c:v>1</c:v>
                </c:pt>
                <c:pt idx="29">
                  <c:v>0</c:v>
                </c:pt>
                <c:pt idx="30">
                  <c:v>0</c:v>
                </c:pt>
                <c:pt idx="31">
                  <c:v>1</c:v>
                </c:pt>
                <c:pt idx="32">
                  <c:v>0</c:v>
                </c:pt>
                <c:pt idx="33">
                  <c:v>0</c:v>
                </c:pt>
                <c:pt idx="34">
                  <c:v>0</c:v>
                </c:pt>
                <c:pt idx="35">
                  <c:v>2</c:v>
                </c:pt>
                <c:pt idx="36">
                  <c:v>1</c:v>
                </c:pt>
                <c:pt idx="37">
                  <c:v>0</c:v>
                </c:pt>
                <c:pt idx="38">
                  <c:v>1</c:v>
                </c:pt>
                <c:pt idx="39">
                  <c:v>0</c:v>
                </c:pt>
                <c:pt idx="40">
                  <c:v>0</c:v>
                </c:pt>
                <c:pt idx="41">
                  <c:v>0</c:v>
                </c:pt>
                <c:pt idx="42">
                  <c:v>0</c:v>
                </c:pt>
              </c:numCache>
            </c:numRef>
          </c:val>
          <c:smooth val="0"/>
        </c:ser>
        <c:ser>
          <c:idx val="28"/>
          <c:order val="28"/>
          <c:tx>
            <c:strRef>
              <c:f>'stats par genre'!$A$30</c:f>
              <c:strCache>
                <c:ptCount val="1"/>
                <c:pt idx="0">
                  <c:v>Course – moto/deux-roues</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genre'!$B$30:$AR$30</c:f>
              <c:numCache>
                <c:formatCode>General</c:formatCode>
                <c:ptCount val="43"/>
                <c:pt idx="0">
                  <c:v>0</c:v>
                </c:pt>
                <c:pt idx="1">
                  <c:v>0</c:v>
                </c:pt>
                <c:pt idx="2">
                  <c:v>0</c:v>
                </c:pt>
                <c:pt idx="3">
                  <c:v>0</c:v>
                </c:pt>
                <c:pt idx="4">
                  <c:v>0</c:v>
                </c:pt>
                <c:pt idx="5">
                  <c:v>0</c:v>
                </c:pt>
                <c:pt idx="6">
                  <c:v>3</c:v>
                </c:pt>
                <c:pt idx="7">
                  <c:v>0</c:v>
                </c:pt>
                <c:pt idx="8">
                  <c:v>0</c:v>
                </c:pt>
                <c:pt idx="9">
                  <c:v>0</c:v>
                </c:pt>
                <c:pt idx="10">
                  <c:v>1</c:v>
                </c:pt>
                <c:pt idx="11">
                  <c:v>1</c:v>
                </c:pt>
                <c:pt idx="12">
                  <c:v>0</c:v>
                </c:pt>
                <c:pt idx="13">
                  <c:v>1</c:v>
                </c:pt>
                <c:pt idx="14">
                  <c:v>0</c:v>
                </c:pt>
                <c:pt idx="15">
                  <c:v>1</c:v>
                </c:pt>
                <c:pt idx="16">
                  <c:v>2</c:v>
                </c:pt>
                <c:pt idx="17">
                  <c:v>0</c:v>
                </c:pt>
                <c:pt idx="18">
                  <c:v>1</c:v>
                </c:pt>
                <c:pt idx="19">
                  <c:v>1</c:v>
                </c:pt>
                <c:pt idx="20">
                  <c:v>1</c:v>
                </c:pt>
                <c:pt idx="21">
                  <c:v>2</c:v>
                </c:pt>
                <c:pt idx="22">
                  <c:v>0</c:v>
                </c:pt>
                <c:pt idx="23">
                  <c:v>0</c:v>
                </c:pt>
                <c:pt idx="24">
                  <c:v>0</c:v>
                </c:pt>
                <c:pt idx="25">
                  <c:v>0</c:v>
                </c:pt>
                <c:pt idx="26">
                  <c:v>0</c:v>
                </c:pt>
                <c:pt idx="27">
                  <c:v>1</c:v>
                </c:pt>
                <c:pt idx="28">
                  <c:v>0</c:v>
                </c:pt>
                <c:pt idx="29">
                  <c:v>0</c:v>
                </c:pt>
                <c:pt idx="30">
                  <c:v>0</c:v>
                </c:pt>
                <c:pt idx="31">
                  <c:v>0</c:v>
                </c:pt>
                <c:pt idx="32">
                  <c:v>1</c:v>
                </c:pt>
                <c:pt idx="33">
                  <c:v>0</c:v>
                </c:pt>
                <c:pt idx="34">
                  <c:v>1</c:v>
                </c:pt>
                <c:pt idx="35">
                  <c:v>0</c:v>
                </c:pt>
                <c:pt idx="36">
                  <c:v>0</c:v>
                </c:pt>
                <c:pt idx="37">
                  <c:v>3</c:v>
                </c:pt>
                <c:pt idx="38">
                  <c:v>1</c:v>
                </c:pt>
                <c:pt idx="39">
                  <c:v>0</c:v>
                </c:pt>
                <c:pt idx="40">
                  <c:v>1</c:v>
                </c:pt>
                <c:pt idx="41">
                  <c:v>0</c:v>
                </c:pt>
                <c:pt idx="42">
                  <c:v>0</c:v>
                </c:pt>
              </c:numCache>
            </c:numRef>
          </c:val>
          <c:smooth val="0"/>
        </c:ser>
        <c:ser>
          <c:idx val="29"/>
          <c:order val="29"/>
          <c:tx>
            <c:strRef>
              <c:f>'stats par genre'!$A$31</c:f>
              <c:strCache>
                <c:ptCount val="1"/>
                <c:pt idx="0">
                  <c:v>Course – rallye</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genre'!$B$31:$AR$31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0</c:v>
                </c:pt>
                <c:pt idx="13">
                  <c:v>2</c:v>
                </c:pt>
                <c:pt idx="14">
                  <c:v>0</c:v>
                </c:pt>
                <c:pt idx="15">
                  <c:v>1</c:v>
                </c:pt>
                <c:pt idx="16">
                  <c:v>0</c:v>
                </c:pt>
                <c:pt idx="17">
                  <c:v>0</c:v>
                </c:pt>
                <c:pt idx="18">
                  <c:v>1</c:v>
                </c:pt>
                <c:pt idx="19">
                  <c:v>1</c:v>
                </c:pt>
                <c:pt idx="20">
                  <c:v>0</c:v>
                </c:pt>
                <c:pt idx="21">
                  <c:v>3</c:v>
                </c:pt>
                <c:pt idx="22">
                  <c:v>1</c:v>
                </c:pt>
                <c:pt idx="23">
                  <c:v>1</c:v>
                </c:pt>
                <c:pt idx="24">
                  <c:v>1</c:v>
                </c:pt>
                <c:pt idx="25">
                  <c:v>0</c:v>
                </c:pt>
                <c:pt idx="26">
                  <c:v>1</c:v>
                </c:pt>
                <c:pt idx="27">
                  <c:v>0</c:v>
                </c:pt>
                <c:pt idx="28">
                  <c:v>1</c:v>
                </c:pt>
                <c:pt idx="29">
                  <c:v>0</c:v>
                </c:pt>
                <c:pt idx="30">
                  <c:v>0</c:v>
                </c:pt>
                <c:pt idx="31">
                  <c:v>1</c:v>
                </c:pt>
                <c:pt idx="32">
                  <c:v>1</c:v>
                </c:pt>
                <c:pt idx="33">
                  <c:v>0</c:v>
                </c:pt>
                <c:pt idx="34">
                  <c:v>0</c:v>
                </c:pt>
                <c:pt idx="35">
                  <c:v>0</c:v>
                </c:pt>
                <c:pt idx="36">
                  <c:v>2</c:v>
                </c:pt>
                <c:pt idx="37">
                  <c:v>0</c:v>
                </c:pt>
                <c:pt idx="38">
                  <c:v>0</c:v>
                </c:pt>
                <c:pt idx="39">
                  <c:v>0</c:v>
                </c:pt>
                <c:pt idx="40">
                  <c:v>0</c:v>
                </c:pt>
                <c:pt idx="41">
                  <c:v>0</c:v>
                </c:pt>
                <c:pt idx="42">
                  <c:v>0</c:v>
                </c:pt>
              </c:numCache>
            </c:numRef>
          </c:val>
          <c:smooth val="0"/>
        </c:ser>
        <c:ser>
          <c:idx val="30"/>
          <c:order val="30"/>
          <c:tx>
            <c:strRef>
              <c:f>'stats par genre'!$A$32</c:f>
              <c:strCache>
                <c:ptCount val="1"/>
                <c:pt idx="0">
                  <c:v>Course – simulation GT</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genre'!$B$32:$AR$32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0</c:v>
                </c:pt>
                <c:pt idx="19">
                  <c:v>1</c:v>
                </c:pt>
                <c:pt idx="20">
                  <c:v>1</c:v>
                </c:pt>
                <c:pt idx="21">
                  <c:v>0</c:v>
                </c:pt>
                <c:pt idx="22">
                  <c:v>0</c:v>
                </c:pt>
                <c:pt idx="23">
                  <c:v>0</c:v>
                </c:pt>
                <c:pt idx="24">
                  <c:v>0</c:v>
                </c:pt>
                <c:pt idx="25">
                  <c:v>1</c:v>
                </c:pt>
                <c:pt idx="26">
                  <c:v>0</c:v>
                </c:pt>
                <c:pt idx="27">
                  <c:v>0</c:v>
                </c:pt>
                <c:pt idx="28">
                  <c:v>1</c:v>
                </c:pt>
                <c:pt idx="29">
                  <c:v>1</c:v>
                </c:pt>
                <c:pt idx="30">
                  <c:v>0</c:v>
                </c:pt>
                <c:pt idx="31">
                  <c:v>0</c:v>
                </c:pt>
                <c:pt idx="32">
                  <c:v>2</c:v>
                </c:pt>
                <c:pt idx="33">
                  <c:v>0</c:v>
                </c:pt>
                <c:pt idx="34">
                  <c:v>0</c:v>
                </c:pt>
                <c:pt idx="35">
                  <c:v>1</c:v>
                </c:pt>
                <c:pt idx="36">
                  <c:v>0</c:v>
                </c:pt>
                <c:pt idx="37">
                  <c:v>1</c:v>
                </c:pt>
                <c:pt idx="38">
                  <c:v>1</c:v>
                </c:pt>
                <c:pt idx="39">
                  <c:v>0</c:v>
                </c:pt>
                <c:pt idx="40">
                  <c:v>0</c:v>
                </c:pt>
                <c:pt idx="41">
                  <c:v>0</c:v>
                </c:pt>
                <c:pt idx="42">
                  <c:v>0</c:v>
                </c:pt>
              </c:numCache>
            </c:numRef>
          </c:val>
          <c:smooth val="0"/>
        </c:ser>
        <c:ser>
          <c:idx val="31"/>
          <c:order val="31"/>
          <c:tx>
            <c:strRef>
              <c:f>'stats par genre'!$A$33</c:f>
              <c:strCache>
                <c:ptCount val="1"/>
                <c:pt idx="0">
                  <c:v>Gestion – construction</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genre'!$B$33:$AR$33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1</c:v>
                </c:pt>
                <c:pt idx="15">
                  <c:v>1</c:v>
                </c:pt>
                <c:pt idx="16">
                  <c:v>1</c:v>
                </c:pt>
                <c:pt idx="17">
                  <c:v>1</c:v>
                </c:pt>
                <c:pt idx="18">
                  <c:v>0</c:v>
                </c:pt>
                <c:pt idx="19">
                  <c:v>2</c:v>
                </c:pt>
                <c:pt idx="20">
                  <c:v>1</c:v>
                </c:pt>
                <c:pt idx="21">
                  <c:v>1</c:v>
                </c:pt>
                <c:pt idx="22">
                  <c:v>0</c:v>
                </c:pt>
                <c:pt idx="23">
                  <c:v>1</c:v>
                </c:pt>
                <c:pt idx="24">
                  <c:v>0</c:v>
                </c:pt>
                <c:pt idx="25">
                  <c:v>0</c:v>
                </c:pt>
                <c:pt idx="26">
                  <c:v>2</c:v>
                </c:pt>
                <c:pt idx="27">
                  <c:v>2</c:v>
                </c:pt>
                <c:pt idx="28">
                  <c:v>3</c:v>
                </c:pt>
                <c:pt idx="29">
                  <c:v>0</c:v>
                </c:pt>
                <c:pt idx="30">
                  <c:v>1</c:v>
                </c:pt>
                <c:pt idx="31">
                  <c:v>0</c:v>
                </c:pt>
                <c:pt idx="32">
                  <c:v>3</c:v>
                </c:pt>
                <c:pt idx="33">
                  <c:v>2</c:v>
                </c:pt>
                <c:pt idx="34">
                  <c:v>0</c:v>
                </c:pt>
                <c:pt idx="35">
                  <c:v>4</c:v>
                </c:pt>
                <c:pt idx="36">
                  <c:v>3</c:v>
                </c:pt>
                <c:pt idx="37">
                  <c:v>4</c:v>
                </c:pt>
                <c:pt idx="38">
                  <c:v>4</c:v>
                </c:pt>
                <c:pt idx="39">
                  <c:v>5</c:v>
                </c:pt>
                <c:pt idx="40">
                  <c:v>3</c:v>
                </c:pt>
                <c:pt idx="41">
                  <c:v>1</c:v>
                </c:pt>
                <c:pt idx="42">
                  <c:v>0</c:v>
                </c:pt>
              </c:numCache>
            </c:numRef>
          </c:val>
          <c:smooth val="0"/>
        </c:ser>
        <c:ser>
          <c:idx val="32"/>
          <c:order val="32"/>
          <c:tx>
            <c:strRef>
              <c:f>'stats par genre'!$A$34</c:f>
              <c:strCache>
                <c:ptCount val="1"/>
                <c:pt idx="0">
                  <c:v>Gestion – création de jeu</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genre'!$B$34:$AR$34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1</c:v>
                </c:pt>
                <c:pt idx="30">
                  <c:v>1</c:v>
                </c:pt>
                <c:pt idx="31">
                  <c:v>2</c:v>
                </c:pt>
                <c:pt idx="32">
                  <c:v>0</c:v>
                </c:pt>
                <c:pt idx="33">
                  <c:v>1</c:v>
                </c:pt>
                <c:pt idx="34">
                  <c:v>3</c:v>
                </c:pt>
                <c:pt idx="35">
                  <c:v>2</c:v>
                </c:pt>
                <c:pt idx="36">
                  <c:v>1</c:v>
                </c:pt>
                <c:pt idx="37">
                  <c:v>0</c:v>
                </c:pt>
                <c:pt idx="38">
                  <c:v>1</c:v>
                </c:pt>
                <c:pt idx="39">
                  <c:v>0</c:v>
                </c:pt>
                <c:pt idx="40">
                  <c:v>1</c:v>
                </c:pt>
                <c:pt idx="41">
                  <c:v>0</c:v>
                </c:pt>
                <c:pt idx="42">
                  <c:v>0</c:v>
                </c:pt>
              </c:numCache>
            </c:numRef>
          </c:val>
          <c:smooth val="0"/>
        </c:ser>
        <c:ser>
          <c:idx val="33"/>
          <c:order val="33"/>
          <c:tx>
            <c:strRef>
              <c:f>'stats par genre'!$A$35</c:f>
              <c:strCache>
                <c:ptCount val="1"/>
                <c:pt idx="0">
                  <c:v>Gestion – gestion de ressources</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genre'!$B$35:$AR$35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c:v>
                </c:pt>
                <c:pt idx="19">
                  <c:v>0</c:v>
                </c:pt>
                <c:pt idx="20">
                  <c:v>0</c:v>
                </c:pt>
                <c:pt idx="21">
                  <c:v>0</c:v>
                </c:pt>
                <c:pt idx="22">
                  <c:v>0</c:v>
                </c:pt>
                <c:pt idx="23">
                  <c:v>1</c:v>
                </c:pt>
                <c:pt idx="24">
                  <c:v>0</c:v>
                </c:pt>
                <c:pt idx="25">
                  <c:v>1</c:v>
                </c:pt>
                <c:pt idx="26">
                  <c:v>0</c:v>
                </c:pt>
                <c:pt idx="27">
                  <c:v>1</c:v>
                </c:pt>
                <c:pt idx="28">
                  <c:v>1</c:v>
                </c:pt>
                <c:pt idx="29">
                  <c:v>0</c:v>
                </c:pt>
                <c:pt idx="30">
                  <c:v>0</c:v>
                </c:pt>
                <c:pt idx="31">
                  <c:v>1</c:v>
                </c:pt>
                <c:pt idx="32">
                  <c:v>1</c:v>
                </c:pt>
                <c:pt idx="33">
                  <c:v>0</c:v>
                </c:pt>
                <c:pt idx="34">
                  <c:v>0</c:v>
                </c:pt>
                <c:pt idx="35">
                  <c:v>2</c:v>
                </c:pt>
                <c:pt idx="36">
                  <c:v>1</c:v>
                </c:pt>
                <c:pt idx="37">
                  <c:v>3</c:v>
                </c:pt>
                <c:pt idx="38">
                  <c:v>1</c:v>
                </c:pt>
                <c:pt idx="39">
                  <c:v>2</c:v>
                </c:pt>
                <c:pt idx="40">
                  <c:v>1</c:v>
                </c:pt>
                <c:pt idx="41">
                  <c:v>0</c:v>
                </c:pt>
                <c:pt idx="42">
                  <c:v>0</c:v>
                </c:pt>
              </c:numCache>
            </c:numRef>
          </c:val>
          <c:smooth val="0"/>
        </c:ser>
        <c:ser>
          <c:idx val="34"/>
          <c:order val="34"/>
          <c:tx>
            <c:strRef>
              <c:f>'stats par genre'!$A$36</c:f>
              <c:strCache>
                <c:ptCount val="1"/>
                <c:pt idx="0">
                  <c:v>Gestion – sportive</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genre'!$B$36:$AR$36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c:v>
                </c:pt>
                <c:pt idx="37">
                  <c:v>0</c:v>
                </c:pt>
                <c:pt idx="38">
                  <c:v>0</c:v>
                </c:pt>
                <c:pt idx="39">
                  <c:v>0</c:v>
                </c:pt>
                <c:pt idx="40">
                  <c:v>0</c:v>
                </c:pt>
                <c:pt idx="41">
                  <c:v>0</c:v>
                </c:pt>
                <c:pt idx="42">
                  <c:v>0</c:v>
                </c:pt>
              </c:numCache>
            </c:numRef>
          </c:val>
          <c:smooth val="0"/>
        </c:ser>
        <c:ser>
          <c:idx val="35"/>
          <c:order val="35"/>
          <c:tx>
            <c:strRef>
              <c:f>'stats par genre'!$A$37</c:f>
              <c:strCache>
                <c:ptCount val="1"/>
                <c:pt idx="0">
                  <c:v>Gestion – Stratégie temps réel</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genre'!$B$37:$AR$37</c:f>
              <c:numCache>
                <c:formatCode>General</c:formatCode>
                <c:ptCount val="43"/>
                <c:pt idx="0">
                  <c:v>0</c:v>
                </c:pt>
                <c:pt idx="1">
                  <c:v>0</c:v>
                </c:pt>
                <c:pt idx="2">
                  <c:v>0</c:v>
                </c:pt>
                <c:pt idx="3">
                  <c:v>0</c:v>
                </c:pt>
                <c:pt idx="4">
                  <c:v>0</c:v>
                </c:pt>
                <c:pt idx="5">
                  <c:v>0</c:v>
                </c:pt>
                <c:pt idx="6">
                  <c:v>0</c:v>
                </c:pt>
                <c:pt idx="7">
                  <c:v>1</c:v>
                </c:pt>
                <c:pt idx="8">
                  <c:v>0</c:v>
                </c:pt>
                <c:pt idx="9">
                  <c:v>0</c:v>
                </c:pt>
                <c:pt idx="10">
                  <c:v>1</c:v>
                </c:pt>
                <c:pt idx="11">
                  <c:v>0</c:v>
                </c:pt>
                <c:pt idx="12">
                  <c:v>2</c:v>
                </c:pt>
                <c:pt idx="13">
                  <c:v>1</c:v>
                </c:pt>
                <c:pt idx="14">
                  <c:v>2</c:v>
                </c:pt>
                <c:pt idx="15">
                  <c:v>1</c:v>
                </c:pt>
                <c:pt idx="16">
                  <c:v>3</c:v>
                </c:pt>
                <c:pt idx="17">
                  <c:v>3</c:v>
                </c:pt>
                <c:pt idx="18">
                  <c:v>2</c:v>
                </c:pt>
                <c:pt idx="19">
                  <c:v>1</c:v>
                </c:pt>
                <c:pt idx="20">
                  <c:v>1</c:v>
                </c:pt>
                <c:pt idx="21">
                  <c:v>0</c:v>
                </c:pt>
                <c:pt idx="22">
                  <c:v>2</c:v>
                </c:pt>
                <c:pt idx="23">
                  <c:v>3</c:v>
                </c:pt>
                <c:pt idx="24">
                  <c:v>2</c:v>
                </c:pt>
                <c:pt idx="25">
                  <c:v>0</c:v>
                </c:pt>
                <c:pt idx="26">
                  <c:v>1</c:v>
                </c:pt>
                <c:pt idx="27">
                  <c:v>5</c:v>
                </c:pt>
                <c:pt idx="28">
                  <c:v>6</c:v>
                </c:pt>
                <c:pt idx="29">
                  <c:v>3</c:v>
                </c:pt>
                <c:pt idx="30">
                  <c:v>2</c:v>
                </c:pt>
                <c:pt idx="31">
                  <c:v>2</c:v>
                </c:pt>
                <c:pt idx="32">
                  <c:v>5</c:v>
                </c:pt>
                <c:pt idx="33">
                  <c:v>0</c:v>
                </c:pt>
                <c:pt idx="34">
                  <c:v>3</c:v>
                </c:pt>
                <c:pt idx="35">
                  <c:v>2</c:v>
                </c:pt>
                <c:pt idx="36">
                  <c:v>2</c:v>
                </c:pt>
                <c:pt idx="37">
                  <c:v>2</c:v>
                </c:pt>
                <c:pt idx="38">
                  <c:v>1</c:v>
                </c:pt>
                <c:pt idx="39">
                  <c:v>3</c:v>
                </c:pt>
                <c:pt idx="40">
                  <c:v>2</c:v>
                </c:pt>
                <c:pt idx="41">
                  <c:v>1</c:v>
                </c:pt>
                <c:pt idx="42">
                  <c:v>0</c:v>
                </c:pt>
              </c:numCache>
            </c:numRef>
          </c:val>
          <c:smooth val="0"/>
        </c:ser>
        <c:ser>
          <c:idx val="36"/>
          <c:order val="36"/>
          <c:tx>
            <c:strRef>
              <c:f>'stats par genre'!$A$38</c:f>
              <c:strCache>
                <c:ptCount val="1"/>
                <c:pt idx="0">
                  <c:v>Gestion – Stratégie tour par tour</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genre'!$B$38:$AR$38</c:f>
              <c:numCache>
                <c:formatCode>General</c:formatCode>
                <c:ptCount val="43"/>
                <c:pt idx="0">
                  <c:v>0</c:v>
                </c:pt>
                <c:pt idx="1">
                  <c:v>0</c:v>
                </c:pt>
                <c:pt idx="2">
                  <c:v>0</c:v>
                </c:pt>
                <c:pt idx="3">
                  <c:v>0</c:v>
                </c:pt>
                <c:pt idx="4">
                  <c:v>0</c:v>
                </c:pt>
                <c:pt idx="5">
                  <c:v>0</c:v>
                </c:pt>
                <c:pt idx="6">
                  <c:v>0</c:v>
                </c:pt>
                <c:pt idx="7">
                  <c:v>0</c:v>
                </c:pt>
                <c:pt idx="8">
                  <c:v>1</c:v>
                </c:pt>
                <c:pt idx="9">
                  <c:v>0</c:v>
                </c:pt>
                <c:pt idx="10">
                  <c:v>0</c:v>
                </c:pt>
                <c:pt idx="11">
                  <c:v>1</c:v>
                </c:pt>
                <c:pt idx="12">
                  <c:v>2</c:v>
                </c:pt>
                <c:pt idx="13">
                  <c:v>2</c:v>
                </c:pt>
                <c:pt idx="14">
                  <c:v>2</c:v>
                </c:pt>
                <c:pt idx="15">
                  <c:v>2</c:v>
                </c:pt>
                <c:pt idx="16">
                  <c:v>0</c:v>
                </c:pt>
                <c:pt idx="17">
                  <c:v>0</c:v>
                </c:pt>
                <c:pt idx="18">
                  <c:v>0</c:v>
                </c:pt>
                <c:pt idx="19">
                  <c:v>1</c:v>
                </c:pt>
                <c:pt idx="20">
                  <c:v>1</c:v>
                </c:pt>
                <c:pt idx="21">
                  <c:v>1</c:v>
                </c:pt>
                <c:pt idx="22">
                  <c:v>1</c:v>
                </c:pt>
                <c:pt idx="23">
                  <c:v>2</c:v>
                </c:pt>
                <c:pt idx="24">
                  <c:v>3</c:v>
                </c:pt>
                <c:pt idx="25">
                  <c:v>2</c:v>
                </c:pt>
                <c:pt idx="26">
                  <c:v>6</c:v>
                </c:pt>
                <c:pt idx="27">
                  <c:v>5</c:v>
                </c:pt>
                <c:pt idx="28">
                  <c:v>1</c:v>
                </c:pt>
                <c:pt idx="29">
                  <c:v>2</c:v>
                </c:pt>
                <c:pt idx="30">
                  <c:v>2</c:v>
                </c:pt>
                <c:pt idx="31">
                  <c:v>1</c:v>
                </c:pt>
                <c:pt idx="32">
                  <c:v>4</c:v>
                </c:pt>
                <c:pt idx="33">
                  <c:v>2</c:v>
                </c:pt>
                <c:pt idx="34">
                  <c:v>1</c:v>
                </c:pt>
                <c:pt idx="35">
                  <c:v>5</c:v>
                </c:pt>
                <c:pt idx="36">
                  <c:v>3</c:v>
                </c:pt>
                <c:pt idx="37">
                  <c:v>7</c:v>
                </c:pt>
                <c:pt idx="38">
                  <c:v>3</c:v>
                </c:pt>
                <c:pt idx="39">
                  <c:v>4</c:v>
                </c:pt>
                <c:pt idx="40">
                  <c:v>0</c:v>
                </c:pt>
                <c:pt idx="41">
                  <c:v>3</c:v>
                </c:pt>
                <c:pt idx="42">
                  <c:v>0</c:v>
                </c:pt>
              </c:numCache>
            </c:numRef>
          </c:val>
          <c:smooth val="0"/>
        </c:ser>
        <c:ser>
          <c:idx val="37"/>
          <c:order val="37"/>
          <c:tx>
            <c:strRef>
              <c:f>'stats par genre'!$A$39</c:f>
              <c:strCache>
                <c:ptCount val="1"/>
                <c:pt idx="0">
                  <c:v>Musical</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genre'!$B$39:$AR$39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1</c:v>
                </c:pt>
                <c:pt idx="24">
                  <c:v>3</c:v>
                </c:pt>
                <c:pt idx="25">
                  <c:v>2</c:v>
                </c:pt>
                <c:pt idx="26">
                  <c:v>1</c:v>
                </c:pt>
                <c:pt idx="27">
                  <c:v>3</c:v>
                </c:pt>
                <c:pt idx="28">
                  <c:v>5</c:v>
                </c:pt>
                <c:pt idx="29">
                  <c:v>0</c:v>
                </c:pt>
                <c:pt idx="30">
                  <c:v>3</c:v>
                </c:pt>
                <c:pt idx="31">
                  <c:v>4</c:v>
                </c:pt>
                <c:pt idx="32">
                  <c:v>0</c:v>
                </c:pt>
                <c:pt idx="33">
                  <c:v>4</c:v>
                </c:pt>
                <c:pt idx="34">
                  <c:v>3</c:v>
                </c:pt>
                <c:pt idx="35">
                  <c:v>2</c:v>
                </c:pt>
                <c:pt idx="36">
                  <c:v>4</c:v>
                </c:pt>
                <c:pt idx="37">
                  <c:v>1</c:v>
                </c:pt>
                <c:pt idx="38">
                  <c:v>1</c:v>
                </c:pt>
                <c:pt idx="39">
                  <c:v>6</c:v>
                </c:pt>
                <c:pt idx="40">
                  <c:v>1</c:v>
                </c:pt>
                <c:pt idx="41">
                  <c:v>1</c:v>
                </c:pt>
                <c:pt idx="42">
                  <c:v>0</c:v>
                </c:pt>
              </c:numCache>
            </c:numRef>
          </c:val>
          <c:smooth val="0"/>
        </c:ser>
        <c:ser>
          <c:idx val="38"/>
          <c:order val="38"/>
          <c:tx>
            <c:strRef>
              <c:f>'stats par genre'!$A$40</c:f>
              <c:strCache>
                <c:ptCount val="1"/>
                <c:pt idx="0">
                  <c:v>Ovni</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genre'!$B$40:$AR$40</c:f>
              <c:numCache>
                <c:formatCode>General</c:formatCode>
                <c:ptCount val="43"/>
                <c:pt idx="0">
                  <c:v>0</c:v>
                </c:pt>
                <c:pt idx="1">
                  <c:v>0</c:v>
                </c:pt>
                <c:pt idx="2">
                  <c:v>0</c:v>
                </c:pt>
                <c:pt idx="3">
                  <c:v>0</c:v>
                </c:pt>
                <c:pt idx="4">
                  <c:v>0</c:v>
                </c:pt>
                <c:pt idx="5">
                  <c:v>1</c:v>
                </c:pt>
                <c:pt idx="6">
                  <c:v>0</c:v>
                </c:pt>
                <c:pt idx="7">
                  <c:v>0</c:v>
                </c:pt>
                <c:pt idx="8">
                  <c:v>1</c:v>
                </c:pt>
                <c:pt idx="9">
                  <c:v>0</c:v>
                </c:pt>
                <c:pt idx="10">
                  <c:v>0</c:v>
                </c:pt>
                <c:pt idx="11">
                  <c:v>1</c:v>
                </c:pt>
                <c:pt idx="12">
                  <c:v>2</c:v>
                </c:pt>
                <c:pt idx="13">
                  <c:v>2</c:v>
                </c:pt>
                <c:pt idx="14">
                  <c:v>1</c:v>
                </c:pt>
                <c:pt idx="15">
                  <c:v>3</c:v>
                </c:pt>
                <c:pt idx="16">
                  <c:v>3</c:v>
                </c:pt>
                <c:pt idx="17">
                  <c:v>2</c:v>
                </c:pt>
                <c:pt idx="18">
                  <c:v>0</c:v>
                </c:pt>
                <c:pt idx="19">
                  <c:v>2</c:v>
                </c:pt>
                <c:pt idx="20">
                  <c:v>1</c:v>
                </c:pt>
                <c:pt idx="21">
                  <c:v>2</c:v>
                </c:pt>
                <c:pt idx="22">
                  <c:v>1</c:v>
                </c:pt>
                <c:pt idx="23">
                  <c:v>1</c:v>
                </c:pt>
                <c:pt idx="24">
                  <c:v>3</c:v>
                </c:pt>
                <c:pt idx="25">
                  <c:v>3</c:v>
                </c:pt>
                <c:pt idx="26">
                  <c:v>2</c:v>
                </c:pt>
                <c:pt idx="27">
                  <c:v>5</c:v>
                </c:pt>
                <c:pt idx="28">
                  <c:v>1</c:v>
                </c:pt>
                <c:pt idx="29">
                  <c:v>1</c:v>
                </c:pt>
                <c:pt idx="30">
                  <c:v>1</c:v>
                </c:pt>
                <c:pt idx="31">
                  <c:v>3</c:v>
                </c:pt>
                <c:pt idx="32">
                  <c:v>1</c:v>
                </c:pt>
                <c:pt idx="33">
                  <c:v>2</c:v>
                </c:pt>
                <c:pt idx="34">
                  <c:v>3</c:v>
                </c:pt>
                <c:pt idx="35">
                  <c:v>6</c:v>
                </c:pt>
                <c:pt idx="36">
                  <c:v>1</c:v>
                </c:pt>
                <c:pt idx="37">
                  <c:v>3</c:v>
                </c:pt>
                <c:pt idx="38">
                  <c:v>8</c:v>
                </c:pt>
                <c:pt idx="39">
                  <c:v>5</c:v>
                </c:pt>
                <c:pt idx="40">
                  <c:v>6</c:v>
                </c:pt>
                <c:pt idx="41">
                  <c:v>2</c:v>
                </c:pt>
                <c:pt idx="42">
                  <c:v>0</c:v>
                </c:pt>
              </c:numCache>
            </c:numRef>
          </c:val>
          <c:smooth val="0"/>
        </c:ser>
        <c:ser>
          <c:idx val="39"/>
          <c:order val="39"/>
          <c:tx>
            <c:strRef>
              <c:f>'stats par genre'!$A$41</c:f>
              <c:strCache>
                <c:ptCount val="1"/>
                <c:pt idx="0">
                  <c:v>Party game – jeux olympiques</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genre'!$B$41:$AR$41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1</c:v>
                </c:pt>
                <c:pt idx="20">
                  <c:v>0</c:v>
                </c:pt>
                <c:pt idx="21">
                  <c:v>0</c:v>
                </c:pt>
                <c:pt idx="22">
                  <c:v>0</c:v>
                </c:pt>
                <c:pt idx="23">
                  <c:v>1</c:v>
                </c:pt>
                <c:pt idx="24">
                  <c:v>0</c:v>
                </c:pt>
                <c:pt idx="25">
                  <c:v>0</c:v>
                </c:pt>
                <c:pt idx="26">
                  <c:v>1</c:v>
                </c:pt>
                <c:pt idx="27">
                  <c:v>3</c:v>
                </c:pt>
                <c:pt idx="28">
                  <c:v>2</c:v>
                </c:pt>
                <c:pt idx="29">
                  <c:v>0</c:v>
                </c:pt>
                <c:pt idx="30">
                  <c:v>0</c:v>
                </c:pt>
                <c:pt idx="31">
                  <c:v>0</c:v>
                </c:pt>
                <c:pt idx="32">
                  <c:v>0</c:v>
                </c:pt>
                <c:pt idx="33">
                  <c:v>0</c:v>
                </c:pt>
                <c:pt idx="34">
                  <c:v>0</c:v>
                </c:pt>
                <c:pt idx="35">
                  <c:v>1</c:v>
                </c:pt>
                <c:pt idx="36">
                  <c:v>0</c:v>
                </c:pt>
                <c:pt idx="37">
                  <c:v>0</c:v>
                </c:pt>
                <c:pt idx="38">
                  <c:v>1</c:v>
                </c:pt>
                <c:pt idx="39">
                  <c:v>0</c:v>
                </c:pt>
                <c:pt idx="40">
                  <c:v>0</c:v>
                </c:pt>
                <c:pt idx="41">
                  <c:v>0</c:v>
                </c:pt>
                <c:pt idx="42">
                  <c:v>0</c:v>
                </c:pt>
              </c:numCache>
            </c:numRef>
          </c:val>
          <c:smooth val="0"/>
        </c:ser>
        <c:ser>
          <c:idx val="40"/>
          <c:order val="40"/>
          <c:tx>
            <c:strRef>
              <c:f>'stats par genre'!$A$42</c:f>
              <c:strCache>
                <c:ptCount val="1"/>
                <c:pt idx="0">
                  <c:v>Party game – quizz</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genre'!$B$42:$AR$42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c:v>
                </c:pt>
                <c:pt idx="29">
                  <c:v>0</c:v>
                </c:pt>
                <c:pt idx="30">
                  <c:v>0</c:v>
                </c:pt>
                <c:pt idx="31">
                  <c:v>0</c:v>
                </c:pt>
                <c:pt idx="32">
                  <c:v>0</c:v>
                </c:pt>
                <c:pt idx="33">
                  <c:v>0</c:v>
                </c:pt>
                <c:pt idx="34">
                  <c:v>0</c:v>
                </c:pt>
                <c:pt idx="35">
                  <c:v>0</c:v>
                </c:pt>
                <c:pt idx="36">
                  <c:v>3</c:v>
                </c:pt>
                <c:pt idx="37">
                  <c:v>0</c:v>
                </c:pt>
                <c:pt idx="38">
                  <c:v>0</c:v>
                </c:pt>
                <c:pt idx="39">
                  <c:v>0</c:v>
                </c:pt>
                <c:pt idx="40">
                  <c:v>0</c:v>
                </c:pt>
                <c:pt idx="41">
                  <c:v>0</c:v>
                </c:pt>
                <c:pt idx="42">
                  <c:v>0</c:v>
                </c:pt>
              </c:numCache>
            </c:numRef>
          </c:val>
          <c:smooth val="0"/>
        </c:ser>
        <c:ser>
          <c:idx val="41"/>
          <c:order val="41"/>
          <c:tx>
            <c:strRef>
              <c:f>'stats par genre'!$A$43</c:f>
              <c:strCache>
                <c:ptCount val="1"/>
                <c:pt idx="0">
                  <c:v>Party game – standard</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genre'!$B$43:$AR$43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2</c:v>
                </c:pt>
                <c:pt idx="14">
                  <c:v>0</c:v>
                </c:pt>
                <c:pt idx="15">
                  <c:v>0</c:v>
                </c:pt>
                <c:pt idx="16">
                  <c:v>0</c:v>
                </c:pt>
                <c:pt idx="17">
                  <c:v>0</c:v>
                </c:pt>
                <c:pt idx="18">
                  <c:v>0</c:v>
                </c:pt>
                <c:pt idx="19">
                  <c:v>0</c:v>
                </c:pt>
                <c:pt idx="20">
                  <c:v>0</c:v>
                </c:pt>
                <c:pt idx="21">
                  <c:v>0</c:v>
                </c:pt>
                <c:pt idx="22">
                  <c:v>0</c:v>
                </c:pt>
                <c:pt idx="23">
                  <c:v>1</c:v>
                </c:pt>
                <c:pt idx="24">
                  <c:v>1</c:v>
                </c:pt>
                <c:pt idx="25">
                  <c:v>1</c:v>
                </c:pt>
                <c:pt idx="26">
                  <c:v>2</c:v>
                </c:pt>
                <c:pt idx="27">
                  <c:v>1</c:v>
                </c:pt>
                <c:pt idx="28">
                  <c:v>1</c:v>
                </c:pt>
                <c:pt idx="29">
                  <c:v>1</c:v>
                </c:pt>
                <c:pt idx="30">
                  <c:v>2</c:v>
                </c:pt>
                <c:pt idx="31">
                  <c:v>2</c:v>
                </c:pt>
                <c:pt idx="32">
                  <c:v>2</c:v>
                </c:pt>
                <c:pt idx="33">
                  <c:v>2</c:v>
                </c:pt>
                <c:pt idx="34">
                  <c:v>1</c:v>
                </c:pt>
                <c:pt idx="35">
                  <c:v>1</c:v>
                </c:pt>
                <c:pt idx="36">
                  <c:v>3</c:v>
                </c:pt>
                <c:pt idx="37">
                  <c:v>6</c:v>
                </c:pt>
                <c:pt idx="38">
                  <c:v>0</c:v>
                </c:pt>
                <c:pt idx="39">
                  <c:v>0</c:v>
                </c:pt>
                <c:pt idx="40">
                  <c:v>1</c:v>
                </c:pt>
                <c:pt idx="41">
                  <c:v>0</c:v>
                </c:pt>
                <c:pt idx="42">
                  <c:v>0</c:v>
                </c:pt>
              </c:numCache>
            </c:numRef>
          </c:val>
          <c:smooth val="0"/>
        </c:ser>
        <c:ser>
          <c:idx val="42"/>
          <c:order val="42"/>
          <c:tx>
            <c:strRef>
              <c:f>'stats par genre'!$A$44</c:f>
              <c:strCache>
                <c:ptCount val="1"/>
                <c:pt idx="0">
                  <c:v>Plateforme – metroidvania</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genre'!$B$44:$AR$44</c:f>
              <c:numCache>
                <c:formatCode>General</c:formatCode>
                <c:ptCount val="43"/>
                <c:pt idx="0">
                  <c:v>0</c:v>
                </c:pt>
                <c:pt idx="1">
                  <c:v>0</c:v>
                </c:pt>
                <c:pt idx="2">
                  <c:v>0</c:v>
                </c:pt>
                <c:pt idx="3">
                  <c:v>1</c:v>
                </c:pt>
                <c:pt idx="4">
                  <c:v>0</c:v>
                </c:pt>
                <c:pt idx="5">
                  <c:v>0</c:v>
                </c:pt>
                <c:pt idx="6">
                  <c:v>0</c:v>
                </c:pt>
                <c:pt idx="7">
                  <c:v>0</c:v>
                </c:pt>
                <c:pt idx="8">
                  <c:v>0</c:v>
                </c:pt>
                <c:pt idx="9">
                  <c:v>0</c:v>
                </c:pt>
                <c:pt idx="10">
                  <c:v>0</c:v>
                </c:pt>
                <c:pt idx="11">
                  <c:v>0</c:v>
                </c:pt>
                <c:pt idx="12">
                  <c:v>0</c:v>
                </c:pt>
                <c:pt idx="13">
                  <c:v>1</c:v>
                </c:pt>
                <c:pt idx="14">
                  <c:v>0</c:v>
                </c:pt>
                <c:pt idx="15">
                  <c:v>0</c:v>
                </c:pt>
                <c:pt idx="16">
                  <c:v>1</c:v>
                </c:pt>
                <c:pt idx="17">
                  <c:v>0</c:v>
                </c:pt>
                <c:pt idx="18">
                  <c:v>0</c:v>
                </c:pt>
                <c:pt idx="19">
                  <c:v>0</c:v>
                </c:pt>
                <c:pt idx="20">
                  <c:v>0</c:v>
                </c:pt>
                <c:pt idx="21">
                  <c:v>1</c:v>
                </c:pt>
                <c:pt idx="22">
                  <c:v>1</c:v>
                </c:pt>
                <c:pt idx="23">
                  <c:v>2</c:v>
                </c:pt>
                <c:pt idx="24">
                  <c:v>1</c:v>
                </c:pt>
                <c:pt idx="25">
                  <c:v>0</c:v>
                </c:pt>
                <c:pt idx="26">
                  <c:v>1</c:v>
                </c:pt>
                <c:pt idx="27">
                  <c:v>2</c:v>
                </c:pt>
                <c:pt idx="28">
                  <c:v>0</c:v>
                </c:pt>
                <c:pt idx="29">
                  <c:v>1</c:v>
                </c:pt>
                <c:pt idx="30">
                  <c:v>0</c:v>
                </c:pt>
                <c:pt idx="31">
                  <c:v>0</c:v>
                </c:pt>
                <c:pt idx="32">
                  <c:v>1</c:v>
                </c:pt>
                <c:pt idx="33">
                  <c:v>0</c:v>
                </c:pt>
                <c:pt idx="34">
                  <c:v>0</c:v>
                </c:pt>
                <c:pt idx="35">
                  <c:v>5</c:v>
                </c:pt>
                <c:pt idx="36">
                  <c:v>1</c:v>
                </c:pt>
                <c:pt idx="37">
                  <c:v>4</c:v>
                </c:pt>
                <c:pt idx="38">
                  <c:v>6</c:v>
                </c:pt>
                <c:pt idx="39">
                  <c:v>7</c:v>
                </c:pt>
                <c:pt idx="40">
                  <c:v>5</c:v>
                </c:pt>
                <c:pt idx="41">
                  <c:v>7</c:v>
                </c:pt>
                <c:pt idx="42">
                  <c:v>0</c:v>
                </c:pt>
              </c:numCache>
            </c:numRef>
          </c:val>
          <c:smooth val="0"/>
        </c:ser>
        <c:ser>
          <c:idx val="43"/>
          <c:order val="43"/>
          <c:tx>
            <c:strRef>
              <c:f>'stats par genre'!$A$45</c:f>
              <c:strCache>
                <c:ptCount val="1"/>
                <c:pt idx="0">
                  <c:v>Plateforme – plateforme 2d</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genre'!$B$45:$AR$45</c:f>
              <c:numCache>
                <c:formatCode>General</c:formatCode>
                <c:ptCount val="43"/>
                <c:pt idx="0">
                  <c:v>0</c:v>
                </c:pt>
                <c:pt idx="1">
                  <c:v>0</c:v>
                </c:pt>
                <c:pt idx="2">
                  <c:v>0</c:v>
                </c:pt>
                <c:pt idx="3">
                  <c:v>0</c:v>
                </c:pt>
                <c:pt idx="4">
                  <c:v>2</c:v>
                </c:pt>
                <c:pt idx="5">
                  <c:v>2</c:v>
                </c:pt>
                <c:pt idx="6">
                  <c:v>3</c:v>
                </c:pt>
                <c:pt idx="7">
                  <c:v>2</c:v>
                </c:pt>
                <c:pt idx="8">
                  <c:v>8</c:v>
                </c:pt>
                <c:pt idx="9">
                  <c:v>12</c:v>
                </c:pt>
                <c:pt idx="10">
                  <c:v>18</c:v>
                </c:pt>
                <c:pt idx="11">
                  <c:v>20</c:v>
                </c:pt>
                <c:pt idx="12">
                  <c:v>20</c:v>
                </c:pt>
                <c:pt idx="13">
                  <c:v>20</c:v>
                </c:pt>
                <c:pt idx="14">
                  <c:v>14</c:v>
                </c:pt>
                <c:pt idx="15">
                  <c:v>1</c:v>
                </c:pt>
                <c:pt idx="16">
                  <c:v>2</c:v>
                </c:pt>
                <c:pt idx="17">
                  <c:v>3</c:v>
                </c:pt>
                <c:pt idx="18">
                  <c:v>2</c:v>
                </c:pt>
                <c:pt idx="19">
                  <c:v>2</c:v>
                </c:pt>
                <c:pt idx="20">
                  <c:v>6</c:v>
                </c:pt>
                <c:pt idx="21">
                  <c:v>5</c:v>
                </c:pt>
                <c:pt idx="22">
                  <c:v>6</c:v>
                </c:pt>
                <c:pt idx="23">
                  <c:v>11</c:v>
                </c:pt>
                <c:pt idx="24">
                  <c:v>6</c:v>
                </c:pt>
                <c:pt idx="25">
                  <c:v>4</c:v>
                </c:pt>
                <c:pt idx="26">
                  <c:v>7</c:v>
                </c:pt>
                <c:pt idx="27">
                  <c:v>3</c:v>
                </c:pt>
                <c:pt idx="28">
                  <c:v>9</c:v>
                </c:pt>
                <c:pt idx="29">
                  <c:v>6</c:v>
                </c:pt>
                <c:pt idx="30">
                  <c:v>6</c:v>
                </c:pt>
                <c:pt idx="31">
                  <c:v>6</c:v>
                </c:pt>
                <c:pt idx="32">
                  <c:v>5</c:v>
                </c:pt>
                <c:pt idx="33">
                  <c:v>3</c:v>
                </c:pt>
                <c:pt idx="34">
                  <c:v>5</c:v>
                </c:pt>
                <c:pt idx="35">
                  <c:v>3</c:v>
                </c:pt>
                <c:pt idx="36">
                  <c:v>18</c:v>
                </c:pt>
                <c:pt idx="37">
                  <c:v>13</c:v>
                </c:pt>
                <c:pt idx="38">
                  <c:v>16</c:v>
                </c:pt>
                <c:pt idx="39">
                  <c:v>8</c:v>
                </c:pt>
                <c:pt idx="40">
                  <c:v>9</c:v>
                </c:pt>
                <c:pt idx="41">
                  <c:v>7</c:v>
                </c:pt>
                <c:pt idx="42">
                  <c:v>0</c:v>
                </c:pt>
              </c:numCache>
            </c:numRef>
          </c:val>
          <c:smooth val="0"/>
        </c:ser>
        <c:ser>
          <c:idx val="44"/>
          <c:order val="44"/>
          <c:tx>
            <c:strRef>
              <c:f>'stats par genre'!$A$46</c:f>
              <c:strCache>
                <c:ptCount val="1"/>
                <c:pt idx="0">
                  <c:v>Plateforme – plateforme 3d</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genre'!$B$46:$AR$46</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1</c:v>
                </c:pt>
                <c:pt idx="15">
                  <c:v>3</c:v>
                </c:pt>
                <c:pt idx="16">
                  <c:v>2</c:v>
                </c:pt>
                <c:pt idx="17">
                  <c:v>2</c:v>
                </c:pt>
                <c:pt idx="18">
                  <c:v>3</c:v>
                </c:pt>
                <c:pt idx="19">
                  <c:v>0</c:v>
                </c:pt>
                <c:pt idx="20">
                  <c:v>2</c:v>
                </c:pt>
                <c:pt idx="21">
                  <c:v>3</c:v>
                </c:pt>
                <c:pt idx="22">
                  <c:v>5</c:v>
                </c:pt>
                <c:pt idx="23">
                  <c:v>2</c:v>
                </c:pt>
                <c:pt idx="24">
                  <c:v>2</c:v>
                </c:pt>
                <c:pt idx="25">
                  <c:v>2</c:v>
                </c:pt>
                <c:pt idx="26">
                  <c:v>2</c:v>
                </c:pt>
                <c:pt idx="27">
                  <c:v>4</c:v>
                </c:pt>
                <c:pt idx="28">
                  <c:v>1</c:v>
                </c:pt>
                <c:pt idx="29">
                  <c:v>4</c:v>
                </c:pt>
                <c:pt idx="30">
                  <c:v>6</c:v>
                </c:pt>
                <c:pt idx="31">
                  <c:v>3</c:v>
                </c:pt>
                <c:pt idx="32">
                  <c:v>4</c:v>
                </c:pt>
                <c:pt idx="33">
                  <c:v>2</c:v>
                </c:pt>
                <c:pt idx="34">
                  <c:v>2</c:v>
                </c:pt>
                <c:pt idx="35">
                  <c:v>5</c:v>
                </c:pt>
                <c:pt idx="36">
                  <c:v>5</c:v>
                </c:pt>
                <c:pt idx="37">
                  <c:v>9</c:v>
                </c:pt>
                <c:pt idx="38">
                  <c:v>3</c:v>
                </c:pt>
                <c:pt idx="39">
                  <c:v>5</c:v>
                </c:pt>
                <c:pt idx="40">
                  <c:v>4</c:v>
                </c:pt>
                <c:pt idx="41">
                  <c:v>1</c:v>
                </c:pt>
                <c:pt idx="42">
                  <c:v>0</c:v>
                </c:pt>
              </c:numCache>
            </c:numRef>
          </c:val>
          <c:smooth val="0"/>
        </c:ser>
        <c:ser>
          <c:idx val="45"/>
          <c:order val="45"/>
          <c:tx>
            <c:strRef>
              <c:f>'stats par genre'!$A$47</c:f>
              <c:strCache>
                <c:ptCount val="1"/>
                <c:pt idx="0">
                  <c:v>Plateforme – realistic platform</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genre'!$B$47:$AR$47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2</c:v>
                </c:pt>
                <c:pt idx="12">
                  <c:v>2</c:v>
                </c:pt>
                <c:pt idx="13">
                  <c:v>0</c:v>
                </c:pt>
                <c:pt idx="14">
                  <c:v>1</c:v>
                </c:pt>
                <c:pt idx="15">
                  <c:v>0</c:v>
                </c:pt>
                <c:pt idx="16">
                  <c:v>1</c:v>
                </c:pt>
                <c:pt idx="17">
                  <c:v>2</c:v>
                </c:pt>
                <c:pt idx="18">
                  <c:v>1</c:v>
                </c:pt>
                <c:pt idx="19">
                  <c:v>0</c:v>
                </c:pt>
                <c:pt idx="20">
                  <c:v>0</c:v>
                </c:pt>
                <c:pt idx="21">
                  <c:v>0</c:v>
                </c:pt>
                <c:pt idx="22">
                  <c:v>1</c:v>
                </c:pt>
                <c:pt idx="23">
                  <c:v>0</c:v>
                </c:pt>
                <c:pt idx="24">
                  <c:v>0</c:v>
                </c:pt>
                <c:pt idx="25">
                  <c:v>0</c:v>
                </c:pt>
                <c:pt idx="26">
                  <c:v>0</c:v>
                </c:pt>
                <c:pt idx="27">
                  <c:v>0</c:v>
                </c:pt>
                <c:pt idx="28">
                  <c:v>0</c:v>
                </c:pt>
                <c:pt idx="29">
                  <c:v>0</c:v>
                </c:pt>
                <c:pt idx="30">
                  <c:v>0</c:v>
                </c:pt>
                <c:pt idx="31">
                  <c:v>0</c:v>
                </c:pt>
                <c:pt idx="32">
                  <c:v>0</c:v>
                </c:pt>
                <c:pt idx="33">
                  <c:v>1</c:v>
                </c:pt>
                <c:pt idx="34">
                  <c:v>0</c:v>
                </c:pt>
                <c:pt idx="35">
                  <c:v>1</c:v>
                </c:pt>
                <c:pt idx="36">
                  <c:v>0</c:v>
                </c:pt>
                <c:pt idx="37">
                  <c:v>1</c:v>
                </c:pt>
                <c:pt idx="38">
                  <c:v>0</c:v>
                </c:pt>
                <c:pt idx="39">
                  <c:v>3</c:v>
                </c:pt>
                <c:pt idx="40">
                  <c:v>1</c:v>
                </c:pt>
                <c:pt idx="41">
                  <c:v>0</c:v>
                </c:pt>
                <c:pt idx="42">
                  <c:v>0</c:v>
                </c:pt>
              </c:numCache>
            </c:numRef>
          </c:val>
          <c:smooth val="0"/>
        </c:ser>
        <c:ser>
          <c:idx val="46"/>
          <c:order val="46"/>
          <c:tx>
            <c:strRef>
              <c:f>'stats par genre'!$A$48</c:f>
              <c:strCache>
                <c:ptCount val="1"/>
                <c:pt idx="0">
                  <c:v>Puzzle</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genre'!$B$48:$AR$48</c:f>
              <c:numCache>
                <c:formatCode>General</c:formatCode>
                <c:ptCount val="43"/>
                <c:pt idx="0">
                  <c:v>0</c:v>
                </c:pt>
                <c:pt idx="1">
                  <c:v>0</c:v>
                </c:pt>
                <c:pt idx="2">
                  <c:v>0</c:v>
                </c:pt>
                <c:pt idx="3">
                  <c:v>0</c:v>
                </c:pt>
                <c:pt idx="4">
                  <c:v>1</c:v>
                </c:pt>
                <c:pt idx="5">
                  <c:v>1</c:v>
                </c:pt>
                <c:pt idx="6">
                  <c:v>0</c:v>
                </c:pt>
                <c:pt idx="7">
                  <c:v>0</c:v>
                </c:pt>
                <c:pt idx="8">
                  <c:v>5</c:v>
                </c:pt>
                <c:pt idx="9">
                  <c:v>7</c:v>
                </c:pt>
                <c:pt idx="10">
                  <c:v>8</c:v>
                </c:pt>
                <c:pt idx="11">
                  <c:v>5</c:v>
                </c:pt>
                <c:pt idx="12">
                  <c:v>10</c:v>
                </c:pt>
                <c:pt idx="13">
                  <c:v>4</c:v>
                </c:pt>
                <c:pt idx="14">
                  <c:v>0</c:v>
                </c:pt>
                <c:pt idx="15">
                  <c:v>3</c:v>
                </c:pt>
                <c:pt idx="16">
                  <c:v>4</c:v>
                </c:pt>
                <c:pt idx="17">
                  <c:v>3</c:v>
                </c:pt>
                <c:pt idx="18">
                  <c:v>5</c:v>
                </c:pt>
                <c:pt idx="19">
                  <c:v>4</c:v>
                </c:pt>
                <c:pt idx="20">
                  <c:v>1</c:v>
                </c:pt>
                <c:pt idx="21">
                  <c:v>2</c:v>
                </c:pt>
                <c:pt idx="22">
                  <c:v>2</c:v>
                </c:pt>
                <c:pt idx="23">
                  <c:v>3</c:v>
                </c:pt>
                <c:pt idx="24">
                  <c:v>7</c:v>
                </c:pt>
                <c:pt idx="25">
                  <c:v>7</c:v>
                </c:pt>
                <c:pt idx="26">
                  <c:v>6</c:v>
                </c:pt>
                <c:pt idx="27">
                  <c:v>9</c:v>
                </c:pt>
                <c:pt idx="28">
                  <c:v>4</c:v>
                </c:pt>
                <c:pt idx="29">
                  <c:v>1</c:v>
                </c:pt>
                <c:pt idx="30">
                  <c:v>4</c:v>
                </c:pt>
                <c:pt idx="31">
                  <c:v>1</c:v>
                </c:pt>
                <c:pt idx="32">
                  <c:v>3</c:v>
                </c:pt>
                <c:pt idx="33">
                  <c:v>3</c:v>
                </c:pt>
                <c:pt idx="34">
                  <c:v>3</c:v>
                </c:pt>
                <c:pt idx="35">
                  <c:v>1</c:v>
                </c:pt>
                <c:pt idx="36">
                  <c:v>8</c:v>
                </c:pt>
                <c:pt idx="37">
                  <c:v>6</c:v>
                </c:pt>
                <c:pt idx="38">
                  <c:v>11</c:v>
                </c:pt>
                <c:pt idx="39">
                  <c:v>6</c:v>
                </c:pt>
                <c:pt idx="40">
                  <c:v>13</c:v>
                </c:pt>
                <c:pt idx="41">
                  <c:v>1</c:v>
                </c:pt>
                <c:pt idx="42">
                  <c:v>0</c:v>
                </c:pt>
              </c:numCache>
            </c:numRef>
          </c:val>
          <c:smooth val="0"/>
        </c:ser>
        <c:ser>
          <c:idx val="47"/>
          <c:order val="47"/>
          <c:tx>
            <c:strRef>
              <c:f>'stats par genre'!$A$49</c:f>
              <c:strCache>
                <c:ptCount val="1"/>
                <c:pt idx="0">
                  <c:v>RPG – action RPG</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genre'!$B$49:$AR$49</c:f>
              <c:numCache>
                <c:formatCode>General</c:formatCode>
                <c:ptCount val="43"/>
                <c:pt idx="0">
                  <c:v>0</c:v>
                </c:pt>
                <c:pt idx="1">
                  <c:v>0</c:v>
                </c:pt>
                <c:pt idx="2">
                  <c:v>1</c:v>
                </c:pt>
                <c:pt idx="3">
                  <c:v>0</c:v>
                </c:pt>
                <c:pt idx="4">
                  <c:v>0</c:v>
                </c:pt>
                <c:pt idx="5">
                  <c:v>0</c:v>
                </c:pt>
                <c:pt idx="6">
                  <c:v>0</c:v>
                </c:pt>
                <c:pt idx="7">
                  <c:v>1</c:v>
                </c:pt>
                <c:pt idx="8">
                  <c:v>3</c:v>
                </c:pt>
                <c:pt idx="9">
                  <c:v>5</c:v>
                </c:pt>
                <c:pt idx="10">
                  <c:v>3</c:v>
                </c:pt>
                <c:pt idx="11">
                  <c:v>4</c:v>
                </c:pt>
                <c:pt idx="12">
                  <c:v>8</c:v>
                </c:pt>
                <c:pt idx="13">
                  <c:v>7</c:v>
                </c:pt>
                <c:pt idx="14">
                  <c:v>9</c:v>
                </c:pt>
                <c:pt idx="15">
                  <c:v>3</c:v>
                </c:pt>
                <c:pt idx="16">
                  <c:v>4</c:v>
                </c:pt>
                <c:pt idx="17">
                  <c:v>3</c:v>
                </c:pt>
                <c:pt idx="18">
                  <c:v>0</c:v>
                </c:pt>
                <c:pt idx="19">
                  <c:v>3</c:v>
                </c:pt>
                <c:pt idx="20">
                  <c:v>2</c:v>
                </c:pt>
                <c:pt idx="21">
                  <c:v>0</c:v>
                </c:pt>
                <c:pt idx="22">
                  <c:v>3</c:v>
                </c:pt>
                <c:pt idx="23">
                  <c:v>8</c:v>
                </c:pt>
                <c:pt idx="24">
                  <c:v>1</c:v>
                </c:pt>
                <c:pt idx="25">
                  <c:v>2</c:v>
                </c:pt>
                <c:pt idx="26">
                  <c:v>4</c:v>
                </c:pt>
                <c:pt idx="27">
                  <c:v>1</c:v>
                </c:pt>
                <c:pt idx="28">
                  <c:v>3</c:v>
                </c:pt>
                <c:pt idx="29">
                  <c:v>7</c:v>
                </c:pt>
                <c:pt idx="30">
                  <c:v>6</c:v>
                </c:pt>
                <c:pt idx="31">
                  <c:v>1</c:v>
                </c:pt>
                <c:pt idx="32">
                  <c:v>4</c:v>
                </c:pt>
                <c:pt idx="33">
                  <c:v>2</c:v>
                </c:pt>
                <c:pt idx="34">
                  <c:v>5</c:v>
                </c:pt>
                <c:pt idx="35">
                  <c:v>5</c:v>
                </c:pt>
                <c:pt idx="36">
                  <c:v>8</c:v>
                </c:pt>
                <c:pt idx="37">
                  <c:v>2</c:v>
                </c:pt>
                <c:pt idx="38">
                  <c:v>6</c:v>
                </c:pt>
                <c:pt idx="39">
                  <c:v>9</c:v>
                </c:pt>
                <c:pt idx="40">
                  <c:v>7</c:v>
                </c:pt>
                <c:pt idx="41">
                  <c:v>2</c:v>
                </c:pt>
                <c:pt idx="42">
                  <c:v>0</c:v>
                </c:pt>
              </c:numCache>
            </c:numRef>
          </c:val>
          <c:smooth val="0"/>
        </c:ser>
        <c:ser>
          <c:idx val="48"/>
          <c:order val="48"/>
          <c:tx>
            <c:strRef>
              <c:f>'stats par genre'!$A$50</c:f>
              <c:strCache>
                <c:ptCount val="1"/>
                <c:pt idx="0">
                  <c:v>RPG – computer RPG</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genre'!$B$50:$AR$50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1</c:v>
                </c:pt>
                <c:pt idx="18">
                  <c:v>0</c:v>
                </c:pt>
                <c:pt idx="19">
                  <c:v>2</c:v>
                </c:pt>
                <c:pt idx="20">
                  <c:v>0</c:v>
                </c:pt>
                <c:pt idx="21">
                  <c:v>0</c:v>
                </c:pt>
                <c:pt idx="22">
                  <c:v>0</c:v>
                </c:pt>
                <c:pt idx="23">
                  <c:v>1</c:v>
                </c:pt>
                <c:pt idx="24">
                  <c:v>0</c:v>
                </c:pt>
                <c:pt idx="25">
                  <c:v>0</c:v>
                </c:pt>
                <c:pt idx="26">
                  <c:v>0</c:v>
                </c:pt>
                <c:pt idx="27">
                  <c:v>0</c:v>
                </c:pt>
                <c:pt idx="28">
                  <c:v>1</c:v>
                </c:pt>
                <c:pt idx="29">
                  <c:v>1</c:v>
                </c:pt>
                <c:pt idx="30">
                  <c:v>0</c:v>
                </c:pt>
                <c:pt idx="31">
                  <c:v>0</c:v>
                </c:pt>
                <c:pt idx="32">
                  <c:v>0</c:v>
                </c:pt>
                <c:pt idx="33">
                  <c:v>1</c:v>
                </c:pt>
                <c:pt idx="34">
                  <c:v>1</c:v>
                </c:pt>
                <c:pt idx="35">
                  <c:v>0</c:v>
                </c:pt>
                <c:pt idx="36">
                  <c:v>1</c:v>
                </c:pt>
                <c:pt idx="37">
                  <c:v>1</c:v>
                </c:pt>
                <c:pt idx="38">
                  <c:v>2</c:v>
                </c:pt>
                <c:pt idx="39">
                  <c:v>1</c:v>
                </c:pt>
                <c:pt idx="40">
                  <c:v>1</c:v>
                </c:pt>
                <c:pt idx="41">
                  <c:v>0</c:v>
                </c:pt>
                <c:pt idx="42">
                  <c:v>0</c:v>
                </c:pt>
              </c:numCache>
            </c:numRef>
          </c:val>
          <c:smooth val="0"/>
        </c:ser>
        <c:ser>
          <c:idx val="49"/>
          <c:order val="49"/>
          <c:tx>
            <c:strRef>
              <c:f>'stats par genre'!$A$51</c:f>
              <c:strCache>
                <c:ptCount val="1"/>
                <c:pt idx="0">
                  <c:v>RPG – dungeon RPG</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genre'!$B$51:$AR$51</c:f>
              <c:numCache>
                <c:formatCode>General</c:formatCode>
                <c:ptCount val="43"/>
                <c:pt idx="0">
                  <c:v>0</c:v>
                </c:pt>
                <c:pt idx="1">
                  <c:v>0</c:v>
                </c:pt>
                <c:pt idx="2">
                  <c:v>0</c:v>
                </c:pt>
                <c:pt idx="3">
                  <c:v>1</c:v>
                </c:pt>
                <c:pt idx="4">
                  <c:v>0</c:v>
                </c:pt>
                <c:pt idx="5">
                  <c:v>0</c:v>
                </c:pt>
                <c:pt idx="6">
                  <c:v>0</c:v>
                </c:pt>
                <c:pt idx="7">
                  <c:v>0</c:v>
                </c:pt>
                <c:pt idx="8">
                  <c:v>0</c:v>
                </c:pt>
                <c:pt idx="9">
                  <c:v>0</c:v>
                </c:pt>
                <c:pt idx="10">
                  <c:v>1</c:v>
                </c:pt>
                <c:pt idx="11">
                  <c:v>0</c:v>
                </c:pt>
                <c:pt idx="12">
                  <c:v>0</c:v>
                </c:pt>
                <c:pt idx="13">
                  <c:v>2</c:v>
                </c:pt>
                <c:pt idx="14">
                  <c:v>1</c:v>
                </c:pt>
                <c:pt idx="15">
                  <c:v>1</c:v>
                </c:pt>
                <c:pt idx="16">
                  <c:v>0</c:v>
                </c:pt>
                <c:pt idx="17">
                  <c:v>0</c:v>
                </c:pt>
                <c:pt idx="18">
                  <c:v>0</c:v>
                </c:pt>
                <c:pt idx="19">
                  <c:v>0</c:v>
                </c:pt>
                <c:pt idx="20">
                  <c:v>0</c:v>
                </c:pt>
                <c:pt idx="21">
                  <c:v>0</c:v>
                </c:pt>
                <c:pt idx="22">
                  <c:v>0</c:v>
                </c:pt>
                <c:pt idx="23">
                  <c:v>0</c:v>
                </c:pt>
                <c:pt idx="24">
                  <c:v>0</c:v>
                </c:pt>
                <c:pt idx="25">
                  <c:v>1</c:v>
                </c:pt>
                <c:pt idx="26">
                  <c:v>0</c:v>
                </c:pt>
                <c:pt idx="27">
                  <c:v>0</c:v>
                </c:pt>
                <c:pt idx="28">
                  <c:v>0</c:v>
                </c:pt>
                <c:pt idx="29">
                  <c:v>0</c:v>
                </c:pt>
                <c:pt idx="30">
                  <c:v>0</c:v>
                </c:pt>
                <c:pt idx="31">
                  <c:v>1</c:v>
                </c:pt>
                <c:pt idx="32">
                  <c:v>0</c:v>
                </c:pt>
                <c:pt idx="33">
                  <c:v>1</c:v>
                </c:pt>
                <c:pt idx="34">
                  <c:v>0</c:v>
                </c:pt>
                <c:pt idx="35">
                  <c:v>1</c:v>
                </c:pt>
                <c:pt idx="36">
                  <c:v>0</c:v>
                </c:pt>
                <c:pt idx="37">
                  <c:v>1</c:v>
                </c:pt>
                <c:pt idx="38">
                  <c:v>0</c:v>
                </c:pt>
                <c:pt idx="39">
                  <c:v>2</c:v>
                </c:pt>
                <c:pt idx="40">
                  <c:v>0</c:v>
                </c:pt>
                <c:pt idx="41">
                  <c:v>0</c:v>
                </c:pt>
                <c:pt idx="42">
                  <c:v>0</c:v>
                </c:pt>
              </c:numCache>
            </c:numRef>
          </c:val>
          <c:smooth val="0"/>
        </c:ser>
        <c:ser>
          <c:idx val="50"/>
          <c:order val="50"/>
          <c:tx>
            <c:strRef>
              <c:f>'stats par genre'!$A$52</c:f>
              <c:strCache>
                <c:ptCount val="1"/>
                <c:pt idx="0">
                  <c:v>RPG – hack and slash</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genre'!$B$52:$AR$52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1</c:v>
                </c:pt>
                <c:pt idx="24">
                  <c:v>1</c:v>
                </c:pt>
                <c:pt idx="25">
                  <c:v>0</c:v>
                </c:pt>
                <c:pt idx="26">
                  <c:v>1</c:v>
                </c:pt>
                <c:pt idx="27">
                  <c:v>2</c:v>
                </c:pt>
                <c:pt idx="28">
                  <c:v>0</c:v>
                </c:pt>
                <c:pt idx="29">
                  <c:v>0</c:v>
                </c:pt>
                <c:pt idx="30">
                  <c:v>0</c:v>
                </c:pt>
                <c:pt idx="31">
                  <c:v>1</c:v>
                </c:pt>
                <c:pt idx="32">
                  <c:v>0</c:v>
                </c:pt>
                <c:pt idx="33">
                  <c:v>1</c:v>
                </c:pt>
                <c:pt idx="34">
                  <c:v>2</c:v>
                </c:pt>
                <c:pt idx="35">
                  <c:v>2</c:v>
                </c:pt>
                <c:pt idx="36">
                  <c:v>2</c:v>
                </c:pt>
                <c:pt idx="37">
                  <c:v>5</c:v>
                </c:pt>
                <c:pt idx="38">
                  <c:v>1</c:v>
                </c:pt>
                <c:pt idx="39">
                  <c:v>3</c:v>
                </c:pt>
                <c:pt idx="40">
                  <c:v>2</c:v>
                </c:pt>
                <c:pt idx="41">
                  <c:v>0</c:v>
                </c:pt>
                <c:pt idx="42">
                  <c:v>0</c:v>
                </c:pt>
              </c:numCache>
            </c:numRef>
          </c:val>
          <c:smooth val="0"/>
        </c:ser>
        <c:ser>
          <c:idx val="51"/>
          <c:order val="51"/>
          <c:tx>
            <c:strRef>
              <c:f>'stats par genre'!$A$53</c:f>
              <c:strCache>
                <c:ptCount val="1"/>
                <c:pt idx="0">
                  <c:v>RPG – JRPG</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genre'!$B$53:$AR$53</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2</c:v>
                </c:pt>
                <c:pt idx="12">
                  <c:v>1</c:v>
                </c:pt>
                <c:pt idx="13">
                  <c:v>2</c:v>
                </c:pt>
                <c:pt idx="14">
                  <c:v>2</c:v>
                </c:pt>
                <c:pt idx="15">
                  <c:v>1</c:v>
                </c:pt>
                <c:pt idx="16">
                  <c:v>3</c:v>
                </c:pt>
                <c:pt idx="17">
                  <c:v>2</c:v>
                </c:pt>
                <c:pt idx="18">
                  <c:v>1</c:v>
                </c:pt>
                <c:pt idx="19">
                  <c:v>3</c:v>
                </c:pt>
                <c:pt idx="20">
                  <c:v>2</c:v>
                </c:pt>
                <c:pt idx="21">
                  <c:v>5</c:v>
                </c:pt>
                <c:pt idx="22">
                  <c:v>4</c:v>
                </c:pt>
                <c:pt idx="23">
                  <c:v>2</c:v>
                </c:pt>
                <c:pt idx="24">
                  <c:v>2</c:v>
                </c:pt>
                <c:pt idx="25">
                  <c:v>6</c:v>
                </c:pt>
                <c:pt idx="26">
                  <c:v>6</c:v>
                </c:pt>
                <c:pt idx="27">
                  <c:v>7</c:v>
                </c:pt>
                <c:pt idx="28">
                  <c:v>4</c:v>
                </c:pt>
                <c:pt idx="29">
                  <c:v>7</c:v>
                </c:pt>
                <c:pt idx="30">
                  <c:v>7</c:v>
                </c:pt>
                <c:pt idx="31">
                  <c:v>4</c:v>
                </c:pt>
                <c:pt idx="32">
                  <c:v>8</c:v>
                </c:pt>
                <c:pt idx="33">
                  <c:v>6</c:v>
                </c:pt>
                <c:pt idx="34">
                  <c:v>6</c:v>
                </c:pt>
                <c:pt idx="35">
                  <c:v>4</c:v>
                </c:pt>
                <c:pt idx="36">
                  <c:v>9</c:v>
                </c:pt>
                <c:pt idx="37">
                  <c:v>5</c:v>
                </c:pt>
                <c:pt idx="38">
                  <c:v>6</c:v>
                </c:pt>
                <c:pt idx="39">
                  <c:v>8</c:v>
                </c:pt>
                <c:pt idx="40">
                  <c:v>5</c:v>
                </c:pt>
                <c:pt idx="41">
                  <c:v>3</c:v>
                </c:pt>
                <c:pt idx="42">
                  <c:v>0</c:v>
                </c:pt>
              </c:numCache>
            </c:numRef>
          </c:val>
          <c:smooth val="0"/>
        </c:ser>
        <c:ser>
          <c:idx val="52"/>
          <c:order val="52"/>
          <c:tx>
            <c:strRef>
              <c:f>'stats par genre'!$A$54</c:f>
              <c:strCache>
                <c:ptCount val="1"/>
                <c:pt idx="0">
                  <c:v>RPG – MMORPG</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genre'!$B$54:$AR$54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c:v>
                </c:pt>
                <c:pt idx="33">
                  <c:v>0</c:v>
                </c:pt>
                <c:pt idx="34">
                  <c:v>0</c:v>
                </c:pt>
                <c:pt idx="35">
                  <c:v>0</c:v>
                </c:pt>
                <c:pt idx="36">
                  <c:v>0</c:v>
                </c:pt>
                <c:pt idx="37">
                  <c:v>0</c:v>
                </c:pt>
                <c:pt idx="38">
                  <c:v>0</c:v>
                </c:pt>
                <c:pt idx="39">
                  <c:v>0</c:v>
                </c:pt>
                <c:pt idx="40">
                  <c:v>0</c:v>
                </c:pt>
                <c:pt idx="41">
                  <c:v>0</c:v>
                </c:pt>
                <c:pt idx="42">
                  <c:v>0</c:v>
                </c:pt>
              </c:numCache>
            </c:numRef>
          </c:val>
          <c:smooth val="0"/>
        </c:ser>
        <c:ser>
          <c:idx val="53"/>
          <c:order val="53"/>
          <c:tx>
            <c:strRef>
              <c:f>'stats par genre'!$A$55</c:f>
              <c:strCache>
                <c:ptCount val="1"/>
                <c:pt idx="0">
                  <c:v>Sport – arcade</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genre'!$B$55:$AR$55</c:f>
              <c:numCache>
                <c:formatCode>General</c:formatCode>
                <c:ptCount val="43"/>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1</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c:v>
                </c:pt>
                <c:pt idx="37">
                  <c:v>1</c:v>
                </c:pt>
                <c:pt idx="38">
                  <c:v>1</c:v>
                </c:pt>
                <c:pt idx="39">
                  <c:v>0</c:v>
                </c:pt>
                <c:pt idx="40">
                  <c:v>0</c:v>
                </c:pt>
                <c:pt idx="41">
                  <c:v>1</c:v>
                </c:pt>
                <c:pt idx="42">
                  <c:v>0</c:v>
                </c:pt>
              </c:numCache>
            </c:numRef>
          </c:val>
          <c:smooth val="0"/>
        </c:ser>
        <c:ser>
          <c:idx val="54"/>
          <c:order val="54"/>
          <c:tx>
            <c:strRef>
              <c:f>'stats par genre'!$A$56</c:f>
              <c:strCache>
                <c:ptCount val="1"/>
                <c:pt idx="0">
                  <c:v>Sport – baseball</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genre'!$B$56:$AR$56</c:f>
              <c:numCache>
                <c:formatCode>General</c:formatCode>
                <c:ptCount val="43"/>
                <c:pt idx="0">
                  <c:v>0</c:v>
                </c:pt>
                <c:pt idx="1">
                  <c:v>0</c:v>
                </c:pt>
                <c:pt idx="2">
                  <c:v>0</c:v>
                </c:pt>
                <c:pt idx="3">
                  <c:v>0</c:v>
                </c:pt>
                <c:pt idx="4">
                  <c:v>0</c:v>
                </c:pt>
                <c:pt idx="5">
                  <c:v>0</c:v>
                </c:pt>
                <c:pt idx="6">
                  <c:v>0</c:v>
                </c:pt>
                <c:pt idx="7">
                  <c:v>0</c:v>
                </c:pt>
                <c:pt idx="8">
                  <c:v>0</c:v>
                </c:pt>
                <c:pt idx="9">
                  <c:v>1</c:v>
                </c:pt>
                <c:pt idx="10">
                  <c:v>1</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c:v>
                </c:pt>
                <c:pt idx="36">
                  <c:v>0</c:v>
                </c:pt>
                <c:pt idx="37">
                  <c:v>1</c:v>
                </c:pt>
                <c:pt idx="38">
                  <c:v>0</c:v>
                </c:pt>
                <c:pt idx="39">
                  <c:v>0</c:v>
                </c:pt>
                <c:pt idx="40">
                  <c:v>0</c:v>
                </c:pt>
                <c:pt idx="41">
                  <c:v>0</c:v>
                </c:pt>
                <c:pt idx="42">
                  <c:v>0</c:v>
                </c:pt>
              </c:numCache>
            </c:numRef>
          </c:val>
          <c:smooth val="0"/>
        </c:ser>
        <c:ser>
          <c:idx val="55"/>
          <c:order val="55"/>
          <c:tx>
            <c:strRef>
              <c:f>'stats par genre'!$A$57</c:f>
              <c:strCache>
                <c:ptCount val="1"/>
                <c:pt idx="0">
                  <c:v>Sport – basket</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genre'!$B$57:$AR$57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1</c:v>
                </c:pt>
                <c:pt idx="25">
                  <c:v>0</c:v>
                </c:pt>
                <c:pt idx="26">
                  <c:v>1</c:v>
                </c:pt>
                <c:pt idx="27">
                  <c:v>0</c:v>
                </c:pt>
                <c:pt idx="28">
                  <c:v>0</c:v>
                </c:pt>
                <c:pt idx="29">
                  <c:v>2</c:v>
                </c:pt>
                <c:pt idx="30">
                  <c:v>0</c:v>
                </c:pt>
                <c:pt idx="31">
                  <c:v>0</c:v>
                </c:pt>
                <c:pt idx="32">
                  <c:v>0</c:v>
                </c:pt>
                <c:pt idx="33">
                  <c:v>1</c:v>
                </c:pt>
                <c:pt idx="34">
                  <c:v>0</c:v>
                </c:pt>
                <c:pt idx="35">
                  <c:v>0</c:v>
                </c:pt>
                <c:pt idx="36">
                  <c:v>0</c:v>
                </c:pt>
                <c:pt idx="37">
                  <c:v>1</c:v>
                </c:pt>
                <c:pt idx="38">
                  <c:v>0</c:v>
                </c:pt>
                <c:pt idx="39">
                  <c:v>0</c:v>
                </c:pt>
                <c:pt idx="40">
                  <c:v>0</c:v>
                </c:pt>
                <c:pt idx="41">
                  <c:v>0</c:v>
                </c:pt>
                <c:pt idx="42">
                  <c:v>0</c:v>
                </c:pt>
              </c:numCache>
            </c:numRef>
          </c:val>
          <c:smooth val="0"/>
        </c:ser>
        <c:ser>
          <c:idx val="56"/>
          <c:order val="56"/>
          <c:tx>
            <c:strRef>
              <c:f>'stats par genre'!$A$58</c:f>
              <c:strCache>
                <c:ptCount val="1"/>
                <c:pt idx="0">
                  <c:v>Sport – football</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genre'!$B$58:$AR$58</c:f>
              <c:numCache>
                <c:formatCode>General</c:formatCode>
                <c:ptCount val="43"/>
                <c:pt idx="0">
                  <c:v>0</c:v>
                </c:pt>
                <c:pt idx="1">
                  <c:v>0</c:v>
                </c:pt>
                <c:pt idx="2">
                  <c:v>0</c:v>
                </c:pt>
                <c:pt idx="3">
                  <c:v>0</c:v>
                </c:pt>
                <c:pt idx="4">
                  <c:v>0</c:v>
                </c:pt>
                <c:pt idx="5">
                  <c:v>0</c:v>
                </c:pt>
                <c:pt idx="6">
                  <c:v>0</c:v>
                </c:pt>
                <c:pt idx="7">
                  <c:v>0</c:v>
                </c:pt>
                <c:pt idx="8">
                  <c:v>0</c:v>
                </c:pt>
                <c:pt idx="9">
                  <c:v>0</c:v>
                </c:pt>
                <c:pt idx="10">
                  <c:v>4</c:v>
                </c:pt>
                <c:pt idx="11">
                  <c:v>0</c:v>
                </c:pt>
                <c:pt idx="12">
                  <c:v>2</c:v>
                </c:pt>
                <c:pt idx="13">
                  <c:v>2</c:v>
                </c:pt>
                <c:pt idx="14">
                  <c:v>1</c:v>
                </c:pt>
                <c:pt idx="15">
                  <c:v>1</c:v>
                </c:pt>
                <c:pt idx="16">
                  <c:v>1</c:v>
                </c:pt>
                <c:pt idx="17">
                  <c:v>0</c:v>
                </c:pt>
                <c:pt idx="18">
                  <c:v>1</c:v>
                </c:pt>
                <c:pt idx="19">
                  <c:v>1</c:v>
                </c:pt>
                <c:pt idx="20">
                  <c:v>0</c:v>
                </c:pt>
                <c:pt idx="21">
                  <c:v>1</c:v>
                </c:pt>
                <c:pt idx="22">
                  <c:v>1</c:v>
                </c:pt>
                <c:pt idx="23">
                  <c:v>0</c:v>
                </c:pt>
                <c:pt idx="24">
                  <c:v>0</c:v>
                </c:pt>
                <c:pt idx="25">
                  <c:v>1</c:v>
                </c:pt>
                <c:pt idx="26">
                  <c:v>1</c:v>
                </c:pt>
                <c:pt idx="27">
                  <c:v>0</c:v>
                </c:pt>
                <c:pt idx="28">
                  <c:v>0</c:v>
                </c:pt>
                <c:pt idx="29">
                  <c:v>2</c:v>
                </c:pt>
                <c:pt idx="30">
                  <c:v>0</c:v>
                </c:pt>
                <c:pt idx="31">
                  <c:v>3</c:v>
                </c:pt>
                <c:pt idx="32">
                  <c:v>1</c:v>
                </c:pt>
                <c:pt idx="33">
                  <c:v>0</c:v>
                </c:pt>
                <c:pt idx="34">
                  <c:v>1</c:v>
                </c:pt>
                <c:pt idx="35">
                  <c:v>3</c:v>
                </c:pt>
                <c:pt idx="36">
                  <c:v>0</c:v>
                </c:pt>
                <c:pt idx="37">
                  <c:v>0</c:v>
                </c:pt>
                <c:pt idx="38">
                  <c:v>0</c:v>
                </c:pt>
                <c:pt idx="39">
                  <c:v>1</c:v>
                </c:pt>
                <c:pt idx="40">
                  <c:v>0</c:v>
                </c:pt>
                <c:pt idx="41">
                  <c:v>1</c:v>
                </c:pt>
                <c:pt idx="42">
                  <c:v>0</c:v>
                </c:pt>
              </c:numCache>
            </c:numRef>
          </c:val>
          <c:smooth val="0"/>
        </c:ser>
        <c:ser>
          <c:idx val="57"/>
          <c:order val="57"/>
          <c:tx>
            <c:strRef>
              <c:f>'stats par genre'!$A$59</c:f>
              <c:strCache>
                <c:ptCount val="1"/>
                <c:pt idx="0">
                  <c:v>Sport – golf</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genre'!$B$59:$AR$59</c:f>
              <c:numCache>
                <c:formatCode>General</c:formatCode>
                <c:ptCount val="43"/>
                <c:pt idx="0">
                  <c:v>0</c:v>
                </c:pt>
                <c:pt idx="1">
                  <c:v>0</c:v>
                </c:pt>
                <c:pt idx="2">
                  <c:v>0</c:v>
                </c:pt>
                <c:pt idx="3">
                  <c:v>0</c:v>
                </c:pt>
                <c:pt idx="4">
                  <c:v>0</c:v>
                </c:pt>
                <c:pt idx="5">
                  <c:v>0</c:v>
                </c:pt>
                <c:pt idx="6">
                  <c:v>0</c:v>
                </c:pt>
                <c:pt idx="7">
                  <c:v>0</c:v>
                </c:pt>
                <c:pt idx="8">
                  <c:v>0</c:v>
                </c:pt>
                <c:pt idx="9">
                  <c:v>1</c:v>
                </c:pt>
                <c:pt idx="10">
                  <c:v>0</c:v>
                </c:pt>
                <c:pt idx="11">
                  <c:v>0</c:v>
                </c:pt>
                <c:pt idx="12">
                  <c:v>0</c:v>
                </c:pt>
                <c:pt idx="13">
                  <c:v>1</c:v>
                </c:pt>
                <c:pt idx="14">
                  <c:v>0</c:v>
                </c:pt>
                <c:pt idx="15">
                  <c:v>0</c:v>
                </c:pt>
                <c:pt idx="16">
                  <c:v>0</c:v>
                </c:pt>
                <c:pt idx="17">
                  <c:v>1</c:v>
                </c:pt>
                <c:pt idx="18">
                  <c:v>0</c:v>
                </c:pt>
                <c:pt idx="19">
                  <c:v>0</c:v>
                </c:pt>
                <c:pt idx="20">
                  <c:v>0</c:v>
                </c:pt>
                <c:pt idx="21">
                  <c:v>0</c:v>
                </c:pt>
                <c:pt idx="22">
                  <c:v>0</c:v>
                </c:pt>
                <c:pt idx="23">
                  <c:v>0</c:v>
                </c:pt>
                <c:pt idx="24">
                  <c:v>2</c:v>
                </c:pt>
                <c:pt idx="25">
                  <c:v>0</c:v>
                </c:pt>
                <c:pt idx="26">
                  <c:v>0</c:v>
                </c:pt>
                <c:pt idx="27">
                  <c:v>2</c:v>
                </c:pt>
                <c:pt idx="28">
                  <c:v>0</c:v>
                </c:pt>
                <c:pt idx="29">
                  <c:v>0</c:v>
                </c:pt>
                <c:pt idx="30">
                  <c:v>0</c:v>
                </c:pt>
                <c:pt idx="31">
                  <c:v>1</c:v>
                </c:pt>
                <c:pt idx="32">
                  <c:v>0</c:v>
                </c:pt>
                <c:pt idx="33">
                  <c:v>1</c:v>
                </c:pt>
                <c:pt idx="34">
                  <c:v>0</c:v>
                </c:pt>
                <c:pt idx="35">
                  <c:v>0</c:v>
                </c:pt>
                <c:pt idx="36">
                  <c:v>1</c:v>
                </c:pt>
                <c:pt idx="37">
                  <c:v>1</c:v>
                </c:pt>
                <c:pt idx="38">
                  <c:v>0</c:v>
                </c:pt>
                <c:pt idx="39">
                  <c:v>0</c:v>
                </c:pt>
                <c:pt idx="40">
                  <c:v>2</c:v>
                </c:pt>
                <c:pt idx="41">
                  <c:v>0</c:v>
                </c:pt>
                <c:pt idx="42">
                  <c:v>0</c:v>
                </c:pt>
              </c:numCache>
            </c:numRef>
          </c:val>
          <c:smooth val="0"/>
        </c:ser>
        <c:ser>
          <c:idx val="58"/>
          <c:order val="58"/>
          <c:tx>
            <c:strRef>
              <c:f>'stats par genre'!$A$60</c:f>
              <c:strCache>
                <c:ptCount val="1"/>
                <c:pt idx="0">
                  <c:v>Sport – hockey</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genre'!$B$60:$AR$60</c:f>
              <c:numCache>
                <c:formatCode>General</c:formatCode>
                <c:ptCount val="43"/>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c:v>
                </c:pt>
                <c:pt idx="33">
                  <c:v>0</c:v>
                </c:pt>
                <c:pt idx="34">
                  <c:v>0</c:v>
                </c:pt>
                <c:pt idx="35">
                  <c:v>0</c:v>
                </c:pt>
                <c:pt idx="36">
                  <c:v>1</c:v>
                </c:pt>
                <c:pt idx="37">
                  <c:v>0</c:v>
                </c:pt>
                <c:pt idx="38">
                  <c:v>0</c:v>
                </c:pt>
                <c:pt idx="39">
                  <c:v>0</c:v>
                </c:pt>
                <c:pt idx="40">
                  <c:v>1</c:v>
                </c:pt>
                <c:pt idx="41">
                  <c:v>0</c:v>
                </c:pt>
                <c:pt idx="42">
                  <c:v>0</c:v>
                </c:pt>
              </c:numCache>
            </c:numRef>
          </c:val>
          <c:smooth val="0"/>
        </c:ser>
        <c:ser>
          <c:idx val="59"/>
          <c:order val="59"/>
          <c:tx>
            <c:strRef>
              <c:f>'stats par genre'!$A$61</c:f>
              <c:strCache>
                <c:ptCount val="1"/>
                <c:pt idx="0">
                  <c:v>Sport – multi</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genre'!$B$61:$AR$61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c:v>
                </c:pt>
                <c:pt idx="37">
                  <c:v>0</c:v>
                </c:pt>
                <c:pt idx="38">
                  <c:v>1</c:v>
                </c:pt>
                <c:pt idx="39">
                  <c:v>0</c:v>
                </c:pt>
                <c:pt idx="40">
                  <c:v>0</c:v>
                </c:pt>
                <c:pt idx="41">
                  <c:v>1</c:v>
                </c:pt>
                <c:pt idx="42">
                  <c:v>0</c:v>
                </c:pt>
              </c:numCache>
            </c:numRef>
          </c:val>
          <c:smooth val="0"/>
        </c:ser>
        <c:ser>
          <c:idx val="60"/>
          <c:order val="60"/>
          <c:tx>
            <c:strRef>
              <c:f>'stats par genre'!$A$62</c:f>
              <c:strCache>
                <c:ptCount val="1"/>
                <c:pt idx="0">
                  <c:v>Sport – skate</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genre'!$B$62:$AR$62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c:v>
                </c:pt>
                <c:pt idx="20">
                  <c:v>1</c:v>
                </c:pt>
                <c:pt idx="21">
                  <c:v>1</c:v>
                </c:pt>
                <c:pt idx="22">
                  <c:v>0</c:v>
                </c:pt>
                <c:pt idx="23">
                  <c:v>0</c:v>
                </c:pt>
                <c:pt idx="24">
                  <c:v>0</c:v>
                </c:pt>
                <c:pt idx="25">
                  <c:v>0</c:v>
                </c:pt>
                <c:pt idx="26">
                  <c:v>0</c:v>
                </c:pt>
                <c:pt idx="27">
                  <c:v>0</c:v>
                </c:pt>
                <c:pt idx="28">
                  <c:v>0</c:v>
                </c:pt>
                <c:pt idx="29">
                  <c:v>1</c:v>
                </c:pt>
                <c:pt idx="30">
                  <c:v>0</c:v>
                </c:pt>
                <c:pt idx="31">
                  <c:v>0</c:v>
                </c:pt>
                <c:pt idx="32">
                  <c:v>0</c:v>
                </c:pt>
                <c:pt idx="33">
                  <c:v>0</c:v>
                </c:pt>
                <c:pt idx="34">
                  <c:v>0</c:v>
                </c:pt>
                <c:pt idx="35">
                  <c:v>1</c:v>
                </c:pt>
                <c:pt idx="36">
                  <c:v>0</c:v>
                </c:pt>
                <c:pt idx="37">
                  <c:v>0</c:v>
                </c:pt>
                <c:pt idx="38">
                  <c:v>0</c:v>
                </c:pt>
                <c:pt idx="39">
                  <c:v>1</c:v>
                </c:pt>
                <c:pt idx="40">
                  <c:v>0</c:v>
                </c:pt>
                <c:pt idx="41">
                  <c:v>0</c:v>
                </c:pt>
                <c:pt idx="42">
                  <c:v>0</c:v>
                </c:pt>
              </c:numCache>
            </c:numRef>
          </c:val>
          <c:smooth val="0"/>
        </c:ser>
        <c:ser>
          <c:idx val="61"/>
          <c:order val="61"/>
          <c:tx>
            <c:strRef>
              <c:f>'stats par genre'!$A$63</c:f>
              <c:strCache>
                <c:ptCount val="1"/>
                <c:pt idx="0">
                  <c:v>Sport – ski</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genre'!$B$63:$AR$63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2</c:v>
                </c:pt>
                <c:pt idx="25">
                  <c:v>0</c:v>
                </c:pt>
                <c:pt idx="26">
                  <c:v>0</c:v>
                </c:pt>
                <c:pt idx="27">
                  <c:v>0</c:v>
                </c:pt>
                <c:pt idx="28">
                  <c:v>0</c:v>
                </c:pt>
                <c:pt idx="29">
                  <c:v>0</c:v>
                </c:pt>
                <c:pt idx="30">
                  <c:v>0</c:v>
                </c:pt>
                <c:pt idx="31">
                  <c:v>1</c:v>
                </c:pt>
                <c:pt idx="32">
                  <c:v>0</c:v>
                </c:pt>
                <c:pt idx="33">
                  <c:v>0</c:v>
                </c:pt>
                <c:pt idx="34">
                  <c:v>0</c:v>
                </c:pt>
                <c:pt idx="35">
                  <c:v>0</c:v>
                </c:pt>
                <c:pt idx="36">
                  <c:v>0</c:v>
                </c:pt>
                <c:pt idx="37">
                  <c:v>0</c:v>
                </c:pt>
                <c:pt idx="38">
                  <c:v>0</c:v>
                </c:pt>
                <c:pt idx="39">
                  <c:v>0</c:v>
                </c:pt>
                <c:pt idx="40">
                  <c:v>0</c:v>
                </c:pt>
                <c:pt idx="41">
                  <c:v>0</c:v>
                </c:pt>
                <c:pt idx="42">
                  <c:v>0</c:v>
                </c:pt>
              </c:numCache>
            </c:numRef>
          </c:val>
          <c:smooth val="0"/>
        </c:ser>
        <c:ser>
          <c:idx val="62"/>
          <c:order val="62"/>
          <c:tx>
            <c:strRef>
              <c:f>'stats par genre'!$A$64</c:f>
              <c:strCache>
                <c:ptCount val="1"/>
                <c:pt idx="0">
                  <c:v>Sport – tennis</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genre'!$B$64:$AR$64</c:f>
              <c:numCache>
                <c:formatCode>General</c:formatCode>
                <c:ptCount val="43"/>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1</c:v>
                </c:pt>
                <c:pt idx="15">
                  <c:v>0</c:v>
                </c:pt>
                <c:pt idx="16">
                  <c:v>0</c:v>
                </c:pt>
                <c:pt idx="17">
                  <c:v>0</c:v>
                </c:pt>
                <c:pt idx="18">
                  <c:v>1</c:v>
                </c:pt>
                <c:pt idx="19">
                  <c:v>0</c:v>
                </c:pt>
                <c:pt idx="20">
                  <c:v>2</c:v>
                </c:pt>
                <c:pt idx="21">
                  <c:v>0</c:v>
                </c:pt>
                <c:pt idx="22">
                  <c:v>0</c:v>
                </c:pt>
                <c:pt idx="23">
                  <c:v>0</c:v>
                </c:pt>
                <c:pt idx="24">
                  <c:v>2</c:v>
                </c:pt>
                <c:pt idx="25">
                  <c:v>0</c:v>
                </c:pt>
                <c:pt idx="26">
                  <c:v>2</c:v>
                </c:pt>
                <c:pt idx="27">
                  <c:v>1</c:v>
                </c:pt>
                <c:pt idx="28">
                  <c:v>2</c:v>
                </c:pt>
                <c:pt idx="29">
                  <c:v>1</c:v>
                </c:pt>
                <c:pt idx="30">
                  <c:v>1</c:v>
                </c:pt>
                <c:pt idx="31">
                  <c:v>3</c:v>
                </c:pt>
                <c:pt idx="32">
                  <c:v>0</c:v>
                </c:pt>
                <c:pt idx="33">
                  <c:v>0</c:v>
                </c:pt>
                <c:pt idx="34">
                  <c:v>1</c:v>
                </c:pt>
                <c:pt idx="35">
                  <c:v>0</c:v>
                </c:pt>
                <c:pt idx="36">
                  <c:v>0</c:v>
                </c:pt>
                <c:pt idx="37">
                  <c:v>1</c:v>
                </c:pt>
                <c:pt idx="38">
                  <c:v>0</c:v>
                </c:pt>
                <c:pt idx="39">
                  <c:v>0</c:v>
                </c:pt>
                <c:pt idx="40">
                  <c:v>0</c:v>
                </c:pt>
                <c:pt idx="41">
                  <c:v>0</c:v>
                </c:pt>
                <c:pt idx="42">
                  <c:v>0</c:v>
                </c:pt>
              </c:numCache>
            </c:numRef>
          </c:val>
          <c:smooth val="0"/>
        </c:ser>
        <c:ser>
          <c:idx val="63"/>
          <c:order val="63"/>
          <c:tx>
            <c:strRef>
              <c:f>'stats par genre'!$A$65</c:f>
              <c:strCache>
                <c:ptCount val="1"/>
                <c:pt idx="0">
                  <c:v>Vol – simulateur</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genre'!$B$1:$AR$1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genre'!$B$65:$AR$65</c:f>
              <c:numCache>
                <c:formatCode>General</c:formatCode>
                <c:ptCount val="43"/>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c:v>
                </c:pt>
                <c:pt idx="31">
                  <c:v>0</c:v>
                </c:pt>
                <c:pt idx="32">
                  <c:v>0</c:v>
                </c:pt>
                <c:pt idx="33">
                  <c:v>0</c:v>
                </c:pt>
                <c:pt idx="34">
                  <c:v>0</c:v>
                </c:pt>
                <c:pt idx="35">
                  <c:v>1</c:v>
                </c:pt>
                <c:pt idx="36">
                  <c:v>0</c:v>
                </c:pt>
                <c:pt idx="37">
                  <c:v>0</c:v>
                </c:pt>
                <c:pt idx="38">
                  <c:v>1</c:v>
                </c:pt>
                <c:pt idx="39">
                  <c:v>0</c:v>
                </c:pt>
                <c:pt idx="40">
                  <c:v>1</c:v>
                </c:pt>
                <c:pt idx="41">
                  <c:v>0</c:v>
                </c:pt>
                <c:pt idx="42">
                  <c:v>0</c:v>
                </c:pt>
              </c:numCache>
            </c:numRef>
          </c:val>
          <c:smooth val="0"/>
        </c:ser>
        <c:hiLowLines>
          <c:spPr>
            <a:ln w="0">
              <a:noFill/>
            </a:ln>
          </c:spPr>
        </c:hiLowLines>
        <c:marker val="0"/>
        <c:axId val="79698634"/>
        <c:axId val="88044296"/>
      </c:lineChart>
      <c:catAx>
        <c:axId val="79698634"/>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88044296"/>
        <c:crosses val="autoZero"/>
        <c:auto val="1"/>
        <c:lblAlgn val="ctr"/>
        <c:lblOffset val="100"/>
        <c:noMultiLvlLbl val="0"/>
      </c:catAx>
      <c:valAx>
        <c:axId val="88044296"/>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79698634"/>
        <c:crosses val="autoZero"/>
        <c:crossBetween val="midCat"/>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Nombre total de jeux physiques achetés par machine</a:t>
            </a:r>
          </a:p>
        </c:rich>
      </c:tx>
      <c:overlay val="0"/>
      <c:spPr>
        <a:noFill/>
        <a:ln w="0">
          <a:noFill/>
        </a:ln>
      </c:spPr>
    </c:title>
    <c:autoTitleDeleted val="0"/>
    <c:plotArea>
      <c:layout>
        <c:manualLayout>
          <c:layoutTarget val="inner"/>
          <c:xMode val="edge"/>
          <c:yMode val="edge"/>
          <c:x val="0.107584571073587"/>
          <c:y val="0.0586918676946033"/>
          <c:w val="0.801528585681746"/>
          <c:h val="0.800760294169894"/>
        </c:manualLayout>
      </c:layout>
      <c:barChart>
        <c:barDir val="col"/>
        <c:grouping val="clustered"/>
        <c:varyColors val="0"/>
        <c:ser>
          <c:idx val="0"/>
          <c:order val="0"/>
          <c:tx>
            <c:strRef>
              <c:f>'stats par machine'!$H$1</c:f>
              <c:strCache>
                <c:ptCount val="1"/>
                <c:pt idx="0">
                  <c:v>1984</c:v>
                </c:pt>
              </c:strCache>
            </c:strRef>
          </c:tx>
          <c:spPr>
            <a:solidFill>
              <a:srgbClr val="004586"/>
            </a:solidFill>
            <a:ln w="0">
              <a:noFill/>
            </a:ln>
          </c:spPr>
          <c:invertIfNegative val="0"/>
          <c:dLbls>
            <c:txPr>
              <a:bodyPr wrap="none"/>
              <a:lstStyle/>
              <a:p>
                <a:pPr>
                  <a:defRPr b="0" sz="1000" spc="-1" strike="noStrike">
                    <a:latin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machine'!$A$2:$A$62</c:f>
              <c:strCache>
                <c:ptCount val="61"/>
                <c:pt idx="0">
                  <c:v>Master system</c:v>
                </c:pt>
                <c:pt idx="1">
                  <c:v>megadrive</c:v>
                </c:pt>
                <c:pt idx="2">
                  <c:v>mega-CD</c:v>
                </c:pt>
                <c:pt idx="3">
                  <c:v>32X</c:v>
                </c:pt>
                <c:pt idx="4">
                  <c:v>Saturn</c:v>
                </c:pt>
                <c:pt idx="5">
                  <c:v>Dreamcast</c:v>
                </c:pt>
                <c:pt idx="6">
                  <c:v>Game Gear</c:v>
                </c:pt>
                <c:pt idx="7">
                  <c:v>Total Sega</c:v>
                </c:pt>
                <c:pt idx="8">
                  <c:v>playstation 1</c:v>
                </c:pt>
                <c:pt idx="9">
                  <c:v>playstation 2</c:v>
                </c:pt>
                <c:pt idx="10">
                  <c:v>playstation 3</c:v>
                </c:pt>
                <c:pt idx="11">
                  <c:v>playstation 4</c:v>
                </c:pt>
                <c:pt idx="12">
                  <c:v>playstation 5</c:v>
                </c:pt>
                <c:pt idx="13">
                  <c:v>PSP</c:v>
                </c:pt>
                <c:pt idx="14">
                  <c:v>PS vita</c:v>
                </c:pt>
                <c:pt idx="15">
                  <c:v>Total Sony</c:v>
                </c:pt>
                <c:pt idx="16">
                  <c:v>NES</c:v>
                </c:pt>
                <c:pt idx="17">
                  <c:v>SNES</c:v>
                </c:pt>
                <c:pt idx="18">
                  <c:v>Virtual Boy</c:v>
                </c:pt>
                <c:pt idx="19">
                  <c:v>Nintendo64</c:v>
                </c:pt>
                <c:pt idx="20">
                  <c:v>Gamecube</c:v>
                </c:pt>
                <c:pt idx="21">
                  <c:v>Wii</c:v>
                </c:pt>
                <c:pt idx="22">
                  <c:v>Wii U</c:v>
                </c:pt>
                <c:pt idx="23">
                  <c:v>Switch</c:v>
                </c:pt>
                <c:pt idx="24">
                  <c:v>GB</c:v>
                </c:pt>
                <c:pt idx="25">
                  <c:v>GBC</c:v>
                </c:pt>
                <c:pt idx="26">
                  <c:v>GBA</c:v>
                </c:pt>
                <c:pt idx="27">
                  <c:v>DS</c:v>
                </c:pt>
                <c:pt idx="28">
                  <c:v>3DS</c:v>
                </c:pt>
                <c:pt idx="29">
                  <c:v>New 3DS</c:v>
                </c:pt>
                <c:pt idx="30">
                  <c:v>Total Nintendo</c:v>
                </c:pt>
                <c:pt idx="31">
                  <c:v>Xbox</c:v>
                </c:pt>
                <c:pt idx="32">
                  <c:v>Xbox 360</c:v>
                </c:pt>
                <c:pt idx="33">
                  <c:v>Xbox one</c:v>
                </c:pt>
                <c:pt idx="34">
                  <c:v>Xbox series</c:v>
                </c:pt>
                <c:pt idx="35">
                  <c:v>Total Microsoft</c:v>
                </c:pt>
                <c:pt idx="36">
                  <c:v>NeoGeo pocket/color</c:v>
                </c:pt>
                <c:pt idx="37">
                  <c:v>NeoGeoX</c:v>
                </c:pt>
                <c:pt idx="38">
                  <c:v>NeoGeoCD</c:v>
                </c:pt>
                <c:pt idx="39">
                  <c:v>Total SNK</c:v>
                </c:pt>
                <c:pt idx="40">
                  <c:v>Atari2600</c:v>
                </c:pt>
                <c:pt idx="41">
                  <c:v>Atari7800</c:v>
                </c:pt>
                <c:pt idx="42">
                  <c:v>Atari ST</c:v>
                </c:pt>
                <c:pt idx="43">
                  <c:v>Atari Jaguar</c:v>
                </c:pt>
                <c:pt idx="44">
                  <c:v>Atari JaguarCD</c:v>
                </c:pt>
                <c:pt idx="45">
                  <c:v>Total Atari</c:v>
                </c:pt>
                <c:pt idx="46">
                  <c:v>PC Engine</c:v>
                </c:pt>
                <c:pt idx="47">
                  <c:v>Pc Engine CD</c:v>
                </c:pt>
                <c:pt idx="48">
                  <c:v>Pc-fx</c:v>
                </c:pt>
                <c:pt idx="49">
                  <c:v>Total Nec</c:v>
                </c:pt>
                <c:pt idx="50">
                  <c:v>Commodore64</c:v>
                </c:pt>
                <c:pt idx="51">
                  <c:v>Amiga</c:v>
                </c:pt>
                <c:pt idx="52">
                  <c:v>Amiga CD 32</c:v>
                </c:pt>
                <c:pt idx="53">
                  <c:v>Total Commodore</c:v>
                </c:pt>
                <c:pt idx="54">
                  <c:v>ZX Spectrum</c:v>
                </c:pt>
                <c:pt idx="55">
                  <c:v>MSX</c:v>
                </c:pt>
                <c:pt idx="56">
                  <c:v>Wonderswan C</c:v>
                </c:pt>
                <c:pt idx="57">
                  <c:v>3DO</c:v>
                </c:pt>
                <c:pt idx="58">
                  <c:v>CDI</c:v>
                </c:pt>
                <c:pt idx="59">
                  <c:v>Evercade</c:v>
                </c:pt>
                <c:pt idx="60">
                  <c:v>PC</c:v>
                </c:pt>
              </c:strCache>
            </c:strRef>
          </c:cat>
          <c:val>
            <c:numRef>
              <c:f>'stats par machine'!$AW$2:$AW$62</c:f>
              <c:numCache>
                <c:formatCode>General</c:formatCode>
                <c:ptCount val="61"/>
                <c:pt idx="0">
                  <c:v>28</c:v>
                </c:pt>
                <c:pt idx="1">
                  <c:v>107</c:v>
                </c:pt>
                <c:pt idx="2">
                  <c:v>14</c:v>
                </c:pt>
                <c:pt idx="3">
                  <c:v>2</c:v>
                </c:pt>
                <c:pt idx="4">
                  <c:v>59</c:v>
                </c:pt>
                <c:pt idx="5">
                  <c:v>39</c:v>
                </c:pt>
                <c:pt idx="6">
                  <c:v>30</c:v>
                </c:pt>
                <c:pt idx="7">
                  <c:v>279</c:v>
                </c:pt>
                <c:pt idx="8">
                  <c:v>122</c:v>
                </c:pt>
                <c:pt idx="9">
                  <c:v>130</c:v>
                </c:pt>
                <c:pt idx="10">
                  <c:v>183</c:v>
                </c:pt>
                <c:pt idx="11">
                  <c:v>516</c:v>
                </c:pt>
                <c:pt idx="12">
                  <c:v>7</c:v>
                </c:pt>
                <c:pt idx="13">
                  <c:v>83</c:v>
                </c:pt>
                <c:pt idx="14">
                  <c:v>68</c:v>
                </c:pt>
                <c:pt idx="15">
                  <c:v>1109</c:v>
                </c:pt>
                <c:pt idx="16">
                  <c:v>53</c:v>
                </c:pt>
                <c:pt idx="17">
                  <c:v>72</c:v>
                </c:pt>
                <c:pt idx="18">
                  <c:v>6</c:v>
                </c:pt>
                <c:pt idx="19">
                  <c:v>13</c:v>
                </c:pt>
                <c:pt idx="20">
                  <c:v>27</c:v>
                </c:pt>
                <c:pt idx="21">
                  <c:v>89</c:v>
                </c:pt>
                <c:pt idx="22">
                  <c:v>35</c:v>
                </c:pt>
                <c:pt idx="23">
                  <c:v>420</c:v>
                </c:pt>
                <c:pt idx="24">
                  <c:v>55</c:v>
                </c:pt>
                <c:pt idx="25">
                  <c:v>14</c:v>
                </c:pt>
                <c:pt idx="26">
                  <c:v>100</c:v>
                </c:pt>
                <c:pt idx="27">
                  <c:v>178</c:v>
                </c:pt>
                <c:pt idx="28">
                  <c:v>109</c:v>
                </c:pt>
                <c:pt idx="29">
                  <c:v>1</c:v>
                </c:pt>
                <c:pt idx="30">
                  <c:v>1172</c:v>
                </c:pt>
                <c:pt idx="31">
                  <c:v>18</c:v>
                </c:pt>
                <c:pt idx="32">
                  <c:v>27</c:v>
                </c:pt>
                <c:pt idx="33">
                  <c:v>17</c:v>
                </c:pt>
                <c:pt idx="34">
                  <c:v>2</c:v>
                </c:pt>
                <c:pt idx="35">
                  <c:v>62</c:v>
                </c:pt>
                <c:pt idx="36">
                  <c:v>11</c:v>
                </c:pt>
                <c:pt idx="37">
                  <c:v>2</c:v>
                </c:pt>
                <c:pt idx="38">
                  <c:v>6</c:v>
                </c:pt>
                <c:pt idx="39">
                  <c:v>19</c:v>
                </c:pt>
                <c:pt idx="40">
                  <c:v>15</c:v>
                </c:pt>
                <c:pt idx="41">
                  <c:v>1</c:v>
                </c:pt>
                <c:pt idx="42">
                  <c:v>5</c:v>
                </c:pt>
                <c:pt idx="43">
                  <c:v>5</c:v>
                </c:pt>
                <c:pt idx="44">
                  <c:v>1</c:v>
                </c:pt>
                <c:pt idx="45">
                  <c:v>27</c:v>
                </c:pt>
                <c:pt idx="46">
                  <c:v>23</c:v>
                </c:pt>
                <c:pt idx="47">
                  <c:v>38</c:v>
                </c:pt>
                <c:pt idx="48">
                  <c:v>1</c:v>
                </c:pt>
                <c:pt idx="49">
                  <c:v>62</c:v>
                </c:pt>
                <c:pt idx="50">
                  <c:v>8</c:v>
                </c:pt>
                <c:pt idx="51">
                  <c:v>7</c:v>
                </c:pt>
                <c:pt idx="52">
                  <c:v>5</c:v>
                </c:pt>
                <c:pt idx="53">
                  <c:v>20</c:v>
                </c:pt>
                <c:pt idx="54">
                  <c:v>3</c:v>
                </c:pt>
                <c:pt idx="55">
                  <c:v>1</c:v>
                </c:pt>
                <c:pt idx="56">
                  <c:v>1</c:v>
                </c:pt>
                <c:pt idx="57">
                  <c:v>5</c:v>
                </c:pt>
                <c:pt idx="58">
                  <c:v>2</c:v>
                </c:pt>
                <c:pt idx="59">
                  <c:v>22</c:v>
                </c:pt>
                <c:pt idx="60">
                  <c:v>87</c:v>
                </c:pt>
              </c:numCache>
            </c:numRef>
          </c:val>
        </c:ser>
        <c:gapWidth val="100"/>
        <c:overlap val="0"/>
        <c:axId val="50664061"/>
        <c:axId val="84089246"/>
      </c:barChart>
      <c:catAx>
        <c:axId val="50664061"/>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4089246"/>
        <c:crosses val="autoZero"/>
        <c:auto val="1"/>
        <c:lblAlgn val="ctr"/>
        <c:lblOffset val="100"/>
        <c:noMultiLvlLbl val="0"/>
      </c:catAx>
      <c:valAx>
        <c:axId val="84089246"/>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50664061"/>
        <c:crosses val="autoZero"/>
        <c:crossBetween val="between"/>
      </c:valAx>
      <c:spPr>
        <a:noFill/>
        <a:ln w="0">
          <a:solidFill>
            <a:srgbClr val="b3b3b3"/>
          </a:solidFill>
        </a:ln>
      </c:spPr>
    </c:plotArea>
    <c:legend>
      <c:legendPos val="r"/>
      <c:layout>
        <c:manualLayout>
          <c:xMode val="edge"/>
          <c:yMode val="edge"/>
          <c:x val="0.94761067245444"/>
          <c:y val="0.441802472604664"/>
        </c:manualLayout>
      </c:layout>
      <c:overlay val="0"/>
      <c:spPr>
        <a:noFill/>
        <a:ln w="0">
          <a:noFill/>
        </a:ln>
      </c:spPr>
      <c:txPr>
        <a:bodyPr/>
        <a:lstStyle/>
        <a:p>
          <a:pPr>
            <a:defRPr b="0" sz="1000" spc="-1" strike="noStrike">
              <a:latin typeface="Arial"/>
            </a:defRPr>
          </a:pPr>
        </a:p>
      </c:txPr>
    </c:legend>
    <c:plotVisOnly val="1"/>
    <c:dispBlanksAs val="gap"/>
  </c:chart>
  <c:spPr>
    <a:solidFill>
      <a:srgbClr val="ffffff"/>
    </a:solidFill>
    <a:ln w="9360">
      <a:noFill/>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defRPr>
            </a:pPr>
            <a:r>
              <a:rPr b="0" sz="1300" spc="-1" strike="noStrike">
                <a:solidFill>
                  <a:srgbClr val="000000"/>
                </a:solidFill>
                <a:latin typeface="Arial"/>
              </a:rPr>
              <a:t>Nombre total de jeux coup de coeur par machine</a:t>
            </a:r>
          </a:p>
        </c:rich>
      </c:tx>
      <c:overlay val="0"/>
      <c:spPr>
        <a:noFill/>
        <a:ln w="0">
          <a:noFill/>
        </a:ln>
      </c:spPr>
    </c:title>
    <c:autoTitleDeleted val="0"/>
    <c:plotArea>
      <c:layout>
        <c:manualLayout>
          <c:layoutTarget val="inner"/>
          <c:xMode val="edge"/>
          <c:yMode val="edge"/>
          <c:x val="0.107626947198058"/>
          <c:y val="0.0587583572110793"/>
          <c:w val="0.800404612583451"/>
          <c:h val="0.799503342884432"/>
        </c:manualLayout>
      </c:layout>
      <c:barChart>
        <c:barDir val="col"/>
        <c:grouping val="clustered"/>
        <c:varyColors val="0"/>
        <c:ser>
          <c:idx val="0"/>
          <c:order val="0"/>
          <c:tx>
            <c:strRef>
              <c:f>'stats par machine'!$AX$2</c:f>
              <c:strCache>
                <c:ptCount val="1"/>
                <c:pt idx="0">
                  <c:v>1</c:v>
                </c:pt>
              </c:strCache>
            </c:strRef>
          </c:tx>
          <c:spPr>
            <a:solidFill>
              <a:srgbClr val="004586"/>
            </a:solidFill>
            <a:ln w="0">
              <a:noFill/>
            </a:ln>
          </c:spPr>
          <c:invertIfNegative val="0"/>
          <c:dLbls>
            <c:txPr>
              <a:bodyPr wrap="none"/>
              <a:lstStyle/>
              <a:p>
                <a:pPr>
                  <a:defRPr b="0" sz="1000" spc="-1" strike="noStrike">
                    <a:latin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machine'!$A$3:$A$62</c:f>
              <c:strCache>
                <c:ptCount val="60"/>
                <c:pt idx="0">
                  <c:v>megadrive</c:v>
                </c:pt>
                <c:pt idx="1">
                  <c:v>mega-CD</c:v>
                </c:pt>
                <c:pt idx="2">
                  <c:v>32X</c:v>
                </c:pt>
                <c:pt idx="3">
                  <c:v>Saturn</c:v>
                </c:pt>
                <c:pt idx="4">
                  <c:v>Dreamcast</c:v>
                </c:pt>
                <c:pt idx="5">
                  <c:v>Game Gear</c:v>
                </c:pt>
                <c:pt idx="6">
                  <c:v>Total Sega</c:v>
                </c:pt>
                <c:pt idx="7">
                  <c:v>playstation 1</c:v>
                </c:pt>
                <c:pt idx="8">
                  <c:v>playstation 2</c:v>
                </c:pt>
                <c:pt idx="9">
                  <c:v>playstation 3</c:v>
                </c:pt>
                <c:pt idx="10">
                  <c:v>playstation 4</c:v>
                </c:pt>
                <c:pt idx="11">
                  <c:v>playstation 5</c:v>
                </c:pt>
                <c:pt idx="12">
                  <c:v>PSP</c:v>
                </c:pt>
                <c:pt idx="13">
                  <c:v>PS vita</c:v>
                </c:pt>
                <c:pt idx="14">
                  <c:v>Total Sony</c:v>
                </c:pt>
                <c:pt idx="15">
                  <c:v>NES</c:v>
                </c:pt>
                <c:pt idx="16">
                  <c:v>SNES</c:v>
                </c:pt>
                <c:pt idx="17">
                  <c:v>Virtual Boy</c:v>
                </c:pt>
                <c:pt idx="18">
                  <c:v>Nintendo64</c:v>
                </c:pt>
                <c:pt idx="19">
                  <c:v>Gamecube</c:v>
                </c:pt>
                <c:pt idx="20">
                  <c:v>Wii</c:v>
                </c:pt>
                <c:pt idx="21">
                  <c:v>Wii U</c:v>
                </c:pt>
                <c:pt idx="22">
                  <c:v>Switch</c:v>
                </c:pt>
                <c:pt idx="23">
                  <c:v>GB</c:v>
                </c:pt>
                <c:pt idx="24">
                  <c:v>GBC</c:v>
                </c:pt>
                <c:pt idx="25">
                  <c:v>GBA</c:v>
                </c:pt>
                <c:pt idx="26">
                  <c:v>DS</c:v>
                </c:pt>
                <c:pt idx="27">
                  <c:v>3DS</c:v>
                </c:pt>
                <c:pt idx="28">
                  <c:v>New 3DS</c:v>
                </c:pt>
                <c:pt idx="29">
                  <c:v>Total Nintendo</c:v>
                </c:pt>
                <c:pt idx="30">
                  <c:v>Xbox</c:v>
                </c:pt>
                <c:pt idx="31">
                  <c:v>Xbox 360</c:v>
                </c:pt>
                <c:pt idx="32">
                  <c:v>Xbox one</c:v>
                </c:pt>
                <c:pt idx="33">
                  <c:v>Xbox series</c:v>
                </c:pt>
                <c:pt idx="34">
                  <c:v>Total Microsoft</c:v>
                </c:pt>
                <c:pt idx="35">
                  <c:v>NeoGeo pocket/color</c:v>
                </c:pt>
                <c:pt idx="36">
                  <c:v>NeoGeoX</c:v>
                </c:pt>
                <c:pt idx="37">
                  <c:v>NeoGeoCD</c:v>
                </c:pt>
                <c:pt idx="38">
                  <c:v>Total SNK</c:v>
                </c:pt>
                <c:pt idx="39">
                  <c:v>Atari2600</c:v>
                </c:pt>
                <c:pt idx="40">
                  <c:v>Atari7800</c:v>
                </c:pt>
                <c:pt idx="41">
                  <c:v>Atari ST</c:v>
                </c:pt>
                <c:pt idx="42">
                  <c:v>Atari Jaguar</c:v>
                </c:pt>
                <c:pt idx="43">
                  <c:v>Atari JaguarCD</c:v>
                </c:pt>
                <c:pt idx="44">
                  <c:v>Total Atari</c:v>
                </c:pt>
                <c:pt idx="45">
                  <c:v>PC Engine</c:v>
                </c:pt>
                <c:pt idx="46">
                  <c:v>Pc Engine CD</c:v>
                </c:pt>
                <c:pt idx="47">
                  <c:v>Pc-fx</c:v>
                </c:pt>
                <c:pt idx="48">
                  <c:v>Total Nec</c:v>
                </c:pt>
                <c:pt idx="49">
                  <c:v>Commodore64</c:v>
                </c:pt>
                <c:pt idx="50">
                  <c:v>Amiga</c:v>
                </c:pt>
                <c:pt idx="51">
                  <c:v>Amiga CD 32</c:v>
                </c:pt>
                <c:pt idx="52">
                  <c:v>Total Commodore</c:v>
                </c:pt>
                <c:pt idx="53">
                  <c:v>ZX Spectrum</c:v>
                </c:pt>
                <c:pt idx="54">
                  <c:v>MSX</c:v>
                </c:pt>
                <c:pt idx="55">
                  <c:v>Wonderswan C</c:v>
                </c:pt>
                <c:pt idx="56">
                  <c:v>3DO</c:v>
                </c:pt>
                <c:pt idx="57">
                  <c:v>CDI</c:v>
                </c:pt>
                <c:pt idx="58">
                  <c:v>Evercade</c:v>
                </c:pt>
                <c:pt idx="59">
                  <c:v>PC</c:v>
                </c:pt>
              </c:strCache>
            </c:strRef>
          </c:cat>
          <c:val>
            <c:numRef>
              <c:f>'stats par machine'!$AX$3:$AX$62</c:f>
              <c:numCache>
                <c:formatCode>General</c:formatCode>
                <c:ptCount val="60"/>
                <c:pt idx="0">
                  <c:v>17</c:v>
                </c:pt>
                <c:pt idx="1">
                  <c:v>1</c:v>
                </c:pt>
                <c:pt idx="2">
                  <c:v>0</c:v>
                </c:pt>
                <c:pt idx="3">
                  <c:v>9</c:v>
                </c:pt>
                <c:pt idx="4">
                  <c:v>3</c:v>
                </c:pt>
                <c:pt idx="5">
                  <c:v>0</c:v>
                </c:pt>
                <c:pt idx="6">
                  <c:v>31</c:v>
                </c:pt>
                <c:pt idx="7">
                  <c:v>7</c:v>
                </c:pt>
                <c:pt idx="8">
                  <c:v>6</c:v>
                </c:pt>
                <c:pt idx="9">
                  <c:v>2</c:v>
                </c:pt>
                <c:pt idx="10">
                  <c:v>18</c:v>
                </c:pt>
                <c:pt idx="11">
                  <c:v>0</c:v>
                </c:pt>
                <c:pt idx="12">
                  <c:v>0</c:v>
                </c:pt>
                <c:pt idx="13">
                  <c:v>2</c:v>
                </c:pt>
                <c:pt idx="14">
                  <c:v>35</c:v>
                </c:pt>
                <c:pt idx="15">
                  <c:v>3</c:v>
                </c:pt>
                <c:pt idx="16">
                  <c:v>3</c:v>
                </c:pt>
                <c:pt idx="17">
                  <c:v>0</c:v>
                </c:pt>
                <c:pt idx="18">
                  <c:v>4</c:v>
                </c:pt>
                <c:pt idx="19">
                  <c:v>3</c:v>
                </c:pt>
                <c:pt idx="20">
                  <c:v>11</c:v>
                </c:pt>
                <c:pt idx="21">
                  <c:v>0</c:v>
                </c:pt>
                <c:pt idx="22">
                  <c:v>11</c:v>
                </c:pt>
                <c:pt idx="23">
                  <c:v>6</c:v>
                </c:pt>
                <c:pt idx="24">
                  <c:v>0</c:v>
                </c:pt>
                <c:pt idx="25">
                  <c:v>4</c:v>
                </c:pt>
                <c:pt idx="26">
                  <c:v>15</c:v>
                </c:pt>
                <c:pt idx="27">
                  <c:v>4</c:v>
                </c:pt>
                <c:pt idx="28">
                  <c:v>0</c:v>
                </c:pt>
                <c:pt idx="29">
                  <c:v>64</c:v>
                </c:pt>
                <c:pt idx="30">
                  <c:v>1</c:v>
                </c:pt>
                <c:pt idx="31">
                  <c:v>0</c:v>
                </c:pt>
                <c:pt idx="32">
                  <c:v>0</c:v>
                </c:pt>
                <c:pt idx="33">
                  <c:v>0</c:v>
                </c:pt>
                <c:pt idx="34">
                  <c:v>1</c:v>
                </c:pt>
                <c:pt idx="35">
                  <c:v>0</c:v>
                </c:pt>
                <c:pt idx="36">
                  <c:v>0</c:v>
                </c:pt>
                <c:pt idx="37">
                  <c:v>0</c:v>
                </c:pt>
                <c:pt idx="38">
                  <c:v>0</c:v>
                </c:pt>
                <c:pt idx="39">
                  <c:v>0</c:v>
                </c:pt>
                <c:pt idx="40">
                  <c:v>0</c:v>
                </c:pt>
                <c:pt idx="41">
                  <c:v>2</c:v>
                </c:pt>
                <c:pt idx="42">
                  <c:v>0</c:v>
                </c:pt>
                <c:pt idx="43">
                  <c:v>0</c:v>
                </c:pt>
                <c:pt idx="44">
                  <c:v>2</c:v>
                </c:pt>
                <c:pt idx="45">
                  <c:v>0</c:v>
                </c:pt>
                <c:pt idx="46">
                  <c:v>0</c:v>
                </c:pt>
                <c:pt idx="47">
                  <c:v>1</c:v>
                </c:pt>
                <c:pt idx="48">
                  <c:v>1</c:v>
                </c:pt>
                <c:pt idx="49">
                  <c:v>0</c:v>
                </c:pt>
                <c:pt idx="50">
                  <c:v>1</c:v>
                </c:pt>
                <c:pt idx="51">
                  <c:v>1</c:v>
                </c:pt>
                <c:pt idx="52">
                  <c:v>2</c:v>
                </c:pt>
                <c:pt idx="53">
                  <c:v>0</c:v>
                </c:pt>
                <c:pt idx="54">
                  <c:v>0</c:v>
                </c:pt>
                <c:pt idx="55">
                  <c:v>0</c:v>
                </c:pt>
                <c:pt idx="56">
                  <c:v>0</c:v>
                </c:pt>
                <c:pt idx="57">
                  <c:v>0</c:v>
                </c:pt>
                <c:pt idx="58">
                  <c:v>0</c:v>
                </c:pt>
                <c:pt idx="59">
                  <c:v>7</c:v>
                </c:pt>
              </c:numCache>
            </c:numRef>
          </c:val>
        </c:ser>
        <c:gapWidth val="100"/>
        <c:overlap val="0"/>
        <c:axId val="97163743"/>
        <c:axId val="8220179"/>
      </c:barChart>
      <c:catAx>
        <c:axId val="97163743"/>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8220179"/>
        <c:crosses val="autoZero"/>
        <c:auto val="1"/>
        <c:lblAlgn val="ctr"/>
        <c:lblOffset val="100"/>
        <c:noMultiLvlLbl val="0"/>
      </c:catAx>
      <c:valAx>
        <c:axId val="8220179"/>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7163743"/>
        <c:crosses val="autoZero"/>
        <c:crossBetween val="between"/>
      </c:valAx>
      <c:spPr>
        <a:noFill/>
        <a:ln w="0">
          <a:solidFill>
            <a:srgbClr val="b3b3b3"/>
          </a:solidFill>
        </a:ln>
      </c:spPr>
    </c:plotArea>
    <c:legend>
      <c:legendPos val="r"/>
      <c:layout>
        <c:manualLayout>
          <c:xMode val="edge"/>
          <c:yMode val="edge"/>
          <c:x val="0.947764043814692"/>
          <c:y val="0.441735849056604"/>
        </c:manualLayout>
      </c:layout>
      <c:overlay val="0"/>
      <c:spPr>
        <a:noFill/>
        <a:ln w="0">
          <a:noFill/>
        </a:ln>
      </c:spPr>
      <c:txPr>
        <a:bodyPr/>
        <a:lstStyle/>
        <a:p>
          <a:pPr>
            <a:defRPr b="0" sz="1000" spc="-1" strike="noStrike">
              <a:latin typeface="Arial"/>
            </a:defRPr>
          </a:pPr>
        </a:p>
      </c:txPr>
    </c:legend>
    <c:plotVisOnly val="1"/>
    <c:dispBlanksAs val="gap"/>
  </c:chart>
  <c:spPr>
    <a:solidFill>
      <a:srgbClr val="ffffff"/>
    </a:solidFill>
    <a:ln w="9360">
      <a:noFill/>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scatterChart>
        <c:scatterStyle val="line"/>
        <c:varyColors val="0"/>
        <c:ser>
          <c:idx val="0"/>
          <c:order val="0"/>
          <c:tx>
            <c:strRef>
              <c:f>'stats par machine'!$A$2</c:f>
              <c:strCache>
                <c:ptCount val="1"/>
                <c:pt idx="0">
                  <c:v>Master system</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machine'!$E$2:$AV$2</c:f>
              <c:numCache>
                <c:formatCode>General</c:formatCode>
                <c:ptCount val="44"/>
                <c:pt idx="0">
                  <c:v>0</c:v>
                </c:pt>
                <c:pt idx="1">
                  <c:v>0</c:v>
                </c:pt>
                <c:pt idx="2">
                  <c:v>0</c:v>
                </c:pt>
                <c:pt idx="3">
                  <c:v>0</c:v>
                </c:pt>
                <c:pt idx="4">
                  <c:v>0</c:v>
                </c:pt>
                <c:pt idx="5">
                  <c:v>5</c:v>
                </c:pt>
                <c:pt idx="6">
                  <c:v>2</c:v>
                </c:pt>
                <c:pt idx="7">
                  <c:v>2</c:v>
                </c:pt>
                <c:pt idx="8">
                  <c:v>2</c:v>
                </c:pt>
                <c:pt idx="9">
                  <c:v>4</c:v>
                </c:pt>
                <c:pt idx="10">
                  <c:v>8</c:v>
                </c:pt>
                <c:pt idx="11">
                  <c:v>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1"/>
          <c:order val="1"/>
          <c:tx>
            <c:strRef>
              <c:f>'stats par machine'!$A$3</c:f>
              <c:strCache>
                <c:ptCount val="1"/>
                <c:pt idx="0">
                  <c:v>megadrive</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machine'!$E$3:$AV$3</c:f>
              <c:numCache>
                <c:formatCode>General</c:formatCode>
                <c:ptCount val="44"/>
                <c:pt idx="0">
                  <c:v>0</c:v>
                </c:pt>
                <c:pt idx="1">
                  <c:v>0</c:v>
                </c:pt>
                <c:pt idx="2">
                  <c:v>0</c:v>
                </c:pt>
                <c:pt idx="3">
                  <c:v>0</c:v>
                </c:pt>
                <c:pt idx="4">
                  <c:v>0</c:v>
                </c:pt>
                <c:pt idx="5">
                  <c:v>0</c:v>
                </c:pt>
                <c:pt idx="6">
                  <c:v>0</c:v>
                </c:pt>
                <c:pt idx="7">
                  <c:v>0</c:v>
                </c:pt>
                <c:pt idx="8">
                  <c:v>0</c:v>
                </c:pt>
                <c:pt idx="9">
                  <c:v>6</c:v>
                </c:pt>
                <c:pt idx="10">
                  <c:v>8</c:v>
                </c:pt>
                <c:pt idx="11">
                  <c:v>21</c:v>
                </c:pt>
                <c:pt idx="12">
                  <c:v>35</c:v>
                </c:pt>
                <c:pt idx="13">
                  <c:v>24</c:v>
                </c:pt>
                <c:pt idx="14">
                  <c:v>10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c:v>
                </c:pt>
                <c:pt idx="38">
                  <c:v>0</c:v>
                </c:pt>
                <c:pt idx="39">
                  <c:v>0</c:v>
                </c:pt>
                <c:pt idx="40">
                  <c:v>0</c:v>
                </c:pt>
                <c:pt idx="41">
                  <c:v>0</c:v>
                </c:pt>
                <c:pt idx="42">
                  <c:v>0</c:v>
                </c:pt>
                <c:pt idx="43">
                  <c:v>0</c:v>
                </c:pt>
              </c:numCache>
            </c:numRef>
          </c:yVal>
          <c:smooth val="0"/>
        </c:ser>
        <c:ser>
          <c:idx val="2"/>
          <c:order val="2"/>
          <c:tx>
            <c:strRef>
              <c:f>'stats par machine'!$A$4</c:f>
              <c:strCache>
                <c:ptCount val="1"/>
                <c:pt idx="0">
                  <c:v>mega-CD</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machine'!$E$4:$AV$4</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4</c:v>
                </c:pt>
                <c:pt idx="12">
                  <c:v>7</c:v>
                </c:pt>
                <c:pt idx="13">
                  <c:v>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3"/>
          <c:order val="3"/>
          <c:tx>
            <c:strRef>
              <c:f>'stats par machine'!$A$5</c:f>
              <c:strCache>
                <c:ptCount val="1"/>
                <c:pt idx="0">
                  <c:v>32X</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machine'!$E$5:$AV$5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4"/>
          <c:order val="4"/>
          <c:tx>
            <c:strRef>
              <c:f>'stats par machine'!$A$6</c:f>
              <c:strCache>
                <c:ptCount val="1"/>
                <c:pt idx="0">
                  <c:v>Saturn</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machine'!$E$6:$AV$6</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17</c:v>
                </c:pt>
                <c:pt idx="15">
                  <c:v>24</c:v>
                </c:pt>
                <c:pt idx="16">
                  <c:v>12</c:v>
                </c:pt>
                <c:pt idx="17">
                  <c:v>4</c:v>
                </c:pt>
                <c:pt idx="18">
                  <c:v>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5"/>
          <c:order val="5"/>
          <c:tx>
            <c:strRef>
              <c:f>'stats par machine'!$A$7</c:f>
              <c:strCache>
                <c:ptCount val="1"/>
                <c:pt idx="0">
                  <c:v>Dreamcast</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machine'!$E$7:$AV$7</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c:v>
                </c:pt>
                <c:pt idx="19">
                  <c:v>17</c:v>
                </c:pt>
                <c:pt idx="20">
                  <c:v>9</c:v>
                </c:pt>
                <c:pt idx="21">
                  <c:v>0</c:v>
                </c:pt>
                <c:pt idx="22">
                  <c:v>0</c:v>
                </c:pt>
                <c:pt idx="23">
                  <c:v>0</c:v>
                </c:pt>
                <c:pt idx="24">
                  <c:v>0</c:v>
                </c:pt>
                <c:pt idx="25">
                  <c:v>0</c:v>
                </c:pt>
                <c:pt idx="26">
                  <c:v>0</c:v>
                </c:pt>
                <c:pt idx="27">
                  <c:v>0</c:v>
                </c:pt>
                <c:pt idx="28">
                  <c:v>0</c:v>
                </c:pt>
                <c:pt idx="29">
                  <c:v>0</c:v>
                </c:pt>
                <c:pt idx="30">
                  <c:v>0</c:v>
                </c:pt>
                <c:pt idx="31">
                  <c:v>0</c:v>
                </c:pt>
                <c:pt idx="32">
                  <c:v>1</c:v>
                </c:pt>
                <c:pt idx="33">
                  <c:v>0</c:v>
                </c:pt>
                <c:pt idx="34">
                  <c:v>0</c:v>
                </c:pt>
                <c:pt idx="35">
                  <c:v>0</c:v>
                </c:pt>
                <c:pt idx="36">
                  <c:v>3</c:v>
                </c:pt>
                <c:pt idx="37">
                  <c:v>0</c:v>
                </c:pt>
                <c:pt idx="38">
                  <c:v>2</c:v>
                </c:pt>
                <c:pt idx="39">
                  <c:v>0</c:v>
                </c:pt>
                <c:pt idx="40">
                  <c:v>0</c:v>
                </c:pt>
                <c:pt idx="41">
                  <c:v>0</c:v>
                </c:pt>
                <c:pt idx="42">
                  <c:v>0</c:v>
                </c:pt>
                <c:pt idx="43">
                  <c:v>0</c:v>
                </c:pt>
              </c:numCache>
            </c:numRef>
          </c:yVal>
          <c:smooth val="0"/>
        </c:ser>
        <c:ser>
          <c:idx val="6"/>
          <c:order val="6"/>
          <c:tx>
            <c:strRef>
              <c:f>'stats par machine'!$A$8</c:f>
              <c:strCache>
                <c:ptCount val="1"/>
                <c:pt idx="0">
                  <c:v>Game Gear</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machine'!$E$8:$AV$8</c:f>
              <c:numCache>
                <c:formatCode>General</c:formatCode>
                <c:ptCount val="44"/>
                <c:pt idx="0">
                  <c:v>0</c:v>
                </c:pt>
                <c:pt idx="1">
                  <c:v>0</c:v>
                </c:pt>
                <c:pt idx="2">
                  <c:v>0</c:v>
                </c:pt>
                <c:pt idx="3">
                  <c:v>0</c:v>
                </c:pt>
                <c:pt idx="4">
                  <c:v>0</c:v>
                </c:pt>
                <c:pt idx="5">
                  <c:v>0</c:v>
                </c:pt>
                <c:pt idx="6">
                  <c:v>0</c:v>
                </c:pt>
                <c:pt idx="7">
                  <c:v>0</c:v>
                </c:pt>
                <c:pt idx="8">
                  <c:v>1</c:v>
                </c:pt>
                <c:pt idx="9">
                  <c:v>1</c:v>
                </c:pt>
                <c:pt idx="10">
                  <c:v>11</c:v>
                </c:pt>
                <c:pt idx="11">
                  <c:v>4</c:v>
                </c:pt>
                <c:pt idx="12">
                  <c:v>1</c:v>
                </c:pt>
                <c:pt idx="13">
                  <c:v>5</c:v>
                </c:pt>
                <c:pt idx="14">
                  <c:v>5</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7"/>
          <c:order val="7"/>
          <c:tx>
            <c:strRef>
              <c:f>'stats par machine'!$A$9</c:f>
              <c:strCache>
                <c:ptCount val="1"/>
                <c:pt idx="0">
                  <c:v>Total Sega</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machine'!$E$9:$AV$9</c:f>
              <c:numCache>
                <c:formatCode>General</c:formatCode>
                <c:ptCount val="44"/>
                <c:pt idx="0">
                  <c:v>0</c:v>
                </c:pt>
                <c:pt idx="1">
                  <c:v>0</c:v>
                </c:pt>
                <c:pt idx="2">
                  <c:v>0</c:v>
                </c:pt>
                <c:pt idx="3">
                  <c:v>0</c:v>
                </c:pt>
                <c:pt idx="4">
                  <c:v>0</c:v>
                </c:pt>
                <c:pt idx="5">
                  <c:v>5</c:v>
                </c:pt>
                <c:pt idx="6">
                  <c:v>2</c:v>
                </c:pt>
                <c:pt idx="7">
                  <c:v>2</c:v>
                </c:pt>
                <c:pt idx="8">
                  <c:v>3</c:v>
                </c:pt>
                <c:pt idx="9">
                  <c:v>11</c:v>
                </c:pt>
                <c:pt idx="10">
                  <c:v>27</c:v>
                </c:pt>
                <c:pt idx="11">
                  <c:v>34</c:v>
                </c:pt>
                <c:pt idx="12">
                  <c:v>43</c:v>
                </c:pt>
                <c:pt idx="13">
                  <c:v>35</c:v>
                </c:pt>
                <c:pt idx="14">
                  <c:v>32</c:v>
                </c:pt>
                <c:pt idx="15">
                  <c:v>28</c:v>
                </c:pt>
                <c:pt idx="16">
                  <c:v>12</c:v>
                </c:pt>
                <c:pt idx="17">
                  <c:v>4</c:v>
                </c:pt>
                <c:pt idx="18">
                  <c:v>8</c:v>
                </c:pt>
                <c:pt idx="19">
                  <c:v>17</c:v>
                </c:pt>
                <c:pt idx="20">
                  <c:v>9</c:v>
                </c:pt>
                <c:pt idx="21">
                  <c:v>0</c:v>
                </c:pt>
                <c:pt idx="22">
                  <c:v>0</c:v>
                </c:pt>
                <c:pt idx="23">
                  <c:v>0</c:v>
                </c:pt>
                <c:pt idx="24">
                  <c:v>0</c:v>
                </c:pt>
                <c:pt idx="25">
                  <c:v>0</c:v>
                </c:pt>
                <c:pt idx="26">
                  <c:v>0</c:v>
                </c:pt>
                <c:pt idx="27">
                  <c:v>0</c:v>
                </c:pt>
                <c:pt idx="28">
                  <c:v>0</c:v>
                </c:pt>
                <c:pt idx="29">
                  <c:v>0</c:v>
                </c:pt>
                <c:pt idx="30">
                  <c:v>0</c:v>
                </c:pt>
                <c:pt idx="31">
                  <c:v>0</c:v>
                </c:pt>
                <c:pt idx="32">
                  <c:v>1</c:v>
                </c:pt>
                <c:pt idx="33">
                  <c:v>0</c:v>
                </c:pt>
                <c:pt idx="34">
                  <c:v>0</c:v>
                </c:pt>
                <c:pt idx="35">
                  <c:v>0</c:v>
                </c:pt>
                <c:pt idx="36">
                  <c:v>3</c:v>
                </c:pt>
                <c:pt idx="37">
                  <c:v>1</c:v>
                </c:pt>
                <c:pt idx="38">
                  <c:v>2</c:v>
                </c:pt>
                <c:pt idx="39">
                  <c:v>0</c:v>
                </c:pt>
                <c:pt idx="40">
                  <c:v>0</c:v>
                </c:pt>
                <c:pt idx="41">
                  <c:v>0</c:v>
                </c:pt>
                <c:pt idx="42">
                  <c:v>0</c:v>
                </c:pt>
                <c:pt idx="43">
                  <c:v>0</c:v>
                </c:pt>
              </c:numCache>
            </c:numRef>
          </c:yVal>
          <c:smooth val="0"/>
        </c:ser>
        <c:ser>
          <c:idx val="8"/>
          <c:order val="8"/>
          <c:tx>
            <c:strRef>
              <c:f>'stats par machine'!$A$10</c:f>
              <c:strCache>
                <c:ptCount val="1"/>
                <c:pt idx="0">
                  <c:v>playstation 1</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machine'!$E$10:$AV$10</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11</c:v>
                </c:pt>
                <c:pt idx="15">
                  <c:v>18</c:v>
                </c:pt>
                <c:pt idx="16">
                  <c:v>31</c:v>
                </c:pt>
                <c:pt idx="17">
                  <c:v>20</c:v>
                </c:pt>
                <c:pt idx="18">
                  <c:v>18</c:v>
                </c:pt>
                <c:pt idx="19">
                  <c:v>17</c:v>
                </c:pt>
                <c:pt idx="20">
                  <c:v>4</c:v>
                </c:pt>
                <c:pt idx="21">
                  <c:v>1</c:v>
                </c:pt>
                <c:pt idx="22">
                  <c:v>0</c:v>
                </c:pt>
                <c:pt idx="23">
                  <c:v>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9"/>
          <c:order val="9"/>
          <c:tx>
            <c:strRef>
              <c:f>'stats par machine'!$A$11</c:f>
              <c:strCache>
                <c:ptCount val="1"/>
                <c:pt idx="0">
                  <c:v>playstation 2</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machine'!$E$11:$AV$11</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15</c:v>
                </c:pt>
                <c:pt idx="21">
                  <c:v>19</c:v>
                </c:pt>
                <c:pt idx="22">
                  <c:v>20</c:v>
                </c:pt>
                <c:pt idx="23">
                  <c:v>26</c:v>
                </c:pt>
                <c:pt idx="24">
                  <c:v>23</c:v>
                </c:pt>
                <c:pt idx="25">
                  <c:v>13</c:v>
                </c:pt>
                <c:pt idx="26">
                  <c:v>9</c:v>
                </c:pt>
                <c:pt idx="27">
                  <c:v>4</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10"/>
          <c:order val="10"/>
          <c:tx>
            <c:strRef>
              <c:f>'stats par machine'!$A$12</c:f>
              <c:strCache>
                <c:ptCount val="1"/>
                <c:pt idx="0">
                  <c:v>playstation 3</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machine'!$E$12:$AV$12</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c:v>
                </c:pt>
                <c:pt idx="27">
                  <c:v>18</c:v>
                </c:pt>
                <c:pt idx="28">
                  <c:v>16</c:v>
                </c:pt>
                <c:pt idx="29">
                  <c:v>26</c:v>
                </c:pt>
                <c:pt idx="30">
                  <c:v>32</c:v>
                </c:pt>
                <c:pt idx="31">
                  <c:v>25</c:v>
                </c:pt>
                <c:pt idx="32">
                  <c:v>34</c:v>
                </c:pt>
                <c:pt idx="33">
                  <c:v>17</c:v>
                </c:pt>
                <c:pt idx="34">
                  <c:v>4</c:v>
                </c:pt>
                <c:pt idx="35">
                  <c:v>2</c:v>
                </c:pt>
                <c:pt idx="36">
                  <c:v>0</c:v>
                </c:pt>
                <c:pt idx="37">
                  <c:v>0</c:v>
                </c:pt>
                <c:pt idx="38">
                  <c:v>0</c:v>
                </c:pt>
                <c:pt idx="39">
                  <c:v>0</c:v>
                </c:pt>
                <c:pt idx="40">
                  <c:v>0</c:v>
                </c:pt>
                <c:pt idx="41">
                  <c:v>0</c:v>
                </c:pt>
                <c:pt idx="42">
                  <c:v>0</c:v>
                </c:pt>
                <c:pt idx="43">
                  <c:v>0</c:v>
                </c:pt>
              </c:numCache>
            </c:numRef>
          </c:yVal>
          <c:smooth val="0"/>
        </c:ser>
        <c:ser>
          <c:idx val="11"/>
          <c:order val="11"/>
          <c:tx>
            <c:strRef>
              <c:f>'stats par machine'!$A$13</c:f>
              <c:strCache>
                <c:ptCount val="1"/>
                <c:pt idx="0">
                  <c:v>playstation 4</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machine'!$E$13:$AV$13</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c:v>
                </c:pt>
                <c:pt idx="33">
                  <c:v>17</c:v>
                </c:pt>
                <c:pt idx="34">
                  <c:v>42</c:v>
                </c:pt>
                <c:pt idx="35">
                  <c:v>99</c:v>
                </c:pt>
                <c:pt idx="36">
                  <c:v>98</c:v>
                </c:pt>
                <c:pt idx="37">
                  <c:v>95</c:v>
                </c:pt>
                <c:pt idx="38">
                  <c:v>67</c:v>
                </c:pt>
                <c:pt idx="39">
                  <c:v>58</c:v>
                </c:pt>
                <c:pt idx="40">
                  <c:v>30</c:v>
                </c:pt>
                <c:pt idx="41">
                  <c:v>9</c:v>
                </c:pt>
                <c:pt idx="42">
                  <c:v>0</c:v>
                </c:pt>
                <c:pt idx="43">
                  <c:v>0</c:v>
                </c:pt>
              </c:numCache>
            </c:numRef>
          </c:yVal>
          <c:smooth val="0"/>
        </c:ser>
        <c:ser>
          <c:idx val="12"/>
          <c:order val="12"/>
          <c:tx>
            <c:strRef>
              <c:f>'stats par machine'!$A$14</c:f>
              <c:strCache>
                <c:ptCount val="1"/>
                <c:pt idx="0">
                  <c:v>playstation 5</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machine'!$E$14:$AV$14</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c:v>
                </c:pt>
                <c:pt idx="40">
                  <c:v>5</c:v>
                </c:pt>
                <c:pt idx="41">
                  <c:v>0</c:v>
                </c:pt>
                <c:pt idx="42">
                  <c:v>0</c:v>
                </c:pt>
                <c:pt idx="43">
                  <c:v>0</c:v>
                </c:pt>
              </c:numCache>
            </c:numRef>
          </c:yVal>
          <c:smooth val="0"/>
        </c:ser>
        <c:ser>
          <c:idx val="13"/>
          <c:order val="13"/>
          <c:tx>
            <c:strRef>
              <c:f>'stats par machine'!$A$15</c:f>
              <c:strCache>
                <c:ptCount val="1"/>
                <c:pt idx="0">
                  <c:v>PSP</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machine'!$E$15:$AV$15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11</c:v>
                </c:pt>
                <c:pt idx="25">
                  <c:v>16</c:v>
                </c:pt>
                <c:pt idx="26">
                  <c:v>16</c:v>
                </c:pt>
                <c:pt idx="27">
                  <c:v>11</c:v>
                </c:pt>
                <c:pt idx="28">
                  <c:v>7</c:v>
                </c:pt>
                <c:pt idx="29">
                  <c:v>8</c:v>
                </c:pt>
                <c:pt idx="30">
                  <c:v>11</c:v>
                </c:pt>
                <c:pt idx="31">
                  <c:v>2</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14"/>
          <c:order val="14"/>
          <c:tx>
            <c:strRef>
              <c:f>'stats par machine'!$A$16</c:f>
              <c:strCache>
                <c:ptCount val="1"/>
                <c:pt idx="0">
                  <c:v>PS vita</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machine'!$E$16:$AV$16</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20</c:v>
                </c:pt>
                <c:pt idx="32">
                  <c:v>9</c:v>
                </c:pt>
                <c:pt idx="33">
                  <c:v>11</c:v>
                </c:pt>
                <c:pt idx="34">
                  <c:v>8</c:v>
                </c:pt>
                <c:pt idx="35">
                  <c:v>10</c:v>
                </c:pt>
                <c:pt idx="36">
                  <c:v>3</c:v>
                </c:pt>
                <c:pt idx="37">
                  <c:v>5</c:v>
                </c:pt>
                <c:pt idx="38">
                  <c:v>0</c:v>
                </c:pt>
                <c:pt idx="39">
                  <c:v>2</c:v>
                </c:pt>
                <c:pt idx="40">
                  <c:v>0</c:v>
                </c:pt>
                <c:pt idx="41">
                  <c:v>0</c:v>
                </c:pt>
                <c:pt idx="42">
                  <c:v>0</c:v>
                </c:pt>
                <c:pt idx="43">
                  <c:v>0</c:v>
                </c:pt>
              </c:numCache>
            </c:numRef>
          </c:yVal>
          <c:smooth val="0"/>
        </c:ser>
        <c:ser>
          <c:idx val="15"/>
          <c:order val="15"/>
          <c:tx>
            <c:strRef>
              <c:f>'stats par machine'!$A$17</c:f>
              <c:strCache>
                <c:ptCount val="1"/>
                <c:pt idx="0">
                  <c:v>Total Sony</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machine'!$E$17:$AV$17</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11</c:v>
                </c:pt>
                <c:pt idx="15">
                  <c:v>18</c:v>
                </c:pt>
                <c:pt idx="16">
                  <c:v>31</c:v>
                </c:pt>
                <c:pt idx="17">
                  <c:v>20</c:v>
                </c:pt>
                <c:pt idx="18">
                  <c:v>18</c:v>
                </c:pt>
                <c:pt idx="19">
                  <c:v>18</c:v>
                </c:pt>
                <c:pt idx="20">
                  <c:v>19</c:v>
                </c:pt>
                <c:pt idx="21">
                  <c:v>20</c:v>
                </c:pt>
                <c:pt idx="22">
                  <c:v>20</c:v>
                </c:pt>
                <c:pt idx="23">
                  <c:v>28</c:v>
                </c:pt>
                <c:pt idx="24">
                  <c:v>34</c:v>
                </c:pt>
                <c:pt idx="25">
                  <c:v>29</c:v>
                </c:pt>
                <c:pt idx="26">
                  <c:v>34</c:v>
                </c:pt>
                <c:pt idx="27">
                  <c:v>33</c:v>
                </c:pt>
                <c:pt idx="28">
                  <c:v>23</c:v>
                </c:pt>
                <c:pt idx="29">
                  <c:v>34</c:v>
                </c:pt>
                <c:pt idx="30">
                  <c:v>43</c:v>
                </c:pt>
                <c:pt idx="31">
                  <c:v>47</c:v>
                </c:pt>
                <c:pt idx="32">
                  <c:v>44</c:v>
                </c:pt>
                <c:pt idx="33">
                  <c:v>45</c:v>
                </c:pt>
                <c:pt idx="34">
                  <c:v>54</c:v>
                </c:pt>
                <c:pt idx="35">
                  <c:v>111</c:v>
                </c:pt>
                <c:pt idx="36">
                  <c:v>101</c:v>
                </c:pt>
                <c:pt idx="37">
                  <c:v>100</c:v>
                </c:pt>
                <c:pt idx="38">
                  <c:v>67</c:v>
                </c:pt>
                <c:pt idx="39">
                  <c:v>62</c:v>
                </c:pt>
                <c:pt idx="40">
                  <c:v>35</c:v>
                </c:pt>
                <c:pt idx="41">
                  <c:v>9</c:v>
                </c:pt>
                <c:pt idx="42">
                  <c:v>0</c:v>
                </c:pt>
                <c:pt idx="43">
                  <c:v>0</c:v>
                </c:pt>
              </c:numCache>
            </c:numRef>
          </c:yVal>
          <c:smooth val="0"/>
        </c:ser>
        <c:ser>
          <c:idx val="16"/>
          <c:order val="16"/>
          <c:tx>
            <c:strRef>
              <c:f>'stats par machine'!$A$18</c:f>
              <c:strCache>
                <c:ptCount val="1"/>
                <c:pt idx="0">
                  <c:v>NES</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machine'!$E$18:$AV$18</c:f>
              <c:numCache>
                <c:formatCode>General</c:formatCode>
                <c:ptCount val="44"/>
                <c:pt idx="0">
                  <c:v>0</c:v>
                </c:pt>
                <c:pt idx="1">
                  <c:v>0</c:v>
                </c:pt>
                <c:pt idx="2">
                  <c:v>0</c:v>
                </c:pt>
                <c:pt idx="3">
                  <c:v>0</c:v>
                </c:pt>
                <c:pt idx="4">
                  <c:v>3</c:v>
                </c:pt>
                <c:pt idx="5">
                  <c:v>1</c:v>
                </c:pt>
                <c:pt idx="6">
                  <c:v>4</c:v>
                </c:pt>
                <c:pt idx="7">
                  <c:v>6</c:v>
                </c:pt>
                <c:pt idx="8">
                  <c:v>12</c:v>
                </c:pt>
                <c:pt idx="9">
                  <c:v>8</c:v>
                </c:pt>
                <c:pt idx="10">
                  <c:v>8</c:v>
                </c:pt>
                <c:pt idx="11">
                  <c:v>5</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c:v>
                </c:pt>
                <c:pt idx="39">
                  <c:v>0</c:v>
                </c:pt>
                <c:pt idx="40">
                  <c:v>0</c:v>
                </c:pt>
                <c:pt idx="41">
                  <c:v>0</c:v>
                </c:pt>
                <c:pt idx="42">
                  <c:v>0</c:v>
                </c:pt>
                <c:pt idx="43">
                  <c:v>3</c:v>
                </c:pt>
              </c:numCache>
            </c:numRef>
          </c:yVal>
          <c:smooth val="0"/>
        </c:ser>
        <c:ser>
          <c:idx val="17"/>
          <c:order val="17"/>
          <c:tx>
            <c:strRef>
              <c:f>'stats par machine'!$A$19</c:f>
              <c:strCache>
                <c:ptCount val="1"/>
                <c:pt idx="0">
                  <c:v>SNES</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machine'!$E$19:$AV$19</c:f>
              <c:numCache>
                <c:formatCode>General</c:formatCode>
                <c:ptCount val="44"/>
                <c:pt idx="0">
                  <c:v>0</c:v>
                </c:pt>
                <c:pt idx="1">
                  <c:v>0</c:v>
                </c:pt>
                <c:pt idx="2">
                  <c:v>0</c:v>
                </c:pt>
                <c:pt idx="3">
                  <c:v>0</c:v>
                </c:pt>
                <c:pt idx="4">
                  <c:v>0</c:v>
                </c:pt>
                <c:pt idx="5">
                  <c:v>0</c:v>
                </c:pt>
                <c:pt idx="6">
                  <c:v>0</c:v>
                </c:pt>
                <c:pt idx="7">
                  <c:v>0</c:v>
                </c:pt>
                <c:pt idx="8">
                  <c:v>0</c:v>
                </c:pt>
                <c:pt idx="9">
                  <c:v>3</c:v>
                </c:pt>
                <c:pt idx="10">
                  <c:v>2</c:v>
                </c:pt>
                <c:pt idx="11">
                  <c:v>13</c:v>
                </c:pt>
                <c:pt idx="12">
                  <c:v>18</c:v>
                </c:pt>
                <c:pt idx="13">
                  <c:v>21</c:v>
                </c:pt>
                <c:pt idx="14">
                  <c:v>10</c:v>
                </c:pt>
                <c:pt idx="15">
                  <c:v>3</c:v>
                </c:pt>
                <c:pt idx="16">
                  <c:v>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18"/>
          <c:order val="18"/>
          <c:tx>
            <c:strRef>
              <c:f>'stats par machine'!$A$20</c:f>
              <c:strCache>
                <c:ptCount val="1"/>
                <c:pt idx="0">
                  <c:v>Virtual Boy</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machine'!$E$20:$AV$20</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19"/>
          <c:order val="19"/>
          <c:tx>
            <c:strRef>
              <c:f>'stats par machine'!$A$21</c:f>
              <c:strCache>
                <c:ptCount val="1"/>
                <c:pt idx="0">
                  <c:v>Nintendo64</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machine'!$E$21:$AV$21</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c:v>
                </c:pt>
                <c:pt idx="17">
                  <c:v>3</c:v>
                </c:pt>
                <c:pt idx="18">
                  <c:v>1</c:v>
                </c:pt>
                <c:pt idx="19">
                  <c:v>1</c:v>
                </c:pt>
                <c:pt idx="20">
                  <c:v>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20"/>
          <c:order val="20"/>
          <c:tx>
            <c:strRef>
              <c:f>'stats par machine'!$A$22</c:f>
              <c:strCache>
                <c:ptCount val="1"/>
                <c:pt idx="0">
                  <c:v>Gamecube</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machine'!$E$22:$AV$22</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c:v>
                </c:pt>
                <c:pt idx="22">
                  <c:v>9</c:v>
                </c:pt>
                <c:pt idx="23">
                  <c:v>4</c:v>
                </c:pt>
                <c:pt idx="24">
                  <c:v>5</c:v>
                </c:pt>
                <c:pt idx="25">
                  <c:v>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21"/>
          <c:order val="21"/>
          <c:tx>
            <c:strRef>
              <c:f>'stats par machine'!$A$23</c:f>
              <c:strCache>
                <c:ptCount val="1"/>
                <c:pt idx="0">
                  <c:v>Wii</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machine'!$E$23:$AV$23</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11</c:v>
                </c:pt>
                <c:pt idx="27">
                  <c:v>20</c:v>
                </c:pt>
                <c:pt idx="28">
                  <c:v>24</c:v>
                </c:pt>
                <c:pt idx="29">
                  <c:v>18</c:v>
                </c:pt>
                <c:pt idx="30">
                  <c:v>6</c:v>
                </c:pt>
                <c:pt idx="31">
                  <c:v>8</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22"/>
          <c:order val="22"/>
          <c:tx>
            <c:strRef>
              <c:f>'stats par machine'!$A$24</c:f>
              <c:strCache>
                <c:ptCount val="1"/>
                <c:pt idx="0">
                  <c:v>Wii U</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machine'!$E$24:$AV$24</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8</c:v>
                </c:pt>
                <c:pt idx="32">
                  <c:v>10</c:v>
                </c:pt>
                <c:pt idx="33">
                  <c:v>4</c:v>
                </c:pt>
                <c:pt idx="34">
                  <c:v>8</c:v>
                </c:pt>
                <c:pt idx="35">
                  <c:v>5</c:v>
                </c:pt>
                <c:pt idx="36">
                  <c:v>0</c:v>
                </c:pt>
                <c:pt idx="37">
                  <c:v>0</c:v>
                </c:pt>
                <c:pt idx="38">
                  <c:v>0</c:v>
                </c:pt>
                <c:pt idx="39">
                  <c:v>0</c:v>
                </c:pt>
                <c:pt idx="40">
                  <c:v>0</c:v>
                </c:pt>
                <c:pt idx="41">
                  <c:v>0</c:v>
                </c:pt>
                <c:pt idx="42">
                  <c:v>0</c:v>
                </c:pt>
                <c:pt idx="43">
                  <c:v>0</c:v>
                </c:pt>
              </c:numCache>
            </c:numRef>
          </c:yVal>
          <c:smooth val="0"/>
        </c:ser>
        <c:ser>
          <c:idx val="23"/>
          <c:order val="23"/>
          <c:tx>
            <c:strRef>
              <c:f>'stats par machine'!$A$25</c:f>
              <c:strCache>
                <c:ptCount val="1"/>
                <c:pt idx="0">
                  <c:v>Switch</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machine'!$E$25:$AV$25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1</c:v>
                </c:pt>
                <c:pt idx="28">
                  <c:v>0</c:v>
                </c:pt>
                <c:pt idx="29">
                  <c:v>0</c:v>
                </c:pt>
                <c:pt idx="30">
                  <c:v>0</c:v>
                </c:pt>
                <c:pt idx="31">
                  <c:v>0</c:v>
                </c:pt>
                <c:pt idx="32">
                  <c:v>0</c:v>
                </c:pt>
                <c:pt idx="33">
                  <c:v>0</c:v>
                </c:pt>
                <c:pt idx="34">
                  <c:v>0</c:v>
                </c:pt>
                <c:pt idx="35">
                  <c:v>0</c:v>
                </c:pt>
                <c:pt idx="36">
                  <c:v>22</c:v>
                </c:pt>
                <c:pt idx="37">
                  <c:v>67</c:v>
                </c:pt>
                <c:pt idx="38">
                  <c:v>88</c:v>
                </c:pt>
                <c:pt idx="39">
                  <c:v>88</c:v>
                </c:pt>
                <c:pt idx="40">
                  <c:v>110</c:v>
                </c:pt>
                <c:pt idx="41">
                  <c:v>43</c:v>
                </c:pt>
                <c:pt idx="42">
                  <c:v>0</c:v>
                </c:pt>
                <c:pt idx="43">
                  <c:v>0</c:v>
                </c:pt>
              </c:numCache>
            </c:numRef>
          </c:yVal>
          <c:smooth val="0"/>
        </c:ser>
        <c:ser>
          <c:idx val="24"/>
          <c:order val="24"/>
          <c:tx>
            <c:strRef>
              <c:f>'stats par machine'!$A$26</c:f>
              <c:strCache>
                <c:ptCount val="1"/>
                <c:pt idx="0">
                  <c:v>GB</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machine'!$E$26:$AV$26</c:f>
              <c:numCache>
                <c:formatCode>General</c:formatCode>
                <c:ptCount val="44"/>
                <c:pt idx="0">
                  <c:v>0</c:v>
                </c:pt>
                <c:pt idx="1">
                  <c:v>0</c:v>
                </c:pt>
                <c:pt idx="2">
                  <c:v>0</c:v>
                </c:pt>
                <c:pt idx="3">
                  <c:v>0</c:v>
                </c:pt>
                <c:pt idx="4">
                  <c:v>0</c:v>
                </c:pt>
                <c:pt idx="5">
                  <c:v>0</c:v>
                </c:pt>
                <c:pt idx="6">
                  <c:v>0</c:v>
                </c:pt>
                <c:pt idx="7">
                  <c:v>0</c:v>
                </c:pt>
                <c:pt idx="8">
                  <c:v>1</c:v>
                </c:pt>
                <c:pt idx="9">
                  <c:v>5</c:v>
                </c:pt>
                <c:pt idx="10">
                  <c:v>9</c:v>
                </c:pt>
                <c:pt idx="11">
                  <c:v>8</c:v>
                </c:pt>
                <c:pt idx="12">
                  <c:v>9</c:v>
                </c:pt>
                <c:pt idx="13">
                  <c:v>3</c:v>
                </c:pt>
                <c:pt idx="14">
                  <c:v>1</c:v>
                </c:pt>
                <c:pt idx="15">
                  <c:v>2</c:v>
                </c:pt>
                <c:pt idx="16">
                  <c:v>2</c:v>
                </c:pt>
                <c:pt idx="17">
                  <c:v>5</c:v>
                </c:pt>
                <c:pt idx="18">
                  <c:v>7</c:v>
                </c:pt>
                <c:pt idx="19">
                  <c:v>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25"/>
          <c:order val="25"/>
          <c:tx>
            <c:strRef>
              <c:f>'stats par machine'!$A$27</c:f>
              <c:strCache>
                <c:ptCount val="1"/>
                <c:pt idx="0">
                  <c:v>GBC</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machine'!$E$27:$AV$27</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9</c:v>
                </c:pt>
                <c:pt idx="20">
                  <c:v>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26"/>
          <c:order val="26"/>
          <c:tx>
            <c:strRef>
              <c:f>'stats par machine'!$A$28</c:f>
              <c:strCache>
                <c:ptCount val="1"/>
                <c:pt idx="0">
                  <c:v>GBA</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machine'!$E$28:$AV$28</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c:v>
                </c:pt>
                <c:pt idx="21">
                  <c:v>18</c:v>
                </c:pt>
                <c:pt idx="22">
                  <c:v>21</c:v>
                </c:pt>
                <c:pt idx="23">
                  <c:v>30</c:v>
                </c:pt>
                <c:pt idx="24">
                  <c:v>12</c:v>
                </c:pt>
                <c:pt idx="25">
                  <c:v>4</c:v>
                </c:pt>
                <c:pt idx="26">
                  <c:v>1</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27"/>
          <c:order val="27"/>
          <c:tx>
            <c:strRef>
              <c:f>'stats par machine'!$A$29</c:f>
              <c:strCache>
                <c:ptCount val="1"/>
                <c:pt idx="0">
                  <c:v>DS</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machine'!$E$29:$AV$29</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20</c:v>
                </c:pt>
                <c:pt idx="25">
                  <c:v>24</c:v>
                </c:pt>
                <c:pt idx="26">
                  <c:v>38</c:v>
                </c:pt>
                <c:pt idx="27">
                  <c:v>35</c:v>
                </c:pt>
                <c:pt idx="28">
                  <c:v>27</c:v>
                </c:pt>
                <c:pt idx="29">
                  <c:v>17</c:v>
                </c:pt>
                <c:pt idx="30">
                  <c:v>14</c:v>
                </c:pt>
                <c:pt idx="31">
                  <c:v>3</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28"/>
          <c:order val="28"/>
          <c:tx>
            <c:strRef>
              <c:f>'stats par machine'!$A$30</c:f>
              <c:strCache>
                <c:ptCount val="1"/>
                <c:pt idx="0">
                  <c:v>3DS</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machine'!$E$30:$AV$30</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18</c:v>
                </c:pt>
                <c:pt idx="31">
                  <c:v>16</c:v>
                </c:pt>
                <c:pt idx="32">
                  <c:v>15</c:v>
                </c:pt>
                <c:pt idx="33">
                  <c:v>17</c:v>
                </c:pt>
                <c:pt idx="34">
                  <c:v>9</c:v>
                </c:pt>
                <c:pt idx="35">
                  <c:v>14</c:v>
                </c:pt>
                <c:pt idx="36">
                  <c:v>15</c:v>
                </c:pt>
                <c:pt idx="37">
                  <c:v>4</c:v>
                </c:pt>
                <c:pt idx="38">
                  <c:v>1</c:v>
                </c:pt>
                <c:pt idx="39">
                  <c:v>0</c:v>
                </c:pt>
                <c:pt idx="40">
                  <c:v>0</c:v>
                </c:pt>
                <c:pt idx="41">
                  <c:v>0</c:v>
                </c:pt>
                <c:pt idx="42">
                  <c:v>0</c:v>
                </c:pt>
                <c:pt idx="43">
                  <c:v>0</c:v>
                </c:pt>
              </c:numCache>
            </c:numRef>
          </c:yVal>
          <c:smooth val="0"/>
        </c:ser>
        <c:ser>
          <c:idx val="29"/>
          <c:order val="29"/>
          <c:tx>
            <c:strRef>
              <c:f>'stats par machine'!$A$31</c:f>
              <c:strCache>
                <c:ptCount val="1"/>
                <c:pt idx="0">
                  <c:v>New 3DS</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machine'!$E$31:$AV$31</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c:v>
                </c:pt>
                <c:pt idx="35">
                  <c:v>0</c:v>
                </c:pt>
                <c:pt idx="36">
                  <c:v>0</c:v>
                </c:pt>
                <c:pt idx="37">
                  <c:v>0</c:v>
                </c:pt>
                <c:pt idx="38">
                  <c:v>0</c:v>
                </c:pt>
                <c:pt idx="39">
                  <c:v>0</c:v>
                </c:pt>
                <c:pt idx="40">
                  <c:v>0</c:v>
                </c:pt>
                <c:pt idx="41">
                  <c:v>0</c:v>
                </c:pt>
                <c:pt idx="42">
                  <c:v>0</c:v>
                </c:pt>
                <c:pt idx="43">
                  <c:v>0</c:v>
                </c:pt>
              </c:numCache>
            </c:numRef>
          </c:yVal>
          <c:smooth val="0"/>
        </c:ser>
        <c:ser>
          <c:idx val="30"/>
          <c:order val="30"/>
          <c:tx>
            <c:strRef>
              <c:f>'stats par machine'!$A$32</c:f>
              <c:strCache>
                <c:ptCount val="1"/>
                <c:pt idx="0">
                  <c:v>Total Nintendo</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machine'!$E$32:$AV$32</c:f>
              <c:numCache>
                <c:formatCode>General</c:formatCode>
                <c:ptCount val="44"/>
                <c:pt idx="0">
                  <c:v>0</c:v>
                </c:pt>
                <c:pt idx="1">
                  <c:v>0</c:v>
                </c:pt>
                <c:pt idx="2">
                  <c:v>0</c:v>
                </c:pt>
                <c:pt idx="3">
                  <c:v>0</c:v>
                </c:pt>
                <c:pt idx="4">
                  <c:v>3</c:v>
                </c:pt>
                <c:pt idx="5">
                  <c:v>1</c:v>
                </c:pt>
                <c:pt idx="6">
                  <c:v>4</c:v>
                </c:pt>
                <c:pt idx="7">
                  <c:v>6</c:v>
                </c:pt>
                <c:pt idx="8">
                  <c:v>13</c:v>
                </c:pt>
                <c:pt idx="9">
                  <c:v>16</c:v>
                </c:pt>
                <c:pt idx="10">
                  <c:v>19</c:v>
                </c:pt>
                <c:pt idx="11">
                  <c:v>26</c:v>
                </c:pt>
                <c:pt idx="12">
                  <c:v>29</c:v>
                </c:pt>
                <c:pt idx="13">
                  <c:v>24</c:v>
                </c:pt>
                <c:pt idx="14">
                  <c:v>17</c:v>
                </c:pt>
                <c:pt idx="15">
                  <c:v>5</c:v>
                </c:pt>
                <c:pt idx="16">
                  <c:v>11</c:v>
                </c:pt>
                <c:pt idx="17">
                  <c:v>8</c:v>
                </c:pt>
                <c:pt idx="18">
                  <c:v>9</c:v>
                </c:pt>
                <c:pt idx="19">
                  <c:v>13</c:v>
                </c:pt>
                <c:pt idx="20">
                  <c:v>19</c:v>
                </c:pt>
                <c:pt idx="21">
                  <c:v>26</c:v>
                </c:pt>
                <c:pt idx="22">
                  <c:v>30</c:v>
                </c:pt>
                <c:pt idx="23">
                  <c:v>34</c:v>
                </c:pt>
                <c:pt idx="24">
                  <c:v>37</c:v>
                </c:pt>
                <c:pt idx="25">
                  <c:v>32</c:v>
                </c:pt>
                <c:pt idx="26">
                  <c:v>50</c:v>
                </c:pt>
                <c:pt idx="27">
                  <c:v>56</c:v>
                </c:pt>
                <c:pt idx="28">
                  <c:v>51</c:v>
                </c:pt>
                <c:pt idx="29">
                  <c:v>35</c:v>
                </c:pt>
                <c:pt idx="30">
                  <c:v>38</c:v>
                </c:pt>
                <c:pt idx="31">
                  <c:v>35</c:v>
                </c:pt>
                <c:pt idx="32">
                  <c:v>25</c:v>
                </c:pt>
                <c:pt idx="33">
                  <c:v>21</c:v>
                </c:pt>
                <c:pt idx="34">
                  <c:v>18</c:v>
                </c:pt>
                <c:pt idx="35">
                  <c:v>19</c:v>
                </c:pt>
                <c:pt idx="36">
                  <c:v>37</c:v>
                </c:pt>
                <c:pt idx="37">
                  <c:v>71</c:v>
                </c:pt>
                <c:pt idx="38">
                  <c:v>90</c:v>
                </c:pt>
                <c:pt idx="39">
                  <c:v>88</c:v>
                </c:pt>
                <c:pt idx="40">
                  <c:v>110</c:v>
                </c:pt>
                <c:pt idx="41">
                  <c:v>43</c:v>
                </c:pt>
                <c:pt idx="42">
                  <c:v>0</c:v>
                </c:pt>
                <c:pt idx="43">
                  <c:v>3</c:v>
                </c:pt>
              </c:numCache>
            </c:numRef>
          </c:yVal>
          <c:smooth val="0"/>
        </c:ser>
        <c:ser>
          <c:idx val="31"/>
          <c:order val="31"/>
          <c:tx>
            <c:strRef>
              <c:f>'stats par machine'!$A$33</c:f>
              <c:strCache>
                <c:ptCount val="1"/>
                <c:pt idx="0">
                  <c:v>Xbox</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machine'!$E$33:$AV$33</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c:v>
                </c:pt>
                <c:pt idx="22">
                  <c:v>5</c:v>
                </c:pt>
                <c:pt idx="23">
                  <c:v>4</c:v>
                </c:pt>
                <c:pt idx="24">
                  <c:v>5</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32"/>
          <c:order val="32"/>
          <c:tx>
            <c:strRef>
              <c:f>'stats par machine'!$A$34</c:f>
              <c:strCache>
                <c:ptCount val="1"/>
                <c:pt idx="0">
                  <c:v>Xbox 360</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machine'!$E$34:$AV$34</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c:v>
                </c:pt>
                <c:pt idx="25">
                  <c:v>2</c:v>
                </c:pt>
                <c:pt idx="26">
                  <c:v>0</c:v>
                </c:pt>
                <c:pt idx="27">
                  <c:v>3</c:v>
                </c:pt>
                <c:pt idx="28">
                  <c:v>5</c:v>
                </c:pt>
                <c:pt idx="29">
                  <c:v>3</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33"/>
          <c:order val="33"/>
          <c:tx>
            <c:strRef>
              <c:f>'stats par machine'!$A$35</c:f>
              <c:strCache>
                <c:ptCount val="1"/>
                <c:pt idx="0">
                  <c:v>Xbox one</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machine'!$E$35:$AV$35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4</c:v>
                </c:pt>
                <c:pt idx="34">
                  <c:v>3</c:v>
                </c:pt>
                <c:pt idx="35">
                  <c:v>4</c:v>
                </c:pt>
                <c:pt idx="36">
                  <c:v>2</c:v>
                </c:pt>
                <c:pt idx="37">
                  <c:v>1</c:v>
                </c:pt>
                <c:pt idx="38">
                  <c:v>1</c:v>
                </c:pt>
                <c:pt idx="39">
                  <c:v>2</c:v>
                </c:pt>
                <c:pt idx="40">
                  <c:v>0</c:v>
                </c:pt>
                <c:pt idx="41">
                  <c:v>0</c:v>
                </c:pt>
                <c:pt idx="42">
                  <c:v>0</c:v>
                </c:pt>
                <c:pt idx="43">
                  <c:v>0</c:v>
                </c:pt>
              </c:numCache>
            </c:numRef>
          </c:yVal>
          <c:smooth val="0"/>
        </c:ser>
        <c:ser>
          <c:idx val="34"/>
          <c:order val="34"/>
          <c:tx>
            <c:strRef>
              <c:f>'stats par machine'!$A$36</c:f>
              <c:strCache>
                <c:ptCount val="1"/>
                <c:pt idx="0">
                  <c:v>Xbox series</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machine'!$E$36:$AV$36</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c:v>
                </c:pt>
                <c:pt idx="41">
                  <c:v>0</c:v>
                </c:pt>
                <c:pt idx="42">
                  <c:v>0</c:v>
                </c:pt>
                <c:pt idx="43">
                  <c:v>0</c:v>
                </c:pt>
              </c:numCache>
            </c:numRef>
          </c:yVal>
          <c:smooth val="0"/>
        </c:ser>
        <c:ser>
          <c:idx val="35"/>
          <c:order val="35"/>
          <c:tx>
            <c:strRef>
              <c:f>'stats par machine'!$A$37</c:f>
              <c:strCache>
                <c:ptCount val="1"/>
                <c:pt idx="0">
                  <c:v>Total Microsoft</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machine'!$E$37:$AV$37</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c:v>
                </c:pt>
                <c:pt idx="22">
                  <c:v>5</c:v>
                </c:pt>
                <c:pt idx="23">
                  <c:v>4</c:v>
                </c:pt>
                <c:pt idx="24">
                  <c:v>8</c:v>
                </c:pt>
                <c:pt idx="25">
                  <c:v>2</c:v>
                </c:pt>
                <c:pt idx="26">
                  <c:v>0</c:v>
                </c:pt>
                <c:pt idx="27">
                  <c:v>3</c:v>
                </c:pt>
                <c:pt idx="28">
                  <c:v>5</c:v>
                </c:pt>
                <c:pt idx="29">
                  <c:v>3</c:v>
                </c:pt>
                <c:pt idx="30">
                  <c:v>7</c:v>
                </c:pt>
                <c:pt idx="31">
                  <c:v>4</c:v>
                </c:pt>
                <c:pt idx="32">
                  <c:v>0</c:v>
                </c:pt>
                <c:pt idx="33">
                  <c:v>4</c:v>
                </c:pt>
                <c:pt idx="34">
                  <c:v>3</c:v>
                </c:pt>
                <c:pt idx="35">
                  <c:v>4</c:v>
                </c:pt>
                <c:pt idx="36">
                  <c:v>2</c:v>
                </c:pt>
                <c:pt idx="37">
                  <c:v>1</c:v>
                </c:pt>
                <c:pt idx="38">
                  <c:v>1</c:v>
                </c:pt>
                <c:pt idx="39">
                  <c:v>2</c:v>
                </c:pt>
                <c:pt idx="40">
                  <c:v>0</c:v>
                </c:pt>
                <c:pt idx="41">
                  <c:v>0</c:v>
                </c:pt>
                <c:pt idx="42">
                  <c:v>0</c:v>
                </c:pt>
                <c:pt idx="43">
                  <c:v>0</c:v>
                </c:pt>
              </c:numCache>
            </c:numRef>
          </c:yVal>
          <c:smooth val="0"/>
        </c:ser>
        <c:ser>
          <c:idx val="36"/>
          <c:order val="36"/>
          <c:tx>
            <c:strRef>
              <c:f>'stats par machine'!$A$38</c:f>
              <c:strCache>
                <c:ptCount val="1"/>
                <c:pt idx="0">
                  <c:v>NeoGeo pocket/color</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machine'!$E$38:$AV$38</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8</c:v>
                </c:pt>
                <c:pt idx="19">
                  <c:v>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37"/>
          <c:order val="37"/>
          <c:tx>
            <c:strRef>
              <c:f>'stats par machine'!$A$39</c:f>
              <c:strCache>
                <c:ptCount val="1"/>
                <c:pt idx="0">
                  <c:v>NeoGeoX</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machine'!$E$39:$AV$39</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c:v>
                </c:pt>
                <c:pt idx="32">
                  <c:v>1</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38"/>
          <c:order val="38"/>
          <c:tx>
            <c:strRef>
              <c:f>'stats par machine'!$A$40</c:f>
              <c:strCache>
                <c:ptCount val="1"/>
                <c:pt idx="0">
                  <c:v>NeoGeoCD</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machine'!$E$40:$AV$40</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2</c:v>
                </c:pt>
                <c:pt idx="14">
                  <c:v>3</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39"/>
          <c:order val="39"/>
          <c:tx>
            <c:strRef>
              <c:f>'stats par machine'!$A$41</c:f>
              <c:strCache>
                <c:ptCount val="1"/>
                <c:pt idx="0">
                  <c:v>Total SNK</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machine'!$E$41:$AV$41</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2</c:v>
                </c:pt>
                <c:pt idx="14">
                  <c:v>3</c:v>
                </c:pt>
                <c:pt idx="15">
                  <c:v>1</c:v>
                </c:pt>
                <c:pt idx="16">
                  <c:v>0</c:v>
                </c:pt>
                <c:pt idx="17">
                  <c:v>1</c:v>
                </c:pt>
                <c:pt idx="18">
                  <c:v>8</c:v>
                </c:pt>
                <c:pt idx="19">
                  <c:v>2</c:v>
                </c:pt>
                <c:pt idx="20">
                  <c:v>0</c:v>
                </c:pt>
                <c:pt idx="21">
                  <c:v>0</c:v>
                </c:pt>
                <c:pt idx="22">
                  <c:v>0</c:v>
                </c:pt>
                <c:pt idx="23">
                  <c:v>0</c:v>
                </c:pt>
                <c:pt idx="24">
                  <c:v>0</c:v>
                </c:pt>
                <c:pt idx="25">
                  <c:v>0</c:v>
                </c:pt>
                <c:pt idx="26">
                  <c:v>0</c:v>
                </c:pt>
                <c:pt idx="27">
                  <c:v>0</c:v>
                </c:pt>
                <c:pt idx="28">
                  <c:v>0</c:v>
                </c:pt>
                <c:pt idx="29">
                  <c:v>0</c:v>
                </c:pt>
                <c:pt idx="30">
                  <c:v>0</c:v>
                </c:pt>
                <c:pt idx="31">
                  <c:v>1</c:v>
                </c:pt>
                <c:pt idx="32">
                  <c:v>1</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40"/>
          <c:order val="40"/>
          <c:tx>
            <c:strRef>
              <c:f>'stats par machine'!$A$42</c:f>
              <c:strCache>
                <c:ptCount val="1"/>
                <c:pt idx="0">
                  <c:v>Atari2600</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machine'!$E$42:$AV$42</c:f>
              <c:numCache>
                <c:formatCode>General</c:formatCode>
                <c:ptCount val="44"/>
                <c:pt idx="0">
                  <c:v>8</c:v>
                </c:pt>
                <c:pt idx="1">
                  <c:v>4</c:v>
                </c:pt>
                <c:pt idx="2">
                  <c:v>2</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41"/>
          <c:order val="41"/>
          <c:tx>
            <c:strRef>
              <c:f>'stats par machine'!$A$43</c:f>
              <c:strCache>
                <c:ptCount val="1"/>
                <c:pt idx="0">
                  <c:v>Atari7800</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machine'!$E$43:$AV$43</c:f>
              <c:numCache>
                <c:formatCode>General</c:formatCode>
                <c:ptCount val="44"/>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42"/>
          <c:order val="42"/>
          <c:tx>
            <c:strRef>
              <c:f>'stats par machine'!$A$44</c:f>
              <c:strCache>
                <c:ptCount val="1"/>
                <c:pt idx="0">
                  <c:v>Atari ST</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machine'!$E$44:$AV$44</c:f>
              <c:numCache>
                <c:formatCode>General</c:formatCode>
                <c:ptCount val="44"/>
                <c:pt idx="0">
                  <c:v>0</c:v>
                </c:pt>
                <c:pt idx="1">
                  <c:v>0</c:v>
                </c:pt>
                <c:pt idx="2">
                  <c:v>0</c:v>
                </c:pt>
                <c:pt idx="3">
                  <c:v>0</c:v>
                </c:pt>
                <c:pt idx="4">
                  <c:v>0</c:v>
                </c:pt>
                <c:pt idx="5">
                  <c:v>0</c:v>
                </c:pt>
                <c:pt idx="6">
                  <c:v>0</c:v>
                </c:pt>
                <c:pt idx="7">
                  <c:v>1</c:v>
                </c:pt>
                <c:pt idx="8">
                  <c:v>3</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43"/>
          <c:order val="43"/>
          <c:tx>
            <c:strRef>
              <c:f>'stats par machine'!$A$45</c:f>
              <c:strCache>
                <c:ptCount val="1"/>
                <c:pt idx="0">
                  <c:v>Atari Jaguar</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machine'!$E$45:$AV$45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4</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44"/>
          <c:order val="44"/>
          <c:tx>
            <c:strRef>
              <c:f>'stats par machine'!$A$46</c:f>
              <c:strCache>
                <c:ptCount val="1"/>
                <c:pt idx="0">
                  <c:v>Atari JaguarCD</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machine'!$E$46:$AV$46</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45"/>
          <c:order val="45"/>
          <c:tx>
            <c:strRef>
              <c:f>'stats par machine'!$A$47</c:f>
              <c:strCache>
                <c:ptCount val="1"/>
                <c:pt idx="0">
                  <c:v>Total Atari</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machine'!$E$47:$AV$47</c:f>
              <c:numCache>
                <c:formatCode>General</c:formatCode>
                <c:ptCount val="44"/>
                <c:pt idx="0">
                  <c:v>8</c:v>
                </c:pt>
                <c:pt idx="1">
                  <c:v>4</c:v>
                </c:pt>
                <c:pt idx="2">
                  <c:v>2</c:v>
                </c:pt>
                <c:pt idx="3">
                  <c:v>0</c:v>
                </c:pt>
                <c:pt idx="4">
                  <c:v>0</c:v>
                </c:pt>
                <c:pt idx="5">
                  <c:v>1</c:v>
                </c:pt>
                <c:pt idx="6">
                  <c:v>0</c:v>
                </c:pt>
                <c:pt idx="7">
                  <c:v>1</c:v>
                </c:pt>
                <c:pt idx="8">
                  <c:v>3</c:v>
                </c:pt>
                <c:pt idx="9">
                  <c:v>1</c:v>
                </c:pt>
                <c:pt idx="10">
                  <c:v>1</c:v>
                </c:pt>
                <c:pt idx="11">
                  <c:v>0</c:v>
                </c:pt>
                <c:pt idx="12">
                  <c:v>0</c:v>
                </c:pt>
                <c:pt idx="13">
                  <c:v>4</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46"/>
          <c:order val="46"/>
          <c:tx>
            <c:strRef>
              <c:f>'stats par machine'!$A$48</c:f>
              <c:strCache>
                <c:ptCount val="1"/>
                <c:pt idx="0">
                  <c:v>PC Engine</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machine'!$E$48:$AV$48</c:f>
              <c:numCache>
                <c:formatCode>General</c:formatCode>
                <c:ptCount val="44"/>
                <c:pt idx="0">
                  <c:v>0</c:v>
                </c:pt>
                <c:pt idx="1">
                  <c:v>0</c:v>
                </c:pt>
                <c:pt idx="2">
                  <c:v>0</c:v>
                </c:pt>
                <c:pt idx="3">
                  <c:v>0</c:v>
                </c:pt>
                <c:pt idx="4">
                  <c:v>0</c:v>
                </c:pt>
                <c:pt idx="5">
                  <c:v>0</c:v>
                </c:pt>
                <c:pt idx="6">
                  <c:v>0</c:v>
                </c:pt>
                <c:pt idx="7">
                  <c:v>2</c:v>
                </c:pt>
                <c:pt idx="8">
                  <c:v>5</c:v>
                </c:pt>
                <c:pt idx="9">
                  <c:v>8</c:v>
                </c:pt>
                <c:pt idx="10">
                  <c:v>7</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47"/>
          <c:order val="47"/>
          <c:tx>
            <c:strRef>
              <c:f>'stats par machine'!$A$49</c:f>
              <c:strCache>
                <c:ptCount val="1"/>
                <c:pt idx="0">
                  <c:v>Pc Engine CD</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machine'!$E$49:$AV$49</c:f>
              <c:numCache>
                <c:formatCode>General</c:formatCode>
                <c:ptCount val="44"/>
                <c:pt idx="0">
                  <c:v>0</c:v>
                </c:pt>
                <c:pt idx="1">
                  <c:v>0</c:v>
                </c:pt>
                <c:pt idx="2">
                  <c:v>0</c:v>
                </c:pt>
                <c:pt idx="3">
                  <c:v>0</c:v>
                </c:pt>
                <c:pt idx="4">
                  <c:v>0</c:v>
                </c:pt>
                <c:pt idx="5">
                  <c:v>0</c:v>
                </c:pt>
                <c:pt idx="6">
                  <c:v>0</c:v>
                </c:pt>
                <c:pt idx="7">
                  <c:v>1</c:v>
                </c:pt>
                <c:pt idx="8">
                  <c:v>4</c:v>
                </c:pt>
                <c:pt idx="9">
                  <c:v>3</c:v>
                </c:pt>
                <c:pt idx="10">
                  <c:v>7</c:v>
                </c:pt>
                <c:pt idx="11">
                  <c:v>4</c:v>
                </c:pt>
                <c:pt idx="12">
                  <c:v>8</c:v>
                </c:pt>
                <c:pt idx="13">
                  <c:v>5</c:v>
                </c:pt>
                <c:pt idx="14">
                  <c:v>3</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c:v>
                </c:pt>
                <c:pt idx="40">
                  <c:v>0</c:v>
                </c:pt>
                <c:pt idx="41">
                  <c:v>0</c:v>
                </c:pt>
                <c:pt idx="42">
                  <c:v>0</c:v>
                </c:pt>
                <c:pt idx="43">
                  <c:v>1</c:v>
                </c:pt>
              </c:numCache>
            </c:numRef>
          </c:yVal>
          <c:smooth val="0"/>
        </c:ser>
        <c:ser>
          <c:idx val="48"/>
          <c:order val="48"/>
          <c:tx>
            <c:strRef>
              <c:f>'stats par machine'!$A$50</c:f>
              <c:strCache>
                <c:ptCount val="1"/>
                <c:pt idx="0">
                  <c:v>Pc-fx</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machine'!$E$50:$AV$50</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49"/>
          <c:order val="49"/>
          <c:tx>
            <c:strRef>
              <c:f>'stats par machine'!$A$51</c:f>
              <c:strCache>
                <c:ptCount val="1"/>
                <c:pt idx="0">
                  <c:v>Total Nec</c:v>
                </c:pt>
              </c:strCache>
            </c:strRef>
          </c:tx>
          <c:spPr>
            <a:solidFill>
              <a:srgbClr val="ff420e"/>
            </a:solidFill>
            <a:ln w="28800">
              <a:solidFill>
                <a:srgbClr val="ff42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machine'!$E$51:$AV$51</c:f>
              <c:numCache>
                <c:formatCode>General</c:formatCode>
                <c:ptCount val="44"/>
                <c:pt idx="0">
                  <c:v>0</c:v>
                </c:pt>
                <c:pt idx="1">
                  <c:v>0</c:v>
                </c:pt>
                <c:pt idx="2">
                  <c:v>0</c:v>
                </c:pt>
                <c:pt idx="3">
                  <c:v>0</c:v>
                </c:pt>
                <c:pt idx="4">
                  <c:v>0</c:v>
                </c:pt>
                <c:pt idx="5">
                  <c:v>0</c:v>
                </c:pt>
                <c:pt idx="6">
                  <c:v>0</c:v>
                </c:pt>
                <c:pt idx="7">
                  <c:v>3</c:v>
                </c:pt>
                <c:pt idx="8">
                  <c:v>9</c:v>
                </c:pt>
                <c:pt idx="9">
                  <c:v>11</c:v>
                </c:pt>
                <c:pt idx="10">
                  <c:v>14</c:v>
                </c:pt>
                <c:pt idx="11">
                  <c:v>4</c:v>
                </c:pt>
                <c:pt idx="12">
                  <c:v>9</c:v>
                </c:pt>
                <c:pt idx="13">
                  <c:v>5</c:v>
                </c:pt>
                <c:pt idx="14">
                  <c:v>3</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c:v>
                </c:pt>
                <c:pt idx="40">
                  <c:v>0</c:v>
                </c:pt>
                <c:pt idx="41">
                  <c:v>0</c:v>
                </c:pt>
                <c:pt idx="42">
                  <c:v>0</c:v>
                </c:pt>
                <c:pt idx="43">
                  <c:v>1</c:v>
                </c:pt>
              </c:numCache>
            </c:numRef>
          </c:yVal>
          <c:smooth val="0"/>
        </c:ser>
        <c:ser>
          <c:idx val="50"/>
          <c:order val="50"/>
          <c:tx>
            <c:strRef>
              <c:f>'stats par machine'!$A$52</c:f>
              <c:strCache>
                <c:ptCount val="1"/>
                <c:pt idx="0">
                  <c:v>Commodore64</c:v>
                </c:pt>
              </c:strCache>
            </c:strRef>
          </c:tx>
          <c:spPr>
            <a:solidFill>
              <a:srgbClr val="ffd320"/>
            </a:solidFill>
            <a:ln w="28800">
              <a:solidFill>
                <a:srgbClr val="ffd32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machine'!$E$52:$AV$52</c:f>
              <c:numCache>
                <c:formatCode>General</c:formatCode>
                <c:ptCount val="44"/>
                <c:pt idx="0">
                  <c:v>0</c:v>
                </c:pt>
                <c:pt idx="1">
                  <c:v>0</c:v>
                </c:pt>
                <c:pt idx="2">
                  <c:v>0</c:v>
                </c:pt>
                <c:pt idx="3">
                  <c:v>1</c:v>
                </c:pt>
                <c:pt idx="4">
                  <c:v>1</c:v>
                </c:pt>
                <c:pt idx="5">
                  <c:v>1</c:v>
                </c:pt>
                <c:pt idx="6">
                  <c:v>2</c:v>
                </c:pt>
                <c:pt idx="7">
                  <c:v>0</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51"/>
          <c:order val="51"/>
          <c:tx>
            <c:strRef>
              <c:f>'stats par machine'!$A$53</c:f>
              <c:strCache>
                <c:ptCount val="1"/>
                <c:pt idx="0">
                  <c:v>Amiga</c:v>
                </c:pt>
              </c:strCache>
            </c:strRef>
          </c:tx>
          <c:spPr>
            <a:solidFill>
              <a:srgbClr val="579d1c"/>
            </a:solidFill>
            <a:ln w="28800">
              <a:solidFill>
                <a:srgbClr val="579d1c"/>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machine'!$E$53:$AV$53</c:f>
              <c:numCache>
                <c:formatCode>General</c:formatCode>
                <c:ptCount val="44"/>
                <c:pt idx="0">
                  <c:v>0</c:v>
                </c:pt>
                <c:pt idx="1">
                  <c:v>0</c:v>
                </c:pt>
                <c:pt idx="2">
                  <c:v>0</c:v>
                </c:pt>
                <c:pt idx="3">
                  <c:v>0</c:v>
                </c:pt>
                <c:pt idx="4">
                  <c:v>0</c:v>
                </c:pt>
                <c:pt idx="5">
                  <c:v>0</c:v>
                </c:pt>
                <c:pt idx="6">
                  <c:v>0</c:v>
                </c:pt>
                <c:pt idx="7">
                  <c:v>1</c:v>
                </c:pt>
                <c:pt idx="8">
                  <c:v>0</c:v>
                </c:pt>
                <c:pt idx="9">
                  <c:v>0</c:v>
                </c:pt>
                <c:pt idx="10">
                  <c:v>2</c:v>
                </c:pt>
                <c:pt idx="11">
                  <c:v>1</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52"/>
          <c:order val="52"/>
          <c:tx>
            <c:strRef>
              <c:f>'stats par machine'!$A$54</c:f>
              <c:strCache>
                <c:ptCount val="1"/>
                <c:pt idx="0">
                  <c:v>Amiga CD 32</c:v>
                </c:pt>
              </c:strCache>
            </c:strRef>
          </c:tx>
          <c:spPr>
            <a:solidFill>
              <a:srgbClr val="7e0021"/>
            </a:solidFill>
            <a:ln w="28800">
              <a:solidFill>
                <a:srgbClr val="7e002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machine'!$E$54:$AV$54</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2</c:v>
                </c:pt>
                <c:pt idx="13">
                  <c:v>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53"/>
          <c:order val="53"/>
          <c:tx>
            <c:strRef>
              <c:f>'stats par machine'!$A$55</c:f>
              <c:strCache>
                <c:ptCount val="1"/>
                <c:pt idx="0">
                  <c:v>Total Commodore</c:v>
                </c:pt>
              </c:strCache>
            </c:strRef>
          </c:tx>
          <c:spPr>
            <a:solidFill>
              <a:srgbClr val="83caff"/>
            </a:solidFill>
            <a:ln w="28800">
              <a:solidFill>
                <a:srgbClr val="83caf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machine'!$E$55:$AV$55</c:f>
              <c:numCache>
                <c:formatCode>General</c:formatCode>
                <c:ptCount val="44"/>
                <c:pt idx="0">
                  <c:v>0</c:v>
                </c:pt>
                <c:pt idx="1">
                  <c:v>0</c:v>
                </c:pt>
                <c:pt idx="2">
                  <c:v>0</c:v>
                </c:pt>
                <c:pt idx="3">
                  <c:v>1</c:v>
                </c:pt>
                <c:pt idx="4">
                  <c:v>1</c:v>
                </c:pt>
                <c:pt idx="5">
                  <c:v>1</c:v>
                </c:pt>
                <c:pt idx="6">
                  <c:v>2</c:v>
                </c:pt>
                <c:pt idx="7">
                  <c:v>1</c:v>
                </c:pt>
                <c:pt idx="8">
                  <c:v>1</c:v>
                </c:pt>
                <c:pt idx="9">
                  <c:v>1</c:v>
                </c:pt>
                <c:pt idx="10">
                  <c:v>2</c:v>
                </c:pt>
                <c:pt idx="11">
                  <c:v>1</c:v>
                </c:pt>
                <c:pt idx="12">
                  <c:v>5</c:v>
                </c:pt>
                <c:pt idx="13">
                  <c:v>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54"/>
          <c:order val="54"/>
          <c:tx>
            <c:strRef>
              <c:f>'stats par machine'!$A$56</c:f>
              <c:strCache>
                <c:ptCount val="1"/>
                <c:pt idx="0">
                  <c:v>ZX Spectrum</c:v>
                </c:pt>
              </c:strCache>
            </c:strRef>
          </c:tx>
          <c:spPr>
            <a:solidFill>
              <a:srgbClr val="314004"/>
            </a:solidFill>
            <a:ln w="28800">
              <a:solidFill>
                <a:srgbClr val="314004"/>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machine'!$E$56:$AV$56</c:f>
              <c:numCache>
                <c:formatCode>General</c:formatCode>
                <c:ptCount val="44"/>
                <c:pt idx="0">
                  <c:v>0</c:v>
                </c:pt>
                <c:pt idx="1">
                  <c:v>0</c:v>
                </c:pt>
                <c:pt idx="2">
                  <c:v>1</c:v>
                </c:pt>
                <c:pt idx="3">
                  <c:v>1</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55"/>
          <c:order val="55"/>
          <c:tx>
            <c:strRef>
              <c:f>'stats par machine'!$A$57</c:f>
              <c:strCache>
                <c:ptCount val="1"/>
                <c:pt idx="0">
                  <c:v>MSX</c:v>
                </c:pt>
              </c:strCache>
            </c:strRef>
          </c:tx>
          <c:spPr>
            <a:solidFill>
              <a:srgbClr val="aecf00"/>
            </a:solidFill>
            <a:ln w="28800">
              <a:solidFill>
                <a:srgbClr val="aecf00"/>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machine'!$E$57:$AV$57</c:f>
              <c:numCache>
                <c:formatCode>General</c:formatCode>
                <c:ptCount val="44"/>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56"/>
          <c:order val="56"/>
          <c:tx>
            <c:strRef>
              <c:f>'stats par machine'!$A$58</c:f>
              <c:strCache>
                <c:ptCount val="1"/>
                <c:pt idx="0">
                  <c:v>Wonderswan C</c:v>
                </c:pt>
              </c:strCache>
            </c:strRef>
          </c:tx>
          <c:spPr>
            <a:solidFill>
              <a:srgbClr val="4b1f6f"/>
            </a:solidFill>
            <a:ln w="28800">
              <a:solidFill>
                <a:srgbClr val="4b1f6f"/>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machine'!$E$58:$AV$58</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57"/>
          <c:order val="57"/>
          <c:tx>
            <c:strRef>
              <c:f>'stats par machine'!$A$59</c:f>
              <c:strCache>
                <c:ptCount val="1"/>
                <c:pt idx="0">
                  <c:v>3DO</c:v>
                </c:pt>
              </c:strCache>
            </c:strRef>
          </c:tx>
          <c:spPr>
            <a:solidFill>
              <a:srgbClr val="ff950e"/>
            </a:solidFill>
            <a:ln w="28800">
              <a:solidFill>
                <a:srgbClr val="ff950e"/>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machine'!$E$59:$AV$59</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58"/>
          <c:order val="58"/>
          <c:tx>
            <c:strRef>
              <c:f>'stats par machine'!$A$60</c:f>
              <c:strCache>
                <c:ptCount val="1"/>
                <c:pt idx="0">
                  <c:v>CDI</c:v>
                </c:pt>
              </c:strCache>
            </c:strRef>
          </c:tx>
          <c:spPr>
            <a:solidFill>
              <a:srgbClr val="c5000b"/>
            </a:solidFill>
            <a:ln w="28800">
              <a:solidFill>
                <a:srgbClr val="c5000b"/>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machine'!$E$60:$AV$60</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ser>
        <c:ser>
          <c:idx val="59"/>
          <c:order val="59"/>
          <c:tx>
            <c:strRef>
              <c:f>'stats par machine'!$A$61</c:f>
              <c:strCache>
                <c:ptCount val="1"/>
                <c:pt idx="0">
                  <c:v>Evercade</c:v>
                </c:pt>
              </c:strCache>
            </c:strRef>
          </c:tx>
          <c:spPr>
            <a:solidFill>
              <a:srgbClr val="0084d1"/>
            </a:solidFill>
            <a:ln w="28800">
              <a:solidFill>
                <a:srgbClr val="0084d1"/>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machine'!$E$61:$AV$61</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14</c:v>
                </c:pt>
                <c:pt idx="40">
                  <c:v>7</c:v>
                </c:pt>
                <c:pt idx="41">
                  <c:v>1</c:v>
                </c:pt>
                <c:pt idx="42">
                  <c:v>0</c:v>
                </c:pt>
                <c:pt idx="43">
                  <c:v>0</c:v>
                </c:pt>
              </c:numCache>
            </c:numRef>
          </c:yVal>
          <c:smooth val="0"/>
        </c:ser>
        <c:ser>
          <c:idx val="60"/>
          <c:order val="60"/>
          <c:tx>
            <c:strRef>
              <c:f>'stats par machine'!$A$62</c:f>
              <c:strCache>
                <c:ptCount val="1"/>
                <c:pt idx="0">
                  <c:v>PC</c:v>
                </c:pt>
              </c:strCache>
            </c:strRef>
          </c:tx>
          <c:spPr>
            <a:solidFill>
              <a:srgbClr val="004586"/>
            </a:solidFill>
            <a:ln w="28800">
              <a:solidFill>
                <a:srgbClr val="004586"/>
              </a:solidFill>
              <a:round/>
            </a:ln>
          </c:spPr>
          <c:marker>
            <c:symbol val="none"/>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'stats par machine'!$E$1:$AV$1</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xVal>
          <c:yVal>
            <c:numRef>
              <c:f>'stats par machine'!$E$62:$AV$62</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1</c:v>
                </c:pt>
                <c:pt idx="12">
                  <c:v>2</c:v>
                </c:pt>
                <c:pt idx="13">
                  <c:v>1</c:v>
                </c:pt>
                <c:pt idx="14">
                  <c:v>1</c:v>
                </c:pt>
                <c:pt idx="15">
                  <c:v>4</c:v>
                </c:pt>
                <c:pt idx="16">
                  <c:v>2</c:v>
                </c:pt>
                <c:pt idx="17">
                  <c:v>5</c:v>
                </c:pt>
                <c:pt idx="18">
                  <c:v>5</c:v>
                </c:pt>
                <c:pt idx="19">
                  <c:v>6</c:v>
                </c:pt>
                <c:pt idx="20">
                  <c:v>2</c:v>
                </c:pt>
                <c:pt idx="21">
                  <c:v>3</c:v>
                </c:pt>
                <c:pt idx="22">
                  <c:v>5</c:v>
                </c:pt>
                <c:pt idx="23">
                  <c:v>8</c:v>
                </c:pt>
                <c:pt idx="24">
                  <c:v>2</c:v>
                </c:pt>
                <c:pt idx="25">
                  <c:v>4</c:v>
                </c:pt>
                <c:pt idx="26">
                  <c:v>1</c:v>
                </c:pt>
                <c:pt idx="27">
                  <c:v>3</c:v>
                </c:pt>
                <c:pt idx="28">
                  <c:v>2</c:v>
                </c:pt>
                <c:pt idx="29">
                  <c:v>6</c:v>
                </c:pt>
                <c:pt idx="30">
                  <c:v>1</c:v>
                </c:pt>
                <c:pt idx="31">
                  <c:v>3</c:v>
                </c:pt>
                <c:pt idx="32">
                  <c:v>8</c:v>
                </c:pt>
                <c:pt idx="33">
                  <c:v>4</c:v>
                </c:pt>
                <c:pt idx="34">
                  <c:v>6</c:v>
                </c:pt>
                <c:pt idx="35">
                  <c:v>1</c:v>
                </c:pt>
                <c:pt idx="36">
                  <c:v>1</c:v>
                </c:pt>
                <c:pt idx="37">
                  <c:v>0</c:v>
                </c:pt>
                <c:pt idx="38">
                  <c:v>0</c:v>
                </c:pt>
                <c:pt idx="39">
                  <c:v>0</c:v>
                </c:pt>
                <c:pt idx="40">
                  <c:v>0</c:v>
                </c:pt>
                <c:pt idx="41">
                  <c:v>0</c:v>
                </c:pt>
                <c:pt idx="42">
                  <c:v>0</c:v>
                </c:pt>
                <c:pt idx="43">
                  <c:v>0</c:v>
                </c:pt>
              </c:numCache>
            </c:numRef>
          </c:yVal>
          <c:smooth val="0"/>
        </c:ser>
        <c:axId val="25059818"/>
        <c:axId val="65509114"/>
      </c:scatterChart>
      <c:valAx>
        <c:axId val="25059818"/>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65509114"/>
        <c:crosses val="autoZero"/>
        <c:crossBetween val="midCat"/>
      </c:valAx>
      <c:valAx>
        <c:axId val="65509114"/>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25059818"/>
        <c:crosses val="autoZero"/>
        <c:crossBetween val="midCat"/>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span"/>
  </c:chart>
  <c:spPr>
    <a:solidFill>
      <a:srgbClr val="ffffff"/>
    </a:solidFill>
    <a:ln w="0">
      <a:noFill/>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barChart>
        <c:barDir val="bar"/>
        <c:grouping val="clustered"/>
        <c:varyColors val="0"/>
        <c:ser>
          <c:idx val="0"/>
          <c:order val="0"/>
          <c:spPr>
            <a:solidFill>
              <a:srgbClr val="004586"/>
            </a:solidFill>
            <a:ln w="0">
              <a:noFill/>
            </a:ln>
          </c:spPr>
          <c:invertIfNegative val="0"/>
          <c:dLbls>
            <c:txPr>
              <a:bodyPr wrap="none"/>
              <a:lstStyle/>
              <a:p>
                <a:pPr>
                  <a:defRPr b="0" sz="1000" spc="-1" strike="noStrike">
                    <a:latin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pays'!$A$2:$A$46</c:f>
              <c:strCache>
                <c:ptCount val="45"/>
                <c:pt idx="0">
                  <c:v>Allemagne</c:v>
                </c:pt>
                <c:pt idx="1">
                  <c:v>Argentine</c:v>
                </c:pt>
                <c:pt idx="2">
                  <c:v>Australie</c:v>
                </c:pt>
                <c:pt idx="3">
                  <c:v>Autriche</c:v>
                </c:pt>
                <c:pt idx="4">
                  <c:v>Belgique</c:v>
                </c:pt>
                <c:pt idx="5">
                  <c:v>Bielorussie</c:v>
                </c:pt>
                <c:pt idx="6">
                  <c:v>Brésil</c:v>
                </c:pt>
                <c:pt idx="7">
                  <c:v>Bulgarie</c:v>
                </c:pt>
                <c:pt idx="8">
                  <c:v>Canada</c:v>
                </c:pt>
                <c:pt idx="9">
                  <c:v>Chili</c:v>
                </c:pt>
                <c:pt idx="10">
                  <c:v>Chine</c:v>
                </c:pt>
                <c:pt idx="11">
                  <c:v>Colombie</c:v>
                </c:pt>
                <c:pt idx="12">
                  <c:v>Corée du sud</c:v>
                </c:pt>
                <c:pt idx="13">
                  <c:v>Croatie</c:v>
                </c:pt>
                <c:pt idx="14">
                  <c:v>Danemark</c:v>
                </c:pt>
                <c:pt idx="15">
                  <c:v>Espagne</c:v>
                </c:pt>
                <c:pt idx="16">
                  <c:v>Estonie</c:v>
                </c:pt>
                <c:pt idx="17">
                  <c:v>Finlande</c:v>
                </c:pt>
                <c:pt idx="18">
                  <c:v>France</c:v>
                </c:pt>
                <c:pt idx="19">
                  <c:v>Hongrie</c:v>
                </c:pt>
                <c:pt idx="20">
                  <c:v>Indonésie</c:v>
                </c:pt>
                <c:pt idx="21">
                  <c:v>Irlande du nord</c:v>
                </c:pt>
                <c:pt idx="22">
                  <c:v>Italie</c:v>
                </c:pt>
                <c:pt idx="23">
                  <c:v>Japon</c:v>
                </c:pt>
                <c:pt idx="24">
                  <c:v>Lituanie</c:v>
                </c:pt>
                <c:pt idx="25">
                  <c:v>Luxembourg</c:v>
                </c:pt>
                <c:pt idx="26">
                  <c:v>Malaisie</c:v>
                </c:pt>
                <c:pt idx="27">
                  <c:v>Mexique</c:v>
                </c:pt>
                <c:pt idx="28">
                  <c:v>Norvège</c:v>
                </c:pt>
                <c:pt idx="29">
                  <c:v>Nouvelle Zélande</c:v>
                </c:pt>
                <c:pt idx="30">
                  <c:v>Pays-bas</c:v>
                </c:pt>
                <c:pt idx="31">
                  <c:v>Philippines</c:v>
                </c:pt>
                <c:pt idx="32">
                  <c:v>Pologne</c:v>
                </c:pt>
                <c:pt idx="33">
                  <c:v>République Tchèque</c:v>
                </c:pt>
                <c:pt idx="34">
                  <c:v>Roumanie</c:v>
                </c:pt>
                <c:pt idx="35">
                  <c:v>Russie</c:v>
                </c:pt>
                <c:pt idx="36">
                  <c:v>Singapour</c:v>
                </c:pt>
                <c:pt idx="37">
                  <c:v>Suède</c:v>
                </c:pt>
                <c:pt idx="38">
                  <c:v>Suisse</c:v>
                </c:pt>
                <c:pt idx="39">
                  <c:v>Taiwan</c:v>
                </c:pt>
                <c:pt idx="40">
                  <c:v>Uk</c:v>
                </c:pt>
                <c:pt idx="41">
                  <c:v>Ukraine</c:v>
                </c:pt>
                <c:pt idx="42">
                  <c:v>Uruguay</c:v>
                </c:pt>
                <c:pt idx="43">
                  <c:v>USA</c:v>
                </c:pt>
                <c:pt idx="44">
                  <c:v>Venezuela</c:v>
                </c:pt>
              </c:strCache>
            </c:strRef>
          </c:cat>
          <c:val>
            <c:numRef>
              <c:f>'stats par pays'!$AS$2:$AS$46</c:f>
              <c:numCache>
                <c:formatCode>General</c:formatCode>
                <c:ptCount val="45"/>
                <c:pt idx="0">
                  <c:v>45</c:v>
                </c:pt>
                <c:pt idx="1">
                  <c:v>1</c:v>
                </c:pt>
                <c:pt idx="2">
                  <c:v>20</c:v>
                </c:pt>
                <c:pt idx="3">
                  <c:v>7</c:v>
                </c:pt>
                <c:pt idx="4">
                  <c:v>8</c:v>
                </c:pt>
                <c:pt idx="5">
                  <c:v>1</c:v>
                </c:pt>
                <c:pt idx="6">
                  <c:v>7</c:v>
                </c:pt>
                <c:pt idx="7">
                  <c:v>4</c:v>
                </c:pt>
                <c:pt idx="8">
                  <c:v>111</c:v>
                </c:pt>
                <c:pt idx="9">
                  <c:v>2</c:v>
                </c:pt>
                <c:pt idx="10">
                  <c:v>8</c:v>
                </c:pt>
                <c:pt idx="11">
                  <c:v>1</c:v>
                </c:pt>
                <c:pt idx="12">
                  <c:v>3</c:v>
                </c:pt>
                <c:pt idx="13">
                  <c:v>2</c:v>
                </c:pt>
                <c:pt idx="14">
                  <c:v>9</c:v>
                </c:pt>
                <c:pt idx="15">
                  <c:v>33</c:v>
                </c:pt>
                <c:pt idx="16">
                  <c:v>1</c:v>
                </c:pt>
                <c:pt idx="17">
                  <c:v>18</c:v>
                </c:pt>
                <c:pt idx="18">
                  <c:v>134</c:v>
                </c:pt>
                <c:pt idx="19">
                  <c:v>3</c:v>
                </c:pt>
                <c:pt idx="20">
                  <c:v>1</c:v>
                </c:pt>
                <c:pt idx="21">
                  <c:v>1</c:v>
                </c:pt>
                <c:pt idx="22">
                  <c:v>17</c:v>
                </c:pt>
                <c:pt idx="23">
                  <c:v>1476</c:v>
                </c:pt>
                <c:pt idx="24">
                  <c:v>2</c:v>
                </c:pt>
                <c:pt idx="25">
                  <c:v>1</c:v>
                </c:pt>
                <c:pt idx="26">
                  <c:v>2</c:v>
                </c:pt>
                <c:pt idx="27">
                  <c:v>1</c:v>
                </c:pt>
                <c:pt idx="28">
                  <c:v>7</c:v>
                </c:pt>
                <c:pt idx="29">
                  <c:v>3</c:v>
                </c:pt>
                <c:pt idx="30">
                  <c:v>12</c:v>
                </c:pt>
                <c:pt idx="31">
                  <c:v>1</c:v>
                </c:pt>
                <c:pt idx="32">
                  <c:v>23</c:v>
                </c:pt>
                <c:pt idx="33">
                  <c:v>6</c:v>
                </c:pt>
                <c:pt idx="34">
                  <c:v>2</c:v>
                </c:pt>
                <c:pt idx="35">
                  <c:v>6</c:v>
                </c:pt>
                <c:pt idx="36">
                  <c:v>3</c:v>
                </c:pt>
                <c:pt idx="37">
                  <c:v>42</c:v>
                </c:pt>
                <c:pt idx="38">
                  <c:v>2</c:v>
                </c:pt>
                <c:pt idx="39">
                  <c:v>1</c:v>
                </c:pt>
                <c:pt idx="40">
                  <c:v>347</c:v>
                </c:pt>
                <c:pt idx="41">
                  <c:v>1</c:v>
                </c:pt>
                <c:pt idx="42">
                  <c:v>1</c:v>
                </c:pt>
                <c:pt idx="43">
                  <c:v>479</c:v>
                </c:pt>
                <c:pt idx="44">
                  <c:v>1</c:v>
                </c:pt>
              </c:numCache>
            </c:numRef>
          </c:val>
        </c:ser>
        <c:gapWidth val="100"/>
        <c:overlap val="0"/>
        <c:axId val="95291688"/>
        <c:axId val="62172020"/>
      </c:barChart>
      <c:catAx>
        <c:axId val="95291688"/>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2172020"/>
        <c:crosses val="autoZero"/>
        <c:auto val="1"/>
        <c:lblAlgn val="ctr"/>
        <c:lblOffset val="100"/>
        <c:noMultiLvlLbl val="0"/>
      </c:catAx>
      <c:valAx>
        <c:axId val="62172020"/>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95291688"/>
        <c:crosses val="autoZero"/>
        <c:crossBetween val="between"/>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9360">
      <a:noFill/>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295009523809524"/>
          <c:y val="0.0291698850470262"/>
          <c:w val="0.886460952380952"/>
          <c:h val="0.90285792175928"/>
        </c:manualLayout>
      </c:layout>
      <c:lineChart>
        <c:grouping val="standard"/>
        <c:varyColors val="0"/>
        <c:ser>
          <c:idx val="0"/>
          <c:order val="0"/>
          <c:tx>
            <c:strRef>
              <c:f>'stats par pays'!$A$2</c:f>
              <c:strCache>
                <c:ptCount val="1"/>
                <c:pt idx="0">
                  <c:v>Allemagne</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pays'!$B$2:$AR$2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1</c:v>
                </c:pt>
                <c:pt idx="19">
                  <c:v>0</c:v>
                </c:pt>
                <c:pt idx="20">
                  <c:v>1</c:v>
                </c:pt>
                <c:pt idx="21">
                  <c:v>3</c:v>
                </c:pt>
                <c:pt idx="22">
                  <c:v>1</c:v>
                </c:pt>
                <c:pt idx="23">
                  <c:v>1</c:v>
                </c:pt>
                <c:pt idx="24">
                  <c:v>0</c:v>
                </c:pt>
                <c:pt idx="25">
                  <c:v>1</c:v>
                </c:pt>
                <c:pt idx="26">
                  <c:v>1</c:v>
                </c:pt>
                <c:pt idx="27">
                  <c:v>1</c:v>
                </c:pt>
                <c:pt idx="28">
                  <c:v>4</c:v>
                </c:pt>
                <c:pt idx="29">
                  <c:v>0</c:v>
                </c:pt>
                <c:pt idx="30">
                  <c:v>0</c:v>
                </c:pt>
                <c:pt idx="31">
                  <c:v>1</c:v>
                </c:pt>
                <c:pt idx="32">
                  <c:v>1</c:v>
                </c:pt>
                <c:pt idx="33">
                  <c:v>1</c:v>
                </c:pt>
                <c:pt idx="34">
                  <c:v>0</c:v>
                </c:pt>
                <c:pt idx="35">
                  <c:v>3</c:v>
                </c:pt>
                <c:pt idx="36">
                  <c:v>2</c:v>
                </c:pt>
                <c:pt idx="37">
                  <c:v>6</c:v>
                </c:pt>
                <c:pt idx="38">
                  <c:v>5</c:v>
                </c:pt>
                <c:pt idx="39">
                  <c:v>5</c:v>
                </c:pt>
                <c:pt idx="40">
                  <c:v>5</c:v>
                </c:pt>
                <c:pt idx="41">
                  <c:v>1</c:v>
                </c:pt>
                <c:pt idx="42">
                  <c:v>0</c:v>
                </c:pt>
              </c:numCache>
            </c:numRef>
          </c:val>
          <c:smooth val="0"/>
        </c:ser>
        <c:ser>
          <c:idx val="1"/>
          <c:order val="1"/>
          <c:tx>
            <c:strRef>
              <c:f>'stats par pays'!$A$3</c:f>
              <c:strCache>
                <c:ptCount val="1"/>
                <c:pt idx="0">
                  <c:v>Argentine</c:v>
                </c:pt>
              </c:strCache>
            </c:strRef>
          </c:tx>
          <c:spPr>
            <a:solidFill>
              <a:srgbClr val="ff420e"/>
            </a:solidFill>
            <a:ln w="28800">
              <a:solidFill>
                <a:srgbClr val="ff420e"/>
              </a:solidFill>
              <a:round/>
            </a:ln>
          </c:spPr>
          <c:marker>
            <c:symbol val="diamond"/>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pays'!$B$3:$AR$3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0</c:v>
                </c:pt>
                <c:pt idx="42">
                  <c:v>0</c:v>
                </c:pt>
              </c:numCache>
            </c:numRef>
          </c:val>
          <c:smooth val="0"/>
        </c:ser>
        <c:ser>
          <c:idx val="2"/>
          <c:order val="2"/>
          <c:tx>
            <c:strRef>
              <c:f>'stats par pays'!$A$4</c:f>
              <c:strCache>
                <c:ptCount val="1"/>
                <c:pt idx="0">
                  <c:v>Australie</c:v>
                </c:pt>
              </c:strCache>
            </c:strRef>
          </c:tx>
          <c:spPr>
            <a:solidFill>
              <a:srgbClr val="ffd320"/>
            </a:solidFill>
            <a:ln w="28800">
              <a:solidFill>
                <a:srgbClr val="ffd320"/>
              </a:solidFill>
              <a:round/>
            </a:ln>
          </c:spPr>
          <c:marker>
            <c:symbol val="triangl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pays'!$B$4:$AR$4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3</c:v>
                </c:pt>
                <c:pt idx="28">
                  <c:v>0</c:v>
                </c:pt>
                <c:pt idx="29">
                  <c:v>0</c:v>
                </c:pt>
                <c:pt idx="30">
                  <c:v>0</c:v>
                </c:pt>
                <c:pt idx="31">
                  <c:v>0</c:v>
                </c:pt>
                <c:pt idx="32">
                  <c:v>0</c:v>
                </c:pt>
                <c:pt idx="33">
                  <c:v>0</c:v>
                </c:pt>
                <c:pt idx="34">
                  <c:v>1</c:v>
                </c:pt>
                <c:pt idx="35">
                  <c:v>0</c:v>
                </c:pt>
                <c:pt idx="36">
                  <c:v>3</c:v>
                </c:pt>
                <c:pt idx="37">
                  <c:v>6</c:v>
                </c:pt>
                <c:pt idx="38">
                  <c:v>3</c:v>
                </c:pt>
                <c:pt idx="39">
                  <c:v>2</c:v>
                </c:pt>
                <c:pt idx="40">
                  <c:v>1</c:v>
                </c:pt>
                <c:pt idx="41">
                  <c:v>0</c:v>
                </c:pt>
                <c:pt idx="42">
                  <c:v>0</c:v>
                </c:pt>
              </c:numCache>
            </c:numRef>
          </c:val>
          <c:smooth val="0"/>
        </c:ser>
        <c:ser>
          <c:idx val="3"/>
          <c:order val="3"/>
          <c:tx>
            <c:strRef>
              <c:f>'stats par pays'!$A$5</c:f>
              <c:strCache>
                <c:ptCount val="1"/>
                <c:pt idx="0">
                  <c:v>Autriche</c:v>
                </c:pt>
              </c:strCache>
            </c:strRef>
          </c:tx>
          <c:spPr>
            <a:solidFill>
              <a:srgbClr val="579d1c"/>
            </a:solidFill>
            <a:ln w="28800">
              <a:solidFill>
                <a:srgbClr val="579d1c"/>
              </a:solidFill>
              <a:round/>
            </a:ln>
          </c:spPr>
          <c:marker>
            <c:symbol val="triangl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pays'!$B$5:$AR$5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c:v>
                </c:pt>
                <c:pt idx="36">
                  <c:v>0</c:v>
                </c:pt>
                <c:pt idx="37">
                  <c:v>0</c:v>
                </c:pt>
                <c:pt idx="38">
                  <c:v>1</c:v>
                </c:pt>
                <c:pt idx="39">
                  <c:v>3</c:v>
                </c:pt>
                <c:pt idx="40">
                  <c:v>2</c:v>
                </c:pt>
                <c:pt idx="41">
                  <c:v>0</c:v>
                </c:pt>
                <c:pt idx="42">
                  <c:v>0</c:v>
                </c:pt>
              </c:numCache>
            </c:numRef>
          </c:val>
          <c:smooth val="0"/>
        </c:ser>
        <c:ser>
          <c:idx val="4"/>
          <c:order val="4"/>
          <c:tx>
            <c:strRef>
              <c:f>'stats par pays'!$A$6</c:f>
              <c:strCache>
                <c:ptCount val="1"/>
                <c:pt idx="0">
                  <c:v>Belgique</c:v>
                </c:pt>
              </c:strCache>
            </c:strRef>
          </c:tx>
          <c:spPr>
            <a:solidFill>
              <a:srgbClr val="7e0021"/>
            </a:solidFill>
            <a:ln w="28800">
              <a:solidFill>
                <a:srgbClr val="7e0021"/>
              </a:solidFill>
              <a:round/>
            </a:ln>
          </c:spPr>
          <c:marker>
            <c:symbol val="triangl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pays'!$B$6:$AR$6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0</c:v>
                </c:pt>
                <c:pt idx="30">
                  <c:v>0</c:v>
                </c:pt>
                <c:pt idx="31">
                  <c:v>1</c:v>
                </c:pt>
                <c:pt idx="32">
                  <c:v>1</c:v>
                </c:pt>
                <c:pt idx="33">
                  <c:v>0</c:v>
                </c:pt>
                <c:pt idx="34">
                  <c:v>1</c:v>
                </c:pt>
                <c:pt idx="35">
                  <c:v>0</c:v>
                </c:pt>
                <c:pt idx="36">
                  <c:v>1</c:v>
                </c:pt>
                <c:pt idx="37">
                  <c:v>2</c:v>
                </c:pt>
                <c:pt idx="38">
                  <c:v>0</c:v>
                </c:pt>
                <c:pt idx="39">
                  <c:v>1</c:v>
                </c:pt>
                <c:pt idx="40">
                  <c:v>0</c:v>
                </c:pt>
                <c:pt idx="41">
                  <c:v>0</c:v>
                </c:pt>
                <c:pt idx="42">
                  <c:v>0</c:v>
                </c:pt>
              </c:numCache>
            </c:numRef>
          </c:val>
          <c:smooth val="0"/>
        </c:ser>
        <c:ser>
          <c:idx val="5"/>
          <c:order val="5"/>
          <c:tx>
            <c:strRef>
              <c:f>'stats par pays'!$A$7</c:f>
              <c:strCache>
                <c:ptCount val="1"/>
                <c:pt idx="0">
                  <c:v>Bielorussie</c:v>
                </c:pt>
              </c:strCache>
            </c:strRef>
          </c:tx>
          <c:spPr>
            <a:solidFill>
              <a:srgbClr val="83caff"/>
            </a:solidFill>
            <a:ln w="28800">
              <a:solidFill>
                <a:srgbClr val="83caff"/>
              </a:solidFill>
              <a:round/>
            </a:ln>
          </c:spPr>
          <c:marker>
            <c:symbol val="triangl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pays'!$B$7:$AR$7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c:v>
                </c:pt>
                <c:pt idx="37">
                  <c:v>0</c:v>
                </c:pt>
                <c:pt idx="38">
                  <c:v>0</c:v>
                </c:pt>
                <c:pt idx="39">
                  <c:v>0</c:v>
                </c:pt>
                <c:pt idx="40">
                  <c:v>0</c:v>
                </c:pt>
                <c:pt idx="41">
                  <c:v>0</c:v>
                </c:pt>
                <c:pt idx="42">
                  <c:v>0</c:v>
                </c:pt>
              </c:numCache>
            </c:numRef>
          </c:val>
          <c:smooth val="0"/>
        </c:ser>
        <c:ser>
          <c:idx val="6"/>
          <c:order val="6"/>
          <c:tx>
            <c:strRef>
              <c:f>'stats par pays'!$A$8</c:f>
              <c:strCache>
                <c:ptCount val="1"/>
                <c:pt idx="0">
                  <c:v>Brésil</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pays'!$B$8:$AR$8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c:v>
                </c:pt>
                <c:pt idx="39">
                  <c:v>3</c:v>
                </c:pt>
                <c:pt idx="40">
                  <c:v>1</c:v>
                </c:pt>
                <c:pt idx="41">
                  <c:v>1</c:v>
                </c:pt>
                <c:pt idx="42">
                  <c:v>0</c:v>
                </c:pt>
              </c:numCache>
            </c:numRef>
          </c:val>
          <c:smooth val="0"/>
        </c:ser>
        <c:ser>
          <c:idx val="7"/>
          <c:order val="7"/>
          <c:tx>
            <c:strRef>
              <c:f>'stats par pays'!$A$9</c:f>
              <c:strCache>
                <c:ptCount val="1"/>
                <c:pt idx="0">
                  <c:v>Bulgarie</c:v>
                </c:pt>
              </c:strCache>
            </c:strRef>
          </c:tx>
          <c:spPr>
            <a:solidFill>
              <a:srgbClr val="aecf00"/>
            </a:solidFill>
            <a:ln w="28800">
              <a:solidFill>
                <a:srgbClr val="aecf00"/>
              </a:solidFill>
              <a:round/>
            </a:ln>
          </c:spPr>
          <c:marker>
            <c:symbol val="squar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pays'!$B$9:$AR$9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c:v>
                </c:pt>
                <c:pt idx="33">
                  <c:v>0</c:v>
                </c:pt>
                <c:pt idx="34">
                  <c:v>0</c:v>
                </c:pt>
                <c:pt idx="35">
                  <c:v>1</c:v>
                </c:pt>
                <c:pt idx="36">
                  <c:v>0</c:v>
                </c:pt>
                <c:pt idx="37">
                  <c:v>2</c:v>
                </c:pt>
                <c:pt idx="38">
                  <c:v>0</c:v>
                </c:pt>
                <c:pt idx="39">
                  <c:v>0</c:v>
                </c:pt>
                <c:pt idx="40">
                  <c:v>0</c:v>
                </c:pt>
                <c:pt idx="41">
                  <c:v>0</c:v>
                </c:pt>
                <c:pt idx="42">
                  <c:v>0</c:v>
                </c:pt>
              </c:numCache>
            </c:numRef>
          </c:val>
          <c:smooth val="0"/>
        </c:ser>
        <c:ser>
          <c:idx val="8"/>
          <c:order val="8"/>
          <c:tx>
            <c:strRef>
              <c:f>'stats par pays'!$A$10</c:f>
              <c:strCache>
                <c:ptCount val="1"/>
                <c:pt idx="0">
                  <c:v>Canada</c:v>
                </c:pt>
              </c:strCache>
            </c:strRef>
          </c:tx>
          <c:spPr>
            <a:solidFill>
              <a:srgbClr val="4b1f6f"/>
            </a:solidFill>
            <a:ln w="28800">
              <a:solidFill>
                <a:srgbClr val="4b1f6f"/>
              </a:solidFill>
              <a:round/>
            </a:ln>
          </c:spPr>
          <c:marker>
            <c:symbol val="circl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pays'!$B$10:$AR$10</c:f>
              <c:numCache>
                <c:formatCode>General</c:formatCode>
                <c:ptCount val="43"/>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2</c:v>
                </c:pt>
                <c:pt idx="22">
                  <c:v>3</c:v>
                </c:pt>
                <c:pt idx="23">
                  <c:v>4</c:v>
                </c:pt>
                <c:pt idx="24">
                  <c:v>4</c:v>
                </c:pt>
                <c:pt idx="25">
                  <c:v>1</c:v>
                </c:pt>
                <c:pt idx="26">
                  <c:v>3</c:v>
                </c:pt>
                <c:pt idx="27">
                  <c:v>1</c:v>
                </c:pt>
                <c:pt idx="28">
                  <c:v>5</c:v>
                </c:pt>
                <c:pt idx="29">
                  <c:v>6</c:v>
                </c:pt>
                <c:pt idx="30">
                  <c:v>2</c:v>
                </c:pt>
                <c:pt idx="31">
                  <c:v>4</c:v>
                </c:pt>
                <c:pt idx="32">
                  <c:v>3</c:v>
                </c:pt>
                <c:pt idx="33">
                  <c:v>3</c:v>
                </c:pt>
                <c:pt idx="34">
                  <c:v>5</c:v>
                </c:pt>
                <c:pt idx="35">
                  <c:v>6</c:v>
                </c:pt>
                <c:pt idx="36">
                  <c:v>9</c:v>
                </c:pt>
                <c:pt idx="37">
                  <c:v>14</c:v>
                </c:pt>
                <c:pt idx="38">
                  <c:v>12</c:v>
                </c:pt>
                <c:pt idx="39">
                  <c:v>9</c:v>
                </c:pt>
                <c:pt idx="40">
                  <c:v>8</c:v>
                </c:pt>
                <c:pt idx="41">
                  <c:v>3</c:v>
                </c:pt>
                <c:pt idx="42">
                  <c:v>0</c:v>
                </c:pt>
              </c:numCache>
            </c:numRef>
          </c:val>
          <c:smooth val="0"/>
        </c:ser>
        <c:ser>
          <c:idx val="9"/>
          <c:order val="9"/>
          <c:tx>
            <c:strRef>
              <c:f>'stats par pays'!$A$12:$A$12</c:f>
              <c:strCache>
                <c:ptCount val="1"/>
                <c:pt idx="0">
                  <c:v>Chine</c:v>
                </c:pt>
              </c:strCache>
            </c:strRef>
          </c:tx>
          <c:spPr>
            <a:solidFill>
              <a:srgbClr val="ff950e"/>
            </a:solidFill>
            <a:ln w="28800">
              <a:solidFill>
                <a:srgbClr val="ff950e"/>
              </a:solidFill>
              <a:round/>
            </a:ln>
          </c:spPr>
          <c:marker>
            <c:symbol val="squar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pays'!$B$12:$AR$12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c:v>
                </c:pt>
                <c:pt idx="31">
                  <c:v>0</c:v>
                </c:pt>
                <c:pt idx="32">
                  <c:v>0</c:v>
                </c:pt>
                <c:pt idx="33">
                  <c:v>0</c:v>
                </c:pt>
                <c:pt idx="34">
                  <c:v>0</c:v>
                </c:pt>
                <c:pt idx="35">
                  <c:v>0</c:v>
                </c:pt>
                <c:pt idx="36">
                  <c:v>0</c:v>
                </c:pt>
                <c:pt idx="37">
                  <c:v>0</c:v>
                </c:pt>
                <c:pt idx="38">
                  <c:v>0</c:v>
                </c:pt>
                <c:pt idx="39">
                  <c:v>2</c:v>
                </c:pt>
                <c:pt idx="40">
                  <c:v>4</c:v>
                </c:pt>
                <c:pt idx="41">
                  <c:v>1</c:v>
                </c:pt>
                <c:pt idx="42">
                  <c:v>0</c:v>
                </c:pt>
              </c:numCache>
            </c:numRef>
          </c:val>
          <c:smooth val="0"/>
        </c:ser>
        <c:ser>
          <c:idx val="10"/>
          <c:order val="10"/>
          <c:tx>
            <c:strRef>
              <c:f>'stats par pays'!$A$13:$A$13</c:f>
              <c:strCache>
                <c:ptCount val="1"/>
                <c:pt idx="0">
                  <c:v>Colombie</c:v>
                </c:pt>
              </c:strCache>
            </c:strRef>
          </c:tx>
          <c:spPr>
            <a:solidFill>
              <a:srgbClr val="c5000b"/>
            </a:solidFill>
            <a:ln w="28800">
              <a:solidFill>
                <a:srgbClr val="c5000b"/>
              </a:solidFill>
              <a:round/>
            </a:ln>
          </c:spPr>
          <c:marker>
            <c:symbol val="x"/>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pays'!$B$13:$AR$13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0</c:v>
                </c:pt>
                <c:pt idx="42">
                  <c:v>0</c:v>
                </c:pt>
              </c:numCache>
            </c:numRef>
          </c:val>
          <c:smooth val="0"/>
        </c:ser>
        <c:ser>
          <c:idx val="11"/>
          <c:order val="11"/>
          <c:tx>
            <c:strRef>
              <c:f>'stats par pays'!$A$14:$A$14</c:f>
              <c:strCache>
                <c:ptCount val="1"/>
                <c:pt idx="0">
                  <c:v>Corée du sud</c:v>
                </c:pt>
              </c:strCache>
            </c:strRef>
          </c:tx>
          <c:spPr>
            <a:solidFill>
              <a:srgbClr val="0084d1"/>
            </a:solidFill>
            <a:ln w="28800">
              <a:solidFill>
                <a:srgbClr val="0084d1"/>
              </a:solidFill>
              <a:round/>
            </a:ln>
          </c:spPr>
          <c:marker>
            <c:symbol val="plus"/>
            <c:size val="8"/>
            <c:spPr>
              <a:solidFill>
                <a:srgbClr val="0084d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pays'!$B$14:$AR$14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2</c:v>
                </c:pt>
                <c:pt idx="38">
                  <c:v>0</c:v>
                </c:pt>
                <c:pt idx="39">
                  <c:v>0</c:v>
                </c:pt>
                <c:pt idx="40">
                  <c:v>0</c:v>
                </c:pt>
                <c:pt idx="41">
                  <c:v>0</c:v>
                </c:pt>
                <c:pt idx="42">
                  <c:v>0</c:v>
                </c:pt>
              </c:numCache>
            </c:numRef>
          </c:val>
          <c:smooth val="0"/>
        </c:ser>
        <c:ser>
          <c:idx val="12"/>
          <c:order val="12"/>
          <c:tx>
            <c:strRef>
              <c:f>'stats par pays'!$A$15:$A$15</c:f>
              <c:strCache>
                <c:ptCount val="1"/>
                <c:pt idx="0">
                  <c:v>Croatie</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pays'!$B$15:$AR$15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c:v>
                </c:pt>
                <c:pt idx="31">
                  <c:v>0</c:v>
                </c:pt>
                <c:pt idx="32">
                  <c:v>0</c:v>
                </c:pt>
                <c:pt idx="33">
                  <c:v>0</c:v>
                </c:pt>
                <c:pt idx="34">
                  <c:v>1</c:v>
                </c:pt>
                <c:pt idx="35">
                  <c:v>0</c:v>
                </c:pt>
                <c:pt idx="36">
                  <c:v>0</c:v>
                </c:pt>
                <c:pt idx="37">
                  <c:v>0</c:v>
                </c:pt>
                <c:pt idx="38">
                  <c:v>0</c:v>
                </c:pt>
                <c:pt idx="39">
                  <c:v>0</c:v>
                </c:pt>
                <c:pt idx="40">
                  <c:v>0</c:v>
                </c:pt>
                <c:pt idx="41">
                  <c:v>0</c:v>
                </c:pt>
                <c:pt idx="42">
                  <c:v>0</c:v>
                </c:pt>
              </c:numCache>
            </c:numRef>
          </c:val>
          <c:smooth val="0"/>
        </c:ser>
        <c:ser>
          <c:idx val="13"/>
          <c:order val="13"/>
          <c:tx>
            <c:strRef>
              <c:f>'stats par pays'!$A$16:$A$16</c:f>
              <c:strCache>
                <c:ptCount val="1"/>
                <c:pt idx="0">
                  <c:v>Danemark</c:v>
                </c:pt>
              </c:strCache>
            </c:strRef>
          </c:tx>
          <c:spPr>
            <a:solidFill>
              <a:srgbClr val="ff420e"/>
            </a:solidFill>
            <a:ln w="28800">
              <a:solidFill>
                <a:srgbClr val="ff420e"/>
              </a:solidFill>
              <a:round/>
            </a:ln>
          </c:spPr>
          <c:marker>
            <c:symbol val="dash"/>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pays'!$B$16:$AR$16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c:v>
                </c:pt>
                <c:pt idx="32">
                  <c:v>1</c:v>
                </c:pt>
                <c:pt idx="33">
                  <c:v>0</c:v>
                </c:pt>
                <c:pt idx="34">
                  <c:v>0</c:v>
                </c:pt>
                <c:pt idx="35">
                  <c:v>0</c:v>
                </c:pt>
                <c:pt idx="36">
                  <c:v>2</c:v>
                </c:pt>
                <c:pt idx="37">
                  <c:v>2</c:v>
                </c:pt>
                <c:pt idx="38">
                  <c:v>2</c:v>
                </c:pt>
                <c:pt idx="39">
                  <c:v>0</c:v>
                </c:pt>
                <c:pt idx="40">
                  <c:v>1</c:v>
                </c:pt>
                <c:pt idx="41">
                  <c:v>0</c:v>
                </c:pt>
                <c:pt idx="42">
                  <c:v>0</c:v>
                </c:pt>
              </c:numCache>
            </c:numRef>
          </c:val>
          <c:smooth val="0"/>
        </c:ser>
        <c:ser>
          <c:idx val="14"/>
          <c:order val="14"/>
          <c:tx>
            <c:strRef>
              <c:f>'stats par pays'!$A$17:$A$17</c:f>
              <c:strCache>
                <c:ptCount val="1"/>
                <c:pt idx="0">
                  <c:v>Espagne</c:v>
                </c:pt>
              </c:strCache>
            </c:strRef>
          </c:tx>
          <c:spPr>
            <a:solidFill>
              <a:srgbClr val="ffd320"/>
            </a:solidFill>
            <a:ln w="28800">
              <a:solidFill>
                <a:srgbClr val="ffd320"/>
              </a:solidFill>
              <a:round/>
            </a:ln>
          </c:spPr>
          <c:marker>
            <c:symbol val="squar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pays'!$B$17:$AR$17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2</c:v>
                </c:pt>
                <c:pt idx="30">
                  <c:v>1</c:v>
                </c:pt>
                <c:pt idx="31">
                  <c:v>0</c:v>
                </c:pt>
                <c:pt idx="32">
                  <c:v>1</c:v>
                </c:pt>
                <c:pt idx="33">
                  <c:v>2</c:v>
                </c:pt>
                <c:pt idx="34">
                  <c:v>0</c:v>
                </c:pt>
                <c:pt idx="35">
                  <c:v>3</c:v>
                </c:pt>
                <c:pt idx="36">
                  <c:v>5</c:v>
                </c:pt>
                <c:pt idx="37">
                  <c:v>3</c:v>
                </c:pt>
                <c:pt idx="38">
                  <c:v>4</c:v>
                </c:pt>
                <c:pt idx="39">
                  <c:v>6</c:v>
                </c:pt>
                <c:pt idx="40">
                  <c:v>4</c:v>
                </c:pt>
                <c:pt idx="41">
                  <c:v>1</c:v>
                </c:pt>
                <c:pt idx="42">
                  <c:v>0</c:v>
                </c:pt>
              </c:numCache>
            </c:numRef>
          </c:val>
          <c:smooth val="0"/>
        </c:ser>
        <c:ser>
          <c:idx val="15"/>
          <c:order val="15"/>
          <c:tx>
            <c:strRef>
              <c:f>'stats par pays'!$A$19:$A$19</c:f>
              <c:strCache>
                <c:ptCount val="1"/>
                <c:pt idx="0">
                  <c:v>Finlande</c:v>
                </c:pt>
              </c:strCache>
            </c:strRef>
          </c:tx>
          <c:spPr>
            <a:solidFill>
              <a:srgbClr val="579d1c"/>
            </a:solidFill>
            <a:ln w="28800">
              <a:solidFill>
                <a:srgbClr val="579d1c"/>
              </a:solidFill>
              <a:round/>
            </a:ln>
          </c:spPr>
          <c:marker>
            <c:symbol val="squar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pays'!$B$19:$AR$19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c:v>
                </c:pt>
                <c:pt idx="30">
                  <c:v>0</c:v>
                </c:pt>
                <c:pt idx="31">
                  <c:v>1</c:v>
                </c:pt>
                <c:pt idx="32">
                  <c:v>1</c:v>
                </c:pt>
                <c:pt idx="33">
                  <c:v>0</c:v>
                </c:pt>
                <c:pt idx="34">
                  <c:v>2</c:v>
                </c:pt>
                <c:pt idx="35">
                  <c:v>2</c:v>
                </c:pt>
                <c:pt idx="36">
                  <c:v>0</c:v>
                </c:pt>
                <c:pt idx="37">
                  <c:v>1</c:v>
                </c:pt>
                <c:pt idx="38">
                  <c:v>4</c:v>
                </c:pt>
                <c:pt idx="39">
                  <c:v>0</c:v>
                </c:pt>
                <c:pt idx="40">
                  <c:v>5</c:v>
                </c:pt>
                <c:pt idx="41">
                  <c:v>1</c:v>
                </c:pt>
                <c:pt idx="42">
                  <c:v>0</c:v>
                </c:pt>
              </c:numCache>
            </c:numRef>
          </c:val>
          <c:smooth val="0"/>
        </c:ser>
        <c:ser>
          <c:idx val="16"/>
          <c:order val="16"/>
          <c:tx>
            <c:strRef>
              <c:f>'stats par pays'!$A$20:$A$20</c:f>
              <c:strCache>
                <c:ptCount val="1"/>
                <c:pt idx="0">
                  <c:v>France</c:v>
                </c:pt>
              </c:strCache>
            </c:strRef>
          </c:tx>
          <c:spPr>
            <a:solidFill>
              <a:srgbClr val="7e0021"/>
            </a:solidFill>
            <a:ln w="28800">
              <a:solidFill>
                <a:srgbClr val="7e0021"/>
              </a:solidFill>
              <a:round/>
            </a:ln>
          </c:spPr>
          <c:marker>
            <c:symbol val="squar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pays'!$B$20:$AR$20</c:f>
              <c:numCache>
                <c:formatCode>General</c:formatCode>
                <c:ptCount val="43"/>
                <c:pt idx="0">
                  <c:v>0</c:v>
                </c:pt>
                <c:pt idx="1">
                  <c:v>0</c:v>
                </c:pt>
                <c:pt idx="2">
                  <c:v>0</c:v>
                </c:pt>
                <c:pt idx="3">
                  <c:v>0</c:v>
                </c:pt>
                <c:pt idx="4">
                  <c:v>0</c:v>
                </c:pt>
                <c:pt idx="5">
                  <c:v>0</c:v>
                </c:pt>
                <c:pt idx="6">
                  <c:v>0</c:v>
                </c:pt>
                <c:pt idx="7">
                  <c:v>1</c:v>
                </c:pt>
                <c:pt idx="8">
                  <c:v>2</c:v>
                </c:pt>
                <c:pt idx="9">
                  <c:v>1</c:v>
                </c:pt>
                <c:pt idx="10">
                  <c:v>2</c:v>
                </c:pt>
                <c:pt idx="11">
                  <c:v>1</c:v>
                </c:pt>
                <c:pt idx="12">
                  <c:v>6</c:v>
                </c:pt>
                <c:pt idx="13">
                  <c:v>2</c:v>
                </c:pt>
                <c:pt idx="14">
                  <c:v>4</c:v>
                </c:pt>
                <c:pt idx="15">
                  <c:v>0</c:v>
                </c:pt>
                <c:pt idx="16">
                  <c:v>3</c:v>
                </c:pt>
                <c:pt idx="17">
                  <c:v>1</c:v>
                </c:pt>
                <c:pt idx="18">
                  <c:v>2</c:v>
                </c:pt>
                <c:pt idx="19">
                  <c:v>2</c:v>
                </c:pt>
                <c:pt idx="20">
                  <c:v>5</c:v>
                </c:pt>
                <c:pt idx="21">
                  <c:v>2</c:v>
                </c:pt>
                <c:pt idx="22">
                  <c:v>4</c:v>
                </c:pt>
                <c:pt idx="23">
                  <c:v>4</c:v>
                </c:pt>
                <c:pt idx="24">
                  <c:v>6</c:v>
                </c:pt>
                <c:pt idx="25">
                  <c:v>2</c:v>
                </c:pt>
                <c:pt idx="26">
                  <c:v>2</c:v>
                </c:pt>
                <c:pt idx="27">
                  <c:v>2</c:v>
                </c:pt>
                <c:pt idx="28">
                  <c:v>3</c:v>
                </c:pt>
                <c:pt idx="29">
                  <c:v>4</c:v>
                </c:pt>
                <c:pt idx="30">
                  <c:v>1</c:v>
                </c:pt>
                <c:pt idx="31">
                  <c:v>2</c:v>
                </c:pt>
                <c:pt idx="32">
                  <c:v>3</c:v>
                </c:pt>
                <c:pt idx="33">
                  <c:v>4</c:v>
                </c:pt>
                <c:pt idx="34">
                  <c:v>4</c:v>
                </c:pt>
                <c:pt idx="35">
                  <c:v>3</c:v>
                </c:pt>
                <c:pt idx="36">
                  <c:v>9</c:v>
                </c:pt>
                <c:pt idx="37">
                  <c:v>12</c:v>
                </c:pt>
                <c:pt idx="38">
                  <c:v>7</c:v>
                </c:pt>
                <c:pt idx="39">
                  <c:v>13</c:v>
                </c:pt>
                <c:pt idx="40">
                  <c:v>10</c:v>
                </c:pt>
                <c:pt idx="41">
                  <c:v>5</c:v>
                </c:pt>
                <c:pt idx="42">
                  <c:v>0</c:v>
                </c:pt>
              </c:numCache>
            </c:numRef>
          </c:val>
          <c:smooth val="0"/>
        </c:ser>
        <c:ser>
          <c:idx val="17"/>
          <c:order val="17"/>
          <c:tx>
            <c:strRef>
              <c:f>'stats par pays'!$A$21:$A$21</c:f>
              <c:strCache>
                <c:ptCount val="1"/>
                <c:pt idx="0">
                  <c:v>Hongrie</c:v>
                </c:pt>
              </c:strCache>
            </c:strRef>
          </c:tx>
          <c:spPr>
            <a:solidFill>
              <a:srgbClr val="83caff"/>
            </a:solidFill>
            <a:ln w="28800">
              <a:solidFill>
                <a:srgbClr val="83caff"/>
              </a:solidFill>
              <a:round/>
            </a:ln>
          </c:spPr>
          <c:marker>
            <c:symbol val="squar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pays'!$B$21:$AR$21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1</c:v>
                </c:pt>
                <c:pt idx="12">
                  <c:v>0</c:v>
                </c:pt>
                <c:pt idx="13">
                  <c:v>1</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ser>
          <c:idx val="18"/>
          <c:order val="18"/>
          <c:tx>
            <c:strRef>
              <c:f>'stats par pays'!$A$24:$A$24</c:f>
              <c:strCache>
                <c:ptCount val="1"/>
                <c:pt idx="0">
                  <c:v>Italie</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pays'!$B$24:$AR$24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2</c:v>
                </c:pt>
                <c:pt idx="22">
                  <c:v>1</c:v>
                </c:pt>
                <c:pt idx="23">
                  <c:v>0</c:v>
                </c:pt>
                <c:pt idx="24">
                  <c:v>0</c:v>
                </c:pt>
                <c:pt idx="25">
                  <c:v>0</c:v>
                </c:pt>
                <c:pt idx="26">
                  <c:v>0</c:v>
                </c:pt>
                <c:pt idx="27">
                  <c:v>0</c:v>
                </c:pt>
                <c:pt idx="28">
                  <c:v>0</c:v>
                </c:pt>
                <c:pt idx="29">
                  <c:v>0</c:v>
                </c:pt>
                <c:pt idx="30">
                  <c:v>0</c:v>
                </c:pt>
                <c:pt idx="31">
                  <c:v>1</c:v>
                </c:pt>
                <c:pt idx="32">
                  <c:v>1</c:v>
                </c:pt>
                <c:pt idx="33">
                  <c:v>0</c:v>
                </c:pt>
                <c:pt idx="34">
                  <c:v>0</c:v>
                </c:pt>
                <c:pt idx="35">
                  <c:v>1</c:v>
                </c:pt>
                <c:pt idx="36">
                  <c:v>1</c:v>
                </c:pt>
                <c:pt idx="37">
                  <c:v>2</c:v>
                </c:pt>
                <c:pt idx="38">
                  <c:v>3</c:v>
                </c:pt>
                <c:pt idx="39">
                  <c:v>1</c:v>
                </c:pt>
                <c:pt idx="40">
                  <c:v>2</c:v>
                </c:pt>
                <c:pt idx="41">
                  <c:v>1</c:v>
                </c:pt>
                <c:pt idx="42">
                  <c:v>0</c:v>
                </c:pt>
              </c:numCache>
            </c:numRef>
          </c:val>
          <c:smooth val="0"/>
        </c:ser>
        <c:ser>
          <c:idx val="19"/>
          <c:order val="19"/>
          <c:tx>
            <c:strRef>
              <c:f>'stats par pays'!$A$25:$A$25</c:f>
              <c:strCache>
                <c:ptCount val="1"/>
                <c:pt idx="0">
                  <c:v>Japon</c:v>
                </c:pt>
              </c:strCache>
            </c:strRef>
          </c:tx>
          <c:spPr>
            <a:solidFill>
              <a:srgbClr val="aecf00"/>
            </a:solidFill>
            <a:ln w="28800">
              <a:solidFill>
                <a:srgbClr val="aecf00"/>
              </a:solidFill>
              <a:round/>
            </a:ln>
          </c:spPr>
          <c:marker>
            <c:symbol val="squar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pays'!$B$25:$AR$25</c:f>
              <c:numCache>
                <c:formatCode>General</c:formatCode>
                <c:ptCount val="43"/>
                <c:pt idx="0">
                  <c:v>1</c:v>
                </c:pt>
                <c:pt idx="1">
                  <c:v>1</c:v>
                </c:pt>
                <c:pt idx="2">
                  <c:v>1</c:v>
                </c:pt>
                <c:pt idx="3">
                  <c:v>0</c:v>
                </c:pt>
                <c:pt idx="4">
                  <c:v>2</c:v>
                </c:pt>
                <c:pt idx="5">
                  <c:v>5</c:v>
                </c:pt>
                <c:pt idx="6">
                  <c:v>6</c:v>
                </c:pt>
                <c:pt idx="7">
                  <c:v>10</c:v>
                </c:pt>
                <c:pt idx="8">
                  <c:v>23</c:v>
                </c:pt>
                <c:pt idx="9">
                  <c:v>37</c:v>
                </c:pt>
                <c:pt idx="10">
                  <c:v>49</c:v>
                </c:pt>
                <c:pt idx="11">
                  <c:v>43</c:v>
                </c:pt>
                <c:pt idx="12">
                  <c:v>49</c:v>
                </c:pt>
                <c:pt idx="13">
                  <c:v>49</c:v>
                </c:pt>
                <c:pt idx="14">
                  <c:v>51</c:v>
                </c:pt>
                <c:pt idx="15">
                  <c:v>33</c:v>
                </c:pt>
                <c:pt idx="16">
                  <c:v>34</c:v>
                </c:pt>
                <c:pt idx="17">
                  <c:v>25</c:v>
                </c:pt>
                <c:pt idx="18">
                  <c:v>30</c:v>
                </c:pt>
                <c:pt idx="19">
                  <c:v>29</c:v>
                </c:pt>
                <c:pt idx="20">
                  <c:v>26</c:v>
                </c:pt>
                <c:pt idx="21">
                  <c:v>26</c:v>
                </c:pt>
                <c:pt idx="22">
                  <c:v>36</c:v>
                </c:pt>
                <c:pt idx="23">
                  <c:v>45</c:v>
                </c:pt>
                <c:pt idx="24">
                  <c:v>50</c:v>
                </c:pt>
                <c:pt idx="25">
                  <c:v>46</c:v>
                </c:pt>
                <c:pt idx="26">
                  <c:v>57</c:v>
                </c:pt>
                <c:pt idx="27">
                  <c:v>59</c:v>
                </c:pt>
                <c:pt idx="28">
                  <c:v>43</c:v>
                </c:pt>
                <c:pt idx="29">
                  <c:v>44</c:v>
                </c:pt>
                <c:pt idx="30">
                  <c:v>57</c:v>
                </c:pt>
                <c:pt idx="31">
                  <c:v>49</c:v>
                </c:pt>
                <c:pt idx="32">
                  <c:v>38</c:v>
                </c:pt>
                <c:pt idx="33">
                  <c:v>38</c:v>
                </c:pt>
                <c:pt idx="34">
                  <c:v>33</c:v>
                </c:pt>
                <c:pt idx="35">
                  <c:v>55</c:v>
                </c:pt>
                <c:pt idx="36">
                  <c:v>64</c:v>
                </c:pt>
                <c:pt idx="37">
                  <c:v>57</c:v>
                </c:pt>
                <c:pt idx="38">
                  <c:v>63</c:v>
                </c:pt>
                <c:pt idx="39">
                  <c:v>51</c:v>
                </c:pt>
                <c:pt idx="40">
                  <c:v>42</c:v>
                </c:pt>
                <c:pt idx="41">
                  <c:v>18</c:v>
                </c:pt>
                <c:pt idx="42">
                  <c:v>0</c:v>
                </c:pt>
              </c:numCache>
            </c:numRef>
          </c:val>
          <c:smooth val="0"/>
        </c:ser>
        <c:ser>
          <c:idx val="20"/>
          <c:order val="20"/>
          <c:tx>
            <c:strRef>
              <c:f>'stats par pays'!$A$26:$A$26</c:f>
              <c:strCache>
                <c:ptCount val="1"/>
                <c:pt idx="0">
                  <c:v>Lituanie</c:v>
                </c:pt>
              </c:strCache>
            </c:strRef>
          </c:tx>
          <c:spPr>
            <a:solidFill>
              <a:srgbClr val="4b1f6f"/>
            </a:solidFill>
            <a:ln w="28800">
              <a:solidFill>
                <a:srgbClr val="4b1f6f"/>
              </a:solidFill>
              <a:round/>
            </a:ln>
          </c:spPr>
          <c:marker>
            <c:symbol val="squar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pays'!$B$26:$AR$26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c:v>
                </c:pt>
                <c:pt idx="38">
                  <c:v>0</c:v>
                </c:pt>
                <c:pt idx="39">
                  <c:v>0</c:v>
                </c:pt>
                <c:pt idx="40">
                  <c:v>1</c:v>
                </c:pt>
                <c:pt idx="41">
                  <c:v>0</c:v>
                </c:pt>
                <c:pt idx="42">
                  <c:v>0</c:v>
                </c:pt>
              </c:numCache>
            </c:numRef>
          </c:val>
          <c:smooth val="0"/>
        </c:ser>
        <c:ser>
          <c:idx val="21"/>
          <c:order val="21"/>
          <c:tx>
            <c:strRef>
              <c:f>'stats par pays'!$A$28:$A$28</c:f>
              <c:strCache>
                <c:ptCount val="1"/>
                <c:pt idx="0">
                  <c:v>Malaisie</c:v>
                </c:pt>
              </c:strCache>
            </c:strRef>
          </c:tx>
          <c:spPr>
            <a:solidFill>
              <a:srgbClr val="ff950e"/>
            </a:solidFill>
            <a:ln w="28800">
              <a:solidFill>
                <a:srgbClr val="ff950e"/>
              </a:solidFill>
              <a:round/>
            </a:ln>
          </c:spPr>
          <c:marker>
            <c:symbol val="squar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pays'!$B$28:$AR$28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c:v>
                </c:pt>
                <c:pt idx="40">
                  <c:v>0</c:v>
                </c:pt>
                <c:pt idx="41">
                  <c:v>1</c:v>
                </c:pt>
                <c:pt idx="42">
                  <c:v>0</c:v>
                </c:pt>
              </c:numCache>
            </c:numRef>
          </c:val>
          <c:smooth val="0"/>
        </c:ser>
        <c:ser>
          <c:idx val="22"/>
          <c:order val="22"/>
          <c:tx>
            <c:strRef>
              <c:f>'stats par pays'!$A$29:$A$29</c:f>
              <c:strCache>
                <c:ptCount val="1"/>
                <c:pt idx="0">
                  <c:v>Mexique</c:v>
                </c:pt>
              </c:strCache>
            </c:strRef>
          </c:tx>
          <c:spPr>
            <a:solidFill>
              <a:srgbClr val="c5000b"/>
            </a:solidFill>
            <a:ln w="28800">
              <a:solidFill>
                <a:srgbClr val="c5000b"/>
              </a:solidFill>
              <a:round/>
            </a:ln>
          </c:spPr>
          <c:marker>
            <c:symbol val="square"/>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pays'!$B$29:$AR$29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0</c:v>
                </c:pt>
                <c:pt idx="42">
                  <c:v>0</c:v>
                </c:pt>
              </c:numCache>
            </c:numRef>
          </c:val>
          <c:smooth val="0"/>
        </c:ser>
        <c:ser>
          <c:idx val="23"/>
          <c:order val="23"/>
          <c:tx>
            <c:strRef>
              <c:f>'stats par pays'!$A$30:$A$30</c:f>
              <c:strCache>
                <c:ptCount val="1"/>
                <c:pt idx="0">
                  <c:v>Norvège</c:v>
                </c:pt>
              </c:strCache>
            </c:strRef>
          </c:tx>
          <c:spPr>
            <a:solidFill>
              <a:srgbClr val="0084d1"/>
            </a:solidFill>
            <a:ln w="28800">
              <a:solidFill>
                <a:srgbClr val="0084d1"/>
              </a:solidFill>
              <a:round/>
            </a:ln>
          </c:spPr>
          <c:marker>
            <c:symbol val="square"/>
            <c:size val="8"/>
            <c:spPr>
              <a:solidFill>
                <a:srgbClr val="0084d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pays'!$B$30:$AR$30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0</c:v>
                </c:pt>
                <c:pt idx="30">
                  <c:v>0</c:v>
                </c:pt>
                <c:pt idx="31">
                  <c:v>0</c:v>
                </c:pt>
                <c:pt idx="32">
                  <c:v>0</c:v>
                </c:pt>
                <c:pt idx="33">
                  <c:v>0</c:v>
                </c:pt>
                <c:pt idx="34">
                  <c:v>1</c:v>
                </c:pt>
                <c:pt idx="35">
                  <c:v>0</c:v>
                </c:pt>
                <c:pt idx="36">
                  <c:v>1</c:v>
                </c:pt>
                <c:pt idx="37">
                  <c:v>1</c:v>
                </c:pt>
                <c:pt idx="38">
                  <c:v>1</c:v>
                </c:pt>
                <c:pt idx="39">
                  <c:v>2</c:v>
                </c:pt>
                <c:pt idx="40">
                  <c:v>0</c:v>
                </c:pt>
                <c:pt idx="41">
                  <c:v>0</c:v>
                </c:pt>
                <c:pt idx="42">
                  <c:v>0</c:v>
                </c:pt>
              </c:numCache>
            </c:numRef>
          </c:val>
          <c:smooth val="0"/>
        </c:ser>
        <c:ser>
          <c:idx val="24"/>
          <c:order val="24"/>
          <c:tx>
            <c:strRef>
              <c:f>'stats par pays'!$A$31:$A$31</c:f>
              <c:strCache>
                <c:ptCount val="1"/>
                <c:pt idx="0">
                  <c:v>Nouvelle Zélande</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pays'!$B$31:$AR$31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c:v>
                </c:pt>
                <c:pt idx="38">
                  <c:v>0</c:v>
                </c:pt>
                <c:pt idx="39">
                  <c:v>0</c:v>
                </c:pt>
                <c:pt idx="40">
                  <c:v>1</c:v>
                </c:pt>
                <c:pt idx="41">
                  <c:v>0</c:v>
                </c:pt>
                <c:pt idx="42">
                  <c:v>0</c:v>
                </c:pt>
              </c:numCache>
            </c:numRef>
          </c:val>
          <c:smooth val="0"/>
        </c:ser>
        <c:ser>
          <c:idx val="25"/>
          <c:order val="25"/>
          <c:tx>
            <c:strRef>
              <c:f>'stats par pays'!$A$32:$A$32</c:f>
              <c:strCache>
                <c:ptCount val="1"/>
                <c:pt idx="0">
                  <c:v>Pays-bas</c:v>
                </c:pt>
              </c:strCache>
            </c:strRef>
          </c:tx>
          <c:spPr>
            <a:solidFill>
              <a:srgbClr val="ff420e"/>
            </a:solidFill>
            <a:ln w="28800">
              <a:solidFill>
                <a:srgbClr val="ff420e"/>
              </a:solidFill>
              <a:round/>
            </a:ln>
          </c:spPr>
          <c:marker>
            <c:symbol val="square"/>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pays'!$B$32:$AR$32</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c:v>
                </c:pt>
                <c:pt idx="29">
                  <c:v>0</c:v>
                </c:pt>
                <c:pt idx="30">
                  <c:v>0</c:v>
                </c:pt>
                <c:pt idx="31">
                  <c:v>0</c:v>
                </c:pt>
                <c:pt idx="32">
                  <c:v>0</c:v>
                </c:pt>
                <c:pt idx="33">
                  <c:v>0</c:v>
                </c:pt>
                <c:pt idx="34">
                  <c:v>0</c:v>
                </c:pt>
                <c:pt idx="35">
                  <c:v>1</c:v>
                </c:pt>
                <c:pt idx="36">
                  <c:v>2</c:v>
                </c:pt>
                <c:pt idx="37">
                  <c:v>0</c:v>
                </c:pt>
                <c:pt idx="38">
                  <c:v>3</c:v>
                </c:pt>
                <c:pt idx="39">
                  <c:v>0</c:v>
                </c:pt>
                <c:pt idx="40">
                  <c:v>2</c:v>
                </c:pt>
                <c:pt idx="41">
                  <c:v>1</c:v>
                </c:pt>
                <c:pt idx="42">
                  <c:v>0</c:v>
                </c:pt>
              </c:numCache>
            </c:numRef>
          </c:val>
          <c:smooth val="0"/>
        </c:ser>
        <c:ser>
          <c:idx val="26"/>
          <c:order val="26"/>
          <c:tx>
            <c:strRef>
              <c:f>'stats par pays'!$A$33:$A$33</c:f>
              <c:strCache>
                <c:ptCount val="1"/>
                <c:pt idx="0">
                  <c:v>Philippines</c:v>
                </c:pt>
              </c:strCache>
            </c:strRef>
          </c:tx>
          <c:spPr>
            <a:solidFill>
              <a:srgbClr val="ffd320"/>
            </a:solidFill>
            <a:ln w="28800">
              <a:solidFill>
                <a:srgbClr val="ffd320"/>
              </a:solidFill>
              <a:round/>
            </a:ln>
          </c:spPr>
          <c:marker>
            <c:symbol val="squar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pays'!$B$33:$AR$33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c:v>
                </c:pt>
                <c:pt idx="40">
                  <c:v>0</c:v>
                </c:pt>
                <c:pt idx="41">
                  <c:v>0</c:v>
                </c:pt>
                <c:pt idx="42">
                  <c:v>0</c:v>
                </c:pt>
              </c:numCache>
            </c:numRef>
          </c:val>
          <c:smooth val="0"/>
        </c:ser>
        <c:ser>
          <c:idx val="27"/>
          <c:order val="27"/>
          <c:tx>
            <c:strRef>
              <c:f>'stats par pays'!$A$34:$A$34</c:f>
              <c:strCache>
                <c:ptCount val="1"/>
                <c:pt idx="0">
                  <c:v>Pologne</c:v>
                </c:pt>
              </c:strCache>
            </c:strRef>
          </c:tx>
          <c:spPr>
            <a:solidFill>
              <a:srgbClr val="579d1c"/>
            </a:solidFill>
            <a:ln w="28800">
              <a:solidFill>
                <a:srgbClr val="579d1c"/>
              </a:solidFill>
              <a:round/>
            </a:ln>
          </c:spPr>
          <c:marker>
            <c:symbol val="squar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pays'!$B$34:$AR$34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c:v>
                </c:pt>
                <c:pt idx="34">
                  <c:v>2</c:v>
                </c:pt>
                <c:pt idx="35">
                  <c:v>4</c:v>
                </c:pt>
                <c:pt idx="36">
                  <c:v>2</c:v>
                </c:pt>
                <c:pt idx="37">
                  <c:v>7</c:v>
                </c:pt>
                <c:pt idx="38">
                  <c:v>2</c:v>
                </c:pt>
                <c:pt idx="39">
                  <c:v>2</c:v>
                </c:pt>
                <c:pt idx="40">
                  <c:v>3</c:v>
                </c:pt>
                <c:pt idx="41">
                  <c:v>0</c:v>
                </c:pt>
                <c:pt idx="42">
                  <c:v>0</c:v>
                </c:pt>
              </c:numCache>
            </c:numRef>
          </c:val>
          <c:smooth val="0"/>
        </c:ser>
        <c:ser>
          <c:idx val="28"/>
          <c:order val="28"/>
          <c:tx>
            <c:strRef>
              <c:f>'stats par pays'!$A$35:$A$35</c:f>
              <c:strCache>
                <c:ptCount val="1"/>
                <c:pt idx="0">
                  <c:v>République Tchèque</c:v>
                </c:pt>
              </c:strCache>
            </c:strRef>
          </c:tx>
          <c:spPr>
            <a:solidFill>
              <a:srgbClr val="7e0021"/>
            </a:solidFill>
            <a:ln w="28800">
              <a:solidFill>
                <a:srgbClr val="7e0021"/>
              </a:solidFill>
              <a:round/>
            </a:ln>
          </c:spPr>
          <c:marker>
            <c:symbol val="square"/>
            <c:size val="8"/>
            <c:spPr>
              <a:solidFill>
                <a:srgbClr val="7e002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pays'!$B$35:$AR$35</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c:v>
                </c:pt>
                <c:pt idx="30">
                  <c:v>1</c:v>
                </c:pt>
                <c:pt idx="31">
                  <c:v>0</c:v>
                </c:pt>
                <c:pt idx="32">
                  <c:v>0</c:v>
                </c:pt>
                <c:pt idx="33">
                  <c:v>0</c:v>
                </c:pt>
                <c:pt idx="34">
                  <c:v>0</c:v>
                </c:pt>
                <c:pt idx="35">
                  <c:v>1</c:v>
                </c:pt>
                <c:pt idx="36">
                  <c:v>0</c:v>
                </c:pt>
                <c:pt idx="37">
                  <c:v>0</c:v>
                </c:pt>
                <c:pt idx="38">
                  <c:v>1</c:v>
                </c:pt>
                <c:pt idx="39">
                  <c:v>1</c:v>
                </c:pt>
                <c:pt idx="40">
                  <c:v>1</c:v>
                </c:pt>
                <c:pt idx="41">
                  <c:v>0</c:v>
                </c:pt>
                <c:pt idx="42">
                  <c:v>0</c:v>
                </c:pt>
              </c:numCache>
            </c:numRef>
          </c:val>
          <c:smooth val="0"/>
        </c:ser>
        <c:ser>
          <c:idx val="29"/>
          <c:order val="29"/>
          <c:tx>
            <c:strRef>
              <c:f>'stats par pays'!$A$36:$A$36</c:f>
              <c:strCache>
                <c:ptCount val="1"/>
                <c:pt idx="0">
                  <c:v>Roumanie</c:v>
                </c:pt>
              </c:strCache>
            </c:strRef>
          </c:tx>
          <c:spPr>
            <a:solidFill>
              <a:srgbClr val="83caff"/>
            </a:solidFill>
            <a:ln w="28800">
              <a:solidFill>
                <a:srgbClr val="83caff"/>
              </a:solidFill>
              <a:round/>
            </a:ln>
          </c:spPr>
          <c:marker>
            <c:symbol val="square"/>
            <c:size val="8"/>
            <c:spPr>
              <a:solidFill>
                <a:srgbClr val="83caf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pays'!$B$36:$AR$36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c:v>
                </c:pt>
                <c:pt idx="40">
                  <c:v>0</c:v>
                </c:pt>
                <c:pt idx="41">
                  <c:v>1</c:v>
                </c:pt>
                <c:pt idx="42">
                  <c:v>0</c:v>
                </c:pt>
              </c:numCache>
            </c:numRef>
          </c:val>
          <c:smooth val="0"/>
        </c:ser>
        <c:ser>
          <c:idx val="30"/>
          <c:order val="30"/>
          <c:tx>
            <c:strRef>
              <c:f>'stats par pays'!$A$37:$A$37</c:f>
              <c:strCache>
                <c:ptCount val="1"/>
                <c:pt idx="0">
                  <c:v>Russie</c:v>
                </c:pt>
              </c:strCache>
            </c:strRef>
          </c:tx>
          <c:spPr>
            <a:solidFill>
              <a:srgbClr val="314004"/>
            </a:solidFill>
            <a:ln w="28800">
              <a:solidFill>
                <a:srgbClr val="314004"/>
              </a:solidFill>
              <a:round/>
            </a:ln>
          </c:spPr>
          <c:marker>
            <c:symbol val="square"/>
            <c:size val="8"/>
            <c:spPr>
              <a:solidFill>
                <a:srgbClr val="314004"/>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pays'!$B$37:$AR$37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c:v>
                </c:pt>
                <c:pt idx="34">
                  <c:v>0</c:v>
                </c:pt>
                <c:pt idx="35">
                  <c:v>0</c:v>
                </c:pt>
                <c:pt idx="36">
                  <c:v>0</c:v>
                </c:pt>
                <c:pt idx="37">
                  <c:v>0</c:v>
                </c:pt>
                <c:pt idx="38">
                  <c:v>1</c:v>
                </c:pt>
                <c:pt idx="39">
                  <c:v>1</c:v>
                </c:pt>
                <c:pt idx="40">
                  <c:v>2</c:v>
                </c:pt>
                <c:pt idx="41">
                  <c:v>1</c:v>
                </c:pt>
                <c:pt idx="42">
                  <c:v>0</c:v>
                </c:pt>
              </c:numCache>
            </c:numRef>
          </c:val>
          <c:smooth val="0"/>
        </c:ser>
        <c:ser>
          <c:idx val="31"/>
          <c:order val="31"/>
          <c:tx>
            <c:strRef>
              <c:f>'stats par pays'!$A$38:$A$38</c:f>
              <c:strCache>
                <c:ptCount val="1"/>
                <c:pt idx="0">
                  <c:v>Singapour</c:v>
                </c:pt>
              </c:strCache>
            </c:strRef>
          </c:tx>
          <c:spPr>
            <a:solidFill>
              <a:srgbClr val="aecf00"/>
            </a:solidFill>
            <a:ln w="28800">
              <a:solidFill>
                <a:srgbClr val="aecf00"/>
              </a:solidFill>
              <a:round/>
            </a:ln>
          </c:spPr>
          <c:marker>
            <c:symbol val="square"/>
            <c:size val="8"/>
            <c:spPr>
              <a:solidFill>
                <a:srgbClr val="aecf0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pays'!$B$38:$AR$38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c:v>
                </c:pt>
                <c:pt idx="39">
                  <c:v>1</c:v>
                </c:pt>
                <c:pt idx="40">
                  <c:v>1</c:v>
                </c:pt>
                <c:pt idx="41">
                  <c:v>0</c:v>
                </c:pt>
                <c:pt idx="42">
                  <c:v>0</c:v>
                </c:pt>
              </c:numCache>
            </c:numRef>
          </c:val>
          <c:smooth val="0"/>
        </c:ser>
        <c:ser>
          <c:idx val="32"/>
          <c:order val="32"/>
          <c:tx>
            <c:strRef>
              <c:f>'stats par pays'!$A$39:$A$39</c:f>
              <c:strCache>
                <c:ptCount val="1"/>
                <c:pt idx="0">
                  <c:v>Suède</c:v>
                </c:pt>
              </c:strCache>
            </c:strRef>
          </c:tx>
          <c:spPr>
            <a:solidFill>
              <a:srgbClr val="4b1f6f"/>
            </a:solidFill>
            <a:ln w="28800">
              <a:solidFill>
                <a:srgbClr val="4b1f6f"/>
              </a:solidFill>
              <a:round/>
            </a:ln>
          </c:spPr>
          <c:marker>
            <c:symbol val="square"/>
            <c:size val="8"/>
            <c:spPr>
              <a:solidFill>
                <a:srgbClr val="4b1f6f"/>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pays'!$B$39:$AR$39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1</c:v>
                </c:pt>
                <c:pt idx="24">
                  <c:v>0</c:v>
                </c:pt>
                <c:pt idx="25">
                  <c:v>0</c:v>
                </c:pt>
                <c:pt idx="26">
                  <c:v>0</c:v>
                </c:pt>
                <c:pt idx="27">
                  <c:v>1</c:v>
                </c:pt>
                <c:pt idx="28">
                  <c:v>1</c:v>
                </c:pt>
                <c:pt idx="29">
                  <c:v>1</c:v>
                </c:pt>
                <c:pt idx="30">
                  <c:v>0</c:v>
                </c:pt>
                <c:pt idx="31">
                  <c:v>1</c:v>
                </c:pt>
                <c:pt idx="32">
                  <c:v>3</c:v>
                </c:pt>
                <c:pt idx="33">
                  <c:v>2</c:v>
                </c:pt>
                <c:pt idx="34">
                  <c:v>6</c:v>
                </c:pt>
                <c:pt idx="35">
                  <c:v>3</c:v>
                </c:pt>
                <c:pt idx="36">
                  <c:v>3</c:v>
                </c:pt>
                <c:pt idx="37">
                  <c:v>10</c:v>
                </c:pt>
                <c:pt idx="38">
                  <c:v>3</c:v>
                </c:pt>
                <c:pt idx="39">
                  <c:v>1</c:v>
                </c:pt>
                <c:pt idx="40">
                  <c:v>4</c:v>
                </c:pt>
                <c:pt idx="41">
                  <c:v>1</c:v>
                </c:pt>
                <c:pt idx="42">
                  <c:v>0</c:v>
                </c:pt>
              </c:numCache>
            </c:numRef>
          </c:val>
          <c:smooth val="0"/>
        </c:ser>
        <c:ser>
          <c:idx val="33"/>
          <c:order val="33"/>
          <c:tx>
            <c:strRef>
              <c:f>'stats par pays'!$A$40:$A$40</c:f>
              <c:strCache>
                <c:ptCount val="1"/>
                <c:pt idx="0">
                  <c:v>Suisse</c:v>
                </c:pt>
              </c:strCache>
            </c:strRef>
          </c:tx>
          <c:spPr>
            <a:solidFill>
              <a:srgbClr val="ff950e"/>
            </a:solidFill>
            <a:ln w="28800">
              <a:solidFill>
                <a:srgbClr val="ff950e"/>
              </a:solidFill>
              <a:round/>
            </a:ln>
          </c:spPr>
          <c:marker>
            <c:symbol val="square"/>
            <c:size val="8"/>
            <c:spPr>
              <a:solidFill>
                <a:srgbClr val="ff95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pays'!$B$40:$AR$40</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c:v>
                </c:pt>
                <c:pt idx="41">
                  <c:v>0</c:v>
                </c:pt>
                <c:pt idx="42">
                  <c:v>0</c:v>
                </c:pt>
              </c:numCache>
            </c:numRef>
          </c:val>
          <c:smooth val="0"/>
        </c:ser>
        <c:ser>
          <c:idx val="34"/>
          <c:order val="34"/>
          <c:tx>
            <c:strRef>
              <c:f>'stats par pays'!$A$41:$A$41</c:f>
              <c:strCache>
                <c:ptCount val="1"/>
                <c:pt idx="0">
                  <c:v>Taiwan</c:v>
                </c:pt>
              </c:strCache>
            </c:strRef>
          </c:tx>
          <c:spPr>
            <a:solidFill>
              <a:srgbClr val="c5000b"/>
            </a:solidFill>
            <a:ln w="28800">
              <a:solidFill>
                <a:srgbClr val="c5000b"/>
              </a:solidFill>
              <a:round/>
            </a:ln>
          </c:spPr>
          <c:marker>
            <c:symbol val="square"/>
            <c:size val="8"/>
            <c:spPr>
              <a:solidFill>
                <a:srgbClr val="c5000b"/>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pays'!$B$41:$AR$41</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0</c:v>
                </c:pt>
                <c:pt idx="42">
                  <c:v>0</c:v>
                </c:pt>
              </c:numCache>
            </c:numRef>
          </c:val>
          <c:smooth val="0"/>
        </c:ser>
        <c:ser>
          <c:idx val="35"/>
          <c:order val="35"/>
          <c:tx>
            <c:strRef>
              <c:f>'stats par pays'!$A$42:$A$42</c:f>
              <c:strCache>
                <c:ptCount val="1"/>
                <c:pt idx="0">
                  <c:v>Uk</c:v>
                </c:pt>
              </c:strCache>
            </c:strRef>
          </c:tx>
          <c:spPr>
            <a:solidFill>
              <a:srgbClr val="0084d1"/>
            </a:solidFill>
            <a:ln w="28800">
              <a:solidFill>
                <a:srgbClr val="0084d1"/>
              </a:solidFill>
              <a:round/>
            </a:ln>
          </c:spPr>
          <c:marker>
            <c:symbol val="square"/>
            <c:size val="8"/>
            <c:spPr>
              <a:solidFill>
                <a:srgbClr val="0084d1"/>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pays'!$B$42:$AR$42</c:f>
              <c:numCache>
                <c:formatCode>General</c:formatCode>
                <c:ptCount val="43"/>
                <c:pt idx="0">
                  <c:v>0</c:v>
                </c:pt>
                <c:pt idx="1">
                  <c:v>0</c:v>
                </c:pt>
                <c:pt idx="2">
                  <c:v>1</c:v>
                </c:pt>
                <c:pt idx="3">
                  <c:v>3</c:v>
                </c:pt>
                <c:pt idx="4">
                  <c:v>1</c:v>
                </c:pt>
                <c:pt idx="5">
                  <c:v>2</c:v>
                </c:pt>
                <c:pt idx="6">
                  <c:v>1</c:v>
                </c:pt>
                <c:pt idx="7">
                  <c:v>1</c:v>
                </c:pt>
                <c:pt idx="8">
                  <c:v>2</c:v>
                </c:pt>
                <c:pt idx="9">
                  <c:v>1</c:v>
                </c:pt>
                <c:pt idx="10">
                  <c:v>6</c:v>
                </c:pt>
                <c:pt idx="11">
                  <c:v>11</c:v>
                </c:pt>
                <c:pt idx="12">
                  <c:v>19</c:v>
                </c:pt>
                <c:pt idx="13">
                  <c:v>17</c:v>
                </c:pt>
                <c:pt idx="14">
                  <c:v>6</c:v>
                </c:pt>
                <c:pt idx="15">
                  <c:v>10</c:v>
                </c:pt>
                <c:pt idx="16">
                  <c:v>10</c:v>
                </c:pt>
                <c:pt idx="17">
                  <c:v>3</c:v>
                </c:pt>
                <c:pt idx="18">
                  <c:v>6</c:v>
                </c:pt>
                <c:pt idx="19">
                  <c:v>12</c:v>
                </c:pt>
                <c:pt idx="20">
                  <c:v>2</c:v>
                </c:pt>
                <c:pt idx="21">
                  <c:v>8</c:v>
                </c:pt>
                <c:pt idx="22">
                  <c:v>4</c:v>
                </c:pt>
                <c:pt idx="23">
                  <c:v>8</c:v>
                </c:pt>
                <c:pt idx="24">
                  <c:v>14</c:v>
                </c:pt>
                <c:pt idx="25">
                  <c:v>8</c:v>
                </c:pt>
                <c:pt idx="26">
                  <c:v>6</c:v>
                </c:pt>
                <c:pt idx="27">
                  <c:v>15</c:v>
                </c:pt>
                <c:pt idx="28">
                  <c:v>7</c:v>
                </c:pt>
                <c:pt idx="29">
                  <c:v>8</c:v>
                </c:pt>
                <c:pt idx="30">
                  <c:v>5</c:v>
                </c:pt>
                <c:pt idx="31">
                  <c:v>9</c:v>
                </c:pt>
                <c:pt idx="32">
                  <c:v>6</c:v>
                </c:pt>
                <c:pt idx="33">
                  <c:v>8</c:v>
                </c:pt>
                <c:pt idx="34">
                  <c:v>10</c:v>
                </c:pt>
                <c:pt idx="35">
                  <c:v>20</c:v>
                </c:pt>
                <c:pt idx="36">
                  <c:v>16</c:v>
                </c:pt>
                <c:pt idx="37">
                  <c:v>16</c:v>
                </c:pt>
                <c:pt idx="38">
                  <c:v>14</c:v>
                </c:pt>
                <c:pt idx="39">
                  <c:v>29</c:v>
                </c:pt>
                <c:pt idx="40">
                  <c:v>17</c:v>
                </c:pt>
                <c:pt idx="41">
                  <c:v>5</c:v>
                </c:pt>
                <c:pt idx="42">
                  <c:v>0</c:v>
                </c:pt>
              </c:numCache>
            </c:numRef>
          </c:val>
          <c:smooth val="0"/>
        </c:ser>
        <c:ser>
          <c:idx val="36"/>
          <c:order val="36"/>
          <c:tx>
            <c:strRef>
              <c:f>'stats par pays'!$A$43:$A$43</c:f>
              <c:strCache>
                <c:ptCount val="1"/>
                <c:pt idx="0">
                  <c:v>Ukraine</c:v>
                </c:pt>
              </c:strCache>
            </c:strRef>
          </c:tx>
          <c:spPr>
            <a:solidFill>
              <a:srgbClr val="004586"/>
            </a:solidFill>
            <a:ln w="28800">
              <a:solidFill>
                <a:srgbClr val="004586"/>
              </a:solidFill>
              <a:round/>
            </a:ln>
          </c:spPr>
          <c:marker>
            <c:symbol val="square"/>
            <c:size val="8"/>
            <c:spPr>
              <a:solidFill>
                <a:srgbClr val="004586"/>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pays'!$B$43:$AR$43</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c:v>
                </c:pt>
                <c:pt idx="39">
                  <c:v>0</c:v>
                </c:pt>
                <c:pt idx="40">
                  <c:v>0</c:v>
                </c:pt>
                <c:pt idx="41">
                  <c:v>0</c:v>
                </c:pt>
                <c:pt idx="42">
                  <c:v>0</c:v>
                </c:pt>
              </c:numCache>
            </c:numRef>
          </c:val>
          <c:smooth val="0"/>
        </c:ser>
        <c:ser>
          <c:idx val="37"/>
          <c:order val="37"/>
          <c:tx>
            <c:strRef>
              <c:f>'stats par pays'!$A$44:$A$44</c:f>
              <c:strCache>
                <c:ptCount val="1"/>
                <c:pt idx="0">
                  <c:v>Uruguay</c:v>
                </c:pt>
              </c:strCache>
            </c:strRef>
          </c:tx>
          <c:spPr>
            <a:solidFill>
              <a:srgbClr val="ff420e"/>
            </a:solidFill>
            <a:ln w="28800">
              <a:solidFill>
                <a:srgbClr val="ff420e"/>
              </a:solidFill>
              <a:round/>
            </a:ln>
          </c:spPr>
          <c:marker>
            <c:symbol val="square"/>
            <c:size val="8"/>
            <c:spPr>
              <a:solidFill>
                <a:srgbClr val="ff420e"/>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pays'!$B$44:$AR$44</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0</c:v>
                </c:pt>
                <c:pt idx="42">
                  <c:v>0</c:v>
                </c:pt>
              </c:numCache>
            </c:numRef>
          </c:val>
          <c:smooth val="0"/>
        </c:ser>
        <c:ser>
          <c:idx val="38"/>
          <c:order val="38"/>
          <c:tx>
            <c:strRef>
              <c:f>'stats par pays'!$A$45:$A$45</c:f>
              <c:strCache>
                <c:ptCount val="1"/>
                <c:pt idx="0">
                  <c:v>USA</c:v>
                </c:pt>
              </c:strCache>
            </c:strRef>
          </c:tx>
          <c:spPr>
            <a:solidFill>
              <a:srgbClr val="ffd320"/>
            </a:solidFill>
            <a:ln w="28800">
              <a:solidFill>
                <a:srgbClr val="ffd320"/>
              </a:solidFill>
              <a:round/>
            </a:ln>
          </c:spPr>
          <c:marker>
            <c:symbol val="square"/>
            <c:size val="8"/>
            <c:spPr>
              <a:solidFill>
                <a:srgbClr val="ffd320"/>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pays'!$B$45:$AR$45</c:f>
              <c:numCache>
                <c:formatCode>General</c:formatCode>
                <c:ptCount val="43"/>
                <c:pt idx="0">
                  <c:v>7</c:v>
                </c:pt>
                <c:pt idx="1">
                  <c:v>3</c:v>
                </c:pt>
                <c:pt idx="2">
                  <c:v>1</c:v>
                </c:pt>
                <c:pt idx="3">
                  <c:v>0</c:v>
                </c:pt>
                <c:pt idx="4">
                  <c:v>1</c:v>
                </c:pt>
                <c:pt idx="5">
                  <c:v>2</c:v>
                </c:pt>
                <c:pt idx="6">
                  <c:v>0</c:v>
                </c:pt>
                <c:pt idx="7">
                  <c:v>1</c:v>
                </c:pt>
                <c:pt idx="8">
                  <c:v>2</c:v>
                </c:pt>
                <c:pt idx="9">
                  <c:v>1</c:v>
                </c:pt>
                <c:pt idx="10">
                  <c:v>6</c:v>
                </c:pt>
                <c:pt idx="11">
                  <c:v>10</c:v>
                </c:pt>
                <c:pt idx="12">
                  <c:v>13</c:v>
                </c:pt>
                <c:pt idx="13">
                  <c:v>7</c:v>
                </c:pt>
                <c:pt idx="14">
                  <c:v>12</c:v>
                </c:pt>
                <c:pt idx="15">
                  <c:v>12</c:v>
                </c:pt>
                <c:pt idx="16">
                  <c:v>10</c:v>
                </c:pt>
                <c:pt idx="17">
                  <c:v>9</c:v>
                </c:pt>
                <c:pt idx="18">
                  <c:v>10</c:v>
                </c:pt>
                <c:pt idx="19">
                  <c:v>10</c:v>
                </c:pt>
                <c:pt idx="20">
                  <c:v>15</c:v>
                </c:pt>
                <c:pt idx="21">
                  <c:v>7</c:v>
                </c:pt>
                <c:pt idx="22">
                  <c:v>10</c:v>
                </c:pt>
                <c:pt idx="23">
                  <c:v>10</c:v>
                </c:pt>
                <c:pt idx="24">
                  <c:v>7</c:v>
                </c:pt>
                <c:pt idx="25">
                  <c:v>8</c:v>
                </c:pt>
                <c:pt idx="26">
                  <c:v>15</c:v>
                </c:pt>
                <c:pt idx="27">
                  <c:v>11</c:v>
                </c:pt>
                <c:pt idx="28">
                  <c:v>16</c:v>
                </c:pt>
                <c:pt idx="29">
                  <c:v>10</c:v>
                </c:pt>
                <c:pt idx="30">
                  <c:v>19</c:v>
                </c:pt>
                <c:pt idx="31">
                  <c:v>19</c:v>
                </c:pt>
                <c:pt idx="32">
                  <c:v>18</c:v>
                </c:pt>
                <c:pt idx="33">
                  <c:v>14</c:v>
                </c:pt>
                <c:pt idx="34">
                  <c:v>15</c:v>
                </c:pt>
                <c:pt idx="35">
                  <c:v>31</c:v>
                </c:pt>
                <c:pt idx="36">
                  <c:v>20</c:v>
                </c:pt>
                <c:pt idx="37">
                  <c:v>27</c:v>
                </c:pt>
                <c:pt idx="38">
                  <c:v>27</c:v>
                </c:pt>
                <c:pt idx="39">
                  <c:v>29</c:v>
                </c:pt>
                <c:pt idx="40">
                  <c:v>27</c:v>
                </c:pt>
                <c:pt idx="41">
                  <c:v>7</c:v>
                </c:pt>
                <c:pt idx="42">
                  <c:v>0</c:v>
                </c:pt>
              </c:numCache>
            </c:numRef>
          </c:val>
          <c:smooth val="0"/>
        </c:ser>
        <c:ser>
          <c:idx val="39"/>
          <c:order val="39"/>
          <c:tx>
            <c:strRef>
              <c:f>'stats par pays'!$A$46:$A$46</c:f>
              <c:strCache>
                <c:ptCount val="1"/>
                <c:pt idx="0">
                  <c:v>Venezuela</c:v>
                </c:pt>
              </c:strCache>
            </c:strRef>
          </c:tx>
          <c:spPr>
            <a:solidFill>
              <a:srgbClr val="579d1c"/>
            </a:solidFill>
            <a:ln w="28800">
              <a:solidFill>
                <a:srgbClr val="579d1c"/>
              </a:solidFill>
              <a:round/>
            </a:ln>
          </c:spPr>
          <c:marker>
            <c:symbol val="square"/>
            <c:size val="8"/>
            <c:spPr>
              <a:solidFill>
                <a:srgbClr val="579d1c"/>
              </a:solidFill>
            </c:spPr>
          </c:marker>
          <c:dLbls>
            <c:txPr>
              <a:bodyPr wrap="none"/>
              <a:lstStyle/>
              <a:p>
                <a:pPr>
                  <a:defRPr b="0" sz="1000" spc="-1" strike="noStrike">
                    <a:latin typeface="Arial"/>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pays'!$B$1:$AR$1</c:f>
              <c:strCache>
                <c:ptCount val="4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autre</c:v>
                </c:pt>
              </c:strCache>
            </c:strRef>
          </c:cat>
          <c:val>
            <c:numRef>
              <c:f>'stats par pays'!$B$46:$AR$46</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c:v>
                </c:pt>
                <c:pt idx="40">
                  <c:v>0</c:v>
                </c:pt>
                <c:pt idx="41">
                  <c:v>0</c:v>
                </c:pt>
                <c:pt idx="42">
                  <c:v>0</c:v>
                </c:pt>
              </c:numCache>
            </c:numRef>
          </c:val>
          <c:smooth val="0"/>
        </c:ser>
        <c:hiLowLines>
          <c:spPr>
            <a:ln w="0">
              <a:noFill/>
            </a:ln>
          </c:spPr>
        </c:hiLowLines>
        <c:marker val="1"/>
        <c:axId val="54670178"/>
        <c:axId val="38376790"/>
      </c:lineChart>
      <c:catAx>
        <c:axId val="54670178"/>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38376790"/>
        <c:crosses val="autoZero"/>
        <c:auto val="1"/>
        <c:lblAlgn val="ctr"/>
        <c:lblOffset val="100"/>
        <c:noMultiLvlLbl val="0"/>
      </c:catAx>
      <c:valAx>
        <c:axId val="38376790"/>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latin typeface="Arial"/>
              </a:defRPr>
            </a:pPr>
          </a:p>
        </c:txPr>
        <c:crossAx val="54670178"/>
        <c:crosses val="autoZero"/>
        <c:crossBetween val="midCat"/>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0">
      <a:noFill/>
    </a:ln>
  </c:spPr>
</c:chartSpace>
</file>

<file path=xl/charts/chart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barChart>
        <c:barDir val="bar"/>
        <c:grouping val="clustered"/>
        <c:varyColors val="0"/>
        <c:ser>
          <c:idx val="0"/>
          <c:order val="0"/>
          <c:spPr>
            <a:solidFill>
              <a:srgbClr val="004586"/>
            </a:solidFill>
            <a:ln w="0">
              <a:noFill/>
            </a:ln>
          </c:spPr>
          <c:invertIfNegative val="0"/>
          <c:dLbls>
            <c:txPr>
              <a:bodyPr wrap="none"/>
              <a:lstStyle/>
              <a:p>
                <a:pPr>
                  <a:defRPr b="0" sz="1000" spc="-1" strike="noStrike">
                    <a:latin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'stats par univers'!$A$3:$A$45</c:f>
              <c:strCache>
                <c:ptCount val="43"/>
                <c:pt idx="0">
                  <c:v>Afrique</c:v>
                </c:pt>
                <c:pt idx="1">
                  <c:v>Amérique du sud</c:v>
                </c:pt>
                <c:pt idx="2">
                  <c:v>Angleterre/Irlande (contemporain)</c:v>
                </c:pt>
                <c:pt idx="3">
                  <c:v>Angleterre/Irlande (mythologique)</c:v>
                </c:pt>
                <c:pt idx="4">
                  <c:v>Apocalyptique</c:v>
                </c:pt>
                <c:pt idx="5">
                  <c:v>Australie</c:v>
                </c:pt>
                <c:pt idx="6">
                  <c:v>Boheme</c:v>
                </c:pt>
                <c:pt idx="7">
                  <c:v>Chine et Tibet</c:v>
                </c:pt>
                <c:pt idx="8">
                  <c:v>Cromignon</c:v>
                </c:pt>
                <c:pt idx="9">
                  <c:v>Dark/inquiétant</c:v>
                </c:pt>
                <c:pt idx="10">
                  <c:v>Dystopique</c:v>
                </c:pt>
                <c:pt idx="11">
                  <c:v>Ecosse</c:v>
                </c:pt>
                <c:pt idx="12">
                  <c:v>Egypte antique</c:v>
                </c:pt>
                <c:pt idx="13">
                  <c:v>France antique/gauloise</c:v>
                </c:pt>
                <c:pt idx="14">
                  <c:v>France contemporaine</c:v>
                </c:pt>
                <c:pt idx="15">
                  <c:v>France médiévale/moderne</c:v>
                </c:pt>
                <c:pt idx="16">
                  <c:v>Fumé</c:v>
                </c:pt>
                <c:pt idx="17">
                  <c:v>Gothique</c:v>
                </c:pt>
                <c:pt idx="18">
                  <c:v>Grèco-romain (antique / mythologique)</c:v>
                </c:pt>
                <c:pt idx="19">
                  <c:v>Inde</c:v>
                </c:pt>
                <c:pt idx="20">
                  <c:v>Italie</c:v>
                </c:pt>
                <c:pt idx="21">
                  <c:v>Guerre moderne</c:v>
                </c:pt>
                <c:pt idx="22">
                  <c:v>Heroic-fantasy</c:v>
                </c:pt>
                <c:pt idx="23">
                  <c:v>Inde (mythologique)</c:v>
                </c:pt>
                <c:pt idx="24">
                  <c:v>Japon (médiéval/mythologique)</c:v>
                </c:pt>
                <c:pt idx="25">
                  <c:v>Japon (contemporain)</c:v>
                </c:pt>
                <c:pt idx="26">
                  <c:v>Le monde par ta ptite sœur</c:v>
                </c:pt>
                <c:pt idx="27">
                  <c:v>Madagascar</c:v>
                </c:pt>
                <c:pt idx="28">
                  <c:v>Mexique</c:v>
                </c:pt>
                <c:pt idx="29">
                  <c:v>Moyen-orient (mille et une nuits)</c:v>
                </c:pt>
                <c:pt idx="30">
                  <c:v>Océanie</c:v>
                </c:pt>
                <c:pt idx="31">
                  <c:v>Onirique</c:v>
                </c:pt>
                <c:pt idx="32">
                  <c:v>Préhistoire</c:v>
                </c:pt>
                <c:pt idx="33">
                  <c:v>Russie</c:v>
                </c:pt>
                <c:pt idx="34">
                  <c:v>Scandinavie (mythologique/vikings)</c:v>
                </c:pt>
                <c:pt idx="35">
                  <c:v>Science-fiction</c:v>
                </c:pt>
                <c:pt idx="36">
                  <c:v>Sous-marin</c:v>
                </c:pt>
                <c:pt idx="37">
                  <c:v>Syrie</c:v>
                </c:pt>
                <c:pt idx="38">
                  <c:v>Thriller/Polar/gangsters</c:v>
                </c:pt>
                <c:pt idx="39">
                  <c:v>Turquie</c:v>
                </c:pt>
                <c:pt idx="40">
                  <c:v>USA</c:v>
                </c:pt>
                <c:pt idx="41">
                  <c:v>Western</c:v>
                </c:pt>
                <c:pt idx="42">
                  <c:v>Spatial</c:v>
                </c:pt>
              </c:strCache>
            </c:strRef>
          </c:cat>
          <c:val>
            <c:numRef>
              <c:f>'stats par univers'!$AS$3:$AS$45</c:f>
              <c:numCache>
                <c:formatCode>General</c:formatCode>
                <c:ptCount val="43"/>
                <c:pt idx="0">
                  <c:v>6</c:v>
                </c:pt>
                <c:pt idx="1">
                  <c:v>17</c:v>
                </c:pt>
                <c:pt idx="2">
                  <c:v>18</c:v>
                </c:pt>
                <c:pt idx="3">
                  <c:v>5</c:v>
                </c:pt>
                <c:pt idx="4">
                  <c:v>30</c:v>
                </c:pt>
                <c:pt idx="5">
                  <c:v>1</c:v>
                </c:pt>
                <c:pt idx="6">
                  <c:v>1</c:v>
                </c:pt>
                <c:pt idx="7">
                  <c:v>11</c:v>
                </c:pt>
                <c:pt idx="8">
                  <c:v>130</c:v>
                </c:pt>
                <c:pt idx="9">
                  <c:v>166</c:v>
                </c:pt>
                <c:pt idx="10">
                  <c:v>77</c:v>
                </c:pt>
                <c:pt idx="11">
                  <c:v>2</c:v>
                </c:pt>
                <c:pt idx="12">
                  <c:v>5</c:v>
                </c:pt>
                <c:pt idx="13">
                  <c:v>5</c:v>
                </c:pt>
                <c:pt idx="14">
                  <c:v>12</c:v>
                </c:pt>
                <c:pt idx="15">
                  <c:v>5</c:v>
                </c:pt>
                <c:pt idx="16">
                  <c:v>165</c:v>
                </c:pt>
                <c:pt idx="17">
                  <c:v>33</c:v>
                </c:pt>
                <c:pt idx="18">
                  <c:v>25</c:v>
                </c:pt>
                <c:pt idx="19">
                  <c:v>4</c:v>
                </c:pt>
                <c:pt idx="20">
                  <c:v>3</c:v>
                </c:pt>
                <c:pt idx="21">
                  <c:v>69</c:v>
                </c:pt>
                <c:pt idx="22">
                  <c:v>390</c:v>
                </c:pt>
                <c:pt idx="23">
                  <c:v>2</c:v>
                </c:pt>
                <c:pt idx="24">
                  <c:v>32</c:v>
                </c:pt>
                <c:pt idx="25">
                  <c:v>71</c:v>
                </c:pt>
                <c:pt idx="26">
                  <c:v>61</c:v>
                </c:pt>
                <c:pt idx="27">
                  <c:v>1</c:v>
                </c:pt>
                <c:pt idx="28">
                  <c:v>4</c:v>
                </c:pt>
                <c:pt idx="29">
                  <c:v>19</c:v>
                </c:pt>
                <c:pt idx="30">
                  <c:v>6</c:v>
                </c:pt>
                <c:pt idx="31">
                  <c:v>46</c:v>
                </c:pt>
                <c:pt idx="32">
                  <c:v>15</c:v>
                </c:pt>
                <c:pt idx="33">
                  <c:v>4</c:v>
                </c:pt>
                <c:pt idx="34">
                  <c:v>14</c:v>
                </c:pt>
                <c:pt idx="35">
                  <c:v>231</c:v>
                </c:pt>
                <c:pt idx="36">
                  <c:v>11</c:v>
                </c:pt>
                <c:pt idx="37">
                  <c:v>3</c:v>
                </c:pt>
                <c:pt idx="38">
                  <c:v>13</c:v>
                </c:pt>
                <c:pt idx="39">
                  <c:v>2</c:v>
                </c:pt>
                <c:pt idx="40">
                  <c:v>57</c:v>
                </c:pt>
                <c:pt idx="41">
                  <c:v>18</c:v>
                </c:pt>
                <c:pt idx="42">
                  <c:v>130</c:v>
                </c:pt>
              </c:numCache>
            </c:numRef>
          </c:val>
        </c:ser>
        <c:gapWidth val="100"/>
        <c:overlap val="0"/>
        <c:axId val="19595957"/>
        <c:axId val="63756461"/>
      </c:barChart>
      <c:catAx>
        <c:axId val="19595957"/>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63756461"/>
        <c:crosses val="autoZero"/>
        <c:auto val="1"/>
        <c:lblAlgn val="ctr"/>
        <c:lblOffset val="100"/>
        <c:noMultiLvlLbl val="0"/>
      </c:catAx>
      <c:valAx>
        <c:axId val="63756461"/>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defRPr>
            </a:pPr>
          </a:p>
        </c:txPr>
        <c:crossAx val="19595957"/>
        <c:crosses val="autoZero"/>
        <c:crossBetween val="between"/>
      </c:valAx>
      <c:spPr>
        <a:noFill/>
        <a:ln w="0">
          <a:solidFill>
            <a:srgbClr val="b3b3b3"/>
          </a:solidFill>
        </a:ln>
      </c:spPr>
    </c:plotArea>
    <c:legend>
      <c:legendPos val="r"/>
      <c:overlay val="0"/>
      <c:spPr>
        <a:noFill/>
        <a:ln w="0">
          <a:noFill/>
        </a:ln>
      </c:spPr>
      <c:txPr>
        <a:bodyPr/>
        <a:lstStyle/>
        <a:p>
          <a:pPr>
            <a:defRPr b="0" sz="1000" spc="-1" strike="noStrike">
              <a:latin typeface="Arial"/>
            </a:defRPr>
          </a:pPr>
        </a:p>
      </c:txPr>
    </c:legend>
    <c:plotVisOnly val="1"/>
    <c:dispBlanksAs val="gap"/>
  </c:chart>
  <c:spPr>
    <a:solidFill>
      <a:srgbClr val="ffffff"/>
    </a:solidFill>
    <a:ln w="9360">
      <a:noFill/>
    </a:ln>
  </c:spPr>
</c:chartSpace>
</file>

<file path=xl/drawings/_rels/drawing1.xml.rels><?xml version="1.0" encoding="UTF-8"?>
<Relationships xmlns="http://schemas.openxmlformats.org/package/2006/relationships"><Relationship Id="rId1" Type="http://schemas.openxmlformats.org/officeDocument/2006/relationships/chart" Target="../charts/chart1.xml"/>
</Relationships>
</file>

<file path=xl/drawings/_rels/drawing10.xml.rels><?xml version="1.0" encoding="UTF-8"?>
<Relationships xmlns="http://schemas.openxmlformats.org/package/2006/relationships"><Relationship Id="rId1" Type="http://schemas.openxmlformats.org/officeDocument/2006/relationships/chart" Target="../charts/chart9.xml"/><Relationship Id="rId2" Type="http://schemas.openxmlformats.org/officeDocument/2006/relationships/chart" Target="../charts/chart10.xml"/>
</Relationships>
</file>

<file path=xl/drawings/_rels/drawing11.xml.rels><?xml version="1.0" encoding="UTF-8"?>
<Relationships xmlns="http://schemas.openxmlformats.org/package/2006/relationships"><Relationship Id="rId1" Type="http://schemas.openxmlformats.org/officeDocument/2006/relationships/chart" Target="../charts/chart11.xml"/><Relationship Id="rId2" Type="http://schemas.openxmlformats.org/officeDocument/2006/relationships/chart" Target="../charts/chart12.xml"/><Relationship Id="rId3" Type="http://schemas.openxmlformats.org/officeDocument/2006/relationships/chart" Target="../charts/chart13.xml"/><Relationship Id="rId4" Type="http://schemas.openxmlformats.org/officeDocument/2006/relationships/chart" Target="../charts/chart14.xml"/>
</Relationships>
</file>

<file path=xl/drawings/_rels/drawing12.xml.rels><?xml version="1.0" encoding="UTF-8"?>
<Relationships xmlns="http://schemas.openxmlformats.org/package/2006/relationships"><Relationship Id="rId1" Type="http://schemas.openxmlformats.org/officeDocument/2006/relationships/chart" Target="../charts/chart15.xml"/><Relationship Id="rId2" Type="http://schemas.openxmlformats.org/officeDocument/2006/relationships/chart" Target="../charts/chart16.xml"/><Relationship Id="rId3" Type="http://schemas.openxmlformats.org/officeDocument/2006/relationships/chart" Target="../charts/chart17.xml"/><Relationship Id="rId4" Type="http://schemas.openxmlformats.org/officeDocument/2006/relationships/chart" Target="../charts/chart18.xml"/><Relationship Id="rId5" Type="http://schemas.openxmlformats.org/officeDocument/2006/relationships/chart" Target="../charts/chart19.xml"/><Relationship Id="rId6" Type="http://schemas.openxmlformats.org/officeDocument/2006/relationships/chart" Target="../charts/chart20.xml"/>
</Relationships>
</file>

<file path=xl/drawings/_rels/drawing7.xml.rels><?xml version="1.0" encoding="UTF-8"?>
<Relationships xmlns="http://schemas.openxmlformats.org/package/2006/relationships"><Relationship Id="rId1" Type="http://schemas.openxmlformats.org/officeDocument/2006/relationships/chart" Target="../charts/chart2.xml"/><Relationship Id="rId2" Type="http://schemas.openxmlformats.org/officeDocument/2006/relationships/chart" Target="../charts/chart3.xml"/>
</Relationships>
</file>

<file path=xl/drawings/_rels/drawing8.xml.rels><?xml version="1.0" encoding="UTF-8"?>
<Relationships xmlns="http://schemas.openxmlformats.org/package/2006/relationships"><Relationship Id="rId1" Type="http://schemas.openxmlformats.org/officeDocument/2006/relationships/chart" Target="../charts/chart4.xml"/><Relationship Id="rId2" Type="http://schemas.openxmlformats.org/officeDocument/2006/relationships/chart" Target="../charts/chart5.xml"/><Relationship Id="rId3" Type="http://schemas.openxmlformats.org/officeDocument/2006/relationships/chart" Target="../charts/chart6.xml"/>
</Relationships>
</file>

<file path=xl/drawings/_rels/drawing9.xml.rels><?xml version="1.0" encoding="UTF-8"?>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824040</xdr:colOff>
      <xdr:row>85</xdr:row>
      <xdr:rowOff>27000</xdr:rowOff>
    </xdr:from>
    <xdr:to>
      <xdr:col>12</xdr:col>
      <xdr:colOff>46080</xdr:colOff>
      <xdr:row>115</xdr:row>
      <xdr:rowOff>68040</xdr:rowOff>
    </xdr:to>
    <xdr:graphicFrame>
      <xdr:nvGraphicFramePr>
        <xdr:cNvPr id="0" name=""/>
        <xdr:cNvGraphicFramePr/>
      </xdr:nvGraphicFramePr>
      <xdr:xfrm>
        <a:off x="824040" y="15850440"/>
        <a:ext cx="13520160" cy="52988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46</xdr:row>
      <xdr:rowOff>150120</xdr:rowOff>
    </xdr:from>
    <xdr:to>
      <xdr:col>50</xdr:col>
      <xdr:colOff>454320</xdr:colOff>
      <xdr:row>86</xdr:row>
      <xdr:rowOff>45720</xdr:rowOff>
    </xdr:to>
    <xdr:graphicFrame>
      <xdr:nvGraphicFramePr>
        <xdr:cNvPr id="19" name=""/>
        <xdr:cNvGraphicFramePr/>
      </xdr:nvGraphicFramePr>
      <xdr:xfrm>
        <a:off x="0" y="8211960"/>
        <a:ext cx="32289120" cy="6905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249840</xdr:colOff>
      <xdr:row>89</xdr:row>
      <xdr:rowOff>81000</xdr:rowOff>
    </xdr:from>
    <xdr:to>
      <xdr:col>50</xdr:col>
      <xdr:colOff>825840</xdr:colOff>
      <xdr:row>144</xdr:row>
      <xdr:rowOff>82440</xdr:rowOff>
    </xdr:to>
    <xdr:graphicFrame>
      <xdr:nvGraphicFramePr>
        <xdr:cNvPr id="20" name=""/>
        <xdr:cNvGraphicFramePr/>
      </xdr:nvGraphicFramePr>
      <xdr:xfrm>
        <a:off x="249840" y="15679080"/>
        <a:ext cx="32410800" cy="96408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446760</xdr:colOff>
      <xdr:row>60</xdr:row>
      <xdr:rowOff>148680</xdr:rowOff>
    </xdr:from>
    <xdr:to>
      <xdr:col>37</xdr:col>
      <xdr:colOff>128160</xdr:colOff>
      <xdr:row>117</xdr:row>
      <xdr:rowOff>20160</xdr:rowOff>
    </xdr:to>
    <xdr:graphicFrame>
      <xdr:nvGraphicFramePr>
        <xdr:cNvPr id="21" name=""/>
        <xdr:cNvGraphicFramePr/>
      </xdr:nvGraphicFramePr>
      <xdr:xfrm>
        <a:off x="446760" y="10664280"/>
        <a:ext cx="17134920" cy="98611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53640</xdr:colOff>
      <xdr:row>168</xdr:row>
      <xdr:rowOff>69120</xdr:rowOff>
    </xdr:from>
    <xdr:to>
      <xdr:col>44</xdr:col>
      <xdr:colOff>951480</xdr:colOff>
      <xdr:row>201</xdr:row>
      <xdr:rowOff>141480</xdr:rowOff>
    </xdr:to>
    <xdr:graphicFrame>
      <xdr:nvGraphicFramePr>
        <xdr:cNvPr id="22" name=""/>
        <xdr:cNvGraphicFramePr/>
      </xdr:nvGraphicFramePr>
      <xdr:xfrm>
        <a:off x="53640" y="29512800"/>
        <a:ext cx="21887640" cy="585576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121</xdr:row>
      <xdr:rowOff>81720</xdr:rowOff>
    </xdr:from>
    <xdr:to>
      <xdr:col>53</xdr:col>
      <xdr:colOff>51480</xdr:colOff>
      <xdr:row>165</xdr:row>
      <xdr:rowOff>37800</xdr:rowOff>
    </xdr:to>
    <xdr:graphicFrame>
      <xdr:nvGraphicFramePr>
        <xdr:cNvPr id="23" name=""/>
        <xdr:cNvGraphicFramePr/>
      </xdr:nvGraphicFramePr>
      <xdr:xfrm>
        <a:off x="0" y="21287880"/>
        <a:ext cx="38671920" cy="766764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209</xdr:row>
      <xdr:rowOff>0</xdr:rowOff>
    </xdr:from>
    <xdr:to>
      <xdr:col>48</xdr:col>
      <xdr:colOff>934920</xdr:colOff>
      <xdr:row>240</xdr:row>
      <xdr:rowOff>62640</xdr:rowOff>
    </xdr:to>
    <xdr:graphicFrame>
      <xdr:nvGraphicFramePr>
        <xdr:cNvPr id="24" name=""/>
        <xdr:cNvGraphicFramePr/>
      </xdr:nvGraphicFramePr>
      <xdr:xfrm>
        <a:off x="0" y="36629280"/>
        <a:ext cx="29760480" cy="549576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45</xdr:col>
      <xdr:colOff>395280</xdr:colOff>
      <xdr:row>1</xdr:row>
      <xdr:rowOff>56160</xdr:rowOff>
    </xdr:from>
    <xdr:to>
      <xdr:col>62</xdr:col>
      <xdr:colOff>204480</xdr:colOff>
      <xdr:row>639</xdr:row>
      <xdr:rowOff>133200</xdr:rowOff>
    </xdr:to>
    <xdr:graphicFrame>
      <xdr:nvGraphicFramePr>
        <xdr:cNvPr id="25" name=""/>
        <xdr:cNvGraphicFramePr/>
      </xdr:nvGraphicFramePr>
      <xdr:xfrm>
        <a:off x="23618160" y="231120"/>
        <a:ext cx="23212800" cy="44586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45</xdr:col>
      <xdr:colOff>672840</xdr:colOff>
      <xdr:row>661</xdr:row>
      <xdr:rowOff>121680</xdr:rowOff>
    </xdr:from>
    <xdr:to>
      <xdr:col>62</xdr:col>
      <xdr:colOff>244080</xdr:colOff>
      <xdr:row>2289</xdr:row>
      <xdr:rowOff>61920</xdr:rowOff>
    </xdr:to>
    <xdr:graphicFrame>
      <xdr:nvGraphicFramePr>
        <xdr:cNvPr id="26" name=""/>
        <xdr:cNvGraphicFramePr/>
      </xdr:nvGraphicFramePr>
      <xdr:xfrm>
        <a:off x="23895720" y="8534160"/>
        <a:ext cx="22974840" cy="53730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249480</xdr:colOff>
      <xdr:row>628</xdr:row>
      <xdr:rowOff>149040</xdr:rowOff>
    </xdr:from>
    <xdr:to>
      <xdr:col>45</xdr:col>
      <xdr:colOff>76680</xdr:colOff>
      <xdr:row>658</xdr:row>
      <xdr:rowOff>70200</xdr:rowOff>
    </xdr:to>
    <xdr:graphicFrame>
      <xdr:nvGraphicFramePr>
        <xdr:cNvPr id="27" name=""/>
        <xdr:cNvGraphicFramePr/>
      </xdr:nvGraphicFramePr>
      <xdr:xfrm>
        <a:off x="249480" y="2777760"/>
        <a:ext cx="23050080" cy="517896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131040</xdr:colOff>
      <xdr:row>2280</xdr:row>
      <xdr:rowOff>720</xdr:rowOff>
    </xdr:from>
    <xdr:to>
      <xdr:col>44</xdr:col>
      <xdr:colOff>1008720</xdr:colOff>
      <xdr:row>2311</xdr:row>
      <xdr:rowOff>51840</xdr:rowOff>
    </xdr:to>
    <xdr:graphicFrame>
      <xdr:nvGraphicFramePr>
        <xdr:cNvPr id="28" name=""/>
        <xdr:cNvGraphicFramePr/>
      </xdr:nvGraphicFramePr>
      <xdr:xfrm>
        <a:off x="131040" y="12268800"/>
        <a:ext cx="21845880" cy="548424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157680</xdr:colOff>
      <xdr:row>2319</xdr:row>
      <xdr:rowOff>68400</xdr:rowOff>
    </xdr:from>
    <xdr:to>
      <xdr:col>44</xdr:col>
      <xdr:colOff>1232280</xdr:colOff>
      <xdr:row>2330</xdr:row>
      <xdr:rowOff>133200</xdr:rowOff>
    </xdr:to>
    <xdr:graphicFrame>
      <xdr:nvGraphicFramePr>
        <xdr:cNvPr id="29" name=""/>
        <xdr:cNvGraphicFramePr/>
      </xdr:nvGraphicFramePr>
      <xdr:xfrm>
        <a:off x="157680" y="19171440"/>
        <a:ext cx="22042800" cy="199296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91800</xdr:colOff>
      <xdr:row>2338</xdr:row>
      <xdr:rowOff>135720</xdr:rowOff>
    </xdr:from>
    <xdr:to>
      <xdr:col>44</xdr:col>
      <xdr:colOff>1166400</xdr:colOff>
      <xdr:row>2352</xdr:row>
      <xdr:rowOff>119520</xdr:rowOff>
    </xdr:to>
    <xdr:graphicFrame>
      <xdr:nvGraphicFramePr>
        <xdr:cNvPr id="30" name=""/>
        <xdr:cNvGraphicFramePr/>
      </xdr:nvGraphicFramePr>
      <xdr:xfrm>
        <a:off x="91800" y="22568760"/>
        <a:ext cx="22042800" cy="243756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21</xdr:col>
      <xdr:colOff>338400</xdr:colOff>
      <xdr:row>0</xdr:row>
      <xdr:rowOff>360</xdr:rowOff>
    </xdr:to>
    <xdr:sp>
      <xdr:nvSpPr>
        <xdr:cNvPr id="1" name="CustomShape 1"/>
        <xdr:cNvSpPr/>
      </xdr:nvSpPr>
      <xdr:spPr>
        <a:xfrm>
          <a:off x="0" y="0"/>
          <a:ext cx="48220560" cy="360"/>
        </a:xfrm>
        <a:prstGeom prst="rect">
          <a:avLst/>
        </a:prstGeom>
        <a:solidFill>
          <a:srgbClr val="ffffff"/>
        </a:solidFill>
        <a:ln w="9360">
          <a:noFill/>
        </a:ln>
      </xdr:spPr>
      <xdr:style>
        <a:lnRef idx="0"/>
        <a:fillRef idx="0"/>
        <a:effectRef idx="0"/>
        <a:fontRef idx="minor"/>
      </xdr:style>
    </xdr:sp>
    <xdr:clientData/>
  </xdr:twoCellAnchor>
  <xdr:twoCellAnchor editAs="oneCell">
    <xdr:from>
      <xdr:col>0</xdr:col>
      <xdr:colOff>0</xdr:colOff>
      <xdr:row>0</xdr:row>
      <xdr:rowOff>0</xdr:rowOff>
    </xdr:from>
    <xdr:to>
      <xdr:col>21</xdr:col>
      <xdr:colOff>338400</xdr:colOff>
      <xdr:row>0</xdr:row>
      <xdr:rowOff>360</xdr:rowOff>
    </xdr:to>
    <xdr:sp>
      <xdr:nvSpPr>
        <xdr:cNvPr id="2" name="CustomShape 1"/>
        <xdr:cNvSpPr/>
      </xdr:nvSpPr>
      <xdr:spPr>
        <a:xfrm>
          <a:off x="0" y="0"/>
          <a:ext cx="48220560" cy="360"/>
        </a:xfrm>
        <a:prstGeom prst="rect">
          <a:avLst/>
        </a:prstGeom>
        <a:solidFill>
          <a:srgbClr val="ffffff"/>
        </a:solidFill>
        <a:ln w="9360">
          <a:noFill/>
        </a:ln>
      </xdr:spPr>
      <xdr:style>
        <a:lnRef idx="0"/>
        <a:fillRef idx="0"/>
        <a:effectRef idx="0"/>
        <a:fontRef idx="minor"/>
      </xdr:style>
    </xdr:sp>
    <xdr:clientData/>
  </xdr:twoCellAnchor>
  <xdr:twoCellAnchor editAs="oneCell">
    <xdr:from>
      <xdr:col>0</xdr:col>
      <xdr:colOff>0</xdr:colOff>
      <xdr:row>0</xdr:row>
      <xdr:rowOff>0</xdr:rowOff>
    </xdr:from>
    <xdr:to>
      <xdr:col>21</xdr:col>
      <xdr:colOff>338400</xdr:colOff>
      <xdr:row>0</xdr:row>
      <xdr:rowOff>360</xdr:rowOff>
    </xdr:to>
    <xdr:sp>
      <xdr:nvSpPr>
        <xdr:cNvPr id="3" name="CustomShape 1"/>
        <xdr:cNvSpPr/>
      </xdr:nvSpPr>
      <xdr:spPr>
        <a:xfrm>
          <a:off x="0" y="0"/>
          <a:ext cx="48220560" cy="360"/>
        </a:xfrm>
        <a:prstGeom prst="rect">
          <a:avLst/>
        </a:prstGeom>
        <a:solidFill>
          <a:srgbClr val="ffffff"/>
        </a:solidFill>
        <a:ln w="9360">
          <a:noFill/>
        </a:ln>
      </xdr:spPr>
      <xdr:style>
        <a:lnRef idx="0"/>
        <a:fillRef idx="0"/>
        <a:effectRef idx="0"/>
        <a:fontRef idx="minor"/>
      </xdr:style>
    </xdr:sp>
    <xdr:clientData/>
  </xdr:twoCellAnchor>
  <xdr:twoCellAnchor editAs="oneCell">
    <xdr:from>
      <xdr:col>0</xdr:col>
      <xdr:colOff>0</xdr:colOff>
      <xdr:row>0</xdr:row>
      <xdr:rowOff>0</xdr:rowOff>
    </xdr:from>
    <xdr:to>
      <xdr:col>21</xdr:col>
      <xdr:colOff>338400</xdr:colOff>
      <xdr:row>0</xdr:row>
      <xdr:rowOff>360</xdr:rowOff>
    </xdr:to>
    <xdr:sp>
      <xdr:nvSpPr>
        <xdr:cNvPr id="4" name="CustomShape 1"/>
        <xdr:cNvSpPr/>
      </xdr:nvSpPr>
      <xdr:spPr>
        <a:xfrm>
          <a:off x="0" y="0"/>
          <a:ext cx="48220560" cy="360"/>
        </a:xfrm>
        <a:prstGeom prst="rect">
          <a:avLst/>
        </a:prstGeom>
        <a:solidFill>
          <a:srgbClr val="ffffff"/>
        </a:solidFill>
        <a:ln w="9360">
          <a:noFill/>
        </a:ln>
      </xdr:spPr>
      <xdr:style>
        <a:lnRef idx="0"/>
        <a:fillRef idx="0"/>
        <a:effectRef idx="0"/>
        <a:fontRef idx="minor"/>
      </xdr:style>
    </xdr:sp>
    <xdr:clientData/>
  </xdr:twoCellAnchor>
  <xdr:twoCellAnchor editAs="oneCell">
    <xdr:from>
      <xdr:col>0</xdr:col>
      <xdr:colOff>0</xdr:colOff>
      <xdr:row>0</xdr:row>
      <xdr:rowOff>0</xdr:rowOff>
    </xdr:from>
    <xdr:to>
      <xdr:col>21</xdr:col>
      <xdr:colOff>338400</xdr:colOff>
      <xdr:row>0</xdr:row>
      <xdr:rowOff>360</xdr:rowOff>
    </xdr:to>
    <xdr:sp>
      <xdr:nvSpPr>
        <xdr:cNvPr id="5" name="CustomShape 1"/>
        <xdr:cNvSpPr/>
      </xdr:nvSpPr>
      <xdr:spPr>
        <a:xfrm>
          <a:off x="0" y="0"/>
          <a:ext cx="48220560" cy="360"/>
        </a:xfrm>
        <a:prstGeom prst="rect">
          <a:avLst/>
        </a:prstGeom>
        <a:solidFill>
          <a:srgbClr val="ffffff"/>
        </a:solidFill>
        <a:ln w="9360">
          <a:noFill/>
        </a:ln>
      </xdr:spPr>
      <xdr:style>
        <a:lnRef idx="0"/>
        <a:fillRef idx="0"/>
        <a:effectRef idx="0"/>
        <a:fontRef idx="minor"/>
      </xdr:style>
    </xdr:sp>
    <xdr:clientData/>
  </xdr:twoCellAnchor>
  <xdr:twoCellAnchor editAs="oneCell">
    <xdr:from>
      <xdr:col>0</xdr:col>
      <xdr:colOff>0</xdr:colOff>
      <xdr:row>0</xdr:row>
      <xdr:rowOff>0</xdr:rowOff>
    </xdr:from>
    <xdr:to>
      <xdr:col>21</xdr:col>
      <xdr:colOff>338400</xdr:colOff>
      <xdr:row>0</xdr:row>
      <xdr:rowOff>360</xdr:rowOff>
    </xdr:to>
    <xdr:sp>
      <xdr:nvSpPr>
        <xdr:cNvPr id="6" name="CustomShape 1"/>
        <xdr:cNvSpPr/>
      </xdr:nvSpPr>
      <xdr:spPr>
        <a:xfrm>
          <a:off x="0" y="0"/>
          <a:ext cx="48220560" cy="360"/>
        </a:xfrm>
        <a:prstGeom prst="rect">
          <a:avLst/>
        </a:prstGeom>
        <a:solidFill>
          <a:srgbClr val="ffffff"/>
        </a:solidFill>
        <a:ln w="9360">
          <a:noFill/>
        </a:ln>
      </xdr:spPr>
      <xdr:style>
        <a:lnRef idx="0"/>
        <a:fillRef idx="0"/>
        <a:effectRef idx="0"/>
        <a:fontRef idx="minor"/>
      </xdr:style>
    </xdr:sp>
    <xdr:clientData/>
  </xdr:twoCellAnchor>
  <xdr:twoCellAnchor editAs="oneCell">
    <xdr:from>
      <xdr:col>0</xdr:col>
      <xdr:colOff>0</xdr:colOff>
      <xdr:row>0</xdr:row>
      <xdr:rowOff>0</xdr:rowOff>
    </xdr:from>
    <xdr:to>
      <xdr:col>21</xdr:col>
      <xdr:colOff>338400</xdr:colOff>
      <xdr:row>0</xdr:row>
      <xdr:rowOff>360</xdr:rowOff>
    </xdr:to>
    <xdr:sp>
      <xdr:nvSpPr>
        <xdr:cNvPr id="7" name="CustomShape 1"/>
        <xdr:cNvSpPr/>
      </xdr:nvSpPr>
      <xdr:spPr>
        <a:xfrm>
          <a:off x="0" y="0"/>
          <a:ext cx="48220560" cy="360"/>
        </a:xfrm>
        <a:prstGeom prst="rect">
          <a:avLst/>
        </a:prstGeom>
        <a:solidFill>
          <a:srgbClr val="ffffff"/>
        </a:solidFill>
        <a:ln w="9360">
          <a:noFill/>
        </a:ln>
      </xdr:spPr>
      <xdr:style>
        <a:lnRef idx="0"/>
        <a:fillRef idx="0"/>
        <a:effectRef idx="0"/>
        <a:fontRef idx="minor"/>
      </xdr:style>
    </xdr:sp>
    <xdr:clientData/>
  </xdr:twoCellAnchor>
  <xdr:twoCellAnchor editAs="oneCell">
    <xdr:from>
      <xdr:col>0</xdr:col>
      <xdr:colOff>0</xdr:colOff>
      <xdr:row>0</xdr:row>
      <xdr:rowOff>0</xdr:rowOff>
    </xdr:from>
    <xdr:to>
      <xdr:col>21</xdr:col>
      <xdr:colOff>338400</xdr:colOff>
      <xdr:row>0</xdr:row>
      <xdr:rowOff>360</xdr:rowOff>
    </xdr:to>
    <xdr:sp>
      <xdr:nvSpPr>
        <xdr:cNvPr id="8" name="CustomShape 1"/>
        <xdr:cNvSpPr/>
      </xdr:nvSpPr>
      <xdr:spPr>
        <a:xfrm>
          <a:off x="0" y="0"/>
          <a:ext cx="48220560" cy="360"/>
        </a:xfrm>
        <a:prstGeom prst="rect">
          <a:avLst/>
        </a:prstGeom>
        <a:solidFill>
          <a:srgbClr val="ffffff"/>
        </a:solidFill>
        <a:ln w="9360">
          <a:noFill/>
        </a:ln>
      </xdr:spPr>
      <xdr:style>
        <a:lnRef idx="0"/>
        <a:fillRef idx="0"/>
        <a:effectRef idx="0"/>
        <a:fontRef idx="minor"/>
      </xdr:style>
    </xdr:sp>
    <xdr:clientData/>
  </xdr:twoCellAnchor>
  <xdr:twoCellAnchor editAs="oneCell">
    <xdr:from>
      <xdr:col>0</xdr:col>
      <xdr:colOff>0</xdr:colOff>
      <xdr:row>0</xdr:row>
      <xdr:rowOff>0</xdr:rowOff>
    </xdr:from>
    <xdr:to>
      <xdr:col>21</xdr:col>
      <xdr:colOff>338400</xdr:colOff>
      <xdr:row>0</xdr:row>
      <xdr:rowOff>360</xdr:rowOff>
    </xdr:to>
    <xdr:sp>
      <xdr:nvSpPr>
        <xdr:cNvPr id="9" name="CustomShape 1"/>
        <xdr:cNvSpPr/>
      </xdr:nvSpPr>
      <xdr:spPr>
        <a:xfrm>
          <a:off x="0" y="0"/>
          <a:ext cx="48220560" cy="360"/>
        </a:xfrm>
        <a:prstGeom prst="rect">
          <a:avLst/>
        </a:prstGeom>
        <a:solidFill>
          <a:srgbClr val="ffffff"/>
        </a:solidFill>
        <a:ln w="9360">
          <a:noFill/>
        </a:ln>
      </xdr:spPr>
      <xdr:style>
        <a:lnRef idx="0"/>
        <a:fillRef idx="0"/>
        <a:effectRef idx="0"/>
        <a:fontRef idx="minor"/>
      </xdr:style>
    </xdr:sp>
    <xdr:clientData/>
  </xdr:twoCellAnchor>
  <xdr:twoCellAnchor editAs="oneCell">
    <xdr:from>
      <xdr:col>0</xdr:col>
      <xdr:colOff>0</xdr:colOff>
      <xdr:row>0</xdr:row>
      <xdr:rowOff>0</xdr:rowOff>
    </xdr:from>
    <xdr:to>
      <xdr:col>21</xdr:col>
      <xdr:colOff>338400</xdr:colOff>
      <xdr:row>0</xdr:row>
      <xdr:rowOff>360</xdr:rowOff>
    </xdr:to>
    <xdr:sp>
      <xdr:nvSpPr>
        <xdr:cNvPr id="10" name="CustomShape 1"/>
        <xdr:cNvSpPr/>
      </xdr:nvSpPr>
      <xdr:spPr>
        <a:xfrm>
          <a:off x="0" y="0"/>
          <a:ext cx="48220560" cy="360"/>
        </a:xfrm>
        <a:prstGeom prst="rect">
          <a:avLst/>
        </a:prstGeom>
        <a:solidFill>
          <a:srgbClr val="ffffff"/>
        </a:solidFill>
        <a:ln w="9360">
          <a:noFill/>
        </a:ln>
      </xdr:spPr>
      <xdr:style>
        <a:lnRef idx="0"/>
        <a:fillRef idx="0"/>
        <a:effectRef idx="0"/>
        <a:fontRef idx="minor"/>
      </xdr:style>
    </xdr:sp>
    <xdr:clientData/>
  </xdr:twoCellAnchor>
  <xdr:twoCellAnchor editAs="oneCell">
    <xdr:from>
      <xdr:col>0</xdr:col>
      <xdr:colOff>0</xdr:colOff>
      <xdr:row>0</xdr:row>
      <xdr:rowOff>0</xdr:rowOff>
    </xdr:from>
    <xdr:to>
      <xdr:col>21</xdr:col>
      <xdr:colOff>338400</xdr:colOff>
      <xdr:row>0</xdr:row>
      <xdr:rowOff>360</xdr:rowOff>
    </xdr:to>
    <xdr:sp>
      <xdr:nvSpPr>
        <xdr:cNvPr id="11" name="CustomShape 1"/>
        <xdr:cNvSpPr/>
      </xdr:nvSpPr>
      <xdr:spPr>
        <a:xfrm>
          <a:off x="0" y="0"/>
          <a:ext cx="48220560" cy="360"/>
        </a:xfrm>
        <a:prstGeom prst="rect">
          <a:avLst/>
        </a:prstGeom>
        <a:solidFill>
          <a:srgbClr val="ffffff"/>
        </a:solidFill>
        <a:ln w="9360">
          <a:noFill/>
        </a:ln>
      </xdr:spPr>
      <xdr:style>
        <a:lnRef idx="0"/>
        <a:fillRef idx="0"/>
        <a:effectRef idx="0"/>
        <a:fontRef idx="minor"/>
      </xdr:style>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324000</xdr:colOff>
      <xdr:row>68</xdr:row>
      <xdr:rowOff>148320</xdr:rowOff>
    </xdr:from>
    <xdr:to>
      <xdr:col>46</xdr:col>
      <xdr:colOff>552240</xdr:colOff>
      <xdr:row>130</xdr:row>
      <xdr:rowOff>31320</xdr:rowOff>
    </xdr:to>
    <xdr:graphicFrame>
      <xdr:nvGraphicFramePr>
        <xdr:cNvPr id="12" name=""/>
        <xdr:cNvGraphicFramePr/>
      </xdr:nvGraphicFramePr>
      <xdr:xfrm>
        <a:off x="3461400" y="12065760"/>
        <a:ext cx="19217160" cy="107492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46800</xdr:colOff>
      <xdr:row>132</xdr:row>
      <xdr:rowOff>13680</xdr:rowOff>
    </xdr:from>
    <xdr:to>
      <xdr:col>52</xdr:col>
      <xdr:colOff>726480</xdr:colOff>
      <xdr:row>187</xdr:row>
      <xdr:rowOff>66240</xdr:rowOff>
    </xdr:to>
    <xdr:graphicFrame>
      <xdr:nvGraphicFramePr>
        <xdr:cNvPr id="13" name=""/>
        <xdr:cNvGraphicFramePr/>
      </xdr:nvGraphicFramePr>
      <xdr:xfrm>
        <a:off x="3526920" y="23148000"/>
        <a:ext cx="31079880" cy="969156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444240</xdr:colOff>
      <xdr:row>140</xdr:row>
      <xdr:rowOff>104040</xdr:rowOff>
    </xdr:from>
    <xdr:to>
      <xdr:col>49</xdr:col>
      <xdr:colOff>796320</xdr:colOff>
      <xdr:row>198</xdr:row>
      <xdr:rowOff>71280</xdr:rowOff>
    </xdr:to>
    <xdr:graphicFrame>
      <xdr:nvGraphicFramePr>
        <xdr:cNvPr id="14" name=""/>
        <xdr:cNvGraphicFramePr/>
      </xdr:nvGraphicFramePr>
      <xdr:xfrm>
        <a:off x="2827800" y="24640200"/>
        <a:ext cx="19123200" cy="101325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334440</xdr:colOff>
      <xdr:row>203</xdr:row>
      <xdr:rowOff>41040</xdr:rowOff>
    </xdr:from>
    <xdr:to>
      <xdr:col>48</xdr:col>
      <xdr:colOff>460080</xdr:colOff>
      <xdr:row>256</xdr:row>
      <xdr:rowOff>174960</xdr:rowOff>
    </xdr:to>
    <xdr:graphicFrame>
      <xdr:nvGraphicFramePr>
        <xdr:cNvPr id="15" name=""/>
        <xdr:cNvGraphicFramePr/>
      </xdr:nvGraphicFramePr>
      <xdr:xfrm>
        <a:off x="2718000" y="35618760"/>
        <a:ext cx="17794440" cy="942264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155520</xdr:colOff>
      <xdr:row>67</xdr:row>
      <xdr:rowOff>162000</xdr:rowOff>
    </xdr:from>
    <xdr:to>
      <xdr:col>50</xdr:col>
      <xdr:colOff>696600</xdr:colOff>
      <xdr:row>130</xdr:row>
      <xdr:rowOff>143640</xdr:rowOff>
    </xdr:to>
    <xdr:graphicFrame>
      <xdr:nvGraphicFramePr>
        <xdr:cNvPr id="16" name=""/>
        <xdr:cNvGraphicFramePr/>
      </xdr:nvGraphicFramePr>
      <xdr:xfrm>
        <a:off x="2114280" y="11904120"/>
        <a:ext cx="20853000" cy="1102320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78120</xdr:colOff>
      <xdr:row>48</xdr:row>
      <xdr:rowOff>19080</xdr:rowOff>
    </xdr:from>
    <xdr:to>
      <xdr:col>44</xdr:col>
      <xdr:colOff>602640</xdr:colOff>
      <xdr:row>95</xdr:row>
      <xdr:rowOff>35640</xdr:rowOff>
    </xdr:to>
    <xdr:graphicFrame>
      <xdr:nvGraphicFramePr>
        <xdr:cNvPr id="17" name=""/>
        <xdr:cNvGraphicFramePr/>
      </xdr:nvGraphicFramePr>
      <xdr:xfrm>
        <a:off x="78120" y="8431560"/>
        <a:ext cx="23209560" cy="82537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102</xdr:row>
      <xdr:rowOff>70560</xdr:rowOff>
    </xdr:from>
    <xdr:to>
      <xdr:col>44</xdr:col>
      <xdr:colOff>939600</xdr:colOff>
      <xdr:row>147</xdr:row>
      <xdr:rowOff>106920</xdr:rowOff>
    </xdr:to>
    <xdr:graphicFrame>
      <xdr:nvGraphicFramePr>
        <xdr:cNvPr id="18" name=""/>
        <xdr:cNvGraphicFramePr/>
      </xdr:nvGraphicFramePr>
      <xdr:xfrm>
        <a:off x="0" y="17947080"/>
        <a:ext cx="23624640" cy="792288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11.xml.rels><?xml version="1.0" encoding="UTF-8"?>
<Relationships xmlns="http://schemas.openxmlformats.org/package/2006/relationships"><Relationship Id="rId1" Type="http://schemas.openxmlformats.org/officeDocument/2006/relationships/drawing" Target="../drawings/drawing11.xml"/>
</Relationships>
</file>

<file path=xl/worksheets/_rels/sheet12.xml.rels><?xml version="1.0" encoding="UTF-8"?>
<Relationships xmlns="http://schemas.openxmlformats.org/package/2006/relationships"><Relationship Id="rId1" Type="http://schemas.openxmlformats.org/officeDocument/2006/relationships/drawing" Target="../drawings/drawing12.xml"/>
</Relationships>
</file>

<file path=xl/worksheets/_rels/sheet2.xml.rels><?xml version="1.0" encoding="UTF-8"?>
<Relationships xmlns="http://schemas.openxmlformats.org/package/2006/relationships"><Relationship Id="rId1" Type="http://schemas.openxmlformats.org/officeDocument/2006/relationships/hyperlink" Target="https://fr.wikipedia.org/wiki/Kazutaka_Kodaka" TargetMode="External"/><Relationship Id="rId2" Type="http://schemas.openxmlformats.org/officeDocument/2006/relationships/hyperlink" Target="https://fr.wikipedia.org/wiki/Kazutaka_Kodaka" TargetMode="External"/><Relationship Id="rId3" Type="http://schemas.openxmlformats.org/officeDocument/2006/relationships/hyperlink" Target="https://fr.wikipedia.org/wiki/Kazutaka_Kodaka" TargetMode="External"/><Relationship Id="rId4" Type="http://schemas.openxmlformats.org/officeDocument/2006/relationships/hyperlink" Target="https://fr.wikipedia.org/wiki/Kazutaka_Kodaka" TargetMode="External"/><Relationship Id="rId5" Type="http://schemas.openxmlformats.org/officeDocument/2006/relationships/hyperlink" Target="https://fr.wikipedia.org/wiki/Kazutaka_Kodaka" TargetMode="External"/><Relationship Id="rId6"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7F"/>
    <pageSetUpPr fitToPage="false"/>
  </sheetPr>
  <dimension ref="A1:N1048576"/>
  <sheetViews>
    <sheetView showFormulas="false" showGridLines="true" showRowColHeaders="true" showZeros="true" rightToLeft="false" tabSelected="false" showOutlineSymbols="true" defaultGridColor="true" view="normal" topLeftCell="A1" colorId="64" zoomScale="60" zoomScaleNormal="60" zoomScalePageLayoutView="100" workbookViewId="0">
      <pane xSplit="0" ySplit="1" topLeftCell="N2" activePane="bottomLeft" state="frozen"/>
      <selection pane="topLeft" activeCell="A1" activeCellId="0" sqref="A1"/>
      <selection pane="bottomLeft" activeCell="M7" activeCellId="0" sqref="M7"/>
    </sheetView>
  </sheetViews>
  <sheetFormatPr defaultColWidth="27.5234375" defaultRowHeight="13.8" zeroHeight="false" outlineLevelRow="0" outlineLevelCol="0"/>
  <cols>
    <col collapsed="false" customWidth="true" hidden="false" outlineLevel="0" max="2" min="2" style="0" width="11.11"/>
    <col collapsed="false" customWidth="true" hidden="false" outlineLevel="0" max="3" min="3" style="0" width="19.81"/>
    <col collapsed="false" customWidth="true" hidden="false" outlineLevel="0" max="5" min="5" style="0" width="12.37"/>
    <col collapsed="false" customWidth="true" hidden="false" outlineLevel="0" max="6" min="6" style="0" width="13.99"/>
    <col collapsed="false" customWidth="true" hidden="false" outlineLevel="0" max="7" min="7" style="0" width="10.9"/>
    <col collapsed="false" customWidth="true" hidden="false" outlineLevel="0" max="8" min="8" style="0" width="9.99"/>
    <col collapsed="false" customWidth="true" hidden="false" outlineLevel="0" max="9" min="9" style="0" width="17.26"/>
    <col collapsed="false" customWidth="true" hidden="false" outlineLevel="0" max="10" min="10" style="0" width="11.63"/>
    <col collapsed="false" customWidth="true" hidden="false" outlineLevel="0" max="11" min="11" style="0" width="13.09"/>
    <col collapsed="false" customWidth="true" hidden="false" outlineLevel="0" max="13" min="13" style="0" width="122.37"/>
  </cols>
  <sheetData>
    <row r="1" customFormat="false" ht="72.25" hidden="false" customHeight="true" outlineLevel="0" collapsed="false">
      <c r="A1" s="1" t="s">
        <v>0</v>
      </c>
      <c r="B1" s="2" t="s">
        <v>1</v>
      </c>
      <c r="C1" s="2" t="s">
        <v>2</v>
      </c>
      <c r="D1" s="2" t="s">
        <v>3</v>
      </c>
      <c r="E1" s="2" t="s">
        <v>4</v>
      </c>
      <c r="F1" s="2" t="s">
        <v>5</v>
      </c>
      <c r="G1" s="2" t="s">
        <v>6</v>
      </c>
      <c r="H1" s="2" t="s">
        <v>7</v>
      </c>
      <c r="I1" s="2" t="s">
        <v>8</v>
      </c>
      <c r="J1" s="2" t="s">
        <v>9</v>
      </c>
      <c r="K1" s="2" t="s">
        <v>10</v>
      </c>
      <c r="L1" s="2" t="s">
        <v>11</v>
      </c>
      <c r="M1" s="3" t="s">
        <v>12</v>
      </c>
      <c r="N1" s="4"/>
    </row>
    <row r="2" customFormat="false" ht="15" hidden="false" customHeight="true" outlineLevel="0" collapsed="false">
      <c r="A2" s="5" t="s">
        <v>13</v>
      </c>
      <c r="B2" s="6" t="s">
        <v>14</v>
      </c>
      <c r="C2" s="6" t="s">
        <v>15</v>
      </c>
      <c r="D2" s="6" t="s">
        <v>16</v>
      </c>
      <c r="E2" s="7" t="n">
        <f aca="false">SUM(jv!BO2:BO29)</f>
        <v>675</v>
      </c>
      <c r="F2" s="8" t="n">
        <f aca="false">SUM(E2/G2)</f>
        <v>24.1071428571429</v>
      </c>
      <c r="G2" s="9" t="n">
        <f aca="false">COUNTIF(jv!B:B,"master system")</f>
        <v>28</v>
      </c>
      <c r="H2" s="10" t="n">
        <f aca="false">COUNTIFS(jv!B:B,"master system")*100/COUNTIFS(jv!B:B,"*")</f>
        <v>0.97020097020097</v>
      </c>
      <c r="I2" s="10" t="n">
        <f aca="false">COUNTIFS(jv!B:B,"master system",jv!W:W,"oui")*100/COUNTIFS(jv!B:B,"master system",jv!W:W,"*")</f>
        <v>96.4285714285714</v>
      </c>
      <c r="J2" s="10" t="n">
        <f aca="false">'stats par machine'!AX2</f>
        <v>1</v>
      </c>
      <c r="K2" s="9" t="n">
        <f aca="false">COUNTIFS(jv!B:B,"master system",jv!J:J, "*") - COUNTIFS(jv!B:B,"master system",jv!J:J, "1")</f>
        <v>2</v>
      </c>
      <c r="L2" s="11" t="n">
        <v>400</v>
      </c>
      <c r="M2" s="12"/>
    </row>
    <row r="3" customFormat="false" ht="13.8" hidden="false" customHeight="false" outlineLevel="0" collapsed="false">
      <c r="A3" s="5" t="s">
        <v>17</v>
      </c>
      <c r="B3" s="6" t="s">
        <v>18</v>
      </c>
      <c r="C3" s="6" t="s">
        <v>15</v>
      </c>
      <c r="D3" s="6" t="s">
        <v>16</v>
      </c>
      <c r="E3" s="7" t="n">
        <f aca="false">SUM(jv!BO30:BO136)</f>
        <v>3160</v>
      </c>
      <c r="F3" s="8" t="n">
        <f aca="false">SUM(E3/G3)</f>
        <v>29.5327102803738</v>
      </c>
      <c r="G3" s="9" t="n">
        <f aca="false">COUNTIF(jv!B:B,"megadrive")</f>
        <v>107</v>
      </c>
      <c r="H3" s="10" t="n">
        <f aca="false">COUNTIFS(jv!B:B,"megadrive")*100/COUNTIFS(jv!B:B, "*")</f>
        <v>3.70755370755371</v>
      </c>
      <c r="I3" s="10" t="n">
        <f aca="false">COUNTIFS(jv!B:B,"megadrive",jv!W:W,"oui")*100/COUNTIFS(jv!B:B,"megadrive",jv!W:W,"*")</f>
        <v>95.2830188679245</v>
      </c>
      <c r="J3" s="10" t="n">
        <f aca="false">'stats par machine'!AX3</f>
        <v>17</v>
      </c>
      <c r="K3" s="9" t="n">
        <f aca="false">COUNTIFS(jv!B:B,"megadrive",jv!J:J, "*") - COUNTIFS(jv!B:B,"megadrive",jv!J:J, "1")</f>
        <v>33</v>
      </c>
      <c r="L3" s="11" t="n">
        <v>1000</v>
      </c>
      <c r="M3" s="13"/>
    </row>
    <row r="4" customFormat="false" ht="13.8" hidden="false" customHeight="false" outlineLevel="0" collapsed="false">
      <c r="A4" s="5" t="s">
        <v>19</v>
      </c>
      <c r="B4" s="6" t="s">
        <v>18</v>
      </c>
      <c r="C4" s="6" t="s">
        <v>15</v>
      </c>
      <c r="D4" s="6" t="s">
        <v>20</v>
      </c>
      <c r="E4" s="7" t="n">
        <f aca="false">SUM(jv!BO137:BO150)</f>
        <v>620</v>
      </c>
      <c r="F4" s="8" t="n">
        <f aca="false">SUM(E4/G4)</f>
        <v>44.2857142857143</v>
      </c>
      <c r="G4" s="9" t="n">
        <f aca="false">COUNTIF(jv!B:B,"mega-cd")</f>
        <v>14</v>
      </c>
      <c r="H4" s="10" t="n">
        <f aca="false">COUNTIFS(jv!B:B,"mega-cd")*100/COUNTIFS(jv!B:B,"*")</f>
        <v>0.485100485100485</v>
      </c>
      <c r="I4" s="10" t="n">
        <f aca="false">COUNTIFS(jv!B:B,"mega-cd",jv!W:W,"oui")*100/COUNTIFS(jv!B:B,"mega-cd",jv!W:W,"*")</f>
        <v>0</v>
      </c>
      <c r="J4" s="10" t="n">
        <f aca="false">'stats par machine'!AX4</f>
        <v>1</v>
      </c>
      <c r="K4" s="9" t="n">
        <f aca="false">COUNTIFS(jv!B:B,"mega-cd",jv!J:J, "*") - COUNTIFS(jv!B:B,"mega-cd",jv!J:J, "1")</f>
        <v>0</v>
      </c>
      <c r="L4" s="14" t="n">
        <v>200</v>
      </c>
      <c r="M4" s="15"/>
    </row>
    <row r="5" customFormat="false" ht="13.8" hidden="false" customHeight="false" outlineLevel="0" collapsed="false">
      <c r="A5" s="5" t="s">
        <v>21</v>
      </c>
      <c r="B5" s="6" t="s">
        <v>22</v>
      </c>
      <c r="C5" s="6" t="s">
        <v>15</v>
      </c>
      <c r="D5" s="6" t="s">
        <v>16</v>
      </c>
      <c r="E5" s="7" t="n">
        <f aca="false">SUM(jv!BO151:BO152)</f>
        <v>60</v>
      </c>
      <c r="F5" s="8" t="n">
        <f aca="false">SUM(E5/G5)</f>
        <v>30</v>
      </c>
      <c r="G5" s="9" t="n">
        <f aca="false">COUNTIF(jv!B:B,"32x")</f>
        <v>2</v>
      </c>
      <c r="H5" s="10" t="n">
        <f aca="false">COUNTIFS(jv!B:B,"32x")*100/COUNTIFS(jv!B:B,"*")</f>
        <v>0.0693000693000693</v>
      </c>
      <c r="I5" s="10" t="n">
        <f aca="false">COUNTIFS(jv!B:B,"32x",jv!W:W,"oui")*100/COUNTIFS(jv!B:B,"32x",jv!W:W,"*")</f>
        <v>0</v>
      </c>
      <c r="J5" s="10" t="n">
        <f aca="false">'stats par machine'!AX5</f>
        <v>0</v>
      </c>
      <c r="K5" s="9" t="n">
        <f aca="false">COUNTIFS(jv!B:B,"32x",jv!J:J, "*") - COUNTIFS(jv!B:B,"32x",jv!J:J, "1")</f>
        <v>1</v>
      </c>
      <c r="L5" s="14" t="n">
        <v>50</v>
      </c>
      <c r="M5" s="15"/>
    </row>
    <row r="6" customFormat="false" ht="13.8" hidden="false" customHeight="false" outlineLevel="0" collapsed="false">
      <c r="A6" s="5" t="s">
        <v>23</v>
      </c>
      <c r="B6" s="6" t="s">
        <v>22</v>
      </c>
      <c r="C6" s="6" t="s">
        <v>15</v>
      </c>
      <c r="D6" s="6" t="s">
        <v>20</v>
      </c>
      <c r="E6" s="7" t="n">
        <f aca="false">SUM(jv!BO153:BO211)</f>
        <v>2140</v>
      </c>
      <c r="F6" s="8" t="n">
        <f aca="false">SUM(E6/G6)</f>
        <v>36.271186440678</v>
      </c>
      <c r="G6" s="9" t="n">
        <f aca="false">COUNTIF(jv!B:B,"saturn")</f>
        <v>59</v>
      </c>
      <c r="H6" s="10" t="n">
        <f aca="false">COUNTIFS(jv!B:B,"saturn")*100/COUNTIFS(jv!B:B,"*")</f>
        <v>2.04435204435204</v>
      </c>
      <c r="I6" s="10" t="n">
        <f aca="false">COUNTIFS(jv!B:B,"saturn",jv!W:W,"oui")*100/COUNTIFS(jv!B:B,"saturn",jv!W:W,"*")</f>
        <v>57.6271186440678</v>
      </c>
      <c r="J6" s="10" t="n">
        <f aca="false">'stats par machine'!AX6</f>
        <v>9</v>
      </c>
      <c r="K6" s="9" t="n">
        <f aca="false">COUNTIFS(jv!B:B,"saturn",jv!J:J, "*") - COUNTIFS(jv!B:B,"saturn",jv!J:J, "1")</f>
        <v>27</v>
      </c>
      <c r="L6" s="16" t="n">
        <v>1200</v>
      </c>
      <c r="M6" s="17"/>
    </row>
    <row r="7" customFormat="false" ht="13.8" hidden="false" customHeight="false" outlineLevel="0" collapsed="false">
      <c r="A7" s="5" t="s">
        <v>24</v>
      </c>
      <c r="B7" s="18" t="s">
        <v>25</v>
      </c>
      <c r="C7" s="6" t="s">
        <v>15</v>
      </c>
      <c r="D7" s="6" t="s">
        <v>20</v>
      </c>
      <c r="E7" s="7" t="n">
        <f aca="false">SUM(jv!BO212:BO250)</f>
        <v>1150</v>
      </c>
      <c r="F7" s="8" t="n">
        <f aca="false">SUM(E7/G7)</f>
        <v>29.4871794871795</v>
      </c>
      <c r="G7" s="19" t="n">
        <f aca="false">COUNTIF(jv!B:B,"dreamcast")</f>
        <v>39</v>
      </c>
      <c r="H7" s="20" t="n">
        <f aca="false">COUNTIFS(jv!B:B,"dreamcast")*100/COUNTIFS(jv!B:B,"*")</f>
        <v>1.35135135135135</v>
      </c>
      <c r="I7" s="20" t="n">
        <f aca="false">COUNTIFS(jv!B:B,"dreamcast",jv!W:W,"oui")*100/COUNTIFS(jv!B:B,"dreamcast",jv!W:W,"*")</f>
        <v>89.7435897435897</v>
      </c>
      <c r="J7" s="10" t="n">
        <f aca="false">'stats par machine'!AX7</f>
        <v>3</v>
      </c>
      <c r="K7" s="19" t="n">
        <f aca="false">COUNTIFS(jv!B:B,"dreamcast",jv!J:J, "*") - COUNTIFS(jv!B:B,"dreamcast",jv!J:J, "1")</f>
        <v>22</v>
      </c>
      <c r="L7" s="16" t="n">
        <v>700</v>
      </c>
      <c r="M7" s="21"/>
    </row>
    <row r="8" customFormat="false" ht="13.8" hidden="false" customHeight="false" outlineLevel="0" collapsed="false">
      <c r="A8" s="5" t="s">
        <v>26</v>
      </c>
      <c r="B8" s="6" t="s">
        <v>18</v>
      </c>
      <c r="C8" s="18" t="s">
        <v>27</v>
      </c>
      <c r="D8" s="6" t="s">
        <v>16</v>
      </c>
      <c r="E8" s="7" t="n">
        <f aca="false">SUM(jv!BO251:BO280)</f>
        <v>650</v>
      </c>
      <c r="F8" s="8" t="n">
        <f aca="false">SUM(E8/G8)</f>
        <v>21.6666666666667</v>
      </c>
      <c r="G8" s="9" t="n">
        <f aca="false">COUNTIF(jv!B:B,"game gear")</f>
        <v>30</v>
      </c>
      <c r="H8" s="10" t="n">
        <f aca="false">COUNTIFS(jv!B:B,"game gear")*100/COUNTIFS(jv!B:B,"*")</f>
        <v>1.03950103950104</v>
      </c>
      <c r="I8" s="10" t="n">
        <f aca="false">COUNTIFS(jv!B:B,"game gear",jv!W:W,"oui")*100/COUNTIFS(jv!B:B,"game gear",jv!W:W,"*")</f>
        <v>100</v>
      </c>
      <c r="J8" s="10" t="n">
        <f aca="false">'stats par machine'!AX8</f>
        <v>0</v>
      </c>
      <c r="K8" s="9" t="n">
        <f aca="false">COUNTIFS(jv!B:B,"game gear",jv!J:J, "*") - COUNTIFS(jv!B:B,"game gear",jv!J:J, "1")</f>
        <v>0</v>
      </c>
      <c r="L8" s="11" t="n">
        <v>400</v>
      </c>
      <c r="M8" s="12"/>
    </row>
    <row r="9" customFormat="false" ht="13.8" hidden="false" customHeight="false" outlineLevel="0" collapsed="false">
      <c r="A9" s="22" t="s">
        <v>28</v>
      </c>
      <c r="B9" s="23"/>
      <c r="C9" s="24"/>
      <c r="D9" s="23"/>
      <c r="E9" s="25" t="n">
        <f aca="false">SUM(E2:E8)</f>
        <v>8455</v>
      </c>
      <c r="F9" s="26" t="n">
        <f aca="false">SUM(E9/G9)</f>
        <v>30.3046594982079</v>
      </c>
      <c r="G9" s="27" t="n">
        <f aca="false">SUM(G2:G8)</f>
        <v>279</v>
      </c>
      <c r="H9" s="28" t="n">
        <f aca="false">SUM(H2:H8)</f>
        <v>9.66735966735967</v>
      </c>
      <c r="I9" s="28"/>
      <c r="J9" s="29" t="n">
        <f aca="false">'stats par machine'!AX9</f>
        <v>31</v>
      </c>
      <c r="K9" s="29" t="n">
        <f aca="false">SUM(K2:K8)</f>
        <v>85</v>
      </c>
      <c r="L9" s="23"/>
      <c r="M9" s="12"/>
    </row>
    <row r="10" customFormat="false" ht="13.8" hidden="false" customHeight="false" outlineLevel="0" collapsed="false">
      <c r="A10" s="30" t="s">
        <v>29</v>
      </c>
      <c r="B10" s="6" t="s">
        <v>22</v>
      </c>
      <c r="C10" s="6" t="s">
        <v>15</v>
      </c>
      <c r="D10" s="6" t="s">
        <v>20</v>
      </c>
      <c r="E10" s="7" t="n">
        <f aca="false">SUM(jv!BO281:BO402)</f>
        <v>3210</v>
      </c>
      <c r="F10" s="8" t="n">
        <f aca="false">SUM(E10/G10)</f>
        <v>26.3114754098361</v>
      </c>
      <c r="G10" s="9" t="n">
        <f aca="false">COUNTIF(jv!B:B,"playstation 1")</f>
        <v>122</v>
      </c>
      <c r="H10" s="10" t="n">
        <f aca="false">COUNTIFS(jv!B:B,"playstation 1")*100/COUNTIFS(jv!B:B,"*")</f>
        <v>4.22730422730423</v>
      </c>
      <c r="I10" s="10" t="n">
        <f aca="false">COUNTIFS(jv!B:B,"playstation 1",jv!W:W,"oui")*100/COUNTIFS(jv!B:B,"playstation 1",jv!W:W,"*")</f>
        <v>76.2295081967213</v>
      </c>
      <c r="J10" s="10" t="n">
        <f aca="false">'stats par machine'!AX10</f>
        <v>7</v>
      </c>
      <c r="K10" s="9" t="n">
        <f aca="false">COUNTIFS(jv!B:B,"playstation 1",jv!J:J, "*") - COUNTIFS(jv!B:B,"playstation 1",jv!J:J, "1")</f>
        <v>37</v>
      </c>
      <c r="L10" s="11" t="n">
        <v>2500</v>
      </c>
      <c r="M10" s="31"/>
    </row>
    <row r="11" customFormat="false" ht="13.8" hidden="false" customHeight="false" outlineLevel="0" collapsed="false">
      <c r="A11" s="30" t="s">
        <v>30</v>
      </c>
      <c r="B11" s="6" t="s">
        <v>25</v>
      </c>
      <c r="C11" s="6" t="s">
        <v>15</v>
      </c>
      <c r="D11" s="6" t="s">
        <v>20</v>
      </c>
      <c r="E11" s="7" t="n">
        <f aca="false">SUM(jv!BO403:BO532)</f>
        <v>3150</v>
      </c>
      <c r="F11" s="8" t="n">
        <f aca="false">SUM(E11/G11)</f>
        <v>24.2307692307692</v>
      </c>
      <c r="G11" s="9" t="n">
        <f aca="false">COUNTIF(jv!B:B,"playstation 2")</f>
        <v>130</v>
      </c>
      <c r="H11" s="10" t="n">
        <f aca="false">COUNTIFS(jv!B:B,"playstation 2")*100/COUNTIFS(jv!B:B,"*")</f>
        <v>4.50450450450451</v>
      </c>
      <c r="I11" s="10" t="n">
        <f aca="false">COUNTIFS(jv!B:B,"playstation 2",jv!W:W,"oui")*100/COUNTIFS(jv!B:B,"playstation 2",jv!W:W,"*")</f>
        <v>81.5384615384615</v>
      </c>
      <c r="J11" s="10" t="n">
        <f aca="false">'stats par machine'!AX11</f>
        <v>6</v>
      </c>
      <c r="K11" s="9" t="n">
        <f aca="false">COUNTIFS(jv!B:B,"playstation 2",jv!J:J, "*") - COUNTIFS(jv!B:B,"playstation 2",jv!J:J, "1")</f>
        <v>65</v>
      </c>
      <c r="L11" s="11" t="n">
        <v>2000</v>
      </c>
      <c r="M11" s="31"/>
    </row>
    <row r="12" customFormat="false" ht="13.8" hidden="false" customHeight="false" outlineLevel="0" collapsed="false">
      <c r="A12" s="30" t="s">
        <v>31</v>
      </c>
      <c r="B12" s="32" t="s">
        <v>32</v>
      </c>
      <c r="C12" s="6" t="s">
        <v>15</v>
      </c>
      <c r="D12" s="6" t="s">
        <v>20</v>
      </c>
      <c r="E12" s="7" t="n">
        <f aca="false">SUM(jv!BO533:BO715)</f>
        <v>3750</v>
      </c>
      <c r="F12" s="8" t="n">
        <f aca="false">SUM(E12/G12)</f>
        <v>20.4918032786885</v>
      </c>
      <c r="G12" s="33" t="n">
        <f aca="false">COUNTIF(jv!B:B,"playstation 3")</f>
        <v>183</v>
      </c>
      <c r="H12" s="34" t="n">
        <f aca="false">COUNTIFS(jv!B:B,"playstation 3")*100/COUNTIFS(jv!B:B,"*")</f>
        <v>6.34095634095634</v>
      </c>
      <c r="I12" s="34" t="n">
        <f aca="false">COUNTIFS(jv!B:B,"playstation 3",jv!W:W,"oui")*100/COUNTIFS(jv!B:B,"playstation 3",jv!W:W,"*")</f>
        <v>96.7213114754098</v>
      </c>
      <c r="J12" s="10" t="n">
        <f aca="false">'stats par machine'!AX12</f>
        <v>2</v>
      </c>
      <c r="K12" s="33" t="n">
        <f aca="false">COUNTIFS(jv!B:B,"playstation 3",jv!J:J, "*") - COUNTIFS(jv!B:B,"playstation 3",jv!J:J, "1")</f>
        <v>76</v>
      </c>
      <c r="L12" s="11" t="n">
        <v>1400</v>
      </c>
      <c r="M12" s="13"/>
    </row>
    <row r="13" customFormat="false" ht="13.8" hidden="false" customHeight="false" outlineLevel="0" collapsed="false">
      <c r="A13" s="30" t="s">
        <v>33</v>
      </c>
      <c r="B13" s="32" t="s">
        <v>34</v>
      </c>
      <c r="C13" s="6" t="s">
        <v>15</v>
      </c>
      <c r="D13" s="6" t="s">
        <v>20</v>
      </c>
      <c r="E13" s="7" t="n">
        <f aca="false">SUM(jv!BO716:BO1231)</f>
        <v>12030</v>
      </c>
      <c r="F13" s="8" t="n">
        <f aca="false">SUM(E13/G13)</f>
        <v>23.3139534883721</v>
      </c>
      <c r="G13" s="33" t="n">
        <f aca="false">COUNTIF(jv!B:B,"playstation 4")</f>
        <v>516</v>
      </c>
      <c r="H13" s="34" t="n">
        <f aca="false">COUNTIFS(jv!B:B,"playstation 4")*100/COUNTIFS(jv!B:B,"*")</f>
        <v>17.8794178794179</v>
      </c>
      <c r="I13" s="34" t="n">
        <f aca="false">COUNTIFS(jv!B:B,"playstation 4",jv!W:W,"oui")*100/COUNTIFS(jv!B:B,"playstation 4",jv!W:W,"*")</f>
        <v>98.2558139534884</v>
      </c>
      <c r="J13" s="10" t="n">
        <f aca="false">'stats par machine'!AX13</f>
        <v>18</v>
      </c>
      <c r="K13" s="33" t="n">
        <f aca="false">COUNTIFS(jv!B:B,"playstation 4",jv!J:J, "*") - COUNTIFS(jv!B:B,"playstation 4",jv!J:J, "1")</f>
        <v>143</v>
      </c>
      <c r="L13" s="35" t="s">
        <v>35</v>
      </c>
      <c r="M13" s="36" t="s">
        <v>36</v>
      </c>
    </row>
    <row r="14" customFormat="false" ht="13.8" hidden="false" customHeight="false" outlineLevel="0" collapsed="false">
      <c r="A14" s="30" t="s">
        <v>37</v>
      </c>
      <c r="B14" s="32" t="s">
        <v>38</v>
      </c>
      <c r="C14" s="6" t="s">
        <v>15</v>
      </c>
      <c r="D14" s="6" t="s">
        <v>20</v>
      </c>
      <c r="E14" s="7" t="n">
        <f aca="false">SUM(jv!BO1232:BO1238)</f>
        <v>140</v>
      </c>
      <c r="F14" s="8" t="n">
        <f aca="false">SUM(E14/G14)</f>
        <v>20</v>
      </c>
      <c r="G14" s="33" t="n">
        <f aca="false">COUNTIF(jv!B:B,"playstation 5")</f>
        <v>7</v>
      </c>
      <c r="H14" s="34" t="n">
        <f aca="false">COUNTIFS(jv!B:B,"playstation 5")*100/COUNTIFS(jv!B:B,"*")</f>
        <v>0.242550242550243</v>
      </c>
      <c r="I14" s="34" t="n">
        <f aca="false">COUNTIFS(jv!B:B,"playstation 5",jv!W:W,"oui")*100/COUNTIFS(jv!B:B,"playstation 5",jv!W:W,"*")</f>
        <v>100</v>
      </c>
      <c r="J14" s="10" t="n">
        <f aca="false">'stats par machine'!AX14</f>
        <v>0</v>
      </c>
      <c r="K14" s="33" t="n">
        <f aca="false">COUNTIFS(jv!B:B,"playstation 5",jv!J:J, "*") - COUNTIFS(jv!B:B,"playstation 5",jv!J:J, "1")</f>
        <v>0</v>
      </c>
      <c r="L14" s="35" t="s">
        <v>35</v>
      </c>
      <c r="M14" s="37"/>
    </row>
    <row r="15" customFormat="false" ht="13.8" hidden="false" customHeight="false" outlineLevel="0" collapsed="false">
      <c r="A15" s="30" t="s">
        <v>39</v>
      </c>
      <c r="B15" s="6" t="s">
        <v>32</v>
      </c>
      <c r="C15" s="18" t="s">
        <v>27</v>
      </c>
      <c r="D15" s="6" t="s">
        <v>20</v>
      </c>
      <c r="E15" s="7" t="n">
        <f aca="false">SUM(jv!BO1239:BO1321)</f>
        <v>2030</v>
      </c>
      <c r="F15" s="8" t="n">
        <f aca="false">SUM(E15/G15)</f>
        <v>24.4578313253012</v>
      </c>
      <c r="G15" s="9" t="n">
        <f aca="false">COUNTIF(jv!B:B,"psp")</f>
        <v>83</v>
      </c>
      <c r="H15" s="10" t="n">
        <f aca="false">COUNTIFS(jv!B:B,"psp")*100/COUNTIFS(jv!B:B,"*")</f>
        <v>2.87595287595288</v>
      </c>
      <c r="I15" s="10" t="n">
        <f aca="false">COUNTIFS(jv!B:B,"psp",jv!W:W,"oui")*100/COUNTIFS(jv!B:B,"psp",jv!W:W,"*")</f>
        <v>100</v>
      </c>
      <c r="J15" s="10" t="n">
        <f aca="false">'stats par machine'!AX15</f>
        <v>0</v>
      </c>
      <c r="K15" s="9" t="n">
        <f aca="false">COUNTIFS(jv!B:B,"psp",jv!J:J, "*") - COUNTIFS(jv!B:B,"psp",jv!J:J, "1")</f>
        <v>4</v>
      </c>
      <c r="L15" s="35" t="n">
        <v>1400</v>
      </c>
      <c r="M15" s="13"/>
    </row>
    <row r="16" customFormat="false" ht="13.8" hidden="false" customHeight="false" outlineLevel="0" collapsed="false">
      <c r="A16" s="30" t="s">
        <v>40</v>
      </c>
      <c r="B16" s="6" t="s">
        <v>34</v>
      </c>
      <c r="C16" s="18" t="s">
        <v>27</v>
      </c>
      <c r="D16" s="6" t="s">
        <v>16</v>
      </c>
      <c r="E16" s="7" t="n">
        <f aca="false">SUM(jv!BO1322:BO1389)</f>
        <v>1580</v>
      </c>
      <c r="F16" s="8" t="n">
        <f aca="false">SUM(E16/G16)</f>
        <v>23.2352941176471</v>
      </c>
      <c r="G16" s="9" t="n">
        <f aca="false">COUNTIF(jv!B:B,"ps vita")</f>
        <v>68</v>
      </c>
      <c r="H16" s="10" t="n">
        <f aca="false">COUNTIFS(jv!B:B,"ps vita")*100/COUNTIFS(jv!B:B,"*")</f>
        <v>2.35620235620236</v>
      </c>
      <c r="I16" s="10" t="n">
        <f aca="false">COUNTIFS(jv!B:B,"ps vita",jv!W:W,"oui")*100/COUNTIFS(jv!B:B,"ps vita",jv!W:W,"*")</f>
        <v>100</v>
      </c>
      <c r="J16" s="10" t="n">
        <f aca="false">'stats par machine'!AX16</f>
        <v>2</v>
      </c>
      <c r="K16" s="9" t="n">
        <f aca="false">COUNTIFS(jv!B:B,"psvita",jv!J:J, "*") - COUNTIFS(jv!B:B,"psvita",jv!J:J, "1")</f>
        <v>0</v>
      </c>
      <c r="L16" s="38" t="n">
        <v>1600</v>
      </c>
      <c r="M16" s="39"/>
    </row>
    <row r="17" customFormat="false" ht="13.8" hidden="false" customHeight="false" outlineLevel="0" collapsed="false">
      <c r="A17" s="22" t="s">
        <v>41</v>
      </c>
      <c r="B17" s="23"/>
      <c r="C17" s="24"/>
      <c r="D17" s="23"/>
      <c r="E17" s="25" t="n">
        <f aca="false">SUM(E10:E16)</f>
        <v>25890</v>
      </c>
      <c r="F17" s="26" t="n">
        <f aca="false">SUM(E17/G17)</f>
        <v>23.3453561767358</v>
      </c>
      <c r="G17" s="27" t="n">
        <f aca="false">SUM(G10:G16)</f>
        <v>1109</v>
      </c>
      <c r="H17" s="28" t="n">
        <f aca="false">SUM(H10:H16)</f>
        <v>38.4268884268884</v>
      </c>
      <c r="I17" s="28"/>
      <c r="J17" s="29" t="n">
        <f aca="false">'stats par machine'!AX17</f>
        <v>35</v>
      </c>
      <c r="K17" s="29" t="n">
        <f aca="false">SUM(K10:K16)</f>
        <v>325</v>
      </c>
      <c r="L17" s="40"/>
      <c r="M17" s="12"/>
    </row>
    <row r="18" customFormat="false" ht="13.8" hidden="false" customHeight="false" outlineLevel="0" collapsed="false">
      <c r="A18" s="41" t="s">
        <v>42</v>
      </c>
      <c r="B18" s="6" t="s">
        <v>14</v>
      </c>
      <c r="C18" s="6" t="s">
        <v>15</v>
      </c>
      <c r="D18" s="6" t="s">
        <v>16</v>
      </c>
      <c r="E18" s="7" t="n">
        <f aca="false">SUM(jv!BO1390:BO1442)</f>
        <v>1180</v>
      </c>
      <c r="F18" s="8" t="n">
        <f aca="false">SUM(E18/G18)</f>
        <v>22.2641509433962</v>
      </c>
      <c r="G18" s="9" t="n">
        <f aca="false">COUNTIF(jv!B:B,"nes")</f>
        <v>53</v>
      </c>
      <c r="H18" s="10" t="n">
        <f aca="false">COUNTIFS(jv!B:B,"nes")*100/COUNTIFS(jv!B:B,"*")</f>
        <v>1.83645183645184</v>
      </c>
      <c r="I18" s="10" t="n">
        <f aca="false">COUNTIFS(jv!B:B,"nes",jv!W:W,"oui")*100/COUNTIFS(jv!B:B,"nes",jv!W:W,"*")</f>
        <v>81.1320754716981</v>
      </c>
      <c r="J18" s="10" t="n">
        <f aca="false">'stats par machine'!AX18</f>
        <v>3</v>
      </c>
      <c r="K18" s="9" t="n">
        <f aca="false">COUNTIFS(jv!B:B,"nes",jv!J:J, "*") - COUNTIFS(jv!B:B,"nes",jv!J:J, "1")</f>
        <v>17</v>
      </c>
      <c r="L18" s="35" t="n">
        <v>1300</v>
      </c>
      <c r="M18" s="13"/>
    </row>
    <row r="19" customFormat="false" ht="13.8" hidden="false" customHeight="false" outlineLevel="0" collapsed="false">
      <c r="A19" s="41" t="s">
        <v>43</v>
      </c>
      <c r="B19" s="32" t="s">
        <v>18</v>
      </c>
      <c r="C19" s="6" t="s">
        <v>15</v>
      </c>
      <c r="D19" s="6" t="s">
        <v>16</v>
      </c>
      <c r="E19" s="7" t="n">
        <f aca="false">SUM(jv!BO1443:BO1514)</f>
        <v>2270</v>
      </c>
      <c r="F19" s="8" t="n">
        <f aca="false">SUM(E19/G19)</f>
        <v>31.5277777777778</v>
      </c>
      <c r="G19" s="33" t="n">
        <f aca="false">COUNTIF(jv!B:B,"snes")</f>
        <v>72</v>
      </c>
      <c r="H19" s="34" t="n">
        <f aca="false">COUNTIFS(jv!B:B,"snes")*100/COUNTIFS(jv!B:B,"*")</f>
        <v>2.49480249480249</v>
      </c>
      <c r="I19" s="34" t="n">
        <f aca="false">COUNTIFS(jv!B:B,"snes",jv!W:W,"oui")*100/COUNTIFS(jv!B:B,"snes",jv!W:W,"*")</f>
        <v>68.0555555555556</v>
      </c>
      <c r="J19" s="10" t="n">
        <f aca="false">'stats par machine'!AX19</f>
        <v>3</v>
      </c>
      <c r="K19" s="33" t="n">
        <f aca="false">COUNTIFS(jv!B:B,"snes",jv!J:J, "*") - COUNTIFS(jv!B:B,"snes",jv!J:J, "1")</f>
        <v>20</v>
      </c>
      <c r="L19" s="35" t="n">
        <v>800</v>
      </c>
      <c r="M19" s="12"/>
    </row>
    <row r="20" customFormat="false" ht="13.8" hidden="false" customHeight="false" outlineLevel="0" collapsed="false">
      <c r="A20" s="41" t="s">
        <v>44</v>
      </c>
      <c r="B20" s="32" t="s">
        <v>22</v>
      </c>
      <c r="C20" s="6" t="s">
        <v>15</v>
      </c>
      <c r="D20" s="6" t="s">
        <v>16</v>
      </c>
      <c r="E20" s="7" t="n">
        <f aca="false">SUM(jv!BO1515:BO1520)</f>
        <v>180</v>
      </c>
      <c r="F20" s="8" t="n">
        <f aca="false">SUM(E20/G20)</f>
        <v>30</v>
      </c>
      <c r="G20" s="33" t="n">
        <f aca="false">COUNTIF(jv!B:B,"virtual boy")</f>
        <v>6</v>
      </c>
      <c r="H20" s="34" t="n">
        <f aca="false">COUNTIFS(jv!B:B,"virtual boy")*100/COUNTIFS(jv!B:B,"*")</f>
        <v>0.207900207900208</v>
      </c>
      <c r="I20" s="34" t="n">
        <f aca="false">COUNTIFS(jv!B:B,"virtual boy",jv!W:W,"oui")*100/COUNTIFS(jv!B:B,"virtual boy",jv!W:W,"*")</f>
        <v>0</v>
      </c>
      <c r="J20" s="10" t="n">
        <f aca="false">'stats par machine'!AX20</f>
        <v>0</v>
      </c>
      <c r="K20" s="33" t="n">
        <f aca="false">COUNTIFS(jv!B:B,"virtual boy",jv!J:J, "*") - COUNTIFS(jv!B:B,"virtual boy",jv!J:J, "1")</f>
        <v>0</v>
      </c>
      <c r="L20" s="42" t="n">
        <v>25</v>
      </c>
      <c r="M20" s="12"/>
    </row>
    <row r="21" customFormat="false" ht="13.8" hidden="false" customHeight="false" outlineLevel="0" collapsed="false">
      <c r="A21" s="41" t="s">
        <v>45</v>
      </c>
      <c r="B21" s="32" t="s">
        <v>22</v>
      </c>
      <c r="C21" s="6" t="s">
        <v>15</v>
      </c>
      <c r="D21" s="6" t="s">
        <v>16</v>
      </c>
      <c r="E21" s="7" t="n">
        <f aca="false">SUM(jv!BO1521:BO1533)</f>
        <v>520</v>
      </c>
      <c r="F21" s="8" t="n">
        <f aca="false">SUM(E21/G21)</f>
        <v>40</v>
      </c>
      <c r="G21" s="33" t="n">
        <f aca="false">COUNTIF(jv!B:B,"nintendo64")</f>
        <v>13</v>
      </c>
      <c r="H21" s="34" t="n">
        <f aca="false">COUNTIFS(jv!B:B,"nintendo64")*100/COUNTIFS(jv!B:B,"*")</f>
        <v>0.450450450450451</v>
      </c>
      <c r="I21" s="34" t="n">
        <f aca="false">COUNTIFS(jv!B:B,"nintendo64",jv!W:W,"oui")*100/COUNTIFS(jv!B:B,"nintendo64",jv!W:W,"*")</f>
        <v>0</v>
      </c>
      <c r="J21" s="10" t="n">
        <f aca="false">'stats par machine'!AX21</f>
        <v>4</v>
      </c>
      <c r="K21" s="33" t="n">
        <f aca="false">COUNTIFS(jv!B:B,"nintendo64",jv!J:J, "*") - COUNTIFS(jv!B:B,"nintendo64",jv!J:J, "1")</f>
        <v>9</v>
      </c>
      <c r="L21" s="43" t="n">
        <v>300</v>
      </c>
      <c r="M21" s="44"/>
    </row>
    <row r="22" customFormat="false" ht="13.8" hidden="false" customHeight="false" outlineLevel="0" collapsed="false">
      <c r="A22" s="41" t="s">
        <v>46</v>
      </c>
      <c r="B22" s="6" t="s">
        <v>25</v>
      </c>
      <c r="C22" s="6" t="s">
        <v>15</v>
      </c>
      <c r="D22" s="6" t="s">
        <v>20</v>
      </c>
      <c r="E22" s="7" t="n">
        <f aca="false">SUM(jv!BO1534:BO1560)</f>
        <v>740</v>
      </c>
      <c r="F22" s="8" t="n">
        <f aca="false">SUM(E22/G22)</f>
        <v>27.4074074074074</v>
      </c>
      <c r="G22" s="9" t="n">
        <f aca="false">COUNTIF(jv!B:B,"gamecube")</f>
        <v>27</v>
      </c>
      <c r="H22" s="10" t="n">
        <f aca="false">COUNTIFS(jv!B:B,"gamecube")*100/COUNTIFS(jv!B:B,"*")</f>
        <v>0.935550935550936</v>
      </c>
      <c r="I22" s="10" t="n">
        <f aca="false">COUNTIFS(jv!B:B,"gamecube",jv!W:W,"oui")*100/COUNTIFS(jv!B:B,"gamecube",jv!W:W,"*")</f>
        <v>70.3703703703704</v>
      </c>
      <c r="J22" s="10" t="n">
        <f aca="false">'stats par machine'!AX22</f>
        <v>3</v>
      </c>
      <c r="K22" s="9" t="n">
        <f aca="false">COUNTIFS(jv!B:B,"gamecube",jv!J:J, "*") - COUNTIFS(jv!B:B,"gamecube",jv!J:J, "1")</f>
        <v>14</v>
      </c>
      <c r="L22" s="38" t="n">
        <v>650</v>
      </c>
      <c r="M22" s="36"/>
    </row>
    <row r="23" customFormat="false" ht="13.8" hidden="false" customHeight="false" outlineLevel="0" collapsed="false">
      <c r="A23" s="41" t="s">
        <v>47</v>
      </c>
      <c r="B23" s="6" t="s">
        <v>32</v>
      </c>
      <c r="C23" s="6" t="s">
        <v>15</v>
      </c>
      <c r="D23" s="6" t="s">
        <v>20</v>
      </c>
      <c r="E23" s="7" t="n">
        <f aca="false">SUM(jv!BO1561:BO1649)</f>
        <v>1820</v>
      </c>
      <c r="F23" s="8" t="n">
        <f aca="false">SUM(E23/G23)</f>
        <v>20.4494382022472</v>
      </c>
      <c r="G23" s="9" t="n">
        <f aca="false">COUNTIF(jv!B:B,"wii")</f>
        <v>89</v>
      </c>
      <c r="H23" s="10" t="n">
        <f aca="false">COUNTIFS(jv!B:B,"wii")*100/COUNTIFS(jv!B:B,"*")</f>
        <v>3.08385308385308</v>
      </c>
      <c r="I23" s="10" t="n">
        <f aca="false">COUNTIFS(jv!B:B,"wii",jv!W:W,"oui")*100/COUNTIFS(jv!B:B,"wii",jv!W:W,"*")</f>
        <v>95.5056179775281</v>
      </c>
      <c r="J23" s="10" t="n">
        <f aca="false">'stats par machine'!AX23</f>
        <v>11</v>
      </c>
      <c r="K23" s="9" t="n">
        <f aca="false">COUNTIFS(jv!B:B,"wii",jv!J:J, "*") - COUNTIFS(jv!B:B,"wii",jv!J:J, "1")</f>
        <v>50</v>
      </c>
      <c r="L23" s="35" t="n">
        <v>1300</v>
      </c>
      <c r="M23" s="12"/>
    </row>
    <row r="24" customFormat="false" ht="13.8" hidden="false" customHeight="false" outlineLevel="0" collapsed="false">
      <c r="A24" s="41" t="s">
        <v>48</v>
      </c>
      <c r="B24" s="6" t="s">
        <v>34</v>
      </c>
      <c r="C24" s="6" t="s">
        <v>15</v>
      </c>
      <c r="D24" s="6" t="s">
        <v>20</v>
      </c>
      <c r="E24" s="7" t="n">
        <f aca="false">SUM(jv!BO1650:BO1684)</f>
        <v>820</v>
      </c>
      <c r="F24" s="8" t="n">
        <f aca="false">SUM(E24/G24)</f>
        <v>23.4285714285714</v>
      </c>
      <c r="G24" s="9" t="n">
        <f aca="false">COUNTIF(jv!B:B,"wii u")</f>
        <v>35</v>
      </c>
      <c r="H24" s="10" t="n">
        <f aca="false">COUNTIFS(jv!B:B,"wii u")*100/COUNTIFS(jv!B:B,"*")</f>
        <v>1.21275121275121</v>
      </c>
      <c r="I24" s="10" t="n">
        <f aca="false">COUNTIFS(jv!B:B,"wii u",jv!W:W,"oui")*100/COUNTIFS(jv!B:B,"wii u",jv!W:W,"*")</f>
        <v>100</v>
      </c>
      <c r="J24" s="10" t="n">
        <f aca="false">'stats par machine'!AX24</f>
        <v>0</v>
      </c>
      <c r="K24" s="9" t="n">
        <f aca="false">COUNTIFS(jv!B:B,"wii u",jv!J:J, "*") - COUNTIFS(jv!B:B,"wii u",jv!J:J, "1")</f>
        <v>22</v>
      </c>
      <c r="L24" s="38" t="n">
        <v>200</v>
      </c>
      <c r="M24" s="12"/>
    </row>
    <row r="25" customFormat="false" ht="13.8" hidden="false" customHeight="false" outlineLevel="0" collapsed="false">
      <c r="A25" s="41" t="s">
        <v>49</v>
      </c>
      <c r="B25" s="6" t="s">
        <v>34</v>
      </c>
      <c r="C25" s="6" t="s">
        <v>50</v>
      </c>
      <c r="D25" s="6" t="s">
        <v>16</v>
      </c>
      <c r="E25" s="7" t="n">
        <f aca="false">SUM(jv!BO1685:BO2104)</f>
        <v>10780</v>
      </c>
      <c r="F25" s="8" t="n">
        <f aca="false">SUM(E25/G25)</f>
        <v>25.6666666666667</v>
      </c>
      <c r="G25" s="9" t="n">
        <f aca="false">COUNTIF(jv!B:B,"switch")</f>
        <v>420</v>
      </c>
      <c r="H25" s="10" t="n">
        <f aca="false">COUNTIFS(jv!B:B,"switch")*100/COUNTIFS(jv!B:B,"*")</f>
        <v>14.5530145530146</v>
      </c>
      <c r="I25" s="10" t="n">
        <f aca="false">COUNTIFS(jv!B:B,"switch",jv!W:W,"oui")*100/COUNTIFS(jv!B:B,"switch",jv!W:W,"*")</f>
        <v>99.7619047619048</v>
      </c>
      <c r="J25" s="10" t="n">
        <f aca="false">'stats par machine'!AX25</f>
        <v>11</v>
      </c>
      <c r="K25" s="9" t="n">
        <f aca="false">COUNTIFS(jv!B:B,"switch",jv!J:J, "*") - COUNTIFS(jv!B:B,"switch",jv!J:J, "1")</f>
        <v>174</v>
      </c>
      <c r="L25" s="35" t="s">
        <v>35</v>
      </c>
      <c r="M25" s="36" t="s">
        <v>51</v>
      </c>
    </row>
    <row r="26" customFormat="false" ht="13.8" hidden="false" customHeight="false" outlineLevel="0" collapsed="false">
      <c r="A26" s="41" t="s">
        <v>52</v>
      </c>
      <c r="B26" s="32" t="s">
        <v>18</v>
      </c>
      <c r="C26" s="18" t="s">
        <v>27</v>
      </c>
      <c r="D26" s="6" t="s">
        <v>16</v>
      </c>
      <c r="E26" s="7" t="n">
        <f aca="false">SUM(jv!BO2105:BO2159)</f>
        <v>1130</v>
      </c>
      <c r="F26" s="8" t="n">
        <f aca="false">SUM(E26/G26)</f>
        <v>20.5454545454545</v>
      </c>
      <c r="G26" s="33" t="n">
        <f aca="false">COUNTIF(jv!B:B,"gb")</f>
        <v>55</v>
      </c>
      <c r="H26" s="34" t="n">
        <f aca="false">COUNTIFS(jv!B:B,"gb")*100/COUNTIFS(jv!B:B,"*")</f>
        <v>1.90575190575191</v>
      </c>
      <c r="I26" s="34" t="n">
        <f aca="false">COUNTIFS(jv!B:B,"gb",jv!W:W,"oui")*100/COUNTIFS(jv!B:B,"gb",jv!W:W,"*")</f>
        <v>100</v>
      </c>
      <c r="J26" s="10" t="n">
        <f aca="false">'stats par machine'!AX26</f>
        <v>6</v>
      </c>
      <c r="K26" s="33" t="n">
        <f aca="false">COUNTIFS(jv!B:B,"gb",jv!J:J, "*") - COUNTIFS(jv!B:B,"gb",jv!J:J, "1")</f>
        <v>0</v>
      </c>
      <c r="L26" s="35" t="n">
        <v>800</v>
      </c>
      <c r="M26" s="36"/>
    </row>
    <row r="27" customFormat="false" ht="13.8" hidden="false" customHeight="false" outlineLevel="0" collapsed="false">
      <c r="A27" s="41" t="s">
        <v>53</v>
      </c>
      <c r="B27" s="32" t="s">
        <v>22</v>
      </c>
      <c r="C27" s="18" t="s">
        <v>27</v>
      </c>
      <c r="D27" s="6" t="s">
        <v>16</v>
      </c>
      <c r="E27" s="7" t="n">
        <f aca="false">SUM(jv!BO2160:BO2173)</f>
        <v>400</v>
      </c>
      <c r="F27" s="8" t="n">
        <f aca="false">SUM(E27/G27)</f>
        <v>28.5714285714286</v>
      </c>
      <c r="G27" s="33" t="n">
        <f aca="false">COUNTIF(jv!B:B,"gbc")</f>
        <v>14</v>
      </c>
      <c r="H27" s="34" t="n">
        <f aca="false">COUNTIFS(jv!B:B,"gbc")*100/COUNTIFS(jv!B:B,"*")</f>
        <v>0.485100485100485</v>
      </c>
      <c r="I27" s="34" t="n">
        <f aca="false">COUNTIFS(jv!B:B,"gbc",jv!W:W,"oui")*100/COUNTIFS(jv!B:B,"gbc",jv!W:W,"*")</f>
        <v>100</v>
      </c>
      <c r="J27" s="10" t="n">
        <f aca="false">'stats par machine'!AX27</f>
        <v>0</v>
      </c>
      <c r="K27" s="33" t="n">
        <f aca="false">COUNTIFS(jv!B:B,"gbc",jv!J:J, "*") - COUNTIFS(jv!B:B,"gbc",jv!J:J, "1")</f>
        <v>0</v>
      </c>
      <c r="L27" s="35" t="n">
        <v>500</v>
      </c>
    </row>
    <row r="28" customFormat="false" ht="13.8" hidden="false" customHeight="false" outlineLevel="0" collapsed="false">
      <c r="A28" s="41" t="s">
        <v>54</v>
      </c>
      <c r="B28" s="6" t="s">
        <v>25</v>
      </c>
      <c r="C28" s="18" t="s">
        <v>27</v>
      </c>
      <c r="D28" s="6" t="s">
        <v>16</v>
      </c>
      <c r="E28" s="7" t="n">
        <f aca="false">SUM(jv!BO2174:BO2273)</f>
        <v>2660</v>
      </c>
      <c r="F28" s="8" t="n">
        <f aca="false">SUM(E28/G28)</f>
        <v>26.6</v>
      </c>
      <c r="G28" s="9" t="n">
        <f aca="false">COUNTIF(jv!B:B,"gba")</f>
        <v>100</v>
      </c>
      <c r="H28" s="10" t="n">
        <f aca="false">COUNTIFS(jv!B:B,"gba")*100/COUNTIFS(jv!B:B,"*")</f>
        <v>3.46500346500346</v>
      </c>
      <c r="I28" s="10" t="n">
        <f aca="false">COUNTIFS(jv!B:B,"gba",jv!W:W,"oui")*100/COUNTIFS(jv!B:B,"gba",jv!W:W,"*")</f>
        <v>100</v>
      </c>
      <c r="J28" s="10" t="n">
        <f aca="false">'stats par machine'!AX28</f>
        <v>4</v>
      </c>
      <c r="K28" s="9" t="n">
        <f aca="false">COUNTIFS(jv!B:B,"gba",jv!J:J, "*") - COUNTIFS(jv!B:B,"gba",jv!J:J, "1")</f>
        <v>0</v>
      </c>
      <c r="L28" s="35" t="n">
        <v>1500</v>
      </c>
      <c r="M28" s="45"/>
    </row>
    <row r="29" customFormat="false" ht="13.8" hidden="false" customHeight="false" outlineLevel="0" collapsed="false">
      <c r="A29" s="41" t="s">
        <v>55</v>
      </c>
      <c r="B29" s="6" t="s">
        <v>32</v>
      </c>
      <c r="C29" s="18" t="s">
        <v>27</v>
      </c>
      <c r="D29" s="6" t="s">
        <v>16</v>
      </c>
      <c r="E29" s="7" t="n">
        <f aca="false">SUM(jv!BO2274:BO2451)</f>
        <v>3990</v>
      </c>
      <c r="F29" s="8" t="n">
        <f aca="false">SUM(E29/G29)</f>
        <v>22.4157303370787</v>
      </c>
      <c r="G29" s="9" t="n">
        <f aca="false">COUNTIF(jv!B:B,"ds")</f>
        <v>178</v>
      </c>
      <c r="H29" s="10" t="n">
        <f aca="false">COUNTIFS(jv!B:B,"ds")*100/COUNTIFS(jv!B:B,"*")</f>
        <v>6.16770616770617</v>
      </c>
      <c r="I29" s="10" t="n">
        <f aca="false">COUNTIFS(jv!B:B,"ds",jv!W:W,"oui")*100/COUNTIFS(jv!B:B,"ds",jv!W:W,"*")</f>
        <v>100</v>
      </c>
      <c r="J29" s="10" t="n">
        <f aca="false">'stats par machine'!AX29</f>
        <v>15</v>
      </c>
      <c r="K29" s="9" t="n">
        <f aca="false">COUNTIFS(jv!B:B,"ds",jv!J:J, "*") - COUNTIFS(jv!B:B,"ds",jv!J:J, "1")</f>
        <v>1</v>
      </c>
      <c r="L29" s="35" t="n">
        <v>2000</v>
      </c>
      <c r="M29" s="13"/>
    </row>
    <row r="30" customFormat="false" ht="13.8" hidden="false" customHeight="false" outlineLevel="0" collapsed="false">
      <c r="A30" s="41" t="s">
        <v>56</v>
      </c>
      <c r="B30" s="6" t="s">
        <v>34</v>
      </c>
      <c r="C30" s="18" t="s">
        <v>27</v>
      </c>
      <c r="D30" s="6" t="s">
        <v>16</v>
      </c>
      <c r="E30" s="7" t="n">
        <f aca="false">SUM(jv!BO2452:BO2560)</f>
        <v>2460</v>
      </c>
      <c r="F30" s="8" t="n">
        <f aca="false">SUM(E30/G30)</f>
        <v>22.5688073394495</v>
      </c>
      <c r="G30" s="9" t="n">
        <f aca="false">COUNTIF(jv!B:B,"3ds")</f>
        <v>109</v>
      </c>
      <c r="H30" s="10" t="n">
        <f aca="false">COUNTIFS(jv!B:B,"3ds")*100/COUNTIFS(jv!B:B,"*")</f>
        <v>3.77685377685378</v>
      </c>
      <c r="I30" s="10" t="n">
        <f aca="false">COUNTIFS(jv!B:B,"3ds",jv!W:W,"oui")*100/COUNTIFS(jv!B:B,"3ds",jv!W:W,"*")</f>
        <v>97.2477064220184</v>
      </c>
      <c r="J30" s="10" t="n">
        <f aca="false">'stats par machine'!AX30</f>
        <v>4</v>
      </c>
      <c r="K30" s="9" t="n">
        <f aca="false">COUNTIFS(jv!B:B,"3ds",jv!J:J, "*") - COUNTIFS(jv!B:B,"3ds",jv!J:J, "1")</f>
        <v>0</v>
      </c>
      <c r="L30" s="35" t="n">
        <v>1400</v>
      </c>
      <c r="M30" s="17"/>
    </row>
    <row r="31" customFormat="false" ht="13.8" hidden="false" customHeight="false" outlineLevel="0" collapsed="false">
      <c r="A31" s="41" t="s">
        <v>57</v>
      </c>
      <c r="B31" s="6" t="s">
        <v>34</v>
      </c>
      <c r="C31" s="18" t="s">
        <v>27</v>
      </c>
      <c r="D31" s="6" t="s">
        <v>16</v>
      </c>
      <c r="E31" s="7" t="n">
        <f aca="false">SUM(jv!BO2561)</f>
        <v>20</v>
      </c>
      <c r="F31" s="8" t="n">
        <f aca="false">SUM(E31/G31)</f>
        <v>20</v>
      </c>
      <c r="G31" s="9" t="n">
        <f aca="false">COUNTIF(jv!B:B,"new 3ds")</f>
        <v>1</v>
      </c>
      <c r="H31" s="10" t="n">
        <f aca="false">COUNTIFS(jv!B:B,"new 3ds")*100/COUNTIFS(jv!B:B,"*")</f>
        <v>0.0346500346500346</v>
      </c>
      <c r="I31" s="10" t="n">
        <f aca="false">COUNTIFS(jv!B:B,"new 3ds",jv!W:W,"oui")*100/COUNTIFS(jv!B:B,"new 3ds",jv!W:W,"*")</f>
        <v>100</v>
      </c>
      <c r="J31" s="10" t="n">
        <f aca="false">'stats par machine'!AX31</f>
        <v>0</v>
      </c>
      <c r="K31" s="9" t="n">
        <f aca="false">COUNTIFS(jv!B:B,"new 3ds",jv!J:J, "*") - COUNTIFS(jv!B:B,"new 3ds",jv!J:J, "1")</f>
        <v>0</v>
      </c>
      <c r="L31" s="43" t="n">
        <v>5</v>
      </c>
      <c r="M31" s="13"/>
    </row>
    <row r="32" customFormat="false" ht="13.8" hidden="false" customHeight="false" outlineLevel="0" collapsed="false">
      <c r="A32" s="22" t="s">
        <v>58</v>
      </c>
      <c r="B32" s="23"/>
      <c r="C32" s="24"/>
      <c r="D32" s="23"/>
      <c r="E32" s="25" t="n">
        <f aca="false">SUM(E18:E31)</f>
        <v>28970</v>
      </c>
      <c r="F32" s="26" t="n">
        <f aca="false">SUM(E32/G32)</f>
        <v>24.7184300341297</v>
      </c>
      <c r="G32" s="27" t="n">
        <f aca="false">SUM(G18:G31)</f>
        <v>1172</v>
      </c>
      <c r="H32" s="28" t="n">
        <f aca="false">SUM(H18:H31)</f>
        <v>40.6098406098406</v>
      </c>
      <c r="I32" s="28"/>
      <c r="J32" s="29" t="n">
        <f aca="false">'stats par machine'!AX32</f>
        <v>64</v>
      </c>
      <c r="K32" s="29" t="n">
        <f aca="false">SUM(K18:K31)</f>
        <v>307</v>
      </c>
      <c r="L32" s="40"/>
      <c r="M32" s="13"/>
    </row>
    <row r="33" customFormat="false" ht="13.8" hidden="false" customHeight="false" outlineLevel="0" collapsed="false">
      <c r="A33" s="46" t="s">
        <v>59</v>
      </c>
      <c r="B33" s="6" t="s">
        <v>25</v>
      </c>
      <c r="C33" s="6" t="s">
        <v>15</v>
      </c>
      <c r="D33" s="6" t="s">
        <v>20</v>
      </c>
      <c r="E33" s="7" t="n">
        <f aca="false">SUM(jv!BO2562:BO2579)</f>
        <v>360</v>
      </c>
      <c r="F33" s="8" t="n">
        <f aca="false">SUM(E33/G33)</f>
        <v>20</v>
      </c>
      <c r="G33" s="9" t="n">
        <f aca="false">COUNTIF(jv!B:B,"xbox")</f>
        <v>18</v>
      </c>
      <c r="H33" s="10" t="n">
        <f aca="false">COUNTIFS(jv!B:B,"xbox")*100/COUNTIFS(jv!B:B,"*")</f>
        <v>0.623700623700624</v>
      </c>
      <c r="I33" s="10" t="n">
        <f aca="false">COUNTIFS(jv!B:B,"xbox",jv!W:W,"oui")*100/COUNTIFS(jv!B:B,"xbox",jv!W:W,"*")</f>
        <v>100</v>
      </c>
      <c r="J33" s="10" t="n">
        <f aca="false">'stats par machine'!AX33</f>
        <v>1</v>
      </c>
      <c r="K33" s="9" t="n">
        <f aca="false">COUNTIFS(jv!B:B,"xbox",jv!J:J, "*") - COUNTIFS(jv!B:B,"xbox",jv!J:J, "1")</f>
        <v>7</v>
      </c>
      <c r="L33" s="35" t="n">
        <v>1000</v>
      </c>
      <c r="M33" s="13"/>
    </row>
    <row r="34" customFormat="false" ht="13.8" hidden="false" customHeight="false" outlineLevel="0" collapsed="false">
      <c r="A34" s="46" t="s">
        <v>60</v>
      </c>
      <c r="B34" s="6" t="s">
        <v>32</v>
      </c>
      <c r="C34" s="6" t="s">
        <v>15</v>
      </c>
      <c r="D34" s="6" t="s">
        <v>20</v>
      </c>
      <c r="E34" s="7" t="n">
        <f aca="false">SUM(jv!BO2580:BO2606)</f>
        <v>560</v>
      </c>
      <c r="F34" s="8" t="n">
        <f aca="false">SUM(E34/G34)</f>
        <v>20.7407407407407</v>
      </c>
      <c r="G34" s="9" t="n">
        <f aca="false">COUNTIF(jv!B:B,"xbox 360")</f>
        <v>27</v>
      </c>
      <c r="H34" s="10" t="n">
        <f aca="false">COUNTIFS(jv!B:B,"xbox 360")*100/COUNTIFS(jv!B:B,"*")</f>
        <v>0.935550935550936</v>
      </c>
      <c r="I34" s="10" t="n">
        <f aca="false">COUNTIFS(jv!B:B,"xbox 360",jv!W:W,"oui")*100/COUNTIFS(jv!B:B,"xbox 360",jv!W:W,"*")</f>
        <v>100</v>
      </c>
      <c r="J34" s="10" t="n">
        <f aca="false">'stats par machine'!AX34</f>
        <v>0</v>
      </c>
      <c r="K34" s="9" t="n">
        <f aca="false">COUNTIFS(jv!B:B,"xbox 360",jv!J:J, "*") - COUNTIFS(jv!B:B,"xbox 360",jv!J:J, "1")</f>
        <v>16</v>
      </c>
      <c r="L34" s="35" t="n">
        <v>1300</v>
      </c>
      <c r="M34" s="15"/>
    </row>
    <row r="35" customFormat="false" ht="13.8" hidden="false" customHeight="false" outlineLevel="0" collapsed="false">
      <c r="A35" s="46" t="s">
        <v>61</v>
      </c>
      <c r="B35" s="6" t="s">
        <v>34</v>
      </c>
      <c r="C35" s="6" t="s">
        <v>15</v>
      </c>
      <c r="D35" s="6" t="s">
        <v>20</v>
      </c>
      <c r="E35" s="7" t="n">
        <f aca="false">SUM(jv!BO2607:BO2623)</f>
        <v>340</v>
      </c>
      <c r="F35" s="8" t="n">
        <f aca="false">SUM(E35/G35)</f>
        <v>20</v>
      </c>
      <c r="G35" s="9" t="n">
        <f aca="false">COUNTIF(jv!B:B,"xbox one")</f>
        <v>17</v>
      </c>
      <c r="H35" s="10" t="n">
        <f aca="false">COUNTIFS(jv!B:B,"xbox one")*100/COUNTIFS(jv!B:B,"*")</f>
        <v>0.589050589050589</v>
      </c>
      <c r="I35" s="10" t="n">
        <f aca="false">COUNTIFS(jv!B:B,"xbox one",jv!W:W,"oui")*100/COUNTIFS(jv!B:B,"xbox one",jv!W:W,"*")</f>
        <v>100</v>
      </c>
      <c r="J35" s="10" t="n">
        <f aca="false">'stats par machine'!AX35</f>
        <v>0</v>
      </c>
      <c r="K35" s="9" t="n">
        <f aca="false">COUNTIFS(jv!B:B,"xbox one",jv!J:J, "*") - COUNTIFS(jv!B:B,"xbox one",jv!J:J, "1")</f>
        <v>7</v>
      </c>
      <c r="L35" s="38" t="s">
        <v>35</v>
      </c>
      <c r="M35" s="47"/>
    </row>
    <row r="36" customFormat="false" ht="13.8" hidden="false" customHeight="false" outlineLevel="0" collapsed="false">
      <c r="A36" s="46" t="s">
        <v>62</v>
      </c>
      <c r="B36" s="6" t="s">
        <v>38</v>
      </c>
      <c r="C36" s="6" t="s">
        <v>15</v>
      </c>
      <c r="D36" s="6" t="s">
        <v>20</v>
      </c>
      <c r="E36" s="7" t="n">
        <f aca="false">SUM(jv!BO2624:BO2625)</f>
        <v>40</v>
      </c>
      <c r="F36" s="8" t="n">
        <f aca="false">SUM(E36/G36)</f>
        <v>20</v>
      </c>
      <c r="G36" s="9" t="n">
        <f aca="false">COUNTIF(jv!B:B,"xbox series")</f>
        <v>2</v>
      </c>
      <c r="H36" s="10" t="n">
        <f aca="false">COUNTIFS(jv!B:B,"xbox series")*100/COUNTIFS(jv!B:B,"*")</f>
        <v>0.0693000693000693</v>
      </c>
      <c r="I36" s="10" t="n">
        <f aca="false">COUNTIFS(jv!B:B,"xbox series",jv!W:W,"oui")*100/COUNTIFS(jv!B:B,"xbox series",jv!W:W,"*")</f>
        <v>100</v>
      </c>
      <c r="J36" s="10" t="n">
        <f aca="false">'stats par machine'!AX37</f>
        <v>1</v>
      </c>
      <c r="K36" s="9" t="n">
        <f aca="false">COUNTIFS(jv!B:B,"xbox series",jv!J:J, "*") - COUNTIFS(jv!B:B,"xbox series",jv!J:J, "1")</f>
        <v>0</v>
      </c>
      <c r="L36" s="38" t="s">
        <v>35</v>
      </c>
      <c r="M36" s="48"/>
    </row>
    <row r="37" customFormat="false" ht="13.8" hidden="false" customHeight="false" outlineLevel="0" collapsed="false">
      <c r="A37" s="22" t="s">
        <v>63</v>
      </c>
      <c r="B37" s="23"/>
      <c r="C37" s="24"/>
      <c r="D37" s="23"/>
      <c r="E37" s="25" t="n">
        <f aca="false">SUM(E33:E35)</f>
        <v>1260</v>
      </c>
      <c r="F37" s="26" t="n">
        <f aca="false">SUM(E37/G37)</f>
        <v>19.6875</v>
      </c>
      <c r="G37" s="27" t="n">
        <f aca="false">SUM(G33:G36)</f>
        <v>64</v>
      </c>
      <c r="H37" s="28" t="n">
        <f aca="false">SUM(H33:H35)</f>
        <v>2.14830214830215</v>
      </c>
      <c r="I37" s="28"/>
      <c r="J37" s="29" t="n">
        <f aca="false">'stats par machine'!AX37</f>
        <v>1</v>
      </c>
      <c r="K37" s="29" t="n">
        <f aca="false">SUM(K33:K35)</f>
        <v>30</v>
      </c>
      <c r="L37" s="23"/>
      <c r="M37" s="47"/>
    </row>
    <row r="38" customFormat="false" ht="13.8" hidden="false" customHeight="false" outlineLevel="0" collapsed="false">
      <c r="A38" s="49" t="s">
        <v>64</v>
      </c>
      <c r="B38" s="18" t="s">
        <v>18</v>
      </c>
      <c r="C38" s="6" t="s">
        <v>15</v>
      </c>
      <c r="D38" s="6" t="s">
        <v>20</v>
      </c>
      <c r="E38" s="7" t="n">
        <f aca="false">SUM(jv!BO2638:BO2642)</f>
        <v>250</v>
      </c>
      <c r="F38" s="8" t="n">
        <f aca="false">SUM(E38/G38)</f>
        <v>41.6666666666667</v>
      </c>
      <c r="G38" s="19" t="n">
        <f aca="false">COUNTIF(jv!B:B,"neogeocd")</f>
        <v>6</v>
      </c>
      <c r="H38" s="20" t="n">
        <f aca="false">COUNTIFS(jv!B:B,"neogeocd")*100/COUNTIFS(jv!B:B,"*")</f>
        <v>0.207900207900208</v>
      </c>
      <c r="I38" s="20" t="n">
        <f aca="false">COUNTIFS(jv!B:B,"neogeocd",jv!W:W,"oui")*100/COUNTIFS(jv!B:B,"neogeocd",jv!W:W,"*")</f>
        <v>0</v>
      </c>
      <c r="J38" s="10" t="n">
        <f aca="false">'stats par machine'!AX40</f>
        <v>0</v>
      </c>
      <c r="K38" s="19" t="n">
        <f aca="false">COUNTIFS(jv!B:B,"neogeocd",jv!J:J, "*") - COUNTIFS(jv!B:B,"neogeocd",jv!J:J, "1")</f>
        <v>5</v>
      </c>
      <c r="L38" s="50" t="n">
        <v>75</v>
      </c>
      <c r="M38" s="45"/>
    </row>
    <row r="39" customFormat="false" ht="13.8" hidden="false" customHeight="false" outlineLevel="0" collapsed="false">
      <c r="A39" s="49" t="s">
        <v>65</v>
      </c>
      <c r="B39" s="18" t="s">
        <v>66</v>
      </c>
      <c r="C39" s="18" t="s">
        <v>27</v>
      </c>
      <c r="D39" s="6" t="s">
        <v>16</v>
      </c>
      <c r="E39" s="7" t="n">
        <f aca="false">SUM(jv!BO2643:BO2644)</f>
        <v>80</v>
      </c>
      <c r="F39" s="8" t="n">
        <f aca="false">SUM(E39/G39)</f>
        <v>40</v>
      </c>
      <c r="G39" s="19" t="n">
        <f aca="false">COUNTIF(jv!B:B,"neogeox")</f>
        <v>2</v>
      </c>
      <c r="H39" s="20" t="n">
        <f aca="false">COUNTIFS(jv!B:B,"neogeox")*100/COUNTIFS(jv!B:B,"*")</f>
        <v>0.0693000693000693</v>
      </c>
      <c r="I39" s="20" t="n">
        <f aca="false">COUNTIFS(jv!B:B,"neogeox",jv!W:W,"oui")*100/COUNTIFS(jv!B:B,"neogeox",jv!W:W,"*")</f>
        <v>100</v>
      </c>
      <c r="J39" s="10" t="n">
        <f aca="false">'stats par machine'!AX39</f>
        <v>0</v>
      </c>
      <c r="K39" s="19" t="n">
        <f aca="false">COUNTIFS(jv!B:B,"neogeox",jv!J:J, "*") - COUNTIFS(jv!B:B,"neogeox",jv!J:J, "1")</f>
        <v>0</v>
      </c>
      <c r="L39" s="51" t="n">
        <v>10</v>
      </c>
      <c r="M39" s="45"/>
    </row>
    <row r="40" customFormat="false" ht="13.8" hidden="false" customHeight="false" outlineLevel="0" collapsed="false">
      <c r="A40" s="49" t="s">
        <v>67</v>
      </c>
      <c r="B40" s="18" t="s">
        <v>22</v>
      </c>
      <c r="C40" s="18" t="s">
        <v>27</v>
      </c>
      <c r="D40" s="6" t="s">
        <v>16</v>
      </c>
      <c r="E40" s="7" t="n">
        <f aca="false">SUM(jv!BO2626:BO2636)</f>
        <v>590</v>
      </c>
      <c r="F40" s="8" t="n">
        <f aca="false">SUM(E40/G40)</f>
        <v>53.6363636363636</v>
      </c>
      <c r="G40" s="19" t="n">
        <f aca="false">COUNTIF(jv!B:B,"neogeo pocket/color")</f>
        <v>11</v>
      </c>
      <c r="H40" s="20" t="n">
        <f aca="false">COUNTIFS(jv!B:B,"neogeo pocket/color")*100/COUNTIFS(jv!B:B,"*")</f>
        <v>0.381150381150381</v>
      </c>
      <c r="I40" s="20" t="n">
        <f aca="false">COUNTIFS(jv!B:B,"neogeo pocket/color",jv!W:W,"oui")*100/COUNTIFS(jv!B:B,"neogeo pocket/color",jv!W:W,"*")</f>
        <v>100</v>
      </c>
      <c r="J40" s="10" t="n">
        <f aca="false">'stats par machine'!AX38</f>
        <v>0</v>
      </c>
      <c r="K40" s="19" t="n">
        <f aca="false">COUNTIFS(jv!B:B,"neogeo pocket/color",jv!J:J, "*") - COUNTIFS(jv!B:B,"neogeo pocket/color",jv!J:J, "1")</f>
        <v>0</v>
      </c>
      <c r="L40" s="51" t="n">
        <v>100</v>
      </c>
      <c r="M40" s="45"/>
    </row>
    <row r="41" customFormat="false" ht="13.8" hidden="false" customHeight="false" outlineLevel="0" collapsed="false">
      <c r="A41" s="22" t="s">
        <v>68</v>
      </c>
      <c r="B41" s="23"/>
      <c r="C41" s="24"/>
      <c r="D41" s="23"/>
      <c r="E41" s="25" t="n">
        <f aca="false">SUM(E38:E40)</f>
        <v>920</v>
      </c>
      <c r="F41" s="26" t="n">
        <f aca="false">SUM(E41/G41)</f>
        <v>48.421052631579</v>
      </c>
      <c r="G41" s="27" t="n">
        <f aca="false">SUM(G38:G40)</f>
        <v>19</v>
      </c>
      <c r="H41" s="28" t="n">
        <f aca="false">SUM(H38:H40)</f>
        <v>0.658350658350658</v>
      </c>
      <c r="I41" s="28"/>
      <c r="J41" s="29" t="n">
        <f aca="false">'stats par machine'!AX41</f>
        <v>0</v>
      </c>
      <c r="K41" s="29" t="n">
        <f aca="false">SUM(K38:K40)</f>
        <v>5</v>
      </c>
      <c r="L41" s="23"/>
      <c r="M41" s="45"/>
    </row>
    <row r="42" customFormat="false" ht="13.8" hidden="false" customHeight="false" outlineLevel="0" collapsed="false">
      <c r="A42" s="52" t="s">
        <v>69</v>
      </c>
      <c r="B42" s="18" t="s">
        <v>70</v>
      </c>
      <c r="C42" s="6" t="s">
        <v>15</v>
      </c>
      <c r="D42" s="6" t="s">
        <v>16</v>
      </c>
      <c r="E42" s="7" t="n">
        <f aca="false">SUM(jv!BO2645:BO2659)</f>
        <v>300</v>
      </c>
      <c r="F42" s="8" t="n">
        <f aca="false">SUM(E42/G42)</f>
        <v>20</v>
      </c>
      <c r="G42" s="19" t="n">
        <f aca="false">COUNTIF(jv!B:B,"atari2600")</f>
        <v>15</v>
      </c>
      <c r="H42" s="20" t="n">
        <f aca="false">COUNTIFS(jv!B:B,"atari2600")*100/COUNTIFS(jv!B:B,"*")</f>
        <v>0.51975051975052</v>
      </c>
      <c r="I42" s="20" t="n">
        <f aca="false">COUNTIFS(jv!B:B,"atari2600",jv!W:W,"oui")*100/COUNTIFS(jv!B:B,"atari2600",jv!W:W,"*")</f>
        <v>100</v>
      </c>
      <c r="J42" s="10" t="n">
        <f aca="false">'stats par machine'!AX42</f>
        <v>0</v>
      </c>
      <c r="K42" s="19" t="n">
        <f aca="false">COUNTIFS(jv!B:B,"atari2600",jv!J:J, "*") - COUNTIFS(jv!B:B,"atari2600",jv!J:J, "1")</f>
        <v>5</v>
      </c>
      <c r="L42" s="11" t="n">
        <v>600</v>
      </c>
      <c r="M42" s="45"/>
    </row>
    <row r="43" customFormat="false" ht="13.8" hidden="false" customHeight="false" outlineLevel="0" collapsed="false">
      <c r="A43" s="52" t="s">
        <v>71</v>
      </c>
      <c r="B43" s="18" t="s">
        <v>14</v>
      </c>
      <c r="C43" s="6" t="s">
        <v>15</v>
      </c>
      <c r="D43" s="6" t="s">
        <v>16</v>
      </c>
      <c r="E43" s="7" t="n">
        <f aca="false">SUM(jv!BO2660)</f>
        <v>80</v>
      </c>
      <c r="F43" s="8" t="n">
        <f aca="false">SUM(E43/G43)</f>
        <v>80</v>
      </c>
      <c r="G43" s="19" t="n">
        <f aca="false">COUNTIF(jv!B:B,"atari7800")</f>
        <v>1</v>
      </c>
      <c r="H43" s="20" t="n">
        <f aca="false">COUNTIFS(jv!B:B,"atari7800")*100/COUNTIFS(jv!B:B,"*")</f>
        <v>0.0346500346500346</v>
      </c>
      <c r="I43" s="20" t="n">
        <f aca="false">COUNTIFS(jv!B:B,"atari7800",jv!W:W,"oui")*100/COUNTIFS(jv!B:B,"atari7800",jv!W:W,"*")</f>
        <v>0</v>
      </c>
      <c r="J43" s="10" t="n">
        <f aca="false">'stats par machine'!AX43</f>
        <v>0</v>
      </c>
      <c r="K43" s="19" t="n">
        <f aca="false">COUNTIFS(jv!B:B,"atari7800",jv!J:J, "*") - COUNTIFS(jv!B:B,"atari7800",jv!J:J, "1")</f>
        <v>0</v>
      </c>
      <c r="L43" s="14" t="n">
        <v>50</v>
      </c>
      <c r="M43" s="45"/>
    </row>
    <row r="44" customFormat="false" ht="13.8" hidden="false" customHeight="false" outlineLevel="0" collapsed="false">
      <c r="A44" s="52" t="s">
        <v>72</v>
      </c>
      <c r="B44" s="18" t="s">
        <v>18</v>
      </c>
      <c r="C44" s="18" t="s">
        <v>73</v>
      </c>
      <c r="D44" s="18" t="s">
        <v>74</v>
      </c>
      <c r="E44" s="53" t="n">
        <f aca="false">SUM(jv!BO2661:BO2665)</f>
        <v>100</v>
      </c>
      <c r="F44" s="8" t="n">
        <f aca="false">SUM(E44/G44)</f>
        <v>20</v>
      </c>
      <c r="G44" s="19" t="n">
        <f aca="false">COUNTIF(jv!B:B,"atari st")</f>
        <v>5</v>
      </c>
      <c r="H44" s="20" t="n">
        <f aca="false">COUNTIFS(jv!B:B,"atari st")*100/COUNTIFS(jv!B:B,"*")</f>
        <v>0.173250173250173</v>
      </c>
      <c r="I44" s="20" t="n">
        <f aca="false">COUNTIFS(jv!B:B,"atari st",jv!W:W,"oui")*100/COUNTIFS(jv!B:B,"atari st",jv!W:W,"*")</f>
        <v>0</v>
      </c>
      <c r="J44" s="10" t="n">
        <f aca="false">'stats par machine'!AX44</f>
        <v>2</v>
      </c>
      <c r="K44" s="19" t="n">
        <f aca="false">COUNTIFS(jv!B:B,"atarist",jv!J:J, "*") - COUNTIFS(jv!B:B,"atarist",jv!J:J, "1")</f>
        <v>0</v>
      </c>
      <c r="L44" s="11" t="n">
        <v>650</v>
      </c>
      <c r="M44" s="15"/>
    </row>
    <row r="45" customFormat="false" ht="13.8" hidden="false" customHeight="false" outlineLevel="0" collapsed="false">
      <c r="A45" s="52" t="s">
        <v>75</v>
      </c>
      <c r="B45" s="18" t="s">
        <v>22</v>
      </c>
      <c r="C45" s="6" t="s">
        <v>15</v>
      </c>
      <c r="D45" s="6" t="s">
        <v>16</v>
      </c>
      <c r="E45" s="7" t="n">
        <f aca="false">SUM(jv!BO2666:BO2670)</f>
        <v>310</v>
      </c>
      <c r="F45" s="8" t="n">
        <f aca="false">SUM(E45/G45)</f>
        <v>62</v>
      </c>
      <c r="G45" s="19" t="n">
        <f aca="false">COUNTIF(jv!B:B,"atari jaguar")</f>
        <v>5</v>
      </c>
      <c r="H45" s="20" t="n">
        <f aca="false">COUNTIFS(jv!B:B,"atari jaguar")*100/COUNTIFS(jv!B:B,"*")</f>
        <v>0.173250173250173</v>
      </c>
      <c r="I45" s="20" t="n">
        <f aca="false">COUNTIFS(jv!B:B,"atari jaguar",jv!W:W,"oui")*100/COUNTIFS(jv!B:B,"atari jaguar",jv!W:W,"*")</f>
        <v>0</v>
      </c>
      <c r="J45" s="10" t="n">
        <f aca="false">'stats par machine'!AX45</f>
        <v>0</v>
      </c>
      <c r="K45" s="19" t="n">
        <f aca="false">COUNTIFS(jv!B:B,"atari jaguar",jv!J:J, "*") - COUNTIFS(jv!B:B,"atari jaguar",jv!J:J, "1")</f>
        <v>2</v>
      </c>
      <c r="L45" s="14" t="n">
        <v>50</v>
      </c>
      <c r="M45" s="45"/>
    </row>
    <row r="46" customFormat="false" ht="13.8" hidden="false" customHeight="false" outlineLevel="0" collapsed="false">
      <c r="A46" s="52" t="s">
        <v>76</v>
      </c>
      <c r="B46" s="18" t="s">
        <v>22</v>
      </c>
      <c r="C46" s="6" t="s">
        <v>15</v>
      </c>
      <c r="D46" s="6" t="s">
        <v>20</v>
      </c>
      <c r="E46" s="7" t="n">
        <f aca="false">SUM(jv!BO2671)</f>
        <v>20</v>
      </c>
      <c r="F46" s="8" t="n">
        <f aca="false">SUM(E46/G46)</f>
        <v>20</v>
      </c>
      <c r="G46" s="19" t="n">
        <f aca="false">COUNTIF(jv!B:B,"atari jaguarcd")</f>
        <v>1</v>
      </c>
      <c r="H46" s="20" t="n">
        <f aca="false">COUNTIFS(jv!B:B,"atari jaguarcd")*100/COUNTIFS(jv!B:B,"*")</f>
        <v>0.0346500346500346</v>
      </c>
      <c r="I46" s="20" t="n">
        <f aca="false">COUNTIFS(jv!B:B,"atari jaguarcd",jv!W:W,"oui")*100/COUNTIFS(jv!B:B,"atari jaguarcd",jv!W:W,"*")</f>
        <v>0</v>
      </c>
      <c r="J46" s="10" t="n">
        <f aca="false">'stats par machine'!AX46</f>
        <v>0</v>
      </c>
      <c r="K46" s="19" t="n">
        <f aca="false">COUNTIFS(jv!B:B,"atari jaguarcd",jv!J:J, "*") - COUNTIFS(jv!B:B,"atari jaguarcd",jv!J:J, "1")</f>
        <v>0</v>
      </c>
      <c r="L46" s="14" t="n">
        <v>10</v>
      </c>
      <c r="M46" s="45"/>
    </row>
    <row r="47" customFormat="false" ht="13.8" hidden="false" customHeight="false" outlineLevel="0" collapsed="false">
      <c r="A47" s="22" t="s">
        <v>77</v>
      </c>
      <c r="B47" s="23"/>
      <c r="C47" s="24"/>
      <c r="D47" s="23"/>
      <c r="E47" s="25" t="n">
        <f aca="false">SUM(E42:E46)</f>
        <v>810</v>
      </c>
      <c r="F47" s="26" t="n">
        <f aca="false">SUM(E47/G47)</f>
        <v>30</v>
      </c>
      <c r="G47" s="27" t="n">
        <f aca="false">SUM(G42:G46)</f>
        <v>27</v>
      </c>
      <c r="H47" s="28" t="n">
        <f aca="false">SUM(H42:H46)</f>
        <v>0.935550935550936</v>
      </c>
      <c r="I47" s="28"/>
      <c r="J47" s="29" t="n">
        <f aca="false">'stats par machine'!AX47</f>
        <v>2</v>
      </c>
      <c r="K47" s="29" t="n">
        <f aca="false">SUM(K42:K46)</f>
        <v>7</v>
      </c>
      <c r="L47" s="23"/>
      <c r="M47" s="45"/>
    </row>
    <row r="48" customFormat="false" ht="13.8" hidden="false" customHeight="false" outlineLevel="0" collapsed="false">
      <c r="A48" s="54" t="s">
        <v>78</v>
      </c>
      <c r="B48" s="18" t="s">
        <v>18</v>
      </c>
      <c r="C48" s="6" t="s">
        <v>15</v>
      </c>
      <c r="D48" s="6" t="s">
        <v>16</v>
      </c>
      <c r="E48" s="7" t="n">
        <f aca="false">SUM(jv!BO2672:BO2694)</f>
        <v>490</v>
      </c>
      <c r="F48" s="8" t="n">
        <f aca="false">SUM(E48/G48)</f>
        <v>21.304347826087</v>
      </c>
      <c r="G48" s="19" t="n">
        <f aca="false">COUNTIF(jv!B:B,"pc engine")</f>
        <v>23</v>
      </c>
      <c r="H48" s="20" t="n">
        <f aca="false">COUNTIFS(jv!B:B,"pc engine")*100/COUNTIFS(jv!B:B,"*")</f>
        <v>0.796950796950797</v>
      </c>
      <c r="I48" s="20" t="n">
        <f aca="false">COUNTIFS(jv!B:B,"pc engine",jv!W:W,"oui")*100/COUNTIFS(jv!B:B,"pc engine",jv!W:W,"*")</f>
        <v>100</v>
      </c>
      <c r="J48" s="10" t="n">
        <f aca="false">'stats par machine'!AX48</f>
        <v>0</v>
      </c>
      <c r="K48" s="19" t="n">
        <f aca="false">COUNTIFS(jv!B:B,"pc engine",jv!J:J, "*") - COUNTIFS(jv!B:B,"pc engine",jv!J:J, "1")</f>
        <v>9</v>
      </c>
      <c r="L48" s="11" t="n">
        <v>300</v>
      </c>
      <c r="M48" s="13"/>
    </row>
    <row r="49" customFormat="false" ht="13.8" hidden="false" customHeight="false" outlineLevel="0" collapsed="false">
      <c r="A49" s="54" t="s">
        <v>79</v>
      </c>
      <c r="B49" s="18" t="s">
        <v>18</v>
      </c>
      <c r="C49" s="6" t="s">
        <v>15</v>
      </c>
      <c r="D49" s="6" t="s">
        <v>20</v>
      </c>
      <c r="E49" s="7" t="n">
        <f aca="false">SUM(jv!BO2695:BO2732)</f>
        <v>920</v>
      </c>
      <c r="F49" s="8" t="n">
        <f aca="false">SUM(E49/G49)</f>
        <v>24.2105263157895</v>
      </c>
      <c r="G49" s="19" t="n">
        <f aca="false">COUNTIF(jv!B:B,"Pc Engine CD")</f>
        <v>38</v>
      </c>
      <c r="H49" s="20" t="n">
        <f aca="false">COUNTIFS(jv!B:B,"Pc Engine CD")*100/COUNTIFS(jv!B:B,"*")</f>
        <v>1.31670131670132</v>
      </c>
      <c r="I49" s="20" t="n">
        <f aca="false">COUNTIFS(jv!B:B,"Pc Engine CD",jv!W:W,"oui")*100/COUNTIFS(jv!B:B,"Pc Engine CD",jv!W:W,"*")</f>
        <v>100</v>
      </c>
      <c r="J49" s="10" t="n">
        <f aca="false">'stats par machine'!AX49</f>
        <v>0</v>
      </c>
      <c r="K49" s="19" t="n">
        <f aca="false">COUNTIFS(jv!B:B,"pc engine cd",jv!J:J, "*") - COUNTIFS(jv!B:B,"pc engine cd",jv!J:J, "1")</f>
        <v>12</v>
      </c>
      <c r="L49" s="11" t="n">
        <v>400</v>
      </c>
      <c r="M49" s="55"/>
    </row>
    <row r="50" customFormat="false" ht="13.8" hidden="false" customHeight="false" outlineLevel="0" collapsed="false">
      <c r="A50" s="54" t="s">
        <v>80</v>
      </c>
      <c r="B50" s="18" t="s">
        <v>18</v>
      </c>
      <c r="C50" s="6" t="s">
        <v>15</v>
      </c>
      <c r="D50" s="6" t="s">
        <v>20</v>
      </c>
      <c r="E50" s="7" t="n">
        <f aca="false">SUM(jv!BO2733)</f>
        <v>100</v>
      </c>
      <c r="F50" s="8" t="n">
        <f aca="false">SUM(E50/G50)</f>
        <v>100</v>
      </c>
      <c r="G50" s="19" t="n">
        <f aca="false">COUNTIF(jv!B:B,"Pc-fx")</f>
        <v>1</v>
      </c>
      <c r="H50" s="20" t="n">
        <f aca="false">COUNTIFS(jv!B:B,"pc-fx")*100/COUNTIFS(jv!B:B,"*")</f>
        <v>0.0346500346500346</v>
      </c>
      <c r="I50" s="20" t="n">
        <f aca="false">COUNTIFS(jv!B:B,"pc-fx",jv!W:W,"oui")*100/COUNTIFS(jv!B:B,"pc-fx",jv!W:W,"*")</f>
        <v>0</v>
      </c>
      <c r="J50" s="10" t="n">
        <f aca="false">'stats par machine'!AX50</f>
        <v>1</v>
      </c>
      <c r="K50" s="19" t="n">
        <f aca="false">COUNTIFS(jv!B:B,"pc-fx",jv!J:J, "*") - COUNTIFS(jv!B:B,"pc-fx",jv!J:J, "1")</f>
        <v>0</v>
      </c>
      <c r="L50" s="38" t="n">
        <v>70</v>
      </c>
      <c r="M50" s="56"/>
    </row>
    <row r="51" customFormat="false" ht="13.8" hidden="false" customHeight="false" outlineLevel="0" collapsed="false">
      <c r="A51" s="22" t="s">
        <v>81</v>
      </c>
      <c r="B51" s="23"/>
      <c r="C51" s="24"/>
      <c r="D51" s="23"/>
      <c r="E51" s="25" t="n">
        <f aca="false">SUM(E48:E50)</f>
        <v>1510</v>
      </c>
      <c r="F51" s="26" t="n">
        <f aca="false">SUM(E51/G51)</f>
        <v>24.7540983606557</v>
      </c>
      <c r="G51" s="27" t="n">
        <f aca="false">SUM(G48:G49)</f>
        <v>61</v>
      </c>
      <c r="H51" s="28" t="n">
        <f aca="false">SUM(H48:H50)</f>
        <v>2.14830214830215</v>
      </c>
      <c r="I51" s="28"/>
      <c r="J51" s="29" t="n">
        <f aca="false">'stats par machine'!AX51</f>
        <v>1</v>
      </c>
      <c r="K51" s="29" t="n">
        <f aca="false">SUM(K48:K49)</f>
        <v>21</v>
      </c>
      <c r="L51" s="23"/>
      <c r="M51" s="55"/>
    </row>
    <row r="52" customFormat="false" ht="13.8" hidden="false" customHeight="false" outlineLevel="0" collapsed="false">
      <c r="A52" s="57" t="s">
        <v>82</v>
      </c>
      <c r="B52" s="18" t="s">
        <v>70</v>
      </c>
      <c r="C52" s="18" t="s">
        <v>73</v>
      </c>
      <c r="D52" s="18" t="s">
        <v>83</v>
      </c>
      <c r="E52" s="53" t="n">
        <f aca="false">SUM(jv!BO2734:BO2741)</f>
        <v>160</v>
      </c>
      <c r="F52" s="8" t="n">
        <f aca="false">SUM(E52/G52)</f>
        <v>20</v>
      </c>
      <c r="G52" s="19" t="n">
        <f aca="false">COUNTIF(jv!B:B,"commodore64")</f>
        <v>8</v>
      </c>
      <c r="H52" s="20" t="n">
        <f aca="false">COUNTIFS(jv!B:B,"commode64")*100/COUNTIFS(jv!B:B,"*")</f>
        <v>0</v>
      </c>
      <c r="I52" s="20" t="n">
        <f aca="false">COUNTIFS(jv!B:B,"commode64",jv!W:W,"oui")*100/COUNTIFS(jv!B:B,"commodore64",jv!W:W,"*")</f>
        <v>0</v>
      </c>
      <c r="J52" s="10" t="n">
        <f aca="false">'stats par machine'!AX52</f>
        <v>0</v>
      </c>
      <c r="K52" s="19" t="n">
        <f aca="false">COUNTIFS(jv!B:B,"commodore64",jv!J:J, "*") - COUNTIFS(jv!B:B,"commodore64",jv!J:J, "1")</f>
        <v>0</v>
      </c>
      <c r="L52" s="11" t="n">
        <v>2000</v>
      </c>
      <c r="M52" s="45"/>
    </row>
    <row r="53" customFormat="false" ht="13.8" hidden="false" customHeight="false" outlineLevel="0" collapsed="false">
      <c r="A53" s="57" t="s">
        <v>84</v>
      </c>
      <c r="B53" s="18" t="s">
        <v>18</v>
      </c>
      <c r="C53" s="18" t="s">
        <v>73</v>
      </c>
      <c r="D53" s="18" t="s">
        <v>74</v>
      </c>
      <c r="E53" s="53" t="n">
        <f aca="false">SUM(jv!BO2742:BO2748)</f>
        <v>140</v>
      </c>
      <c r="F53" s="8" t="n">
        <f aca="false">SUM(E53/G53)</f>
        <v>20</v>
      </c>
      <c r="G53" s="19" t="n">
        <f aca="false">COUNTIF(jv!B:B,"amiga")</f>
        <v>7</v>
      </c>
      <c r="H53" s="20" t="n">
        <f aca="false">COUNTIFS(jv!B:B,"amiga")*100/COUNTIFS(jv!B:B,"*")</f>
        <v>0.242550242550243</v>
      </c>
      <c r="I53" s="20" t="n">
        <f aca="false">COUNTIFS(jv!B:B,"amiga",jv!W:W,"oui")*100/COUNTIFS(jv!B:B,"amiga",jv!W:W,"*")</f>
        <v>0</v>
      </c>
      <c r="J53" s="10" t="n">
        <f aca="false">'stats par machine'!AX53</f>
        <v>1</v>
      </c>
      <c r="K53" s="19" t="n">
        <f aca="false">COUNTIFS(jv!B:B,"amiga",jv!J:J, "*") - COUNTIFS(jv!B:B,"amiga",jv!J:J, "1")</f>
        <v>3</v>
      </c>
      <c r="L53" s="11" t="n">
        <v>1800</v>
      </c>
      <c r="M53" s="15"/>
    </row>
    <row r="54" customFormat="false" ht="13.8" hidden="false" customHeight="false" outlineLevel="0" collapsed="false">
      <c r="A54" s="57" t="s">
        <v>85</v>
      </c>
      <c r="B54" s="18" t="s">
        <v>22</v>
      </c>
      <c r="C54" s="6" t="s">
        <v>15</v>
      </c>
      <c r="D54" s="6" t="s">
        <v>20</v>
      </c>
      <c r="E54" s="7" t="n">
        <f aca="false">SUM(jv!BO2749:BO2753)</f>
        <v>100</v>
      </c>
      <c r="F54" s="8" t="n">
        <f aca="false">SUM(E54/G54)</f>
        <v>20</v>
      </c>
      <c r="G54" s="19" t="n">
        <f aca="false">COUNTIF(jv!B:B,"amiga cd 32")</f>
        <v>5</v>
      </c>
      <c r="H54" s="20" t="n">
        <f aca="false">COUNTIFS(jv!B:B,"amiga cd 32")*100/COUNTIFS(jv!B:B,"*")</f>
        <v>0.173250173250173</v>
      </c>
      <c r="I54" s="20" t="n">
        <f aca="false">COUNTIFS(jv!B:B,"amiga cd 32",jv!W:W,"oui")*100/COUNTIFS(jv!B:B,"amiga cd 32",jv!W:W,"*")</f>
        <v>0</v>
      </c>
      <c r="J54" s="10" t="n">
        <f aca="false">'stats par machine'!AX54</f>
        <v>1</v>
      </c>
      <c r="K54" s="19" t="n">
        <f aca="false">COUNTIFS(jv!B:B,"amiga cd 32",jv!J:J, "*") - COUNTIFS(jv!B:B,"amiga cd 32",jv!J:J, "1")</f>
        <v>0</v>
      </c>
      <c r="L54" s="14" t="n">
        <v>200</v>
      </c>
      <c r="M54" s="45"/>
    </row>
    <row r="55" customFormat="false" ht="13.8" hidden="false" customHeight="false" outlineLevel="0" collapsed="false">
      <c r="A55" s="22" t="s">
        <v>86</v>
      </c>
      <c r="B55" s="23"/>
      <c r="C55" s="24"/>
      <c r="D55" s="23"/>
      <c r="E55" s="25" t="n">
        <f aca="false">SUM(E52:E54)</f>
        <v>400</v>
      </c>
      <c r="F55" s="26" t="n">
        <f aca="false">SUM(E55/G55)</f>
        <v>20</v>
      </c>
      <c r="G55" s="27" t="n">
        <f aca="false">SUM(G52:G54)</f>
        <v>20</v>
      </c>
      <c r="H55" s="28" t="n">
        <f aca="false">SUM(H52:H54)</f>
        <v>0.415800415800416</v>
      </c>
      <c r="I55" s="28"/>
      <c r="J55" s="29" t="n">
        <f aca="false">'stats par machine'!AX55</f>
        <v>2</v>
      </c>
      <c r="K55" s="29" t="n">
        <f aca="false">SUM(K52:K54)</f>
        <v>3</v>
      </c>
      <c r="L55" s="23"/>
      <c r="M55" s="45"/>
    </row>
    <row r="56" customFormat="false" ht="13.8" hidden="false" customHeight="false" outlineLevel="0" collapsed="false">
      <c r="A56" s="58" t="s">
        <v>87</v>
      </c>
      <c r="B56" s="18" t="s">
        <v>70</v>
      </c>
      <c r="C56" s="18" t="s">
        <v>73</v>
      </c>
      <c r="D56" s="18" t="s">
        <v>74</v>
      </c>
      <c r="E56" s="53" t="n">
        <f aca="false">SUM(jv!BO2754:BO2756)</f>
        <v>60</v>
      </c>
      <c r="F56" s="8" t="n">
        <f aca="false">SUM(E56/G56)</f>
        <v>20</v>
      </c>
      <c r="G56" s="19" t="n">
        <f aca="false">COUNTIF(jv!B:B,"zx spectrum")</f>
        <v>3</v>
      </c>
      <c r="H56" s="20" t="n">
        <f aca="false">COUNTIFS(jv!B:B,"zx spectrum")*100/COUNTIFS(jv!B:B,"*")</f>
        <v>0.103950103950104</v>
      </c>
      <c r="I56" s="20" t="n">
        <f aca="false">COUNTIFS(jv!B:B,"zx spectrum",jv!W:W,"oui")*100/COUNTIFS(jv!B:B,"zx spectrum",jv!W:W,"*")</f>
        <v>0</v>
      </c>
      <c r="J56" s="10" t="n">
        <f aca="false">'stats par machine'!AX56</f>
        <v>0</v>
      </c>
      <c r="K56" s="19" t="n">
        <f aca="false">COUNTIFS(jv!B:B,"zx spectrum",jv!J:J, "*") - COUNTIFS(jv!B:B,"zx spectrum",jv!J:J, "1")</f>
        <v>0</v>
      </c>
      <c r="L56" s="11" t="n">
        <v>1800</v>
      </c>
      <c r="M56" s="45"/>
    </row>
    <row r="57" customFormat="false" ht="13.8" hidden="false" customHeight="false" outlineLevel="0" collapsed="false">
      <c r="A57" s="58" t="s">
        <v>88</v>
      </c>
      <c r="B57" s="18" t="s">
        <v>70</v>
      </c>
      <c r="C57" s="6" t="s">
        <v>73</v>
      </c>
      <c r="D57" s="18" t="s">
        <v>74</v>
      </c>
      <c r="E57" s="53" t="n">
        <f aca="false">SUM(jv!BO2757)</f>
        <v>20</v>
      </c>
      <c r="F57" s="8" t="n">
        <f aca="false">SUM(E57/G57)</f>
        <v>20</v>
      </c>
      <c r="G57" s="19" t="n">
        <f aca="false">COUNTIF(jv!B:B,"msx")</f>
        <v>1</v>
      </c>
      <c r="H57" s="20" t="n">
        <f aca="false">COUNTIFS(jv!B:B,"msx")*100/COUNTIFS(jv!B:B,"*")</f>
        <v>0.0346500346500346</v>
      </c>
      <c r="I57" s="20" t="n">
        <f aca="false">COUNTIFS(jv!B:B,"msx",jv!W:W,"oui")*100/COUNTIFS(jv!B:B,"msx",jv!W:W,"*")</f>
        <v>0</v>
      </c>
      <c r="J57" s="10" t="n">
        <f aca="false">'stats par machine'!AX57</f>
        <v>0</v>
      </c>
      <c r="K57" s="19" t="n">
        <f aca="false">COUNTIFS(jv!B:B,"msx",jv!J:J, "*") - COUNTIFS(jv!B:B,"msx",jv!J:J, "1")</f>
        <v>0</v>
      </c>
      <c r="L57" s="11" t="n">
        <v>500</v>
      </c>
      <c r="M57" s="45"/>
    </row>
    <row r="58" customFormat="false" ht="13.8" hidden="false" customHeight="false" outlineLevel="0" collapsed="false">
      <c r="A58" s="58" t="s">
        <v>89</v>
      </c>
      <c r="B58" s="32" t="s">
        <v>22</v>
      </c>
      <c r="C58" s="18" t="s">
        <v>27</v>
      </c>
      <c r="D58" s="6" t="s">
        <v>16</v>
      </c>
      <c r="E58" s="7" t="n">
        <f aca="false">SUM(jv!BO2758)</f>
        <v>20</v>
      </c>
      <c r="F58" s="8" t="n">
        <f aca="false">SUM(E58/G58)</f>
        <v>20</v>
      </c>
      <c r="G58" s="33" t="n">
        <f aca="false">COUNTIF(jv!B:B,"wonderswan c")</f>
        <v>1</v>
      </c>
      <c r="H58" s="34" t="n">
        <f aca="false">COUNTIFS(jv!B:B,"wonderswan c")*100/COUNTIFS(jv!B:B,"*")</f>
        <v>0.0346500346500346</v>
      </c>
      <c r="I58" s="34" t="n">
        <f aca="false">COUNTIFS(jv!B:B,"wonderswan c",jv!W:W,"oui")*100/COUNTIFS(jv!B:B,"wonderswan c",jv!W:W,"*")</f>
        <v>100</v>
      </c>
      <c r="J58" s="10" t="n">
        <f aca="false">'stats par machine'!AX58</f>
        <v>0</v>
      </c>
      <c r="K58" s="33" t="n">
        <f aca="false">COUNTIFS(jv!B:B,"wonderswan c",jv!J:J, "*") - COUNTIFS(jv!B:B,"wonderswan c",jv!J:J, "1")</f>
        <v>0</v>
      </c>
      <c r="L58" s="51" t="n">
        <v>200</v>
      </c>
      <c r="M58" s="59"/>
    </row>
    <row r="59" customFormat="false" ht="13.8" hidden="false" customHeight="false" outlineLevel="0" collapsed="false">
      <c r="A59" s="58" t="s">
        <v>90</v>
      </c>
      <c r="B59" s="18" t="s">
        <v>22</v>
      </c>
      <c r="C59" s="6" t="s">
        <v>15</v>
      </c>
      <c r="D59" s="6" t="s">
        <v>20</v>
      </c>
      <c r="E59" s="7" t="n">
        <f aca="false">SUM(jv!BO2759:BO2763)</f>
        <v>100</v>
      </c>
      <c r="F59" s="8" t="n">
        <f aca="false">SUM(E59/G59)</f>
        <v>20</v>
      </c>
      <c r="G59" s="19" t="n">
        <f aca="false">COUNTIF(jv!B:B,"3do")</f>
        <v>5</v>
      </c>
      <c r="H59" s="20" t="n">
        <f aca="false">COUNTIFS(jv!B:B,"3do")*100/COUNTIFS(jv!B:B,"*")</f>
        <v>0.173250173250173</v>
      </c>
      <c r="I59" s="20" t="n">
        <f aca="false">COUNTIFS(jv!B:B,"3do",jv!W:W,"oui")*100/COUNTIFS(jv!B:B,"3do",jv!W:W,"*")</f>
        <v>0</v>
      </c>
      <c r="J59" s="10" t="n">
        <f aca="false">'stats par machine'!AX59</f>
        <v>0</v>
      </c>
      <c r="K59" s="19" t="n">
        <f aca="false">COUNTIFS(jv!B:B,"3do",jv!J:J, "*") - COUNTIFS(jv!B:B,"3do",jv!J:J, "1")</f>
        <v>0</v>
      </c>
      <c r="L59" s="14" t="n">
        <v>350</v>
      </c>
      <c r="M59" s="60"/>
    </row>
    <row r="60" customFormat="false" ht="13.8" hidden="false" customHeight="false" outlineLevel="0" collapsed="false">
      <c r="A60" s="58" t="s">
        <v>91</v>
      </c>
      <c r="B60" s="18" t="s">
        <v>18</v>
      </c>
      <c r="C60" s="6" t="s">
        <v>15</v>
      </c>
      <c r="D60" s="6" t="s">
        <v>20</v>
      </c>
      <c r="E60" s="7" t="n">
        <f aca="false">SUM(jv!BO2764:BO2765)</f>
        <v>50</v>
      </c>
      <c r="F60" s="8" t="n">
        <f aca="false">SUM(E60/G60)</f>
        <v>25</v>
      </c>
      <c r="G60" s="19" t="n">
        <f aca="false">COUNTIF(jv!B:B,"cdi")</f>
        <v>2</v>
      </c>
      <c r="H60" s="20" t="n">
        <f aca="false">COUNTIFS(jv!B:B,"cdi")*100/COUNTIFS(jv!B:B,"*")</f>
        <v>0.0693000693000693</v>
      </c>
      <c r="I60" s="20" t="n">
        <f aca="false">COUNTIFS(jv!B:B,"cdi",jv!W:W,"oui")*100/COUNTIFS(jv!B:B,"cdi",jv!W:W,"*")</f>
        <v>0</v>
      </c>
      <c r="J60" s="10" t="n">
        <f aca="false">'stats par machine'!AX60</f>
        <v>0</v>
      </c>
      <c r="K60" s="19" t="n">
        <f aca="false">COUNTIFS(jv!B:B,"cdi",jv!J:J, "*") - COUNTIFS(jv!B:B,"cdi",jv!J:J, "1")</f>
        <v>0</v>
      </c>
      <c r="L60" s="14" t="n">
        <v>200</v>
      </c>
      <c r="M60" s="13"/>
    </row>
    <row r="61" customFormat="false" ht="13.8" hidden="false" customHeight="false" outlineLevel="0" collapsed="false">
      <c r="A61" s="58" t="s">
        <v>92</v>
      </c>
      <c r="B61" s="18" t="s">
        <v>66</v>
      </c>
      <c r="C61" s="6" t="s">
        <v>27</v>
      </c>
      <c r="D61" s="6" t="s">
        <v>16</v>
      </c>
      <c r="E61" s="7" t="n">
        <f aca="false">SUM(jv!BO2766:BO2786)</f>
        <v>210</v>
      </c>
      <c r="F61" s="8" t="n">
        <f aca="false">SUM(E61/G61)</f>
        <v>9.54545454545455</v>
      </c>
      <c r="G61" s="19" t="n">
        <f aca="false">COUNTIF(jv!B:B,"evercade")</f>
        <v>22</v>
      </c>
      <c r="H61" s="20" t="n">
        <f aca="false">COUNTIFS(jv!B:B,"evercade")*100/COUNTIFS(jv!B:B,"*")</f>
        <v>0.762300762300762</v>
      </c>
      <c r="I61" s="20" t="n">
        <f aca="false">COUNTIFS(jv!B:B,"evercade",jv!W:W,"oui")*100/COUNTIFS(jv!B:B,"evercade",jv!W:W,"*")</f>
        <v>100</v>
      </c>
      <c r="J61" s="10" t="n">
        <f aca="false">'stats par machine'!AX61</f>
        <v>0</v>
      </c>
      <c r="K61" s="19" t="n">
        <f aca="false">COUNTIFS(jv!B:B,"evercade",jv!J:J, "*") - COUNTIFS(jv!B:B,"evercade",jv!J:J, "1")</f>
        <v>0</v>
      </c>
      <c r="L61" s="14" t="n">
        <v>20</v>
      </c>
      <c r="M61" s="61" t="s">
        <v>93</v>
      </c>
    </row>
    <row r="62" customFormat="false" ht="13.8" hidden="false" customHeight="false" outlineLevel="0" collapsed="false">
      <c r="A62" s="22" t="s">
        <v>94</v>
      </c>
      <c r="B62" s="23"/>
      <c r="C62" s="24"/>
      <c r="D62" s="23"/>
      <c r="E62" s="25" t="n">
        <f aca="false">SUM(E56:E61)</f>
        <v>460</v>
      </c>
      <c r="F62" s="26" t="n">
        <f aca="false">SUM(E62/G62)</f>
        <v>13.5294117647059</v>
      </c>
      <c r="G62" s="27" t="n">
        <f aca="false">SUM(G56:G61)</f>
        <v>34</v>
      </c>
      <c r="H62" s="28" t="n">
        <f aca="false">SUM(H56:H61)</f>
        <v>1.17810117810118</v>
      </c>
      <c r="I62" s="28"/>
      <c r="J62" s="26"/>
      <c r="K62" s="29" t="n">
        <f aca="false">SUM(K56:K61)</f>
        <v>0</v>
      </c>
      <c r="L62" s="23"/>
      <c r="M62" s="13"/>
    </row>
    <row r="63" customFormat="false" ht="13.8" hidden="false" customHeight="false" outlineLevel="0" collapsed="false">
      <c r="A63" s="62" t="s">
        <v>95</v>
      </c>
      <c r="B63" s="18" t="s">
        <v>66</v>
      </c>
      <c r="C63" s="18" t="s">
        <v>73</v>
      </c>
      <c r="D63" s="6" t="s">
        <v>20</v>
      </c>
      <c r="E63" s="7" t="n">
        <f aca="false">SUM(jv!BO2788:BO2874)</f>
        <v>1730</v>
      </c>
      <c r="F63" s="8" t="n">
        <f aca="false">SUM(E63/G63)</f>
        <v>19.8850574712644</v>
      </c>
      <c r="G63" s="19" t="n">
        <f aca="false">COUNTIF(jv!B:B,"PC")</f>
        <v>87</v>
      </c>
      <c r="H63" s="20" t="n">
        <f aca="false">COUNTIFS(jv!B:B,"pc")*100/COUNTIFS(jv!B:B,"*")</f>
        <v>3.01455301455301</v>
      </c>
      <c r="I63" s="20" t="n">
        <f aca="false">COUNTIFS(jv!B:B,"pc",jv!W:W,"oui")*100/COUNTIFS(jv!B:B,"pc",jv!W:W,"*")</f>
        <v>100</v>
      </c>
      <c r="J63" s="20" t="n">
        <f aca="false">'stats par machine'!AX62</f>
        <v>7</v>
      </c>
      <c r="K63" s="19" t="n">
        <f aca="false">COUNTIFS(jv!B:B,"pc",jv!J:J, "*") - COUNTIFS(jv!B:B,"pc",jv!J:J, "1")</f>
        <v>8</v>
      </c>
      <c r="L63" s="35" t="s">
        <v>96</v>
      </c>
      <c r="M63" s="13"/>
    </row>
    <row r="64" customFormat="false" ht="13.8" hidden="false" customHeight="false" outlineLevel="0" collapsed="false">
      <c r="A64" s="63" t="s">
        <v>97</v>
      </c>
      <c r="B64" s="64"/>
      <c r="C64" s="64"/>
      <c r="D64" s="64"/>
      <c r="E64" s="65" t="n">
        <f aca="false">SUM(jv!BO2875)</f>
        <v>70475</v>
      </c>
      <c r="F64" s="66" t="n">
        <f aca="false">SUM(E64/G64)</f>
        <v>24.5301079011486</v>
      </c>
      <c r="G64" s="67" t="n">
        <f aca="false">SUM(G10:G16,G2:G8,G18:G31,G33:G35,G36,G38:G40,G42:G46,G48:G49,G50,G52:G54,G56:G61,G63)</f>
        <v>2873</v>
      </c>
      <c r="H64" s="68"/>
      <c r="I64" s="66" t="n">
        <f aca="false">COUNTIFS(jv!B:B,"*",jv!W:W,"oui")*100/COUNTIFS(jv!B:B,"*",jv!W:W,"*")</f>
        <v>91.715976331361</v>
      </c>
      <c r="J64" s="69" t="n">
        <f aca="false">'stats par machine'!AX63</f>
        <v>143</v>
      </c>
      <c r="K64" s="69" t="n">
        <f aca="false">SUM(K9,K17,K32,K37,K41,K47,K51,K55,K62,K63)</f>
        <v>791</v>
      </c>
      <c r="L64" s="64"/>
      <c r="M64" s="45"/>
    </row>
    <row r="65" customFormat="false" ht="13.8" hidden="false" customHeight="false" outlineLevel="0" collapsed="false">
      <c r="A65" s="70" t="s">
        <v>98</v>
      </c>
      <c r="B65" s="71"/>
      <c r="C65" s="71"/>
      <c r="D65" s="71"/>
      <c r="E65" s="72" t="n">
        <f aca="false">SUM(médias!V909)</f>
        <v>15350</v>
      </c>
      <c r="F65" s="73" t="n">
        <f aca="false">SUM(E65/G65)</f>
        <v>16.9239250275634</v>
      </c>
      <c r="G65" s="74" t="n">
        <f aca="false">COUNTIF(médias!A2:A981,"*")</f>
        <v>907</v>
      </c>
      <c r="H65" s="75"/>
      <c r="I65" s="76"/>
      <c r="J65" s="76"/>
      <c r="K65" s="75"/>
      <c r="L65" s="71"/>
      <c r="M65" s="77" t="s">
        <v>99</v>
      </c>
    </row>
    <row r="66" customFormat="false" ht="13.8" hidden="false" customHeight="false" outlineLevel="0" collapsed="false">
      <c r="A66" s="78" t="s">
        <v>100</v>
      </c>
      <c r="B66" s="78"/>
      <c r="C66" s="78"/>
      <c r="D66" s="78"/>
      <c r="E66" s="79" t="n">
        <f aca="false">SUM(figures!U124)</f>
        <v>1780</v>
      </c>
      <c r="F66" s="80" t="n">
        <f aca="false">SUM(E66/G66)</f>
        <v>14.5901639344262</v>
      </c>
      <c r="G66" s="81" t="n">
        <f aca="false">COUNTIF(figures!A2:A521,"*")</f>
        <v>122</v>
      </c>
      <c r="H66" s="82"/>
      <c r="I66" s="83"/>
      <c r="J66" s="83"/>
      <c r="K66" s="82"/>
      <c r="L66" s="84"/>
      <c r="M66" s="85"/>
    </row>
    <row r="67" customFormat="false" ht="13.8" hidden="false" customHeight="false" outlineLevel="0" collapsed="false">
      <c r="A67" s="86" t="s">
        <v>101</v>
      </c>
      <c r="B67" s="87"/>
      <c r="C67" s="87"/>
      <c r="D67" s="86"/>
      <c r="E67" s="88" t="n">
        <f aca="false">SUM(hardware!BE59)</f>
        <v>7400</v>
      </c>
      <c r="F67" s="89" t="n">
        <f aca="false">SUM(E67/G67)</f>
        <v>132.142857142857</v>
      </c>
      <c r="G67" s="90" t="n">
        <f aca="false">COUNTIF(hardware!A3:A58,"*")</f>
        <v>56</v>
      </c>
      <c r="H67" s="91"/>
      <c r="I67" s="91"/>
      <c r="J67" s="91"/>
      <c r="K67" s="91"/>
      <c r="L67" s="87"/>
      <c r="M67" s="36" t="s">
        <v>102</v>
      </c>
    </row>
    <row r="68" customFormat="false" ht="13.8" hidden="false" customHeight="false" outlineLevel="0" collapsed="false">
      <c r="A68" s="92" t="s">
        <v>103</v>
      </c>
      <c r="B68" s="93"/>
      <c r="C68" s="93"/>
      <c r="D68" s="92"/>
      <c r="E68" s="94" t="n">
        <f aca="false">SUM('jeux soc'!AN136)</f>
        <v>2120</v>
      </c>
      <c r="F68" s="95" t="n">
        <f aca="false">SUM(E68/G68)</f>
        <v>15.8208955223881</v>
      </c>
      <c r="G68" s="96" t="n">
        <f aca="false">COUNTIF('jeux soc'!A2:A193,"*")</f>
        <v>134</v>
      </c>
      <c r="H68" s="97"/>
      <c r="I68" s="97"/>
      <c r="J68" s="97"/>
      <c r="K68" s="97"/>
      <c r="L68" s="93"/>
      <c r="M68" s="36"/>
    </row>
    <row r="69" customFormat="false" ht="13.8" hidden="false" customHeight="false" outlineLevel="0" collapsed="false">
      <c r="A69" s="98" t="s">
        <v>104</v>
      </c>
      <c r="B69" s="98"/>
      <c r="C69" s="98"/>
      <c r="D69" s="98"/>
      <c r="E69" s="99" t="n">
        <f aca="false">SUM(E64:E68)</f>
        <v>97125</v>
      </c>
      <c r="F69" s="99"/>
      <c r="G69" s="99" t="n">
        <f aca="false">SUM(G64:G68)</f>
        <v>4092</v>
      </c>
      <c r="H69" s="98"/>
      <c r="I69" s="98"/>
      <c r="J69" s="98"/>
      <c r="K69" s="98"/>
      <c r="L69" s="98"/>
      <c r="M69" s="100"/>
    </row>
    <row r="70" customFormat="false" ht="13.6" hidden="false" customHeight="true" outlineLevel="0" collapsed="false">
      <c r="A70" s="101"/>
      <c r="B70" s="102"/>
      <c r="C70" s="102"/>
      <c r="D70" s="102"/>
      <c r="E70" s="102"/>
      <c r="F70" s="102"/>
      <c r="G70" s="102"/>
      <c r="H70" s="102"/>
      <c r="I70" s="102"/>
      <c r="J70" s="102"/>
      <c r="K70" s="102"/>
      <c r="L70" s="102"/>
      <c r="M70" s="102"/>
    </row>
    <row r="71" customFormat="false" ht="28.6" hidden="false" customHeight="true" outlineLevel="0" collapsed="false">
      <c r="A71" s="2" t="s">
        <v>105</v>
      </c>
      <c r="B71" s="1" t="s">
        <v>106</v>
      </c>
      <c r="C71" s="1" t="s">
        <v>107</v>
      </c>
      <c r="D71" s="1" t="s">
        <v>0</v>
      </c>
      <c r="E71" s="2" t="s">
        <v>108</v>
      </c>
      <c r="H71" s="103"/>
      <c r="I71" s="104"/>
    </row>
    <row r="72" customFormat="false" ht="13.8" hidden="false" customHeight="false" outlineLevel="0" collapsed="false">
      <c r="A72" s="105" t="s">
        <v>109</v>
      </c>
      <c r="B72" s="0" t="s">
        <v>110</v>
      </c>
      <c r="C72" s="0" t="s">
        <v>111</v>
      </c>
      <c r="D72" s="0" t="s">
        <v>112</v>
      </c>
      <c r="E72" s="106" t="n">
        <v>400</v>
      </c>
    </row>
    <row r="73" customFormat="false" ht="13.8" hidden="false" customHeight="false" outlineLevel="0" collapsed="false">
      <c r="A73" s="105" t="s">
        <v>113</v>
      </c>
      <c r="B73" s="0" t="s">
        <v>110</v>
      </c>
      <c r="C73" s="0" t="s">
        <v>111</v>
      </c>
      <c r="D73" s="0" t="s">
        <v>112</v>
      </c>
      <c r="E73" s="107" t="n">
        <v>1200</v>
      </c>
    </row>
    <row r="74" customFormat="false" ht="13.8" hidden="false" customHeight="false" outlineLevel="0" collapsed="false">
      <c r="A74" s="105" t="s">
        <v>114</v>
      </c>
      <c r="B74" s="0" t="s">
        <v>115</v>
      </c>
      <c r="C74" s="0" t="s">
        <v>116</v>
      </c>
      <c r="D74" s="0" t="s">
        <v>117</v>
      </c>
      <c r="E74" s="107" t="n">
        <v>400</v>
      </c>
    </row>
    <row r="75" customFormat="false" ht="13.8" hidden="false" customHeight="false" outlineLevel="0" collapsed="false">
      <c r="A75" s="105" t="s">
        <v>118</v>
      </c>
      <c r="B75" s="0" t="s">
        <v>119</v>
      </c>
      <c r="C75" s="0" t="s">
        <v>116</v>
      </c>
      <c r="D75" s="0" t="s">
        <v>117</v>
      </c>
      <c r="E75" s="107" t="n">
        <v>180</v>
      </c>
    </row>
    <row r="76" customFormat="false" ht="13.8" hidden="false" customHeight="false" outlineLevel="0" collapsed="false">
      <c r="A76" s="105" t="s">
        <v>120</v>
      </c>
      <c r="B76" s="0" t="s">
        <v>119</v>
      </c>
      <c r="C76" s="0" t="s">
        <v>121</v>
      </c>
      <c r="D76" s="0" t="s">
        <v>122</v>
      </c>
      <c r="E76" s="106" t="n">
        <v>370</v>
      </c>
    </row>
    <row r="77" customFormat="false" ht="13.8" hidden="false" customHeight="false" outlineLevel="0" collapsed="false">
      <c r="A77" s="105" t="s">
        <v>123</v>
      </c>
      <c r="B77" s="0" t="s">
        <v>110</v>
      </c>
      <c r="C77" s="0" t="s">
        <v>121</v>
      </c>
      <c r="D77" s="0" t="s">
        <v>124</v>
      </c>
      <c r="E77" s="106" t="n">
        <v>480</v>
      </c>
    </row>
    <row r="78" customFormat="false" ht="12.5" hidden="false" customHeight="true" outlineLevel="0" collapsed="false">
      <c r="A78" s="108" t="s">
        <v>125</v>
      </c>
      <c r="B78" s="108" t="s">
        <v>115</v>
      </c>
      <c r="C78" s="108" t="s">
        <v>116</v>
      </c>
      <c r="D78" s="108" t="s">
        <v>126</v>
      </c>
      <c r="E78" s="109" t="n">
        <v>470</v>
      </c>
    </row>
    <row r="1048576" customFormat="false" ht="12.8" hidden="false" customHeight="false" outlineLevel="0" collapsed="false"/>
  </sheetData>
  <autoFilter ref="A1:L69"/>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false"/>
  </sheetPr>
  <dimension ref="A2:AS45"/>
  <sheetViews>
    <sheetView showFormulas="false" showGridLines="true" showRowColHeaders="true" showZeros="true" rightToLeft="false" tabSelected="false" showOutlineSymbols="true" defaultGridColor="true" view="normal" topLeftCell="A1" colorId="64" zoomScale="60" zoomScaleNormal="60" zoomScalePageLayoutView="100" workbookViewId="0">
      <selection pane="topLeft" activeCell="AQ45" activeCellId="0" sqref="AQ45"/>
    </sheetView>
  </sheetViews>
  <sheetFormatPr defaultColWidth="27.796875" defaultRowHeight="13.8" zeroHeight="false" outlineLevelRow="0" outlineLevelCol="0"/>
  <cols>
    <col collapsed="false" customWidth="true" hidden="false" outlineLevel="0" max="2" min="2" style="0" width="7.99"/>
    <col collapsed="false" customWidth="true" hidden="false" outlineLevel="0" max="4" min="3" style="0" width="5.81"/>
    <col collapsed="false" customWidth="true" hidden="false" outlineLevel="0" max="5" min="5" style="0" width="6.16"/>
    <col collapsed="false" customWidth="true" hidden="false" outlineLevel="0" max="6" min="6" style="0" width="6.54"/>
    <col collapsed="false" customWidth="true" hidden="false" outlineLevel="0" max="8" min="7" style="0" width="5.43"/>
    <col collapsed="false" customWidth="true" hidden="false" outlineLevel="0" max="10" min="9" style="0" width="5.99"/>
    <col collapsed="false" customWidth="true" hidden="false" outlineLevel="0" max="11" min="11" style="0" width="5.43"/>
    <col collapsed="false" customWidth="true" hidden="false" outlineLevel="0" max="12" min="12" style="0" width="5.81"/>
    <col collapsed="false" customWidth="true" hidden="false" outlineLevel="0" max="13" min="13" style="0" width="6.16"/>
    <col collapsed="false" customWidth="true" hidden="false" outlineLevel="0" max="14" min="14" style="0" width="5.28"/>
    <col collapsed="false" customWidth="true" hidden="false" outlineLevel="0" max="15" min="15" style="0" width="5.99"/>
    <col collapsed="false" customWidth="true" hidden="false" outlineLevel="0" max="16" min="16" style="0" width="5.62"/>
    <col collapsed="false" customWidth="true" hidden="false" outlineLevel="0" max="17" min="17" style="0" width="5.99"/>
    <col collapsed="false" customWidth="true" hidden="false" outlineLevel="0" max="18" min="18" style="0" width="6.54"/>
    <col collapsed="false" customWidth="true" hidden="false" outlineLevel="0" max="19" min="19" style="0" width="6.16"/>
    <col collapsed="false" customWidth="true" hidden="false" outlineLevel="0" max="20" min="20" style="0" width="6.72"/>
    <col collapsed="false" customWidth="true" hidden="false" outlineLevel="0" max="21" min="21" style="0" width="6.88"/>
    <col collapsed="false" customWidth="true" hidden="false" outlineLevel="0" max="22" min="22" style="0" width="7.45"/>
    <col collapsed="false" customWidth="true" hidden="false" outlineLevel="0" max="23" min="23" style="0" width="5.99"/>
    <col collapsed="false" customWidth="true" hidden="false" outlineLevel="0" max="24" min="24" style="0" width="6.35"/>
    <col collapsed="false" customWidth="true" hidden="false" outlineLevel="0" max="26" min="25" style="0" width="7.08"/>
    <col collapsed="false" customWidth="true" hidden="false" outlineLevel="0" max="27" min="27" style="0" width="6.35"/>
    <col collapsed="false" customWidth="true" hidden="false" outlineLevel="0" max="29" min="28" style="0" width="5.62"/>
    <col collapsed="false" customWidth="true" hidden="false" outlineLevel="0" max="30" min="30" style="0" width="5.09"/>
    <col collapsed="false" customWidth="true" hidden="false" outlineLevel="0" max="31" min="31" style="0" width="5.81"/>
    <col collapsed="false" customWidth="true" hidden="false" outlineLevel="0" max="32" min="32" style="0" width="5.43"/>
    <col collapsed="false" customWidth="true" hidden="false" outlineLevel="0" max="33" min="33" style="0" width="6.72"/>
    <col collapsed="false" customWidth="true" hidden="false" outlineLevel="0" max="34" min="34" style="0" width="6.16"/>
    <col collapsed="false" customWidth="true" hidden="false" outlineLevel="0" max="35" min="35" style="0" width="5.99"/>
    <col collapsed="false" customWidth="true" hidden="false" outlineLevel="0" max="36" min="36" style="0" width="7.08"/>
    <col collapsed="false" customWidth="true" hidden="false" outlineLevel="0" max="37" min="37" style="0" width="6.54"/>
    <col collapsed="false" customWidth="true" hidden="false" outlineLevel="0" max="38" min="38" style="0" width="7.08"/>
    <col collapsed="false" customWidth="true" hidden="false" outlineLevel="0" max="39" min="39" style="0" width="6.16"/>
    <col collapsed="false" customWidth="true" hidden="false" outlineLevel="0" max="40" min="40" style="0" width="5.81"/>
    <col collapsed="false" customWidth="true" hidden="false" outlineLevel="0" max="41" min="41" style="0" width="6.88"/>
    <col collapsed="false" customWidth="true" hidden="false" outlineLevel="0" max="42" min="42" style="0" width="6.54"/>
    <col collapsed="false" customWidth="true" hidden="false" outlineLevel="0" max="43" min="43" style="0" width="7.45"/>
    <col collapsed="false" customWidth="true" hidden="false" outlineLevel="0" max="45" min="44" style="0" width="11.27"/>
  </cols>
  <sheetData>
    <row r="2" customFormat="false" ht="13.8" hidden="false" customHeight="false" outlineLevel="0" collapsed="false">
      <c r="A2" s="4" t="s">
        <v>22206</v>
      </c>
      <c r="B2" s="0" t="n">
        <v>1981</v>
      </c>
      <c r="C2" s="0" t="n">
        <v>1982</v>
      </c>
      <c r="D2" s="0" t="n">
        <v>1983</v>
      </c>
      <c r="E2" s="0" t="n">
        <v>1984</v>
      </c>
      <c r="F2" s="0" t="n">
        <v>1985</v>
      </c>
      <c r="G2" s="0" t="n">
        <v>1986</v>
      </c>
      <c r="H2" s="0" t="n">
        <v>1987</v>
      </c>
      <c r="I2" s="0" t="n">
        <v>1988</v>
      </c>
      <c r="J2" s="0" t="n">
        <v>1989</v>
      </c>
      <c r="K2" s="0" t="n">
        <v>1990</v>
      </c>
      <c r="L2" s="0" t="n">
        <v>1991</v>
      </c>
      <c r="M2" s="0" t="n">
        <v>1992</v>
      </c>
      <c r="N2" s="0" t="n">
        <v>1993</v>
      </c>
      <c r="O2" s="0" t="n">
        <v>1994</v>
      </c>
      <c r="P2" s="0" t="n">
        <v>1995</v>
      </c>
      <c r="Q2" s="0" t="n">
        <v>1996</v>
      </c>
      <c r="R2" s="0" t="n">
        <v>1997</v>
      </c>
      <c r="S2" s="0" t="n">
        <v>1998</v>
      </c>
      <c r="T2" s="0" t="n">
        <v>1999</v>
      </c>
      <c r="U2" s="0" t="n">
        <v>2000</v>
      </c>
      <c r="V2" s="0" t="n">
        <v>2001</v>
      </c>
      <c r="W2" s="0" t="n">
        <v>2002</v>
      </c>
      <c r="X2" s="0" t="n">
        <v>2003</v>
      </c>
      <c r="Y2" s="0" t="n">
        <v>2004</v>
      </c>
      <c r="Z2" s="0" t="n">
        <v>2005</v>
      </c>
      <c r="AA2" s="0" t="n">
        <v>2006</v>
      </c>
      <c r="AB2" s="0" t="n">
        <v>2007</v>
      </c>
      <c r="AC2" s="0" t="n">
        <v>2008</v>
      </c>
      <c r="AD2" s="0" t="n">
        <v>2009</v>
      </c>
      <c r="AE2" s="0" t="n">
        <v>2010</v>
      </c>
      <c r="AF2" s="0" t="n">
        <v>2011</v>
      </c>
      <c r="AG2" s="0" t="n">
        <v>2012</v>
      </c>
      <c r="AH2" s="0" t="n">
        <v>2013</v>
      </c>
      <c r="AI2" s="0" t="n">
        <v>2014</v>
      </c>
      <c r="AJ2" s="0" t="n">
        <v>2015</v>
      </c>
      <c r="AK2" s="0" t="n">
        <v>2016</v>
      </c>
      <c r="AL2" s="0" t="n">
        <v>2017</v>
      </c>
      <c r="AM2" s="0" t="n">
        <v>2018</v>
      </c>
      <c r="AN2" s="0" t="n">
        <v>2019</v>
      </c>
      <c r="AO2" s="0" t="n">
        <v>2020</v>
      </c>
      <c r="AP2" s="0" t="n">
        <v>2021</v>
      </c>
      <c r="AQ2" s="0" t="n">
        <v>2022</v>
      </c>
      <c r="AR2" s="0" t="s">
        <v>22179</v>
      </c>
      <c r="AS2" s="4" t="s">
        <v>22185</v>
      </c>
    </row>
    <row r="3" customFormat="false" ht="13.8" hidden="false" customHeight="false" outlineLevel="0" collapsed="false">
      <c r="A3" s="104" t="s">
        <v>801</v>
      </c>
      <c r="B3" s="0" t="n">
        <f aca="false">COUNTIFS(jv!AU:AU,"*"&amp;A3&amp;"*", jv!X:X,"1981")</f>
        <v>0</v>
      </c>
      <c r="C3" s="0" t="n">
        <f aca="false">COUNTIFS(jv!AU:AU,"*"&amp;A3&amp;"*", jv!X:X,"1982")</f>
        <v>0</v>
      </c>
      <c r="D3" s="0" t="n">
        <f aca="false">COUNTIFS(jv!AU:AU,"*"&amp;A3&amp;"*", jv!X:X,"1983")</f>
        <v>0</v>
      </c>
      <c r="E3" s="0" t="n">
        <f aca="false">COUNTIFS(jv!AU:AU,"*"&amp;A3&amp;"*", jv!X:X,"1984")</f>
        <v>0</v>
      </c>
      <c r="F3" s="0" t="n">
        <f aca="false">COUNTIFS(jv!AU:AU,"*"&amp;A3&amp;"*", jv!X:X,"1985")</f>
        <v>0</v>
      </c>
      <c r="G3" s="0" t="n">
        <f aca="false">COUNTIFS(jv!AU:AU,"*"&amp;A3&amp;"*", jv!X:X,"1986")</f>
        <v>0</v>
      </c>
      <c r="H3" s="0" t="n">
        <f aca="false">COUNTIFS(jv!AU:AU,"*"&amp;A3&amp;"*", jv!X:X,"1987")</f>
        <v>0</v>
      </c>
      <c r="I3" s="0" t="n">
        <f aca="false">COUNTIFS(jv!AU:AU,"*"&amp;A3&amp;"*", jv!X:X,"1988")</f>
        <v>0</v>
      </c>
      <c r="J3" s="0" t="n">
        <f aca="false">COUNTIFS(jv!AU:AU,"*"&amp;A3&amp;"*", jv!X:X,"1989")</f>
        <v>0</v>
      </c>
      <c r="K3" s="0" t="n">
        <f aca="false">COUNTIFS(jv!AU:AU,"*"&amp;A3&amp;"*", jv!X:X,"1990")</f>
        <v>0</v>
      </c>
      <c r="L3" s="0" t="n">
        <f aca="false">COUNTIFS(jv!AU:AU,"*"&amp;A3&amp;"*", jv!X:X,"1991")</f>
        <v>0</v>
      </c>
      <c r="M3" s="0" t="n">
        <f aca="false">COUNTIFS(jv!AU:AU,"*"&amp;A3&amp;"*", jv!X:X,"1992")</f>
        <v>0</v>
      </c>
      <c r="N3" s="0" t="n">
        <f aca="false">COUNTIFS(jv!AU:AU,"*"&amp;A3&amp;"*", jv!X:X,"1993")</f>
        <v>0</v>
      </c>
      <c r="O3" s="0" t="n">
        <f aca="false">COUNTIFS(jv!AU:AU,"*"&amp;A3&amp;"*", jv!X:X,"1994")</f>
        <v>1</v>
      </c>
      <c r="P3" s="0" t="n">
        <f aca="false">COUNTIFS(jv!AU:AU,"*"&amp;A3&amp;"*", jv!X:X,"1995")</f>
        <v>0</v>
      </c>
      <c r="Q3" s="0" t="n">
        <f aca="false">COUNTIFS(jv!AU:AU,"*"&amp;A3&amp;"*", jv!X:X,"1996")</f>
        <v>0</v>
      </c>
      <c r="R3" s="0" t="n">
        <f aca="false">COUNTIFS(jv!AU:AU,"*"&amp;A3&amp;"*", jv!X:X,"1997")</f>
        <v>0</v>
      </c>
      <c r="S3" s="0" t="n">
        <f aca="false">COUNTIFS(jv!AU:AU,"*"&amp;A3&amp;"*", jv!X:X,"1998")</f>
        <v>0</v>
      </c>
      <c r="T3" s="0" t="n">
        <f aca="false">COUNTIFS(jv!AU:AU,"*"&amp;A3&amp;"*", jv!X:X,"1999")</f>
        <v>0</v>
      </c>
      <c r="U3" s="0" t="n">
        <f aca="false">COUNTIFS(jv!AU:AU,"*"&amp;A3&amp;"*", jv!X:X,"2000")</f>
        <v>0</v>
      </c>
      <c r="V3" s="0" t="n">
        <f aca="false">COUNTIFS(jv!AU:AU,"*"&amp;A3&amp;"*", jv!X:X,"2001")</f>
        <v>0</v>
      </c>
      <c r="W3" s="0" t="n">
        <f aca="false">COUNTIFS(jv!AU:AU,"*"&amp;A3&amp;"*", jv!X:X,"2002")</f>
        <v>0</v>
      </c>
      <c r="X3" s="0" t="n">
        <f aca="false">COUNTIFS(jv!AU:AU,"*"&amp;A3&amp;"*", jv!X:X,"2003")</f>
        <v>0</v>
      </c>
      <c r="Y3" s="0" t="n">
        <f aca="false">COUNTIFS(jv!AU:AU,"*"&amp;A3&amp;"*", jv!X:X,"2004")</f>
        <v>0</v>
      </c>
      <c r="Z3" s="0" t="n">
        <f aca="false">COUNTIFS(jv!AU:AU,"*"&amp;A3&amp;"*", jv!X:X,"2005")</f>
        <v>0</v>
      </c>
      <c r="AA3" s="0" t="n">
        <f aca="false">COUNTIFS(jv!AU:AU,"*"&amp;A3&amp;"*", jv!X:X,"2006")</f>
        <v>0</v>
      </c>
      <c r="AB3" s="0" t="n">
        <f aca="false">COUNTIFS(jv!AU:AU,"*"&amp;A3&amp;"*", jv!X:X,"2007")</f>
        <v>0</v>
      </c>
      <c r="AC3" s="0" t="n">
        <f aca="false">COUNTIFS(jv!AU:AU,"*"&amp;A3&amp;"*", jv!X:X,"2008")</f>
        <v>1</v>
      </c>
      <c r="AD3" s="0" t="n">
        <f aca="false">COUNTIFS(jv!AU:AU,"*"&amp;A3&amp;"*", jv!X:X,"2009")</f>
        <v>0</v>
      </c>
      <c r="AE3" s="0" t="n">
        <f aca="false">COUNTIFS(jv!AU:AU,"*"&amp;A3&amp;"*", jv!X:X,"2010")</f>
        <v>0</v>
      </c>
      <c r="AF3" s="0" t="n">
        <f aca="false">COUNTIFS(jv!AU:AU,"*"&amp;A3&amp;"*", jv!X:X,"2011")</f>
        <v>2</v>
      </c>
      <c r="AG3" s="0" t="n">
        <f aca="false">COUNTIFS(jv!AU:AU,"*"&amp;A3&amp;"*", jv!X:X,"2012")</f>
        <v>0</v>
      </c>
      <c r="AH3" s="0" t="n">
        <f aca="false">COUNTIFS(jv!AU:AU,"*"&amp;A3&amp;"*", jv!X:X,"2013")</f>
        <v>0</v>
      </c>
      <c r="AI3" s="0" t="n">
        <f aca="false">COUNTIFS(jv!AU:AU,"*"&amp;A3&amp;"*", jv!X:X,"2014")</f>
        <v>0</v>
      </c>
      <c r="AJ3" s="0" t="n">
        <f aca="false">COUNTIFS(jv!AU:AU,"*"&amp;A3&amp;"*", jv!X:X,"2015")</f>
        <v>0</v>
      </c>
      <c r="AK3" s="0" t="n">
        <f aca="false">COUNTIFS(jv!AU:AU,"*"&amp;A3&amp;"*", jv!X:X,"2016")</f>
        <v>1</v>
      </c>
      <c r="AL3" s="0" t="n">
        <f aca="false">COUNTIFS(jv!AU:AU,"*"&amp;A3&amp;"*", jv!X:X,"2017")</f>
        <v>0</v>
      </c>
      <c r="AM3" s="0" t="n">
        <f aca="false">COUNTIFS(jv!AU:AU,"*"&amp;A3&amp;"*", jv!X:X,"2018")</f>
        <v>1</v>
      </c>
      <c r="AN3" s="0" t="n">
        <f aca="false">COUNTIFS(jv!AU:AU,"*"&amp;A3&amp;"*", jv!X:X,"2019")</f>
        <v>0</v>
      </c>
      <c r="AO3" s="0" t="n">
        <f aca="false">COUNTIFS(jv!AU:AU,"*"&amp;A3&amp;"*", jv!X:X,"2020")</f>
        <v>0</v>
      </c>
      <c r="AP3" s="0" t="n">
        <f aca="false">COUNTIFS(jv!AU:AU,"*"&amp;A3&amp;"*", jv!X:X,"2021")</f>
        <v>0</v>
      </c>
      <c r="AQ3" s="0" t="n">
        <f aca="false">COUNTIFS(jv!AU:AU,"*"&amp;A3&amp;"*", jv!X:X,"2022")</f>
        <v>0</v>
      </c>
      <c r="AR3" s="0" t="n">
        <v>0</v>
      </c>
      <c r="AS3" s="104" t="n">
        <f aca="false">COUNTIFS(jv!AU:AU,"*"&amp;A3&amp;"*")</f>
        <v>6</v>
      </c>
    </row>
    <row r="4" customFormat="false" ht="13.8" hidden="false" customHeight="false" outlineLevel="0" collapsed="false">
      <c r="A4" s="104" t="s">
        <v>3556</v>
      </c>
      <c r="B4" s="0" t="n">
        <f aca="false">COUNTIFS(jv!AU:AU,"*"&amp;A4&amp;"*", jv!X:X,"1981")</f>
        <v>0</v>
      </c>
      <c r="C4" s="0" t="n">
        <f aca="false">COUNTIFS(jv!AU:AU,"*"&amp;A4&amp;"*", jv!X:X,"1982")</f>
        <v>0</v>
      </c>
      <c r="D4" s="0" t="n">
        <f aca="false">COUNTIFS(jv!AU:AU,"*"&amp;A4&amp;"*", jv!X:X,"1983")</f>
        <v>0</v>
      </c>
      <c r="E4" s="0" t="n">
        <f aca="false">COUNTIFS(jv!AU:AU,"*"&amp;A4&amp;"*", jv!X:X,"1984")</f>
        <v>0</v>
      </c>
      <c r="F4" s="0" t="n">
        <f aca="false">COUNTIFS(jv!AU:AU,"*"&amp;A4&amp;"*", jv!X:X,"1985")</f>
        <v>0</v>
      </c>
      <c r="G4" s="0" t="n">
        <f aca="false">COUNTIFS(jv!AU:AU,"*"&amp;A4&amp;"*", jv!X:X,"1986")</f>
        <v>0</v>
      </c>
      <c r="H4" s="0" t="n">
        <f aca="false">COUNTIFS(jv!AU:AU,"*"&amp;A4&amp;"*", jv!X:X,"1987")</f>
        <v>0</v>
      </c>
      <c r="I4" s="0" t="n">
        <f aca="false">COUNTIFS(jv!AU:AU,"*"&amp;A4&amp;"*", jv!X:X,"1988")</f>
        <v>0</v>
      </c>
      <c r="J4" s="0" t="n">
        <f aca="false">COUNTIFS(jv!AU:AU,"*"&amp;A4&amp;"*", jv!X:X,"1989")</f>
        <v>0</v>
      </c>
      <c r="K4" s="0" t="n">
        <f aca="false">COUNTIFS(jv!AU:AU,"*"&amp;A4&amp;"*", jv!X:X,"1990")</f>
        <v>0</v>
      </c>
      <c r="L4" s="0" t="n">
        <f aca="false">COUNTIFS(jv!AU:AU,"*"&amp;A4&amp;"*", jv!X:X,"1991")</f>
        <v>0</v>
      </c>
      <c r="M4" s="0" t="n">
        <f aca="false">COUNTIFS(jv!AU:AU,"*"&amp;A4&amp;"*", jv!X:X,"1992")</f>
        <v>0</v>
      </c>
      <c r="N4" s="0" t="n">
        <f aca="false">COUNTIFS(jv!AU:AU,"*"&amp;A4&amp;"*", jv!X:X,"1993")</f>
        <v>0</v>
      </c>
      <c r="O4" s="0" t="n">
        <f aca="false">COUNTIFS(jv!AU:AU,"*"&amp;A4&amp;"*", jv!X:X,"1994")</f>
        <v>0</v>
      </c>
      <c r="P4" s="0" t="n">
        <f aca="false">COUNTIFS(jv!AU:AU,"*"&amp;A4&amp;"*", jv!X:X,"1995")</f>
        <v>0</v>
      </c>
      <c r="Q4" s="0" t="n">
        <f aca="false">COUNTIFS(jv!AU:AU,"*"&amp;A4&amp;"*", jv!X:X,"1996")</f>
        <v>0</v>
      </c>
      <c r="R4" s="0" t="n">
        <f aca="false">COUNTIFS(jv!AU:AU,"*"&amp;A4&amp;"*", jv!X:X,"1997")</f>
        <v>1</v>
      </c>
      <c r="S4" s="0" t="n">
        <f aca="false">COUNTIFS(jv!AU:AU,"*"&amp;A4&amp;"*", jv!X:X,"1998")</f>
        <v>0</v>
      </c>
      <c r="T4" s="0" t="n">
        <f aca="false">COUNTIFS(jv!AU:AU,"*"&amp;A4&amp;"*", jv!X:X,"1999")</f>
        <v>0</v>
      </c>
      <c r="U4" s="0" t="n">
        <f aca="false">COUNTIFS(jv!AU:AU,"*"&amp;A4&amp;"*", jv!X:X,"2000")</f>
        <v>0</v>
      </c>
      <c r="V4" s="0" t="n">
        <f aca="false">COUNTIFS(jv!AU:AU,"*"&amp;A4&amp;"*", jv!X:X,"2001")</f>
        <v>1</v>
      </c>
      <c r="W4" s="0" t="n">
        <f aca="false">COUNTIFS(jv!AU:AU,"*"&amp;A4&amp;"*", jv!X:X,"2002")</f>
        <v>0</v>
      </c>
      <c r="X4" s="0" t="n">
        <f aca="false">COUNTIFS(jv!AU:AU,"*"&amp;A4&amp;"*", jv!X:X,"2003")</f>
        <v>0</v>
      </c>
      <c r="Y4" s="0" t="n">
        <f aca="false">COUNTIFS(jv!AU:AU,"*"&amp;A4&amp;"*", jv!X:X,"2004")</f>
        <v>1</v>
      </c>
      <c r="Z4" s="0" t="n">
        <f aca="false">COUNTIFS(jv!AU:AU,"*"&amp;A4&amp;"*", jv!X:X,"2005")</f>
        <v>0</v>
      </c>
      <c r="AA4" s="0" t="n">
        <f aca="false">COUNTIFS(jv!AU:AU,"*"&amp;A4&amp;"*", jv!X:X,"2006")</f>
        <v>0</v>
      </c>
      <c r="AB4" s="0" t="n">
        <f aca="false">COUNTIFS(jv!AU:AU,"*"&amp;A4&amp;"*", jv!X:X,"2007")</f>
        <v>0</v>
      </c>
      <c r="AC4" s="0" t="n">
        <f aca="false">COUNTIFS(jv!AU:AU,"*"&amp;A4&amp;"*", jv!X:X,"2008")</f>
        <v>0</v>
      </c>
      <c r="AD4" s="0" t="n">
        <f aca="false">COUNTIFS(jv!AU:AU,"*"&amp;A4&amp;"*", jv!X:X,"2009")</f>
        <v>2</v>
      </c>
      <c r="AE4" s="0" t="n">
        <f aca="false">COUNTIFS(jv!AU:AU,"*"&amp;A4&amp;"*", jv!X:X,"2010")</f>
        <v>0</v>
      </c>
      <c r="AF4" s="0" t="n">
        <f aca="false">COUNTIFS(jv!AU:AU,"*"&amp;A4&amp;"*", jv!X:X,"2011")</f>
        <v>2</v>
      </c>
      <c r="AG4" s="0" t="n">
        <f aca="false">COUNTIFS(jv!AU:AU,"*"&amp;A4&amp;"*", jv!X:X,"2012")</f>
        <v>1</v>
      </c>
      <c r="AH4" s="0" t="n">
        <f aca="false">COUNTIFS(jv!AU:AU,"*"&amp;A4&amp;"*", jv!X:X,"2013")</f>
        <v>0</v>
      </c>
      <c r="AI4" s="0" t="n">
        <f aca="false">COUNTIFS(jv!AU:AU,"*"&amp;A4&amp;"*", jv!X:X,"2014")</f>
        <v>0</v>
      </c>
      <c r="AJ4" s="0" t="n">
        <f aca="false">COUNTIFS(jv!AU:AU,"*"&amp;A4&amp;"*", jv!X:X,"2015")</f>
        <v>2</v>
      </c>
      <c r="AK4" s="0" t="n">
        <f aca="false">COUNTIFS(jv!AU:AU,"*"&amp;A4&amp;"*", jv!X:X,"2016")</f>
        <v>1</v>
      </c>
      <c r="AL4" s="0" t="n">
        <f aca="false">COUNTIFS(jv!AU:AU,"*"&amp;A4&amp;"*", jv!X:X,"2017")</f>
        <v>1</v>
      </c>
      <c r="AM4" s="0" t="n">
        <f aca="false">COUNTIFS(jv!AU:AU,"*"&amp;A4&amp;"*", jv!X:X,"2018")</f>
        <v>0</v>
      </c>
      <c r="AN4" s="0" t="n">
        <f aca="false">COUNTIFS(jv!AU:AU,"*"&amp;A4&amp;"*", jv!X:X,"2019")</f>
        <v>0</v>
      </c>
      <c r="AO4" s="0" t="n">
        <f aca="false">COUNTIFS(jv!AU:AU,"*"&amp;A4&amp;"*", jv!X:X,"2020")</f>
        <v>4</v>
      </c>
      <c r="AP4" s="0" t="n">
        <f aca="false">COUNTIFS(jv!AU:AU,"*"&amp;A4&amp;"*", jv!X:X,"2021")</f>
        <v>1</v>
      </c>
      <c r="AQ4" s="0" t="n">
        <f aca="false">COUNTIFS(jv!AU:AU,"*"&amp;A4&amp;"*", jv!X:X,"2022")</f>
        <v>0</v>
      </c>
      <c r="AR4" s="0" t="n">
        <v>0</v>
      </c>
      <c r="AS4" s="104" t="n">
        <f aca="false">COUNTIFS(jv!AU:AU,"*"&amp;A4&amp;"*")</f>
        <v>17</v>
      </c>
    </row>
    <row r="5" customFormat="false" ht="13.8" hidden="false" customHeight="false" outlineLevel="0" collapsed="false">
      <c r="A5" s="104" t="s">
        <v>15986</v>
      </c>
      <c r="B5" s="0" t="n">
        <f aca="false">COUNTIFS(jv!AU:AU,"*"&amp;A5&amp;"*", jv!X:X,"1981")</f>
        <v>0</v>
      </c>
      <c r="C5" s="0" t="n">
        <f aca="false">COUNTIFS(jv!AU:AU,"*"&amp;A5&amp;"*", jv!X:X,"1982")</f>
        <v>0</v>
      </c>
      <c r="D5" s="0" t="n">
        <f aca="false">COUNTIFS(jv!AU:AU,"*"&amp;A5&amp;"*", jv!X:X,"1983")</f>
        <v>0</v>
      </c>
      <c r="E5" s="0" t="n">
        <f aca="false">COUNTIFS(jv!AU:AU,"*"&amp;A5&amp;"*", jv!X:X,"1984")</f>
        <v>0</v>
      </c>
      <c r="F5" s="0" t="n">
        <f aca="false">COUNTIFS(jv!AU:AU,"*"&amp;A5&amp;"*", jv!X:X,"1985")</f>
        <v>0</v>
      </c>
      <c r="G5" s="0" t="n">
        <f aca="false">COUNTIFS(jv!AU:AU,"*"&amp;A5&amp;"*", jv!X:X,"1986")</f>
        <v>0</v>
      </c>
      <c r="H5" s="0" t="n">
        <f aca="false">COUNTIFS(jv!AU:AU,"*"&amp;A5&amp;"*", jv!X:X,"1987")</f>
        <v>0</v>
      </c>
      <c r="I5" s="0" t="n">
        <f aca="false">COUNTIFS(jv!AU:AU,"*"&amp;A5&amp;"*", jv!X:X,"1988")</f>
        <v>0</v>
      </c>
      <c r="J5" s="0" t="n">
        <f aca="false">COUNTIFS(jv!AU:AU,"*"&amp;A5&amp;"*", jv!X:X,"1989")</f>
        <v>0</v>
      </c>
      <c r="K5" s="0" t="n">
        <f aca="false">COUNTIFS(jv!AU:AU,"*"&amp;A5&amp;"*", jv!X:X,"1990")</f>
        <v>0</v>
      </c>
      <c r="L5" s="0" t="n">
        <f aca="false">COUNTIFS(jv!AU:AU,"*"&amp;A5&amp;"*", jv!X:X,"1991")</f>
        <v>0</v>
      </c>
      <c r="M5" s="0" t="n">
        <f aca="false">COUNTIFS(jv!AU:AU,"*"&amp;A5&amp;"*", jv!X:X,"1992")</f>
        <v>0</v>
      </c>
      <c r="N5" s="0" t="n">
        <f aca="false">COUNTIFS(jv!AU:AU,"*"&amp;A5&amp;"*", jv!X:X,"1993")</f>
        <v>0</v>
      </c>
      <c r="O5" s="0" t="n">
        <f aca="false">COUNTIFS(jv!AU:AU,"*"&amp;A5&amp;"*", jv!X:X,"1994")</f>
        <v>0</v>
      </c>
      <c r="P5" s="0" t="n">
        <f aca="false">COUNTIFS(jv!AU:AU,"*"&amp;A5&amp;"*", jv!X:X,"1995")</f>
        <v>0</v>
      </c>
      <c r="Q5" s="0" t="n">
        <f aca="false">COUNTIFS(jv!AU:AU,"*"&amp;A5&amp;"*", jv!X:X,"1996")</f>
        <v>0</v>
      </c>
      <c r="R5" s="0" t="n">
        <f aca="false">COUNTIFS(jv!AU:AU,"*"&amp;A5&amp;"*", jv!X:X,"1997")</f>
        <v>1</v>
      </c>
      <c r="S5" s="0" t="n">
        <f aca="false">COUNTIFS(jv!AU:AU,"*"&amp;A5&amp;"*", jv!X:X,"1998")</f>
        <v>0</v>
      </c>
      <c r="T5" s="0" t="n">
        <f aca="false">COUNTIFS(jv!AU:AU,"*"&amp;A5&amp;"*", jv!X:X,"1999")</f>
        <v>0</v>
      </c>
      <c r="U5" s="0" t="n">
        <f aca="false">COUNTIFS(jv!AU:AU,"*"&amp;A5&amp;"*", jv!X:X,"2000")</f>
        <v>0</v>
      </c>
      <c r="V5" s="0" t="n">
        <f aca="false">COUNTIFS(jv!AU:AU,"*"&amp;A5&amp;"*", jv!X:X,"2001")</f>
        <v>0</v>
      </c>
      <c r="W5" s="0" t="n">
        <f aca="false">COUNTIFS(jv!AU:AU,"*"&amp;A5&amp;"*", jv!X:X,"2002")</f>
        <v>0</v>
      </c>
      <c r="X5" s="0" t="n">
        <f aca="false">COUNTIFS(jv!AU:AU,"*"&amp;A5&amp;"*", jv!X:X,"2003")</f>
        <v>0</v>
      </c>
      <c r="Y5" s="0" t="n">
        <f aca="false">COUNTIFS(jv!AU:AU,"*"&amp;A5&amp;"*", jv!X:X,"2004")</f>
        <v>0</v>
      </c>
      <c r="Z5" s="0" t="n">
        <f aca="false">COUNTIFS(jv!AU:AU,"*"&amp;A5&amp;"*", jv!X:X,"2005")</f>
        <v>0</v>
      </c>
      <c r="AA5" s="0" t="n">
        <f aca="false">COUNTIFS(jv!AU:AU,"*"&amp;A5&amp;"*", jv!X:X,"2006")</f>
        <v>0</v>
      </c>
      <c r="AB5" s="0" t="n">
        <f aca="false">COUNTIFS(jv!AU:AU,"*"&amp;A5&amp;"*", jv!X:X,"2007")</f>
        <v>0</v>
      </c>
      <c r="AC5" s="0" t="n">
        <f aca="false">COUNTIFS(jv!AU:AU,"*"&amp;A5&amp;"*", jv!X:X,"2008")</f>
        <v>1</v>
      </c>
      <c r="AD5" s="0" t="n">
        <f aca="false">COUNTIFS(jv!AU:AU,"*"&amp;A5&amp;"*", jv!X:X,"2009")</f>
        <v>1</v>
      </c>
      <c r="AE5" s="0" t="n">
        <f aca="false">COUNTIFS(jv!AU:AU,"*"&amp;A5&amp;"*", jv!X:X,"2010")</f>
        <v>1</v>
      </c>
      <c r="AF5" s="0" t="n">
        <f aca="false">COUNTIFS(jv!AU:AU,"*"&amp;A5&amp;"*", jv!X:X,"2011")</f>
        <v>2</v>
      </c>
      <c r="AG5" s="0" t="n">
        <f aca="false">COUNTIFS(jv!AU:AU,"*"&amp;A5&amp;"*", jv!X:X,"2012")</f>
        <v>2</v>
      </c>
      <c r="AH5" s="0" t="n">
        <f aca="false">COUNTIFS(jv!AU:AU,"*"&amp;A5&amp;"*", jv!X:X,"2013")</f>
        <v>1</v>
      </c>
      <c r="AI5" s="0" t="n">
        <f aca="false">COUNTIFS(jv!AU:AU,"*"&amp;A5&amp;"*", jv!X:X,"2014")</f>
        <v>1</v>
      </c>
      <c r="AJ5" s="0" t="n">
        <f aca="false">COUNTIFS(jv!AU:AU,"*"&amp;A5&amp;"*", jv!X:X,"2015")</f>
        <v>1</v>
      </c>
      <c r="AK5" s="0" t="n">
        <f aca="false">COUNTIFS(jv!AU:AU,"*"&amp;A5&amp;"*", jv!X:X,"2016")</f>
        <v>0</v>
      </c>
      <c r="AL5" s="0" t="n">
        <f aca="false">COUNTIFS(jv!AU:AU,"*"&amp;A5&amp;"*", jv!X:X,"2017")</f>
        <v>2</v>
      </c>
      <c r="AM5" s="0" t="n">
        <f aca="false">COUNTIFS(jv!AU:AU,"*"&amp;A5&amp;"*", jv!X:X,"2018")</f>
        <v>3</v>
      </c>
      <c r="AN5" s="0" t="n">
        <f aca="false">COUNTIFS(jv!AU:AU,"*"&amp;A5&amp;"*", jv!X:X,"2019")</f>
        <v>1</v>
      </c>
      <c r="AO5" s="0" t="n">
        <f aca="false">COUNTIFS(jv!AU:AU,"*"&amp;A5&amp;"*", jv!X:X,"2020")</f>
        <v>0</v>
      </c>
      <c r="AP5" s="0" t="n">
        <f aca="false">COUNTIFS(jv!AU:AU,"*"&amp;A5&amp;"*", jv!X:X,"2021")</f>
        <v>1</v>
      </c>
      <c r="AQ5" s="0" t="n">
        <f aca="false">COUNTIFS(jv!AU:AU,"*"&amp;A5&amp;"*", jv!X:X,"2022")</f>
        <v>0</v>
      </c>
      <c r="AR5" s="0" t="n">
        <v>0</v>
      </c>
      <c r="AS5" s="104" t="n">
        <f aca="false">COUNTIFS(jv!AU:AU,"*"&amp;A5&amp;"*")</f>
        <v>18</v>
      </c>
    </row>
    <row r="6" customFormat="false" ht="13.8" hidden="false" customHeight="false" outlineLevel="0" collapsed="false">
      <c r="A6" s="104" t="s">
        <v>4312</v>
      </c>
      <c r="B6" s="0" t="n">
        <f aca="false">COUNTIFS(jv!AU:AU,"*"&amp;A6&amp;"*", jv!X:X,"1981")</f>
        <v>0</v>
      </c>
      <c r="C6" s="0" t="n">
        <f aca="false">COUNTIFS(jv!AU:AU,"*"&amp;A6&amp;"*", jv!X:X,"1982")</f>
        <v>0</v>
      </c>
      <c r="D6" s="0" t="n">
        <f aca="false">COUNTIFS(jv!AU:AU,"*"&amp;A6&amp;"*", jv!X:X,"1983")</f>
        <v>0</v>
      </c>
      <c r="E6" s="0" t="n">
        <f aca="false">COUNTIFS(jv!AU:AU,"*"&amp;A6&amp;"*", jv!X:X,"1984")</f>
        <v>0</v>
      </c>
      <c r="F6" s="0" t="n">
        <f aca="false">COUNTIFS(jv!AU:AU,"*"&amp;A6&amp;"*", jv!X:X,"1985")</f>
        <v>0</v>
      </c>
      <c r="G6" s="0" t="n">
        <f aca="false">COUNTIFS(jv!AU:AU,"*"&amp;A6&amp;"*", jv!X:X,"1986")</f>
        <v>0</v>
      </c>
      <c r="H6" s="0" t="n">
        <f aca="false">COUNTIFS(jv!AU:AU,"*"&amp;A6&amp;"*", jv!X:X,"1987")</f>
        <v>0</v>
      </c>
      <c r="I6" s="0" t="n">
        <f aca="false">COUNTIFS(jv!AU:AU,"*"&amp;A6&amp;"*", jv!X:X,"1988")</f>
        <v>0</v>
      </c>
      <c r="J6" s="0" t="n">
        <f aca="false">COUNTIFS(jv!AU:AU,"*"&amp;A6&amp;"*", jv!X:X,"1989")</f>
        <v>0</v>
      </c>
      <c r="K6" s="0" t="n">
        <f aca="false">COUNTIFS(jv!AU:AU,"*"&amp;A6&amp;"*", jv!X:X,"1990")</f>
        <v>0</v>
      </c>
      <c r="L6" s="0" t="n">
        <f aca="false">COUNTIFS(jv!AU:AU,"*"&amp;A6&amp;"*", jv!X:X,"1991")</f>
        <v>0</v>
      </c>
      <c r="M6" s="0" t="n">
        <f aca="false">COUNTIFS(jv!AU:AU,"*"&amp;A6&amp;"*", jv!X:X,"1992")</f>
        <v>1</v>
      </c>
      <c r="N6" s="0" t="n">
        <f aca="false">COUNTIFS(jv!AU:AU,"*"&amp;A6&amp;"*", jv!X:X,"1993")</f>
        <v>0</v>
      </c>
      <c r="O6" s="0" t="n">
        <f aca="false">COUNTIFS(jv!AU:AU,"*"&amp;A6&amp;"*", jv!X:X,"1994")</f>
        <v>1</v>
      </c>
      <c r="P6" s="0" t="n">
        <f aca="false">COUNTIFS(jv!AU:AU,"*"&amp;A6&amp;"*", jv!X:X,"1995")</f>
        <v>0</v>
      </c>
      <c r="Q6" s="0" t="n">
        <f aca="false">COUNTIFS(jv!AU:AU,"*"&amp;A6&amp;"*", jv!X:X,"1996")</f>
        <v>0</v>
      </c>
      <c r="R6" s="0" t="n">
        <f aca="false">COUNTIFS(jv!AU:AU,"*"&amp;A6&amp;"*", jv!X:X,"1997")</f>
        <v>0</v>
      </c>
      <c r="S6" s="0" t="n">
        <f aca="false">COUNTIFS(jv!AU:AU,"*"&amp;A6&amp;"*", jv!X:X,"1998")</f>
        <v>0</v>
      </c>
      <c r="T6" s="0" t="n">
        <f aca="false">COUNTIFS(jv!AU:AU,"*"&amp;A6&amp;"*", jv!X:X,"1999")</f>
        <v>0</v>
      </c>
      <c r="U6" s="0" t="n">
        <f aca="false">COUNTIFS(jv!AU:AU,"*"&amp;A6&amp;"*", jv!X:X,"2000")</f>
        <v>0</v>
      </c>
      <c r="V6" s="0" t="n">
        <f aca="false">COUNTIFS(jv!AU:AU,"*"&amp;A6&amp;"*", jv!X:X,"2001")</f>
        <v>0</v>
      </c>
      <c r="W6" s="0" t="n">
        <f aca="false">COUNTIFS(jv!AU:AU,"*"&amp;A6&amp;"*", jv!X:X,"2002")</f>
        <v>0</v>
      </c>
      <c r="X6" s="0" t="n">
        <f aca="false">COUNTIFS(jv!AU:AU,"*"&amp;A6&amp;"*", jv!X:X,"2003")</f>
        <v>0</v>
      </c>
      <c r="Y6" s="0" t="n">
        <f aca="false">COUNTIFS(jv!AU:AU,"*"&amp;A6&amp;"*", jv!X:X,"2004")</f>
        <v>1</v>
      </c>
      <c r="Z6" s="0" t="n">
        <f aca="false">COUNTIFS(jv!AU:AU,"*"&amp;A6&amp;"*", jv!X:X,"2005")</f>
        <v>0</v>
      </c>
      <c r="AA6" s="0" t="n">
        <f aca="false">COUNTIFS(jv!AU:AU,"*"&amp;A6&amp;"*", jv!X:X,"2006")</f>
        <v>0</v>
      </c>
      <c r="AB6" s="0" t="n">
        <f aca="false">COUNTIFS(jv!AU:AU,"*"&amp;A6&amp;"*", jv!X:X,"2007")</f>
        <v>1</v>
      </c>
      <c r="AC6" s="0" t="n">
        <f aca="false">COUNTIFS(jv!AU:AU,"*"&amp;A6&amp;"*", jv!X:X,"2008")</f>
        <v>0</v>
      </c>
      <c r="AD6" s="0" t="n">
        <f aca="false">COUNTIFS(jv!AU:AU,"*"&amp;A6&amp;"*", jv!X:X,"2009")</f>
        <v>0</v>
      </c>
      <c r="AE6" s="0" t="n">
        <f aca="false">COUNTIFS(jv!AU:AU,"*"&amp;A6&amp;"*", jv!X:X,"2010")</f>
        <v>0</v>
      </c>
      <c r="AF6" s="0" t="n">
        <f aca="false">COUNTIFS(jv!AU:AU,"*"&amp;A6&amp;"*", jv!X:X,"2011")</f>
        <v>0</v>
      </c>
      <c r="AG6" s="0" t="n">
        <f aca="false">COUNTIFS(jv!AU:AU,"*"&amp;A6&amp;"*", jv!X:X,"2012")</f>
        <v>0</v>
      </c>
      <c r="AH6" s="0" t="n">
        <f aca="false">COUNTIFS(jv!AU:AU,"*"&amp;A6&amp;"*", jv!X:X,"2013")</f>
        <v>0</v>
      </c>
      <c r="AI6" s="0" t="n">
        <f aca="false">COUNTIFS(jv!AU:AU,"*"&amp;A6&amp;"*", jv!X:X,"2014")</f>
        <v>0</v>
      </c>
      <c r="AJ6" s="0" t="n">
        <f aca="false">COUNTIFS(jv!AU:AU,"*"&amp;A6&amp;"*", jv!X:X,"2015")</f>
        <v>0</v>
      </c>
      <c r="AK6" s="0" t="n">
        <f aca="false">COUNTIFS(jv!AU:AU,"*"&amp;A6&amp;"*", jv!X:X,"2016")</f>
        <v>0</v>
      </c>
      <c r="AL6" s="0" t="n">
        <f aca="false">COUNTIFS(jv!AU:AU,"*"&amp;A6&amp;"*", jv!X:X,"2017")</f>
        <v>0</v>
      </c>
      <c r="AM6" s="0" t="n">
        <f aca="false">COUNTIFS(jv!AU:AU,"*"&amp;A6&amp;"*", jv!X:X,"2018")</f>
        <v>0</v>
      </c>
      <c r="AN6" s="0" t="n">
        <f aca="false">COUNTIFS(jv!AU:AU,"*"&amp;A6&amp;"*", jv!X:X,"2019")</f>
        <v>0</v>
      </c>
      <c r="AO6" s="0" t="n">
        <f aca="false">COUNTIFS(jv!AU:AU,"*"&amp;A6&amp;"*", jv!X:X,"2020")</f>
        <v>1</v>
      </c>
      <c r="AP6" s="0" t="n">
        <f aca="false">COUNTIFS(jv!AU:AU,"*"&amp;A6&amp;"*", jv!X:X,"2021")</f>
        <v>0</v>
      </c>
      <c r="AQ6" s="0" t="n">
        <f aca="false">COUNTIFS(jv!AU:AU,"*"&amp;A6&amp;"*", jv!X:X,"2022")</f>
        <v>0</v>
      </c>
      <c r="AR6" s="0" t="n">
        <v>0</v>
      </c>
      <c r="AS6" s="104" t="n">
        <f aca="false">COUNTIFS(jv!AU:AU,"*"&amp;A6&amp;"*")</f>
        <v>5</v>
      </c>
    </row>
    <row r="7" customFormat="false" ht="13.8" hidden="false" customHeight="false" outlineLevel="0" collapsed="false">
      <c r="A7" s="104" t="s">
        <v>8432</v>
      </c>
      <c r="B7" s="0" t="n">
        <f aca="false">COUNTIFS(jv!AU:AU,"*"&amp;A7&amp;"*", jv!X:X,"1981")</f>
        <v>0</v>
      </c>
      <c r="C7" s="0" t="n">
        <f aca="false">COUNTIFS(jv!AU:AU,"*"&amp;A7&amp;"*", jv!X:X,"1982")</f>
        <v>0</v>
      </c>
      <c r="D7" s="0" t="n">
        <f aca="false">COUNTIFS(jv!AU:AU,"*"&amp;A7&amp;"*", jv!X:X,"1983")</f>
        <v>0</v>
      </c>
      <c r="E7" s="0" t="n">
        <f aca="false">COUNTIFS(jv!AU:AU,"*"&amp;A7&amp;"*", jv!X:X,"1984")</f>
        <v>0</v>
      </c>
      <c r="F7" s="0" t="n">
        <f aca="false">COUNTIFS(jv!AU:AU,"*"&amp;A7&amp;"*", jv!X:X,"1985")</f>
        <v>0</v>
      </c>
      <c r="G7" s="0" t="n">
        <f aca="false">COUNTIFS(jv!AU:AU,"*"&amp;A7&amp;"*", jv!X:X,"1986")</f>
        <v>1</v>
      </c>
      <c r="H7" s="0" t="n">
        <f aca="false">COUNTIFS(jv!AU:AU,"*"&amp;A7&amp;"*", jv!X:X,"1987")</f>
        <v>0</v>
      </c>
      <c r="I7" s="0" t="n">
        <f aca="false">COUNTIFS(jv!AU:AU,"*"&amp;A7&amp;"*", jv!X:X,"1988")</f>
        <v>0</v>
      </c>
      <c r="J7" s="0" t="n">
        <f aca="false">COUNTIFS(jv!AU:AU,"*"&amp;A7&amp;"*", jv!X:X,"1989")</f>
        <v>0</v>
      </c>
      <c r="K7" s="0" t="n">
        <f aca="false">COUNTIFS(jv!AU:AU,"*"&amp;A7&amp;"*", jv!X:X,"1990")</f>
        <v>0</v>
      </c>
      <c r="L7" s="0" t="n">
        <f aca="false">COUNTIFS(jv!AU:AU,"*"&amp;A7&amp;"*", jv!X:X,"1991")</f>
        <v>0</v>
      </c>
      <c r="M7" s="0" t="n">
        <f aca="false">COUNTIFS(jv!AU:AU,"*"&amp;A7&amp;"*", jv!X:X,"1992")</f>
        <v>1</v>
      </c>
      <c r="N7" s="0" t="n">
        <f aca="false">COUNTIFS(jv!AU:AU,"*"&amp;A7&amp;"*", jv!X:X,"1993")</f>
        <v>1</v>
      </c>
      <c r="O7" s="0" t="n">
        <f aca="false">COUNTIFS(jv!AU:AU,"*"&amp;A7&amp;"*", jv!X:X,"1994")</f>
        <v>0</v>
      </c>
      <c r="P7" s="0" t="n">
        <f aca="false">COUNTIFS(jv!AU:AU,"*"&amp;A7&amp;"*", jv!X:X,"1995")</f>
        <v>0</v>
      </c>
      <c r="Q7" s="0" t="n">
        <f aca="false">COUNTIFS(jv!AU:AU,"*"&amp;A7&amp;"*", jv!X:X,"1996")</f>
        <v>0</v>
      </c>
      <c r="R7" s="0" t="n">
        <f aca="false">COUNTIFS(jv!AU:AU,"*"&amp;A7&amp;"*", jv!X:X,"1997")</f>
        <v>0</v>
      </c>
      <c r="S7" s="0" t="n">
        <f aca="false">COUNTIFS(jv!AU:AU,"*"&amp;A7&amp;"*", jv!X:X,"1998")</f>
        <v>0</v>
      </c>
      <c r="T7" s="0" t="n">
        <f aca="false">COUNTIFS(jv!AU:AU,"*"&amp;A7&amp;"*", jv!X:X,"1999")</f>
        <v>0</v>
      </c>
      <c r="U7" s="0" t="n">
        <f aca="false">COUNTIFS(jv!AU:AU,"*"&amp;A7&amp;"*", jv!X:X,"2000")</f>
        <v>0</v>
      </c>
      <c r="V7" s="0" t="n">
        <f aca="false">COUNTIFS(jv!AU:AU,"*"&amp;A7&amp;"*", jv!X:X,"2001")</f>
        <v>0</v>
      </c>
      <c r="W7" s="0" t="n">
        <f aca="false">COUNTIFS(jv!AU:AU,"*"&amp;A7&amp;"*", jv!X:X,"2002")</f>
        <v>0</v>
      </c>
      <c r="X7" s="0" t="n">
        <f aca="false">COUNTIFS(jv!AU:AU,"*"&amp;A7&amp;"*", jv!X:X,"2003")</f>
        <v>0</v>
      </c>
      <c r="Y7" s="0" t="n">
        <f aca="false">COUNTIFS(jv!AU:AU,"*"&amp;A7&amp;"*", jv!X:X,"2004")</f>
        <v>0</v>
      </c>
      <c r="Z7" s="0" t="n">
        <f aca="false">COUNTIFS(jv!AU:AU,"*"&amp;A7&amp;"*", jv!X:X,"2005")</f>
        <v>1</v>
      </c>
      <c r="AA7" s="0" t="n">
        <f aca="false">COUNTIFS(jv!AU:AU,"*"&amp;A7&amp;"*", jv!X:X,"2006")</f>
        <v>0</v>
      </c>
      <c r="AB7" s="0" t="n">
        <f aca="false">COUNTIFS(jv!AU:AU,"*"&amp;A7&amp;"*", jv!X:X,"2007")</f>
        <v>1</v>
      </c>
      <c r="AC7" s="0" t="n">
        <f aca="false">COUNTIFS(jv!AU:AU,"*"&amp;A7&amp;"*", jv!X:X,"2008")</f>
        <v>1</v>
      </c>
      <c r="AD7" s="0" t="n">
        <f aca="false">COUNTIFS(jv!AU:AU,"*"&amp;A7&amp;"*", jv!X:X,"2009")</f>
        <v>0</v>
      </c>
      <c r="AE7" s="0" t="n">
        <f aca="false">COUNTIFS(jv!AU:AU,"*"&amp;A7&amp;"*", jv!X:X,"2010")</f>
        <v>3</v>
      </c>
      <c r="AF7" s="0" t="n">
        <f aca="false">COUNTIFS(jv!AU:AU,"*"&amp;A7&amp;"*", jv!X:X,"2011")</f>
        <v>2</v>
      </c>
      <c r="AG7" s="0" t="n">
        <f aca="false">COUNTIFS(jv!AU:AU,"*"&amp;A7&amp;"*", jv!X:X,"2012")</f>
        <v>3</v>
      </c>
      <c r="AH7" s="0" t="n">
        <f aca="false">COUNTIFS(jv!AU:AU,"*"&amp;A7&amp;"*", jv!X:X,"2013")</f>
        <v>0</v>
      </c>
      <c r="AI7" s="0" t="n">
        <f aca="false">COUNTIFS(jv!AU:AU,"*"&amp;A7&amp;"*", jv!X:X,"2014")</f>
        <v>1</v>
      </c>
      <c r="AJ7" s="0" t="n">
        <f aca="false">COUNTIFS(jv!AU:AU,"*"&amp;A7&amp;"*", jv!X:X,"2015")</f>
        <v>1</v>
      </c>
      <c r="AK7" s="0" t="n">
        <f aca="false">COUNTIFS(jv!AU:AU,"*"&amp;A7&amp;"*", jv!X:X,"2016")</f>
        <v>3</v>
      </c>
      <c r="AL7" s="0" t="n">
        <f aca="false">COUNTIFS(jv!AU:AU,"*"&amp;A7&amp;"*", jv!X:X,"2017")</f>
        <v>3</v>
      </c>
      <c r="AM7" s="0" t="n">
        <f aca="false">COUNTIFS(jv!AU:AU,"*"&amp;A7&amp;"*", jv!X:X,"2018")</f>
        <v>1</v>
      </c>
      <c r="AN7" s="0" t="n">
        <f aca="false">COUNTIFS(jv!AU:AU,"*"&amp;A7&amp;"*", jv!X:X,"2019")</f>
        <v>3</v>
      </c>
      <c r="AO7" s="0" t="n">
        <f aca="false">COUNTIFS(jv!AU:AU,"*"&amp;A7&amp;"*", jv!X:X,"2020")</f>
        <v>0</v>
      </c>
      <c r="AP7" s="0" t="n">
        <f aca="false">COUNTIFS(jv!AU:AU,"*"&amp;A7&amp;"*", jv!X:X,"2021")</f>
        <v>4</v>
      </c>
      <c r="AQ7" s="0" t="n">
        <f aca="false">COUNTIFS(jv!AU:AU,"*"&amp;A7&amp;"*", jv!X:X,"2022")</f>
        <v>0</v>
      </c>
      <c r="AR7" s="0" t="n">
        <v>0</v>
      </c>
      <c r="AS7" s="104" t="n">
        <f aca="false">COUNTIFS(jv!AU:AU,"*"&amp;A7&amp;"*")</f>
        <v>30</v>
      </c>
    </row>
    <row r="8" customFormat="false" ht="13.8" hidden="false" customHeight="false" outlineLevel="0" collapsed="false">
      <c r="A8" s="104" t="s">
        <v>5341</v>
      </c>
      <c r="B8" s="0" t="n">
        <f aca="false">COUNTIFS(jv!AU:AU,"*"&amp;A8&amp;"*", jv!X:X,"1981")</f>
        <v>0</v>
      </c>
      <c r="C8" s="0" t="n">
        <f aca="false">COUNTIFS(jv!AU:AU,"*"&amp;A8&amp;"*", jv!X:X,"1982")</f>
        <v>0</v>
      </c>
      <c r="D8" s="0" t="n">
        <f aca="false">COUNTIFS(jv!AU:AU,"*"&amp;A8&amp;"*", jv!X:X,"1983")</f>
        <v>0</v>
      </c>
      <c r="E8" s="0" t="n">
        <f aca="false">COUNTIFS(jv!AU:AU,"*"&amp;A8&amp;"*", jv!X:X,"1984")</f>
        <v>0</v>
      </c>
      <c r="F8" s="0" t="n">
        <f aca="false">COUNTIFS(jv!AU:AU,"*"&amp;A8&amp;"*", jv!X:X,"1985")</f>
        <v>0</v>
      </c>
      <c r="G8" s="0" t="n">
        <f aca="false">COUNTIFS(jv!AU:AU,"*"&amp;A8&amp;"*", jv!X:X,"1986")</f>
        <v>0</v>
      </c>
      <c r="H8" s="0" t="n">
        <f aca="false">COUNTIFS(jv!AU:AU,"*"&amp;A8&amp;"*", jv!X:X,"1987")</f>
        <v>0</v>
      </c>
      <c r="I8" s="0" t="n">
        <f aca="false">COUNTIFS(jv!AU:AU,"*"&amp;A8&amp;"*", jv!X:X,"1988")</f>
        <v>0</v>
      </c>
      <c r="J8" s="0" t="n">
        <f aca="false">COUNTIFS(jv!AU:AU,"*"&amp;A8&amp;"*", jv!X:X,"1989")</f>
        <v>0</v>
      </c>
      <c r="K8" s="0" t="n">
        <f aca="false">COUNTIFS(jv!AU:AU,"*"&amp;A8&amp;"*", jv!X:X,"1990")</f>
        <v>0</v>
      </c>
      <c r="L8" s="0" t="n">
        <f aca="false">COUNTIFS(jv!AU:AU,"*"&amp;A8&amp;"*", jv!X:X,"1991")</f>
        <v>0</v>
      </c>
      <c r="M8" s="0" t="n">
        <f aca="false">COUNTIFS(jv!AU:AU,"*"&amp;A8&amp;"*", jv!X:X,"1992")</f>
        <v>0</v>
      </c>
      <c r="N8" s="0" t="n">
        <f aca="false">COUNTIFS(jv!AU:AU,"*"&amp;A8&amp;"*", jv!X:X,"1993")</f>
        <v>0</v>
      </c>
      <c r="O8" s="0" t="n">
        <f aca="false">COUNTIFS(jv!AU:AU,"*"&amp;A8&amp;"*", jv!X:X,"1994")</f>
        <v>0</v>
      </c>
      <c r="P8" s="0" t="n">
        <f aca="false">COUNTIFS(jv!AU:AU,"*"&amp;A8&amp;"*", jv!X:X,"1995")</f>
        <v>0</v>
      </c>
      <c r="Q8" s="0" t="n">
        <f aca="false">COUNTIFS(jv!AU:AU,"*"&amp;A8&amp;"*", jv!X:X,"1996")</f>
        <v>0</v>
      </c>
      <c r="R8" s="0" t="n">
        <f aca="false">COUNTIFS(jv!AU:AU,"*"&amp;A8&amp;"*", jv!X:X,"1997")</f>
        <v>0</v>
      </c>
      <c r="S8" s="0" t="n">
        <f aca="false">COUNTIFS(jv!AU:AU,"*"&amp;A8&amp;"*", jv!X:X,"1998")</f>
        <v>0</v>
      </c>
      <c r="T8" s="0" t="n">
        <f aca="false">COUNTIFS(jv!AU:AU,"*"&amp;A8&amp;"*", jv!X:X,"1999")</f>
        <v>0</v>
      </c>
      <c r="U8" s="0" t="n">
        <f aca="false">COUNTIFS(jv!AU:AU,"*"&amp;A8&amp;"*", jv!X:X,"2000")</f>
        <v>0</v>
      </c>
      <c r="V8" s="0" t="n">
        <f aca="false">COUNTIFS(jv!AU:AU,"*"&amp;A8&amp;"*", jv!X:X,"2001")</f>
        <v>0</v>
      </c>
      <c r="W8" s="0" t="n">
        <f aca="false">COUNTIFS(jv!AU:AU,"*"&amp;A8&amp;"*", jv!X:X,"2002")</f>
        <v>0</v>
      </c>
      <c r="X8" s="0" t="n">
        <f aca="false">COUNTIFS(jv!AU:AU,"*"&amp;A8&amp;"*", jv!X:X,"2003")</f>
        <v>0</v>
      </c>
      <c r="Y8" s="0" t="n">
        <f aca="false">COUNTIFS(jv!AU:AU,"*"&amp;A8&amp;"*", jv!X:X,"2004")</f>
        <v>0</v>
      </c>
      <c r="Z8" s="0" t="n">
        <f aca="false">COUNTIFS(jv!AU:AU,"*"&amp;A8&amp;"*", jv!X:X,"2005")</f>
        <v>0</v>
      </c>
      <c r="AA8" s="0" t="n">
        <f aca="false">COUNTIFS(jv!AU:AU,"*"&amp;A8&amp;"*", jv!X:X,"2006")</f>
        <v>0</v>
      </c>
      <c r="AB8" s="0" t="n">
        <f aca="false">COUNTIFS(jv!AU:AU,"*"&amp;A8&amp;"*", jv!X:X,"2007")</f>
        <v>0</v>
      </c>
      <c r="AC8" s="0" t="n">
        <f aca="false">COUNTIFS(jv!AU:AU,"*"&amp;A8&amp;"*", jv!X:X,"2008")</f>
        <v>0</v>
      </c>
      <c r="AD8" s="0" t="n">
        <f aca="false">COUNTIFS(jv!AU:AU,"*"&amp;A8&amp;"*", jv!X:X,"2009")</f>
        <v>0</v>
      </c>
      <c r="AE8" s="0" t="n">
        <f aca="false">COUNTIFS(jv!AU:AU,"*"&amp;A8&amp;"*", jv!X:X,"2010")</f>
        <v>0</v>
      </c>
      <c r="AF8" s="0" t="n">
        <f aca="false">COUNTIFS(jv!AU:AU,"*"&amp;A8&amp;"*", jv!X:X,"2011")</f>
        <v>0</v>
      </c>
      <c r="AG8" s="0" t="n">
        <f aca="false">COUNTIFS(jv!AU:AU,"*"&amp;A8&amp;"*", jv!X:X,"2012")</f>
        <v>0</v>
      </c>
      <c r="AH8" s="0" t="n">
        <f aca="false">COUNTIFS(jv!AU:AU,"*"&amp;A8&amp;"*", jv!X:X,"2013")</f>
        <v>0</v>
      </c>
      <c r="AI8" s="0" t="n">
        <f aca="false">COUNTIFS(jv!AU:AU,"*"&amp;A8&amp;"*", jv!X:X,"2014")</f>
        <v>1</v>
      </c>
      <c r="AJ8" s="0" t="n">
        <f aca="false">COUNTIFS(jv!AU:AU,"*"&amp;A8&amp;"*", jv!X:X,"2015")</f>
        <v>0</v>
      </c>
      <c r="AK8" s="0" t="n">
        <f aca="false">COUNTIFS(jv!AU:AU,"*"&amp;A8&amp;"*", jv!X:X,"2016")</f>
        <v>0</v>
      </c>
      <c r="AL8" s="0" t="n">
        <f aca="false">COUNTIFS(jv!AU:AU,"*"&amp;A8&amp;"*", jv!X:X,"2017")</f>
        <v>0</v>
      </c>
      <c r="AM8" s="0" t="n">
        <f aca="false">COUNTIFS(jv!AU:AU,"*"&amp;A8&amp;"*", jv!X:X,"2018")</f>
        <v>0</v>
      </c>
      <c r="AN8" s="0" t="n">
        <f aca="false">COUNTIFS(jv!AU:AU,"*"&amp;A8&amp;"*", jv!X:X,"2019")</f>
        <v>0</v>
      </c>
      <c r="AO8" s="0" t="n">
        <f aca="false">COUNTIFS(jv!AU:AU,"*"&amp;A8&amp;"*", jv!X:X,"2020")</f>
        <v>0</v>
      </c>
      <c r="AP8" s="0" t="n">
        <f aca="false">COUNTIFS(jv!AU:AU,"*"&amp;A8&amp;"*", jv!X:X,"2021")</f>
        <v>0</v>
      </c>
      <c r="AQ8" s="0" t="n">
        <f aca="false">COUNTIFS(jv!AU:AU,"*"&amp;A8&amp;"*", jv!X:X,"2022")</f>
        <v>0</v>
      </c>
      <c r="AR8" s="0" t="n">
        <v>0</v>
      </c>
      <c r="AS8" s="104" t="n">
        <f aca="false">COUNTIFS(jv!AU:AU,"*"&amp;A8&amp;"*")</f>
        <v>1</v>
      </c>
    </row>
    <row r="9" customFormat="false" ht="13.8" hidden="false" customHeight="false" outlineLevel="0" collapsed="false">
      <c r="A9" s="104" t="s">
        <v>6695</v>
      </c>
      <c r="B9" s="0" t="n">
        <f aca="false">COUNTIFS(jv!AU:AU,"*"&amp;A9&amp;"*", jv!X:X,"1981")</f>
        <v>0</v>
      </c>
      <c r="C9" s="0" t="n">
        <f aca="false">COUNTIFS(jv!AU:AU,"*"&amp;A9&amp;"*", jv!X:X,"1982")</f>
        <v>0</v>
      </c>
      <c r="D9" s="0" t="n">
        <f aca="false">COUNTIFS(jv!AU:AU,"*"&amp;A9&amp;"*", jv!X:X,"1983")</f>
        <v>0</v>
      </c>
      <c r="E9" s="0" t="n">
        <f aca="false">COUNTIFS(jv!AU:AU,"*"&amp;A9&amp;"*", jv!X:X,"1984")</f>
        <v>0</v>
      </c>
      <c r="F9" s="0" t="n">
        <f aca="false">COUNTIFS(jv!AU:AU,"*"&amp;A9&amp;"*", jv!X:X,"1985")</f>
        <v>0</v>
      </c>
      <c r="G9" s="0" t="n">
        <f aca="false">COUNTIFS(jv!AU:AU,"*"&amp;A9&amp;"*", jv!X:X,"1986")</f>
        <v>0</v>
      </c>
      <c r="H9" s="0" t="n">
        <f aca="false">COUNTIFS(jv!AU:AU,"*"&amp;A9&amp;"*", jv!X:X,"1987")</f>
        <v>0</v>
      </c>
      <c r="I9" s="0" t="n">
        <f aca="false">COUNTIFS(jv!AU:AU,"*"&amp;A9&amp;"*", jv!X:X,"1988")</f>
        <v>0</v>
      </c>
      <c r="J9" s="0" t="n">
        <f aca="false">COUNTIFS(jv!AU:AU,"*"&amp;A9&amp;"*", jv!X:X,"1989")</f>
        <v>0</v>
      </c>
      <c r="K9" s="0" t="n">
        <f aca="false">COUNTIFS(jv!AU:AU,"*"&amp;A9&amp;"*", jv!X:X,"1990")</f>
        <v>0</v>
      </c>
      <c r="L9" s="0" t="n">
        <f aca="false">COUNTIFS(jv!AU:AU,"*"&amp;A9&amp;"*", jv!X:X,"1991")</f>
        <v>0</v>
      </c>
      <c r="M9" s="0" t="n">
        <f aca="false">COUNTIFS(jv!AU:AU,"*"&amp;A9&amp;"*", jv!X:X,"1992")</f>
        <v>0</v>
      </c>
      <c r="N9" s="0" t="n">
        <f aca="false">COUNTIFS(jv!AU:AU,"*"&amp;A9&amp;"*", jv!X:X,"1993")</f>
        <v>0</v>
      </c>
      <c r="O9" s="0" t="n">
        <f aca="false">COUNTIFS(jv!AU:AU,"*"&amp;A9&amp;"*", jv!X:X,"1994")</f>
        <v>0</v>
      </c>
      <c r="P9" s="0" t="n">
        <f aca="false">COUNTIFS(jv!AU:AU,"*"&amp;A9&amp;"*", jv!X:X,"1995")</f>
        <v>0</v>
      </c>
      <c r="Q9" s="0" t="n">
        <f aca="false">COUNTIFS(jv!AU:AU,"*"&amp;A9&amp;"*", jv!X:X,"1996")</f>
        <v>0</v>
      </c>
      <c r="R9" s="0" t="n">
        <f aca="false">COUNTIFS(jv!AU:AU,"*"&amp;A9&amp;"*", jv!X:X,"1997")</f>
        <v>0</v>
      </c>
      <c r="S9" s="0" t="n">
        <f aca="false">COUNTIFS(jv!AU:AU,"*"&amp;A9&amp;"*", jv!X:X,"1998")</f>
        <v>0</v>
      </c>
      <c r="T9" s="0" t="n">
        <f aca="false">COUNTIFS(jv!AU:AU,"*"&amp;A9&amp;"*", jv!X:X,"1999")</f>
        <v>0</v>
      </c>
      <c r="U9" s="0" t="n">
        <f aca="false">COUNTIFS(jv!AU:AU,"*"&amp;A9&amp;"*", jv!X:X,"2000")</f>
        <v>0</v>
      </c>
      <c r="V9" s="0" t="n">
        <f aca="false">COUNTIFS(jv!AU:AU,"*"&amp;A9&amp;"*", jv!X:X,"2001")</f>
        <v>0</v>
      </c>
      <c r="W9" s="0" t="n">
        <f aca="false">COUNTIFS(jv!AU:AU,"*"&amp;A9&amp;"*", jv!X:X,"2002")</f>
        <v>0</v>
      </c>
      <c r="X9" s="0" t="n">
        <f aca="false">COUNTIFS(jv!AU:AU,"*"&amp;A9&amp;"*", jv!X:X,"2003")</f>
        <v>0</v>
      </c>
      <c r="Y9" s="0" t="n">
        <f aca="false">COUNTIFS(jv!AU:AU,"*"&amp;A9&amp;"*", jv!X:X,"2004")</f>
        <v>0</v>
      </c>
      <c r="Z9" s="0" t="n">
        <f aca="false">COUNTIFS(jv!AU:AU,"*"&amp;A9&amp;"*", jv!X:X,"2005")</f>
        <v>0</v>
      </c>
      <c r="AA9" s="0" t="n">
        <f aca="false">COUNTIFS(jv!AU:AU,"*"&amp;A9&amp;"*", jv!X:X,"2006")</f>
        <v>0</v>
      </c>
      <c r="AB9" s="0" t="n">
        <f aca="false">COUNTIFS(jv!AU:AU,"*"&amp;A9&amp;"*", jv!X:X,"2007")</f>
        <v>0</v>
      </c>
      <c r="AC9" s="0" t="n">
        <f aca="false">COUNTIFS(jv!AU:AU,"*"&amp;A9&amp;"*", jv!X:X,"2008")</f>
        <v>0</v>
      </c>
      <c r="AD9" s="0" t="n">
        <f aca="false">COUNTIFS(jv!AU:AU,"*"&amp;A9&amp;"*", jv!X:X,"2009")</f>
        <v>0</v>
      </c>
      <c r="AE9" s="0" t="n">
        <f aca="false">COUNTIFS(jv!AU:AU,"*"&amp;A9&amp;"*", jv!X:X,"2010")</f>
        <v>0</v>
      </c>
      <c r="AF9" s="0" t="n">
        <f aca="false">COUNTIFS(jv!AU:AU,"*"&amp;A9&amp;"*", jv!X:X,"2011")</f>
        <v>0</v>
      </c>
      <c r="AG9" s="0" t="n">
        <f aca="false">COUNTIFS(jv!AU:AU,"*"&amp;A9&amp;"*", jv!X:X,"2012")</f>
        <v>0</v>
      </c>
      <c r="AH9" s="0" t="n">
        <f aca="false">COUNTIFS(jv!AU:AU,"*"&amp;A9&amp;"*", jv!X:X,"2013")</f>
        <v>0</v>
      </c>
      <c r="AI9" s="0" t="n">
        <f aca="false">COUNTIFS(jv!AU:AU,"*"&amp;A9&amp;"*", jv!X:X,"2014")</f>
        <v>0</v>
      </c>
      <c r="AJ9" s="0" t="n">
        <f aca="false">COUNTIFS(jv!AU:AU,"*"&amp;A9&amp;"*", jv!X:X,"2015")</f>
        <v>0</v>
      </c>
      <c r="AK9" s="0" t="n">
        <f aca="false">COUNTIFS(jv!AU:AU,"*"&amp;A9&amp;"*", jv!X:X,"2016")</f>
        <v>0</v>
      </c>
      <c r="AL9" s="0" t="n">
        <f aca="false">COUNTIFS(jv!AU:AU,"*"&amp;A9&amp;"*", jv!X:X,"2017")</f>
        <v>0</v>
      </c>
      <c r="AM9" s="0" t="n">
        <f aca="false">COUNTIFS(jv!AU:AU,"*"&amp;A9&amp;"*", jv!X:X,"2018")</f>
        <v>0</v>
      </c>
      <c r="AN9" s="0" t="n">
        <f aca="false">COUNTIFS(jv!AU:AU,"*"&amp;A9&amp;"*", jv!X:X,"2019")</f>
        <v>1</v>
      </c>
      <c r="AO9" s="0" t="n">
        <f aca="false">COUNTIFS(jv!AU:AU,"*"&amp;A9&amp;"*", jv!X:X,"2020")</f>
        <v>0</v>
      </c>
      <c r="AP9" s="0" t="n">
        <f aca="false">COUNTIFS(jv!AU:AU,"*"&amp;A9&amp;"*", jv!X:X,"2021")</f>
        <v>0</v>
      </c>
      <c r="AQ9" s="0" t="n">
        <f aca="false">COUNTIFS(jv!AU:AU,"*"&amp;A9&amp;"*", jv!X:X,"2022")</f>
        <v>0</v>
      </c>
      <c r="AR9" s="0" t="n">
        <v>0</v>
      </c>
      <c r="AS9" s="104" t="n">
        <f aca="false">COUNTIFS(jv!AU:AU,"*"&amp;A9&amp;"*")</f>
        <v>1</v>
      </c>
    </row>
    <row r="10" customFormat="false" ht="13.8" hidden="false" customHeight="false" outlineLevel="0" collapsed="false">
      <c r="A10" s="104" t="s">
        <v>1178</v>
      </c>
      <c r="B10" s="0" t="n">
        <f aca="false">COUNTIFS(jv!AU:AU,"*"&amp;A10&amp;"*", jv!X:X,"1981")</f>
        <v>0</v>
      </c>
      <c r="C10" s="0" t="n">
        <f aca="false">COUNTIFS(jv!AU:AU,"*"&amp;A10&amp;"*", jv!X:X,"1982")</f>
        <v>0</v>
      </c>
      <c r="D10" s="0" t="n">
        <f aca="false">COUNTIFS(jv!AU:AU,"*"&amp;A10&amp;"*", jv!X:X,"1983")</f>
        <v>0</v>
      </c>
      <c r="E10" s="0" t="n">
        <f aca="false">COUNTIFS(jv!AU:AU,"*"&amp;A10&amp;"*", jv!X:X,"1984")</f>
        <v>0</v>
      </c>
      <c r="F10" s="0" t="n">
        <f aca="false">COUNTIFS(jv!AU:AU,"*"&amp;A10&amp;"*", jv!X:X,"1985")</f>
        <v>0</v>
      </c>
      <c r="G10" s="0" t="n">
        <f aca="false">COUNTIFS(jv!AU:AU,"*"&amp;A10&amp;"*", jv!X:X,"1986")</f>
        <v>0</v>
      </c>
      <c r="H10" s="0" t="n">
        <f aca="false">COUNTIFS(jv!AU:AU,"*"&amp;A10&amp;"*", jv!X:X,"1987")</f>
        <v>0</v>
      </c>
      <c r="I10" s="0" t="n">
        <f aca="false">COUNTIFS(jv!AU:AU,"*"&amp;A10&amp;"*", jv!X:X,"1988")</f>
        <v>0</v>
      </c>
      <c r="J10" s="0" t="n">
        <f aca="false">COUNTIFS(jv!AU:AU,"*"&amp;A10&amp;"*", jv!X:X,"1989")</f>
        <v>0</v>
      </c>
      <c r="K10" s="0" t="n">
        <f aca="false">COUNTIFS(jv!AU:AU,"*"&amp;A10&amp;"*", jv!X:X,"1990")</f>
        <v>0</v>
      </c>
      <c r="L10" s="0" t="n">
        <f aca="false">COUNTIFS(jv!AU:AU,"*"&amp;A10&amp;"*", jv!X:X,"1991")</f>
        <v>0</v>
      </c>
      <c r="M10" s="0" t="n">
        <f aca="false">COUNTIFS(jv!AU:AU,"*"&amp;A10&amp;"*", jv!X:X,"1992")</f>
        <v>0</v>
      </c>
      <c r="N10" s="0" t="n">
        <f aca="false">COUNTIFS(jv!AU:AU,"*"&amp;A10&amp;"*", jv!X:X,"1993")</f>
        <v>0</v>
      </c>
      <c r="O10" s="0" t="n">
        <f aca="false">COUNTIFS(jv!AU:AU,"*"&amp;A10&amp;"*", jv!X:X,"1994")</f>
        <v>0</v>
      </c>
      <c r="P10" s="0" t="n">
        <f aca="false">COUNTIFS(jv!AU:AU,"*"&amp;A10&amp;"*", jv!X:X,"1995")</f>
        <v>1</v>
      </c>
      <c r="Q10" s="0" t="n">
        <f aca="false">COUNTIFS(jv!AU:AU,"*"&amp;A10&amp;"*", jv!X:X,"1996")</f>
        <v>0</v>
      </c>
      <c r="R10" s="0" t="n">
        <f aca="false">COUNTIFS(jv!AU:AU,"*"&amp;A10&amp;"*", jv!X:X,"1997")</f>
        <v>0</v>
      </c>
      <c r="S10" s="0" t="n">
        <f aca="false">COUNTIFS(jv!AU:AU,"*"&amp;A10&amp;"*", jv!X:X,"1998")</f>
        <v>0</v>
      </c>
      <c r="T10" s="0" t="n">
        <f aca="false">COUNTIFS(jv!AU:AU,"*"&amp;A10&amp;"*", jv!X:X,"1999")</f>
        <v>0</v>
      </c>
      <c r="U10" s="0" t="n">
        <f aca="false">COUNTIFS(jv!AU:AU,"*"&amp;A10&amp;"*", jv!X:X,"2000")</f>
        <v>0</v>
      </c>
      <c r="V10" s="0" t="n">
        <f aca="false">COUNTIFS(jv!AU:AU,"*"&amp;A10&amp;"*", jv!X:X,"2001")</f>
        <v>0</v>
      </c>
      <c r="W10" s="0" t="n">
        <f aca="false">COUNTIFS(jv!AU:AU,"*"&amp;A10&amp;"*", jv!X:X,"2002")</f>
        <v>0</v>
      </c>
      <c r="X10" s="0" t="n">
        <f aca="false">COUNTIFS(jv!AU:AU,"*"&amp;A10&amp;"*", jv!X:X,"2003")</f>
        <v>1</v>
      </c>
      <c r="Y10" s="0" t="n">
        <f aca="false">COUNTIFS(jv!AU:AU,"*"&amp;A10&amp;"*", jv!X:X,"2004")</f>
        <v>0</v>
      </c>
      <c r="Z10" s="0" t="n">
        <f aca="false">COUNTIFS(jv!AU:AU,"*"&amp;A10&amp;"*", jv!X:X,"2005")</f>
        <v>1</v>
      </c>
      <c r="AA10" s="0" t="n">
        <f aca="false">COUNTIFS(jv!AU:AU,"*"&amp;A10&amp;"*", jv!X:X,"2006")</f>
        <v>0</v>
      </c>
      <c r="AB10" s="0" t="n">
        <f aca="false">COUNTIFS(jv!AU:AU,"*"&amp;A10&amp;"*", jv!X:X,"2007")</f>
        <v>1</v>
      </c>
      <c r="AC10" s="0" t="n">
        <f aca="false">COUNTIFS(jv!AU:AU,"*"&amp;A10&amp;"*", jv!X:X,"2008")</f>
        <v>0</v>
      </c>
      <c r="AD10" s="0" t="n">
        <f aca="false">COUNTIFS(jv!AU:AU,"*"&amp;A10&amp;"*", jv!X:X,"2009")</f>
        <v>0</v>
      </c>
      <c r="AE10" s="0" t="n">
        <f aca="false">COUNTIFS(jv!AU:AU,"*"&amp;A10&amp;"*", jv!X:X,"2010")</f>
        <v>0</v>
      </c>
      <c r="AF10" s="0" t="n">
        <f aca="false">COUNTIFS(jv!AU:AU,"*"&amp;A10&amp;"*", jv!X:X,"2011")</f>
        <v>0</v>
      </c>
      <c r="AG10" s="0" t="n">
        <f aca="false">COUNTIFS(jv!AU:AU,"*"&amp;A10&amp;"*", jv!X:X,"2012")</f>
        <v>0</v>
      </c>
      <c r="AH10" s="0" t="n">
        <f aca="false">COUNTIFS(jv!AU:AU,"*"&amp;A10&amp;"*", jv!X:X,"2013")</f>
        <v>0</v>
      </c>
      <c r="AI10" s="0" t="n">
        <f aca="false">COUNTIFS(jv!AU:AU,"*"&amp;A10&amp;"*", jv!X:X,"2014")</f>
        <v>2</v>
      </c>
      <c r="AJ10" s="0" t="n">
        <f aca="false">COUNTIFS(jv!AU:AU,"*"&amp;A10&amp;"*", jv!X:X,"2015")</f>
        <v>1</v>
      </c>
      <c r="AK10" s="0" t="n">
        <f aca="false">COUNTIFS(jv!AU:AU,"*"&amp;A10&amp;"*", jv!X:X,"2016")</f>
        <v>2</v>
      </c>
      <c r="AL10" s="0" t="n">
        <f aca="false">COUNTIFS(jv!AU:AU,"*"&amp;A10&amp;"*", jv!X:X,"2017")</f>
        <v>0</v>
      </c>
      <c r="AM10" s="0" t="n">
        <f aca="false">COUNTIFS(jv!AU:AU,"*"&amp;A10&amp;"*", jv!X:X,"2018")</f>
        <v>0</v>
      </c>
      <c r="AN10" s="0" t="n">
        <f aca="false">COUNTIFS(jv!AU:AU,"*"&amp;A10&amp;"*", jv!X:X,"2019")</f>
        <v>1</v>
      </c>
      <c r="AO10" s="0" t="n">
        <f aca="false">COUNTIFS(jv!AU:AU,"*"&amp;A10&amp;"*", jv!X:X,"2020")</f>
        <v>1</v>
      </c>
      <c r="AP10" s="0" t="n">
        <f aca="false">COUNTIFS(jv!AU:AU,"*"&amp;A10&amp;"*", jv!X:X,"2021")</f>
        <v>0</v>
      </c>
      <c r="AQ10" s="0" t="n">
        <f aca="false">COUNTIFS(jv!AU:AU,"*"&amp;A10&amp;"*", jv!X:X,"2022")</f>
        <v>0</v>
      </c>
      <c r="AR10" s="0" t="n">
        <v>0</v>
      </c>
      <c r="AS10" s="104" t="n">
        <f aca="false">COUNTIFS(jv!AU:AU,"*"&amp;A10&amp;"*")</f>
        <v>11</v>
      </c>
    </row>
    <row r="11" customFormat="false" ht="13.8" hidden="false" customHeight="false" outlineLevel="0" collapsed="false">
      <c r="A11" s="104" t="s">
        <v>434</v>
      </c>
      <c r="B11" s="0" t="n">
        <f aca="false">COUNTIFS(jv!AU:AU,"*"&amp;A11&amp;"*", jv!X:X,"1981")</f>
        <v>0</v>
      </c>
      <c r="C11" s="0" t="n">
        <f aca="false">COUNTIFS(jv!AU:AU,"*"&amp;A11&amp;"*", jv!X:X,"1982")</f>
        <v>0</v>
      </c>
      <c r="D11" s="0" t="n">
        <f aca="false">COUNTIFS(jv!AU:AU,"*"&amp;A11&amp;"*", jv!X:X,"1983")</f>
        <v>0</v>
      </c>
      <c r="E11" s="0" t="n">
        <f aca="false">COUNTIFS(jv!AU:AU,"*"&amp;A11&amp;"*", jv!X:X,"1984")</f>
        <v>0</v>
      </c>
      <c r="F11" s="0" t="n">
        <f aca="false">COUNTIFS(jv!AU:AU,"*"&amp;A11&amp;"*", jv!X:X,"1985")</f>
        <v>0</v>
      </c>
      <c r="G11" s="0" t="n">
        <f aca="false">COUNTIFS(jv!AU:AU,"*"&amp;A11&amp;"*", jv!X:X,"1986")</f>
        <v>0</v>
      </c>
      <c r="H11" s="0" t="n">
        <f aca="false">COUNTIFS(jv!AU:AU,"*"&amp;A11&amp;"*", jv!X:X,"1987")</f>
        <v>0</v>
      </c>
      <c r="I11" s="0" t="n">
        <f aca="false">COUNTIFS(jv!AU:AU,"*"&amp;A11&amp;"*", jv!X:X,"1988")</f>
        <v>0</v>
      </c>
      <c r="J11" s="0" t="n">
        <f aca="false">COUNTIFS(jv!AU:AU,"*"&amp;A11&amp;"*", jv!X:X,"1989")</f>
        <v>2</v>
      </c>
      <c r="K11" s="0" t="n">
        <f aca="false">COUNTIFS(jv!AU:AU,"*"&amp;A11&amp;"*", jv!X:X,"1990")</f>
        <v>2</v>
      </c>
      <c r="L11" s="0" t="n">
        <f aca="false">COUNTIFS(jv!AU:AU,"*"&amp;A11&amp;"*", jv!X:X,"1991")</f>
        <v>5</v>
      </c>
      <c r="M11" s="0" t="n">
        <f aca="false">COUNTIFS(jv!AU:AU,"*"&amp;A11&amp;"*", jv!X:X,"1992")</f>
        <v>7</v>
      </c>
      <c r="N11" s="0" t="n">
        <f aca="false">COUNTIFS(jv!AU:AU,"*"&amp;A11&amp;"*", jv!X:X,"1993")</f>
        <v>8</v>
      </c>
      <c r="O11" s="0" t="n">
        <f aca="false">COUNTIFS(jv!AU:AU,"*"&amp;A11&amp;"*", jv!X:X,"1994")</f>
        <v>8</v>
      </c>
      <c r="P11" s="0" t="n">
        <f aca="false">COUNTIFS(jv!AU:AU,"*"&amp;A11&amp;"*", jv!X:X,"1995")</f>
        <v>5</v>
      </c>
      <c r="Q11" s="0" t="n">
        <f aca="false">COUNTIFS(jv!AU:AU,"*"&amp;A11&amp;"*", jv!X:X,"1996")</f>
        <v>3</v>
      </c>
      <c r="R11" s="0" t="n">
        <f aca="false">COUNTIFS(jv!AU:AU,"*"&amp;A11&amp;"*", jv!X:X,"1997")</f>
        <v>5</v>
      </c>
      <c r="S11" s="0" t="n">
        <f aca="false">COUNTIFS(jv!AU:AU,"*"&amp;A11&amp;"*", jv!X:X,"1998")</f>
        <v>2</v>
      </c>
      <c r="T11" s="0" t="n">
        <f aca="false">COUNTIFS(jv!AU:AU,"*"&amp;A11&amp;"*", jv!X:X,"1999")</f>
        <v>2</v>
      </c>
      <c r="U11" s="0" t="n">
        <f aca="false">COUNTIFS(jv!AU:AU,"*"&amp;A11&amp;"*", jv!X:X,"2000")</f>
        <v>1</v>
      </c>
      <c r="V11" s="0" t="n">
        <f aca="false">COUNTIFS(jv!AU:AU,"*"&amp;A11&amp;"*", jv!X:X,"2001")</f>
        <v>1</v>
      </c>
      <c r="W11" s="0" t="n">
        <f aca="false">COUNTIFS(jv!AU:AU,"*"&amp;A11&amp;"*", jv!X:X,"2002")</f>
        <v>2</v>
      </c>
      <c r="X11" s="0" t="n">
        <f aca="false">COUNTIFS(jv!AU:AU,"*"&amp;A11&amp;"*", jv!X:X,"2003")</f>
        <v>3</v>
      </c>
      <c r="Y11" s="0" t="n">
        <f aca="false">COUNTIFS(jv!AU:AU,"*"&amp;A11&amp;"*", jv!X:X,"2004")</f>
        <v>2</v>
      </c>
      <c r="Z11" s="0" t="n">
        <f aca="false">COUNTIFS(jv!AU:AU,"*"&amp;A11&amp;"*", jv!X:X,"2005")</f>
        <v>4</v>
      </c>
      <c r="AA11" s="0" t="n">
        <f aca="false">COUNTIFS(jv!AU:AU,"*"&amp;A11&amp;"*", jv!X:X,"2006")</f>
        <v>2</v>
      </c>
      <c r="AB11" s="0" t="n">
        <f aca="false">COUNTIFS(jv!AU:AU,"*"&amp;A11&amp;"*", jv!X:X,"2007")</f>
        <v>3</v>
      </c>
      <c r="AC11" s="0" t="n">
        <f aca="false">COUNTIFS(jv!AU:AU,"*"&amp;A11&amp;"*", jv!X:X,"2008")</f>
        <v>4</v>
      </c>
      <c r="AD11" s="0" t="n">
        <f aca="false">COUNTIFS(jv!AU:AU,"*"&amp;A11&amp;"*", jv!X:X,"2009")</f>
        <v>6</v>
      </c>
      <c r="AE11" s="0" t="n">
        <f aca="false">COUNTIFS(jv!AU:AU,"*"&amp;A11&amp;"*", jv!X:X,"2010")</f>
        <v>0</v>
      </c>
      <c r="AF11" s="0" t="n">
        <f aca="false">COUNTIFS(jv!AU:AU,"*"&amp;A11&amp;"*", jv!X:X,"2011")</f>
        <v>5</v>
      </c>
      <c r="AG11" s="0" t="n">
        <f aca="false">COUNTIFS(jv!AU:AU,"*"&amp;A11&amp;"*", jv!X:X,"2012")</f>
        <v>0</v>
      </c>
      <c r="AH11" s="0" t="n">
        <f aca="false">COUNTIFS(jv!AU:AU,"*"&amp;A11&amp;"*", jv!X:X,"2013")</f>
        <v>0</v>
      </c>
      <c r="AI11" s="0" t="n">
        <f aca="false">COUNTIFS(jv!AU:AU,"*"&amp;A11&amp;"*", jv!X:X,"2014")</f>
        <v>2</v>
      </c>
      <c r="AJ11" s="0" t="n">
        <f aca="false">COUNTIFS(jv!AU:AU,"*"&amp;A11&amp;"*", jv!X:X,"2015")</f>
        <v>2</v>
      </c>
      <c r="AK11" s="0" t="n">
        <f aca="false">COUNTIFS(jv!AU:AU,"*"&amp;A11&amp;"*", jv!X:X,"2016")</f>
        <v>2</v>
      </c>
      <c r="AL11" s="0" t="n">
        <f aca="false">COUNTIFS(jv!AU:AU,"*"&amp;A11&amp;"*", jv!X:X,"2017")</f>
        <v>6</v>
      </c>
      <c r="AM11" s="0" t="n">
        <f aca="false">COUNTIFS(jv!AU:AU,"*"&amp;A11&amp;"*", jv!X:X,"2018")</f>
        <v>8</v>
      </c>
      <c r="AN11" s="0" t="n">
        <f aca="false">COUNTIFS(jv!AU:AU,"*"&amp;A11&amp;"*", jv!X:X,"2019")</f>
        <v>8</v>
      </c>
      <c r="AO11" s="0" t="n">
        <f aca="false">COUNTIFS(jv!AU:AU,"*"&amp;A11&amp;"*", jv!X:X,"2020")</f>
        <v>5</v>
      </c>
      <c r="AP11" s="0" t="n">
        <f aca="false">COUNTIFS(jv!AU:AU,"*"&amp;A11&amp;"*", jv!X:X,"2021")</f>
        <v>7</v>
      </c>
      <c r="AQ11" s="0" t="n">
        <f aca="false">COUNTIFS(jv!AU:AU,"*"&amp;A11&amp;"*", jv!X:X,"2022")</f>
        <v>7</v>
      </c>
      <c r="AR11" s="0" t="n">
        <v>0</v>
      </c>
      <c r="AS11" s="104" t="n">
        <f aca="false">COUNTIFS(jv!AU:AU,"*"&amp;A11&amp;"*")</f>
        <v>130</v>
      </c>
    </row>
    <row r="12" customFormat="false" ht="13.8" hidden="false" customHeight="false" outlineLevel="0" collapsed="false">
      <c r="A12" s="104" t="s">
        <v>470</v>
      </c>
      <c r="B12" s="0" t="n">
        <f aca="false">COUNTIFS(jv!AU:AU,"*"&amp;A12&amp;"*", jv!X:X,"1981")</f>
        <v>0</v>
      </c>
      <c r="C12" s="0" t="n">
        <f aca="false">COUNTIFS(jv!AU:AU,"*"&amp;A12&amp;"*", jv!X:X,"1982")</f>
        <v>0</v>
      </c>
      <c r="D12" s="0" t="n">
        <f aca="false">COUNTIFS(jv!AU:AU,"*"&amp;A12&amp;"*", jv!X:X,"1983")</f>
        <v>0</v>
      </c>
      <c r="E12" s="0" t="n">
        <f aca="false">COUNTIFS(jv!AU:AU,"*"&amp;A12&amp;"*", jv!X:X,"1984")</f>
        <v>0</v>
      </c>
      <c r="F12" s="0" t="n">
        <f aca="false">COUNTIFS(jv!AU:AU,"*"&amp;A12&amp;"*", jv!X:X,"1985")</f>
        <v>0</v>
      </c>
      <c r="G12" s="0" t="n">
        <f aca="false">COUNTIFS(jv!AU:AU,"*"&amp;A12&amp;"*", jv!X:X,"1986")</f>
        <v>0</v>
      </c>
      <c r="H12" s="0" t="n">
        <f aca="false">COUNTIFS(jv!AU:AU,"*"&amp;A12&amp;"*", jv!X:X,"1987")</f>
        <v>0</v>
      </c>
      <c r="I12" s="0" t="n">
        <f aca="false">COUNTIFS(jv!AU:AU,"*"&amp;A12&amp;"*", jv!X:X,"1988")</f>
        <v>0</v>
      </c>
      <c r="J12" s="0" t="n">
        <f aca="false">COUNTIFS(jv!AU:AU,"*"&amp;A12&amp;"*", jv!X:X,"1989")</f>
        <v>0</v>
      </c>
      <c r="K12" s="0" t="n">
        <f aca="false">COUNTIFS(jv!AU:AU,"*"&amp;A12&amp;"*", jv!X:X,"1990")</f>
        <v>0</v>
      </c>
      <c r="L12" s="0" t="n">
        <f aca="false">COUNTIFS(jv!AU:AU,"*"&amp;A12&amp;"*", jv!X:X,"1991")</f>
        <v>1</v>
      </c>
      <c r="M12" s="0" t="n">
        <f aca="false">COUNTIFS(jv!AU:AU,"*"&amp;A12&amp;"*", jv!X:X,"1992")</f>
        <v>2</v>
      </c>
      <c r="N12" s="0" t="n">
        <f aca="false">COUNTIFS(jv!AU:AU,"*"&amp;A12&amp;"*", jv!X:X,"1993")</f>
        <v>1</v>
      </c>
      <c r="O12" s="0" t="n">
        <f aca="false">COUNTIFS(jv!AU:AU,"*"&amp;A12&amp;"*", jv!X:X,"1994")</f>
        <v>1</v>
      </c>
      <c r="P12" s="0" t="n">
        <f aca="false">COUNTIFS(jv!AU:AU,"*"&amp;A12&amp;"*", jv!X:X,"1995")</f>
        <v>2</v>
      </c>
      <c r="Q12" s="0" t="n">
        <f aca="false">COUNTIFS(jv!AU:AU,"*"&amp;A12&amp;"*", jv!X:X,"1996")</f>
        <v>0</v>
      </c>
      <c r="R12" s="0" t="n">
        <f aca="false">COUNTIFS(jv!AU:AU,"*"&amp;A12&amp;"*", jv!X:X,"1997")</f>
        <v>3</v>
      </c>
      <c r="S12" s="0" t="n">
        <f aca="false">COUNTIFS(jv!AU:AU,"*"&amp;A12&amp;"*", jv!X:X,"1998")</f>
        <v>3</v>
      </c>
      <c r="T12" s="0" t="n">
        <f aca="false">COUNTIFS(jv!AU:AU,"*"&amp;A12&amp;"*", jv!X:X,"1999")</f>
        <v>3</v>
      </c>
      <c r="U12" s="0" t="n">
        <f aca="false">COUNTIFS(jv!AU:AU,"*"&amp;A12&amp;"*", jv!X:X,"2000")</f>
        <v>5</v>
      </c>
      <c r="V12" s="0" t="n">
        <f aca="false">COUNTIFS(jv!AU:AU,"*"&amp;A12&amp;"*", jv!X:X,"2001")</f>
        <v>3</v>
      </c>
      <c r="W12" s="0" t="n">
        <f aca="false">COUNTIFS(jv!AU:AU,"*"&amp;A12&amp;"*", jv!X:X,"2002")</f>
        <v>2</v>
      </c>
      <c r="X12" s="0" t="n">
        <f aca="false">COUNTIFS(jv!AU:AU,"*"&amp;A12&amp;"*", jv!X:X,"2003")</f>
        <v>1</v>
      </c>
      <c r="Y12" s="0" t="n">
        <f aca="false">COUNTIFS(jv!AU:AU,"*"&amp;A12&amp;"*", jv!X:X,"2004")</f>
        <v>2</v>
      </c>
      <c r="Z12" s="0" t="n">
        <f aca="false">COUNTIFS(jv!AU:AU,"*"&amp;A12&amp;"*", jv!X:X,"2005")</f>
        <v>3</v>
      </c>
      <c r="AA12" s="0" t="n">
        <f aca="false">COUNTIFS(jv!AU:AU,"*"&amp;A12&amp;"*", jv!X:X,"2006")</f>
        <v>2</v>
      </c>
      <c r="AB12" s="0" t="n">
        <f aca="false">COUNTIFS(jv!AU:AU,"*"&amp;A12&amp;"*", jv!X:X,"2007")</f>
        <v>4</v>
      </c>
      <c r="AC12" s="0" t="n">
        <f aca="false">COUNTIFS(jv!AU:AU,"*"&amp;A12&amp;"*", jv!X:X,"2008")</f>
        <v>2</v>
      </c>
      <c r="AD12" s="0" t="n">
        <f aca="false">COUNTIFS(jv!AU:AU,"*"&amp;A12&amp;"*", jv!X:X,"2009")</f>
        <v>5</v>
      </c>
      <c r="AE12" s="0" t="n">
        <f aca="false">COUNTIFS(jv!AU:AU,"*"&amp;A12&amp;"*", jv!X:X,"2010")</f>
        <v>7</v>
      </c>
      <c r="AF12" s="0" t="n">
        <f aca="false">COUNTIFS(jv!AU:AU,"*"&amp;A12&amp;"*", jv!X:X,"2011")</f>
        <v>5</v>
      </c>
      <c r="AG12" s="0" t="n">
        <f aca="false">COUNTIFS(jv!AU:AU,"*"&amp;A12&amp;"*", jv!X:X,"2012")</f>
        <v>5</v>
      </c>
      <c r="AH12" s="0" t="n">
        <f aca="false">COUNTIFS(jv!AU:AU,"*"&amp;A12&amp;"*", jv!X:X,"2013")</f>
        <v>5</v>
      </c>
      <c r="AI12" s="0" t="n">
        <f aca="false">COUNTIFS(jv!AU:AU,"*"&amp;A12&amp;"*", jv!X:X,"2014")</f>
        <v>3</v>
      </c>
      <c r="AJ12" s="0" t="n">
        <f aca="false">COUNTIFS(jv!AU:AU,"*"&amp;A12&amp;"*", jv!X:X,"2015")</f>
        <v>6</v>
      </c>
      <c r="AK12" s="0" t="n">
        <f aca="false">COUNTIFS(jv!AU:AU,"*"&amp;A12&amp;"*", jv!X:X,"2016")</f>
        <v>16</v>
      </c>
      <c r="AL12" s="0" t="n">
        <f aca="false">COUNTIFS(jv!AU:AU,"*"&amp;A12&amp;"*", jv!X:X,"2017")</f>
        <v>16</v>
      </c>
      <c r="AM12" s="0" t="n">
        <f aca="false">COUNTIFS(jv!AU:AU,"*"&amp;A12&amp;"*", jv!X:X,"2018")</f>
        <v>12</v>
      </c>
      <c r="AN12" s="0" t="n">
        <f aca="false">COUNTIFS(jv!AU:AU,"*"&amp;A12&amp;"*", jv!X:X,"2019")</f>
        <v>11</v>
      </c>
      <c r="AO12" s="0" t="n">
        <f aca="false">COUNTIFS(jv!AU:AU,"*"&amp;A12&amp;"*", jv!X:X,"2020")</f>
        <v>9</v>
      </c>
      <c r="AP12" s="0" t="n">
        <f aca="false">COUNTIFS(jv!AU:AU,"*"&amp;A12&amp;"*", jv!X:X,"2021")</f>
        <v>17</v>
      </c>
      <c r="AQ12" s="0" t="n">
        <f aca="false">COUNTIFS(jv!AU:AU,"*"&amp;A12&amp;"*", jv!X:X,"2022")</f>
        <v>9</v>
      </c>
      <c r="AR12" s="0" t="n">
        <v>0</v>
      </c>
      <c r="AS12" s="104" t="n">
        <f aca="false">COUNTIFS(jv!AU:AU,"*"&amp;A12&amp;"*")</f>
        <v>166</v>
      </c>
    </row>
    <row r="13" customFormat="false" ht="13.8" hidden="false" customHeight="false" outlineLevel="0" collapsed="false">
      <c r="A13" s="104" t="s">
        <v>2727</v>
      </c>
      <c r="B13" s="0" t="n">
        <f aca="false">COUNTIFS(jv!AU:AU,"*"&amp;A13&amp;"*", jv!X:X,"1981")</f>
        <v>0</v>
      </c>
      <c r="C13" s="0" t="n">
        <f aca="false">COUNTIFS(jv!AU:AU,"*"&amp;A13&amp;"*", jv!X:X,"1982")</f>
        <v>0</v>
      </c>
      <c r="D13" s="0" t="n">
        <f aca="false">COUNTIFS(jv!AU:AU,"*"&amp;A13&amp;"*", jv!X:X,"1983")</f>
        <v>0</v>
      </c>
      <c r="E13" s="0" t="n">
        <f aca="false">COUNTIFS(jv!AU:AU,"*"&amp;A13&amp;"*", jv!X:X,"1984")</f>
        <v>0</v>
      </c>
      <c r="F13" s="0" t="n">
        <f aca="false">COUNTIFS(jv!AU:AU,"*"&amp;A13&amp;"*", jv!X:X,"1985")</f>
        <v>0</v>
      </c>
      <c r="G13" s="0" t="n">
        <f aca="false">COUNTIFS(jv!AU:AU,"*"&amp;A13&amp;"*", jv!X:X,"1986")</f>
        <v>0</v>
      </c>
      <c r="H13" s="0" t="n">
        <f aca="false">COUNTIFS(jv!AU:AU,"*"&amp;A13&amp;"*", jv!X:X,"1987")</f>
        <v>0</v>
      </c>
      <c r="I13" s="0" t="n">
        <f aca="false">COUNTIFS(jv!AU:AU,"*"&amp;A13&amp;"*", jv!X:X,"1988")</f>
        <v>0</v>
      </c>
      <c r="J13" s="0" t="n">
        <f aca="false">COUNTIFS(jv!AU:AU,"*"&amp;A13&amp;"*", jv!X:X,"1989")</f>
        <v>0</v>
      </c>
      <c r="K13" s="0" t="n">
        <f aca="false">COUNTIFS(jv!AU:AU,"*"&amp;A13&amp;"*", jv!X:X,"1990")</f>
        <v>0</v>
      </c>
      <c r="L13" s="0" t="n">
        <f aca="false">COUNTIFS(jv!AU:AU,"*"&amp;A13&amp;"*", jv!X:X,"1991")</f>
        <v>0</v>
      </c>
      <c r="M13" s="0" t="n">
        <f aca="false">COUNTIFS(jv!AU:AU,"*"&amp;A13&amp;"*", jv!X:X,"1992")</f>
        <v>1</v>
      </c>
      <c r="N13" s="0" t="n">
        <f aca="false">COUNTIFS(jv!AU:AU,"*"&amp;A13&amp;"*", jv!X:X,"1993")</f>
        <v>0</v>
      </c>
      <c r="O13" s="0" t="n">
        <f aca="false">COUNTIFS(jv!AU:AU,"*"&amp;A13&amp;"*", jv!X:X,"1994")</f>
        <v>0</v>
      </c>
      <c r="P13" s="0" t="n">
        <f aca="false">COUNTIFS(jv!AU:AU,"*"&amp;A13&amp;"*", jv!X:X,"1995")</f>
        <v>0</v>
      </c>
      <c r="Q13" s="0" t="n">
        <f aca="false">COUNTIFS(jv!AU:AU,"*"&amp;A13&amp;"*", jv!X:X,"1996")</f>
        <v>0</v>
      </c>
      <c r="R13" s="0" t="n">
        <f aca="false">COUNTIFS(jv!AU:AU,"*"&amp;A13&amp;"*", jv!X:X,"1997")</f>
        <v>2</v>
      </c>
      <c r="S13" s="0" t="n">
        <f aca="false">COUNTIFS(jv!AU:AU,"*"&amp;A13&amp;"*", jv!X:X,"1998")</f>
        <v>2</v>
      </c>
      <c r="T13" s="0" t="n">
        <f aca="false">COUNTIFS(jv!AU:AU,"*"&amp;A13&amp;"*", jv!X:X,"1999")</f>
        <v>1</v>
      </c>
      <c r="U13" s="0" t="n">
        <f aca="false">COUNTIFS(jv!AU:AU,"*"&amp;A13&amp;"*", jv!X:X,"2000")</f>
        <v>1</v>
      </c>
      <c r="V13" s="0" t="n">
        <f aca="false">COUNTIFS(jv!AU:AU,"*"&amp;A13&amp;"*", jv!X:X,"2001")</f>
        <v>0</v>
      </c>
      <c r="W13" s="0" t="n">
        <f aca="false">COUNTIFS(jv!AU:AU,"*"&amp;A13&amp;"*", jv!X:X,"2002")</f>
        <v>1</v>
      </c>
      <c r="X13" s="0" t="n">
        <f aca="false">COUNTIFS(jv!AU:AU,"*"&amp;A13&amp;"*", jv!X:X,"2003")</f>
        <v>0</v>
      </c>
      <c r="Y13" s="0" t="n">
        <f aca="false">COUNTIFS(jv!AU:AU,"*"&amp;A13&amp;"*", jv!X:X,"2004")</f>
        <v>2</v>
      </c>
      <c r="Z13" s="0" t="n">
        <f aca="false">COUNTIFS(jv!AU:AU,"*"&amp;A13&amp;"*", jv!X:X,"2005")</f>
        <v>1</v>
      </c>
      <c r="AA13" s="0" t="n">
        <f aca="false">COUNTIFS(jv!AU:AU,"*"&amp;A13&amp;"*", jv!X:X,"2006")</f>
        <v>0</v>
      </c>
      <c r="AB13" s="0" t="n">
        <f aca="false">COUNTIFS(jv!AU:AU,"*"&amp;A13&amp;"*", jv!X:X,"2007")</f>
        <v>0</v>
      </c>
      <c r="AC13" s="0" t="n">
        <f aca="false">COUNTIFS(jv!AU:AU,"*"&amp;A13&amp;"*", jv!X:X,"2008")</f>
        <v>2</v>
      </c>
      <c r="AD13" s="0" t="n">
        <f aca="false">COUNTIFS(jv!AU:AU,"*"&amp;A13&amp;"*", jv!X:X,"2009")</f>
        <v>1</v>
      </c>
      <c r="AE13" s="0" t="n">
        <f aca="false">COUNTIFS(jv!AU:AU,"*"&amp;A13&amp;"*", jv!X:X,"2010")</f>
        <v>2</v>
      </c>
      <c r="AF13" s="0" t="n">
        <f aca="false">COUNTIFS(jv!AU:AU,"*"&amp;A13&amp;"*", jv!X:X,"2011")</f>
        <v>1</v>
      </c>
      <c r="AG13" s="0" t="n">
        <f aca="false">COUNTIFS(jv!AU:AU,"*"&amp;A13&amp;"*", jv!X:X,"2012")</f>
        <v>3</v>
      </c>
      <c r="AH13" s="0" t="n">
        <f aca="false">COUNTIFS(jv!AU:AU,"*"&amp;A13&amp;"*", jv!X:X,"2013")</f>
        <v>6</v>
      </c>
      <c r="AI13" s="0" t="n">
        <f aca="false">COUNTIFS(jv!AU:AU,"*"&amp;A13&amp;"*", jv!X:X,"2014")</f>
        <v>5</v>
      </c>
      <c r="AJ13" s="0" t="n">
        <f aca="false">COUNTIFS(jv!AU:AU,"*"&amp;A13&amp;"*", jv!X:X,"2015")</f>
        <v>5</v>
      </c>
      <c r="AK13" s="0" t="n">
        <f aca="false">COUNTIFS(jv!AU:AU,"*"&amp;A13&amp;"*", jv!X:X,"2016")</f>
        <v>9</v>
      </c>
      <c r="AL13" s="0" t="n">
        <f aca="false">COUNTIFS(jv!AU:AU,"*"&amp;A13&amp;"*", jv!X:X,"2017")</f>
        <v>6</v>
      </c>
      <c r="AM13" s="0" t="n">
        <f aca="false">COUNTIFS(jv!AU:AU,"*"&amp;A13&amp;"*", jv!X:X,"2018")</f>
        <v>5</v>
      </c>
      <c r="AN13" s="0" t="n">
        <f aca="false">COUNTIFS(jv!AU:AU,"*"&amp;A13&amp;"*", jv!X:X,"2019")</f>
        <v>6</v>
      </c>
      <c r="AO13" s="0" t="n">
        <f aca="false">COUNTIFS(jv!AU:AU,"*"&amp;A13&amp;"*", jv!X:X,"2020")</f>
        <v>8</v>
      </c>
      <c r="AP13" s="0" t="n">
        <f aca="false">COUNTIFS(jv!AU:AU,"*"&amp;A13&amp;"*", jv!X:X,"2021")</f>
        <v>7</v>
      </c>
      <c r="AQ13" s="0" t="n">
        <f aca="false">COUNTIFS(jv!AU:AU,"*"&amp;A13&amp;"*", jv!X:X,"2022")</f>
        <v>0</v>
      </c>
      <c r="AR13" s="0" t="n">
        <v>0</v>
      </c>
      <c r="AS13" s="104" t="n">
        <f aca="false">COUNTIFS(jv!AU:AU,"*"&amp;A13&amp;"*")</f>
        <v>77</v>
      </c>
    </row>
    <row r="14" customFormat="false" ht="13.8" hidden="false" customHeight="false" outlineLevel="0" collapsed="false">
      <c r="A14" s="104" t="s">
        <v>22207</v>
      </c>
      <c r="B14" s="0" t="n">
        <f aca="false">COUNTIFS(jv!AU:AU,"*"&amp;A14&amp;"*", jv!X:X,"1981")</f>
        <v>0</v>
      </c>
      <c r="C14" s="0" t="n">
        <f aca="false">COUNTIFS(jv!AU:AU,"*"&amp;A14&amp;"*", jv!X:X,"1982")</f>
        <v>0</v>
      </c>
      <c r="D14" s="0" t="n">
        <f aca="false">COUNTIFS(jv!AU:AU,"*"&amp;A14&amp;"*", jv!X:X,"1983")</f>
        <v>0</v>
      </c>
      <c r="E14" s="0" t="n">
        <f aca="false">COUNTIFS(jv!AU:AU,"*"&amp;A14&amp;"*", jv!X:X,"1984")</f>
        <v>0</v>
      </c>
      <c r="F14" s="0" t="n">
        <f aca="false">COUNTIFS(jv!AU:AU,"*"&amp;A14&amp;"*", jv!X:X,"1985")</f>
        <v>0</v>
      </c>
      <c r="G14" s="0" t="n">
        <f aca="false">COUNTIFS(jv!AU:AU,"*"&amp;A14&amp;"*", jv!X:X,"1986")</f>
        <v>0</v>
      </c>
      <c r="H14" s="0" t="n">
        <f aca="false">COUNTIFS(jv!AU:AU,"*"&amp;A14&amp;"*", jv!X:X,"1987")</f>
        <v>0</v>
      </c>
      <c r="I14" s="0" t="n">
        <f aca="false">COUNTIFS(jv!AU:AU,"*"&amp;A14&amp;"*", jv!X:X,"1988")</f>
        <v>0</v>
      </c>
      <c r="J14" s="0" t="n">
        <f aca="false">COUNTIFS(jv!AU:AU,"*"&amp;A14&amp;"*", jv!X:X,"1989")</f>
        <v>0</v>
      </c>
      <c r="K14" s="0" t="n">
        <f aca="false">COUNTIFS(jv!AU:AU,"*"&amp;A14&amp;"*", jv!X:X,"1990")</f>
        <v>0</v>
      </c>
      <c r="L14" s="0" t="n">
        <f aca="false">COUNTIFS(jv!AU:AU,"*"&amp;A14&amp;"*", jv!X:X,"1991")</f>
        <v>0</v>
      </c>
      <c r="M14" s="0" t="n">
        <f aca="false">COUNTIFS(jv!AU:AU,"*"&amp;A14&amp;"*", jv!X:X,"1992")</f>
        <v>0</v>
      </c>
      <c r="N14" s="0" t="n">
        <f aca="false">COUNTIFS(jv!AU:AU,"*"&amp;A14&amp;"*", jv!X:X,"1993")</f>
        <v>0</v>
      </c>
      <c r="O14" s="0" t="n">
        <f aca="false">COUNTIFS(jv!AU:AU,"*"&amp;A14&amp;"*", jv!X:X,"1994")</f>
        <v>0</v>
      </c>
      <c r="P14" s="0" t="n">
        <f aca="false">COUNTIFS(jv!AU:AU,"*"&amp;A14&amp;"*", jv!X:X,"1995")</f>
        <v>0</v>
      </c>
      <c r="Q14" s="0" t="n">
        <f aca="false">COUNTIFS(jv!AU:AU,"*"&amp;A14&amp;"*", jv!X:X,"1996")</f>
        <v>0</v>
      </c>
      <c r="R14" s="0" t="n">
        <f aca="false">COUNTIFS(jv!AU:AU,"*"&amp;A14&amp;"*", jv!X:X,"1997")</f>
        <v>0</v>
      </c>
      <c r="S14" s="0" t="n">
        <f aca="false">COUNTIFS(jv!AU:AU,"*"&amp;A14&amp;"*", jv!X:X,"1998")</f>
        <v>0</v>
      </c>
      <c r="T14" s="0" t="n">
        <f aca="false">COUNTIFS(jv!AU:AU,"*"&amp;A14&amp;"*", jv!X:X,"1999")</f>
        <v>0</v>
      </c>
      <c r="U14" s="0" t="n">
        <f aca="false">COUNTIFS(jv!AU:AU,"*"&amp;A14&amp;"*", jv!X:X,"2000")</f>
        <v>0</v>
      </c>
      <c r="V14" s="0" t="n">
        <f aca="false">COUNTIFS(jv!AU:AU,"*"&amp;A14&amp;"*", jv!X:X,"2001")</f>
        <v>0</v>
      </c>
      <c r="W14" s="0" t="n">
        <f aca="false">COUNTIFS(jv!AU:AU,"*"&amp;A14&amp;"*", jv!X:X,"2002")</f>
        <v>0</v>
      </c>
      <c r="X14" s="0" t="n">
        <f aca="false">COUNTIFS(jv!AU:AU,"*"&amp;A14&amp;"*", jv!X:X,"2003")</f>
        <v>0</v>
      </c>
      <c r="Y14" s="0" t="n">
        <f aca="false">COUNTIFS(jv!AU:AU,"*"&amp;A14&amp;"*", jv!X:X,"2004")</f>
        <v>0</v>
      </c>
      <c r="Z14" s="0" t="n">
        <f aca="false">COUNTIFS(jv!AU:AU,"*"&amp;A14&amp;"*", jv!X:X,"2005")</f>
        <v>0</v>
      </c>
      <c r="AA14" s="0" t="n">
        <f aca="false">COUNTIFS(jv!AU:AU,"*"&amp;A14&amp;"*", jv!X:X,"2006")</f>
        <v>0</v>
      </c>
      <c r="AB14" s="0" t="n">
        <f aca="false">COUNTIFS(jv!AU:AU,"*"&amp;A14&amp;"*", jv!X:X,"2007")</f>
        <v>0</v>
      </c>
      <c r="AC14" s="0" t="n">
        <f aca="false">COUNTIFS(jv!AU:AU,"*"&amp;A14&amp;"*", jv!X:X,"2008")</f>
        <v>0</v>
      </c>
      <c r="AD14" s="0" t="n">
        <f aca="false">COUNTIFS(jv!AU:AU,"*"&amp;A14&amp;"*", jv!X:X,"2009")</f>
        <v>1</v>
      </c>
      <c r="AE14" s="0" t="n">
        <f aca="false">COUNTIFS(jv!AU:AU,"*"&amp;A14&amp;"*", jv!X:X,"2010")</f>
        <v>0</v>
      </c>
      <c r="AF14" s="0" t="n">
        <f aca="false">COUNTIFS(jv!AU:AU,"*"&amp;A14&amp;"*", jv!X:X,"2011")</f>
        <v>0</v>
      </c>
      <c r="AG14" s="0" t="n">
        <f aca="false">COUNTIFS(jv!AU:AU,"*"&amp;A14&amp;"*", jv!X:X,"2012")</f>
        <v>0</v>
      </c>
      <c r="AH14" s="0" t="n">
        <f aca="false">COUNTIFS(jv!AU:AU,"*"&amp;A14&amp;"*", jv!X:X,"2013")</f>
        <v>0</v>
      </c>
      <c r="AI14" s="0" t="n">
        <f aca="false">COUNTIFS(jv!AU:AU,"*"&amp;A14&amp;"*", jv!X:X,"2014")</f>
        <v>0</v>
      </c>
      <c r="AJ14" s="0" t="n">
        <f aca="false">COUNTIFS(jv!AU:AU,"*"&amp;A14&amp;"*", jv!X:X,"2015")</f>
        <v>0</v>
      </c>
      <c r="AK14" s="0" t="n">
        <f aca="false">COUNTIFS(jv!AU:AU,"*"&amp;A14&amp;"*", jv!X:X,"2016")</f>
        <v>1</v>
      </c>
      <c r="AL14" s="0" t="n">
        <f aca="false">COUNTIFS(jv!AU:AU,"*"&amp;A14&amp;"*", jv!X:X,"2017")</f>
        <v>0</v>
      </c>
      <c r="AM14" s="0" t="n">
        <f aca="false">COUNTIFS(jv!AU:AU,"*"&amp;A14&amp;"*", jv!X:X,"2018")</f>
        <v>0</v>
      </c>
      <c r="AN14" s="0" t="n">
        <f aca="false">COUNTIFS(jv!AU:AU,"*"&amp;A14&amp;"*", jv!X:X,"2019")</f>
        <v>0</v>
      </c>
      <c r="AO14" s="0" t="n">
        <f aca="false">COUNTIFS(jv!AU:AU,"*"&amp;A14&amp;"*", jv!X:X,"2020")</f>
        <v>0</v>
      </c>
      <c r="AP14" s="0" t="n">
        <f aca="false">COUNTIFS(jv!AU:AU,"*"&amp;A14&amp;"*", jv!X:X,"2021")</f>
        <v>0</v>
      </c>
      <c r="AQ14" s="0" t="n">
        <f aca="false">COUNTIFS(jv!AU:AU,"*"&amp;A14&amp;"*", jv!X:X,"2022")</f>
        <v>0</v>
      </c>
      <c r="AR14" s="0" t="n">
        <v>0</v>
      </c>
      <c r="AS14" s="104" t="n">
        <f aca="false">COUNTIFS(jv!AU:AU,"*"&amp;A14&amp;"*")</f>
        <v>2</v>
      </c>
    </row>
    <row r="15" customFormat="false" ht="13.8" hidden="false" customHeight="false" outlineLevel="0" collapsed="false">
      <c r="A15" s="104" t="s">
        <v>22208</v>
      </c>
      <c r="B15" s="0" t="n">
        <f aca="false">COUNTIFS(jv!AU:AU,"*"&amp;A15&amp;"*", jv!X:X,"1981")</f>
        <v>0</v>
      </c>
      <c r="C15" s="0" t="n">
        <f aca="false">COUNTIFS(jv!AU:AU,"*"&amp;A15&amp;"*", jv!X:X,"1982")</f>
        <v>0</v>
      </c>
      <c r="D15" s="0" t="n">
        <f aca="false">COUNTIFS(jv!AU:AU,"*"&amp;A15&amp;"*", jv!X:X,"1983")</f>
        <v>0</v>
      </c>
      <c r="E15" s="0" t="n">
        <f aca="false">COUNTIFS(jv!AU:AU,"*"&amp;A15&amp;"*", jv!X:X,"1984")</f>
        <v>0</v>
      </c>
      <c r="F15" s="0" t="n">
        <f aca="false">COUNTIFS(jv!AU:AU,"*"&amp;A15&amp;"*", jv!X:X,"1985")</f>
        <v>0</v>
      </c>
      <c r="G15" s="0" t="n">
        <f aca="false">COUNTIFS(jv!AU:AU,"*"&amp;A15&amp;"*", jv!X:X,"1986")</f>
        <v>0</v>
      </c>
      <c r="H15" s="0" t="n">
        <f aca="false">COUNTIFS(jv!AU:AU,"*"&amp;A15&amp;"*", jv!X:X,"1987")</f>
        <v>0</v>
      </c>
      <c r="I15" s="0" t="n">
        <f aca="false">COUNTIFS(jv!AU:AU,"*"&amp;A15&amp;"*", jv!X:X,"1988")</f>
        <v>0</v>
      </c>
      <c r="J15" s="0" t="n">
        <f aca="false">COUNTIFS(jv!AU:AU,"*"&amp;A15&amp;"*", jv!X:X,"1989")</f>
        <v>0</v>
      </c>
      <c r="K15" s="0" t="n">
        <f aca="false">COUNTIFS(jv!AU:AU,"*"&amp;A15&amp;"*", jv!X:X,"1990")</f>
        <v>0</v>
      </c>
      <c r="L15" s="0" t="n">
        <f aca="false">COUNTIFS(jv!AU:AU,"*"&amp;A15&amp;"*", jv!X:X,"1991")</f>
        <v>0</v>
      </c>
      <c r="M15" s="0" t="n">
        <f aca="false">COUNTIFS(jv!AU:AU,"*"&amp;A15&amp;"*", jv!X:X,"1992")</f>
        <v>0</v>
      </c>
      <c r="N15" s="0" t="n">
        <f aca="false">COUNTIFS(jv!AU:AU,"*"&amp;A15&amp;"*", jv!X:X,"1993")</f>
        <v>0</v>
      </c>
      <c r="O15" s="0" t="n">
        <f aca="false">COUNTIFS(jv!AU:AU,"*"&amp;A15&amp;"*", jv!X:X,"1994")</f>
        <v>0</v>
      </c>
      <c r="P15" s="0" t="n">
        <f aca="false">COUNTIFS(jv!AU:AU,"*"&amp;A15&amp;"*", jv!X:X,"1995")</f>
        <v>0</v>
      </c>
      <c r="Q15" s="0" t="n">
        <f aca="false">COUNTIFS(jv!AU:AU,"*"&amp;A15&amp;"*", jv!X:X,"1996")</f>
        <v>1</v>
      </c>
      <c r="R15" s="0" t="n">
        <f aca="false">COUNTIFS(jv!AU:AU,"*"&amp;A15&amp;"*", jv!X:X,"1997")</f>
        <v>0</v>
      </c>
      <c r="S15" s="0" t="n">
        <f aca="false">COUNTIFS(jv!AU:AU,"*"&amp;A15&amp;"*", jv!X:X,"1998")</f>
        <v>0</v>
      </c>
      <c r="T15" s="0" t="n">
        <f aca="false">COUNTIFS(jv!AU:AU,"*"&amp;A15&amp;"*", jv!X:X,"1999")</f>
        <v>0</v>
      </c>
      <c r="U15" s="0" t="n">
        <f aca="false">COUNTIFS(jv!AU:AU,"*"&amp;A15&amp;"*", jv!X:X,"2000")</f>
        <v>0</v>
      </c>
      <c r="V15" s="0" t="n">
        <f aca="false">COUNTIFS(jv!AU:AU,"*"&amp;A15&amp;"*", jv!X:X,"2001")</f>
        <v>0</v>
      </c>
      <c r="W15" s="0" t="n">
        <f aca="false">COUNTIFS(jv!AU:AU,"*"&amp;A15&amp;"*", jv!X:X,"2002")</f>
        <v>0</v>
      </c>
      <c r="X15" s="0" t="n">
        <f aca="false">COUNTIFS(jv!AU:AU,"*"&amp;A15&amp;"*", jv!X:X,"2003")</f>
        <v>0</v>
      </c>
      <c r="Y15" s="0" t="n">
        <f aca="false">COUNTIFS(jv!AU:AU,"*"&amp;A15&amp;"*", jv!X:X,"2004")</f>
        <v>1</v>
      </c>
      <c r="Z15" s="0" t="n">
        <f aca="false">COUNTIFS(jv!AU:AU,"*"&amp;A15&amp;"*", jv!X:X,"2005")</f>
        <v>0</v>
      </c>
      <c r="AA15" s="0" t="n">
        <f aca="false">COUNTIFS(jv!AU:AU,"*"&amp;A15&amp;"*", jv!X:X,"2006")</f>
        <v>0</v>
      </c>
      <c r="AB15" s="0" t="n">
        <f aca="false">COUNTIFS(jv!AU:AU,"*"&amp;A15&amp;"*", jv!X:X,"2007")</f>
        <v>0</v>
      </c>
      <c r="AC15" s="0" t="n">
        <f aca="false">COUNTIFS(jv!AU:AU,"*"&amp;A15&amp;"*", jv!X:X,"2008")</f>
        <v>0</v>
      </c>
      <c r="AD15" s="0" t="n">
        <f aca="false">COUNTIFS(jv!AU:AU,"*"&amp;A15&amp;"*", jv!X:X,"2009")</f>
        <v>0</v>
      </c>
      <c r="AE15" s="0" t="n">
        <f aca="false">COUNTIFS(jv!AU:AU,"*"&amp;A15&amp;"*", jv!X:X,"2010")</f>
        <v>0</v>
      </c>
      <c r="AF15" s="0" t="n">
        <f aca="false">COUNTIFS(jv!AU:AU,"*"&amp;A15&amp;"*", jv!X:X,"2011")</f>
        <v>0</v>
      </c>
      <c r="AG15" s="0" t="n">
        <f aca="false">COUNTIFS(jv!AU:AU,"*"&amp;A15&amp;"*", jv!X:X,"2012")</f>
        <v>0</v>
      </c>
      <c r="AH15" s="0" t="n">
        <f aca="false">COUNTIFS(jv!AU:AU,"*"&amp;A15&amp;"*", jv!X:X,"2013")</f>
        <v>0</v>
      </c>
      <c r="AI15" s="0" t="n">
        <f aca="false">COUNTIFS(jv!AU:AU,"*"&amp;A15&amp;"*", jv!X:X,"2014")</f>
        <v>1</v>
      </c>
      <c r="AJ15" s="0" t="n">
        <f aca="false">COUNTIFS(jv!AU:AU,"*"&amp;A15&amp;"*", jv!X:X,"2015")</f>
        <v>0</v>
      </c>
      <c r="AK15" s="0" t="n">
        <f aca="false">COUNTIFS(jv!AU:AU,"*"&amp;A15&amp;"*", jv!X:X,"2016")</f>
        <v>0</v>
      </c>
      <c r="AL15" s="0" t="n">
        <f aca="false">COUNTIFS(jv!AU:AU,"*"&amp;A15&amp;"*", jv!X:X,"2017")</f>
        <v>1</v>
      </c>
      <c r="AM15" s="0" t="n">
        <f aca="false">COUNTIFS(jv!AU:AU,"*"&amp;A15&amp;"*", jv!X:X,"2018")</f>
        <v>0</v>
      </c>
      <c r="AN15" s="0" t="n">
        <f aca="false">COUNTIFS(jv!AU:AU,"*"&amp;A15&amp;"*", jv!X:X,"2019")</f>
        <v>1</v>
      </c>
      <c r="AO15" s="0" t="n">
        <f aca="false">COUNTIFS(jv!AU:AU,"*"&amp;A15&amp;"*", jv!X:X,"2020")</f>
        <v>0</v>
      </c>
      <c r="AP15" s="0" t="n">
        <f aca="false">COUNTIFS(jv!AU:AU,"*"&amp;A15&amp;"*", jv!X:X,"2021")</f>
        <v>0</v>
      </c>
      <c r="AQ15" s="0" t="n">
        <f aca="false">COUNTIFS(jv!AU:AU,"*"&amp;A15&amp;"*", jv!X:X,"2022")</f>
        <v>0</v>
      </c>
      <c r="AR15" s="0" t="n">
        <v>0</v>
      </c>
      <c r="AS15" s="104" t="n">
        <f aca="false">COUNTIFS(jv!AU:AU,"*"&amp;A15&amp;"*")</f>
        <v>5</v>
      </c>
    </row>
    <row r="16" customFormat="false" ht="13.8" hidden="false" customHeight="false" outlineLevel="0" collapsed="false">
      <c r="A16" s="104" t="s">
        <v>277</v>
      </c>
      <c r="B16" s="0" t="n">
        <f aca="false">COUNTIFS(jv!AU:AU,"*"&amp;A16&amp;"*", jv!X:X,"1981")</f>
        <v>0</v>
      </c>
      <c r="C16" s="0" t="n">
        <f aca="false">COUNTIFS(jv!AU:AU,"*"&amp;A16&amp;"*", jv!X:X,"1982")</f>
        <v>0</v>
      </c>
      <c r="D16" s="0" t="n">
        <f aca="false">COUNTIFS(jv!AU:AU,"*"&amp;A16&amp;"*", jv!X:X,"1983")</f>
        <v>0</v>
      </c>
      <c r="E16" s="0" t="n">
        <f aca="false">COUNTIFS(jv!AU:AU,"*"&amp;A16&amp;"*", jv!X:X,"1984")</f>
        <v>0</v>
      </c>
      <c r="F16" s="0" t="n">
        <f aca="false">COUNTIFS(jv!AU:AU,"*"&amp;A16&amp;"*", jv!X:X,"1985")</f>
        <v>0</v>
      </c>
      <c r="G16" s="0" t="n">
        <f aca="false">COUNTIFS(jv!AU:AU,"*"&amp;A16&amp;"*", jv!X:X,"1986")</f>
        <v>0</v>
      </c>
      <c r="H16" s="0" t="n">
        <f aca="false">COUNTIFS(jv!AU:AU,"*"&amp;A16&amp;"*", jv!X:X,"1987")</f>
        <v>0</v>
      </c>
      <c r="I16" s="0" t="n">
        <f aca="false">COUNTIFS(jv!AU:AU,"*"&amp;A16&amp;"*", jv!X:X,"1988")</f>
        <v>0</v>
      </c>
      <c r="J16" s="0" t="n">
        <f aca="false">COUNTIFS(jv!AU:AU,"*"&amp;A16&amp;"*", jv!X:X,"1989")</f>
        <v>0</v>
      </c>
      <c r="K16" s="0" t="n">
        <f aca="false">COUNTIFS(jv!AU:AU,"*"&amp;A16&amp;"*", jv!X:X,"1990")</f>
        <v>0</v>
      </c>
      <c r="L16" s="0" t="n">
        <f aca="false">COUNTIFS(jv!AU:AU,"*"&amp;A16&amp;"*", jv!X:X,"1991")</f>
        <v>1</v>
      </c>
      <c r="M16" s="0" t="n">
        <f aca="false">COUNTIFS(jv!AU:AU,"*"&amp;A16&amp;"*", jv!X:X,"1992")</f>
        <v>0</v>
      </c>
      <c r="N16" s="0" t="n">
        <f aca="false">COUNTIFS(jv!AU:AU,"*"&amp;A16&amp;"*", jv!X:X,"1993")</f>
        <v>0</v>
      </c>
      <c r="O16" s="0" t="n">
        <f aca="false">COUNTIFS(jv!AU:AU,"*"&amp;A16&amp;"*", jv!X:X,"1994")</f>
        <v>0</v>
      </c>
      <c r="P16" s="0" t="n">
        <f aca="false">COUNTIFS(jv!AU:AU,"*"&amp;A16&amp;"*", jv!X:X,"1995")</f>
        <v>0</v>
      </c>
      <c r="Q16" s="0" t="n">
        <f aca="false">COUNTIFS(jv!AU:AU,"*"&amp;A16&amp;"*", jv!X:X,"1996")</f>
        <v>0</v>
      </c>
      <c r="R16" s="0" t="n">
        <f aca="false">COUNTIFS(jv!AU:AU,"*"&amp;A16&amp;"*", jv!X:X,"1997")</f>
        <v>0</v>
      </c>
      <c r="S16" s="0" t="n">
        <f aca="false">COUNTIFS(jv!AU:AU,"*"&amp;A16&amp;"*", jv!X:X,"1998")</f>
        <v>0</v>
      </c>
      <c r="T16" s="0" t="n">
        <f aca="false">COUNTIFS(jv!AU:AU,"*"&amp;A16&amp;"*", jv!X:X,"1999")</f>
        <v>0</v>
      </c>
      <c r="U16" s="0" t="n">
        <f aca="false">COUNTIFS(jv!AU:AU,"*"&amp;A16&amp;"*", jv!X:X,"2000")</f>
        <v>0</v>
      </c>
      <c r="V16" s="0" t="n">
        <f aca="false">COUNTIFS(jv!AU:AU,"*"&amp;A16&amp;"*", jv!X:X,"2001")</f>
        <v>0</v>
      </c>
      <c r="W16" s="0" t="n">
        <f aca="false">COUNTIFS(jv!AU:AU,"*"&amp;A16&amp;"*", jv!X:X,"2002")</f>
        <v>0</v>
      </c>
      <c r="X16" s="0" t="n">
        <f aca="false">COUNTIFS(jv!AU:AU,"*"&amp;A16&amp;"*", jv!X:X,"2003")</f>
        <v>1</v>
      </c>
      <c r="Y16" s="0" t="n">
        <f aca="false">COUNTIFS(jv!AU:AU,"*"&amp;A16&amp;"*", jv!X:X,"2004")</f>
        <v>0</v>
      </c>
      <c r="Z16" s="0" t="n">
        <f aca="false">COUNTIFS(jv!AU:AU,"*"&amp;A16&amp;"*", jv!X:X,"2005")</f>
        <v>0</v>
      </c>
      <c r="AA16" s="0" t="n">
        <f aca="false">COUNTIFS(jv!AU:AU,"*"&amp;A16&amp;"*", jv!X:X,"2006")</f>
        <v>0</v>
      </c>
      <c r="AB16" s="0" t="n">
        <f aca="false">COUNTIFS(jv!AU:AU,"*"&amp;A16&amp;"*", jv!X:X,"2007")</f>
        <v>0</v>
      </c>
      <c r="AC16" s="0" t="n">
        <f aca="false">COUNTIFS(jv!AU:AU,"*"&amp;A16&amp;"*", jv!X:X,"2008")</f>
        <v>0</v>
      </c>
      <c r="AD16" s="0" t="n">
        <f aca="false">COUNTIFS(jv!AU:AU,"*"&amp;A16&amp;"*", jv!X:X,"2009")</f>
        <v>0</v>
      </c>
      <c r="AE16" s="0" t="n">
        <f aca="false">COUNTIFS(jv!AU:AU,"*"&amp;A16&amp;"*", jv!X:X,"2010")</f>
        <v>0</v>
      </c>
      <c r="AF16" s="0" t="n">
        <f aca="false">COUNTIFS(jv!AU:AU,"*"&amp;A16&amp;"*", jv!X:X,"2011")</f>
        <v>0</v>
      </c>
      <c r="AG16" s="0" t="n">
        <f aca="false">COUNTIFS(jv!AU:AU,"*"&amp;A16&amp;"*", jv!X:X,"2012")</f>
        <v>0</v>
      </c>
      <c r="AH16" s="0" t="n">
        <f aca="false">COUNTIFS(jv!AU:AU,"*"&amp;A16&amp;"*", jv!X:X,"2013")</f>
        <v>0</v>
      </c>
      <c r="AI16" s="0" t="n">
        <f aca="false">COUNTIFS(jv!AU:AU,"*"&amp;A16&amp;"*", jv!X:X,"2014")</f>
        <v>0</v>
      </c>
      <c r="AJ16" s="0" t="n">
        <f aca="false">COUNTIFS(jv!AU:AU,"*"&amp;A16&amp;"*", jv!X:X,"2015")</f>
        <v>0</v>
      </c>
      <c r="AK16" s="0" t="n">
        <f aca="false">COUNTIFS(jv!AU:AU,"*"&amp;A16&amp;"*", jv!X:X,"2016")</f>
        <v>0</v>
      </c>
      <c r="AL16" s="0" t="n">
        <f aca="false">COUNTIFS(jv!AU:AU,"*"&amp;A16&amp;"*", jv!X:X,"2017")</f>
        <v>0</v>
      </c>
      <c r="AM16" s="0" t="n">
        <f aca="false">COUNTIFS(jv!AU:AU,"*"&amp;A16&amp;"*", jv!X:X,"2018")</f>
        <v>1</v>
      </c>
      <c r="AN16" s="0" t="n">
        <f aca="false">COUNTIFS(jv!AU:AU,"*"&amp;A16&amp;"*", jv!X:X,"2019")</f>
        <v>1</v>
      </c>
      <c r="AO16" s="0" t="n">
        <f aca="false">COUNTIFS(jv!AU:AU,"*"&amp;A16&amp;"*", jv!X:X,"2020")</f>
        <v>1</v>
      </c>
      <c r="AP16" s="0" t="n">
        <f aca="false">COUNTIFS(jv!AU:AU,"*"&amp;A16&amp;"*", jv!X:X,"2021")</f>
        <v>0</v>
      </c>
      <c r="AQ16" s="0" t="n">
        <f aca="false">COUNTIFS(jv!AU:AU,"*"&amp;A16&amp;"*", jv!X:X,"2022")</f>
        <v>0</v>
      </c>
      <c r="AR16" s="0" t="n">
        <v>0</v>
      </c>
      <c r="AS16" s="104" t="n">
        <f aca="false">COUNTIFS(jv!AU:AU,"*"&amp;A16&amp;"*")</f>
        <v>5</v>
      </c>
    </row>
    <row r="17" customFormat="false" ht="13.8" hidden="false" customHeight="false" outlineLevel="0" collapsed="false">
      <c r="A17" s="104" t="s">
        <v>3541</v>
      </c>
      <c r="B17" s="0" t="n">
        <f aca="false">COUNTIFS(jv!AU:AU,"*"&amp;A17&amp;"*", jv!X:X,"1981")</f>
        <v>0</v>
      </c>
      <c r="C17" s="0" t="n">
        <f aca="false">COUNTIFS(jv!AU:AU,"*"&amp;A17&amp;"*", jv!X:X,"1982")</f>
        <v>0</v>
      </c>
      <c r="D17" s="0" t="n">
        <f aca="false">COUNTIFS(jv!AU:AU,"*"&amp;A17&amp;"*", jv!X:X,"1983")</f>
        <v>0</v>
      </c>
      <c r="E17" s="0" t="n">
        <f aca="false">COUNTIFS(jv!AU:AU,"*"&amp;A17&amp;"*", jv!X:X,"1984")</f>
        <v>0</v>
      </c>
      <c r="F17" s="0" t="n">
        <f aca="false">COUNTIFS(jv!AU:AU,"*"&amp;A17&amp;"*", jv!X:X,"1985")</f>
        <v>0</v>
      </c>
      <c r="G17" s="0" t="n">
        <f aca="false">COUNTIFS(jv!AU:AU,"*"&amp;A17&amp;"*", jv!X:X,"1986")</f>
        <v>0</v>
      </c>
      <c r="H17" s="0" t="n">
        <f aca="false">COUNTIFS(jv!AU:AU,"*"&amp;A17&amp;"*", jv!X:X,"1987")</f>
        <v>0</v>
      </c>
      <c r="I17" s="0" t="n">
        <f aca="false">COUNTIFS(jv!AU:AU,"*"&amp;A17&amp;"*", jv!X:X,"1988")</f>
        <v>0</v>
      </c>
      <c r="J17" s="0" t="n">
        <f aca="false">COUNTIFS(jv!AU:AU,"*"&amp;A17&amp;"*", jv!X:X,"1989")</f>
        <v>0</v>
      </c>
      <c r="K17" s="0" t="n">
        <f aca="false">COUNTIFS(jv!AU:AU,"*"&amp;A17&amp;"*", jv!X:X,"1990")</f>
        <v>0</v>
      </c>
      <c r="L17" s="0" t="n">
        <f aca="false">COUNTIFS(jv!AU:AU,"*"&amp;A17&amp;"*", jv!X:X,"1991")</f>
        <v>0</v>
      </c>
      <c r="M17" s="0" t="n">
        <f aca="false">COUNTIFS(jv!AU:AU,"*"&amp;A17&amp;"*", jv!X:X,"1992")</f>
        <v>0</v>
      </c>
      <c r="N17" s="0" t="n">
        <f aca="false">COUNTIFS(jv!AU:AU,"*"&amp;A17&amp;"*", jv!X:X,"1993")</f>
        <v>0</v>
      </c>
      <c r="O17" s="0" t="n">
        <f aca="false">COUNTIFS(jv!AU:AU,"*"&amp;A17&amp;"*", jv!X:X,"1994")</f>
        <v>0</v>
      </c>
      <c r="P17" s="0" t="n">
        <f aca="false">COUNTIFS(jv!AU:AU,"*"&amp;A17&amp;"*", jv!X:X,"1995")</f>
        <v>0</v>
      </c>
      <c r="Q17" s="0" t="n">
        <f aca="false">COUNTIFS(jv!AU:AU,"*"&amp;A17&amp;"*", jv!X:X,"1996")</f>
        <v>0</v>
      </c>
      <c r="R17" s="0" t="n">
        <f aca="false">COUNTIFS(jv!AU:AU,"*"&amp;A17&amp;"*", jv!X:X,"1997")</f>
        <v>1</v>
      </c>
      <c r="S17" s="0" t="n">
        <f aca="false">COUNTIFS(jv!AU:AU,"*"&amp;A17&amp;"*", jv!X:X,"1998")</f>
        <v>0</v>
      </c>
      <c r="T17" s="0" t="n">
        <f aca="false">COUNTIFS(jv!AU:AU,"*"&amp;A17&amp;"*", jv!X:X,"1999")</f>
        <v>0</v>
      </c>
      <c r="U17" s="0" t="n">
        <f aca="false">COUNTIFS(jv!AU:AU,"*"&amp;A17&amp;"*", jv!X:X,"2000")</f>
        <v>0</v>
      </c>
      <c r="V17" s="0" t="n">
        <f aca="false">COUNTIFS(jv!AU:AU,"*"&amp;A17&amp;"*", jv!X:X,"2001")</f>
        <v>0</v>
      </c>
      <c r="W17" s="0" t="n">
        <f aca="false">COUNTIFS(jv!AU:AU,"*"&amp;A17&amp;"*", jv!X:X,"2002")</f>
        <v>0</v>
      </c>
      <c r="X17" s="0" t="n">
        <f aca="false">COUNTIFS(jv!AU:AU,"*"&amp;A17&amp;"*", jv!X:X,"2003")</f>
        <v>1</v>
      </c>
      <c r="Y17" s="0" t="n">
        <f aca="false">COUNTIFS(jv!AU:AU,"*"&amp;A17&amp;"*", jv!X:X,"2004")</f>
        <v>1</v>
      </c>
      <c r="Z17" s="0" t="n">
        <f aca="false">COUNTIFS(jv!AU:AU,"*"&amp;A17&amp;"*", jv!X:X,"2005")</f>
        <v>0</v>
      </c>
      <c r="AA17" s="0" t="n">
        <f aca="false">COUNTIFS(jv!AU:AU,"*"&amp;A17&amp;"*", jv!X:X,"2006")</f>
        <v>0</v>
      </c>
      <c r="AB17" s="0" t="n">
        <f aca="false">COUNTIFS(jv!AU:AU,"*"&amp;A17&amp;"*", jv!X:X,"2007")</f>
        <v>0</v>
      </c>
      <c r="AC17" s="0" t="n">
        <f aca="false">COUNTIFS(jv!AU:AU,"*"&amp;A17&amp;"*", jv!X:X,"2008")</f>
        <v>0</v>
      </c>
      <c r="AD17" s="0" t="n">
        <f aca="false">COUNTIFS(jv!AU:AU,"*"&amp;A17&amp;"*", jv!X:X,"2009")</f>
        <v>2</v>
      </c>
      <c r="AE17" s="0" t="n">
        <f aca="false">COUNTIFS(jv!AU:AU,"*"&amp;A17&amp;"*", jv!X:X,"2010")</f>
        <v>0</v>
      </c>
      <c r="AF17" s="0" t="n">
        <f aca="false">COUNTIFS(jv!AU:AU,"*"&amp;A17&amp;"*", jv!X:X,"2011")</f>
        <v>0</v>
      </c>
      <c r="AG17" s="0" t="n">
        <f aca="false">COUNTIFS(jv!AU:AU,"*"&amp;A17&amp;"*", jv!X:X,"2012")</f>
        <v>1</v>
      </c>
      <c r="AH17" s="0" t="n">
        <f aca="false">COUNTIFS(jv!AU:AU,"*"&amp;A17&amp;"*", jv!X:X,"2013")</f>
        <v>2</v>
      </c>
      <c r="AI17" s="0" t="n">
        <f aca="false">COUNTIFS(jv!AU:AU,"*"&amp;A17&amp;"*", jv!X:X,"2014")</f>
        <v>1</v>
      </c>
      <c r="AJ17" s="0" t="n">
        <f aca="false">COUNTIFS(jv!AU:AU,"*"&amp;A17&amp;"*", jv!X:X,"2015")</f>
        <v>1</v>
      </c>
      <c r="AK17" s="0" t="n">
        <f aca="false">COUNTIFS(jv!AU:AU,"*"&amp;A17&amp;"*", jv!X:X,"2016")</f>
        <v>1</v>
      </c>
      <c r="AL17" s="0" t="n">
        <f aca="false">COUNTIFS(jv!AU:AU,"*"&amp;A17&amp;"*", jv!X:X,"2017")</f>
        <v>0</v>
      </c>
      <c r="AM17" s="0" t="n">
        <f aca="false">COUNTIFS(jv!AU:AU,"*"&amp;A17&amp;"*", jv!X:X,"2018")</f>
        <v>0</v>
      </c>
      <c r="AN17" s="0" t="n">
        <f aca="false">COUNTIFS(jv!AU:AU,"*"&amp;A17&amp;"*", jv!X:X,"2019")</f>
        <v>0</v>
      </c>
      <c r="AO17" s="0" t="n">
        <f aca="false">COUNTIFS(jv!AU:AU,"*"&amp;A17&amp;"*", jv!X:X,"2020")</f>
        <v>0</v>
      </c>
      <c r="AP17" s="0" t="n">
        <f aca="false">COUNTIFS(jv!AU:AU,"*"&amp;A17&amp;"*", jv!X:X,"2021")</f>
        <v>1</v>
      </c>
      <c r="AQ17" s="0" t="n">
        <f aca="false">COUNTIFS(jv!AU:AU,"*"&amp;A17&amp;"*", jv!X:X,"2022")</f>
        <v>0</v>
      </c>
      <c r="AR17" s="0" t="n">
        <v>0</v>
      </c>
      <c r="AS17" s="104" t="n">
        <f aca="false">COUNTIFS(jv!AU:AU,"*"&amp;A17&amp;"*")</f>
        <v>12</v>
      </c>
    </row>
    <row r="18" customFormat="false" ht="13.8" hidden="false" customHeight="false" outlineLevel="0" collapsed="false">
      <c r="A18" s="104" t="s">
        <v>5328</v>
      </c>
      <c r="B18" s="0" t="n">
        <f aca="false">COUNTIFS(jv!AU:AU,"*"&amp;A18&amp;"*", jv!X:X,"1981")</f>
        <v>0</v>
      </c>
      <c r="C18" s="0" t="n">
        <f aca="false">COUNTIFS(jv!AU:AU,"*"&amp;A18&amp;"*", jv!X:X,"1982")</f>
        <v>0</v>
      </c>
      <c r="D18" s="0" t="n">
        <f aca="false">COUNTIFS(jv!AU:AU,"*"&amp;A18&amp;"*", jv!X:X,"1983")</f>
        <v>0</v>
      </c>
      <c r="E18" s="0" t="n">
        <f aca="false">COUNTIFS(jv!AU:AU,"*"&amp;A18&amp;"*", jv!X:X,"1984")</f>
        <v>0</v>
      </c>
      <c r="F18" s="0" t="n">
        <f aca="false">COUNTIFS(jv!AU:AU,"*"&amp;A18&amp;"*", jv!X:X,"1985")</f>
        <v>0</v>
      </c>
      <c r="G18" s="0" t="n">
        <f aca="false">COUNTIFS(jv!AU:AU,"*"&amp;A18&amp;"*", jv!X:X,"1986")</f>
        <v>0</v>
      </c>
      <c r="H18" s="0" t="n">
        <f aca="false">COUNTIFS(jv!AU:AU,"*"&amp;A18&amp;"*", jv!X:X,"1987")</f>
        <v>0</v>
      </c>
      <c r="I18" s="0" t="n">
        <f aca="false">COUNTIFS(jv!AU:AU,"*"&amp;A18&amp;"*", jv!X:X,"1988")</f>
        <v>0</v>
      </c>
      <c r="J18" s="0" t="n">
        <f aca="false">COUNTIFS(jv!AU:AU,"*"&amp;A18&amp;"*", jv!X:X,"1989")</f>
        <v>0</v>
      </c>
      <c r="K18" s="0" t="n">
        <f aca="false">COUNTIFS(jv!AU:AU,"*"&amp;A18&amp;"*", jv!X:X,"1990")</f>
        <v>0</v>
      </c>
      <c r="L18" s="0" t="n">
        <f aca="false">COUNTIFS(jv!AU:AU,"*"&amp;A18&amp;"*", jv!X:X,"1991")</f>
        <v>0</v>
      </c>
      <c r="M18" s="0" t="n">
        <f aca="false">COUNTIFS(jv!AU:AU,"*"&amp;A18&amp;"*", jv!X:X,"1992")</f>
        <v>0</v>
      </c>
      <c r="N18" s="0" t="n">
        <f aca="false">COUNTIFS(jv!AU:AU,"*"&amp;A18&amp;"*", jv!X:X,"1993")</f>
        <v>0</v>
      </c>
      <c r="O18" s="0" t="n">
        <f aca="false">COUNTIFS(jv!AU:AU,"*"&amp;A18&amp;"*", jv!X:X,"1994")</f>
        <v>0</v>
      </c>
      <c r="P18" s="0" t="n">
        <f aca="false">COUNTIFS(jv!AU:AU,"*"&amp;A18&amp;"*", jv!X:X,"1995")</f>
        <v>0</v>
      </c>
      <c r="Q18" s="0" t="n">
        <f aca="false">COUNTIFS(jv!AU:AU,"*"&amp;A18&amp;"*", jv!X:X,"1996")</f>
        <v>0</v>
      </c>
      <c r="R18" s="0" t="n">
        <f aca="false">COUNTIFS(jv!AU:AU,"*"&amp;A18&amp;"*", jv!X:X,"1997")</f>
        <v>0</v>
      </c>
      <c r="S18" s="0" t="n">
        <f aca="false">COUNTIFS(jv!AU:AU,"*"&amp;A18&amp;"*", jv!X:X,"1998")</f>
        <v>0</v>
      </c>
      <c r="T18" s="0" t="n">
        <f aca="false">COUNTIFS(jv!AU:AU,"*"&amp;A18&amp;"*", jv!X:X,"1999")</f>
        <v>1</v>
      </c>
      <c r="U18" s="0" t="n">
        <f aca="false">COUNTIFS(jv!AU:AU,"*"&amp;A18&amp;"*", jv!X:X,"2000")</f>
        <v>0</v>
      </c>
      <c r="V18" s="0" t="n">
        <f aca="false">COUNTIFS(jv!AU:AU,"*"&amp;A18&amp;"*", jv!X:X,"2001")</f>
        <v>0</v>
      </c>
      <c r="W18" s="0" t="n">
        <f aca="false">COUNTIFS(jv!AU:AU,"*"&amp;A18&amp;"*", jv!X:X,"2002")</f>
        <v>0</v>
      </c>
      <c r="X18" s="0" t="n">
        <f aca="false">COUNTIFS(jv!AU:AU,"*"&amp;A18&amp;"*", jv!X:X,"2003")</f>
        <v>0</v>
      </c>
      <c r="Y18" s="0" t="n">
        <f aca="false">COUNTIFS(jv!AU:AU,"*"&amp;A18&amp;"*", jv!X:X,"2004")</f>
        <v>0</v>
      </c>
      <c r="Z18" s="0" t="n">
        <f aca="false">COUNTIFS(jv!AU:AU,"*"&amp;A18&amp;"*", jv!X:X,"2005")</f>
        <v>0</v>
      </c>
      <c r="AA18" s="0" t="n">
        <f aca="false">COUNTIFS(jv!AU:AU,"*"&amp;A18&amp;"*", jv!X:X,"2006")</f>
        <v>0</v>
      </c>
      <c r="AB18" s="0" t="n">
        <f aca="false">COUNTIFS(jv!AU:AU,"*"&amp;A18&amp;"*", jv!X:X,"2007")</f>
        <v>1</v>
      </c>
      <c r="AC18" s="0" t="n">
        <f aca="false">COUNTIFS(jv!AU:AU,"*"&amp;A18&amp;"*", jv!X:X,"2008")</f>
        <v>0</v>
      </c>
      <c r="AD18" s="0" t="n">
        <f aca="false">COUNTIFS(jv!AU:AU,"*"&amp;A18&amp;"*", jv!X:X,"2009")</f>
        <v>0</v>
      </c>
      <c r="AE18" s="0" t="n">
        <f aca="false">COUNTIFS(jv!AU:AU,"*"&amp;A18&amp;"*", jv!X:X,"2010")</f>
        <v>0</v>
      </c>
      <c r="AF18" s="0" t="n">
        <f aca="false">COUNTIFS(jv!AU:AU,"*"&amp;A18&amp;"*", jv!X:X,"2011")</f>
        <v>0</v>
      </c>
      <c r="AG18" s="0" t="n">
        <f aca="false">COUNTIFS(jv!AU:AU,"*"&amp;A18&amp;"*", jv!X:X,"2012")</f>
        <v>1</v>
      </c>
      <c r="AH18" s="0" t="n">
        <f aca="false">COUNTIFS(jv!AU:AU,"*"&amp;A18&amp;"*", jv!X:X,"2013")</f>
        <v>0</v>
      </c>
      <c r="AI18" s="0" t="n">
        <f aca="false">COUNTIFS(jv!AU:AU,"*"&amp;A18&amp;"*", jv!X:X,"2014")</f>
        <v>1</v>
      </c>
      <c r="AJ18" s="0" t="n">
        <f aca="false">COUNTIFS(jv!AU:AU,"*"&amp;A18&amp;"*", jv!X:X,"2015")</f>
        <v>0</v>
      </c>
      <c r="AK18" s="0" t="n">
        <f aca="false">COUNTIFS(jv!AU:AU,"*"&amp;A18&amp;"*", jv!X:X,"2016")</f>
        <v>0</v>
      </c>
      <c r="AL18" s="0" t="n">
        <f aca="false">COUNTIFS(jv!AU:AU,"*"&amp;A18&amp;"*", jv!X:X,"2017")</f>
        <v>0</v>
      </c>
      <c r="AM18" s="0" t="n">
        <f aca="false">COUNTIFS(jv!AU:AU,"*"&amp;A18&amp;"*", jv!X:X,"2018")</f>
        <v>0</v>
      </c>
      <c r="AN18" s="0" t="n">
        <f aca="false">COUNTIFS(jv!AU:AU,"*"&amp;A18&amp;"*", jv!X:X,"2019")</f>
        <v>1</v>
      </c>
      <c r="AO18" s="0" t="n">
        <f aca="false">COUNTIFS(jv!AU:AU,"*"&amp;A18&amp;"*", jv!X:X,"2020")</f>
        <v>0</v>
      </c>
      <c r="AP18" s="0" t="n">
        <f aca="false">COUNTIFS(jv!AU:AU,"*"&amp;A18&amp;"*", jv!X:X,"2021")</f>
        <v>0</v>
      </c>
      <c r="AQ18" s="0" t="n">
        <f aca="false">COUNTIFS(jv!AU:AU,"*"&amp;A18&amp;"*", jv!X:X,"2022")</f>
        <v>0</v>
      </c>
      <c r="AR18" s="0" t="n">
        <v>0</v>
      </c>
      <c r="AS18" s="104" t="n">
        <f aca="false">COUNTIFS(jv!AU:AU,"*"&amp;A18&amp;"*")</f>
        <v>5</v>
      </c>
    </row>
    <row r="19" customFormat="false" ht="13.8" hidden="false" customHeight="false" outlineLevel="0" collapsed="false">
      <c r="A19" s="104" t="s">
        <v>227</v>
      </c>
      <c r="B19" s="0" t="n">
        <f aca="false">COUNTIFS(jv!AU:AU,"*"&amp;A19&amp;"*", jv!X:X,"1981")</f>
        <v>0</v>
      </c>
      <c r="C19" s="0" t="n">
        <f aca="false">COUNTIFS(jv!AU:AU,"*"&amp;A19&amp;"*", jv!X:X,"1982")</f>
        <v>0</v>
      </c>
      <c r="D19" s="0" t="n">
        <f aca="false">COUNTIFS(jv!AU:AU,"*"&amp;A19&amp;"*", jv!X:X,"1983")</f>
        <v>0</v>
      </c>
      <c r="E19" s="0" t="n">
        <f aca="false">COUNTIFS(jv!AU:AU,"*"&amp;A19&amp;"*", jv!X:X,"1984")</f>
        <v>0</v>
      </c>
      <c r="F19" s="0" t="n">
        <f aca="false">COUNTIFS(jv!AU:AU,"*"&amp;A19&amp;"*", jv!X:X,"1985")</f>
        <v>0</v>
      </c>
      <c r="G19" s="0" t="n">
        <f aca="false">COUNTIFS(jv!AU:AU,"*"&amp;A19&amp;"*", jv!X:X,"1986")</f>
        <v>1</v>
      </c>
      <c r="H19" s="0" t="n">
        <f aca="false">COUNTIFS(jv!AU:AU,"*"&amp;A19&amp;"*", jv!X:X,"1987")</f>
        <v>0</v>
      </c>
      <c r="I19" s="0" t="n">
        <f aca="false">COUNTIFS(jv!AU:AU,"*"&amp;A19&amp;"*", jv!X:X,"1988")</f>
        <v>0</v>
      </c>
      <c r="J19" s="0" t="n">
        <f aca="false">COUNTIFS(jv!AU:AU,"*"&amp;A19&amp;"*", jv!X:X,"1989")</f>
        <v>1</v>
      </c>
      <c r="K19" s="0" t="n">
        <f aca="false">COUNTIFS(jv!AU:AU,"*"&amp;A19&amp;"*", jv!X:X,"1990")</f>
        <v>3</v>
      </c>
      <c r="L19" s="0" t="n">
        <f aca="false">COUNTIFS(jv!AU:AU,"*"&amp;A19&amp;"*", jv!X:X,"1991")</f>
        <v>1</v>
      </c>
      <c r="M19" s="0" t="n">
        <f aca="false">COUNTIFS(jv!AU:AU,"*"&amp;A19&amp;"*", jv!X:X,"1992")</f>
        <v>1</v>
      </c>
      <c r="N19" s="0" t="n">
        <f aca="false">COUNTIFS(jv!AU:AU,"*"&amp;A19&amp;"*", jv!X:X,"1993")</f>
        <v>3</v>
      </c>
      <c r="O19" s="0" t="n">
        <f aca="false">COUNTIFS(jv!AU:AU,"*"&amp;A19&amp;"*", jv!X:X,"1994")</f>
        <v>2</v>
      </c>
      <c r="P19" s="0" t="n">
        <f aca="false">COUNTIFS(jv!AU:AU,"*"&amp;A19&amp;"*", jv!X:X,"1995")</f>
        <v>3</v>
      </c>
      <c r="Q19" s="0" t="n">
        <f aca="false">COUNTIFS(jv!AU:AU,"*"&amp;A19&amp;"*", jv!X:X,"1996")</f>
        <v>5</v>
      </c>
      <c r="R19" s="0" t="n">
        <f aca="false">COUNTIFS(jv!AU:AU,"*"&amp;A19&amp;"*", jv!X:X,"1997")</f>
        <v>3</v>
      </c>
      <c r="S19" s="0" t="n">
        <f aca="false">COUNTIFS(jv!AU:AU,"*"&amp;A19&amp;"*", jv!X:X,"1998")</f>
        <v>5</v>
      </c>
      <c r="T19" s="0" t="n">
        <f aca="false">COUNTIFS(jv!AU:AU,"*"&amp;A19&amp;"*", jv!X:X,"1999")</f>
        <v>4</v>
      </c>
      <c r="U19" s="0" t="n">
        <f aca="false">COUNTIFS(jv!AU:AU,"*"&amp;A19&amp;"*", jv!X:X,"2000")</f>
        <v>5</v>
      </c>
      <c r="V19" s="0" t="n">
        <f aca="false">COUNTIFS(jv!AU:AU,"*"&amp;A19&amp;"*", jv!X:X,"2001")</f>
        <v>1</v>
      </c>
      <c r="W19" s="0" t="n">
        <f aca="false">COUNTIFS(jv!AU:AU,"*"&amp;A19&amp;"*", jv!X:X,"2002")</f>
        <v>2</v>
      </c>
      <c r="X19" s="0" t="n">
        <f aca="false">COUNTIFS(jv!AU:AU,"*"&amp;A19&amp;"*", jv!X:X,"2003")</f>
        <v>8</v>
      </c>
      <c r="Y19" s="0" t="n">
        <f aca="false">COUNTIFS(jv!AU:AU,"*"&amp;A19&amp;"*", jv!X:X,"2004")</f>
        <v>2</v>
      </c>
      <c r="Z19" s="0" t="n">
        <f aca="false">COUNTIFS(jv!AU:AU,"*"&amp;A19&amp;"*", jv!X:X,"2005")</f>
        <v>8</v>
      </c>
      <c r="AA19" s="0" t="n">
        <f aca="false">COUNTIFS(jv!AU:AU,"*"&amp;A19&amp;"*", jv!X:X,"2006")</f>
        <v>5</v>
      </c>
      <c r="AB19" s="0" t="n">
        <f aca="false">COUNTIFS(jv!AU:AU,"*"&amp;A19&amp;"*", jv!X:X,"2007")</f>
        <v>8</v>
      </c>
      <c r="AC19" s="0" t="n">
        <f aca="false">COUNTIFS(jv!AU:AU,"*"&amp;A19&amp;"*", jv!X:X,"2008")</f>
        <v>5</v>
      </c>
      <c r="AD19" s="0" t="n">
        <f aca="false">COUNTIFS(jv!AU:AU,"*"&amp;A19&amp;"*", jv!X:X,"2009")</f>
        <v>4</v>
      </c>
      <c r="AE19" s="0" t="n">
        <f aca="false">COUNTIFS(jv!AU:AU,"*"&amp;A19&amp;"*", jv!X:X,"2010")</f>
        <v>3</v>
      </c>
      <c r="AF19" s="0" t="n">
        <f aca="false">COUNTIFS(jv!AU:AU,"*"&amp;A19&amp;"*", jv!X:X,"2011")</f>
        <v>3</v>
      </c>
      <c r="AG19" s="0" t="n">
        <f aca="false">COUNTIFS(jv!AU:AU,"*"&amp;A19&amp;"*", jv!X:X,"2012")</f>
        <v>7</v>
      </c>
      <c r="AH19" s="0" t="n">
        <f aca="false">COUNTIFS(jv!AU:AU,"*"&amp;A19&amp;"*", jv!X:X,"2013")</f>
        <v>6</v>
      </c>
      <c r="AI19" s="0" t="n">
        <f aca="false">COUNTIFS(jv!AU:AU,"*"&amp;A19&amp;"*", jv!X:X,"2014")</f>
        <v>6</v>
      </c>
      <c r="AJ19" s="0" t="n">
        <f aca="false">COUNTIFS(jv!AU:AU,"*"&amp;A19&amp;"*", jv!X:X,"2015")</f>
        <v>3</v>
      </c>
      <c r="AK19" s="0" t="n">
        <f aca="false">COUNTIFS(jv!AU:AU,"*"&amp;A19&amp;"*", jv!X:X,"2016")</f>
        <v>2</v>
      </c>
      <c r="AL19" s="0" t="n">
        <f aca="false">COUNTIFS(jv!AU:AU,"*"&amp;A19&amp;"*", jv!X:X,"2017")</f>
        <v>3</v>
      </c>
      <c r="AM19" s="0" t="n">
        <f aca="false">COUNTIFS(jv!AU:AU,"*"&amp;A19&amp;"*", jv!X:X,"2018")</f>
        <v>7</v>
      </c>
      <c r="AN19" s="0" t="n">
        <f aca="false">COUNTIFS(jv!AU:AU,"*"&amp;A19&amp;"*", jv!X:X,"2019")</f>
        <v>11</v>
      </c>
      <c r="AO19" s="0" t="n">
        <f aca="false">COUNTIFS(jv!AU:AU,"*"&amp;A19&amp;"*", jv!X:X,"2020")</f>
        <v>15</v>
      </c>
      <c r="AP19" s="0" t="n">
        <f aca="false">COUNTIFS(jv!AU:AU,"*"&amp;A19&amp;"*", jv!X:X,"2021")</f>
        <v>15</v>
      </c>
      <c r="AQ19" s="0" t="n">
        <f aca="false">COUNTIFS(jv!AU:AU,"*"&amp;A19&amp;"*", jv!X:X,"2022")</f>
        <v>4</v>
      </c>
      <c r="AR19" s="0" t="n">
        <v>0</v>
      </c>
      <c r="AS19" s="104" t="n">
        <f aca="false">COUNTIFS(jv!AU:AU,"*"&amp;A19&amp;"*")</f>
        <v>165</v>
      </c>
    </row>
    <row r="20" customFormat="false" ht="13.8" hidden="false" customHeight="false" outlineLevel="0" collapsed="false">
      <c r="A20" s="104" t="s">
        <v>22209</v>
      </c>
      <c r="B20" s="0" t="n">
        <f aca="false">COUNTIFS(jv!AU:AU,"*"&amp;A20&amp;"*", jv!X:X,"1981")</f>
        <v>0</v>
      </c>
      <c r="C20" s="0" t="n">
        <f aca="false">COUNTIFS(jv!AU:AU,"*"&amp;A20&amp;"*", jv!X:X,"1982")</f>
        <v>0</v>
      </c>
      <c r="D20" s="0" t="n">
        <f aca="false">COUNTIFS(jv!AU:AU,"*"&amp;A20&amp;"*", jv!X:X,"1983")</f>
        <v>0</v>
      </c>
      <c r="E20" s="0" t="n">
        <f aca="false">COUNTIFS(jv!AU:AU,"*"&amp;A20&amp;"*", jv!X:X,"1984")</f>
        <v>0</v>
      </c>
      <c r="F20" s="0" t="n">
        <f aca="false">COUNTIFS(jv!AU:AU,"*"&amp;A20&amp;"*", jv!X:X,"1985")</f>
        <v>0</v>
      </c>
      <c r="G20" s="0" t="n">
        <f aca="false">COUNTIFS(jv!AU:AU,"*"&amp;A20&amp;"*", jv!X:X,"1986")</f>
        <v>0</v>
      </c>
      <c r="H20" s="0" t="n">
        <f aca="false">COUNTIFS(jv!AU:AU,"*"&amp;A20&amp;"*", jv!X:X,"1987")</f>
        <v>0</v>
      </c>
      <c r="I20" s="0" t="n">
        <f aca="false">COUNTIFS(jv!AU:AU,"*"&amp;A20&amp;"*", jv!X:X,"1988")</f>
        <v>0</v>
      </c>
      <c r="J20" s="0" t="n">
        <f aca="false">COUNTIFS(jv!AU:AU,"*"&amp;A20&amp;"*", jv!X:X,"1989")</f>
        <v>0</v>
      </c>
      <c r="K20" s="0" t="n">
        <f aca="false">COUNTIFS(jv!AU:AU,"*"&amp;A20&amp;"*", jv!X:X,"1990")</f>
        <v>0</v>
      </c>
      <c r="L20" s="0" t="n">
        <f aca="false">COUNTIFS(jv!AU:AU,"*"&amp;A20&amp;"*", jv!X:X,"1991")</f>
        <v>0</v>
      </c>
      <c r="M20" s="0" t="n">
        <f aca="false">COUNTIFS(jv!AU:AU,"*"&amp;A20&amp;"*", jv!X:X,"1992")</f>
        <v>0</v>
      </c>
      <c r="N20" s="0" t="n">
        <f aca="false">COUNTIFS(jv!AU:AU,"*"&amp;A20&amp;"*", jv!X:X,"1993")</f>
        <v>0</v>
      </c>
      <c r="O20" s="0" t="n">
        <f aca="false">COUNTIFS(jv!AU:AU,"*"&amp;A20&amp;"*", jv!X:X,"1994")</f>
        <v>0</v>
      </c>
      <c r="P20" s="0" t="n">
        <f aca="false">COUNTIFS(jv!AU:AU,"*"&amp;A20&amp;"*", jv!X:X,"1995")</f>
        <v>1</v>
      </c>
      <c r="Q20" s="0" t="n">
        <f aca="false">COUNTIFS(jv!AU:AU,"*"&amp;A20&amp;"*", jv!X:X,"1996")</f>
        <v>1</v>
      </c>
      <c r="R20" s="0" t="n">
        <f aca="false">COUNTIFS(jv!AU:AU,"*"&amp;A20&amp;"*", jv!X:X,"1997")</f>
        <v>1</v>
      </c>
      <c r="S20" s="0" t="n">
        <f aca="false">COUNTIFS(jv!AU:AU,"*"&amp;A20&amp;"*", jv!X:X,"1998")</f>
        <v>0</v>
      </c>
      <c r="T20" s="0" t="n">
        <f aca="false">COUNTIFS(jv!AU:AU,"*"&amp;A20&amp;"*", jv!X:X,"1999")</f>
        <v>0</v>
      </c>
      <c r="U20" s="0" t="n">
        <f aca="false">COUNTIFS(jv!AU:AU,"*"&amp;A20&amp;"*", jv!X:X,"2000")</f>
        <v>0</v>
      </c>
      <c r="V20" s="0" t="n">
        <f aca="false">COUNTIFS(jv!AU:AU,"*"&amp;A20&amp;"*", jv!X:X,"2001")</f>
        <v>1</v>
      </c>
      <c r="W20" s="0" t="n">
        <f aca="false">COUNTIFS(jv!AU:AU,"*"&amp;A20&amp;"*", jv!X:X,"2002")</f>
        <v>1</v>
      </c>
      <c r="X20" s="0" t="n">
        <f aca="false">COUNTIFS(jv!AU:AU,"*"&amp;A20&amp;"*", jv!X:X,"2003")</f>
        <v>1</v>
      </c>
      <c r="Y20" s="0" t="n">
        <f aca="false">COUNTIFS(jv!AU:AU,"*"&amp;A20&amp;"*", jv!X:X,"2004")</f>
        <v>1</v>
      </c>
      <c r="Z20" s="0" t="n">
        <f aca="false">COUNTIFS(jv!AU:AU,"*"&amp;A20&amp;"*", jv!X:X,"2005")</f>
        <v>1</v>
      </c>
      <c r="AA20" s="0" t="n">
        <f aca="false">COUNTIFS(jv!AU:AU,"*"&amp;A20&amp;"*", jv!X:X,"2006")</f>
        <v>0</v>
      </c>
      <c r="AB20" s="0" t="n">
        <f aca="false">COUNTIFS(jv!AU:AU,"*"&amp;A20&amp;"*", jv!X:X,"2007")</f>
        <v>1</v>
      </c>
      <c r="AC20" s="0" t="n">
        <f aca="false">COUNTIFS(jv!AU:AU,"*"&amp;A20&amp;"*", jv!X:X,"2008")</f>
        <v>3</v>
      </c>
      <c r="AD20" s="0" t="n">
        <f aca="false">COUNTIFS(jv!AU:AU,"*"&amp;A20&amp;"*", jv!X:X,"2009")</f>
        <v>0</v>
      </c>
      <c r="AE20" s="0" t="n">
        <f aca="false">COUNTIFS(jv!AU:AU,"*"&amp;A20&amp;"*", jv!X:X,"2010")</f>
        <v>2</v>
      </c>
      <c r="AF20" s="0" t="n">
        <f aca="false">COUNTIFS(jv!AU:AU,"*"&amp;A20&amp;"*", jv!X:X,"2011")</f>
        <v>1</v>
      </c>
      <c r="AG20" s="0" t="n">
        <f aca="false">COUNTIFS(jv!AU:AU,"*"&amp;A20&amp;"*", jv!X:X,"2012")</f>
        <v>0</v>
      </c>
      <c r="AH20" s="0" t="n">
        <f aca="false">COUNTIFS(jv!AU:AU,"*"&amp;A20&amp;"*", jv!X:X,"2013")</f>
        <v>2</v>
      </c>
      <c r="AI20" s="0" t="n">
        <f aca="false">COUNTIFS(jv!AU:AU,"*"&amp;A20&amp;"*", jv!X:X,"2014")</f>
        <v>1</v>
      </c>
      <c r="AJ20" s="0" t="n">
        <f aca="false">COUNTIFS(jv!AU:AU,"*"&amp;A20&amp;"*", jv!X:X,"2015")</f>
        <v>1</v>
      </c>
      <c r="AK20" s="0" t="n">
        <f aca="false">COUNTIFS(jv!AU:AU,"*"&amp;A20&amp;"*", jv!X:X,"2016")</f>
        <v>1</v>
      </c>
      <c r="AL20" s="0" t="n">
        <f aca="false">COUNTIFS(jv!AU:AU,"*"&amp;A20&amp;"*", jv!X:X,"2017")</f>
        <v>0</v>
      </c>
      <c r="AM20" s="0" t="n">
        <f aca="false">COUNTIFS(jv!AU:AU,"*"&amp;A20&amp;"*", jv!X:X,"2018")</f>
        <v>3</v>
      </c>
      <c r="AN20" s="0" t="n">
        <f aca="false">COUNTIFS(jv!AU:AU,"*"&amp;A20&amp;"*", jv!X:X,"2019")</f>
        <v>3</v>
      </c>
      <c r="AO20" s="0" t="n">
        <f aca="false">COUNTIFS(jv!AU:AU,"*"&amp;A20&amp;"*", jv!X:X,"2020")</f>
        <v>1</v>
      </c>
      <c r="AP20" s="0" t="n">
        <f aca="false">COUNTIFS(jv!AU:AU,"*"&amp;A20&amp;"*", jv!X:X,"2021")</f>
        <v>2</v>
      </c>
      <c r="AQ20" s="0" t="n">
        <f aca="false">COUNTIFS(jv!AU:AU,"*"&amp;A20&amp;"*", jv!X:X,"2022")</f>
        <v>4</v>
      </c>
      <c r="AR20" s="0" t="n">
        <v>0</v>
      </c>
      <c r="AS20" s="104" t="n">
        <f aca="false">COUNTIFS(jv!AU:AU,"*"&amp;A20&amp;"*")</f>
        <v>33</v>
      </c>
    </row>
    <row r="21" customFormat="false" ht="13.8" hidden="false" customHeight="false" outlineLevel="0" collapsed="false">
      <c r="A21" s="104" t="s">
        <v>2616</v>
      </c>
      <c r="B21" s="0" t="n">
        <f aca="false">COUNTIFS(jv!AU:AU,"*"&amp;A21&amp;"*", jv!X:X,"1981")</f>
        <v>0</v>
      </c>
      <c r="C21" s="0" t="n">
        <f aca="false">COUNTIFS(jv!AU:AU,"*"&amp;A21&amp;"*", jv!X:X,"1982")</f>
        <v>0</v>
      </c>
      <c r="D21" s="0" t="n">
        <f aca="false">COUNTIFS(jv!AU:AU,"*"&amp;A21&amp;"*", jv!X:X,"1983")</f>
        <v>0</v>
      </c>
      <c r="E21" s="0" t="n">
        <f aca="false">COUNTIFS(jv!AU:AU,"*"&amp;A21&amp;"*", jv!X:X,"1984")</f>
        <v>0</v>
      </c>
      <c r="F21" s="0" t="n">
        <f aca="false">COUNTIFS(jv!AU:AU,"*"&amp;A21&amp;"*", jv!X:X,"1985")</f>
        <v>0</v>
      </c>
      <c r="G21" s="0" t="n">
        <f aca="false">COUNTIFS(jv!AU:AU,"*"&amp;A21&amp;"*", jv!X:X,"1986")</f>
        <v>0</v>
      </c>
      <c r="H21" s="0" t="n">
        <f aca="false">COUNTIFS(jv!AU:AU,"*"&amp;A21&amp;"*", jv!X:X,"1987")</f>
        <v>0</v>
      </c>
      <c r="I21" s="0" t="n">
        <f aca="false">COUNTIFS(jv!AU:AU,"*"&amp;A21&amp;"*", jv!X:X,"1988")</f>
        <v>0</v>
      </c>
      <c r="J21" s="0" t="n">
        <f aca="false">COUNTIFS(jv!AU:AU,"*"&amp;A21&amp;"*", jv!X:X,"1989")</f>
        <v>0</v>
      </c>
      <c r="K21" s="0" t="n">
        <f aca="false">COUNTIFS(jv!AU:AU,"*"&amp;A21&amp;"*", jv!X:X,"1990")</f>
        <v>0</v>
      </c>
      <c r="L21" s="0" t="n">
        <f aca="false">COUNTIFS(jv!AU:AU,"*"&amp;A21&amp;"*", jv!X:X,"1991")</f>
        <v>1</v>
      </c>
      <c r="M21" s="0" t="n">
        <f aca="false">COUNTIFS(jv!AU:AU,"*"&amp;A21&amp;"*", jv!X:X,"1992")</f>
        <v>1</v>
      </c>
      <c r="N21" s="0" t="n">
        <f aca="false">COUNTIFS(jv!AU:AU,"*"&amp;A21&amp;"*", jv!X:X,"1993")</f>
        <v>1</v>
      </c>
      <c r="O21" s="0" t="n">
        <f aca="false">COUNTIFS(jv!AU:AU,"*"&amp;A21&amp;"*", jv!X:X,"1994")</f>
        <v>0</v>
      </c>
      <c r="P21" s="0" t="n">
        <f aca="false">COUNTIFS(jv!AU:AU,"*"&amp;A21&amp;"*", jv!X:X,"1995")</f>
        <v>0</v>
      </c>
      <c r="Q21" s="0" t="n">
        <f aca="false">COUNTIFS(jv!AU:AU,"*"&amp;A21&amp;"*", jv!X:X,"1996")</f>
        <v>0</v>
      </c>
      <c r="R21" s="0" t="n">
        <f aca="false">COUNTIFS(jv!AU:AU,"*"&amp;A21&amp;"*", jv!X:X,"1997")</f>
        <v>2</v>
      </c>
      <c r="S21" s="0" t="n">
        <f aca="false">COUNTIFS(jv!AU:AU,"*"&amp;A21&amp;"*", jv!X:X,"1998")</f>
        <v>1</v>
      </c>
      <c r="T21" s="0" t="n">
        <f aca="false">COUNTIFS(jv!AU:AU,"*"&amp;A21&amp;"*", jv!X:X,"1999")</f>
        <v>0</v>
      </c>
      <c r="U21" s="0" t="n">
        <f aca="false">COUNTIFS(jv!AU:AU,"*"&amp;A21&amp;"*", jv!X:X,"2000")</f>
        <v>1</v>
      </c>
      <c r="V21" s="0" t="n">
        <f aca="false">COUNTIFS(jv!AU:AU,"*"&amp;A21&amp;"*", jv!X:X,"2001")</f>
        <v>0</v>
      </c>
      <c r="W21" s="0" t="n">
        <f aca="false">COUNTIFS(jv!AU:AU,"*"&amp;A21&amp;"*", jv!X:X,"2002")</f>
        <v>0</v>
      </c>
      <c r="X21" s="0" t="n">
        <f aca="false">COUNTIFS(jv!AU:AU,"*"&amp;A21&amp;"*", jv!X:X,"2003")</f>
        <v>1</v>
      </c>
      <c r="Y21" s="0" t="n">
        <f aca="false">COUNTIFS(jv!AU:AU,"*"&amp;A21&amp;"*", jv!X:X,"2004")</f>
        <v>1</v>
      </c>
      <c r="Z21" s="0" t="n">
        <f aca="false">COUNTIFS(jv!AU:AU,"*"&amp;A21&amp;"*", jv!X:X,"2005")</f>
        <v>2</v>
      </c>
      <c r="AA21" s="0" t="n">
        <f aca="false">COUNTIFS(jv!AU:AU,"*"&amp;A21&amp;"*", jv!X:X,"2006")</f>
        <v>0</v>
      </c>
      <c r="AB21" s="0" t="n">
        <f aca="false">COUNTIFS(jv!AU:AU,"*"&amp;A21&amp;"*", jv!X:X,"2007")</f>
        <v>1</v>
      </c>
      <c r="AC21" s="0" t="n">
        <f aca="false">COUNTIFS(jv!AU:AU,"*"&amp;A21&amp;"*", jv!X:X,"2008")</f>
        <v>0</v>
      </c>
      <c r="AD21" s="0" t="n">
        <f aca="false">COUNTIFS(jv!AU:AU,"*"&amp;A21&amp;"*", jv!X:X,"2009")</f>
        <v>0</v>
      </c>
      <c r="AE21" s="0" t="n">
        <f aca="false">COUNTIFS(jv!AU:AU,"*"&amp;A21&amp;"*", jv!X:X,"2010")</f>
        <v>3</v>
      </c>
      <c r="AF21" s="0" t="n">
        <f aca="false">COUNTIFS(jv!AU:AU,"*"&amp;A21&amp;"*", jv!X:X,"2011")</f>
        <v>1</v>
      </c>
      <c r="AG21" s="0" t="n">
        <f aca="false">COUNTIFS(jv!AU:AU,"*"&amp;A21&amp;"*", jv!X:X,"2012")</f>
        <v>1</v>
      </c>
      <c r="AH21" s="0" t="n">
        <f aca="false">COUNTIFS(jv!AU:AU,"*"&amp;A21&amp;"*", jv!X:X,"2013")</f>
        <v>2</v>
      </c>
      <c r="AI21" s="0" t="n">
        <f aca="false">COUNTIFS(jv!AU:AU,"*"&amp;A21&amp;"*", jv!X:X,"2014")</f>
        <v>0</v>
      </c>
      <c r="AJ21" s="0" t="n">
        <f aca="false">COUNTIFS(jv!AU:AU,"*"&amp;A21&amp;"*", jv!X:X,"2015")</f>
        <v>2</v>
      </c>
      <c r="AK21" s="0" t="n">
        <f aca="false">COUNTIFS(jv!AU:AU,"*"&amp;A21&amp;"*", jv!X:X,"2016")</f>
        <v>0</v>
      </c>
      <c r="AL21" s="0" t="n">
        <f aca="false">COUNTIFS(jv!AU:AU,"*"&amp;A21&amp;"*", jv!X:X,"2017")</f>
        <v>0</v>
      </c>
      <c r="AM21" s="0" t="n">
        <f aca="false">COUNTIFS(jv!AU:AU,"*"&amp;A21&amp;"*", jv!X:X,"2018")</f>
        <v>1</v>
      </c>
      <c r="AN21" s="0" t="n">
        <f aca="false">COUNTIFS(jv!AU:AU,"*"&amp;A21&amp;"*", jv!X:X,"2019")</f>
        <v>0</v>
      </c>
      <c r="AO21" s="0" t="n">
        <f aca="false">COUNTIFS(jv!AU:AU,"*"&amp;A21&amp;"*", jv!X:X,"2020")</f>
        <v>1</v>
      </c>
      <c r="AP21" s="0" t="n">
        <f aca="false">COUNTIFS(jv!AU:AU,"*"&amp;A21&amp;"*", jv!X:X,"2021")</f>
        <v>2</v>
      </c>
      <c r="AQ21" s="0" t="n">
        <f aca="false">COUNTIFS(jv!AU:AU,"*"&amp;A21&amp;"*", jv!X:X,"2022")</f>
        <v>0</v>
      </c>
      <c r="AR21" s="0" t="n">
        <v>0</v>
      </c>
      <c r="AS21" s="104" t="n">
        <f aca="false">COUNTIFS(jv!AU:AU,"*"&amp;A21&amp;"*")</f>
        <v>25</v>
      </c>
    </row>
    <row r="22" customFormat="false" ht="13.8" hidden="false" customHeight="false" outlineLevel="0" collapsed="false">
      <c r="A22" s="104" t="s">
        <v>22210</v>
      </c>
      <c r="B22" s="0" t="n">
        <f aca="false">COUNTIFS(jv!AU:AU,"*"&amp;A22&amp;"*", jv!X:X,"1981")</f>
        <v>0</v>
      </c>
      <c r="C22" s="0" t="n">
        <f aca="false">COUNTIFS(jv!AU:AU,"*"&amp;A22&amp;"*", jv!X:X,"1982")</f>
        <v>0</v>
      </c>
      <c r="D22" s="0" t="n">
        <f aca="false">COUNTIFS(jv!AU:AU,"*"&amp;A22&amp;"*", jv!X:X,"1983")</f>
        <v>0</v>
      </c>
      <c r="E22" s="0" t="n">
        <f aca="false">COUNTIFS(jv!AU:AU,"*"&amp;A22&amp;"*", jv!X:X,"1984")</f>
        <v>0</v>
      </c>
      <c r="F22" s="0" t="n">
        <f aca="false">COUNTIFS(jv!AU:AU,"*"&amp;A22&amp;"*", jv!X:X,"1985")</f>
        <v>0</v>
      </c>
      <c r="G22" s="0" t="n">
        <f aca="false">COUNTIFS(jv!AU:AU,"*"&amp;A22&amp;"*", jv!X:X,"1986")</f>
        <v>0</v>
      </c>
      <c r="H22" s="0" t="n">
        <f aca="false">COUNTIFS(jv!AU:AU,"*"&amp;A22&amp;"*", jv!X:X,"1987")</f>
        <v>0</v>
      </c>
      <c r="I22" s="0" t="n">
        <f aca="false">COUNTIFS(jv!AU:AU,"*"&amp;A22&amp;"*", jv!X:X,"1988")</f>
        <v>0</v>
      </c>
      <c r="J22" s="0" t="n">
        <f aca="false">COUNTIFS(jv!AU:AU,"*"&amp;A22&amp;"*", jv!X:X,"1989")</f>
        <v>0</v>
      </c>
      <c r="K22" s="0" t="n">
        <f aca="false">COUNTIFS(jv!AU:AU,"*"&amp;A22&amp;"*", jv!X:X,"1990")</f>
        <v>0</v>
      </c>
      <c r="L22" s="0" t="n">
        <f aca="false">COUNTIFS(jv!AU:AU,"*"&amp;A22&amp;"*", jv!X:X,"1991")</f>
        <v>0</v>
      </c>
      <c r="M22" s="0" t="n">
        <f aca="false">COUNTIFS(jv!AU:AU,"*"&amp;A22&amp;"*", jv!X:X,"1992")</f>
        <v>0</v>
      </c>
      <c r="N22" s="0" t="n">
        <f aca="false">COUNTIFS(jv!AU:AU,"*"&amp;A22&amp;"*", jv!X:X,"1993")</f>
        <v>0</v>
      </c>
      <c r="O22" s="0" t="n">
        <f aca="false">COUNTIFS(jv!AU:AU,"*"&amp;A22&amp;"*", jv!X:X,"1994")</f>
        <v>1</v>
      </c>
      <c r="P22" s="0" t="n">
        <f aca="false">COUNTIFS(jv!AU:AU,"*"&amp;A22&amp;"*", jv!X:X,"1995")</f>
        <v>0</v>
      </c>
      <c r="Q22" s="0" t="n">
        <f aca="false">COUNTIFS(jv!AU:AU,"*"&amp;A22&amp;"*", jv!X:X,"1996")</f>
        <v>0</v>
      </c>
      <c r="R22" s="0" t="n">
        <f aca="false">COUNTIFS(jv!AU:AU,"*"&amp;A22&amp;"*", jv!X:X,"1997")</f>
        <v>0</v>
      </c>
      <c r="S22" s="0" t="n">
        <f aca="false">COUNTIFS(jv!AU:AU,"*"&amp;A22&amp;"*", jv!X:X,"1998")</f>
        <v>0</v>
      </c>
      <c r="T22" s="0" t="n">
        <f aca="false">COUNTIFS(jv!AU:AU,"*"&amp;A22&amp;"*", jv!X:X,"1999")</f>
        <v>0</v>
      </c>
      <c r="U22" s="0" t="n">
        <f aca="false">COUNTIFS(jv!AU:AU,"*"&amp;A22&amp;"*", jv!X:X,"2000")</f>
        <v>0</v>
      </c>
      <c r="V22" s="0" t="n">
        <f aca="false">COUNTIFS(jv!AU:AU,"*"&amp;A22&amp;"*", jv!X:X,"2001")</f>
        <v>0</v>
      </c>
      <c r="W22" s="0" t="n">
        <f aca="false">COUNTIFS(jv!AU:AU,"*"&amp;A22&amp;"*", jv!X:X,"2002")</f>
        <v>0</v>
      </c>
      <c r="X22" s="0" t="n">
        <f aca="false">COUNTIFS(jv!AU:AU,"*"&amp;A22&amp;"*", jv!X:X,"2003")</f>
        <v>0</v>
      </c>
      <c r="Y22" s="0" t="n">
        <f aca="false">COUNTIFS(jv!AU:AU,"*"&amp;A22&amp;"*", jv!X:X,"2004")</f>
        <v>0</v>
      </c>
      <c r="Z22" s="0" t="n">
        <f aca="false">COUNTIFS(jv!AU:AU,"*"&amp;A22&amp;"*", jv!X:X,"2005")</f>
        <v>0</v>
      </c>
      <c r="AA22" s="0" t="n">
        <f aca="false">COUNTIFS(jv!AU:AU,"*"&amp;A22&amp;"*", jv!X:X,"2006")</f>
        <v>0</v>
      </c>
      <c r="AB22" s="0" t="n">
        <f aca="false">COUNTIFS(jv!AU:AU,"*"&amp;A22&amp;"*", jv!X:X,"2007")</f>
        <v>0</v>
      </c>
      <c r="AC22" s="0" t="n">
        <f aca="false">COUNTIFS(jv!AU:AU,"*"&amp;A22&amp;"*", jv!X:X,"2008")</f>
        <v>0</v>
      </c>
      <c r="AD22" s="0" t="n">
        <f aca="false">COUNTIFS(jv!AU:AU,"*"&amp;A22&amp;"*", jv!X:X,"2009")</f>
        <v>0</v>
      </c>
      <c r="AE22" s="0" t="n">
        <f aca="false">COUNTIFS(jv!AU:AU,"*"&amp;A22&amp;"*", jv!X:X,"2010")</f>
        <v>0</v>
      </c>
      <c r="AF22" s="0" t="n">
        <f aca="false">COUNTIFS(jv!AU:AU,"*"&amp;A22&amp;"*", jv!X:X,"2011")</f>
        <v>0</v>
      </c>
      <c r="AG22" s="0" t="n">
        <f aca="false">COUNTIFS(jv!AU:AU,"*"&amp;A22&amp;"*", jv!X:X,"2012")</f>
        <v>1</v>
      </c>
      <c r="AH22" s="0" t="n">
        <f aca="false">COUNTIFS(jv!AU:AU,"*"&amp;A22&amp;"*", jv!X:X,"2013")</f>
        <v>0</v>
      </c>
      <c r="AI22" s="0" t="n">
        <f aca="false">COUNTIFS(jv!AU:AU,"*"&amp;A22&amp;"*", jv!X:X,"2014")</f>
        <v>0</v>
      </c>
      <c r="AJ22" s="0" t="n">
        <f aca="false">COUNTIFS(jv!AU:AU,"*"&amp;A22&amp;"*", jv!X:X,"2015")</f>
        <v>0</v>
      </c>
      <c r="AK22" s="0" t="n">
        <f aca="false">COUNTIFS(jv!AU:AU,"*"&amp;A22&amp;"*", jv!X:X,"2016")</f>
        <v>1</v>
      </c>
      <c r="AL22" s="0" t="n">
        <f aca="false">COUNTIFS(jv!AU:AU,"*"&amp;A22&amp;"*", jv!X:X,"2017")</f>
        <v>1</v>
      </c>
      <c r="AM22" s="0" t="n">
        <f aca="false">COUNTIFS(jv!AU:AU,"*"&amp;A22&amp;"*", jv!X:X,"2018")</f>
        <v>0</v>
      </c>
      <c r="AN22" s="0" t="n">
        <f aca="false">COUNTIFS(jv!AU:AU,"*"&amp;A22&amp;"*", jv!X:X,"2019")</f>
        <v>0</v>
      </c>
      <c r="AO22" s="0" t="n">
        <f aca="false">COUNTIFS(jv!AU:AU,"*"&amp;A22&amp;"*", jv!X:X,"2020")</f>
        <v>0</v>
      </c>
      <c r="AP22" s="0" t="n">
        <f aca="false">COUNTIFS(jv!AU:AU,"*"&amp;A22&amp;"*", jv!X:X,"2021")</f>
        <v>0</v>
      </c>
      <c r="AQ22" s="0" t="n">
        <f aca="false">COUNTIFS(jv!AU:AU,"*"&amp;A22&amp;"*", jv!X:X,"2022")</f>
        <v>0</v>
      </c>
      <c r="AR22" s="0" t="n">
        <v>0</v>
      </c>
      <c r="AS22" s="104" t="n">
        <f aca="false">COUNTIFS(jv!AU:AU,"*"&amp;A22&amp;"*")</f>
        <v>4</v>
      </c>
    </row>
    <row r="23" customFormat="false" ht="13.8" hidden="false" customHeight="false" outlineLevel="0" collapsed="false">
      <c r="A23" s="104" t="s">
        <v>2552</v>
      </c>
      <c r="B23" s="0" t="n">
        <f aca="false">COUNTIFS(jv!AU:AU,"*"&amp;A23&amp;"*", jv!X:X,"1981")</f>
        <v>0</v>
      </c>
      <c r="C23" s="0" t="n">
        <f aca="false">COUNTIFS(jv!AU:AU,"*"&amp;A23&amp;"*", jv!X:X,"1982")</f>
        <v>0</v>
      </c>
      <c r="D23" s="0" t="n">
        <f aca="false">COUNTIFS(jv!AU:AU,"*"&amp;A23&amp;"*", jv!X:X,"1983")</f>
        <v>0</v>
      </c>
      <c r="E23" s="0" t="n">
        <f aca="false">COUNTIFS(jv!AU:AU,"*"&amp;A23&amp;"*", jv!X:X,"1984")</f>
        <v>0</v>
      </c>
      <c r="F23" s="0" t="n">
        <f aca="false">COUNTIFS(jv!AU:AU,"*"&amp;A23&amp;"*", jv!X:X,"1985")</f>
        <v>0</v>
      </c>
      <c r="G23" s="0" t="n">
        <f aca="false">COUNTIFS(jv!AU:AU,"*"&amp;A23&amp;"*", jv!X:X,"1986")</f>
        <v>0</v>
      </c>
      <c r="H23" s="0" t="n">
        <f aca="false">COUNTIFS(jv!AU:AU,"*"&amp;A23&amp;"*", jv!X:X,"1987")</f>
        <v>0</v>
      </c>
      <c r="I23" s="0" t="n">
        <f aca="false">COUNTIFS(jv!AU:AU,"*"&amp;A23&amp;"*", jv!X:X,"1988")</f>
        <v>0</v>
      </c>
      <c r="J23" s="0" t="n">
        <f aca="false">COUNTIFS(jv!AU:AU,"*"&amp;A23&amp;"*", jv!X:X,"1989")</f>
        <v>0</v>
      </c>
      <c r="K23" s="0" t="n">
        <f aca="false">COUNTIFS(jv!AU:AU,"*"&amp;A23&amp;"*", jv!X:X,"1990")</f>
        <v>0</v>
      </c>
      <c r="L23" s="0" t="n">
        <f aca="false">COUNTIFS(jv!AU:AU,"*"&amp;A23&amp;"*", jv!X:X,"1991")</f>
        <v>0</v>
      </c>
      <c r="M23" s="0" t="n">
        <f aca="false">COUNTIFS(jv!AU:AU,"*"&amp;A23&amp;"*", jv!X:X,"1992")</f>
        <v>0</v>
      </c>
      <c r="N23" s="0" t="n">
        <f aca="false">COUNTIFS(jv!AU:AU,"*"&amp;A23&amp;"*", jv!X:X,"1993")</f>
        <v>0</v>
      </c>
      <c r="O23" s="0" t="n">
        <f aca="false">COUNTIFS(jv!AU:AU,"*"&amp;A23&amp;"*", jv!X:X,"1994")</f>
        <v>0</v>
      </c>
      <c r="P23" s="0" t="n">
        <f aca="false">COUNTIFS(jv!AU:AU,"*"&amp;A23&amp;"*", jv!X:X,"1995")</f>
        <v>0</v>
      </c>
      <c r="Q23" s="0" t="n">
        <f aca="false">COUNTIFS(jv!AU:AU,"*"&amp;A23&amp;"*", jv!X:X,"1996")</f>
        <v>0</v>
      </c>
      <c r="R23" s="0" t="n">
        <f aca="false">COUNTIFS(jv!AU:AU,"*"&amp;A23&amp;"*", jv!X:X,"1997")</f>
        <v>0</v>
      </c>
      <c r="S23" s="0" t="n">
        <f aca="false">COUNTIFS(jv!AU:AU,"*"&amp;A23&amp;"*", jv!X:X,"1998")</f>
        <v>0</v>
      </c>
      <c r="T23" s="0" t="n">
        <f aca="false">COUNTIFS(jv!AU:AU,"*"&amp;A23&amp;"*", jv!X:X,"1999")</f>
        <v>0</v>
      </c>
      <c r="U23" s="0" t="n">
        <f aca="false">COUNTIFS(jv!AU:AU,"*"&amp;A23&amp;"*", jv!X:X,"2000")</f>
        <v>0</v>
      </c>
      <c r="V23" s="0" t="n">
        <f aca="false">COUNTIFS(jv!AU:AU,"*"&amp;A23&amp;"*", jv!X:X,"2001")</f>
        <v>0</v>
      </c>
      <c r="W23" s="0" t="n">
        <f aca="false">COUNTIFS(jv!AU:AU,"*"&amp;A23&amp;"*", jv!X:X,"2002")</f>
        <v>0</v>
      </c>
      <c r="X23" s="0" t="n">
        <f aca="false">COUNTIFS(jv!AU:AU,"*"&amp;A23&amp;"*", jv!X:X,"2003")</f>
        <v>0</v>
      </c>
      <c r="Y23" s="0" t="n">
        <f aca="false">COUNTIFS(jv!AU:AU,"*"&amp;A23&amp;"*", jv!X:X,"2004")</f>
        <v>0</v>
      </c>
      <c r="Z23" s="0" t="n">
        <f aca="false">COUNTIFS(jv!AU:AU,"*"&amp;A23&amp;"*", jv!X:X,"2005")</f>
        <v>0</v>
      </c>
      <c r="AA23" s="0" t="n">
        <f aca="false">COUNTIFS(jv!AU:AU,"*"&amp;A23&amp;"*", jv!X:X,"2006")</f>
        <v>0</v>
      </c>
      <c r="AB23" s="0" t="n">
        <f aca="false">COUNTIFS(jv!AU:AU,"*"&amp;A23&amp;"*", jv!X:X,"2007")</f>
        <v>0</v>
      </c>
      <c r="AC23" s="0" t="n">
        <f aca="false">COUNTIFS(jv!AU:AU,"*"&amp;A23&amp;"*", jv!X:X,"2008")</f>
        <v>0</v>
      </c>
      <c r="AD23" s="0" t="n">
        <f aca="false">COUNTIFS(jv!AU:AU,"*"&amp;A23&amp;"*", jv!X:X,"2009")</f>
        <v>0</v>
      </c>
      <c r="AE23" s="0" t="n">
        <f aca="false">COUNTIFS(jv!AU:AU,"*"&amp;A23&amp;"*", jv!X:X,"2010")</f>
        <v>0</v>
      </c>
      <c r="AF23" s="0" t="n">
        <f aca="false">COUNTIFS(jv!AU:AU,"*"&amp;A23&amp;"*", jv!X:X,"2011")</f>
        <v>0</v>
      </c>
      <c r="AG23" s="0" t="n">
        <f aca="false">COUNTIFS(jv!AU:AU,"*"&amp;A23&amp;"*", jv!X:X,"2012")</f>
        <v>0</v>
      </c>
      <c r="AH23" s="0" t="n">
        <f aca="false">COUNTIFS(jv!AU:AU,"*"&amp;A23&amp;"*", jv!X:X,"2013")</f>
        <v>0</v>
      </c>
      <c r="AI23" s="0" t="n">
        <f aca="false">COUNTIFS(jv!AU:AU,"*"&amp;A23&amp;"*", jv!X:X,"2014")</f>
        <v>0</v>
      </c>
      <c r="AJ23" s="0" t="n">
        <f aca="false">COUNTIFS(jv!AU:AU,"*"&amp;A23&amp;"*", jv!X:X,"2015")</f>
        <v>0</v>
      </c>
      <c r="AK23" s="0" t="n">
        <f aca="false">COUNTIFS(jv!AU:AU,"*"&amp;A23&amp;"*", jv!X:X,"2016")</f>
        <v>2</v>
      </c>
      <c r="AL23" s="0" t="n">
        <f aca="false">COUNTIFS(jv!AU:AU,"*"&amp;A23&amp;"*", jv!X:X,"2017")</f>
        <v>1</v>
      </c>
      <c r="AM23" s="0" t="n">
        <f aca="false">COUNTIFS(jv!AU:AU,"*"&amp;A23&amp;"*", jv!X:X,"2018")</f>
        <v>0</v>
      </c>
      <c r="AN23" s="0" t="n">
        <f aca="false">COUNTIFS(jv!AU:AU,"*"&amp;A23&amp;"*", jv!X:X,"2019")</f>
        <v>0</v>
      </c>
      <c r="AO23" s="0" t="n">
        <f aca="false">COUNTIFS(jv!AU:AU,"*"&amp;A23&amp;"*", jv!X:X,"2020")</f>
        <v>0</v>
      </c>
      <c r="AP23" s="0" t="n">
        <f aca="false">COUNTIFS(jv!AU:AU,"*"&amp;A23&amp;"*", jv!X:X,"2021")</f>
        <v>0</v>
      </c>
      <c r="AQ23" s="0" t="n">
        <f aca="false">COUNTIFS(jv!AU:AU,"*"&amp;A23&amp;"*", jv!X:X,"2022")</f>
        <v>0</v>
      </c>
      <c r="AR23" s="0" t="n">
        <v>0</v>
      </c>
      <c r="AS23" s="104" t="n">
        <f aca="false">COUNTIFS(jv!AU:AU,"*"&amp;A23&amp;"*")</f>
        <v>3</v>
      </c>
    </row>
    <row r="24" customFormat="false" ht="13.8" hidden="false" customHeight="false" outlineLevel="0" collapsed="false">
      <c r="A24" s="104" t="s">
        <v>299</v>
      </c>
      <c r="B24" s="0" t="n">
        <f aca="false">COUNTIFS(jv!AU:AU,"*"&amp;A24&amp;"*", jv!X:X,"1981")</f>
        <v>0</v>
      </c>
      <c r="C24" s="0" t="n">
        <f aca="false">COUNTIFS(jv!AU:AU,"*"&amp;A24&amp;"*", jv!X:X,"1982")</f>
        <v>0</v>
      </c>
      <c r="D24" s="0" t="n">
        <f aca="false">COUNTIFS(jv!AU:AU,"*"&amp;A24&amp;"*", jv!X:X,"1983")</f>
        <v>0</v>
      </c>
      <c r="E24" s="0" t="n">
        <f aca="false">COUNTIFS(jv!AU:AU,"*"&amp;A24&amp;"*", jv!X:X,"1984")</f>
        <v>0</v>
      </c>
      <c r="F24" s="0" t="n">
        <f aca="false">COUNTIFS(jv!AU:AU,"*"&amp;A24&amp;"*", jv!X:X,"1985")</f>
        <v>0</v>
      </c>
      <c r="G24" s="0" t="n">
        <f aca="false">COUNTIFS(jv!AU:AU,"*"&amp;A24&amp;"*", jv!X:X,"1986")</f>
        <v>1</v>
      </c>
      <c r="H24" s="0" t="n">
        <f aca="false">COUNTIFS(jv!AU:AU,"*"&amp;A24&amp;"*", jv!X:X,"1987")</f>
        <v>0</v>
      </c>
      <c r="I24" s="0" t="n">
        <f aca="false">COUNTIFS(jv!AU:AU,"*"&amp;A24&amp;"*", jv!X:X,"1988")</f>
        <v>0</v>
      </c>
      <c r="J24" s="0" t="n">
        <f aca="false">COUNTIFS(jv!AU:AU,"*"&amp;A24&amp;"*", jv!X:X,"1989")</f>
        <v>2</v>
      </c>
      <c r="K24" s="0" t="n">
        <f aca="false">COUNTIFS(jv!AU:AU,"*"&amp;A24&amp;"*", jv!X:X,"1990")</f>
        <v>0</v>
      </c>
      <c r="L24" s="0" t="n">
        <f aca="false">COUNTIFS(jv!AU:AU,"*"&amp;A24&amp;"*", jv!X:X,"1991")</f>
        <v>1</v>
      </c>
      <c r="M24" s="0" t="n">
        <f aca="false">COUNTIFS(jv!AU:AU,"*"&amp;A24&amp;"*", jv!X:X,"1992")</f>
        <v>1</v>
      </c>
      <c r="N24" s="0" t="n">
        <f aca="false">COUNTIFS(jv!AU:AU,"*"&amp;A24&amp;"*", jv!X:X,"1993")</f>
        <v>2</v>
      </c>
      <c r="O24" s="0" t="n">
        <f aca="false">COUNTIFS(jv!AU:AU,"*"&amp;A24&amp;"*", jv!X:X,"1994")</f>
        <v>4</v>
      </c>
      <c r="P24" s="0" t="n">
        <f aca="false">COUNTIFS(jv!AU:AU,"*"&amp;A24&amp;"*", jv!X:X,"1995")</f>
        <v>2</v>
      </c>
      <c r="Q24" s="0" t="n">
        <f aca="false">COUNTIFS(jv!AU:AU,"*"&amp;A24&amp;"*", jv!X:X,"1996")</f>
        <v>1</v>
      </c>
      <c r="R24" s="0" t="n">
        <f aca="false">COUNTIFS(jv!AU:AU,"*"&amp;A24&amp;"*", jv!X:X,"1997")</f>
        <v>1</v>
      </c>
      <c r="S24" s="0" t="n">
        <f aca="false">COUNTIFS(jv!AU:AU,"*"&amp;A24&amp;"*", jv!X:X,"1998")</f>
        <v>1</v>
      </c>
      <c r="T24" s="0" t="n">
        <f aca="false">COUNTIFS(jv!AU:AU,"*"&amp;A24&amp;"*", jv!X:X,"1999")</f>
        <v>2</v>
      </c>
      <c r="U24" s="0" t="n">
        <f aca="false">COUNTIFS(jv!AU:AU,"*"&amp;A24&amp;"*", jv!X:X,"2000")</f>
        <v>1</v>
      </c>
      <c r="V24" s="0" t="n">
        <f aca="false">COUNTIFS(jv!AU:AU,"*"&amp;A24&amp;"*", jv!X:X,"2001")</f>
        <v>0</v>
      </c>
      <c r="W24" s="0" t="n">
        <f aca="false">COUNTIFS(jv!AU:AU,"*"&amp;A24&amp;"*", jv!X:X,"2002")</f>
        <v>2</v>
      </c>
      <c r="X24" s="0" t="n">
        <f aca="false">COUNTIFS(jv!AU:AU,"*"&amp;A24&amp;"*", jv!X:X,"2003")</f>
        <v>1</v>
      </c>
      <c r="Y24" s="0" t="n">
        <f aca="false">COUNTIFS(jv!AU:AU,"*"&amp;A24&amp;"*", jv!X:X,"2004")</f>
        <v>4</v>
      </c>
      <c r="Z24" s="0" t="n">
        <f aca="false">COUNTIFS(jv!AU:AU,"*"&amp;A24&amp;"*", jv!X:X,"2005")</f>
        <v>0</v>
      </c>
      <c r="AA24" s="0" t="n">
        <f aca="false">COUNTIFS(jv!AU:AU,"*"&amp;A24&amp;"*", jv!X:X,"2006")</f>
        <v>1</v>
      </c>
      <c r="AB24" s="0" t="n">
        <f aca="false">COUNTIFS(jv!AU:AU,"*"&amp;A24&amp;"*", jv!X:X,"2007")</f>
        <v>3</v>
      </c>
      <c r="AC24" s="0" t="n">
        <f aca="false">COUNTIFS(jv!AU:AU,"*"&amp;A24&amp;"*", jv!X:X,"2008")</f>
        <v>4</v>
      </c>
      <c r="AD24" s="0" t="n">
        <f aca="false">COUNTIFS(jv!AU:AU,"*"&amp;A24&amp;"*", jv!X:X,"2009")</f>
        <v>1</v>
      </c>
      <c r="AE24" s="0" t="n">
        <f aca="false">COUNTIFS(jv!AU:AU,"*"&amp;A24&amp;"*", jv!X:X,"2010")</f>
        <v>2</v>
      </c>
      <c r="AF24" s="0" t="n">
        <f aca="false">COUNTIFS(jv!AU:AU,"*"&amp;A24&amp;"*", jv!X:X,"2011")</f>
        <v>1</v>
      </c>
      <c r="AG24" s="0" t="n">
        <f aca="false">COUNTIFS(jv!AU:AU,"*"&amp;A24&amp;"*", jv!X:X,"2012")</f>
        <v>4</v>
      </c>
      <c r="AH24" s="0" t="n">
        <f aca="false">COUNTIFS(jv!AU:AU,"*"&amp;A24&amp;"*", jv!X:X,"2013")</f>
        <v>2</v>
      </c>
      <c r="AI24" s="0" t="n">
        <f aca="false">COUNTIFS(jv!AU:AU,"*"&amp;A24&amp;"*", jv!X:X,"2014")</f>
        <v>2</v>
      </c>
      <c r="AJ24" s="0" t="n">
        <f aca="false">COUNTIFS(jv!AU:AU,"*"&amp;A24&amp;"*", jv!X:X,"2015")</f>
        <v>2</v>
      </c>
      <c r="AK24" s="0" t="n">
        <f aca="false">COUNTIFS(jv!AU:AU,"*"&amp;A24&amp;"*", jv!X:X,"2016")</f>
        <v>6</v>
      </c>
      <c r="AL24" s="0" t="n">
        <f aca="false">COUNTIFS(jv!AU:AU,"*"&amp;A24&amp;"*", jv!X:X,"2017")</f>
        <v>1</v>
      </c>
      <c r="AM24" s="0" t="n">
        <f aca="false">COUNTIFS(jv!AU:AU,"*"&amp;A24&amp;"*", jv!X:X,"2018")</f>
        <v>5</v>
      </c>
      <c r="AN24" s="0" t="n">
        <f aca="false">COUNTIFS(jv!AU:AU,"*"&amp;A24&amp;"*", jv!X:X,"2019")</f>
        <v>4</v>
      </c>
      <c r="AO24" s="0" t="n">
        <f aca="false">COUNTIFS(jv!AU:AU,"*"&amp;A24&amp;"*", jv!X:X,"2020")</f>
        <v>3</v>
      </c>
      <c r="AP24" s="0" t="n">
        <f aca="false">COUNTIFS(jv!AU:AU,"*"&amp;A24&amp;"*", jv!X:X,"2021")</f>
        <v>1</v>
      </c>
      <c r="AQ24" s="0" t="n">
        <f aca="false">COUNTIFS(jv!AU:AU,"*"&amp;A24&amp;"*", jv!X:X,"2022")</f>
        <v>1</v>
      </c>
      <c r="AR24" s="0" t="n">
        <v>0</v>
      </c>
      <c r="AS24" s="104" t="n">
        <f aca="false">COUNTIFS(jv!AU:AU,"*"&amp;A24&amp;"*")</f>
        <v>69</v>
      </c>
    </row>
    <row r="25" customFormat="false" ht="13.8" hidden="false" customHeight="false" outlineLevel="0" collapsed="false">
      <c r="A25" s="104" t="s">
        <v>332</v>
      </c>
      <c r="B25" s="0" t="n">
        <f aca="false">COUNTIFS(jv!AU:AU,"*"&amp;A25&amp;"*", jv!X:X,"1981")</f>
        <v>0</v>
      </c>
      <c r="C25" s="0" t="n">
        <f aca="false">COUNTIFS(jv!AU:AU,"*"&amp;A25&amp;"*", jv!X:X,"1982")</f>
        <v>0</v>
      </c>
      <c r="D25" s="0" t="n">
        <f aca="false">COUNTIFS(jv!AU:AU,"*"&amp;A25&amp;"*", jv!X:X,"1983")</f>
        <v>0</v>
      </c>
      <c r="E25" s="0" t="n">
        <f aca="false">COUNTIFS(jv!AU:AU,"*"&amp;A25&amp;"*", jv!X:X,"1984")</f>
        <v>1</v>
      </c>
      <c r="F25" s="0" t="n">
        <f aca="false">COUNTIFS(jv!AU:AU,"*"&amp;A25&amp;"*", jv!X:X,"1985")</f>
        <v>0</v>
      </c>
      <c r="G25" s="0" t="n">
        <f aca="false">COUNTIFS(jv!AU:AU,"*"&amp;A25&amp;"*", jv!X:X,"1986")</f>
        <v>0</v>
      </c>
      <c r="H25" s="0" t="n">
        <f aca="false">COUNTIFS(jv!AU:AU,"*"&amp;A25&amp;"*", jv!X:X,"1987")</f>
        <v>1</v>
      </c>
      <c r="I25" s="0" t="n">
        <f aca="false">COUNTIFS(jv!AU:AU,"*"&amp;A25&amp;"*", jv!X:X,"1988")</f>
        <v>3</v>
      </c>
      <c r="J25" s="0" t="n">
        <f aca="false">COUNTIFS(jv!AU:AU,"*"&amp;A25&amp;"*", jv!X:X,"1989")</f>
        <v>5</v>
      </c>
      <c r="K25" s="0" t="n">
        <f aca="false">COUNTIFS(jv!AU:AU,"*"&amp;A25&amp;"*", jv!X:X,"1990")</f>
        <v>6</v>
      </c>
      <c r="L25" s="0" t="n">
        <f aca="false">COUNTIFS(jv!AU:AU,"*"&amp;A25&amp;"*", jv!X:X,"1991")</f>
        <v>8</v>
      </c>
      <c r="M25" s="0" t="n">
        <f aca="false">COUNTIFS(jv!AU:AU,"*"&amp;A25&amp;"*", jv!X:X,"1992")</f>
        <v>12</v>
      </c>
      <c r="N25" s="0" t="n">
        <f aca="false">COUNTIFS(jv!AU:AU,"*"&amp;A25&amp;"*", jv!X:X,"1993")</f>
        <v>14</v>
      </c>
      <c r="O25" s="0" t="n">
        <f aca="false">COUNTIFS(jv!AU:AU,"*"&amp;A25&amp;"*", jv!X:X,"1994")</f>
        <v>12</v>
      </c>
      <c r="P25" s="0" t="n">
        <f aca="false">COUNTIFS(jv!AU:AU,"*"&amp;A25&amp;"*", jv!X:X,"1995")</f>
        <v>18</v>
      </c>
      <c r="Q25" s="0" t="n">
        <f aca="false">COUNTIFS(jv!AU:AU,"*"&amp;A25&amp;"*", jv!X:X,"1996")</f>
        <v>8</v>
      </c>
      <c r="R25" s="0" t="n">
        <f aca="false">COUNTIFS(jv!AU:AU,"*"&amp;A25&amp;"*", jv!X:X,"1997")</f>
        <v>5</v>
      </c>
      <c r="S25" s="0" t="n">
        <f aca="false">COUNTIFS(jv!AU:AU,"*"&amp;A25&amp;"*", jv!X:X,"1998")</f>
        <v>4</v>
      </c>
      <c r="T25" s="0" t="n">
        <f aca="false">COUNTIFS(jv!AU:AU,"*"&amp;A25&amp;"*", jv!X:X,"1999")</f>
        <v>2</v>
      </c>
      <c r="U25" s="0" t="n">
        <f aca="false">COUNTIFS(jv!AU:AU,"*"&amp;A25&amp;"*", jv!X:X,"2000")</f>
        <v>7</v>
      </c>
      <c r="V25" s="0" t="n">
        <f aca="false">COUNTIFS(jv!AU:AU,"*"&amp;A25&amp;"*", jv!X:X,"2001")</f>
        <v>7</v>
      </c>
      <c r="W25" s="0" t="n">
        <f aca="false">COUNTIFS(jv!AU:AU,"*"&amp;A25&amp;"*", jv!X:X,"2002")</f>
        <v>8</v>
      </c>
      <c r="X25" s="0" t="n">
        <f aca="false">COUNTIFS(jv!AU:AU,"*"&amp;A25&amp;"*", jv!X:X,"2003")</f>
        <v>9</v>
      </c>
      <c r="Y25" s="0" t="n">
        <f aca="false">COUNTIFS(jv!AU:AU,"*"&amp;A25&amp;"*", jv!X:X,"2004")</f>
        <v>15</v>
      </c>
      <c r="Z25" s="0" t="n">
        <f aca="false">COUNTIFS(jv!AU:AU,"*"&amp;A25&amp;"*", jv!X:X,"2005")</f>
        <v>10</v>
      </c>
      <c r="AA25" s="0" t="n">
        <f aca="false">COUNTIFS(jv!AU:AU,"*"&amp;A25&amp;"*", jv!X:X,"2006")</f>
        <v>9</v>
      </c>
      <c r="AB25" s="0" t="n">
        <f aca="false">COUNTIFS(jv!AU:AU,"*"&amp;A25&amp;"*", jv!X:X,"2007")</f>
        <v>10</v>
      </c>
      <c r="AC25" s="0" t="n">
        <f aca="false">COUNTIFS(jv!AU:AU,"*"&amp;A25&amp;"*", jv!X:X,"2008")</f>
        <v>16</v>
      </c>
      <c r="AD25" s="0" t="n">
        <f aca="false">COUNTIFS(jv!AU:AU,"*"&amp;A25&amp;"*", jv!X:X,"2009")</f>
        <v>12</v>
      </c>
      <c r="AE25" s="0" t="n">
        <f aca="false">COUNTIFS(jv!AU:AU,"*"&amp;A25&amp;"*", jv!X:X,"2010")</f>
        <v>10</v>
      </c>
      <c r="AF25" s="0" t="n">
        <f aca="false">COUNTIFS(jv!AU:AU,"*"&amp;A25&amp;"*", jv!X:X,"2011")</f>
        <v>11</v>
      </c>
      <c r="AG25" s="0" t="n">
        <f aca="false">COUNTIFS(jv!AU:AU,"*"&amp;A25&amp;"*", jv!X:X,"2012")</f>
        <v>7</v>
      </c>
      <c r="AH25" s="0" t="n">
        <f aca="false">COUNTIFS(jv!AU:AU,"*"&amp;A25&amp;"*", jv!X:X,"2013")</f>
        <v>12</v>
      </c>
      <c r="AI25" s="0" t="n">
        <f aca="false">COUNTIFS(jv!AU:AU,"*"&amp;A25&amp;"*", jv!X:X,"2014")</f>
        <v>10</v>
      </c>
      <c r="AJ25" s="0" t="n">
        <f aca="false">COUNTIFS(jv!AU:AU,"*"&amp;A25&amp;"*", jv!X:X,"2015")</f>
        <v>13</v>
      </c>
      <c r="AK25" s="0" t="n">
        <f aca="false">COUNTIFS(jv!AU:AU,"*"&amp;A25&amp;"*", jv!X:X,"2016")</f>
        <v>13</v>
      </c>
      <c r="AL25" s="0" t="n">
        <f aca="false">COUNTIFS(jv!AU:AU,"*"&amp;A25&amp;"*", jv!X:X,"2017")</f>
        <v>21</v>
      </c>
      <c r="AM25" s="0" t="n">
        <f aca="false">COUNTIFS(jv!AU:AU,"*"&amp;A25&amp;"*", jv!X:X,"2018")</f>
        <v>25</v>
      </c>
      <c r="AN25" s="0" t="n">
        <f aca="false">COUNTIFS(jv!AU:AU,"*"&amp;A25&amp;"*", jv!X:X,"2019")</f>
        <v>19</v>
      </c>
      <c r="AO25" s="0" t="n">
        <f aca="false">COUNTIFS(jv!AU:AU,"*"&amp;A25&amp;"*", jv!X:X,"2020")</f>
        <v>19</v>
      </c>
      <c r="AP25" s="0" t="n">
        <f aca="false">COUNTIFS(jv!AU:AU,"*"&amp;A25&amp;"*", jv!X:X,"2021")</f>
        <v>16</v>
      </c>
      <c r="AQ25" s="0" t="n">
        <f aca="false">COUNTIFS(jv!AU:AU,"*"&amp;A25&amp;"*", jv!X:X,"2022")</f>
        <v>12</v>
      </c>
      <c r="AR25" s="0" t="n">
        <v>0</v>
      </c>
      <c r="AS25" s="104" t="n">
        <f aca="false">COUNTIFS(jv!AU:AU,"*"&amp;A25&amp;"*")</f>
        <v>390</v>
      </c>
    </row>
    <row r="26" customFormat="false" ht="13.8" hidden="false" customHeight="false" outlineLevel="0" collapsed="false">
      <c r="A26" s="104" t="s">
        <v>9933</v>
      </c>
      <c r="B26" s="0" t="n">
        <f aca="false">COUNTIFS(jv!AU:AU,"*"&amp;A26&amp;"*", jv!X:X,"1981")</f>
        <v>0</v>
      </c>
      <c r="C26" s="0" t="n">
        <f aca="false">COUNTIFS(jv!AU:AU,"*"&amp;A26&amp;"*", jv!X:X,"1982")</f>
        <v>0</v>
      </c>
      <c r="D26" s="0" t="n">
        <f aca="false">COUNTIFS(jv!AU:AU,"*"&amp;A26&amp;"*", jv!X:X,"1983")</f>
        <v>0</v>
      </c>
      <c r="E26" s="0" t="n">
        <f aca="false">COUNTIFS(jv!AU:AU,"*"&amp;A26&amp;"*", jv!X:X,"1984")</f>
        <v>0</v>
      </c>
      <c r="F26" s="0" t="n">
        <f aca="false">COUNTIFS(jv!AU:AU,"*"&amp;A26&amp;"*", jv!X:X,"1985")</f>
        <v>0</v>
      </c>
      <c r="G26" s="0" t="n">
        <f aca="false">COUNTIFS(jv!AU:AU,"*"&amp;A26&amp;"*", jv!X:X,"1986")</f>
        <v>0</v>
      </c>
      <c r="H26" s="0" t="n">
        <f aca="false">COUNTIFS(jv!AU:AU,"*"&amp;A26&amp;"*", jv!X:X,"1987")</f>
        <v>0</v>
      </c>
      <c r="I26" s="0" t="n">
        <f aca="false">COUNTIFS(jv!AU:AU,"*"&amp;A26&amp;"*", jv!X:X,"1988")</f>
        <v>0</v>
      </c>
      <c r="J26" s="0" t="n">
        <f aca="false">COUNTIFS(jv!AU:AU,"*"&amp;A26&amp;"*", jv!X:X,"1989")</f>
        <v>0</v>
      </c>
      <c r="K26" s="0" t="n">
        <f aca="false">COUNTIFS(jv!AU:AU,"*"&amp;A26&amp;"*", jv!X:X,"1990")</f>
        <v>0</v>
      </c>
      <c r="L26" s="0" t="n">
        <f aca="false">COUNTIFS(jv!AU:AU,"*"&amp;A26&amp;"*", jv!X:X,"1991")</f>
        <v>0</v>
      </c>
      <c r="M26" s="0" t="n">
        <f aca="false">COUNTIFS(jv!AU:AU,"*"&amp;A26&amp;"*", jv!X:X,"1992")</f>
        <v>0</v>
      </c>
      <c r="N26" s="0" t="n">
        <f aca="false">COUNTIFS(jv!AU:AU,"*"&amp;A26&amp;"*", jv!X:X,"1993")</f>
        <v>0</v>
      </c>
      <c r="O26" s="0" t="n">
        <f aca="false">COUNTIFS(jv!AU:AU,"*"&amp;A26&amp;"*", jv!X:X,"1994")</f>
        <v>1</v>
      </c>
      <c r="P26" s="0" t="n">
        <f aca="false">COUNTIFS(jv!AU:AU,"*"&amp;A26&amp;"*", jv!X:X,"1995")</f>
        <v>0</v>
      </c>
      <c r="Q26" s="0" t="n">
        <f aca="false">COUNTIFS(jv!AU:AU,"*"&amp;A26&amp;"*", jv!X:X,"1996")</f>
        <v>0</v>
      </c>
      <c r="R26" s="0" t="n">
        <f aca="false">COUNTIFS(jv!AU:AU,"*"&amp;A26&amp;"*", jv!X:X,"1997")</f>
        <v>0</v>
      </c>
      <c r="S26" s="0" t="n">
        <f aca="false">COUNTIFS(jv!AU:AU,"*"&amp;A26&amp;"*", jv!X:X,"1998")</f>
        <v>0</v>
      </c>
      <c r="T26" s="0" t="n">
        <f aca="false">COUNTIFS(jv!AU:AU,"*"&amp;A26&amp;"*", jv!X:X,"1999")</f>
        <v>0</v>
      </c>
      <c r="U26" s="0" t="n">
        <f aca="false">COUNTIFS(jv!AU:AU,"*"&amp;A26&amp;"*", jv!X:X,"2000")</f>
        <v>0</v>
      </c>
      <c r="V26" s="0" t="n">
        <f aca="false">COUNTIFS(jv!AU:AU,"*"&amp;A26&amp;"*", jv!X:X,"2001")</f>
        <v>0</v>
      </c>
      <c r="W26" s="0" t="n">
        <f aca="false">COUNTIFS(jv!AU:AU,"*"&amp;A26&amp;"*", jv!X:X,"2002")</f>
        <v>0</v>
      </c>
      <c r="X26" s="0" t="n">
        <f aca="false">COUNTIFS(jv!AU:AU,"*"&amp;A26&amp;"*", jv!X:X,"2003")</f>
        <v>0</v>
      </c>
      <c r="Y26" s="0" t="n">
        <f aca="false">COUNTIFS(jv!AU:AU,"*"&amp;A26&amp;"*", jv!X:X,"2004")</f>
        <v>0</v>
      </c>
      <c r="Z26" s="0" t="n">
        <f aca="false">COUNTIFS(jv!AU:AU,"*"&amp;A26&amp;"*", jv!X:X,"2005")</f>
        <v>0</v>
      </c>
      <c r="AA26" s="0" t="n">
        <f aca="false">COUNTIFS(jv!AU:AU,"*"&amp;A26&amp;"*", jv!X:X,"2006")</f>
        <v>0</v>
      </c>
      <c r="AB26" s="0" t="n">
        <f aca="false">COUNTIFS(jv!AU:AU,"*"&amp;A26&amp;"*", jv!X:X,"2007")</f>
        <v>0</v>
      </c>
      <c r="AC26" s="0" t="n">
        <f aca="false">COUNTIFS(jv!AU:AU,"*"&amp;A26&amp;"*", jv!X:X,"2008")</f>
        <v>0</v>
      </c>
      <c r="AD26" s="0" t="n">
        <f aca="false">COUNTIFS(jv!AU:AU,"*"&amp;A26&amp;"*", jv!X:X,"2009")</f>
        <v>0</v>
      </c>
      <c r="AE26" s="0" t="n">
        <f aca="false">COUNTIFS(jv!AU:AU,"*"&amp;A26&amp;"*", jv!X:X,"2010")</f>
        <v>0</v>
      </c>
      <c r="AF26" s="0" t="n">
        <f aca="false">COUNTIFS(jv!AU:AU,"*"&amp;A26&amp;"*", jv!X:X,"2011")</f>
        <v>0</v>
      </c>
      <c r="AG26" s="0" t="n">
        <f aca="false">COUNTIFS(jv!AU:AU,"*"&amp;A26&amp;"*", jv!X:X,"2012")</f>
        <v>1</v>
      </c>
      <c r="AH26" s="0" t="n">
        <f aca="false">COUNTIFS(jv!AU:AU,"*"&amp;A26&amp;"*", jv!X:X,"2013")</f>
        <v>0</v>
      </c>
      <c r="AI26" s="0" t="n">
        <f aca="false">COUNTIFS(jv!AU:AU,"*"&amp;A26&amp;"*", jv!X:X,"2014")</f>
        <v>0</v>
      </c>
      <c r="AJ26" s="0" t="n">
        <f aca="false">COUNTIFS(jv!AU:AU,"*"&amp;A26&amp;"*", jv!X:X,"2015")</f>
        <v>0</v>
      </c>
      <c r="AK26" s="0" t="n">
        <f aca="false">COUNTIFS(jv!AU:AU,"*"&amp;A26&amp;"*", jv!X:X,"2016")</f>
        <v>0</v>
      </c>
      <c r="AL26" s="0" t="n">
        <f aca="false">COUNTIFS(jv!AU:AU,"*"&amp;A26&amp;"*", jv!X:X,"2017")</f>
        <v>0</v>
      </c>
      <c r="AM26" s="0" t="n">
        <f aca="false">COUNTIFS(jv!AU:AU,"*"&amp;A26&amp;"*", jv!X:X,"2018")</f>
        <v>0</v>
      </c>
      <c r="AN26" s="0" t="n">
        <f aca="false">COUNTIFS(jv!AU:AU,"*"&amp;A26&amp;"*", jv!X:X,"2019")</f>
        <v>0</v>
      </c>
      <c r="AO26" s="0" t="n">
        <f aca="false">COUNTIFS(jv!AU:AU,"*"&amp;A26&amp;"*", jv!X:X,"2020")</f>
        <v>0</v>
      </c>
      <c r="AP26" s="0" t="n">
        <f aca="false">COUNTIFS(jv!AU:AU,"*"&amp;A26&amp;"*", jv!X:X,"2021")</f>
        <v>0</v>
      </c>
      <c r="AQ26" s="0" t="n">
        <f aca="false">COUNTIFS(jv!AU:AU,"*"&amp;A26&amp;"*", jv!X:X,"2022")</f>
        <v>0</v>
      </c>
      <c r="AR26" s="0" t="n">
        <v>0</v>
      </c>
      <c r="AS26" s="104" t="n">
        <f aca="false">COUNTIFS(jv!AU:AU,"*"&amp;A26&amp;"*")</f>
        <v>2</v>
      </c>
    </row>
    <row r="27" customFormat="false" ht="13.8" hidden="false" customHeight="false" outlineLevel="0" collapsed="false">
      <c r="A27" s="104" t="s">
        <v>2297</v>
      </c>
      <c r="B27" s="0" t="n">
        <f aca="false">COUNTIFS(jv!AU:AU,"*"&amp;A27&amp;"*", jv!X:X,"1981")</f>
        <v>0</v>
      </c>
      <c r="C27" s="0" t="n">
        <f aca="false">COUNTIFS(jv!AU:AU,"*"&amp;A27&amp;"*", jv!X:X,"1982")</f>
        <v>0</v>
      </c>
      <c r="D27" s="0" t="n">
        <f aca="false">COUNTIFS(jv!AU:AU,"*"&amp;A27&amp;"*", jv!X:X,"1983")</f>
        <v>0</v>
      </c>
      <c r="E27" s="0" t="n">
        <f aca="false">COUNTIFS(jv!AU:AU,"*"&amp;A27&amp;"*", jv!X:X,"1984")</f>
        <v>0</v>
      </c>
      <c r="F27" s="0" t="n">
        <f aca="false">COUNTIFS(jv!AU:AU,"*"&amp;A27&amp;"*", jv!X:X,"1985")</f>
        <v>0</v>
      </c>
      <c r="G27" s="0" t="n">
        <f aca="false">COUNTIFS(jv!AU:AU,"*"&amp;A27&amp;"*", jv!X:X,"1986")</f>
        <v>0</v>
      </c>
      <c r="H27" s="0" t="n">
        <f aca="false">COUNTIFS(jv!AU:AU,"*"&amp;A27&amp;"*", jv!X:X,"1987")</f>
        <v>0</v>
      </c>
      <c r="I27" s="0" t="n">
        <f aca="false">COUNTIFS(jv!AU:AU,"*"&amp;A27&amp;"*", jv!X:X,"1988")</f>
        <v>0</v>
      </c>
      <c r="J27" s="0" t="n">
        <f aca="false">COUNTIFS(jv!AU:AU,"*"&amp;A27&amp;"*", jv!X:X,"1989")</f>
        <v>0</v>
      </c>
      <c r="K27" s="0" t="n">
        <f aca="false">COUNTIFS(jv!AU:AU,"*"&amp;A27&amp;"*", jv!X:X,"1990")</f>
        <v>0</v>
      </c>
      <c r="L27" s="0" t="n">
        <f aca="false">COUNTIFS(jv!AU:AU,"*"&amp;A27&amp;"*", jv!X:X,"1991")</f>
        <v>0</v>
      </c>
      <c r="M27" s="0" t="n">
        <f aca="false">COUNTIFS(jv!AU:AU,"*"&amp;A27&amp;"*", jv!X:X,"1992")</f>
        <v>0</v>
      </c>
      <c r="N27" s="0" t="n">
        <f aca="false">COUNTIFS(jv!AU:AU,"*"&amp;A27&amp;"*", jv!X:X,"1993")</f>
        <v>0</v>
      </c>
      <c r="O27" s="0" t="n">
        <f aca="false">COUNTIFS(jv!AU:AU,"*"&amp;A27&amp;"*", jv!X:X,"1994")</f>
        <v>0</v>
      </c>
      <c r="P27" s="0" t="n">
        <f aca="false">COUNTIFS(jv!AU:AU,"*"&amp;A27&amp;"*", jv!X:X,"1995")</f>
        <v>0</v>
      </c>
      <c r="Q27" s="0" t="n">
        <f aca="false">COUNTIFS(jv!AU:AU,"*"&amp;A27&amp;"*", jv!X:X,"1996")</f>
        <v>0</v>
      </c>
      <c r="R27" s="0" t="n">
        <f aca="false">COUNTIFS(jv!AU:AU,"*"&amp;A27&amp;"*", jv!X:X,"1997")</f>
        <v>0</v>
      </c>
      <c r="S27" s="0" t="n">
        <f aca="false">COUNTIFS(jv!AU:AU,"*"&amp;A27&amp;"*", jv!X:X,"1998")</f>
        <v>2</v>
      </c>
      <c r="T27" s="0" t="n">
        <f aca="false">COUNTIFS(jv!AU:AU,"*"&amp;A27&amp;"*", jv!X:X,"1999")</f>
        <v>0</v>
      </c>
      <c r="U27" s="0" t="n">
        <f aca="false">COUNTIFS(jv!AU:AU,"*"&amp;A27&amp;"*", jv!X:X,"2000")</f>
        <v>1</v>
      </c>
      <c r="V27" s="0" t="n">
        <f aca="false">COUNTIFS(jv!AU:AU,"*"&amp;A27&amp;"*", jv!X:X,"2001")</f>
        <v>0</v>
      </c>
      <c r="W27" s="0" t="n">
        <f aca="false">COUNTIFS(jv!AU:AU,"*"&amp;A27&amp;"*", jv!X:X,"2002")</f>
        <v>1</v>
      </c>
      <c r="X27" s="0" t="n">
        <f aca="false">COUNTIFS(jv!AU:AU,"*"&amp;A27&amp;"*", jv!X:X,"2003")</f>
        <v>1</v>
      </c>
      <c r="Y27" s="0" t="n">
        <f aca="false">COUNTIFS(jv!AU:AU,"*"&amp;A27&amp;"*", jv!X:X,"2004")</f>
        <v>1</v>
      </c>
      <c r="Z27" s="0" t="n">
        <f aca="false">COUNTIFS(jv!AU:AU,"*"&amp;A27&amp;"*", jv!X:X,"2005")</f>
        <v>1</v>
      </c>
      <c r="AA27" s="0" t="n">
        <f aca="false">COUNTIFS(jv!AU:AU,"*"&amp;A27&amp;"*", jv!X:X,"2006")</f>
        <v>2</v>
      </c>
      <c r="AB27" s="0" t="n">
        <f aca="false">COUNTIFS(jv!AU:AU,"*"&amp;A27&amp;"*", jv!X:X,"2007")</f>
        <v>0</v>
      </c>
      <c r="AC27" s="0" t="n">
        <f aca="false">COUNTIFS(jv!AU:AU,"*"&amp;A27&amp;"*", jv!X:X,"2008")</f>
        <v>2</v>
      </c>
      <c r="AD27" s="0" t="n">
        <f aca="false">COUNTIFS(jv!AU:AU,"*"&amp;A27&amp;"*", jv!X:X,"2009")</f>
        <v>2</v>
      </c>
      <c r="AE27" s="0" t="n">
        <f aca="false">COUNTIFS(jv!AU:AU,"*"&amp;A27&amp;"*", jv!X:X,"2010")</f>
        <v>0</v>
      </c>
      <c r="AF27" s="0" t="n">
        <f aca="false">COUNTIFS(jv!AU:AU,"*"&amp;A27&amp;"*", jv!X:X,"2011")</f>
        <v>2</v>
      </c>
      <c r="AG27" s="0" t="n">
        <f aca="false">COUNTIFS(jv!AU:AU,"*"&amp;A27&amp;"*", jv!X:X,"2012")</f>
        <v>1</v>
      </c>
      <c r="AH27" s="0" t="n">
        <f aca="false">COUNTIFS(jv!AU:AU,"*"&amp;A27&amp;"*", jv!X:X,"2013")</f>
        <v>3</v>
      </c>
      <c r="AI27" s="0" t="n">
        <f aca="false">COUNTIFS(jv!AU:AU,"*"&amp;A27&amp;"*", jv!X:X,"2014")</f>
        <v>1</v>
      </c>
      <c r="AJ27" s="0" t="n">
        <f aca="false">COUNTIFS(jv!AU:AU,"*"&amp;A27&amp;"*", jv!X:X,"2015")</f>
        <v>1</v>
      </c>
      <c r="AK27" s="0" t="n">
        <f aca="false">COUNTIFS(jv!AU:AU,"*"&amp;A27&amp;"*", jv!X:X,"2016")</f>
        <v>2</v>
      </c>
      <c r="AL27" s="0" t="n">
        <f aca="false">COUNTIFS(jv!AU:AU,"*"&amp;A27&amp;"*", jv!X:X,"2017")</f>
        <v>3</v>
      </c>
      <c r="AM27" s="0" t="n">
        <f aca="false">COUNTIFS(jv!AU:AU,"*"&amp;A27&amp;"*", jv!X:X,"2018")</f>
        <v>1</v>
      </c>
      <c r="AN27" s="0" t="n">
        <f aca="false">COUNTIFS(jv!AU:AU,"*"&amp;A27&amp;"*", jv!X:X,"2019")</f>
        <v>1</v>
      </c>
      <c r="AO27" s="0" t="n">
        <f aca="false">COUNTIFS(jv!AU:AU,"*"&amp;A27&amp;"*", jv!X:X,"2020")</f>
        <v>2</v>
      </c>
      <c r="AP27" s="0" t="n">
        <f aca="false">COUNTIFS(jv!AU:AU,"*"&amp;A27&amp;"*", jv!X:X,"2021")</f>
        <v>2</v>
      </c>
      <c r="AQ27" s="0" t="n">
        <f aca="false">COUNTIFS(jv!AU:AU,"*"&amp;A27&amp;"*", jv!X:X,"2022")</f>
        <v>0</v>
      </c>
      <c r="AR27" s="0" t="n">
        <v>0</v>
      </c>
      <c r="AS27" s="104" t="n">
        <f aca="false">COUNTIFS(jv!AU:AU,"*"&amp;A27&amp;"*")</f>
        <v>32</v>
      </c>
    </row>
    <row r="28" customFormat="false" ht="13.8" hidden="false" customHeight="false" outlineLevel="0" collapsed="false">
      <c r="A28" s="104" t="s">
        <v>1871</v>
      </c>
      <c r="B28" s="0" t="n">
        <f aca="false">COUNTIFS(jv!AU:AU,"*"&amp;A28&amp;"*", jv!X:X,"1981")</f>
        <v>0</v>
      </c>
      <c r="C28" s="0" t="n">
        <f aca="false">COUNTIFS(jv!AU:AU,"*"&amp;A28&amp;"*", jv!X:X,"1982")</f>
        <v>0</v>
      </c>
      <c r="D28" s="0" t="n">
        <f aca="false">COUNTIFS(jv!AU:AU,"*"&amp;A28&amp;"*", jv!X:X,"1983")</f>
        <v>0</v>
      </c>
      <c r="E28" s="0" t="n">
        <f aca="false">COUNTIFS(jv!AU:AU,"*"&amp;A28&amp;"*", jv!X:X,"1984")</f>
        <v>0</v>
      </c>
      <c r="F28" s="0" t="n">
        <f aca="false">COUNTIFS(jv!AU:AU,"*"&amp;A28&amp;"*", jv!X:X,"1985")</f>
        <v>0</v>
      </c>
      <c r="G28" s="0" t="n">
        <f aca="false">COUNTIFS(jv!AU:AU,"*"&amp;A28&amp;"*", jv!X:X,"1986")</f>
        <v>0</v>
      </c>
      <c r="H28" s="0" t="n">
        <f aca="false">COUNTIFS(jv!AU:AU,"*"&amp;A28&amp;"*", jv!X:X,"1987")</f>
        <v>0</v>
      </c>
      <c r="I28" s="0" t="n">
        <f aca="false">COUNTIFS(jv!AU:AU,"*"&amp;A28&amp;"*", jv!X:X,"1988")</f>
        <v>0</v>
      </c>
      <c r="J28" s="0" t="n">
        <f aca="false">COUNTIFS(jv!AU:AU,"*"&amp;A28&amp;"*", jv!X:X,"1989")</f>
        <v>0</v>
      </c>
      <c r="K28" s="0" t="n">
        <f aca="false">COUNTIFS(jv!AU:AU,"*"&amp;A28&amp;"*", jv!X:X,"1990")</f>
        <v>0</v>
      </c>
      <c r="L28" s="0" t="n">
        <f aca="false">COUNTIFS(jv!AU:AU,"*"&amp;A28&amp;"*", jv!X:X,"1991")</f>
        <v>1</v>
      </c>
      <c r="M28" s="0" t="n">
        <f aca="false">COUNTIFS(jv!AU:AU,"*"&amp;A28&amp;"*", jv!X:X,"1992")</f>
        <v>0</v>
      </c>
      <c r="N28" s="0" t="n">
        <f aca="false">COUNTIFS(jv!AU:AU,"*"&amp;A28&amp;"*", jv!X:X,"1993")</f>
        <v>0</v>
      </c>
      <c r="O28" s="0" t="n">
        <f aca="false">COUNTIFS(jv!AU:AU,"*"&amp;A28&amp;"*", jv!X:X,"1994")</f>
        <v>1</v>
      </c>
      <c r="P28" s="0" t="n">
        <f aca="false">COUNTIFS(jv!AU:AU,"*"&amp;A28&amp;"*", jv!X:X,"1995")</f>
        <v>1</v>
      </c>
      <c r="Q28" s="0" t="n">
        <f aca="false">COUNTIFS(jv!AU:AU,"*"&amp;A28&amp;"*", jv!X:X,"1996")</f>
        <v>1</v>
      </c>
      <c r="R28" s="0" t="n">
        <f aca="false">COUNTIFS(jv!AU:AU,"*"&amp;A28&amp;"*", jv!X:X,"1997")</f>
        <v>0</v>
      </c>
      <c r="S28" s="0" t="n">
        <f aca="false">COUNTIFS(jv!AU:AU,"*"&amp;A28&amp;"*", jv!X:X,"1998")</f>
        <v>0</v>
      </c>
      <c r="T28" s="0" t="n">
        <f aca="false">COUNTIFS(jv!AU:AU,"*"&amp;A28&amp;"*", jv!X:X,"1999")</f>
        <v>0</v>
      </c>
      <c r="U28" s="0" t="n">
        <f aca="false">COUNTIFS(jv!AU:AU,"*"&amp;A28&amp;"*", jv!X:X,"2000")</f>
        <v>3</v>
      </c>
      <c r="V28" s="0" t="n">
        <f aca="false">COUNTIFS(jv!AU:AU,"*"&amp;A28&amp;"*", jv!X:X,"2001")</f>
        <v>0</v>
      </c>
      <c r="W28" s="0" t="n">
        <f aca="false">COUNTIFS(jv!AU:AU,"*"&amp;A28&amp;"*", jv!X:X,"2002")</f>
        <v>0</v>
      </c>
      <c r="X28" s="0" t="n">
        <f aca="false">COUNTIFS(jv!AU:AU,"*"&amp;A28&amp;"*", jv!X:X,"2003")</f>
        <v>0</v>
      </c>
      <c r="Y28" s="0" t="n">
        <f aca="false">COUNTIFS(jv!AU:AU,"*"&amp;A28&amp;"*", jv!X:X,"2004")</f>
        <v>1</v>
      </c>
      <c r="Z28" s="0" t="n">
        <f aca="false">COUNTIFS(jv!AU:AU,"*"&amp;A28&amp;"*", jv!X:X,"2005")</f>
        <v>0</v>
      </c>
      <c r="AA28" s="0" t="n">
        <f aca="false">COUNTIFS(jv!AU:AU,"*"&amp;A28&amp;"*", jv!X:X,"2006")</f>
        <v>0</v>
      </c>
      <c r="AB28" s="0" t="n">
        <f aca="false">COUNTIFS(jv!AU:AU,"*"&amp;A28&amp;"*", jv!X:X,"2007")</f>
        <v>1</v>
      </c>
      <c r="AC28" s="0" t="n">
        <f aca="false">COUNTIFS(jv!AU:AU,"*"&amp;A28&amp;"*", jv!X:X,"2008")</f>
        <v>3</v>
      </c>
      <c r="AD28" s="0" t="n">
        <f aca="false">COUNTIFS(jv!AU:AU,"*"&amp;A28&amp;"*", jv!X:X,"2009")</f>
        <v>1</v>
      </c>
      <c r="AE28" s="0" t="n">
        <f aca="false">COUNTIFS(jv!AU:AU,"*"&amp;A28&amp;"*", jv!X:X,"2010")</f>
        <v>4</v>
      </c>
      <c r="AF28" s="0" t="n">
        <f aca="false">COUNTIFS(jv!AU:AU,"*"&amp;A28&amp;"*", jv!X:X,"2011")</f>
        <v>4</v>
      </c>
      <c r="AG28" s="0" t="n">
        <f aca="false">COUNTIFS(jv!AU:AU,"*"&amp;A28&amp;"*", jv!X:X,"2012")</f>
        <v>1</v>
      </c>
      <c r="AH28" s="0" t="n">
        <f aca="false">COUNTIFS(jv!AU:AU,"*"&amp;A28&amp;"*", jv!X:X,"2013")</f>
        <v>1</v>
      </c>
      <c r="AI28" s="0" t="n">
        <f aca="false">COUNTIFS(jv!AU:AU,"*"&amp;A28&amp;"*", jv!X:X,"2014")</f>
        <v>6</v>
      </c>
      <c r="AJ28" s="0" t="n">
        <f aca="false">COUNTIFS(jv!AU:AU,"*"&amp;A28&amp;"*", jv!X:X,"2015")</f>
        <v>3</v>
      </c>
      <c r="AK28" s="0" t="n">
        <f aca="false">COUNTIFS(jv!AU:AU,"*"&amp;A28&amp;"*", jv!X:X,"2016")</f>
        <v>7</v>
      </c>
      <c r="AL28" s="0" t="n">
        <f aca="false">COUNTIFS(jv!AU:AU,"*"&amp;A28&amp;"*", jv!X:X,"2017")</f>
        <v>4</v>
      </c>
      <c r="AM28" s="0" t="n">
        <f aca="false">COUNTIFS(jv!AU:AU,"*"&amp;A28&amp;"*", jv!X:X,"2018")</f>
        <v>6</v>
      </c>
      <c r="AN28" s="0" t="n">
        <f aca="false">COUNTIFS(jv!AU:AU,"*"&amp;A28&amp;"*", jv!X:X,"2019")</f>
        <v>5</v>
      </c>
      <c r="AO28" s="0" t="n">
        <f aca="false">COUNTIFS(jv!AU:AU,"*"&amp;A28&amp;"*", jv!X:X,"2020")</f>
        <v>8</v>
      </c>
      <c r="AP28" s="0" t="n">
        <f aca="false">COUNTIFS(jv!AU:AU,"*"&amp;A28&amp;"*", jv!X:X,"2021")</f>
        <v>9</v>
      </c>
      <c r="AQ28" s="0" t="n">
        <f aca="false">COUNTIFS(jv!AU:AU,"*"&amp;A28&amp;"*", jv!X:X,"2022")</f>
        <v>0</v>
      </c>
      <c r="AR28" s="0" t="n">
        <v>0</v>
      </c>
      <c r="AS28" s="104" t="n">
        <f aca="false">COUNTIFS(jv!AU:AU,"*"&amp;A28&amp;"*")</f>
        <v>71</v>
      </c>
    </row>
    <row r="29" customFormat="false" ht="13.8" hidden="false" customHeight="false" outlineLevel="0" collapsed="false">
      <c r="A29" s="104" t="s">
        <v>244</v>
      </c>
      <c r="B29" s="0" t="n">
        <f aca="false">COUNTIFS(jv!AU:AU,"*"&amp;A29&amp;"*", jv!X:X,"1981")</f>
        <v>0</v>
      </c>
      <c r="C29" s="0" t="n">
        <f aca="false">COUNTIFS(jv!AU:AU,"*"&amp;A29&amp;"*", jv!X:X,"1982")</f>
        <v>1</v>
      </c>
      <c r="D29" s="0" t="n">
        <f aca="false">COUNTIFS(jv!AU:AU,"*"&amp;A29&amp;"*", jv!X:X,"1983")</f>
        <v>0</v>
      </c>
      <c r="E29" s="0" t="n">
        <f aca="false">COUNTIFS(jv!AU:AU,"*"&amp;A29&amp;"*", jv!X:X,"1984")</f>
        <v>0</v>
      </c>
      <c r="F29" s="0" t="n">
        <f aca="false">COUNTIFS(jv!AU:AU,"*"&amp;A29&amp;"*", jv!X:X,"1985")</f>
        <v>0</v>
      </c>
      <c r="G29" s="0" t="n">
        <f aca="false">COUNTIFS(jv!AU:AU,"*"&amp;A29&amp;"*", jv!X:X,"1986")</f>
        <v>1</v>
      </c>
      <c r="H29" s="0" t="n">
        <f aca="false">COUNTIFS(jv!AU:AU,"*"&amp;A29&amp;"*", jv!X:X,"1987")</f>
        <v>0</v>
      </c>
      <c r="I29" s="0" t="n">
        <f aca="false">COUNTIFS(jv!AU:AU,"*"&amp;A29&amp;"*", jv!X:X,"1988")</f>
        <v>0</v>
      </c>
      <c r="J29" s="0" t="n">
        <f aca="false">COUNTIFS(jv!AU:AU,"*"&amp;A29&amp;"*", jv!X:X,"1989")</f>
        <v>1</v>
      </c>
      <c r="K29" s="0" t="n">
        <f aca="false">COUNTIFS(jv!AU:AU,"*"&amp;A29&amp;"*", jv!X:X,"1990")</f>
        <v>0</v>
      </c>
      <c r="L29" s="0" t="n">
        <f aca="false">COUNTIFS(jv!AU:AU,"*"&amp;A29&amp;"*", jv!X:X,"1991")</f>
        <v>2</v>
      </c>
      <c r="M29" s="0" t="n">
        <f aca="false">COUNTIFS(jv!AU:AU,"*"&amp;A29&amp;"*", jv!X:X,"1992")</f>
        <v>1</v>
      </c>
      <c r="N29" s="0" t="n">
        <f aca="false">COUNTIFS(jv!AU:AU,"*"&amp;A29&amp;"*", jv!X:X,"1993")</f>
        <v>4</v>
      </c>
      <c r="O29" s="0" t="n">
        <f aca="false">COUNTIFS(jv!AU:AU,"*"&amp;A29&amp;"*", jv!X:X,"1994")</f>
        <v>2</v>
      </c>
      <c r="P29" s="0" t="n">
        <f aca="false">COUNTIFS(jv!AU:AU,"*"&amp;A29&amp;"*", jv!X:X,"1995")</f>
        <v>3</v>
      </c>
      <c r="Q29" s="0" t="n">
        <f aca="false">COUNTIFS(jv!AU:AU,"*"&amp;A29&amp;"*", jv!X:X,"1996")</f>
        <v>2</v>
      </c>
      <c r="R29" s="0" t="n">
        <f aca="false">COUNTIFS(jv!AU:AU,"*"&amp;A29&amp;"*", jv!X:X,"1997")</f>
        <v>1</v>
      </c>
      <c r="S29" s="0" t="n">
        <f aca="false">COUNTIFS(jv!AU:AU,"*"&amp;A29&amp;"*", jv!X:X,"1998")</f>
        <v>0</v>
      </c>
      <c r="T29" s="0" t="n">
        <f aca="false">COUNTIFS(jv!AU:AU,"*"&amp;A29&amp;"*", jv!X:X,"1999")</f>
        <v>1</v>
      </c>
      <c r="U29" s="0" t="n">
        <f aca="false">COUNTIFS(jv!AU:AU,"*"&amp;A29&amp;"*", jv!X:X,"2000")</f>
        <v>2</v>
      </c>
      <c r="V29" s="0" t="n">
        <f aca="false">COUNTIFS(jv!AU:AU,"*"&amp;A29&amp;"*", jv!X:X,"2001")</f>
        <v>0</v>
      </c>
      <c r="W29" s="0" t="n">
        <f aca="false">COUNTIFS(jv!AU:AU,"*"&amp;A29&amp;"*", jv!X:X,"2002")</f>
        <v>1</v>
      </c>
      <c r="X29" s="0" t="n">
        <f aca="false">COUNTIFS(jv!AU:AU,"*"&amp;A29&amp;"*", jv!X:X,"2003")</f>
        <v>1</v>
      </c>
      <c r="Y29" s="0" t="n">
        <f aca="false">COUNTIFS(jv!AU:AU,"*"&amp;A29&amp;"*", jv!X:X,"2004")</f>
        <v>2</v>
      </c>
      <c r="Z29" s="0" t="n">
        <f aca="false">COUNTIFS(jv!AU:AU,"*"&amp;A29&amp;"*", jv!X:X,"2005")</f>
        <v>1</v>
      </c>
      <c r="AA29" s="0" t="n">
        <f aca="false">COUNTIFS(jv!AU:AU,"*"&amp;A29&amp;"*", jv!X:X,"2006")</f>
        <v>2</v>
      </c>
      <c r="AB29" s="0" t="n">
        <f aca="false">COUNTIFS(jv!AU:AU,"*"&amp;A29&amp;"*", jv!X:X,"2007")</f>
        <v>2</v>
      </c>
      <c r="AC29" s="0" t="n">
        <f aca="false">COUNTIFS(jv!AU:AU,"*"&amp;A29&amp;"*", jv!X:X,"2008")</f>
        <v>3</v>
      </c>
      <c r="AD29" s="0" t="n">
        <f aca="false">COUNTIFS(jv!AU:AU,"*"&amp;A29&amp;"*", jv!X:X,"2009")</f>
        <v>1</v>
      </c>
      <c r="AE29" s="0" t="n">
        <f aca="false">COUNTIFS(jv!AU:AU,"*"&amp;A29&amp;"*", jv!X:X,"2010")</f>
        <v>0</v>
      </c>
      <c r="AF29" s="0" t="n">
        <f aca="false">COUNTIFS(jv!AU:AU,"*"&amp;A29&amp;"*", jv!X:X,"2011")</f>
        <v>1</v>
      </c>
      <c r="AG29" s="0" t="n">
        <f aca="false">COUNTIFS(jv!AU:AU,"*"&amp;A29&amp;"*", jv!X:X,"2012")</f>
        <v>2</v>
      </c>
      <c r="AH29" s="0" t="n">
        <f aca="false">COUNTIFS(jv!AU:AU,"*"&amp;A29&amp;"*", jv!X:X,"2013")</f>
        <v>1</v>
      </c>
      <c r="AI29" s="0" t="n">
        <f aca="false">COUNTIFS(jv!AU:AU,"*"&amp;A29&amp;"*", jv!X:X,"2014")</f>
        <v>0</v>
      </c>
      <c r="AJ29" s="0" t="n">
        <f aca="false">COUNTIFS(jv!AU:AU,"*"&amp;A29&amp;"*", jv!X:X,"2015")</f>
        <v>1</v>
      </c>
      <c r="AK29" s="0" t="n">
        <f aca="false">COUNTIFS(jv!AU:AU,"*"&amp;A29&amp;"*", jv!X:X,"2016")</f>
        <v>0</v>
      </c>
      <c r="AL29" s="0" t="n">
        <f aca="false">COUNTIFS(jv!AU:AU,"*"&amp;A29&amp;"*", jv!X:X,"2017")</f>
        <v>2</v>
      </c>
      <c r="AM29" s="0" t="n">
        <f aca="false">COUNTIFS(jv!AU:AU,"*"&amp;A29&amp;"*", jv!X:X,"2018")</f>
        <v>9</v>
      </c>
      <c r="AN29" s="0" t="n">
        <f aca="false">COUNTIFS(jv!AU:AU,"*"&amp;A29&amp;"*", jv!X:X,"2019")</f>
        <v>1</v>
      </c>
      <c r="AO29" s="0" t="n">
        <f aca="false">COUNTIFS(jv!AU:AU,"*"&amp;A29&amp;"*", jv!X:X,"2020")</f>
        <v>4</v>
      </c>
      <c r="AP29" s="0" t="n">
        <f aca="false">COUNTIFS(jv!AU:AU,"*"&amp;A29&amp;"*", jv!X:X,"2021")</f>
        <v>6</v>
      </c>
      <c r="AQ29" s="0" t="n">
        <f aca="false">COUNTIFS(jv!AU:AU,"*"&amp;A29&amp;"*", jv!X:X,"2022")</f>
        <v>0</v>
      </c>
      <c r="AR29" s="0" t="n">
        <v>0</v>
      </c>
      <c r="AS29" s="104" t="n">
        <f aca="false">COUNTIFS(jv!AU:AU,"*"&amp;A29&amp;"*")</f>
        <v>61</v>
      </c>
    </row>
    <row r="30" customFormat="false" ht="13.8" hidden="false" customHeight="false" outlineLevel="0" collapsed="false">
      <c r="A30" s="104" t="s">
        <v>22211</v>
      </c>
      <c r="B30" s="0" t="n">
        <f aca="false">COUNTIFS(jv!AU:AU,"*"&amp;A30&amp;"*", jv!X:X,"1981")</f>
        <v>0</v>
      </c>
      <c r="C30" s="0" t="n">
        <f aca="false">COUNTIFS(jv!AU:AU,"*"&amp;A30&amp;"*", jv!X:X,"1982")</f>
        <v>0</v>
      </c>
      <c r="D30" s="0" t="n">
        <f aca="false">COUNTIFS(jv!AU:AU,"*"&amp;A30&amp;"*", jv!X:X,"1983")</f>
        <v>0</v>
      </c>
      <c r="E30" s="0" t="n">
        <f aca="false">COUNTIFS(jv!AU:AU,"*"&amp;A30&amp;"*", jv!X:X,"1984")</f>
        <v>0</v>
      </c>
      <c r="F30" s="0" t="n">
        <f aca="false">COUNTIFS(jv!AU:AU,"*"&amp;A30&amp;"*", jv!X:X,"1985")</f>
        <v>0</v>
      </c>
      <c r="G30" s="0" t="n">
        <f aca="false">COUNTIFS(jv!AU:AU,"*"&amp;A30&amp;"*", jv!X:X,"1986")</f>
        <v>0</v>
      </c>
      <c r="H30" s="0" t="n">
        <f aca="false">COUNTIFS(jv!AU:AU,"*"&amp;A30&amp;"*", jv!X:X,"1987")</f>
        <v>0</v>
      </c>
      <c r="I30" s="0" t="n">
        <f aca="false">COUNTIFS(jv!AU:AU,"*"&amp;A30&amp;"*", jv!X:X,"1988")</f>
        <v>0</v>
      </c>
      <c r="J30" s="0" t="n">
        <f aca="false">COUNTIFS(jv!AU:AU,"*"&amp;A30&amp;"*", jv!X:X,"1989")</f>
        <v>0</v>
      </c>
      <c r="K30" s="0" t="n">
        <f aca="false">COUNTIFS(jv!AU:AU,"*"&amp;A30&amp;"*", jv!X:X,"1990")</f>
        <v>0</v>
      </c>
      <c r="L30" s="0" t="n">
        <f aca="false">COUNTIFS(jv!AU:AU,"*"&amp;A30&amp;"*", jv!X:X,"1991")</f>
        <v>0</v>
      </c>
      <c r="M30" s="0" t="n">
        <f aca="false">COUNTIFS(jv!AU:AU,"*"&amp;A30&amp;"*", jv!X:X,"1992")</f>
        <v>0</v>
      </c>
      <c r="N30" s="0" t="n">
        <f aca="false">COUNTIFS(jv!AU:AU,"*"&amp;A30&amp;"*", jv!X:X,"1993")</f>
        <v>0</v>
      </c>
      <c r="O30" s="0" t="n">
        <f aca="false">COUNTIFS(jv!AU:AU,"*"&amp;A30&amp;"*", jv!X:X,"1994")</f>
        <v>0</v>
      </c>
      <c r="P30" s="0" t="n">
        <f aca="false">COUNTIFS(jv!AU:AU,"*"&amp;A30&amp;"*", jv!X:X,"1995")</f>
        <v>0</v>
      </c>
      <c r="Q30" s="0" t="n">
        <f aca="false">COUNTIFS(jv!AU:AU,"*"&amp;A30&amp;"*", jv!X:X,"1996")</f>
        <v>0</v>
      </c>
      <c r="R30" s="0" t="n">
        <f aca="false">COUNTIFS(jv!AU:AU,"*"&amp;A30&amp;"*", jv!X:X,"1997")</f>
        <v>0</v>
      </c>
      <c r="S30" s="0" t="n">
        <f aca="false">COUNTIFS(jv!AU:AU,"*"&amp;A30&amp;"*", jv!X:X,"1998")</f>
        <v>0</v>
      </c>
      <c r="T30" s="0" t="n">
        <f aca="false">COUNTIFS(jv!AU:AU,"*"&amp;A30&amp;"*", jv!X:X,"1999")</f>
        <v>0</v>
      </c>
      <c r="U30" s="0" t="n">
        <f aca="false">COUNTIFS(jv!AU:AU,"*"&amp;A30&amp;"*", jv!X:X,"2000")</f>
        <v>0</v>
      </c>
      <c r="V30" s="0" t="n">
        <f aca="false">COUNTIFS(jv!AU:AU,"*"&amp;A30&amp;"*", jv!X:X,"2001")</f>
        <v>0</v>
      </c>
      <c r="W30" s="0" t="n">
        <f aca="false">COUNTIFS(jv!AU:AU,"*"&amp;A30&amp;"*", jv!X:X,"2002")</f>
        <v>0</v>
      </c>
      <c r="X30" s="0" t="n">
        <f aca="false">COUNTIFS(jv!AU:AU,"*"&amp;A30&amp;"*", jv!X:X,"2003")</f>
        <v>0</v>
      </c>
      <c r="Y30" s="0" t="n">
        <f aca="false">COUNTIFS(jv!AU:AU,"*"&amp;A30&amp;"*", jv!X:X,"2004")</f>
        <v>0</v>
      </c>
      <c r="Z30" s="0" t="n">
        <f aca="false">COUNTIFS(jv!AU:AU,"*"&amp;A30&amp;"*", jv!X:X,"2005")</f>
        <v>0</v>
      </c>
      <c r="AA30" s="0" t="n">
        <f aca="false">COUNTIFS(jv!AU:AU,"*"&amp;A30&amp;"*", jv!X:X,"2006")</f>
        <v>0</v>
      </c>
      <c r="AB30" s="0" t="n">
        <f aca="false">COUNTIFS(jv!AU:AU,"*"&amp;A30&amp;"*", jv!X:X,"2007")</f>
        <v>0</v>
      </c>
      <c r="AC30" s="0" t="n">
        <f aca="false">COUNTIFS(jv!AU:AU,"*"&amp;A30&amp;"*", jv!X:X,"2008")</f>
        <v>0</v>
      </c>
      <c r="AD30" s="0" t="n">
        <f aca="false">COUNTIFS(jv!AU:AU,"*"&amp;A30&amp;"*", jv!X:X,"2009")</f>
        <v>0</v>
      </c>
      <c r="AE30" s="0" t="n">
        <f aca="false">COUNTIFS(jv!AU:AU,"*"&amp;A30&amp;"*", jv!X:X,"2010")</f>
        <v>0</v>
      </c>
      <c r="AF30" s="0" t="n">
        <f aca="false">COUNTIFS(jv!AU:AU,"*"&amp;A30&amp;"*", jv!X:X,"2011")</f>
        <v>0</v>
      </c>
      <c r="AG30" s="0" t="n">
        <f aca="false">COUNTIFS(jv!AU:AU,"*"&amp;A30&amp;"*", jv!X:X,"2012")</f>
        <v>0</v>
      </c>
      <c r="AH30" s="0" t="n">
        <f aca="false">COUNTIFS(jv!AU:AU,"*"&amp;A30&amp;"*", jv!X:X,"2013")</f>
        <v>0</v>
      </c>
      <c r="AI30" s="0" t="n">
        <f aca="false">COUNTIFS(jv!AU:AU,"*"&amp;A30&amp;"*", jv!X:X,"2014")</f>
        <v>0</v>
      </c>
      <c r="AJ30" s="0" t="n">
        <f aca="false">COUNTIFS(jv!AU:AU,"*"&amp;A30&amp;"*", jv!X:X,"2015")</f>
        <v>0</v>
      </c>
      <c r="AK30" s="0" t="n">
        <f aca="false">COUNTIFS(jv!AU:AU,"*"&amp;A30&amp;"*", jv!X:X,"2016")</f>
        <v>1</v>
      </c>
      <c r="AL30" s="0" t="n">
        <f aca="false">COUNTIFS(jv!AU:AU,"*"&amp;A30&amp;"*", jv!X:X,"2017")</f>
        <v>0</v>
      </c>
      <c r="AM30" s="0" t="n">
        <f aca="false">COUNTIFS(jv!AU:AU,"*"&amp;A30&amp;"*", jv!X:X,"2018")</f>
        <v>0</v>
      </c>
      <c r="AN30" s="0" t="n">
        <f aca="false">COUNTIFS(jv!AU:AU,"*"&amp;A30&amp;"*", jv!X:X,"2019")</f>
        <v>0</v>
      </c>
      <c r="AO30" s="0" t="n">
        <f aca="false">COUNTIFS(jv!AU:AU,"*"&amp;A30&amp;"*", jv!X:X,"2020")</f>
        <v>0</v>
      </c>
      <c r="AP30" s="0" t="n">
        <f aca="false">COUNTIFS(jv!AU:AU,"*"&amp;A30&amp;"*", jv!X:X,"2021")</f>
        <v>0</v>
      </c>
      <c r="AQ30" s="0" t="n">
        <f aca="false">COUNTIFS(jv!AU:AU,"*"&amp;A30&amp;"*", jv!X:X,"2022")</f>
        <v>0</v>
      </c>
      <c r="AR30" s="0" t="n">
        <v>0</v>
      </c>
      <c r="AS30" s="104" t="n">
        <f aca="false">COUNTIFS(jv!AU:AU,"*"&amp;A30&amp;"*")</f>
        <v>1</v>
      </c>
    </row>
    <row r="31" customFormat="false" ht="13.8" hidden="false" customHeight="false" outlineLevel="0" collapsed="false">
      <c r="A31" s="104" t="s">
        <v>11903</v>
      </c>
      <c r="B31" s="0" t="n">
        <f aca="false">COUNTIFS(jv!AU:AU,"*"&amp;A31&amp;"*", jv!X:X,"1981")</f>
        <v>0</v>
      </c>
      <c r="C31" s="0" t="n">
        <f aca="false">COUNTIFS(jv!AU:AU,"*"&amp;A31&amp;"*", jv!X:X,"1982")</f>
        <v>0</v>
      </c>
      <c r="D31" s="0" t="n">
        <f aca="false">COUNTIFS(jv!AU:AU,"*"&amp;A31&amp;"*", jv!X:X,"1983")</f>
        <v>0</v>
      </c>
      <c r="E31" s="0" t="n">
        <f aca="false">COUNTIFS(jv!AU:AU,"*"&amp;A31&amp;"*", jv!X:X,"1984")</f>
        <v>0</v>
      </c>
      <c r="F31" s="0" t="n">
        <f aca="false">COUNTIFS(jv!AU:AU,"*"&amp;A31&amp;"*", jv!X:X,"1985")</f>
        <v>0</v>
      </c>
      <c r="G31" s="0" t="n">
        <f aca="false">COUNTIFS(jv!AU:AU,"*"&amp;A31&amp;"*", jv!X:X,"1986")</f>
        <v>0</v>
      </c>
      <c r="H31" s="0" t="n">
        <f aca="false">COUNTIFS(jv!AU:AU,"*"&amp;A31&amp;"*", jv!X:X,"1987")</f>
        <v>0</v>
      </c>
      <c r="I31" s="0" t="n">
        <f aca="false">COUNTIFS(jv!AU:AU,"*"&amp;A31&amp;"*", jv!X:X,"1988")</f>
        <v>0</v>
      </c>
      <c r="J31" s="0" t="n">
        <f aca="false">COUNTIFS(jv!AU:AU,"*"&amp;A31&amp;"*", jv!X:X,"1989")</f>
        <v>0</v>
      </c>
      <c r="K31" s="0" t="n">
        <f aca="false">COUNTIFS(jv!AU:AU,"*"&amp;A31&amp;"*", jv!X:X,"1990")</f>
        <v>0</v>
      </c>
      <c r="L31" s="0" t="n">
        <f aca="false">COUNTIFS(jv!AU:AU,"*"&amp;A31&amp;"*", jv!X:X,"1991")</f>
        <v>0</v>
      </c>
      <c r="M31" s="0" t="n">
        <f aca="false">COUNTIFS(jv!AU:AU,"*"&amp;A31&amp;"*", jv!X:X,"1992")</f>
        <v>0</v>
      </c>
      <c r="N31" s="0" t="n">
        <f aca="false">COUNTIFS(jv!AU:AU,"*"&amp;A31&amp;"*", jv!X:X,"1993")</f>
        <v>0</v>
      </c>
      <c r="O31" s="0" t="n">
        <f aca="false">COUNTIFS(jv!AU:AU,"*"&amp;A31&amp;"*", jv!X:X,"1994")</f>
        <v>0</v>
      </c>
      <c r="P31" s="0" t="n">
        <f aca="false">COUNTIFS(jv!AU:AU,"*"&amp;A31&amp;"*", jv!X:X,"1995")</f>
        <v>0</v>
      </c>
      <c r="Q31" s="0" t="n">
        <f aca="false">COUNTIFS(jv!AU:AU,"*"&amp;A31&amp;"*", jv!X:X,"1996")</f>
        <v>0</v>
      </c>
      <c r="R31" s="0" t="n">
        <f aca="false">COUNTIFS(jv!AU:AU,"*"&amp;A31&amp;"*", jv!X:X,"1997")</f>
        <v>0</v>
      </c>
      <c r="S31" s="0" t="n">
        <f aca="false">COUNTIFS(jv!AU:AU,"*"&amp;A31&amp;"*", jv!X:X,"1998")</f>
        <v>0</v>
      </c>
      <c r="T31" s="0" t="n">
        <f aca="false">COUNTIFS(jv!AU:AU,"*"&amp;A31&amp;"*", jv!X:X,"1999")</f>
        <v>0</v>
      </c>
      <c r="U31" s="0" t="n">
        <f aca="false">COUNTIFS(jv!AU:AU,"*"&amp;A31&amp;"*", jv!X:X,"2000")</f>
        <v>0</v>
      </c>
      <c r="V31" s="0" t="n">
        <f aca="false">COUNTIFS(jv!AU:AU,"*"&amp;A31&amp;"*", jv!X:X,"2001")</f>
        <v>0</v>
      </c>
      <c r="W31" s="0" t="n">
        <f aca="false">COUNTIFS(jv!AU:AU,"*"&amp;A31&amp;"*", jv!X:X,"2002")</f>
        <v>0</v>
      </c>
      <c r="X31" s="0" t="n">
        <f aca="false">COUNTIFS(jv!AU:AU,"*"&amp;A31&amp;"*", jv!X:X,"2003")</f>
        <v>0</v>
      </c>
      <c r="Y31" s="0" t="n">
        <f aca="false">COUNTIFS(jv!AU:AU,"*"&amp;A31&amp;"*", jv!X:X,"2004")</f>
        <v>0</v>
      </c>
      <c r="Z31" s="0" t="n">
        <f aca="false">COUNTIFS(jv!AU:AU,"*"&amp;A31&amp;"*", jv!X:X,"2005")</f>
        <v>0</v>
      </c>
      <c r="AA31" s="0" t="n">
        <f aca="false">COUNTIFS(jv!AU:AU,"*"&amp;A31&amp;"*", jv!X:X,"2006")</f>
        <v>0</v>
      </c>
      <c r="AB31" s="0" t="n">
        <f aca="false">COUNTIFS(jv!AU:AU,"*"&amp;A31&amp;"*", jv!X:X,"2007")</f>
        <v>0</v>
      </c>
      <c r="AC31" s="0" t="n">
        <f aca="false">COUNTIFS(jv!AU:AU,"*"&amp;A31&amp;"*", jv!X:X,"2008")</f>
        <v>0</v>
      </c>
      <c r="AD31" s="0" t="n">
        <f aca="false">COUNTIFS(jv!AU:AU,"*"&amp;A31&amp;"*", jv!X:X,"2009")</f>
        <v>0</v>
      </c>
      <c r="AE31" s="0" t="n">
        <f aca="false">COUNTIFS(jv!AU:AU,"*"&amp;A31&amp;"*", jv!X:X,"2010")</f>
        <v>0</v>
      </c>
      <c r="AF31" s="0" t="n">
        <f aca="false">COUNTIFS(jv!AU:AU,"*"&amp;A31&amp;"*", jv!X:X,"2011")</f>
        <v>0</v>
      </c>
      <c r="AG31" s="0" t="n">
        <f aca="false">COUNTIFS(jv!AU:AU,"*"&amp;A31&amp;"*", jv!X:X,"2012")</f>
        <v>0</v>
      </c>
      <c r="AH31" s="0" t="n">
        <f aca="false">COUNTIFS(jv!AU:AU,"*"&amp;A31&amp;"*", jv!X:X,"2013")</f>
        <v>0</v>
      </c>
      <c r="AI31" s="0" t="n">
        <f aca="false">COUNTIFS(jv!AU:AU,"*"&amp;A31&amp;"*", jv!X:X,"2014")</f>
        <v>0</v>
      </c>
      <c r="AJ31" s="0" t="n">
        <f aca="false">COUNTIFS(jv!AU:AU,"*"&amp;A31&amp;"*", jv!X:X,"2015")</f>
        <v>0</v>
      </c>
      <c r="AK31" s="0" t="n">
        <f aca="false">COUNTIFS(jv!AU:AU,"*"&amp;A31&amp;"*", jv!X:X,"2016")</f>
        <v>0</v>
      </c>
      <c r="AL31" s="0" t="n">
        <f aca="false">COUNTIFS(jv!AU:AU,"*"&amp;A31&amp;"*", jv!X:X,"2017")</f>
        <v>1</v>
      </c>
      <c r="AM31" s="0" t="n">
        <f aca="false">COUNTIFS(jv!AU:AU,"*"&amp;A31&amp;"*", jv!X:X,"2018")</f>
        <v>0</v>
      </c>
      <c r="AN31" s="0" t="n">
        <f aca="false">COUNTIFS(jv!AU:AU,"*"&amp;A31&amp;"*", jv!X:X,"2019")</f>
        <v>0</v>
      </c>
      <c r="AO31" s="0" t="n">
        <f aca="false">COUNTIFS(jv!AU:AU,"*"&amp;A31&amp;"*", jv!X:X,"2020")</f>
        <v>2</v>
      </c>
      <c r="AP31" s="0" t="n">
        <f aca="false">COUNTIFS(jv!AU:AU,"*"&amp;A31&amp;"*", jv!X:X,"2021")</f>
        <v>1</v>
      </c>
      <c r="AQ31" s="0" t="n">
        <f aca="false">COUNTIFS(jv!AU:AU,"*"&amp;A31&amp;"*", jv!X:X,"2022")</f>
        <v>0</v>
      </c>
      <c r="AR31" s="0" t="n">
        <v>0</v>
      </c>
      <c r="AS31" s="104" t="n">
        <f aca="false">COUNTIFS(jv!AU:AU,"*"&amp;A31&amp;"*")</f>
        <v>4</v>
      </c>
    </row>
    <row r="32" customFormat="false" ht="13.8" hidden="false" customHeight="false" outlineLevel="0" collapsed="false">
      <c r="A32" s="104" t="s">
        <v>483</v>
      </c>
      <c r="B32" s="0" t="n">
        <f aca="false">COUNTIFS(jv!AU:AU,"*"&amp;A32&amp;"*", jv!X:X,"1981")</f>
        <v>0</v>
      </c>
      <c r="C32" s="0" t="n">
        <f aca="false">COUNTIFS(jv!AU:AU,"*"&amp;A32&amp;"*", jv!X:X,"1982")</f>
        <v>0</v>
      </c>
      <c r="D32" s="0" t="n">
        <f aca="false">COUNTIFS(jv!AU:AU,"*"&amp;A32&amp;"*", jv!X:X,"1983")</f>
        <v>0</v>
      </c>
      <c r="E32" s="0" t="n">
        <f aca="false">COUNTIFS(jv!AU:AU,"*"&amp;A32&amp;"*", jv!X:X,"1984")</f>
        <v>0</v>
      </c>
      <c r="F32" s="0" t="n">
        <f aca="false">COUNTIFS(jv!AU:AU,"*"&amp;A32&amp;"*", jv!X:X,"1985")</f>
        <v>0</v>
      </c>
      <c r="G32" s="0" t="n">
        <f aca="false">COUNTIFS(jv!AU:AU,"*"&amp;A32&amp;"*", jv!X:X,"1986")</f>
        <v>0</v>
      </c>
      <c r="H32" s="0" t="n">
        <f aca="false">COUNTIFS(jv!AU:AU,"*"&amp;A32&amp;"*", jv!X:X,"1987")</f>
        <v>0</v>
      </c>
      <c r="I32" s="0" t="n">
        <f aca="false">COUNTIFS(jv!AU:AU,"*"&amp;A32&amp;"*", jv!X:X,"1988")</f>
        <v>0</v>
      </c>
      <c r="J32" s="0" t="n">
        <f aca="false">COUNTIFS(jv!AU:AU,"*"&amp;A32&amp;"*", jv!X:X,"1989")</f>
        <v>0</v>
      </c>
      <c r="K32" s="0" t="n">
        <f aca="false">COUNTIFS(jv!AU:AU,"*"&amp;A32&amp;"*", jv!X:X,"1990")</f>
        <v>0</v>
      </c>
      <c r="L32" s="0" t="n">
        <f aca="false">COUNTIFS(jv!AU:AU,"*"&amp;A32&amp;"*", jv!X:X,"1991")</f>
        <v>0</v>
      </c>
      <c r="M32" s="0" t="n">
        <f aca="false">COUNTIFS(jv!AU:AU,"*"&amp;A32&amp;"*", jv!X:X,"1992")</f>
        <v>1</v>
      </c>
      <c r="N32" s="0" t="n">
        <f aca="false">COUNTIFS(jv!AU:AU,"*"&amp;A32&amp;"*", jv!X:X,"1993")</f>
        <v>3</v>
      </c>
      <c r="O32" s="0" t="n">
        <f aca="false">COUNTIFS(jv!AU:AU,"*"&amp;A32&amp;"*", jv!X:X,"1994")</f>
        <v>0</v>
      </c>
      <c r="P32" s="0" t="n">
        <f aca="false">COUNTIFS(jv!AU:AU,"*"&amp;A32&amp;"*", jv!X:X,"1995")</f>
        <v>0</v>
      </c>
      <c r="Q32" s="0" t="n">
        <f aca="false">COUNTIFS(jv!AU:AU,"*"&amp;A32&amp;"*", jv!X:X,"1996")</f>
        <v>1</v>
      </c>
      <c r="R32" s="0" t="n">
        <f aca="false">COUNTIFS(jv!AU:AU,"*"&amp;A32&amp;"*", jv!X:X,"1997")</f>
        <v>0</v>
      </c>
      <c r="S32" s="0" t="n">
        <f aca="false">COUNTIFS(jv!AU:AU,"*"&amp;A32&amp;"*", jv!X:X,"1998")</f>
        <v>0</v>
      </c>
      <c r="T32" s="0" t="n">
        <f aca="false">COUNTIFS(jv!AU:AU,"*"&amp;A32&amp;"*", jv!X:X,"1999")</f>
        <v>1</v>
      </c>
      <c r="U32" s="0" t="n">
        <f aca="false">COUNTIFS(jv!AU:AU,"*"&amp;A32&amp;"*", jv!X:X,"2000")</f>
        <v>0</v>
      </c>
      <c r="V32" s="0" t="n">
        <f aca="false">COUNTIFS(jv!AU:AU,"*"&amp;A32&amp;"*", jv!X:X,"2001")</f>
        <v>0</v>
      </c>
      <c r="W32" s="0" t="n">
        <f aca="false">COUNTIFS(jv!AU:AU,"*"&amp;A32&amp;"*", jv!X:X,"2002")</f>
        <v>0</v>
      </c>
      <c r="X32" s="0" t="n">
        <f aca="false">COUNTIFS(jv!AU:AU,"*"&amp;A32&amp;"*", jv!X:X,"2003")</f>
        <v>1</v>
      </c>
      <c r="Y32" s="0" t="n">
        <f aca="false">COUNTIFS(jv!AU:AU,"*"&amp;A32&amp;"*", jv!X:X,"2004")</f>
        <v>1</v>
      </c>
      <c r="Z32" s="0" t="n">
        <f aca="false">COUNTIFS(jv!AU:AU,"*"&amp;A32&amp;"*", jv!X:X,"2005")</f>
        <v>0</v>
      </c>
      <c r="AA32" s="0" t="n">
        <f aca="false">COUNTIFS(jv!AU:AU,"*"&amp;A32&amp;"*", jv!X:X,"2006")</f>
        <v>0</v>
      </c>
      <c r="AB32" s="0" t="n">
        <f aca="false">COUNTIFS(jv!AU:AU,"*"&amp;A32&amp;"*", jv!X:X,"2007")</f>
        <v>0</v>
      </c>
      <c r="AC32" s="0" t="n">
        <f aca="false">COUNTIFS(jv!AU:AU,"*"&amp;A32&amp;"*", jv!X:X,"2008")</f>
        <v>1</v>
      </c>
      <c r="AD32" s="0" t="n">
        <f aca="false">COUNTIFS(jv!AU:AU,"*"&amp;A32&amp;"*", jv!X:X,"2009")</f>
        <v>1</v>
      </c>
      <c r="AE32" s="0" t="n">
        <f aca="false">COUNTIFS(jv!AU:AU,"*"&amp;A32&amp;"*", jv!X:X,"2010")</f>
        <v>2</v>
      </c>
      <c r="AF32" s="0" t="n">
        <f aca="false">COUNTIFS(jv!AU:AU,"*"&amp;A32&amp;"*", jv!X:X,"2011")</f>
        <v>0</v>
      </c>
      <c r="AG32" s="0" t="n">
        <f aca="false">COUNTIFS(jv!AU:AU,"*"&amp;A32&amp;"*", jv!X:X,"2012")</f>
        <v>0</v>
      </c>
      <c r="AH32" s="0" t="n">
        <f aca="false">COUNTIFS(jv!AU:AU,"*"&amp;A32&amp;"*", jv!X:X,"2013")</f>
        <v>0</v>
      </c>
      <c r="AI32" s="0" t="n">
        <f aca="false">COUNTIFS(jv!AU:AU,"*"&amp;A32&amp;"*", jv!X:X,"2014")</f>
        <v>0</v>
      </c>
      <c r="AJ32" s="0" t="n">
        <f aca="false">COUNTIFS(jv!AU:AU,"*"&amp;A32&amp;"*", jv!X:X,"2015")</f>
        <v>0</v>
      </c>
      <c r="AK32" s="0" t="n">
        <f aca="false">COUNTIFS(jv!AU:AU,"*"&amp;A32&amp;"*", jv!X:X,"2016")</f>
        <v>4</v>
      </c>
      <c r="AL32" s="0" t="n">
        <f aca="false">COUNTIFS(jv!AU:AU,"*"&amp;A32&amp;"*", jv!X:X,"2017")</f>
        <v>0</v>
      </c>
      <c r="AM32" s="0" t="n">
        <f aca="false">COUNTIFS(jv!AU:AU,"*"&amp;A32&amp;"*", jv!X:X,"2018")</f>
        <v>1</v>
      </c>
      <c r="AN32" s="0" t="n">
        <f aca="false">COUNTIFS(jv!AU:AU,"*"&amp;A32&amp;"*", jv!X:X,"2019")</f>
        <v>0</v>
      </c>
      <c r="AO32" s="0" t="n">
        <f aca="false">COUNTIFS(jv!AU:AU,"*"&amp;A32&amp;"*", jv!X:X,"2020")</f>
        <v>1</v>
      </c>
      <c r="AP32" s="0" t="n">
        <f aca="false">COUNTIFS(jv!AU:AU,"*"&amp;A32&amp;"*", jv!X:X,"2021")</f>
        <v>1</v>
      </c>
      <c r="AQ32" s="0" t="n">
        <f aca="false">COUNTIFS(jv!AU:AU,"*"&amp;A32&amp;"*", jv!X:X,"2022")</f>
        <v>0</v>
      </c>
      <c r="AR32" s="0" t="n">
        <v>0</v>
      </c>
      <c r="AS32" s="104" t="n">
        <f aca="false">COUNTIFS(jv!AU:AU,"*"&amp;A32&amp;"*")</f>
        <v>19</v>
      </c>
    </row>
    <row r="33" customFormat="false" ht="13.8" hidden="false" customHeight="false" outlineLevel="0" collapsed="false">
      <c r="A33" s="104" t="s">
        <v>5607</v>
      </c>
      <c r="B33" s="0" t="n">
        <f aca="false">COUNTIFS(jv!AU:AU,"*"&amp;A33&amp;"*", jv!X:X,"1981")</f>
        <v>0</v>
      </c>
      <c r="C33" s="0" t="n">
        <f aca="false">COUNTIFS(jv!AU:AU,"*"&amp;A33&amp;"*", jv!X:X,"1982")</f>
        <v>0</v>
      </c>
      <c r="D33" s="0" t="n">
        <f aca="false">COUNTIFS(jv!AU:AU,"*"&amp;A33&amp;"*", jv!X:X,"1983")</f>
        <v>0</v>
      </c>
      <c r="E33" s="0" t="n">
        <f aca="false">COUNTIFS(jv!AU:AU,"*"&amp;A33&amp;"*", jv!X:X,"1984")</f>
        <v>0</v>
      </c>
      <c r="F33" s="0" t="n">
        <f aca="false">COUNTIFS(jv!AU:AU,"*"&amp;A33&amp;"*", jv!X:X,"1985")</f>
        <v>0</v>
      </c>
      <c r="G33" s="0" t="n">
        <f aca="false">COUNTIFS(jv!AU:AU,"*"&amp;A33&amp;"*", jv!X:X,"1986")</f>
        <v>0</v>
      </c>
      <c r="H33" s="0" t="n">
        <f aca="false">COUNTIFS(jv!AU:AU,"*"&amp;A33&amp;"*", jv!X:X,"1987")</f>
        <v>0</v>
      </c>
      <c r="I33" s="0" t="n">
        <f aca="false">COUNTIFS(jv!AU:AU,"*"&amp;A33&amp;"*", jv!X:X,"1988")</f>
        <v>0</v>
      </c>
      <c r="J33" s="0" t="n">
        <f aca="false">COUNTIFS(jv!AU:AU,"*"&amp;A33&amp;"*", jv!X:X,"1989")</f>
        <v>0</v>
      </c>
      <c r="K33" s="0" t="n">
        <f aca="false">COUNTIFS(jv!AU:AU,"*"&amp;A33&amp;"*", jv!X:X,"1990")</f>
        <v>0</v>
      </c>
      <c r="L33" s="0" t="n">
        <f aca="false">COUNTIFS(jv!AU:AU,"*"&amp;A33&amp;"*", jv!X:X,"1991")</f>
        <v>0</v>
      </c>
      <c r="M33" s="0" t="n">
        <f aca="false">COUNTIFS(jv!AU:AU,"*"&amp;A33&amp;"*", jv!X:X,"1992")</f>
        <v>0</v>
      </c>
      <c r="N33" s="0" t="n">
        <f aca="false">COUNTIFS(jv!AU:AU,"*"&amp;A33&amp;"*", jv!X:X,"1993")</f>
        <v>0</v>
      </c>
      <c r="O33" s="0" t="n">
        <f aca="false">COUNTIFS(jv!AU:AU,"*"&amp;A33&amp;"*", jv!X:X,"1994")</f>
        <v>0</v>
      </c>
      <c r="P33" s="0" t="n">
        <f aca="false">COUNTIFS(jv!AU:AU,"*"&amp;A33&amp;"*", jv!X:X,"1995")</f>
        <v>0</v>
      </c>
      <c r="Q33" s="0" t="n">
        <f aca="false">COUNTIFS(jv!AU:AU,"*"&amp;A33&amp;"*", jv!X:X,"1996")</f>
        <v>0</v>
      </c>
      <c r="R33" s="0" t="n">
        <f aca="false">COUNTIFS(jv!AU:AU,"*"&amp;A33&amp;"*", jv!X:X,"1997")</f>
        <v>0</v>
      </c>
      <c r="S33" s="0" t="n">
        <f aca="false">COUNTIFS(jv!AU:AU,"*"&amp;A33&amp;"*", jv!X:X,"1998")</f>
        <v>0</v>
      </c>
      <c r="T33" s="0" t="n">
        <f aca="false">COUNTIFS(jv!AU:AU,"*"&amp;A33&amp;"*", jv!X:X,"1999")</f>
        <v>0</v>
      </c>
      <c r="U33" s="0" t="n">
        <f aca="false">COUNTIFS(jv!AU:AU,"*"&amp;A33&amp;"*", jv!X:X,"2000")</f>
        <v>0</v>
      </c>
      <c r="V33" s="0" t="n">
        <f aca="false">COUNTIFS(jv!AU:AU,"*"&amp;A33&amp;"*", jv!X:X,"2001")</f>
        <v>0</v>
      </c>
      <c r="W33" s="0" t="n">
        <f aca="false">COUNTIFS(jv!AU:AU,"*"&amp;A33&amp;"*", jv!X:X,"2002")</f>
        <v>0</v>
      </c>
      <c r="X33" s="0" t="n">
        <f aca="false">COUNTIFS(jv!AU:AU,"*"&amp;A33&amp;"*", jv!X:X,"2003")</f>
        <v>0</v>
      </c>
      <c r="Y33" s="0" t="n">
        <f aca="false">COUNTIFS(jv!AU:AU,"*"&amp;A33&amp;"*", jv!X:X,"2004")</f>
        <v>1</v>
      </c>
      <c r="Z33" s="0" t="n">
        <f aca="false">COUNTIFS(jv!AU:AU,"*"&amp;A33&amp;"*", jv!X:X,"2005")</f>
        <v>1</v>
      </c>
      <c r="AA33" s="0" t="n">
        <f aca="false">COUNTIFS(jv!AU:AU,"*"&amp;A33&amp;"*", jv!X:X,"2006")</f>
        <v>0</v>
      </c>
      <c r="AB33" s="0" t="n">
        <f aca="false">COUNTIFS(jv!AU:AU,"*"&amp;A33&amp;"*", jv!X:X,"2007")</f>
        <v>0</v>
      </c>
      <c r="AC33" s="0" t="n">
        <f aca="false">COUNTIFS(jv!AU:AU,"*"&amp;A33&amp;"*", jv!X:X,"2008")</f>
        <v>1</v>
      </c>
      <c r="AD33" s="0" t="n">
        <f aca="false">COUNTIFS(jv!AU:AU,"*"&amp;A33&amp;"*", jv!X:X,"2009")</f>
        <v>0</v>
      </c>
      <c r="AE33" s="0" t="n">
        <f aca="false">COUNTIFS(jv!AU:AU,"*"&amp;A33&amp;"*", jv!X:X,"2010")</f>
        <v>1</v>
      </c>
      <c r="AF33" s="0" t="n">
        <f aca="false">COUNTIFS(jv!AU:AU,"*"&amp;A33&amp;"*", jv!X:X,"2011")</f>
        <v>0</v>
      </c>
      <c r="AG33" s="0" t="n">
        <f aca="false">COUNTIFS(jv!AU:AU,"*"&amp;A33&amp;"*", jv!X:X,"2012")</f>
        <v>0</v>
      </c>
      <c r="AH33" s="0" t="n">
        <f aca="false">COUNTIFS(jv!AU:AU,"*"&amp;A33&amp;"*", jv!X:X,"2013")</f>
        <v>0</v>
      </c>
      <c r="AI33" s="0" t="n">
        <f aca="false">COUNTIFS(jv!AU:AU,"*"&amp;A33&amp;"*", jv!X:X,"2014")</f>
        <v>0</v>
      </c>
      <c r="AJ33" s="0" t="n">
        <f aca="false">COUNTIFS(jv!AU:AU,"*"&amp;A33&amp;"*", jv!X:X,"2015")</f>
        <v>0</v>
      </c>
      <c r="AK33" s="0" t="n">
        <f aca="false">COUNTIFS(jv!AU:AU,"*"&amp;A33&amp;"*", jv!X:X,"2016")</f>
        <v>1</v>
      </c>
      <c r="AL33" s="0" t="n">
        <f aca="false">COUNTIFS(jv!AU:AU,"*"&amp;A33&amp;"*", jv!X:X,"2017")</f>
        <v>0</v>
      </c>
      <c r="AM33" s="0" t="n">
        <f aca="false">COUNTIFS(jv!AU:AU,"*"&amp;A33&amp;"*", jv!X:X,"2018")</f>
        <v>0</v>
      </c>
      <c r="AN33" s="0" t="n">
        <f aca="false">COUNTIFS(jv!AU:AU,"*"&amp;A33&amp;"*", jv!X:X,"2019")</f>
        <v>0</v>
      </c>
      <c r="AO33" s="0" t="n">
        <f aca="false">COUNTIFS(jv!AU:AU,"*"&amp;A33&amp;"*", jv!X:X,"2020")</f>
        <v>0</v>
      </c>
      <c r="AP33" s="0" t="n">
        <f aca="false">COUNTIFS(jv!AU:AU,"*"&amp;A33&amp;"*", jv!X:X,"2021")</f>
        <v>0</v>
      </c>
      <c r="AQ33" s="0" t="n">
        <f aca="false">COUNTIFS(jv!AU:AU,"*"&amp;A33&amp;"*", jv!X:X,"2022")</f>
        <v>1</v>
      </c>
      <c r="AR33" s="0" t="n">
        <v>0</v>
      </c>
      <c r="AS33" s="104" t="n">
        <f aca="false">COUNTIFS(jv!AU:AU,"*"&amp;A33&amp;"*")</f>
        <v>6</v>
      </c>
    </row>
    <row r="34" customFormat="false" ht="13.8" hidden="false" customHeight="false" outlineLevel="0" collapsed="false">
      <c r="A34" s="104" t="s">
        <v>3408</v>
      </c>
      <c r="B34" s="0" t="n">
        <f aca="false">COUNTIFS(jv!AU:AU,"*"&amp;A34&amp;"*", jv!X:X,"1981")</f>
        <v>0</v>
      </c>
      <c r="C34" s="0" t="n">
        <f aca="false">COUNTIFS(jv!AU:AU,"*"&amp;A34&amp;"*", jv!X:X,"1982")</f>
        <v>0</v>
      </c>
      <c r="D34" s="0" t="n">
        <f aca="false">COUNTIFS(jv!AU:AU,"*"&amp;A34&amp;"*", jv!X:X,"1983")</f>
        <v>0</v>
      </c>
      <c r="E34" s="0" t="n">
        <f aca="false">COUNTIFS(jv!AU:AU,"*"&amp;A34&amp;"*", jv!X:X,"1984")</f>
        <v>0</v>
      </c>
      <c r="F34" s="0" t="n">
        <f aca="false">COUNTIFS(jv!AU:AU,"*"&amp;A34&amp;"*", jv!X:X,"1985")</f>
        <v>0</v>
      </c>
      <c r="G34" s="0" t="n">
        <f aca="false">COUNTIFS(jv!AU:AU,"*"&amp;A34&amp;"*", jv!X:X,"1986")</f>
        <v>0</v>
      </c>
      <c r="H34" s="0" t="n">
        <f aca="false">COUNTIFS(jv!AU:AU,"*"&amp;A34&amp;"*", jv!X:X,"1987")</f>
        <v>0</v>
      </c>
      <c r="I34" s="0" t="n">
        <f aca="false">COUNTIFS(jv!AU:AU,"*"&amp;A34&amp;"*", jv!X:X,"1988")</f>
        <v>0</v>
      </c>
      <c r="J34" s="0" t="n">
        <f aca="false">COUNTIFS(jv!AU:AU,"*"&amp;A34&amp;"*", jv!X:X,"1989")</f>
        <v>0</v>
      </c>
      <c r="K34" s="0" t="n">
        <f aca="false">COUNTIFS(jv!AU:AU,"*"&amp;A34&amp;"*", jv!X:X,"1990")</f>
        <v>0</v>
      </c>
      <c r="L34" s="0" t="n">
        <f aca="false">COUNTIFS(jv!AU:AU,"*"&amp;A34&amp;"*", jv!X:X,"1991")</f>
        <v>0</v>
      </c>
      <c r="M34" s="0" t="n">
        <f aca="false">COUNTIFS(jv!AU:AU,"*"&amp;A34&amp;"*", jv!X:X,"1992")</f>
        <v>0</v>
      </c>
      <c r="N34" s="0" t="n">
        <f aca="false">COUNTIFS(jv!AU:AU,"*"&amp;A34&amp;"*", jv!X:X,"1993")</f>
        <v>0</v>
      </c>
      <c r="O34" s="0" t="n">
        <f aca="false">COUNTIFS(jv!AU:AU,"*"&amp;A34&amp;"*", jv!X:X,"1994")</f>
        <v>0</v>
      </c>
      <c r="P34" s="0" t="n">
        <f aca="false">COUNTIFS(jv!AU:AU,"*"&amp;A34&amp;"*", jv!X:X,"1995")</f>
        <v>0</v>
      </c>
      <c r="Q34" s="0" t="n">
        <f aca="false">COUNTIFS(jv!AU:AU,"*"&amp;A34&amp;"*", jv!X:X,"1996")</f>
        <v>0</v>
      </c>
      <c r="R34" s="0" t="n">
        <f aca="false">COUNTIFS(jv!AU:AU,"*"&amp;A34&amp;"*", jv!X:X,"1997")</f>
        <v>0</v>
      </c>
      <c r="S34" s="0" t="n">
        <f aca="false">COUNTIFS(jv!AU:AU,"*"&amp;A34&amp;"*", jv!X:X,"1998")</f>
        <v>0</v>
      </c>
      <c r="T34" s="0" t="n">
        <f aca="false">COUNTIFS(jv!AU:AU,"*"&amp;A34&amp;"*", jv!X:X,"1999")</f>
        <v>0</v>
      </c>
      <c r="U34" s="0" t="n">
        <f aca="false">COUNTIFS(jv!AU:AU,"*"&amp;A34&amp;"*", jv!X:X,"2000")</f>
        <v>0</v>
      </c>
      <c r="V34" s="0" t="n">
        <f aca="false">COUNTIFS(jv!AU:AU,"*"&amp;A34&amp;"*", jv!X:X,"2001")</f>
        <v>0</v>
      </c>
      <c r="W34" s="0" t="n">
        <f aca="false">COUNTIFS(jv!AU:AU,"*"&amp;A34&amp;"*", jv!X:X,"2002")</f>
        <v>1</v>
      </c>
      <c r="X34" s="0" t="n">
        <f aca="false">COUNTIFS(jv!AU:AU,"*"&amp;A34&amp;"*", jv!X:X,"2003")</f>
        <v>0</v>
      </c>
      <c r="Y34" s="0" t="n">
        <f aca="false">COUNTIFS(jv!AU:AU,"*"&amp;A34&amp;"*", jv!X:X,"2004")</f>
        <v>0</v>
      </c>
      <c r="Z34" s="0" t="n">
        <f aca="false">COUNTIFS(jv!AU:AU,"*"&amp;A34&amp;"*", jv!X:X,"2005")</f>
        <v>0</v>
      </c>
      <c r="AA34" s="0" t="n">
        <f aca="false">COUNTIFS(jv!AU:AU,"*"&amp;A34&amp;"*", jv!X:X,"2006")</f>
        <v>0</v>
      </c>
      <c r="AB34" s="0" t="n">
        <f aca="false">COUNTIFS(jv!AU:AU,"*"&amp;A34&amp;"*", jv!X:X,"2007")</f>
        <v>0</v>
      </c>
      <c r="AC34" s="0" t="n">
        <f aca="false">COUNTIFS(jv!AU:AU,"*"&amp;A34&amp;"*", jv!X:X,"2008")</f>
        <v>1</v>
      </c>
      <c r="AD34" s="0" t="n">
        <f aca="false">COUNTIFS(jv!AU:AU,"*"&amp;A34&amp;"*", jv!X:X,"2009")</f>
        <v>2</v>
      </c>
      <c r="AE34" s="0" t="n">
        <f aca="false">COUNTIFS(jv!AU:AU,"*"&amp;A34&amp;"*", jv!X:X,"2010")</f>
        <v>0</v>
      </c>
      <c r="AF34" s="0" t="n">
        <f aca="false">COUNTIFS(jv!AU:AU,"*"&amp;A34&amp;"*", jv!X:X,"2011")</f>
        <v>2</v>
      </c>
      <c r="AG34" s="0" t="n">
        <f aca="false">COUNTIFS(jv!AU:AU,"*"&amp;A34&amp;"*", jv!X:X,"2012")</f>
        <v>1</v>
      </c>
      <c r="AH34" s="0" t="n">
        <f aca="false">COUNTIFS(jv!AU:AU,"*"&amp;A34&amp;"*", jv!X:X,"2013")</f>
        <v>1</v>
      </c>
      <c r="AI34" s="0" t="n">
        <f aca="false">COUNTIFS(jv!AU:AU,"*"&amp;A34&amp;"*", jv!X:X,"2014")</f>
        <v>0</v>
      </c>
      <c r="AJ34" s="0" t="n">
        <f aca="false">COUNTIFS(jv!AU:AU,"*"&amp;A34&amp;"*", jv!X:X,"2015")</f>
        <v>1</v>
      </c>
      <c r="AK34" s="0" t="n">
        <f aca="false">COUNTIFS(jv!AU:AU,"*"&amp;A34&amp;"*", jv!X:X,"2016")</f>
        <v>4</v>
      </c>
      <c r="AL34" s="0" t="n">
        <f aca="false">COUNTIFS(jv!AU:AU,"*"&amp;A34&amp;"*", jv!X:X,"2017")</f>
        <v>3</v>
      </c>
      <c r="AM34" s="0" t="n">
        <f aca="false">COUNTIFS(jv!AU:AU,"*"&amp;A34&amp;"*", jv!X:X,"2018")</f>
        <v>3</v>
      </c>
      <c r="AN34" s="0" t="n">
        <f aca="false">COUNTIFS(jv!AU:AU,"*"&amp;A34&amp;"*", jv!X:X,"2019")</f>
        <v>7</v>
      </c>
      <c r="AO34" s="0" t="n">
        <f aca="false">COUNTIFS(jv!AU:AU,"*"&amp;A34&amp;"*", jv!X:X,"2020")</f>
        <v>10</v>
      </c>
      <c r="AP34" s="0" t="n">
        <f aca="false">COUNTIFS(jv!AU:AU,"*"&amp;A34&amp;"*", jv!X:X,"2021")</f>
        <v>9</v>
      </c>
      <c r="AQ34" s="0" t="n">
        <f aca="false">COUNTIFS(jv!AU:AU,"*"&amp;A34&amp;"*", jv!X:X,"2022")</f>
        <v>1</v>
      </c>
      <c r="AR34" s="0" t="n">
        <v>0</v>
      </c>
      <c r="AS34" s="104" t="n">
        <f aca="false">COUNTIFS(jv!AU:AU,"*"&amp;A34&amp;"*")</f>
        <v>46</v>
      </c>
    </row>
    <row r="35" customFormat="false" ht="13.8" hidden="false" customHeight="false" outlineLevel="0" collapsed="false">
      <c r="A35" s="104" t="s">
        <v>295</v>
      </c>
      <c r="B35" s="0" t="n">
        <f aca="false">COUNTIFS(jv!AU:AU,"*"&amp;A35&amp;"*", jv!X:X,"1981")</f>
        <v>0</v>
      </c>
      <c r="C35" s="0" t="n">
        <f aca="false">COUNTIFS(jv!AU:AU,"*"&amp;A35&amp;"*", jv!X:X,"1982")</f>
        <v>0</v>
      </c>
      <c r="D35" s="0" t="n">
        <f aca="false">COUNTIFS(jv!AU:AU,"*"&amp;A35&amp;"*", jv!X:X,"1983")</f>
        <v>0</v>
      </c>
      <c r="E35" s="0" t="n">
        <f aca="false">COUNTIFS(jv!AU:AU,"*"&amp;A35&amp;"*", jv!X:X,"1984")</f>
        <v>0</v>
      </c>
      <c r="F35" s="0" t="n">
        <f aca="false">COUNTIFS(jv!AU:AU,"*"&amp;A35&amp;"*", jv!X:X,"1985")</f>
        <v>0</v>
      </c>
      <c r="G35" s="0" t="n">
        <f aca="false">COUNTIFS(jv!AU:AU,"*"&amp;A35&amp;"*", jv!X:X,"1986")</f>
        <v>0</v>
      </c>
      <c r="H35" s="0" t="n">
        <f aca="false">COUNTIFS(jv!AU:AU,"*"&amp;A35&amp;"*", jv!X:X,"1987")</f>
        <v>0</v>
      </c>
      <c r="I35" s="0" t="n">
        <f aca="false">COUNTIFS(jv!AU:AU,"*"&amp;A35&amp;"*", jv!X:X,"1988")</f>
        <v>0</v>
      </c>
      <c r="J35" s="0" t="n">
        <f aca="false">COUNTIFS(jv!AU:AU,"*"&amp;A35&amp;"*", jv!X:X,"1989")</f>
        <v>1</v>
      </c>
      <c r="K35" s="0" t="n">
        <f aca="false">COUNTIFS(jv!AU:AU,"*"&amp;A35&amp;"*", jv!X:X,"1990")</f>
        <v>0</v>
      </c>
      <c r="L35" s="0" t="n">
        <f aca="false">COUNTIFS(jv!AU:AU,"*"&amp;A35&amp;"*", jv!X:X,"1991")</f>
        <v>2</v>
      </c>
      <c r="M35" s="0" t="n">
        <f aca="false">COUNTIFS(jv!AU:AU,"*"&amp;A35&amp;"*", jv!X:X,"1992")</f>
        <v>1</v>
      </c>
      <c r="N35" s="0" t="n">
        <f aca="false">COUNTIFS(jv!AU:AU,"*"&amp;A35&amp;"*", jv!X:X,"1993")</f>
        <v>2</v>
      </c>
      <c r="O35" s="0" t="n">
        <f aca="false">COUNTIFS(jv!AU:AU,"*"&amp;A35&amp;"*", jv!X:X,"1994")</f>
        <v>2</v>
      </c>
      <c r="P35" s="0" t="n">
        <f aca="false">COUNTIFS(jv!AU:AU,"*"&amp;A35&amp;"*", jv!X:X,"1995")</f>
        <v>0</v>
      </c>
      <c r="Q35" s="0" t="n">
        <f aca="false">COUNTIFS(jv!AU:AU,"*"&amp;A35&amp;"*", jv!X:X,"1996")</f>
        <v>0</v>
      </c>
      <c r="R35" s="0" t="n">
        <f aca="false">COUNTIFS(jv!AU:AU,"*"&amp;A35&amp;"*", jv!X:X,"1997")</f>
        <v>1</v>
      </c>
      <c r="S35" s="0" t="n">
        <f aca="false">COUNTIFS(jv!AU:AU,"*"&amp;A35&amp;"*", jv!X:X,"1998")</f>
        <v>0</v>
      </c>
      <c r="T35" s="0" t="n">
        <f aca="false">COUNTIFS(jv!AU:AU,"*"&amp;A35&amp;"*", jv!X:X,"1999")</f>
        <v>1</v>
      </c>
      <c r="U35" s="0" t="n">
        <f aca="false">COUNTIFS(jv!AU:AU,"*"&amp;A35&amp;"*", jv!X:X,"2000")</f>
        <v>1</v>
      </c>
      <c r="V35" s="0" t="n">
        <f aca="false">COUNTIFS(jv!AU:AU,"*"&amp;A35&amp;"*", jv!X:X,"2001")</f>
        <v>1</v>
      </c>
      <c r="W35" s="0" t="n">
        <f aca="false">COUNTIFS(jv!AU:AU,"*"&amp;A35&amp;"*", jv!X:X,"2002")</f>
        <v>0</v>
      </c>
      <c r="X35" s="0" t="n">
        <f aca="false">COUNTIFS(jv!AU:AU,"*"&amp;A35&amp;"*", jv!X:X,"2003")</f>
        <v>0</v>
      </c>
      <c r="Y35" s="0" t="n">
        <f aca="false">COUNTIFS(jv!AU:AU,"*"&amp;A35&amp;"*", jv!X:X,"2004")</f>
        <v>0</v>
      </c>
      <c r="Z35" s="0" t="n">
        <f aca="false">COUNTIFS(jv!AU:AU,"*"&amp;A35&amp;"*", jv!X:X,"2005")</f>
        <v>0</v>
      </c>
      <c r="AA35" s="0" t="n">
        <f aca="false">COUNTIFS(jv!AU:AU,"*"&amp;A35&amp;"*", jv!X:X,"2006")</f>
        <v>0</v>
      </c>
      <c r="AB35" s="0" t="n">
        <f aca="false">COUNTIFS(jv!AU:AU,"*"&amp;A35&amp;"*", jv!X:X,"2007")</f>
        <v>0</v>
      </c>
      <c r="AC35" s="0" t="n">
        <f aca="false">COUNTIFS(jv!AU:AU,"*"&amp;A35&amp;"*", jv!X:X,"2008")</f>
        <v>0</v>
      </c>
      <c r="AD35" s="0" t="n">
        <f aca="false">COUNTIFS(jv!AU:AU,"*"&amp;A35&amp;"*", jv!X:X,"2009")</f>
        <v>0</v>
      </c>
      <c r="AE35" s="0" t="n">
        <f aca="false">COUNTIFS(jv!AU:AU,"*"&amp;A35&amp;"*", jv!X:X,"2010")</f>
        <v>0</v>
      </c>
      <c r="AF35" s="0" t="n">
        <f aca="false">COUNTIFS(jv!AU:AU,"*"&amp;A35&amp;"*", jv!X:X,"2011")</f>
        <v>0</v>
      </c>
      <c r="AG35" s="0" t="n">
        <f aca="false">COUNTIFS(jv!AU:AU,"*"&amp;A35&amp;"*", jv!X:X,"2012")</f>
        <v>0</v>
      </c>
      <c r="AH35" s="0" t="n">
        <f aca="false">COUNTIFS(jv!AU:AU,"*"&amp;A35&amp;"*", jv!X:X,"2013")</f>
        <v>0</v>
      </c>
      <c r="AI35" s="0" t="n">
        <f aca="false">COUNTIFS(jv!AU:AU,"*"&amp;A35&amp;"*", jv!X:X,"2014")</f>
        <v>0</v>
      </c>
      <c r="AJ35" s="0" t="n">
        <f aca="false">COUNTIFS(jv!AU:AU,"*"&amp;A35&amp;"*", jv!X:X,"2015")</f>
        <v>1</v>
      </c>
      <c r="AK35" s="0" t="n">
        <f aca="false">COUNTIFS(jv!AU:AU,"*"&amp;A35&amp;"*", jv!X:X,"2016")</f>
        <v>1</v>
      </c>
      <c r="AL35" s="0" t="n">
        <f aca="false">COUNTIFS(jv!AU:AU,"*"&amp;A35&amp;"*", jv!X:X,"2017")</f>
        <v>0</v>
      </c>
      <c r="AM35" s="0" t="n">
        <f aca="false">COUNTIFS(jv!AU:AU,"*"&amp;A35&amp;"*", jv!X:X,"2018")</f>
        <v>1</v>
      </c>
      <c r="AN35" s="0" t="n">
        <f aca="false">COUNTIFS(jv!AU:AU,"*"&amp;A35&amp;"*", jv!X:X,"2019")</f>
        <v>0</v>
      </c>
      <c r="AO35" s="0" t="n">
        <f aca="false">COUNTIFS(jv!AU:AU,"*"&amp;A35&amp;"*", jv!X:X,"2020")</f>
        <v>0</v>
      </c>
      <c r="AP35" s="0" t="n">
        <f aca="false">COUNTIFS(jv!AU:AU,"*"&amp;A35&amp;"*", jv!X:X,"2021")</f>
        <v>0</v>
      </c>
      <c r="AQ35" s="0" t="n">
        <f aca="false">COUNTIFS(jv!AU:AU,"*"&amp;A35&amp;"*", jv!X:X,"2022")</f>
        <v>0</v>
      </c>
      <c r="AR35" s="0" t="n">
        <v>0</v>
      </c>
      <c r="AS35" s="104" t="n">
        <f aca="false">COUNTIFS(jv!AU:AU,"*"&amp;A35&amp;"*")</f>
        <v>15</v>
      </c>
    </row>
    <row r="36" customFormat="false" ht="13.8" hidden="false" customHeight="false" outlineLevel="0" collapsed="false">
      <c r="A36" s="104" t="s">
        <v>5725</v>
      </c>
      <c r="B36" s="0" t="n">
        <f aca="false">COUNTIFS(jv!AU:AU,"*"&amp;A36&amp;"*", jv!X:X,"1981")</f>
        <v>0</v>
      </c>
      <c r="C36" s="0" t="n">
        <f aca="false">COUNTIFS(jv!AU:AU,"*"&amp;A36&amp;"*", jv!X:X,"1982")</f>
        <v>0</v>
      </c>
      <c r="D36" s="0" t="n">
        <f aca="false">COUNTIFS(jv!AU:AU,"*"&amp;A36&amp;"*", jv!X:X,"1983")</f>
        <v>0</v>
      </c>
      <c r="E36" s="0" t="n">
        <f aca="false">COUNTIFS(jv!AU:AU,"*"&amp;A36&amp;"*", jv!X:X,"1984")</f>
        <v>0</v>
      </c>
      <c r="F36" s="0" t="n">
        <f aca="false">COUNTIFS(jv!AU:AU,"*"&amp;A36&amp;"*", jv!X:X,"1985")</f>
        <v>0</v>
      </c>
      <c r="G36" s="0" t="n">
        <f aca="false">COUNTIFS(jv!AU:AU,"*"&amp;A36&amp;"*", jv!X:X,"1986")</f>
        <v>0</v>
      </c>
      <c r="H36" s="0" t="n">
        <f aca="false">COUNTIFS(jv!AU:AU,"*"&amp;A36&amp;"*", jv!X:X,"1987")</f>
        <v>0</v>
      </c>
      <c r="I36" s="0" t="n">
        <f aca="false">COUNTIFS(jv!AU:AU,"*"&amp;A36&amp;"*", jv!X:X,"1988")</f>
        <v>0</v>
      </c>
      <c r="J36" s="0" t="n">
        <f aca="false">COUNTIFS(jv!AU:AU,"*"&amp;A36&amp;"*", jv!X:X,"1989")</f>
        <v>0</v>
      </c>
      <c r="K36" s="0" t="n">
        <f aca="false">COUNTIFS(jv!AU:AU,"*"&amp;A36&amp;"*", jv!X:X,"1990")</f>
        <v>0</v>
      </c>
      <c r="L36" s="0" t="n">
        <f aca="false">COUNTIFS(jv!AU:AU,"*"&amp;A36&amp;"*", jv!X:X,"1991")</f>
        <v>0</v>
      </c>
      <c r="M36" s="0" t="n">
        <f aca="false">COUNTIFS(jv!AU:AU,"*"&amp;A36&amp;"*", jv!X:X,"1992")</f>
        <v>0</v>
      </c>
      <c r="N36" s="0" t="n">
        <f aca="false">COUNTIFS(jv!AU:AU,"*"&amp;A36&amp;"*", jv!X:X,"1993")</f>
        <v>0</v>
      </c>
      <c r="O36" s="0" t="n">
        <f aca="false">COUNTIFS(jv!AU:AU,"*"&amp;A36&amp;"*", jv!X:X,"1994")</f>
        <v>0</v>
      </c>
      <c r="P36" s="0" t="n">
        <f aca="false">COUNTIFS(jv!AU:AU,"*"&amp;A36&amp;"*", jv!X:X,"1995")</f>
        <v>0</v>
      </c>
      <c r="Q36" s="0" t="n">
        <f aca="false">COUNTIFS(jv!AU:AU,"*"&amp;A36&amp;"*", jv!X:X,"1996")</f>
        <v>0</v>
      </c>
      <c r="R36" s="0" t="n">
        <f aca="false">COUNTIFS(jv!AU:AU,"*"&amp;A36&amp;"*", jv!X:X,"1997")</f>
        <v>0</v>
      </c>
      <c r="S36" s="0" t="n">
        <f aca="false">COUNTIFS(jv!AU:AU,"*"&amp;A36&amp;"*", jv!X:X,"1998")</f>
        <v>0</v>
      </c>
      <c r="T36" s="0" t="n">
        <f aca="false">COUNTIFS(jv!AU:AU,"*"&amp;A36&amp;"*", jv!X:X,"1999")</f>
        <v>0</v>
      </c>
      <c r="U36" s="0" t="n">
        <f aca="false">COUNTIFS(jv!AU:AU,"*"&amp;A36&amp;"*", jv!X:X,"2000")</f>
        <v>0</v>
      </c>
      <c r="V36" s="0" t="n">
        <f aca="false">COUNTIFS(jv!AU:AU,"*"&amp;A36&amp;"*", jv!X:X,"2001")</f>
        <v>0</v>
      </c>
      <c r="W36" s="0" t="n">
        <f aca="false">COUNTIFS(jv!AU:AU,"*"&amp;A36&amp;"*", jv!X:X,"2002")</f>
        <v>0</v>
      </c>
      <c r="X36" s="0" t="n">
        <f aca="false">COUNTIFS(jv!AU:AU,"*"&amp;A36&amp;"*", jv!X:X,"2003")</f>
        <v>0</v>
      </c>
      <c r="Y36" s="0" t="n">
        <f aca="false">COUNTIFS(jv!AU:AU,"*"&amp;A36&amp;"*", jv!X:X,"2004")</f>
        <v>0</v>
      </c>
      <c r="Z36" s="0" t="n">
        <f aca="false">COUNTIFS(jv!AU:AU,"*"&amp;A36&amp;"*", jv!X:X,"2005")</f>
        <v>0</v>
      </c>
      <c r="AA36" s="0" t="n">
        <f aca="false">COUNTIFS(jv!AU:AU,"*"&amp;A36&amp;"*", jv!X:X,"2006")</f>
        <v>0</v>
      </c>
      <c r="AB36" s="0" t="n">
        <f aca="false">COUNTIFS(jv!AU:AU,"*"&amp;A36&amp;"*", jv!X:X,"2007")</f>
        <v>0</v>
      </c>
      <c r="AC36" s="0" t="n">
        <f aca="false">COUNTIFS(jv!AU:AU,"*"&amp;A36&amp;"*", jv!X:X,"2008")</f>
        <v>0</v>
      </c>
      <c r="AD36" s="0" t="n">
        <f aca="false">COUNTIFS(jv!AU:AU,"*"&amp;A36&amp;"*", jv!X:X,"2009")</f>
        <v>0</v>
      </c>
      <c r="AE36" s="0" t="n">
        <f aca="false">COUNTIFS(jv!AU:AU,"*"&amp;A36&amp;"*", jv!X:X,"2010")</f>
        <v>0</v>
      </c>
      <c r="AF36" s="0" t="n">
        <f aca="false">COUNTIFS(jv!AU:AU,"*"&amp;A36&amp;"*", jv!X:X,"2011")</f>
        <v>0</v>
      </c>
      <c r="AG36" s="0" t="n">
        <f aca="false">COUNTIFS(jv!AU:AU,"*"&amp;A36&amp;"*", jv!X:X,"2012")</f>
        <v>0</v>
      </c>
      <c r="AH36" s="0" t="n">
        <f aca="false">COUNTIFS(jv!AU:AU,"*"&amp;A36&amp;"*", jv!X:X,"2013")</f>
        <v>0</v>
      </c>
      <c r="AI36" s="0" t="n">
        <f aca="false">COUNTIFS(jv!AU:AU,"*"&amp;A36&amp;"*", jv!X:X,"2014")</f>
        <v>1</v>
      </c>
      <c r="AJ36" s="0" t="n">
        <f aca="false">COUNTIFS(jv!AU:AU,"*"&amp;A36&amp;"*", jv!X:X,"2015")</f>
        <v>0</v>
      </c>
      <c r="AK36" s="0" t="n">
        <f aca="false">COUNTIFS(jv!AU:AU,"*"&amp;A36&amp;"*", jv!X:X,"2016")</f>
        <v>2</v>
      </c>
      <c r="AL36" s="0" t="n">
        <f aca="false">COUNTIFS(jv!AU:AU,"*"&amp;A36&amp;"*", jv!X:X,"2017")</f>
        <v>0</v>
      </c>
      <c r="AM36" s="0" t="n">
        <f aca="false">COUNTIFS(jv!AU:AU,"*"&amp;A36&amp;"*", jv!X:X,"2018")</f>
        <v>0</v>
      </c>
      <c r="AN36" s="0" t="n">
        <f aca="false">COUNTIFS(jv!AU:AU,"*"&amp;A36&amp;"*", jv!X:X,"2019")</f>
        <v>0</v>
      </c>
      <c r="AO36" s="0" t="n">
        <f aca="false">COUNTIFS(jv!AU:AU,"*"&amp;A36&amp;"*", jv!X:X,"2020")</f>
        <v>1</v>
      </c>
      <c r="AP36" s="0" t="n">
        <f aca="false">COUNTIFS(jv!AU:AU,"*"&amp;A36&amp;"*", jv!X:X,"2021")</f>
        <v>0</v>
      </c>
      <c r="AQ36" s="0" t="n">
        <f aca="false">COUNTIFS(jv!AU:AU,"*"&amp;A36&amp;"*", jv!X:X,"2022")</f>
        <v>0</v>
      </c>
      <c r="AR36" s="0" t="n">
        <v>0</v>
      </c>
      <c r="AS36" s="104" t="n">
        <f aca="false">COUNTIFS(jv!AU:AU,"*"&amp;A36&amp;"*")</f>
        <v>4</v>
      </c>
    </row>
    <row r="37" customFormat="false" ht="13.8" hidden="false" customHeight="false" outlineLevel="0" collapsed="false">
      <c r="A37" s="0" t="s">
        <v>2059</v>
      </c>
      <c r="B37" s="0" t="n">
        <f aca="false">COUNTIFS(jv!AU:AU,"*"&amp;A37&amp;"*", jv!X:X,"1981")</f>
        <v>0</v>
      </c>
      <c r="C37" s="0" t="n">
        <f aca="false">COUNTIFS(jv!AU:AU,"*"&amp;A37&amp;"*", jv!X:X,"1982")</f>
        <v>0</v>
      </c>
      <c r="D37" s="0" t="n">
        <f aca="false">COUNTIFS(jv!AU:AU,"*"&amp;A37&amp;"*", jv!X:X,"1983")</f>
        <v>0</v>
      </c>
      <c r="E37" s="0" t="n">
        <f aca="false">COUNTIFS(jv!AU:AU,"*"&amp;A37&amp;"*", jv!X:X,"1984")</f>
        <v>0</v>
      </c>
      <c r="F37" s="0" t="n">
        <f aca="false">COUNTIFS(jv!AU:AU,"*"&amp;A37&amp;"*", jv!X:X,"1985")</f>
        <v>0</v>
      </c>
      <c r="G37" s="0" t="n">
        <f aca="false">COUNTIFS(jv!AU:AU,"*"&amp;A37&amp;"*", jv!X:X,"1986")</f>
        <v>0</v>
      </c>
      <c r="H37" s="0" t="n">
        <f aca="false">COUNTIFS(jv!AU:AU,"*"&amp;A37&amp;"*", jv!X:X,"1987")</f>
        <v>0</v>
      </c>
      <c r="I37" s="0" t="n">
        <f aca="false">COUNTIFS(jv!AU:AU,"*"&amp;A37&amp;"*", jv!X:X,"1988")</f>
        <v>0</v>
      </c>
      <c r="J37" s="0" t="n">
        <f aca="false">COUNTIFS(jv!AU:AU,"*"&amp;A37&amp;"*", jv!X:X,"1989")</f>
        <v>0</v>
      </c>
      <c r="K37" s="0" t="n">
        <f aca="false">COUNTIFS(jv!AU:AU,"*"&amp;A37&amp;"*", jv!X:X,"1990")</f>
        <v>1</v>
      </c>
      <c r="L37" s="0" t="n">
        <f aca="false">COUNTIFS(jv!AU:AU,"*"&amp;A37&amp;"*", jv!X:X,"1991")</f>
        <v>0</v>
      </c>
      <c r="M37" s="0" t="n">
        <f aca="false">COUNTIFS(jv!AU:AU,"*"&amp;A37&amp;"*", jv!X:X,"1992")</f>
        <v>0</v>
      </c>
      <c r="N37" s="0" t="n">
        <f aca="false">COUNTIFS(jv!AU:AU,"*"&amp;A37&amp;"*", jv!X:X,"1993")</f>
        <v>0</v>
      </c>
      <c r="O37" s="0" t="n">
        <f aca="false">COUNTIFS(jv!AU:AU,"*"&amp;A37&amp;"*", jv!X:X,"1994")</f>
        <v>0</v>
      </c>
      <c r="P37" s="0" t="n">
        <f aca="false">COUNTIFS(jv!AU:AU,"*"&amp;A37&amp;"*", jv!X:X,"1995")</f>
        <v>0</v>
      </c>
      <c r="Q37" s="0" t="n">
        <f aca="false">COUNTIFS(jv!AU:AU,"*"&amp;A37&amp;"*", jv!X:X,"1996")</f>
        <v>0</v>
      </c>
      <c r="R37" s="0" t="n">
        <f aca="false">COUNTIFS(jv!AU:AU,"*"&amp;A37&amp;"*", jv!X:X,"1997")</f>
        <v>1</v>
      </c>
      <c r="S37" s="0" t="n">
        <f aca="false">COUNTIFS(jv!AU:AU,"*"&amp;A37&amp;"*", jv!X:X,"1998")</f>
        <v>0</v>
      </c>
      <c r="T37" s="0" t="n">
        <f aca="false">COUNTIFS(jv!AU:AU,"*"&amp;A37&amp;"*", jv!X:X,"1999")</f>
        <v>0</v>
      </c>
      <c r="U37" s="0" t="n">
        <f aca="false">COUNTIFS(jv!AU:AU,"*"&amp;A37&amp;"*", jv!X:X,"2000")</f>
        <v>0</v>
      </c>
      <c r="V37" s="0" t="n">
        <f aca="false">COUNTIFS(jv!AU:AU,"*"&amp;A37&amp;"*", jv!X:X,"2001")</f>
        <v>0</v>
      </c>
      <c r="W37" s="0" t="n">
        <f aca="false">COUNTIFS(jv!AU:AU,"*"&amp;A37&amp;"*", jv!X:X,"2002")</f>
        <v>0</v>
      </c>
      <c r="X37" s="0" t="n">
        <f aca="false">COUNTIFS(jv!AU:AU,"*"&amp;A37&amp;"*", jv!X:X,"2003")</f>
        <v>1</v>
      </c>
      <c r="Y37" s="0" t="n">
        <f aca="false">COUNTIFS(jv!AU:AU,"*"&amp;A37&amp;"*", jv!X:X,"2004")</f>
        <v>0</v>
      </c>
      <c r="Z37" s="0" t="n">
        <f aca="false">COUNTIFS(jv!AU:AU,"*"&amp;A37&amp;"*", jv!X:X,"2005")</f>
        <v>0</v>
      </c>
      <c r="AA37" s="0" t="n">
        <f aca="false">COUNTIFS(jv!AU:AU,"*"&amp;A37&amp;"*", jv!X:X,"2006")</f>
        <v>0</v>
      </c>
      <c r="AB37" s="0" t="n">
        <f aca="false">COUNTIFS(jv!AU:AU,"*"&amp;A37&amp;"*", jv!X:X,"2007")</f>
        <v>2</v>
      </c>
      <c r="AC37" s="0" t="n">
        <f aca="false">COUNTIFS(jv!AU:AU,"*"&amp;A37&amp;"*", jv!X:X,"2008")</f>
        <v>0</v>
      </c>
      <c r="AD37" s="0" t="n">
        <f aca="false">COUNTIFS(jv!AU:AU,"*"&amp;A37&amp;"*", jv!X:X,"2009")</f>
        <v>0</v>
      </c>
      <c r="AE37" s="0" t="n">
        <f aca="false">COUNTIFS(jv!AU:AU,"*"&amp;A37&amp;"*", jv!X:X,"2010")</f>
        <v>0</v>
      </c>
      <c r="AF37" s="0" t="n">
        <f aca="false">COUNTIFS(jv!AU:AU,"*"&amp;A37&amp;"*", jv!X:X,"2011")</f>
        <v>0</v>
      </c>
      <c r="AG37" s="0" t="n">
        <f aca="false">COUNTIFS(jv!AU:AU,"*"&amp;A37&amp;"*", jv!X:X,"2012")</f>
        <v>0</v>
      </c>
      <c r="AH37" s="0" t="n">
        <f aca="false">COUNTIFS(jv!AU:AU,"*"&amp;A37&amp;"*", jv!X:X,"2013")</f>
        <v>1</v>
      </c>
      <c r="AI37" s="0" t="n">
        <f aca="false">COUNTIFS(jv!AU:AU,"*"&amp;A37&amp;"*", jv!X:X,"2014")</f>
        <v>0</v>
      </c>
      <c r="AJ37" s="0" t="n">
        <f aca="false">COUNTIFS(jv!AU:AU,"*"&amp;A37&amp;"*", jv!X:X,"2015")</f>
        <v>1</v>
      </c>
      <c r="AK37" s="0" t="n">
        <f aca="false">COUNTIFS(jv!AU:AU,"*"&amp;A37&amp;"*", jv!X:X,"2016")</f>
        <v>1</v>
      </c>
      <c r="AL37" s="0" t="n">
        <f aca="false">COUNTIFS(jv!AU:AU,"*"&amp;A37&amp;"*", jv!X:X,"2017")</f>
        <v>1</v>
      </c>
      <c r="AM37" s="0" t="n">
        <f aca="false">COUNTIFS(jv!AU:AU,"*"&amp;A37&amp;"*", jv!X:X,"2018")</f>
        <v>3</v>
      </c>
      <c r="AN37" s="0" t="n">
        <f aca="false">COUNTIFS(jv!AU:AU,"*"&amp;A37&amp;"*", jv!X:X,"2019")</f>
        <v>1</v>
      </c>
      <c r="AO37" s="0" t="n">
        <f aca="false">COUNTIFS(jv!AU:AU,"*"&amp;A37&amp;"*", jv!X:X,"2020")</f>
        <v>1</v>
      </c>
      <c r="AP37" s="0" t="n">
        <f aca="false">COUNTIFS(jv!AU:AU,"*"&amp;A37&amp;"*", jv!X:X,"2021")</f>
        <v>0</v>
      </c>
      <c r="AQ37" s="0" t="n">
        <f aca="false">COUNTIFS(jv!AU:AU,"*"&amp;A37&amp;"*", jv!X:X,"2022")</f>
        <v>0</v>
      </c>
      <c r="AR37" s="0" t="n">
        <v>0</v>
      </c>
      <c r="AS37" s="104" t="n">
        <f aca="false">COUNTIFS(jv!AU:AU,"*"&amp;A37&amp;"*")</f>
        <v>14</v>
      </c>
    </row>
    <row r="38" customFormat="false" ht="13.8" hidden="false" customHeight="false" outlineLevel="0" collapsed="false">
      <c r="A38" s="104" t="s">
        <v>267</v>
      </c>
      <c r="B38" s="0" t="n">
        <f aca="false">COUNTIFS(jv!AU:AU,"*"&amp;A38&amp;"*", jv!X:X,"1981")</f>
        <v>2</v>
      </c>
      <c r="C38" s="0" t="n">
        <f aca="false">COUNTIFS(jv!AU:AU,"*"&amp;A38&amp;"*", jv!X:X,"1982")</f>
        <v>0</v>
      </c>
      <c r="D38" s="0" t="n">
        <f aca="false">COUNTIFS(jv!AU:AU,"*"&amp;A38&amp;"*", jv!X:X,"1983")</f>
        <v>1</v>
      </c>
      <c r="E38" s="0" t="n">
        <f aca="false">COUNTIFS(jv!AU:AU,"*"&amp;A38&amp;"*", jv!X:X,"1984")</f>
        <v>1</v>
      </c>
      <c r="F38" s="0" t="n">
        <f aca="false">COUNTIFS(jv!AU:AU,"*"&amp;A38&amp;"*", jv!X:X,"1985")</f>
        <v>0</v>
      </c>
      <c r="G38" s="0" t="n">
        <f aca="false">COUNTIFS(jv!AU:AU,"*"&amp;A38&amp;"*", jv!X:X,"1986")</f>
        <v>1</v>
      </c>
      <c r="H38" s="0" t="n">
        <f aca="false">COUNTIFS(jv!AU:AU,"*"&amp;A38&amp;"*", jv!X:X,"1987")</f>
        <v>0</v>
      </c>
      <c r="I38" s="0" t="n">
        <f aca="false">COUNTIFS(jv!AU:AU,"*"&amp;A38&amp;"*", jv!X:X,"1988")</f>
        <v>2</v>
      </c>
      <c r="J38" s="0" t="n">
        <f aca="false">COUNTIFS(jv!AU:AU,"*"&amp;A38&amp;"*", jv!X:X,"1989")</f>
        <v>3</v>
      </c>
      <c r="K38" s="0" t="n">
        <f aca="false">COUNTIFS(jv!AU:AU,"*"&amp;A38&amp;"*", jv!X:X,"1990")</f>
        <v>2</v>
      </c>
      <c r="L38" s="0" t="n">
        <f aca="false">COUNTIFS(jv!AU:AU,"*"&amp;A38&amp;"*", jv!X:X,"1991")</f>
        <v>4</v>
      </c>
      <c r="M38" s="0" t="n">
        <f aca="false">COUNTIFS(jv!AU:AU,"*"&amp;A38&amp;"*", jv!X:X,"1992")</f>
        <v>7</v>
      </c>
      <c r="N38" s="0" t="n">
        <f aca="false">COUNTIFS(jv!AU:AU,"*"&amp;A38&amp;"*", jv!X:X,"1993")</f>
        <v>7</v>
      </c>
      <c r="O38" s="0" t="n">
        <f aca="false">COUNTIFS(jv!AU:AU,"*"&amp;A38&amp;"*", jv!X:X,"1994")</f>
        <v>3</v>
      </c>
      <c r="P38" s="0" t="n">
        <f aca="false">COUNTIFS(jv!AU:AU,"*"&amp;A38&amp;"*", jv!X:X,"1995")</f>
        <v>11</v>
      </c>
      <c r="Q38" s="0" t="n">
        <f aca="false">COUNTIFS(jv!AU:AU,"*"&amp;A38&amp;"*", jv!X:X,"1996")</f>
        <v>6</v>
      </c>
      <c r="R38" s="0" t="n">
        <f aca="false">COUNTIFS(jv!AU:AU,"*"&amp;A38&amp;"*", jv!X:X,"1997")</f>
        <v>3</v>
      </c>
      <c r="S38" s="0" t="n">
        <f aca="false">COUNTIFS(jv!AU:AU,"*"&amp;A38&amp;"*", jv!X:X,"1998")</f>
        <v>6</v>
      </c>
      <c r="T38" s="0" t="n">
        <f aca="false">COUNTIFS(jv!AU:AU,"*"&amp;A38&amp;"*", jv!X:X,"1999")</f>
        <v>6</v>
      </c>
      <c r="U38" s="0" t="n">
        <f aca="false">COUNTIFS(jv!AU:AU,"*"&amp;A38&amp;"*", jv!X:X,"2000")</f>
        <v>5</v>
      </c>
      <c r="V38" s="0" t="n">
        <f aca="false">COUNTIFS(jv!AU:AU,"*"&amp;A38&amp;"*", jv!X:X,"2001")</f>
        <v>4</v>
      </c>
      <c r="W38" s="0" t="n">
        <f aca="false">COUNTIFS(jv!AU:AU,"*"&amp;A38&amp;"*", jv!X:X,"2002")</f>
        <v>5</v>
      </c>
      <c r="X38" s="0" t="n">
        <f aca="false">COUNTIFS(jv!AU:AU,"*"&amp;A38&amp;"*", jv!X:X,"2003")</f>
        <v>4</v>
      </c>
      <c r="Y38" s="0" t="n">
        <f aca="false">COUNTIFS(jv!AU:AU,"*"&amp;A38&amp;"*", jv!X:X,"2004")</f>
        <v>7</v>
      </c>
      <c r="Z38" s="0" t="n">
        <f aca="false">COUNTIFS(jv!AU:AU,"*"&amp;A38&amp;"*", jv!X:X,"2005")</f>
        <v>5</v>
      </c>
      <c r="AA38" s="0" t="n">
        <f aca="false">COUNTIFS(jv!AU:AU,"*"&amp;A38&amp;"*", jv!X:X,"2006")</f>
        <v>7</v>
      </c>
      <c r="AB38" s="0" t="n">
        <f aca="false">COUNTIFS(jv!AU:AU,"*"&amp;A38&amp;"*", jv!X:X,"2007")</f>
        <v>5</v>
      </c>
      <c r="AC38" s="0" t="n">
        <f aca="false">COUNTIFS(jv!AU:AU,"*"&amp;A38&amp;"*", jv!X:X,"2008")</f>
        <v>7</v>
      </c>
      <c r="AD38" s="0" t="n">
        <f aca="false">COUNTIFS(jv!AU:AU,"*"&amp;A38&amp;"*", jv!X:X,"2009")</f>
        <v>4</v>
      </c>
      <c r="AE38" s="0" t="n">
        <f aca="false">COUNTIFS(jv!AU:AU,"*"&amp;A38&amp;"*", jv!X:X,"2010")</f>
        <v>8</v>
      </c>
      <c r="AF38" s="0" t="n">
        <f aca="false">COUNTIFS(jv!AU:AU,"*"&amp;A38&amp;"*", jv!X:X,"2011")</f>
        <v>5</v>
      </c>
      <c r="AG38" s="0" t="n">
        <f aca="false">COUNTIFS(jv!AU:AU,"*"&amp;A38&amp;"*", jv!X:X,"2012")</f>
        <v>3</v>
      </c>
      <c r="AH38" s="0" t="n">
        <f aca="false">COUNTIFS(jv!AU:AU,"*"&amp;A38&amp;"*", jv!X:X,"2013")</f>
        <v>4</v>
      </c>
      <c r="AI38" s="0" t="n">
        <f aca="false">COUNTIFS(jv!AU:AU,"*"&amp;A38&amp;"*", jv!X:X,"2014")</f>
        <v>3</v>
      </c>
      <c r="AJ38" s="0" t="n">
        <f aca="false">COUNTIFS(jv!AU:AU,"*"&amp;A38&amp;"*", jv!X:X,"2015")</f>
        <v>8</v>
      </c>
      <c r="AK38" s="0" t="n">
        <f aca="false">COUNTIFS(jv!AU:AU,"*"&amp;A38&amp;"*", jv!X:X,"2016")</f>
        <v>15</v>
      </c>
      <c r="AL38" s="0" t="n">
        <f aca="false">COUNTIFS(jv!AU:AU,"*"&amp;A38&amp;"*", jv!X:X,"2017")</f>
        <v>8</v>
      </c>
      <c r="AM38" s="0" t="n">
        <f aca="false">COUNTIFS(jv!AU:AU,"*"&amp;A38&amp;"*", jv!X:X,"2018")</f>
        <v>14</v>
      </c>
      <c r="AN38" s="0" t="n">
        <f aca="false">COUNTIFS(jv!AU:AU,"*"&amp;A38&amp;"*", jv!X:X,"2019")</f>
        <v>14</v>
      </c>
      <c r="AO38" s="0" t="n">
        <f aca="false">COUNTIFS(jv!AU:AU,"*"&amp;A38&amp;"*", jv!X:X,"2020")</f>
        <v>14</v>
      </c>
      <c r="AP38" s="0" t="n">
        <f aca="false">COUNTIFS(jv!AU:AU,"*"&amp;A38&amp;"*", jv!X:X,"2021")</f>
        <v>14</v>
      </c>
      <c r="AQ38" s="0" t="n">
        <f aca="false">COUNTIFS(jv!AU:AU,"*"&amp;A38&amp;"*", jv!X:X,"2022")</f>
        <v>3</v>
      </c>
      <c r="AR38" s="0" t="n">
        <v>0</v>
      </c>
      <c r="AS38" s="104" t="n">
        <f aca="false">COUNTIFS(jv!AU:AU,"*"&amp;A38&amp;"*")</f>
        <v>231</v>
      </c>
    </row>
    <row r="39" customFormat="false" ht="13.8" hidden="false" customHeight="false" outlineLevel="0" collapsed="false">
      <c r="A39" s="104" t="s">
        <v>417</v>
      </c>
      <c r="B39" s="0" t="n">
        <f aca="false">COUNTIFS(jv!AU:AU,"*"&amp;A39&amp;"*", jv!X:X,"1981")</f>
        <v>0</v>
      </c>
      <c r="C39" s="0" t="n">
        <f aca="false">COUNTIFS(jv!AU:AU,"*"&amp;A39&amp;"*", jv!X:X,"1982")</f>
        <v>0</v>
      </c>
      <c r="D39" s="0" t="n">
        <f aca="false">COUNTIFS(jv!AU:AU,"*"&amp;A39&amp;"*", jv!X:X,"1983")</f>
        <v>0</v>
      </c>
      <c r="E39" s="0" t="n">
        <f aca="false">COUNTIFS(jv!AU:AU,"*"&amp;A39&amp;"*", jv!X:X,"1984")</f>
        <v>0</v>
      </c>
      <c r="F39" s="0" t="n">
        <f aca="false">COUNTIFS(jv!AU:AU,"*"&amp;A39&amp;"*", jv!X:X,"1985")</f>
        <v>0</v>
      </c>
      <c r="G39" s="0" t="n">
        <f aca="false">COUNTIFS(jv!AU:AU,"*"&amp;A39&amp;"*", jv!X:X,"1986")</f>
        <v>0</v>
      </c>
      <c r="H39" s="0" t="n">
        <f aca="false">COUNTIFS(jv!AU:AU,"*"&amp;A39&amp;"*", jv!X:X,"1987")</f>
        <v>0</v>
      </c>
      <c r="I39" s="0" t="n">
        <f aca="false">COUNTIFS(jv!AU:AU,"*"&amp;A39&amp;"*", jv!X:X,"1988")</f>
        <v>0</v>
      </c>
      <c r="J39" s="0" t="n">
        <f aca="false">COUNTIFS(jv!AU:AU,"*"&amp;A39&amp;"*", jv!X:X,"1989")</f>
        <v>0</v>
      </c>
      <c r="K39" s="0" t="n">
        <f aca="false">COUNTIFS(jv!AU:AU,"*"&amp;A39&amp;"*", jv!X:X,"1990")</f>
        <v>1</v>
      </c>
      <c r="L39" s="0" t="n">
        <f aca="false">COUNTIFS(jv!AU:AU,"*"&amp;A39&amp;"*", jv!X:X,"1991")</f>
        <v>0</v>
      </c>
      <c r="M39" s="0" t="n">
        <f aca="false">COUNTIFS(jv!AU:AU,"*"&amp;A39&amp;"*", jv!X:X,"1992")</f>
        <v>1</v>
      </c>
      <c r="N39" s="0" t="n">
        <f aca="false">COUNTIFS(jv!AU:AU,"*"&amp;A39&amp;"*", jv!X:X,"1993")</f>
        <v>0</v>
      </c>
      <c r="O39" s="0" t="n">
        <f aca="false">COUNTIFS(jv!AU:AU,"*"&amp;A39&amp;"*", jv!X:X,"1994")</f>
        <v>1</v>
      </c>
      <c r="P39" s="0" t="n">
        <f aca="false">COUNTIFS(jv!AU:AU,"*"&amp;A39&amp;"*", jv!X:X,"1995")</f>
        <v>1</v>
      </c>
      <c r="Q39" s="0" t="n">
        <f aca="false">COUNTIFS(jv!AU:AU,"*"&amp;A39&amp;"*", jv!X:X,"1996")</f>
        <v>0</v>
      </c>
      <c r="R39" s="0" t="n">
        <f aca="false">COUNTIFS(jv!AU:AU,"*"&amp;A39&amp;"*", jv!X:X,"1997")</f>
        <v>0</v>
      </c>
      <c r="S39" s="0" t="n">
        <f aca="false">COUNTIFS(jv!AU:AU,"*"&amp;A39&amp;"*", jv!X:X,"1998")</f>
        <v>0</v>
      </c>
      <c r="T39" s="0" t="n">
        <f aca="false">COUNTIFS(jv!AU:AU,"*"&amp;A39&amp;"*", jv!X:X,"1999")</f>
        <v>0</v>
      </c>
      <c r="U39" s="0" t="n">
        <f aca="false">COUNTIFS(jv!AU:AU,"*"&amp;A39&amp;"*", jv!X:X,"2000")</f>
        <v>0</v>
      </c>
      <c r="V39" s="0" t="n">
        <f aca="false">COUNTIFS(jv!AU:AU,"*"&amp;A39&amp;"*", jv!X:X,"2001")</f>
        <v>0</v>
      </c>
      <c r="W39" s="0" t="n">
        <f aca="false">COUNTIFS(jv!AU:AU,"*"&amp;A39&amp;"*", jv!X:X,"2002")</f>
        <v>1</v>
      </c>
      <c r="X39" s="0" t="n">
        <f aca="false">COUNTIFS(jv!AU:AU,"*"&amp;A39&amp;"*", jv!X:X,"2003")</f>
        <v>0</v>
      </c>
      <c r="Y39" s="0" t="n">
        <f aca="false">COUNTIFS(jv!AU:AU,"*"&amp;A39&amp;"*", jv!X:X,"2004")</f>
        <v>0</v>
      </c>
      <c r="Z39" s="0" t="n">
        <f aca="false">COUNTIFS(jv!AU:AU,"*"&amp;A39&amp;"*", jv!X:X,"2005")</f>
        <v>0</v>
      </c>
      <c r="AA39" s="0" t="n">
        <f aca="false">COUNTIFS(jv!AU:AU,"*"&amp;A39&amp;"*", jv!X:X,"2006")</f>
        <v>0</v>
      </c>
      <c r="AB39" s="0" t="n">
        <f aca="false">COUNTIFS(jv!AU:AU,"*"&amp;A39&amp;"*", jv!X:X,"2007")</f>
        <v>0</v>
      </c>
      <c r="AC39" s="0" t="n">
        <f aca="false">COUNTIFS(jv!AU:AU,"*"&amp;A39&amp;"*", jv!X:X,"2008")</f>
        <v>0</v>
      </c>
      <c r="AD39" s="0" t="n">
        <f aca="false">COUNTIFS(jv!AU:AU,"*"&amp;A39&amp;"*", jv!X:X,"2009")</f>
        <v>0</v>
      </c>
      <c r="AE39" s="0" t="n">
        <f aca="false">COUNTIFS(jv!AU:AU,"*"&amp;A39&amp;"*", jv!X:X,"2010")</f>
        <v>0</v>
      </c>
      <c r="AF39" s="0" t="n">
        <f aca="false">COUNTIFS(jv!AU:AU,"*"&amp;A39&amp;"*", jv!X:X,"2011")</f>
        <v>1</v>
      </c>
      <c r="AG39" s="0" t="n">
        <f aca="false">COUNTIFS(jv!AU:AU,"*"&amp;A39&amp;"*", jv!X:X,"2012")</f>
        <v>0</v>
      </c>
      <c r="AH39" s="0" t="n">
        <f aca="false">COUNTIFS(jv!AU:AU,"*"&amp;A39&amp;"*", jv!X:X,"2013")</f>
        <v>1</v>
      </c>
      <c r="AI39" s="0" t="n">
        <f aca="false">COUNTIFS(jv!AU:AU,"*"&amp;A39&amp;"*", jv!X:X,"2014")</f>
        <v>0</v>
      </c>
      <c r="AJ39" s="0" t="n">
        <f aca="false">COUNTIFS(jv!AU:AU,"*"&amp;A39&amp;"*", jv!X:X,"2015")</f>
        <v>0</v>
      </c>
      <c r="AK39" s="0" t="n">
        <f aca="false">COUNTIFS(jv!AU:AU,"*"&amp;A39&amp;"*", jv!X:X,"2016")</f>
        <v>2</v>
      </c>
      <c r="AL39" s="0" t="n">
        <f aca="false">COUNTIFS(jv!AU:AU,"*"&amp;A39&amp;"*", jv!X:X,"2017")</f>
        <v>0</v>
      </c>
      <c r="AM39" s="0" t="n">
        <f aca="false">COUNTIFS(jv!AU:AU,"*"&amp;A39&amp;"*", jv!X:X,"2018")</f>
        <v>1</v>
      </c>
      <c r="AN39" s="0" t="n">
        <f aca="false">COUNTIFS(jv!AU:AU,"*"&amp;A39&amp;"*", jv!X:X,"2019")</f>
        <v>0</v>
      </c>
      <c r="AO39" s="0" t="n">
        <f aca="false">COUNTIFS(jv!AU:AU,"*"&amp;A39&amp;"*", jv!X:X,"2020")</f>
        <v>0</v>
      </c>
      <c r="AP39" s="0" t="n">
        <f aca="false">COUNTIFS(jv!AU:AU,"*"&amp;A39&amp;"*", jv!X:X,"2021")</f>
        <v>1</v>
      </c>
      <c r="AQ39" s="0" t="n">
        <f aca="false">COUNTIFS(jv!AU:AU,"*"&amp;A39&amp;"*", jv!X:X,"2022")</f>
        <v>0</v>
      </c>
      <c r="AR39" s="0" t="n">
        <v>0</v>
      </c>
      <c r="AS39" s="104" t="n">
        <f aca="false">COUNTIFS(jv!AU:AU,"*"&amp;A39&amp;"*")</f>
        <v>11</v>
      </c>
    </row>
    <row r="40" customFormat="false" ht="13.8" hidden="false" customHeight="false" outlineLevel="0" collapsed="false">
      <c r="A40" s="104" t="s">
        <v>22212</v>
      </c>
      <c r="B40" s="0" t="n">
        <f aca="false">COUNTIFS(jv!AU:AU,"*"&amp;A40&amp;"*", jv!X:X,"1981")</f>
        <v>0</v>
      </c>
      <c r="C40" s="0" t="n">
        <f aca="false">COUNTIFS(jv!AU:AU,"*"&amp;A40&amp;"*", jv!X:X,"1982")</f>
        <v>0</v>
      </c>
      <c r="D40" s="0" t="n">
        <f aca="false">COUNTIFS(jv!AU:AU,"*"&amp;A40&amp;"*", jv!X:X,"1983")</f>
        <v>0</v>
      </c>
      <c r="E40" s="0" t="n">
        <f aca="false">COUNTIFS(jv!AU:AU,"*"&amp;A40&amp;"*", jv!X:X,"1984")</f>
        <v>0</v>
      </c>
      <c r="F40" s="0" t="n">
        <f aca="false">COUNTIFS(jv!AU:AU,"*"&amp;A40&amp;"*", jv!X:X,"1985")</f>
        <v>0</v>
      </c>
      <c r="G40" s="0" t="n">
        <f aca="false">COUNTIFS(jv!AU:AU,"*"&amp;A40&amp;"*", jv!X:X,"1986")</f>
        <v>0</v>
      </c>
      <c r="H40" s="0" t="n">
        <f aca="false">COUNTIFS(jv!AU:AU,"*"&amp;A40&amp;"*", jv!X:X,"1987")</f>
        <v>0</v>
      </c>
      <c r="I40" s="0" t="n">
        <f aca="false">COUNTIFS(jv!AU:AU,"*"&amp;A40&amp;"*", jv!X:X,"1988")</f>
        <v>0</v>
      </c>
      <c r="J40" s="0" t="n">
        <f aca="false">COUNTIFS(jv!AU:AU,"*"&amp;A40&amp;"*", jv!X:X,"1989")</f>
        <v>0</v>
      </c>
      <c r="K40" s="0" t="n">
        <f aca="false">COUNTIFS(jv!AU:AU,"*"&amp;A40&amp;"*", jv!X:X,"1990")</f>
        <v>0</v>
      </c>
      <c r="L40" s="0" t="n">
        <f aca="false">COUNTIFS(jv!AU:AU,"*"&amp;A40&amp;"*", jv!X:X,"1991")</f>
        <v>0</v>
      </c>
      <c r="M40" s="0" t="n">
        <f aca="false">COUNTIFS(jv!AU:AU,"*"&amp;A40&amp;"*", jv!X:X,"1992")</f>
        <v>0</v>
      </c>
      <c r="N40" s="0" t="n">
        <f aca="false">COUNTIFS(jv!AU:AU,"*"&amp;A40&amp;"*", jv!X:X,"1993")</f>
        <v>0</v>
      </c>
      <c r="O40" s="0" t="n">
        <f aca="false">COUNTIFS(jv!AU:AU,"*"&amp;A40&amp;"*", jv!X:X,"1994")</f>
        <v>0</v>
      </c>
      <c r="P40" s="0" t="n">
        <f aca="false">COUNTIFS(jv!AU:AU,"*"&amp;A40&amp;"*", jv!X:X,"1995")</f>
        <v>0</v>
      </c>
      <c r="Q40" s="0" t="n">
        <f aca="false">COUNTIFS(jv!AU:AU,"*"&amp;A40&amp;"*", jv!X:X,"1996")</f>
        <v>0</v>
      </c>
      <c r="R40" s="0" t="n">
        <f aca="false">COUNTIFS(jv!AU:AU,"*"&amp;A40&amp;"*", jv!X:X,"1997")</f>
        <v>0</v>
      </c>
      <c r="S40" s="0" t="n">
        <f aca="false">COUNTIFS(jv!AU:AU,"*"&amp;A40&amp;"*", jv!X:X,"1998")</f>
        <v>0</v>
      </c>
      <c r="T40" s="0" t="n">
        <f aca="false">COUNTIFS(jv!AU:AU,"*"&amp;A40&amp;"*", jv!X:X,"1999")</f>
        <v>0</v>
      </c>
      <c r="U40" s="0" t="n">
        <f aca="false">COUNTIFS(jv!AU:AU,"*"&amp;A40&amp;"*", jv!X:X,"2000")</f>
        <v>0</v>
      </c>
      <c r="V40" s="0" t="n">
        <f aca="false">COUNTIFS(jv!AU:AU,"*"&amp;A40&amp;"*", jv!X:X,"2001")</f>
        <v>0</v>
      </c>
      <c r="W40" s="0" t="n">
        <f aca="false">COUNTIFS(jv!AU:AU,"*"&amp;A40&amp;"*", jv!X:X,"2002")</f>
        <v>0</v>
      </c>
      <c r="X40" s="0" t="n">
        <f aca="false">COUNTIFS(jv!AU:AU,"*"&amp;A40&amp;"*", jv!X:X,"2003")</f>
        <v>0</v>
      </c>
      <c r="Y40" s="0" t="n">
        <f aca="false">COUNTIFS(jv!AU:AU,"*"&amp;A40&amp;"*", jv!X:X,"2004")</f>
        <v>0</v>
      </c>
      <c r="Z40" s="0" t="n">
        <f aca="false">COUNTIFS(jv!AU:AU,"*"&amp;A40&amp;"*", jv!X:X,"2005")</f>
        <v>0</v>
      </c>
      <c r="AA40" s="0" t="n">
        <f aca="false">COUNTIFS(jv!AU:AU,"*"&amp;A40&amp;"*", jv!X:X,"2006")</f>
        <v>0</v>
      </c>
      <c r="AB40" s="0" t="n">
        <f aca="false">COUNTIFS(jv!AU:AU,"*"&amp;A40&amp;"*", jv!X:X,"2007")</f>
        <v>0</v>
      </c>
      <c r="AC40" s="0" t="n">
        <f aca="false">COUNTIFS(jv!AU:AU,"*"&amp;A40&amp;"*", jv!X:X,"2008")</f>
        <v>0</v>
      </c>
      <c r="AD40" s="0" t="n">
        <f aca="false">COUNTIFS(jv!AU:AU,"*"&amp;A40&amp;"*", jv!X:X,"2009")</f>
        <v>1</v>
      </c>
      <c r="AE40" s="0" t="n">
        <f aca="false">COUNTIFS(jv!AU:AU,"*"&amp;A40&amp;"*", jv!X:X,"2010")</f>
        <v>0</v>
      </c>
      <c r="AF40" s="0" t="n">
        <f aca="false">COUNTIFS(jv!AU:AU,"*"&amp;A40&amp;"*", jv!X:X,"2011")</f>
        <v>0</v>
      </c>
      <c r="AG40" s="0" t="n">
        <f aca="false">COUNTIFS(jv!AU:AU,"*"&amp;A40&amp;"*", jv!X:X,"2012")</f>
        <v>0</v>
      </c>
      <c r="AH40" s="0" t="n">
        <f aca="false">COUNTIFS(jv!AU:AU,"*"&amp;A40&amp;"*", jv!X:X,"2013")</f>
        <v>0</v>
      </c>
      <c r="AI40" s="0" t="n">
        <f aca="false">COUNTIFS(jv!AU:AU,"*"&amp;A40&amp;"*", jv!X:X,"2014")</f>
        <v>0</v>
      </c>
      <c r="AJ40" s="0" t="n">
        <f aca="false">COUNTIFS(jv!AU:AU,"*"&amp;A40&amp;"*", jv!X:X,"2015")</f>
        <v>1</v>
      </c>
      <c r="AK40" s="0" t="n">
        <f aca="false">COUNTIFS(jv!AU:AU,"*"&amp;A40&amp;"*", jv!X:X,"2016")</f>
        <v>1</v>
      </c>
      <c r="AL40" s="0" t="n">
        <f aca="false">COUNTIFS(jv!AU:AU,"*"&amp;A40&amp;"*", jv!X:X,"2017")</f>
        <v>0</v>
      </c>
      <c r="AM40" s="0" t="n">
        <f aca="false">COUNTIFS(jv!AU:AU,"*"&amp;A40&amp;"*", jv!X:X,"2018")</f>
        <v>0</v>
      </c>
      <c r="AN40" s="0" t="n">
        <f aca="false">COUNTIFS(jv!AU:AU,"*"&amp;A40&amp;"*", jv!X:X,"2019")</f>
        <v>0</v>
      </c>
      <c r="AO40" s="0" t="n">
        <f aca="false">COUNTIFS(jv!AU:AU,"*"&amp;A40&amp;"*", jv!X:X,"2020")</f>
        <v>0</v>
      </c>
      <c r="AP40" s="0" t="n">
        <f aca="false">COUNTIFS(jv!AU:AU,"*"&amp;A40&amp;"*", jv!X:X,"2021")</f>
        <v>0</v>
      </c>
      <c r="AQ40" s="0" t="n">
        <f aca="false">COUNTIFS(jv!AU:AU,"*"&amp;A40&amp;"*", jv!X:X,"2022")</f>
        <v>0</v>
      </c>
      <c r="AR40" s="0" t="n">
        <v>0</v>
      </c>
      <c r="AS40" s="104" t="n">
        <f aca="false">COUNTIFS(jv!AU:AU,"*"&amp;A40&amp;"*")</f>
        <v>3</v>
      </c>
    </row>
    <row r="41" customFormat="false" ht="13.8" hidden="false" customHeight="false" outlineLevel="0" collapsed="false">
      <c r="A41" s="0" t="s">
        <v>22213</v>
      </c>
      <c r="B41" s="0" t="n">
        <f aca="false">COUNTIFS(jv!AU:AU,"*"&amp;A41&amp;"*", jv!X:X,"1981")</f>
        <v>0</v>
      </c>
      <c r="C41" s="0" t="n">
        <f aca="false">COUNTIFS(jv!AU:AU,"*"&amp;A41&amp;"*", jv!X:X,"1982")</f>
        <v>0</v>
      </c>
      <c r="D41" s="0" t="n">
        <f aca="false">COUNTIFS(jv!AU:AU,"*"&amp;A41&amp;"*", jv!X:X,"1983")</f>
        <v>0</v>
      </c>
      <c r="E41" s="0" t="n">
        <f aca="false">COUNTIFS(jv!AU:AU,"*"&amp;A41&amp;"*", jv!X:X,"1984")</f>
        <v>0</v>
      </c>
      <c r="F41" s="0" t="n">
        <f aca="false">COUNTIFS(jv!AU:AU,"*"&amp;A41&amp;"*", jv!X:X,"1985")</f>
        <v>0</v>
      </c>
      <c r="G41" s="0" t="n">
        <f aca="false">COUNTIFS(jv!AU:AU,"*"&amp;A41&amp;"*", jv!X:X,"1986")</f>
        <v>0</v>
      </c>
      <c r="H41" s="0" t="n">
        <f aca="false">COUNTIFS(jv!AU:AU,"*"&amp;A41&amp;"*", jv!X:X,"1987")</f>
        <v>0</v>
      </c>
      <c r="I41" s="0" t="n">
        <f aca="false">COUNTIFS(jv!AU:AU,"*"&amp;A41&amp;"*", jv!X:X,"1988")</f>
        <v>0</v>
      </c>
      <c r="J41" s="0" t="n">
        <f aca="false">COUNTIFS(jv!AU:AU,"*"&amp;A41&amp;"*", jv!X:X,"1989")</f>
        <v>0</v>
      </c>
      <c r="K41" s="0" t="n">
        <f aca="false">COUNTIFS(jv!AU:AU,"*"&amp;A41&amp;"*", jv!X:X,"1990")</f>
        <v>0</v>
      </c>
      <c r="L41" s="0" t="n">
        <f aca="false">COUNTIFS(jv!AU:AU,"*"&amp;A41&amp;"*", jv!X:X,"1991")</f>
        <v>0</v>
      </c>
      <c r="M41" s="0" t="n">
        <f aca="false">COUNTIFS(jv!AU:AU,"*"&amp;A41&amp;"*", jv!X:X,"1992")</f>
        <v>0</v>
      </c>
      <c r="N41" s="0" t="n">
        <f aca="false">COUNTIFS(jv!AU:AU,"*"&amp;A41&amp;"*", jv!X:X,"1993")</f>
        <v>0</v>
      </c>
      <c r="O41" s="0" t="n">
        <f aca="false">COUNTIFS(jv!AU:AU,"*"&amp;A41&amp;"*", jv!X:X,"1994")</f>
        <v>0</v>
      </c>
      <c r="P41" s="0" t="n">
        <f aca="false">COUNTIFS(jv!AU:AU,"*"&amp;A41&amp;"*", jv!X:X,"1995")</f>
        <v>0</v>
      </c>
      <c r="Q41" s="0" t="n">
        <f aca="false">COUNTIFS(jv!AU:AU,"*"&amp;A41&amp;"*", jv!X:X,"1996")</f>
        <v>0</v>
      </c>
      <c r="R41" s="0" t="n">
        <f aca="false">COUNTIFS(jv!AU:AU,"*"&amp;A41&amp;"*", jv!X:X,"1997")</f>
        <v>1</v>
      </c>
      <c r="S41" s="0" t="n">
        <f aca="false">COUNTIFS(jv!AU:AU,"*"&amp;A41&amp;"*", jv!X:X,"1998")</f>
        <v>0</v>
      </c>
      <c r="T41" s="0" t="n">
        <f aca="false">COUNTIFS(jv!AU:AU,"*"&amp;A41&amp;"*", jv!X:X,"1999")</f>
        <v>1</v>
      </c>
      <c r="U41" s="0" t="n">
        <f aca="false">COUNTIFS(jv!AU:AU,"*"&amp;A41&amp;"*", jv!X:X,"2000")</f>
        <v>0</v>
      </c>
      <c r="V41" s="0" t="n">
        <f aca="false">COUNTIFS(jv!AU:AU,"*"&amp;A41&amp;"*", jv!X:X,"2001")</f>
        <v>0</v>
      </c>
      <c r="W41" s="0" t="n">
        <f aca="false">COUNTIFS(jv!AU:AU,"*"&amp;A41&amp;"*", jv!X:X,"2002")</f>
        <v>0</v>
      </c>
      <c r="X41" s="0" t="n">
        <f aca="false">COUNTIFS(jv!AU:AU,"*"&amp;A41&amp;"*", jv!X:X,"2003")</f>
        <v>0</v>
      </c>
      <c r="Y41" s="0" t="n">
        <f aca="false">COUNTIFS(jv!AU:AU,"*"&amp;A41&amp;"*", jv!X:X,"2004")</f>
        <v>0</v>
      </c>
      <c r="Z41" s="0" t="n">
        <f aca="false">COUNTIFS(jv!AU:AU,"*"&amp;A41&amp;"*", jv!X:X,"2005")</f>
        <v>0</v>
      </c>
      <c r="AA41" s="0" t="n">
        <f aca="false">COUNTIFS(jv!AU:AU,"*"&amp;A41&amp;"*", jv!X:X,"2006")</f>
        <v>0</v>
      </c>
      <c r="AB41" s="0" t="n">
        <f aca="false">COUNTIFS(jv!AU:AU,"*"&amp;A41&amp;"*", jv!X:X,"2007")</f>
        <v>1</v>
      </c>
      <c r="AC41" s="0" t="n">
        <f aca="false">COUNTIFS(jv!AU:AU,"*"&amp;A41&amp;"*", jv!X:X,"2008")</f>
        <v>0</v>
      </c>
      <c r="AD41" s="0" t="n">
        <f aca="false">COUNTIFS(jv!AU:AU,"*"&amp;A41&amp;"*", jv!X:X,"2009")</f>
        <v>0</v>
      </c>
      <c r="AE41" s="0" t="n">
        <f aca="false">COUNTIFS(jv!AU:AU,"*"&amp;A41&amp;"*", jv!X:X,"2010")</f>
        <v>1</v>
      </c>
      <c r="AF41" s="0" t="n">
        <f aca="false">COUNTIFS(jv!AU:AU,"*"&amp;A41&amp;"*", jv!X:X,"2011")</f>
        <v>0</v>
      </c>
      <c r="AG41" s="0" t="n">
        <f aca="false">COUNTIFS(jv!AU:AU,"*"&amp;A41&amp;"*", jv!X:X,"2012")</f>
        <v>0</v>
      </c>
      <c r="AH41" s="0" t="n">
        <f aca="false">COUNTIFS(jv!AU:AU,"*"&amp;A41&amp;"*", jv!X:X,"2013")</f>
        <v>1</v>
      </c>
      <c r="AI41" s="0" t="n">
        <f aca="false">COUNTIFS(jv!AU:AU,"*"&amp;A41&amp;"*", jv!X:X,"2014")</f>
        <v>0</v>
      </c>
      <c r="AJ41" s="0" t="n">
        <f aca="false">COUNTIFS(jv!AU:AU,"*"&amp;A41&amp;"*", jv!X:X,"2015")</f>
        <v>0</v>
      </c>
      <c r="AK41" s="0" t="n">
        <f aca="false">COUNTIFS(jv!AU:AU,"*"&amp;A41&amp;"*", jv!X:X,"2016")</f>
        <v>0</v>
      </c>
      <c r="AL41" s="0" t="n">
        <f aca="false">COUNTIFS(jv!AU:AU,"*"&amp;A41&amp;"*", jv!X:X,"2017")</f>
        <v>2</v>
      </c>
      <c r="AM41" s="0" t="n">
        <f aca="false">COUNTIFS(jv!AU:AU,"*"&amp;A41&amp;"*", jv!X:X,"2018")</f>
        <v>1</v>
      </c>
      <c r="AN41" s="0" t="n">
        <f aca="false">COUNTIFS(jv!AU:AU,"*"&amp;A41&amp;"*", jv!X:X,"2019")</f>
        <v>2</v>
      </c>
      <c r="AO41" s="0" t="n">
        <f aca="false">COUNTIFS(jv!AU:AU,"*"&amp;A41&amp;"*", jv!X:X,"2020")</f>
        <v>2</v>
      </c>
      <c r="AP41" s="0" t="n">
        <f aca="false">COUNTIFS(jv!AU:AU,"*"&amp;A41&amp;"*", jv!X:X,"2021")</f>
        <v>1</v>
      </c>
      <c r="AQ41" s="0" t="n">
        <f aca="false">COUNTIFS(jv!AU:AU,"*"&amp;A41&amp;"*", jv!X:X,"2022")</f>
        <v>0</v>
      </c>
      <c r="AR41" s="0" t="n">
        <v>0</v>
      </c>
      <c r="AS41" s="104" t="n">
        <f aca="false">COUNTIFS(jv!AU:AU,"*"&amp;A41&amp;"*")</f>
        <v>13</v>
      </c>
    </row>
    <row r="42" customFormat="false" ht="13.8" hidden="false" customHeight="false" outlineLevel="0" collapsed="false">
      <c r="A42" s="0" t="s">
        <v>22214</v>
      </c>
      <c r="B42" s="0" t="n">
        <f aca="false">COUNTIFS(jv!AU:AU,"*"&amp;A42&amp;"*", jv!X:X,"1981")</f>
        <v>0</v>
      </c>
      <c r="C42" s="0" t="n">
        <f aca="false">COUNTIFS(jv!AU:AU,"*"&amp;A42&amp;"*", jv!X:X,"1982")</f>
        <v>0</v>
      </c>
      <c r="D42" s="0" t="n">
        <f aca="false">COUNTIFS(jv!AU:AU,"*"&amp;A42&amp;"*", jv!X:X,"1983")</f>
        <v>0</v>
      </c>
      <c r="E42" s="0" t="n">
        <f aca="false">COUNTIFS(jv!AU:AU,"*"&amp;A42&amp;"*", jv!X:X,"1984")</f>
        <v>0</v>
      </c>
      <c r="F42" s="0" t="n">
        <f aca="false">COUNTIFS(jv!AU:AU,"*"&amp;A42&amp;"*", jv!X:X,"1985")</f>
        <v>0</v>
      </c>
      <c r="G42" s="0" t="n">
        <f aca="false">COUNTIFS(jv!AU:AU,"*"&amp;A42&amp;"*", jv!X:X,"1986")</f>
        <v>0</v>
      </c>
      <c r="H42" s="0" t="n">
        <f aca="false">COUNTIFS(jv!AU:AU,"*"&amp;A42&amp;"*", jv!X:X,"1987")</f>
        <v>0</v>
      </c>
      <c r="I42" s="0" t="n">
        <f aca="false">COUNTIFS(jv!AU:AU,"*"&amp;A42&amp;"*", jv!X:X,"1988")</f>
        <v>0</v>
      </c>
      <c r="J42" s="0" t="n">
        <f aca="false">COUNTIFS(jv!AU:AU,"*"&amp;A42&amp;"*", jv!X:X,"1989")</f>
        <v>0</v>
      </c>
      <c r="K42" s="0" t="n">
        <f aca="false">COUNTIFS(jv!AU:AU,"*"&amp;A42&amp;"*", jv!X:X,"1990")</f>
        <v>0</v>
      </c>
      <c r="L42" s="0" t="n">
        <f aca="false">COUNTIFS(jv!AU:AU,"*"&amp;A42&amp;"*", jv!X:X,"1991")</f>
        <v>0</v>
      </c>
      <c r="M42" s="0" t="n">
        <f aca="false">COUNTIFS(jv!AU:AU,"*"&amp;A42&amp;"*", jv!X:X,"1992")</f>
        <v>0</v>
      </c>
      <c r="N42" s="0" t="n">
        <f aca="false">COUNTIFS(jv!AU:AU,"*"&amp;A42&amp;"*", jv!X:X,"1993")</f>
        <v>0</v>
      </c>
      <c r="O42" s="0" t="n">
        <f aca="false">COUNTIFS(jv!AU:AU,"*"&amp;A42&amp;"*", jv!X:X,"1994")</f>
        <v>0</v>
      </c>
      <c r="P42" s="0" t="n">
        <f aca="false">COUNTIFS(jv!AU:AU,"*"&amp;A42&amp;"*", jv!X:X,"1995")</f>
        <v>0</v>
      </c>
      <c r="Q42" s="0" t="n">
        <f aca="false">COUNTIFS(jv!AU:AU,"*"&amp;A42&amp;"*", jv!X:X,"1996")</f>
        <v>0</v>
      </c>
      <c r="R42" s="0" t="n">
        <f aca="false">COUNTIFS(jv!AU:AU,"*"&amp;A42&amp;"*", jv!X:X,"1997")</f>
        <v>0</v>
      </c>
      <c r="S42" s="0" t="n">
        <f aca="false">COUNTIFS(jv!AU:AU,"*"&amp;A42&amp;"*", jv!X:X,"1998")</f>
        <v>0</v>
      </c>
      <c r="T42" s="0" t="n">
        <f aca="false">COUNTIFS(jv!AU:AU,"*"&amp;A42&amp;"*", jv!X:X,"1999")</f>
        <v>0</v>
      </c>
      <c r="U42" s="0" t="n">
        <f aca="false">COUNTIFS(jv!AU:AU,"*"&amp;A42&amp;"*", jv!X:X,"2000")</f>
        <v>0</v>
      </c>
      <c r="V42" s="0" t="n">
        <f aca="false">COUNTIFS(jv!AU:AU,"*"&amp;A42&amp;"*", jv!X:X,"2001")</f>
        <v>0</v>
      </c>
      <c r="W42" s="0" t="n">
        <f aca="false">COUNTIFS(jv!AU:AU,"*"&amp;A42&amp;"*", jv!X:X,"2002")</f>
        <v>0</v>
      </c>
      <c r="X42" s="0" t="n">
        <f aca="false">COUNTIFS(jv!AU:AU,"*"&amp;A42&amp;"*", jv!X:X,"2003")</f>
        <v>0</v>
      </c>
      <c r="Y42" s="0" t="n">
        <f aca="false">COUNTIFS(jv!AU:AU,"*"&amp;A42&amp;"*", jv!X:X,"2004")</f>
        <v>0</v>
      </c>
      <c r="Z42" s="0" t="n">
        <f aca="false">COUNTIFS(jv!AU:AU,"*"&amp;A42&amp;"*", jv!X:X,"2005")</f>
        <v>0</v>
      </c>
      <c r="AA42" s="0" t="n">
        <f aca="false">COUNTIFS(jv!AU:AU,"*"&amp;A42&amp;"*", jv!X:X,"2006")</f>
        <v>0</v>
      </c>
      <c r="AB42" s="0" t="n">
        <f aca="false">COUNTIFS(jv!AU:AU,"*"&amp;A42&amp;"*", jv!X:X,"2007")</f>
        <v>0</v>
      </c>
      <c r="AC42" s="0" t="n">
        <f aca="false">COUNTIFS(jv!AU:AU,"*"&amp;A42&amp;"*", jv!X:X,"2008")</f>
        <v>0</v>
      </c>
      <c r="AD42" s="0" t="n">
        <f aca="false">COUNTIFS(jv!AU:AU,"*"&amp;A42&amp;"*", jv!X:X,"2009")</f>
        <v>0</v>
      </c>
      <c r="AE42" s="0" t="n">
        <f aca="false">COUNTIFS(jv!AU:AU,"*"&amp;A42&amp;"*", jv!X:X,"2010")</f>
        <v>0</v>
      </c>
      <c r="AF42" s="0" t="n">
        <f aca="false">COUNTIFS(jv!AU:AU,"*"&amp;A42&amp;"*", jv!X:X,"2011")</f>
        <v>0</v>
      </c>
      <c r="AG42" s="0" t="n">
        <f aca="false">COUNTIFS(jv!AU:AU,"*"&amp;A42&amp;"*", jv!X:X,"2012")</f>
        <v>0</v>
      </c>
      <c r="AH42" s="0" t="n">
        <f aca="false">COUNTIFS(jv!AU:AU,"*"&amp;A42&amp;"*", jv!X:X,"2013")</f>
        <v>0</v>
      </c>
      <c r="AI42" s="0" t="n">
        <f aca="false">COUNTIFS(jv!AU:AU,"*"&amp;A42&amp;"*", jv!X:X,"2014")</f>
        <v>0</v>
      </c>
      <c r="AJ42" s="0" t="n">
        <f aca="false">COUNTIFS(jv!AU:AU,"*"&amp;A42&amp;"*", jv!X:X,"2015")</f>
        <v>1</v>
      </c>
      <c r="AK42" s="0" t="n">
        <f aca="false">COUNTIFS(jv!AU:AU,"*"&amp;A42&amp;"*", jv!X:X,"2016")</f>
        <v>1</v>
      </c>
      <c r="AL42" s="0" t="n">
        <f aca="false">COUNTIFS(jv!AU:AU,"*"&amp;A42&amp;"*", jv!X:X,"2017")</f>
        <v>0</v>
      </c>
      <c r="AM42" s="0" t="n">
        <f aca="false">COUNTIFS(jv!AU:AU,"*"&amp;A42&amp;"*", jv!X:X,"2018")</f>
        <v>0</v>
      </c>
      <c r="AN42" s="0" t="n">
        <f aca="false">COUNTIFS(jv!AU:AU,"*"&amp;A42&amp;"*", jv!X:X,"2019")</f>
        <v>0</v>
      </c>
      <c r="AO42" s="0" t="n">
        <f aca="false">COUNTIFS(jv!AU:AU,"*"&amp;A42&amp;"*", jv!X:X,"2020")</f>
        <v>0</v>
      </c>
      <c r="AP42" s="0" t="n">
        <f aca="false">COUNTIFS(jv!AU:AU,"*"&amp;A42&amp;"*", jv!X:X,"2021")</f>
        <v>0</v>
      </c>
      <c r="AQ42" s="0" t="n">
        <f aca="false">COUNTIFS(jv!AU:AU,"*"&amp;A42&amp;"*", jv!X:X,"2022")</f>
        <v>0</v>
      </c>
      <c r="AR42" s="0" t="n">
        <v>0</v>
      </c>
      <c r="AS42" s="104" t="n">
        <f aca="false">COUNTIFS(jv!AU:AU,"*"&amp;A42&amp;"*")</f>
        <v>2</v>
      </c>
    </row>
    <row r="43" customFormat="false" ht="13.8" hidden="false" customHeight="false" outlineLevel="0" collapsed="false">
      <c r="A43" s="104" t="s">
        <v>297</v>
      </c>
      <c r="B43" s="0" t="n">
        <f aca="false">COUNTIFS(jv!AU:AU,"*"&amp;A43&amp;"*", jv!X:X,"1981")</f>
        <v>0</v>
      </c>
      <c r="C43" s="0" t="n">
        <f aca="false">COUNTIFS(jv!AU:AU,"*"&amp;A43&amp;"*", jv!X:X,"1982")</f>
        <v>0</v>
      </c>
      <c r="D43" s="0" t="n">
        <f aca="false">COUNTIFS(jv!AU:AU,"*"&amp;A43&amp;"*", jv!X:X,"1983")</f>
        <v>0</v>
      </c>
      <c r="E43" s="0" t="n">
        <f aca="false">COUNTIFS(jv!AU:AU,"*"&amp;A43&amp;"*", jv!X:X,"1984")</f>
        <v>0</v>
      </c>
      <c r="F43" s="0" t="n">
        <f aca="false">COUNTIFS(jv!AU:AU,"*"&amp;A43&amp;"*", jv!X:X,"1985")</f>
        <v>0</v>
      </c>
      <c r="G43" s="0" t="n">
        <f aca="false">COUNTIFS(jv!AU:AU,"*"&amp;A43&amp;"*", jv!X:X,"1986")</f>
        <v>0</v>
      </c>
      <c r="H43" s="0" t="n">
        <f aca="false">COUNTIFS(jv!AU:AU,"*"&amp;A43&amp;"*", jv!X:X,"1987")</f>
        <v>0</v>
      </c>
      <c r="I43" s="0" t="n">
        <f aca="false">COUNTIFS(jv!AU:AU,"*"&amp;A43&amp;"*", jv!X:X,"1988")</f>
        <v>0</v>
      </c>
      <c r="J43" s="0" t="n">
        <f aca="false">COUNTIFS(jv!AU:AU,"*"&amp;A43&amp;"*", jv!X:X,"1989")</f>
        <v>1</v>
      </c>
      <c r="K43" s="0" t="n">
        <f aca="false">COUNTIFS(jv!AU:AU,"*"&amp;A43&amp;"*", jv!X:X,"1990")</f>
        <v>0</v>
      </c>
      <c r="L43" s="0" t="n">
        <f aca="false">COUNTIFS(jv!AU:AU,"*"&amp;A43&amp;"*", jv!X:X,"1991")</f>
        <v>0</v>
      </c>
      <c r="M43" s="0" t="n">
        <f aca="false">COUNTIFS(jv!AU:AU,"*"&amp;A43&amp;"*", jv!X:X,"1992")</f>
        <v>0</v>
      </c>
      <c r="N43" s="0" t="n">
        <f aca="false">COUNTIFS(jv!AU:AU,"*"&amp;A43&amp;"*", jv!X:X,"1993")</f>
        <v>0</v>
      </c>
      <c r="O43" s="0" t="n">
        <f aca="false">COUNTIFS(jv!AU:AU,"*"&amp;A43&amp;"*", jv!X:X,"1994")</f>
        <v>0</v>
      </c>
      <c r="P43" s="0" t="n">
        <f aca="false">COUNTIFS(jv!AU:AU,"*"&amp;A43&amp;"*", jv!X:X,"1995")</f>
        <v>0</v>
      </c>
      <c r="Q43" s="0" t="n">
        <f aca="false">COUNTIFS(jv!AU:AU,"*"&amp;A43&amp;"*", jv!X:X,"1996")</f>
        <v>0</v>
      </c>
      <c r="R43" s="0" t="n">
        <f aca="false">COUNTIFS(jv!AU:AU,"*"&amp;A43&amp;"*", jv!X:X,"1997")</f>
        <v>0</v>
      </c>
      <c r="S43" s="0" t="n">
        <f aca="false">COUNTIFS(jv!AU:AU,"*"&amp;A43&amp;"*", jv!X:X,"1998")</f>
        <v>0</v>
      </c>
      <c r="T43" s="0" t="n">
        <f aca="false">COUNTIFS(jv!AU:AU,"*"&amp;A43&amp;"*", jv!X:X,"1999")</f>
        <v>1</v>
      </c>
      <c r="U43" s="0" t="n">
        <f aca="false">COUNTIFS(jv!AU:AU,"*"&amp;A43&amp;"*", jv!X:X,"2000")</f>
        <v>0</v>
      </c>
      <c r="V43" s="0" t="n">
        <f aca="false">COUNTIFS(jv!AU:AU,"*"&amp;A43&amp;"*", jv!X:X,"2001")</f>
        <v>4</v>
      </c>
      <c r="W43" s="0" t="n">
        <f aca="false">COUNTIFS(jv!AU:AU,"*"&amp;A43&amp;"*", jv!X:X,"2002")</f>
        <v>2</v>
      </c>
      <c r="X43" s="0" t="n">
        <f aca="false">COUNTIFS(jv!AU:AU,"*"&amp;A43&amp;"*", jv!X:X,"2003")</f>
        <v>1</v>
      </c>
      <c r="Y43" s="0" t="n">
        <f aca="false">COUNTIFS(jv!AU:AU,"*"&amp;A43&amp;"*", jv!X:X,"2004")</f>
        <v>1</v>
      </c>
      <c r="Z43" s="0" t="n">
        <f aca="false">COUNTIFS(jv!AU:AU,"*"&amp;A43&amp;"*", jv!X:X,"2005")</f>
        <v>4</v>
      </c>
      <c r="AA43" s="0" t="n">
        <f aca="false">COUNTIFS(jv!AU:AU,"*"&amp;A43&amp;"*", jv!X:X,"2006")</f>
        <v>1</v>
      </c>
      <c r="AB43" s="0" t="n">
        <f aca="false">COUNTIFS(jv!AU:AU,"*"&amp;A43&amp;"*", jv!X:X,"2007")</f>
        <v>1</v>
      </c>
      <c r="AC43" s="0" t="n">
        <f aca="false">COUNTIFS(jv!AU:AU,"*"&amp;A43&amp;"*", jv!X:X,"2008")</f>
        <v>2</v>
      </c>
      <c r="AD43" s="0" t="n">
        <f aca="false">COUNTIFS(jv!AU:AU,"*"&amp;A43&amp;"*", jv!X:X,"2009")</f>
        <v>1</v>
      </c>
      <c r="AE43" s="0" t="n">
        <f aca="false">COUNTIFS(jv!AU:AU,"*"&amp;A43&amp;"*", jv!X:X,"2010")</f>
        <v>4</v>
      </c>
      <c r="AF43" s="0" t="n">
        <f aca="false">COUNTIFS(jv!AU:AU,"*"&amp;A43&amp;"*", jv!X:X,"2011")</f>
        <v>3</v>
      </c>
      <c r="AG43" s="0" t="n">
        <f aca="false">COUNTIFS(jv!AU:AU,"*"&amp;A43&amp;"*", jv!X:X,"2012")</f>
        <v>2</v>
      </c>
      <c r="AH43" s="0" t="n">
        <f aca="false">COUNTIFS(jv!AU:AU,"*"&amp;A43&amp;"*", jv!X:X,"2013")</f>
        <v>2</v>
      </c>
      <c r="AI43" s="0" t="n">
        <f aca="false">COUNTIFS(jv!AU:AU,"*"&amp;A43&amp;"*", jv!X:X,"2014")</f>
        <v>3</v>
      </c>
      <c r="AJ43" s="0" t="n">
        <f aca="false">COUNTIFS(jv!AU:AU,"*"&amp;A43&amp;"*", jv!X:X,"2015")</f>
        <v>1</v>
      </c>
      <c r="AK43" s="0" t="n">
        <f aca="false">COUNTIFS(jv!AU:AU,"*"&amp;A43&amp;"*", jv!X:X,"2016")</f>
        <v>2</v>
      </c>
      <c r="AL43" s="0" t="n">
        <f aca="false">COUNTIFS(jv!AU:AU,"*"&amp;A43&amp;"*", jv!X:X,"2017")</f>
        <v>4</v>
      </c>
      <c r="AM43" s="0" t="n">
        <f aca="false">COUNTIFS(jv!AU:AU,"*"&amp;A43&amp;"*", jv!X:X,"2018")</f>
        <v>7</v>
      </c>
      <c r="AN43" s="0" t="n">
        <f aca="false">COUNTIFS(jv!AU:AU,"*"&amp;A43&amp;"*", jv!X:X,"2019")</f>
        <v>4</v>
      </c>
      <c r="AO43" s="0" t="n">
        <f aca="false">COUNTIFS(jv!AU:AU,"*"&amp;A43&amp;"*", jv!X:X,"2020")</f>
        <v>3</v>
      </c>
      <c r="AP43" s="0" t="n">
        <f aca="false">COUNTIFS(jv!AU:AU,"*"&amp;A43&amp;"*", jv!X:X,"2021")</f>
        <v>3</v>
      </c>
      <c r="AQ43" s="0" t="n">
        <f aca="false">COUNTIFS(jv!AU:AU,"*"&amp;A43&amp;"*", jv!X:X,"2022")</f>
        <v>0</v>
      </c>
      <c r="AR43" s="0" t="n">
        <v>0</v>
      </c>
      <c r="AS43" s="104" t="n">
        <f aca="false">COUNTIFS(jv!AU:AU,"*"&amp;A43&amp;"*")</f>
        <v>57</v>
      </c>
    </row>
    <row r="44" customFormat="false" ht="13.8" hidden="false" customHeight="false" outlineLevel="0" collapsed="false">
      <c r="A44" s="104" t="s">
        <v>22215</v>
      </c>
      <c r="B44" s="0" t="n">
        <f aca="false">COUNTIFS(jv!AU:AU,"*"&amp;A44&amp;"*", jv!X:X,"1981")</f>
        <v>1</v>
      </c>
      <c r="C44" s="0" t="n">
        <f aca="false">COUNTIFS(jv!AU:AU,"*"&amp;A44&amp;"*", jv!X:X,"1982")</f>
        <v>0</v>
      </c>
      <c r="D44" s="0" t="n">
        <f aca="false">COUNTIFS(jv!AU:AU,"*"&amp;A44&amp;"*", jv!X:X,"1983")</f>
        <v>0</v>
      </c>
      <c r="E44" s="0" t="n">
        <f aca="false">COUNTIFS(jv!AU:AU,"*"&amp;A44&amp;"*", jv!X:X,"1984")</f>
        <v>0</v>
      </c>
      <c r="F44" s="0" t="n">
        <f aca="false">COUNTIFS(jv!AU:AU,"*"&amp;A44&amp;"*", jv!X:X,"1985")</f>
        <v>0</v>
      </c>
      <c r="G44" s="0" t="n">
        <f aca="false">COUNTIFS(jv!AU:AU,"*"&amp;A44&amp;"*", jv!X:X,"1986")</f>
        <v>0</v>
      </c>
      <c r="H44" s="0" t="n">
        <f aca="false">COUNTIFS(jv!AU:AU,"*"&amp;A44&amp;"*", jv!X:X,"1987")</f>
        <v>0</v>
      </c>
      <c r="I44" s="0" t="n">
        <f aca="false">COUNTIFS(jv!AU:AU,"*"&amp;A44&amp;"*", jv!X:X,"1988")</f>
        <v>2</v>
      </c>
      <c r="J44" s="0" t="n">
        <f aca="false">COUNTIFS(jv!AU:AU,"*"&amp;A44&amp;"*", jv!X:X,"1989")</f>
        <v>1</v>
      </c>
      <c r="K44" s="0" t="n">
        <f aca="false">COUNTIFS(jv!AU:AU,"*"&amp;A44&amp;"*", jv!X:X,"1990")</f>
        <v>0</v>
      </c>
      <c r="L44" s="0" t="n">
        <f aca="false">COUNTIFS(jv!AU:AU,"*"&amp;A44&amp;"*", jv!X:X,"1991")</f>
        <v>0</v>
      </c>
      <c r="M44" s="0" t="n">
        <f aca="false">COUNTIFS(jv!AU:AU,"*"&amp;A44&amp;"*", jv!X:X,"1992")</f>
        <v>1</v>
      </c>
      <c r="N44" s="0" t="n">
        <f aca="false">COUNTIFS(jv!AU:AU,"*"&amp;A44&amp;"*", jv!X:X,"1993")</f>
        <v>0</v>
      </c>
      <c r="O44" s="0" t="n">
        <f aca="false">COUNTIFS(jv!AU:AU,"*"&amp;A44&amp;"*", jv!X:X,"1994")</f>
        <v>0</v>
      </c>
      <c r="P44" s="0" t="n">
        <f aca="false">COUNTIFS(jv!AU:AU,"*"&amp;A44&amp;"*", jv!X:X,"1995")</f>
        <v>0</v>
      </c>
      <c r="Q44" s="0" t="n">
        <f aca="false">COUNTIFS(jv!AU:AU,"*"&amp;A44&amp;"*", jv!X:X,"1996")</f>
        <v>0</v>
      </c>
      <c r="R44" s="0" t="n">
        <f aca="false">COUNTIFS(jv!AU:AU,"*"&amp;A44&amp;"*", jv!X:X,"1997")</f>
        <v>2</v>
      </c>
      <c r="S44" s="0" t="n">
        <f aca="false">COUNTIFS(jv!AU:AU,"*"&amp;A44&amp;"*", jv!X:X,"1998")</f>
        <v>0</v>
      </c>
      <c r="T44" s="0" t="n">
        <f aca="false">COUNTIFS(jv!AU:AU,"*"&amp;A44&amp;"*", jv!X:X,"1999")</f>
        <v>0</v>
      </c>
      <c r="U44" s="0" t="n">
        <f aca="false">COUNTIFS(jv!AU:AU,"*"&amp;A44&amp;"*", jv!X:X,"2000")</f>
        <v>1</v>
      </c>
      <c r="V44" s="0" t="n">
        <f aca="false">COUNTIFS(jv!AU:AU,"*"&amp;A44&amp;"*", jv!X:X,"2001")</f>
        <v>1</v>
      </c>
      <c r="W44" s="0" t="n">
        <f aca="false">COUNTIFS(jv!AU:AU,"*"&amp;A44&amp;"*", jv!X:X,"2002")</f>
        <v>0</v>
      </c>
      <c r="X44" s="0" t="n">
        <f aca="false">COUNTIFS(jv!AU:AU,"*"&amp;A44&amp;"*", jv!X:X,"2003")</f>
        <v>0</v>
      </c>
      <c r="Y44" s="0" t="n">
        <f aca="false">COUNTIFS(jv!AU:AU,"*"&amp;A44&amp;"*", jv!X:X,"2004")</f>
        <v>0</v>
      </c>
      <c r="Z44" s="0" t="n">
        <f aca="false">COUNTIFS(jv!AU:AU,"*"&amp;A44&amp;"*", jv!X:X,"2005")</f>
        <v>0</v>
      </c>
      <c r="AA44" s="0" t="n">
        <f aca="false">COUNTIFS(jv!AU:AU,"*"&amp;A44&amp;"*", jv!X:X,"2006")</f>
        <v>1</v>
      </c>
      <c r="AB44" s="0" t="n">
        <f aca="false">COUNTIFS(jv!AU:AU,"*"&amp;A44&amp;"*", jv!X:X,"2007")</f>
        <v>0</v>
      </c>
      <c r="AC44" s="0" t="n">
        <f aca="false">COUNTIFS(jv!AU:AU,"*"&amp;A44&amp;"*", jv!X:X,"2008")</f>
        <v>0</v>
      </c>
      <c r="AD44" s="0" t="n">
        <f aca="false">COUNTIFS(jv!AU:AU,"*"&amp;A44&amp;"*", jv!X:X,"2009")</f>
        <v>0</v>
      </c>
      <c r="AE44" s="0" t="n">
        <f aca="false">COUNTIFS(jv!AU:AU,"*"&amp;A44&amp;"*", jv!X:X,"2010")</f>
        <v>1</v>
      </c>
      <c r="AF44" s="0" t="n">
        <f aca="false">COUNTIFS(jv!AU:AU,"*"&amp;A44&amp;"*", jv!X:X,"2011")</f>
        <v>1</v>
      </c>
      <c r="AG44" s="0" t="n">
        <f aca="false">COUNTIFS(jv!AU:AU,"*"&amp;A44&amp;"*", jv!X:X,"2012")</f>
        <v>0</v>
      </c>
      <c r="AH44" s="0" t="n">
        <f aca="false">COUNTIFS(jv!AU:AU,"*"&amp;A44&amp;"*", jv!X:X,"2013")</f>
        <v>0</v>
      </c>
      <c r="AI44" s="0" t="n">
        <f aca="false">COUNTIFS(jv!AU:AU,"*"&amp;A44&amp;"*", jv!X:X,"2014")</f>
        <v>0</v>
      </c>
      <c r="AJ44" s="0" t="n">
        <f aca="false">COUNTIFS(jv!AU:AU,"*"&amp;A44&amp;"*", jv!X:X,"2015")</f>
        <v>0</v>
      </c>
      <c r="AK44" s="0" t="n">
        <f aca="false">COUNTIFS(jv!AU:AU,"*"&amp;A44&amp;"*", jv!X:X,"2016")</f>
        <v>2</v>
      </c>
      <c r="AL44" s="0" t="n">
        <f aca="false">COUNTIFS(jv!AU:AU,"*"&amp;A44&amp;"*", jv!X:X,"2017")</f>
        <v>0</v>
      </c>
      <c r="AM44" s="0" t="n">
        <f aca="false">COUNTIFS(jv!AU:AU,"*"&amp;A44&amp;"*", jv!X:X,"2018")</f>
        <v>2</v>
      </c>
      <c r="AN44" s="0" t="n">
        <f aca="false">COUNTIFS(jv!AU:AU,"*"&amp;A44&amp;"*", jv!X:X,"2019")</f>
        <v>0</v>
      </c>
      <c r="AO44" s="0" t="n">
        <f aca="false">COUNTIFS(jv!AU:AU,"*"&amp;A44&amp;"*", jv!X:X,"2020")</f>
        <v>2</v>
      </c>
      <c r="AP44" s="0" t="n">
        <f aca="false">COUNTIFS(jv!AU:AU,"*"&amp;A44&amp;"*", jv!X:X,"2021")</f>
        <v>0</v>
      </c>
      <c r="AQ44" s="0" t="n">
        <f aca="false">COUNTIFS(jv!AU:AU,"*"&amp;A44&amp;"*", jv!X:X,"2022")</f>
        <v>0</v>
      </c>
      <c r="AR44" s="0" t="n">
        <v>0</v>
      </c>
      <c r="AS44" s="104" t="n">
        <f aca="false">COUNTIFS(jv!AU:AU,"*"&amp;A44&amp;"*")</f>
        <v>18</v>
      </c>
    </row>
    <row r="45" customFormat="false" ht="13.8" hidden="false" customHeight="false" outlineLevel="0" collapsed="false">
      <c r="A45" s="104" t="s">
        <v>22216</v>
      </c>
      <c r="B45" s="0" t="n">
        <f aca="false">COUNTIFS(jv!AU:AU,"*"&amp;A45&amp;"*", jv!X:X,"1981")</f>
        <v>2</v>
      </c>
      <c r="C45" s="0" t="n">
        <f aca="false">COUNTIFS(jv!AU:AU,"*"&amp;A45&amp;"*", jv!X:X,"1982")</f>
        <v>0</v>
      </c>
      <c r="D45" s="0" t="n">
        <f aca="false">COUNTIFS(jv!AU:AU,"*"&amp;A45&amp;"*", jv!X:X,"1983")</f>
        <v>1</v>
      </c>
      <c r="E45" s="0" t="n">
        <f aca="false">COUNTIFS(jv!AU:AU,"*"&amp;A45&amp;"*", jv!X:X,"1984")</f>
        <v>1</v>
      </c>
      <c r="F45" s="0" t="n">
        <f aca="false">COUNTIFS(jv!AU:AU,"*"&amp;A45&amp;"*", jv!X:X,"1985")</f>
        <v>0</v>
      </c>
      <c r="G45" s="0" t="n">
        <f aca="false">COUNTIFS(jv!AU:AU,"*"&amp;A45&amp;"*", jv!X:X,"1986")</f>
        <v>1</v>
      </c>
      <c r="H45" s="0" t="n">
        <f aca="false">COUNTIFS(jv!AU:AU,"*"&amp;A45&amp;"*", jv!X:X,"1987")</f>
        <v>0</v>
      </c>
      <c r="I45" s="0" t="n">
        <f aca="false">COUNTIFS(jv!AU:AU,"*"&amp;A45&amp;"*", jv!X:X,"1988")</f>
        <v>2</v>
      </c>
      <c r="J45" s="0" t="n">
        <f aca="false">COUNTIFS(jv!AU:AU,"*"&amp;A45&amp;"*", jv!X:X,"1989")</f>
        <v>2</v>
      </c>
      <c r="K45" s="0" t="n">
        <f aca="false">COUNTIFS(jv!AU:AU,"*"&amp;A45&amp;"*", jv!X:X,"1990")</f>
        <v>1</v>
      </c>
      <c r="L45" s="0" t="n">
        <f aca="false">COUNTIFS(jv!AU:AU,"*"&amp;A45&amp;"*", jv!X:X,"1991")</f>
        <v>3</v>
      </c>
      <c r="M45" s="0" t="n">
        <f aca="false">COUNTIFS(jv!AU:AU,"*"&amp;A45&amp;"*", jv!X:X,"1992")</f>
        <v>3</v>
      </c>
      <c r="N45" s="0" t="n">
        <f aca="false">COUNTIFS(jv!AU:AU,"*"&amp;A45&amp;"*", jv!X:X,"1993")</f>
        <v>2</v>
      </c>
      <c r="O45" s="0" t="n">
        <f aca="false">COUNTIFS(jv!AU:AU,"*"&amp;A45&amp;"*", jv!X:X,"1994")</f>
        <v>2</v>
      </c>
      <c r="P45" s="0" t="n">
        <f aca="false">COUNTIFS(jv!AU:AU,"*"&amp;A45&amp;"*", jv!X:X,"1995")</f>
        <v>5</v>
      </c>
      <c r="Q45" s="0" t="n">
        <f aca="false">COUNTIFS(jv!AU:AU,"*"&amp;A45&amp;"*", jv!X:X,"1996")</f>
        <v>1</v>
      </c>
      <c r="R45" s="0" t="n">
        <f aca="false">COUNTIFS(jv!AU:AU,"*"&amp;A45&amp;"*", jv!X:X,"1997")</f>
        <v>0</v>
      </c>
      <c r="S45" s="0" t="n">
        <f aca="false">COUNTIFS(jv!AU:AU,"*"&amp;A45&amp;"*", jv!X:X,"1998")</f>
        <v>3</v>
      </c>
      <c r="T45" s="0" t="n">
        <f aca="false">COUNTIFS(jv!AU:AU,"*"&amp;A45&amp;"*", jv!X:X,"1999")</f>
        <v>2</v>
      </c>
      <c r="U45" s="0" t="n">
        <f aca="false">COUNTIFS(jv!AU:AU,"*"&amp;A45&amp;"*", jv!X:X,"2000")</f>
        <v>1</v>
      </c>
      <c r="V45" s="0" t="n">
        <f aca="false">COUNTIFS(jv!AU:AU,"*"&amp;A45&amp;"*", jv!X:X,"2001")</f>
        <v>1</v>
      </c>
      <c r="W45" s="0" t="n">
        <f aca="false">COUNTIFS(jv!AU:AU,"*"&amp;A45&amp;"*", jv!X:X,"2002")</f>
        <v>5</v>
      </c>
      <c r="X45" s="0" t="n">
        <f aca="false">COUNTIFS(jv!AU:AU,"*"&amp;A45&amp;"*", jv!X:X,"2003")</f>
        <v>4</v>
      </c>
      <c r="Y45" s="0" t="n">
        <f aca="false">COUNTIFS(jv!AU:AU,"*"&amp;A45&amp;"*", jv!X:X,"2004")</f>
        <v>6</v>
      </c>
      <c r="Z45" s="0" t="n">
        <f aca="false">COUNTIFS(jv!AU:AU,"*"&amp;A45&amp;"*", jv!X:X,"2005")</f>
        <v>0</v>
      </c>
      <c r="AA45" s="0" t="n">
        <f aca="false">COUNTIFS(jv!AU:AU,"*"&amp;A45&amp;"*", jv!X:X,"2006")</f>
        <v>5</v>
      </c>
      <c r="AB45" s="0" t="n">
        <f aca="false">COUNTIFS(jv!AU:AU,"*"&amp;A45&amp;"*", jv!X:X,"2007")</f>
        <v>3</v>
      </c>
      <c r="AC45" s="0" t="n">
        <f aca="false">COUNTIFS(jv!AU:AU,"*"&amp;A45&amp;"*", jv!X:X,"2008")</f>
        <v>5</v>
      </c>
      <c r="AD45" s="0" t="n">
        <f aca="false">COUNTIFS(jv!AU:AU,"*"&amp;A45&amp;"*", jv!X:X,"2009")</f>
        <v>3</v>
      </c>
      <c r="AE45" s="0" t="n">
        <f aca="false">COUNTIFS(jv!AU:AU,"*"&amp;A45&amp;"*", jv!X:X,"2010")</f>
        <v>6</v>
      </c>
      <c r="AF45" s="0" t="n">
        <f aca="false">COUNTIFS(jv!AU:AU,"*"&amp;A45&amp;"*", jv!X:X,"2011")</f>
        <v>4</v>
      </c>
      <c r="AG45" s="0" t="n">
        <f aca="false">COUNTIFS(jv!AU:AU,"*"&amp;A45&amp;"*", jv!X:X,"2012")</f>
        <v>3</v>
      </c>
      <c r="AH45" s="0" t="n">
        <f aca="false">COUNTIFS(jv!AU:AU,"*"&amp;A45&amp;"*", jv!X:X,"2013")</f>
        <v>3</v>
      </c>
      <c r="AI45" s="0" t="n">
        <f aca="false">COUNTIFS(jv!AU:AU,"*"&amp;A45&amp;"*", jv!X:X,"2014")</f>
        <v>3</v>
      </c>
      <c r="AJ45" s="0" t="n">
        <f aca="false">COUNTIFS(jv!AU:AU,"*"&amp;A45&amp;"*", jv!X:X,"2015")</f>
        <v>5</v>
      </c>
      <c r="AK45" s="0" t="n">
        <f aca="false">COUNTIFS(jv!AU:AU,"*"&amp;A45&amp;"*", jv!X:X,"2016")</f>
        <v>6</v>
      </c>
      <c r="AL45" s="0" t="n">
        <f aca="false">COUNTIFS(jv!AU:AU,"*"&amp;A45&amp;"*", jv!X:X,"2017")</f>
        <v>5</v>
      </c>
      <c r="AM45" s="0" t="n">
        <f aca="false">COUNTIFS(jv!AU:AU,"*"&amp;A45&amp;"*", jv!X:X,"2018")</f>
        <v>6</v>
      </c>
      <c r="AN45" s="0" t="n">
        <f aca="false">COUNTIFS(jv!AU:AU,"*"&amp;A45&amp;"*", jv!X:X,"2019")</f>
        <v>6</v>
      </c>
      <c r="AO45" s="0" t="n">
        <f aca="false">COUNTIFS(jv!AU:AU,"*"&amp;A45&amp;"*", jv!X:X,"2020")</f>
        <v>8</v>
      </c>
      <c r="AP45" s="0" t="n">
        <f aca="false">COUNTIFS(jv!AU:AU,"*"&amp;A45&amp;"*", jv!X:X,"2021")</f>
        <v>9</v>
      </c>
      <c r="AQ45" s="0" t="n">
        <f aca="false">COUNTIFS(jv!AU:AU,"*"&amp;A45&amp;"*", jv!X:X,"2022")</f>
        <v>2</v>
      </c>
      <c r="AR45" s="0" t="n">
        <v>0</v>
      </c>
      <c r="AS45" s="104" t="n">
        <f aca="false">COUNTIFS(jv!AU:AU,"*"&amp;A45&amp;"*")</f>
        <v>130</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FF"/>
    <pageSetUpPr fitToPage="false"/>
  </sheetPr>
  <dimension ref="A2:AS60"/>
  <sheetViews>
    <sheetView showFormulas="false" showGridLines="true" showRowColHeaders="true" showZeros="true" rightToLeft="false" tabSelected="false" showOutlineSymbols="true" defaultGridColor="true" view="normal" topLeftCell="A47" colorId="64" zoomScale="60" zoomScaleNormal="60" zoomScalePageLayoutView="100" workbookViewId="0">
      <selection pane="topLeft" activeCell="AS20" activeCellId="0" sqref="AS20"/>
    </sheetView>
  </sheetViews>
  <sheetFormatPr defaultColWidth="27.796875" defaultRowHeight="13.8" zeroHeight="false" outlineLevelRow="0" outlineLevelCol="0"/>
  <cols>
    <col collapsed="false" customWidth="true" hidden="false" outlineLevel="0" max="1" min="1" style="0" width="30.06"/>
    <col collapsed="false" customWidth="true" hidden="false" outlineLevel="0" max="2" min="2" style="0" width="6.16"/>
    <col collapsed="false" customWidth="true" hidden="false" outlineLevel="0" max="3" min="3" style="0" width="6.72"/>
    <col collapsed="false" customWidth="true" hidden="false" outlineLevel="0" max="4" min="4" style="0" width="5.99"/>
    <col collapsed="false" customWidth="true" hidden="false" outlineLevel="0" max="5" min="5" style="0" width="6.54"/>
    <col collapsed="false" customWidth="true" hidden="false" outlineLevel="0" max="6" min="6" style="0" width="5.99"/>
    <col collapsed="false" customWidth="true" hidden="false" outlineLevel="0" max="7" min="7" style="0" width="5.81"/>
    <col collapsed="false" customWidth="true" hidden="false" outlineLevel="0" max="8" min="8" style="0" width="5.28"/>
    <col collapsed="false" customWidth="true" hidden="false" outlineLevel="0" max="9" min="9" style="0" width="5.99"/>
    <col collapsed="false" customWidth="true" hidden="false" outlineLevel="0" max="11" min="10" style="0" width="5.81"/>
    <col collapsed="false" customWidth="true" hidden="false" outlineLevel="0" max="12" min="12" style="0" width="5.62"/>
    <col collapsed="false" customWidth="true" hidden="false" outlineLevel="0" max="13" min="13" style="0" width="5.28"/>
    <col collapsed="false" customWidth="true" hidden="false" outlineLevel="0" max="14" min="14" style="0" width="5.62"/>
    <col collapsed="false" customWidth="true" hidden="false" outlineLevel="0" max="15" min="15" style="0" width="4.9"/>
    <col collapsed="false" customWidth="true" hidden="false" outlineLevel="0" max="16" min="16" style="0" width="5.28"/>
    <col collapsed="false" customWidth="true" hidden="false" outlineLevel="0" max="17" min="17" style="0" width="5.43"/>
    <col collapsed="false" customWidth="true" hidden="false" outlineLevel="0" max="18" min="18" style="0" width="6.16"/>
    <col collapsed="false" customWidth="true" hidden="false" outlineLevel="0" max="19" min="19" style="0" width="6.35"/>
    <col collapsed="false" customWidth="true" hidden="false" outlineLevel="0" max="21" min="20" style="0" width="5.99"/>
    <col collapsed="false" customWidth="true" hidden="false" outlineLevel="0" max="23" min="22" style="0" width="6.35"/>
    <col collapsed="false" customWidth="true" hidden="false" outlineLevel="0" max="24" min="24" style="0" width="6.54"/>
    <col collapsed="false" customWidth="true" hidden="false" outlineLevel="0" max="25" min="25" style="0" width="5.62"/>
    <col collapsed="false" customWidth="true" hidden="false" outlineLevel="0" max="27" min="26" style="0" width="6.35"/>
    <col collapsed="false" customWidth="true" hidden="false" outlineLevel="0" max="28" min="28" style="0" width="6.54"/>
    <col collapsed="false" customWidth="true" hidden="false" outlineLevel="0" max="29" min="29" style="0" width="6.16"/>
    <col collapsed="false" customWidth="true" hidden="false" outlineLevel="0" max="30" min="30" style="0" width="7.08"/>
    <col collapsed="false" customWidth="true" hidden="false" outlineLevel="0" max="31" min="31" style="0" width="6.16"/>
    <col collapsed="false" customWidth="true" hidden="false" outlineLevel="0" max="32" min="32" style="0" width="6.35"/>
    <col collapsed="false" customWidth="true" hidden="false" outlineLevel="0" max="33" min="33" style="0" width="5.99"/>
    <col collapsed="false" customWidth="true" hidden="false" outlineLevel="0" max="34" min="34" style="0" width="6.54"/>
    <col collapsed="false" customWidth="true" hidden="false" outlineLevel="0" max="35" min="35" style="0" width="6.35"/>
    <col collapsed="false" customWidth="true" hidden="false" outlineLevel="0" max="36" min="36" style="0" width="5.62"/>
    <col collapsed="false" customWidth="true" hidden="false" outlineLevel="0" max="37" min="37" style="0" width="6.16"/>
    <col collapsed="false" customWidth="true" hidden="false" outlineLevel="0" max="38" min="38" style="0" width="6.35"/>
    <col collapsed="false" customWidth="true" hidden="false" outlineLevel="0" max="39" min="39" style="0" width="6.16"/>
    <col collapsed="false" customWidth="true" hidden="false" outlineLevel="0" max="40" min="40" style="0" width="6.35"/>
    <col collapsed="false" customWidth="true" hidden="false" outlineLevel="0" max="41" min="41" style="0" width="6.54"/>
    <col collapsed="false" customWidth="true" hidden="false" outlineLevel="0" max="42" min="42" style="0" width="7.63"/>
    <col collapsed="false" customWidth="true" hidden="false" outlineLevel="0" max="43" min="43" style="0" width="8.72"/>
    <col collapsed="false" customWidth="true" hidden="false" outlineLevel="0" max="44" min="44" style="0" width="8.36"/>
  </cols>
  <sheetData>
    <row r="2" customFormat="false" ht="13.8" hidden="false" customHeight="false" outlineLevel="0" collapsed="false">
      <c r="A2" s="13" t="s">
        <v>22206</v>
      </c>
      <c r="B2" s="0" t="n">
        <v>1981</v>
      </c>
      <c r="C2" s="0" t="n">
        <v>1982</v>
      </c>
      <c r="D2" s="0" t="n">
        <v>1983</v>
      </c>
      <c r="E2" s="0" t="n">
        <v>1984</v>
      </c>
      <c r="F2" s="0" t="n">
        <v>1985</v>
      </c>
      <c r="G2" s="0" t="n">
        <v>1986</v>
      </c>
      <c r="H2" s="0" t="n">
        <v>1987</v>
      </c>
      <c r="I2" s="0" t="n">
        <v>1988</v>
      </c>
      <c r="J2" s="0" t="n">
        <v>1989</v>
      </c>
      <c r="K2" s="0" t="n">
        <v>1990</v>
      </c>
      <c r="L2" s="0" t="n">
        <v>1991</v>
      </c>
      <c r="M2" s="0" t="n">
        <v>1992</v>
      </c>
      <c r="N2" s="0" t="n">
        <v>1993</v>
      </c>
      <c r="O2" s="0" t="n">
        <v>1994</v>
      </c>
      <c r="P2" s="0" t="n">
        <v>1995</v>
      </c>
      <c r="Q2" s="0" t="n">
        <v>1996</v>
      </c>
      <c r="R2" s="0" t="n">
        <v>1997</v>
      </c>
      <c r="S2" s="0" t="n">
        <v>1998</v>
      </c>
      <c r="T2" s="0" t="n">
        <v>1999</v>
      </c>
      <c r="U2" s="0" t="n">
        <v>2000</v>
      </c>
      <c r="V2" s="0" t="n">
        <v>2001</v>
      </c>
      <c r="W2" s="0" t="n">
        <v>2002</v>
      </c>
      <c r="X2" s="0" t="n">
        <v>2003</v>
      </c>
      <c r="Y2" s="0" t="n">
        <v>2004</v>
      </c>
      <c r="Z2" s="0" t="n">
        <v>2005</v>
      </c>
      <c r="AA2" s="0" t="n">
        <v>2006</v>
      </c>
      <c r="AB2" s="0" t="n">
        <v>2007</v>
      </c>
      <c r="AC2" s="0" t="n">
        <v>2008</v>
      </c>
      <c r="AD2" s="0" t="n">
        <v>2009</v>
      </c>
      <c r="AE2" s="0" t="n">
        <v>2010</v>
      </c>
      <c r="AF2" s="0" t="n">
        <v>2011</v>
      </c>
      <c r="AG2" s="0" t="n">
        <v>2012</v>
      </c>
      <c r="AH2" s="0" t="n">
        <v>2013</v>
      </c>
      <c r="AI2" s="0" t="n">
        <v>2014</v>
      </c>
      <c r="AJ2" s="0" t="n">
        <v>2015</v>
      </c>
      <c r="AK2" s="0" t="n">
        <v>2016</v>
      </c>
      <c r="AL2" s="0" t="n">
        <v>2017</v>
      </c>
      <c r="AM2" s="0" t="n">
        <v>2018</v>
      </c>
      <c r="AN2" s="0" t="n">
        <v>2019</v>
      </c>
      <c r="AO2" s="0" t="n">
        <v>2020</v>
      </c>
      <c r="AP2" s="0" t="n">
        <v>2021</v>
      </c>
      <c r="AQ2" s="0" t="n">
        <v>2022</v>
      </c>
      <c r="AR2" s="0" t="s">
        <v>22179</v>
      </c>
      <c r="AS2" s="13" t="s">
        <v>22185</v>
      </c>
    </row>
    <row r="3" customFormat="false" ht="13.8" hidden="false" customHeight="false" outlineLevel="0" collapsed="false">
      <c r="A3" s="104" t="s">
        <v>433</v>
      </c>
      <c r="B3" s="0" t="n">
        <f aca="false">COUNTIFS(jv!AT:AT,"*"&amp;A3&amp;"*", jv!X:X,"1981")</f>
        <v>0</v>
      </c>
      <c r="C3" s="0" t="n">
        <f aca="false">COUNTIFS(jv!AT:AT,"*"&amp;A3&amp;"*", jv!X:X,"1982")</f>
        <v>0</v>
      </c>
      <c r="D3" s="0" t="n">
        <f aca="false">COUNTIFS(jv!AT:AT,"*"&amp;A3&amp;"*", jv!X:X,"1983")</f>
        <v>0</v>
      </c>
      <c r="E3" s="0" t="n">
        <f aca="false">COUNTIFS(jv!AT:AT,"*"&amp;A3&amp;"*", jv!X:X,"1984")</f>
        <v>0</v>
      </c>
      <c r="F3" s="0" t="n">
        <f aca="false">COUNTIFS(jv!AT:AT,"*"&amp;A3&amp;"*", jv!X:X,"1985")</f>
        <v>0</v>
      </c>
      <c r="G3" s="0" t="n">
        <f aca="false">COUNTIFS(jv!AT:AT,"*"&amp;A3&amp;"*", jv!X:X,"1986")</f>
        <v>0</v>
      </c>
      <c r="H3" s="0" t="n">
        <f aca="false">COUNTIFS(jv!AT:AT,"*"&amp;A3&amp;"*", jv!X:X,"1987")</f>
        <v>0</v>
      </c>
      <c r="I3" s="0" t="n">
        <f aca="false">COUNTIFS(jv!AT:AT,"*"&amp;A3&amp;"*", jv!X:X,"1988")</f>
        <v>0</v>
      </c>
      <c r="J3" s="0" t="n">
        <f aca="false">COUNTIFS(jv!AT:AT,"*"&amp;A3&amp;"*", jv!X:X,"1989")</f>
        <v>1</v>
      </c>
      <c r="K3" s="0" t="n">
        <f aca="false">COUNTIFS(jv!AT:AT,"*"&amp;A3&amp;"*", jv!X:X,"1990")</f>
        <v>1</v>
      </c>
      <c r="L3" s="0" t="n">
        <f aca="false">COUNTIFS(jv!AT:AT,"*"&amp;A3&amp;"*", jv!X:X,"1991")</f>
        <v>0</v>
      </c>
      <c r="M3" s="0" t="n">
        <f aca="false">COUNTIFS(jv!AT:AT,"*"&amp;A3&amp;"*", jv!X:X,"1992")</f>
        <v>3</v>
      </c>
      <c r="N3" s="0" t="n">
        <f aca="false">COUNTIFS(jv!AT:AT,"*"&amp;A3&amp;"*", jv!X:X,"1993")</f>
        <v>8</v>
      </c>
      <c r="O3" s="0" t="n">
        <f aca="false">COUNTIFS(jv!AT:AT,"*"&amp;A3&amp;"*", jv!X:X,"1994")</f>
        <v>4</v>
      </c>
      <c r="P3" s="0" t="n">
        <f aca="false">COUNTIFS(jv!AT:AT,"*"&amp;A3&amp;"*", jv!X:X,"1995")</f>
        <v>3</v>
      </c>
      <c r="Q3" s="0" t="n">
        <f aca="false">COUNTIFS(jv!AT:AT,"*"&amp;A3&amp;"*", jv!X:X,"1996")</f>
        <v>6</v>
      </c>
      <c r="R3" s="0" t="n">
        <f aca="false">COUNTIFS(jv!AT:AT,"*"&amp;A3&amp;"*", jv!X:X,"1997")</f>
        <v>7</v>
      </c>
      <c r="S3" s="0" t="n">
        <f aca="false">COUNTIFS(jv!AT:AT,"*"&amp;A3&amp;"*", jv!X:X,"1998")</f>
        <v>4</v>
      </c>
      <c r="T3" s="0" t="n">
        <f aca="false">COUNTIFS(jv!AT:AT,"*"&amp;A3&amp;"*", jv!X:X,"1999")</f>
        <v>2</v>
      </c>
      <c r="U3" s="0" t="n">
        <f aca="false">COUNTIFS(jv!AT:AT,"*"&amp;A3&amp;"*", jv!X:X,"2000")</f>
        <v>5</v>
      </c>
      <c r="V3" s="0" t="n">
        <f aca="false">COUNTIFS(jv!AT:AT,"*"&amp;A3&amp;"*", jv!X:X,"2001")</f>
        <v>6</v>
      </c>
      <c r="W3" s="0" t="n">
        <f aca="false">COUNTIFS(jv!AT:AT,"*"&amp;A3&amp;"*", jv!X:X,"2002")</f>
        <v>7</v>
      </c>
      <c r="X3" s="0" t="n">
        <f aca="false">COUNTIFS(jv!AT:AT,"*"&amp;A3&amp;"*", jv!X:X,"2003")</f>
        <v>7</v>
      </c>
      <c r="Y3" s="0" t="n">
        <f aca="false">COUNTIFS(jv!AT:AT,"*"&amp;A3&amp;"*", jv!X:X,"2004")</f>
        <v>5</v>
      </c>
      <c r="Z3" s="0" t="n">
        <f aca="false">COUNTIFS(jv!AT:AT,"*"&amp;A3&amp;"*", jv!X:X,"2005")</f>
        <v>12</v>
      </c>
      <c r="AA3" s="0" t="n">
        <f aca="false">COUNTIFS(jv!AT:AT,"*"&amp;A3&amp;"*", jv!X:X,"2006")</f>
        <v>5</v>
      </c>
      <c r="AB3" s="0" t="n">
        <f aca="false">COUNTIFS(jv!AT:AT,"*"&amp;A3&amp;"*", jv!X:X,"2007")</f>
        <v>11</v>
      </c>
      <c r="AC3" s="0" t="n">
        <f aca="false">COUNTIFS(jv!AT:AT,"*"&amp;A3&amp;"*", jv!X:X,"2008")</f>
        <v>13</v>
      </c>
      <c r="AD3" s="0" t="n">
        <f aca="false">COUNTIFS(jv!AT:AT,"*"&amp;A3&amp;"*", jv!X:X,"2009")</f>
        <v>9</v>
      </c>
      <c r="AE3" s="0" t="n">
        <f aca="false">COUNTIFS(jv!AT:AT,"*"&amp;A3&amp;"*", jv!X:X,"2010")</f>
        <v>9</v>
      </c>
      <c r="AF3" s="0" t="n">
        <f aca="false">COUNTIFS(jv!AT:AT,"*"&amp;A3&amp;"*", jv!X:X,"2011")</f>
        <v>10</v>
      </c>
      <c r="AG3" s="0" t="n">
        <f aca="false">COUNTIFS(jv!AT:AT,"*"&amp;A3&amp;"*", jv!X:X,"2012")</f>
        <v>13</v>
      </c>
      <c r="AH3" s="0" t="n">
        <f aca="false">COUNTIFS(jv!AT:AT,"*"&amp;A3&amp;"*", jv!X:X,"2013")</f>
        <v>9</v>
      </c>
      <c r="AI3" s="0" t="n">
        <f aca="false">COUNTIFS(jv!AT:AT,"*"&amp;A3&amp;"*", jv!X:X,"2014")</f>
        <v>13</v>
      </c>
      <c r="AJ3" s="0" t="n">
        <f aca="false">COUNTIFS(jv!AT:AT,"*"&amp;A3&amp;"*", jv!X:X,"2015")</f>
        <v>6</v>
      </c>
      <c r="AK3" s="0" t="n">
        <f aca="false">COUNTIFS(jv!AT:AT,"*"&amp;A3&amp;"*", jv!X:X,"2016")</f>
        <v>16</v>
      </c>
      <c r="AL3" s="0" t="n">
        <f aca="false">COUNTIFS(jv!AT:AT,"*"&amp;A3&amp;"*", jv!X:X,"2017")</f>
        <v>12</v>
      </c>
      <c r="AM3" s="0" t="n">
        <f aca="false">COUNTIFS(jv!AT:AT,"*"&amp;A3&amp;"*", jv!X:X,"2018")</f>
        <v>19</v>
      </c>
      <c r="AN3" s="0" t="n">
        <f aca="false">COUNTIFS(jv!AT:AT,"*"&amp;A3&amp;"*", jv!X:X,"2019")</f>
        <v>9</v>
      </c>
      <c r="AO3" s="0" t="n">
        <f aca="false">COUNTIFS(jv!AT:AT,"*"&amp;A3&amp;"*", jv!X:X,"2020")</f>
        <v>18</v>
      </c>
      <c r="AP3" s="0" t="n">
        <f aca="false">COUNTIFS(jv!AT:AT,"*"&amp;A3&amp;"*", jv!X:X,"2021")</f>
        <v>11</v>
      </c>
      <c r="AQ3" s="0" t="n">
        <f aca="false">COUNTIFS(jv!AT:AT,"*"&amp;A3&amp;"*", jv!X:X,"2022")</f>
        <v>7</v>
      </c>
      <c r="AR3" s="0" t="n">
        <v>0</v>
      </c>
      <c r="AS3" s="104" t="n">
        <f aca="false">COUNTIFS(jv!AT:AT,"*"&amp;A3&amp;"*")</f>
        <v>271</v>
      </c>
    </row>
    <row r="4" customFormat="false" ht="13.8" hidden="false" customHeight="false" outlineLevel="0" collapsed="false">
      <c r="A4" s="104" t="s">
        <v>1236</v>
      </c>
      <c r="B4" s="0" t="n">
        <f aca="false">COUNTIFS(jv!AT:AT,"*"&amp;A4&amp;"*", jv!X:X,"1981")</f>
        <v>0</v>
      </c>
      <c r="C4" s="0" t="n">
        <f aca="false">COUNTIFS(jv!AT:AT,"*"&amp;A4&amp;"*", jv!X:X,"1982")</f>
        <v>0</v>
      </c>
      <c r="D4" s="0" t="n">
        <f aca="false">COUNTIFS(jv!AT:AT,"*"&amp;A4&amp;"*", jv!X:X,"1983")</f>
        <v>0</v>
      </c>
      <c r="E4" s="0" t="n">
        <f aca="false">COUNTIFS(jv!AT:AT,"*"&amp;A4&amp;"*", jv!X:X,"1984")</f>
        <v>0</v>
      </c>
      <c r="F4" s="0" t="n">
        <f aca="false">COUNTIFS(jv!AT:AT,"*"&amp;A4&amp;"*", jv!X:X,"1985")</f>
        <v>0</v>
      </c>
      <c r="G4" s="0" t="n">
        <f aca="false">COUNTIFS(jv!AT:AT,"*"&amp;A4&amp;"*", jv!X:X,"1986")</f>
        <v>0</v>
      </c>
      <c r="H4" s="0" t="n">
        <f aca="false">COUNTIFS(jv!AT:AT,"*"&amp;A4&amp;"*", jv!X:X,"1987")</f>
        <v>0</v>
      </c>
      <c r="I4" s="0" t="n">
        <f aca="false">COUNTIFS(jv!AT:AT,"*"&amp;A4&amp;"*", jv!X:X,"1988")</f>
        <v>0</v>
      </c>
      <c r="J4" s="0" t="n">
        <f aca="false">COUNTIFS(jv!AT:AT,"*"&amp;A4&amp;"*", jv!X:X,"1989")</f>
        <v>0</v>
      </c>
      <c r="K4" s="0" t="n">
        <f aca="false">COUNTIFS(jv!AT:AT,"*"&amp;A4&amp;"*", jv!X:X,"1990")</f>
        <v>0</v>
      </c>
      <c r="L4" s="0" t="n">
        <f aca="false">COUNTIFS(jv!AT:AT,"*"&amp;A4&amp;"*", jv!X:X,"1991")</f>
        <v>0</v>
      </c>
      <c r="M4" s="0" t="n">
        <f aca="false">COUNTIFS(jv!AT:AT,"*"&amp;A4&amp;"*", jv!X:X,"1992")</f>
        <v>0</v>
      </c>
      <c r="N4" s="0" t="n">
        <f aca="false">COUNTIFS(jv!AT:AT,"*"&amp;A4&amp;"*", jv!X:X,"1993")</f>
        <v>1</v>
      </c>
      <c r="O4" s="0" t="n">
        <f aca="false">COUNTIFS(jv!AT:AT,"*"&amp;A4&amp;"*", jv!X:X,"1994")</f>
        <v>0</v>
      </c>
      <c r="P4" s="0" t="n">
        <f aca="false">COUNTIFS(jv!AT:AT,"*"&amp;A4&amp;"*", jv!X:X,"1995")</f>
        <v>0</v>
      </c>
      <c r="Q4" s="0" t="n">
        <f aca="false">COUNTIFS(jv!AT:AT,"*"&amp;A4&amp;"*", jv!X:X,"1996")</f>
        <v>0</v>
      </c>
      <c r="R4" s="0" t="n">
        <f aca="false">COUNTIFS(jv!AT:AT,"*"&amp;A4&amp;"*", jv!X:X,"1997")</f>
        <v>1</v>
      </c>
      <c r="S4" s="0" t="n">
        <f aca="false">COUNTIFS(jv!AT:AT,"*"&amp;A4&amp;"*", jv!X:X,"1998")</f>
        <v>1</v>
      </c>
      <c r="T4" s="0" t="n">
        <f aca="false">COUNTIFS(jv!AT:AT,"*"&amp;A4&amp;"*", jv!X:X,"1999")</f>
        <v>0</v>
      </c>
      <c r="U4" s="0" t="n">
        <f aca="false">COUNTIFS(jv!AT:AT,"*"&amp;A4&amp;"*", jv!X:X,"2000")</f>
        <v>2</v>
      </c>
      <c r="V4" s="0" t="n">
        <f aca="false">COUNTIFS(jv!AT:AT,"*"&amp;A4&amp;"*", jv!X:X,"2001")</f>
        <v>1</v>
      </c>
      <c r="W4" s="0" t="n">
        <f aca="false">COUNTIFS(jv!AT:AT,"*"&amp;A4&amp;"*", jv!X:X,"2002")</f>
        <v>0</v>
      </c>
      <c r="X4" s="0" t="n">
        <f aca="false">COUNTIFS(jv!AT:AT,"*"&amp;A4&amp;"*", jv!X:X,"2003")</f>
        <v>0</v>
      </c>
      <c r="Y4" s="0" t="n">
        <f aca="false">COUNTIFS(jv!AT:AT,"*"&amp;A4&amp;"*", jv!X:X,"2004")</f>
        <v>0</v>
      </c>
      <c r="Z4" s="0" t="n">
        <f aca="false">COUNTIFS(jv!AT:AT,"*"&amp;A4&amp;"*", jv!X:X,"2005")</f>
        <v>0</v>
      </c>
      <c r="AA4" s="0" t="n">
        <f aca="false">COUNTIFS(jv!AT:AT,"*"&amp;A4&amp;"*", jv!X:X,"2006")</f>
        <v>1</v>
      </c>
      <c r="AB4" s="0" t="n">
        <f aca="false">COUNTIFS(jv!AT:AT,"*"&amp;A4&amp;"*", jv!X:X,"2007")</f>
        <v>2</v>
      </c>
      <c r="AC4" s="0" t="n">
        <f aca="false">COUNTIFS(jv!AT:AT,"*"&amp;A4&amp;"*", jv!X:X,"2008")</f>
        <v>1</v>
      </c>
      <c r="AD4" s="0" t="n">
        <f aca="false">COUNTIFS(jv!AT:AT,"*"&amp;A4&amp;"*", jv!X:X,"2009")</f>
        <v>2</v>
      </c>
      <c r="AE4" s="0" t="n">
        <f aca="false">COUNTIFS(jv!AT:AT,"*"&amp;A4&amp;"*", jv!X:X,"2010")</f>
        <v>0</v>
      </c>
      <c r="AF4" s="0" t="n">
        <f aca="false">COUNTIFS(jv!AT:AT,"*"&amp;A4&amp;"*", jv!X:X,"2011")</f>
        <v>4</v>
      </c>
      <c r="AG4" s="0" t="n">
        <f aca="false">COUNTIFS(jv!AT:AT,"*"&amp;A4&amp;"*", jv!X:X,"2012")</f>
        <v>3</v>
      </c>
      <c r="AH4" s="0" t="n">
        <f aca="false">COUNTIFS(jv!AT:AT,"*"&amp;A4&amp;"*", jv!X:X,"2013")</f>
        <v>1</v>
      </c>
      <c r="AI4" s="0" t="n">
        <f aca="false">COUNTIFS(jv!AT:AT,"*"&amp;A4&amp;"*", jv!X:X,"2014")</f>
        <v>1</v>
      </c>
      <c r="AJ4" s="0" t="n">
        <f aca="false">COUNTIFS(jv!AT:AT,"*"&amp;A4&amp;"*", jv!X:X,"2015")</f>
        <v>3</v>
      </c>
      <c r="AK4" s="0" t="n">
        <f aca="false">COUNTIFS(jv!AT:AT,"*"&amp;A4&amp;"*", jv!X:X,"2016")</f>
        <v>9</v>
      </c>
      <c r="AL4" s="0" t="n">
        <f aca="false">COUNTIFS(jv!AT:AT,"*"&amp;A4&amp;"*", jv!X:X,"2017")</f>
        <v>2</v>
      </c>
      <c r="AM4" s="0" t="n">
        <f aca="false">COUNTIFS(jv!AT:AT,"*"&amp;A4&amp;"*", jv!X:X,"2018")</f>
        <v>0</v>
      </c>
      <c r="AN4" s="0" t="n">
        <f aca="false">COUNTIFS(jv!AT:AT,"*"&amp;A4&amp;"*", jv!X:X,"2019")</f>
        <v>5</v>
      </c>
      <c r="AO4" s="0" t="n">
        <f aca="false">COUNTIFS(jv!AT:AT,"*"&amp;A4&amp;"*", jv!X:X,"2020")</f>
        <v>4</v>
      </c>
      <c r="AP4" s="0" t="n">
        <f aca="false">COUNTIFS(jv!AT:AT,"*"&amp;A4&amp;"*", jv!X:X,"2021")</f>
        <v>4</v>
      </c>
      <c r="AQ4" s="0" t="n">
        <f aca="false">COUNTIFS(jv!AT:AT,"*"&amp;A4&amp;"*", jv!X:X,"2022")</f>
        <v>1</v>
      </c>
      <c r="AR4" s="0" t="n">
        <v>0</v>
      </c>
      <c r="AS4" s="104" t="n">
        <f aca="false">COUNTIFS(jv!AT:AT,"*"&amp;A4&amp;"*")</f>
        <v>49</v>
      </c>
    </row>
    <row r="5" customFormat="false" ht="13.8" hidden="false" customHeight="false" outlineLevel="0" collapsed="false">
      <c r="A5" s="104" t="s">
        <v>1253</v>
      </c>
      <c r="B5" s="0" t="n">
        <f aca="false">COUNTIFS(jv!AT:AT,"*"&amp;A5&amp;"*", jv!X:X,"1981")</f>
        <v>0</v>
      </c>
      <c r="C5" s="0" t="n">
        <f aca="false">COUNTIFS(jv!AT:AT,"*"&amp;A5&amp;"*", jv!X:X,"1982")</f>
        <v>0</v>
      </c>
      <c r="D5" s="0" t="n">
        <f aca="false">COUNTIFS(jv!AT:AT,"*"&amp;A5&amp;"*", jv!X:X,"1983")</f>
        <v>0</v>
      </c>
      <c r="E5" s="0" t="n">
        <f aca="false">COUNTIFS(jv!AT:AT,"*"&amp;A5&amp;"*", jv!X:X,"1984")</f>
        <v>0</v>
      </c>
      <c r="F5" s="0" t="n">
        <f aca="false">COUNTIFS(jv!AT:AT,"*"&amp;A5&amp;"*", jv!X:X,"1985")</f>
        <v>0</v>
      </c>
      <c r="G5" s="0" t="n">
        <f aca="false">COUNTIFS(jv!AT:AT,"*"&amp;A5&amp;"*", jv!X:X,"1986")</f>
        <v>0</v>
      </c>
      <c r="H5" s="0" t="n">
        <f aca="false">COUNTIFS(jv!AT:AT,"*"&amp;A5&amp;"*", jv!X:X,"1987")</f>
        <v>0</v>
      </c>
      <c r="I5" s="0" t="n">
        <f aca="false">COUNTIFS(jv!AT:AT,"*"&amp;A5&amp;"*", jv!X:X,"1988")</f>
        <v>0</v>
      </c>
      <c r="J5" s="0" t="n">
        <f aca="false">COUNTIFS(jv!AT:AT,"*"&amp;A5&amp;"*", jv!X:X,"1989")</f>
        <v>1</v>
      </c>
      <c r="K5" s="0" t="n">
        <f aca="false">COUNTIFS(jv!AT:AT,"*"&amp;A5&amp;"*", jv!X:X,"1990")</f>
        <v>0</v>
      </c>
      <c r="L5" s="0" t="n">
        <f aca="false">COUNTIFS(jv!AT:AT,"*"&amp;A5&amp;"*", jv!X:X,"1991")</f>
        <v>2</v>
      </c>
      <c r="M5" s="0" t="n">
        <f aca="false">COUNTIFS(jv!AT:AT,"*"&amp;A5&amp;"*", jv!X:X,"1992")</f>
        <v>1</v>
      </c>
      <c r="N5" s="0" t="n">
        <f aca="false">COUNTIFS(jv!AT:AT,"*"&amp;A5&amp;"*", jv!X:X,"1993")</f>
        <v>2</v>
      </c>
      <c r="O5" s="0" t="n">
        <f aca="false">COUNTIFS(jv!AT:AT,"*"&amp;A5&amp;"*", jv!X:X,"1994")</f>
        <v>2</v>
      </c>
      <c r="P5" s="0" t="n">
        <f aca="false">COUNTIFS(jv!AT:AT,"*"&amp;A5&amp;"*", jv!X:X,"1995")</f>
        <v>0</v>
      </c>
      <c r="Q5" s="0" t="n">
        <f aca="false">COUNTIFS(jv!AT:AT,"*"&amp;A5&amp;"*", jv!X:X,"1996")</f>
        <v>0</v>
      </c>
      <c r="R5" s="0" t="n">
        <f aca="false">COUNTIFS(jv!AT:AT,"*"&amp;A5&amp;"*", jv!X:X,"1997")</f>
        <v>1</v>
      </c>
      <c r="S5" s="0" t="n">
        <f aca="false">COUNTIFS(jv!AT:AT,"*"&amp;A5&amp;"*", jv!X:X,"1998")</f>
        <v>0</v>
      </c>
      <c r="T5" s="0" t="n">
        <f aca="false">COUNTIFS(jv!AT:AT,"*"&amp;A5&amp;"*", jv!X:X,"1999")</f>
        <v>1</v>
      </c>
      <c r="U5" s="0" t="n">
        <f aca="false">COUNTIFS(jv!AT:AT,"*"&amp;A5&amp;"*", jv!X:X,"2000")</f>
        <v>1</v>
      </c>
      <c r="V5" s="0" t="n">
        <f aca="false">COUNTIFS(jv!AT:AT,"*"&amp;A5&amp;"*", jv!X:X,"2001")</f>
        <v>1</v>
      </c>
      <c r="W5" s="0" t="n">
        <f aca="false">COUNTIFS(jv!AT:AT,"*"&amp;A5&amp;"*", jv!X:X,"2002")</f>
        <v>0</v>
      </c>
      <c r="X5" s="0" t="n">
        <f aca="false">COUNTIFS(jv!AT:AT,"*"&amp;A5&amp;"*", jv!X:X,"2003")</f>
        <v>0</v>
      </c>
      <c r="Y5" s="0" t="n">
        <f aca="false">COUNTIFS(jv!AT:AT,"*"&amp;A5&amp;"*", jv!X:X,"2004")</f>
        <v>0</v>
      </c>
      <c r="Z5" s="0" t="n">
        <f aca="false">COUNTIFS(jv!AT:AT,"*"&amp;A5&amp;"*", jv!X:X,"2005")</f>
        <v>1</v>
      </c>
      <c r="AA5" s="0" t="n">
        <f aca="false">COUNTIFS(jv!AT:AT,"*"&amp;A5&amp;"*", jv!X:X,"2006")</f>
        <v>0</v>
      </c>
      <c r="AB5" s="0" t="n">
        <f aca="false">COUNTIFS(jv!AT:AT,"*"&amp;A5&amp;"*", jv!X:X,"2007")</f>
        <v>0</v>
      </c>
      <c r="AC5" s="0" t="n">
        <f aca="false">COUNTIFS(jv!AT:AT,"*"&amp;A5&amp;"*", jv!X:X,"2008")</f>
        <v>0</v>
      </c>
      <c r="AD5" s="0" t="n">
        <f aca="false">COUNTIFS(jv!AT:AT,"*"&amp;A5&amp;"*", jv!X:X,"2009")</f>
        <v>0</v>
      </c>
      <c r="AE5" s="0" t="n">
        <f aca="false">COUNTIFS(jv!AT:AT,"*"&amp;A5&amp;"*", jv!X:X,"2010")</f>
        <v>0</v>
      </c>
      <c r="AF5" s="0" t="n">
        <f aca="false">COUNTIFS(jv!AT:AT,"*"&amp;A5&amp;"*", jv!X:X,"2011")</f>
        <v>0</v>
      </c>
      <c r="AG5" s="0" t="n">
        <f aca="false">COUNTIFS(jv!AT:AT,"*"&amp;A5&amp;"*", jv!X:X,"2012")</f>
        <v>0</v>
      </c>
      <c r="AH5" s="0" t="n">
        <f aca="false">COUNTIFS(jv!AT:AT,"*"&amp;A5&amp;"*", jv!X:X,"2013")</f>
        <v>0</v>
      </c>
      <c r="AI5" s="0" t="n">
        <f aca="false">COUNTIFS(jv!AT:AT,"*"&amp;A5&amp;"*", jv!X:X,"2014")</f>
        <v>0</v>
      </c>
      <c r="AJ5" s="0" t="n">
        <f aca="false">COUNTIFS(jv!AT:AT,"*"&amp;A5&amp;"*", jv!X:X,"2015")</f>
        <v>1</v>
      </c>
      <c r="AK5" s="0" t="n">
        <f aca="false">COUNTIFS(jv!AT:AT,"*"&amp;A5&amp;"*", jv!X:X,"2016")</f>
        <v>0</v>
      </c>
      <c r="AL5" s="0" t="n">
        <f aca="false">COUNTIFS(jv!AT:AT,"*"&amp;A5&amp;"*", jv!X:X,"2017")</f>
        <v>0</v>
      </c>
      <c r="AM5" s="0" t="n">
        <f aca="false">COUNTIFS(jv!AT:AT,"*"&amp;A5&amp;"*", jv!X:X,"2018")</f>
        <v>1</v>
      </c>
      <c r="AN5" s="0" t="n">
        <f aca="false">COUNTIFS(jv!AT:AT,"*"&amp;A5&amp;"*", jv!X:X,"2019")</f>
        <v>0</v>
      </c>
      <c r="AO5" s="0" t="n">
        <f aca="false">COUNTIFS(jv!AT:AT,"*"&amp;A5&amp;"*", jv!X:X,"2020")</f>
        <v>0</v>
      </c>
      <c r="AP5" s="0" t="n">
        <f aca="false">COUNTIFS(jv!AT:AT,"*"&amp;A5&amp;"*", jv!X:X,"2021")</f>
        <v>0</v>
      </c>
      <c r="AQ5" s="0" t="n">
        <f aca="false">COUNTIFS(jv!AT:AT,"*"&amp;A5&amp;"*", jv!X:X,"2022")</f>
        <v>0</v>
      </c>
      <c r="AR5" s="0" t="n">
        <v>0</v>
      </c>
      <c r="AS5" s="104" t="n">
        <f aca="false">COUNTIFS(jv!AT:AT,"*"&amp;A5&amp;"*")</f>
        <v>15</v>
      </c>
    </row>
    <row r="6" customFormat="false" ht="13.8" hidden="false" customHeight="false" outlineLevel="0" collapsed="false">
      <c r="A6" s="104" t="s">
        <v>2872</v>
      </c>
      <c r="B6" s="0" t="n">
        <f aca="false">COUNTIFS(jv!AT:AT,"*"&amp;A6&amp;"*", jv!X:X,"1981")</f>
        <v>0</v>
      </c>
      <c r="C6" s="0" t="n">
        <f aca="false">COUNTIFS(jv!AT:AT,"*"&amp;A6&amp;"*", jv!X:X,"1982")</f>
        <v>0</v>
      </c>
      <c r="D6" s="0" t="n">
        <f aca="false">COUNTIFS(jv!AT:AT,"*"&amp;A6&amp;"*", jv!X:X,"1983")</f>
        <v>0</v>
      </c>
      <c r="E6" s="0" t="n">
        <f aca="false">COUNTIFS(jv!AT:AT,"*"&amp;A6&amp;"*", jv!X:X,"1984")</f>
        <v>0</v>
      </c>
      <c r="F6" s="0" t="n">
        <f aca="false">COUNTIFS(jv!AT:AT,"*"&amp;A6&amp;"*", jv!X:X,"1985")</f>
        <v>0</v>
      </c>
      <c r="G6" s="0" t="n">
        <f aca="false">COUNTIFS(jv!AT:AT,"*"&amp;A6&amp;"*", jv!X:X,"1986")</f>
        <v>0</v>
      </c>
      <c r="H6" s="0" t="n">
        <f aca="false">COUNTIFS(jv!AT:AT,"*"&amp;A6&amp;"*", jv!X:X,"1987")</f>
        <v>0</v>
      </c>
      <c r="I6" s="0" t="n">
        <f aca="false">COUNTIFS(jv!AT:AT,"*"&amp;A6&amp;"*", jv!X:X,"1988")</f>
        <v>0</v>
      </c>
      <c r="J6" s="0" t="n">
        <f aca="false">COUNTIFS(jv!AT:AT,"*"&amp;A6&amp;"*", jv!X:X,"1989")</f>
        <v>0</v>
      </c>
      <c r="K6" s="0" t="n">
        <f aca="false">COUNTIFS(jv!AT:AT,"*"&amp;A6&amp;"*", jv!X:X,"1990")</f>
        <v>0</v>
      </c>
      <c r="L6" s="0" t="n">
        <f aca="false">COUNTIFS(jv!AT:AT,"*"&amp;A6&amp;"*", jv!X:X,"1991")</f>
        <v>0</v>
      </c>
      <c r="M6" s="0" t="n">
        <f aca="false">COUNTIFS(jv!AT:AT,"*"&amp;A6&amp;"*", jv!X:X,"1992")</f>
        <v>0</v>
      </c>
      <c r="N6" s="0" t="n">
        <f aca="false">COUNTIFS(jv!AT:AT,"*"&amp;A6&amp;"*", jv!X:X,"1993")</f>
        <v>0</v>
      </c>
      <c r="O6" s="0" t="n">
        <f aca="false">COUNTIFS(jv!AT:AT,"*"&amp;A6&amp;"*", jv!X:X,"1994")</f>
        <v>0</v>
      </c>
      <c r="P6" s="0" t="n">
        <f aca="false">COUNTIFS(jv!AT:AT,"*"&amp;A6&amp;"*", jv!X:X,"1995")</f>
        <v>0</v>
      </c>
      <c r="Q6" s="0" t="n">
        <f aca="false">COUNTIFS(jv!AT:AT,"*"&amp;A6&amp;"*", jv!X:X,"1996")</f>
        <v>1</v>
      </c>
      <c r="R6" s="0" t="n">
        <f aca="false">COUNTIFS(jv!AT:AT,"*"&amp;A6&amp;"*", jv!X:X,"1997")</f>
        <v>0</v>
      </c>
      <c r="S6" s="0" t="n">
        <f aca="false">COUNTIFS(jv!AT:AT,"*"&amp;A6&amp;"*", jv!X:X,"1998")</f>
        <v>0</v>
      </c>
      <c r="T6" s="0" t="n">
        <f aca="false">COUNTIFS(jv!AT:AT,"*"&amp;A6&amp;"*", jv!X:X,"1999")</f>
        <v>1</v>
      </c>
      <c r="U6" s="0" t="n">
        <f aca="false">COUNTIFS(jv!AT:AT,"*"&amp;A6&amp;"*", jv!X:X,"2000")</f>
        <v>0</v>
      </c>
      <c r="V6" s="0" t="n">
        <f aca="false">COUNTIFS(jv!AT:AT,"*"&amp;A6&amp;"*", jv!X:X,"2001")</f>
        <v>0</v>
      </c>
      <c r="W6" s="0" t="n">
        <f aca="false">COUNTIFS(jv!AT:AT,"*"&amp;A6&amp;"*", jv!X:X,"2002")</f>
        <v>2</v>
      </c>
      <c r="X6" s="0" t="n">
        <f aca="false">COUNTIFS(jv!AT:AT,"*"&amp;A6&amp;"*", jv!X:X,"2003")</f>
        <v>1</v>
      </c>
      <c r="Y6" s="0" t="n">
        <f aca="false">COUNTIFS(jv!AT:AT,"*"&amp;A6&amp;"*", jv!X:X,"2004")</f>
        <v>0</v>
      </c>
      <c r="Z6" s="0" t="n">
        <f aca="false">COUNTIFS(jv!AT:AT,"*"&amp;A6&amp;"*", jv!X:X,"2005")</f>
        <v>0</v>
      </c>
      <c r="AA6" s="0" t="n">
        <f aca="false">COUNTIFS(jv!AT:AT,"*"&amp;A6&amp;"*", jv!X:X,"2006")</f>
        <v>1</v>
      </c>
      <c r="AB6" s="0" t="n">
        <f aca="false">COUNTIFS(jv!AT:AT,"*"&amp;A6&amp;"*", jv!X:X,"2007")</f>
        <v>2</v>
      </c>
      <c r="AC6" s="0" t="n">
        <f aca="false">COUNTIFS(jv!AT:AT,"*"&amp;A6&amp;"*", jv!X:X,"2008")</f>
        <v>3</v>
      </c>
      <c r="AD6" s="0" t="n">
        <f aca="false">COUNTIFS(jv!AT:AT,"*"&amp;A6&amp;"*", jv!X:X,"2009")</f>
        <v>0</v>
      </c>
      <c r="AE6" s="0" t="n">
        <f aca="false">COUNTIFS(jv!AT:AT,"*"&amp;A6&amp;"*", jv!X:X,"2010")</f>
        <v>2</v>
      </c>
      <c r="AF6" s="0" t="n">
        <f aca="false">COUNTIFS(jv!AT:AT,"*"&amp;A6&amp;"*", jv!X:X,"2011")</f>
        <v>2</v>
      </c>
      <c r="AG6" s="0" t="n">
        <f aca="false">COUNTIFS(jv!AT:AT,"*"&amp;A6&amp;"*", jv!X:X,"2012")</f>
        <v>2</v>
      </c>
      <c r="AH6" s="0" t="n">
        <f aca="false">COUNTIFS(jv!AT:AT,"*"&amp;A6&amp;"*", jv!X:X,"2013")</f>
        <v>1</v>
      </c>
      <c r="AI6" s="0" t="n">
        <f aca="false">COUNTIFS(jv!AT:AT,"*"&amp;A6&amp;"*", jv!X:X,"2014")</f>
        <v>4</v>
      </c>
      <c r="AJ6" s="0" t="n">
        <f aca="false">COUNTIFS(jv!AT:AT,"*"&amp;A6&amp;"*", jv!X:X,"2015")</f>
        <v>1</v>
      </c>
      <c r="AK6" s="0" t="n">
        <f aca="false">COUNTIFS(jv!AT:AT,"*"&amp;A6&amp;"*", jv!X:X,"2016")</f>
        <v>3</v>
      </c>
      <c r="AL6" s="0" t="n">
        <f aca="false">COUNTIFS(jv!AT:AT,"*"&amp;A6&amp;"*", jv!X:X,"2017")</f>
        <v>2</v>
      </c>
      <c r="AM6" s="0" t="n">
        <f aca="false">COUNTIFS(jv!AT:AT,"*"&amp;A6&amp;"*", jv!X:X,"2018")</f>
        <v>3</v>
      </c>
      <c r="AN6" s="0" t="n">
        <f aca="false">COUNTIFS(jv!AT:AT,"*"&amp;A6&amp;"*", jv!X:X,"2019")</f>
        <v>3</v>
      </c>
      <c r="AO6" s="0" t="n">
        <f aca="false">COUNTIFS(jv!AT:AT,"*"&amp;A6&amp;"*", jv!X:X,"2020")</f>
        <v>2</v>
      </c>
      <c r="AP6" s="0" t="n">
        <f aca="false">COUNTIFS(jv!AT:AT,"*"&amp;A6&amp;"*", jv!X:X,"2021")</f>
        <v>2</v>
      </c>
      <c r="AQ6" s="0" t="n">
        <f aca="false">COUNTIFS(jv!AT:AT,"*"&amp;A6&amp;"*", jv!X:X,"2022")</f>
        <v>1</v>
      </c>
      <c r="AR6" s="0" t="n">
        <v>0</v>
      </c>
      <c r="AS6" s="104" t="n">
        <f aca="false">COUNTIFS(jv!AT:AT,"*"&amp;A6&amp;"*")</f>
        <v>39</v>
      </c>
    </row>
    <row r="7" customFormat="false" ht="13.8" hidden="false" customHeight="false" outlineLevel="0" collapsed="false">
      <c r="A7" s="0" t="s">
        <v>2316</v>
      </c>
      <c r="B7" s="0" t="n">
        <f aca="false">COUNTIFS(jv!AT:AT,"*"&amp;A7&amp;"*", jv!X:X,"1981")</f>
        <v>0</v>
      </c>
      <c r="C7" s="0" t="n">
        <f aca="false">COUNTIFS(jv!AT:AT,"*"&amp;A7&amp;"*", jv!X:X,"1982")</f>
        <v>0</v>
      </c>
      <c r="D7" s="0" t="n">
        <f aca="false">COUNTIFS(jv!AT:AT,"*"&amp;A7&amp;"*", jv!X:X,"1983")</f>
        <v>0</v>
      </c>
      <c r="E7" s="0" t="n">
        <f aca="false">COUNTIFS(jv!AT:AT,"*"&amp;A7&amp;"*", jv!X:X,"1984")</f>
        <v>0</v>
      </c>
      <c r="F7" s="0" t="n">
        <f aca="false">COUNTIFS(jv!AT:AT,"*"&amp;A7&amp;"*", jv!X:X,"1985")</f>
        <v>0</v>
      </c>
      <c r="G7" s="0" t="n">
        <f aca="false">COUNTIFS(jv!AT:AT,"*"&amp;A7&amp;"*", jv!X:X,"1986")</f>
        <v>0</v>
      </c>
      <c r="H7" s="0" t="n">
        <f aca="false">COUNTIFS(jv!AT:AT,"*"&amp;A7&amp;"*", jv!X:X,"1987")</f>
        <v>0</v>
      </c>
      <c r="I7" s="0" t="n">
        <f aca="false">COUNTIFS(jv!AT:AT,"*"&amp;A7&amp;"*", jv!X:X,"1988")</f>
        <v>0</v>
      </c>
      <c r="J7" s="0" t="n">
        <f aca="false">COUNTIFS(jv!AT:AT,"*"&amp;A7&amp;"*", jv!X:X,"1989")</f>
        <v>1</v>
      </c>
      <c r="K7" s="0" t="n">
        <f aca="false">COUNTIFS(jv!AT:AT,"*"&amp;A7&amp;"*", jv!X:X,"1990")</f>
        <v>0</v>
      </c>
      <c r="L7" s="0" t="n">
        <f aca="false">COUNTIFS(jv!AT:AT,"*"&amp;A7&amp;"*", jv!X:X,"1991")</f>
        <v>1</v>
      </c>
      <c r="M7" s="0" t="n">
        <f aca="false">COUNTIFS(jv!AT:AT,"*"&amp;A7&amp;"*", jv!X:X,"1992")</f>
        <v>1</v>
      </c>
      <c r="N7" s="0" t="n">
        <f aca="false">COUNTIFS(jv!AT:AT,"*"&amp;A7&amp;"*", jv!X:X,"1993")</f>
        <v>0</v>
      </c>
      <c r="O7" s="0" t="n">
        <f aca="false">COUNTIFS(jv!AT:AT,"*"&amp;A7&amp;"*", jv!X:X,"1994")</f>
        <v>0</v>
      </c>
      <c r="P7" s="0" t="n">
        <f aca="false">COUNTIFS(jv!AT:AT,"*"&amp;A7&amp;"*", jv!X:X,"1995")</f>
        <v>0</v>
      </c>
      <c r="Q7" s="0" t="n">
        <f aca="false">COUNTIFS(jv!AT:AT,"*"&amp;A7&amp;"*", jv!X:X,"1996")</f>
        <v>1</v>
      </c>
      <c r="R7" s="0" t="n">
        <f aca="false">COUNTIFS(jv!AT:AT,"*"&amp;A7&amp;"*", jv!X:X,"1997")</f>
        <v>1</v>
      </c>
      <c r="S7" s="0" t="n">
        <f aca="false">COUNTIFS(jv!AT:AT,"*"&amp;A7&amp;"*", jv!X:X,"1998")</f>
        <v>0</v>
      </c>
      <c r="T7" s="0" t="n">
        <f aca="false">COUNTIFS(jv!AT:AT,"*"&amp;A7&amp;"*", jv!X:X,"1999")</f>
        <v>0</v>
      </c>
      <c r="U7" s="0" t="n">
        <f aca="false">COUNTIFS(jv!AT:AT,"*"&amp;A7&amp;"*", jv!X:X,"2000")</f>
        <v>1</v>
      </c>
      <c r="V7" s="0" t="n">
        <f aca="false">COUNTIFS(jv!AT:AT,"*"&amp;A7&amp;"*", jv!X:X,"2001")</f>
        <v>3</v>
      </c>
      <c r="W7" s="0" t="n">
        <f aca="false">COUNTIFS(jv!AT:AT,"*"&amp;A7&amp;"*", jv!X:X,"2002")</f>
        <v>0</v>
      </c>
      <c r="X7" s="0" t="n">
        <f aca="false">COUNTIFS(jv!AT:AT,"*"&amp;A7&amp;"*", jv!X:X,"2003")</f>
        <v>3</v>
      </c>
      <c r="Y7" s="0" t="n">
        <f aca="false">COUNTIFS(jv!AT:AT,"*"&amp;A7&amp;"*", jv!X:X,"2004")</f>
        <v>1</v>
      </c>
      <c r="Z7" s="0" t="n">
        <f aca="false">COUNTIFS(jv!AT:AT,"*"&amp;A7&amp;"*", jv!X:X,"2005")</f>
        <v>0</v>
      </c>
      <c r="AA7" s="0" t="n">
        <f aca="false">COUNTIFS(jv!AT:AT,"*"&amp;A7&amp;"*", jv!X:X,"2006")</f>
        <v>2</v>
      </c>
      <c r="AB7" s="0" t="n">
        <f aca="false">COUNTIFS(jv!AT:AT,"*"&amp;A7&amp;"*", jv!X:X,"2007")</f>
        <v>1</v>
      </c>
      <c r="AC7" s="0" t="n">
        <f aca="false">COUNTIFS(jv!AT:AT,"*"&amp;A7&amp;"*", jv!X:X,"2008")</f>
        <v>3</v>
      </c>
      <c r="AD7" s="0" t="n">
        <f aca="false">COUNTIFS(jv!AT:AT,"*"&amp;A7&amp;"*", jv!X:X,"2009")</f>
        <v>1</v>
      </c>
      <c r="AE7" s="0" t="n">
        <f aca="false">COUNTIFS(jv!AT:AT,"*"&amp;A7&amp;"*", jv!X:X,"2010")</f>
        <v>3</v>
      </c>
      <c r="AF7" s="0" t="n">
        <f aca="false">COUNTIFS(jv!AT:AT,"*"&amp;A7&amp;"*", jv!X:X,"2011")</f>
        <v>3</v>
      </c>
      <c r="AG7" s="0" t="n">
        <f aca="false">COUNTIFS(jv!AT:AT,"*"&amp;A7&amp;"*", jv!X:X,"2012")</f>
        <v>1</v>
      </c>
      <c r="AH7" s="0" t="n">
        <f aca="false">COUNTIFS(jv!AT:AT,"*"&amp;A7&amp;"*", jv!X:X,"2013")</f>
        <v>3</v>
      </c>
      <c r="AI7" s="0" t="n">
        <f aca="false">COUNTIFS(jv!AT:AT,"*"&amp;A7&amp;"*", jv!X:X,"2014")</f>
        <v>1</v>
      </c>
      <c r="AJ7" s="0" t="n">
        <f aca="false">COUNTIFS(jv!AT:AT,"*"&amp;A7&amp;"*", jv!X:X,"2015")</f>
        <v>3</v>
      </c>
      <c r="AK7" s="0" t="n">
        <f aca="false">COUNTIFS(jv!AT:AT,"*"&amp;A7&amp;"*", jv!X:X,"2016")</f>
        <v>3</v>
      </c>
      <c r="AL7" s="0" t="n">
        <f aca="false">COUNTIFS(jv!AT:AT,"*"&amp;A7&amp;"*", jv!X:X,"2017")</f>
        <v>4</v>
      </c>
      <c r="AM7" s="0" t="n">
        <f aca="false">COUNTIFS(jv!AT:AT,"*"&amp;A7&amp;"*", jv!X:X,"2018")</f>
        <v>4</v>
      </c>
      <c r="AN7" s="0" t="n">
        <f aca="false">COUNTIFS(jv!AT:AT,"*"&amp;A7&amp;"*", jv!X:X,"2019")</f>
        <v>3</v>
      </c>
      <c r="AO7" s="0" t="n">
        <f aca="false">COUNTIFS(jv!AT:AT,"*"&amp;A7&amp;"*", jv!X:X,"2020")</f>
        <v>2</v>
      </c>
      <c r="AP7" s="0" t="n">
        <f aca="false">COUNTIFS(jv!AT:AT,"*"&amp;A7&amp;"*", jv!X:X,"2021")</f>
        <v>9</v>
      </c>
      <c r="AQ7" s="0" t="n">
        <f aca="false">COUNTIFS(jv!AT:AT,"*"&amp;A7&amp;"*", jv!X:X,"2022")</f>
        <v>2</v>
      </c>
      <c r="AR7" s="0" t="n">
        <v>0</v>
      </c>
      <c r="AS7" s="104" t="n">
        <f aca="false">COUNTIFS(jv!AT:AT,"*"&amp;A7&amp;"*")</f>
        <v>61</v>
      </c>
    </row>
    <row r="8" customFormat="false" ht="13.8" hidden="false" customHeight="false" outlineLevel="0" collapsed="false">
      <c r="A8" s="0" t="s">
        <v>266</v>
      </c>
      <c r="B8" s="0" t="n">
        <f aca="false">COUNTIFS(jv!AT:AT,"*"&amp;A8&amp;"*", jv!X:X,"1981")</f>
        <v>0</v>
      </c>
      <c r="C8" s="0" t="n">
        <f aca="false">COUNTIFS(jv!AT:AT,"*"&amp;A8&amp;"*", jv!X:X,"1982")</f>
        <v>1</v>
      </c>
      <c r="D8" s="0" t="n">
        <f aca="false">COUNTIFS(jv!AT:AT,"*"&amp;A8&amp;"*", jv!X:X,"1983")</f>
        <v>0</v>
      </c>
      <c r="E8" s="0" t="n">
        <f aca="false">COUNTIFS(jv!AT:AT,"*"&amp;A8&amp;"*", jv!X:X,"1984")</f>
        <v>0</v>
      </c>
      <c r="F8" s="0" t="n">
        <f aca="false">COUNTIFS(jv!AT:AT,"*"&amp;A8&amp;"*", jv!X:X,"1985")</f>
        <v>0</v>
      </c>
      <c r="G8" s="0" t="n">
        <f aca="false">COUNTIFS(jv!AT:AT,"*"&amp;A8&amp;"*", jv!X:X,"1986")</f>
        <v>0</v>
      </c>
      <c r="H8" s="0" t="n">
        <f aca="false">COUNTIFS(jv!AT:AT,"*"&amp;A8&amp;"*", jv!X:X,"1987")</f>
        <v>0</v>
      </c>
      <c r="I8" s="0" t="n">
        <f aca="false">COUNTIFS(jv!AT:AT,"*"&amp;A8&amp;"*", jv!X:X,"1988")</f>
        <v>0</v>
      </c>
      <c r="J8" s="0" t="n">
        <f aca="false">COUNTIFS(jv!AT:AT,"*"&amp;A8&amp;"*", jv!X:X,"1989")</f>
        <v>1</v>
      </c>
      <c r="K8" s="0" t="n">
        <f aca="false">COUNTIFS(jv!AT:AT,"*"&amp;A8&amp;"*", jv!X:X,"1990")</f>
        <v>4</v>
      </c>
      <c r="L8" s="0" t="n">
        <f aca="false">COUNTIFS(jv!AT:AT,"*"&amp;A8&amp;"*", jv!X:X,"1991")</f>
        <v>2</v>
      </c>
      <c r="M8" s="0" t="n">
        <f aca="false">COUNTIFS(jv!AT:AT,"*"&amp;A8&amp;"*", jv!X:X,"1992")</f>
        <v>5</v>
      </c>
      <c r="N8" s="0" t="n">
        <f aca="false">COUNTIFS(jv!AT:AT,"*"&amp;A8&amp;"*", jv!X:X,"1993")</f>
        <v>4</v>
      </c>
      <c r="O8" s="0" t="n">
        <f aca="false">COUNTIFS(jv!AT:AT,"*"&amp;A8&amp;"*", jv!X:X,"1994")</f>
        <v>3</v>
      </c>
      <c r="P8" s="0" t="n">
        <f aca="false">COUNTIFS(jv!AT:AT,"*"&amp;A8&amp;"*", jv!X:X,"1995")</f>
        <v>6</v>
      </c>
      <c r="Q8" s="0" t="n">
        <f aca="false">COUNTIFS(jv!AT:AT,"*"&amp;A8&amp;"*", jv!X:X,"1996")</f>
        <v>3</v>
      </c>
      <c r="R8" s="0" t="n">
        <f aca="false">COUNTIFS(jv!AT:AT,"*"&amp;A8&amp;"*", jv!X:X,"1997")</f>
        <v>5</v>
      </c>
      <c r="S8" s="0" t="n">
        <f aca="false">COUNTIFS(jv!AT:AT,"*"&amp;A8&amp;"*", jv!X:X,"1998")</f>
        <v>2</v>
      </c>
      <c r="T8" s="0" t="n">
        <f aca="false">COUNTIFS(jv!AT:AT,"*"&amp;A8&amp;"*", jv!X:X,"1999")</f>
        <v>5</v>
      </c>
      <c r="U8" s="0" t="n">
        <f aca="false">COUNTIFS(jv!AT:AT,"*"&amp;A8&amp;"*", jv!X:X,"2000")</f>
        <v>7</v>
      </c>
      <c r="V8" s="0" t="n">
        <f aca="false">COUNTIFS(jv!AT:AT,"*"&amp;A8&amp;"*", jv!X:X,"2001")</f>
        <v>8</v>
      </c>
      <c r="W8" s="0" t="n">
        <f aca="false">COUNTIFS(jv!AT:AT,"*"&amp;A8&amp;"*", jv!X:X,"2002")</f>
        <v>9</v>
      </c>
      <c r="X8" s="0" t="n">
        <f aca="false">COUNTIFS(jv!AT:AT,"*"&amp;A8&amp;"*", jv!X:X,"2003")</f>
        <v>3</v>
      </c>
      <c r="Y8" s="0" t="n">
        <f aca="false">COUNTIFS(jv!AT:AT,"*"&amp;A8&amp;"*", jv!X:X,"2004")</f>
        <v>8</v>
      </c>
      <c r="Z8" s="0" t="n">
        <f aca="false">COUNTIFS(jv!AT:AT,"*"&amp;A8&amp;"*", jv!X:X,"2005")</f>
        <v>10</v>
      </c>
      <c r="AA8" s="0" t="n">
        <f aca="false">COUNTIFS(jv!AT:AT,"*"&amp;A8&amp;"*", jv!X:X,"2006")</f>
        <v>6</v>
      </c>
      <c r="AB8" s="0" t="n">
        <f aca="false">COUNTIFS(jv!AT:AT,"*"&amp;A8&amp;"*", jv!X:X,"2007")</f>
        <v>8</v>
      </c>
      <c r="AC8" s="0" t="n">
        <f aca="false">COUNTIFS(jv!AT:AT,"*"&amp;A8&amp;"*", jv!X:X,"2008")</f>
        <v>9</v>
      </c>
      <c r="AD8" s="0" t="n">
        <f aca="false">COUNTIFS(jv!AT:AT,"*"&amp;A8&amp;"*", jv!X:X,"2009")</f>
        <v>6</v>
      </c>
      <c r="AE8" s="0" t="n">
        <f aca="false">COUNTIFS(jv!AT:AT,"*"&amp;A8&amp;"*", jv!X:X,"2010")</f>
        <v>6</v>
      </c>
      <c r="AF8" s="0" t="n">
        <f aca="false">COUNTIFS(jv!AT:AT,"*"&amp;A8&amp;"*", jv!X:X,"2011")</f>
        <v>8</v>
      </c>
      <c r="AG8" s="0" t="n">
        <f aca="false">COUNTIFS(jv!AT:AT,"*"&amp;A8&amp;"*", jv!X:X,"2012")</f>
        <v>8</v>
      </c>
      <c r="AH8" s="0" t="n">
        <f aca="false">COUNTIFS(jv!AT:AT,"*"&amp;A8&amp;"*", jv!X:X,"2013")</f>
        <v>9</v>
      </c>
      <c r="AI8" s="0" t="n">
        <f aca="false">COUNTIFS(jv!AT:AT,"*"&amp;A8&amp;"*", jv!X:X,"2014")</f>
        <v>11</v>
      </c>
      <c r="AJ8" s="0" t="n">
        <f aca="false">COUNTIFS(jv!AT:AT,"*"&amp;A8&amp;"*", jv!X:X,"2015")</f>
        <v>8</v>
      </c>
      <c r="AK8" s="0" t="n">
        <f aca="false">COUNTIFS(jv!AT:AT,"*"&amp;A8&amp;"*", jv!X:X,"2016")</f>
        <v>22</v>
      </c>
      <c r="AL8" s="0" t="n">
        <f aca="false">COUNTIFS(jv!AT:AT,"*"&amp;A8&amp;"*", jv!X:X,"2017")</f>
        <v>16</v>
      </c>
      <c r="AM8" s="0" t="n">
        <f aca="false">COUNTIFS(jv!AT:AT,"*"&amp;A8&amp;"*", jv!X:X,"2018")</f>
        <v>30</v>
      </c>
      <c r="AN8" s="0" t="n">
        <f aca="false">COUNTIFS(jv!AT:AT,"*"&amp;A8&amp;"*", jv!X:X,"2019")</f>
        <v>30</v>
      </c>
      <c r="AO8" s="0" t="n">
        <f aca="false">COUNTIFS(jv!AT:AT,"*"&amp;A8&amp;"*", jv!X:X,"2020")</f>
        <v>32</v>
      </c>
      <c r="AP8" s="0" t="n">
        <f aca="false">COUNTIFS(jv!AT:AT,"*"&amp;A8&amp;"*", jv!X:X,"2021")</f>
        <v>26</v>
      </c>
      <c r="AQ8" s="0" t="n">
        <f aca="false">COUNTIFS(jv!AT:AT,"*"&amp;A8&amp;"*", jv!X:X,"2022")</f>
        <v>8</v>
      </c>
      <c r="AR8" s="0" t="n">
        <v>0</v>
      </c>
      <c r="AS8" s="104" t="n">
        <f aca="false">COUNTIFS(jv!AT:AT,"*"&amp;A8&amp;"*")</f>
        <v>329</v>
      </c>
    </row>
    <row r="9" customFormat="false" ht="13.8" hidden="false" customHeight="false" outlineLevel="0" collapsed="false">
      <c r="A9" s="0" t="s">
        <v>2407</v>
      </c>
      <c r="B9" s="0" t="n">
        <f aca="false">COUNTIFS(jv!AT:AT,"*"&amp;A9&amp;"*", jv!X:X,"1981")</f>
        <v>0</v>
      </c>
      <c r="C9" s="0" t="n">
        <f aca="false">COUNTIFS(jv!AT:AT,"*"&amp;A9&amp;"*", jv!X:X,"1982")</f>
        <v>0</v>
      </c>
      <c r="D9" s="0" t="n">
        <f aca="false">COUNTIFS(jv!AT:AT,"*"&amp;A9&amp;"*", jv!X:X,"1983")</f>
        <v>0</v>
      </c>
      <c r="E9" s="0" t="n">
        <f aca="false">COUNTIFS(jv!AT:AT,"*"&amp;A9&amp;"*", jv!X:X,"1984")</f>
        <v>0</v>
      </c>
      <c r="F9" s="0" t="n">
        <f aca="false">COUNTIFS(jv!AT:AT,"*"&amp;A9&amp;"*", jv!X:X,"1985")</f>
        <v>0</v>
      </c>
      <c r="G9" s="0" t="n">
        <f aca="false">COUNTIFS(jv!AT:AT,"*"&amp;A9&amp;"*", jv!X:X,"1986")</f>
        <v>0</v>
      </c>
      <c r="H9" s="0" t="n">
        <f aca="false">COUNTIFS(jv!AT:AT,"*"&amp;A9&amp;"*", jv!X:X,"1987")</f>
        <v>0</v>
      </c>
      <c r="I9" s="0" t="n">
        <f aca="false">COUNTIFS(jv!AT:AT,"*"&amp;A9&amp;"*", jv!X:X,"1988")</f>
        <v>0</v>
      </c>
      <c r="J9" s="0" t="n">
        <f aca="false">COUNTIFS(jv!AT:AT,"*"&amp;A9&amp;"*", jv!X:X,"1989")</f>
        <v>1</v>
      </c>
      <c r="K9" s="0" t="n">
        <f aca="false">COUNTIFS(jv!AT:AT,"*"&amp;A9&amp;"*", jv!X:X,"1990")</f>
        <v>0</v>
      </c>
      <c r="L9" s="0" t="n">
        <f aca="false">COUNTIFS(jv!AT:AT,"*"&amp;A9&amp;"*", jv!X:X,"1991")</f>
        <v>0</v>
      </c>
      <c r="M9" s="0" t="n">
        <f aca="false">COUNTIFS(jv!AT:AT,"*"&amp;A9&amp;"*", jv!X:X,"1992")</f>
        <v>1</v>
      </c>
      <c r="N9" s="0" t="n">
        <f aca="false">COUNTIFS(jv!AT:AT,"*"&amp;A9&amp;"*", jv!X:X,"1993")</f>
        <v>0</v>
      </c>
      <c r="O9" s="0" t="n">
        <f aca="false">COUNTIFS(jv!AT:AT,"*"&amp;A9&amp;"*", jv!X:X,"1994")</f>
        <v>1</v>
      </c>
      <c r="P9" s="0" t="n">
        <f aca="false">COUNTIFS(jv!AT:AT,"*"&amp;A9&amp;"*", jv!X:X,"1995")</f>
        <v>3</v>
      </c>
      <c r="Q9" s="0" t="n">
        <f aca="false">COUNTIFS(jv!AT:AT,"*"&amp;A9&amp;"*", jv!X:X,"1996")</f>
        <v>1</v>
      </c>
      <c r="R9" s="0" t="n">
        <f aca="false">COUNTIFS(jv!AT:AT,"*"&amp;A9&amp;"*", jv!X:X,"1997")</f>
        <v>0</v>
      </c>
      <c r="S9" s="0" t="n">
        <f aca="false">COUNTIFS(jv!AT:AT,"*"&amp;A9&amp;"*", jv!X:X,"1998")</f>
        <v>1</v>
      </c>
      <c r="T9" s="0" t="n">
        <f aca="false">COUNTIFS(jv!AT:AT,"*"&amp;A9&amp;"*", jv!X:X,"1999")</f>
        <v>0</v>
      </c>
      <c r="U9" s="0" t="n">
        <f aca="false">COUNTIFS(jv!AT:AT,"*"&amp;A9&amp;"*", jv!X:X,"2000")</f>
        <v>1</v>
      </c>
      <c r="V9" s="0" t="n">
        <f aca="false">COUNTIFS(jv!AT:AT,"*"&amp;A9&amp;"*", jv!X:X,"2001")</f>
        <v>0</v>
      </c>
      <c r="W9" s="0" t="n">
        <f aca="false">COUNTIFS(jv!AT:AT,"*"&amp;A9&amp;"*", jv!X:X,"2002")</f>
        <v>0</v>
      </c>
      <c r="X9" s="0" t="n">
        <f aca="false">COUNTIFS(jv!AT:AT,"*"&amp;A9&amp;"*", jv!X:X,"2003")</f>
        <v>0</v>
      </c>
      <c r="Y9" s="0" t="n">
        <f aca="false">COUNTIFS(jv!AT:AT,"*"&amp;A9&amp;"*", jv!X:X,"2004")</f>
        <v>0</v>
      </c>
      <c r="Z9" s="0" t="n">
        <f aca="false">COUNTIFS(jv!AT:AT,"*"&amp;A9&amp;"*", jv!X:X,"2005")</f>
        <v>1</v>
      </c>
      <c r="AA9" s="0" t="n">
        <f aca="false">COUNTIFS(jv!AT:AT,"*"&amp;A9&amp;"*", jv!X:X,"2006")</f>
        <v>2</v>
      </c>
      <c r="AB9" s="0" t="n">
        <f aca="false">COUNTIFS(jv!AT:AT,"*"&amp;A9&amp;"*", jv!X:X,"2007")</f>
        <v>1</v>
      </c>
      <c r="AC9" s="0" t="n">
        <f aca="false">COUNTIFS(jv!AT:AT,"*"&amp;A9&amp;"*", jv!X:X,"2008")</f>
        <v>2</v>
      </c>
      <c r="AD9" s="0" t="n">
        <f aca="false">COUNTIFS(jv!AT:AT,"*"&amp;A9&amp;"*", jv!X:X,"2009")</f>
        <v>2</v>
      </c>
      <c r="AE9" s="0" t="n">
        <f aca="false">COUNTIFS(jv!AT:AT,"*"&amp;A9&amp;"*", jv!X:X,"2010")</f>
        <v>5</v>
      </c>
      <c r="AF9" s="0" t="n">
        <f aca="false">COUNTIFS(jv!AT:AT,"*"&amp;A9&amp;"*", jv!X:X,"2011")</f>
        <v>7</v>
      </c>
      <c r="AG9" s="0" t="n">
        <f aca="false">COUNTIFS(jv!AT:AT,"*"&amp;A9&amp;"*", jv!X:X,"2012")</f>
        <v>3</v>
      </c>
      <c r="AH9" s="0" t="n">
        <f aca="false">COUNTIFS(jv!AT:AT,"*"&amp;A9&amp;"*", jv!X:X,"2013")</f>
        <v>3</v>
      </c>
      <c r="AI9" s="0" t="n">
        <f aca="false">COUNTIFS(jv!AT:AT,"*"&amp;A9&amp;"*", jv!X:X,"2014")</f>
        <v>9</v>
      </c>
      <c r="AJ9" s="0" t="n">
        <f aca="false">COUNTIFS(jv!AT:AT,"*"&amp;A9&amp;"*", jv!X:X,"2015")</f>
        <v>5</v>
      </c>
      <c r="AK9" s="0" t="n">
        <f aca="false">COUNTIFS(jv!AT:AT,"*"&amp;A9&amp;"*", jv!X:X,"2016")</f>
        <v>7</v>
      </c>
      <c r="AL9" s="0" t="n">
        <f aca="false">COUNTIFS(jv!AT:AT,"*"&amp;A9&amp;"*", jv!X:X,"2017")</f>
        <v>6</v>
      </c>
      <c r="AM9" s="0" t="n">
        <f aca="false">COUNTIFS(jv!AT:AT,"*"&amp;A9&amp;"*", jv!X:X,"2018")</f>
        <v>7</v>
      </c>
      <c r="AN9" s="0" t="n">
        <f aca="false">COUNTIFS(jv!AT:AT,"*"&amp;A9&amp;"*", jv!X:X,"2019")</f>
        <v>6</v>
      </c>
      <c r="AO9" s="0" t="n">
        <f aca="false">COUNTIFS(jv!AT:AT,"*"&amp;A9&amp;"*", jv!X:X,"2020")</f>
        <v>6</v>
      </c>
      <c r="AP9" s="0" t="n">
        <f aca="false">COUNTIFS(jv!AT:AT,"*"&amp;A9&amp;"*", jv!X:X,"2021")</f>
        <v>5</v>
      </c>
      <c r="AQ9" s="0" t="n">
        <f aca="false">COUNTIFS(jv!AT:AT,"*"&amp;A9&amp;"*", jv!X:X,"2022")</f>
        <v>1</v>
      </c>
      <c r="AR9" s="0" t="n">
        <v>0</v>
      </c>
      <c r="AS9" s="104" t="n">
        <f aca="false">COUNTIFS(jv!AT:AT,"*"&amp;A9&amp;"*")</f>
        <v>87</v>
      </c>
    </row>
    <row r="10" customFormat="false" ht="13.8" hidden="false" customHeight="false" outlineLevel="0" collapsed="false">
      <c r="A10" s="0" t="s">
        <v>4886</v>
      </c>
      <c r="B10" s="0" t="n">
        <f aca="false">COUNTIFS(jv!AT:AT,"*"&amp;A10&amp;"*", jv!X:X,"1981")</f>
        <v>0</v>
      </c>
      <c r="C10" s="0" t="n">
        <f aca="false">COUNTIFS(jv!AT:AT,"*"&amp;A10&amp;"*", jv!X:X,"1982")</f>
        <v>0</v>
      </c>
      <c r="D10" s="0" t="n">
        <f aca="false">COUNTIFS(jv!AT:AT,"*"&amp;A10&amp;"*", jv!X:X,"1983")</f>
        <v>0</v>
      </c>
      <c r="E10" s="0" t="n">
        <f aca="false">COUNTIFS(jv!AT:AT,"*"&amp;A10&amp;"*", jv!X:X,"1984")</f>
        <v>0</v>
      </c>
      <c r="F10" s="0" t="n">
        <f aca="false">COUNTIFS(jv!AT:AT,"*"&amp;A10&amp;"*", jv!X:X,"1985")</f>
        <v>0</v>
      </c>
      <c r="G10" s="0" t="n">
        <f aca="false">COUNTIFS(jv!AT:AT,"*"&amp;A10&amp;"*", jv!X:X,"1986")</f>
        <v>0</v>
      </c>
      <c r="H10" s="0" t="n">
        <f aca="false">COUNTIFS(jv!AT:AT,"*"&amp;A10&amp;"*", jv!X:X,"1987")</f>
        <v>0</v>
      </c>
      <c r="I10" s="0" t="n">
        <f aca="false">COUNTIFS(jv!AT:AT,"*"&amp;A10&amp;"*", jv!X:X,"1988")</f>
        <v>0</v>
      </c>
      <c r="J10" s="0" t="n">
        <f aca="false">COUNTIFS(jv!AT:AT,"*"&amp;A10&amp;"*", jv!X:X,"1989")</f>
        <v>0</v>
      </c>
      <c r="K10" s="0" t="n">
        <f aca="false">COUNTIFS(jv!AT:AT,"*"&amp;A10&amp;"*", jv!X:X,"1990")</f>
        <v>0</v>
      </c>
      <c r="L10" s="0" t="n">
        <f aca="false">COUNTIFS(jv!AT:AT,"*"&amp;A10&amp;"*", jv!X:X,"1991")</f>
        <v>0</v>
      </c>
      <c r="M10" s="0" t="n">
        <f aca="false">COUNTIFS(jv!AT:AT,"*"&amp;A10&amp;"*", jv!X:X,"1992")</f>
        <v>0</v>
      </c>
      <c r="N10" s="0" t="n">
        <f aca="false">COUNTIFS(jv!AT:AT,"*"&amp;A10&amp;"*", jv!X:X,"1993")</f>
        <v>0</v>
      </c>
      <c r="O10" s="0" t="n">
        <f aca="false">COUNTIFS(jv!AT:AT,"*"&amp;A10&amp;"*", jv!X:X,"1994")</f>
        <v>0</v>
      </c>
      <c r="P10" s="0" t="n">
        <f aca="false">COUNTIFS(jv!AT:AT,"*"&amp;A10&amp;"*", jv!X:X,"1995")</f>
        <v>0</v>
      </c>
      <c r="Q10" s="0" t="n">
        <f aca="false">COUNTIFS(jv!AT:AT,"*"&amp;A10&amp;"*", jv!X:X,"1996")</f>
        <v>0</v>
      </c>
      <c r="R10" s="0" t="n">
        <f aca="false">COUNTIFS(jv!AT:AT,"*"&amp;A10&amp;"*", jv!X:X,"1997")</f>
        <v>0</v>
      </c>
      <c r="S10" s="0" t="n">
        <f aca="false">COUNTIFS(jv!AT:AT,"*"&amp;A10&amp;"*", jv!X:X,"1998")</f>
        <v>1</v>
      </c>
      <c r="T10" s="0" t="n">
        <f aca="false">COUNTIFS(jv!AT:AT,"*"&amp;A10&amp;"*", jv!X:X,"1999")</f>
        <v>1</v>
      </c>
      <c r="U10" s="0" t="n">
        <f aca="false">COUNTIFS(jv!AT:AT,"*"&amp;A10&amp;"*", jv!X:X,"2000")</f>
        <v>0</v>
      </c>
      <c r="V10" s="0" t="n">
        <f aca="false">COUNTIFS(jv!AT:AT,"*"&amp;A10&amp;"*", jv!X:X,"2001")</f>
        <v>0</v>
      </c>
      <c r="W10" s="0" t="n">
        <f aca="false">COUNTIFS(jv!AT:AT,"*"&amp;A10&amp;"*", jv!X:X,"2002")</f>
        <v>1</v>
      </c>
      <c r="X10" s="0" t="n">
        <f aca="false">COUNTIFS(jv!AT:AT,"*"&amp;A10&amp;"*", jv!X:X,"2003")</f>
        <v>0</v>
      </c>
      <c r="Y10" s="0" t="n">
        <f aca="false">COUNTIFS(jv!AT:AT,"*"&amp;A10&amp;"*", jv!X:X,"2004")</f>
        <v>1</v>
      </c>
      <c r="Z10" s="0" t="n">
        <f aca="false">COUNTIFS(jv!AT:AT,"*"&amp;A10&amp;"*", jv!X:X,"2005")</f>
        <v>1</v>
      </c>
      <c r="AA10" s="0" t="n">
        <f aca="false">COUNTIFS(jv!AT:AT,"*"&amp;A10&amp;"*", jv!X:X,"2006")</f>
        <v>0</v>
      </c>
      <c r="AB10" s="0" t="n">
        <f aca="false">COUNTIFS(jv!AT:AT,"*"&amp;A10&amp;"*", jv!X:X,"2007")</f>
        <v>1</v>
      </c>
      <c r="AC10" s="0" t="n">
        <f aca="false">COUNTIFS(jv!AT:AT,"*"&amp;A10&amp;"*", jv!X:X,"2008")</f>
        <v>2</v>
      </c>
      <c r="AD10" s="0" t="n">
        <f aca="false">COUNTIFS(jv!AT:AT,"*"&amp;A10&amp;"*", jv!X:X,"2009")</f>
        <v>1</v>
      </c>
      <c r="AE10" s="0" t="n">
        <f aca="false">COUNTIFS(jv!AT:AT,"*"&amp;A10&amp;"*", jv!X:X,"2010")</f>
        <v>1</v>
      </c>
      <c r="AF10" s="0" t="n">
        <f aca="false">COUNTIFS(jv!AT:AT,"*"&amp;A10&amp;"*", jv!X:X,"2011")</f>
        <v>0</v>
      </c>
      <c r="AG10" s="0" t="n">
        <f aca="false">COUNTIFS(jv!AT:AT,"*"&amp;A10&amp;"*", jv!X:X,"2012")</f>
        <v>1</v>
      </c>
      <c r="AH10" s="0" t="n">
        <f aca="false">COUNTIFS(jv!AT:AT,"*"&amp;A10&amp;"*", jv!X:X,"2013")</f>
        <v>3</v>
      </c>
      <c r="AI10" s="0" t="n">
        <f aca="false">COUNTIFS(jv!AT:AT,"*"&amp;A10&amp;"*", jv!X:X,"2014")</f>
        <v>0</v>
      </c>
      <c r="AJ10" s="0" t="n">
        <f aca="false">COUNTIFS(jv!AT:AT,"*"&amp;A10&amp;"*", jv!X:X,"2015")</f>
        <v>2</v>
      </c>
      <c r="AK10" s="0" t="n">
        <f aca="false">COUNTIFS(jv!AT:AT,"*"&amp;A10&amp;"*", jv!X:X,"2016")</f>
        <v>7</v>
      </c>
      <c r="AL10" s="0" t="n">
        <f aca="false">COUNTIFS(jv!AT:AT,"*"&amp;A10&amp;"*", jv!X:X,"2017")</f>
        <v>1</v>
      </c>
      <c r="AM10" s="0" t="n">
        <f aca="false">COUNTIFS(jv!AT:AT,"*"&amp;A10&amp;"*", jv!X:X,"2018")</f>
        <v>5</v>
      </c>
      <c r="AN10" s="0" t="n">
        <f aca="false">COUNTIFS(jv!AT:AT,"*"&amp;A10&amp;"*", jv!X:X,"2019")</f>
        <v>3</v>
      </c>
      <c r="AO10" s="0" t="n">
        <f aca="false">COUNTIFS(jv!AT:AT,"*"&amp;A10&amp;"*", jv!X:X,"2020")</f>
        <v>3</v>
      </c>
      <c r="AP10" s="0" t="n">
        <f aca="false">COUNTIFS(jv!AT:AT,"*"&amp;A10&amp;"*", jv!X:X,"2021")</f>
        <v>0</v>
      </c>
      <c r="AQ10" s="0" t="n">
        <f aca="false">COUNTIFS(jv!AT:AT,"*"&amp;A10&amp;"*", jv!X:X,"2022")</f>
        <v>0</v>
      </c>
      <c r="AR10" s="0" t="n">
        <v>0</v>
      </c>
      <c r="AS10" s="104" t="n">
        <f aca="false">COUNTIFS(jv!AT:AT,"*"&amp;A10&amp;"*")</f>
        <v>35</v>
      </c>
    </row>
    <row r="11" customFormat="false" ht="13.8" hidden="false" customHeight="false" outlineLevel="0" collapsed="false">
      <c r="A11" s="0" t="s">
        <v>576</v>
      </c>
      <c r="B11" s="0" t="n">
        <f aca="false">COUNTIFS(jv!AT:AT,"*"&amp;A11&amp;"*", jv!X:X,"1981")</f>
        <v>0</v>
      </c>
      <c r="C11" s="0" t="n">
        <f aca="false">COUNTIFS(jv!AT:AT,"*"&amp;A11&amp;"*", jv!X:X,"1982")</f>
        <v>0</v>
      </c>
      <c r="D11" s="0" t="n">
        <f aca="false">COUNTIFS(jv!AT:AT,"*"&amp;A11&amp;"*", jv!X:X,"1983")</f>
        <v>0</v>
      </c>
      <c r="E11" s="0" t="n">
        <f aca="false">COUNTIFS(jv!AT:AT,"*"&amp;A11&amp;"*", jv!X:X,"1984")</f>
        <v>0</v>
      </c>
      <c r="F11" s="0" t="n">
        <f aca="false">COUNTIFS(jv!AT:AT,"*"&amp;A11&amp;"*", jv!X:X,"1985")</f>
        <v>0</v>
      </c>
      <c r="G11" s="0" t="n">
        <f aca="false">COUNTIFS(jv!AT:AT,"*"&amp;A11&amp;"*", jv!X:X,"1986")</f>
        <v>0</v>
      </c>
      <c r="H11" s="0" t="n">
        <f aca="false">COUNTIFS(jv!AT:AT,"*"&amp;A11&amp;"*", jv!X:X,"1987")</f>
        <v>0</v>
      </c>
      <c r="I11" s="0" t="n">
        <f aca="false">COUNTIFS(jv!AT:AT,"*"&amp;A11&amp;"*", jv!X:X,"1988")</f>
        <v>0</v>
      </c>
      <c r="J11" s="0" t="n">
        <f aca="false">COUNTIFS(jv!AT:AT,"*"&amp;A11&amp;"*", jv!X:X,"1989")</f>
        <v>0</v>
      </c>
      <c r="K11" s="0" t="n">
        <f aca="false">COUNTIFS(jv!AT:AT,"*"&amp;A11&amp;"*", jv!X:X,"1990")</f>
        <v>1</v>
      </c>
      <c r="L11" s="0" t="n">
        <f aca="false">COUNTIFS(jv!AT:AT,"*"&amp;A11&amp;"*", jv!X:X,"1991")</f>
        <v>1</v>
      </c>
      <c r="M11" s="0" t="n">
        <f aca="false">COUNTIFS(jv!AT:AT,"*"&amp;A11&amp;"*", jv!X:X,"1992")</f>
        <v>2</v>
      </c>
      <c r="N11" s="0" t="n">
        <f aca="false">COUNTIFS(jv!AT:AT,"*"&amp;A11&amp;"*", jv!X:X,"1993")</f>
        <v>2</v>
      </c>
      <c r="O11" s="0" t="n">
        <f aca="false">COUNTIFS(jv!AT:AT,"*"&amp;A11&amp;"*", jv!X:X,"1994")</f>
        <v>2</v>
      </c>
      <c r="P11" s="0" t="n">
        <f aca="false">COUNTIFS(jv!AT:AT,"*"&amp;A11&amp;"*", jv!X:X,"1995")</f>
        <v>2</v>
      </c>
      <c r="Q11" s="0" t="n">
        <f aca="false">COUNTIFS(jv!AT:AT,"*"&amp;A11&amp;"*", jv!X:X,"1996")</f>
        <v>1</v>
      </c>
      <c r="R11" s="0" t="n">
        <f aca="false">COUNTIFS(jv!AT:AT,"*"&amp;A11&amp;"*", jv!X:X,"1997")</f>
        <v>2</v>
      </c>
      <c r="S11" s="0" t="n">
        <f aca="false">COUNTIFS(jv!AT:AT,"*"&amp;A11&amp;"*", jv!X:X,"1998")</f>
        <v>1</v>
      </c>
      <c r="T11" s="0" t="n">
        <f aca="false">COUNTIFS(jv!AT:AT,"*"&amp;A11&amp;"*", jv!X:X,"1999")</f>
        <v>3</v>
      </c>
      <c r="U11" s="0" t="n">
        <f aca="false">COUNTIFS(jv!AT:AT,"*"&amp;A11&amp;"*", jv!X:X,"2000")</f>
        <v>2</v>
      </c>
      <c r="V11" s="0" t="n">
        <f aca="false">COUNTIFS(jv!AT:AT,"*"&amp;A11&amp;"*", jv!X:X,"2001")</f>
        <v>0</v>
      </c>
      <c r="W11" s="0" t="n">
        <f aca="false">COUNTIFS(jv!AT:AT,"*"&amp;A11&amp;"*", jv!X:X,"2002")</f>
        <v>3</v>
      </c>
      <c r="X11" s="0" t="n">
        <f aca="false">COUNTIFS(jv!AT:AT,"*"&amp;A11&amp;"*", jv!X:X,"2003")</f>
        <v>1</v>
      </c>
      <c r="Y11" s="0" t="n">
        <f aca="false">COUNTIFS(jv!AT:AT,"*"&amp;A11&amp;"*", jv!X:X,"2004")</f>
        <v>4</v>
      </c>
      <c r="Z11" s="0" t="n">
        <f aca="false">COUNTIFS(jv!AT:AT,"*"&amp;A11&amp;"*", jv!X:X,"2005")</f>
        <v>2</v>
      </c>
      <c r="AA11" s="0" t="n">
        <f aca="false">COUNTIFS(jv!AT:AT,"*"&amp;A11&amp;"*", jv!X:X,"2006")</f>
        <v>0</v>
      </c>
      <c r="AB11" s="0" t="n">
        <f aca="false">COUNTIFS(jv!AT:AT,"*"&amp;A11&amp;"*", jv!X:X,"2007")</f>
        <v>4</v>
      </c>
      <c r="AC11" s="0" t="n">
        <f aca="false">COUNTIFS(jv!AT:AT,"*"&amp;A11&amp;"*", jv!X:X,"2008")</f>
        <v>1</v>
      </c>
      <c r="AD11" s="0" t="n">
        <f aca="false">COUNTIFS(jv!AT:AT,"*"&amp;A11&amp;"*", jv!X:X,"2009")</f>
        <v>1</v>
      </c>
      <c r="AE11" s="0" t="n">
        <f aca="false">COUNTIFS(jv!AT:AT,"*"&amp;A11&amp;"*", jv!X:X,"2010")</f>
        <v>2</v>
      </c>
      <c r="AF11" s="0" t="n">
        <f aca="false">COUNTIFS(jv!AT:AT,"*"&amp;A11&amp;"*", jv!X:X,"2011")</f>
        <v>2</v>
      </c>
      <c r="AG11" s="0" t="n">
        <f aca="false">COUNTIFS(jv!AT:AT,"*"&amp;A11&amp;"*", jv!X:X,"2012")</f>
        <v>5</v>
      </c>
      <c r="AH11" s="0" t="n">
        <f aca="false">COUNTIFS(jv!AT:AT,"*"&amp;A11&amp;"*", jv!X:X,"2013")</f>
        <v>1</v>
      </c>
      <c r="AI11" s="0" t="n">
        <f aca="false">COUNTIFS(jv!AT:AT,"*"&amp;A11&amp;"*", jv!X:X,"2014")</f>
        <v>6</v>
      </c>
      <c r="AJ11" s="0" t="n">
        <f aca="false">COUNTIFS(jv!AT:AT,"*"&amp;A11&amp;"*", jv!X:X,"2015")</f>
        <v>5</v>
      </c>
      <c r="AK11" s="0" t="n">
        <f aca="false">COUNTIFS(jv!AT:AT,"*"&amp;A11&amp;"*", jv!X:X,"2016")</f>
        <v>12</v>
      </c>
      <c r="AL11" s="0" t="n">
        <f aca="false">COUNTIFS(jv!AT:AT,"*"&amp;A11&amp;"*", jv!X:X,"2017")</f>
        <v>6</v>
      </c>
      <c r="AM11" s="0" t="n">
        <f aca="false">COUNTIFS(jv!AT:AT,"*"&amp;A11&amp;"*", jv!X:X,"2018")</f>
        <v>5</v>
      </c>
      <c r="AN11" s="0" t="n">
        <f aca="false">COUNTIFS(jv!AT:AT,"*"&amp;A11&amp;"*", jv!X:X,"2019")</f>
        <v>6</v>
      </c>
      <c r="AO11" s="0" t="n">
        <f aca="false">COUNTIFS(jv!AT:AT,"*"&amp;A11&amp;"*", jv!X:X,"2020")</f>
        <v>6</v>
      </c>
      <c r="AP11" s="0" t="n">
        <f aca="false">COUNTIFS(jv!AT:AT,"*"&amp;A11&amp;"*", jv!X:X,"2021")</f>
        <v>7</v>
      </c>
      <c r="AQ11" s="0" t="n">
        <f aca="false">COUNTIFS(jv!AT:AT,"*"&amp;A11&amp;"*", jv!X:X,"2022")</f>
        <v>5</v>
      </c>
      <c r="AR11" s="0" t="n">
        <v>0</v>
      </c>
      <c r="AS11" s="104" t="n">
        <f aca="false">COUNTIFS(jv!AT:AT,"*"&amp;A11&amp;"*")</f>
        <v>103</v>
      </c>
    </row>
    <row r="12" customFormat="false" ht="13.8" hidden="false" customHeight="false" outlineLevel="0" collapsed="false">
      <c r="A12" s="0" t="s">
        <v>339</v>
      </c>
      <c r="B12" s="0" t="n">
        <f aca="false">COUNTIFS(jv!AT:AT,"*"&amp;A12&amp;"*", jv!X:X,"1981")</f>
        <v>0</v>
      </c>
      <c r="C12" s="0" t="n">
        <f aca="false">COUNTIFS(jv!AT:AT,"*"&amp;A12&amp;"*", jv!X:X,"1982")</f>
        <v>0</v>
      </c>
      <c r="D12" s="0" t="n">
        <f aca="false">COUNTIFS(jv!AT:AT,"*"&amp;A12&amp;"*", jv!X:X,"1983")</f>
        <v>0</v>
      </c>
      <c r="E12" s="0" t="n">
        <f aca="false">COUNTIFS(jv!AT:AT,"*"&amp;A12&amp;"*", jv!X:X,"1984")</f>
        <v>0</v>
      </c>
      <c r="F12" s="0" t="n">
        <f aca="false">COUNTIFS(jv!AT:AT,"*"&amp;A12&amp;"*", jv!X:X,"1985")</f>
        <v>1</v>
      </c>
      <c r="G12" s="0" t="n">
        <f aca="false">COUNTIFS(jv!AT:AT,"*"&amp;A12&amp;"*", jv!X:X,"1986")</f>
        <v>0</v>
      </c>
      <c r="H12" s="0" t="n">
        <f aca="false">COUNTIFS(jv!AT:AT,"*"&amp;A12&amp;"*", jv!X:X,"1987")</f>
        <v>3</v>
      </c>
      <c r="I12" s="0" t="n">
        <f aca="false">COUNTIFS(jv!AT:AT,"*"&amp;A12&amp;"*", jv!X:X,"1988")</f>
        <v>2</v>
      </c>
      <c r="J12" s="0" t="n">
        <f aca="false">COUNTIFS(jv!AT:AT,"*"&amp;A12&amp;"*", jv!X:X,"1989")</f>
        <v>2</v>
      </c>
      <c r="K12" s="0" t="n">
        <f aca="false">COUNTIFS(jv!AT:AT,"*"&amp;A12&amp;"*", jv!X:X,"1990")</f>
        <v>4</v>
      </c>
      <c r="L12" s="0" t="n">
        <f aca="false">COUNTIFS(jv!AT:AT,"*"&amp;A12&amp;"*", jv!X:X,"1991")</f>
        <v>6</v>
      </c>
      <c r="M12" s="0" t="n">
        <f aca="false">COUNTIFS(jv!AT:AT,"*"&amp;A12&amp;"*", jv!X:X,"1992")</f>
        <v>4</v>
      </c>
      <c r="N12" s="0" t="n">
        <f aca="false">COUNTIFS(jv!AT:AT,"*"&amp;A12&amp;"*", jv!X:X,"1993")</f>
        <v>8</v>
      </c>
      <c r="O12" s="0" t="n">
        <f aca="false">COUNTIFS(jv!AT:AT,"*"&amp;A12&amp;"*", jv!X:X,"1994")</f>
        <v>5</v>
      </c>
      <c r="P12" s="0" t="n">
        <f aca="false">COUNTIFS(jv!AT:AT,"*"&amp;A12&amp;"*", jv!X:X,"1995")</f>
        <v>2</v>
      </c>
      <c r="Q12" s="0" t="n">
        <f aca="false">COUNTIFS(jv!AT:AT,"*"&amp;A12&amp;"*", jv!X:X,"1996")</f>
        <v>1</v>
      </c>
      <c r="R12" s="0" t="n">
        <f aca="false">COUNTIFS(jv!AT:AT,"*"&amp;A12&amp;"*", jv!X:X,"1997")</f>
        <v>2</v>
      </c>
      <c r="S12" s="0" t="n">
        <f aca="false">COUNTIFS(jv!AT:AT,"*"&amp;A12&amp;"*", jv!X:X,"1998")</f>
        <v>1</v>
      </c>
      <c r="T12" s="0" t="n">
        <f aca="false">COUNTIFS(jv!AT:AT,"*"&amp;A12&amp;"*", jv!X:X,"1999")</f>
        <v>1</v>
      </c>
      <c r="U12" s="0" t="n">
        <f aca="false">COUNTIFS(jv!AT:AT,"*"&amp;A12&amp;"*", jv!X:X,"2000")</f>
        <v>1</v>
      </c>
      <c r="V12" s="0" t="n">
        <f aca="false">COUNTIFS(jv!AT:AT,"*"&amp;A12&amp;"*", jv!X:X,"2001")</f>
        <v>0</v>
      </c>
      <c r="W12" s="0" t="n">
        <f aca="false">COUNTIFS(jv!AT:AT,"*"&amp;A12&amp;"*", jv!X:X,"2002")</f>
        <v>4</v>
      </c>
      <c r="X12" s="0" t="n">
        <f aca="false">COUNTIFS(jv!AT:AT,"*"&amp;A12&amp;"*", jv!X:X,"2003")</f>
        <v>2</v>
      </c>
      <c r="Y12" s="0" t="n">
        <f aca="false">COUNTIFS(jv!AT:AT,"*"&amp;A12&amp;"*", jv!X:X,"2004")</f>
        <v>10</v>
      </c>
      <c r="Z12" s="0" t="n">
        <f aca="false">COUNTIFS(jv!AT:AT,"*"&amp;A12&amp;"*", jv!X:X,"2005")</f>
        <v>1</v>
      </c>
      <c r="AA12" s="0" t="n">
        <f aca="false">COUNTIFS(jv!AT:AT,"*"&amp;A12&amp;"*", jv!X:X,"2006")</f>
        <v>1</v>
      </c>
      <c r="AB12" s="0" t="n">
        <f aca="false">COUNTIFS(jv!AT:AT,"*"&amp;A12&amp;"*", jv!X:X,"2007")</f>
        <v>2</v>
      </c>
      <c r="AC12" s="0" t="n">
        <f aca="false">COUNTIFS(jv!AT:AT,"*"&amp;A12&amp;"*", jv!X:X,"2008")</f>
        <v>0</v>
      </c>
      <c r="AD12" s="0" t="n">
        <f aca="false">COUNTIFS(jv!AT:AT,"*"&amp;A12&amp;"*", jv!X:X,"2009")</f>
        <v>2</v>
      </c>
      <c r="AE12" s="0" t="n">
        <f aca="false">COUNTIFS(jv!AT:AT,"*"&amp;A12&amp;"*", jv!X:X,"2010")</f>
        <v>3</v>
      </c>
      <c r="AF12" s="0" t="n">
        <f aca="false">COUNTIFS(jv!AT:AT,"*"&amp;A12&amp;"*", jv!X:X,"2011")</f>
        <v>6</v>
      </c>
      <c r="AG12" s="0" t="n">
        <f aca="false">COUNTIFS(jv!AT:AT,"*"&amp;A12&amp;"*", jv!X:X,"2012")</f>
        <v>3</v>
      </c>
      <c r="AH12" s="0" t="n">
        <f aca="false">COUNTIFS(jv!AT:AT,"*"&amp;A12&amp;"*", jv!X:X,"2013")</f>
        <v>4</v>
      </c>
      <c r="AI12" s="0" t="n">
        <f aca="false">COUNTIFS(jv!AT:AT,"*"&amp;A12&amp;"*", jv!X:X,"2014")</f>
        <v>1</v>
      </c>
      <c r="AJ12" s="0" t="n">
        <f aca="false">COUNTIFS(jv!AT:AT,"*"&amp;A12&amp;"*", jv!X:X,"2015")</f>
        <v>2</v>
      </c>
      <c r="AK12" s="0" t="n">
        <f aca="false">COUNTIFS(jv!AT:AT,"*"&amp;A12&amp;"*", jv!X:X,"2016")</f>
        <v>2</v>
      </c>
      <c r="AL12" s="0" t="n">
        <f aca="false">COUNTIFS(jv!AT:AT,"*"&amp;A12&amp;"*", jv!X:X,"2017")</f>
        <v>6</v>
      </c>
      <c r="AM12" s="0" t="n">
        <f aca="false">COUNTIFS(jv!AT:AT,"*"&amp;A12&amp;"*", jv!X:X,"2018")</f>
        <v>4</v>
      </c>
      <c r="AN12" s="0" t="n">
        <f aca="false">COUNTIFS(jv!AT:AT,"*"&amp;A12&amp;"*", jv!X:X,"2019")</f>
        <v>2</v>
      </c>
      <c r="AO12" s="0" t="n">
        <f aca="false">COUNTIFS(jv!AT:AT,"*"&amp;A12&amp;"*", jv!X:X,"2020")</f>
        <v>2</v>
      </c>
      <c r="AP12" s="0" t="n">
        <f aca="false">COUNTIFS(jv!AT:AT,"*"&amp;A12&amp;"*", jv!X:X,"2021")</f>
        <v>2</v>
      </c>
      <c r="AQ12" s="0" t="n">
        <f aca="false">COUNTIFS(jv!AT:AT,"*"&amp;A12&amp;"*", jv!X:X,"2022")</f>
        <v>0</v>
      </c>
      <c r="AR12" s="0" t="n">
        <v>0</v>
      </c>
      <c r="AS12" s="104" t="n">
        <f aca="false">COUNTIFS(jv!AT:AT,"*"&amp;A12&amp;"*")</f>
        <v>102</v>
      </c>
    </row>
    <row r="13" customFormat="false" ht="13.8" hidden="false" customHeight="false" outlineLevel="0" collapsed="false">
      <c r="A13" s="104" t="s">
        <v>4594</v>
      </c>
      <c r="B13" s="0" t="n">
        <f aca="false">COUNTIFS(jv!AT:AT,"*"&amp;A13&amp;"*", jv!X:X,"1981")</f>
        <v>0</v>
      </c>
      <c r="C13" s="0" t="n">
        <f aca="false">COUNTIFS(jv!AT:AT,"*"&amp;A13&amp;"*", jv!X:X,"1982")</f>
        <v>0</v>
      </c>
      <c r="D13" s="0" t="n">
        <f aca="false">COUNTIFS(jv!AT:AT,"*"&amp;A13&amp;"*", jv!X:X,"1983")</f>
        <v>0</v>
      </c>
      <c r="E13" s="0" t="n">
        <f aca="false">COUNTIFS(jv!AT:AT,"*"&amp;A13&amp;"*", jv!X:X,"1984")</f>
        <v>0</v>
      </c>
      <c r="F13" s="0" t="n">
        <f aca="false">COUNTIFS(jv!AT:AT,"*"&amp;A13&amp;"*", jv!X:X,"1985")</f>
        <v>0</v>
      </c>
      <c r="G13" s="0" t="n">
        <f aca="false">COUNTIFS(jv!AT:AT,"*"&amp;A13&amp;"*", jv!X:X,"1986")</f>
        <v>0</v>
      </c>
      <c r="H13" s="0" t="n">
        <f aca="false">COUNTIFS(jv!AT:AT,"*"&amp;A13&amp;"*", jv!X:X,"1987")</f>
        <v>0</v>
      </c>
      <c r="I13" s="0" t="n">
        <f aca="false">COUNTIFS(jv!AT:AT,"*"&amp;A13&amp;"*", jv!X:X,"1988")</f>
        <v>0</v>
      </c>
      <c r="J13" s="0" t="n">
        <f aca="false">COUNTIFS(jv!AT:AT,"*"&amp;A13&amp;"*", jv!X:X,"1989")</f>
        <v>0</v>
      </c>
      <c r="K13" s="0" t="n">
        <f aca="false">COUNTIFS(jv!AT:AT,"*"&amp;A13&amp;"*", jv!X:X,"1990")</f>
        <v>0</v>
      </c>
      <c r="L13" s="0" t="n">
        <f aca="false">COUNTIFS(jv!AT:AT,"*"&amp;A13&amp;"*", jv!X:X,"1991")</f>
        <v>0</v>
      </c>
      <c r="M13" s="0" t="n">
        <f aca="false">COUNTIFS(jv!AT:AT,"*"&amp;A13&amp;"*", jv!X:X,"1992")</f>
        <v>0</v>
      </c>
      <c r="N13" s="0" t="n">
        <f aca="false">COUNTIFS(jv!AT:AT,"*"&amp;A13&amp;"*", jv!X:X,"1993")</f>
        <v>0</v>
      </c>
      <c r="O13" s="0" t="n">
        <f aca="false">COUNTIFS(jv!AT:AT,"*"&amp;A13&amp;"*", jv!X:X,"1994")</f>
        <v>0</v>
      </c>
      <c r="P13" s="0" t="n">
        <f aca="false">COUNTIFS(jv!AT:AT,"*"&amp;A13&amp;"*", jv!X:X,"1995")</f>
        <v>0</v>
      </c>
      <c r="Q13" s="0" t="n">
        <f aca="false">COUNTIFS(jv!AT:AT,"*"&amp;A13&amp;"*", jv!X:X,"1996")</f>
        <v>0</v>
      </c>
      <c r="R13" s="0" t="n">
        <f aca="false">COUNTIFS(jv!AT:AT,"*"&amp;A13&amp;"*", jv!X:X,"1997")</f>
        <v>0</v>
      </c>
      <c r="S13" s="0" t="n">
        <f aca="false">COUNTIFS(jv!AT:AT,"*"&amp;A13&amp;"*", jv!X:X,"1998")</f>
        <v>0</v>
      </c>
      <c r="T13" s="0" t="n">
        <f aca="false">COUNTIFS(jv!AT:AT,"*"&amp;A13&amp;"*", jv!X:X,"1999")</f>
        <v>0</v>
      </c>
      <c r="U13" s="0" t="n">
        <f aca="false">COUNTIFS(jv!AT:AT,"*"&amp;A13&amp;"*", jv!X:X,"2000")</f>
        <v>0</v>
      </c>
      <c r="V13" s="0" t="n">
        <f aca="false">COUNTIFS(jv!AT:AT,"*"&amp;A13&amp;"*", jv!X:X,"2001")</f>
        <v>1</v>
      </c>
      <c r="W13" s="0" t="n">
        <f aca="false">COUNTIFS(jv!AT:AT,"*"&amp;A13&amp;"*", jv!X:X,"2002")</f>
        <v>0</v>
      </c>
      <c r="X13" s="0" t="n">
        <f aca="false">COUNTIFS(jv!AT:AT,"*"&amp;A13&amp;"*", jv!X:X,"2003")</f>
        <v>1</v>
      </c>
      <c r="Y13" s="0" t="n">
        <f aca="false">COUNTIFS(jv!AT:AT,"*"&amp;A13&amp;"*", jv!X:X,"2004")</f>
        <v>2</v>
      </c>
      <c r="Z13" s="0" t="n">
        <f aca="false">COUNTIFS(jv!AT:AT,"*"&amp;A13&amp;"*", jv!X:X,"2005")</f>
        <v>1</v>
      </c>
      <c r="AA13" s="0" t="n">
        <f aca="false">COUNTIFS(jv!AT:AT,"*"&amp;A13&amp;"*", jv!X:X,"2006")</f>
        <v>2</v>
      </c>
      <c r="AB13" s="0" t="n">
        <f aca="false">COUNTIFS(jv!AT:AT,"*"&amp;A13&amp;"*", jv!X:X,"2007")</f>
        <v>2</v>
      </c>
      <c r="AC13" s="0" t="n">
        <f aca="false">COUNTIFS(jv!AT:AT,"*"&amp;A13&amp;"*", jv!X:X,"2008")</f>
        <v>1</v>
      </c>
      <c r="AD13" s="0" t="n">
        <f aca="false">COUNTIFS(jv!AT:AT,"*"&amp;A13&amp;"*", jv!X:X,"2009")</f>
        <v>0</v>
      </c>
      <c r="AE13" s="0" t="n">
        <f aca="false">COUNTIFS(jv!AT:AT,"*"&amp;A13&amp;"*", jv!X:X,"2010")</f>
        <v>2</v>
      </c>
      <c r="AF13" s="0" t="n">
        <f aca="false">COUNTIFS(jv!AT:AT,"*"&amp;A13&amp;"*", jv!X:X,"2011")</f>
        <v>1</v>
      </c>
      <c r="AG13" s="0" t="n">
        <f aca="false">COUNTIFS(jv!AT:AT,"*"&amp;A13&amp;"*", jv!X:X,"2012")</f>
        <v>2</v>
      </c>
      <c r="AH13" s="0" t="n">
        <f aca="false">COUNTIFS(jv!AT:AT,"*"&amp;A13&amp;"*", jv!X:X,"2013")</f>
        <v>4</v>
      </c>
      <c r="AI13" s="0" t="n">
        <f aca="false">COUNTIFS(jv!AT:AT,"*"&amp;A13&amp;"*", jv!X:X,"2014")</f>
        <v>3</v>
      </c>
      <c r="AJ13" s="0" t="n">
        <f aca="false">COUNTIFS(jv!AT:AT,"*"&amp;A13&amp;"*", jv!X:X,"2015")</f>
        <v>0</v>
      </c>
      <c r="AK13" s="0" t="n">
        <f aca="false">COUNTIFS(jv!AT:AT,"*"&amp;A13&amp;"*", jv!X:X,"2016")</f>
        <v>2</v>
      </c>
      <c r="AL13" s="0" t="n">
        <f aca="false">COUNTIFS(jv!AT:AT,"*"&amp;A13&amp;"*", jv!X:X,"2017")</f>
        <v>2</v>
      </c>
      <c r="AM13" s="0" t="n">
        <f aca="false">COUNTIFS(jv!AT:AT,"*"&amp;A13&amp;"*", jv!X:X,"2018")</f>
        <v>5</v>
      </c>
      <c r="AN13" s="0" t="n">
        <f aca="false">COUNTIFS(jv!AT:AT,"*"&amp;A13&amp;"*", jv!X:X,"2019")</f>
        <v>1</v>
      </c>
      <c r="AO13" s="0" t="n">
        <f aca="false">COUNTIFS(jv!AT:AT,"*"&amp;A13&amp;"*", jv!X:X,"2020")</f>
        <v>1</v>
      </c>
      <c r="AP13" s="0" t="n">
        <f aca="false">COUNTIFS(jv!AT:AT,"*"&amp;A13&amp;"*", jv!X:X,"2021")</f>
        <v>3</v>
      </c>
      <c r="AQ13" s="0" t="n">
        <f aca="false">COUNTIFS(jv!AT:AT,"*"&amp;A13&amp;"*", jv!X:X,"2022")</f>
        <v>0</v>
      </c>
      <c r="AR13" s="0" t="n">
        <v>0</v>
      </c>
      <c r="AS13" s="104" t="n">
        <f aca="false">COUNTIFS(jv!AT:AT,"*"&amp;A13&amp;"*")</f>
        <v>36</v>
      </c>
    </row>
    <row r="14" customFormat="false" ht="13.8" hidden="false" customHeight="false" outlineLevel="0" collapsed="false">
      <c r="A14" s="0" t="s">
        <v>22217</v>
      </c>
      <c r="B14" s="0" t="n">
        <f aca="false">COUNTIFS(jv!AT:AT,"*"&amp;A14&amp;"*", jv!X:X,"1981")</f>
        <v>0</v>
      </c>
      <c r="C14" s="0" t="n">
        <f aca="false">COUNTIFS(jv!AT:AT,"*"&amp;A14&amp;"*", jv!X:X,"1982")</f>
        <v>0</v>
      </c>
      <c r="D14" s="0" t="n">
        <f aca="false">COUNTIFS(jv!AT:AT,"*"&amp;A14&amp;"*", jv!X:X,"1983")</f>
        <v>0</v>
      </c>
      <c r="E14" s="0" t="n">
        <f aca="false">COUNTIFS(jv!AT:AT,"*"&amp;A14&amp;"*", jv!X:X,"1984")</f>
        <v>0</v>
      </c>
      <c r="F14" s="0" t="n">
        <f aca="false">COUNTIFS(jv!AT:AT,"*"&amp;A14&amp;"*", jv!X:X,"1985")</f>
        <v>1</v>
      </c>
      <c r="G14" s="0" t="n">
        <f aca="false">COUNTIFS(jv!AT:AT,"*"&amp;A14&amp;"*", jv!X:X,"1986")</f>
        <v>0</v>
      </c>
      <c r="H14" s="0" t="n">
        <f aca="false">COUNTIFS(jv!AT:AT,"*"&amp;A14&amp;"*", jv!X:X,"1987")</f>
        <v>1</v>
      </c>
      <c r="I14" s="0" t="n">
        <f aca="false">COUNTIFS(jv!AT:AT,"*"&amp;A14&amp;"*", jv!X:X,"1988")</f>
        <v>0</v>
      </c>
      <c r="J14" s="0" t="n">
        <f aca="false">COUNTIFS(jv!AT:AT,"*"&amp;A14&amp;"*", jv!X:X,"1989")</f>
        <v>1</v>
      </c>
      <c r="K14" s="0" t="n">
        <f aca="false">COUNTIFS(jv!AT:AT,"*"&amp;A14&amp;"*", jv!X:X,"1990")</f>
        <v>4</v>
      </c>
      <c r="L14" s="0" t="n">
        <f aca="false">COUNTIFS(jv!AT:AT,"*"&amp;A14&amp;"*", jv!X:X,"1991")</f>
        <v>1</v>
      </c>
      <c r="M14" s="0" t="n">
        <f aca="false">COUNTIFS(jv!AT:AT,"*"&amp;A14&amp;"*", jv!X:X,"1992")</f>
        <v>1</v>
      </c>
      <c r="N14" s="0" t="n">
        <f aca="false">COUNTIFS(jv!AT:AT,"*"&amp;A14&amp;"*", jv!X:X,"1993")</f>
        <v>2</v>
      </c>
      <c r="O14" s="0" t="n">
        <f aca="false">COUNTIFS(jv!AT:AT,"*"&amp;A14&amp;"*", jv!X:X,"1994")</f>
        <v>1</v>
      </c>
      <c r="P14" s="0" t="n">
        <f aca="false">COUNTIFS(jv!AT:AT,"*"&amp;A14&amp;"*", jv!X:X,"1995")</f>
        <v>1</v>
      </c>
      <c r="Q14" s="0" t="n">
        <f aca="false">COUNTIFS(jv!AT:AT,"*"&amp;A14&amp;"*", jv!X:X,"1996")</f>
        <v>0</v>
      </c>
      <c r="R14" s="0" t="n">
        <f aca="false">COUNTIFS(jv!AT:AT,"*"&amp;A14&amp;"*", jv!X:X,"1997")</f>
        <v>0</v>
      </c>
      <c r="S14" s="0" t="n">
        <f aca="false">COUNTIFS(jv!AT:AT,"*"&amp;A14&amp;"*", jv!X:X,"1998")</f>
        <v>2</v>
      </c>
      <c r="T14" s="0" t="n">
        <f aca="false">COUNTIFS(jv!AT:AT,"*"&amp;A14&amp;"*", jv!X:X,"1999")</f>
        <v>0</v>
      </c>
      <c r="U14" s="0" t="n">
        <f aca="false">COUNTIFS(jv!AT:AT,"*"&amp;A14&amp;"*", jv!X:X,"2000")</f>
        <v>2</v>
      </c>
      <c r="V14" s="0" t="n">
        <f aca="false">COUNTIFS(jv!AT:AT,"*"&amp;A14&amp;"*", jv!X:X,"2001")</f>
        <v>0</v>
      </c>
      <c r="W14" s="0" t="n">
        <f aca="false">COUNTIFS(jv!AT:AT,"*"&amp;A14&amp;"*", jv!X:X,"2002")</f>
        <v>0</v>
      </c>
      <c r="X14" s="0" t="n">
        <f aca="false">COUNTIFS(jv!AT:AT,"*"&amp;A14&amp;"*", jv!X:X,"2003")</f>
        <v>2</v>
      </c>
      <c r="Y14" s="0" t="n">
        <f aca="false">COUNTIFS(jv!AT:AT,"*"&amp;A14&amp;"*", jv!X:X,"2004")</f>
        <v>2</v>
      </c>
      <c r="Z14" s="0" t="n">
        <f aca="false">COUNTIFS(jv!AT:AT,"*"&amp;A14&amp;"*", jv!X:X,"2005")</f>
        <v>2</v>
      </c>
      <c r="AA14" s="0" t="n">
        <f aca="false">COUNTIFS(jv!AT:AT,"*"&amp;A14&amp;"*", jv!X:X,"2006")</f>
        <v>2</v>
      </c>
      <c r="AB14" s="0" t="n">
        <f aca="false">COUNTIFS(jv!AT:AT,"*"&amp;A14&amp;"*", jv!X:X,"2007")</f>
        <v>0</v>
      </c>
      <c r="AC14" s="0" t="n">
        <f aca="false">COUNTIFS(jv!AT:AT,"*"&amp;A14&amp;"*", jv!X:X,"2008")</f>
        <v>5</v>
      </c>
      <c r="AD14" s="0" t="n">
        <f aca="false">COUNTIFS(jv!AT:AT,"*"&amp;A14&amp;"*", jv!X:X,"2009")</f>
        <v>3</v>
      </c>
      <c r="AE14" s="0" t="n">
        <f aca="false">COUNTIFS(jv!AT:AT,"*"&amp;A14&amp;"*", jv!X:X,"2010")</f>
        <v>1</v>
      </c>
      <c r="AF14" s="0" t="n">
        <f aca="false">COUNTIFS(jv!AT:AT,"*"&amp;A14&amp;"*", jv!X:X,"2011")</f>
        <v>0</v>
      </c>
      <c r="AG14" s="0" t="n">
        <f aca="false">COUNTIFS(jv!AT:AT,"*"&amp;A14&amp;"*", jv!X:X,"2012")</f>
        <v>2</v>
      </c>
      <c r="AH14" s="0" t="n">
        <f aca="false">COUNTIFS(jv!AT:AT,"*"&amp;A14&amp;"*", jv!X:X,"2013")</f>
        <v>4</v>
      </c>
      <c r="AI14" s="0" t="n">
        <f aca="false">COUNTIFS(jv!AT:AT,"*"&amp;A14&amp;"*", jv!X:X,"2014")</f>
        <v>6</v>
      </c>
      <c r="AJ14" s="0" t="n">
        <f aca="false">COUNTIFS(jv!AT:AT,"*"&amp;A14&amp;"*", jv!X:X,"2015")</f>
        <v>0</v>
      </c>
      <c r="AK14" s="0" t="n">
        <f aca="false">COUNTIFS(jv!AT:AT,"*"&amp;A14&amp;"*", jv!X:X,"2016")</f>
        <v>6</v>
      </c>
      <c r="AL14" s="0" t="n">
        <f aca="false">COUNTIFS(jv!AT:AT,"*"&amp;A14&amp;"*", jv!X:X,"2017")</f>
        <v>5</v>
      </c>
      <c r="AM14" s="0" t="n">
        <f aca="false">COUNTIFS(jv!AT:AT,"*"&amp;A14&amp;"*", jv!X:X,"2018")</f>
        <v>1</v>
      </c>
      <c r="AN14" s="0" t="n">
        <f aca="false">COUNTIFS(jv!AT:AT,"*"&amp;A14&amp;"*", jv!X:X,"2019")</f>
        <v>6</v>
      </c>
      <c r="AO14" s="0" t="n">
        <f aca="false">COUNTIFS(jv!AT:AT,"*"&amp;A14&amp;"*", jv!X:X,"2020")</f>
        <v>3</v>
      </c>
      <c r="AP14" s="0" t="n">
        <f aca="false">COUNTIFS(jv!AT:AT,"*"&amp;A14&amp;"*", jv!X:X,"2021")</f>
        <v>2</v>
      </c>
      <c r="AQ14" s="0" t="n">
        <f aca="false">COUNTIFS(jv!AT:AT,"*"&amp;A14&amp;"*", jv!X:X,"2022")</f>
        <v>0</v>
      </c>
      <c r="AR14" s="0" t="n">
        <v>0</v>
      </c>
      <c r="AS14" s="104" t="n">
        <f aca="false">COUNTIFS(jv!AT:AT,"*"&amp;A14&amp;"*")</f>
        <v>69</v>
      </c>
    </row>
    <row r="15" customFormat="false" ht="13.8" hidden="false" customHeight="false" outlineLevel="0" collapsed="false">
      <c r="A15" s="0" t="s">
        <v>226</v>
      </c>
      <c r="B15" s="0" t="n">
        <f aca="false">COUNTIFS(jv!AT:AT,"*"&amp;A15&amp;"*", jv!X:X,"1981")</f>
        <v>0</v>
      </c>
      <c r="C15" s="0" t="n">
        <f aca="false">COUNTIFS(jv!AT:AT,"*"&amp;A15&amp;"*", jv!X:X,"1982")</f>
        <v>0</v>
      </c>
      <c r="D15" s="0" t="n">
        <f aca="false">COUNTIFS(jv!AT:AT,"*"&amp;A15&amp;"*", jv!X:X,"1983")</f>
        <v>0</v>
      </c>
      <c r="E15" s="0" t="n">
        <f aca="false">COUNTIFS(jv!AT:AT,"*"&amp;A15&amp;"*", jv!X:X,"1984")</f>
        <v>0</v>
      </c>
      <c r="F15" s="0" t="n">
        <f aca="false">COUNTIFS(jv!AT:AT,"*"&amp;A15&amp;"*", jv!X:X,"1985")</f>
        <v>0</v>
      </c>
      <c r="G15" s="0" t="n">
        <f aca="false">COUNTIFS(jv!AT:AT,"*"&amp;A15&amp;"*", jv!X:X,"1986")</f>
        <v>1</v>
      </c>
      <c r="H15" s="0" t="n">
        <f aca="false">COUNTIFS(jv!AT:AT,"*"&amp;A15&amp;"*", jv!X:X,"1987")</f>
        <v>0</v>
      </c>
      <c r="I15" s="0" t="n">
        <f aca="false">COUNTIFS(jv!AT:AT,"*"&amp;A15&amp;"*", jv!X:X,"1988")</f>
        <v>1</v>
      </c>
      <c r="J15" s="0" t="n">
        <f aca="false">COUNTIFS(jv!AT:AT,"*"&amp;A15&amp;"*", jv!X:X,"1989")</f>
        <v>2</v>
      </c>
      <c r="K15" s="0" t="n">
        <f aca="false">COUNTIFS(jv!AT:AT,"*"&amp;A15&amp;"*", jv!X:X,"1990")</f>
        <v>4</v>
      </c>
      <c r="L15" s="0" t="n">
        <f aca="false">COUNTIFS(jv!AT:AT,"*"&amp;A15&amp;"*", jv!X:X,"1991")</f>
        <v>3</v>
      </c>
      <c r="M15" s="0" t="n">
        <f aca="false">COUNTIFS(jv!AT:AT,"*"&amp;A15&amp;"*", jv!X:X,"1992")</f>
        <v>3</v>
      </c>
      <c r="N15" s="0" t="n">
        <f aca="false">COUNTIFS(jv!AT:AT,"*"&amp;A15&amp;"*", jv!X:X,"1993")</f>
        <v>3</v>
      </c>
      <c r="O15" s="0" t="n">
        <f aca="false">COUNTIFS(jv!AT:AT,"*"&amp;A15&amp;"*", jv!X:X,"1994")</f>
        <v>8</v>
      </c>
      <c r="P15" s="0" t="n">
        <f aca="false">COUNTIFS(jv!AT:AT,"*"&amp;A15&amp;"*", jv!X:X,"1995")</f>
        <v>2</v>
      </c>
      <c r="Q15" s="0" t="n">
        <f aca="false">COUNTIFS(jv!AT:AT,"*"&amp;A15&amp;"*", jv!X:X,"1996")</f>
        <v>0</v>
      </c>
      <c r="R15" s="0" t="n">
        <f aca="false">COUNTIFS(jv!AT:AT,"*"&amp;A15&amp;"*", jv!X:X,"1997")</f>
        <v>1</v>
      </c>
      <c r="S15" s="0" t="n">
        <f aca="false">COUNTIFS(jv!AT:AT,"*"&amp;A15&amp;"*", jv!X:X,"1998")</f>
        <v>4</v>
      </c>
      <c r="T15" s="0" t="n">
        <f aca="false">COUNTIFS(jv!AT:AT,"*"&amp;A15&amp;"*", jv!X:X,"1999")</f>
        <v>1</v>
      </c>
      <c r="U15" s="0" t="n">
        <f aca="false">COUNTIFS(jv!AT:AT,"*"&amp;A15&amp;"*", jv!X:X,"2000")</f>
        <v>1</v>
      </c>
      <c r="V15" s="0" t="n">
        <f aca="false">COUNTIFS(jv!AT:AT,"*"&amp;A15&amp;"*", jv!X:X,"2001")</f>
        <v>5</v>
      </c>
      <c r="W15" s="0" t="n">
        <f aca="false">COUNTIFS(jv!AT:AT,"*"&amp;A15&amp;"*", jv!X:X,"2002")</f>
        <v>4</v>
      </c>
      <c r="X15" s="0" t="n">
        <f aca="false">COUNTIFS(jv!AT:AT,"*"&amp;A15&amp;"*", jv!X:X,"2003")</f>
        <v>4</v>
      </c>
      <c r="Y15" s="0" t="n">
        <f aca="false">COUNTIFS(jv!AT:AT,"*"&amp;A15&amp;"*", jv!X:X,"2004")</f>
        <v>9</v>
      </c>
      <c r="Z15" s="0" t="n">
        <f aca="false">COUNTIFS(jv!AT:AT,"*"&amp;A15&amp;"*", jv!X:X,"2005")</f>
        <v>1</v>
      </c>
      <c r="AA15" s="0" t="n">
        <f aca="false">COUNTIFS(jv!AT:AT,"*"&amp;A15&amp;"*", jv!X:X,"2006")</f>
        <v>2</v>
      </c>
      <c r="AB15" s="0" t="n">
        <f aca="false">COUNTIFS(jv!AT:AT,"*"&amp;A15&amp;"*", jv!X:X,"2007")</f>
        <v>7</v>
      </c>
      <c r="AC15" s="0" t="n">
        <f aca="false">COUNTIFS(jv!AT:AT,"*"&amp;A15&amp;"*", jv!X:X,"2008")</f>
        <v>10</v>
      </c>
      <c r="AD15" s="0" t="n">
        <f aca="false">COUNTIFS(jv!AT:AT,"*"&amp;A15&amp;"*", jv!X:X,"2009")</f>
        <v>5</v>
      </c>
      <c r="AE15" s="0" t="n">
        <f aca="false">COUNTIFS(jv!AT:AT,"*"&amp;A15&amp;"*", jv!X:X,"2010")</f>
        <v>3</v>
      </c>
      <c r="AF15" s="0" t="n">
        <f aca="false">COUNTIFS(jv!AT:AT,"*"&amp;A15&amp;"*", jv!X:X,"2011")</f>
        <v>5</v>
      </c>
      <c r="AG15" s="0" t="n">
        <f aca="false">COUNTIFS(jv!AT:AT,"*"&amp;A15&amp;"*", jv!X:X,"2012")</f>
        <v>8</v>
      </c>
      <c r="AH15" s="0" t="n">
        <f aca="false">COUNTIFS(jv!AT:AT,"*"&amp;A15&amp;"*", jv!X:X,"2013")</f>
        <v>11</v>
      </c>
      <c r="AI15" s="0" t="n">
        <f aca="false">COUNTIFS(jv!AT:AT,"*"&amp;A15&amp;"*", jv!X:X,"2014")</f>
        <v>8</v>
      </c>
      <c r="AJ15" s="0" t="n">
        <f aca="false">COUNTIFS(jv!AT:AT,"*"&amp;A15&amp;"*", jv!X:X,"2015")</f>
        <v>4</v>
      </c>
      <c r="AK15" s="0" t="n">
        <f aca="false">COUNTIFS(jv!AT:AT,"*"&amp;A15&amp;"*", jv!X:X,"2016")</f>
        <v>3</v>
      </c>
      <c r="AL15" s="0" t="n">
        <f aca="false">COUNTIFS(jv!AT:AT,"*"&amp;A15&amp;"*", jv!X:X,"2017")</f>
        <v>9</v>
      </c>
      <c r="AM15" s="0" t="n">
        <f aca="false">COUNTIFS(jv!AT:AT,"*"&amp;A15&amp;"*", jv!X:X,"2018")</f>
        <v>11</v>
      </c>
      <c r="AN15" s="0" t="n">
        <f aca="false">COUNTIFS(jv!AT:AT,"*"&amp;A15&amp;"*", jv!X:X,"2019")</f>
        <v>13</v>
      </c>
      <c r="AO15" s="0" t="n">
        <f aca="false">COUNTIFS(jv!AT:AT,"*"&amp;A15&amp;"*", jv!X:X,"2020")</f>
        <v>11</v>
      </c>
      <c r="AP15" s="0" t="n">
        <f aca="false">COUNTIFS(jv!AT:AT,"*"&amp;A15&amp;"*", jv!X:X,"2021")</f>
        <v>12</v>
      </c>
      <c r="AQ15" s="0" t="n">
        <f aca="false">COUNTIFS(jv!AT:AT,"*"&amp;A15&amp;"*", jv!X:X,"2022")</f>
        <v>4</v>
      </c>
      <c r="AR15" s="0" t="n">
        <v>0</v>
      </c>
      <c r="AS15" s="104" t="n">
        <f aca="false">COUNTIFS(jv!AT:AT,"*"&amp;A15&amp;"*")</f>
        <v>183</v>
      </c>
    </row>
    <row r="16" customFormat="false" ht="13.8" hidden="false" customHeight="false" outlineLevel="0" collapsed="false">
      <c r="A16" s="0" t="s">
        <v>3426</v>
      </c>
      <c r="B16" s="0" t="n">
        <f aca="false">COUNTIFS(jv!AT:AT,"*"&amp;A16&amp;"*", jv!X:X,"1981")</f>
        <v>0</v>
      </c>
      <c r="C16" s="0" t="n">
        <f aca="false">COUNTIFS(jv!AT:AT,"*"&amp;A16&amp;"*", jv!X:X,"1982")</f>
        <v>0</v>
      </c>
      <c r="D16" s="0" t="n">
        <f aca="false">COUNTIFS(jv!AT:AT,"*"&amp;A16&amp;"*", jv!X:X,"1983")</f>
        <v>0</v>
      </c>
      <c r="E16" s="0" t="n">
        <f aca="false">COUNTIFS(jv!AT:AT,"*"&amp;A16&amp;"*", jv!X:X,"1984")</f>
        <v>0</v>
      </c>
      <c r="F16" s="0" t="n">
        <f aca="false">COUNTIFS(jv!AT:AT,"*"&amp;A16&amp;"*", jv!X:X,"1985")</f>
        <v>0</v>
      </c>
      <c r="G16" s="0" t="n">
        <f aca="false">COUNTIFS(jv!AT:AT,"*"&amp;A16&amp;"*", jv!X:X,"1986")</f>
        <v>0</v>
      </c>
      <c r="H16" s="0" t="n">
        <f aca="false">COUNTIFS(jv!AT:AT,"*"&amp;A16&amp;"*", jv!X:X,"1987")</f>
        <v>0</v>
      </c>
      <c r="I16" s="0" t="n">
        <f aca="false">COUNTIFS(jv!AT:AT,"*"&amp;A16&amp;"*", jv!X:X,"1988")</f>
        <v>0</v>
      </c>
      <c r="J16" s="0" t="n">
        <f aca="false">COUNTIFS(jv!AT:AT,"*"&amp;A16&amp;"*", jv!X:X,"1989")</f>
        <v>0</v>
      </c>
      <c r="K16" s="0" t="n">
        <f aca="false">COUNTIFS(jv!AT:AT,"*"&amp;A16&amp;"*", jv!X:X,"1990")</f>
        <v>0</v>
      </c>
      <c r="L16" s="0" t="n">
        <f aca="false">COUNTIFS(jv!AT:AT,"*"&amp;A16&amp;"*", jv!X:X,"1991")</f>
        <v>0</v>
      </c>
      <c r="M16" s="0" t="n">
        <f aca="false">COUNTIFS(jv!AT:AT,"*"&amp;A16&amp;"*", jv!X:X,"1992")</f>
        <v>1</v>
      </c>
      <c r="N16" s="0" t="n">
        <f aca="false">COUNTIFS(jv!AT:AT,"*"&amp;A16&amp;"*", jv!X:X,"1993")</f>
        <v>0</v>
      </c>
      <c r="O16" s="0" t="n">
        <f aca="false">COUNTIFS(jv!AT:AT,"*"&amp;A16&amp;"*", jv!X:X,"1994")</f>
        <v>0</v>
      </c>
      <c r="P16" s="0" t="n">
        <f aca="false">COUNTIFS(jv!AT:AT,"*"&amp;A16&amp;"*", jv!X:X,"1995")</f>
        <v>0</v>
      </c>
      <c r="Q16" s="0" t="n">
        <f aca="false">COUNTIFS(jv!AT:AT,"*"&amp;A16&amp;"*", jv!X:X,"1996")</f>
        <v>0</v>
      </c>
      <c r="R16" s="0" t="n">
        <f aca="false">COUNTIFS(jv!AT:AT,"*"&amp;A16&amp;"*", jv!X:X,"1997")</f>
        <v>0</v>
      </c>
      <c r="S16" s="0" t="n">
        <f aca="false">COUNTIFS(jv!AT:AT,"*"&amp;A16&amp;"*", jv!X:X,"1998")</f>
        <v>2</v>
      </c>
      <c r="T16" s="0" t="n">
        <f aca="false">COUNTIFS(jv!AT:AT,"*"&amp;A16&amp;"*", jv!X:X,"1999")</f>
        <v>0</v>
      </c>
      <c r="U16" s="0" t="n">
        <f aca="false">COUNTIFS(jv!AT:AT,"*"&amp;A16&amp;"*", jv!X:X,"2000")</f>
        <v>0</v>
      </c>
      <c r="V16" s="0" t="n">
        <f aca="false">COUNTIFS(jv!AT:AT,"*"&amp;A16&amp;"*", jv!X:X,"2001")</f>
        <v>1</v>
      </c>
      <c r="W16" s="0" t="n">
        <f aca="false">COUNTIFS(jv!AT:AT,"*"&amp;A16&amp;"*", jv!X:X,"2002")</f>
        <v>0</v>
      </c>
      <c r="X16" s="0" t="n">
        <f aca="false">COUNTIFS(jv!AT:AT,"*"&amp;A16&amp;"*", jv!X:X,"2003")</f>
        <v>1</v>
      </c>
      <c r="Y16" s="0" t="n">
        <f aca="false">COUNTIFS(jv!AT:AT,"*"&amp;A16&amp;"*", jv!X:X,"2004")</f>
        <v>0</v>
      </c>
      <c r="Z16" s="0" t="n">
        <f aca="false">COUNTIFS(jv!AT:AT,"*"&amp;A16&amp;"*", jv!X:X,"2005")</f>
        <v>0</v>
      </c>
      <c r="AA16" s="0" t="n">
        <f aca="false">COUNTIFS(jv!AT:AT,"*"&amp;A16&amp;"*", jv!X:X,"2006")</f>
        <v>0</v>
      </c>
      <c r="AB16" s="0" t="n">
        <f aca="false">COUNTIFS(jv!AT:AT,"*"&amp;A16&amp;"*", jv!X:X,"2007")</f>
        <v>1</v>
      </c>
      <c r="AC16" s="0" t="n">
        <f aca="false">COUNTIFS(jv!AT:AT,"*"&amp;A16&amp;"*", jv!X:X,"2008")</f>
        <v>1</v>
      </c>
      <c r="AD16" s="0" t="n">
        <f aca="false">COUNTIFS(jv!AT:AT,"*"&amp;A16&amp;"*", jv!X:X,"2009")</f>
        <v>3</v>
      </c>
      <c r="AE16" s="0" t="n">
        <f aca="false">COUNTIFS(jv!AT:AT,"*"&amp;A16&amp;"*", jv!X:X,"2010")</f>
        <v>2</v>
      </c>
      <c r="AF16" s="0" t="n">
        <f aca="false">COUNTIFS(jv!AT:AT,"*"&amp;A16&amp;"*", jv!X:X,"2011")</f>
        <v>1</v>
      </c>
      <c r="AG16" s="0" t="n">
        <f aca="false">COUNTIFS(jv!AT:AT,"*"&amp;A16&amp;"*", jv!X:X,"2012")</f>
        <v>3</v>
      </c>
      <c r="AH16" s="0" t="n">
        <f aca="false">COUNTIFS(jv!AT:AT,"*"&amp;A16&amp;"*", jv!X:X,"2013")</f>
        <v>1</v>
      </c>
      <c r="AI16" s="0" t="n">
        <f aca="false">COUNTIFS(jv!AT:AT,"*"&amp;A16&amp;"*", jv!X:X,"2014")</f>
        <v>1</v>
      </c>
      <c r="AJ16" s="0" t="n">
        <f aca="false">COUNTIFS(jv!AT:AT,"*"&amp;A16&amp;"*", jv!X:X,"2015")</f>
        <v>0</v>
      </c>
      <c r="AK16" s="0" t="n">
        <f aca="false">COUNTIFS(jv!AT:AT,"*"&amp;A16&amp;"*", jv!X:X,"2016")</f>
        <v>0</v>
      </c>
      <c r="AL16" s="0" t="n">
        <f aca="false">COUNTIFS(jv!AT:AT,"*"&amp;A16&amp;"*", jv!X:X,"2017")</f>
        <v>0</v>
      </c>
      <c r="AM16" s="0" t="n">
        <f aca="false">COUNTIFS(jv!AT:AT,"*"&amp;A16&amp;"*", jv!X:X,"2018")</f>
        <v>0</v>
      </c>
      <c r="AN16" s="0" t="n">
        <f aca="false">COUNTIFS(jv!AT:AT,"*"&amp;A16&amp;"*", jv!X:X,"2019")</f>
        <v>2</v>
      </c>
      <c r="AO16" s="0" t="n">
        <f aca="false">COUNTIFS(jv!AT:AT,"*"&amp;A16&amp;"*", jv!X:X,"2020")</f>
        <v>0</v>
      </c>
      <c r="AP16" s="0" t="n">
        <f aca="false">COUNTIFS(jv!AT:AT,"*"&amp;A16&amp;"*", jv!X:X,"2021")</f>
        <v>0</v>
      </c>
      <c r="AQ16" s="0" t="n">
        <f aca="false">COUNTIFS(jv!AT:AT,"*"&amp;A16&amp;"*", jv!X:X,"2022")</f>
        <v>0</v>
      </c>
      <c r="AR16" s="0" t="n">
        <v>0</v>
      </c>
      <c r="AS16" s="104" t="n">
        <f aca="false">COUNTIFS(jv!AT:AT,"*"&amp;A16&amp;"*")</f>
        <v>20</v>
      </c>
    </row>
    <row r="17" customFormat="false" ht="13.8" hidden="false" customHeight="false" outlineLevel="0" collapsed="false">
      <c r="A17" s="0" t="s">
        <v>381</v>
      </c>
      <c r="B17" s="0" t="n">
        <f aca="false">COUNTIFS(jv!AT:AT,"*"&amp;A17&amp;"*", jv!X:X,"1981")</f>
        <v>0</v>
      </c>
      <c r="C17" s="0" t="n">
        <f aca="false">COUNTIFS(jv!AT:AT,"*"&amp;A17&amp;"*", jv!X:X,"1982")</f>
        <v>0</v>
      </c>
      <c r="D17" s="0" t="n">
        <f aca="false">COUNTIFS(jv!AT:AT,"*"&amp;A17&amp;"*", jv!X:X,"1983")</f>
        <v>0</v>
      </c>
      <c r="E17" s="0" t="n">
        <f aca="false">COUNTIFS(jv!AT:AT,"*"&amp;A17&amp;"*", jv!X:X,"1984")</f>
        <v>0</v>
      </c>
      <c r="F17" s="0" t="n">
        <f aca="false">COUNTIFS(jv!AT:AT,"*"&amp;A17&amp;"*", jv!X:X,"1985")</f>
        <v>1</v>
      </c>
      <c r="G17" s="0" t="n">
        <f aca="false">COUNTIFS(jv!AT:AT,"*"&amp;A17&amp;"*", jv!X:X,"1986")</f>
        <v>2</v>
      </c>
      <c r="H17" s="0" t="n">
        <f aca="false">COUNTIFS(jv!AT:AT,"*"&amp;A17&amp;"*", jv!X:X,"1987")</f>
        <v>0</v>
      </c>
      <c r="I17" s="0" t="n">
        <f aca="false">COUNTIFS(jv!AT:AT,"*"&amp;A17&amp;"*", jv!X:X,"1988")</f>
        <v>0</v>
      </c>
      <c r="J17" s="0" t="n">
        <f aca="false">COUNTIFS(jv!AT:AT,"*"&amp;A17&amp;"*", jv!X:X,"1989")</f>
        <v>2</v>
      </c>
      <c r="K17" s="0" t="n">
        <f aca="false">COUNTIFS(jv!AT:AT,"*"&amp;A17&amp;"*", jv!X:X,"1990")</f>
        <v>2</v>
      </c>
      <c r="L17" s="0" t="n">
        <f aca="false">COUNTIFS(jv!AT:AT,"*"&amp;A17&amp;"*", jv!X:X,"1991")</f>
        <v>6</v>
      </c>
      <c r="M17" s="0" t="n">
        <f aca="false">COUNTIFS(jv!AT:AT,"*"&amp;A17&amp;"*", jv!X:X,"1992")</f>
        <v>3</v>
      </c>
      <c r="N17" s="0" t="n">
        <f aca="false">COUNTIFS(jv!AT:AT,"*"&amp;A17&amp;"*", jv!X:X,"1993")</f>
        <v>9</v>
      </c>
      <c r="O17" s="0" t="n">
        <f aca="false">COUNTIFS(jv!AT:AT,"*"&amp;A17&amp;"*", jv!X:X,"1994")</f>
        <v>5</v>
      </c>
      <c r="P17" s="0" t="n">
        <f aca="false">COUNTIFS(jv!AT:AT,"*"&amp;A17&amp;"*", jv!X:X,"1995")</f>
        <v>7</v>
      </c>
      <c r="Q17" s="0" t="n">
        <f aca="false">COUNTIFS(jv!AT:AT,"*"&amp;A17&amp;"*", jv!X:X,"1996")</f>
        <v>7</v>
      </c>
      <c r="R17" s="0" t="n">
        <f aca="false">COUNTIFS(jv!AT:AT,"*"&amp;A17&amp;"*", jv!X:X,"1997")</f>
        <v>6</v>
      </c>
      <c r="S17" s="0" t="n">
        <f aca="false">COUNTIFS(jv!AT:AT,"*"&amp;A17&amp;"*", jv!X:X,"1998")</f>
        <v>2</v>
      </c>
      <c r="T17" s="0" t="n">
        <f aca="false">COUNTIFS(jv!AT:AT,"*"&amp;A17&amp;"*", jv!X:X,"1999")</f>
        <v>1</v>
      </c>
      <c r="U17" s="0" t="n">
        <f aca="false">COUNTIFS(jv!AT:AT,"*"&amp;A17&amp;"*", jv!X:X,"2000")</f>
        <v>3</v>
      </c>
      <c r="V17" s="0" t="n">
        <f aca="false">COUNTIFS(jv!AT:AT,"*"&amp;A17&amp;"*", jv!X:X,"2001")</f>
        <v>4</v>
      </c>
      <c r="W17" s="0" t="n">
        <f aca="false">COUNTIFS(jv!AT:AT,"*"&amp;A17&amp;"*", jv!X:X,"2002")</f>
        <v>5</v>
      </c>
      <c r="X17" s="0" t="n">
        <f aca="false">COUNTIFS(jv!AT:AT,"*"&amp;A17&amp;"*", jv!X:X,"2003")</f>
        <v>4</v>
      </c>
      <c r="Y17" s="0" t="n">
        <f aca="false">COUNTIFS(jv!AT:AT,"*"&amp;A17&amp;"*", jv!X:X,"2004")</f>
        <v>0</v>
      </c>
      <c r="Z17" s="0" t="n">
        <f aca="false">COUNTIFS(jv!AT:AT,"*"&amp;A17&amp;"*", jv!X:X,"2005")</f>
        <v>4</v>
      </c>
      <c r="AA17" s="0" t="n">
        <f aca="false">COUNTIFS(jv!AT:AT,"*"&amp;A17&amp;"*", jv!X:X,"2006")</f>
        <v>6</v>
      </c>
      <c r="AB17" s="0" t="n">
        <f aca="false">COUNTIFS(jv!AT:AT,"*"&amp;A17&amp;"*", jv!X:X,"2007")</f>
        <v>4</v>
      </c>
      <c r="AC17" s="0" t="n">
        <f aca="false">COUNTIFS(jv!AT:AT,"*"&amp;A17&amp;"*", jv!X:X,"2008")</f>
        <v>8</v>
      </c>
      <c r="AD17" s="0" t="n">
        <f aca="false">COUNTIFS(jv!AT:AT,"*"&amp;A17&amp;"*", jv!X:X,"2009")</f>
        <v>12</v>
      </c>
      <c r="AE17" s="0" t="n">
        <f aca="false">COUNTIFS(jv!AT:AT,"*"&amp;A17&amp;"*", jv!X:X,"2010")</f>
        <v>2</v>
      </c>
      <c r="AF17" s="0" t="n">
        <f aca="false">COUNTIFS(jv!AT:AT,"*"&amp;A17&amp;"*", jv!X:X,"2011")</f>
        <v>3</v>
      </c>
      <c r="AG17" s="0" t="n">
        <f aca="false">COUNTIFS(jv!AT:AT,"*"&amp;A17&amp;"*", jv!X:X,"2012")</f>
        <v>4</v>
      </c>
      <c r="AH17" s="0" t="n">
        <f aca="false">COUNTIFS(jv!AT:AT,"*"&amp;A17&amp;"*", jv!X:X,"2013")</f>
        <v>3</v>
      </c>
      <c r="AI17" s="0" t="n">
        <f aca="false">COUNTIFS(jv!AT:AT,"*"&amp;A17&amp;"*", jv!X:X,"2014")</f>
        <v>5</v>
      </c>
      <c r="AJ17" s="0" t="n">
        <f aca="false">COUNTIFS(jv!AT:AT,"*"&amp;A17&amp;"*", jv!X:X,"2015")</f>
        <v>3</v>
      </c>
      <c r="AK17" s="0" t="n">
        <f aca="false">COUNTIFS(jv!AT:AT,"*"&amp;A17&amp;"*", jv!X:X,"2016")</f>
        <v>5</v>
      </c>
      <c r="AL17" s="0" t="n">
        <f aca="false">COUNTIFS(jv!AT:AT,"*"&amp;A17&amp;"*", jv!X:X,"2017")</f>
        <v>11</v>
      </c>
      <c r="AM17" s="0" t="n">
        <f aca="false">COUNTIFS(jv!AT:AT,"*"&amp;A17&amp;"*", jv!X:X,"2018")</f>
        <v>15</v>
      </c>
      <c r="AN17" s="0" t="n">
        <f aca="false">COUNTIFS(jv!AT:AT,"*"&amp;A17&amp;"*", jv!X:X,"2019")</f>
        <v>17</v>
      </c>
      <c r="AO17" s="0" t="n">
        <f aca="false">COUNTIFS(jv!AT:AT,"*"&amp;A17&amp;"*", jv!X:X,"2020")</f>
        <v>19</v>
      </c>
      <c r="AP17" s="0" t="n">
        <f aca="false">COUNTIFS(jv!AT:AT,"*"&amp;A17&amp;"*", jv!X:X,"2021")</f>
        <v>23</v>
      </c>
      <c r="AQ17" s="0" t="n">
        <f aca="false">COUNTIFS(jv!AT:AT,"*"&amp;A17&amp;"*", jv!X:X,"2022")</f>
        <v>6</v>
      </c>
      <c r="AR17" s="0" t="n">
        <v>0</v>
      </c>
      <c r="AS17" s="104" t="n">
        <f aca="false">COUNTIFS(jv!AT:AT,"*"&amp;A17&amp;"*")</f>
        <v>219</v>
      </c>
    </row>
    <row r="18" customFormat="false" ht="13.8" hidden="false" customHeight="false" outlineLevel="0" collapsed="false">
      <c r="A18" s="0" t="s">
        <v>527</v>
      </c>
      <c r="B18" s="0" t="n">
        <f aca="false">COUNTIFS(jv!AT:AT,"*"&amp;A18&amp;"*", jv!X:X,"1981")</f>
        <v>0</v>
      </c>
      <c r="C18" s="0" t="n">
        <f aca="false">COUNTIFS(jv!AT:AT,"*"&amp;A18&amp;"*", jv!X:X,"1982")</f>
        <v>0</v>
      </c>
      <c r="D18" s="0" t="n">
        <f aca="false">COUNTIFS(jv!AT:AT,"*"&amp;A18&amp;"*", jv!X:X,"1983")</f>
        <v>0</v>
      </c>
      <c r="E18" s="0" t="n">
        <f aca="false">COUNTIFS(jv!AT:AT,"*"&amp;A18&amp;"*", jv!X:X,"1984")</f>
        <v>0</v>
      </c>
      <c r="F18" s="0" t="n">
        <f aca="false">COUNTIFS(jv!AT:AT,"*"&amp;A18&amp;"*", jv!X:X,"1985")</f>
        <v>0</v>
      </c>
      <c r="G18" s="0" t="n">
        <f aca="false">COUNTIFS(jv!AT:AT,"*"&amp;A18&amp;"*", jv!X:X,"1986")</f>
        <v>0</v>
      </c>
      <c r="H18" s="0" t="n">
        <f aca="false">COUNTIFS(jv!AT:AT,"*"&amp;A18&amp;"*", jv!X:X,"1987")</f>
        <v>0</v>
      </c>
      <c r="I18" s="0" t="n">
        <f aca="false">COUNTIFS(jv!AT:AT,"*"&amp;A18&amp;"*", jv!X:X,"1988")</f>
        <v>0</v>
      </c>
      <c r="J18" s="0" t="n">
        <f aca="false">COUNTIFS(jv!AT:AT,"*"&amp;A18&amp;"*", jv!X:X,"1989")</f>
        <v>0</v>
      </c>
      <c r="K18" s="0" t="n">
        <f aca="false">COUNTIFS(jv!AT:AT,"*"&amp;A18&amp;"*", jv!X:X,"1990")</f>
        <v>0</v>
      </c>
      <c r="L18" s="0" t="n">
        <f aca="false">COUNTIFS(jv!AT:AT,"*"&amp;A18&amp;"*", jv!X:X,"1991")</f>
        <v>1</v>
      </c>
      <c r="M18" s="0" t="n">
        <f aca="false">COUNTIFS(jv!AT:AT,"*"&amp;A18&amp;"*", jv!X:X,"1992")</f>
        <v>3</v>
      </c>
      <c r="N18" s="0" t="n">
        <f aca="false">COUNTIFS(jv!AT:AT,"*"&amp;A18&amp;"*", jv!X:X,"1993")</f>
        <v>0</v>
      </c>
      <c r="O18" s="0" t="n">
        <f aca="false">COUNTIFS(jv!AT:AT,"*"&amp;A18&amp;"*", jv!X:X,"1994")</f>
        <v>0</v>
      </c>
      <c r="P18" s="0" t="n">
        <f aca="false">COUNTIFS(jv!AT:AT,"*"&amp;A18&amp;"*", jv!X:X,"1995")</f>
        <v>1</v>
      </c>
      <c r="Q18" s="0" t="n">
        <f aca="false">COUNTIFS(jv!AT:AT,"*"&amp;A18&amp;"*", jv!X:X,"1996")</f>
        <v>1</v>
      </c>
      <c r="R18" s="0" t="n">
        <f aca="false">COUNTIFS(jv!AT:AT,"*"&amp;A18&amp;"*", jv!X:X,"1997")</f>
        <v>0</v>
      </c>
      <c r="S18" s="0" t="n">
        <f aca="false">COUNTIFS(jv!AT:AT,"*"&amp;A18&amp;"*", jv!X:X,"1998")</f>
        <v>0</v>
      </c>
      <c r="T18" s="0" t="n">
        <f aca="false">COUNTIFS(jv!AT:AT,"*"&amp;A18&amp;"*", jv!X:X,"1999")</f>
        <v>1</v>
      </c>
      <c r="U18" s="0" t="n">
        <f aca="false">COUNTIFS(jv!AT:AT,"*"&amp;A18&amp;"*", jv!X:X,"2000")</f>
        <v>2</v>
      </c>
      <c r="V18" s="0" t="n">
        <f aca="false">COUNTIFS(jv!AT:AT,"*"&amp;A18&amp;"*", jv!X:X,"2001")</f>
        <v>1</v>
      </c>
      <c r="W18" s="0" t="n">
        <f aca="false">COUNTIFS(jv!AT:AT,"*"&amp;A18&amp;"*", jv!X:X,"2002")</f>
        <v>0</v>
      </c>
      <c r="X18" s="0" t="n">
        <f aca="false">COUNTIFS(jv!AT:AT,"*"&amp;A18&amp;"*", jv!X:X,"2003")</f>
        <v>1</v>
      </c>
      <c r="Y18" s="0" t="n">
        <f aca="false">COUNTIFS(jv!AT:AT,"*"&amp;A18&amp;"*", jv!X:X,"2004")</f>
        <v>0</v>
      </c>
      <c r="Z18" s="0" t="n">
        <f aca="false">COUNTIFS(jv!AT:AT,"*"&amp;A18&amp;"*", jv!X:X,"2005")</f>
        <v>1</v>
      </c>
      <c r="AA18" s="0" t="n">
        <f aca="false">COUNTIFS(jv!AT:AT,"*"&amp;A18&amp;"*", jv!X:X,"2006")</f>
        <v>0</v>
      </c>
      <c r="AB18" s="0" t="n">
        <f aca="false">COUNTIFS(jv!AT:AT,"*"&amp;A18&amp;"*", jv!X:X,"2007")</f>
        <v>1</v>
      </c>
      <c r="AC18" s="0" t="n">
        <f aca="false">COUNTIFS(jv!AT:AT,"*"&amp;A18&amp;"*", jv!X:X,"2008")</f>
        <v>2</v>
      </c>
      <c r="AD18" s="0" t="n">
        <f aca="false">COUNTIFS(jv!AT:AT,"*"&amp;A18&amp;"*", jv!X:X,"2009")</f>
        <v>0</v>
      </c>
      <c r="AE18" s="0" t="n">
        <f aca="false">COUNTIFS(jv!AT:AT,"*"&amp;A18&amp;"*", jv!X:X,"2010")</f>
        <v>1</v>
      </c>
      <c r="AF18" s="0" t="n">
        <f aca="false">COUNTIFS(jv!AT:AT,"*"&amp;A18&amp;"*", jv!X:X,"2011")</f>
        <v>2</v>
      </c>
      <c r="AG18" s="0" t="n">
        <f aca="false">COUNTIFS(jv!AT:AT,"*"&amp;A18&amp;"*", jv!X:X,"2012")</f>
        <v>1</v>
      </c>
      <c r="AH18" s="0" t="n">
        <f aca="false">COUNTIFS(jv!AT:AT,"*"&amp;A18&amp;"*", jv!X:X,"2013")</f>
        <v>4</v>
      </c>
      <c r="AI18" s="0" t="n">
        <f aca="false">COUNTIFS(jv!AT:AT,"*"&amp;A18&amp;"*", jv!X:X,"2014")</f>
        <v>1</v>
      </c>
      <c r="AJ18" s="0" t="n">
        <f aca="false">COUNTIFS(jv!AT:AT,"*"&amp;A18&amp;"*", jv!X:X,"2015")</f>
        <v>1</v>
      </c>
      <c r="AK18" s="0" t="n">
        <f aca="false">COUNTIFS(jv!AT:AT,"*"&amp;A18&amp;"*", jv!X:X,"2016")</f>
        <v>2</v>
      </c>
      <c r="AL18" s="0" t="n">
        <f aca="false">COUNTIFS(jv!AT:AT,"*"&amp;A18&amp;"*", jv!X:X,"2017")</f>
        <v>2</v>
      </c>
      <c r="AM18" s="0" t="n">
        <f aca="false">COUNTIFS(jv!AT:AT,"*"&amp;A18&amp;"*", jv!X:X,"2018")</f>
        <v>4</v>
      </c>
      <c r="AN18" s="0" t="n">
        <f aca="false">COUNTIFS(jv!AT:AT,"*"&amp;A18&amp;"*", jv!X:X,"2019")</f>
        <v>2</v>
      </c>
      <c r="AO18" s="0" t="n">
        <f aca="false">COUNTIFS(jv!AT:AT,"*"&amp;A18&amp;"*", jv!X:X,"2020")</f>
        <v>3</v>
      </c>
      <c r="AP18" s="0" t="n">
        <f aca="false">COUNTIFS(jv!AT:AT,"*"&amp;A18&amp;"*", jv!X:X,"2021")</f>
        <v>1</v>
      </c>
      <c r="AQ18" s="0" t="n">
        <f aca="false">COUNTIFS(jv!AT:AT,"*"&amp;A18&amp;"*", jv!X:X,"2022")</f>
        <v>1</v>
      </c>
      <c r="AR18" s="0" t="n">
        <v>0</v>
      </c>
      <c r="AS18" s="104" t="n">
        <f aca="false">COUNTIFS(jv!AT:AT,"*"&amp;A18&amp;"*")</f>
        <v>40</v>
      </c>
    </row>
    <row r="19" customFormat="false" ht="13.8" hidden="false" customHeight="false" outlineLevel="0" collapsed="false">
      <c r="A19" s="104" t="s">
        <v>683</v>
      </c>
      <c r="B19" s="0" t="n">
        <f aca="false">COUNTIFS(jv!AT:AT,"*"&amp;A19&amp;"*", jv!X:X,"1981")</f>
        <v>0</v>
      </c>
      <c r="C19" s="0" t="n">
        <f aca="false">COUNTIFS(jv!AT:AT,"*"&amp;A19&amp;"*", jv!X:X,"1982")</f>
        <v>0</v>
      </c>
      <c r="D19" s="0" t="n">
        <f aca="false">COUNTIFS(jv!AT:AT,"*"&amp;A19&amp;"*", jv!X:X,"1983")</f>
        <v>0</v>
      </c>
      <c r="E19" s="0" t="n">
        <f aca="false">COUNTIFS(jv!AT:AT,"*"&amp;A19&amp;"*", jv!X:X,"1984")</f>
        <v>0</v>
      </c>
      <c r="F19" s="0" t="n">
        <f aca="false">COUNTIFS(jv!AT:AT,"*"&amp;A19&amp;"*", jv!X:X,"1985")</f>
        <v>0</v>
      </c>
      <c r="G19" s="0" t="n">
        <f aca="false">COUNTIFS(jv!AT:AT,"*"&amp;A19&amp;"*", jv!X:X,"1986")</f>
        <v>0</v>
      </c>
      <c r="H19" s="0" t="n">
        <f aca="false">COUNTIFS(jv!AT:AT,"*"&amp;A19&amp;"*", jv!X:X,"1987")</f>
        <v>0</v>
      </c>
      <c r="I19" s="0" t="n">
        <f aca="false">COUNTIFS(jv!AT:AT,"*"&amp;A19&amp;"*", jv!X:X,"1988")</f>
        <v>0</v>
      </c>
      <c r="J19" s="0" t="n">
        <f aca="false">COUNTIFS(jv!AT:AT,"*"&amp;A19&amp;"*", jv!X:X,"1989")</f>
        <v>0</v>
      </c>
      <c r="K19" s="0" t="n">
        <f aca="false">COUNTIFS(jv!AT:AT,"*"&amp;A19&amp;"*", jv!X:X,"1990")</f>
        <v>0</v>
      </c>
      <c r="L19" s="0" t="n">
        <f aca="false">COUNTIFS(jv!AT:AT,"*"&amp;A19&amp;"*", jv!X:X,"1991")</f>
        <v>0</v>
      </c>
      <c r="M19" s="0" t="n">
        <f aca="false">COUNTIFS(jv!AT:AT,"*"&amp;A19&amp;"*", jv!X:X,"1992")</f>
        <v>0</v>
      </c>
      <c r="N19" s="0" t="n">
        <f aca="false">COUNTIFS(jv!AT:AT,"*"&amp;A19&amp;"*", jv!X:X,"1993")</f>
        <v>1</v>
      </c>
      <c r="O19" s="0" t="n">
        <f aca="false">COUNTIFS(jv!AT:AT,"*"&amp;A19&amp;"*", jv!X:X,"1994")</f>
        <v>0</v>
      </c>
      <c r="P19" s="0" t="n">
        <f aca="false">COUNTIFS(jv!AT:AT,"*"&amp;A19&amp;"*", jv!X:X,"1995")</f>
        <v>0</v>
      </c>
      <c r="Q19" s="0" t="n">
        <f aca="false">COUNTIFS(jv!AT:AT,"*"&amp;A19&amp;"*", jv!X:X,"1996")</f>
        <v>0</v>
      </c>
      <c r="R19" s="0" t="n">
        <f aca="false">COUNTIFS(jv!AT:AT,"*"&amp;A19&amp;"*", jv!X:X,"1997")</f>
        <v>1</v>
      </c>
      <c r="S19" s="0" t="n">
        <f aca="false">COUNTIFS(jv!AT:AT,"*"&amp;A19&amp;"*", jv!X:X,"1998")</f>
        <v>2</v>
      </c>
      <c r="T19" s="0" t="n">
        <f aca="false">COUNTIFS(jv!AT:AT,"*"&amp;A19&amp;"*", jv!X:X,"1999")</f>
        <v>0</v>
      </c>
      <c r="U19" s="0" t="n">
        <f aca="false">COUNTIFS(jv!AT:AT,"*"&amp;A19&amp;"*", jv!X:X,"2000")</f>
        <v>2</v>
      </c>
      <c r="V19" s="0" t="n">
        <f aca="false">COUNTIFS(jv!AT:AT,"*"&amp;A19&amp;"*", jv!X:X,"2001")</f>
        <v>0</v>
      </c>
      <c r="W19" s="0" t="n">
        <f aca="false">COUNTIFS(jv!AT:AT,"*"&amp;A19&amp;"*", jv!X:X,"2002")</f>
        <v>0</v>
      </c>
      <c r="X19" s="0" t="n">
        <f aca="false">COUNTIFS(jv!AT:AT,"*"&amp;A19&amp;"*", jv!X:X,"2003")</f>
        <v>1</v>
      </c>
      <c r="Y19" s="0" t="n">
        <f aca="false">COUNTIFS(jv!AT:AT,"*"&amp;A19&amp;"*", jv!X:X,"2004")</f>
        <v>0</v>
      </c>
      <c r="Z19" s="0" t="n">
        <f aca="false">COUNTIFS(jv!AT:AT,"*"&amp;A19&amp;"*", jv!X:X,"2005")</f>
        <v>1</v>
      </c>
      <c r="AA19" s="0" t="n">
        <f aca="false">COUNTIFS(jv!AT:AT,"*"&amp;A19&amp;"*", jv!X:X,"2006")</f>
        <v>0</v>
      </c>
      <c r="AB19" s="0" t="n">
        <f aca="false">COUNTIFS(jv!AT:AT,"*"&amp;A19&amp;"*", jv!X:X,"2007")</f>
        <v>0</v>
      </c>
      <c r="AC19" s="0" t="n">
        <f aca="false">COUNTIFS(jv!AT:AT,"*"&amp;A19&amp;"*", jv!X:X,"2008")</f>
        <v>0</v>
      </c>
      <c r="AD19" s="0" t="n">
        <f aca="false">COUNTIFS(jv!AT:AT,"*"&amp;A19&amp;"*", jv!X:X,"2009")</f>
        <v>0</v>
      </c>
      <c r="AE19" s="0" t="n">
        <f aca="false">COUNTIFS(jv!AT:AT,"*"&amp;A19&amp;"*", jv!X:X,"2010")</f>
        <v>0</v>
      </c>
      <c r="AF19" s="0" t="n">
        <f aca="false">COUNTIFS(jv!AT:AT,"*"&amp;A19&amp;"*", jv!X:X,"2011")</f>
        <v>0</v>
      </c>
      <c r="AG19" s="0" t="n">
        <f aca="false">COUNTIFS(jv!AT:AT,"*"&amp;A19&amp;"*", jv!X:X,"2012")</f>
        <v>0</v>
      </c>
      <c r="AH19" s="0" t="n">
        <f aca="false">COUNTIFS(jv!AT:AT,"*"&amp;A19&amp;"*", jv!X:X,"2013")</f>
        <v>4</v>
      </c>
      <c r="AI19" s="0" t="n">
        <f aca="false">COUNTIFS(jv!AT:AT,"*"&amp;A19&amp;"*", jv!X:X,"2014")</f>
        <v>0</v>
      </c>
      <c r="AJ19" s="0" t="n">
        <f aca="false">COUNTIFS(jv!AT:AT,"*"&amp;A19&amp;"*", jv!X:X,"2015")</f>
        <v>0</v>
      </c>
      <c r="AK19" s="0" t="n">
        <f aca="false">COUNTIFS(jv!AT:AT,"*"&amp;A19&amp;"*", jv!X:X,"2016")</f>
        <v>0</v>
      </c>
      <c r="AL19" s="0" t="n">
        <f aca="false">COUNTIFS(jv!AT:AT,"*"&amp;A19&amp;"*", jv!X:X,"2017")</f>
        <v>1</v>
      </c>
      <c r="AM19" s="0" t="n">
        <f aca="false">COUNTIFS(jv!AT:AT,"*"&amp;A19&amp;"*", jv!X:X,"2018")</f>
        <v>2</v>
      </c>
      <c r="AN19" s="0" t="n">
        <f aca="false">COUNTIFS(jv!AT:AT,"*"&amp;A19&amp;"*", jv!X:X,"2019")</f>
        <v>2</v>
      </c>
      <c r="AO19" s="0" t="n">
        <f aca="false">COUNTIFS(jv!AT:AT,"*"&amp;A19&amp;"*", jv!X:X,"2020")</f>
        <v>2</v>
      </c>
      <c r="AP19" s="0" t="n">
        <f aca="false">COUNTIFS(jv!AT:AT,"*"&amp;A19&amp;"*", jv!X:X,"2021")</f>
        <v>3</v>
      </c>
      <c r="AQ19" s="0" t="n">
        <f aca="false">COUNTIFS(jv!AT:AT,"*"&amp;A19&amp;"*", jv!X:X,"2022")</f>
        <v>0</v>
      </c>
      <c r="AR19" s="0" t="n">
        <v>0</v>
      </c>
      <c r="AS19" s="104" t="n">
        <f aca="false">COUNTIFS(jv!AT:AT,"*"&amp;A19&amp;"*")</f>
        <v>22</v>
      </c>
    </row>
    <row r="20" customFormat="false" ht="13.8" hidden="false" customHeight="false" outlineLevel="0" collapsed="false">
      <c r="A20" s="104" t="s">
        <v>3540</v>
      </c>
      <c r="B20" s="0" t="n">
        <f aca="false">COUNTIFS(jv!AT:AT,"*"&amp;A20&amp;"*", jv!X:X,"1981")</f>
        <v>0</v>
      </c>
      <c r="C20" s="0" t="n">
        <f aca="false">COUNTIFS(jv!AT:AT,"*"&amp;A20&amp;"*", jv!X:X,"1982")</f>
        <v>0</v>
      </c>
      <c r="D20" s="0" t="n">
        <f aca="false">COUNTIFS(jv!AT:AT,"*"&amp;A20&amp;"*", jv!X:X,"1983")</f>
        <v>0</v>
      </c>
      <c r="E20" s="0" t="n">
        <f aca="false">COUNTIFS(jv!AT:AT,"*"&amp;A20&amp;"*", jv!X:X,"1984")</f>
        <v>0</v>
      </c>
      <c r="F20" s="0" t="n">
        <f aca="false">COUNTIFS(jv!AT:AT,"*"&amp;A20&amp;"*", jv!X:X,"1985")</f>
        <v>0</v>
      </c>
      <c r="G20" s="0" t="n">
        <f aca="false">COUNTIFS(jv!AT:AT,"*"&amp;A20&amp;"*", jv!X:X,"1986")</f>
        <v>0</v>
      </c>
      <c r="H20" s="0" t="n">
        <f aca="false">COUNTIFS(jv!AT:AT,"*"&amp;A20&amp;"*", jv!X:X,"1987")</f>
        <v>0</v>
      </c>
      <c r="I20" s="0" t="n">
        <f aca="false">COUNTIFS(jv!AT:AT,"*"&amp;A20&amp;"*", jv!X:X,"1988")</f>
        <v>0</v>
      </c>
      <c r="J20" s="0" t="n">
        <f aca="false">COUNTIFS(jv!AT:AT,"*"&amp;A20&amp;"*", jv!X:X,"1989")</f>
        <v>0</v>
      </c>
      <c r="K20" s="0" t="n">
        <f aca="false">COUNTIFS(jv!AT:AT,"*"&amp;A20&amp;"*", jv!X:X,"1990")</f>
        <v>0</v>
      </c>
      <c r="L20" s="0" t="n">
        <f aca="false">COUNTIFS(jv!AT:AT,"*"&amp;A20&amp;"*", jv!X:X,"1991")</f>
        <v>0</v>
      </c>
      <c r="M20" s="0" t="n">
        <f aca="false">COUNTIFS(jv!AT:AT,"*"&amp;A20&amp;"*", jv!X:X,"1992")</f>
        <v>0</v>
      </c>
      <c r="N20" s="0" t="n">
        <f aca="false">COUNTIFS(jv!AT:AT,"*"&amp;A20&amp;"*", jv!X:X,"1993")</f>
        <v>0</v>
      </c>
      <c r="O20" s="0" t="n">
        <f aca="false">COUNTIFS(jv!AT:AT,"*"&amp;A20&amp;"*", jv!X:X,"1994")</f>
        <v>0</v>
      </c>
      <c r="P20" s="0" t="n">
        <f aca="false">COUNTIFS(jv!AT:AT,"*"&amp;A20&amp;"*", jv!X:X,"1995")</f>
        <v>0</v>
      </c>
      <c r="Q20" s="0" t="n">
        <f aca="false">COUNTIFS(jv!AT:AT,"*"&amp;A20&amp;"*", jv!X:X,"1996")</f>
        <v>1</v>
      </c>
      <c r="R20" s="0" t="n">
        <f aca="false">COUNTIFS(jv!AT:AT,"*"&amp;A20&amp;"*", jv!X:X,"1997")</f>
        <v>2</v>
      </c>
      <c r="S20" s="0" t="n">
        <f aca="false">COUNTIFS(jv!AT:AT,"*"&amp;A20&amp;"*", jv!X:X,"1998")</f>
        <v>0</v>
      </c>
      <c r="T20" s="0" t="n">
        <f aca="false">COUNTIFS(jv!AT:AT,"*"&amp;A20&amp;"*", jv!X:X,"1999")</f>
        <v>0</v>
      </c>
      <c r="U20" s="0" t="n">
        <f aca="false">COUNTIFS(jv!AT:AT,"*"&amp;A20&amp;"*", jv!X:X,"2000")</f>
        <v>1</v>
      </c>
      <c r="V20" s="0" t="n">
        <f aca="false">COUNTIFS(jv!AT:AT,"*"&amp;A20&amp;"*", jv!X:X,"2001")</f>
        <v>1</v>
      </c>
      <c r="W20" s="0" t="n">
        <f aca="false">COUNTIFS(jv!AT:AT,"*"&amp;A20&amp;"*", jv!X:X,"2002")</f>
        <v>0</v>
      </c>
      <c r="X20" s="0" t="n">
        <f aca="false">COUNTIFS(jv!AT:AT,"*"&amp;A20&amp;"*", jv!X:X,"2003")</f>
        <v>0</v>
      </c>
      <c r="Y20" s="0" t="n">
        <f aca="false">COUNTIFS(jv!AT:AT,"*"&amp;A20&amp;"*", jv!X:X,"2004")</f>
        <v>1</v>
      </c>
      <c r="Z20" s="0" t="n">
        <f aca="false">COUNTIFS(jv!AT:AT,"*"&amp;A20&amp;"*", jv!X:X,"2005")</f>
        <v>0</v>
      </c>
      <c r="AA20" s="0" t="n">
        <f aca="false">COUNTIFS(jv!AT:AT,"*"&amp;A20&amp;"*", jv!X:X,"2006")</f>
        <v>0</v>
      </c>
      <c r="AB20" s="0" t="n">
        <f aca="false">COUNTIFS(jv!AT:AT,"*"&amp;A20&amp;"*", jv!X:X,"2007")</f>
        <v>0</v>
      </c>
      <c r="AC20" s="0" t="n">
        <f aca="false">COUNTIFS(jv!AT:AT,"*"&amp;A20&amp;"*", jv!X:X,"2008")</f>
        <v>0</v>
      </c>
      <c r="AD20" s="0" t="n">
        <f aca="false">COUNTIFS(jv!AT:AT,"*"&amp;A20&amp;"*", jv!X:X,"2009")</f>
        <v>0</v>
      </c>
      <c r="AE20" s="0" t="n">
        <f aca="false">COUNTIFS(jv!AT:AT,"*"&amp;A20&amp;"*", jv!X:X,"2010")</f>
        <v>3</v>
      </c>
      <c r="AF20" s="0" t="n">
        <f aca="false">COUNTIFS(jv!AT:AT,"*"&amp;A20&amp;"*", jv!X:X,"2011")</f>
        <v>0</v>
      </c>
      <c r="AG20" s="0" t="n">
        <f aca="false">COUNTIFS(jv!AT:AT,"*"&amp;A20&amp;"*", jv!X:X,"2012")</f>
        <v>3</v>
      </c>
      <c r="AH20" s="0" t="n">
        <f aca="false">COUNTIFS(jv!AT:AT,"*"&amp;A20&amp;"*", jv!X:X,"2013")</f>
        <v>3</v>
      </c>
      <c r="AI20" s="0" t="n">
        <f aca="false">COUNTIFS(jv!AT:AT,"*"&amp;A20&amp;"*", jv!X:X,"2014")</f>
        <v>1</v>
      </c>
      <c r="AJ20" s="0" t="n">
        <f aca="false">COUNTIFS(jv!AT:AT,"*"&amp;A20&amp;"*", jv!X:X,"2015")</f>
        <v>2</v>
      </c>
      <c r="AK20" s="0" t="n">
        <f aca="false">COUNTIFS(jv!AT:AT,"*"&amp;A20&amp;"*", jv!X:X,"2016")</f>
        <v>0</v>
      </c>
      <c r="AL20" s="0" t="n">
        <f aca="false">COUNTIFS(jv!AT:AT,"*"&amp;A20&amp;"*", jv!X:X,"2017")</f>
        <v>1</v>
      </c>
      <c r="AM20" s="0" t="n">
        <f aca="false">COUNTIFS(jv!AT:AT,"*"&amp;A20&amp;"*", jv!X:X,"2018")</f>
        <v>1</v>
      </c>
      <c r="AN20" s="0" t="n">
        <f aca="false">COUNTIFS(jv!AT:AT,"*"&amp;A20&amp;"*", jv!X:X,"2019")</f>
        <v>0</v>
      </c>
      <c r="AO20" s="0" t="n">
        <f aca="false">COUNTIFS(jv!AT:AT,"*"&amp;A20&amp;"*", jv!X:X,"2020")</f>
        <v>1</v>
      </c>
      <c r="AP20" s="0" t="n">
        <f aca="false">COUNTIFS(jv!AT:AT,"*"&amp;A20&amp;"*", jv!X:X,"2021")</f>
        <v>1</v>
      </c>
      <c r="AQ20" s="0" t="n">
        <f aca="false">COUNTIFS(jv!AT:AT,"*"&amp;A20&amp;"*", jv!X:X,"2022")</f>
        <v>0</v>
      </c>
      <c r="AR20" s="0" t="n">
        <v>1</v>
      </c>
      <c r="AS20" s="104" t="n">
        <f aca="false">COUNTIFS(jv!AT:AT,"*"&amp;A20&amp;"*")</f>
        <v>22</v>
      </c>
    </row>
    <row r="21" customFormat="false" ht="13.8" hidden="false" customHeight="false" outlineLevel="0" collapsed="false">
      <c r="A21" s="0" t="s">
        <v>1380</v>
      </c>
      <c r="B21" s="0" t="n">
        <f aca="false">COUNTIFS(jv!AT:AT,"*"&amp;A21&amp;"*", jv!X:X,"1981")</f>
        <v>0</v>
      </c>
      <c r="C21" s="0" t="n">
        <f aca="false">COUNTIFS(jv!AT:AT,"*"&amp;A21&amp;"*", jv!X:X,"1982")</f>
        <v>0</v>
      </c>
      <c r="D21" s="0" t="n">
        <f aca="false">COUNTIFS(jv!AT:AT,"*"&amp;A21&amp;"*", jv!X:X,"1983")</f>
        <v>0</v>
      </c>
      <c r="E21" s="0" t="n">
        <f aca="false">COUNTIFS(jv!AT:AT,"*"&amp;A21&amp;"*", jv!X:X,"1984")</f>
        <v>0</v>
      </c>
      <c r="F21" s="0" t="n">
        <f aca="false">COUNTIFS(jv!AT:AT,"*"&amp;A21&amp;"*", jv!X:X,"1985")</f>
        <v>0</v>
      </c>
      <c r="G21" s="0" t="n">
        <f aca="false">COUNTIFS(jv!AT:AT,"*"&amp;A21&amp;"*", jv!X:X,"1986")</f>
        <v>0</v>
      </c>
      <c r="H21" s="0" t="n">
        <f aca="false">COUNTIFS(jv!AT:AT,"*"&amp;A21&amp;"*", jv!X:X,"1987")</f>
        <v>0</v>
      </c>
      <c r="I21" s="0" t="n">
        <f aca="false">COUNTIFS(jv!AT:AT,"*"&amp;A21&amp;"*", jv!X:X,"1988")</f>
        <v>0</v>
      </c>
      <c r="J21" s="0" t="n">
        <f aca="false">COUNTIFS(jv!AT:AT,"*"&amp;A21&amp;"*", jv!X:X,"1989")</f>
        <v>0</v>
      </c>
      <c r="K21" s="0" t="n">
        <f aca="false">COUNTIFS(jv!AT:AT,"*"&amp;A21&amp;"*", jv!X:X,"1990")</f>
        <v>0</v>
      </c>
      <c r="L21" s="0" t="n">
        <f aca="false">COUNTIFS(jv!AT:AT,"*"&amp;A21&amp;"*", jv!X:X,"1991")</f>
        <v>0</v>
      </c>
      <c r="M21" s="0" t="n">
        <f aca="false">COUNTIFS(jv!AT:AT,"*"&amp;A21&amp;"*", jv!X:X,"1992")</f>
        <v>0</v>
      </c>
      <c r="N21" s="0" t="n">
        <f aca="false">COUNTIFS(jv!AT:AT,"*"&amp;A21&amp;"*", jv!X:X,"1993")</f>
        <v>0</v>
      </c>
      <c r="O21" s="0" t="n">
        <f aca="false">COUNTIFS(jv!AT:AT,"*"&amp;A21&amp;"*", jv!X:X,"1994")</f>
        <v>0</v>
      </c>
      <c r="P21" s="0" t="n">
        <f aca="false">COUNTIFS(jv!AT:AT,"*"&amp;A21&amp;"*", jv!X:X,"1995")</f>
        <v>0</v>
      </c>
      <c r="Q21" s="0" t="n">
        <f aca="false">COUNTIFS(jv!AT:AT,"*"&amp;A21&amp;"*", jv!X:X,"1996")</f>
        <v>2</v>
      </c>
      <c r="R21" s="0" t="n">
        <f aca="false">COUNTIFS(jv!AT:AT,"*"&amp;A21&amp;"*", jv!X:X,"1997")</f>
        <v>0</v>
      </c>
      <c r="S21" s="0" t="n">
        <f aca="false">COUNTIFS(jv!AT:AT,"*"&amp;A21&amp;"*", jv!X:X,"1998")</f>
        <v>0</v>
      </c>
      <c r="T21" s="0" t="n">
        <f aca="false">COUNTIFS(jv!AT:AT,"*"&amp;A21&amp;"*", jv!X:X,"1999")</f>
        <v>0</v>
      </c>
      <c r="U21" s="0" t="n">
        <f aca="false">COUNTIFS(jv!AT:AT,"*"&amp;A21&amp;"*", jv!X:X,"2000")</f>
        <v>1</v>
      </c>
      <c r="V21" s="0" t="n">
        <f aca="false">COUNTIFS(jv!AT:AT,"*"&amp;A21&amp;"*", jv!X:X,"2001")</f>
        <v>0</v>
      </c>
      <c r="W21" s="0" t="n">
        <f aca="false">COUNTIFS(jv!AT:AT,"*"&amp;A21&amp;"*", jv!X:X,"2002")</f>
        <v>0</v>
      </c>
      <c r="X21" s="0" t="n">
        <f aca="false">COUNTIFS(jv!AT:AT,"*"&amp;A21&amp;"*", jv!X:X,"2003")</f>
        <v>1</v>
      </c>
      <c r="Y21" s="0" t="n">
        <f aca="false">COUNTIFS(jv!AT:AT,"*"&amp;A21&amp;"*", jv!X:X,"2004")</f>
        <v>3</v>
      </c>
      <c r="Z21" s="0" t="n">
        <f aca="false">COUNTIFS(jv!AT:AT,"*"&amp;A21&amp;"*", jv!X:X,"2005")</f>
        <v>2</v>
      </c>
      <c r="AA21" s="0" t="n">
        <f aca="false">COUNTIFS(jv!AT:AT,"*"&amp;A21&amp;"*", jv!X:X,"2006")</f>
        <v>1</v>
      </c>
      <c r="AB21" s="0" t="n">
        <f aca="false">COUNTIFS(jv!AT:AT,"*"&amp;A21&amp;"*", jv!X:X,"2007")</f>
        <v>4</v>
      </c>
      <c r="AC21" s="0" t="n">
        <f aca="false">COUNTIFS(jv!AT:AT,"*"&amp;A21&amp;"*", jv!X:X,"2008")</f>
        <v>6</v>
      </c>
      <c r="AD21" s="0" t="n">
        <f aca="false">COUNTIFS(jv!AT:AT,"*"&amp;A21&amp;"*", jv!X:X,"2009")</f>
        <v>9</v>
      </c>
      <c r="AE21" s="0" t="n">
        <f aca="false">COUNTIFS(jv!AT:AT,"*"&amp;A21&amp;"*", jv!X:X,"2010")</f>
        <v>4</v>
      </c>
      <c r="AF21" s="0" t="n">
        <f aca="false">COUNTIFS(jv!AT:AT,"*"&amp;A21&amp;"*", jv!X:X,"2011")</f>
        <v>3</v>
      </c>
      <c r="AG21" s="0" t="n">
        <f aca="false">COUNTIFS(jv!AT:AT,"*"&amp;A21&amp;"*", jv!X:X,"2012")</f>
        <v>3</v>
      </c>
      <c r="AH21" s="0" t="n">
        <f aca="false">COUNTIFS(jv!AT:AT,"*"&amp;A21&amp;"*", jv!X:X,"2013")</f>
        <v>1</v>
      </c>
      <c r="AI21" s="0" t="n">
        <f aca="false">COUNTIFS(jv!AT:AT,"*"&amp;A21&amp;"*", jv!X:X,"2014")</f>
        <v>2</v>
      </c>
      <c r="AJ21" s="0" t="n">
        <f aca="false">COUNTIFS(jv!AT:AT,"*"&amp;A21&amp;"*", jv!X:X,"2015")</f>
        <v>2</v>
      </c>
      <c r="AK21" s="0" t="n">
        <f aca="false">COUNTIFS(jv!AT:AT,"*"&amp;A21&amp;"*", jv!X:X,"2016")</f>
        <v>2</v>
      </c>
      <c r="AL21" s="0" t="n">
        <f aca="false">COUNTIFS(jv!AT:AT,"*"&amp;A21&amp;"*", jv!X:X,"2017")</f>
        <v>3</v>
      </c>
      <c r="AM21" s="0" t="n">
        <f aca="false">COUNTIFS(jv!AT:AT,"*"&amp;A21&amp;"*", jv!X:X,"2018")</f>
        <v>3</v>
      </c>
      <c r="AN21" s="0" t="n">
        <f aca="false">COUNTIFS(jv!AT:AT,"*"&amp;A21&amp;"*", jv!X:X,"2019")</f>
        <v>5</v>
      </c>
      <c r="AO21" s="0" t="n">
        <f aca="false">COUNTIFS(jv!AT:AT,"*"&amp;A21&amp;"*", jv!X:X,"2020")</f>
        <v>2</v>
      </c>
      <c r="AP21" s="0" t="n">
        <f aca="false">COUNTIFS(jv!AT:AT,"*"&amp;A21&amp;"*", jv!X:X,"2021")</f>
        <v>4</v>
      </c>
      <c r="AQ21" s="0" t="n">
        <f aca="false">COUNTIFS(jv!AT:AT,"*"&amp;A21&amp;"*", jv!X:X,"2022")</f>
        <v>1</v>
      </c>
      <c r="AR21" s="0" t="n">
        <v>0</v>
      </c>
      <c r="AS21" s="104" t="n">
        <f aca="false">COUNTIFS(jv!AT:AT,"*"&amp;A21&amp;"*")</f>
        <v>64</v>
      </c>
    </row>
    <row r="22" customFormat="false" ht="13.8" hidden="false" customHeight="false" outlineLevel="0" collapsed="false">
      <c r="A22" s="0" t="s">
        <v>1150</v>
      </c>
      <c r="B22" s="0" t="n">
        <f aca="false">COUNTIFS(jv!AT:AT,"*"&amp;A22&amp;"*", jv!X:X,"1981")</f>
        <v>0</v>
      </c>
      <c r="C22" s="0" t="n">
        <f aca="false">COUNTIFS(jv!AT:AT,"*"&amp;A22&amp;"*", jv!X:X,"1982")</f>
        <v>0</v>
      </c>
      <c r="D22" s="0" t="n">
        <f aca="false">COUNTIFS(jv!AT:AT,"*"&amp;A22&amp;"*", jv!X:X,"1983")</f>
        <v>0</v>
      </c>
      <c r="E22" s="0" t="n">
        <f aca="false">COUNTIFS(jv!AT:AT,"*"&amp;A22&amp;"*", jv!X:X,"1984")</f>
        <v>0</v>
      </c>
      <c r="F22" s="0" t="n">
        <f aca="false">COUNTIFS(jv!AT:AT,"*"&amp;A22&amp;"*", jv!X:X,"1985")</f>
        <v>0</v>
      </c>
      <c r="G22" s="0" t="n">
        <f aca="false">COUNTIFS(jv!AT:AT,"*"&amp;A22&amp;"*", jv!X:X,"1986")</f>
        <v>0</v>
      </c>
      <c r="H22" s="0" t="n">
        <f aca="false">COUNTIFS(jv!AT:AT,"*"&amp;A22&amp;"*", jv!X:X,"1987")</f>
        <v>0</v>
      </c>
      <c r="I22" s="0" t="n">
        <f aca="false">COUNTIFS(jv!AT:AT,"*"&amp;A22&amp;"*", jv!X:X,"1988")</f>
        <v>0</v>
      </c>
      <c r="J22" s="0" t="n">
        <f aca="false">COUNTIFS(jv!AT:AT,"*"&amp;A22&amp;"*", jv!X:X,"1989")</f>
        <v>0</v>
      </c>
      <c r="K22" s="0" t="n">
        <f aca="false">COUNTIFS(jv!AT:AT,"*"&amp;A22&amp;"*", jv!X:X,"1990")</f>
        <v>0</v>
      </c>
      <c r="L22" s="0" t="n">
        <f aca="false">COUNTIFS(jv!AT:AT,"*"&amp;A22&amp;"*", jv!X:X,"1991")</f>
        <v>0</v>
      </c>
      <c r="M22" s="0" t="n">
        <f aca="false">COUNTIFS(jv!AT:AT,"*"&amp;A22&amp;"*", jv!X:X,"1992")</f>
        <v>0</v>
      </c>
      <c r="N22" s="0" t="n">
        <f aca="false">COUNTIFS(jv!AT:AT,"*"&amp;A22&amp;"*", jv!X:X,"1993")</f>
        <v>2</v>
      </c>
      <c r="O22" s="0" t="n">
        <f aca="false">COUNTIFS(jv!AT:AT,"*"&amp;A22&amp;"*", jv!X:X,"1994")</f>
        <v>0</v>
      </c>
      <c r="P22" s="0" t="n">
        <f aca="false">COUNTIFS(jv!AT:AT,"*"&amp;A22&amp;"*", jv!X:X,"1995")</f>
        <v>0</v>
      </c>
      <c r="Q22" s="0" t="n">
        <f aca="false">COUNTIFS(jv!AT:AT,"*"&amp;A22&amp;"*", jv!X:X,"1996")</f>
        <v>1</v>
      </c>
      <c r="R22" s="0" t="n">
        <f aca="false">COUNTIFS(jv!AT:AT,"*"&amp;A22&amp;"*", jv!X:X,"1997")</f>
        <v>1</v>
      </c>
      <c r="S22" s="0" t="n">
        <f aca="false">COUNTIFS(jv!AT:AT,"*"&amp;A22&amp;"*", jv!X:X,"1998")</f>
        <v>3</v>
      </c>
      <c r="T22" s="0" t="n">
        <f aca="false">COUNTIFS(jv!AT:AT,"*"&amp;A22&amp;"*", jv!X:X,"1999")</f>
        <v>0</v>
      </c>
      <c r="U22" s="0" t="n">
        <f aca="false">COUNTIFS(jv!AT:AT,"*"&amp;A22&amp;"*", jv!X:X,"2000")</f>
        <v>1</v>
      </c>
      <c r="V22" s="0" t="n">
        <f aca="false">COUNTIFS(jv!AT:AT,"*"&amp;A22&amp;"*", jv!X:X,"2001")</f>
        <v>1</v>
      </c>
      <c r="W22" s="0" t="n">
        <f aca="false">COUNTIFS(jv!AT:AT,"*"&amp;A22&amp;"*", jv!X:X,"2002")</f>
        <v>1</v>
      </c>
      <c r="X22" s="0" t="n">
        <f aca="false">COUNTIFS(jv!AT:AT,"*"&amp;A22&amp;"*", jv!X:X,"2003")</f>
        <v>2</v>
      </c>
      <c r="Y22" s="0" t="n">
        <f aca="false">COUNTIFS(jv!AT:AT,"*"&amp;A22&amp;"*", jv!X:X,"2004")</f>
        <v>3</v>
      </c>
      <c r="Z22" s="0" t="n">
        <f aca="false">COUNTIFS(jv!AT:AT,"*"&amp;A22&amp;"*", jv!X:X,"2005")</f>
        <v>0</v>
      </c>
      <c r="AA22" s="0" t="n">
        <f aca="false">COUNTIFS(jv!AT:AT,"*"&amp;A22&amp;"*", jv!X:X,"2006")</f>
        <v>4</v>
      </c>
      <c r="AB22" s="0" t="n">
        <f aca="false">COUNTIFS(jv!AT:AT,"*"&amp;A22&amp;"*", jv!X:X,"2007")</f>
        <v>3</v>
      </c>
      <c r="AC22" s="0" t="n">
        <f aca="false">COUNTIFS(jv!AT:AT,"*"&amp;A22&amp;"*", jv!X:X,"2008")</f>
        <v>2</v>
      </c>
      <c r="AD22" s="0" t="n">
        <f aca="false">COUNTIFS(jv!AT:AT,"*"&amp;A22&amp;"*", jv!X:X,"2009")</f>
        <v>1</v>
      </c>
      <c r="AE22" s="0" t="n">
        <f aca="false">COUNTIFS(jv!AT:AT,"*"&amp;A22&amp;"*", jv!X:X,"2010")</f>
        <v>1</v>
      </c>
      <c r="AF22" s="0" t="n">
        <f aca="false">COUNTIFS(jv!AT:AT,"*"&amp;A22&amp;"*", jv!X:X,"2011")</f>
        <v>3</v>
      </c>
      <c r="AG22" s="0" t="n">
        <f aca="false">COUNTIFS(jv!AT:AT,"*"&amp;A22&amp;"*", jv!X:X,"2012")</f>
        <v>0</v>
      </c>
      <c r="AH22" s="0" t="n">
        <f aca="false">COUNTIFS(jv!AT:AT,"*"&amp;A22&amp;"*", jv!X:X,"2013")</f>
        <v>4</v>
      </c>
      <c r="AI22" s="0" t="n">
        <f aca="false">COUNTIFS(jv!AT:AT,"*"&amp;A22&amp;"*", jv!X:X,"2014")</f>
        <v>2</v>
      </c>
      <c r="AJ22" s="0" t="n">
        <f aca="false">COUNTIFS(jv!AT:AT,"*"&amp;A22&amp;"*", jv!X:X,"2015")</f>
        <v>4</v>
      </c>
      <c r="AK22" s="0" t="n">
        <f aca="false">COUNTIFS(jv!AT:AT,"*"&amp;A22&amp;"*", jv!X:X,"2016")</f>
        <v>2</v>
      </c>
      <c r="AL22" s="0" t="n">
        <f aca="false">COUNTIFS(jv!AT:AT,"*"&amp;A22&amp;"*", jv!X:X,"2017")</f>
        <v>3</v>
      </c>
      <c r="AM22" s="0" t="n">
        <f aca="false">COUNTIFS(jv!AT:AT,"*"&amp;A22&amp;"*", jv!X:X,"2018")</f>
        <v>4</v>
      </c>
      <c r="AN22" s="0" t="n">
        <f aca="false">COUNTIFS(jv!AT:AT,"*"&amp;A22&amp;"*", jv!X:X,"2019")</f>
        <v>7</v>
      </c>
      <c r="AO22" s="0" t="n">
        <f aca="false">COUNTIFS(jv!AT:AT,"*"&amp;A22&amp;"*", jv!X:X,"2020")</f>
        <v>1</v>
      </c>
      <c r="AP22" s="0" t="n">
        <f aca="false">COUNTIFS(jv!AT:AT,"*"&amp;A22&amp;"*", jv!X:X,"2021")</f>
        <v>6</v>
      </c>
      <c r="AQ22" s="0" t="n">
        <f aca="false">COUNTIFS(jv!AT:AT,"*"&amp;A22&amp;"*", jv!X:X,"2022")</f>
        <v>0</v>
      </c>
      <c r="AR22" s="0" t="n">
        <v>0</v>
      </c>
      <c r="AS22" s="104" t="n">
        <f aca="false">COUNTIFS(jv!AT:AT,"*"&amp;A22&amp;"*")</f>
        <v>62</v>
      </c>
    </row>
    <row r="23" customFormat="false" ht="13.8" hidden="false" customHeight="false" outlineLevel="0" collapsed="false">
      <c r="A23" s="0" t="s">
        <v>967</v>
      </c>
      <c r="B23" s="0" t="n">
        <f aca="false">COUNTIFS(jv!AT:AT,"*"&amp;A23&amp;"*", jv!X:X,"1981")</f>
        <v>0</v>
      </c>
      <c r="C23" s="0" t="n">
        <f aca="false">COUNTIFS(jv!AT:AT,"*"&amp;A23&amp;"*", jv!X:X,"1982")</f>
        <v>0</v>
      </c>
      <c r="D23" s="0" t="n">
        <f aca="false">COUNTIFS(jv!AT:AT,"*"&amp;A23&amp;"*", jv!X:X,"1983")</f>
        <v>0</v>
      </c>
      <c r="E23" s="0" t="n">
        <f aca="false">COUNTIFS(jv!AT:AT,"*"&amp;A23&amp;"*", jv!X:X,"1984")</f>
        <v>0</v>
      </c>
      <c r="F23" s="0" t="n">
        <f aca="false">COUNTIFS(jv!AT:AT,"*"&amp;A23&amp;"*", jv!X:X,"1985")</f>
        <v>0</v>
      </c>
      <c r="G23" s="0" t="n">
        <f aca="false">COUNTIFS(jv!AT:AT,"*"&amp;A23&amp;"*", jv!X:X,"1986")</f>
        <v>0</v>
      </c>
      <c r="H23" s="0" t="n">
        <f aca="false">COUNTIFS(jv!AT:AT,"*"&amp;A23&amp;"*", jv!X:X,"1987")</f>
        <v>0</v>
      </c>
      <c r="I23" s="0" t="n">
        <f aca="false">COUNTIFS(jv!AT:AT,"*"&amp;A23&amp;"*", jv!X:X,"1988")</f>
        <v>0</v>
      </c>
      <c r="J23" s="0" t="n">
        <f aca="false">COUNTIFS(jv!AT:AT,"*"&amp;A23&amp;"*", jv!X:X,"1989")</f>
        <v>0</v>
      </c>
      <c r="K23" s="0" t="n">
        <f aca="false">COUNTIFS(jv!AT:AT,"*"&amp;A23&amp;"*", jv!X:X,"1990")</f>
        <v>0</v>
      </c>
      <c r="L23" s="0" t="n">
        <f aca="false">COUNTIFS(jv!AT:AT,"*"&amp;A23&amp;"*", jv!X:X,"1991")</f>
        <v>0</v>
      </c>
      <c r="M23" s="0" t="n">
        <f aca="false">COUNTIFS(jv!AT:AT,"*"&amp;A23&amp;"*", jv!X:X,"1992")</f>
        <v>2</v>
      </c>
      <c r="N23" s="0" t="n">
        <f aca="false">COUNTIFS(jv!AT:AT,"*"&amp;A23&amp;"*", jv!X:X,"1993")</f>
        <v>1</v>
      </c>
      <c r="O23" s="0" t="n">
        <f aca="false">COUNTIFS(jv!AT:AT,"*"&amp;A23&amp;"*", jv!X:X,"1994")</f>
        <v>0</v>
      </c>
      <c r="P23" s="0" t="n">
        <f aca="false">COUNTIFS(jv!AT:AT,"*"&amp;A23&amp;"*", jv!X:X,"1995")</f>
        <v>0</v>
      </c>
      <c r="Q23" s="0" t="n">
        <f aca="false">COUNTIFS(jv!AT:AT,"*"&amp;A23&amp;"*", jv!X:X,"1996")</f>
        <v>1</v>
      </c>
      <c r="R23" s="0" t="n">
        <f aca="false">COUNTIFS(jv!AT:AT,"*"&amp;A23&amp;"*", jv!X:X,"1997")</f>
        <v>1</v>
      </c>
      <c r="S23" s="0" t="n">
        <f aca="false">COUNTIFS(jv!AT:AT,"*"&amp;A23&amp;"*", jv!X:X,"1998")</f>
        <v>0</v>
      </c>
      <c r="T23" s="0" t="n">
        <f aca="false">COUNTIFS(jv!AT:AT,"*"&amp;A23&amp;"*", jv!X:X,"1999")</f>
        <v>1</v>
      </c>
      <c r="U23" s="0" t="n">
        <f aca="false">COUNTIFS(jv!AT:AT,"*"&amp;A23&amp;"*", jv!X:X,"2000")</f>
        <v>1</v>
      </c>
      <c r="V23" s="0" t="n">
        <f aca="false">COUNTIFS(jv!AT:AT,"*"&amp;A23&amp;"*", jv!X:X,"2001")</f>
        <v>0</v>
      </c>
      <c r="W23" s="0" t="n">
        <f aca="false">COUNTIFS(jv!AT:AT,"*"&amp;A23&amp;"*", jv!X:X,"2002")</f>
        <v>0</v>
      </c>
      <c r="X23" s="0" t="n">
        <f aca="false">COUNTIFS(jv!AT:AT,"*"&amp;A23&amp;"*", jv!X:X,"2003")</f>
        <v>0</v>
      </c>
      <c r="Y23" s="0" t="n">
        <f aca="false">COUNTIFS(jv!AT:AT,"*"&amp;A23&amp;"*", jv!X:X,"2004")</f>
        <v>0</v>
      </c>
      <c r="Z23" s="0" t="n">
        <f aca="false">COUNTIFS(jv!AT:AT,"*"&amp;A23&amp;"*", jv!X:X,"2005")</f>
        <v>0</v>
      </c>
      <c r="AA23" s="0" t="n">
        <f aca="false">COUNTIFS(jv!AT:AT,"*"&amp;A23&amp;"*", jv!X:X,"2006")</f>
        <v>0</v>
      </c>
      <c r="AB23" s="0" t="n">
        <f aca="false">COUNTIFS(jv!AT:AT,"*"&amp;A23&amp;"*", jv!X:X,"2007")</f>
        <v>2</v>
      </c>
      <c r="AC23" s="0" t="n">
        <f aca="false">COUNTIFS(jv!AT:AT,"*"&amp;A23&amp;"*", jv!X:X,"2008")</f>
        <v>1</v>
      </c>
      <c r="AD23" s="0" t="n">
        <f aca="false">COUNTIFS(jv!AT:AT,"*"&amp;A23&amp;"*", jv!X:X,"2009")</f>
        <v>0</v>
      </c>
      <c r="AE23" s="0" t="n">
        <f aca="false">COUNTIFS(jv!AT:AT,"*"&amp;A23&amp;"*", jv!X:X,"2010")</f>
        <v>1</v>
      </c>
      <c r="AF23" s="0" t="n">
        <f aca="false">COUNTIFS(jv!AT:AT,"*"&amp;A23&amp;"*", jv!X:X,"2011")</f>
        <v>0</v>
      </c>
      <c r="AG23" s="0" t="n">
        <f aca="false">COUNTIFS(jv!AT:AT,"*"&amp;A23&amp;"*", jv!X:X,"2012")</f>
        <v>1</v>
      </c>
      <c r="AH23" s="0" t="n">
        <f aca="false">COUNTIFS(jv!AT:AT,"*"&amp;A23&amp;"*", jv!X:X,"2013")</f>
        <v>0</v>
      </c>
      <c r="AI23" s="0" t="n">
        <f aca="false">COUNTIFS(jv!AT:AT,"*"&amp;A23&amp;"*", jv!X:X,"2014")</f>
        <v>0</v>
      </c>
      <c r="AJ23" s="0" t="n">
        <f aca="false">COUNTIFS(jv!AT:AT,"*"&amp;A23&amp;"*", jv!X:X,"2015")</f>
        <v>2</v>
      </c>
      <c r="AK23" s="0" t="n">
        <f aca="false">COUNTIFS(jv!AT:AT,"*"&amp;A23&amp;"*", jv!X:X,"2016")</f>
        <v>2</v>
      </c>
      <c r="AL23" s="0" t="n">
        <f aca="false">COUNTIFS(jv!AT:AT,"*"&amp;A23&amp;"*", jv!X:X,"2017")</f>
        <v>0</v>
      </c>
      <c r="AM23" s="0" t="n">
        <f aca="false">COUNTIFS(jv!AT:AT,"*"&amp;A23&amp;"*", jv!X:X,"2018")</f>
        <v>2</v>
      </c>
      <c r="AN23" s="0" t="n">
        <f aca="false">COUNTIFS(jv!AT:AT,"*"&amp;A23&amp;"*", jv!X:X,"2019")</f>
        <v>0</v>
      </c>
      <c r="AO23" s="0" t="n">
        <f aca="false">COUNTIFS(jv!AT:AT,"*"&amp;A23&amp;"*", jv!X:X,"2020")</f>
        <v>3</v>
      </c>
      <c r="AP23" s="0" t="n">
        <f aca="false">COUNTIFS(jv!AT:AT,"*"&amp;A23&amp;"*", jv!X:X,"2021")</f>
        <v>2</v>
      </c>
      <c r="AQ23" s="0" t="n">
        <f aca="false">COUNTIFS(jv!AT:AT,"*"&amp;A23&amp;"*", jv!X:X,"2022")</f>
        <v>1</v>
      </c>
      <c r="AR23" s="0" t="n">
        <v>0</v>
      </c>
      <c r="AS23" s="104" t="n">
        <f aca="false">COUNTIFS(jv!AT:AT,"*"&amp;A23&amp;"*")</f>
        <v>24</v>
      </c>
    </row>
    <row r="24" customFormat="false" ht="13.8" hidden="false" customHeight="false" outlineLevel="0" collapsed="false">
      <c r="A24" s="0" t="s">
        <v>298</v>
      </c>
      <c r="B24" s="0" t="n">
        <f aca="false">COUNTIFS(jv!AT:AT,"*"&amp;A24&amp;"*", jv!X:X,"1981")</f>
        <v>0</v>
      </c>
      <c r="C24" s="0" t="n">
        <f aca="false">COUNTIFS(jv!AT:AT,"*"&amp;A24&amp;"*", jv!X:X,"1982")</f>
        <v>0</v>
      </c>
      <c r="D24" s="0" t="n">
        <f aca="false">COUNTIFS(jv!AT:AT,"*"&amp;A24&amp;"*", jv!X:X,"1983")</f>
        <v>0</v>
      </c>
      <c r="E24" s="0" t="n">
        <f aca="false">COUNTIFS(jv!AT:AT,"*"&amp;A24&amp;"*", jv!X:X,"1984")</f>
        <v>0</v>
      </c>
      <c r="F24" s="0" t="n">
        <f aca="false">COUNTIFS(jv!AT:AT,"*"&amp;A24&amp;"*", jv!X:X,"1985")</f>
        <v>0</v>
      </c>
      <c r="G24" s="0" t="n">
        <f aca="false">COUNTIFS(jv!AT:AT,"*"&amp;A24&amp;"*", jv!X:X,"1986")</f>
        <v>1</v>
      </c>
      <c r="H24" s="0" t="n">
        <f aca="false">COUNTIFS(jv!AT:AT,"*"&amp;A24&amp;"*", jv!X:X,"1987")</f>
        <v>0</v>
      </c>
      <c r="I24" s="0" t="n">
        <f aca="false">COUNTIFS(jv!AT:AT,"*"&amp;A24&amp;"*", jv!X:X,"1988")</f>
        <v>0</v>
      </c>
      <c r="J24" s="0" t="n">
        <f aca="false">COUNTIFS(jv!AT:AT,"*"&amp;A24&amp;"*", jv!X:X,"1989")</f>
        <v>0</v>
      </c>
      <c r="K24" s="0" t="n">
        <f aca="false">COUNTIFS(jv!AT:AT,"*"&amp;A24&amp;"*", jv!X:X,"1990")</f>
        <v>0</v>
      </c>
      <c r="L24" s="0" t="n">
        <f aca="false">COUNTIFS(jv!AT:AT,"*"&amp;A24&amp;"*", jv!X:X,"1991")</f>
        <v>1</v>
      </c>
      <c r="M24" s="0" t="n">
        <f aca="false">COUNTIFS(jv!AT:AT,"*"&amp;A24&amp;"*", jv!X:X,"1992")</f>
        <v>1</v>
      </c>
      <c r="N24" s="0" t="n">
        <f aca="false">COUNTIFS(jv!AT:AT,"*"&amp;A24&amp;"*", jv!X:X,"1993")</f>
        <v>4</v>
      </c>
      <c r="O24" s="0" t="n">
        <f aca="false">COUNTIFS(jv!AT:AT,"*"&amp;A24&amp;"*", jv!X:X,"1994")</f>
        <v>2</v>
      </c>
      <c r="P24" s="0" t="n">
        <f aca="false">COUNTIFS(jv!AT:AT,"*"&amp;A24&amp;"*", jv!X:X,"1995")</f>
        <v>0</v>
      </c>
      <c r="Q24" s="0" t="n">
        <f aca="false">COUNTIFS(jv!AT:AT,"*"&amp;A24&amp;"*", jv!X:X,"1996")</f>
        <v>1</v>
      </c>
      <c r="R24" s="0" t="n">
        <f aca="false">COUNTIFS(jv!AT:AT,"*"&amp;A24&amp;"*", jv!X:X,"1997")</f>
        <v>2</v>
      </c>
      <c r="S24" s="0" t="n">
        <f aca="false">COUNTIFS(jv!AT:AT,"*"&amp;A24&amp;"*", jv!X:X,"1998")</f>
        <v>1</v>
      </c>
      <c r="T24" s="0" t="n">
        <f aca="false">COUNTIFS(jv!AT:AT,"*"&amp;A24&amp;"*", jv!X:X,"1999")</f>
        <v>0</v>
      </c>
      <c r="U24" s="0" t="n">
        <f aca="false">COUNTIFS(jv!AT:AT,"*"&amp;A24&amp;"*", jv!X:X,"2000")</f>
        <v>2</v>
      </c>
      <c r="V24" s="0" t="n">
        <f aca="false">COUNTIFS(jv!AT:AT,"*"&amp;A24&amp;"*", jv!X:X,"2001")</f>
        <v>1</v>
      </c>
      <c r="W24" s="0" t="n">
        <f aca="false">COUNTIFS(jv!AT:AT,"*"&amp;A24&amp;"*", jv!X:X,"2002")</f>
        <v>1</v>
      </c>
      <c r="X24" s="0" t="n">
        <f aca="false">COUNTIFS(jv!AT:AT,"*"&amp;A24&amp;"*", jv!X:X,"2003")</f>
        <v>0</v>
      </c>
      <c r="Y24" s="0" t="n">
        <f aca="false">COUNTIFS(jv!AT:AT,"*"&amp;A24&amp;"*", jv!X:X,"2004")</f>
        <v>1</v>
      </c>
      <c r="Z24" s="0" t="n">
        <f aca="false">COUNTIFS(jv!AT:AT,"*"&amp;A24&amp;"*", jv!X:X,"2005")</f>
        <v>1</v>
      </c>
      <c r="AA24" s="0" t="n">
        <f aca="false">COUNTIFS(jv!AT:AT,"*"&amp;A24&amp;"*", jv!X:X,"2006")</f>
        <v>4</v>
      </c>
      <c r="AB24" s="0" t="n">
        <f aca="false">COUNTIFS(jv!AT:AT,"*"&amp;A24&amp;"*", jv!X:X,"2007")</f>
        <v>3</v>
      </c>
      <c r="AC24" s="0" t="n">
        <f aca="false">COUNTIFS(jv!AT:AT,"*"&amp;A24&amp;"*", jv!X:X,"2008")</f>
        <v>1</v>
      </c>
      <c r="AD24" s="0" t="n">
        <f aca="false">COUNTIFS(jv!AT:AT,"*"&amp;A24&amp;"*", jv!X:X,"2009")</f>
        <v>2</v>
      </c>
      <c r="AE24" s="0" t="n">
        <f aca="false">COUNTIFS(jv!AT:AT,"*"&amp;A24&amp;"*", jv!X:X,"2010")</f>
        <v>1</v>
      </c>
      <c r="AF24" s="0" t="n">
        <f aca="false">COUNTIFS(jv!AT:AT,"*"&amp;A24&amp;"*", jv!X:X,"2011")</f>
        <v>3</v>
      </c>
      <c r="AG24" s="0" t="n">
        <f aca="false">COUNTIFS(jv!AT:AT,"*"&amp;A24&amp;"*", jv!X:X,"2012")</f>
        <v>1</v>
      </c>
      <c r="AH24" s="0" t="n">
        <f aca="false">COUNTIFS(jv!AT:AT,"*"&amp;A24&amp;"*", jv!X:X,"2013")</f>
        <v>0</v>
      </c>
      <c r="AI24" s="0" t="n">
        <f aca="false">COUNTIFS(jv!AT:AT,"*"&amp;A24&amp;"*", jv!X:X,"2014")</f>
        <v>4</v>
      </c>
      <c r="AJ24" s="0" t="n">
        <f aca="false">COUNTIFS(jv!AT:AT,"*"&amp;A24&amp;"*", jv!X:X,"2015")</f>
        <v>0</v>
      </c>
      <c r="AK24" s="0" t="n">
        <f aca="false">COUNTIFS(jv!AT:AT,"*"&amp;A24&amp;"*", jv!X:X,"2016")</f>
        <v>1</v>
      </c>
      <c r="AL24" s="0" t="n">
        <f aca="false">COUNTIFS(jv!AT:AT,"*"&amp;A24&amp;"*", jv!X:X,"2017")</f>
        <v>2</v>
      </c>
      <c r="AM24" s="0" t="n">
        <f aca="false">COUNTIFS(jv!AT:AT,"*"&amp;A24&amp;"*", jv!X:X,"2018")</f>
        <v>0</v>
      </c>
      <c r="AN24" s="0" t="n">
        <f aca="false">COUNTIFS(jv!AT:AT,"*"&amp;A24&amp;"*", jv!X:X,"2019")</f>
        <v>1</v>
      </c>
      <c r="AO24" s="0" t="n">
        <f aca="false">COUNTIFS(jv!AT:AT,"*"&amp;A24&amp;"*", jv!X:X,"2020")</f>
        <v>1</v>
      </c>
      <c r="AP24" s="0" t="n">
        <f aca="false">COUNTIFS(jv!AT:AT,"*"&amp;A24&amp;"*", jv!X:X,"2021")</f>
        <v>3</v>
      </c>
      <c r="AQ24" s="0" t="n">
        <f aca="false">COUNTIFS(jv!AT:AT,"*"&amp;A24&amp;"*", jv!X:X,"2022")</f>
        <v>0</v>
      </c>
      <c r="AR24" s="0" t="n">
        <v>0</v>
      </c>
      <c r="AS24" s="104" t="n">
        <f aca="false">COUNTIFS(jv!AT:AT,"*"&amp;A24&amp;"*")</f>
        <v>46</v>
      </c>
    </row>
    <row r="25" customFormat="false" ht="13.8" hidden="false" customHeight="false" outlineLevel="0" collapsed="false">
      <c r="A25" s="0" t="s">
        <v>2944</v>
      </c>
      <c r="B25" s="0" t="n">
        <f aca="false">COUNTIFS(jv!AT:AT,"*"&amp;A25&amp;"*", jv!X:X,"1981")</f>
        <v>0</v>
      </c>
      <c r="C25" s="0" t="n">
        <f aca="false">COUNTIFS(jv!AT:AT,"*"&amp;A25&amp;"*", jv!X:X,"1982")</f>
        <v>0</v>
      </c>
      <c r="D25" s="0" t="n">
        <f aca="false">COUNTIFS(jv!AT:AT,"*"&amp;A25&amp;"*", jv!X:X,"1983")</f>
        <v>0</v>
      </c>
      <c r="E25" s="0" t="n">
        <f aca="false">COUNTIFS(jv!AT:AT,"*"&amp;A25&amp;"*", jv!X:X,"1984")</f>
        <v>0</v>
      </c>
      <c r="F25" s="0" t="n">
        <f aca="false">COUNTIFS(jv!AT:AT,"*"&amp;A25&amp;"*", jv!X:X,"1985")</f>
        <v>0</v>
      </c>
      <c r="G25" s="0" t="n">
        <f aca="false">COUNTIFS(jv!AT:AT,"*"&amp;A25&amp;"*", jv!X:X,"1986")</f>
        <v>0</v>
      </c>
      <c r="H25" s="0" t="n">
        <f aca="false">COUNTIFS(jv!AT:AT,"*"&amp;A25&amp;"*", jv!X:X,"1987")</f>
        <v>0</v>
      </c>
      <c r="I25" s="0" t="n">
        <f aca="false">COUNTIFS(jv!AT:AT,"*"&amp;A25&amp;"*", jv!X:X,"1988")</f>
        <v>0</v>
      </c>
      <c r="J25" s="0" t="n">
        <f aca="false">COUNTIFS(jv!AT:AT,"*"&amp;A25&amp;"*", jv!X:X,"1989")</f>
        <v>0</v>
      </c>
      <c r="K25" s="0" t="n">
        <f aca="false">COUNTIFS(jv!AT:AT,"*"&amp;A25&amp;"*", jv!X:X,"1990")</f>
        <v>0</v>
      </c>
      <c r="L25" s="0" t="n">
        <f aca="false">COUNTIFS(jv!AT:AT,"*"&amp;A25&amp;"*", jv!X:X,"1991")</f>
        <v>0</v>
      </c>
      <c r="M25" s="0" t="n">
        <f aca="false">COUNTIFS(jv!AT:AT,"*"&amp;A25&amp;"*", jv!X:X,"1992")</f>
        <v>0</v>
      </c>
      <c r="N25" s="0" t="n">
        <f aca="false">COUNTIFS(jv!AT:AT,"*"&amp;A25&amp;"*", jv!X:X,"1993")</f>
        <v>0</v>
      </c>
      <c r="O25" s="0" t="n">
        <f aca="false">COUNTIFS(jv!AT:AT,"*"&amp;A25&amp;"*", jv!X:X,"1994")</f>
        <v>0</v>
      </c>
      <c r="P25" s="0" t="n">
        <f aca="false">COUNTIFS(jv!AT:AT,"*"&amp;A25&amp;"*", jv!X:X,"1995")</f>
        <v>0</v>
      </c>
      <c r="Q25" s="0" t="n">
        <f aca="false">COUNTIFS(jv!AT:AT,"*"&amp;A25&amp;"*", jv!X:X,"1996")</f>
        <v>0</v>
      </c>
      <c r="R25" s="0" t="n">
        <f aca="false">COUNTIFS(jv!AT:AT,"*"&amp;A25&amp;"*", jv!X:X,"1997")</f>
        <v>0</v>
      </c>
      <c r="S25" s="0" t="n">
        <f aca="false">COUNTIFS(jv!AT:AT,"*"&amp;A25&amp;"*", jv!X:X,"1998")</f>
        <v>1</v>
      </c>
      <c r="T25" s="0" t="n">
        <f aca="false">COUNTIFS(jv!AT:AT,"*"&amp;A25&amp;"*", jv!X:X,"1999")</f>
        <v>0</v>
      </c>
      <c r="U25" s="0" t="n">
        <f aca="false">COUNTIFS(jv!AT:AT,"*"&amp;A25&amp;"*", jv!X:X,"2000")</f>
        <v>1</v>
      </c>
      <c r="V25" s="0" t="n">
        <f aca="false">COUNTIFS(jv!AT:AT,"*"&amp;A25&amp;"*", jv!X:X,"2001")</f>
        <v>0</v>
      </c>
      <c r="W25" s="0" t="n">
        <f aca="false">COUNTIFS(jv!AT:AT,"*"&amp;A25&amp;"*", jv!X:X,"2002")</f>
        <v>0</v>
      </c>
      <c r="X25" s="0" t="n">
        <f aca="false">COUNTIFS(jv!AT:AT,"*"&amp;A25&amp;"*", jv!X:X,"2003")</f>
        <v>0</v>
      </c>
      <c r="Y25" s="0" t="n">
        <f aca="false">COUNTIFS(jv!AT:AT,"*"&amp;A25&amp;"*", jv!X:X,"2004")</f>
        <v>2</v>
      </c>
      <c r="Z25" s="0" t="n">
        <f aca="false">COUNTIFS(jv!AT:AT,"*"&amp;A25&amp;"*", jv!X:X,"2005")</f>
        <v>0</v>
      </c>
      <c r="AA25" s="0" t="n">
        <f aca="false">COUNTIFS(jv!AT:AT,"*"&amp;A25&amp;"*", jv!X:X,"2006")</f>
        <v>2</v>
      </c>
      <c r="AB25" s="0" t="n">
        <f aca="false">COUNTIFS(jv!AT:AT,"*"&amp;A25&amp;"*", jv!X:X,"2007")</f>
        <v>0</v>
      </c>
      <c r="AC25" s="0" t="n">
        <f aca="false">COUNTIFS(jv!AT:AT,"*"&amp;A25&amp;"*", jv!X:X,"2008")</f>
        <v>5</v>
      </c>
      <c r="AD25" s="0" t="n">
        <f aca="false">COUNTIFS(jv!AT:AT,"*"&amp;A25&amp;"*", jv!X:X,"2009")</f>
        <v>1</v>
      </c>
      <c r="AE25" s="0" t="n">
        <f aca="false">COUNTIFS(jv!AT:AT,"*"&amp;A25&amp;"*", jv!X:X,"2010")</f>
        <v>0</v>
      </c>
      <c r="AF25" s="0" t="n">
        <f aca="false">COUNTIFS(jv!AT:AT,"*"&amp;A25&amp;"*", jv!X:X,"2011")</f>
        <v>1</v>
      </c>
      <c r="AG25" s="0" t="n">
        <f aca="false">COUNTIFS(jv!AT:AT,"*"&amp;A25&amp;"*", jv!X:X,"2012")</f>
        <v>1</v>
      </c>
      <c r="AH25" s="0" t="n">
        <f aca="false">COUNTIFS(jv!AT:AT,"*"&amp;A25&amp;"*", jv!X:X,"2013")</f>
        <v>0</v>
      </c>
      <c r="AI25" s="0" t="n">
        <f aca="false">COUNTIFS(jv!AT:AT,"*"&amp;A25&amp;"*", jv!X:X,"2014")</f>
        <v>0</v>
      </c>
      <c r="AJ25" s="0" t="n">
        <f aca="false">COUNTIFS(jv!AT:AT,"*"&amp;A25&amp;"*", jv!X:X,"2015")</f>
        <v>0</v>
      </c>
      <c r="AK25" s="0" t="n">
        <f aca="false">COUNTIFS(jv!AT:AT,"*"&amp;A25&amp;"*", jv!X:X,"2016")</f>
        <v>2</v>
      </c>
      <c r="AL25" s="0" t="n">
        <f aca="false">COUNTIFS(jv!AT:AT,"*"&amp;A25&amp;"*", jv!X:X,"2017")</f>
        <v>0</v>
      </c>
      <c r="AM25" s="0" t="n">
        <f aca="false">COUNTIFS(jv!AT:AT,"*"&amp;A25&amp;"*", jv!X:X,"2018")</f>
        <v>1</v>
      </c>
      <c r="AN25" s="0" t="n">
        <f aca="false">COUNTIFS(jv!AT:AT,"*"&amp;A25&amp;"*", jv!X:X,"2019")</f>
        <v>1</v>
      </c>
      <c r="AO25" s="0" t="n">
        <f aca="false">COUNTIFS(jv!AT:AT,"*"&amp;A25&amp;"*", jv!X:X,"2020")</f>
        <v>1</v>
      </c>
      <c r="AP25" s="0" t="n">
        <f aca="false">COUNTIFS(jv!AT:AT,"*"&amp;A25&amp;"*", jv!X:X,"2021")</f>
        <v>2</v>
      </c>
      <c r="AQ25" s="0" t="n">
        <f aca="false">COUNTIFS(jv!AT:AT,"*"&amp;A25&amp;"*", jv!X:X,"2022")</f>
        <v>0</v>
      </c>
      <c r="AR25" s="0" t="n">
        <v>0</v>
      </c>
      <c r="AS25" s="104" t="n">
        <f aca="false">COUNTIFS(jv!AT:AT,"*"&amp;A25&amp;"*")</f>
        <v>21</v>
      </c>
    </row>
    <row r="26" customFormat="false" ht="13.8" hidden="false" customHeight="false" outlineLevel="0" collapsed="false">
      <c r="A26" s="0" t="s">
        <v>1725</v>
      </c>
      <c r="B26" s="0" t="n">
        <f aca="false">COUNTIFS(jv!AT:AT,"*"&amp;A26&amp;"*", jv!X:X,"1981")</f>
        <v>0</v>
      </c>
      <c r="C26" s="0" t="n">
        <f aca="false">COUNTIFS(jv!AT:AT,"*"&amp;A26&amp;"*", jv!X:X,"1982")</f>
        <v>0</v>
      </c>
      <c r="D26" s="0" t="n">
        <f aca="false">COUNTIFS(jv!AT:AT,"*"&amp;A26&amp;"*", jv!X:X,"1983")</f>
        <v>0</v>
      </c>
      <c r="E26" s="0" t="n">
        <f aca="false">COUNTIFS(jv!AT:AT,"*"&amp;A26&amp;"*", jv!X:X,"1984")</f>
        <v>0</v>
      </c>
      <c r="F26" s="0" t="n">
        <f aca="false">COUNTIFS(jv!AT:AT,"*"&amp;A26&amp;"*", jv!X:X,"1985")</f>
        <v>0</v>
      </c>
      <c r="G26" s="0" t="n">
        <f aca="false">COUNTIFS(jv!AT:AT,"*"&amp;A26&amp;"*", jv!X:X,"1986")</f>
        <v>0</v>
      </c>
      <c r="H26" s="0" t="n">
        <f aca="false">COUNTIFS(jv!AT:AT,"*"&amp;A26&amp;"*", jv!X:X,"1987")</f>
        <v>0</v>
      </c>
      <c r="I26" s="0" t="n">
        <f aca="false">COUNTIFS(jv!AT:AT,"*"&amp;A26&amp;"*", jv!X:X,"1988")</f>
        <v>0</v>
      </c>
      <c r="J26" s="0" t="n">
        <f aca="false">COUNTIFS(jv!AT:AT,"*"&amp;A26&amp;"*", jv!X:X,"1989")</f>
        <v>0</v>
      </c>
      <c r="K26" s="0" t="n">
        <f aca="false">COUNTIFS(jv!AT:AT,"*"&amp;A26&amp;"*", jv!X:X,"1990")</f>
        <v>0</v>
      </c>
      <c r="L26" s="0" t="n">
        <f aca="false">COUNTIFS(jv!AT:AT,"*"&amp;A26&amp;"*", jv!X:X,"1991")</f>
        <v>0</v>
      </c>
      <c r="M26" s="0" t="n">
        <f aca="false">COUNTIFS(jv!AT:AT,"*"&amp;A26&amp;"*", jv!X:X,"1992")</f>
        <v>1</v>
      </c>
      <c r="N26" s="0" t="n">
        <f aca="false">COUNTIFS(jv!AT:AT,"*"&amp;A26&amp;"*", jv!X:X,"1993")</f>
        <v>0</v>
      </c>
      <c r="O26" s="0" t="n">
        <f aca="false">COUNTIFS(jv!AT:AT,"*"&amp;A26&amp;"*", jv!X:X,"1994")</f>
        <v>0</v>
      </c>
      <c r="P26" s="0" t="n">
        <f aca="false">COUNTIFS(jv!AT:AT,"*"&amp;A26&amp;"*", jv!X:X,"1995")</f>
        <v>3</v>
      </c>
      <c r="Q26" s="0" t="n">
        <f aca="false">COUNTIFS(jv!AT:AT,"*"&amp;A26&amp;"*", jv!X:X,"1996")</f>
        <v>1</v>
      </c>
      <c r="R26" s="0" t="n">
        <f aca="false">COUNTIFS(jv!AT:AT,"*"&amp;A26&amp;"*", jv!X:X,"1997")</f>
        <v>2</v>
      </c>
      <c r="S26" s="0" t="n">
        <f aca="false">COUNTIFS(jv!AT:AT,"*"&amp;A26&amp;"*", jv!X:X,"1998")</f>
        <v>1</v>
      </c>
      <c r="T26" s="0" t="n">
        <f aca="false">COUNTIFS(jv!AT:AT,"*"&amp;A26&amp;"*", jv!X:X,"1999")</f>
        <v>0</v>
      </c>
      <c r="U26" s="0" t="n">
        <f aca="false">COUNTIFS(jv!AT:AT,"*"&amp;A26&amp;"*", jv!X:X,"2000")</f>
        <v>3</v>
      </c>
      <c r="V26" s="0" t="n">
        <f aca="false">COUNTIFS(jv!AT:AT,"*"&amp;A26&amp;"*", jv!X:X,"2001")</f>
        <v>2</v>
      </c>
      <c r="W26" s="0" t="n">
        <f aca="false">COUNTIFS(jv!AT:AT,"*"&amp;A26&amp;"*", jv!X:X,"2002")</f>
        <v>1</v>
      </c>
      <c r="X26" s="0" t="n">
        <f aca="false">COUNTIFS(jv!AT:AT,"*"&amp;A26&amp;"*", jv!X:X,"2003")</f>
        <v>0</v>
      </c>
      <c r="Y26" s="0" t="n">
        <f aca="false">COUNTIFS(jv!AT:AT,"*"&amp;A26&amp;"*", jv!X:X,"2004")</f>
        <v>1</v>
      </c>
      <c r="Z26" s="0" t="n">
        <f aca="false">COUNTIFS(jv!AT:AT,"*"&amp;A26&amp;"*", jv!X:X,"2005")</f>
        <v>2</v>
      </c>
      <c r="AA26" s="0" t="n">
        <f aca="false">COUNTIFS(jv!AT:AT,"*"&amp;A26&amp;"*", jv!X:X,"2006")</f>
        <v>2</v>
      </c>
      <c r="AB26" s="0" t="n">
        <f aca="false">COUNTIFS(jv!AT:AT,"*"&amp;A26&amp;"*", jv!X:X,"2007")</f>
        <v>2</v>
      </c>
      <c r="AC26" s="0" t="n">
        <f aca="false">COUNTIFS(jv!AT:AT,"*"&amp;A26&amp;"*", jv!X:X,"2008")</f>
        <v>0</v>
      </c>
      <c r="AD26" s="0" t="n">
        <f aca="false">COUNTIFS(jv!AT:AT,"*"&amp;A26&amp;"*", jv!X:X,"2009")</f>
        <v>3</v>
      </c>
      <c r="AE26" s="0" t="n">
        <f aca="false">COUNTIFS(jv!AT:AT,"*"&amp;A26&amp;"*", jv!X:X,"2010")</f>
        <v>2</v>
      </c>
      <c r="AF26" s="0" t="n">
        <f aca="false">COUNTIFS(jv!AT:AT,"*"&amp;A26&amp;"*", jv!X:X,"2011")</f>
        <v>2</v>
      </c>
      <c r="AG26" s="0" t="n">
        <f aca="false">COUNTIFS(jv!AT:AT,"*"&amp;A26&amp;"*", jv!X:X,"2012")</f>
        <v>0</v>
      </c>
      <c r="AH26" s="0" t="n">
        <f aca="false">COUNTIFS(jv!AT:AT,"*"&amp;A26&amp;"*", jv!X:X,"2013")</f>
        <v>0</v>
      </c>
      <c r="AI26" s="0" t="n">
        <f aca="false">COUNTIFS(jv!AT:AT,"*"&amp;A26&amp;"*", jv!X:X,"2014")</f>
        <v>4</v>
      </c>
      <c r="AJ26" s="0" t="n">
        <f aca="false">COUNTIFS(jv!AT:AT,"*"&amp;A26&amp;"*", jv!X:X,"2015")</f>
        <v>2</v>
      </c>
      <c r="AK26" s="0" t="n">
        <f aca="false">COUNTIFS(jv!AT:AT,"*"&amp;A26&amp;"*", jv!X:X,"2016")</f>
        <v>2</v>
      </c>
      <c r="AL26" s="0" t="n">
        <f aca="false">COUNTIFS(jv!AT:AT,"*"&amp;A26&amp;"*", jv!X:X,"2017")</f>
        <v>3</v>
      </c>
      <c r="AM26" s="0" t="n">
        <f aca="false">COUNTIFS(jv!AT:AT,"*"&amp;A26&amp;"*", jv!X:X,"2018")</f>
        <v>3</v>
      </c>
      <c r="AN26" s="0" t="n">
        <f aca="false">COUNTIFS(jv!AT:AT,"*"&amp;A26&amp;"*", jv!X:X,"2019")</f>
        <v>3</v>
      </c>
      <c r="AO26" s="0" t="n">
        <f aca="false">COUNTIFS(jv!AT:AT,"*"&amp;A26&amp;"*", jv!X:X,"2020")</f>
        <v>7</v>
      </c>
      <c r="AP26" s="0" t="n">
        <f aca="false">COUNTIFS(jv!AT:AT,"*"&amp;A26&amp;"*", jv!X:X,"2021")</f>
        <v>3</v>
      </c>
      <c r="AQ26" s="0" t="n">
        <f aca="false">COUNTIFS(jv!AT:AT,"*"&amp;A26&amp;"*", jv!X:X,"2022")</f>
        <v>0</v>
      </c>
      <c r="AR26" s="0" t="n">
        <v>0</v>
      </c>
      <c r="AS26" s="104" t="n">
        <f aca="false">COUNTIFS(jv!AT:AT,"*"&amp;A26&amp;"*")</f>
        <v>55</v>
      </c>
    </row>
    <row r="27" customFormat="false" ht="13.8" hidden="false" customHeight="false" outlineLevel="0" collapsed="false">
      <c r="A27" s="0" t="s">
        <v>1410</v>
      </c>
      <c r="B27" s="0" t="n">
        <f aca="false">COUNTIFS(jv!AT:AT,"*"&amp;A27&amp;"*", jv!X:X,"1981")</f>
        <v>0</v>
      </c>
      <c r="C27" s="0" t="n">
        <f aca="false">COUNTIFS(jv!AT:AT,"*"&amp;A27&amp;"*", jv!X:X,"1982")</f>
        <v>0</v>
      </c>
      <c r="D27" s="0" t="n">
        <f aca="false">COUNTIFS(jv!AT:AT,"*"&amp;A27&amp;"*", jv!X:X,"1983")</f>
        <v>0</v>
      </c>
      <c r="E27" s="0" t="n">
        <f aca="false">COUNTIFS(jv!AT:AT,"*"&amp;A27&amp;"*", jv!X:X,"1984")</f>
        <v>0</v>
      </c>
      <c r="F27" s="0" t="n">
        <f aca="false">COUNTIFS(jv!AT:AT,"*"&amp;A27&amp;"*", jv!X:X,"1985")</f>
        <v>0</v>
      </c>
      <c r="G27" s="0" t="n">
        <f aca="false">COUNTIFS(jv!AT:AT,"*"&amp;A27&amp;"*", jv!X:X,"1986")</f>
        <v>0</v>
      </c>
      <c r="H27" s="0" t="n">
        <f aca="false">COUNTIFS(jv!AT:AT,"*"&amp;A27&amp;"*", jv!X:X,"1987")</f>
        <v>0</v>
      </c>
      <c r="I27" s="0" t="n">
        <f aca="false">COUNTIFS(jv!AT:AT,"*"&amp;A27&amp;"*", jv!X:X,"1988")</f>
        <v>0</v>
      </c>
      <c r="J27" s="0" t="n">
        <f aca="false">COUNTIFS(jv!AT:AT,"*"&amp;A27&amp;"*", jv!X:X,"1989")</f>
        <v>0</v>
      </c>
      <c r="K27" s="0" t="n">
        <f aca="false">COUNTIFS(jv!AT:AT,"*"&amp;A27&amp;"*", jv!X:X,"1990")</f>
        <v>0</v>
      </c>
      <c r="L27" s="0" t="n">
        <f aca="false">COUNTIFS(jv!AT:AT,"*"&amp;A27&amp;"*", jv!X:X,"1991")</f>
        <v>0</v>
      </c>
      <c r="M27" s="0" t="n">
        <f aca="false">COUNTIFS(jv!AT:AT,"*"&amp;A27&amp;"*", jv!X:X,"1992")</f>
        <v>0</v>
      </c>
      <c r="N27" s="0" t="n">
        <f aca="false">COUNTIFS(jv!AT:AT,"*"&amp;A27&amp;"*", jv!X:X,"1993")</f>
        <v>0</v>
      </c>
      <c r="O27" s="0" t="n">
        <f aca="false">COUNTIFS(jv!AT:AT,"*"&amp;A27&amp;"*", jv!X:X,"1994")</f>
        <v>1</v>
      </c>
      <c r="P27" s="0" t="n">
        <f aca="false">COUNTIFS(jv!AT:AT,"*"&amp;A27&amp;"*", jv!X:X,"1995")</f>
        <v>0</v>
      </c>
      <c r="Q27" s="0" t="n">
        <f aca="false">COUNTIFS(jv!AT:AT,"*"&amp;A27&amp;"*", jv!X:X,"1996")</f>
        <v>0</v>
      </c>
      <c r="R27" s="0" t="n">
        <f aca="false">COUNTIFS(jv!AT:AT,"*"&amp;A27&amp;"*", jv!X:X,"1997")</f>
        <v>1</v>
      </c>
      <c r="S27" s="0" t="n">
        <f aca="false">COUNTIFS(jv!AT:AT,"*"&amp;A27&amp;"*", jv!X:X,"1998")</f>
        <v>1</v>
      </c>
      <c r="T27" s="0" t="n">
        <f aca="false">COUNTIFS(jv!AT:AT,"*"&amp;A27&amp;"*", jv!X:X,"1999")</f>
        <v>0</v>
      </c>
      <c r="U27" s="0" t="n">
        <f aca="false">COUNTIFS(jv!AT:AT,"*"&amp;A27&amp;"*", jv!X:X,"2000")</f>
        <v>0</v>
      </c>
      <c r="V27" s="0" t="n">
        <f aca="false">COUNTIFS(jv!AT:AT,"*"&amp;A27&amp;"*", jv!X:X,"2001")</f>
        <v>1</v>
      </c>
      <c r="W27" s="0" t="n">
        <f aca="false">COUNTIFS(jv!AT:AT,"*"&amp;A27&amp;"*", jv!X:X,"2002")</f>
        <v>0</v>
      </c>
      <c r="X27" s="0" t="n">
        <f aca="false">COUNTIFS(jv!AT:AT,"*"&amp;A27&amp;"*", jv!X:X,"2003")</f>
        <v>0</v>
      </c>
      <c r="Y27" s="0" t="n">
        <f aca="false">COUNTIFS(jv!AT:AT,"*"&amp;A27&amp;"*", jv!X:X,"2004")</f>
        <v>1</v>
      </c>
      <c r="Z27" s="0" t="n">
        <f aca="false">COUNTIFS(jv!AT:AT,"*"&amp;A27&amp;"*", jv!X:X,"2005")</f>
        <v>1</v>
      </c>
      <c r="AA27" s="0" t="n">
        <f aca="false">COUNTIFS(jv!AT:AT,"*"&amp;A27&amp;"*", jv!X:X,"2006")</f>
        <v>1</v>
      </c>
      <c r="AB27" s="0" t="n">
        <f aca="false">COUNTIFS(jv!AT:AT,"*"&amp;A27&amp;"*", jv!X:X,"2007")</f>
        <v>0</v>
      </c>
      <c r="AC27" s="0" t="n">
        <f aca="false">COUNTIFS(jv!AT:AT,"*"&amp;A27&amp;"*", jv!X:X,"2008")</f>
        <v>0</v>
      </c>
      <c r="AD27" s="0" t="n">
        <f aca="false">COUNTIFS(jv!AT:AT,"*"&amp;A27&amp;"*", jv!X:X,"2009")</f>
        <v>1</v>
      </c>
      <c r="AE27" s="0" t="n">
        <f aca="false">COUNTIFS(jv!AT:AT,"*"&amp;A27&amp;"*", jv!X:X,"2010")</f>
        <v>1</v>
      </c>
      <c r="AF27" s="0" t="n">
        <f aca="false">COUNTIFS(jv!AT:AT,"*"&amp;A27&amp;"*", jv!X:X,"2011")</f>
        <v>0</v>
      </c>
      <c r="AG27" s="0" t="n">
        <f aca="false">COUNTIFS(jv!AT:AT,"*"&amp;A27&amp;"*", jv!X:X,"2012")</f>
        <v>0</v>
      </c>
      <c r="AH27" s="0" t="n">
        <f aca="false">COUNTIFS(jv!AT:AT,"*"&amp;A27&amp;"*", jv!X:X,"2013")</f>
        <v>0</v>
      </c>
      <c r="AI27" s="0" t="n">
        <f aca="false">COUNTIFS(jv!AT:AT,"*"&amp;A27&amp;"*", jv!X:X,"2014")</f>
        <v>1</v>
      </c>
      <c r="AJ27" s="0" t="n">
        <f aca="false">COUNTIFS(jv!AT:AT,"*"&amp;A27&amp;"*", jv!X:X,"2015")</f>
        <v>0</v>
      </c>
      <c r="AK27" s="0" t="n">
        <f aca="false">COUNTIFS(jv!AT:AT,"*"&amp;A27&amp;"*", jv!X:X,"2016")</f>
        <v>1</v>
      </c>
      <c r="AL27" s="0" t="n">
        <f aca="false">COUNTIFS(jv!AT:AT,"*"&amp;A27&amp;"*", jv!X:X,"2017")</f>
        <v>0</v>
      </c>
      <c r="AM27" s="0" t="n">
        <f aca="false">COUNTIFS(jv!AT:AT,"*"&amp;A27&amp;"*", jv!X:X,"2018")</f>
        <v>0</v>
      </c>
      <c r="AN27" s="0" t="n">
        <f aca="false">COUNTIFS(jv!AT:AT,"*"&amp;A27&amp;"*", jv!X:X,"2019")</f>
        <v>0</v>
      </c>
      <c r="AO27" s="0" t="n">
        <f aca="false">COUNTIFS(jv!AT:AT,"*"&amp;A27&amp;"*", jv!X:X,"2020")</f>
        <v>1</v>
      </c>
      <c r="AP27" s="0" t="n">
        <f aca="false">COUNTIFS(jv!AT:AT,"*"&amp;A27&amp;"*", jv!X:X,"2021")</f>
        <v>2</v>
      </c>
      <c r="AQ27" s="0" t="n">
        <f aca="false">COUNTIFS(jv!AT:AT,"*"&amp;A27&amp;"*", jv!X:X,"2022")</f>
        <v>0</v>
      </c>
      <c r="AR27" s="0" t="n">
        <v>0</v>
      </c>
      <c r="AS27" s="104" t="n">
        <f aca="false">COUNTIFS(jv!AT:AT,"*"&amp;A27&amp;"*")</f>
        <v>14</v>
      </c>
    </row>
    <row r="28" customFormat="false" ht="13.8" hidden="false" customHeight="false" outlineLevel="0" collapsed="false">
      <c r="A28" s="0" t="s">
        <v>4793</v>
      </c>
      <c r="B28" s="0" t="n">
        <f aca="false">COUNTIFS(jv!AT:AT,"*"&amp;A28&amp;"*", jv!X:X,"1981")</f>
        <v>0</v>
      </c>
      <c r="C28" s="0" t="n">
        <f aca="false">COUNTIFS(jv!AT:AT,"*"&amp;A28&amp;"*", jv!X:X,"1982")</f>
        <v>0</v>
      </c>
      <c r="D28" s="0" t="n">
        <f aca="false">COUNTIFS(jv!AT:AT,"*"&amp;A28&amp;"*", jv!X:X,"1983")</f>
        <v>0</v>
      </c>
      <c r="E28" s="0" t="n">
        <f aca="false">COUNTIFS(jv!AT:AT,"*"&amp;A28&amp;"*", jv!X:X,"1984")</f>
        <v>0</v>
      </c>
      <c r="F28" s="0" t="n">
        <f aca="false">COUNTIFS(jv!AT:AT,"*"&amp;A28&amp;"*", jv!X:X,"1985")</f>
        <v>0</v>
      </c>
      <c r="G28" s="0" t="n">
        <f aca="false">COUNTIFS(jv!AT:AT,"*"&amp;A28&amp;"*", jv!X:X,"1986")</f>
        <v>0</v>
      </c>
      <c r="H28" s="0" t="n">
        <f aca="false">COUNTIFS(jv!AT:AT,"*"&amp;A28&amp;"*", jv!X:X,"1987")</f>
        <v>0</v>
      </c>
      <c r="I28" s="0" t="n">
        <f aca="false">COUNTIFS(jv!AT:AT,"*"&amp;A28&amp;"*", jv!X:X,"1988")</f>
        <v>0</v>
      </c>
      <c r="J28" s="0" t="n">
        <f aca="false">COUNTIFS(jv!AT:AT,"*"&amp;A28&amp;"*", jv!X:X,"1989")</f>
        <v>1</v>
      </c>
      <c r="K28" s="0" t="n">
        <f aca="false">COUNTIFS(jv!AT:AT,"*"&amp;A28&amp;"*", jv!X:X,"1990")</f>
        <v>1</v>
      </c>
      <c r="L28" s="0" t="n">
        <f aca="false">COUNTIFS(jv!AT:AT,"*"&amp;A28&amp;"*", jv!X:X,"1991")</f>
        <v>0</v>
      </c>
      <c r="M28" s="0" t="n">
        <f aca="false">COUNTIFS(jv!AT:AT,"*"&amp;A28&amp;"*", jv!X:X,"1992")</f>
        <v>0</v>
      </c>
      <c r="N28" s="0" t="n">
        <f aca="false">COUNTIFS(jv!AT:AT,"*"&amp;A28&amp;"*", jv!X:X,"1993")</f>
        <v>1</v>
      </c>
      <c r="O28" s="0" t="n">
        <f aca="false">COUNTIFS(jv!AT:AT,"*"&amp;A28&amp;"*", jv!X:X,"1994")</f>
        <v>0</v>
      </c>
      <c r="P28" s="0" t="n">
        <f aca="false">COUNTIFS(jv!AT:AT,"*"&amp;A28&amp;"*", jv!X:X,"1995")</f>
        <v>0</v>
      </c>
      <c r="Q28" s="0" t="n">
        <f aca="false">COUNTIFS(jv!AT:AT,"*"&amp;A28&amp;"*", jv!X:X,"1996")</f>
        <v>0</v>
      </c>
      <c r="R28" s="0" t="n">
        <f aca="false">COUNTIFS(jv!AT:AT,"*"&amp;A28&amp;"*", jv!X:X,"1997")</f>
        <v>0</v>
      </c>
      <c r="S28" s="0" t="n">
        <f aca="false">COUNTIFS(jv!AT:AT,"*"&amp;A28&amp;"*", jv!X:X,"1998")</f>
        <v>0</v>
      </c>
      <c r="T28" s="0" t="n">
        <f aca="false">COUNTIFS(jv!AT:AT,"*"&amp;A28&amp;"*", jv!X:X,"1999")</f>
        <v>0</v>
      </c>
      <c r="U28" s="0" t="n">
        <f aca="false">COUNTIFS(jv!AT:AT,"*"&amp;A28&amp;"*", jv!X:X,"2000")</f>
        <v>0</v>
      </c>
      <c r="V28" s="0" t="n">
        <f aca="false">COUNTIFS(jv!AT:AT,"*"&amp;A28&amp;"*", jv!X:X,"2001")</f>
        <v>0</v>
      </c>
      <c r="W28" s="0" t="n">
        <f aca="false">COUNTIFS(jv!AT:AT,"*"&amp;A28&amp;"*", jv!X:X,"2002")</f>
        <v>1</v>
      </c>
      <c r="X28" s="0" t="n">
        <f aca="false">COUNTIFS(jv!AT:AT,"*"&amp;A28&amp;"*", jv!X:X,"2003")</f>
        <v>0</v>
      </c>
      <c r="Y28" s="0" t="n">
        <f aca="false">COUNTIFS(jv!AT:AT,"*"&amp;A28&amp;"*", jv!X:X,"2004")</f>
        <v>1</v>
      </c>
      <c r="Z28" s="0" t="n">
        <f aca="false">COUNTIFS(jv!AT:AT,"*"&amp;A28&amp;"*", jv!X:X,"2005")</f>
        <v>2</v>
      </c>
      <c r="AA28" s="0" t="n">
        <f aca="false">COUNTIFS(jv!AT:AT,"*"&amp;A28&amp;"*", jv!X:X,"2006")</f>
        <v>2</v>
      </c>
      <c r="AB28" s="0" t="n">
        <f aca="false">COUNTIFS(jv!AT:AT,"*"&amp;A28&amp;"*", jv!X:X,"2007")</f>
        <v>2</v>
      </c>
      <c r="AC28" s="0" t="n">
        <f aca="false">COUNTIFS(jv!AT:AT,"*"&amp;A28&amp;"*", jv!X:X,"2008")</f>
        <v>1</v>
      </c>
      <c r="AD28" s="0" t="n">
        <f aca="false">COUNTIFS(jv!AT:AT,"*"&amp;A28&amp;"*", jv!X:X,"2009")</f>
        <v>2</v>
      </c>
      <c r="AE28" s="0" t="n">
        <f aca="false">COUNTIFS(jv!AT:AT,"*"&amp;A28&amp;"*", jv!X:X,"2010")</f>
        <v>1</v>
      </c>
      <c r="AF28" s="0" t="n">
        <f aca="false">COUNTIFS(jv!AT:AT,"*"&amp;A28&amp;"*", jv!X:X,"2011")</f>
        <v>5</v>
      </c>
      <c r="AG28" s="0" t="n">
        <f aca="false">COUNTIFS(jv!AT:AT,"*"&amp;A28&amp;"*", jv!X:X,"2012")</f>
        <v>4</v>
      </c>
      <c r="AH28" s="0" t="n">
        <f aca="false">COUNTIFS(jv!AT:AT,"*"&amp;A28&amp;"*", jv!X:X,"2013")</f>
        <v>5</v>
      </c>
      <c r="AI28" s="0" t="n">
        <f aca="false">COUNTIFS(jv!AT:AT,"*"&amp;A28&amp;"*", jv!X:X,"2014")</f>
        <v>4</v>
      </c>
      <c r="AJ28" s="0" t="n">
        <f aca="false">COUNTIFS(jv!AT:AT,"*"&amp;A28&amp;"*", jv!X:X,"2015")</f>
        <v>2</v>
      </c>
      <c r="AK28" s="0" t="n">
        <f aca="false">COUNTIFS(jv!AT:AT,"*"&amp;A28&amp;"*", jv!X:X,"2016")</f>
        <v>2</v>
      </c>
      <c r="AL28" s="0" t="n">
        <f aca="false">COUNTIFS(jv!AT:AT,"*"&amp;A28&amp;"*", jv!X:X,"2017")</f>
        <v>2</v>
      </c>
      <c r="AM28" s="0" t="n">
        <f aca="false">COUNTIFS(jv!AT:AT,"*"&amp;A28&amp;"*", jv!X:X,"2018")</f>
        <v>3</v>
      </c>
      <c r="AN28" s="0" t="n">
        <f aca="false">COUNTIFS(jv!AT:AT,"*"&amp;A28&amp;"*", jv!X:X,"2019")</f>
        <v>0</v>
      </c>
      <c r="AO28" s="0" t="n">
        <f aca="false">COUNTIFS(jv!AT:AT,"*"&amp;A28&amp;"*", jv!X:X,"2020")</f>
        <v>4</v>
      </c>
      <c r="AP28" s="0" t="n">
        <f aca="false">COUNTIFS(jv!AT:AT,"*"&amp;A28&amp;"*", jv!X:X,"2021")</f>
        <v>1</v>
      </c>
      <c r="AQ28" s="0" t="n">
        <f aca="false">COUNTIFS(jv!AT:AT,"*"&amp;A28&amp;"*", jv!X:X,"2022")</f>
        <v>0</v>
      </c>
      <c r="AR28" s="0" t="n">
        <v>0</v>
      </c>
      <c r="AS28" s="104" t="n">
        <f aca="false">COUNTIFS(jv!AT:AT,"*"&amp;A28&amp;"*")</f>
        <v>47</v>
      </c>
    </row>
    <row r="29" customFormat="false" ht="13.8" hidden="false" customHeight="false" outlineLevel="0" collapsed="false">
      <c r="A29" s="0" t="s">
        <v>373</v>
      </c>
      <c r="B29" s="0" t="n">
        <f aca="false">COUNTIFS(jv!AT:AT,"*"&amp;A29&amp;"*", jv!X:X,"1981")</f>
        <v>0</v>
      </c>
      <c r="C29" s="0" t="n">
        <f aca="false">COUNTIFS(jv!AT:AT,"*"&amp;A29&amp;"*", jv!X:X,"1982")</f>
        <v>1</v>
      </c>
      <c r="D29" s="0" t="n">
        <f aca="false">COUNTIFS(jv!AT:AT,"*"&amp;A29&amp;"*", jv!X:X,"1983")</f>
        <v>0</v>
      </c>
      <c r="E29" s="0" t="n">
        <f aca="false">COUNTIFS(jv!AT:AT,"*"&amp;A29&amp;"*", jv!X:X,"1984")</f>
        <v>0</v>
      </c>
      <c r="F29" s="0" t="n">
        <f aca="false">COUNTIFS(jv!AT:AT,"*"&amp;A29&amp;"*", jv!X:X,"1985")</f>
        <v>0</v>
      </c>
      <c r="G29" s="0" t="n">
        <f aca="false">COUNTIFS(jv!AT:AT,"*"&amp;A29&amp;"*", jv!X:X,"1986")</f>
        <v>0</v>
      </c>
      <c r="H29" s="0" t="n">
        <f aca="false">COUNTIFS(jv!AT:AT,"*"&amp;A29&amp;"*", jv!X:X,"1987")</f>
        <v>0</v>
      </c>
      <c r="I29" s="0" t="n">
        <f aca="false">COUNTIFS(jv!AT:AT,"*"&amp;A29&amp;"*", jv!X:X,"1988")</f>
        <v>0</v>
      </c>
      <c r="J29" s="0" t="n">
        <f aca="false">COUNTIFS(jv!AT:AT,"*"&amp;A29&amp;"*", jv!X:X,"1989")</f>
        <v>0</v>
      </c>
      <c r="K29" s="0" t="n">
        <f aca="false">COUNTIFS(jv!AT:AT,"*"&amp;A29&amp;"*", jv!X:X,"1990")</f>
        <v>1</v>
      </c>
      <c r="L29" s="0" t="n">
        <f aca="false">COUNTIFS(jv!AT:AT,"*"&amp;A29&amp;"*", jv!X:X,"1991")</f>
        <v>1</v>
      </c>
      <c r="M29" s="0" t="n">
        <f aca="false">COUNTIFS(jv!AT:AT,"*"&amp;A29&amp;"*", jv!X:X,"1992")</f>
        <v>1</v>
      </c>
      <c r="N29" s="0" t="n">
        <f aca="false">COUNTIFS(jv!AT:AT,"*"&amp;A29&amp;"*", jv!X:X,"1993")</f>
        <v>3</v>
      </c>
      <c r="O29" s="0" t="n">
        <f aca="false">COUNTIFS(jv!AT:AT,"*"&amp;A29&amp;"*", jv!X:X,"1994")</f>
        <v>1</v>
      </c>
      <c r="P29" s="0" t="n">
        <f aca="false">COUNTIFS(jv!AT:AT,"*"&amp;A29&amp;"*", jv!X:X,"1995")</f>
        <v>1</v>
      </c>
      <c r="Q29" s="0" t="n">
        <f aca="false">COUNTIFS(jv!AT:AT,"*"&amp;A29&amp;"*", jv!X:X,"1996")</f>
        <v>1</v>
      </c>
      <c r="R29" s="0" t="n">
        <f aca="false">COUNTIFS(jv!AT:AT,"*"&amp;A29&amp;"*", jv!X:X,"1997")</f>
        <v>1</v>
      </c>
      <c r="S29" s="0" t="n">
        <f aca="false">COUNTIFS(jv!AT:AT,"*"&amp;A29&amp;"*", jv!X:X,"1998")</f>
        <v>0</v>
      </c>
      <c r="T29" s="0" t="n">
        <f aca="false">COUNTIFS(jv!AT:AT,"*"&amp;A29&amp;"*", jv!X:X,"1999")</f>
        <v>0</v>
      </c>
      <c r="U29" s="0" t="n">
        <f aca="false">COUNTIFS(jv!AT:AT,"*"&amp;A29&amp;"*", jv!X:X,"2000")</f>
        <v>1</v>
      </c>
      <c r="V29" s="0" t="n">
        <f aca="false">COUNTIFS(jv!AT:AT,"*"&amp;A29&amp;"*", jv!X:X,"2001")</f>
        <v>1</v>
      </c>
      <c r="W29" s="0" t="n">
        <f aca="false">COUNTIFS(jv!AT:AT,"*"&amp;A29&amp;"*", jv!X:X,"2002")</f>
        <v>2</v>
      </c>
      <c r="X29" s="0" t="n">
        <f aca="false">COUNTIFS(jv!AT:AT,"*"&amp;A29&amp;"*", jv!X:X,"2003")</f>
        <v>1</v>
      </c>
      <c r="Y29" s="0" t="n">
        <f aca="false">COUNTIFS(jv!AT:AT,"*"&amp;A29&amp;"*", jv!X:X,"2004")</f>
        <v>2</v>
      </c>
      <c r="Z29" s="0" t="n">
        <f aca="false">COUNTIFS(jv!AT:AT,"*"&amp;A29&amp;"*", jv!X:X,"2005")</f>
        <v>5</v>
      </c>
      <c r="AA29" s="0" t="n">
        <f aca="false">COUNTIFS(jv!AT:AT,"*"&amp;A29&amp;"*", jv!X:X,"2006")</f>
        <v>3</v>
      </c>
      <c r="AB29" s="0" t="n">
        <f aca="false">COUNTIFS(jv!AT:AT,"*"&amp;A29&amp;"*", jv!X:X,"2007")</f>
        <v>3</v>
      </c>
      <c r="AC29" s="0" t="n">
        <f aca="false">COUNTIFS(jv!AT:AT,"*"&amp;A29&amp;"*", jv!X:X,"2008")</f>
        <v>2</v>
      </c>
      <c r="AD29" s="0" t="n">
        <f aca="false">COUNTIFS(jv!AT:AT,"*"&amp;A29&amp;"*", jv!X:X,"2009")</f>
        <v>3</v>
      </c>
      <c r="AE29" s="0" t="n">
        <f aca="false">COUNTIFS(jv!AT:AT,"*"&amp;A29&amp;"*", jv!X:X,"2010")</f>
        <v>2</v>
      </c>
      <c r="AF29" s="0" t="n">
        <f aca="false">COUNTIFS(jv!AT:AT,"*"&amp;A29&amp;"*", jv!X:X,"2011")</f>
        <v>6</v>
      </c>
      <c r="AG29" s="0" t="n">
        <f aca="false">COUNTIFS(jv!AT:AT,"*"&amp;A29&amp;"*", jv!X:X,"2012")</f>
        <v>2</v>
      </c>
      <c r="AH29" s="0" t="n">
        <f aca="false">COUNTIFS(jv!AT:AT,"*"&amp;A29&amp;"*", jv!X:X,"2013")</f>
        <v>2</v>
      </c>
      <c r="AI29" s="0" t="n">
        <f aca="false">COUNTIFS(jv!AT:AT,"*"&amp;A29&amp;"*", jv!X:X,"2014")</f>
        <v>1</v>
      </c>
      <c r="AJ29" s="0" t="n">
        <f aca="false">COUNTIFS(jv!AT:AT,"*"&amp;A29&amp;"*", jv!X:X,"2015")</f>
        <v>3</v>
      </c>
      <c r="AK29" s="0" t="n">
        <f aca="false">COUNTIFS(jv!AT:AT,"*"&amp;A29&amp;"*", jv!X:X,"2016")</f>
        <v>3</v>
      </c>
      <c r="AL29" s="0" t="n">
        <f aca="false">COUNTIFS(jv!AT:AT,"*"&amp;A29&amp;"*", jv!X:X,"2017")</f>
        <v>2</v>
      </c>
      <c r="AM29" s="0" t="n">
        <f aca="false">COUNTIFS(jv!AT:AT,"*"&amp;A29&amp;"*", jv!X:X,"2018")</f>
        <v>5</v>
      </c>
      <c r="AN29" s="0" t="n">
        <f aca="false">COUNTIFS(jv!AT:AT,"*"&amp;A29&amp;"*", jv!X:X,"2019")</f>
        <v>4</v>
      </c>
      <c r="AO29" s="0" t="n">
        <f aca="false">COUNTIFS(jv!AT:AT,"*"&amp;A29&amp;"*", jv!X:X,"2020")</f>
        <v>1</v>
      </c>
      <c r="AP29" s="0" t="n">
        <f aca="false">COUNTIFS(jv!AT:AT,"*"&amp;A29&amp;"*", jv!X:X,"2021")</f>
        <v>4</v>
      </c>
      <c r="AQ29" s="0" t="n">
        <f aca="false">COUNTIFS(jv!AT:AT,"*"&amp;A29&amp;"*", jv!X:X,"2022")</f>
        <v>1</v>
      </c>
      <c r="AR29" s="0" t="n">
        <v>0</v>
      </c>
      <c r="AS29" s="104" t="n">
        <f aca="false">COUNTIFS(jv!AT:AT,"*"&amp;A29&amp;"*")</f>
        <v>70</v>
      </c>
    </row>
    <row r="30" customFormat="false" ht="13.8" hidden="false" customHeight="false" outlineLevel="0" collapsed="false">
      <c r="A30" s="104" t="s">
        <v>5627</v>
      </c>
      <c r="B30" s="0" t="n">
        <f aca="false">COUNTIFS(jv!AT:AT,"*"&amp;A30&amp;"*", jv!X:X,"1981")</f>
        <v>0</v>
      </c>
      <c r="C30" s="0" t="n">
        <f aca="false">COUNTIFS(jv!AT:AT,"*"&amp;A30&amp;"*", jv!X:X,"1982")</f>
        <v>0</v>
      </c>
      <c r="D30" s="0" t="n">
        <f aca="false">COUNTIFS(jv!AT:AT,"*"&amp;A30&amp;"*", jv!X:X,"1983")</f>
        <v>0</v>
      </c>
      <c r="E30" s="0" t="n">
        <f aca="false">COUNTIFS(jv!AT:AT,"*"&amp;A30&amp;"*", jv!X:X,"1984")</f>
        <v>0</v>
      </c>
      <c r="F30" s="0" t="n">
        <f aca="false">COUNTIFS(jv!AT:AT,"*"&amp;A30&amp;"*", jv!X:X,"1985")</f>
        <v>0</v>
      </c>
      <c r="G30" s="0" t="n">
        <f aca="false">COUNTIFS(jv!AT:AT,"*"&amp;A30&amp;"*", jv!X:X,"1986")</f>
        <v>0</v>
      </c>
      <c r="H30" s="0" t="n">
        <f aca="false">COUNTIFS(jv!AT:AT,"*"&amp;A30&amp;"*", jv!X:X,"1987")</f>
        <v>0</v>
      </c>
      <c r="I30" s="0" t="n">
        <f aca="false">COUNTIFS(jv!AT:AT,"*"&amp;A30&amp;"*", jv!X:X,"1988")</f>
        <v>0</v>
      </c>
      <c r="J30" s="0" t="n">
        <f aca="false">COUNTIFS(jv!AT:AT,"*"&amp;A30&amp;"*", jv!X:X,"1989")</f>
        <v>0</v>
      </c>
      <c r="K30" s="0" t="n">
        <f aca="false">COUNTIFS(jv!AT:AT,"*"&amp;A30&amp;"*", jv!X:X,"1990")</f>
        <v>0</v>
      </c>
      <c r="L30" s="0" t="n">
        <f aca="false">COUNTIFS(jv!AT:AT,"*"&amp;A30&amp;"*", jv!X:X,"1991")</f>
        <v>0</v>
      </c>
      <c r="M30" s="0" t="n">
        <f aca="false">COUNTIFS(jv!AT:AT,"*"&amp;A30&amp;"*", jv!X:X,"1992")</f>
        <v>1</v>
      </c>
      <c r="N30" s="0" t="n">
        <f aca="false">COUNTIFS(jv!AT:AT,"*"&amp;A30&amp;"*", jv!X:X,"1993")</f>
        <v>1</v>
      </c>
      <c r="O30" s="0" t="n">
        <f aca="false">COUNTIFS(jv!AT:AT,"*"&amp;A30&amp;"*", jv!X:X,"1994")</f>
        <v>0</v>
      </c>
      <c r="P30" s="0" t="n">
        <f aca="false">COUNTIFS(jv!AT:AT,"*"&amp;A30&amp;"*", jv!X:X,"1995")</f>
        <v>1</v>
      </c>
      <c r="Q30" s="0" t="n">
        <f aca="false">COUNTIFS(jv!AT:AT,"*"&amp;A30&amp;"*", jv!X:X,"1996")</f>
        <v>1</v>
      </c>
      <c r="R30" s="0" t="n">
        <f aca="false">COUNTIFS(jv!AT:AT,"*"&amp;A30&amp;"*", jv!X:X,"1997")</f>
        <v>1</v>
      </c>
      <c r="S30" s="0" t="n">
        <f aca="false">COUNTIFS(jv!AT:AT,"*"&amp;A30&amp;"*", jv!X:X,"1998")</f>
        <v>0</v>
      </c>
      <c r="T30" s="0" t="n">
        <f aca="false">COUNTIFS(jv!AT:AT,"*"&amp;A30&amp;"*", jv!X:X,"1999")</f>
        <v>0</v>
      </c>
      <c r="U30" s="0" t="n">
        <f aca="false">COUNTIFS(jv!AT:AT,"*"&amp;A30&amp;"*", jv!X:X,"2000")</f>
        <v>0</v>
      </c>
      <c r="V30" s="0" t="n">
        <f aca="false">COUNTIFS(jv!AT:AT,"*"&amp;A30&amp;"*", jv!X:X,"2001")</f>
        <v>0</v>
      </c>
      <c r="W30" s="0" t="n">
        <f aca="false">COUNTIFS(jv!AT:AT,"*"&amp;A30&amp;"*", jv!X:X,"2002")</f>
        <v>0</v>
      </c>
      <c r="X30" s="0" t="n">
        <f aca="false">COUNTIFS(jv!AT:AT,"*"&amp;A30&amp;"*", jv!X:X,"2003")</f>
        <v>1</v>
      </c>
      <c r="Y30" s="0" t="n">
        <f aca="false">COUNTIFS(jv!AT:AT,"*"&amp;A30&amp;"*", jv!X:X,"2004")</f>
        <v>1</v>
      </c>
      <c r="Z30" s="0" t="n">
        <f aca="false">COUNTIFS(jv!AT:AT,"*"&amp;A30&amp;"*", jv!X:X,"2005")</f>
        <v>1</v>
      </c>
      <c r="AA30" s="0" t="n">
        <f aca="false">COUNTIFS(jv!AT:AT,"*"&amp;A30&amp;"*", jv!X:X,"2006")</f>
        <v>0</v>
      </c>
      <c r="AB30" s="0" t="n">
        <f aca="false">COUNTIFS(jv!AT:AT,"*"&amp;A30&amp;"*", jv!X:X,"2007")</f>
        <v>1</v>
      </c>
      <c r="AC30" s="0" t="n">
        <f aca="false">COUNTIFS(jv!AT:AT,"*"&amp;A30&amp;"*", jv!X:X,"2008")</f>
        <v>2</v>
      </c>
      <c r="AD30" s="0" t="n">
        <f aca="false">COUNTIFS(jv!AT:AT,"*"&amp;A30&amp;"*", jv!X:X,"2009")</f>
        <v>0</v>
      </c>
      <c r="AE30" s="0" t="n">
        <f aca="false">COUNTIFS(jv!AT:AT,"*"&amp;A30&amp;"*", jv!X:X,"2010")</f>
        <v>1</v>
      </c>
      <c r="AF30" s="0" t="n">
        <f aca="false">COUNTIFS(jv!AT:AT,"*"&amp;A30&amp;"*", jv!X:X,"2011")</f>
        <v>0</v>
      </c>
      <c r="AG30" s="0" t="n">
        <f aca="false">COUNTIFS(jv!AT:AT,"*"&amp;A30&amp;"*", jv!X:X,"2012")</f>
        <v>0</v>
      </c>
      <c r="AH30" s="0" t="n">
        <f aca="false">COUNTIFS(jv!AT:AT,"*"&amp;A30&amp;"*", jv!X:X,"2013")</f>
        <v>1</v>
      </c>
      <c r="AI30" s="0" t="n">
        <f aca="false">COUNTIFS(jv!AT:AT,"*"&amp;A30&amp;"*", jv!X:X,"2014")</f>
        <v>1</v>
      </c>
      <c r="AJ30" s="0" t="n">
        <f aca="false">COUNTIFS(jv!AT:AT,"*"&amp;A30&amp;"*", jv!X:X,"2015")</f>
        <v>0</v>
      </c>
      <c r="AK30" s="0" t="n">
        <f aca="false">COUNTIFS(jv!AT:AT,"*"&amp;A30&amp;"*", jv!X:X,"2016")</f>
        <v>0</v>
      </c>
      <c r="AL30" s="0" t="n">
        <f aca="false">COUNTIFS(jv!AT:AT,"*"&amp;A30&amp;"*", jv!X:X,"2017")</f>
        <v>1</v>
      </c>
      <c r="AM30" s="0" t="n">
        <f aca="false">COUNTIFS(jv!AT:AT,"*"&amp;A30&amp;"*", jv!X:X,"2018")</f>
        <v>1</v>
      </c>
      <c r="AN30" s="0" t="n">
        <f aca="false">COUNTIFS(jv!AT:AT,"*"&amp;A30&amp;"*", jv!X:X,"2019")</f>
        <v>2</v>
      </c>
      <c r="AO30" s="0" t="n">
        <f aca="false">COUNTIFS(jv!AT:AT,"*"&amp;A30&amp;"*", jv!X:X,"2020")</f>
        <v>0</v>
      </c>
      <c r="AP30" s="0" t="n">
        <f aca="false">COUNTIFS(jv!AT:AT,"*"&amp;A30&amp;"*", jv!X:X,"2021")</f>
        <v>3</v>
      </c>
      <c r="AQ30" s="0" t="n">
        <f aca="false">COUNTIFS(jv!AT:AT,"*"&amp;A30&amp;"*", jv!X:X,"2022")</f>
        <v>2</v>
      </c>
      <c r="AR30" s="0" t="n">
        <v>0</v>
      </c>
      <c r="AS30" s="104" t="n">
        <f aca="false">COUNTIFS(jv!AT:AT,"*"&amp;A30&amp;"*")</f>
        <v>23</v>
      </c>
    </row>
    <row r="31" customFormat="false" ht="13.8" hidden="false" customHeight="false" outlineLevel="0" collapsed="false">
      <c r="A31" s="104" t="s">
        <v>1216</v>
      </c>
      <c r="B31" s="0" t="n">
        <f aca="false">COUNTIFS(jv!AT:AT,"*"&amp;A31&amp;"*", jv!X:X,"1981")</f>
        <v>0</v>
      </c>
      <c r="C31" s="0" t="n">
        <f aca="false">COUNTIFS(jv!AT:AT,"*"&amp;A31&amp;"*", jv!X:X,"1982")</f>
        <v>0</v>
      </c>
      <c r="D31" s="0" t="n">
        <f aca="false">COUNTIFS(jv!AT:AT,"*"&amp;A31&amp;"*", jv!X:X,"1983")</f>
        <v>0</v>
      </c>
      <c r="E31" s="0" t="n">
        <f aca="false">COUNTIFS(jv!AT:AT,"*"&amp;A31&amp;"*", jv!X:X,"1984")</f>
        <v>0</v>
      </c>
      <c r="F31" s="0" t="n">
        <f aca="false">COUNTIFS(jv!AT:AT,"*"&amp;A31&amp;"*", jv!X:X,"1985")</f>
        <v>0</v>
      </c>
      <c r="G31" s="0" t="n">
        <f aca="false">COUNTIFS(jv!AT:AT,"*"&amp;A31&amp;"*", jv!X:X,"1986")</f>
        <v>0</v>
      </c>
      <c r="H31" s="0" t="n">
        <f aca="false">COUNTIFS(jv!AT:AT,"*"&amp;A31&amp;"*", jv!X:X,"1987")</f>
        <v>0</v>
      </c>
      <c r="I31" s="0" t="n">
        <f aca="false">COUNTIFS(jv!AT:AT,"*"&amp;A31&amp;"*", jv!X:X,"1988")</f>
        <v>0</v>
      </c>
      <c r="J31" s="0" t="n">
        <f aca="false">COUNTIFS(jv!AT:AT,"*"&amp;A31&amp;"*", jv!X:X,"1989")</f>
        <v>0</v>
      </c>
      <c r="K31" s="0" t="n">
        <f aca="false">COUNTIFS(jv!AT:AT,"*"&amp;A31&amp;"*", jv!X:X,"1990")</f>
        <v>1</v>
      </c>
      <c r="L31" s="0" t="n">
        <f aca="false">COUNTIFS(jv!AT:AT,"*"&amp;A31&amp;"*", jv!X:X,"1991")</f>
        <v>2</v>
      </c>
      <c r="M31" s="0" t="n">
        <f aca="false">COUNTIFS(jv!AT:AT,"*"&amp;A31&amp;"*", jv!X:X,"1992")</f>
        <v>0</v>
      </c>
      <c r="N31" s="0" t="n">
        <f aca="false">COUNTIFS(jv!AT:AT,"*"&amp;A31&amp;"*", jv!X:X,"1993")</f>
        <v>5</v>
      </c>
      <c r="O31" s="0" t="n">
        <f aca="false">COUNTIFS(jv!AT:AT,"*"&amp;A31&amp;"*", jv!X:X,"1994")</f>
        <v>4</v>
      </c>
      <c r="P31" s="0" t="n">
        <f aca="false">COUNTIFS(jv!AT:AT,"*"&amp;A31&amp;"*", jv!X:X,"1995")</f>
        <v>2</v>
      </c>
      <c r="Q31" s="0" t="n">
        <f aca="false">COUNTIFS(jv!AT:AT,"*"&amp;A31&amp;"*", jv!X:X,"1996")</f>
        <v>2</v>
      </c>
      <c r="R31" s="0" t="n">
        <f aca="false">COUNTIFS(jv!AT:AT,"*"&amp;A31&amp;"*", jv!X:X,"1997")</f>
        <v>2</v>
      </c>
      <c r="S31" s="0" t="n">
        <f aca="false">COUNTIFS(jv!AT:AT,"*"&amp;A31&amp;"*", jv!X:X,"1998")</f>
        <v>0</v>
      </c>
      <c r="T31" s="0" t="n">
        <f aca="false">COUNTIFS(jv!AT:AT,"*"&amp;A31&amp;"*", jv!X:X,"1999")</f>
        <v>0</v>
      </c>
      <c r="U31" s="0" t="n">
        <f aca="false">COUNTIFS(jv!AT:AT,"*"&amp;A31&amp;"*", jv!X:X,"2000")</f>
        <v>1</v>
      </c>
      <c r="V31" s="0" t="n">
        <f aca="false">COUNTIFS(jv!AT:AT,"*"&amp;A31&amp;"*", jv!X:X,"2001")</f>
        <v>2</v>
      </c>
      <c r="W31" s="0" t="n">
        <f aca="false">COUNTIFS(jv!AT:AT,"*"&amp;A31&amp;"*", jv!X:X,"2002")</f>
        <v>1</v>
      </c>
      <c r="X31" s="0" t="n">
        <f aca="false">COUNTIFS(jv!AT:AT,"*"&amp;A31&amp;"*", jv!X:X,"2003")</f>
        <v>4</v>
      </c>
      <c r="Y31" s="0" t="n">
        <f aca="false">COUNTIFS(jv!AT:AT,"*"&amp;A31&amp;"*", jv!X:X,"2004")</f>
        <v>3</v>
      </c>
      <c r="Z31" s="0" t="n">
        <f aca="false">COUNTIFS(jv!AT:AT,"*"&amp;A31&amp;"*", jv!X:X,"2005")</f>
        <v>1</v>
      </c>
      <c r="AA31" s="0" t="n">
        <f aca="false">COUNTIFS(jv!AT:AT,"*"&amp;A31&amp;"*", jv!X:X,"2006")</f>
        <v>0</v>
      </c>
      <c r="AB31" s="0" t="n">
        <f aca="false">COUNTIFS(jv!AT:AT,"*"&amp;A31&amp;"*", jv!X:X,"2007")</f>
        <v>1</v>
      </c>
      <c r="AC31" s="0" t="n">
        <f aca="false">COUNTIFS(jv!AT:AT,"*"&amp;A31&amp;"*", jv!X:X,"2008")</f>
        <v>1</v>
      </c>
      <c r="AD31" s="0" t="n">
        <f aca="false">COUNTIFS(jv!AT:AT,"*"&amp;A31&amp;"*", jv!X:X,"2009")</f>
        <v>2</v>
      </c>
      <c r="AE31" s="0" t="n">
        <f aca="false">COUNTIFS(jv!AT:AT,"*"&amp;A31&amp;"*", jv!X:X,"2010")</f>
        <v>0</v>
      </c>
      <c r="AF31" s="0" t="n">
        <f aca="false">COUNTIFS(jv!AT:AT,"*"&amp;A31&amp;"*", jv!X:X,"2011")</f>
        <v>1</v>
      </c>
      <c r="AG31" s="0" t="n">
        <f aca="false">COUNTIFS(jv!AT:AT,"*"&amp;A31&amp;"*", jv!X:X,"2012")</f>
        <v>2</v>
      </c>
      <c r="AH31" s="0" t="n">
        <f aca="false">COUNTIFS(jv!AT:AT,"*"&amp;A31&amp;"*", jv!X:X,"2013")</f>
        <v>1</v>
      </c>
      <c r="AI31" s="0" t="n">
        <f aca="false">COUNTIFS(jv!AT:AT,"*"&amp;A31&amp;"*", jv!X:X,"2014")</f>
        <v>5</v>
      </c>
      <c r="AJ31" s="0" t="n">
        <f aca="false">COUNTIFS(jv!AT:AT,"*"&amp;A31&amp;"*", jv!X:X,"2015")</f>
        <v>1</v>
      </c>
      <c r="AK31" s="0" t="n">
        <f aca="false">COUNTIFS(jv!AT:AT,"*"&amp;A31&amp;"*", jv!X:X,"2016")</f>
        <v>7</v>
      </c>
      <c r="AL31" s="0" t="n">
        <f aca="false">COUNTIFS(jv!AT:AT,"*"&amp;A31&amp;"*", jv!X:X,"2017")</f>
        <v>3</v>
      </c>
      <c r="AM31" s="0" t="n">
        <f aca="false">COUNTIFS(jv!AT:AT,"*"&amp;A31&amp;"*", jv!X:X,"2018")</f>
        <v>6</v>
      </c>
      <c r="AN31" s="0" t="n">
        <f aca="false">COUNTIFS(jv!AT:AT,"*"&amp;A31&amp;"*", jv!X:X,"2019")</f>
        <v>2</v>
      </c>
      <c r="AO31" s="0" t="n">
        <f aca="false">COUNTIFS(jv!AT:AT,"*"&amp;A31&amp;"*", jv!X:X,"2020")</f>
        <v>5</v>
      </c>
      <c r="AP31" s="0" t="n">
        <f aca="false">COUNTIFS(jv!AT:AT,"*"&amp;A31&amp;"*", jv!X:X,"2021")</f>
        <v>5</v>
      </c>
      <c r="AQ31" s="0" t="n">
        <f aca="false">COUNTIFS(jv!AT:AT,"*"&amp;A31&amp;"*", jv!X:X,"2022")</f>
        <v>3</v>
      </c>
      <c r="AR31" s="0" t="n">
        <v>0</v>
      </c>
      <c r="AS31" s="104" t="n">
        <f aca="false">COUNTIFS(jv!AT:AT,"*"&amp;A31&amp;"*")</f>
        <v>75</v>
      </c>
    </row>
    <row r="32" customFormat="false" ht="13.8" hidden="false" customHeight="false" outlineLevel="0" collapsed="false">
      <c r="A32" s="0" t="s">
        <v>749</v>
      </c>
      <c r="B32" s="0" t="n">
        <f aca="false">COUNTIFS(jv!AT:AT,"*"&amp;A32&amp;"*", jv!X:X,"1981")</f>
        <v>0</v>
      </c>
      <c r="C32" s="0" t="n">
        <f aca="false">COUNTIFS(jv!AT:AT,"*"&amp;A32&amp;"*", jv!X:X,"1982")</f>
        <v>0</v>
      </c>
      <c r="D32" s="0" t="n">
        <f aca="false">COUNTIFS(jv!AT:AT,"*"&amp;A32&amp;"*", jv!X:X,"1983")</f>
        <v>0</v>
      </c>
      <c r="E32" s="0" t="n">
        <f aca="false">COUNTIFS(jv!AT:AT,"*"&amp;A32&amp;"*", jv!X:X,"1984")</f>
        <v>0</v>
      </c>
      <c r="F32" s="0" t="n">
        <f aca="false">COUNTIFS(jv!AT:AT,"*"&amp;A32&amp;"*", jv!X:X,"1985")</f>
        <v>0</v>
      </c>
      <c r="G32" s="0" t="n">
        <f aca="false">COUNTIFS(jv!AT:AT,"*"&amp;A32&amp;"*", jv!X:X,"1986")</f>
        <v>0</v>
      </c>
      <c r="H32" s="0" t="n">
        <f aca="false">COUNTIFS(jv!AT:AT,"*"&amp;A32&amp;"*", jv!X:X,"1987")</f>
        <v>0</v>
      </c>
      <c r="I32" s="0" t="n">
        <f aca="false">COUNTIFS(jv!AT:AT,"*"&amp;A32&amp;"*", jv!X:X,"1988")</f>
        <v>0</v>
      </c>
      <c r="J32" s="0" t="n">
        <f aca="false">COUNTIFS(jv!AT:AT,"*"&amp;A32&amp;"*", jv!X:X,"1989")</f>
        <v>2</v>
      </c>
      <c r="K32" s="0" t="n">
        <f aca="false">COUNTIFS(jv!AT:AT,"*"&amp;A32&amp;"*", jv!X:X,"1990")</f>
        <v>0</v>
      </c>
      <c r="L32" s="0" t="n">
        <f aca="false">COUNTIFS(jv!AT:AT,"*"&amp;A32&amp;"*", jv!X:X,"1991")</f>
        <v>0</v>
      </c>
      <c r="M32" s="0" t="n">
        <f aca="false">COUNTIFS(jv!AT:AT,"*"&amp;A32&amp;"*", jv!X:X,"1992")</f>
        <v>1</v>
      </c>
      <c r="N32" s="0" t="n">
        <f aca="false">COUNTIFS(jv!AT:AT,"*"&amp;A32&amp;"*", jv!X:X,"1993")</f>
        <v>0</v>
      </c>
      <c r="O32" s="0" t="n">
        <f aca="false">COUNTIFS(jv!AT:AT,"*"&amp;A32&amp;"*", jv!X:X,"1994")</f>
        <v>1</v>
      </c>
      <c r="P32" s="0" t="n">
        <f aca="false">COUNTIFS(jv!AT:AT,"*"&amp;A32&amp;"*", jv!X:X,"1995")</f>
        <v>0</v>
      </c>
      <c r="Q32" s="0" t="n">
        <f aca="false">COUNTIFS(jv!AT:AT,"*"&amp;A32&amp;"*", jv!X:X,"1996")</f>
        <v>1</v>
      </c>
      <c r="R32" s="0" t="n">
        <f aca="false">COUNTIFS(jv!AT:AT,"*"&amp;A32&amp;"*", jv!X:X,"1997")</f>
        <v>0</v>
      </c>
      <c r="S32" s="0" t="n">
        <f aca="false">COUNTIFS(jv!AT:AT,"*"&amp;A32&amp;"*", jv!X:X,"1998")</f>
        <v>0</v>
      </c>
      <c r="T32" s="0" t="n">
        <f aca="false">COUNTIFS(jv!AT:AT,"*"&amp;A32&amp;"*", jv!X:X,"1999")</f>
        <v>0</v>
      </c>
      <c r="U32" s="0" t="n">
        <f aca="false">COUNTIFS(jv!AT:AT,"*"&amp;A32&amp;"*", jv!X:X,"2000")</f>
        <v>1</v>
      </c>
      <c r="V32" s="0" t="n">
        <f aca="false">COUNTIFS(jv!AT:AT,"*"&amp;A32&amp;"*", jv!X:X,"2001")</f>
        <v>0</v>
      </c>
      <c r="W32" s="0" t="n">
        <f aca="false">COUNTIFS(jv!AT:AT,"*"&amp;A32&amp;"*", jv!X:X,"2002")</f>
        <v>2</v>
      </c>
      <c r="X32" s="0" t="n">
        <f aca="false">COUNTIFS(jv!AT:AT,"*"&amp;A32&amp;"*", jv!X:X,"2003")</f>
        <v>0</v>
      </c>
      <c r="Y32" s="0" t="n">
        <f aca="false">COUNTIFS(jv!AT:AT,"*"&amp;A32&amp;"*", jv!X:X,"2004")</f>
        <v>4</v>
      </c>
      <c r="Z32" s="0" t="n">
        <f aca="false">COUNTIFS(jv!AT:AT,"*"&amp;A32&amp;"*", jv!X:X,"2005")</f>
        <v>3</v>
      </c>
      <c r="AA32" s="0" t="n">
        <f aca="false">COUNTIFS(jv!AT:AT,"*"&amp;A32&amp;"*", jv!X:X,"2006")</f>
        <v>2</v>
      </c>
      <c r="AB32" s="0" t="n">
        <f aca="false">COUNTIFS(jv!AT:AT,"*"&amp;A32&amp;"*", jv!X:X,"2007")</f>
        <v>1</v>
      </c>
      <c r="AC32" s="0" t="n">
        <f aca="false">COUNTIFS(jv!AT:AT,"*"&amp;A32&amp;"*", jv!X:X,"2008")</f>
        <v>0</v>
      </c>
      <c r="AD32" s="0" t="n">
        <f aca="false">COUNTIFS(jv!AT:AT,"*"&amp;A32&amp;"*", jv!X:X,"2009")</f>
        <v>1</v>
      </c>
      <c r="AE32" s="0" t="n">
        <f aca="false">COUNTIFS(jv!AT:AT,"*"&amp;A32&amp;"*", jv!X:X,"2010")</f>
        <v>6</v>
      </c>
      <c r="AF32" s="0" t="n">
        <f aca="false">COUNTIFS(jv!AT:AT,"*"&amp;A32&amp;"*", jv!X:X,"2011")</f>
        <v>0</v>
      </c>
      <c r="AG32" s="0" t="n">
        <f aca="false">COUNTIFS(jv!AT:AT,"*"&amp;A32&amp;"*", jv!X:X,"2012")</f>
        <v>2</v>
      </c>
      <c r="AH32" s="0" t="n">
        <f aca="false">COUNTIFS(jv!AT:AT,"*"&amp;A32&amp;"*", jv!X:X,"2013")</f>
        <v>3</v>
      </c>
      <c r="AI32" s="0" t="n">
        <f aca="false">COUNTIFS(jv!AT:AT,"*"&amp;A32&amp;"*", jv!X:X,"2014")</f>
        <v>0</v>
      </c>
      <c r="AJ32" s="0" t="n">
        <f aca="false">COUNTIFS(jv!AT:AT,"*"&amp;A32&amp;"*", jv!X:X,"2015")</f>
        <v>1</v>
      </c>
      <c r="AK32" s="0" t="n">
        <f aca="false">COUNTIFS(jv!AT:AT,"*"&amp;A32&amp;"*", jv!X:X,"2016")</f>
        <v>1</v>
      </c>
      <c r="AL32" s="0" t="n">
        <f aca="false">COUNTIFS(jv!AT:AT,"*"&amp;A32&amp;"*", jv!X:X,"2017")</f>
        <v>6</v>
      </c>
      <c r="AM32" s="0" t="n">
        <f aca="false">COUNTIFS(jv!AT:AT,"*"&amp;A32&amp;"*", jv!X:X,"2018")</f>
        <v>4</v>
      </c>
      <c r="AN32" s="0" t="n">
        <f aca="false">COUNTIFS(jv!AT:AT,"*"&amp;A32&amp;"*", jv!X:X,"2019")</f>
        <v>0</v>
      </c>
      <c r="AO32" s="0" t="n">
        <f aca="false">COUNTIFS(jv!AT:AT,"*"&amp;A32&amp;"*", jv!X:X,"2020")</f>
        <v>3</v>
      </c>
      <c r="AP32" s="0" t="n">
        <f aca="false">COUNTIFS(jv!AT:AT,"*"&amp;A32&amp;"*", jv!X:X,"2021")</f>
        <v>2</v>
      </c>
      <c r="AQ32" s="0" t="n">
        <f aca="false">COUNTIFS(jv!AT:AT,"*"&amp;A32&amp;"*", jv!X:X,"2022")</f>
        <v>1</v>
      </c>
      <c r="AR32" s="0" t="n">
        <v>0</v>
      </c>
      <c r="AS32" s="104" t="n">
        <f aca="false">COUNTIFS(jv!AT:AT,"*"&amp;A32&amp;"*")</f>
        <v>48</v>
      </c>
    </row>
    <row r="33" customFormat="false" ht="13.8" hidden="false" customHeight="false" outlineLevel="0" collapsed="false">
      <c r="A33" s="0" t="s">
        <v>2468</v>
      </c>
      <c r="B33" s="0" t="n">
        <f aca="false">COUNTIFS(jv!AT:AT,"*"&amp;A33&amp;"*", jv!X:X,"1981")</f>
        <v>0</v>
      </c>
      <c r="C33" s="0" t="n">
        <f aca="false">COUNTIFS(jv!AT:AT,"*"&amp;A33&amp;"*", jv!X:X,"1982")</f>
        <v>0</v>
      </c>
      <c r="D33" s="0" t="n">
        <f aca="false">COUNTIFS(jv!AT:AT,"*"&amp;A33&amp;"*", jv!X:X,"1983")</f>
        <v>0</v>
      </c>
      <c r="E33" s="0" t="n">
        <f aca="false">COUNTIFS(jv!AT:AT,"*"&amp;A33&amp;"*", jv!X:X,"1984")</f>
        <v>0</v>
      </c>
      <c r="F33" s="0" t="n">
        <f aca="false">COUNTIFS(jv!AT:AT,"*"&amp;A33&amp;"*", jv!X:X,"1985")</f>
        <v>0</v>
      </c>
      <c r="G33" s="0" t="n">
        <f aca="false">COUNTIFS(jv!AT:AT,"*"&amp;A33&amp;"*", jv!X:X,"1986")</f>
        <v>0</v>
      </c>
      <c r="H33" s="0" t="n">
        <f aca="false">COUNTIFS(jv!AT:AT,"*"&amp;A33&amp;"*", jv!X:X,"1987")</f>
        <v>0</v>
      </c>
      <c r="I33" s="0" t="n">
        <f aca="false">COUNTIFS(jv!AT:AT,"*"&amp;A33&amp;"*", jv!X:X,"1988")</f>
        <v>0</v>
      </c>
      <c r="J33" s="0" t="n">
        <f aca="false">COUNTIFS(jv!AT:AT,"*"&amp;A33&amp;"*", jv!X:X,"1989")</f>
        <v>0</v>
      </c>
      <c r="K33" s="0" t="n">
        <f aca="false">COUNTIFS(jv!AT:AT,"*"&amp;A33&amp;"*", jv!X:X,"1990")</f>
        <v>0</v>
      </c>
      <c r="L33" s="0" t="n">
        <f aca="false">COUNTIFS(jv!AT:AT,"*"&amp;A33&amp;"*", jv!X:X,"1991")</f>
        <v>0</v>
      </c>
      <c r="M33" s="0" t="n">
        <f aca="false">COUNTIFS(jv!AT:AT,"*"&amp;A33&amp;"*", jv!X:X,"1992")</f>
        <v>0</v>
      </c>
      <c r="N33" s="0" t="n">
        <f aca="false">COUNTIFS(jv!AT:AT,"*"&amp;A33&amp;"*", jv!X:X,"1993")</f>
        <v>0</v>
      </c>
      <c r="O33" s="0" t="n">
        <f aca="false">COUNTIFS(jv!AT:AT,"*"&amp;A33&amp;"*", jv!X:X,"1994")</f>
        <v>1</v>
      </c>
      <c r="P33" s="0" t="n">
        <f aca="false">COUNTIFS(jv!AT:AT,"*"&amp;A33&amp;"*", jv!X:X,"1995")</f>
        <v>1</v>
      </c>
      <c r="Q33" s="0" t="n">
        <f aca="false">COUNTIFS(jv!AT:AT,"*"&amp;A33&amp;"*", jv!X:X,"1996")</f>
        <v>1</v>
      </c>
      <c r="R33" s="0" t="n">
        <f aca="false">COUNTIFS(jv!AT:AT,"*"&amp;A33&amp;"*", jv!X:X,"1997")</f>
        <v>4</v>
      </c>
      <c r="S33" s="0" t="n">
        <f aca="false">COUNTIFS(jv!AT:AT,"*"&amp;A33&amp;"*", jv!X:X,"1998")</f>
        <v>0</v>
      </c>
      <c r="T33" s="0" t="n">
        <f aca="false">COUNTIFS(jv!AT:AT,"*"&amp;A33&amp;"*", jv!X:X,"1999")</f>
        <v>0</v>
      </c>
      <c r="U33" s="0" t="n">
        <f aca="false">COUNTIFS(jv!AT:AT,"*"&amp;A33&amp;"*", jv!X:X,"2000")</f>
        <v>0</v>
      </c>
      <c r="V33" s="0" t="n">
        <f aca="false">COUNTIFS(jv!AT:AT,"*"&amp;A33&amp;"*", jv!X:X,"2001")</f>
        <v>2</v>
      </c>
      <c r="W33" s="0" t="n">
        <f aca="false">COUNTIFS(jv!AT:AT,"*"&amp;A33&amp;"*", jv!X:X,"2002")</f>
        <v>1</v>
      </c>
      <c r="X33" s="0" t="n">
        <f aca="false">COUNTIFS(jv!AT:AT,"*"&amp;A33&amp;"*", jv!X:X,"2003")</f>
        <v>0</v>
      </c>
      <c r="Y33" s="0" t="n">
        <f aca="false">COUNTIFS(jv!AT:AT,"*"&amp;A33&amp;"*", jv!X:X,"2004")</f>
        <v>0</v>
      </c>
      <c r="Z33" s="0" t="n">
        <f aca="false">COUNTIFS(jv!AT:AT,"*"&amp;A33&amp;"*", jv!X:X,"2005")</f>
        <v>0</v>
      </c>
      <c r="AA33" s="0" t="n">
        <f aca="false">COUNTIFS(jv!AT:AT,"*"&amp;A33&amp;"*", jv!X:X,"2006")</f>
        <v>0</v>
      </c>
      <c r="AB33" s="0" t="n">
        <f aca="false">COUNTIFS(jv!AT:AT,"*"&amp;A33&amp;"*", jv!X:X,"2007")</f>
        <v>0</v>
      </c>
      <c r="AC33" s="0" t="n">
        <f aca="false">COUNTIFS(jv!AT:AT,"*"&amp;A33&amp;"*", jv!X:X,"2008")</f>
        <v>0</v>
      </c>
      <c r="AD33" s="0" t="n">
        <f aca="false">COUNTIFS(jv!AT:AT,"*"&amp;A33&amp;"*", jv!X:X,"2009")</f>
        <v>3</v>
      </c>
      <c r="AE33" s="0" t="n">
        <f aca="false">COUNTIFS(jv!AT:AT,"*"&amp;A33&amp;"*", jv!X:X,"2010")</f>
        <v>2</v>
      </c>
      <c r="AF33" s="0" t="n">
        <f aca="false">COUNTIFS(jv!AT:AT,"*"&amp;A33&amp;"*", jv!X:X,"2011")</f>
        <v>3</v>
      </c>
      <c r="AG33" s="0" t="n">
        <f aca="false">COUNTIFS(jv!AT:AT,"*"&amp;A33&amp;"*", jv!X:X,"2012")</f>
        <v>2</v>
      </c>
      <c r="AH33" s="0" t="n">
        <f aca="false">COUNTIFS(jv!AT:AT,"*"&amp;A33&amp;"*", jv!X:X,"2013")</f>
        <v>2</v>
      </c>
      <c r="AI33" s="0" t="n">
        <f aca="false">COUNTIFS(jv!AT:AT,"*"&amp;A33&amp;"*", jv!X:X,"2014")</f>
        <v>1</v>
      </c>
      <c r="AJ33" s="0" t="n">
        <f aca="false">COUNTIFS(jv!AT:AT,"*"&amp;A33&amp;"*", jv!X:X,"2015")</f>
        <v>4</v>
      </c>
      <c r="AK33" s="0" t="n">
        <f aca="false">COUNTIFS(jv!AT:AT,"*"&amp;A33&amp;"*", jv!X:X,"2016")</f>
        <v>3</v>
      </c>
      <c r="AL33" s="0" t="n">
        <f aca="false">COUNTIFS(jv!AT:AT,"*"&amp;A33&amp;"*", jv!X:X,"2017")</f>
        <v>1</v>
      </c>
      <c r="AM33" s="0" t="n">
        <f aca="false">COUNTIFS(jv!AT:AT,"*"&amp;A33&amp;"*", jv!X:X,"2018")</f>
        <v>1</v>
      </c>
      <c r="AN33" s="0" t="n">
        <f aca="false">COUNTIFS(jv!AT:AT,"*"&amp;A33&amp;"*", jv!X:X,"2019")</f>
        <v>1</v>
      </c>
      <c r="AO33" s="0" t="n">
        <f aca="false">COUNTIFS(jv!AT:AT,"*"&amp;A33&amp;"*", jv!X:X,"2020")</f>
        <v>3</v>
      </c>
      <c r="AP33" s="0" t="n">
        <f aca="false">COUNTIFS(jv!AT:AT,"*"&amp;A33&amp;"*", jv!X:X,"2021")</f>
        <v>1</v>
      </c>
      <c r="AQ33" s="0" t="n">
        <f aca="false">COUNTIFS(jv!AT:AT,"*"&amp;A33&amp;"*", jv!X:X,"2022")</f>
        <v>0</v>
      </c>
      <c r="AR33" s="0" t="n">
        <v>0</v>
      </c>
      <c r="AS33" s="104" t="n">
        <f aca="false">COUNTIFS(jv!AT:AT,"*"&amp;A33&amp;"*")</f>
        <v>37</v>
      </c>
    </row>
    <row r="34" customFormat="false" ht="13.8" hidden="false" customHeight="false" outlineLevel="0" collapsed="false">
      <c r="A34" s="0" t="s">
        <v>22218</v>
      </c>
      <c r="B34" s="0" t="n">
        <f aca="false">COUNTIFS(jv!AT:AT,"*"&amp;A34&amp;"*", jv!X:X,"1981")</f>
        <v>0</v>
      </c>
      <c r="C34" s="0" t="n">
        <f aca="false">COUNTIFS(jv!AT:AT,"*"&amp;A34&amp;"*", jv!X:X,"1982")</f>
        <v>0</v>
      </c>
      <c r="D34" s="0" t="n">
        <f aca="false">COUNTIFS(jv!AT:AT,"*"&amp;A34&amp;"*", jv!X:X,"1983")</f>
        <v>0</v>
      </c>
      <c r="E34" s="0" t="n">
        <f aca="false">COUNTIFS(jv!AT:AT,"*"&amp;A34&amp;"*", jv!X:X,"1984")</f>
        <v>0</v>
      </c>
      <c r="F34" s="0" t="n">
        <f aca="false">COUNTIFS(jv!AT:AT,"*"&amp;A34&amp;"*", jv!X:X,"1985")</f>
        <v>0</v>
      </c>
      <c r="G34" s="0" t="n">
        <f aca="false">COUNTIFS(jv!AT:AT,"*"&amp;A34&amp;"*", jv!X:X,"1986")</f>
        <v>0</v>
      </c>
      <c r="H34" s="0" t="n">
        <f aca="false">COUNTIFS(jv!AT:AT,"*"&amp;A34&amp;"*", jv!X:X,"1987")</f>
        <v>0</v>
      </c>
      <c r="I34" s="0" t="n">
        <f aca="false">COUNTIFS(jv!AT:AT,"*"&amp;A34&amp;"*", jv!X:X,"1988")</f>
        <v>0</v>
      </c>
      <c r="J34" s="0" t="n">
        <f aca="false">COUNTIFS(jv!AT:AT,"*"&amp;A34&amp;"*", jv!X:X,"1989")</f>
        <v>0</v>
      </c>
      <c r="K34" s="0" t="n">
        <f aca="false">COUNTIFS(jv!AT:AT,"*"&amp;A34&amp;"*", jv!X:X,"1990")</f>
        <v>0</v>
      </c>
      <c r="L34" s="0" t="n">
        <f aca="false">COUNTIFS(jv!AT:AT,"*"&amp;A34&amp;"*", jv!X:X,"1991")</f>
        <v>0</v>
      </c>
      <c r="M34" s="0" t="n">
        <f aca="false">COUNTIFS(jv!AT:AT,"*"&amp;A34&amp;"*", jv!X:X,"1992")</f>
        <v>0</v>
      </c>
      <c r="N34" s="0" t="n">
        <f aca="false">COUNTIFS(jv!AT:AT,"*"&amp;A34&amp;"*", jv!X:X,"1993")</f>
        <v>0</v>
      </c>
      <c r="O34" s="0" t="n">
        <f aca="false">COUNTIFS(jv!AT:AT,"*"&amp;A34&amp;"*", jv!X:X,"1994")</f>
        <v>0</v>
      </c>
      <c r="P34" s="0" t="n">
        <f aca="false">COUNTIFS(jv!AT:AT,"*"&amp;A34&amp;"*", jv!X:X,"1995")</f>
        <v>0</v>
      </c>
      <c r="Q34" s="0" t="n">
        <f aca="false">COUNTIFS(jv!AT:AT,"*"&amp;A34&amp;"*", jv!X:X,"1996")</f>
        <v>0</v>
      </c>
      <c r="R34" s="0" t="n">
        <f aca="false">COUNTIFS(jv!AT:AT,"*"&amp;A34&amp;"*", jv!X:X,"1997")</f>
        <v>1</v>
      </c>
      <c r="S34" s="0" t="n">
        <f aca="false">COUNTIFS(jv!AT:AT,"*"&amp;A34&amp;"*", jv!X:X,"1998")</f>
        <v>1</v>
      </c>
      <c r="T34" s="0" t="n">
        <f aca="false">COUNTIFS(jv!AT:AT,"*"&amp;A34&amp;"*", jv!X:X,"1999")</f>
        <v>1</v>
      </c>
      <c r="U34" s="0" t="n">
        <f aca="false">COUNTIFS(jv!AT:AT,"*"&amp;A34&amp;"*", jv!X:X,"2000")</f>
        <v>4</v>
      </c>
      <c r="V34" s="0" t="n">
        <f aca="false">COUNTIFS(jv!AT:AT,"*"&amp;A34&amp;"*", jv!X:X,"2001")</f>
        <v>2</v>
      </c>
      <c r="W34" s="0" t="n">
        <f aca="false">COUNTIFS(jv!AT:AT,"*"&amp;A34&amp;"*", jv!X:X,"2002")</f>
        <v>0</v>
      </c>
      <c r="X34" s="0" t="n">
        <f aca="false">COUNTIFS(jv!AT:AT,"*"&amp;A34&amp;"*", jv!X:X,"2003")</f>
        <v>0</v>
      </c>
      <c r="Y34" s="0" t="n">
        <f aca="false">COUNTIFS(jv!AT:AT,"*"&amp;A34&amp;"*", jv!X:X,"2004")</f>
        <v>1</v>
      </c>
      <c r="Z34" s="0" t="n">
        <f aca="false">COUNTIFS(jv!AT:AT,"*"&amp;A34&amp;"*", jv!X:X,"2005")</f>
        <v>0</v>
      </c>
      <c r="AA34" s="0" t="n">
        <f aca="false">COUNTIFS(jv!AT:AT,"*"&amp;A34&amp;"*", jv!X:X,"2006")</f>
        <v>1</v>
      </c>
      <c r="AB34" s="0" t="n">
        <f aca="false">COUNTIFS(jv!AT:AT,"*"&amp;A34&amp;"*", jv!X:X,"2007")</f>
        <v>2</v>
      </c>
      <c r="AC34" s="0" t="n">
        <f aca="false">COUNTIFS(jv!AT:AT,"*"&amp;A34&amp;"*", jv!X:X,"2008")</f>
        <v>1</v>
      </c>
      <c r="AD34" s="0" t="n">
        <f aca="false">COUNTIFS(jv!AT:AT,"*"&amp;A34&amp;"*", jv!X:X,"2009")</f>
        <v>1</v>
      </c>
      <c r="AE34" s="0" t="n">
        <f aca="false">COUNTIFS(jv!AT:AT,"*"&amp;A34&amp;"*", jv!X:X,"2010")</f>
        <v>0</v>
      </c>
      <c r="AF34" s="0" t="n">
        <f aca="false">COUNTIFS(jv!AT:AT,"*"&amp;A34&amp;"*", jv!X:X,"2011")</f>
        <v>2</v>
      </c>
      <c r="AG34" s="0" t="n">
        <f aca="false">COUNTIFS(jv!AT:AT,"*"&amp;A34&amp;"*", jv!X:X,"2012")</f>
        <v>0</v>
      </c>
      <c r="AH34" s="0" t="n">
        <f aca="false">COUNTIFS(jv!AT:AT,"*"&amp;A34&amp;"*", jv!X:X,"2013")</f>
        <v>1</v>
      </c>
      <c r="AI34" s="0" t="n">
        <f aca="false">COUNTIFS(jv!AT:AT,"*"&amp;A34&amp;"*", jv!X:X,"2014")</f>
        <v>0</v>
      </c>
      <c r="AJ34" s="0" t="n">
        <f aca="false">COUNTIFS(jv!AT:AT,"*"&amp;A34&amp;"*", jv!X:X,"2015")</f>
        <v>2</v>
      </c>
      <c r="AK34" s="0" t="n">
        <f aca="false">COUNTIFS(jv!AT:AT,"*"&amp;A34&amp;"*", jv!X:X,"2016")</f>
        <v>4</v>
      </c>
      <c r="AL34" s="0" t="n">
        <f aca="false">COUNTIFS(jv!AT:AT,"*"&amp;A34&amp;"*", jv!X:X,"2017")</f>
        <v>1</v>
      </c>
      <c r="AM34" s="0" t="n">
        <f aca="false">COUNTIFS(jv!AT:AT,"*"&amp;A34&amp;"*", jv!X:X,"2018")</f>
        <v>0</v>
      </c>
      <c r="AN34" s="0" t="n">
        <f aca="false">COUNTIFS(jv!AT:AT,"*"&amp;A34&amp;"*", jv!X:X,"2019")</f>
        <v>1</v>
      </c>
      <c r="AO34" s="0" t="n">
        <f aca="false">COUNTIFS(jv!AT:AT,"*"&amp;A34&amp;"*", jv!X:X,"2020")</f>
        <v>1</v>
      </c>
      <c r="AP34" s="0" t="n">
        <f aca="false">COUNTIFS(jv!AT:AT,"*"&amp;A34&amp;"*", jv!X:X,"2021")</f>
        <v>2</v>
      </c>
      <c r="AQ34" s="0" t="n">
        <f aca="false">COUNTIFS(jv!AT:AT,"*"&amp;A34&amp;"*", jv!X:X,"2022")</f>
        <v>0</v>
      </c>
      <c r="AR34" s="0" t="n">
        <v>0</v>
      </c>
      <c r="AS34" s="104" t="n">
        <f aca="false">COUNTIFS(jv!AT:AT,"*"&amp;A34&amp;"*")</f>
        <v>29</v>
      </c>
    </row>
    <row r="35" customFormat="false" ht="13.8" hidden="false" customHeight="false" outlineLevel="0" collapsed="false">
      <c r="A35" s="0" t="s">
        <v>2580</v>
      </c>
      <c r="B35" s="0" t="n">
        <f aca="false">COUNTIFS(jv!AT:AT,"*"&amp;A35&amp;"*", jv!X:X,"1981")</f>
        <v>0</v>
      </c>
      <c r="C35" s="0" t="n">
        <f aca="false">COUNTIFS(jv!AT:AT,"*"&amp;A35&amp;"*", jv!X:X,"1982")</f>
        <v>0</v>
      </c>
      <c r="D35" s="0" t="n">
        <f aca="false">COUNTIFS(jv!AT:AT,"*"&amp;A35&amp;"*", jv!X:X,"1983")</f>
        <v>0</v>
      </c>
      <c r="E35" s="0" t="n">
        <f aca="false">COUNTIFS(jv!AT:AT,"*"&amp;A35&amp;"*", jv!X:X,"1984")</f>
        <v>0</v>
      </c>
      <c r="F35" s="0" t="n">
        <f aca="false">COUNTIFS(jv!AT:AT,"*"&amp;A35&amp;"*", jv!X:X,"1985")</f>
        <v>0</v>
      </c>
      <c r="G35" s="0" t="n">
        <f aca="false">COUNTIFS(jv!AT:AT,"*"&amp;A35&amp;"*", jv!X:X,"1986")</f>
        <v>0</v>
      </c>
      <c r="H35" s="0" t="n">
        <f aca="false">COUNTIFS(jv!AT:AT,"*"&amp;A35&amp;"*", jv!X:X,"1987")</f>
        <v>0</v>
      </c>
      <c r="I35" s="0" t="n">
        <f aca="false">COUNTIFS(jv!AT:AT,"*"&amp;A35&amp;"*", jv!X:X,"1988")</f>
        <v>0</v>
      </c>
      <c r="J35" s="0" t="n">
        <f aca="false">COUNTIFS(jv!AT:AT,"*"&amp;A35&amp;"*", jv!X:X,"1989")</f>
        <v>0</v>
      </c>
      <c r="K35" s="0" t="n">
        <f aca="false">COUNTIFS(jv!AT:AT,"*"&amp;A35&amp;"*", jv!X:X,"1990")</f>
        <v>0</v>
      </c>
      <c r="L35" s="0" t="n">
        <f aca="false">COUNTIFS(jv!AT:AT,"*"&amp;A35&amp;"*", jv!X:X,"1991")</f>
        <v>0</v>
      </c>
      <c r="M35" s="0" t="n">
        <f aca="false">COUNTIFS(jv!AT:AT,"*"&amp;A35&amp;"*", jv!X:X,"1992")</f>
        <v>0</v>
      </c>
      <c r="N35" s="0" t="n">
        <f aca="false">COUNTIFS(jv!AT:AT,"*"&amp;A35&amp;"*", jv!X:X,"1993")</f>
        <v>0</v>
      </c>
      <c r="O35" s="0" t="n">
        <f aca="false">COUNTIFS(jv!AT:AT,"*"&amp;A35&amp;"*", jv!X:X,"1994")</f>
        <v>0</v>
      </c>
      <c r="P35" s="0" t="n">
        <f aca="false">COUNTIFS(jv!AT:AT,"*"&amp;A35&amp;"*", jv!X:X,"1995")</f>
        <v>0</v>
      </c>
      <c r="Q35" s="0" t="n">
        <f aca="false">COUNTIFS(jv!AT:AT,"*"&amp;A35&amp;"*", jv!X:X,"1996")</f>
        <v>0</v>
      </c>
      <c r="R35" s="0" t="n">
        <f aca="false">COUNTIFS(jv!AT:AT,"*"&amp;A35&amp;"*", jv!X:X,"1997")</f>
        <v>0</v>
      </c>
      <c r="S35" s="0" t="n">
        <f aca="false">COUNTIFS(jv!AT:AT,"*"&amp;A35&amp;"*", jv!X:X,"1998")</f>
        <v>1</v>
      </c>
      <c r="T35" s="0" t="n">
        <f aca="false">COUNTIFS(jv!AT:AT,"*"&amp;A35&amp;"*", jv!X:X,"1999")</f>
        <v>0</v>
      </c>
      <c r="U35" s="0" t="n">
        <f aca="false">COUNTIFS(jv!AT:AT,"*"&amp;A35&amp;"*", jv!X:X,"2000")</f>
        <v>0</v>
      </c>
      <c r="V35" s="0" t="n">
        <f aca="false">COUNTIFS(jv!AT:AT,"*"&amp;A35&amp;"*", jv!X:X,"2001")</f>
        <v>1</v>
      </c>
      <c r="W35" s="0" t="n">
        <f aca="false">COUNTIFS(jv!AT:AT,"*"&amp;A35&amp;"*", jv!X:X,"2002")</f>
        <v>0</v>
      </c>
      <c r="X35" s="0" t="n">
        <f aca="false">COUNTIFS(jv!AT:AT,"*"&amp;A35&amp;"*", jv!X:X,"2003")</f>
        <v>0</v>
      </c>
      <c r="Y35" s="0" t="n">
        <f aca="false">COUNTIFS(jv!AT:AT,"*"&amp;A35&amp;"*", jv!X:X,"2004")</f>
        <v>0</v>
      </c>
      <c r="Z35" s="0" t="n">
        <f aca="false">COUNTIFS(jv!AT:AT,"*"&amp;A35&amp;"*", jv!X:X,"2005")</f>
        <v>0</v>
      </c>
      <c r="AA35" s="0" t="n">
        <f aca="false">COUNTIFS(jv!AT:AT,"*"&amp;A35&amp;"*", jv!X:X,"2006")</f>
        <v>0</v>
      </c>
      <c r="AB35" s="0" t="n">
        <f aca="false">COUNTIFS(jv!AT:AT,"*"&amp;A35&amp;"*", jv!X:X,"2007")</f>
        <v>1</v>
      </c>
      <c r="AC35" s="0" t="n">
        <f aca="false">COUNTIFS(jv!AT:AT,"*"&amp;A35&amp;"*", jv!X:X,"2008")</f>
        <v>0</v>
      </c>
      <c r="AD35" s="0" t="n">
        <f aca="false">COUNTIFS(jv!AT:AT,"*"&amp;A35&amp;"*", jv!X:X,"2009")</f>
        <v>1</v>
      </c>
      <c r="AE35" s="0" t="n">
        <f aca="false">COUNTIFS(jv!AT:AT,"*"&amp;A35&amp;"*", jv!X:X,"2010")</f>
        <v>1</v>
      </c>
      <c r="AF35" s="0" t="n">
        <f aca="false">COUNTIFS(jv!AT:AT,"*"&amp;A35&amp;"*", jv!X:X,"2011")</f>
        <v>2</v>
      </c>
      <c r="AG35" s="0" t="n">
        <f aca="false">COUNTIFS(jv!AT:AT,"*"&amp;A35&amp;"*", jv!X:X,"2012")</f>
        <v>2</v>
      </c>
      <c r="AH35" s="0" t="n">
        <f aca="false">COUNTIFS(jv!AT:AT,"*"&amp;A35&amp;"*", jv!X:X,"2013")</f>
        <v>5</v>
      </c>
      <c r="AI35" s="0" t="n">
        <f aca="false">COUNTIFS(jv!AT:AT,"*"&amp;A35&amp;"*", jv!X:X,"2014")</f>
        <v>3</v>
      </c>
      <c r="AJ35" s="0" t="n">
        <f aca="false">COUNTIFS(jv!AT:AT,"*"&amp;A35&amp;"*", jv!X:X,"2015")</f>
        <v>0</v>
      </c>
      <c r="AK35" s="0" t="n">
        <f aca="false">COUNTIFS(jv!AT:AT,"*"&amp;A35&amp;"*", jv!X:X,"2016")</f>
        <v>1</v>
      </c>
      <c r="AL35" s="0" t="n">
        <f aca="false">COUNTIFS(jv!AT:AT,"*"&amp;A35&amp;"*", jv!X:X,"2017")</f>
        <v>0</v>
      </c>
      <c r="AM35" s="0" t="n">
        <f aca="false">COUNTIFS(jv!AT:AT,"*"&amp;A35&amp;"*", jv!X:X,"2018")</f>
        <v>1</v>
      </c>
      <c r="AN35" s="0" t="n">
        <f aca="false">COUNTIFS(jv!AT:AT,"*"&amp;A35&amp;"*", jv!X:X,"2019")</f>
        <v>0</v>
      </c>
      <c r="AO35" s="0" t="n">
        <f aca="false">COUNTIFS(jv!AT:AT,"*"&amp;A35&amp;"*", jv!X:X,"2020")</f>
        <v>0</v>
      </c>
      <c r="AP35" s="0" t="n">
        <f aca="false">COUNTIFS(jv!AT:AT,"*"&amp;A35&amp;"*", jv!X:X,"2021")</f>
        <v>1</v>
      </c>
      <c r="AQ35" s="0" t="n">
        <f aca="false">COUNTIFS(jv!AT:AT,"*"&amp;A35&amp;"*", jv!X:X,"2022")</f>
        <v>0</v>
      </c>
      <c r="AR35" s="0" t="n">
        <v>0</v>
      </c>
      <c r="AS35" s="104" t="n">
        <f aca="false">COUNTIFS(jv!AT:AT,"*"&amp;A35&amp;"*")</f>
        <v>20</v>
      </c>
    </row>
    <row r="36" customFormat="false" ht="13.8" hidden="false" customHeight="false" outlineLevel="0" collapsed="false">
      <c r="A36" s="0" t="s">
        <v>7446</v>
      </c>
      <c r="B36" s="0" t="n">
        <f aca="false">COUNTIFS(jv!AT:AT,"*"&amp;A36&amp;"*", jv!X:X,"1981")</f>
        <v>0</v>
      </c>
      <c r="C36" s="0" t="n">
        <f aca="false">COUNTIFS(jv!AT:AT,"*"&amp;A36&amp;"*", jv!X:X,"1982")</f>
        <v>0</v>
      </c>
      <c r="D36" s="0" t="n">
        <f aca="false">COUNTIFS(jv!AT:AT,"*"&amp;A36&amp;"*", jv!X:X,"1983")</f>
        <v>0</v>
      </c>
      <c r="E36" s="0" t="n">
        <f aca="false">COUNTIFS(jv!AT:AT,"*"&amp;A36&amp;"*", jv!X:X,"1984")</f>
        <v>0</v>
      </c>
      <c r="F36" s="0" t="n">
        <f aca="false">COUNTIFS(jv!AT:AT,"*"&amp;A36&amp;"*", jv!X:X,"1985")</f>
        <v>0</v>
      </c>
      <c r="G36" s="0" t="n">
        <f aca="false">COUNTIFS(jv!AT:AT,"*"&amp;A36&amp;"*", jv!X:X,"1986")</f>
        <v>0</v>
      </c>
      <c r="H36" s="0" t="n">
        <f aca="false">COUNTIFS(jv!AT:AT,"*"&amp;A36&amp;"*", jv!X:X,"1987")</f>
        <v>0</v>
      </c>
      <c r="I36" s="0" t="n">
        <f aca="false">COUNTIFS(jv!AT:AT,"*"&amp;A36&amp;"*", jv!X:X,"1988")</f>
        <v>0</v>
      </c>
      <c r="J36" s="0" t="n">
        <f aca="false">COUNTIFS(jv!AT:AT,"*"&amp;A36&amp;"*", jv!X:X,"1989")</f>
        <v>0</v>
      </c>
      <c r="K36" s="0" t="n">
        <f aca="false">COUNTIFS(jv!AT:AT,"*"&amp;A36&amp;"*", jv!X:X,"1990")</f>
        <v>0</v>
      </c>
      <c r="L36" s="0" t="n">
        <f aca="false">COUNTIFS(jv!AT:AT,"*"&amp;A36&amp;"*", jv!X:X,"1991")</f>
        <v>0</v>
      </c>
      <c r="M36" s="0" t="n">
        <f aca="false">COUNTIFS(jv!AT:AT,"*"&amp;A36&amp;"*", jv!X:X,"1992")</f>
        <v>0</v>
      </c>
      <c r="N36" s="0" t="n">
        <f aca="false">COUNTIFS(jv!AT:AT,"*"&amp;A36&amp;"*", jv!X:X,"1993")</f>
        <v>0</v>
      </c>
      <c r="O36" s="0" t="n">
        <f aca="false">COUNTIFS(jv!AT:AT,"*"&amp;A36&amp;"*", jv!X:X,"1994")</f>
        <v>0</v>
      </c>
      <c r="P36" s="0" t="n">
        <f aca="false">COUNTIFS(jv!AT:AT,"*"&amp;A36&amp;"*", jv!X:X,"1995")</f>
        <v>0</v>
      </c>
      <c r="Q36" s="0" t="n">
        <f aca="false">COUNTIFS(jv!AT:AT,"*"&amp;A36&amp;"*", jv!X:X,"1996")</f>
        <v>0</v>
      </c>
      <c r="R36" s="0" t="n">
        <f aca="false">COUNTIFS(jv!AT:AT,"*"&amp;A36&amp;"*", jv!X:X,"1997")</f>
        <v>0</v>
      </c>
      <c r="S36" s="0" t="n">
        <f aca="false">COUNTIFS(jv!AT:AT,"*"&amp;A36&amp;"*", jv!X:X,"1998")</f>
        <v>1</v>
      </c>
      <c r="T36" s="0" t="n">
        <f aca="false">COUNTIFS(jv!AT:AT,"*"&amp;A36&amp;"*", jv!X:X,"1999")</f>
        <v>0</v>
      </c>
      <c r="U36" s="0" t="n">
        <f aca="false">COUNTIFS(jv!AT:AT,"*"&amp;A36&amp;"*", jv!X:X,"2000")</f>
        <v>0</v>
      </c>
      <c r="V36" s="0" t="n">
        <f aca="false">COUNTIFS(jv!AT:AT,"*"&amp;A36&amp;"*", jv!X:X,"2001")</f>
        <v>0</v>
      </c>
      <c r="W36" s="0" t="n">
        <f aca="false">COUNTIFS(jv!AT:AT,"*"&amp;A36&amp;"*", jv!X:X,"2002")</f>
        <v>2</v>
      </c>
      <c r="X36" s="0" t="n">
        <f aca="false">COUNTIFS(jv!AT:AT,"*"&amp;A36&amp;"*", jv!X:X,"2003")</f>
        <v>0</v>
      </c>
      <c r="Y36" s="0" t="n">
        <f aca="false">COUNTIFS(jv!AT:AT,"*"&amp;A36&amp;"*", jv!X:X,"2004")</f>
        <v>1</v>
      </c>
      <c r="Z36" s="0" t="n">
        <f aca="false">COUNTIFS(jv!AT:AT,"*"&amp;A36&amp;"*", jv!X:X,"2005")</f>
        <v>1</v>
      </c>
      <c r="AA36" s="0" t="n">
        <f aca="false">COUNTIFS(jv!AT:AT,"*"&amp;A36&amp;"*", jv!X:X,"2006")</f>
        <v>0</v>
      </c>
      <c r="AB36" s="0" t="n">
        <f aca="false">COUNTIFS(jv!AT:AT,"*"&amp;A36&amp;"*", jv!X:X,"2007")</f>
        <v>1</v>
      </c>
      <c r="AC36" s="0" t="n">
        <f aca="false">COUNTIFS(jv!AT:AT,"*"&amp;A36&amp;"*", jv!X:X,"2008")</f>
        <v>0</v>
      </c>
      <c r="AD36" s="0" t="n">
        <f aca="false">COUNTIFS(jv!AT:AT,"*"&amp;A36&amp;"*", jv!X:X,"2009")</f>
        <v>0</v>
      </c>
      <c r="AE36" s="0" t="n">
        <f aca="false">COUNTIFS(jv!AT:AT,"*"&amp;A36&amp;"*", jv!X:X,"2010")</f>
        <v>7</v>
      </c>
      <c r="AF36" s="0" t="n">
        <f aca="false">COUNTIFS(jv!AT:AT,"*"&amp;A36&amp;"*", jv!X:X,"2011")</f>
        <v>2</v>
      </c>
      <c r="AG36" s="0" t="n">
        <f aca="false">COUNTIFS(jv!AT:AT,"*"&amp;A36&amp;"*", jv!X:X,"2012")</f>
        <v>4</v>
      </c>
      <c r="AH36" s="0" t="n">
        <f aca="false">COUNTIFS(jv!AT:AT,"*"&amp;A36&amp;"*", jv!X:X,"2013")</f>
        <v>2</v>
      </c>
      <c r="AI36" s="0" t="n">
        <f aca="false">COUNTIFS(jv!AT:AT,"*"&amp;A36&amp;"*", jv!X:X,"2014")</f>
        <v>3</v>
      </c>
      <c r="AJ36" s="0" t="n">
        <f aca="false">COUNTIFS(jv!AT:AT,"*"&amp;A36&amp;"*", jv!X:X,"2015")</f>
        <v>4</v>
      </c>
      <c r="AK36" s="0" t="n">
        <f aca="false">COUNTIFS(jv!AT:AT,"*"&amp;A36&amp;"*", jv!X:X,"2016")</f>
        <v>3</v>
      </c>
      <c r="AL36" s="0" t="n">
        <f aca="false">COUNTIFS(jv!AT:AT,"*"&amp;A36&amp;"*", jv!X:X,"2017")</f>
        <v>3</v>
      </c>
      <c r="AM36" s="0" t="n">
        <f aca="false">COUNTIFS(jv!AT:AT,"*"&amp;A36&amp;"*", jv!X:X,"2018")</f>
        <v>10</v>
      </c>
      <c r="AN36" s="0" t="n">
        <f aca="false">COUNTIFS(jv!AT:AT,"*"&amp;A36&amp;"*", jv!X:X,"2019")</f>
        <v>1</v>
      </c>
      <c r="AO36" s="0" t="n">
        <f aca="false">COUNTIFS(jv!AT:AT,"*"&amp;A36&amp;"*", jv!X:X,"2020")</f>
        <v>1</v>
      </c>
      <c r="AP36" s="0" t="n">
        <f aca="false">COUNTIFS(jv!AT:AT,"*"&amp;A36&amp;"*", jv!X:X,"2021")</f>
        <v>10</v>
      </c>
      <c r="AQ36" s="0" t="n">
        <f aca="false">COUNTIFS(jv!AT:AT,"*"&amp;A36&amp;"*", jv!X:X,"2022")</f>
        <v>0</v>
      </c>
      <c r="AR36" s="0" t="n">
        <v>0</v>
      </c>
      <c r="AS36" s="104" t="n">
        <f aca="false">COUNTIFS(jv!AT:AT,"*"&amp;A36&amp;"*")</f>
        <v>56</v>
      </c>
    </row>
    <row r="37" customFormat="false" ht="13.8" hidden="false" customHeight="false" outlineLevel="0" collapsed="false">
      <c r="A37" s="0" t="s">
        <v>5562</v>
      </c>
      <c r="B37" s="0" t="n">
        <f aca="false">COUNTIFS(jv!AT:AT,"*"&amp;A37&amp;"*", jv!X:X,"1981")</f>
        <v>0</v>
      </c>
      <c r="C37" s="0" t="n">
        <f aca="false">COUNTIFS(jv!AT:AT,"*"&amp;A37&amp;"*", jv!X:X,"1982")</f>
        <v>0</v>
      </c>
      <c r="D37" s="0" t="n">
        <f aca="false">COUNTIFS(jv!AT:AT,"*"&amp;A37&amp;"*", jv!X:X,"1983")</f>
        <v>0</v>
      </c>
      <c r="E37" s="0" t="n">
        <f aca="false">COUNTIFS(jv!AT:AT,"*"&amp;A37&amp;"*", jv!X:X,"1984")</f>
        <v>0</v>
      </c>
      <c r="F37" s="0" t="n">
        <f aca="false">COUNTIFS(jv!AT:AT,"*"&amp;A37&amp;"*", jv!X:X,"1985")</f>
        <v>0</v>
      </c>
      <c r="G37" s="0" t="n">
        <f aca="false">COUNTIFS(jv!AT:AT,"*"&amp;A37&amp;"*", jv!X:X,"1986")</f>
        <v>0</v>
      </c>
      <c r="H37" s="0" t="n">
        <f aca="false">COUNTIFS(jv!AT:AT,"*"&amp;A37&amp;"*", jv!X:X,"1987")</f>
        <v>0</v>
      </c>
      <c r="I37" s="0" t="n">
        <f aca="false">COUNTIFS(jv!AT:AT,"*"&amp;A37&amp;"*", jv!X:X,"1988")</f>
        <v>0</v>
      </c>
      <c r="J37" s="0" t="n">
        <f aca="false">COUNTIFS(jv!AT:AT,"*"&amp;A37&amp;"*", jv!X:X,"1989")</f>
        <v>0</v>
      </c>
      <c r="K37" s="0" t="n">
        <f aca="false">COUNTIFS(jv!AT:AT,"*"&amp;A37&amp;"*", jv!X:X,"1990")</f>
        <v>0</v>
      </c>
      <c r="L37" s="0" t="n">
        <f aca="false">COUNTIFS(jv!AT:AT,"*"&amp;A37&amp;"*", jv!X:X,"1991")</f>
        <v>0</v>
      </c>
      <c r="M37" s="0" t="n">
        <f aca="false">COUNTIFS(jv!AT:AT,"*"&amp;A37&amp;"*", jv!X:X,"1992")</f>
        <v>0</v>
      </c>
      <c r="N37" s="0" t="n">
        <f aca="false">COUNTIFS(jv!AT:AT,"*"&amp;A37&amp;"*", jv!X:X,"1993")</f>
        <v>0</v>
      </c>
      <c r="O37" s="0" t="n">
        <f aca="false">COUNTIFS(jv!AT:AT,"*"&amp;A37&amp;"*", jv!X:X,"1994")</f>
        <v>1</v>
      </c>
      <c r="P37" s="0" t="n">
        <f aca="false">COUNTIFS(jv!AT:AT,"*"&amp;A37&amp;"*", jv!X:X,"1995")</f>
        <v>0</v>
      </c>
      <c r="Q37" s="0" t="n">
        <f aca="false">COUNTIFS(jv!AT:AT,"*"&amp;A37&amp;"*", jv!X:X,"1996")</f>
        <v>0</v>
      </c>
      <c r="R37" s="0" t="n">
        <f aca="false">COUNTIFS(jv!AT:AT,"*"&amp;A37&amp;"*", jv!X:X,"1997")</f>
        <v>1</v>
      </c>
      <c r="S37" s="0" t="n">
        <f aca="false">COUNTIFS(jv!AT:AT,"*"&amp;A37&amp;"*", jv!X:X,"1998")</f>
        <v>1</v>
      </c>
      <c r="T37" s="0" t="n">
        <f aca="false">COUNTIFS(jv!AT:AT,"*"&amp;A37&amp;"*", jv!X:X,"1999")</f>
        <v>1</v>
      </c>
      <c r="U37" s="0" t="n">
        <f aca="false">COUNTIFS(jv!AT:AT,"*"&amp;A37&amp;"*", jv!X:X,"2000")</f>
        <v>1</v>
      </c>
      <c r="V37" s="0" t="n">
        <f aca="false">COUNTIFS(jv!AT:AT,"*"&amp;A37&amp;"*", jv!X:X,"2001")</f>
        <v>1</v>
      </c>
      <c r="W37" s="0" t="n">
        <f aca="false">COUNTIFS(jv!AT:AT,"*"&amp;A37&amp;"*", jv!X:X,"2002")</f>
        <v>2</v>
      </c>
      <c r="X37" s="0" t="n">
        <f aca="false">COUNTIFS(jv!AT:AT,"*"&amp;A37&amp;"*", jv!X:X,"2003")</f>
        <v>0</v>
      </c>
      <c r="Y37" s="0" t="n">
        <f aca="false">COUNTIFS(jv!AT:AT,"*"&amp;A37&amp;"*", jv!X:X,"2004")</f>
        <v>3</v>
      </c>
      <c r="Z37" s="0" t="n">
        <f aca="false">COUNTIFS(jv!AT:AT,"*"&amp;A37&amp;"*", jv!X:X,"2005")</f>
        <v>2</v>
      </c>
      <c r="AA37" s="0" t="n">
        <f aca="false">COUNTIFS(jv!AT:AT,"*"&amp;A37&amp;"*", jv!X:X,"2006")</f>
        <v>1</v>
      </c>
      <c r="AB37" s="0" t="n">
        <f aca="false">COUNTIFS(jv!AT:AT,"*"&amp;A37&amp;"*", jv!X:X,"2007")</f>
        <v>1</v>
      </c>
      <c r="AC37" s="0" t="n">
        <f aca="false">COUNTIFS(jv!AT:AT,"*"&amp;A37&amp;"*", jv!X:X,"2008")</f>
        <v>3</v>
      </c>
      <c r="AD37" s="0" t="n">
        <f aca="false">COUNTIFS(jv!AT:AT,"*"&amp;A37&amp;"*", jv!X:X,"2009")</f>
        <v>2</v>
      </c>
      <c r="AE37" s="0" t="n">
        <f aca="false">COUNTIFS(jv!AT:AT,"*"&amp;A37&amp;"*", jv!X:X,"2010")</f>
        <v>3</v>
      </c>
      <c r="AF37" s="0" t="n">
        <f aca="false">COUNTIFS(jv!AT:AT,"*"&amp;A37&amp;"*", jv!X:X,"2011")</f>
        <v>4</v>
      </c>
      <c r="AG37" s="0" t="n">
        <f aca="false">COUNTIFS(jv!AT:AT,"*"&amp;A37&amp;"*", jv!X:X,"2012")</f>
        <v>2</v>
      </c>
      <c r="AH37" s="0" t="n">
        <f aca="false">COUNTIFS(jv!AT:AT,"*"&amp;A37&amp;"*", jv!X:X,"2013")</f>
        <v>4</v>
      </c>
      <c r="AI37" s="0" t="n">
        <f aca="false">COUNTIFS(jv!AT:AT,"*"&amp;A37&amp;"*", jv!X:X,"2014")</f>
        <v>4</v>
      </c>
      <c r="AJ37" s="0" t="n">
        <f aca="false">COUNTIFS(jv!AT:AT,"*"&amp;A37&amp;"*", jv!X:X,"2015")</f>
        <v>4</v>
      </c>
      <c r="AK37" s="0" t="n">
        <f aca="false">COUNTIFS(jv!AT:AT,"*"&amp;A37&amp;"*", jv!X:X,"2016")</f>
        <v>4</v>
      </c>
      <c r="AL37" s="0" t="n">
        <f aca="false">COUNTIFS(jv!AT:AT,"*"&amp;A37&amp;"*", jv!X:X,"2017")</f>
        <v>5</v>
      </c>
      <c r="AM37" s="0" t="n">
        <f aca="false">COUNTIFS(jv!AT:AT,"*"&amp;A37&amp;"*", jv!X:X,"2018")</f>
        <v>6</v>
      </c>
      <c r="AN37" s="0" t="n">
        <f aca="false">COUNTIFS(jv!AT:AT,"*"&amp;A37&amp;"*", jv!X:X,"2019")</f>
        <v>5</v>
      </c>
      <c r="AO37" s="0" t="n">
        <f aca="false">COUNTIFS(jv!AT:AT,"*"&amp;A37&amp;"*", jv!X:X,"2020")</f>
        <v>3</v>
      </c>
      <c r="AP37" s="0" t="n">
        <f aca="false">COUNTIFS(jv!AT:AT,"*"&amp;A37&amp;"*", jv!X:X,"2021")</f>
        <v>3</v>
      </c>
      <c r="AQ37" s="0" t="n">
        <f aca="false">COUNTIFS(jv!AT:AT,"*"&amp;A37&amp;"*", jv!X:X,"2022")</f>
        <v>0</v>
      </c>
      <c r="AR37" s="0" t="n">
        <v>0</v>
      </c>
      <c r="AS37" s="104" t="n">
        <f aca="false">COUNTIFS(jv!AT:AT,"*"&amp;A37&amp;"*")</f>
        <v>67</v>
      </c>
    </row>
    <row r="38" customFormat="false" ht="13.8" hidden="false" customHeight="false" outlineLevel="0" collapsed="false">
      <c r="A38" s="0" t="s">
        <v>2504</v>
      </c>
      <c r="B38" s="0" t="n">
        <f aca="false">COUNTIFS(jv!AT:AT,"*"&amp;A38&amp;"*", jv!X:X,"1981")</f>
        <v>0</v>
      </c>
      <c r="C38" s="0" t="n">
        <f aca="false">COUNTIFS(jv!AT:AT,"*"&amp;A38&amp;"*", jv!X:X,"1982")</f>
        <v>0</v>
      </c>
      <c r="D38" s="0" t="n">
        <f aca="false">COUNTIFS(jv!AT:AT,"*"&amp;A38&amp;"*", jv!X:X,"1983")</f>
        <v>0</v>
      </c>
      <c r="E38" s="0" t="n">
        <f aca="false">COUNTIFS(jv!AT:AT,"*"&amp;A38&amp;"*", jv!X:X,"1984")</f>
        <v>0</v>
      </c>
      <c r="F38" s="0" t="n">
        <f aca="false">COUNTIFS(jv!AT:AT,"*"&amp;A38&amp;"*", jv!X:X,"1985")</f>
        <v>0</v>
      </c>
      <c r="G38" s="0" t="n">
        <f aca="false">COUNTIFS(jv!AT:AT,"*"&amp;A38&amp;"*", jv!X:X,"1986")</f>
        <v>0</v>
      </c>
      <c r="H38" s="0" t="n">
        <f aca="false">COUNTIFS(jv!AT:AT,"*"&amp;A38&amp;"*", jv!X:X,"1987")</f>
        <v>0</v>
      </c>
      <c r="I38" s="0" t="n">
        <f aca="false">COUNTIFS(jv!AT:AT,"*"&amp;A38&amp;"*", jv!X:X,"1988")</f>
        <v>0</v>
      </c>
      <c r="J38" s="0" t="n">
        <f aca="false">COUNTIFS(jv!AT:AT,"*"&amp;A38&amp;"*", jv!X:X,"1989")</f>
        <v>0</v>
      </c>
      <c r="K38" s="0" t="n">
        <f aca="false">COUNTIFS(jv!AT:AT,"*"&amp;A38&amp;"*", jv!X:X,"1990")</f>
        <v>0</v>
      </c>
      <c r="L38" s="0" t="n">
        <f aca="false">COUNTIFS(jv!AT:AT,"*"&amp;A38&amp;"*", jv!X:X,"1991")</f>
        <v>0</v>
      </c>
      <c r="M38" s="0" t="n">
        <f aca="false">COUNTIFS(jv!AT:AT,"*"&amp;A38&amp;"*", jv!X:X,"1992")</f>
        <v>0</v>
      </c>
      <c r="N38" s="0" t="n">
        <f aca="false">COUNTIFS(jv!AT:AT,"*"&amp;A38&amp;"*", jv!X:X,"1993")</f>
        <v>0</v>
      </c>
      <c r="O38" s="0" t="n">
        <f aca="false">COUNTIFS(jv!AT:AT,"*"&amp;A38&amp;"*", jv!X:X,"1994")</f>
        <v>0</v>
      </c>
      <c r="P38" s="0" t="n">
        <f aca="false">COUNTIFS(jv!AT:AT,"*"&amp;A38&amp;"*", jv!X:X,"1995")</f>
        <v>0</v>
      </c>
      <c r="Q38" s="0" t="n">
        <f aca="false">COUNTIFS(jv!AT:AT,"*"&amp;A38&amp;"*", jv!X:X,"1996")</f>
        <v>1</v>
      </c>
      <c r="R38" s="0" t="n">
        <f aca="false">COUNTIFS(jv!AT:AT,"*"&amp;A38&amp;"*", jv!X:X,"1997")</f>
        <v>2</v>
      </c>
      <c r="S38" s="0" t="n">
        <f aca="false">COUNTIFS(jv!AT:AT,"*"&amp;A38&amp;"*", jv!X:X,"1998")</f>
        <v>0</v>
      </c>
      <c r="T38" s="0" t="n">
        <f aca="false">COUNTIFS(jv!AT:AT,"*"&amp;A38&amp;"*", jv!X:X,"1999")</f>
        <v>0</v>
      </c>
      <c r="U38" s="0" t="n">
        <f aca="false">COUNTIFS(jv!AT:AT,"*"&amp;A38&amp;"*", jv!X:X,"2000")</f>
        <v>0</v>
      </c>
      <c r="V38" s="0" t="n">
        <f aca="false">COUNTIFS(jv!AT:AT,"*"&amp;A38&amp;"*", jv!X:X,"2001")</f>
        <v>2</v>
      </c>
      <c r="W38" s="0" t="n">
        <f aca="false">COUNTIFS(jv!AT:AT,"*"&amp;A38&amp;"*", jv!X:X,"2002")</f>
        <v>2</v>
      </c>
      <c r="X38" s="0" t="n">
        <f aca="false">COUNTIFS(jv!AT:AT,"*"&amp;A38&amp;"*", jv!X:X,"2003")</f>
        <v>1</v>
      </c>
      <c r="Y38" s="0" t="n">
        <f aca="false">COUNTIFS(jv!AT:AT,"*"&amp;A38&amp;"*", jv!X:X,"2004")</f>
        <v>2</v>
      </c>
      <c r="Z38" s="0" t="n">
        <f aca="false">COUNTIFS(jv!AT:AT,"*"&amp;A38&amp;"*", jv!X:X,"2005")</f>
        <v>0</v>
      </c>
      <c r="AA38" s="0" t="n">
        <f aca="false">COUNTIFS(jv!AT:AT,"*"&amp;A38&amp;"*", jv!X:X,"2006")</f>
        <v>3</v>
      </c>
      <c r="AB38" s="0" t="n">
        <f aca="false">COUNTIFS(jv!AT:AT,"*"&amp;A38&amp;"*", jv!X:X,"2007")</f>
        <v>0</v>
      </c>
      <c r="AC38" s="0" t="n">
        <f aca="false">COUNTIFS(jv!AT:AT,"*"&amp;A38&amp;"*", jv!X:X,"2008")</f>
        <v>6</v>
      </c>
      <c r="AD38" s="0" t="n">
        <f aca="false">COUNTIFS(jv!AT:AT,"*"&amp;A38&amp;"*", jv!X:X,"2009")</f>
        <v>1</v>
      </c>
      <c r="AE38" s="0" t="n">
        <f aca="false">COUNTIFS(jv!AT:AT,"*"&amp;A38&amp;"*", jv!X:X,"2010")</f>
        <v>2</v>
      </c>
      <c r="AF38" s="0" t="n">
        <f aca="false">COUNTIFS(jv!AT:AT,"*"&amp;A38&amp;"*", jv!X:X,"2011")</f>
        <v>2</v>
      </c>
      <c r="AG38" s="0" t="n">
        <f aca="false">COUNTIFS(jv!AT:AT,"*"&amp;A38&amp;"*", jv!X:X,"2012")</f>
        <v>1</v>
      </c>
      <c r="AH38" s="0" t="n">
        <f aca="false">COUNTIFS(jv!AT:AT,"*"&amp;A38&amp;"*", jv!X:X,"2013")</f>
        <v>4</v>
      </c>
      <c r="AI38" s="0" t="n">
        <f aca="false">COUNTIFS(jv!AT:AT,"*"&amp;A38&amp;"*", jv!X:X,"2014")</f>
        <v>1</v>
      </c>
      <c r="AJ38" s="0" t="n">
        <f aca="false">COUNTIFS(jv!AT:AT,"*"&amp;A38&amp;"*", jv!X:X,"2015")</f>
        <v>2</v>
      </c>
      <c r="AK38" s="0" t="n">
        <f aca="false">COUNTIFS(jv!AT:AT,"*"&amp;A38&amp;"*", jv!X:X,"2016")</f>
        <v>4</v>
      </c>
      <c r="AL38" s="0" t="n">
        <f aca="false">COUNTIFS(jv!AT:AT,"*"&amp;A38&amp;"*", jv!X:X,"2017")</f>
        <v>2</v>
      </c>
      <c r="AM38" s="0" t="n">
        <f aca="false">COUNTIFS(jv!AT:AT,"*"&amp;A38&amp;"*", jv!X:X,"2018")</f>
        <v>4</v>
      </c>
      <c r="AN38" s="0" t="n">
        <f aca="false">COUNTIFS(jv!AT:AT,"*"&amp;A38&amp;"*", jv!X:X,"2019")</f>
        <v>2</v>
      </c>
      <c r="AO38" s="0" t="n">
        <f aca="false">COUNTIFS(jv!AT:AT,"*"&amp;A38&amp;"*", jv!X:X,"2020")</f>
        <v>3</v>
      </c>
      <c r="AP38" s="0" t="n">
        <f aca="false">COUNTIFS(jv!AT:AT,"*"&amp;A38&amp;"*", jv!X:X,"2021")</f>
        <v>1</v>
      </c>
      <c r="AQ38" s="0" t="n">
        <f aca="false">COUNTIFS(jv!AT:AT,"*"&amp;A38&amp;"*", jv!X:X,"2022")</f>
        <v>0</v>
      </c>
      <c r="AR38" s="0" t="n">
        <v>0</v>
      </c>
      <c r="AS38" s="104" t="n">
        <f aca="false">COUNTIFS(jv!AT:AT,"*"&amp;A38&amp;"*")</f>
        <v>48</v>
      </c>
    </row>
    <row r="39" customFormat="false" ht="13.8" hidden="false" customHeight="false" outlineLevel="0" collapsed="false">
      <c r="AS39" s="104"/>
    </row>
    <row r="40" customFormat="false" ht="13.8" hidden="false" customHeight="false" outlineLevel="0" collapsed="false">
      <c r="A40" s="13" t="s">
        <v>22219</v>
      </c>
      <c r="B40" s="0" t="n">
        <v>1981</v>
      </c>
      <c r="C40" s="0" t="n">
        <v>1982</v>
      </c>
      <c r="D40" s="0" t="n">
        <v>1983</v>
      </c>
      <c r="E40" s="0" t="n">
        <v>1984</v>
      </c>
      <c r="F40" s="0" t="n">
        <v>1985</v>
      </c>
      <c r="G40" s="0" t="n">
        <v>1986</v>
      </c>
      <c r="H40" s="0" t="n">
        <v>1987</v>
      </c>
      <c r="I40" s="0" t="n">
        <v>1988</v>
      </c>
      <c r="J40" s="0" t="n">
        <v>1989</v>
      </c>
      <c r="K40" s="0" t="n">
        <v>1990</v>
      </c>
      <c r="L40" s="0" t="n">
        <v>1991</v>
      </c>
      <c r="M40" s="0" t="n">
        <v>1992</v>
      </c>
      <c r="N40" s="0" t="n">
        <v>1993</v>
      </c>
      <c r="O40" s="0" t="n">
        <v>1994</v>
      </c>
      <c r="P40" s="0" t="n">
        <v>1995</v>
      </c>
      <c r="Q40" s="0" t="n">
        <v>1996</v>
      </c>
      <c r="R40" s="0" t="n">
        <v>1997</v>
      </c>
      <c r="S40" s="0" t="n">
        <v>1998</v>
      </c>
      <c r="T40" s="0" t="n">
        <v>1999</v>
      </c>
      <c r="U40" s="0" t="n">
        <v>2000</v>
      </c>
      <c r="V40" s="0" t="n">
        <v>2001</v>
      </c>
      <c r="W40" s="0" t="n">
        <v>2002</v>
      </c>
      <c r="X40" s="0" t="n">
        <v>2003</v>
      </c>
      <c r="Y40" s="0" t="n">
        <v>2004</v>
      </c>
      <c r="Z40" s="0" t="n">
        <v>2005</v>
      </c>
      <c r="AA40" s="0" t="n">
        <v>2006</v>
      </c>
      <c r="AB40" s="0" t="n">
        <v>2007</v>
      </c>
      <c r="AC40" s="0" t="n">
        <v>2008</v>
      </c>
      <c r="AD40" s="0" t="n">
        <v>2009</v>
      </c>
      <c r="AE40" s="0" t="n">
        <v>2010</v>
      </c>
      <c r="AF40" s="0" t="n">
        <v>2011</v>
      </c>
      <c r="AG40" s="0" t="n">
        <v>2012</v>
      </c>
      <c r="AH40" s="0" t="n">
        <v>2013</v>
      </c>
      <c r="AI40" s="0" t="n">
        <v>2014</v>
      </c>
      <c r="AJ40" s="0" t="n">
        <v>2015</v>
      </c>
      <c r="AK40" s="0" t="n">
        <v>2016</v>
      </c>
      <c r="AL40" s="0" t="n">
        <v>2017</v>
      </c>
      <c r="AM40" s="0" t="n">
        <v>2018</v>
      </c>
      <c r="AN40" s="0" t="n">
        <v>2019</v>
      </c>
      <c r="AO40" s="0" t="n">
        <v>2020</v>
      </c>
      <c r="AP40" s="0" t="n">
        <v>2021</v>
      </c>
      <c r="AQ40" s="0" t="n">
        <v>2022</v>
      </c>
      <c r="AS40" s="13" t="s">
        <v>22185</v>
      </c>
    </row>
    <row r="41" customFormat="false" ht="13.8" hidden="false" customHeight="false" outlineLevel="0" collapsed="false">
      <c r="A41" s="0" t="s">
        <v>224</v>
      </c>
      <c r="B41" s="0" t="n">
        <f aca="false">COUNTIFS(jv!AR:AR,"*"&amp;A41&amp;"*", jv!X:X,"1981")</f>
        <v>0</v>
      </c>
      <c r="C41" s="0" t="n">
        <f aca="false">COUNTIFS(jv!AR:AR,"*"&amp;A41&amp;"*", jv!X:X,"1982")</f>
        <v>0</v>
      </c>
      <c r="D41" s="0" t="n">
        <f aca="false">COUNTIFS(jv!AR:AR,"*"&amp;A41&amp;"*", jv!X:X,"1983")</f>
        <v>0</v>
      </c>
      <c r="E41" s="0" t="n">
        <f aca="false">COUNTIFS(jv!AR:AR,"*"&amp;A41&amp;"*", jv!X:X,"1984")</f>
        <v>0</v>
      </c>
      <c r="F41" s="0" t="n">
        <f aca="false">COUNTIFS(jv!AR:AR,"*"&amp;A41&amp;"*", jv!X:X,"1985")</f>
        <v>0</v>
      </c>
      <c r="G41" s="0" t="n">
        <f aca="false">COUNTIFS(jv!AR:AR,"*"&amp;A41&amp;"*", jv!X:X,"1986")</f>
        <v>1</v>
      </c>
      <c r="H41" s="0" t="n">
        <f aca="false">COUNTIFS(jv!AR:AR,"*"&amp;A41&amp;"*", jv!X:X,"1987")</f>
        <v>0</v>
      </c>
      <c r="I41" s="0" t="n">
        <f aca="false">COUNTIFS(jv!AR:AR,"*"&amp;A41&amp;"*", jv!X:X,"1988")</f>
        <v>0</v>
      </c>
      <c r="J41" s="0" t="n">
        <f aca="false">COUNTIFS(jv!AR:AR,"*"&amp;A41&amp;"*", jv!X:X,"1989")</f>
        <v>3</v>
      </c>
      <c r="K41" s="0" t="n">
        <f aca="false">COUNTIFS(jv!AR:AR,"*"&amp;A41&amp;"*", jv!X:X,"1990")</f>
        <v>2</v>
      </c>
      <c r="L41" s="0" t="n">
        <f aca="false">COUNTIFS(jv!AR:AR,"*"&amp;A41&amp;"*", jv!X:X,"1991")</f>
        <v>2</v>
      </c>
      <c r="M41" s="0" t="n">
        <f aca="false">COUNTIFS(jv!AR:AR,"*"&amp;A41&amp;"*", jv!X:X,"1992")</f>
        <v>6</v>
      </c>
      <c r="N41" s="0" t="n">
        <f aca="false">COUNTIFS(jv!AR:AR,"*"&amp;A41&amp;"*", jv!X:X,"1993")</f>
        <v>3</v>
      </c>
      <c r="O41" s="0" t="n">
        <f aca="false">COUNTIFS(jv!AR:AR,"*"&amp;A41&amp;"*", jv!X:X,"1994")</f>
        <v>3</v>
      </c>
      <c r="P41" s="0" t="n">
        <f aca="false">COUNTIFS(jv!AR:AR,"*"&amp;A41&amp;"*", jv!X:X,"1995")</f>
        <v>2</v>
      </c>
      <c r="Q41" s="0" t="n">
        <f aca="false">COUNTIFS(jv!AR:AR,"*"&amp;A41&amp;"*", jv!X:X,"1996")</f>
        <v>0</v>
      </c>
      <c r="R41" s="0" t="n">
        <f aca="false">COUNTIFS(jv!AR:AR,"*"&amp;A41&amp;"*", jv!X:X,"1997")</f>
        <v>1</v>
      </c>
      <c r="S41" s="0" t="n">
        <f aca="false">COUNTIFS(jv!AR:AR,"*"&amp;A41&amp;"*", jv!X:X,"1998")</f>
        <v>0</v>
      </c>
      <c r="T41" s="0" t="n">
        <f aca="false">COUNTIFS(jv!AR:AR,"*"&amp;A41&amp;"*", jv!X:X,"1999")</f>
        <v>0</v>
      </c>
      <c r="U41" s="0" t="n">
        <f aca="false">COUNTIFS(jv!AR:AR,"*"&amp;A41&amp;"*", jv!X:X,"2000")</f>
        <v>0</v>
      </c>
      <c r="V41" s="0" t="n">
        <f aca="false">COUNTIFS(jv!AR:AR,"*"&amp;A41&amp;"*", jv!X:X,"2001")</f>
        <v>0</v>
      </c>
      <c r="W41" s="0" t="n">
        <f aca="false">COUNTIFS(jv!AR:AR,"*"&amp;A41&amp;"*", jv!X:X,"2002")</f>
        <v>1</v>
      </c>
      <c r="X41" s="0" t="n">
        <f aca="false">COUNTIFS(jv!AR:AR,"*"&amp;A41&amp;"*", jv!X:X,"2003")</f>
        <v>2</v>
      </c>
      <c r="Y41" s="0" t="n">
        <f aca="false">COUNTIFS(jv!AR:AR,"*"&amp;A41&amp;"*", jv!X:X,"2004")</f>
        <v>2</v>
      </c>
      <c r="Z41" s="0" t="n">
        <f aca="false">COUNTIFS(jv!AR:AR,"*"&amp;A41&amp;"*", jv!X:X,"2005")</f>
        <v>0</v>
      </c>
      <c r="AA41" s="0" t="n">
        <f aca="false">COUNTIFS(jv!AR:AR,"*"&amp;A41&amp;"*", jv!X:X,"2006")</f>
        <v>1</v>
      </c>
      <c r="AB41" s="0" t="n">
        <f aca="false">COUNTIFS(jv!AR:AR,"*"&amp;A41&amp;"*", jv!X:X,"2007")</f>
        <v>0</v>
      </c>
      <c r="AC41" s="0" t="n">
        <f aca="false">COUNTIFS(jv!AR:AR,"*"&amp;A41&amp;"*", jv!X:X,"2008")</f>
        <v>0</v>
      </c>
      <c r="AD41" s="0" t="n">
        <f aca="false">COUNTIFS(jv!AR:AR,"*"&amp;A41&amp;"*", jv!X:X,"2009")</f>
        <v>1</v>
      </c>
      <c r="AE41" s="0" t="n">
        <f aca="false">COUNTIFS(jv!AR:AR,"*"&amp;A41&amp;"*", jv!X:X,"2010")</f>
        <v>1</v>
      </c>
      <c r="AF41" s="0" t="n">
        <f aca="false">COUNTIFS(jv!AR:AR,"*"&amp;A41&amp;"*", jv!X:X,"2011")</f>
        <v>0</v>
      </c>
      <c r="AG41" s="0" t="n">
        <f aca="false">COUNTIFS(jv!AR:AR,"*"&amp;A41&amp;"*", jv!X:X,"2012")</f>
        <v>1</v>
      </c>
      <c r="AH41" s="0" t="n">
        <f aca="false">COUNTIFS(jv!AR:AR,"*"&amp;A41&amp;"*", jv!X:X,"2013")</f>
        <v>1</v>
      </c>
      <c r="AI41" s="0" t="n">
        <f aca="false">COUNTIFS(jv!AR:AR,"*"&amp;A41&amp;"*", jv!X:X,"2014")</f>
        <v>1</v>
      </c>
      <c r="AJ41" s="0" t="n">
        <f aca="false">COUNTIFS(jv!AR:AR,"*"&amp;A41&amp;"*", jv!X:X,"2015")</f>
        <v>2</v>
      </c>
      <c r="AK41" s="0" t="n">
        <f aca="false">COUNTIFS(jv!AR:AR,"*"&amp;A41&amp;"*", jv!X:X,"2016")</f>
        <v>1</v>
      </c>
      <c r="AL41" s="0" t="n">
        <f aca="false">COUNTIFS(jv!AR:AR,"*"&amp;A41&amp;"*", jv!X:X,"2017")</f>
        <v>3</v>
      </c>
      <c r="AM41" s="0" t="n">
        <f aca="false">COUNTIFS(jv!AR:AR,"*"&amp;A41&amp;"*", jv!X:X,"2018")</f>
        <v>8</v>
      </c>
      <c r="AN41" s="0" t="n">
        <f aca="false">COUNTIFS(jv!AR:AR,"*"&amp;A41&amp;"*", jv!X:X,"2019")</f>
        <v>5</v>
      </c>
      <c r="AO41" s="0" t="n">
        <f aca="false">COUNTIFS(jv!AR:AR,"*"&amp;A41&amp;"*", jv!X:X,"2020")</f>
        <v>4</v>
      </c>
      <c r="AP41" s="0" t="n">
        <f aca="false">COUNTIFS(jv!AR:AR,"*"&amp;A41&amp;"*", jv!X:X,"2021")</f>
        <v>1</v>
      </c>
      <c r="AQ41" s="0" t="n">
        <f aca="false">COUNTIFS(jv!AR:AR,"*"&amp;A41&amp;"*", jv!X:X,"2022")</f>
        <v>1</v>
      </c>
      <c r="AR41" s="0" t="n">
        <v>0</v>
      </c>
      <c r="AS41" s="104" t="n">
        <f aca="false">COUNTIFS(jv!AR:AR,"*"&amp;A41&amp;"*")</f>
        <v>59</v>
      </c>
    </row>
    <row r="42" customFormat="false" ht="13.8" hidden="false" customHeight="false" outlineLevel="0" collapsed="false">
      <c r="A42" s="0" t="s">
        <v>22220</v>
      </c>
      <c r="B42" s="0" t="n">
        <f aca="false">COUNTIFS(jv!AR:AR,"*"&amp;A42&amp;"*", jv!X:X,"1981")</f>
        <v>0</v>
      </c>
      <c r="C42" s="0" t="n">
        <f aca="false">COUNTIFS(jv!AR:AR,"*"&amp;A42&amp;"*", jv!X:X,"1982")</f>
        <v>0</v>
      </c>
      <c r="D42" s="0" t="n">
        <f aca="false">COUNTIFS(jv!AR:AR,"*"&amp;A42&amp;"*", jv!X:X,"1983")</f>
        <v>0</v>
      </c>
      <c r="E42" s="0" t="n">
        <f aca="false">COUNTIFS(jv!AR:AR,"*"&amp;A42&amp;"*", jv!X:X,"1984")</f>
        <v>0</v>
      </c>
      <c r="F42" s="0" t="n">
        <f aca="false">COUNTIFS(jv!AR:AR,"*"&amp;A42&amp;"*", jv!X:X,"1985")</f>
        <v>0</v>
      </c>
      <c r="G42" s="0" t="n">
        <f aca="false">COUNTIFS(jv!AR:AR,"*"&amp;A42&amp;"*", jv!X:X,"1986")</f>
        <v>0</v>
      </c>
      <c r="H42" s="0" t="n">
        <f aca="false">COUNTIFS(jv!AR:AR,"*"&amp;A42&amp;"*", jv!X:X,"1987")</f>
        <v>0</v>
      </c>
      <c r="I42" s="0" t="n">
        <f aca="false">COUNTIFS(jv!AR:AR,"*"&amp;A42&amp;"*", jv!X:X,"1988")</f>
        <v>0</v>
      </c>
      <c r="J42" s="0" t="n">
        <f aca="false">COUNTIFS(jv!AR:AR,"*"&amp;A42&amp;"*", jv!X:X,"1989")</f>
        <v>0</v>
      </c>
      <c r="K42" s="0" t="n">
        <f aca="false">COUNTIFS(jv!AR:AR,"*"&amp;A42&amp;"*", jv!X:X,"1990")</f>
        <v>0</v>
      </c>
      <c r="L42" s="0" t="n">
        <f aca="false">COUNTIFS(jv!AR:AR,"*"&amp;A42&amp;"*", jv!X:X,"1991")</f>
        <v>0</v>
      </c>
      <c r="M42" s="0" t="n">
        <f aca="false">COUNTIFS(jv!AR:AR,"*"&amp;A42&amp;"*", jv!X:X,"1992")</f>
        <v>0</v>
      </c>
      <c r="N42" s="0" t="n">
        <f aca="false">COUNTIFS(jv!AR:AR,"*"&amp;A42&amp;"*", jv!X:X,"1993")</f>
        <v>0</v>
      </c>
      <c r="O42" s="0" t="n">
        <f aca="false">COUNTIFS(jv!AR:AR,"*"&amp;A42&amp;"*", jv!X:X,"1994")</f>
        <v>0</v>
      </c>
      <c r="P42" s="0" t="n">
        <f aca="false">COUNTIFS(jv!AR:AR,"*"&amp;A42&amp;"*", jv!X:X,"1995")</f>
        <v>0</v>
      </c>
      <c r="Q42" s="0" t="n">
        <f aca="false">COUNTIFS(jv!AR:AR,"*"&amp;A42&amp;"*", jv!X:X,"1996")</f>
        <v>0</v>
      </c>
      <c r="R42" s="0" t="n">
        <f aca="false">COUNTIFS(jv!AR:AR,"*"&amp;A42&amp;"*", jv!X:X,"1997")</f>
        <v>0</v>
      </c>
      <c r="S42" s="0" t="n">
        <f aca="false">COUNTIFS(jv!AR:AR,"*"&amp;A42&amp;"*", jv!X:X,"1998")</f>
        <v>0</v>
      </c>
      <c r="T42" s="0" t="n">
        <f aca="false">COUNTIFS(jv!AR:AR,"*"&amp;A42&amp;"*", jv!X:X,"1999")</f>
        <v>0</v>
      </c>
      <c r="U42" s="0" t="n">
        <f aca="false">COUNTIFS(jv!AR:AR,"*"&amp;A42&amp;"*", jv!X:X,"2000")</f>
        <v>0</v>
      </c>
      <c r="V42" s="0" t="n">
        <f aca="false">COUNTIFS(jv!AR:AR,"*"&amp;A42&amp;"*", jv!X:X,"2001")</f>
        <v>0</v>
      </c>
      <c r="W42" s="0" t="n">
        <f aca="false">COUNTIFS(jv!AR:AR,"*"&amp;A42&amp;"*", jv!X:X,"2002")</f>
        <v>0</v>
      </c>
      <c r="X42" s="0" t="n">
        <f aca="false">COUNTIFS(jv!AR:AR,"*"&amp;A42&amp;"*", jv!X:X,"2003")</f>
        <v>0</v>
      </c>
      <c r="Y42" s="0" t="n">
        <f aca="false">COUNTIFS(jv!AR:AR,"*"&amp;A42&amp;"*", jv!X:X,"2004")</f>
        <v>1</v>
      </c>
      <c r="Z42" s="0" t="n">
        <f aca="false">COUNTIFS(jv!AR:AR,"*"&amp;A42&amp;"*", jv!X:X,"2005")</f>
        <v>0</v>
      </c>
      <c r="AA42" s="0" t="n">
        <f aca="false">COUNTIFS(jv!AR:AR,"*"&amp;A42&amp;"*", jv!X:X,"2006")</f>
        <v>0</v>
      </c>
      <c r="AB42" s="0" t="n">
        <f aca="false">COUNTIFS(jv!AR:AR,"*"&amp;A42&amp;"*", jv!X:X,"2007")</f>
        <v>0</v>
      </c>
      <c r="AC42" s="0" t="n">
        <f aca="false">COUNTIFS(jv!AR:AR,"*"&amp;A42&amp;"*", jv!X:X,"2008")</f>
        <v>0</v>
      </c>
      <c r="AD42" s="0" t="n">
        <f aca="false">COUNTIFS(jv!AR:AR,"*"&amp;A42&amp;"*", jv!X:X,"2009")</f>
        <v>0</v>
      </c>
      <c r="AE42" s="0" t="n">
        <f aca="false">COUNTIFS(jv!AR:AR,"*"&amp;A42&amp;"*", jv!X:X,"2010")</f>
        <v>0</v>
      </c>
      <c r="AF42" s="0" t="n">
        <f aca="false">COUNTIFS(jv!AR:AR,"*"&amp;A42&amp;"*", jv!X:X,"2011")</f>
        <v>0</v>
      </c>
      <c r="AG42" s="0" t="n">
        <f aca="false">COUNTIFS(jv!AR:AR,"*"&amp;A42&amp;"*", jv!X:X,"2012")</f>
        <v>0</v>
      </c>
      <c r="AH42" s="0" t="n">
        <f aca="false">COUNTIFS(jv!AR:AR,"*"&amp;A42&amp;"*", jv!X:X,"2013")</f>
        <v>0</v>
      </c>
      <c r="AI42" s="0" t="n">
        <f aca="false">COUNTIFS(jv!AR:AR,"*"&amp;A42&amp;"*", jv!X:X,"2014")</f>
        <v>1</v>
      </c>
      <c r="AJ42" s="0" t="n">
        <f aca="false">COUNTIFS(jv!AR:AR,"*"&amp;A42&amp;"*", jv!X:X,"2015")</f>
        <v>1</v>
      </c>
      <c r="AK42" s="0" t="n">
        <f aca="false">COUNTIFS(jv!AR:AR,"*"&amp;A42&amp;"*", jv!X:X,"2016")</f>
        <v>2</v>
      </c>
      <c r="AL42" s="0" t="n">
        <f aca="false">COUNTIFS(jv!AR:AR,"*"&amp;A42&amp;"*", jv!X:X,"2017")</f>
        <v>1</v>
      </c>
      <c r="AM42" s="0" t="n">
        <f aca="false">COUNTIFS(jv!AR:AR,"*"&amp;A42&amp;"*", jv!X:X,"2018")</f>
        <v>3</v>
      </c>
      <c r="AN42" s="0" t="n">
        <f aca="false">COUNTIFS(jv!AR:AR,"*"&amp;A42&amp;"*", jv!X:X,"2019")</f>
        <v>4</v>
      </c>
      <c r="AO42" s="0" t="n">
        <f aca="false">COUNTIFS(jv!AR:AR,"*"&amp;A42&amp;"*", jv!X:X,"2020")</f>
        <v>2</v>
      </c>
      <c r="AP42" s="0" t="n">
        <f aca="false">COUNTIFS(jv!AR:AR,"*"&amp;A42&amp;"*", jv!X:X,"2021")</f>
        <v>3</v>
      </c>
      <c r="AQ42" s="0" t="n">
        <f aca="false">COUNTIFS(jv!AR:AR,"*"&amp;A42&amp;"*", jv!X:X,"2022")</f>
        <v>0</v>
      </c>
      <c r="AR42" s="0" t="n">
        <v>0</v>
      </c>
      <c r="AS42" s="104" t="n">
        <f aca="false">COUNTIFS(jv!AR:AR,"*"&amp;A42&amp;"*")</f>
        <v>18</v>
      </c>
    </row>
    <row r="43" customFormat="false" ht="13.8" hidden="false" customHeight="false" outlineLevel="0" collapsed="false">
      <c r="A43" s="0" t="s">
        <v>22221</v>
      </c>
      <c r="B43" s="0" t="n">
        <f aca="false">COUNTIFS(jv!AR:AR,"*"&amp;A43&amp;"*", jv!X:X,"1981")</f>
        <v>0</v>
      </c>
      <c r="C43" s="0" t="n">
        <f aca="false">COUNTIFS(jv!AR:AR,"*"&amp;A43&amp;"*", jv!X:X,"1982")</f>
        <v>0</v>
      </c>
      <c r="D43" s="0" t="n">
        <f aca="false">COUNTIFS(jv!AR:AR,"*"&amp;A43&amp;"*", jv!X:X,"1983")</f>
        <v>0</v>
      </c>
      <c r="E43" s="0" t="n">
        <f aca="false">COUNTIFS(jv!AR:AR,"*"&amp;A43&amp;"*", jv!X:X,"1984")</f>
        <v>0</v>
      </c>
      <c r="F43" s="0" t="n">
        <f aca="false">COUNTIFS(jv!AR:AR,"*"&amp;A43&amp;"*", jv!X:X,"1985")</f>
        <v>0</v>
      </c>
      <c r="G43" s="0" t="n">
        <f aca="false">COUNTIFS(jv!AR:AR,"*"&amp;A43&amp;"*", jv!X:X,"1986")</f>
        <v>0</v>
      </c>
      <c r="H43" s="0" t="n">
        <f aca="false">COUNTIFS(jv!AR:AR,"*"&amp;A43&amp;"*", jv!X:X,"1987")</f>
        <v>0</v>
      </c>
      <c r="I43" s="0" t="n">
        <f aca="false">COUNTIFS(jv!AR:AR,"*"&amp;A43&amp;"*", jv!X:X,"1988")</f>
        <v>0</v>
      </c>
      <c r="J43" s="0" t="n">
        <f aca="false">COUNTIFS(jv!AR:AR,"*"&amp;A43&amp;"*", jv!X:X,"1989")</f>
        <v>0</v>
      </c>
      <c r="K43" s="0" t="n">
        <f aca="false">COUNTIFS(jv!AR:AR,"*"&amp;A43&amp;"*", jv!X:X,"1990")</f>
        <v>0</v>
      </c>
      <c r="L43" s="0" t="n">
        <f aca="false">COUNTIFS(jv!AR:AR,"*"&amp;A43&amp;"*", jv!X:X,"1991")</f>
        <v>0</v>
      </c>
      <c r="M43" s="0" t="n">
        <f aca="false">COUNTIFS(jv!AR:AR,"*"&amp;A43&amp;"*", jv!X:X,"1992")</f>
        <v>0</v>
      </c>
      <c r="N43" s="0" t="n">
        <f aca="false">COUNTIFS(jv!AR:AR,"*"&amp;A43&amp;"*", jv!X:X,"1993")</f>
        <v>0</v>
      </c>
      <c r="O43" s="0" t="n">
        <f aca="false">COUNTIFS(jv!AR:AR,"*"&amp;A43&amp;"*", jv!X:X,"1994")</f>
        <v>0</v>
      </c>
      <c r="P43" s="0" t="n">
        <f aca="false">COUNTIFS(jv!AR:AR,"*"&amp;A43&amp;"*", jv!X:X,"1995")</f>
        <v>0</v>
      </c>
      <c r="Q43" s="0" t="n">
        <f aca="false">COUNTIFS(jv!AR:AR,"*"&amp;A43&amp;"*", jv!X:X,"1996")</f>
        <v>0</v>
      </c>
      <c r="R43" s="0" t="n">
        <f aca="false">COUNTIFS(jv!AR:AR,"*"&amp;A43&amp;"*", jv!X:X,"1997")</f>
        <v>0</v>
      </c>
      <c r="S43" s="0" t="n">
        <f aca="false">COUNTIFS(jv!AR:AR,"*"&amp;A43&amp;"*", jv!X:X,"1998")</f>
        <v>1</v>
      </c>
      <c r="T43" s="0" t="n">
        <f aca="false">COUNTIFS(jv!AR:AR,"*"&amp;A43&amp;"*", jv!X:X,"1999")</f>
        <v>0</v>
      </c>
      <c r="U43" s="0" t="n">
        <f aca="false">COUNTIFS(jv!AR:AR,"*"&amp;A43&amp;"*", jv!X:X,"2000")</f>
        <v>0</v>
      </c>
      <c r="V43" s="0" t="n">
        <f aca="false">COUNTIFS(jv!AR:AR,"*"&amp;A43&amp;"*", jv!X:X,"2001")</f>
        <v>0</v>
      </c>
      <c r="W43" s="0" t="n">
        <f aca="false">COUNTIFS(jv!AR:AR,"*"&amp;A43&amp;"*", jv!X:X,"2002")</f>
        <v>0</v>
      </c>
      <c r="X43" s="0" t="n">
        <f aca="false">COUNTIFS(jv!AR:AR,"*"&amp;A43&amp;"*", jv!X:X,"2003")</f>
        <v>0</v>
      </c>
      <c r="Y43" s="0" t="n">
        <f aca="false">COUNTIFS(jv!AR:AR,"*"&amp;A43&amp;"*", jv!X:X,"2004")</f>
        <v>0</v>
      </c>
      <c r="Z43" s="0" t="n">
        <f aca="false">COUNTIFS(jv!AR:AR,"*"&amp;A43&amp;"*", jv!X:X,"2005")</f>
        <v>0</v>
      </c>
      <c r="AA43" s="0" t="n">
        <f aca="false">COUNTIFS(jv!AR:AR,"*"&amp;A43&amp;"*", jv!X:X,"2006")</f>
        <v>0</v>
      </c>
      <c r="AB43" s="0" t="n">
        <f aca="false">COUNTIFS(jv!AR:AR,"*"&amp;A43&amp;"*", jv!X:X,"2007")</f>
        <v>0</v>
      </c>
      <c r="AC43" s="0" t="n">
        <f aca="false">COUNTIFS(jv!AR:AR,"*"&amp;A43&amp;"*", jv!X:X,"2008")</f>
        <v>0</v>
      </c>
      <c r="AD43" s="0" t="n">
        <f aca="false">COUNTIFS(jv!AR:AR,"*"&amp;A43&amp;"*", jv!X:X,"2009")</f>
        <v>0</v>
      </c>
      <c r="AE43" s="0" t="n">
        <f aca="false">COUNTIFS(jv!AR:AR,"*"&amp;A43&amp;"*", jv!X:X,"2010")</f>
        <v>0</v>
      </c>
      <c r="AF43" s="0" t="n">
        <f aca="false">COUNTIFS(jv!AR:AR,"*"&amp;A43&amp;"*", jv!X:X,"2011")</f>
        <v>0</v>
      </c>
      <c r="AG43" s="0" t="n">
        <f aca="false">COUNTIFS(jv!AR:AR,"*"&amp;A43&amp;"*", jv!X:X,"2012")</f>
        <v>0</v>
      </c>
      <c r="AH43" s="0" t="n">
        <f aca="false">COUNTIFS(jv!AR:AR,"*"&amp;A43&amp;"*", jv!X:X,"2013")</f>
        <v>1</v>
      </c>
      <c r="AI43" s="0" t="n">
        <f aca="false">COUNTIFS(jv!AR:AR,"*"&amp;A43&amp;"*", jv!X:X,"2014")</f>
        <v>0</v>
      </c>
      <c r="AJ43" s="0" t="n">
        <f aca="false">COUNTIFS(jv!AR:AR,"*"&amp;A43&amp;"*", jv!X:X,"2015")</f>
        <v>0</v>
      </c>
      <c r="AK43" s="0" t="n">
        <f aca="false">COUNTIFS(jv!AR:AR,"*"&amp;A43&amp;"*", jv!X:X,"2016")</f>
        <v>0</v>
      </c>
      <c r="AL43" s="0" t="n">
        <f aca="false">COUNTIFS(jv!AR:AR,"*"&amp;A43&amp;"*", jv!X:X,"2017")</f>
        <v>0</v>
      </c>
      <c r="AM43" s="0" t="n">
        <f aca="false">COUNTIFS(jv!AR:AR,"*"&amp;A43&amp;"*", jv!X:X,"2018")</f>
        <v>0</v>
      </c>
      <c r="AN43" s="0" t="n">
        <f aca="false">COUNTIFS(jv!AR:AR,"*"&amp;A43&amp;"*", jv!X:X,"2019")</f>
        <v>0</v>
      </c>
      <c r="AO43" s="0" t="n">
        <f aca="false">COUNTIFS(jv!AR:AR,"*"&amp;A43&amp;"*", jv!X:X,"2020")</f>
        <v>0</v>
      </c>
      <c r="AP43" s="0" t="n">
        <f aca="false">COUNTIFS(jv!AR:AR,"*"&amp;A43&amp;"*", jv!X:X,"2021")</f>
        <v>0</v>
      </c>
      <c r="AQ43" s="0" t="n">
        <f aca="false">COUNTIFS(jv!AR:AR,"*"&amp;A43&amp;"*", jv!X:X,"2022")</f>
        <v>0</v>
      </c>
      <c r="AR43" s="0" t="n">
        <v>0</v>
      </c>
      <c r="AS43" s="104" t="n">
        <f aca="false">COUNTIFS(jv!AR:AR,"*"&amp;A43&amp;"*")</f>
        <v>2</v>
      </c>
    </row>
    <row r="44" customFormat="false" ht="13.8" hidden="false" customHeight="false" outlineLevel="0" collapsed="false">
      <c r="A44" s="0" t="s">
        <v>22222</v>
      </c>
      <c r="B44" s="0" t="n">
        <f aca="false">COUNTIFS(jv!AR:AR,"*"&amp;A44&amp;"*", jv!X:X,"1981")</f>
        <v>0</v>
      </c>
      <c r="C44" s="0" t="n">
        <f aca="false">COUNTIFS(jv!AR:AR,"*"&amp;A44&amp;"*", jv!X:X,"1982")</f>
        <v>0</v>
      </c>
      <c r="D44" s="0" t="n">
        <f aca="false">COUNTIFS(jv!AR:AR,"*"&amp;A44&amp;"*", jv!X:X,"1983")</f>
        <v>0</v>
      </c>
      <c r="E44" s="0" t="n">
        <f aca="false">COUNTIFS(jv!AR:AR,"*"&amp;A44&amp;"*", jv!X:X,"1984")</f>
        <v>0</v>
      </c>
      <c r="F44" s="0" t="n">
        <f aca="false">COUNTIFS(jv!AR:AR,"*"&amp;A44&amp;"*", jv!X:X,"1985")</f>
        <v>0</v>
      </c>
      <c r="G44" s="0" t="n">
        <f aca="false">COUNTIFS(jv!AR:AR,"*"&amp;A44&amp;"*", jv!X:X,"1986")</f>
        <v>0</v>
      </c>
      <c r="H44" s="0" t="n">
        <f aca="false">COUNTIFS(jv!AR:AR,"*"&amp;A44&amp;"*", jv!X:X,"1987")</f>
        <v>0</v>
      </c>
      <c r="I44" s="0" t="n">
        <f aca="false">COUNTIFS(jv!AR:AR,"*"&amp;A44&amp;"*", jv!X:X,"1988")</f>
        <v>0</v>
      </c>
      <c r="J44" s="0" t="n">
        <f aca="false">COUNTIFS(jv!AR:AR,"*"&amp;A44&amp;"*", jv!X:X,"1989")</f>
        <v>0</v>
      </c>
      <c r="K44" s="0" t="n">
        <f aca="false">COUNTIFS(jv!AR:AR,"*"&amp;A44&amp;"*", jv!X:X,"1990")</f>
        <v>0</v>
      </c>
      <c r="L44" s="0" t="n">
        <f aca="false">COUNTIFS(jv!AR:AR,"*"&amp;A44&amp;"*", jv!X:X,"1991")</f>
        <v>0</v>
      </c>
      <c r="M44" s="0" t="n">
        <f aca="false">COUNTIFS(jv!AR:AR,"*"&amp;A44&amp;"*", jv!X:X,"1992")</f>
        <v>2</v>
      </c>
      <c r="N44" s="0" t="n">
        <f aca="false">COUNTIFS(jv!AR:AR,"*"&amp;A44&amp;"*", jv!X:X,"1993")</f>
        <v>1</v>
      </c>
      <c r="O44" s="0" t="n">
        <f aca="false">COUNTIFS(jv!AR:AR,"*"&amp;A44&amp;"*", jv!X:X,"1994")</f>
        <v>2</v>
      </c>
      <c r="P44" s="0" t="n">
        <f aca="false">COUNTIFS(jv!AR:AR,"*"&amp;A44&amp;"*", jv!X:X,"1995")</f>
        <v>2</v>
      </c>
      <c r="Q44" s="0" t="n">
        <f aca="false">COUNTIFS(jv!AR:AR,"*"&amp;A44&amp;"*", jv!X:X,"1996")</f>
        <v>1</v>
      </c>
      <c r="R44" s="0" t="n">
        <f aca="false">COUNTIFS(jv!AR:AR,"*"&amp;A44&amp;"*", jv!X:X,"1997")</f>
        <v>4</v>
      </c>
      <c r="S44" s="0" t="n">
        <f aca="false">COUNTIFS(jv!AR:AR,"*"&amp;A44&amp;"*", jv!X:X,"1998")</f>
        <v>4</v>
      </c>
      <c r="T44" s="0" t="n">
        <f aca="false">COUNTIFS(jv!AR:AR,"*"&amp;A44&amp;"*", jv!X:X,"1999")</f>
        <v>4</v>
      </c>
      <c r="U44" s="0" t="n">
        <f aca="false">COUNTIFS(jv!AR:AR,"*"&amp;A44&amp;"*", jv!X:X,"2000")</f>
        <v>6</v>
      </c>
      <c r="V44" s="0" t="n">
        <f aca="false">COUNTIFS(jv!AR:AR,"*"&amp;A44&amp;"*", jv!X:X,"2001")</f>
        <v>3</v>
      </c>
      <c r="W44" s="0" t="n">
        <f aca="false">COUNTIFS(jv!AR:AR,"*"&amp;A44&amp;"*", jv!X:X,"2002")</f>
        <v>4</v>
      </c>
      <c r="X44" s="0" t="n">
        <f aca="false">COUNTIFS(jv!AR:AR,"*"&amp;A44&amp;"*", jv!X:X,"2003")</f>
        <v>3</v>
      </c>
      <c r="Y44" s="0" t="n">
        <f aca="false">COUNTIFS(jv!AR:AR,"*"&amp;A44&amp;"*", jv!X:X,"2004")</f>
        <v>2</v>
      </c>
      <c r="Z44" s="0" t="n">
        <f aca="false">COUNTIFS(jv!AR:AR,"*"&amp;A44&amp;"*", jv!X:X,"2005")</f>
        <v>5</v>
      </c>
      <c r="AA44" s="0" t="n">
        <f aca="false">COUNTIFS(jv!AR:AR,"*"&amp;A44&amp;"*", jv!X:X,"2006")</f>
        <v>2</v>
      </c>
      <c r="AB44" s="0" t="n">
        <f aca="false">COUNTIFS(jv!AR:AR,"*"&amp;A44&amp;"*", jv!X:X,"2007")</f>
        <v>6</v>
      </c>
      <c r="AC44" s="0" t="n">
        <f aca="false">COUNTIFS(jv!AR:AR,"*"&amp;A44&amp;"*", jv!X:X,"2008")</f>
        <v>5</v>
      </c>
      <c r="AD44" s="0" t="n">
        <f aca="false">COUNTIFS(jv!AR:AR,"*"&amp;A44&amp;"*", jv!X:X,"2009")</f>
        <v>8</v>
      </c>
      <c r="AE44" s="0" t="n">
        <f aca="false">COUNTIFS(jv!AR:AR,"*"&amp;A44&amp;"*", jv!X:X,"2010")</f>
        <v>4</v>
      </c>
      <c r="AF44" s="0" t="n">
        <f aca="false">COUNTIFS(jv!AR:AR,"*"&amp;A44&amp;"*", jv!X:X,"2011")</f>
        <v>7</v>
      </c>
      <c r="AG44" s="0" t="n">
        <f aca="false">COUNTIFS(jv!AR:AR,"*"&amp;A44&amp;"*", jv!X:X,"2012")</f>
        <v>5</v>
      </c>
      <c r="AH44" s="0" t="n">
        <f aca="false">COUNTIFS(jv!AR:AR,"*"&amp;A44&amp;"*", jv!X:X,"2013")</f>
        <v>5</v>
      </c>
      <c r="AI44" s="0" t="n">
        <f aca="false">COUNTIFS(jv!AR:AR,"*"&amp;A44&amp;"*", jv!X:X,"2014")</f>
        <v>7</v>
      </c>
      <c r="AJ44" s="0" t="n">
        <f aca="false">COUNTIFS(jv!AR:AR,"*"&amp;A44&amp;"*", jv!X:X,"2015")</f>
        <v>9</v>
      </c>
      <c r="AK44" s="0" t="n">
        <f aca="false">COUNTIFS(jv!AR:AR,"*"&amp;A44&amp;"*", jv!X:X,"2016")</f>
        <v>14</v>
      </c>
      <c r="AL44" s="0" t="n">
        <f aca="false">COUNTIFS(jv!AR:AR,"*"&amp;A44&amp;"*", jv!X:X,"2017")</f>
        <v>12</v>
      </c>
      <c r="AM44" s="0" t="n">
        <f aca="false">COUNTIFS(jv!AR:AR,"*"&amp;A44&amp;"*", jv!X:X,"2018")</f>
        <v>8</v>
      </c>
      <c r="AN44" s="0" t="n">
        <f aca="false">COUNTIFS(jv!AR:AR,"*"&amp;A44&amp;"*", jv!X:X,"2019")</f>
        <v>6</v>
      </c>
      <c r="AO44" s="0" t="n">
        <f aca="false">COUNTIFS(jv!AR:AR,"*"&amp;A44&amp;"*", jv!X:X,"2020")</f>
        <v>12</v>
      </c>
      <c r="AP44" s="0" t="n">
        <f aca="false">COUNTIFS(jv!AR:AR,"*"&amp;A44&amp;"*", jv!X:X,"2021")</f>
        <v>15</v>
      </c>
      <c r="AQ44" s="0" t="n">
        <f aca="false">COUNTIFS(jv!AR:AR,"*"&amp;A44&amp;"*", jv!X:X,"2022")</f>
        <v>3</v>
      </c>
      <c r="AR44" s="0" t="n">
        <v>0</v>
      </c>
      <c r="AS44" s="104" t="n">
        <f aca="false">COUNTIFS(jv!AR:AR,"*"&amp;A44&amp;"*")</f>
        <v>171</v>
      </c>
    </row>
    <row r="45" customFormat="false" ht="13.8" hidden="false" customHeight="false" outlineLevel="0" collapsed="false">
      <c r="A45" s="0" t="s">
        <v>22223</v>
      </c>
      <c r="B45" s="0" t="n">
        <f aca="false">COUNTIFS(jv!AR:AR,"*"&amp;A45&amp;"*", jv!X:X,"1981")</f>
        <v>1</v>
      </c>
      <c r="C45" s="0" t="n">
        <f aca="false">COUNTIFS(jv!AR:AR,"*"&amp;A45&amp;"*", jv!X:X,"1982")</f>
        <v>0</v>
      </c>
      <c r="D45" s="0" t="n">
        <f aca="false">COUNTIFS(jv!AR:AR,"*"&amp;A45&amp;"*", jv!X:X,"1983")</f>
        <v>0</v>
      </c>
      <c r="E45" s="0" t="n">
        <f aca="false">COUNTIFS(jv!AR:AR,"*"&amp;A45&amp;"*", jv!X:X,"1984")</f>
        <v>0</v>
      </c>
      <c r="F45" s="0" t="n">
        <f aca="false">COUNTIFS(jv!AR:AR,"*"&amp;A45&amp;"*", jv!X:X,"1985")</f>
        <v>0</v>
      </c>
      <c r="G45" s="0" t="n">
        <f aca="false">COUNTIFS(jv!AR:AR,"*"&amp;A45&amp;"*", jv!X:X,"1986")</f>
        <v>0</v>
      </c>
      <c r="H45" s="0" t="n">
        <f aca="false">COUNTIFS(jv!AR:AR,"*"&amp;A45&amp;"*", jv!X:X,"1987")</f>
        <v>0</v>
      </c>
      <c r="I45" s="0" t="n">
        <f aca="false">COUNTIFS(jv!AR:AR,"*"&amp;A45&amp;"*", jv!X:X,"1988")</f>
        <v>0</v>
      </c>
      <c r="J45" s="0" t="n">
        <f aca="false">COUNTIFS(jv!AR:AR,"*"&amp;A45&amp;"*", jv!X:X,"1989")</f>
        <v>0</v>
      </c>
      <c r="K45" s="0" t="n">
        <f aca="false">COUNTIFS(jv!AR:AR,"*"&amp;A45&amp;"*", jv!X:X,"1990")</f>
        <v>1</v>
      </c>
      <c r="L45" s="0" t="n">
        <f aca="false">COUNTIFS(jv!AR:AR,"*"&amp;A45&amp;"*", jv!X:X,"1991")</f>
        <v>0</v>
      </c>
      <c r="M45" s="0" t="n">
        <f aca="false">COUNTIFS(jv!AR:AR,"*"&amp;A45&amp;"*", jv!X:X,"1992")</f>
        <v>1</v>
      </c>
      <c r="N45" s="0" t="n">
        <f aca="false">COUNTIFS(jv!AR:AR,"*"&amp;A45&amp;"*", jv!X:X,"1993")</f>
        <v>0</v>
      </c>
      <c r="O45" s="0" t="n">
        <f aca="false">COUNTIFS(jv!AR:AR,"*"&amp;A45&amp;"*", jv!X:X,"1994")</f>
        <v>0</v>
      </c>
      <c r="P45" s="0" t="n">
        <f aca="false">COUNTIFS(jv!AR:AR,"*"&amp;A45&amp;"*", jv!X:X,"1995")</f>
        <v>1</v>
      </c>
      <c r="Q45" s="0" t="n">
        <f aca="false">COUNTIFS(jv!AR:AR,"*"&amp;A45&amp;"*", jv!X:X,"1996")</f>
        <v>0</v>
      </c>
      <c r="R45" s="0" t="n">
        <f aca="false">COUNTIFS(jv!AR:AR,"*"&amp;A45&amp;"*", jv!X:X,"1997")</f>
        <v>3</v>
      </c>
      <c r="S45" s="0" t="n">
        <f aca="false">COUNTIFS(jv!AR:AR,"*"&amp;A45&amp;"*", jv!X:X,"1998")</f>
        <v>0</v>
      </c>
      <c r="T45" s="0" t="n">
        <f aca="false">COUNTIFS(jv!AR:AR,"*"&amp;A45&amp;"*", jv!X:X,"1999")</f>
        <v>0</v>
      </c>
      <c r="U45" s="0" t="n">
        <f aca="false">COUNTIFS(jv!AR:AR,"*"&amp;A45&amp;"*", jv!X:X,"2000")</f>
        <v>0</v>
      </c>
      <c r="V45" s="0" t="n">
        <f aca="false">COUNTIFS(jv!AR:AR,"*"&amp;A45&amp;"*", jv!X:X,"2001")</f>
        <v>2</v>
      </c>
      <c r="W45" s="0" t="n">
        <f aca="false">COUNTIFS(jv!AR:AR,"*"&amp;A45&amp;"*", jv!X:X,"2002")</f>
        <v>1</v>
      </c>
      <c r="X45" s="0" t="n">
        <f aca="false">COUNTIFS(jv!AR:AR,"*"&amp;A45&amp;"*", jv!X:X,"2003")</f>
        <v>1</v>
      </c>
      <c r="Y45" s="0" t="n">
        <f aca="false">COUNTIFS(jv!AR:AR,"*"&amp;A45&amp;"*", jv!X:X,"2004")</f>
        <v>2</v>
      </c>
      <c r="Z45" s="0" t="n">
        <f aca="false">COUNTIFS(jv!AR:AR,"*"&amp;A45&amp;"*", jv!X:X,"2005")</f>
        <v>1</v>
      </c>
      <c r="AA45" s="0" t="n">
        <f aca="false">COUNTIFS(jv!AR:AR,"*"&amp;A45&amp;"*", jv!X:X,"2006")</f>
        <v>2</v>
      </c>
      <c r="AB45" s="0" t="n">
        <f aca="false">COUNTIFS(jv!AR:AR,"*"&amp;A45&amp;"*", jv!X:X,"2007")</f>
        <v>0</v>
      </c>
      <c r="AC45" s="0" t="n">
        <f aca="false">COUNTIFS(jv!AR:AR,"*"&amp;A45&amp;"*", jv!X:X,"2008")</f>
        <v>2</v>
      </c>
      <c r="AD45" s="0" t="n">
        <f aca="false">COUNTIFS(jv!AR:AR,"*"&amp;A45&amp;"*", jv!X:X,"2009")</f>
        <v>2</v>
      </c>
      <c r="AE45" s="0" t="n">
        <f aca="false">COUNTIFS(jv!AR:AR,"*"&amp;A45&amp;"*", jv!X:X,"2010")</f>
        <v>2</v>
      </c>
      <c r="AF45" s="0" t="n">
        <f aca="false">COUNTIFS(jv!AR:AR,"*"&amp;A45&amp;"*", jv!X:X,"2011")</f>
        <v>4</v>
      </c>
      <c r="AG45" s="0" t="n">
        <f aca="false">COUNTIFS(jv!AR:AR,"*"&amp;A45&amp;"*", jv!X:X,"2012")</f>
        <v>2</v>
      </c>
      <c r="AH45" s="0" t="n">
        <f aca="false">COUNTIFS(jv!AR:AR,"*"&amp;A45&amp;"*", jv!X:X,"2013")</f>
        <v>2</v>
      </c>
      <c r="AI45" s="0" t="n">
        <f aca="false">COUNTIFS(jv!AR:AR,"*"&amp;A45&amp;"*", jv!X:X,"2014")</f>
        <v>6</v>
      </c>
      <c r="AJ45" s="0" t="n">
        <f aca="false">COUNTIFS(jv!AR:AR,"*"&amp;A45&amp;"*", jv!X:X,"2015")</f>
        <v>3</v>
      </c>
      <c r="AK45" s="0" t="n">
        <f aca="false">COUNTIFS(jv!AR:AR,"*"&amp;A45&amp;"*", jv!X:X,"2016")</f>
        <v>5</v>
      </c>
      <c r="AL45" s="0" t="n">
        <f aca="false">COUNTIFS(jv!AR:AR,"*"&amp;A45&amp;"*", jv!X:X,"2017")</f>
        <v>4</v>
      </c>
      <c r="AM45" s="0" t="n">
        <f aca="false">COUNTIFS(jv!AR:AR,"*"&amp;A45&amp;"*", jv!X:X,"2018")</f>
        <v>6</v>
      </c>
      <c r="AN45" s="0" t="n">
        <f aca="false">COUNTIFS(jv!AR:AR,"*"&amp;A45&amp;"*", jv!X:X,"2019")</f>
        <v>2</v>
      </c>
      <c r="AO45" s="0" t="n">
        <f aca="false">COUNTIFS(jv!AR:AR,"*"&amp;A45&amp;"*", jv!X:X,"2020")</f>
        <v>4</v>
      </c>
      <c r="AP45" s="0" t="n">
        <f aca="false">COUNTIFS(jv!AR:AR,"*"&amp;A45&amp;"*", jv!X:X,"2021")</f>
        <v>3</v>
      </c>
      <c r="AQ45" s="0" t="n">
        <f aca="false">COUNTIFS(jv!AR:AR,"*"&amp;A45&amp;"*", jv!X:X,"2022")</f>
        <v>0</v>
      </c>
      <c r="AR45" s="0" t="n">
        <v>0</v>
      </c>
      <c r="AS45" s="104" t="n">
        <f aca="false">COUNTIFS(jv!AR:AR,"*"&amp;A45&amp;"*")</f>
        <v>63</v>
      </c>
    </row>
    <row r="46" customFormat="false" ht="13.8" hidden="false" customHeight="false" outlineLevel="0" collapsed="false">
      <c r="A46" s="0" t="s">
        <v>22224</v>
      </c>
      <c r="B46" s="0" t="n">
        <f aca="false">COUNTIFS(jv!AR:AR,"*"&amp;A46&amp;"*", jv!X:X,"1981")</f>
        <v>0</v>
      </c>
      <c r="C46" s="0" t="n">
        <f aca="false">COUNTIFS(jv!AR:AR,"*"&amp;A46&amp;"*", jv!X:X,"1982")</f>
        <v>0</v>
      </c>
      <c r="D46" s="0" t="n">
        <f aca="false">COUNTIFS(jv!AR:AR,"*"&amp;A46&amp;"*", jv!X:X,"1983")</f>
        <v>0</v>
      </c>
      <c r="E46" s="0" t="n">
        <f aca="false">COUNTIFS(jv!AR:AR,"*"&amp;A46&amp;"*", jv!X:X,"1984")</f>
        <v>0</v>
      </c>
      <c r="F46" s="0" t="n">
        <f aca="false">COUNTIFS(jv!AR:AR,"*"&amp;A46&amp;"*", jv!X:X,"1985")</f>
        <v>0</v>
      </c>
      <c r="G46" s="0" t="n">
        <f aca="false">COUNTIFS(jv!AR:AR,"*"&amp;A46&amp;"*", jv!X:X,"1986")</f>
        <v>0</v>
      </c>
      <c r="H46" s="0" t="n">
        <f aca="false">COUNTIFS(jv!AR:AR,"*"&amp;A46&amp;"*", jv!X:X,"1987")</f>
        <v>0</v>
      </c>
      <c r="I46" s="0" t="n">
        <f aca="false">COUNTIFS(jv!AR:AR,"*"&amp;A46&amp;"*", jv!X:X,"1988")</f>
        <v>0</v>
      </c>
      <c r="J46" s="0" t="n">
        <f aca="false">COUNTIFS(jv!AR:AR,"*"&amp;A46&amp;"*", jv!X:X,"1989")</f>
        <v>0</v>
      </c>
      <c r="K46" s="0" t="n">
        <f aca="false">COUNTIFS(jv!AR:AR,"*"&amp;A46&amp;"*", jv!X:X,"1990")</f>
        <v>0</v>
      </c>
      <c r="L46" s="0" t="n">
        <f aca="false">COUNTIFS(jv!AR:AR,"*"&amp;A46&amp;"*", jv!X:X,"1991")</f>
        <v>0</v>
      </c>
      <c r="M46" s="0" t="n">
        <f aca="false">COUNTIFS(jv!AR:AR,"*"&amp;A46&amp;"*", jv!X:X,"1992")</f>
        <v>0</v>
      </c>
      <c r="N46" s="0" t="n">
        <f aca="false">COUNTIFS(jv!AR:AR,"*"&amp;A46&amp;"*", jv!X:X,"1993")</f>
        <v>0</v>
      </c>
      <c r="O46" s="0" t="n">
        <f aca="false">COUNTIFS(jv!AR:AR,"*"&amp;A46&amp;"*", jv!X:X,"1994")</f>
        <v>0</v>
      </c>
      <c r="P46" s="0" t="n">
        <f aca="false">COUNTIFS(jv!AR:AR,"*"&amp;A46&amp;"*", jv!X:X,"1995")</f>
        <v>0</v>
      </c>
      <c r="Q46" s="0" t="n">
        <f aca="false">COUNTIFS(jv!AR:AR,"*"&amp;A46&amp;"*", jv!X:X,"1996")</f>
        <v>0</v>
      </c>
      <c r="R46" s="0" t="n">
        <f aca="false">COUNTIFS(jv!AR:AR,"*"&amp;A46&amp;"*", jv!X:X,"1997")</f>
        <v>0</v>
      </c>
      <c r="S46" s="0" t="n">
        <f aca="false">COUNTIFS(jv!AR:AR,"*"&amp;A46&amp;"*", jv!X:X,"1998")</f>
        <v>0</v>
      </c>
      <c r="T46" s="0" t="n">
        <f aca="false">COUNTIFS(jv!AR:AR,"*"&amp;A46&amp;"*", jv!X:X,"1999")</f>
        <v>0</v>
      </c>
      <c r="U46" s="0" t="n">
        <f aca="false">COUNTIFS(jv!AR:AR,"*"&amp;A46&amp;"*", jv!X:X,"2000")</f>
        <v>0</v>
      </c>
      <c r="V46" s="0" t="n">
        <f aca="false">COUNTIFS(jv!AR:AR,"*"&amp;A46&amp;"*", jv!X:X,"2001")</f>
        <v>0</v>
      </c>
      <c r="W46" s="0" t="n">
        <f aca="false">COUNTIFS(jv!AR:AR,"*"&amp;A46&amp;"*", jv!X:X,"2002")</f>
        <v>0</v>
      </c>
      <c r="X46" s="0" t="n">
        <f aca="false">COUNTIFS(jv!AR:AR,"*"&amp;A46&amp;"*", jv!X:X,"2003")</f>
        <v>0</v>
      </c>
      <c r="Y46" s="0" t="n">
        <f aca="false">COUNTIFS(jv!AR:AR,"*"&amp;A46&amp;"*", jv!X:X,"2004")</f>
        <v>0</v>
      </c>
      <c r="Z46" s="0" t="n">
        <f aca="false">COUNTIFS(jv!AR:AR,"*"&amp;A46&amp;"*", jv!X:X,"2005")</f>
        <v>1</v>
      </c>
      <c r="AA46" s="0" t="n">
        <f aca="false">COUNTIFS(jv!AR:AR,"*"&amp;A46&amp;"*", jv!X:X,"2006")</f>
        <v>0</v>
      </c>
      <c r="AB46" s="0" t="n">
        <f aca="false">COUNTIFS(jv!AR:AR,"*"&amp;A46&amp;"*", jv!X:X,"2007")</f>
        <v>0</v>
      </c>
      <c r="AC46" s="0" t="n">
        <f aca="false">COUNTIFS(jv!AR:AR,"*"&amp;A46&amp;"*", jv!X:X,"2008")</f>
        <v>0</v>
      </c>
      <c r="AD46" s="0" t="n">
        <f aca="false">COUNTIFS(jv!AR:AR,"*"&amp;A46&amp;"*", jv!X:X,"2009")</f>
        <v>0</v>
      </c>
      <c r="AE46" s="0" t="n">
        <f aca="false">COUNTIFS(jv!AR:AR,"*"&amp;A46&amp;"*", jv!X:X,"2010")</f>
        <v>0</v>
      </c>
      <c r="AF46" s="0" t="n">
        <f aca="false">COUNTIFS(jv!AR:AR,"*"&amp;A46&amp;"*", jv!X:X,"2011")</f>
        <v>0</v>
      </c>
      <c r="AG46" s="0" t="n">
        <f aca="false">COUNTIFS(jv!AR:AR,"*"&amp;A46&amp;"*", jv!X:X,"2012")</f>
        <v>0</v>
      </c>
      <c r="AH46" s="0" t="n">
        <f aca="false">COUNTIFS(jv!AR:AR,"*"&amp;A46&amp;"*", jv!X:X,"2013")</f>
        <v>0</v>
      </c>
      <c r="AI46" s="0" t="n">
        <f aca="false">COUNTIFS(jv!AR:AR,"*"&amp;A46&amp;"*", jv!X:X,"2014")</f>
        <v>1</v>
      </c>
      <c r="AJ46" s="0" t="n">
        <f aca="false">COUNTIFS(jv!AR:AR,"*"&amp;A46&amp;"*", jv!X:X,"2015")</f>
        <v>0</v>
      </c>
      <c r="AK46" s="0" t="n">
        <f aca="false">COUNTIFS(jv!AR:AR,"*"&amp;A46&amp;"*", jv!X:X,"2016")</f>
        <v>0</v>
      </c>
      <c r="AL46" s="0" t="n">
        <f aca="false">COUNTIFS(jv!AR:AR,"*"&amp;A46&amp;"*", jv!X:X,"2017")</f>
        <v>1</v>
      </c>
      <c r="AM46" s="0" t="n">
        <f aca="false">COUNTIFS(jv!AR:AR,"*"&amp;A46&amp;"*", jv!X:X,"2018")</f>
        <v>0</v>
      </c>
      <c r="AN46" s="0" t="n">
        <f aca="false">COUNTIFS(jv!AR:AR,"*"&amp;A46&amp;"*", jv!X:X,"2019")</f>
        <v>0</v>
      </c>
      <c r="AO46" s="0" t="n">
        <f aca="false">COUNTIFS(jv!AR:AR,"*"&amp;A46&amp;"*", jv!X:X,"2020")</f>
        <v>0</v>
      </c>
      <c r="AP46" s="0" t="n">
        <f aca="false">COUNTIFS(jv!AR:AR,"*"&amp;A46&amp;"*", jv!X:X,"2021")</f>
        <v>0</v>
      </c>
      <c r="AQ46" s="0" t="n">
        <f aca="false">COUNTIFS(jv!AR:AR,"*"&amp;A46&amp;"*", jv!X:X,"2022")</f>
        <v>0</v>
      </c>
      <c r="AR46" s="0" t="n">
        <v>0</v>
      </c>
      <c r="AS46" s="104" t="n">
        <f aca="false">COUNTIFS(jv!AR:AR,"*"&amp;A46&amp;"*")</f>
        <v>3</v>
      </c>
    </row>
    <row r="47" customFormat="false" ht="13.8" hidden="false" customHeight="false" outlineLevel="0" collapsed="false">
      <c r="A47" s="0" t="s">
        <v>22225</v>
      </c>
      <c r="B47" s="0" t="n">
        <f aca="false">COUNTIFS(jv!AR:AR,"*"&amp;A47&amp;"*", jv!X:X,"1981")</f>
        <v>0</v>
      </c>
      <c r="C47" s="0" t="n">
        <f aca="false">COUNTIFS(jv!AR:AR,"*"&amp;A47&amp;"*", jv!X:X,"1982")</f>
        <v>0</v>
      </c>
      <c r="D47" s="0" t="n">
        <f aca="false">COUNTIFS(jv!AR:AR,"*"&amp;A47&amp;"*", jv!X:X,"1983")</f>
        <v>0</v>
      </c>
      <c r="E47" s="0" t="n">
        <f aca="false">COUNTIFS(jv!AR:AR,"*"&amp;A47&amp;"*", jv!X:X,"1984")</f>
        <v>0</v>
      </c>
      <c r="F47" s="0" t="n">
        <f aca="false">COUNTIFS(jv!AR:AR,"*"&amp;A47&amp;"*", jv!X:X,"1985")</f>
        <v>0</v>
      </c>
      <c r="G47" s="0" t="n">
        <f aca="false">COUNTIFS(jv!AR:AR,"*"&amp;A47&amp;"*", jv!X:X,"1986")</f>
        <v>0</v>
      </c>
      <c r="H47" s="0" t="n">
        <f aca="false">COUNTIFS(jv!AR:AR,"*"&amp;A47&amp;"*", jv!X:X,"1987")</f>
        <v>0</v>
      </c>
      <c r="I47" s="0" t="n">
        <f aca="false">COUNTIFS(jv!AR:AR,"*"&amp;A47&amp;"*", jv!X:X,"1988")</f>
        <v>0</v>
      </c>
      <c r="J47" s="0" t="n">
        <f aca="false">COUNTIFS(jv!AR:AR,"*"&amp;A47&amp;"*", jv!X:X,"1989")</f>
        <v>0</v>
      </c>
      <c r="K47" s="0" t="n">
        <f aca="false">COUNTIFS(jv!AR:AR,"*"&amp;A47&amp;"*", jv!X:X,"1990")</f>
        <v>0</v>
      </c>
      <c r="L47" s="0" t="n">
        <f aca="false">COUNTIFS(jv!AR:AR,"*"&amp;A47&amp;"*", jv!X:X,"1991")</f>
        <v>0</v>
      </c>
      <c r="M47" s="0" t="n">
        <f aca="false">COUNTIFS(jv!AR:AR,"*"&amp;A47&amp;"*", jv!X:X,"1992")</f>
        <v>0</v>
      </c>
      <c r="N47" s="0" t="n">
        <f aca="false">COUNTIFS(jv!AR:AR,"*"&amp;A47&amp;"*", jv!X:X,"1993")</f>
        <v>0</v>
      </c>
      <c r="O47" s="0" t="n">
        <f aca="false">COUNTIFS(jv!AR:AR,"*"&amp;A47&amp;"*", jv!X:X,"1994")</f>
        <v>0</v>
      </c>
      <c r="P47" s="0" t="n">
        <f aca="false">COUNTIFS(jv!AR:AR,"*"&amp;A47&amp;"*", jv!X:X,"1995")</f>
        <v>0</v>
      </c>
      <c r="Q47" s="0" t="n">
        <f aca="false">COUNTIFS(jv!AR:AR,"*"&amp;A47&amp;"*", jv!X:X,"1996")</f>
        <v>0</v>
      </c>
      <c r="R47" s="0" t="n">
        <f aca="false">COUNTIFS(jv!AR:AR,"*"&amp;A47&amp;"*", jv!X:X,"1997")</f>
        <v>1</v>
      </c>
      <c r="S47" s="0" t="n">
        <f aca="false">COUNTIFS(jv!AR:AR,"*"&amp;A47&amp;"*", jv!X:X,"1998")</f>
        <v>0</v>
      </c>
      <c r="T47" s="0" t="n">
        <f aca="false">COUNTIFS(jv!AR:AR,"*"&amp;A47&amp;"*", jv!X:X,"1999")</f>
        <v>1</v>
      </c>
      <c r="U47" s="0" t="n">
        <f aca="false">COUNTIFS(jv!AR:AR,"*"&amp;A47&amp;"*", jv!X:X,"2000")</f>
        <v>0</v>
      </c>
      <c r="V47" s="0" t="n">
        <f aca="false">COUNTIFS(jv!AR:AR,"*"&amp;A47&amp;"*", jv!X:X,"2001")</f>
        <v>2</v>
      </c>
      <c r="W47" s="0" t="n">
        <f aca="false">COUNTIFS(jv!AR:AR,"*"&amp;A47&amp;"*", jv!X:X,"2002")</f>
        <v>0</v>
      </c>
      <c r="X47" s="0" t="n">
        <f aca="false">COUNTIFS(jv!AR:AR,"*"&amp;A47&amp;"*", jv!X:X,"2003")</f>
        <v>1</v>
      </c>
      <c r="Y47" s="0" t="n">
        <f aca="false">COUNTIFS(jv!AR:AR,"*"&amp;A47&amp;"*", jv!X:X,"2004")</f>
        <v>2</v>
      </c>
      <c r="Z47" s="0" t="n">
        <f aca="false">COUNTIFS(jv!AR:AR,"*"&amp;A47&amp;"*", jv!X:X,"2005")</f>
        <v>1</v>
      </c>
      <c r="AA47" s="0" t="n">
        <f aca="false">COUNTIFS(jv!AR:AR,"*"&amp;A47&amp;"*", jv!X:X,"2006")</f>
        <v>1</v>
      </c>
      <c r="AB47" s="0" t="n">
        <f aca="false">COUNTIFS(jv!AR:AR,"*"&amp;A47&amp;"*", jv!X:X,"2007")</f>
        <v>0</v>
      </c>
      <c r="AC47" s="0" t="n">
        <f aca="false">COUNTIFS(jv!AR:AR,"*"&amp;A47&amp;"*", jv!X:X,"2008")</f>
        <v>2</v>
      </c>
      <c r="AD47" s="0" t="n">
        <f aca="false">COUNTIFS(jv!AR:AR,"*"&amp;A47&amp;"*", jv!X:X,"2009")</f>
        <v>0</v>
      </c>
      <c r="AE47" s="0" t="n">
        <f aca="false">COUNTIFS(jv!AR:AR,"*"&amp;A47&amp;"*", jv!X:X,"2010")</f>
        <v>2</v>
      </c>
      <c r="AF47" s="0" t="n">
        <f aca="false">COUNTIFS(jv!AR:AR,"*"&amp;A47&amp;"*", jv!X:X,"2011")</f>
        <v>2</v>
      </c>
      <c r="AG47" s="0" t="n">
        <f aca="false">COUNTIFS(jv!AR:AR,"*"&amp;A47&amp;"*", jv!X:X,"2012")</f>
        <v>2</v>
      </c>
      <c r="AH47" s="0" t="n">
        <f aca="false">COUNTIFS(jv!AR:AR,"*"&amp;A47&amp;"*", jv!X:X,"2013")</f>
        <v>1</v>
      </c>
      <c r="AI47" s="0" t="n">
        <f aca="false">COUNTIFS(jv!AR:AR,"*"&amp;A47&amp;"*", jv!X:X,"2014")</f>
        <v>2</v>
      </c>
      <c r="AJ47" s="0" t="n">
        <f aca="false">COUNTIFS(jv!AR:AR,"*"&amp;A47&amp;"*", jv!X:X,"2015")</f>
        <v>2</v>
      </c>
      <c r="AK47" s="0" t="n">
        <f aca="false">COUNTIFS(jv!AR:AR,"*"&amp;A47&amp;"*", jv!X:X,"2016")</f>
        <v>1</v>
      </c>
      <c r="AL47" s="0" t="n">
        <f aca="false">COUNTIFS(jv!AR:AR,"*"&amp;A47&amp;"*", jv!X:X,"2017")</f>
        <v>2</v>
      </c>
      <c r="AM47" s="0" t="n">
        <f aca="false">COUNTIFS(jv!AR:AR,"*"&amp;A47&amp;"*", jv!X:X,"2018")</f>
        <v>2</v>
      </c>
      <c r="AN47" s="0" t="n">
        <f aca="false">COUNTIFS(jv!AR:AR,"*"&amp;A47&amp;"*", jv!X:X,"2019")</f>
        <v>3</v>
      </c>
      <c r="AO47" s="0" t="n">
        <f aca="false">COUNTIFS(jv!AR:AR,"*"&amp;A47&amp;"*", jv!X:X,"2020")</f>
        <v>5</v>
      </c>
      <c r="AP47" s="0" t="n">
        <f aca="false">COUNTIFS(jv!AR:AR,"*"&amp;A47&amp;"*", jv!X:X,"2021")</f>
        <v>4</v>
      </c>
      <c r="AQ47" s="0" t="n">
        <f aca="false">COUNTIFS(jv!AR:AR,"*"&amp;A47&amp;"*", jv!X:X,"2022")</f>
        <v>0</v>
      </c>
      <c r="AR47" s="0" t="n">
        <v>0</v>
      </c>
      <c r="AS47" s="104" t="n">
        <f aca="false">COUNTIFS(jv!AR:AR,"*"&amp;A47&amp;"*")</f>
        <v>39</v>
      </c>
    </row>
    <row r="48" customFormat="false" ht="13.8" hidden="false" customHeight="false" outlineLevel="0" collapsed="false">
      <c r="A48" s="0" t="s">
        <v>22226</v>
      </c>
      <c r="B48" s="0" t="n">
        <f aca="false">COUNTIFS(jv!AR:AR,"*"&amp;A48&amp;"*", jv!X:X,"1981")</f>
        <v>0</v>
      </c>
      <c r="C48" s="0" t="n">
        <f aca="false">COUNTIFS(jv!AR:AR,"*"&amp;A48&amp;"*", jv!X:X,"1982")</f>
        <v>0</v>
      </c>
      <c r="D48" s="0" t="n">
        <f aca="false">COUNTIFS(jv!AR:AR,"*"&amp;A48&amp;"*", jv!X:X,"1983")</f>
        <v>0</v>
      </c>
      <c r="E48" s="0" t="n">
        <f aca="false">COUNTIFS(jv!AR:AR,"*"&amp;A48&amp;"*", jv!X:X,"1984")</f>
        <v>0</v>
      </c>
      <c r="F48" s="0" t="n">
        <f aca="false">COUNTIFS(jv!AR:AR,"*"&amp;A48&amp;"*", jv!X:X,"1985")</f>
        <v>0</v>
      </c>
      <c r="G48" s="0" t="n">
        <f aca="false">COUNTIFS(jv!AR:AR,"*"&amp;A48&amp;"*", jv!X:X,"1986")</f>
        <v>0</v>
      </c>
      <c r="H48" s="0" t="n">
        <f aca="false">COUNTIFS(jv!AR:AR,"*"&amp;A48&amp;"*", jv!X:X,"1987")</f>
        <v>0</v>
      </c>
      <c r="I48" s="0" t="n">
        <f aca="false">COUNTIFS(jv!AR:AR,"*"&amp;A48&amp;"*", jv!X:X,"1988")</f>
        <v>0</v>
      </c>
      <c r="J48" s="0" t="n">
        <f aca="false">COUNTIFS(jv!AR:AR,"*"&amp;A48&amp;"*", jv!X:X,"1989")</f>
        <v>0</v>
      </c>
      <c r="K48" s="0" t="n">
        <f aca="false">COUNTIFS(jv!AR:AR,"*"&amp;A48&amp;"*", jv!X:X,"1990")</f>
        <v>0</v>
      </c>
      <c r="L48" s="0" t="n">
        <f aca="false">COUNTIFS(jv!AR:AR,"*"&amp;A48&amp;"*", jv!X:X,"1991")</f>
        <v>1</v>
      </c>
      <c r="M48" s="0" t="n">
        <f aca="false">COUNTIFS(jv!AR:AR,"*"&amp;A48&amp;"*", jv!X:X,"1992")</f>
        <v>2</v>
      </c>
      <c r="N48" s="0" t="n">
        <f aca="false">COUNTIFS(jv!AR:AR,"*"&amp;A48&amp;"*", jv!X:X,"1993")</f>
        <v>2</v>
      </c>
      <c r="O48" s="0" t="n">
        <f aca="false">COUNTIFS(jv!AR:AR,"*"&amp;A48&amp;"*", jv!X:X,"1994")</f>
        <v>0</v>
      </c>
      <c r="P48" s="0" t="n">
        <f aca="false">COUNTIFS(jv!AR:AR,"*"&amp;A48&amp;"*", jv!X:X,"1995")</f>
        <v>2</v>
      </c>
      <c r="Q48" s="0" t="n">
        <f aca="false">COUNTIFS(jv!AR:AR,"*"&amp;A48&amp;"*", jv!X:X,"1996")</f>
        <v>0</v>
      </c>
      <c r="R48" s="0" t="n">
        <f aca="false">COUNTIFS(jv!AR:AR,"*"&amp;A48&amp;"*", jv!X:X,"1997")</f>
        <v>1</v>
      </c>
      <c r="S48" s="0" t="n">
        <f aca="false">COUNTIFS(jv!AR:AR,"*"&amp;A48&amp;"*", jv!X:X,"1998")</f>
        <v>2</v>
      </c>
      <c r="T48" s="0" t="n">
        <f aca="false">COUNTIFS(jv!AR:AR,"*"&amp;A48&amp;"*", jv!X:X,"1999")</f>
        <v>0</v>
      </c>
      <c r="U48" s="0" t="n">
        <f aca="false">COUNTIFS(jv!AR:AR,"*"&amp;A48&amp;"*", jv!X:X,"2000")</f>
        <v>1</v>
      </c>
      <c r="V48" s="0" t="n">
        <f aca="false">COUNTIFS(jv!AR:AR,"*"&amp;A48&amp;"*", jv!X:X,"2001")</f>
        <v>1</v>
      </c>
      <c r="W48" s="0" t="n">
        <f aca="false">COUNTIFS(jv!AR:AR,"*"&amp;A48&amp;"*", jv!X:X,"2002")</f>
        <v>1</v>
      </c>
      <c r="X48" s="0" t="n">
        <f aca="false">COUNTIFS(jv!AR:AR,"*"&amp;A48&amp;"*", jv!X:X,"2003")</f>
        <v>0</v>
      </c>
      <c r="Y48" s="0" t="n">
        <f aca="false">COUNTIFS(jv!AR:AR,"*"&amp;A48&amp;"*", jv!X:X,"2004")</f>
        <v>0</v>
      </c>
      <c r="Z48" s="0" t="n">
        <f aca="false">COUNTIFS(jv!AR:AR,"*"&amp;A48&amp;"*", jv!X:X,"2005")</f>
        <v>1</v>
      </c>
      <c r="AA48" s="0" t="n">
        <f aca="false">COUNTIFS(jv!AR:AR,"*"&amp;A48&amp;"*", jv!X:X,"2006")</f>
        <v>1</v>
      </c>
      <c r="AB48" s="0" t="n">
        <f aca="false">COUNTIFS(jv!AR:AR,"*"&amp;A48&amp;"*", jv!X:X,"2007")</f>
        <v>2</v>
      </c>
      <c r="AC48" s="0" t="n">
        <f aca="false">COUNTIFS(jv!AR:AR,"*"&amp;A48&amp;"*", jv!X:X,"2008")</f>
        <v>1</v>
      </c>
      <c r="AD48" s="0" t="n">
        <f aca="false">COUNTIFS(jv!AR:AR,"*"&amp;A48&amp;"*", jv!X:X,"2009")</f>
        <v>0</v>
      </c>
      <c r="AE48" s="0" t="n">
        <f aca="false">COUNTIFS(jv!AR:AR,"*"&amp;A48&amp;"*", jv!X:X,"2010")</f>
        <v>4</v>
      </c>
      <c r="AF48" s="0" t="n">
        <f aca="false">COUNTIFS(jv!AR:AR,"*"&amp;A48&amp;"*", jv!X:X,"2011")</f>
        <v>2</v>
      </c>
      <c r="AG48" s="0" t="n">
        <f aca="false">COUNTIFS(jv!AR:AR,"*"&amp;A48&amp;"*", jv!X:X,"2012")</f>
        <v>1</v>
      </c>
      <c r="AH48" s="0" t="n">
        <f aca="false">COUNTIFS(jv!AR:AR,"*"&amp;A48&amp;"*", jv!X:X,"2013")</f>
        <v>5</v>
      </c>
      <c r="AI48" s="0" t="n">
        <f aca="false">COUNTIFS(jv!AR:AR,"*"&amp;A48&amp;"*", jv!X:X,"2014")</f>
        <v>6</v>
      </c>
      <c r="AJ48" s="0" t="n">
        <f aca="false">COUNTIFS(jv!AR:AR,"*"&amp;A48&amp;"*", jv!X:X,"2015")</f>
        <v>5</v>
      </c>
      <c r="AK48" s="0" t="n">
        <f aca="false">COUNTIFS(jv!AR:AR,"*"&amp;A48&amp;"*", jv!X:X,"2016")</f>
        <v>10</v>
      </c>
      <c r="AL48" s="0" t="n">
        <f aca="false">COUNTIFS(jv!AR:AR,"*"&amp;A48&amp;"*", jv!X:X,"2017")</f>
        <v>4</v>
      </c>
      <c r="AM48" s="0" t="n">
        <f aca="false">COUNTIFS(jv!AR:AR,"*"&amp;A48&amp;"*", jv!X:X,"2018")</f>
        <v>2</v>
      </c>
      <c r="AN48" s="0" t="n">
        <f aca="false">COUNTIFS(jv!AR:AR,"*"&amp;A48&amp;"*", jv!X:X,"2019")</f>
        <v>3</v>
      </c>
      <c r="AO48" s="0" t="n">
        <f aca="false">COUNTIFS(jv!AR:AR,"*"&amp;A48&amp;"*", jv!X:X,"2020")</f>
        <v>9</v>
      </c>
      <c r="AP48" s="0" t="n">
        <f aca="false">COUNTIFS(jv!AR:AR,"*"&amp;A48&amp;"*", jv!X:X,"2021")</f>
        <v>1</v>
      </c>
      <c r="AQ48" s="0" t="n">
        <f aca="false">COUNTIFS(jv!AR:AR,"*"&amp;A48&amp;"*", jv!X:X,"2022")</f>
        <v>1</v>
      </c>
      <c r="AR48" s="0" t="n">
        <v>0</v>
      </c>
      <c r="AS48" s="104" t="n">
        <f aca="false">COUNTIFS(jv!AR:AR,"*"&amp;A48&amp;"*")</f>
        <v>71</v>
      </c>
    </row>
    <row r="49" customFormat="false" ht="13.8" hidden="false" customHeight="false" outlineLevel="0" collapsed="false">
      <c r="A49" s="0" t="s">
        <v>22227</v>
      </c>
      <c r="B49" s="0" t="n">
        <f aca="false">COUNTIFS(jv!AR:AR,"*"&amp;A49&amp;"*", jv!X:X,"1981")</f>
        <v>0</v>
      </c>
      <c r="C49" s="0" t="n">
        <f aca="false">COUNTIFS(jv!AR:AR,"*"&amp;A49&amp;"*", jv!X:X,"1982")</f>
        <v>0</v>
      </c>
      <c r="D49" s="0" t="n">
        <f aca="false">COUNTIFS(jv!AR:AR,"*"&amp;A49&amp;"*", jv!X:X,"1983")</f>
        <v>0</v>
      </c>
      <c r="E49" s="0" t="n">
        <f aca="false">COUNTIFS(jv!AR:AR,"*"&amp;A49&amp;"*", jv!X:X,"1984")</f>
        <v>0</v>
      </c>
      <c r="F49" s="0" t="n">
        <f aca="false">COUNTIFS(jv!AR:AR,"*"&amp;A49&amp;"*", jv!X:X,"1985")</f>
        <v>0</v>
      </c>
      <c r="G49" s="0" t="n">
        <f aca="false">COUNTIFS(jv!AR:AR,"*"&amp;A49&amp;"*", jv!X:X,"1986")</f>
        <v>0</v>
      </c>
      <c r="H49" s="0" t="n">
        <f aca="false">COUNTIFS(jv!AR:AR,"*"&amp;A49&amp;"*", jv!X:X,"1987")</f>
        <v>0</v>
      </c>
      <c r="I49" s="0" t="n">
        <f aca="false">COUNTIFS(jv!AR:AR,"*"&amp;A49&amp;"*", jv!X:X,"1988")</f>
        <v>0</v>
      </c>
      <c r="J49" s="0" t="n">
        <f aca="false">COUNTIFS(jv!AR:AR,"*"&amp;A49&amp;"*", jv!X:X,"1989")</f>
        <v>0</v>
      </c>
      <c r="K49" s="0" t="n">
        <f aca="false">COUNTIFS(jv!AR:AR,"*"&amp;A49&amp;"*", jv!X:X,"1990")</f>
        <v>0</v>
      </c>
      <c r="L49" s="0" t="n">
        <f aca="false">COUNTIFS(jv!AR:AR,"*"&amp;A49&amp;"*", jv!X:X,"1991")</f>
        <v>0</v>
      </c>
      <c r="M49" s="0" t="n">
        <f aca="false">COUNTIFS(jv!AR:AR,"*"&amp;A49&amp;"*", jv!X:X,"1992")</f>
        <v>0</v>
      </c>
      <c r="N49" s="0" t="n">
        <f aca="false">COUNTIFS(jv!AR:AR,"*"&amp;A49&amp;"*", jv!X:X,"1993")</f>
        <v>0</v>
      </c>
      <c r="O49" s="0" t="n">
        <f aca="false">COUNTIFS(jv!AR:AR,"*"&amp;A49&amp;"*", jv!X:X,"1994")</f>
        <v>0</v>
      </c>
      <c r="P49" s="0" t="n">
        <f aca="false">COUNTIFS(jv!AR:AR,"*"&amp;A49&amp;"*", jv!X:X,"1995")</f>
        <v>0</v>
      </c>
      <c r="Q49" s="0" t="n">
        <f aca="false">COUNTIFS(jv!AR:AR,"*"&amp;A49&amp;"*", jv!X:X,"1996")</f>
        <v>0</v>
      </c>
      <c r="R49" s="0" t="n">
        <f aca="false">COUNTIFS(jv!AR:AR,"*"&amp;A49&amp;"*", jv!X:X,"1997")</f>
        <v>0</v>
      </c>
      <c r="S49" s="0" t="n">
        <f aca="false">COUNTIFS(jv!AR:AR,"*"&amp;A49&amp;"*", jv!X:X,"1998")</f>
        <v>0</v>
      </c>
      <c r="T49" s="0" t="n">
        <f aca="false">COUNTIFS(jv!AR:AR,"*"&amp;A49&amp;"*", jv!X:X,"1999")</f>
        <v>0</v>
      </c>
      <c r="U49" s="0" t="n">
        <f aca="false">COUNTIFS(jv!AR:AR,"*"&amp;A49&amp;"*", jv!X:X,"2000")</f>
        <v>0</v>
      </c>
      <c r="V49" s="0" t="n">
        <f aca="false">COUNTIFS(jv!AR:AR,"*"&amp;A49&amp;"*", jv!X:X,"2001")</f>
        <v>0</v>
      </c>
      <c r="W49" s="0" t="n">
        <f aca="false">COUNTIFS(jv!AR:AR,"*"&amp;A49&amp;"*", jv!X:X,"2002")</f>
        <v>0</v>
      </c>
      <c r="X49" s="0" t="n">
        <f aca="false">COUNTIFS(jv!AR:AR,"*"&amp;A49&amp;"*", jv!X:X,"2003")</f>
        <v>0</v>
      </c>
      <c r="Y49" s="0" t="n">
        <f aca="false">COUNTIFS(jv!AR:AR,"*"&amp;A49&amp;"*", jv!X:X,"2004")</f>
        <v>1</v>
      </c>
      <c r="Z49" s="0" t="n">
        <f aca="false">COUNTIFS(jv!AR:AR,"*"&amp;A49&amp;"*", jv!X:X,"2005")</f>
        <v>0</v>
      </c>
      <c r="AA49" s="0" t="n">
        <f aca="false">COUNTIFS(jv!AR:AR,"*"&amp;A49&amp;"*", jv!X:X,"2006")</f>
        <v>0</v>
      </c>
      <c r="AB49" s="0" t="n">
        <f aca="false">COUNTIFS(jv!AR:AR,"*"&amp;A49&amp;"*", jv!X:X,"2007")</f>
        <v>0</v>
      </c>
      <c r="AC49" s="0" t="n">
        <f aca="false">COUNTIFS(jv!AR:AR,"*"&amp;A49&amp;"*", jv!X:X,"2008")</f>
        <v>0</v>
      </c>
      <c r="AD49" s="0" t="n">
        <f aca="false">COUNTIFS(jv!AR:AR,"*"&amp;A49&amp;"*", jv!X:X,"2009")</f>
        <v>0</v>
      </c>
      <c r="AE49" s="0" t="n">
        <f aca="false">COUNTIFS(jv!AR:AR,"*"&amp;A49&amp;"*", jv!X:X,"2010")</f>
        <v>0</v>
      </c>
      <c r="AF49" s="0" t="n">
        <f aca="false">COUNTIFS(jv!AR:AR,"*"&amp;A49&amp;"*", jv!X:X,"2011")</f>
        <v>0</v>
      </c>
      <c r="AG49" s="0" t="n">
        <f aca="false">COUNTIFS(jv!AR:AR,"*"&amp;A49&amp;"*", jv!X:X,"2012")</f>
        <v>0</v>
      </c>
      <c r="AH49" s="0" t="n">
        <f aca="false">COUNTIFS(jv!AR:AR,"*"&amp;A49&amp;"*", jv!X:X,"2013")</f>
        <v>0</v>
      </c>
      <c r="AI49" s="0" t="n">
        <f aca="false">COUNTIFS(jv!AR:AR,"*"&amp;A49&amp;"*", jv!X:X,"2014")</f>
        <v>0</v>
      </c>
      <c r="AJ49" s="0" t="n">
        <f aca="false">COUNTIFS(jv!AR:AR,"*"&amp;A49&amp;"*", jv!X:X,"2015")</f>
        <v>0</v>
      </c>
      <c r="AK49" s="0" t="n">
        <f aca="false">COUNTIFS(jv!AR:AR,"*"&amp;A49&amp;"*", jv!X:X,"2016")</f>
        <v>2</v>
      </c>
      <c r="AL49" s="0" t="n">
        <f aca="false">COUNTIFS(jv!AR:AR,"*"&amp;A49&amp;"*", jv!X:X,"2017")</f>
        <v>0</v>
      </c>
      <c r="AM49" s="0" t="n">
        <f aca="false">COUNTIFS(jv!AR:AR,"*"&amp;A49&amp;"*", jv!X:X,"2018")</f>
        <v>2</v>
      </c>
      <c r="AN49" s="0" t="n">
        <f aca="false">COUNTIFS(jv!AR:AR,"*"&amp;A49&amp;"*", jv!X:X,"2019")</f>
        <v>0</v>
      </c>
      <c r="AO49" s="0" t="n">
        <f aca="false">COUNTIFS(jv!AR:AR,"*"&amp;A49&amp;"*", jv!X:X,"2020")</f>
        <v>0</v>
      </c>
      <c r="AP49" s="0" t="n">
        <f aca="false">COUNTIFS(jv!AR:AR,"*"&amp;A49&amp;"*", jv!X:X,"2021")</f>
        <v>1</v>
      </c>
      <c r="AQ49" s="0" t="n">
        <f aca="false">COUNTIFS(jv!AR:AR,"*"&amp;A49&amp;"*", jv!X:X,"2022")</f>
        <v>0</v>
      </c>
      <c r="AR49" s="0" t="n">
        <v>0</v>
      </c>
      <c r="AS49" s="104" t="n">
        <f aca="false">COUNTIFS(jv!AR:AR,"*"&amp;A49&amp;"*")</f>
        <v>6</v>
      </c>
    </row>
    <row r="50" customFormat="false" ht="13.8" hidden="false" customHeight="false" outlineLevel="0" collapsed="false">
      <c r="A50" s="0" t="s">
        <v>22228</v>
      </c>
      <c r="B50" s="0" t="n">
        <f aca="false">COUNTIFS(jv!AR:AR,"*"&amp;A50&amp;"*", jv!X:X,"1981")</f>
        <v>0</v>
      </c>
      <c r="C50" s="0" t="n">
        <f aca="false">COUNTIFS(jv!AR:AR,"*"&amp;A50&amp;"*", jv!X:X,"1982")</f>
        <v>0</v>
      </c>
      <c r="D50" s="0" t="n">
        <f aca="false">COUNTIFS(jv!AR:AR,"*"&amp;A50&amp;"*", jv!X:X,"1983")</f>
        <v>0</v>
      </c>
      <c r="E50" s="0" t="n">
        <f aca="false">COUNTIFS(jv!AR:AR,"*"&amp;A50&amp;"*", jv!X:X,"1984")</f>
        <v>0</v>
      </c>
      <c r="F50" s="0" t="n">
        <f aca="false">COUNTIFS(jv!AR:AR,"*"&amp;A50&amp;"*", jv!X:X,"1985")</f>
        <v>0</v>
      </c>
      <c r="G50" s="0" t="n">
        <f aca="false">COUNTIFS(jv!AR:AR,"*"&amp;A50&amp;"*", jv!X:X,"1986")</f>
        <v>0</v>
      </c>
      <c r="H50" s="0" t="n">
        <f aca="false">COUNTIFS(jv!AR:AR,"*"&amp;A50&amp;"*", jv!X:X,"1987")</f>
        <v>0</v>
      </c>
      <c r="I50" s="0" t="n">
        <f aca="false">COUNTIFS(jv!AR:AR,"*"&amp;A50&amp;"*", jv!X:X,"1988")</f>
        <v>0</v>
      </c>
      <c r="J50" s="0" t="n">
        <f aca="false">COUNTIFS(jv!AR:AR,"*"&amp;A50&amp;"*", jv!X:X,"1989")</f>
        <v>0</v>
      </c>
      <c r="K50" s="0" t="n">
        <f aca="false">COUNTIFS(jv!AR:AR,"*"&amp;A50&amp;"*", jv!X:X,"1990")</f>
        <v>1</v>
      </c>
      <c r="L50" s="0" t="n">
        <f aca="false">COUNTIFS(jv!AR:AR,"*"&amp;A50&amp;"*", jv!X:X,"1991")</f>
        <v>0</v>
      </c>
      <c r="M50" s="0" t="n">
        <f aca="false">COUNTIFS(jv!AR:AR,"*"&amp;A50&amp;"*", jv!X:X,"1992")</f>
        <v>0</v>
      </c>
      <c r="N50" s="0" t="n">
        <f aca="false">COUNTIFS(jv!AR:AR,"*"&amp;A50&amp;"*", jv!X:X,"1993")</f>
        <v>1</v>
      </c>
      <c r="O50" s="0" t="n">
        <f aca="false">COUNTIFS(jv!AR:AR,"*"&amp;A50&amp;"*", jv!X:X,"1994")</f>
        <v>1</v>
      </c>
      <c r="P50" s="0" t="n">
        <f aca="false">COUNTIFS(jv!AR:AR,"*"&amp;A50&amp;"*", jv!X:X,"1995")</f>
        <v>1</v>
      </c>
      <c r="Q50" s="0" t="n">
        <f aca="false">COUNTIFS(jv!AR:AR,"*"&amp;A50&amp;"*", jv!X:X,"1996")</f>
        <v>0</v>
      </c>
      <c r="R50" s="0" t="n">
        <f aca="false">COUNTIFS(jv!AR:AR,"*"&amp;A50&amp;"*", jv!X:X,"1997")</f>
        <v>0</v>
      </c>
      <c r="S50" s="0" t="n">
        <f aca="false">COUNTIFS(jv!AR:AR,"*"&amp;A50&amp;"*", jv!X:X,"1998")</f>
        <v>0</v>
      </c>
      <c r="T50" s="0" t="n">
        <f aca="false">COUNTIFS(jv!AR:AR,"*"&amp;A50&amp;"*", jv!X:X,"1999")</f>
        <v>0</v>
      </c>
      <c r="U50" s="0" t="n">
        <f aca="false">COUNTIFS(jv!AR:AR,"*"&amp;A50&amp;"*", jv!X:X,"2000")</f>
        <v>0</v>
      </c>
      <c r="V50" s="0" t="n">
        <f aca="false">COUNTIFS(jv!AR:AR,"*"&amp;A50&amp;"*", jv!X:X,"2001")</f>
        <v>0</v>
      </c>
      <c r="W50" s="0" t="n">
        <f aca="false">COUNTIFS(jv!AR:AR,"*"&amp;A50&amp;"*", jv!X:X,"2002")</f>
        <v>2</v>
      </c>
      <c r="X50" s="0" t="n">
        <f aca="false">COUNTIFS(jv!AR:AR,"*"&amp;A50&amp;"*", jv!X:X,"2003")</f>
        <v>0</v>
      </c>
      <c r="Y50" s="0" t="n">
        <f aca="false">COUNTIFS(jv!AR:AR,"*"&amp;A50&amp;"*", jv!X:X,"2004")</f>
        <v>1</v>
      </c>
      <c r="Z50" s="0" t="n">
        <f aca="false">COUNTIFS(jv!AR:AR,"*"&amp;A50&amp;"*", jv!X:X,"2005")</f>
        <v>1</v>
      </c>
      <c r="AA50" s="0" t="n">
        <f aca="false">COUNTIFS(jv!AR:AR,"*"&amp;A50&amp;"*", jv!X:X,"2006")</f>
        <v>0</v>
      </c>
      <c r="AB50" s="0" t="n">
        <f aca="false">COUNTIFS(jv!AR:AR,"*"&amp;A50&amp;"*", jv!X:X,"2007")</f>
        <v>2</v>
      </c>
      <c r="AC50" s="0" t="n">
        <f aca="false">COUNTIFS(jv!AR:AR,"*"&amp;A50&amp;"*", jv!X:X,"2008")</f>
        <v>0</v>
      </c>
      <c r="AD50" s="0" t="n">
        <f aca="false">COUNTIFS(jv!AR:AR,"*"&amp;A50&amp;"*", jv!X:X,"2009")</f>
        <v>1</v>
      </c>
      <c r="AE50" s="0" t="n">
        <f aca="false">COUNTIFS(jv!AR:AR,"*"&amp;A50&amp;"*", jv!X:X,"2010")</f>
        <v>1</v>
      </c>
      <c r="AF50" s="0" t="n">
        <f aca="false">COUNTIFS(jv!AR:AR,"*"&amp;A50&amp;"*", jv!X:X,"2011")</f>
        <v>2</v>
      </c>
      <c r="AG50" s="0" t="n">
        <f aca="false">COUNTIFS(jv!AR:AR,"*"&amp;A50&amp;"*", jv!X:X,"2012")</f>
        <v>1</v>
      </c>
      <c r="AH50" s="0" t="n">
        <f aca="false">COUNTIFS(jv!AR:AR,"*"&amp;A50&amp;"*", jv!X:X,"2013")</f>
        <v>4</v>
      </c>
      <c r="AI50" s="0" t="n">
        <f aca="false">COUNTIFS(jv!AR:AR,"*"&amp;A50&amp;"*", jv!X:X,"2014")</f>
        <v>1</v>
      </c>
      <c r="AJ50" s="0" t="n">
        <f aca="false">COUNTIFS(jv!AR:AR,"*"&amp;A50&amp;"*", jv!X:X,"2015")</f>
        <v>0</v>
      </c>
      <c r="AK50" s="0" t="n">
        <f aca="false">COUNTIFS(jv!AR:AR,"*"&amp;A50&amp;"*", jv!X:X,"2016")</f>
        <v>1</v>
      </c>
      <c r="AL50" s="0" t="n">
        <f aca="false">COUNTIFS(jv!AR:AR,"*"&amp;A50&amp;"*", jv!X:X,"2017")</f>
        <v>0</v>
      </c>
      <c r="AM50" s="0" t="n">
        <f aca="false">COUNTIFS(jv!AR:AR,"*"&amp;A50&amp;"*", jv!X:X,"2018")</f>
        <v>2</v>
      </c>
      <c r="AN50" s="0" t="n">
        <f aca="false">COUNTIFS(jv!AR:AR,"*"&amp;A50&amp;"*", jv!X:X,"2019")</f>
        <v>0</v>
      </c>
      <c r="AO50" s="0" t="n">
        <f aca="false">COUNTIFS(jv!AR:AR,"*"&amp;A50&amp;"*", jv!X:X,"2020")</f>
        <v>0</v>
      </c>
      <c r="AP50" s="0" t="n">
        <f aca="false">COUNTIFS(jv!AR:AR,"*"&amp;A50&amp;"*", jv!X:X,"2021")</f>
        <v>0</v>
      </c>
      <c r="AQ50" s="0" t="n">
        <f aca="false">COUNTIFS(jv!AR:AR,"*"&amp;A50&amp;"*", jv!X:X,"2022")</f>
        <v>0</v>
      </c>
      <c r="AR50" s="0" t="n">
        <v>0</v>
      </c>
      <c r="AS50" s="104" t="n">
        <f aca="false">COUNTIFS(jv!AR:AR,"*"&amp;A50&amp;"*")</f>
        <v>23</v>
      </c>
    </row>
    <row r="51" customFormat="false" ht="13.8" hidden="false" customHeight="false" outlineLevel="0" collapsed="false">
      <c r="A51" s="0" t="s">
        <v>22229</v>
      </c>
      <c r="B51" s="0" t="n">
        <f aca="false">COUNTIFS(jv!AR:AR,"*"&amp;A51&amp;"*", jv!X:X,"1981")</f>
        <v>0</v>
      </c>
      <c r="C51" s="0" t="n">
        <f aca="false">COUNTIFS(jv!AR:AR,"*"&amp;A51&amp;"*", jv!X:X,"1982")</f>
        <v>0</v>
      </c>
      <c r="D51" s="0" t="n">
        <f aca="false">COUNTIFS(jv!AR:AR,"*"&amp;A51&amp;"*", jv!X:X,"1983")</f>
        <v>0</v>
      </c>
      <c r="E51" s="0" t="n">
        <f aca="false">COUNTIFS(jv!AR:AR,"*"&amp;A51&amp;"*", jv!X:X,"1984")</f>
        <v>0</v>
      </c>
      <c r="F51" s="0" t="n">
        <f aca="false">COUNTIFS(jv!AR:AR,"*"&amp;A51&amp;"*", jv!X:X,"1985")</f>
        <v>0</v>
      </c>
      <c r="G51" s="0" t="n">
        <f aca="false">COUNTIFS(jv!AR:AR,"*"&amp;A51&amp;"*", jv!X:X,"1986")</f>
        <v>0</v>
      </c>
      <c r="H51" s="0" t="n">
        <f aca="false">COUNTIFS(jv!AR:AR,"*"&amp;A51&amp;"*", jv!X:X,"1987")</f>
        <v>0</v>
      </c>
      <c r="I51" s="0" t="n">
        <f aca="false">COUNTIFS(jv!AR:AR,"*"&amp;A51&amp;"*", jv!X:X,"1988")</f>
        <v>0</v>
      </c>
      <c r="J51" s="0" t="n">
        <f aca="false">COUNTIFS(jv!AR:AR,"*"&amp;A51&amp;"*", jv!X:X,"1989")</f>
        <v>0</v>
      </c>
      <c r="K51" s="0" t="n">
        <f aca="false">COUNTIFS(jv!AR:AR,"*"&amp;A51&amp;"*", jv!X:X,"1990")</f>
        <v>0</v>
      </c>
      <c r="L51" s="0" t="n">
        <f aca="false">COUNTIFS(jv!AR:AR,"*"&amp;A51&amp;"*", jv!X:X,"1991")</f>
        <v>0</v>
      </c>
      <c r="M51" s="0" t="n">
        <f aca="false">COUNTIFS(jv!AR:AR,"*"&amp;A51&amp;"*", jv!X:X,"1992")</f>
        <v>1</v>
      </c>
      <c r="N51" s="0" t="n">
        <f aca="false">COUNTIFS(jv!AR:AR,"*"&amp;A51&amp;"*", jv!X:X,"1993")</f>
        <v>0</v>
      </c>
      <c r="O51" s="0" t="n">
        <f aca="false">COUNTIFS(jv!AR:AR,"*"&amp;A51&amp;"*", jv!X:X,"1994")</f>
        <v>0</v>
      </c>
      <c r="P51" s="0" t="n">
        <f aca="false">COUNTIFS(jv!AR:AR,"*"&amp;A51&amp;"*", jv!X:X,"1995")</f>
        <v>0</v>
      </c>
      <c r="Q51" s="0" t="n">
        <f aca="false">COUNTIFS(jv!AR:AR,"*"&amp;A51&amp;"*", jv!X:X,"1996")</f>
        <v>0</v>
      </c>
      <c r="R51" s="0" t="n">
        <f aca="false">COUNTIFS(jv!AR:AR,"*"&amp;A51&amp;"*", jv!X:X,"1997")</f>
        <v>0</v>
      </c>
      <c r="S51" s="0" t="n">
        <f aca="false">COUNTIFS(jv!AR:AR,"*"&amp;A51&amp;"*", jv!X:X,"1998")</f>
        <v>1</v>
      </c>
      <c r="T51" s="0" t="n">
        <f aca="false">COUNTIFS(jv!AR:AR,"*"&amp;A51&amp;"*", jv!X:X,"1999")</f>
        <v>0</v>
      </c>
      <c r="U51" s="0" t="n">
        <f aca="false">COUNTIFS(jv!AR:AR,"*"&amp;A51&amp;"*", jv!X:X,"2000")</f>
        <v>0</v>
      </c>
      <c r="V51" s="0" t="n">
        <f aca="false">COUNTIFS(jv!AR:AR,"*"&amp;A51&amp;"*", jv!X:X,"2001")</f>
        <v>0</v>
      </c>
      <c r="W51" s="0" t="n">
        <f aca="false">COUNTIFS(jv!AR:AR,"*"&amp;A51&amp;"*", jv!X:X,"2002")</f>
        <v>0</v>
      </c>
      <c r="X51" s="0" t="n">
        <f aca="false">COUNTIFS(jv!AR:AR,"*"&amp;A51&amp;"*", jv!X:X,"2003")</f>
        <v>2</v>
      </c>
      <c r="Y51" s="0" t="n">
        <f aca="false">COUNTIFS(jv!AR:AR,"*"&amp;A51&amp;"*", jv!X:X,"2004")</f>
        <v>0</v>
      </c>
      <c r="Z51" s="0" t="n">
        <f aca="false">COUNTIFS(jv!AR:AR,"*"&amp;A51&amp;"*", jv!X:X,"2005")</f>
        <v>0</v>
      </c>
      <c r="AA51" s="0" t="n">
        <f aca="false">COUNTIFS(jv!AR:AR,"*"&amp;A51&amp;"*", jv!X:X,"2006")</f>
        <v>0</v>
      </c>
      <c r="AB51" s="0" t="n">
        <f aca="false">COUNTIFS(jv!AR:AR,"*"&amp;A51&amp;"*", jv!X:X,"2007")</f>
        <v>0</v>
      </c>
      <c r="AC51" s="0" t="n">
        <f aca="false">COUNTIFS(jv!AR:AR,"*"&amp;A51&amp;"*", jv!X:X,"2008")</f>
        <v>0</v>
      </c>
      <c r="AD51" s="0" t="n">
        <f aca="false">COUNTIFS(jv!AR:AR,"*"&amp;A51&amp;"*", jv!X:X,"2009")</f>
        <v>0</v>
      </c>
      <c r="AE51" s="0" t="n">
        <f aca="false">COUNTIFS(jv!AR:AR,"*"&amp;A51&amp;"*", jv!X:X,"2010")</f>
        <v>1</v>
      </c>
      <c r="AF51" s="0" t="n">
        <f aca="false">COUNTIFS(jv!AR:AR,"*"&amp;A51&amp;"*", jv!X:X,"2011")</f>
        <v>1</v>
      </c>
      <c r="AG51" s="0" t="n">
        <f aca="false">COUNTIFS(jv!AR:AR,"*"&amp;A51&amp;"*", jv!X:X,"2012")</f>
        <v>1</v>
      </c>
      <c r="AH51" s="0" t="n">
        <f aca="false">COUNTIFS(jv!AR:AR,"*"&amp;A51&amp;"*", jv!X:X,"2013")</f>
        <v>0</v>
      </c>
      <c r="AI51" s="0" t="n">
        <f aca="false">COUNTIFS(jv!AR:AR,"*"&amp;A51&amp;"*", jv!X:X,"2014")</f>
        <v>0</v>
      </c>
      <c r="AJ51" s="0" t="n">
        <f aca="false">COUNTIFS(jv!AR:AR,"*"&amp;A51&amp;"*", jv!X:X,"2015")</f>
        <v>0</v>
      </c>
      <c r="AK51" s="0" t="n">
        <f aca="false">COUNTIFS(jv!AR:AR,"*"&amp;A51&amp;"*", jv!X:X,"2016")</f>
        <v>0</v>
      </c>
      <c r="AL51" s="0" t="n">
        <f aca="false">COUNTIFS(jv!AR:AR,"*"&amp;A51&amp;"*", jv!X:X,"2017")</f>
        <v>2</v>
      </c>
      <c r="AM51" s="0" t="n">
        <f aca="false">COUNTIFS(jv!AR:AR,"*"&amp;A51&amp;"*", jv!X:X,"2018")</f>
        <v>2</v>
      </c>
      <c r="AN51" s="0" t="n">
        <f aca="false">COUNTIFS(jv!AR:AR,"*"&amp;A51&amp;"*", jv!X:X,"2019")</f>
        <v>0</v>
      </c>
      <c r="AO51" s="0" t="n">
        <f aca="false">COUNTIFS(jv!AR:AR,"*"&amp;A51&amp;"*", jv!X:X,"2020")</f>
        <v>2</v>
      </c>
      <c r="AP51" s="0" t="n">
        <f aca="false">COUNTIFS(jv!AR:AR,"*"&amp;A51&amp;"*", jv!X:X,"2021")</f>
        <v>0</v>
      </c>
      <c r="AQ51" s="0" t="n">
        <f aca="false">COUNTIFS(jv!AR:AR,"*"&amp;A51&amp;"*", jv!X:X,"2022")</f>
        <v>0</v>
      </c>
      <c r="AR51" s="0" t="n">
        <v>0</v>
      </c>
      <c r="AS51" s="104" t="n">
        <f aca="false">COUNTIFS(jv!AR:AR,"*"&amp;A51&amp;"*")</f>
        <v>13</v>
      </c>
    </row>
    <row r="52" customFormat="false" ht="13.8" hidden="false" customHeight="false" outlineLevel="0" collapsed="false">
      <c r="A52" s="0" t="s">
        <v>371</v>
      </c>
      <c r="B52" s="0" t="n">
        <f aca="false">COUNTIFS(jv!AR:AR,"*"&amp;A52&amp;"*", jv!X:X,"1981")</f>
        <v>0</v>
      </c>
      <c r="C52" s="0" t="n">
        <f aca="false">COUNTIFS(jv!AR:AR,"*"&amp;A52&amp;"*", jv!X:X,"1982")</f>
        <v>1</v>
      </c>
      <c r="D52" s="0" t="n">
        <f aca="false">COUNTIFS(jv!AR:AR,"*"&amp;A52&amp;"*", jv!X:X,"1983")</f>
        <v>0</v>
      </c>
      <c r="E52" s="0" t="n">
        <f aca="false">COUNTIFS(jv!AR:AR,"*"&amp;A52&amp;"*", jv!X:X,"1984")</f>
        <v>0</v>
      </c>
      <c r="F52" s="0" t="n">
        <f aca="false">COUNTIFS(jv!AR:AR,"*"&amp;A52&amp;"*", jv!X:X,"1985")</f>
        <v>0</v>
      </c>
      <c r="G52" s="0" t="n">
        <f aca="false">COUNTIFS(jv!AR:AR,"*"&amp;A52&amp;"*", jv!X:X,"1986")</f>
        <v>0</v>
      </c>
      <c r="H52" s="0" t="n">
        <f aca="false">COUNTIFS(jv!AR:AR,"*"&amp;A52&amp;"*", jv!X:X,"1987")</f>
        <v>1</v>
      </c>
      <c r="I52" s="0" t="n">
        <f aca="false">COUNTIFS(jv!AR:AR,"*"&amp;A52&amp;"*", jv!X:X,"1988")</f>
        <v>0</v>
      </c>
      <c r="J52" s="0" t="n">
        <f aca="false">COUNTIFS(jv!AR:AR,"*"&amp;A52&amp;"*", jv!X:X,"1989")</f>
        <v>0</v>
      </c>
      <c r="K52" s="0" t="n">
        <f aca="false">COUNTIFS(jv!AR:AR,"*"&amp;A52&amp;"*", jv!X:X,"1990")</f>
        <v>3</v>
      </c>
      <c r="L52" s="0" t="n">
        <f aca="false">COUNTIFS(jv!AR:AR,"*"&amp;A52&amp;"*", jv!X:X,"1991")</f>
        <v>2</v>
      </c>
      <c r="M52" s="0" t="n">
        <f aca="false">COUNTIFS(jv!AR:AR,"*"&amp;A52&amp;"*", jv!X:X,"1992")</f>
        <v>1</v>
      </c>
      <c r="N52" s="0" t="n">
        <f aca="false">COUNTIFS(jv!AR:AR,"*"&amp;A52&amp;"*", jv!X:X,"1993")</f>
        <v>0</v>
      </c>
      <c r="O52" s="0" t="n">
        <f aca="false">COUNTIFS(jv!AR:AR,"*"&amp;A52&amp;"*", jv!X:X,"1994")</f>
        <v>0</v>
      </c>
      <c r="P52" s="0" t="n">
        <f aca="false">COUNTIFS(jv!AR:AR,"*"&amp;A52&amp;"*", jv!X:X,"1995")</f>
        <v>0</v>
      </c>
      <c r="Q52" s="0" t="n">
        <f aca="false">COUNTIFS(jv!AR:AR,"*"&amp;A52&amp;"*", jv!X:X,"1996")</f>
        <v>0</v>
      </c>
      <c r="R52" s="0" t="n">
        <f aca="false">COUNTIFS(jv!AR:AR,"*"&amp;A52&amp;"*", jv!X:X,"1997")</f>
        <v>1</v>
      </c>
      <c r="S52" s="0" t="n">
        <f aca="false">COUNTIFS(jv!AR:AR,"*"&amp;A52&amp;"*", jv!X:X,"1998")</f>
        <v>0</v>
      </c>
      <c r="T52" s="0" t="n">
        <f aca="false">COUNTIFS(jv!AR:AR,"*"&amp;A52&amp;"*", jv!X:X,"1999")</f>
        <v>0</v>
      </c>
      <c r="U52" s="0" t="n">
        <f aca="false">COUNTIFS(jv!AR:AR,"*"&amp;A52&amp;"*", jv!X:X,"2000")</f>
        <v>0</v>
      </c>
      <c r="V52" s="0" t="n">
        <f aca="false">COUNTIFS(jv!AR:AR,"*"&amp;A52&amp;"*", jv!X:X,"2001")</f>
        <v>1</v>
      </c>
      <c r="W52" s="0" t="n">
        <f aca="false">COUNTIFS(jv!AR:AR,"*"&amp;A52&amp;"*", jv!X:X,"2002")</f>
        <v>1</v>
      </c>
      <c r="X52" s="0" t="n">
        <f aca="false">COUNTIFS(jv!AR:AR,"*"&amp;A52&amp;"*", jv!X:X,"2003")</f>
        <v>3</v>
      </c>
      <c r="Y52" s="0" t="n">
        <f aca="false">COUNTIFS(jv!AR:AR,"*"&amp;A52&amp;"*", jv!X:X,"2004")</f>
        <v>2</v>
      </c>
      <c r="Z52" s="0" t="n">
        <f aca="false">COUNTIFS(jv!AR:AR,"*"&amp;A52&amp;"*", jv!X:X,"2005")</f>
        <v>2</v>
      </c>
      <c r="AA52" s="0" t="n">
        <f aca="false">COUNTIFS(jv!AR:AR,"*"&amp;A52&amp;"*", jv!X:X,"2006")</f>
        <v>3</v>
      </c>
      <c r="AB52" s="0" t="n">
        <f aca="false">COUNTIFS(jv!AR:AR,"*"&amp;A52&amp;"*", jv!X:X,"2007")</f>
        <v>1</v>
      </c>
      <c r="AC52" s="0" t="n">
        <f aca="false">COUNTIFS(jv!AR:AR,"*"&amp;A52&amp;"*", jv!X:X,"2008")</f>
        <v>1</v>
      </c>
      <c r="AD52" s="0" t="n">
        <f aca="false">COUNTIFS(jv!AR:AR,"*"&amp;A52&amp;"*", jv!X:X,"2009")</f>
        <v>3</v>
      </c>
      <c r="AE52" s="0" t="n">
        <f aca="false">COUNTIFS(jv!AR:AR,"*"&amp;A52&amp;"*", jv!X:X,"2010")</f>
        <v>4</v>
      </c>
      <c r="AF52" s="0" t="n">
        <f aca="false">COUNTIFS(jv!AR:AR,"*"&amp;A52&amp;"*", jv!X:X,"2011")</f>
        <v>2</v>
      </c>
      <c r="AG52" s="0" t="n">
        <f aca="false">COUNTIFS(jv!AR:AR,"*"&amp;A52&amp;"*", jv!X:X,"2012")</f>
        <v>4</v>
      </c>
      <c r="AH52" s="0" t="n">
        <f aca="false">COUNTIFS(jv!AR:AR,"*"&amp;A52&amp;"*", jv!X:X,"2013")</f>
        <v>4</v>
      </c>
      <c r="AI52" s="0" t="n">
        <f aca="false">COUNTIFS(jv!AR:AR,"*"&amp;A52&amp;"*", jv!X:X,"2014")</f>
        <v>2</v>
      </c>
      <c r="AJ52" s="0" t="n">
        <f aca="false">COUNTIFS(jv!AR:AR,"*"&amp;A52&amp;"*", jv!X:X,"2015")</f>
        <v>1</v>
      </c>
      <c r="AK52" s="0" t="n">
        <f aca="false">COUNTIFS(jv!AR:AR,"*"&amp;A52&amp;"*", jv!X:X,"2016")</f>
        <v>3</v>
      </c>
      <c r="AL52" s="0" t="n">
        <f aca="false">COUNTIFS(jv!AR:AR,"*"&amp;A52&amp;"*", jv!X:X,"2017")</f>
        <v>2</v>
      </c>
      <c r="AM52" s="0" t="n">
        <f aca="false">COUNTIFS(jv!AR:AR,"*"&amp;A52&amp;"*", jv!X:X,"2018")</f>
        <v>4</v>
      </c>
      <c r="AN52" s="0" t="n">
        <f aca="false">COUNTIFS(jv!AR:AR,"*"&amp;A52&amp;"*", jv!X:X,"2019")</f>
        <v>2</v>
      </c>
      <c r="AO52" s="0" t="n">
        <f aca="false">COUNTIFS(jv!AR:AR,"*"&amp;A52&amp;"*", jv!X:X,"2020")</f>
        <v>2</v>
      </c>
      <c r="AP52" s="0" t="n">
        <f aca="false">COUNTIFS(jv!AR:AR,"*"&amp;A52&amp;"*", jv!X:X,"2021")</f>
        <v>3</v>
      </c>
      <c r="AQ52" s="0" t="n">
        <f aca="false">COUNTIFS(jv!AR:AR,"*"&amp;A52&amp;"*", jv!X:X,"2022")</f>
        <v>0</v>
      </c>
      <c r="AR52" s="0" t="n">
        <v>0</v>
      </c>
      <c r="AS52" s="104" t="n">
        <f aca="false">COUNTIFS(jv!AR:AR,"*"&amp;A52&amp;"*")</f>
        <v>59</v>
      </c>
    </row>
    <row r="53" customFormat="false" ht="13.8" hidden="false" customHeight="false" outlineLevel="0" collapsed="false">
      <c r="A53" s="0" t="s">
        <v>22230</v>
      </c>
      <c r="B53" s="0" t="n">
        <f aca="false">COUNTIFS(jv!AR:AR,"*"&amp;A53&amp;"*", jv!X:X,"1981")</f>
        <v>0</v>
      </c>
      <c r="C53" s="0" t="n">
        <f aca="false">COUNTIFS(jv!AR:AR,"*"&amp;A53&amp;"*", jv!X:X,"1982")</f>
        <v>0</v>
      </c>
      <c r="D53" s="0" t="n">
        <f aca="false">COUNTIFS(jv!AR:AR,"*"&amp;A53&amp;"*", jv!X:X,"1983")</f>
        <v>0</v>
      </c>
      <c r="E53" s="0" t="n">
        <f aca="false">COUNTIFS(jv!AR:AR,"*"&amp;A53&amp;"*", jv!X:X,"1984")</f>
        <v>0</v>
      </c>
      <c r="F53" s="0" t="n">
        <f aca="false">COUNTIFS(jv!AR:AR,"*"&amp;A53&amp;"*", jv!X:X,"1985")</f>
        <v>0</v>
      </c>
      <c r="G53" s="0" t="n">
        <f aca="false">COUNTIFS(jv!AR:AR,"*"&amp;A53&amp;"*", jv!X:X,"1986")</f>
        <v>0</v>
      </c>
      <c r="H53" s="0" t="n">
        <f aca="false">COUNTIFS(jv!AR:AR,"*"&amp;A53&amp;"*", jv!X:X,"1987")</f>
        <v>0</v>
      </c>
      <c r="I53" s="0" t="n">
        <f aca="false">COUNTIFS(jv!AR:AR,"*"&amp;A53&amp;"*", jv!X:X,"1988")</f>
        <v>0</v>
      </c>
      <c r="J53" s="0" t="n">
        <f aca="false">COUNTIFS(jv!AR:AR,"*"&amp;A53&amp;"*", jv!X:X,"1989")</f>
        <v>0</v>
      </c>
      <c r="K53" s="0" t="n">
        <f aca="false">COUNTIFS(jv!AR:AR,"*"&amp;A53&amp;"*", jv!X:X,"1990")</f>
        <v>0</v>
      </c>
      <c r="L53" s="0" t="n">
        <f aca="false">COUNTIFS(jv!AR:AR,"*"&amp;A53&amp;"*", jv!X:X,"1991")</f>
        <v>1</v>
      </c>
      <c r="M53" s="0" t="n">
        <f aca="false">COUNTIFS(jv!AR:AR,"*"&amp;A53&amp;"*", jv!X:X,"1992")</f>
        <v>0</v>
      </c>
      <c r="N53" s="0" t="n">
        <f aca="false">COUNTIFS(jv!AR:AR,"*"&amp;A53&amp;"*", jv!X:X,"1993")</f>
        <v>0</v>
      </c>
      <c r="O53" s="0" t="n">
        <f aca="false">COUNTIFS(jv!AR:AR,"*"&amp;A53&amp;"*", jv!X:X,"1994")</f>
        <v>1</v>
      </c>
      <c r="P53" s="0" t="n">
        <f aca="false">COUNTIFS(jv!AR:AR,"*"&amp;A53&amp;"*", jv!X:X,"1995")</f>
        <v>1</v>
      </c>
      <c r="Q53" s="0" t="n">
        <f aca="false">COUNTIFS(jv!AR:AR,"*"&amp;A53&amp;"*", jv!X:X,"1996")</f>
        <v>0</v>
      </c>
      <c r="R53" s="0" t="n">
        <f aca="false">COUNTIFS(jv!AR:AR,"*"&amp;A53&amp;"*", jv!X:X,"1997")</f>
        <v>1</v>
      </c>
      <c r="S53" s="0" t="n">
        <f aca="false">COUNTIFS(jv!AR:AR,"*"&amp;A53&amp;"*", jv!X:X,"1998")</f>
        <v>1</v>
      </c>
      <c r="T53" s="0" t="n">
        <f aca="false">COUNTIFS(jv!AR:AR,"*"&amp;A53&amp;"*", jv!X:X,"1999")</f>
        <v>0</v>
      </c>
      <c r="U53" s="0" t="n">
        <f aca="false">COUNTIFS(jv!AR:AR,"*"&amp;A53&amp;"*", jv!X:X,"2000")</f>
        <v>0</v>
      </c>
      <c r="V53" s="0" t="n">
        <f aca="false">COUNTIFS(jv!AR:AR,"*"&amp;A53&amp;"*", jv!X:X,"2001")</f>
        <v>1</v>
      </c>
      <c r="W53" s="0" t="n">
        <f aca="false">COUNTIFS(jv!AR:AR,"*"&amp;A53&amp;"*", jv!X:X,"2002")</f>
        <v>1</v>
      </c>
      <c r="X53" s="0" t="n">
        <f aca="false">COUNTIFS(jv!AR:AR,"*"&amp;A53&amp;"*", jv!X:X,"2003")</f>
        <v>0</v>
      </c>
      <c r="Y53" s="0" t="n">
        <f aca="false">COUNTIFS(jv!AR:AR,"*"&amp;A53&amp;"*", jv!X:X,"2004")</f>
        <v>2</v>
      </c>
      <c r="Z53" s="0" t="n">
        <f aca="false">COUNTIFS(jv!AR:AR,"*"&amp;A53&amp;"*", jv!X:X,"2005")</f>
        <v>0</v>
      </c>
      <c r="AA53" s="0" t="n">
        <f aca="false">COUNTIFS(jv!AR:AR,"*"&amp;A53&amp;"*", jv!X:X,"2006")</f>
        <v>0</v>
      </c>
      <c r="AB53" s="0" t="n">
        <f aca="false">COUNTIFS(jv!AR:AR,"*"&amp;A53&amp;"*", jv!X:X,"2007")</f>
        <v>0</v>
      </c>
      <c r="AC53" s="0" t="n">
        <f aca="false">COUNTIFS(jv!AR:AR,"*"&amp;A53&amp;"*", jv!X:X,"2008")</f>
        <v>1</v>
      </c>
      <c r="AD53" s="0" t="n">
        <f aca="false">COUNTIFS(jv!AR:AR,"*"&amp;A53&amp;"*", jv!X:X,"2009")</f>
        <v>1</v>
      </c>
      <c r="AE53" s="0" t="n">
        <f aca="false">COUNTIFS(jv!AR:AR,"*"&amp;A53&amp;"*", jv!X:X,"2010")</f>
        <v>2</v>
      </c>
      <c r="AF53" s="0" t="n">
        <f aca="false">COUNTIFS(jv!AR:AR,"*"&amp;A53&amp;"*", jv!X:X,"2011")</f>
        <v>0</v>
      </c>
      <c r="AG53" s="0" t="n">
        <f aca="false">COUNTIFS(jv!AR:AR,"*"&amp;A53&amp;"*", jv!X:X,"2012")</f>
        <v>2</v>
      </c>
      <c r="AH53" s="0" t="n">
        <f aca="false">COUNTIFS(jv!AR:AR,"*"&amp;A53&amp;"*", jv!X:X,"2013")</f>
        <v>0</v>
      </c>
      <c r="AI53" s="0" t="n">
        <f aca="false">COUNTIFS(jv!AR:AR,"*"&amp;A53&amp;"*", jv!X:X,"2014")</f>
        <v>2</v>
      </c>
      <c r="AJ53" s="0" t="n">
        <f aca="false">COUNTIFS(jv!AR:AR,"*"&amp;A53&amp;"*", jv!X:X,"2015")</f>
        <v>2</v>
      </c>
      <c r="AK53" s="0" t="n">
        <f aca="false">COUNTIFS(jv!AR:AR,"*"&amp;A53&amp;"*", jv!X:X,"2016")</f>
        <v>0</v>
      </c>
      <c r="AL53" s="0" t="n">
        <f aca="false">COUNTIFS(jv!AR:AR,"*"&amp;A53&amp;"*", jv!X:X,"2017")</f>
        <v>2</v>
      </c>
      <c r="AM53" s="0" t="n">
        <f aca="false">COUNTIFS(jv!AR:AR,"*"&amp;A53&amp;"*", jv!X:X,"2018")</f>
        <v>1</v>
      </c>
      <c r="AN53" s="0" t="n">
        <f aca="false">COUNTIFS(jv!AR:AR,"*"&amp;A53&amp;"*", jv!X:X,"2019")</f>
        <v>2</v>
      </c>
      <c r="AO53" s="0" t="n">
        <f aca="false">COUNTIFS(jv!AR:AR,"*"&amp;A53&amp;"*", jv!X:X,"2020")</f>
        <v>1</v>
      </c>
      <c r="AP53" s="0" t="n">
        <f aca="false">COUNTIFS(jv!AR:AR,"*"&amp;A53&amp;"*", jv!X:X,"2021")</f>
        <v>2</v>
      </c>
      <c r="AQ53" s="0" t="n">
        <f aca="false">COUNTIFS(jv!AR:AR,"*"&amp;A53&amp;"*", jv!X:X,"2022")</f>
        <v>1</v>
      </c>
      <c r="AR53" s="0" t="n">
        <v>0</v>
      </c>
      <c r="AS53" s="104" t="n">
        <f aca="false">COUNTIFS(jv!AR:AR,"*"&amp;A53&amp;"*")</f>
        <v>28</v>
      </c>
    </row>
    <row r="54" customFormat="false" ht="13.8" hidden="false" customHeight="false" outlineLevel="0" collapsed="false">
      <c r="A54" s="0" t="s">
        <v>22231</v>
      </c>
      <c r="B54" s="0" t="n">
        <f aca="false">COUNTIFS(jv!AR:AR,"*"&amp;A54&amp;"*", jv!X:X,"1981")</f>
        <v>0</v>
      </c>
      <c r="C54" s="0" t="n">
        <f aca="false">COUNTIFS(jv!AR:AR,"*"&amp;A54&amp;"*", jv!X:X,"1982")</f>
        <v>0</v>
      </c>
      <c r="D54" s="0" t="n">
        <f aca="false">COUNTIFS(jv!AR:AR,"*"&amp;A54&amp;"*", jv!X:X,"1983")</f>
        <v>0</v>
      </c>
      <c r="E54" s="0" t="n">
        <f aca="false">COUNTIFS(jv!AR:AR,"*"&amp;A54&amp;"*", jv!X:X,"1984")</f>
        <v>0</v>
      </c>
      <c r="F54" s="0" t="n">
        <f aca="false">COUNTIFS(jv!AR:AR,"*"&amp;A54&amp;"*", jv!X:X,"1985")</f>
        <v>0</v>
      </c>
      <c r="G54" s="0" t="n">
        <f aca="false">COUNTIFS(jv!AR:AR,"*"&amp;A54&amp;"*", jv!X:X,"1986")</f>
        <v>0</v>
      </c>
      <c r="H54" s="0" t="n">
        <f aca="false">COUNTIFS(jv!AR:AR,"*"&amp;A54&amp;"*", jv!X:X,"1987")</f>
        <v>0</v>
      </c>
      <c r="I54" s="0" t="n">
        <f aca="false">COUNTIFS(jv!AR:AR,"*"&amp;A54&amp;"*", jv!X:X,"1988")</f>
        <v>0</v>
      </c>
      <c r="J54" s="0" t="n">
        <f aca="false">COUNTIFS(jv!AR:AR,"*"&amp;A54&amp;"*", jv!X:X,"1989")</f>
        <v>1</v>
      </c>
      <c r="K54" s="0" t="n">
        <f aca="false">COUNTIFS(jv!AR:AR,"*"&amp;A54&amp;"*", jv!X:X,"1990")</f>
        <v>2</v>
      </c>
      <c r="L54" s="0" t="n">
        <f aca="false">COUNTIFS(jv!AR:AR,"*"&amp;A54&amp;"*", jv!X:X,"1991")</f>
        <v>2</v>
      </c>
      <c r="M54" s="0" t="n">
        <f aca="false">COUNTIFS(jv!AR:AR,"*"&amp;A54&amp;"*", jv!X:X,"1992")</f>
        <v>6</v>
      </c>
      <c r="N54" s="0" t="n">
        <f aca="false">COUNTIFS(jv!AR:AR,"*"&amp;A54&amp;"*", jv!X:X,"1993")</f>
        <v>4</v>
      </c>
      <c r="O54" s="0" t="n">
        <f aca="false">COUNTIFS(jv!AR:AR,"*"&amp;A54&amp;"*", jv!X:X,"1994")</f>
        <v>2</v>
      </c>
      <c r="P54" s="0" t="n">
        <f aca="false">COUNTIFS(jv!AR:AR,"*"&amp;A54&amp;"*", jv!X:X,"1995")</f>
        <v>2</v>
      </c>
      <c r="Q54" s="0" t="n">
        <f aca="false">COUNTIFS(jv!AR:AR,"*"&amp;A54&amp;"*", jv!X:X,"1996")</f>
        <v>1</v>
      </c>
      <c r="R54" s="0" t="n">
        <f aca="false">COUNTIFS(jv!AR:AR,"*"&amp;A54&amp;"*", jv!X:X,"1997")</f>
        <v>7</v>
      </c>
      <c r="S54" s="0" t="n">
        <f aca="false">COUNTIFS(jv!AR:AR,"*"&amp;A54&amp;"*", jv!X:X,"1998")</f>
        <v>5</v>
      </c>
      <c r="T54" s="0" t="n">
        <f aca="false">COUNTIFS(jv!AR:AR,"*"&amp;A54&amp;"*", jv!X:X,"1999")</f>
        <v>4</v>
      </c>
      <c r="U54" s="0" t="n">
        <f aca="false">COUNTIFS(jv!AR:AR,"*"&amp;A54&amp;"*", jv!X:X,"2000")</f>
        <v>2</v>
      </c>
      <c r="V54" s="0" t="n">
        <f aca="false">COUNTIFS(jv!AR:AR,"*"&amp;A54&amp;"*", jv!X:X,"2001")</f>
        <v>3</v>
      </c>
      <c r="W54" s="0" t="n">
        <f aca="false">COUNTIFS(jv!AR:AR,"*"&amp;A54&amp;"*", jv!X:X,"2002")</f>
        <v>4</v>
      </c>
      <c r="X54" s="0" t="n">
        <f aca="false">COUNTIFS(jv!AR:AR,"*"&amp;A54&amp;"*", jv!X:X,"2003")</f>
        <v>4</v>
      </c>
      <c r="Y54" s="0" t="n">
        <f aca="false">COUNTIFS(jv!AR:AR,"*"&amp;A54&amp;"*", jv!X:X,"2004")</f>
        <v>6</v>
      </c>
      <c r="Z54" s="0" t="n">
        <f aca="false">COUNTIFS(jv!AR:AR,"*"&amp;A54&amp;"*", jv!X:X,"2005")</f>
        <v>6</v>
      </c>
      <c r="AA54" s="0" t="n">
        <f aca="false">COUNTIFS(jv!AR:AR,"*"&amp;A54&amp;"*", jv!X:X,"2006")</f>
        <v>0</v>
      </c>
      <c r="AB54" s="0" t="n">
        <f aca="false">COUNTIFS(jv!AR:AR,"*"&amp;A54&amp;"*", jv!X:X,"2007")</f>
        <v>3</v>
      </c>
      <c r="AC54" s="0" t="n">
        <f aca="false">COUNTIFS(jv!AR:AR,"*"&amp;A54&amp;"*", jv!X:X,"2008")</f>
        <v>5</v>
      </c>
      <c r="AD54" s="0" t="n">
        <f aca="false">COUNTIFS(jv!AR:AR,"*"&amp;A54&amp;"*", jv!X:X,"2009")</f>
        <v>4</v>
      </c>
      <c r="AE54" s="0" t="n">
        <f aca="false">COUNTIFS(jv!AR:AR,"*"&amp;A54&amp;"*", jv!X:X,"2010")</f>
        <v>6</v>
      </c>
      <c r="AF54" s="0" t="n">
        <f aca="false">COUNTIFS(jv!AR:AR,"*"&amp;A54&amp;"*", jv!X:X,"2011")</f>
        <v>4</v>
      </c>
      <c r="AG54" s="0" t="n">
        <f aca="false">COUNTIFS(jv!AR:AR,"*"&amp;A54&amp;"*", jv!X:X,"2012")</f>
        <v>6</v>
      </c>
      <c r="AH54" s="0" t="n">
        <f aca="false">COUNTIFS(jv!AR:AR,"*"&amp;A54&amp;"*", jv!X:X,"2013")</f>
        <v>12</v>
      </c>
      <c r="AI54" s="0" t="n">
        <f aca="false">COUNTIFS(jv!AR:AR,"*"&amp;A54&amp;"*", jv!X:X,"2014")</f>
        <v>11</v>
      </c>
      <c r="AJ54" s="0" t="n">
        <f aca="false">COUNTIFS(jv!AR:AR,"*"&amp;A54&amp;"*", jv!X:X,"2015")</f>
        <v>8</v>
      </c>
      <c r="AK54" s="0" t="n">
        <f aca="false">COUNTIFS(jv!AR:AR,"*"&amp;A54&amp;"*", jv!X:X,"2016")</f>
        <v>11</v>
      </c>
      <c r="AL54" s="0" t="n">
        <f aca="false">COUNTIFS(jv!AR:AR,"*"&amp;A54&amp;"*", jv!X:X,"2017")</f>
        <v>9</v>
      </c>
      <c r="AM54" s="0" t="n">
        <f aca="false">COUNTIFS(jv!AR:AR,"*"&amp;A54&amp;"*", jv!X:X,"2018")</f>
        <v>7</v>
      </c>
      <c r="AN54" s="0" t="n">
        <f aca="false">COUNTIFS(jv!AR:AR,"*"&amp;A54&amp;"*", jv!X:X,"2019")</f>
        <v>4</v>
      </c>
      <c r="AO54" s="0" t="n">
        <f aca="false">COUNTIFS(jv!AR:AR,"*"&amp;A54&amp;"*", jv!X:X,"2020")</f>
        <v>7</v>
      </c>
      <c r="AP54" s="0" t="n">
        <f aca="false">COUNTIFS(jv!AR:AR,"*"&amp;A54&amp;"*", jv!X:X,"2021")</f>
        <v>4</v>
      </c>
      <c r="AQ54" s="0" t="n">
        <f aca="false">COUNTIFS(jv!AR:AR,"*"&amp;A54&amp;"*", jv!X:X,"2022")</f>
        <v>2</v>
      </c>
      <c r="AR54" s="0" t="n">
        <v>0</v>
      </c>
      <c r="AS54" s="104" t="n">
        <f aca="false">COUNTIFS(jv!AR:AR,"*"&amp;A54&amp;"*")</f>
        <v>164</v>
      </c>
    </row>
    <row r="55" customFormat="false" ht="13.8" hidden="false" customHeight="false" outlineLevel="0" collapsed="false">
      <c r="A55" s="0" t="s">
        <v>22232</v>
      </c>
      <c r="B55" s="0" t="n">
        <f aca="false">COUNTIFS(jv!AR:AR,"*"&amp;A55&amp;"*", jv!X:X,"1981")</f>
        <v>0</v>
      </c>
      <c r="C55" s="0" t="n">
        <f aca="false">COUNTIFS(jv!AR:AR,"*"&amp;A55&amp;"*", jv!X:X,"1982")</f>
        <v>0</v>
      </c>
      <c r="D55" s="0" t="n">
        <f aca="false">COUNTIFS(jv!AR:AR,"*"&amp;A55&amp;"*", jv!X:X,"1983")</f>
        <v>0</v>
      </c>
      <c r="E55" s="0" t="n">
        <f aca="false">COUNTIFS(jv!AR:AR,"*"&amp;A55&amp;"*", jv!X:X,"1984")</f>
        <v>0</v>
      </c>
      <c r="F55" s="0" t="n">
        <f aca="false">COUNTIFS(jv!AR:AR,"*"&amp;A55&amp;"*", jv!X:X,"1985")</f>
        <v>0</v>
      </c>
      <c r="G55" s="0" t="n">
        <f aca="false">COUNTIFS(jv!AR:AR,"*"&amp;A55&amp;"*", jv!X:X,"1986")</f>
        <v>0</v>
      </c>
      <c r="H55" s="0" t="n">
        <f aca="false">COUNTIFS(jv!AR:AR,"*"&amp;A55&amp;"*", jv!X:X,"1987")</f>
        <v>0</v>
      </c>
      <c r="I55" s="0" t="n">
        <f aca="false">COUNTIFS(jv!AR:AR,"*"&amp;A55&amp;"*", jv!X:X,"1988")</f>
        <v>0</v>
      </c>
      <c r="J55" s="0" t="n">
        <f aca="false">COUNTIFS(jv!AR:AR,"*"&amp;A55&amp;"*", jv!X:X,"1989")</f>
        <v>0</v>
      </c>
      <c r="K55" s="0" t="n">
        <f aca="false">COUNTIFS(jv!AR:AR,"*"&amp;A55&amp;"*", jv!X:X,"1990")</f>
        <v>0</v>
      </c>
      <c r="L55" s="0" t="n">
        <f aca="false">COUNTIFS(jv!AR:AR,"*"&amp;A55&amp;"*", jv!X:X,"1991")</f>
        <v>0</v>
      </c>
      <c r="M55" s="0" t="n">
        <f aca="false">COUNTIFS(jv!AR:AR,"*"&amp;A55&amp;"*", jv!X:X,"1992")</f>
        <v>0</v>
      </c>
      <c r="N55" s="0" t="n">
        <f aca="false">COUNTIFS(jv!AR:AR,"*"&amp;A55&amp;"*", jv!X:X,"1993")</f>
        <v>0</v>
      </c>
      <c r="O55" s="0" t="n">
        <f aca="false">COUNTIFS(jv!AR:AR,"*"&amp;A55&amp;"*", jv!X:X,"1994")</f>
        <v>0</v>
      </c>
      <c r="P55" s="0" t="n">
        <f aca="false">COUNTIFS(jv!AR:AR,"*"&amp;A55&amp;"*", jv!X:X,"1995")</f>
        <v>0</v>
      </c>
      <c r="Q55" s="0" t="n">
        <f aca="false">COUNTIFS(jv!AR:AR,"*"&amp;A55&amp;"*", jv!X:X,"1996")</f>
        <v>0</v>
      </c>
      <c r="R55" s="0" t="n">
        <f aca="false">COUNTIFS(jv!AR:AR,"*"&amp;A55&amp;"*", jv!X:X,"1997")</f>
        <v>1</v>
      </c>
      <c r="S55" s="0" t="n">
        <f aca="false">COUNTIFS(jv!AR:AR,"*"&amp;A55&amp;"*", jv!X:X,"1998")</f>
        <v>1</v>
      </c>
      <c r="T55" s="0" t="n">
        <f aca="false">COUNTIFS(jv!AR:AR,"*"&amp;A55&amp;"*", jv!X:X,"1999")</f>
        <v>1</v>
      </c>
      <c r="U55" s="0" t="n">
        <f aca="false">COUNTIFS(jv!AR:AR,"*"&amp;A55&amp;"*", jv!X:X,"2000")</f>
        <v>1</v>
      </c>
      <c r="V55" s="0" t="n">
        <f aca="false">COUNTIFS(jv!AR:AR,"*"&amp;A55&amp;"*", jv!X:X,"2001")</f>
        <v>0</v>
      </c>
      <c r="W55" s="0" t="n">
        <f aca="false">COUNTIFS(jv!AR:AR,"*"&amp;A55&amp;"*", jv!X:X,"2002")</f>
        <v>0</v>
      </c>
      <c r="X55" s="0" t="n">
        <f aca="false">COUNTIFS(jv!AR:AR,"*"&amp;A55&amp;"*", jv!X:X,"2003")</f>
        <v>0</v>
      </c>
      <c r="Y55" s="0" t="n">
        <f aca="false">COUNTIFS(jv!AR:AR,"*"&amp;A55&amp;"*", jv!X:X,"2004")</f>
        <v>1</v>
      </c>
      <c r="Z55" s="0" t="n">
        <f aca="false">COUNTIFS(jv!AR:AR,"*"&amp;A55&amp;"*", jv!X:X,"2005")</f>
        <v>2</v>
      </c>
      <c r="AA55" s="0" t="n">
        <f aca="false">COUNTIFS(jv!AR:AR,"*"&amp;A55&amp;"*", jv!X:X,"2006")</f>
        <v>0</v>
      </c>
      <c r="AB55" s="0" t="n">
        <f aca="false">COUNTIFS(jv!AR:AR,"*"&amp;A55&amp;"*", jv!X:X,"2007")</f>
        <v>1</v>
      </c>
      <c r="AC55" s="0" t="n">
        <f aca="false">COUNTIFS(jv!AR:AR,"*"&amp;A55&amp;"*", jv!X:X,"2008")</f>
        <v>0</v>
      </c>
      <c r="AD55" s="0" t="n">
        <f aca="false">COUNTIFS(jv!AR:AR,"*"&amp;A55&amp;"*", jv!X:X,"2009")</f>
        <v>0</v>
      </c>
      <c r="AE55" s="0" t="n">
        <f aca="false">COUNTIFS(jv!AR:AR,"*"&amp;A55&amp;"*", jv!X:X,"2010")</f>
        <v>1</v>
      </c>
      <c r="AF55" s="0" t="n">
        <f aca="false">COUNTIFS(jv!AR:AR,"*"&amp;A55&amp;"*", jv!X:X,"2011")</f>
        <v>0</v>
      </c>
      <c r="AG55" s="0" t="n">
        <f aca="false">COUNTIFS(jv!AR:AR,"*"&amp;A55&amp;"*", jv!X:X,"2012")</f>
        <v>0</v>
      </c>
      <c r="AH55" s="0" t="n">
        <f aca="false">COUNTIFS(jv!AR:AR,"*"&amp;A55&amp;"*", jv!X:X,"2013")</f>
        <v>1</v>
      </c>
      <c r="AI55" s="0" t="n">
        <f aca="false">COUNTIFS(jv!AR:AR,"*"&amp;A55&amp;"*", jv!X:X,"2014")</f>
        <v>1</v>
      </c>
      <c r="AJ55" s="0" t="n">
        <f aca="false">COUNTIFS(jv!AR:AR,"*"&amp;A55&amp;"*", jv!X:X,"2015")</f>
        <v>4</v>
      </c>
      <c r="AK55" s="0" t="n">
        <f aca="false">COUNTIFS(jv!AR:AR,"*"&amp;A55&amp;"*", jv!X:X,"2016")</f>
        <v>3</v>
      </c>
      <c r="AL55" s="0" t="n">
        <f aca="false">COUNTIFS(jv!AR:AR,"*"&amp;A55&amp;"*", jv!X:X,"2017")</f>
        <v>2</v>
      </c>
      <c r="AM55" s="0" t="n">
        <f aca="false">COUNTIFS(jv!AR:AR,"*"&amp;A55&amp;"*", jv!X:X,"2018")</f>
        <v>0</v>
      </c>
      <c r="AN55" s="0" t="n">
        <f aca="false">COUNTIFS(jv!AR:AR,"*"&amp;A55&amp;"*", jv!X:X,"2019")</f>
        <v>0</v>
      </c>
      <c r="AO55" s="0" t="n">
        <f aca="false">COUNTIFS(jv!AR:AR,"*"&amp;A55&amp;"*", jv!X:X,"2020")</f>
        <v>2</v>
      </c>
      <c r="AP55" s="0" t="n">
        <f aca="false">COUNTIFS(jv!AR:AR,"*"&amp;A55&amp;"*", jv!X:X,"2021")</f>
        <v>1</v>
      </c>
      <c r="AQ55" s="0" t="n">
        <f aca="false">COUNTIFS(jv!AR:AR,"*"&amp;A55&amp;"*", jv!X:X,"2022")</f>
        <v>1</v>
      </c>
      <c r="AR55" s="0" t="n">
        <v>0</v>
      </c>
      <c r="AS55" s="104" t="n">
        <f aca="false">COUNTIFS(jv!AR:AR,"*"&amp;A55&amp;"*")</f>
        <v>24</v>
      </c>
    </row>
    <row r="56" customFormat="false" ht="13.8" hidden="false" customHeight="false" outlineLevel="0" collapsed="false">
      <c r="A56" s="0" t="s">
        <v>22233</v>
      </c>
      <c r="B56" s="0" t="n">
        <f aca="false">COUNTIFS(jv!AR:AR,"*"&amp;A56&amp;"*", jv!X:X,"1981")</f>
        <v>0</v>
      </c>
      <c r="C56" s="0" t="n">
        <f aca="false">COUNTIFS(jv!AR:AR,"*"&amp;A56&amp;"*", jv!X:X,"1982")</f>
        <v>0</v>
      </c>
      <c r="D56" s="0" t="n">
        <f aca="false">COUNTIFS(jv!AR:AR,"*"&amp;A56&amp;"*", jv!X:X,"1983")</f>
        <v>0</v>
      </c>
      <c r="E56" s="0" t="n">
        <f aca="false">COUNTIFS(jv!AR:AR,"*"&amp;A56&amp;"*", jv!X:X,"1984")</f>
        <v>0</v>
      </c>
      <c r="F56" s="0" t="n">
        <f aca="false">COUNTIFS(jv!AR:AR,"*"&amp;A56&amp;"*", jv!X:X,"1985")</f>
        <v>0</v>
      </c>
      <c r="G56" s="0" t="n">
        <f aca="false">COUNTIFS(jv!AR:AR,"*"&amp;A56&amp;"*", jv!X:X,"1986")</f>
        <v>0</v>
      </c>
      <c r="H56" s="0" t="n">
        <f aca="false">COUNTIFS(jv!AR:AR,"*"&amp;A56&amp;"*", jv!X:X,"1987")</f>
        <v>0</v>
      </c>
      <c r="I56" s="0" t="n">
        <f aca="false">COUNTIFS(jv!AR:AR,"*"&amp;A56&amp;"*", jv!X:X,"1988")</f>
        <v>0</v>
      </c>
      <c r="J56" s="0" t="n">
        <f aca="false">COUNTIFS(jv!AR:AR,"*"&amp;A56&amp;"*", jv!X:X,"1989")</f>
        <v>0</v>
      </c>
      <c r="K56" s="0" t="n">
        <f aca="false">COUNTIFS(jv!AR:AR,"*"&amp;A56&amp;"*", jv!X:X,"1990")</f>
        <v>0</v>
      </c>
      <c r="L56" s="0" t="n">
        <f aca="false">COUNTIFS(jv!AR:AR,"*"&amp;A56&amp;"*", jv!X:X,"1991")</f>
        <v>0</v>
      </c>
      <c r="M56" s="0" t="n">
        <f aca="false">COUNTIFS(jv!AR:AR,"*"&amp;A56&amp;"*", jv!X:X,"1992")</f>
        <v>0</v>
      </c>
      <c r="N56" s="0" t="n">
        <f aca="false">COUNTIFS(jv!AR:AR,"*"&amp;A56&amp;"*", jv!X:X,"1993")</f>
        <v>0</v>
      </c>
      <c r="O56" s="0" t="n">
        <f aca="false">COUNTIFS(jv!AR:AR,"*"&amp;A56&amp;"*", jv!X:X,"1994")</f>
        <v>0</v>
      </c>
      <c r="P56" s="0" t="n">
        <f aca="false">COUNTIFS(jv!AR:AR,"*"&amp;A56&amp;"*", jv!X:X,"1995")</f>
        <v>0</v>
      </c>
      <c r="Q56" s="0" t="n">
        <f aca="false">COUNTIFS(jv!AR:AR,"*"&amp;A56&amp;"*", jv!X:X,"1996")</f>
        <v>0</v>
      </c>
      <c r="R56" s="0" t="n">
        <f aca="false">COUNTIFS(jv!AR:AR,"*"&amp;A56&amp;"*", jv!X:X,"1997")</f>
        <v>0</v>
      </c>
      <c r="S56" s="0" t="n">
        <f aca="false">COUNTIFS(jv!AR:AR,"*"&amp;A56&amp;"*", jv!X:X,"1998")</f>
        <v>0</v>
      </c>
      <c r="T56" s="0" t="n">
        <f aca="false">COUNTIFS(jv!AR:AR,"*"&amp;A56&amp;"*", jv!X:X,"1999")</f>
        <v>0</v>
      </c>
      <c r="U56" s="0" t="n">
        <f aca="false">COUNTIFS(jv!AR:AR,"*"&amp;A56&amp;"*", jv!X:X,"2000")</f>
        <v>0</v>
      </c>
      <c r="V56" s="0" t="n">
        <f aca="false">COUNTIFS(jv!AR:AR,"*"&amp;A56&amp;"*", jv!X:X,"2001")</f>
        <v>0</v>
      </c>
      <c r="W56" s="0" t="n">
        <f aca="false">COUNTIFS(jv!AR:AR,"*"&amp;A56&amp;"*", jv!X:X,"2002")</f>
        <v>0</v>
      </c>
      <c r="X56" s="0" t="n">
        <f aca="false">COUNTIFS(jv!AR:AR,"*"&amp;A56&amp;"*", jv!X:X,"2003")</f>
        <v>0</v>
      </c>
      <c r="Y56" s="0" t="n">
        <f aca="false">COUNTIFS(jv!AR:AR,"*"&amp;A56&amp;"*", jv!X:X,"2004")</f>
        <v>0</v>
      </c>
      <c r="Z56" s="0" t="n">
        <f aca="false">COUNTIFS(jv!AR:AR,"*"&amp;A56&amp;"*", jv!X:X,"2005")</f>
        <v>0</v>
      </c>
      <c r="AA56" s="0" t="n">
        <f aca="false">COUNTIFS(jv!AR:AR,"*"&amp;A56&amp;"*", jv!X:X,"2006")</f>
        <v>0</v>
      </c>
      <c r="AB56" s="0" t="n">
        <f aca="false">COUNTIFS(jv!AR:AR,"*"&amp;A56&amp;"*", jv!X:X,"2007")</f>
        <v>0</v>
      </c>
      <c r="AC56" s="0" t="n">
        <f aca="false">COUNTIFS(jv!AR:AR,"*"&amp;A56&amp;"*", jv!X:X,"2008")</f>
        <v>0</v>
      </c>
      <c r="AD56" s="0" t="n">
        <f aca="false">COUNTIFS(jv!AR:AR,"*"&amp;A56&amp;"*", jv!X:X,"2009")</f>
        <v>0</v>
      </c>
      <c r="AE56" s="0" t="n">
        <f aca="false">COUNTIFS(jv!AR:AR,"*"&amp;A56&amp;"*", jv!X:X,"2010")</f>
        <v>0</v>
      </c>
      <c r="AF56" s="0" t="n">
        <f aca="false">COUNTIFS(jv!AR:AR,"*"&amp;A56&amp;"*", jv!X:X,"2011")</f>
        <v>0</v>
      </c>
      <c r="AG56" s="0" t="n">
        <f aca="false">COUNTIFS(jv!AR:AR,"*"&amp;A56&amp;"*", jv!X:X,"2012")</f>
        <v>0</v>
      </c>
      <c r="AH56" s="0" t="n">
        <f aca="false">COUNTIFS(jv!AR:AR,"*"&amp;A56&amp;"*", jv!X:X,"2013")</f>
        <v>1</v>
      </c>
      <c r="AI56" s="0" t="n">
        <f aca="false">COUNTIFS(jv!AR:AR,"*"&amp;A56&amp;"*", jv!X:X,"2014")</f>
        <v>0</v>
      </c>
      <c r="AJ56" s="0" t="n">
        <f aca="false">COUNTIFS(jv!AR:AR,"*"&amp;A56&amp;"*", jv!X:X,"2015")</f>
        <v>0</v>
      </c>
      <c r="AK56" s="0" t="n">
        <f aca="false">COUNTIFS(jv!AR:AR,"*"&amp;A56&amp;"*", jv!X:X,"2016")</f>
        <v>0</v>
      </c>
      <c r="AL56" s="0" t="n">
        <f aca="false">COUNTIFS(jv!AR:AR,"*"&amp;A56&amp;"*", jv!X:X,"2017")</f>
        <v>0</v>
      </c>
      <c r="AM56" s="0" t="n">
        <f aca="false">COUNTIFS(jv!AR:AR,"*"&amp;A56&amp;"*", jv!X:X,"2018")</f>
        <v>0</v>
      </c>
      <c r="AN56" s="0" t="n">
        <f aca="false">COUNTIFS(jv!AR:AR,"*"&amp;A56&amp;"*", jv!X:X,"2019")</f>
        <v>1</v>
      </c>
      <c r="AO56" s="0" t="n">
        <f aca="false">COUNTIFS(jv!AR:AR,"*"&amp;A56&amp;"*", jv!X:X,"2020")</f>
        <v>1</v>
      </c>
      <c r="AP56" s="0" t="n">
        <f aca="false">COUNTIFS(jv!AR:AR,"*"&amp;A56&amp;"*", jv!X:X,"2021")</f>
        <v>0</v>
      </c>
      <c r="AQ56" s="0" t="n">
        <f aca="false">COUNTIFS(jv!AR:AR,"*"&amp;A56&amp;"*", jv!X:X,"2022")</f>
        <v>0</v>
      </c>
      <c r="AR56" s="0" t="n">
        <v>0</v>
      </c>
      <c r="AS56" s="104" t="n">
        <f aca="false">COUNTIFS(jv!AR:AR,"*"&amp;A56&amp;"*")</f>
        <v>3</v>
      </c>
    </row>
    <row r="57" customFormat="false" ht="13.8" hidden="false" customHeight="false" outlineLevel="0" collapsed="false">
      <c r="A57" s="0" t="s">
        <v>22234</v>
      </c>
      <c r="B57" s="0" t="n">
        <f aca="false">COUNTIFS(jv!AR:AR,"*"&amp;A57&amp;"*", jv!X:X,"1981")</f>
        <v>0</v>
      </c>
      <c r="C57" s="0" t="n">
        <f aca="false">COUNTIFS(jv!AR:AR,"*"&amp;A57&amp;"*", jv!X:X,"1982")</f>
        <v>0</v>
      </c>
      <c r="D57" s="0" t="n">
        <f aca="false">COUNTIFS(jv!AR:AR,"*"&amp;A57&amp;"*", jv!X:X,"1983")</f>
        <v>0</v>
      </c>
      <c r="E57" s="0" t="n">
        <f aca="false">COUNTIFS(jv!AR:AR,"*"&amp;A57&amp;"*", jv!X:X,"1984")</f>
        <v>0</v>
      </c>
      <c r="F57" s="0" t="n">
        <f aca="false">COUNTIFS(jv!AR:AR,"*"&amp;A57&amp;"*", jv!X:X,"1985")</f>
        <v>0</v>
      </c>
      <c r="G57" s="0" t="n">
        <f aca="false">COUNTIFS(jv!AR:AR,"*"&amp;A57&amp;"*", jv!X:X,"1986")</f>
        <v>0</v>
      </c>
      <c r="H57" s="0" t="n">
        <f aca="false">COUNTIFS(jv!AR:AR,"*"&amp;A57&amp;"*", jv!X:X,"1987")</f>
        <v>0</v>
      </c>
      <c r="I57" s="0" t="n">
        <f aca="false">COUNTIFS(jv!AR:AR,"*"&amp;A57&amp;"*", jv!X:X,"1988")</f>
        <v>0</v>
      </c>
      <c r="J57" s="0" t="n">
        <f aca="false">COUNTIFS(jv!AR:AR,"*"&amp;A57&amp;"*", jv!X:X,"1989")</f>
        <v>1</v>
      </c>
      <c r="K57" s="0" t="n">
        <f aca="false">COUNTIFS(jv!AR:AR,"*"&amp;A57&amp;"*", jv!X:X,"1990")</f>
        <v>2</v>
      </c>
      <c r="L57" s="0" t="n">
        <f aca="false">COUNTIFS(jv!AR:AR,"*"&amp;A57&amp;"*", jv!X:X,"1991")</f>
        <v>1</v>
      </c>
      <c r="M57" s="0" t="n">
        <f aca="false">COUNTIFS(jv!AR:AR,"*"&amp;A57&amp;"*", jv!X:X,"1992")</f>
        <v>3</v>
      </c>
      <c r="N57" s="0" t="n">
        <f aca="false">COUNTIFS(jv!AR:AR,"*"&amp;A57&amp;"*", jv!X:X,"1993")</f>
        <v>3</v>
      </c>
      <c r="O57" s="0" t="n">
        <f aca="false">COUNTIFS(jv!AR:AR,"*"&amp;A57&amp;"*", jv!X:X,"1994")</f>
        <v>1</v>
      </c>
      <c r="P57" s="0" t="n">
        <f aca="false">COUNTIFS(jv!AR:AR,"*"&amp;A57&amp;"*", jv!X:X,"1995")</f>
        <v>2</v>
      </c>
      <c r="Q57" s="0" t="n">
        <f aca="false">COUNTIFS(jv!AR:AR,"*"&amp;A57&amp;"*", jv!X:X,"1996")</f>
        <v>1</v>
      </c>
      <c r="R57" s="0" t="n">
        <f aca="false">COUNTIFS(jv!AR:AR,"*"&amp;A57&amp;"*", jv!X:X,"1997")</f>
        <v>2</v>
      </c>
      <c r="S57" s="0" t="n">
        <f aca="false">COUNTIFS(jv!AR:AR,"*"&amp;A57&amp;"*", jv!X:X,"1998")</f>
        <v>3</v>
      </c>
      <c r="T57" s="0" t="n">
        <f aca="false">COUNTIFS(jv!AR:AR,"*"&amp;A57&amp;"*", jv!X:X,"1999")</f>
        <v>1</v>
      </c>
      <c r="U57" s="0" t="n">
        <f aca="false">COUNTIFS(jv!AR:AR,"*"&amp;A57&amp;"*", jv!X:X,"2000")</f>
        <v>1</v>
      </c>
      <c r="V57" s="0" t="n">
        <f aca="false">COUNTIFS(jv!AR:AR,"*"&amp;A57&amp;"*", jv!X:X,"2001")</f>
        <v>1</v>
      </c>
      <c r="W57" s="0" t="n">
        <f aca="false">COUNTIFS(jv!AR:AR,"*"&amp;A57&amp;"*", jv!X:X,"2002")</f>
        <v>3</v>
      </c>
      <c r="X57" s="0" t="n">
        <f aca="false">COUNTIFS(jv!AR:AR,"*"&amp;A57&amp;"*", jv!X:X,"2003")</f>
        <v>3</v>
      </c>
      <c r="Y57" s="0" t="n">
        <f aca="false">COUNTIFS(jv!AR:AR,"*"&amp;A57&amp;"*", jv!X:X,"2004")</f>
        <v>2</v>
      </c>
      <c r="Z57" s="0" t="n">
        <f aca="false">COUNTIFS(jv!AR:AR,"*"&amp;A57&amp;"*", jv!X:X,"2005")</f>
        <v>3</v>
      </c>
      <c r="AA57" s="0" t="n">
        <f aca="false">COUNTIFS(jv!AR:AR,"*"&amp;A57&amp;"*", jv!X:X,"2006")</f>
        <v>0</v>
      </c>
      <c r="AB57" s="0" t="n">
        <f aca="false">COUNTIFS(jv!AR:AR,"*"&amp;A57&amp;"*", jv!X:X,"2007")</f>
        <v>0</v>
      </c>
      <c r="AC57" s="0" t="n">
        <f aca="false">COUNTIFS(jv!AR:AR,"*"&amp;A57&amp;"*", jv!X:X,"2008")</f>
        <v>2</v>
      </c>
      <c r="AD57" s="0" t="n">
        <f aca="false">COUNTIFS(jv!AR:AR,"*"&amp;A57&amp;"*", jv!X:X,"2009")</f>
        <v>1</v>
      </c>
      <c r="AE57" s="0" t="n">
        <f aca="false">COUNTIFS(jv!AR:AR,"*"&amp;A57&amp;"*", jv!X:X,"2010")</f>
        <v>1</v>
      </c>
      <c r="AF57" s="0" t="n">
        <f aca="false">COUNTIFS(jv!AR:AR,"*"&amp;A57&amp;"*", jv!X:X,"2011")</f>
        <v>2</v>
      </c>
      <c r="AG57" s="0" t="n">
        <f aca="false">COUNTIFS(jv!AR:AR,"*"&amp;A57&amp;"*", jv!X:X,"2012")</f>
        <v>1</v>
      </c>
      <c r="AH57" s="0" t="n">
        <f aca="false">COUNTIFS(jv!AR:AR,"*"&amp;A57&amp;"*", jv!X:X,"2013")</f>
        <v>4</v>
      </c>
      <c r="AI57" s="0" t="n">
        <f aca="false">COUNTIFS(jv!AR:AR,"*"&amp;A57&amp;"*", jv!X:X,"2014")</f>
        <v>3</v>
      </c>
      <c r="AJ57" s="0" t="n">
        <f aca="false">COUNTIFS(jv!AR:AR,"*"&amp;A57&amp;"*", jv!X:X,"2015")</f>
        <v>3</v>
      </c>
      <c r="AK57" s="0" t="n">
        <f aca="false">COUNTIFS(jv!AR:AR,"*"&amp;A57&amp;"*", jv!X:X,"2016")</f>
        <v>2</v>
      </c>
      <c r="AL57" s="0" t="n">
        <f aca="false">COUNTIFS(jv!AR:AR,"*"&amp;A57&amp;"*", jv!X:X,"2017")</f>
        <v>2</v>
      </c>
      <c r="AM57" s="0" t="n">
        <f aca="false">COUNTIFS(jv!AR:AR,"*"&amp;A57&amp;"*", jv!X:X,"2018")</f>
        <v>2</v>
      </c>
      <c r="AN57" s="0" t="n">
        <f aca="false">COUNTIFS(jv!AR:AR,"*"&amp;A57&amp;"*", jv!X:X,"2019")</f>
        <v>2</v>
      </c>
      <c r="AO57" s="0" t="n">
        <f aca="false">COUNTIFS(jv!AR:AR,"*"&amp;A57&amp;"*", jv!X:X,"2020")</f>
        <v>1</v>
      </c>
      <c r="AP57" s="0" t="n">
        <f aca="false">COUNTIFS(jv!AR:AR,"*"&amp;A57&amp;"*", jv!X:X,"2021")</f>
        <v>0</v>
      </c>
      <c r="AQ57" s="0" t="n">
        <f aca="false">COUNTIFS(jv!AR:AR,"*"&amp;A57&amp;"*", jv!X:X,"2022")</f>
        <v>0</v>
      </c>
      <c r="AR57" s="0" t="n">
        <v>0</v>
      </c>
      <c r="AS57" s="104" t="n">
        <f aca="false">COUNTIFS(jv!AR:AR,"*"&amp;A57&amp;"*")</f>
        <v>59</v>
      </c>
    </row>
    <row r="58" customFormat="false" ht="13.8" hidden="false" customHeight="false" outlineLevel="0" collapsed="false">
      <c r="A58" s="0" t="s">
        <v>22235</v>
      </c>
      <c r="B58" s="0" t="n">
        <f aca="false">COUNTIFS(jv!AR:AR,"*"&amp;A58&amp;"*", jv!X:X,"1981")</f>
        <v>0</v>
      </c>
      <c r="C58" s="0" t="n">
        <f aca="false">COUNTIFS(jv!AR:AR,"*"&amp;A58&amp;"*", jv!X:X,"1982")</f>
        <v>0</v>
      </c>
      <c r="D58" s="0" t="n">
        <f aca="false">COUNTIFS(jv!AR:AR,"*"&amp;A58&amp;"*", jv!X:X,"1983")</f>
        <v>0</v>
      </c>
      <c r="E58" s="0" t="n">
        <f aca="false">COUNTIFS(jv!AR:AR,"*"&amp;A58&amp;"*", jv!X:X,"1984")</f>
        <v>0</v>
      </c>
      <c r="F58" s="0" t="n">
        <f aca="false">COUNTIFS(jv!AR:AR,"*"&amp;A58&amp;"*", jv!X:X,"1985")</f>
        <v>0</v>
      </c>
      <c r="G58" s="0" t="n">
        <f aca="false">COUNTIFS(jv!AR:AR,"*"&amp;A58&amp;"*", jv!X:X,"1986")</f>
        <v>0</v>
      </c>
      <c r="H58" s="0" t="n">
        <f aca="false">COUNTIFS(jv!AR:AR,"*"&amp;A58&amp;"*", jv!X:X,"1987")</f>
        <v>0</v>
      </c>
      <c r="I58" s="0" t="n">
        <f aca="false">COUNTIFS(jv!AR:AR,"*"&amp;A58&amp;"*", jv!X:X,"1988")</f>
        <v>0</v>
      </c>
      <c r="J58" s="0" t="n">
        <f aca="false">COUNTIFS(jv!AR:AR,"*"&amp;A58&amp;"*", jv!X:X,"1989")</f>
        <v>0</v>
      </c>
      <c r="K58" s="0" t="n">
        <f aca="false">COUNTIFS(jv!AR:AR,"*"&amp;A58&amp;"*", jv!X:X,"1990")</f>
        <v>0</v>
      </c>
      <c r="L58" s="0" t="n">
        <f aca="false">COUNTIFS(jv!AR:AR,"*"&amp;A58&amp;"*", jv!X:X,"1991")</f>
        <v>0</v>
      </c>
      <c r="M58" s="0" t="n">
        <f aca="false">COUNTIFS(jv!AR:AR,"*"&amp;A58&amp;"*", jv!X:X,"1992")</f>
        <v>0</v>
      </c>
      <c r="N58" s="0" t="n">
        <f aca="false">COUNTIFS(jv!AR:AR,"*"&amp;A58&amp;"*", jv!X:X,"1993")</f>
        <v>0</v>
      </c>
      <c r="O58" s="0" t="n">
        <f aca="false">COUNTIFS(jv!AR:AR,"*"&amp;A58&amp;"*", jv!X:X,"1994")</f>
        <v>0</v>
      </c>
      <c r="P58" s="0" t="n">
        <f aca="false">COUNTIFS(jv!AR:AR,"*"&amp;A58&amp;"*", jv!X:X,"1995")</f>
        <v>0</v>
      </c>
      <c r="Q58" s="0" t="n">
        <f aca="false">COUNTIFS(jv!AR:AR,"*"&amp;A58&amp;"*", jv!X:X,"1996")</f>
        <v>0</v>
      </c>
      <c r="R58" s="0" t="n">
        <f aca="false">COUNTIFS(jv!AR:AR,"*"&amp;A58&amp;"*", jv!X:X,"1997")</f>
        <v>0</v>
      </c>
      <c r="S58" s="0" t="n">
        <f aca="false">COUNTIFS(jv!AR:AR,"*"&amp;A58&amp;"*", jv!X:X,"1998")</f>
        <v>0</v>
      </c>
      <c r="T58" s="0" t="n">
        <f aca="false">COUNTIFS(jv!AR:AR,"*"&amp;A58&amp;"*", jv!X:X,"1999")</f>
        <v>0</v>
      </c>
      <c r="U58" s="0" t="n">
        <f aca="false">COUNTIFS(jv!AR:AR,"*"&amp;A58&amp;"*", jv!X:X,"2000")</f>
        <v>0</v>
      </c>
      <c r="V58" s="0" t="n">
        <f aca="false">COUNTIFS(jv!AR:AR,"*"&amp;A58&amp;"*", jv!X:X,"2001")</f>
        <v>0</v>
      </c>
      <c r="W58" s="0" t="n">
        <f aca="false">COUNTIFS(jv!AR:AR,"*"&amp;A58&amp;"*", jv!X:X,"2002")</f>
        <v>0</v>
      </c>
      <c r="X58" s="0" t="n">
        <f aca="false">COUNTIFS(jv!AR:AR,"*"&amp;A58&amp;"*", jv!X:X,"2003")</f>
        <v>0</v>
      </c>
      <c r="Y58" s="0" t="n">
        <f aca="false">COUNTIFS(jv!AR:AR,"*"&amp;A58&amp;"*", jv!X:X,"2004")</f>
        <v>0</v>
      </c>
      <c r="Z58" s="0" t="n">
        <f aca="false">COUNTIFS(jv!AR:AR,"*"&amp;A58&amp;"*", jv!X:X,"2005")</f>
        <v>1</v>
      </c>
      <c r="AA58" s="0" t="n">
        <f aca="false">COUNTIFS(jv!AR:AR,"*"&amp;A58&amp;"*", jv!X:X,"2006")</f>
        <v>0</v>
      </c>
      <c r="AB58" s="0" t="n">
        <f aca="false">COUNTIFS(jv!AR:AR,"*"&amp;A58&amp;"*", jv!X:X,"2007")</f>
        <v>0</v>
      </c>
      <c r="AC58" s="0" t="n">
        <f aca="false">COUNTIFS(jv!AR:AR,"*"&amp;A58&amp;"*", jv!X:X,"2008")</f>
        <v>0</v>
      </c>
      <c r="AD58" s="0" t="n">
        <f aca="false">COUNTIFS(jv!AR:AR,"*"&amp;A58&amp;"*", jv!X:X,"2009")</f>
        <v>0</v>
      </c>
      <c r="AE58" s="0" t="n">
        <f aca="false">COUNTIFS(jv!AR:AR,"*"&amp;A58&amp;"*", jv!X:X,"2010")</f>
        <v>1</v>
      </c>
      <c r="AF58" s="0" t="n">
        <f aca="false">COUNTIFS(jv!AR:AR,"*"&amp;A58&amp;"*", jv!X:X,"2011")</f>
        <v>0</v>
      </c>
      <c r="AG58" s="0" t="n">
        <f aca="false">COUNTIFS(jv!AR:AR,"*"&amp;A58&amp;"*", jv!X:X,"2012")</f>
        <v>1</v>
      </c>
      <c r="AH58" s="0" t="n">
        <f aca="false">COUNTIFS(jv!AR:AR,"*"&amp;A58&amp;"*", jv!X:X,"2013")</f>
        <v>1</v>
      </c>
      <c r="AI58" s="0" t="n">
        <f aca="false">COUNTIFS(jv!AR:AR,"*"&amp;A58&amp;"*", jv!X:X,"2014")</f>
        <v>1</v>
      </c>
      <c r="AJ58" s="0" t="n">
        <f aca="false">COUNTIFS(jv!AR:AR,"*"&amp;A58&amp;"*", jv!X:X,"2015")</f>
        <v>0</v>
      </c>
      <c r="AK58" s="0" t="n">
        <f aca="false">COUNTIFS(jv!AR:AR,"*"&amp;A58&amp;"*", jv!X:X,"2016")</f>
        <v>1</v>
      </c>
      <c r="AL58" s="0" t="n">
        <f aca="false">COUNTIFS(jv!AR:AR,"*"&amp;A58&amp;"*", jv!X:X,"2017")</f>
        <v>0</v>
      </c>
      <c r="AM58" s="0" t="n">
        <f aca="false">COUNTIFS(jv!AR:AR,"*"&amp;A58&amp;"*", jv!X:X,"2018")</f>
        <v>0</v>
      </c>
      <c r="AN58" s="0" t="n">
        <f aca="false">COUNTIFS(jv!AR:AR,"*"&amp;A58&amp;"*", jv!X:X,"2019")</f>
        <v>0</v>
      </c>
      <c r="AO58" s="0" t="n">
        <f aca="false">COUNTIFS(jv!AR:AR,"*"&amp;A58&amp;"*", jv!X:X,"2020")</f>
        <v>0</v>
      </c>
      <c r="AP58" s="0" t="n">
        <f aca="false">COUNTIFS(jv!AR:AR,"*"&amp;A58&amp;"*", jv!X:X,"2021")</f>
        <v>1</v>
      </c>
      <c r="AQ58" s="0" t="n">
        <f aca="false">COUNTIFS(jv!AR:AR,"*"&amp;A58&amp;"*", jv!X:X,"2022")</f>
        <v>0</v>
      </c>
      <c r="AR58" s="0" t="n">
        <v>0</v>
      </c>
      <c r="AS58" s="104" t="n">
        <f aca="false">COUNTIFS(jv!AR:AR,"*"&amp;A58&amp;"*")</f>
        <v>7</v>
      </c>
    </row>
    <row r="59" customFormat="false" ht="13.8" hidden="false" customHeight="false" outlineLevel="0" collapsed="false">
      <c r="A59" s="0" t="s">
        <v>22236</v>
      </c>
      <c r="B59" s="0" t="n">
        <f aca="false">COUNTIFS(jv!AR:AR,"*"&amp;A59&amp;"*", jv!X:X,"1981")</f>
        <v>0</v>
      </c>
      <c r="C59" s="0" t="n">
        <f aca="false">COUNTIFS(jv!AR:AR,"*"&amp;A59&amp;"*", jv!X:X,"1982")</f>
        <v>0</v>
      </c>
      <c r="D59" s="0" t="n">
        <f aca="false">COUNTIFS(jv!AR:AR,"*"&amp;A59&amp;"*", jv!X:X,"1983")</f>
        <v>0</v>
      </c>
      <c r="E59" s="0" t="n">
        <f aca="false">COUNTIFS(jv!AR:AR,"*"&amp;A59&amp;"*", jv!X:X,"1984")</f>
        <v>0</v>
      </c>
      <c r="F59" s="0" t="n">
        <f aca="false">COUNTIFS(jv!AR:AR,"*"&amp;A59&amp;"*", jv!X:X,"1985")</f>
        <v>0</v>
      </c>
      <c r="G59" s="0" t="n">
        <f aca="false">COUNTIFS(jv!AR:AR,"*"&amp;A59&amp;"*", jv!X:X,"1986")</f>
        <v>0</v>
      </c>
      <c r="H59" s="0" t="n">
        <f aca="false">COUNTIFS(jv!AR:AR,"*"&amp;A59&amp;"*", jv!X:X,"1987")</f>
        <v>0</v>
      </c>
      <c r="I59" s="0" t="n">
        <f aca="false">COUNTIFS(jv!AR:AR,"*"&amp;A59&amp;"*", jv!X:X,"1988")</f>
        <v>0</v>
      </c>
      <c r="J59" s="0" t="n">
        <f aca="false">COUNTIFS(jv!AR:AR,"*"&amp;A59&amp;"*", jv!X:X,"1989")</f>
        <v>0</v>
      </c>
      <c r="K59" s="0" t="n">
        <f aca="false">COUNTIFS(jv!AR:AR,"*"&amp;A59&amp;"*", jv!X:X,"1990")</f>
        <v>0</v>
      </c>
      <c r="L59" s="0" t="n">
        <f aca="false">COUNTIFS(jv!AR:AR,"*"&amp;A59&amp;"*", jv!X:X,"1991")</f>
        <v>0</v>
      </c>
      <c r="M59" s="0" t="n">
        <f aca="false">COUNTIFS(jv!AR:AR,"*"&amp;A59&amp;"*", jv!X:X,"1992")</f>
        <v>0</v>
      </c>
      <c r="N59" s="0" t="n">
        <f aca="false">COUNTIFS(jv!AR:AR,"*"&amp;A59&amp;"*", jv!X:X,"1993")</f>
        <v>0</v>
      </c>
      <c r="O59" s="0" t="n">
        <f aca="false">COUNTIFS(jv!AR:AR,"*"&amp;A59&amp;"*", jv!X:X,"1994")</f>
        <v>0</v>
      </c>
      <c r="P59" s="0" t="n">
        <f aca="false">COUNTIFS(jv!AR:AR,"*"&amp;A59&amp;"*", jv!X:X,"1995")</f>
        <v>0</v>
      </c>
      <c r="Q59" s="0" t="n">
        <f aca="false">COUNTIFS(jv!AR:AR,"*"&amp;A59&amp;"*", jv!X:X,"1996")</f>
        <v>0</v>
      </c>
      <c r="R59" s="0" t="n">
        <f aca="false">COUNTIFS(jv!AR:AR,"*"&amp;A59&amp;"*", jv!X:X,"1997")</f>
        <v>0</v>
      </c>
      <c r="S59" s="0" t="n">
        <f aca="false">COUNTIFS(jv!AR:AR,"*"&amp;A59&amp;"*", jv!X:X,"1998")</f>
        <v>0</v>
      </c>
      <c r="T59" s="0" t="n">
        <f aca="false">COUNTIFS(jv!AR:AR,"*"&amp;A59&amp;"*", jv!X:X,"1999")</f>
        <v>0</v>
      </c>
      <c r="U59" s="0" t="n">
        <f aca="false">COUNTIFS(jv!AR:AR,"*"&amp;A59&amp;"*", jv!X:X,"2000")</f>
        <v>0</v>
      </c>
      <c r="V59" s="0" t="n">
        <f aca="false">COUNTIFS(jv!AR:AR,"*"&amp;A59&amp;"*", jv!X:X,"2001")</f>
        <v>0</v>
      </c>
      <c r="W59" s="0" t="n">
        <f aca="false">COUNTIFS(jv!AR:AR,"*"&amp;A59&amp;"*", jv!X:X,"2002")</f>
        <v>0</v>
      </c>
      <c r="X59" s="0" t="n">
        <f aca="false">COUNTIFS(jv!AR:AR,"*"&amp;A59&amp;"*", jv!X:X,"2003")</f>
        <v>0</v>
      </c>
      <c r="Y59" s="0" t="n">
        <f aca="false">COUNTIFS(jv!AR:AR,"*"&amp;A59&amp;"*", jv!X:X,"2004")</f>
        <v>0</v>
      </c>
      <c r="Z59" s="0" t="n">
        <f aca="false">COUNTIFS(jv!AR:AR,"*"&amp;A59&amp;"*", jv!X:X,"2005")</f>
        <v>0</v>
      </c>
      <c r="AA59" s="0" t="n">
        <f aca="false">COUNTIFS(jv!AR:AR,"*"&amp;A59&amp;"*", jv!X:X,"2006")</f>
        <v>0</v>
      </c>
      <c r="AB59" s="0" t="n">
        <f aca="false">COUNTIFS(jv!AR:AR,"*"&amp;A59&amp;"*", jv!X:X,"2007")</f>
        <v>1</v>
      </c>
      <c r="AC59" s="0" t="n">
        <f aca="false">COUNTIFS(jv!AR:AR,"*"&amp;A59&amp;"*", jv!X:X,"2008")</f>
        <v>0</v>
      </c>
      <c r="AD59" s="0" t="n">
        <f aca="false">COUNTIFS(jv!AR:AR,"*"&amp;A59&amp;"*", jv!X:X,"2009")</f>
        <v>0</v>
      </c>
      <c r="AE59" s="0" t="n">
        <f aca="false">COUNTIFS(jv!AR:AR,"*"&amp;A59&amp;"*", jv!X:X,"2010")</f>
        <v>1</v>
      </c>
      <c r="AF59" s="0" t="n">
        <f aca="false">COUNTIFS(jv!AR:AR,"*"&amp;A59&amp;"*", jv!X:X,"2011")</f>
        <v>1</v>
      </c>
      <c r="AG59" s="0" t="n">
        <f aca="false">COUNTIFS(jv!AR:AR,"*"&amp;A59&amp;"*", jv!X:X,"2012")</f>
        <v>1</v>
      </c>
      <c r="AH59" s="0" t="n">
        <f aca="false">COUNTIFS(jv!AR:AR,"*"&amp;A59&amp;"*", jv!X:X,"2013")</f>
        <v>2</v>
      </c>
      <c r="AI59" s="0" t="n">
        <f aca="false">COUNTIFS(jv!AR:AR,"*"&amp;A59&amp;"*", jv!X:X,"2014")</f>
        <v>4</v>
      </c>
      <c r="AJ59" s="0" t="n">
        <f aca="false">COUNTIFS(jv!AR:AR,"*"&amp;A59&amp;"*", jv!X:X,"2015")</f>
        <v>0</v>
      </c>
      <c r="AK59" s="0" t="n">
        <f aca="false">COUNTIFS(jv!AR:AR,"*"&amp;A59&amp;"*", jv!X:X,"2016")</f>
        <v>1</v>
      </c>
      <c r="AL59" s="0" t="n">
        <f aca="false">COUNTIFS(jv!AR:AR,"*"&amp;A59&amp;"*", jv!X:X,"2017")</f>
        <v>1</v>
      </c>
      <c r="AM59" s="0" t="n">
        <f aca="false">COUNTIFS(jv!AR:AR,"*"&amp;A59&amp;"*", jv!X:X,"2018")</f>
        <v>1</v>
      </c>
      <c r="AN59" s="0" t="n">
        <f aca="false">COUNTIFS(jv!AR:AR,"*"&amp;A59&amp;"*", jv!X:X,"2019")</f>
        <v>0</v>
      </c>
      <c r="AO59" s="0" t="n">
        <f aca="false">COUNTIFS(jv!AR:AR,"*"&amp;A59&amp;"*", jv!X:X,"2020")</f>
        <v>0</v>
      </c>
      <c r="AP59" s="0" t="n">
        <f aca="false">COUNTIFS(jv!AR:AR,"*"&amp;A59&amp;"*", jv!X:X,"2021")</f>
        <v>0</v>
      </c>
      <c r="AQ59" s="0" t="n">
        <f aca="false">COUNTIFS(jv!AR:AR,"*"&amp;A59&amp;"*", jv!X:X,"2022")</f>
        <v>0</v>
      </c>
      <c r="AR59" s="0" t="n">
        <v>0</v>
      </c>
      <c r="AS59" s="104" t="n">
        <f aca="false">COUNTIFS(jv!AR:AR,"*"&amp;A59&amp;"*")</f>
        <v>13</v>
      </c>
    </row>
    <row r="60" customFormat="false" ht="13.8" hidden="false" customHeight="false" outlineLevel="0" collapsed="false">
      <c r="A60" s="0" t="s">
        <v>22237</v>
      </c>
      <c r="B60" s="0" t="n">
        <f aca="false">COUNTIFS(jv!AR:AR,"*"&amp;A60&amp;"*", jv!X:X,"1981")</f>
        <v>0</v>
      </c>
      <c r="C60" s="0" t="n">
        <f aca="false">COUNTIFS(jv!AR:AR,"*"&amp;A60&amp;"*", jv!X:X,"1982")</f>
        <v>0</v>
      </c>
      <c r="D60" s="0" t="n">
        <f aca="false">COUNTIFS(jv!AR:AR,"*"&amp;A60&amp;"*", jv!X:X,"1983")</f>
        <v>0</v>
      </c>
      <c r="E60" s="0" t="n">
        <f aca="false">COUNTIFS(jv!AR:AR,"*"&amp;A60&amp;"*", jv!X:X,"1984")</f>
        <v>0</v>
      </c>
      <c r="F60" s="0" t="n">
        <f aca="false">COUNTIFS(jv!AR:AR,"*"&amp;A60&amp;"*", jv!X:X,"1985")</f>
        <v>0</v>
      </c>
      <c r="G60" s="0" t="n">
        <f aca="false">COUNTIFS(jv!AR:AR,"*"&amp;A60&amp;"*", jv!X:X,"1986")</f>
        <v>0</v>
      </c>
      <c r="H60" s="0" t="n">
        <f aca="false">COUNTIFS(jv!AR:AR,"*"&amp;A60&amp;"*", jv!X:X,"1987")</f>
        <v>0</v>
      </c>
      <c r="I60" s="0" t="n">
        <f aca="false">COUNTIFS(jv!AR:AR,"*"&amp;A60&amp;"*", jv!X:X,"1988")</f>
        <v>0</v>
      </c>
      <c r="J60" s="0" t="n">
        <f aca="false">COUNTIFS(jv!AR:AR,"*"&amp;A60&amp;"*", jv!X:X,"1989")</f>
        <v>0</v>
      </c>
      <c r="K60" s="0" t="n">
        <f aca="false">COUNTIFS(jv!AR:AR,"*"&amp;A60&amp;"*", jv!X:X,"1990")</f>
        <v>0</v>
      </c>
      <c r="L60" s="0" t="n">
        <f aca="false">COUNTIFS(jv!AR:AR,"*"&amp;A60&amp;"*", jv!X:X,"1991")</f>
        <v>0</v>
      </c>
      <c r="M60" s="0" t="n">
        <f aca="false">COUNTIFS(jv!AR:AR,"*"&amp;A60&amp;"*", jv!X:X,"1992")</f>
        <v>0</v>
      </c>
      <c r="N60" s="0" t="n">
        <f aca="false">COUNTIFS(jv!AR:AR,"*"&amp;A60&amp;"*", jv!X:X,"1993")</f>
        <v>0</v>
      </c>
      <c r="O60" s="0" t="n">
        <f aca="false">COUNTIFS(jv!AR:AR,"*"&amp;A60&amp;"*", jv!X:X,"1994")</f>
        <v>1</v>
      </c>
      <c r="P60" s="0" t="n">
        <f aca="false">COUNTIFS(jv!AR:AR,"*"&amp;A60&amp;"*", jv!X:X,"1995")</f>
        <v>1</v>
      </c>
      <c r="Q60" s="0" t="n">
        <f aca="false">COUNTIFS(jv!AR:AR,"*"&amp;A60&amp;"*", jv!X:X,"1996")</f>
        <v>0</v>
      </c>
      <c r="R60" s="0" t="n">
        <f aca="false">COUNTIFS(jv!AR:AR,"*"&amp;A60&amp;"*", jv!X:X,"1997")</f>
        <v>4</v>
      </c>
      <c r="S60" s="0" t="n">
        <f aca="false">COUNTIFS(jv!AR:AR,"*"&amp;A60&amp;"*", jv!X:X,"1998")</f>
        <v>1</v>
      </c>
      <c r="T60" s="0" t="n">
        <f aca="false">COUNTIFS(jv!AR:AR,"*"&amp;A60&amp;"*", jv!X:X,"1999")</f>
        <v>1</v>
      </c>
      <c r="U60" s="0" t="n">
        <f aca="false">COUNTIFS(jv!AR:AR,"*"&amp;A60&amp;"*", jv!X:X,"2000")</f>
        <v>0</v>
      </c>
      <c r="V60" s="0" t="n">
        <f aca="false">COUNTIFS(jv!AR:AR,"*"&amp;A60&amp;"*", jv!X:X,"2001")</f>
        <v>1</v>
      </c>
      <c r="W60" s="0" t="n">
        <f aca="false">COUNTIFS(jv!AR:AR,"*"&amp;A60&amp;"*", jv!X:X,"2002")</f>
        <v>1</v>
      </c>
      <c r="X60" s="0" t="n">
        <f aca="false">COUNTIFS(jv!AR:AR,"*"&amp;A60&amp;"*", jv!X:X,"2003")</f>
        <v>0</v>
      </c>
      <c r="Y60" s="0" t="n">
        <f aca="false">COUNTIFS(jv!AR:AR,"*"&amp;A60&amp;"*", jv!X:X,"2004")</f>
        <v>1</v>
      </c>
      <c r="Z60" s="0" t="n">
        <f aca="false">COUNTIFS(jv!AR:AR,"*"&amp;A60&amp;"*", jv!X:X,"2005")</f>
        <v>1</v>
      </c>
      <c r="AA60" s="0" t="n">
        <f aca="false">COUNTIFS(jv!AR:AR,"*"&amp;A60&amp;"*", jv!X:X,"2006")</f>
        <v>0</v>
      </c>
      <c r="AB60" s="0" t="n">
        <f aca="false">COUNTIFS(jv!AR:AR,"*"&amp;A60&amp;"*", jv!X:X,"2007")</f>
        <v>0</v>
      </c>
      <c r="AC60" s="0" t="n">
        <f aca="false">COUNTIFS(jv!AR:AR,"*"&amp;A60&amp;"*", jv!X:X,"2008")</f>
        <v>2</v>
      </c>
      <c r="AD60" s="0" t="n">
        <f aca="false">COUNTIFS(jv!AR:AR,"*"&amp;A60&amp;"*", jv!X:X,"2009")</f>
        <v>2</v>
      </c>
      <c r="AE60" s="0" t="n">
        <f aca="false">COUNTIFS(jv!AR:AR,"*"&amp;A60&amp;"*", jv!X:X,"2010")</f>
        <v>1</v>
      </c>
      <c r="AF60" s="0" t="n">
        <f aca="false">COUNTIFS(jv!AR:AR,"*"&amp;A60&amp;"*", jv!X:X,"2011")</f>
        <v>1</v>
      </c>
      <c r="AG60" s="0" t="n">
        <f aca="false">COUNTIFS(jv!AR:AR,"*"&amp;A60&amp;"*", jv!X:X,"2012")</f>
        <v>0</v>
      </c>
      <c r="AH60" s="0" t="n">
        <f aca="false">COUNTIFS(jv!AR:AR,"*"&amp;A60&amp;"*", jv!X:X,"2013")</f>
        <v>1</v>
      </c>
      <c r="AI60" s="0" t="n">
        <f aca="false">COUNTIFS(jv!AR:AR,"*"&amp;A60&amp;"*", jv!X:X,"2014")</f>
        <v>2</v>
      </c>
      <c r="AJ60" s="0" t="n">
        <f aca="false">COUNTIFS(jv!AR:AR,"*"&amp;A60&amp;"*", jv!X:X,"2015")</f>
        <v>2</v>
      </c>
      <c r="AK60" s="0" t="n">
        <f aca="false">COUNTIFS(jv!AR:AR,"*"&amp;A60&amp;"*", jv!X:X,"2016")</f>
        <v>4</v>
      </c>
      <c r="AL60" s="0" t="n">
        <f aca="false">COUNTIFS(jv!AR:AR,"*"&amp;A60&amp;"*", jv!X:X,"2017")</f>
        <v>1</v>
      </c>
      <c r="AM60" s="0" t="n">
        <f aca="false">COUNTIFS(jv!AR:AR,"*"&amp;A60&amp;"*", jv!X:X,"2018")</f>
        <v>2</v>
      </c>
      <c r="AN60" s="0" t="n">
        <f aca="false">COUNTIFS(jv!AR:AR,"*"&amp;A60&amp;"*", jv!X:X,"2019")</f>
        <v>1</v>
      </c>
      <c r="AO60" s="0" t="n">
        <f aca="false">COUNTIFS(jv!AR:AR,"*"&amp;A60&amp;"*", jv!X:X,"2020")</f>
        <v>0</v>
      </c>
      <c r="AP60" s="0" t="n">
        <f aca="false">COUNTIFS(jv!AR:AR,"*"&amp;A60&amp;"*", jv!X:X,"2021")</f>
        <v>0</v>
      </c>
      <c r="AQ60" s="0" t="n">
        <f aca="false">COUNTIFS(jv!AR:AR,"*"&amp;A60&amp;"*", jv!X:X,"2022")</f>
        <v>0</v>
      </c>
      <c r="AR60" s="0" t="n">
        <v>0</v>
      </c>
      <c r="AS60" s="104" t="n">
        <f aca="false">COUNTIFS(jv!AR:AR,"*"&amp;A60&amp;"*")</f>
        <v>31</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81D41A"/>
    <pageSetUpPr fitToPage="false"/>
  </sheetPr>
  <dimension ref="A1:AS2337"/>
  <sheetViews>
    <sheetView showFormulas="false" showGridLines="true" showRowColHeaders="true" showZeros="true" rightToLeft="false" tabSelected="false" showOutlineSymbols="true" defaultGridColor="true" view="normal" topLeftCell="A1" colorId="64" zoomScale="60" zoomScaleNormal="60" zoomScalePageLayoutView="100" workbookViewId="0">
      <selection pane="topLeft" activeCell="AK2316" activeCellId="0" sqref="AK2316"/>
    </sheetView>
  </sheetViews>
  <sheetFormatPr defaultColWidth="19.53515625" defaultRowHeight="13.8" zeroHeight="false" outlineLevelRow="0" outlineLevelCol="0"/>
  <cols>
    <col collapsed="false" customWidth="true" hidden="false" outlineLevel="0" max="1" min="1" style="0" width="22.55"/>
    <col collapsed="false" customWidth="true" hidden="false" outlineLevel="0" max="3" min="2" style="0" width="7.08"/>
    <col collapsed="false" customWidth="true" hidden="false" outlineLevel="0" max="4" min="4" style="0" width="6.72"/>
    <col collapsed="false" customWidth="true" hidden="false" outlineLevel="0" max="5" min="5" style="0" width="5.28"/>
    <col collapsed="false" customWidth="true" hidden="false" outlineLevel="0" max="6" min="6" style="0" width="6.16"/>
    <col collapsed="false" customWidth="true" hidden="false" outlineLevel="0" max="7" min="7" style="0" width="6.72"/>
    <col collapsed="false" customWidth="true" hidden="false" outlineLevel="0" max="8" min="8" style="0" width="5.81"/>
    <col collapsed="false" customWidth="true" hidden="false" outlineLevel="0" max="9" min="9" style="0" width="6.16"/>
    <col collapsed="false" customWidth="true" hidden="false" outlineLevel="0" max="10" min="10" style="0" width="5.62"/>
    <col collapsed="false" customWidth="true" hidden="false" outlineLevel="0" max="11" min="11" style="0" width="6.16"/>
    <col collapsed="false" customWidth="true" hidden="false" outlineLevel="0" max="12" min="12" style="0" width="5.81"/>
    <col collapsed="false" customWidth="true" hidden="false" outlineLevel="0" max="13" min="13" style="0" width="5.43"/>
    <col collapsed="false" customWidth="true" hidden="false" outlineLevel="0" max="14" min="14" style="0" width="5.99"/>
    <col collapsed="false" customWidth="true" hidden="false" outlineLevel="0" max="15" min="15" style="0" width="6.35"/>
    <col collapsed="false" customWidth="true" hidden="false" outlineLevel="0" max="16" min="16" style="0" width="6.54"/>
    <col collapsed="false" customWidth="true" hidden="false" outlineLevel="0" max="17" min="17" style="0" width="7.08"/>
    <col collapsed="false" customWidth="true" hidden="false" outlineLevel="0" max="18" min="18" style="0" width="5.62"/>
    <col collapsed="false" customWidth="true" hidden="false" outlineLevel="0" max="19" min="19" style="0" width="6.35"/>
    <col collapsed="false" customWidth="true" hidden="false" outlineLevel="0" max="20" min="20" style="0" width="6.54"/>
    <col collapsed="false" customWidth="true" hidden="false" outlineLevel="0" max="21" min="21" style="0" width="6.88"/>
    <col collapsed="false" customWidth="true" hidden="false" outlineLevel="0" max="22" min="22" style="0" width="6.35"/>
    <col collapsed="false" customWidth="true" hidden="false" outlineLevel="0" max="23" min="23" style="0" width="6.72"/>
    <col collapsed="false" customWidth="true" hidden="false" outlineLevel="0" max="24" min="24" style="0" width="6.54"/>
    <col collapsed="false" customWidth="true" hidden="false" outlineLevel="0" max="25" min="25" style="0" width="7.08"/>
    <col collapsed="false" customWidth="true" hidden="false" outlineLevel="0" max="27" min="26" style="0" width="5.99"/>
    <col collapsed="false" customWidth="true" hidden="false" outlineLevel="0" max="28" min="28" style="0" width="5.43"/>
    <col collapsed="false" customWidth="true" hidden="false" outlineLevel="0" max="29" min="29" style="0" width="6.35"/>
    <col collapsed="false" customWidth="true" hidden="false" outlineLevel="0" max="30" min="30" style="0" width="5.99"/>
    <col collapsed="false" customWidth="true" hidden="false" outlineLevel="0" max="31" min="31" style="0" width="5.28"/>
    <col collapsed="false" customWidth="true" hidden="false" outlineLevel="0" max="32" min="32" style="0" width="6.16"/>
    <col collapsed="false" customWidth="true" hidden="false" outlineLevel="0" max="33" min="33" style="0" width="6.35"/>
    <col collapsed="false" customWidth="true" hidden="false" outlineLevel="0" max="34" min="34" style="0" width="6.54"/>
    <col collapsed="false" customWidth="true" hidden="false" outlineLevel="0" max="35" min="35" style="0" width="6.88"/>
    <col collapsed="false" customWidth="true" hidden="false" outlineLevel="0" max="36" min="36" style="0" width="6.54"/>
    <col collapsed="false" customWidth="true" hidden="false" outlineLevel="0" max="37" min="37" style="0" width="6.88"/>
    <col collapsed="false" customWidth="true" hidden="false" outlineLevel="0" max="38" min="38" style="0" width="6.35"/>
    <col collapsed="false" customWidth="true" hidden="false" outlineLevel="0" max="39" min="39" style="0" width="6.16"/>
    <col collapsed="false" customWidth="true" hidden="false" outlineLevel="0" max="40" min="40" style="0" width="5.09"/>
    <col collapsed="false" customWidth="true" hidden="false" outlineLevel="0" max="41" min="41" style="0" width="5.81"/>
    <col collapsed="false" customWidth="true" hidden="false" outlineLevel="0" max="42" min="42" style="0" width="6.35"/>
    <col collapsed="false" customWidth="true" hidden="false" outlineLevel="0" max="43" min="43" style="0" width="8.36"/>
    <col collapsed="false" customWidth="true" hidden="false" outlineLevel="0" max="44" min="44" style="0" width="9.99"/>
    <col collapsed="false" customWidth="true" hidden="false" outlineLevel="0" max="45" min="45" style="0" width="31.96"/>
  </cols>
  <sheetData>
    <row r="1" customFormat="false" ht="13.8" hidden="false" customHeight="false" outlineLevel="0" collapsed="false">
      <c r="A1" s="113" t="s">
        <v>22238</v>
      </c>
      <c r="B1" s="0" t="n">
        <v>1981</v>
      </c>
      <c r="C1" s="0" t="n">
        <v>1982</v>
      </c>
      <c r="D1" s="0" t="n">
        <v>1983</v>
      </c>
      <c r="E1" s="0" t="n">
        <v>1984</v>
      </c>
      <c r="F1" s="0" t="n">
        <v>1985</v>
      </c>
      <c r="G1" s="0" t="n">
        <v>1986</v>
      </c>
      <c r="H1" s="0" t="n">
        <v>1987</v>
      </c>
      <c r="I1" s="0" t="n">
        <v>1988</v>
      </c>
      <c r="J1" s="0" t="n">
        <v>1989</v>
      </c>
      <c r="K1" s="0" t="n">
        <v>1990</v>
      </c>
      <c r="L1" s="0" t="n">
        <v>1991</v>
      </c>
      <c r="M1" s="0" t="n">
        <v>1992</v>
      </c>
      <c r="N1" s="0" t="n">
        <v>1993</v>
      </c>
      <c r="O1" s="0" t="n">
        <v>1994</v>
      </c>
      <c r="P1" s="0" t="n">
        <v>1995</v>
      </c>
      <c r="Q1" s="0" t="n">
        <v>1996</v>
      </c>
      <c r="R1" s="0" t="n">
        <v>1997</v>
      </c>
      <c r="S1" s="0" t="n">
        <v>1998</v>
      </c>
      <c r="T1" s="0" t="n">
        <v>1999</v>
      </c>
      <c r="U1" s="0" t="n">
        <v>2000</v>
      </c>
      <c r="V1" s="0" t="n">
        <v>2001</v>
      </c>
      <c r="W1" s="0" t="n">
        <v>2002</v>
      </c>
      <c r="X1" s="0" t="n">
        <v>2003</v>
      </c>
      <c r="Y1" s="0" t="n">
        <v>2004</v>
      </c>
      <c r="Z1" s="0" t="n">
        <v>2005</v>
      </c>
      <c r="AA1" s="0" t="n">
        <v>2006</v>
      </c>
      <c r="AB1" s="0" t="n">
        <v>2007</v>
      </c>
      <c r="AC1" s="0" t="n">
        <v>2008</v>
      </c>
      <c r="AD1" s="0" t="n">
        <v>2009</v>
      </c>
      <c r="AE1" s="0" t="n">
        <v>2010</v>
      </c>
      <c r="AF1" s="0" t="n">
        <v>2011</v>
      </c>
      <c r="AG1" s="0" t="n">
        <v>2012</v>
      </c>
      <c r="AH1" s="0" t="n">
        <v>2013</v>
      </c>
      <c r="AI1" s="0" t="n">
        <v>2014</v>
      </c>
      <c r="AJ1" s="0" t="n">
        <v>2015</v>
      </c>
      <c r="AK1" s="0" t="n">
        <v>2016</v>
      </c>
      <c r="AL1" s="0" t="n">
        <v>2017</v>
      </c>
      <c r="AM1" s="0" t="n">
        <v>2018</v>
      </c>
      <c r="AN1" s="0" t="n">
        <v>2019</v>
      </c>
      <c r="AO1" s="0" t="n">
        <v>2020</v>
      </c>
      <c r="AP1" s="0" t="n">
        <v>2021</v>
      </c>
      <c r="AQ1" s="0" t="n">
        <v>2022</v>
      </c>
      <c r="AR1" s="0" t="s">
        <v>22179</v>
      </c>
      <c r="AS1" s="113" t="s">
        <v>22239</v>
      </c>
    </row>
    <row r="2" customFormat="false" ht="13.8" hidden="false" customHeight="false" outlineLevel="0" collapsed="false">
      <c r="A2" s="0" t="s">
        <v>206</v>
      </c>
      <c r="B2" s="0" t="n">
        <f aca="false">COUNTIFS(jv!AB:AB,"*"&amp;A2&amp;"*", jv!X:X,"1981")</f>
        <v>0</v>
      </c>
      <c r="C2" s="0" t="n">
        <f aca="false">COUNTIFS(jv!AB:AB,"*"&amp;A2&amp;"*", jv!X:X,"1982")</f>
        <v>0</v>
      </c>
      <c r="D2" s="0" t="n">
        <f aca="false">COUNTIFS(jv!AB:AB,"*"&amp;A2&amp;"*", jv!X:X,"1983")</f>
        <v>0</v>
      </c>
      <c r="E2" s="0" t="n">
        <f aca="false">COUNTIFS(jv!AB:AB,"*"&amp;A2&amp;"*", jv!X:X,"1984")</f>
        <v>0</v>
      </c>
      <c r="F2" s="0" t="n">
        <f aca="false">COUNTIFS(jv!AB:AB,"*"&amp;A2&amp;"*", jv!X:X,"1985")</f>
        <v>0</v>
      </c>
      <c r="G2" s="0" t="n">
        <f aca="false">COUNTIFS(jv!AB:AB,"*"&amp;A2&amp;"*", jv!X:X,"1986")</f>
        <v>4</v>
      </c>
      <c r="H2" s="0" t="n">
        <f aca="false">COUNTIFS(jv!AB:AB,"*"&amp;A2&amp;"*", jv!X:X,"1987")</f>
        <v>1</v>
      </c>
      <c r="I2" s="0" t="n">
        <f aca="false">COUNTIFS(jv!AB:AB,"*"&amp;A2&amp;"*", jv!X:X,"1988")</f>
        <v>0</v>
      </c>
      <c r="J2" s="0" t="n">
        <f aca="false">COUNTIFS(jv!AB:AB,"*"&amp;A2&amp;"*", jv!X:X,"1989")</f>
        <v>3</v>
      </c>
      <c r="K2" s="0" t="n">
        <f aca="false">COUNTIFS(jv!AB:AB,"*"&amp;A2&amp;"*", jv!X:X,"1990")</f>
        <v>6</v>
      </c>
      <c r="L2" s="0" t="n">
        <f aca="false">COUNTIFS(jv!AB:AB,"*"&amp;A2&amp;"*", jv!X:X,"1991")</f>
        <v>7</v>
      </c>
      <c r="M2" s="0" t="n">
        <f aca="false">COUNTIFS(jv!AB:AB,"*"&amp;A2&amp;"*", jv!X:X,"1992")</f>
        <v>10</v>
      </c>
      <c r="N2" s="0" t="n">
        <f aca="false">COUNTIFS(jv!AB:AB,"*"&amp;A2&amp;"*", jv!X:X,"1993")</f>
        <v>5</v>
      </c>
      <c r="O2" s="0" t="n">
        <f aca="false">COUNTIFS(jv!AB:AB,"*"&amp;A2&amp;"*", jv!X:X,"1994")</f>
        <v>9</v>
      </c>
      <c r="P2" s="0" t="n">
        <f aca="false">COUNTIFS(jv!AB:AB,"*"&amp;A2&amp;"*", jv!X:X,"1995")</f>
        <v>11</v>
      </c>
      <c r="Q2" s="0" t="n">
        <f aca="false">COUNTIFS(jv!AB:AB,"*"&amp;A2&amp;"*", jv!X:X,"1996")</f>
        <v>10</v>
      </c>
      <c r="R2" s="0" t="n">
        <f aca="false">COUNTIFS(jv!AB:AB,"*"&amp;A2&amp;"*", jv!X:X,"1997")</f>
        <v>1</v>
      </c>
      <c r="S2" s="0" t="n">
        <f aca="false">COUNTIFS(jv!AB:AB,"*"&amp;A2&amp;"*", jv!X:X,"1998")</f>
        <v>4</v>
      </c>
      <c r="T2" s="0" t="n">
        <f aca="false">COUNTIFS(jv!AB:AB,"*"&amp;A2&amp;"*", jv!X:X,"1999")</f>
        <v>2</v>
      </c>
      <c r="U2" s="0" t="n">
        <f aca="false">COUNTIFS(jv!AB:AB,"*"&amp;A2&amp;"*", jv!X:X,"2000")</f>
        <v>6</v>
      </c>
      <c r="V2" s="0" t="n">
        <f aca="false">COUNTIFS(jv!AB:AB,"*"&amp;A2&amp;"*", jv!X:X,"2001")</f>
        <v>7</v>
      </c>
      <c r="W2" s="0" t="n">
        <f aca="false">COUNTIFS(jv!AB:AB,"*"&amp;A2&amp;"*", jv!X:X,"2002")</f>
        <v>4</v>
      </c>
      <c r="X2" s="0" t="n">
        <f aca="false">COUNTIFS(jv!AB:AB,"*"&amp;A2&amp;"*", jv!X:X,"2003")</f>
        <v>8</v>
      </c>
      <c r="Y2" s="0" t="n">
        <f aca="false">COUNTIFS(jv!AB:AB,"*"&amp;A2&amp;"*", jv!X:X,"2004")</f>
        <v>7</v>
      </c>
      <c r="Z2" s="0" t="n">
        <f aca="false">COUNTIFS(jv!AB:AB,"*"&amp;A2&amp;"*", jv!X:X,"2005")</f>
        <v>3</v>
      </c>
      <c r="AA2" s="0" t="n">
        <f aca="false">COUNTIFS(jv!AB:AB,"*"&amp;A2&amp;"*", jv!X:X,"2006")</f>
        <v>2</v>
      </c>
      <c r="AB2" s="0" t="n">
        <f aca="false">COUNTIFS(jv!AB:AB,"*"&amp;A2&amp;"*", jv!X:X,"2007")</f>
        <v>5</v>
      </c>
      <c r="AC2" s="0" t="n">
        <f aca="false">COUNTIFS(jv!AB:AB,"*"&amp;A2&amp;"*", jv!X:X,"2008")</f>
        <v>5</v>
      </c>
      <c r="AD2" s="0" t="n">
        <f aca="false">COUNTIFS(jv!AB:AB,"*"&amp;A2&amp;"*", jv!X:X,"2009")</f>
        <v>2</v>
      </c>
      <c r="AE2" s="0" t="n">
        <f aca="false">COUNTIFS(jv!AB:AB,"*"&amp;A2&amp;"*", jv!X:X,"2010")</f>
        <v>3</v>
      </c>
      <c r="AF2" s="0" t="n">
        <f aca="false">COUNTIFS(jv!AB:AB,"*"&amp;A2&amp;"*", jv!X:X,"2011")</f>
        <v>6</v>
      </c>
      <c r="AG2" s="0" t="n">
        <f aca="false">COUNTIFS(jv!AB:AB,"*"&amp;A2&amp;"*", jv!X:X,"2012")</f>
        <v>4</v>
      </c>
      <c r="AH2" s="0" t="n">
        <f aca="false">COUNTIFS(jv!AB:AB,"*"&amp;A2&amp;"*", jv!X:X,"2013")</f>
        <v>1</v>
      </c>
      <c r="AI2" s="0" t="n">
        <f aca="false">COUNTIFS(jv!AB:AB,"*"&amp;A2&amp;"*", jv!X:X,"2014")</f>
        <v>4</v>
      </c>
      <c r="AJ2" s="0" t="n">
        <f aca="false">COUNTIFS(jv!AB:AB,"*"&amp;A2&amp;"*", jv!X:X,"2015")</f>
        <v>1</v>
      </c>
      <c r="AK2" s="0" t="n">
        <f aca="false">COUNTIFS(jv!AB:AB,"*"&amp;A2&amp;"*", jv!X:X,"2016")</f>
        <v>3</v>
      </c>
      <c r="AL2" s="0" t="n">
        <f aca="false">COUNTIFS(jv!AB:AB,"*"&amp;A2&amp;"*", jv!X:X,"2017")</f>
        <v>5</v>
      </c>
      <c r="AM2" s="0" t="n">
        <f aca="false">COUNTIFS(jv!AB:AB,"*"&amp;A2&amp;"*", jv!X:X,"2018")</f>
        <v>3</v>
      </c>
      <c r="AN2" s="0" t="n">
        <f aca="false">COUNTIFS(jv!AB:AB,"*"&amp;A2&amp;"*", jv!X:X,"2019")</f>
        <v>4</v>
      </c>
      <c r="AO2" s="0" t="n">
        <f aca="false">COUNTIFS(jv!AB:AB,"*"&amp;A2&amp;"*", jv!X:X,"2020")</f>
        <v>3</v>
      </c>
      <c r="AP2" s="0" t="n">
        <f aca="false">COUNTIFS(jv!AB:AB,"*"&amp;A2&amp;"*", jv!X:X,"2021")</f>
        <v>3</v>
      </c>
      <c r="AQ2" s="0" t="n">
        <f aca="false">COUNTIFS(jv!AB:AB,"*"&amp;A2&amp;"*", jv!X:X,"2022")</f>
        <v>0</v>
      </c>
      <c r="AR2" s="0" t="n">
        <v>0</v>
      </c>
      <c r="AS2" s="0" t="n">
        <f aca="false">COUNTIF(jv!AB:AB,"*"&amp;A2&amp;"*")</f>
        <v>162</v>
      </c>
    </row>
    <row r="3" customFormat="false" ht="13.8" hidden="true" customHeight="false" outlineLevel="0" collapsed="false">
      <c r="A3" s="0" t="s">
        <v>206</v>
      </c>
      <c r="AS3" s="0" t="n">
        <f aca="false">COUNTIF(jv!AB:AB,"*"&amp;A3&amp;"*")</f>
        <v>162</v>
      </c>
    </row>
    <row r="4" customFormat="false" ht="13.8" hidden="true" customHeight="false" outlineLevel="0" collapsed="false">
      <c r="A4" s="0" t="s">
        <v>206</v>
      </c>
      <c r="AS4" s="0" t="n">
        <f aca="false">COUNTIF(jv!AB:AB,"*"&amp;A4&amp;"*")</f>
        <v>162</v>
      </c>
    </row>
    <row r="5" customFormat="false" ht="13.8" hidden="true" customHeight="false" outlineLevel="0" collapsed="false">
      <c r="A5" s="0" t="s">
        <v>206</v>
      </c>
      <c r="AS5" s="0" t="n">
        <f aca="false">COUNTIF(jv!AB:AB,"*"&amp;A5&amp;"*")</f>
        <v>162</v>
      </c>
    </row>
    <row r="6" customFormat="false" ht="13.8" hidden="true" customHeight="false" outlineLevel="0" collapsed="false">
      <c r="A6" s="0" t="s">
        <v>206</v>
      </c>
      <c r="AS6" s="0" t="n">
        <f aca="false">COUNTIF(jv!AB:AB,"*"&amp;A6&amp;"*")</f>
        <v>162</v>
      </c>
    </row>
    <row r="7" customFormat="false" ht="13.8" hidden="true" customHeight="false" outlineLevel="0" collapsed="false">
      <c r="A7" s="0" t="s">
        <v>206</v>
      </c>
      <c r="AS7" s="0" t="n">
        <f aca="false">COUNTIF(jv!AB:AB,"*"&amp;A7&amp;"*")</f>
        <v>162</v>
      </c>
    </row>
    <row r="8" customFormat="false" ht="13.8" hidden="true" customHeight="false" outlineLevel="0" collapsed="false">
      <c r="A8" s="0" t="s">
        <v>206</v>
      </c>
      <c r="AS8" s="0" t="n">
        <f aca="false">COUNTIF(jv!AB:AB,"*"&amp;A8&amp;"*")</f>
        <v>162</v>
      </c>
    </row>
    <row r="9" customFormat="false" ht="13.8" hidden="true" customHeight="false" outlineLevel="0" collapsed="false">
      <c r="A9" s="0" t="s">
        <v>206</v>
      </c>
      <c r="AS9" s="0" t="n">
        <f aca="false">COUNTIF(jv!AB:AB,"*"&amp;A9&amp;"*")</f>
        <v>162</v>
      </c>
    </row>
    <row r="10" customFormat="false" ht="13.8" hidden="true" customHeight="false" outlineLevel="0" collapsed="false">
      <c r="A10" s="0" t="s">
        <v>206</v>
      </c>
      <c r="AS10" s="0" t="n">
        <f aca="false">COUNTIF(jv!AB:AB,"*"&amp;A10&amp;"*")</f>
        <v>162</v>
      </c>
    </row>
    <row r="11" customFormat="false" ht="13.8" hidden="true" customHeight="false" outlineLevel="0" collapsed="false">
      <c r="A11" s="0" t="s">
        <v>206</v>
      </c>
      <c r="AS11" s="0" t="n">
        <f aca="false">COUNTIF(jv!AB:AB,"*"&amp;A11&amp;"*")</f>
        <v>162</v>
      </c>
    </row>
    <row r="12" customFormat="false" ht="13.8" hidden="true" customHeight="false" outlineLevel="0" collapsed="false">
      <c r="A12" s="0" t="s">
        <v>206</v>
      </c>
      <c r="AS12" s="0" t="n">
        <f aca="false">COUNTIF(jv!AB:AB,"*"&amp;A12&amp;"*")</f>
        <v>162</v>
      </c>
    </row>
    <row r="13" customFormat="false" ht="13.8" hidden="true" customHeight="false" outlineLevel="0" collapsed="false">
      <c r="A13" s="0" t="s">
        <v>206</v>
      </c>
      <c r="AS13" s="0" t="n">
        <f aca="false">COUNTIF(jv!AB:AB,"*"&amp;A13&amp;"*")</f>
        <v>162</v>
      </c>
    </row>
    <row r="14" customFormat="false" ht="13.8" hidden="true" customHeight="false" outlineLevel="0" collapsed="false">
      <c r="A14" s="0" t="s">
        <v>206</v>
      </c>
      <c r="AS14" s="0" t="n">
        <f aca="false">COUNTIF(jv!AB:AB,"*"&amp;A14&amp;"*")</f>
        <v>162</v>
      </c>
    </row>
    <row r="15" customFormat="false" ht="13.8" hidden="true" customHeight="false" outlineLevel="0" collapsed="false">
      <c r="A15" s="0" t="s">
        <v>206</v>
      </c>
      <c r="AS15" s="0" t="n">
        <f aca="false">COUNTIF(jv!AB:AB,"*"&amp;A15&amp;"*")</f>
        <v>162</v>
      </c>
    </row>
    <row r="16" customFormat="false" ht="13.8" hidden="true" customHeight="false" outlineLevel="0" collapsed="false">
      <c r="A16" s="0" t="s">
        <v>206</v>
      </c>
      <c r="AS16" s="0" t="n">
        <f aca="false">COUNTIF(jv!AB:AB,"*"&amp;A16&amp;"*")</f>
        <v>162</v>
      </c>
    </row>
    <row r="17" customFormat="false" ht="13.8" hidden="true" customHeight="false" outlineLevel="0" collapsed="false">
      <c r="A17" s="0" t="s">
        <v>206</v>
      </c>
      <c r="AS17" s="0" t="n">
        <f aca="false">COUNTIF(jv!AB:AB,"*"&amp;A17&amp;"*")</f>
        <v>162</v>
      </c>
    </row>
    <row r="18" customFormat="false" ht="13.8" hidden="true" customHeight="false" outlineLevel="0" collapsed="false">
      <c r="A18" s="0" t="s">
        <v>206</v>
      </c>
      <c r="AS18" s="0" t="n">
        <f aca="false">COUNTIF(jv!AB:AB,"*"&amp;A18&amp;"*")</f>
        <v>162</v>
      </c>
    </row>
    <row r="19" customFormat="false" ht="13.8" hidden="true" customHeight="false" outlineLevel="0" collapsed="false">
      <c r="A19" s="0" t="s">
        <v>206</v>
      </c>
      <c r="AS19" s="0" t="n">
        <f aca="false">COUNTIF(jv!AB:AB,"*"&amp;A19&amp;"*")</f>
        <v>162</v>
      </c>
    </row>
    <row r="20" customFormat="false" ht="13.8" hidden="true" customHeight="false" outlineLevel="0" collapsed="false">
      <c r="A20" s="0" t="s">
        <v>206</v>
      </c>
      <c r="AS20" s="0" t="n">
        <f aca="false">COUNTIF(jv!AB:AB,"*"&amp;A20&amp;"*")</f>
        <v>162</v>
      </c>
    </row>
    <row r="21" customFormat="false" ht="13.8" hidden="true" customHeight="false" outlineLevel="0" collapsed="false">
      <c r="A21" s="0" t="s">
        <v>206</v>
      </c>
      <c r="AS21" s="0" t="n">
        <f aca="false">COUNTIF(jv!AB:AB,"*"&amp;A21&amp;"*")</f>
        <v>162</v>
      </c>
    </row>
    <row r="22" customFormat="false" ht="13.8" hidden="true" customHeight="false" outlineLevel="0" collapsed="false">
      <c r="A22" s="0" t="s">
        <v>206</v>
      </c>
      <c r="AS22" s="0" t="n">
        <f aca="false">COUNTIF(jv!AB:AB,"*"&amp;A22&amp;"*")</f>
        <v>162</v>
      </c>
    </row>
    <row r="23" customFormat="false" ht="13.8" hidden="true" customHeight="false" outlineLevel="0" collapsed="false">
      <c r="A23" s="0" t="s">
        <v>206</v>
      </c>
      <c r="AS23" s="0" t="n">
        <f aca="false">COUNTIF(jv!AB:AB,"*"&amp;A23&amp;"*")</f>
        <v>162</v>
      </c>
    </row>
    <row r="24" customFormat="false" ht="13.8" hidden="true" customHeight="false" outlineLevel="0" collapsed="false">
      <c r="A24" s="0" t="s">
        <v>206</v>
      </c>
      <c r="AS24" s="0" t="n">
        <f aca="false">COUNTIF(jv!AB:AB,"*"&amp;A24&amp;"*")</f>
        <v>162</v>
      </c>
    </row>
    <row r="25" customFormat="false" ht="13.8" hidden="true" customHeight="false" outlineLevel="0" collapsed="false">
      <c r="A25" s="0" t="s">
        <v>206</v>
      </c>
      <c r="AS25" s="0" t="n">
        <f aca="false">COUNTIF(jv!AB:AB,"*"&amp;A25&amp;"*")</f>
        <v>162</v>
      </c>
    </row>
    <row r="26" customFormat="false" ht="13.8" hidden="true" customHeight="false" outlineLevel="0" collapsed="false">
      <c r="A26" s="0" t="s">
        <v>206</v>
      </c>
      <c r="AS26" s="0" t="n">
        <f aca="false">COUNTIF(jv!AB:AB,"*"&amp;A26&amp;"*")</f>
        <v>162</v>
      </c>
    </row>
    <row r="27" customFormat="false" ht="13.8" hidden="true" customHeight="false" outlineLevel="0" collapsed="false">
      <c r="A27" s="131" t="s">
        <v>206</v>
      </c>
      <c r="AS27" s="0" t="n">
        <f aca="false">COUNTIF(jv!AB:AB,"*"&amp;A27&amp;"*")</f>
        <v>162</v>
      </c>
    </row>
    <row r="28" customFormat="false" ht="13.8" hidden="true" customHeight="false" outlineLevel="0" collapsed="false">
      <c r="A28" s="131" t="s">
        <v>206</v>
      </c>
      <c r="AS28" s="0" t="n">
        <f aca="false">COUNTIF(jv!AB:AB,"*"&amp;A28&amp;"*")</f>
        <v>162</v>
      </c>
    </row>
    <row r="29" customFormat="false" ht="13.8" hidden="true" customHeight="false" outlineLevel="0" collapsed="false">
      <c r="A29" s="131" t="s">
        <v>206</v>
      </c>
      <c r="AS29" s="0" t="n">
        <f aca="false">COUNTIF(jv!AB:AB,"*"&amp;A29&amp;"*")</f>
        <v>162</v>
      </c>
    </row>
    <row r="30" customFormat="false" ht="13.8" hidden="true" customHeight="false" outlineLevel="0" collapsed="false">
      <c r="A30" s="131" t="s">
        <v>206</v>
      </c>
      <c r="AS30" s="0" t="n">
        <f aca="false">COUNTIF(jv!AB:AB,"*"&amp;A30&amp;"*")</f>
        <v>162</v>
      </c>
    </row>
    <row r="31" customFormat="false" ht="13.8" hidden="true" customHeight="false" outlineLevel="0" collapsed="false">
      <c r="A31" s="131" t="s">
        <v>206</v>
      </c>
      <c r="AS31" s="0" t="n">
        <f aca="false">COUNTIF(jv!AB:AB,"*"&amp;A31&amp;"*")</f>
        <v>162</v>
      </c>
    </row>
    <row r="32" customFormat="false" ht="13.8" hidden="true" customHeight="false" outlineLevel="0" collapsed="false">
      <c r="A32" s="131" t="s">
        <v>206</v>
      </c>
      <c r="AS32" s="0" t="n">
        <f aca="false">COUNTIF(jv!AB:AB,"*"&amp;A32&amp;"*")</f>
        <v>162</v>
      </c>
    </row>
    <row r="33" customFormat="false" ht="13.8" hidden="true" customHeight="false" outlineLevel="0" collapsed="false">
      <c r="A33" s="131" t="s">
        <v>206</v>
      </c>
      <c r="AS33" s="0" t="n">
        <f aca="false">COUNTIF(jv!AB:AB,"*"&amp;A33&amp;"*")</f>
        <v>162</v>
      </c>
    </row>
    <row r="34" customFormat="false" ht="13.8" hidden="true" customHeight="false" outlineLevel="0" collapsed="false">
      <c r="A34" s="131" t="s">
        <v>206</v>
      </c>
      <c r="AS34" s="0" t="n">
        <f aca="false">COUNTIF(jv!AB:AB,"*"&amp;A34&amp;"*")</f>
        <v>162</v>
      </c>
    </row>
    <row r="35" customFormat="false" ht="13.8" hidden="true" customHeight="false" outlineLevel="0" collapsed="false">
      <c r="A35" s="131" t="s">
        <v>206</v>
      </c>
      <c r="AS35" s="0" t="n">
        <f aca="false">COUNTIF(jv!AB:AB,"*"&amp;A35&amp;"*")</f>
        <v>162</v>
      </c>
    </row>
    <row r="36" customFormat="false" ht="13.8" hidden="true" customHeight="false" outlineLevel="0" collapsed="false">
      <c r="A36" s="0" t="s">
        <v>206</v>
      </c>
      <c r="AS36" s="0" t="n">
        <f aca="false">COUNTIF(jv!AB:AB,"*"&amp;A36&amp;"*")</f>
        <v>162</v>
      </c>
    </row>
    <row r="37" customFormat="false" ht="13.8" hidden="true" customHeight="false" outlineLevel="0" collapsed="false">
      <c r="A37" s="0" t="s">
        <v>206</v>
      </c>
      <c r="AS37" s="0" t="n">
        <f aca="false">COUNTIF(jv!AB:AB,"*"&amp;A37&amp;"*")</f>
        <v>162</v>
      </c>
    </row>
    <row r="38" customFormat="false" ht="13.8" hidden="true" customHeight="false" outlineLevel="0" collapsed="false">
      <c r="A38" s="0" t="s">
        <v>206</v>
      </c>
      <c r="AS38" s="0" t="n">
        <f aca="false">COUNTIF(jv!AB:AB,"*"&amp;A38&amp;"*")</f>
        <v>162</v>
      </c>
    </row>
    <row r="39" customFormat="false" ht="13.8" hidden="true" customHeight="false" outlineLevel="0" collapsed="false">
      <c r="A39" s="0" t="s">
        <v>206</v>
      </c>
      <c r="AS39" s="0" t="n">
        <f aca="false">COUNTIF(jv!AB:AB,"*"&amp;A39&amp;"*")</f>
        <v>162</v>
      </c>
    </row>
    <row r="40" customFormat="false" ht="13.8" hidden="true" customHeight="false" outlineLevel="0" collapsed="false">
      <c r="A40" s="0" t="s">
        <v>206</v>
      </c>
      <c r="AS40" s="0" t="n">
        <f aca="false">COUNTIF(jv!AB:AB,"*"&amp;A40&amp;"*")</f>
        <v>162</v>
      </c>
    </row>
    <row r="41" customFormat="false" ht="13.8" hidden="true" customHeight="false" outlineLevel="0" collapsed="false">
      <c r="A41" s="0" t="s">
        <v>206</v>
      </c>
      <c r="AS41" s="0" t="n">
        <f aca="false">COUNTIF(jv!AB:AB,"*"&amp;A41&amp;"*")</f>
        <v>162</v>
      </c>
    </row>
    <row r="42" customFormat="false" ht="13.8" hidden="true" customHeight="false" outlineLevel="0" collapsed="false">
      <c r="A42" s="0" t="s">
        <v>206</v>
      </c>
      <c r="AS42" s="0" t="n">
        <f aca="false">COUNTIF(jv!AB:AB,"*"&amp;A42&amp;"*")</f>
        <v>162</v>
      </c>
    </row>
    <row r="43" customFormat="false" ht="13.8" hidden="true" customHeight="false" outlineLevel="0" collapsed="false">
      <c r="A43" s="0" t="s">
        <v>206</v>
      </c>
      <c r="AS43" s="0" t="n">
        <f aca="false">COUNTIF(jv!AB:AB,"*"&amp;A43&amp;"*")</f>
        <v>162</v>
      </c>
    </row>
    <row r="44" customFormat="false" ht="13.8" hidden="true" customHeight="false" outlineLevel="0" collapsed="false">
      <c r="A44" s="0" t="s">
        <v>206</v>
      </c>
      <c r="AS44" s="0" t="n">
        <f aca="false">COUNTIF(jv!AB:AB,"*"&amp;A44&amp;"*")</f>
        <v>162</v>
      </c>
    </row>
    <row r="45" customFormat="false" ht="13.8" hidden="true" customHeight="false" outlineLevel="0" collapsed="false">
      <c r="A45" s="0" t="s">
        <v>206</v>
      </c>
      <c r="AS45" s="0" t="n">
        <f aca="false">COUNTIF(jv!AB:AB,"*"&amp;A45&amp;"*")</f>
        <v>162</v>
      </c>
    </row>
    <row r="46" customFormat="false" ht="13.8" hidden="true" customHeight="false" outlineLevel="0" collapsed="false">
      <c r="A46" s="0" t="s">
        <v>206</v>
      </c>
      <c r="AS46" s="0" t="n">
        <f aca="false">COUNTIF(jv!AB:AB,"*"&amp;A46&amp;"*")</f>
        <v>162</v>
      </c>
    </row>
    <row r="47" customFormat="false" ht="13.8" hidden="true" customHeight="false" outlineLevel="0" collapsed="false">
      <c r="A47" s="0" t="s">
        <v>206</v>
      </c>
      <c r="AS47" s="0" t="n">
        <f aca="false">COUNTIF(jv!AB:AB,"*"&amp;A47&amp;"*")</f>
        <v>162</v>
      </c>
    </row>
    <row r="48" customFormat="false" ht="13.8" hidden="true" customHeight="false" outlineLevel="0" collapsed="false">
      <c r="A48" s="0" t="s">
        <v>206</v>
      </c>
      <c r="AS48" s="0" t="n">
        <f aca="false">COUNTIF(jv!AB:AB,"*"&amp;A48&amp;"*")</f>
        <v>162</v>
      </c>
    </row>
    <row r="49" customFormat="false" ht="13.8" hidden="true" customHeight="false" outlineLevel="0" collapsed="false">
      <c r="A49" s="0" t="s">
        <v>206</v>
      </c>
      <c r="AS49" s="0" t="n">
        <f aca="false">COUNTIF(jv!AB:AB,"*"&amp;A49&amp;"*")</f>
        <v>162</v>
      </c>
    </row>
    <row r="50" customFormat="false" ht="13.8" hidden="true" customHeight="false" outlineLevel="0" collapsed="false">
      <c r="A50" s="0" t="s">
        <v>206</v>
      </c>
      <c r="AS50" s="0" t="n">
        <f aca="false">COUNTIF(jv!AB:AB,"*"&amp;A50&amp;"*")</f>
        <v>162</v>
      </c>
    </row>
    <row r="51" customFormat="false" ht="13.8" hidden="true" customHeight="false" outlineLevel="0" collapsed="false">
      <c r="A51" s="0" t="s">
        <v>206</v>
      </c>
      <c r="AS51" s="0" t="n">
        <f aca="false">COUNTIF(jv!AB:AB,"*"&amp;A51&amp;"*")</f>
        <v>162</v>
      </c>
    </row>
    <row r="52" customFormat="false" ht="13.8" hidden="true" customHeight="false" outlineLevel="0" collapsed="false">
      <c r="A52" s="0" t="s">
        <v>206</v>
      </c>
      <c r="AS52" s="0" t="n">
        <f aca="false">COUNTIF(jv!AB:AB,"*"&amp;A52&amp;"*")</f>
        <v>162</v>
      </c>
    </row>
    <row r="53" customFormat="false" ht="13.8" hidden="true" customHeight="false" outlineLevel="0" collapsed="false">
      <c r="A53" s="0" t="s">
        <v>206</v>
      </c>
      <c r="AS53" s="0" t="n">
        <f aca="false">COUNTIF(jv!AB:AB,"*"&amp;A53&amp;"*")</f>
        <v>162</v>
      </c>
    </row>
    <row r="54" customFormat="false" ht="13.8" hidden="true" customHeight="false" outlineLevel="0" collapsed="false">
      <c r="A54" s="0" t="s">
        <v>206</v>
      </c>
      <c r="AS54" s="0" t="n">
        <f aca="false">COUNTIF(jv!AB:AB,"*"&amp;A54&amp;"*")</f>
        <v>162</v>
      </c>
    </row>
    <row r="55" customFormat="false" ht="13.8" hidden="true" customHeight="false" outlineLevel="0" collapsed="false">
      <c r="A55" s="0" t="s">
        <v>206</v>
      </c>
      <c r="AS55" s="0" t="n">
        <f aca="false">COUNTIF(jv!AB:AB,"*"&amp;A55&amp;"*")</f>
        <v>162</v>
      </c>
    </row>
    <row r="56" customFormat="false" ht="13.8" hidden="true" customHeight="false" outlineLevel="0" collapsed="false">
      <c r="A56" s="0" t="s">
        <v>206</v>
      </c>
      <c r="AS56" s="0" t="n">
        <f aca="false">COUNTIF(jv!AB:AB,"*"&amp;A56&amp;"*")</f>
        <v>162</v>
      </c>
    </row>
    <row r="57" customFormat="false" ht="13.8" hidden="true" customHeight="false" outlineLevel="0" collapsed="false">
      <c r="A57" s="0" t="s">
        <v>206</v>
      </c>
      <c r="AS57" s="0" t="n">
        <f aca="false">COUNTIF(jv!AB:AB,"*"&amp;A57&amp;"*")</f>
        <v>162</v>
      </c>
    </row>
    <row r="58" customFormat="false" ht="13.8" hidden="true" customHeight="false" outlineLevel="0" collapsed="false">
      <c r="A58" s="0" t="s">
        <v>206</v>
      </c>
      <c r="AS58" s="0" t="n">
        <f aca="false">COUNTIF(jv!AB:AB,"*"&amp;A58&amp;"*")</f>
        <v>162</v>
      </c>
    </row>
    <row r="59" customFormat="false" ht="13.8" hidden="true" customHeight="false" outlineLevel="0" collapsed="false">
      <c r="A59" s="0" t="s">
        <v>206</v>
      </c>
      <c r="AS59" s="0" t="n">
        <f aca="false">COUNTIF(jv!AB:AB,"*"&amp;A59&amp;"*")</f>
        <v>162</v>
      </c>
    </row>
    <row r="60" customFormat="false" ht="13.8" hidden="true" customHeight="false" outlineLevel="0" collapsed="false">
      <c r="A60" s="0" t="s">
        <v>206</v>
      </c>
      <c r="AS60" s="0" t="n">
        <f aca="false">COUNTIF(jv!AB:AB,"*"&amp;A60&amp;"*")</f>
        <v>162</v>
      </c>
    </row>
    <row r="61" customFormat="false" ht="13.8" hidden="true" customHeight="false" outlineLevel="0" collapsed="false">
      <c r="A61" s="0" t="s">
        <v>206</v>
      </c>
      <c r="AS61" s="0" t="n">
        <f aca="false">COUNTIF(jv!AB:AB,"*"&amp;A61&amp;"*")</f>
        <v>162</v>
      </c>
    </row>
    <row r="62" customFormat="false" ht="13.8" hidden="true" customHeight="false" outlineLevel="0" collapsed="false">
      <c r="A62" s="0" t="s">
        <v>206</v>
      </c>
      <c r="AS62" s="0" t="n">
        <f aca="false">COUNTIF(jv!AB:AB,"*"&amp;A62&amp;"*")</f>
        <v>162</v>
      </c>
    </row>
    <row r="63" customFormat="false" ht="13.8" hidden="true" customHeight="false" outlineLevel="0" collapsed="false">
      <c r="A63" s="0" t="s">
        <v>206</v>
      </c>
      <c r="AS63" s="0" t="n">
        <f aca="false">COUNTIF(jv!AB:AB,"*"&amp;A63&amp;"*")</f>
        <v>162</v>
      </c>
    </row>
    <row r="64" customFormat="false" ht="13.8" hidden="true" customHeight="false" outlineLevel="0" collapsed="false">
      <c r="A64" s="0" t="s">
        <v>206</v>
      </c>
      <c r="AS64" s="0" t="n">
        <f aca="false">COUNTIF(jv!AB:AB,"*"&amp;A64&amp;"*")</f>
        <v>162</v>
      </c>
    </row>
    <row r="65" customFormat="false" ht="13.8" hidden="true" customHeight="false" outlineLevel="0" collapsed="false">
      <c r="A65" s="131" t="s">
        <v>206</v>
      </c>
      <c r="AS65" s="0" t="n">
        <f aca="false">COUNTIF(jv!AB:AB,"*"&amp;A65&amp;"*")</f>
        <v>162</v>
      </c>
    </row>
    <row r="66" customFormat="false" ht="13.8" hidden="true" customHeight="false" outlineLevel="0" collapsed="false">
      <c r="A66" s="0" t="s">
        <v>206</v>
      </c>
      <c r="AS66" s="0" t="n">
        <f aca="false">COUNTIF(jv!AB:AB,"*"&amp;A66&amp;"*")</f>
        <v>162</v>
      </c>
    </row>
    <row r="67" customFormat="false" ht="13.8" hidden="true" customHeight="false" outlineLevel="0" collapsed="false">
      <c r="A67" s="0" t="s">
        <v>206</v>
      </c>
      <c r="AS67" s="0" t="n">
        <f aca="false">COUNTIF(jv!AB:AB,"*"&amp;A67&amp;"*")</f>
        <v>162</v>
      </c>
    </row>
    <row r="68" customFormat="false" ht="13.8" hidden="true" customHeight="false" outlineLevel="0" collapsed="false">
      <c r="A68" s="0" t="s">
        <v>206</v>
      </c>
      <c r="AS68" s="0" t="n">
        <f aca="false">COUNTIF(jv!AB:AB,"*"&amp;A68&amp;"*")</f>
        <v>162</v>
      </c>
    </row>
    <row r="69" customFormat="false" ht="13.8" hidden="true" customHeight="false" outlineLevel="0" collapsed="false">
      <c r="A69" s="131" t="s">
        <v>206</v>
      </c>
      <c r="AS69" s="0" t="n">
        <f aca="false">COUNTIF(jv!AB:AB,"*"&amp;A69&amp;"*")</f>
        <v>162</v>
      </c>
    </row>
    <row r="70" customFormat="false" ht="13.8" hidden="true" customHeight="false" outlineLevel="0" collapsed="false">
      <c r="A70" s="131" t="s">
        <v>206</v>
      </c>
      <c r="AS70" s="0" t="n">
        <f aca="false">COUNTIF(jv!AB:AB,"*"&amp;A70&amp;"*")</f>
        <v>162</v>
      </c>
    </row>
    <row r="71" customFormat="false" ht="13.8" hidden="true" customHeight="false" outlineLevel="0" collapsed="false">
      <c r="A71" s="131" t="s">
        <v>206</v>
      </c>
      <c r="AS71" s="0" t="n">
        <f aca="false">COUNTIF(jv!AB:AB,"*"&amp;A71&amp;"*")</f>
        <v>162</v>
      </c>
    </row>
    <row r="72" customFormat="false" ht="13.8" hidden="true" customHeight="false" outlineLevel="0" collapsed="false">
      <c r="A72" s="131" t="s">
        <v>206</v>
      </c>
      <c r="AS72" s="0" t="n">
        <f aca="false">COUNTIF(jv!AB:AB,"*"&amp;A72&amp;"*")</f>
        <v>162</v>
      </c>
    </row>
    <row r="73" customFormat="false" ht="13.8" hidden="true" customHeight="false" outlineLevel="0" collapsed="false">
      <c r="A73" s="131" t="s">
        <v>206</v>
      </c>
      <c r="AS73" s="0" t="n">
        <f aca="false">COUNTIF(jv!AB:AB,"*"&amp;A73&amp;"*")</f>
        <v>162</v>
      </c>
    </row>
    <row r="74" customFormat="false" ht="13.8" hidden="true" customHeight="false" outlineLevel="0" collapsed="false">
      <c r="A74" s="131" t="s">
        <v>206</v>
      </c>
      <c r="AS74" s="0" t="n">
        <f aca="false">COUNTIF(jv!AB:AB,"*"&amp;A74&amp;"*")</f>
        <v>162</v>
      </c>
    </row>
    <row r="75" customFormat="false" ht="13.8" hidden="true" customHeight="false" outlineLevel="0" collapsed="false">
      <c r="A75" s="131" t="s">
        <v>206</v>
      </c>
      <c r="AS75" s="0" t="n">
        <f aca="false">COUNTIF(jv!AB:AB,"*"&amp;A75&amp;"*")</f>
        <v>162</v>
      </c>
    </row>
    <row r="76" customFormat="false" ht="13.8" hidden="true" customHeight="false" outlineLevel="0" collapsed="false">
      <c r="A76" s="131" t="s">
        <v>206</v>
      </c>
      <c r="AS76" s="0" t="n">
        <f aca="false">COUNTIF(jv!AB:AB,"*"&amp;A76&amp;"*")</f>
        <v>162</v>
      </c>
    </row>
    <row r="77" customFormat="false" ht="13.8" hidden="false" customHeight="false" outlineLevel="0" collapsed="false">
      <c r="A77" s="0" t="s">
        <v>9448</v>
      </c>
      <c r="B77" s="0" t="n">
        <f aca="false">COUNTIFS(jv!AB:AB,"*"&amp;A77&amp;"*", jv!X:X,"1981")</f>
        <v>0</v>
      </c>
      <c r="C77" s="0" t="n">
        <f aca="false">COUNTIFS(jv!AB:AB,"*"&amp;A77&amp;"*", jv!X:X,"1982")</f>
        <v>0</v>
      </c>
      <c r="D77" s="0" t="n">
        <f aca="false">COUNTIFS(jv!AB:AB,"*"&amp;A77&amp;"*", jv!X:X,"1983")</f>
        <v>0</v>
      </c>
      <c r="E77" s="0" t="n">
        <f aca="false">COUNTIFS(jv!AB:AB,"*"&amp;A77&amp;"*", jv!X:X,"1984")</f>
        <v>0</v>
      </c>
      <c r="F77" s="0" t="n">
        <f aca="false">COUNTIFS(jv!AB:AB,"*"&amp;A77&amp;"*", jv!X:X,"1985")</f>
        <v>0</v>
      </c>
      <c r="G77" s="0" t="n">
        <f aca="false">COUNTIFS(jv!AB:AB,"*"&amp;A77&amp;"*", jv!X:X,"1986")</f>
        <v>0</v>
      </c>
      <c r="H77" s="0" t="n">
        <f aca="false">COUNTIFS(jv!AB:AB,"*"&amp;A77&amp;"*", jv!X:X,"1987")</f>
        <v>3</v>
      </c>
      <c r="I77" s="0" t="n">
        <f aca="false">COUNTIFS(jv!AB:AB,"*"&amp;A77&amp;"*", jv!X:X,"1988")</f>
        <v>0</v>
      </c>
      <c r="J77" s="0" t="n">
        <f aca="false">COUNTIFS(jv!AB:AB,"*"&amp;A77&amp;"*", jv!X:X,"1989")</f>
        <v>2</v>
      </c>
      <c r="K77" s="0" t="n">
        <f aca="false">COUNTIFS(jv!AB:AB,"*"&amp;A77&amp;"*", jv!X:X,"1990")</f>
        <v>7</v>
      </c>
      <c r="L77" s="0" t="n">
        <f aca="false">COUNTIFS(jv!AB:AB,"*"&amp;A77&amp;"*", jv!X:X,"1991")</f>
        <v>3</v>
      </c>
      <c r="M77" s="0" t="n">
        <f aca="false">COUNTIFS(jv!AB:AB,"*"&amp;A77&amp;"*", jv!X:X,"1992")</f>
        <v>3</v>
      </c>
      <c r="N77" s="0" t="n">
        <f aca="false">COUNTIFS(jv!AB:AB,"*"&amp;A77&amp;"*", jv!X:X,"1993")</f>
        <v>2</v>
      </c>
      <c r="O77" s="0" t="n">
        <f aca="false">COUNTIFS(jv!AB:AB,"*"&amp;A77&amp;"*", jv!X:X,"1994")</f>
        <v>3</v>
      </c>
      <c r="P77" s="0" t="n">
        <f aca="false">COUNTIFS(jv!AB:AB,"*"&amp;A77&amp;"*", jv!X:X,"1995")</f>
        <v>3</v>
      </c>
      <c r="Q77" s="0" t="n">
        <f aca="false">COUNTIFS(jv!AB:AB,"*"&amp;A77&amp;"*", jv!X:X,"1996")</f>
        <v>1</v>
      </c>
      <c r="R77" s="0" t="n">
        <f aca="false">COUNTIFS(jv!AB:AB,"*"&amp;A77&amp;"*", jv!X:X,"1997")</f>
        <v>4</v>
      </c>
      <c r="S77" s="0" t="n">
        <f aca="false">COUNTIFS(jv!AB:AB,"*"&amp;A77&amp;"*", jv!X:X,"1998")</f>
        <v>6</v>
      </c>
      <c r="T77" s="0" t="n">
        <f aca="false">COUNTIFS(jv!AB:AB,"*"&amp;A77&amp;"*", jv!X:X,"1999")</f>
        <v>0</v>
      </c>
      <c r="U77" s="0" t="n">
        <f aca="false">COUNTIFS(jv!AB:AB,"*"&amp;A77&amp;"*", jv!X:X,"2000")</f>
        <v>0</v>
      </c>
      <c r="V77" s="0" t="n">
        <f aca="false">COUNTIFS(jv!AB:AB,"*"&amp;A77&amp;"*", jv!X:X,"2001")</f>
        <v>2</v>
      </c>
      <c r="W77" s="0" t="n">
        <f aca="false">COUNTIFS(jv!AB:AB,"*"&amp;A77&amp;"*", jv!X:X,"2002")</f>
        <v>6</v>
      </c>
      <c r="X77" s="0" t="n">
        <f aca="false">COUNTIFS(jv!AB:AB,"*"&amp;A77&amp;"*", jv!X:X,"2003")</f>
        <v>5</v>
      </c>
      <c r="Y77" s="0" t="n">
        <f aca="false">COUNTIFS(jv!AB:AB,"*"&amp;A77&amp;"*", jv!X:X,"2004")</f>
        <v>10</v>
      </c>
      <c r="Z77" s="0" t="n">
        <f aca="false">COUNTIFS(jv!AB:AB,"*"&amp;A77&amp;"*", jv!X:X,"2005")</f>
        <v>6</v>
      </c>
      <c r="AA77" s="0" t="n">
        <f aca="false">COUNTIFS(jv!AB:AB,"*"&amp;A77&amp;"*", jv!X:X,"2006")</f>
        <v>5</v>
      </c>
      <c r="AB77" s="0" t="n">
        <f aca="false">COUNTIFS(jv!AB:AB,"*"&amp;A77&amp;"*", jv!X:X,"2007")</f>
        <v>6</v>
      </c>
      <c r="AC77" s="0" t="n">
        <f aca="false">COUNTIFS(jv!AB:AB,"*"&amp;A77&amp;"*", jv!X:X,"2008")</f>
        <v>1</v>
      </c>
      <c r="AD77" s="0" t="n">
        <f aca="false">COUNTIFS(jv!AB:AB,"*"&amp;A77&amp;"*", jv!X:X,"2009")</f>
        <v>9</v>
      </c>
      <c r="AE77" s="0" t="n">
        <f aca="false">COUNTIFS(jv!AB:AB,"*"&amp;A77&amp;"*", jv!X:X,"2010")</f>
        <v>2</v>
      </c>
      <c r="AF77" s="0" t="n">
        <f aca="false">COUNTIFS(jv!AB:AB,"*"&amp;A77&amp;"*", jv!X:X,"2011")</f>
        <v>6</v>
      </c>
      <c r="AG77" s="0" t="n">
        <f aca="false">COUNTIFS(jv!AB:AB,"*"&amp;A77&amp;"*", jv!X:X,"2012")</f>
        <v>5</v>
      </c>
      <c r="AH77" s="0" t="n">
        <f aca="false">COUNTIFS(jv!AB:AB,"*"&amp;A77&amp;"*", jv!X:X,"2013")</f>
        <v>4</v>
      </c>
      <c r="AI77" s="0" t="n">
        <f aca="false">COUNTIFS(jv!AB:AB,"*"&amp;A77&amp;"*", jv!X:X,"2014")</f>
        <v>3</v>
      </c>
      <c r="AJ77" s="0" t="n">
        <f aca="false">COUNTIFS(jv!AB:AB,"*"&amp;A77&amp;"*", jv!X:X,"2015")</f>
        <v>3</v>
      </c>
      <c r="AK77" s="0" t="n">
        <f aca="false">COUNTIFS(jv!AB:AB,"*"&amp;A77&amp;"*", jv!X:X,"2016")</f>
        <v>2</v>
      </c>
      <c r="AL77" s="0" t="n">
        <f aca="false">COUNTIFS(jv!AB:AB,"*"&amp;A77&amp;"*", jv!X:X,"2017")</f>
        <v>9</v>
      </c>
      <c r="AM77" s="0" t="n">
        <f aca="false">COUNTIFS(jv!AB:AB,"*"&amp;A77&amp;"*", jv!X:X,"2018")</f>
        <v>5</v>
      </c>
      <c r="AN77" s="0" t="n">
        <f aca="false">COUNTIFS(jv!AB:AB,"*"&amp;A77&amp;"*", jv!X:X,"2019")</f>
        <v>4</v>
      </c>
      <c r="AO77" s="0" t="n">
        <f aca="false">COUNTIFS(jv!AB:AB,"*"&amp;A77&amp;"*", jv!X:X,"2020")</f>
        <v>5</v>
      </c>
      <c r="AP77" s="0" t="n">
        <f aca="false">COUNTIFS(jv!AB:AB,"*"&amp;A77&amp;"*", jv!X:X,"2021")</f>
        <v>3</v>
      </c>
      <c r="AQ77" s="0" t="n">
        <f aca="false">COUNTIFS(jv!AB:AB,"*"&amp;A77&amp;"*", jv!X:X,"2022")</f>
        <v>1</v>
      </c>
      <c r="AR77" s="0" t="n">
        <v>0</v>
      </c>
      <c r="AS77" s="0" t="n">
        <f aca="false">COUNTIF(jv!AB:AB,"*"&amp;A77&amp;"*")</f>
        <v>139</v>
      </c>
    </row>
    <row r="78" customFormat="false" ht="13.8" hidden="true" customHeight="false" outlineLevel="0" collapsed="false">
      <c r="A78" s="0" t="s">
        <v>9448</v>
      </c>
      <c r="AS78" s="0" t="n">
        <f aca="false">COUNTIF(jv!AB:AB,"*"&amp;A78&amp;"*")</f>
        <v>139</v>
      </c>
    </row>
    <row r="79" customFormat="false" ht="13.8" hidden="true" customHeight="false" outlineLevel="0" collapsed="false">
      <c r="A79" s="0" t="s">
        <v>9448</v>
      </c>
      <c r="AS79" s="0" t="n">
        <f aca="false">COUNTIF(jv!AB:AB,"*"&amp;A79&amp;"*")</f>
        <v>139</v>
      </c>
    </row>
    <row r="80" customFormat="false" ht="13.8" hidden="true" customHeight="false" outlineLevel="0" collapsed="false">
      <c r="A80" s="0" t="s">
        <v>9448</v>
      </c>
      <c r="AS80" s="0" t="n">
        <f aca="false">COUNTIF(jv!AB:AB,"*"&amp;A80&amp;"*")</f>
        <v>139</v>
      </c>
    </row>
    <row r="81" customFormat="false" ht="13.8" hidden="true" customHeight="false" outlineLevel="0" collapsed="false">
      <c r="A81" s="0" t="s">
        <v>9448</v>
      </c>
      <c r="AS81" s="0" t="n">
        <f aca="false">COUNTIF(jv!AB:AB,"*"&amp;A81&amp;"*")</f>
        <v>139</v>
      </c>
    </row>
    <row r="82" customFormat="false" ht="13.8" hidden="true" customHeight="false" outlineLevel="0" collapsed="false">
      <c r="A82" s="0" t="s">
        <v>9448</v>
      </c>
      <c r="AS82" s="0" t="n">
        <f aca="false">COUNTIF(jv!AB:AB,"*"&amp;A82&amp;"*")</f>
        <v>139</v>
      </c>
    </row>
    <row r="83" customFormat="false" ht="13.8" hidden="true" customHeight="false" outlineLevel="0" collapsed="false">
      <c r="A83" s="0" t="s">
        <v>9448</v>
      </c>
      <c r="AS83" s="0" t="n">
        <f aca="false">COUNTIF(jv!AB:AB,"*"&amp;A83&amp;"*")</f>
        <v>139</v>
      </c>
    </row>
    <row r="84" customFormat="false" ht="13.8" hidden="true" customHeight="false" outlineLevel="0" collapsed="false">
      <c r="A84" s="0" t="s">
        <v>9448</v>
      </c>
      <c r="AS84" s="0" t="n">
        <f aca="false">COUNTIF(jv!AB:AB,"*"&amp;A84&amp;"*")</f>
        <v>139</v>
      </c>
    </row>
    <row r="85" customFormat="false" ht="13.8" hidden="true" customHeight="false" outlineLevel="0" collapsed="false">
      <c r="A85" s="0" t="s">
        <v>9448</v>
      </c>
      <c r="AS85" s="0" t="n">
        <f aca="false">COUNTIF(jv!AB:AB,"*"&amp;A85&amp;"*")</f>
        <v>139</v>
      </c>
    </row>
    <row r="86" customFormat="false" ht="13.8" hidden="true" customHeight="false" outlineLevel="0" collapsed="false">
      <c r="A86" s="0" t="s">
        <v>9448</v>
      </c>
      <c r="AS86" s="0" t="n">
        <f aca="false">COUNTIF(jv!AB:AB,"*"&amp;A86&amp;"*")</f>
        <v>139</v>
      </c>
    </row>
    <row r="87" customFormat="false" ht="13.8" hidden="true" customHeight="false" outlineLevel="0" collapsed="false">
      <c r="A87" s="0" t="s">
        <v>9448</v>
      </c>
      <c r="AS87" s="0" t="n">
        <f aca="false">COUNTIF(jv!AB:AB,"*"&amp;A87&amp;"*")</f>
        <v>139</v>
      </c>
    </row>
    <row r="88" customFormat="false" ht="13.8" hidden="true" customHeight="false" outlineLevel="0" collapsed="false">
      <c r="A88" s="0" t="s">
        <v>9448</v>
      </c>
      <c r="AS88" s="0" t="n">
        <f aca="false">COUNTIF(jv!AB:AB,"*"&amp;A88&amp;"*")</f>
        <v>139</v>
      </c>
    </row>
    <row r="89" customFormat="false" ht="13.8" hidden="true" customHeight="false" outlineLevel="0" collapsed="false">
      <c r="A89" s="0" t="s">
        <v>9448</v>
      </c>
      <c r="AS89" s="0" t="n">
        <f aca="false">COUNTIF(jv!AB:AB,"*"&amp;A89&amp;"*")</f>
        <v>139</v>
      </c>
    </row>
    <row r="90" customFormat="false" ht="13.8" hidden="true" customHeight="false" outlineLevel="0" collapsed="false">
      <c r="A90" s="0" t="s">
        <v>9448</v>
      </c>
      <c r="AS90" s="0" t="n">
        <f aca="false">COUNTIF(jv!AB:AB,"*"&amp;A90&amp;"*")</f>
        <v>139</v>
      </c>
    </row>
    <row r="91" customFormat="false" ht="13.8" hidden="true" customHeight="false" outlineLevel="0" collapsed="false">
      <c r="A91" s="0" t="s">
        <v>9448</v>
      </c>
      <c r="AS91" s="0" t="n">
        <f aca="false">COUNTIF(jv!AB:AB,"*"&amp;A91&amp;"*")</f>
        <v>139</v>
      </c>
    </row>
    <row r="92" customFormat="false" ht="13.8" hidden="true" customHeight="false" outlineLevel="0" collapsed="false">
      <c r="A92" s="0" t="s">
        <v>9448</v>
      </c>
      <c r="AS92" s="0" t="n">
        <f aca="false">COUNTIF(jv!AB:AB,"*"&amp;A92&amp;"*")</f>
        <v>139</v>
      </c>
    </row>
    <row r="93" customFormat="false" ht="13.8" hidden="true" customHeight="false" outlineLevel="0" collapsed="false">
      <c r="A93" s="0" t="s">
        <v>9448</v>
      </c>
      <c r="AS93" s="0" t="n">
        <f aca="false">COUNTIF(jv!AB:AB,"*"&amp;A93&amp;"*")</f>
        <v>139</v>
      </c>
    </row>
    <row r="94" customFormat="false" ht="13.8" hidden="true" customHeight="false" outlineLevel="0" collapsed="false">
      <c r="A94" s="0" t="s">
        <v>9448</v>
      </c>
      <c r="AS94" s="0" t="n">
        <f aca="false">COUNTIF(jv!AB:AB,"*"&amp;A94&amp;"*")</f>
        <v>139</v>
      </c>
    </row>
    <row r="95" customFormat="false" ht="13.8" hidden="true" customHeight="false" outlineLevel="0" collapsed="false">
      <c r="A95" s="0" t="s">
        <v>9448</v>
      </c>
      <c r="AS95" s="0" t="n">
        <f aca="false">COUNTIF(jv!AB:AB,"*"&amp;A95&amp;"*")</f>
        <v>139</v>
      </c>
    </row>
    <row r="96" customFormat="false" ht="13.8" hidden="true" customHeight="false" outlineLevel="0" collapsed="false">
      <c r="A96" s="0" t="s">
        <v>9448</v>
      </c>
      <c r="AS96" s="0" t="n">
        <f aca="false">COUNTIF(jv!AB:AB,"*"&amp;A96&amp;"*")</f>
        <v>139</v>
      </c>
    </row>
    <row r="97" customFormat="false" ht="13.8" hidden="true" customHeight="false" outlineLevel="0" collapsed="false">
      <c r="A97" s="0" t="s">
        <v>9448</v>
      </c>
      <c r="AS97" s="0" t="n">
        <f aca="false">COUNTIF(jv!AB:AB,"*"&amp;A97&amp;"*")</f>
        <v>139</v>
      </c>
    </row>
    <row r="98" customFormat="false" ht="13.8" hidden="true" customHeight="false" outlineLevel="0" collapsed="false">
      <c r="A98" s="0" t="s">
        <v>9448</v>
      </c>
      <c r="AS98" s="0" t="n">
        <f aca="false">COUNTIF(jv!AB:AB,"*"&amp;A98&amp;"*")</f>
        <v>139</v>
      </c>
    </row>
    <row r="99" customFormat="false" ht="13.8" hidden="true" customHeight="false" outlineLevel="0" collapsed="false">
      <c r="A99" s="0" t="s">
        <v>9448</v>
      </c>
      <c r="AS99" s="0" t="n">
        <f aca="false">COUNTIF(jv!AB:AB,"*"&amp;A99&amp;"*")</f>
        <v>139</v>
      </c>
    </row>
    <row r="100" customFormat="false" ht="13.8" hidden="true" customHeight="false" outlineLevel="0" collapsed="false">
      <c r="A100" s="0" t="s">
        <v>9448</v>
      </c>
      <c r="AS100" s="0" t="n">
        <f aca="false">COUNTIF(jv!AB:AB,"*"&amp;A100&amp;"*")</f>
        <v>139</v>
      </c>
    </row>
    <row r="101" customFormat="false" ht="13.8" hidden="true" customHeight="false" outlineLevel="0" collapsed="false">
      <c r="A101" s="0" t="s">
        <v>9448</v>
      </c>
      <c r="AS101" s="0" t="n">
        <f aca="false">COUNTIF(jv!AB:AB,"*"&amp;A101&amp;"*")</f>
        <v>139</v>
      </c>
    </row>
    <row r="102" customFormat="false" ht="13.8" hidden="true" customHeight="false" outlineLevel="0" collapsed="false">
      <c r="A102" s="0" t="s">
        <v>9448</v>
      </c>
      <c r="AS102" s="0" t="n">
        <f aca="false">COUNTIF(jv!AB:AB,"*"&amp;A102&amp;"*")</f>
        <v>139</v>
      </c>
    </row>
    <row r="103" customFormat="false" ht="13.8" hidden="true" customHeight="false" outlineLevel="0" collapsed="false">
      <c r="A103" s="0" t="s">
        <v>9448</v>
      </c>
      <c r="AS103" s="0" t="n">
        <f aca="false">COUNTIF(jv!AB:AB,"*"&amp;A103&amp;"*")</f>
        <v>139</v>
      </c>
    </row>
    <row r="104" customFormat="false" ht="13.8" hidden="true" customHeight="false" outlineLevel="0" collapsed="false">
      <c r="A104" s="0" t="s">
        <v>9448</v>
      </c>
      <c r="AS104" s="0" t="n">
        <f aca="false">COUNTIF(jv!AB:AB,"*"&amp;A104&amp;"*")</f>
        <v>139</v>
      </c>
    </row>
    <row r="105" customFormat="false" ht="13.8" hidden="true" customHeight="false" outlineLevel="0" collapsed="false">
      <c r="A105" s="0" t="s">
        <v>9448</v>
      </c>
      <c r="AS105" s="0" t="n">
        <f aca="false">COUNTIF(jv!AB:AB,"*"&amp;A105&amp;"*")</f>
        <v>139</v>
      </c>
    </row>
    <row r="106" customFormat="false" ht="13.8" hidden="true" customHeight="false" outlineLevel="0" collapsed="false">
      <c r="A106" s="0" t="s">
        <v>9448</v>
      </c>
      <c r="AS106" s="0" t="n">
        <f aca="false">COUNTIF(jv!AB:AB,"*"&amp;A106&amp;"*")</f>
        <v>139</v>
      </c>
    </row>
    <row r="107" customFormat="false" ht="13.8" hidden="true" customHeight="false" outlineLevel="0" collapsed="false">
      <c r="A107" s="0" t="s">
        <v>9448</v>
      </c>
      <c r="AS107" s="0" t="n">
        <f aca="false">COUNTIF(jv!AB:AB,"*"&amp;A107&amp;"*")</f>
        <v>139</v>
      </c>
    </row>
    <row r="108" customFormat="false" ht="13.8" hidden="true" customHeight="false" outlineLevel="0" collapsed="false">
      <c r="A108" s="0" t="s">
        <v>9448</v>
      </c>
      <c r="AS108" s="0" t="n">
        <f aca="false">COUNTIF(jv!AB:AB,"*"&amp;A108&amp;"*")</f>
        <v>139</v>
      </c>
    </row>
    <row r="109" customFormat="false" ht="13.8" hidden="true" customHeight="false" outlineLevel="0" collapsed="false">
      <c r="A109" s="0" t="s">
        <v>9448</v>
      </c>
      <c r="AS109" s="0" t="n">
        <f aca="false">COUNTIF(jv!AB:AB,"*"&amp;A109&amp;"*")</f>
        <v>139</v>
      </c>
    </row>
    <row r="110" customFormat="false" ht="13.8" hidden="true" customHeight="false" outlineLevel="0" collapsed="false">
      <c r="A110" s="0" t="s">
        <v>9448</v>
      </c>
      <c r="AS110" s="0" t="n">
        <f aca="false">COUNTIF(jv!AB:AB,"*"&amp;A110&amp;"*")</f>
        <v>139</v>
      </c>
    </row>
    <row r="111" customFormat="false" ht="13.8" hidden="true" customHeight="false" outlineLevel="0" collapsed="false">
      <c r="A111" s="0" t="s">
        <v>9448</v>
      </c>
      <c r="AS111" s="0" t="n">
        <f aca="false">COUNTIF(jv!AB:AB,"*"&amp;A111&amp;"*")</f>
        <v>139</v>
      </c>
    </row>
    <row r="112" customFormat="false" ht="13.8" hidden="true" customHeight="false" outlineLevel="0" collapsed="false">
      <c r="A112" s="0" t="s">
        <v>9448</v>
      </c>
      <c r="AS112" s="0" t="n">
        <f aca="false">COUNTIF(jv!AB:AB,"*"&amp;A112&amp;"*")</f>
        <v>139</v>
      </c>
    </row>
    <row r="113" customFormat="false" ht="13.8" hidden="true" customHeight="false" outlineLevel="0" collapsed="false">
      <c r="A113" s="0" t="s">
        <v>9448</v>
      </c>
      <c r="AS113" s="0" t="n">
        <f aca="false">COUNTIF(jv!AB:AB,"*"&amp;A113&amp;"*")</f>
        <v>139</v>
      </c>
    </row>
    <row r="114" customFormat="false" ht="13.8" hidden="true" customHeight="false" outlineLevel="0" collapsed="false">
      <c r="A114" s="0" t="s">
        <v>9448</v>
      </c>
      <c r="AS114" s="0" t="n">
        <f aca="false">COUNTIF(jv!AB:AB,"*"&amp;A114&amp;"*")</f>
        <v>139</v>
      </c>
    </row>
    <row r="115" customFormat="false" ht="13.8" hidden="true" customHeight="false" outlineLevel="0" collapsed="false">
      <c r="A115" s="0" t="s">
        <v>9448</v>
      </c>
      <c r="AS115" s="0" t="n">
        <f aca="false">COUNTIF(jv!AB:AB,"*"&amp;A115&amp;"*")</f>
        <v>139</v>
      </c>
    </row>
    <row r="116" customFormat="false" ht="13.8" hidden="true" customHeight="false" outlineLevel="0" collapsed="false">
      <c r="A116" s="0" t="s">
        <v>9448</v>
      </c>
      <c r="AS116" s="0" t="n">
        <f aca="false">COUNTIF(jv!AB:AB,"*"&amp;A116&amp;"*")</f>
        <v>139</v>
      </c>
    </row>
    <row r="117" customFormat="false" ht="13.8" hidden="true" customHeight="false" outlineLevel="0" collapsed="false">
      <c r="A117" s="0" t="s">
        <v>9448</v>
      </c>
      <c r="AS117" s="0" t="n">
        <f aca="false">COUNTIF(jv!AB:AB,"*"&amp;A117&amp;"*")</f>
        <v>139</v>
      </c>
    </row>
    <row r="118" customFormat="false" ht="13.8" hidden="true" customHeight="false" outlineLevel="0" collapsed="false">
      <c r="A118" s="0" t="s">
        <v>9448</v>
      </c>
      <c r="AS118" s="0" t="n">
        <f aca="false">COUNTIF(jv!AB:AB,"*"&amp;A118&amp;"*")</f>
        <v>139</v>
      </c>
    </row>
    <row r="119" customFormat="false" ht="13.8" hidden="true" customHeight="false" outlineLevel="0" collapsed="false">
      <c r="A119" s="0" t="s">
        <v>9448</v>
      </c>
      <c r="AS119" s="0" t="n">
        <f aca="false">COUNTIF(jv!AB:AB,"*"&amp;A119&amp;"*")</f>
        <v>139</v>
      </c>
    </row>
    <row r="120" customFormat="false" ht="13.8" hidden="true" customHeight="false" outlineLevel="0" collapsed="false">
      <c r="A120" s="0" t="s">
        <v>9448</v>
      </c>
      <c r="AS120" s="0" t="n">
        <f aca="false">COUNTIF(jv!AB:AB,"*"&amp;A120&amp;"*")</f>
        <v>139</v>
      </c>
    </row>
    <row r="121" customFormat="false" ht="13.8" hidden="true" customHeight="false" outlineLevel="0" collapsed="false">
      <c r="A121" s="0" t="s">
        <v>9448</v>
      </c>
      <c r="AS121" s="0" t="n">
        <f aca="false">COUNTIF(jv!AB:AB,"*"&amp;A121&amp;"*")</f>
        <v>139</v>
      </c>
    </row>
    <row r="122" customFormat="false" ht="13.8" hidden="true" customHeight="false" outlineLevel="0" collapsed="false">
      <c r="A122" s="0" t="s">
        <v>9448</v>
      </c>
      <c r="AS122" s="0" t="n">
        <f aca="false">COUNTIF(jv!AB:AB,"*"&amp;A122&amp;"*")</f>
        <v>139</v>
      </c>
    </row>
    <row r="123" customFormat="false" ht="13.8" hidden="true" customHeight="false" outlineLevel="0" collapsed="false">
      <c r="A123" s="0" t="s">
        <v>9448</v>
      </c>
      <c r="AS123" s="0" t="n">
        <f aca="false">COUNTIF(jv!AB:AB,"*"&amp;A123&amp;"*")</f>
        <v>139</v>
      </c>
    </row>
    <row r="124" customFormat="false" ht="13.8" hidden="true" customHeight="false" outlineLevel="0" collapsed="false">
      <c r="A124" s="0" t="s">
        <v>9448</v>
      </c>
      <c r="AS124" s="0" t="n">
        <f aca="false">COUNTIF(jv!AB:AB,"*"&amp;A124&amp;"*")</f>
        <v>139</v>
      </c>
    </row>
    <row r="125" customFormat="false" ht="13.8" hidden="true" customHeight="false" outlineLevel="0" collapsed="false">
      <c r="A125" s="0" t="s">
        <v>9448</v>
      </c>
      <c r="AS125" s="0" t="n">
        <f aca="false">COUNTIF(jv!AB:AB,"*"&amp;A125&amp;"*")</f>
        <v>139</v>
      </c>
    </row>
    <row r="126" customFormat="false" ht="13.8" hidden="true" customHeight="false" outlineLevel="0" collapsed="false">
      <c r="A126" s="131" t="s">
        <v>9448</v>
      </c>
      <c r="AS126" s="0" t="n">
        <f aca="false">COUNTIF(jv!AB:AB,"*"&amp;A126&amp;"*")</f>
        <v>139</v>
      </c>
    </row>
    <row r="127" customFormat="false" ht="13.8" hidden="true" customHeight="false" outlineLevel="0" collapsed="false">
      <c r="A127" s="0" t="s">
        <v>9448</v>
      </c>
      <c r="AS127" s="0" t="n">
        <f aca="false">COUNTIF(jv!AB:AB,"*"&amp;A127&amp;"*")</f>
        <v>139</v>
      </c>
    </row>
    <row r="128" customFormat="false" ht="13.8" hidden="true" customHeight="false" outlineLevel="0" collapsed="false">
      <c r="A128" s="0" t="s">
        <v>9448</v>
      </c>
      <c r="AS128" s="0" t="n">
        <f aca="false">COUNTIF(jv!AB:AB,"*"&amp;A128&amp;"*")</f>
        <v>139</v>
      </c>
    </row>
    <row r="129" customFormat="false" ht="13.8" hidden="true" customHeight="false" outlineLevel="0" collapsed="false">
      <c r="A129" s="0" t="s">
        <v>9448</v>
      </c>
      <c r="AS129" s="0" t="n">
        <f aca="false">COUNTIF(jv!AB:AB,"*"&amp;A129&amp;"*")</f>
        <v>139</v>
      </c>
    </row>
    <row r="130" customFormat="false" ht="13.8" hidden="true" customHeight="false" outlineLevel="0" collapsed="false">
      <c r="A130" s="0" t="s">
        <v>9448</v>
      </c>
      <c r="AS130" s="0" t="n">
        <f aca="false">COUNTIF(jv!AB:AB,"*"&amp;A130&amp;"*")</f>
        <v>139</v>
      </c>
    </row>
    <row r="131" customFormat="false" ht="13.8" hidden="true" customHeight="false" outlineLevel="0" collapsed="false">
      <c r="A131" s="0" t="s">
        <v>9448</v>
      </c>
      <c r="AS131" s="0" t="n">
        <f aca="false">COUNTIF(jv!AB:AB,"*"&amp;A131&amp;"*")</f>
        <v>139</v>
      </c>
    </row>
    <row r="132" customFormat="false" ht="13.8" hidden="true" customHeight="false" outlineLevel="0" collapsed="false">
      <c r="A132" s="0" t="s">
        <v>9448</v>
      </c>
      <c r="AS132" s="0" t="n">
        <f aca="false">COUNTIF(jv!AB:AB,"*"&amp;A132&amp;"*")</f>
        <v>139</v>
      </c>
    </row>
    <row r="133" customFormat="false" ht="13.8" hidden="true" customHeight="false" outlineLevel="0" collapsed="false">
      <c r="A133" s="0" t="s">
        <v>9448</v>
      </c>
      <c r="AS133" s="0" t="n">
        <f aca="false">COUNTIF(jv!AB:AB,"*"&amp;A133&amp;"*")</f>
        <v>139</v>
      </c>
    </row>
    <row r="134" customFormat="false" ht="13.8" hidden="true" customHeight="false" outlineLevel="0" collapsed="false">
      <c r="A134" s="0" t="s">
        <v>9448</v>
      </c>
      <c r="AS134" s="0" t="n">
        <f aca="false">COUNTIF(jv!AB:AB,"*"&amp;A134&amp;"*")</f>
        <v>139</v>
      </c>
    </row>
    <row r="135" customFormat="false" ht="13.8" hidden="true" customHeight="false" outlineLevel="0" collapsed="false">
      <c r="A135" s="0" t="s">
        <v>9448</v>
      </c>
      <c r="AS135" s="0" t="n">
        <f aca="false">COUNTIF(jv!AB:AB,"*"&amp;A135&amp;"*")</f>
        <v>139</v>
      </c>
    </row>
    <row r="136" customFormat="false" ht="13.8" hidden="true" customHeight="false" outlineLevel="0" collapsed="false">
      <c r="A136" s="0" t="s">
        <v>9448</v>
      </c>
      <c r="AS136" s="0" t="n">
        <f aca="false">COUNTIF(jv!AB:AB,"*"&amp;A136&amp;"*")</f>
        <v>139</v>
      </c>
    </row>
    <row r="137" customFormat="false" ht="13.8" hidden="true" customHeight="false" outlineLevel="0" collapsed="false">
      <c r="A137" s="0" t="s">
        <v>9448</v>
      </c>
      <c r="AS137" s="0" t="n">
        <f aca="false">COUNTIF(jv!AB:AB,"*"&amp;A137&amp;"*")</f>
        <v>139</v>
      </c>
    </row>
    <row r="138" customFormat="false" ht="13.8" hidden="true" customHeight="false" outlineLevel="0" collapsed="false">
      <c r="A138" s="0" t="s">
        <v>9448</v>
      </c>
      <c r="AS138" s="0" t="n">
        <f aca="false">COUNTIF(jv!AB:AB,"*"&amp;A138&amp;"*")</f>
        <v>139</v>
      </c>
    </row>
    <row r="139" customFormat="false" ht="13.8" hidden="true" customHeight="false" outlineLevel="0" collapsed="false">
      <c r="A139" s="0" t="s">
        <v>9448</v>
      </c>
      <c r="AS139" s="0" t="n">
        <f aca="false">COUNTIF(jv!AB:AB,"*"&amp;A139&amp;"*")</f>
        <v>139</v>
      </c>
    </row>
    <row r="140" customFormat="false" ht="13.8" hidden="true" customHeight="false" outlineLevel="0" collapsed="false">
      <c r="A140" s="0" t="s">
        <v>9448</v>
      </c>
      <c r="AS140" s="0" t="n">
        <f aca="false">COUNTIF(jv!AB:AB,"*"&amp;A140&amp;"*")</f>
        <v>139</v>
      </c>
    </row>
    <row r="141" customFormat="false" ht="13.8" hidden="true" customHeight="false" outlineLevel="0" collapsed="false">
      <c r="A141" s="0" t="s">
        <v>9448</v>
      </c>
      <c r="AS141" s="0" t="n">
        <f aca="false">COUNTIF(jv!AB:AB,"*"&amp;A141&amp;"*")</f>
        <v>139</v>
      </c>
    </row>
    <row r="142" customFormat="false" ht="13.8" hidden="true" customHeight="false" outlineLevel="0" collapsed="false">
      <c r="A142" s="0" t="s">
        <v>9448</v>
      </c>
      <c r="AS142" s="0" t="n">
        <f aca="false">COUNTIF(jv!AB:AB,"*"&amp;A142&amp;"*")</f>
        <v>139</v>
      </c>
    </row>
    <row r="143" customFormat="false" ht="13.8" hidden="true" customHeight="false" outlineLevel="0" collapsed="false">
      <c r="A143" s="0" t="s">
        <v>9448</v>
      </c>
      <c r="AS143" s="0" t="n">
        <f aca="false">COUNTIF(jv!AB:AB,"*"&amp;A143&amp;"*")</f>
        <v>139</v>
      </c>
    </row>
    <row r="144" customFormat="false" ht="13.8" hidden="true" customHeight="false" outlineLevel="0" collapsed="false">
      <c r="A144" s="0" t="s">
        <v>9448</v>
      </c>
      <c r="AS144" s="0" t="n">
        <f aca="false">COUNTIF(jv!AB:AB,"*"&amp;A144&amp;"*")</f>
        <v>139</v>
      </c>
    </row>
    <row r="145" customFormat="false" ht="13.8" hidden="true" customHeight="false" outlineLevel="0" collapsed="false">
      <c r="A145" s="0" t="s">
        <v>9448</v>
      </c>
      <c r="AS145" s="0" t="n">
        <f aca="false">COUNTIF(jv!AB:AB,"*"&amp;A145&amp;"*")</f>
        <v>139</v>
      </c>
    </row>
    <row r="146" customFormat="false" ht="13.8" hidden="true" customHeight="false" outlineLevel="0" collapsed="false">
      <c r="A146" s="0" t="s">
        <v>9448</v>
      </c>
      <c r="AS146" s="0" t="n">
        <f aca="false">COUNTIF(jv!AB:AB,"*"&amp;A146&amp;"*")</f>
        <v>139</v>
      </c>
    </row>
    <row r="147" customFormat="false" ht="13.8" hidden="true" customHeight="false" outlineLevel="0" collapsed="false">
      <c r="A147" s="131" t="s">
        <v>9448</v>
      </c>
      <c r="AS147" s="0" t="n">
        <f aca="false">COUNTIF(jv!AB:AB,"*"&amp;A147&amp;"*")</f>
        <v>139</v>
      </c>
    </row>
    <row r="148" customFormat="false" ht="13.8" hidden="true" customHeight="false" outlineLevel="0" collapsed="false">
      <c r="A148" s="131" t="s">
        <v>9448</v>
      </c>
      <c r="AS148" s="0" t="n">
        <f aca="false">COUNTIF(jv!AB:AB,"*"&amp;A148&amp;"*")</f>
        <v>139</v>
      </c>
    </row>
    <row r="149" customFormat="false" ht="13.8" hidden="true" customHeight="false" outlineLevel="0" collapsed="false">
      <c r="A149" s="131" t="s">
        <v>9448</v>
      </c>
      <c r="AS149" s="0" t="n">
        <f aca="false">COUNTIF(jv!AB:AB,"*"&amp;A149&amp;"*")</f>
        <v>139</v>
      </c>
    </row>
    <row r="150" customFormat="false" ht="13.8" hidden="true" customHeight="false" outlineLevel="0" collapsed="false">
      <c r="A150" s="131" t="s">
        <v>9448</v>
      </c>
      <c r="AS150" s="0" t="n">
        <f aca="false">COUNTIF(jv!AB:AB,"*"&amp;A150&amp;"*")</f>
        <v>139</v>
      </c>
    </row>
    <row r="151" customFormat="false" ht="13.8" hidden="true" customHeight="false" outlineLevel="0" collapsed="false">
      <c r="A151" s="131" t="s">
        <v>9448</v>
      </c>
      <c r="AS151" s="0" t="n">
        <f aca="false">COUNTIF(jv!AB:AB,"*"&amp;A151&amp;"*")</f>
        <v>139</v>
      </c>
    </row>
    <row r="152" customFormat="false" ht="13.8" hidden="true" customHeight="false" outlineLevel="0" collapsed="false">
      <c r="A152" s="131" t="s">
        <v>9448</v>
      </c>
      <c r="AS152" s="0" t="n">
        <f aca="false">COUNTIF(jv!AB:AB,"*"&amp;A152&amp;"*")</f>
        <v>139</v>
      </c>
    </row>
    <row r="153" customFormat="false" ht="13.8" hidden="true" customHeight="false" outlineLevel="0" collapsed="false">
      <c r="A153" s="131" t="s">
        <v>9448</v>
      </c>
      <c r="AS153" s="0" t="n">
        <f aca="false">COUNTIF(jv!AB:AB,"*"&amp;A153&amp;"*")</f>
        <v>139</v>
      </c>
    </row>
    <row r="154" customFormat="false" ht="13.8" hidden="true" customHeight="false" outlineLevel="0" collapsed="false">
      <c r="A154" s="131" t="s">
        <v>9448</v>
      </c>
      <c r="AS154" s="0" t="n">
        <f aca="false">COUNTIF(jv!AB:AB,"*"&amp;A154&amp;"*")</f>
        <v>139</v>
      </c>
    </row>
    <row r="155" customFormat="false" ht="13.8" hidden="true" customHeight="false" outlineLevel="0" collapsed="false">
      <c r="A155" s="131" t="s">
        <v>9448</v>
      </c>
      <c r="AS155" s="0" t="n">
        <f aca="false">COUNTIF(jv!AB:AB,"*"&amp;A155&amp;"*")</f>
        <v>139</v>
      </c>
    </row>
    <row r="156" customFormat="false" ht="13.8" hidden="true" customHeight="false" outlineLevel="0" collapsed="false">
      <c r="A156" s="131" t="s">
        <v>9448</v>
      </c>
      <c r="AS156" s="0" t="n">
        <f aca="false">COUNTIF(jv!AB:AB,"*"&amp;A156&amp;"*")</f>
        <v>139</v>
      </c>
    </row>
    <row r="157" customFormat="false" ht="13.8" hidden="true" customHeight="false" outlineLevel="0" collapsed="false">
      <c r="A157" s="131" t="s">
        <v>9448</v>
      </c>
      <c r="AS157" s="0" t="n">
        <f aca="false">COUNTIF(jv!AB:AB,"*"&amp;A157&amp;"*")</f>
        <v>139</v>
      </c>
    </row>
    <row r="158" customFormat="false" ht="13.8" hidden="true" customHeight="false" outlineLevel="0" collapsed="false">
      <c r="A158" s="131" t="s">
        <v>9448</v>
      </c>
      <c r="AS158" s="0" t="n">
        <f aca="false">COUNTIF(jv!AB:AB,"*"&amp;A158&amp;"*")</f>
        <v>139</v>
      </c>
    </row>
    <row r="159" customFormat="false" ht="13.8" hidden="true" customHeight="false" outlineLevel="0" collapsed="false">
      <c r="A159" s="131" t="s">
        <v>9448</v>
      </c>
      <c r="AS159" s="0" t="n">
        <f aca="false">COUNTIF(jv!AB:AB,"*"&amp;A159&amp;"*")</f>
        <v>139</v>
      </c>
    </row>
    <row r="160" customFormat="false" ht="13.8" hidden="true" customHeight="false" outlineLevel="0" collapsed="false">
      <c r="A160" s="131" t="s">
        <v>9448</v>
      </c>
      <c r="AS160" s="0" t="n">
        <f aca="false">COUNTIF(jv!AB:AB,"*"&amp;A160&amp;"*")</f>
        <v>139</v>
      </c>
    </row>
    <row r="161" customFormat="false" ht="13.8" hidden="true" customHeight="false" outlineLevel="0" collapsed="false">
      <c r="A161" s="131" t="s">
        <v>9448</v>
      </c>
      <c r="AS161" s="0" t="n">
        <f aca="false">COUNTIF(jv!AB:AB,"*"&amp;A161&amp;"*")</f>
        <v>139</v>
      </c>
    </row>
    <row r="162" customFormat="false" ht="13.8" hidden="true" customHeight="false" outlineLevel="0" collapsed="false">
      <c r="A162" s="131" t="s">
        <v>9448</v>
      </c>
      <c r="AS162" s="0" t="n">
        <f aca="false">COUNTIF(jv!AB:AB,"*"&amp;A162&amp;"*")</f>
        <v>139</v>
      </c>
    </row>
    <row r="163" customFormat="false" ht="13.8" hidden="true" customHeight="false" outlineLevel="0" collapsed="false">
      <c r="A163" s="131" t="s">
        <v>9448</v>
      </c>
      <c r="AS163" s="0" t="n">
        <f aca="false">COUNTIF(jv!AB:AB,"*"&amp;A163&amp;"*")</f>
        <v>139</v>
      </c>
    </row>
    <row r="164" customFormat="false" ht="13.8" hidden="true" customHeight="false" outlineLevel="0" collapsed="false">
      <c r="A164" s="131" t="s">
        <v>9448</v>
      </c>
      <c r="AS164" s="0" t="n">
        <f aca="false">COUNTIF(jv!AB:AB,"*"&amp;A164&amp;"*")</f>
        <v>139</v>
      </c>
    </row>
    <row r="165" customFormat="false" ht="13.8" hidden="true" customHeight="false" outlineLevel="0" collapsed="false">
      <c r="A165" s="131" t="s">
        <v>9448</v>
      </c>
      <c r="AS165" s="0" t="n">
        <f aca="false">COUNTIF(jv!AB:AB,"*"&amp;A165&amp;"*")</f>
        <v>139</v>
      </c>
    </row>
    <row r="166" customFormat="false" ht="13.8" hidden="true" customHeight="false" outlineLevel="0" collapsed="false">
      <c r="A166" s="131" t="s">
        <v>9448</v>
      </c>
      <c r="AS166" s="0" t="n">
        <f aca="false">COUNTIF(jv!AB:AB,"*"&amp;A166&amp;"*")</f>
        <v>139</v>
      </c>
    </row>
    <row r="167" customFormat="false" ht="13.8" hidden="true" customHeight="false" outlineLevel="0" collapsed="false">
      <c r="A167" s="131" t="s">
        <v>9448</v>
      </c>
      <c r="AS167" s="0" t="n">
        <f aca="false">COUNTIF(jv!AB:AB,"*"&amp;A167&amp;"*")</f>
        <v>139</v>
      </c>
    </row>
    <row r="168" customFormat="false" ht="13.8" hidden="true" customHeight="false" outlineLevel="0" collapsed="false">
      <c r="A168" s="131" t="s">
        <v>9448</v>
      </c>
      <c r="AS168" s="0" t="n">
        <f aca="false">COUNTIF(jv!AB:AB,"*"&amp;A168&amp;"*")</f>
        <v>139</v>
      </c>
    </row>
    <row r="169" customFormat="false" ht="13.8" hidden="true" customHeight="false" outlineLevel="0" collapsed="false">
      <c r="A169" s="131" t="s">
        <v>9448</v>
      </c>
      <c r="AS169" s="0" t="n">
        <f aca="false">COUNTIF(jv!AB:AB,"*"&amp;A169&amp;"*")</f>
        <v>139</v>
      </c>
    </row>
    <row r="170" customFormat="false" ht="13.8" hidden="true" customHeight="false" outlineLevel="0" collapsed="false">
      <c r="A170" s="131" t="s">
        <v>9448</v>
      </c>
      <c r="AS170" s="0" t="n">
        <f aca="false">COUNTIF(jv!AB:AB,"*"&amp;A170&amp;"*")</f>
        <v>139</v>
      </c>
    </row>
    <row r="171" customFormat="false" ht="13.8" hidden="true" customHeight="false" outlineLevel="0" collapsed="false">
      <c r="A171" s="131" t="s">
        <v>9448</v>
      </c>
      <c r="AS171" s="0" t="n">
        <f aca="false">COUNTIF(jv!AB:AB,"*"&amp;A171&amp;"*")</f>
        <v>139</v>
      </c>
    </row>
    <row r="172" customFormat="false" ht="13.8" hidden="true" customHeight="false" outlineLevel="0" collapsed="false">
      <c r="A172" s="131" t="s">
        <v>9448</v>
      </c>
      <c r="AS172" s="0" t="n">
        <f aca="false">COUNTIF(jv!AB:AB,"*"&amp;A172&amp;"*")</f>
        <v>139</v>
      </c>
    </row>
    <row r="173" customFormat="false" ht="13.8" hidden="true" customHeight="false" outlineLevel="0" collapsed="false">
      <c r="A173" s="131" t="s">
        <v>9448</v>
      </c>
      <c r="AS173" s="0" t="n">
        <f aca="false">COUNTIF(jv!AB:AB,"*"&amp;A173&amp;"*")</f>
        <v>139</v>
      </c>
    </row>
    <row r="174" customFormat="false" ht="13.8" hidden="true" customHeight="false" outlineLevel="0" collapsed="false">
      <c r="A174" s="131" t="s">
        <v>9448</v>
      </c>
      <c r="AS174" s="0" t="n">
        <f aca="false">COUNTIF(jv!AB:AB,"*"&amp;A174&amp;"*")</f>
        <v>139</v>
      </c>
    </row>
    <row r="175" customFormat="false" ht="13.8" hidden="true" customHeight="false" outlineLevel="0" collapsed="false">
      <c r="A175" s="131" t="s">
        <v>9448</v>
      </c>
      <c r="AS175" s="0" t="n">
        <f aca="false">COUNTIF(jv!AB:AB,"*"&amp;A175&amp;"*")</f>
        <v>139</v>
      </c>
    </row>
    <row r="176" customFormat="false" ht="13.8" hidden="true" customHeight="false" outlineLevel="0" collapsed="false">
      <c r="A176" s="131" t="s">
        <v>9448</v>
      </c>
      <c r="AS176" s="0" t="n">
        <f aca="false">COUNTIF(jv!AB:AB,"*"&amp;A176&amp;"*")</f>
        <v>139</v>
      </c>
    </row>
    <row r="177" customFormat="false" ht="13.8" hidden="true" customHeight="false" outlineLevel="0" collapsed="false">
      <c r="A177" s="131" t="s">
        <v>9448</v>
      </c>
      <c r="AS177" s="0" t="n">
        <f aca="false">COUNTIF(jv!AB:AB,"*"&amp;A177&amp;"*")</f>
        <v>139</v>
      </c>
    </row>
    <row r="178" customFormat="false" ht="13.8" hidden="true" customHeight="false" outlineLevel="0" collapsed="false">
      <c r="A178" s="131" t="s">
        <v>9448</v>
      </c>
      <c r="AS178" s="0" t="n">
        <f aca="false">COUNTIF(jv!AB:AB,"*"&amp;A178&amp;"*")</f>
        <v>139</v>
      </c>
    </row>
    <row r="179" customFormat="false" ht="13.8" hidden="true" customHeight="false" outlineLevel="0" collapsed="false">
      <c r="A179" s="131" t="s">
        <v>9448</v>
      </c>
      <c r="AS179" s="0" t="n">
        <f aca="false">COUNTIF(jv!AB:AB,"*"&amp;A179&amp;"*")</f>
        <v>139</v>
      </c>
    </row>
    <row r="180" customFormat="false" ht="13.8" hidden="true" customHeight="false" outlineLevel="0" collapsed="false">
      <c r="A180" s="131" t="s">
        <v>9448</v>
      </c>
      <c r="AS180" s="0" t="n">
        <f aca="false">COUNTIF(jv!AB:AB,"*"&amp;A180&amp;"*")</f>
        <v>139</v>
      </c>
    </row>
    <row r="181" customFormat="false" ht="13.8" hidden="true" customHeight="false" outlineLevel="0" collapsed="false">
      <c r="A181" s="131" t="s">
        <v>9448</v>
      </c>
      <c r="AS181" s="0" t="n">
        <f aca="false">COUNTIF(jv!AB:AB,"*"&amp;A181&amp;"*")</f>
        <v>139</v>
      </c>
    </row>
    <row r="182" customFormat="false" ht="13.8" hidden="true" customHeight="false" outlineLevel="0" collapsed="false">
      <c r="A182" s="131" t="s">
        <v>9448</v>
      </c>
      <c r="AS182" s="0" t="n">
        <f aca="false">COUNTIF(jv!AB:AB,"*"&amp;A182&amp;"*")</f>
        <v>139</v>
      </c>
    </row>
    <row r="183" customFormat="false" ht="13.8" hidden="true" customHeight="false" outlineLevel="0" collapsed="false">
      <c r="A183" s="131" t="s">
        <v>9448</v>
      </c>
      <c r="AS183" s="0" t="n">
        <f aca="false">COUNTIF(jv!AB:AB,"*"&amp;A183&amp;"*")</f>
        <v>139</v>
      </c>
    </row>
    <row r="184" customFormat="false" ht="13.8" hidden="true" customHeight="false" outlineLevel="0" collapsed="false">
      <c r="A184" s="131" t="s">
        <v>9448</v>
      </c>
      <c r="AS184" s="0" t="n">
        <f aca="false">COUNTIF(jv!AB:AB,"*"&amp;A184&amp;"*")</f>
        <v>139</v>
      </c>
    </row>
    <row r="185" customFormat="false" ht="13.8" hidden="true" customHeight="false" outlineLevel="0" collapsed="false">
      <c r="A185" s="131" t="s">
        <v>9448</v>
      </c>
      <c r="AS185" s="0" t="n">
        <f aca="false">COUNTIF(jv!AB:AB,"*"&amp;A185&amp;"*")</f>
        <v>139</v>
      </c>
    </row>
    <row r="186" customFormat="false" ht="13.8" hidden="true" customHeight="false" outlineLevel="0" collapsed="false">
      <c r="A186" s="131" t="s">
        <v>9448</v>
      </c>
      <c r="AS186" s="0" t="n">
        <f aca="false">COUNTIF(jv!AB:AB,"*"&amp;A186&amp;"*")</f>
        <v>139</v>
      </c>
    </row>
    <row r="187" customFormat="false" ht="13.8" hidden="true" customHeight="false" outlineLevel="0" collapsed="false">
      <c r="A187" s="131" t="s">
        <v>9448</v>
      </c>
      <c r="AS187" s="0" t="n">
        <f aca="false">COUNTIF(jv!AB:AB,"*"&amp;A187&amp;"*")</f>
        <v>139</v>
      </c>
    </row>
    <row r="188" customFormat="false" ht="13.8" hidden="true" customHeight="false" outlineLevel="0" collapsed="false">
      <c r="A188" s="131" t="s">
        <v>9448</v>
      </c>
      <c r="AS188" s="0" t="n">
        <f aca="false">COUNTIF(jv!AB:AB,"*"&amp;A188&amp;"*")</f>
        <v>139</v>
      </c>
    </row>
    <row r="189" customFormat="false" ht="13.8" hidden="true" customHeight="false" outlineLevel="0" collapsed="false">
      <c r="A189" s="131" t="s">
        <v>9448</v>
      </c>
      <c r="AS189" s="0" t="n">
        <f aca="false">COUNTIF(jv!AB:AB,"*"&amp;A189&amp;"*")</f>
        <v>139</v>
      </c>
    </row>
    <row r="190" customFormat="false" ht="13.8" hidden="true" customHeight="false" outlineLevel="0" collapsed="false">
      <c r="A190" s="131" t="s">
        <v>9448</v>
      </c>
      <c r="AS190" s="0" t="n">
        <f aca="false">COUNTIF(jv!AB:AB,"*"&amp;A190&amp;"*")</f>
        <v>139</v>
      </c>
    </row>
    <row r="191" customFormat="false" ht="13.8" hidden="true" customHeight="false" outlineLevel="0" collapsed="false">
      <c r="A191" s="131" t="s">
        <v>9448</v>
      </c>
      <c r="AS191" s="0" t="n">
        <f aca="false">COUNTIF(jv!AB:AB,"*"&amp;A191&amp;"*")</f>
        <v>139</v>
      </c>
    </row>
    <row r="192" customFormat="false" ht="13.8" hidden="true" customHeight="false" outlineLevel="0" collapsed="false">
      <c r="A192" s="131" t="s">
        <v>9448</v>
      </c>
      <c r="AS192" s="0" t="n">
        <f aca="false">COUNTIF(jv!AB:AB,"*"&amp;A192&amp;"*")</f>
        <v>139</v>
      </c>
    </row>
    <row r="193" customFormat="false" ht="13.8" hidden="true" customHeight="false" outlineLevel="0" collapsed="false">
      <c r="A193" s="131" t="s">
        <v>9448</v>
      </c>
      <c r="AS193" s="0" t="n">
        <f aca="false">COUNTIF(jv!AB:AB,"*"&amp;A193&amp;"*")</f>
        <v>139</v>
      </c>
    </row>
    <row r="194" customFormat="false" ht="13.8" hidden="true" customHeight="false" outlineLevel="0" collapsed="false">
      <c r="A194" s="131" t="s">
        <v>9448</v>
      </c>
      <c r="AS194" s="0" t="n">
        <f aca="false">COUNTIF(jv!AB:AB,"*"&amp;A194&amp;"*")</f>
        <v>139</v>
      </c>
    </row>
    <row r="195" customFormat="false" ht="13.8" hidden="true" customHeight="false" outlineLevel="0" collapsed="false">
      <c r="A195" s="0" t="s">
        <v>9448</v>
      </c>
      <c r="AS195" s="0" t="n">
        <f aca="false">COUNTIF(jv!AB:AB,"*"&amp;A195&amp;"*")</f>
        <v>139</v>
      </c>
    </row>
    <row r="196" customFormat="false" ht="13.8" hidden="true" customHeight="false" outlineLevel="0" collapsed="false">
      <c r="A196" s="131" t="s">
        <v>9448</v>
      </c>
      <c r="AS196" s="0" t="n">
        <f aca="false">COUNTIF(jv!AB:AB,"*"&amp;A196&amp;"*")</f>
        <v>139</v>
      </c>
    </row>
    <row r="197" customFormat="false" ht="13.8" hidden="true" customHeight="false" outlineLevel="0" collapsed="false">
      <c r="A197" s="131" t="s">
        <v>9448</v>
      </c>
      <c r="AS197" s="0" t="n">
        <f aca="false">COUNTIF(jv!AB:AB,"*"&amp;A197&amp;"*")</f>
        <v>139</v>
      </c>
    </row>
    <row r="198" customFormat="false" ht="13.8" hidden="true" customHeight="false" outlineLevel="0" collapsed="false">
      <c r="A198" s="131" t="s">
        <v>9448</v>
      </c>
      <c r="AS198" s="0" t="n">
        <f aca="false">COUNTIF(jv!AB:AB,"*"&amp;A198&amp;"*")</f>
        <v>139</v>
      </c>
    </row>
    <row r="199" customFormat="false" ht="13.8" hidden="true" customHeight="false" outlineLevel="0" collapsed="false">
      <c r="A199" s="131" t="s">
        <v>9448</v>
      </c>
      <c r="AS199" s="0" t="n">
        <f aca="false">COUNTIF(jv!AB:AB,"*"&amp;A199&amp;"*")</f>
        <v>139</v>
      </c>
    </row>
    <row r="200" customFormat="false" ht="13.8" hidden="true" customHeight="false" outlineLevel="0" collapsed="false">
      <c r="A200" s="131" t="s">
        <v>9448</v>
      </c>
      <c r="AS200" s="0" t="n">
        <f aca="false">COUNTIF(jv!AB:AB,"*"&amp;A200&amp;"*")</f>
        <v>139</v>
      </c>
    </row>
    <row r="201" customFormat="false" ht="13.8" hidden="true" customHeight="false" outlineLevel="0" collapsed="false">
      <c r="A201" s="131" t="s">
        <v>9448</v>
      </c>
      <c r="AS201" s="0" t="n">
        <f aca="false">COUNTIF(jv!AB:AB,"*"&amp;A201&amp;"*")</f>
        <v>139</v>
      </c>
    </row>
    <row r="202" customFormat="false" ht="13.8" hidden="true" customHeight="false" outlineLevel="0" collapsed="false">
      <c r="A202" s="131" t="s">
        <v>9448</v>
      </c>
      <c r="AS202" s="0" t="n">
        <f aca="false">COUNTIF(jv!AB:AB,"*"&amp;A202&amp;"*")</f>
        <v>139</v>
      </c>
    </row>
    <row r="203" customFormat="false" ht="13.8" hidden="true" customHeight="false" outlineLevel="0" collapsed="false">
      <c r="A203" s="131" t="s">
        <v>9448</v>
      </c>
      <c r="AS203" s="0" t="n">
        <f aca="false">COUNTIF(jv!AB:AB,"*"&amp;A203&amp;"*")</f>
        <v>139</v>
      </c>
    </row>
    <row r="204" customFormat="false" ht="13.8" hidden="true" customHeight="false" outlineLevel="0" collapsed="false">
      <c r="A204" s="131" t="s">
        <v>9448</v>
      </c>
      <c r="AS204" s="0" t="n">
        <f aca="false">COUNTIF(jv!AB:AB,"*"&amp;A204&amp;"*")</f>
        <v>139</v>
      </c>
    </row>
    <row r="205" customFormat="false" ht="13.8" hidden="true" customHeight="false" outlineLevel="0" collapsed="false">
      <c r="A205" s="131" t="s">
        <v>9448</v>
      </c>
      <c r="AS205" s="0" t="n">
        <f aca="false">COUNTIF(jv!AB:AB,"*"&amp;A205&amp;"*")</f>
        <v>139</v>
      </c>
    </row>
    <row r="206" customFormat="false" ht="13.8" hidden="true" customHeight="false" outlineLevel="0" collapsed="false">
      <c r="A206" s="131" t="s">
        <v>9448</v>
      </c>
      <c r="AS206" s="0" t="n">
        <f aca="false">COUNTIF(jv!AB:AB,"*"&amp;A206&amp;"*")</f>
        <v>139</v>
      </c>
    </row>
    <row r="207" customFormat="false" ht="13.8" hidden="true" customHeight="false" outlineLevel="0" collapsed="false">
      <c r="A207" s="131" t="s">
        <v>9448</v>
      </c>
      <c r="AS207" s="0" t="n">
        <f aca="false">COUNTIF(jv!AB:AB,"*"&amp;A207&amp;"*")</f>
        <v>139</v>
      </c>
    </row>
    <row r="208" customFormat="false" ht="13.8" hidden="false" customHeight="false" outlineLevel="0" collapsed="false">
      <c r="A208" s="0" t="s">
        <v>543</v>
      </c>
      <c r="B208" s="0" t="n">
        <f aca="false">COUNTIFS(jv!AB:AB,"*"&amp;A208&amp;"*", jv!X:X,"1981")</f>
        <v>0</v>
      </c>
      <c r="C208" s="0" t="n">
        <f aca="false">COUNTIFS(jv!AB:AB,"*"&amp;A208&amp;"*", jv!X:X,"1982")</f>
        <v>0</v>
      </c>
      <c r="D208" s="0" t="n">
        <f aca="false">COUNTIFS(jv!AB:AB,"*"&amp;A208&amp;"*", jv!X:X,"1983")</f>
        <v>0</v>
      </c>
      <c r="E208" s="0" t="n">
        <f aca="false">COUNTIFS(jv!AB:AB,"*"&amp;A208&amp;"*", jv!X:X,"1984")</f>
        <v>0</v>
      </c>
      <c r="F208" s="0" t="n">
        <f aca="false">COUNTIFS(jv!AB:AB,"*"&amp;A208&amp;"*", jv!X:X,"1985")</f>
        <v>0</v>
      </c>
      <c r="G208" s="0" t="n">
        <f aca="false">COUNTIFS(jv!AB:AB,"*"&amp;A208&amp;"*", jv!X:X,"1986")</f>
        <v>0</v>
      </c>
      <c r="H208" s="0" t="n">
        <f aca="false">COUNTIFS(jv!AB:AB,"*"&amp;A208&amp;"*", jv!X:X,"1987")</f>
        <v>0</v>
      </c>
      <c r="I208" s="0" t="n">
        <f aca="false">COUNTIFS(jv!AB:AB,"*"&amp;A208&amp;"*", jv!X:X,"1988")</f>
        <v>2</v>
      </c>
      <c r="J208" s="0" t="n">
        <f aca="false">COUNTIFS(jv!AB:AB,"*"&amp;A208&amp;"*", jv!X:X,"1989")</f>
        <v>0</v>
      </c>
      <c r="K208" s="0" t="n">
        <f aca="false">COUNTIFS(jv!AB:AB,"*"&amp;A208&amp;"*", jv!X:X,"1990")</f>
        <v>4</v>
      </c>
      <c r="L208" s="0" t="n">
        <f aca="false">COUNTIFS(jv!AB:AB,"*"&amp;A208&amp;"*", jv!X:X,"1991")</f>
        <v>2</v>
      </c>
      <c r="M208" s="0" t="n">
        <f aca="false">COUNTIFS(jv!AB:AB,"*"&amp;A208&amp;"*", jv!X:X,"1992")</f>
        <v>3</v>
      </c>
      <c r="N208" s="0" t="n">
        <f aca="false">COUNTIFS(jv!AB:AB,"*"&amp;A208&amp;"*", jv!X:X,"1993")</f>
        <v>4</v>
      </c>
      <c r="O208" s="0" t="n">
        <f aca="false">COUNTIFS(jv!AB:AB,"*"&amp;A208&amp;"*", jv!X:X,"1994")</f>
        <v>0</v>
      </c>
      <c r="P208" s="0" t="n">
        <f aca="false">COUNTIFS(jv!AB:AB,"*"&amp;A208&amp;"*", jv!X:X,"1995")</f>
        <v>0</v>
      </c>
      <c r="Q208" s="0" t="n">
        <f aca="false">COUNTIFS(jv!AB:AB,"*"&amp;A208&amp;"*", jv!X:X,"1996")</f>
        <v>0</v>
      </c>
      <c r="R208" s="0" t="n">
        <f aca="false">COUNTIFS(jv!AB:AB,"*"&amp;A208&amp;"*", jv!X:X,"1997")</f>
        <v>3</v>
      </c>
      <c r="S208" s="0" t="n">
        <f aca="false">COUNTIFS(jv!AB:AB,"*"&amp;A208&amp;"*", jv!X:X,"1998")</f>
        <v>3</v>
      </c>
      <c r="T208" s="0" t="n">
        <f aca="false">COUNTIFS(jv!AB:AB,"*"&amp;A208&amp;"*", jv!X:X,"1999")</f>
        <v>4</v>
      </c>
      <c r="U208" s="0" t="n">
        <f aca="false">COUNTIFS(jv!AB:AB,"*"&amp;A208&amp;"*", jv!X:X,"2000")</f>
        <v>5</v>
      </c>
      <c r="V208" s="0" t="n">
        <f aca="false">COUNTIFS(jv!AB:AB,"*"&amp;A208&amp;"*", jv!X:X,"2001")</f>
        <v>4</v>
      </c>
      <c r="W208" s="0" t="n">
        <f aca="false">COUNTIFS(jv!AB:AB,"*"&amp;A208&amp;"*", jv!X:X,"2002")</f>
        <v>2</v>
      </c>
      <c r="X208" s="0" t="n">
        <f aca="false">COUNTIFS(jv!AB:AB,"*"&amp;A208&amp;"*", jv!X:X,"2003")</f>
        <v>2</v>
      </c>
      <c r="Y208" s="0" t="n">
        <f aca="false">COUNTIFS(jv!AB:AB,"*"&amp;A208&amp;"*", jv!X:X,"2004")</f>
        <v>6</v>
      </c>
      <c r="Z208" s="0" t="n">
        <f aca="false">COUNTIFS(jv!AB:AB,"*"&amp;A208&amp;"*", jv!X:X,"2005")</f>
        <v>2</v>
      </c>
      <c r="AA208" s="0" t="n">
        <f aca="false">COUNTIFS(jv!AB:AB,"*"&amp;A208&amp;"*", jv!X:X,"2006")</f>
        <v>7</v>
      </c>
      <c r="AB208" s="0" t="n">
        <f aca="false">COUNTIFS(jv!AB:AB,"*"&amp;A208&amp;"*", jv!X:X,"2007")</f>
        <v>3</v>
      </c>
      <c r="AC208" s="0" t="n">
        <f aca="false">COUNTIFS(jv!AB:AB,"*"&amp;A208&amp;"*", jv!X:X,"2008")</f>
        <v>4</v>
      </c>
      <c r="AD208" s="0" t="n">
        <f aca="false">COUNTIFS(jv!AB:AB,"*"&amp;A208&amp;"*", jv!X:X,"2009")</f>
        <v>0</v>
      </c>
      <c r="AE208" s="0" t="n">
        <f aca="false">COUNTIFS(jv!AB:AB,"*"&amp;A208&amp;"*", jv!X:X,"2010")</f>
        <v>3</v>
      </c>
      <c r="AF208" s="0" t="n">
        <f aca="false">COUNTIFS(jv!AB:AB,"*"&amp;A208&amp;"*", jv!X:X,"2011")</f>
        <v>4</v>
      </c>
      <c r="AG208" s="0" t="n">
        <f aca="false">COUNTIFS(jv!AB:AB,"*"&amp;A208&amp;"*", jv!X:X,"2012")</f>
        <v>3</v>
      </c>
      <c r="AH208" s="0" t="n">
        <f aca="false">COUNTIFS(jv!AB:AB,"*"&amp;A208&amp;"*", jv!X:X,"2013")</f>
        <v>1</v>
      </c>
      <c r="AI208" s="0" t="n">
        <f aca="false">COUNTIFS(jv!AB:AB,"*"&amp;A208&amp;"*", jv!X:X,"2014")</f>
        <v>2</v>
      </c>
      <c r="AJ208" s="0" t="n">
        <f aca="false">COUNTIFS(jv!AB:AB,"*"&amp;A208&amp;"*", jv!X:X,"2015")</f>
        <v>2</v>
      </c>
      <c r="AK208" s="0" t="n">
        <f aca="false">COUNTIFS(jv!AB:AB,"*"&amp;A208&amp;"*", jv!X:X,"2016")</f>
        <v>5</v>
      </c>
      <c r="AL208" s="0" t="n">
        <f aca="false">COUNTIFS(jv!AB:AB,"*"&amp;A208&amp;"*", jv!X:X,"2017")</f>
        <v>5</v>
      </c>
      <c r="AM208" s="0" t="n">
        <f aca="false">COUNTIFS(jv!AB:AB,"*"&amp;A208&amp;"*", jv!X:X,"2018")</f>
        <v>3</v>
      </c>
      <c r="AN208" s="0" t="n">
        <f aca="false">COUNTIFS(jv!AB:AB,"*"&amp;A208&amp;"*", jv!X:X,"2019")</f>
        <v>3</v>
      </c>
      <c r="AO208" s="0" t="n">
        <f aca="false">COUNTIFS(jv!AB:AB,"*"&amp;A208&amp;"*", jv!X:X,"2020")</f>
        <v>1</v>
      </c>
      <c r="AP208" s="0" t="n">
        <f aca="false">COUNTIFS(jv!AB:AB,"*"&amp;A208&amp;"*", jv!X:X,"2021")</f>
        <v>3</v>
      </c>
      <c r="AQ208" s="0" t="n">
        <f aca="false">COUNTIFS(jv!AB:AB,"*"&amp;A208&amp;"*", jv!X:X,"2022")</f>
        <v>1</v>
      </c>
      <c r="AR208" s="0" t="n">
        <v>0</v>
      </c>
      <c r="AS208" s="0" t="n">
        <f aca="false">COUNTIF(jv!AB:AB,"*"&amp;A208&amp;"*")</f>
        <v>96</v>
      </c>
    </row>
    <row r="209" customFormat="false" ht="13.8" hidden="true" customHeight="false" outlineLevel="0" collapsed="false">
      <c r="A209" s="0" t="s">
        <v>543</v>
      </c>
      <c r="AS209" s="0" t="n">
        <f aca="false">COUNTIF(jv!AB:AB,"*"&amp;A209&amp;"*")</f>
        <v>96</v>
      </c>
    </row>
    <row r="210" customFormat="false" ht="13.8" hidden="true" customHeight="false" outlineLevel="0" collapsed="false">
      <c r="A210" s="0" t="s">
        <v>543</v>
      </c>
      <c r="AS210" s="0" t="n">
        <f aca="false">COUNTIF(jv!AB:AB,"*"&amp;A210&amp;"*")</f>
        <v>96</v>
      </c>
    </row>
    <row r="211" customFormat="false" ht="13.8" hidden="true" customHeight="false" outlineLevel="0" collapsed="false">
      <c r="A211" s="131" t="s">
        <v>543</v>
      </c>
      <c r="AS211" s="0" t="n">
        <f aca="false">COUNTIF(jv!AB:AB,"*"&amp;A211&amp;"*")</f>
        <v>96</v>
      </c>
    </row>
    <row r="212" customFormat="false" ht="13.8" hidden="true" customHeight="false" outlineLevel="0" collapsed="false">
      <c r="A212" s="131" t="s">
        <v>543</v>
      </c>
      <c r="AS212" s="0" t="n">
        <f aca="false">COUNTIF(jv!AB:AB,"*"&amp;A212&amp;"*")</f>
        <v>96</v>
      </c>
    </row>
    <row r="213" customFormat="false" ht="13.8" hidden="true" customHeight="false" outlineLevel="0" collapsed="false">
      <c r="A213" s="131" t="s">
        <v>543</v>
      </c>
      <c r="AS213" s="0" t="n">
        <f aca="false">COUNTIF(jv!AB:AB,"*"&amp;A213&amp;"*")</f>
        <v>96</v>
      </c>
    </row>
    <row r="214" customFormat="false" ht="13.8" hidden="true" customHeight="false" outlineLevel="0" collapsed="false">
      <c r="A214" s="131" t="s">
        <v>543</v>
      </c>
      <c r="AS214" s="0" t="n">
        <f aca="false">COUNTIF(jv!AB:AB,"*"&amp;A214&amp;"*")</f>
        <v>96</v>
      </c>
    </row>
    <row r="215" customFormat="false" ht="13.8" hidden="true" customHeight="false" outlineLevel="0" collapsed="false">
      <c r="A215" s="131" t="s">
        <v>543</v>
      </c>
      <c r="AS215" s="0" t="n">
        <f aca="false">COUNTIF(jv!AB:AB,"*"&amp;A215&amp;"*")</f>
        <v>96</v>
      </c>
    </row>
    <row r="216" customFormat="false" ht="13.8" hidden="true" customHeight="false" outlineLevel="0" collapsed="false">
      <c r="A216" s="131" t="s">
        <v>543</v>
      </c>
      <c r="AS216" s="0" t="n">
        <f aca="false">COUNTIF(jv!AB:AB,"*"&amp;A216&amp;"*")</f>
        <v>96</v>
      </c>
    </row>
    <row r="217" customFormat="false" ht="13.8" hidden="true" customHeight="false" outlineLevel="0" collapsed="false">
      <c r="A217" s="131" t="s">
        <v>543</v>
      </c>
      <c r="AS217" s="0" t="n">
        <f aca="false">COUNTIF(jv!AB:AB,"*"&amp;A217&amp;"*")</f>
        <v>96</v>
      </c>
    </row>
    <row r="218" customFormat="false" ht="13.8" hidden="true" customHeight="false" outlineLevel="0" collapsed="false">
      <c r="A218" s="0" t="s">
        <v>543</v>
      </c>
      <c r="AS218" s="0" t="n">
        <f aca="false">COUNTIF(jv!AB:AB,"*"&amp;A218&amp;"*")</f>
        <v>96</v>
      </c>
    </row>
    <row r="219" customFormat="false" ht="13.8" hidden="true" customHeight="false" outlineLevel="0" collapsed="false">
      <c r="A219" s="0" t="s">
        <v>543</v>
      </c>
      <c r="AS219" s="0" t="n">
        <f aca="false">COUNTIF(jv!AB:AB,"*"&amp;A219&amp;"*")</f>
        <v>96</v>
      </c>
    </row>
    <row r="220" customFormat="false" ht="13.8" hidden="true" customHeight="false" outlineLevel="0" collapsed="false">
      <c r="A220" s="0" t="s">
        <v>543</v>
      </c>
      <c r="AS220" s="0" t="n">
        <f aca="false">COUNTIF(jv!AB:AB,"*"&amp;A220&amp;"*")</f>
        <v>96</v>
      </c>
    </row>
    <row r="221" customFormat="false" ht="13.8" hidden="true" customHeight="false" outlineLevel="0" collapsed="false">
      <c r="A221" s="0" t="s">
        <v>543</v>
      </c>
      <c r="AS221" s="0" t="n">
        <f aca="false">COUNTIF(jv!AB:AB,"*"&amp;A221&amp;"*")</f>
        <v>96</v>
      </c>
    </row>
    <row r="222" customFormat="false" ht="13.8" hidden="true" customHeight="false" outlineLevel="0" collapsed="false">
      <c r="A222" s="0" t="s">
        <v>543</v>
      </c>
      <c r="AS222" s="0" t="n">
        <f aca="false">COUNTIF(jv!AB:AB,"*"&amp;A222&amp;"*")</f>
        <v>96</v>
      </c>
    </row>
    <row r="223" customFormat="false" ht="13.8" hidden="true" customHeight="false" outlineLevel="0" collapsed="false">
      <c r="A223" s="0" t="s">
        <v>543</v>
      </c>
      <c r="AS223" s="0" t="n">
        <f aca="false">COUNTIF(jv!AB:AB,"*"&amp;A223&amp;"*")</f>
        <v>96</v>
      </c>
    </row>
    <row r="224" customFormat="false" ht="13.8" hidden="true" customHeight="false" outlineLevel="0" collapsed="false">
      <c r="A224" s="0" t="s">
        <v>543</v>
      </c>
      <c r="AS224" s="0" t="n">
        <f aca="false">COUNTIF(jv!AB:AB,"*"&amp;A224&amp;"*")</f>
        <v>96</v>
      </c>
    </row>
    <row r="225" customFormat="false" ht="13.8" hidden="true" customHeight="false" outlineLevel="0" collapsed="false">
      <c r="A225" s="0" t="s">
        <v>543</v>
      </c>
      <c r="AS225" s="0" t="n">
        <f aca="false">COUNTIF(jv!AB:AB,"*"&amp;A225&amp;"*")</f>
        <v>96</v>
      </c>
    </row>
    <row r="226" customFormat="false" ht="13.8" hidden="true" customHeight="false" outlineLevel="0" collapsed="false">
      <c r="A226" s="0" t="s">
        <v>543</v>
      </c>
      <c r="AS226" s="0" t="n">
        <f aca="false">COUNTIF(jv!AB:AB,"*"&amp;A226&amp;"*")</f>
        <v>96</v>
      </c>
    </row>
    <row r="227" customFormat="false" ht="13.8" hidden="true" customHeight="false" outlineLevel="0" collapsed="false">
      <c r="A227" s="0" t="s">
        <v>543</v>
      </c>
      <c r="AS227" s="0" t="n">
        <f aca="false">COUNTIF(jv!AB:AB,"*"&amp;A227&amp;"*")</f>
        <v>96</v>
      </c>
    </row>
    <row r="228" customFormat="false" ht="13.8" hidden="true" customHeight="false" outlineLevel="0" collapsed="false">
      <c r="A228" s="0" t="s">
        <v>543</v>
      </c>
      <c r="AS228" s="0" t="n">
        <f aca="false">COUNTIF(jv!AB:AB,"*"&amp;A228&amp;"*")</f>
        <v>96</v>
      </c>
    </row>
    <row r="229" customFormat="false" ht="13.8" hidden="true" customHeight="false" outlineLevel="0" collapsed="false">
      <c r="A229" s="0" t="s">
        <v>543</v>
      </c>
      <c r="AS229" s="0" t="n">
        <f aca="false">COUNTIF(jv!AB:AB,"*"&amp;A229&amp;"*")</f>
        <v>96</v>
      </c>
    </row>
    <row r="230" customFormat="false" ht="13.8" hidden="true" customHeight="false" outlineLevel="0" collapsed="false">
      <c r="A230" s="0" t="s">
        <v>543</v>
      </c>
      <c r="AS230" s="0" t="n">
        <f aca="false">COUNTIF(jv!AB:AB,"*"&amp;A230&amp;"*")</f>
        <v>96</v>
      </c>
    </row>
    <row r="231" customFormat="false" ht="13.8" hidden="true" customHeight="false" outlineLevel="0" collapsed="false">
      <c r="A231" s="0" t="s">
        <v>543</v>
      </c>
      <c r="AS231" s="0" t="n">
        <f aca="false">COUNTIF(jv!AB:AB,"*"&amp;A231&amp;"*")</f>
        <v>96</v>
      </c>
    </row>
    <row r="232" customFormat="false" ht="13.8" hidden="true" customHeight="false" outlineLevel="0" collapsed="false">
      <c r="A232" s="0" t="s">
        <v>543</v>
      </c>
      <c r="AS232" s="0" t="n">
        <f aca="false">COUNTIF(jv!AB:AB,"*"&amp;A232&amp;"*")</f>
        <v>96</v>
      </c>
    </row>
    <row r="233" customFormat="false" ht="13.8" hidden="true" customHeight="false" outlineLevel="0" collapsed="false">
      <c r="A233" s="0" t="s">
        <v>543</v>
      </c>
      <c r="AS233" s="0" t="n">
        <f aca="false">COUNTIF(jv!AB:AB,"*"&amp;A233&amp;"*")</f>
        <v>96</v>
      </c>
    </row>
    <row r="234" customFormat="false" ht="13.8" hidden="true" customHeight="false" outlineLevel="0" collapsed="false">
      <c r="A234" s="0" t="s">
        <v>543</v>
      </c>
      <c r="AS234" s="0" t="n">
        <f aca="false">COUNTIF(jv!AB:AB,"*"&amp;A234&amp;"*")</f>
        <v>96</v>
      </c>
    </row>
    <row r="235" customFormat="false" ht="13.8" hidden="true" customHeight="false" outlineLevel="0" collapsed="false">
      <c r="A235" s="0" t="s">
        <v>543</v>
      </c>
      <c r="AS235" s="0" t="n">
        <f aca="false">COUNTIF(jv!AB:AB,"*"&amp;A235&amp;"*")</f>
        <v>96</v>
      </c>
    </row>
    <row r="236" customFormat="false" ht="13.8" hidden="true" customHeight="false" outlineLevel="0" collapsed="false">
      <c r="A236" s="0" t="s">
        <v>543</v>
      </c>
      <c r="AS236" s="0" t="n">
        <f aca="false">COUNTIF(jv!AB:AB,"*"&amp;A236&amp;"*")</f>
        <v>96</v>
      </c>
    </row>
    <row r="237" customFormat="false" ht="13.8" hidden="true" customHeight="false" outlineLevel="0" collapsed="false">
      <c r="A237" s="0" t="s">
        <v>543</v>
      </c>
      <c r="AS237" s="0" t="n">
        <f aca="false">COUNTIF(jv!AB:AB,"*"&amp;A237&amp;"*")</f>
        <v>96</v>
      </c>
    </row>
    <row r="238" customFormat="false" ht="13.8" hidden="true" customHeight="false" outlineLevel="0" collapsed="false">
      <c r="A238" s="0" t="s">
        <v>543</v>
      </c>
      <c r="AS238" s="0" t="n">
        <f aca="false">COUNTIF(jv!AB:AB,"*"&amp;A238&amp;"*")</f>
        <v>96</v>
      </c>
    </row>
    <row r="239" customFormat="false" ht="13.8" hidden="true" customHeight="false" outlineLevel="0" collapsed="false">
      <c r="A239" s="0" t="s">
        <v>543</v>
      </c>
      <c r="AS239" s="0" t="n">
        <f aca="false">COUNTIF(jv!AB:AB,"*"&amp;A239&amp;"*")</f>
        <v>96</v>
      </c>
    </row>
    <row r="240" customFormat="false" ht="13.8" hidden="true" customHeight="false" outlineLevel="0" collapsed="false">
      <c r="A240" s="0" t="s">
        <v>543</v>
      </c>
      <c r="AS240" s="0" t="n">
        <f aca="false">COUNTIF(jv!AB:AB,"*"&amp;A240&amp;"*")</f>
        <v>96</v>
      </c>
    </row>
    <row r="241" customFormat="false" ht="13.8" hidden="true" customHeight="false" outlineLevel="0" collapsed="false">
      <c r="A241" s="0" t="s">
        <v>543</v>
      </c>
      <c r="AS241" s="0" t="n">
        <f aca="false">COUNTIF(jv!AB:AB,"*"&amp;A241&amp;"*")</f>
        <v>96</v>
      </c>
    </row>
    <row r="242" customFormat="false" ht="13.8" hidden="true" customHeight="false" outlineLevel="0" collapsed="false">
      <c r="A242" s="0" t="s">
        <v>543</v>
      </c>
      <c r="AS242" s="0" t="n">
        <f aca="false">COUNTIF(jv!AB:AB,"*"&amp;A242&amp;"*")</f>
        <v>96</v>
      </c>
    </row>
    <row r="243" customFormat="false" ht="13.8" hidden="true" customHeight="false" outlineLevel="0" collapsed="false">
      <c r="A243" s="0" t="s">
        <v>543</v>
      </c>
      <c r="AS243" s="0" t="n">
        <f aca="false">COUNTIF(jv!AB:AB,"*"&amp;A243&amp;"*")</f>
        <v>96</v>
      </c>
    </row>
    <row r="244" customFormat="false" ht="13.8" hidden="true" customHeight="false" outlineLevel="0" collapsed="false">
      <c r="A244" s="0" t="s">
        <v>543</v>
      </c>
      <c r="AS244" s="0" t="n">
        <f aca="false">COUNTIF(jv!AB:AB,"*"&amp;A244&amp;"*")</f>
        <v>96</v>
      </c>
    </row>
    <row r="245" customFormat="false" ht="13.8" hidden="true" customHeight="false" outlineLevel="0" collapsed="false">
      <c r="A245" s="0" t="s">
        <v>543</v>
      </c>
      <c r="AS245" s="0" t="n">
        <f aca="false">COUNTIF(jv!AB:AB,"*"&amp;A245&amp;"*")</f>
        <v>96</v>
      </c>
    </row>
    <row r="246" customFormat="false" ht="13.8" hidden="true" customHeight="false" outlineLevel="0" collapsed="false">
      <c r="A246" s="0" t="s">
        <v>543</v>
      </c>
      <c r="AS246" s="0" t="n">
        <f aca="false">COUNTIF(jv!AB:AB,"*"&amp;A246&amp;"*")</f>
        <v>96</v>
      </c>
    </row>
    <row r="247" customFormat="false" ht="13.8" hidden="true" customHeight="false" outlineLevel="0" collapsed="false">
      <c r="A247" s="0" t="s">
        <v>543</v>
      </c>
      <c r="AS247" s="0" t="n">
        <f aca="false">COUNTIF(jv!AB:AB,"*"&amp;A247&amp;"*")</f>
        <v>96</v>
      </c>
    </row>
    <row r="248" customFormat="false" ht="13.8" hidden="true" customHeight="false" outlineLevel="0" collapsed="false">
      <c r="A248" s="0" t="s">
        <v>543</v>
      </c>
      <c r="AS248" s="0" t="n">
        <f aca="false">COUNTIF(jv!AB:AB,"*"&amp;A248&amp;"*")</f>
        <v>96</v>
      </c>
    </row>
    <row r="249" customFormat="false" ht="13.8" hidden="true" customHeight="false" outlineLevel="0" collapsed="false">
      <c r="A249" s="0" t="s">
        <v>543</v>
      </c>
      <c r="AS249" s="0" t="n">
        <f aca="false">COUNTIF(jv!AB:AB,"*"&amp;A249&amp;"*")</f>
        <v>96</v>
      </c>
    </row>
    <row r="250" customFormat="false" ht="13.8" hidden="true" customHeight="false" outlineLevel="0" collapsed="false">
      <c r="A250" s="0" t="s">
        <v>543</v>
      </c>
      <c r="AS250" s="0" t="n">
        <f aca="false">COUNTIF(jv!AB:AB,"*"&amp;A250&amp;"*")</f>
        <v>96</v>
      </c>
    </row>
    <row r="251" customFormat="false" ht="13.8" hidden="true" customHeight="false" outlineLevel="0" collapsed="false">
      <c r="A251" s="0" t="s">
        <v>543</v>
      </c>
      <c r="AS251" s="0" t="n">
        <f aca="false">COUNTIF(jv!AB:AB,"*"&amp;A251&amp;"*")</f>
        <v>96</v>
      </c>
    </row>
    <row r="252" customFormat="false" ht="13.8" hidden="true" customHeight="false" outlineLevel="0" collapsed="false">
      <c r="A252" s="0" t="s">
        <v>543</v>
      </c>
      <c r="AS252" s="0" t="n">
        <f aca="false">COUNTIF(jv!AB:AB,"*"&amp;A252&amp;"*")</f>
        <v>96</v>
      </c>
    </row>
    <row r="253" customFormat="false" ht="13.8" hidden="true" customHeight="false" outlineLevel="0" collapsed="false">
      <c r="A253" s="0" t="s">
        <v>543</v>
      </c>
      <c r="AS253" s="0" t="n">
        <f aca="false">COUNTIF(jv!AB:AB,"*"&amp;A253&amp;"*")</f>
        <v>96</v>
      </c>
    </row>
    <row r="254" customFormat="false" ht="13.8" hidden="true" customHeight="false" outlineLevel="0" collapsed="false">
      <c r="A254" s="0" t="s">
        <v>543</v>
      </c>
      <c r="AS254" s="0" t="n">
        <f aca="false">COUNTIF(jv!AB:AB,"*"&amp;A254&amp;"*")</f>
        <v>96</v>
      </c>
    </row>
    <row r="255" customFormat="false" ht="13.8" hidden="true" customHeight="false" outlineLevel="0" collapsed="false">
      <c r="A255" s="0" t="s">
        <v>543</v>
      </c>
      <c r="AS255" s="0" t="n">
        <f aca="false">COUNTIF(jv!AB:AB,"*"&amp;A255&amp;"*")</f>
        <v>96</v>
      </c>
    </row>
    <row r="256" customFormat="false" ht="13.8" hidden="true" customHeight="false" outlineLevel="0" collapsed="false">
      <c r="A256" s="0" t="s">
        <v>543</v>
      </c>
      <c r="AS256" s="0" t="n">
        <f aca="false">COUNTIF(jv!AB:AB,"*"&amp;A256&amp;"*")</f>
        <v>96</v>
      </c>
    </row>
    <row r="257" customFormat="false" ht="13.8" hidden="true" customHeight="false" outlineLevel="0" collapsed="false">
      <c r="A257" s="0" t="s">
        <v>543</v>
      </c>
      <c r="AS257" s="0" t="n">
        <f aca="false">COUNTIF(jv!AB:AB,"*"&amp;A257&amp;"*")</f>
        <v>96</v>
      </c>
    </row>
    <row r="258" customFormat="false" ht="13.8" hidden="true" customHeight="false" outlineLevel="0" collapsed="false">
      <c r="A258" s="0" t="s">
        <v>543</v>
      </c>
      <c r="AS258" s="0" t="n">
        <f aca="false">COUNTIF(jv!AB:AB,"*"&amp;A258&amp;"*")</f>
        <v>96</v>
      </c>
    </row>
    <row r="259" customFormat="false" ht="13.8" hidden="true" customHeight="false" outlineLevel="0" collapsed="false">
      <c r="A259" s="0" t="s">
        <v>543</v>
      </c>
      <c r="AS259" s="0" t="n">
        <f aca="false">COUNTIF(jv!AB:AB,"*"&amp;A259&amp;"*")</f>
        <v>96</v>
      </c>
    </row>
    <row r="260" customFormat="false" ht="13.8" hidden="true" customHeight="false" outlineLevel="0" collapsed="false">
      <c r="A260" s="0" t="s">
        <v>543</v>
      </c>
      <c r="AS260" s="0" t="n">
        <f aca="false">COUNTIF(jv!AB:AB,"*"&amp;A260&amp;"*")</f>
        <v>96</v>
      </c>
    </row>
    <row r="261" customFormat="false" ht="13.8" hidden="true" customHeight="false" outlineLevel="0" collapsed="false">
      <c r="A261" s="0" t="s">
        <v>543</v>
      </c>
      <c r="AS261" s="0" t="n">
        <f aca="false">COUNTIF(jv!AB:AB,"*"&amp;A261&amp;"*")</f>
        <v>96</v>
      </c>
    </row>
    <row r="262" customFormat="false" ht="13.8" hidden="true" customHeight="false" outlineLevel="0" collapsed="false">
      <c r="A262" s="0" t="s">
        <v>543</v>
      </c>
      <c r="AS262" s="0" t="n">
        <f aca="false">COUNTIF(jv!AB:AB,"*"&amp;A262&amp;"*")</f>
        <v>96</v>
      </c>
    </row>
    <row r="263" customFormat="false" ht="13.8" hidden="true" customHeight="false" outlineLevel="0" collapsed="false">
      <c r="A263" s="0" t="s">
        <v>543</v>
      </c>
      <c r="AS263" s="0" t="n">
        <f aca="false">COUNTIF(jv!AB:AB,"*"&amp;A263&amp;"*")</f>
        <v>96</v>
      </c>
    </row>
    <row r="264" customFormat="false" ht="13.8" hidden="true" customHeight="false" outlineLevel="0" collapsed="false">
      <c r="A264" s="0" t="s">
        <v>543</v>
      </c>
      <c r="AS264" s="0" t="n">
        <f aca="false">COUNTIF(jv!AB:AB,"*"&amp;A264&amp;"*")</f>
        <v>96</v>
      </c>
    </row>
    <row r="265" customFormat="false" ht="13.8" hidden="true" customHeight="false" outlineLevel="0" collapsed="false">
      <c r="A265" s="0" t="s">
        <v>543</v>
      </c>
      <c r="AS265" s="0" t="n">
        <f aca="false">COUNTIF(jv!AB:AB,"*"&amp;A265&amp;"*")</f>
        <v>96</v>
      </c>
    </row>
    <row r="266" customFormat="false" ht="13.8" hidden="true" customHeight="false" outlineLevel="0" collapsed="false">
      <c r="A266" s="0" t="s">
        <v>543</v>
      </c>
      <c r="AS266" s="0" t="n">
        <f aca="false">COUNTIF(jv!AB:AB,"*"&amp;A266&amp;"*")</f>
        <v>96</v>
      </c>
    </row>
    <row r="267" customFormat="false" ht="13.8" hidden="true" customHeight="false" outlineLevel="0" collapsed="false">
      <c r="A267" s="0" t="s">
        <v>543</v>
      </c>
      <c r="AS267" s="0" t="n">
        <f aca="false">COUNTIF(jv!AB:AB,"*"&amp;A267&amp;"*")</f>
        <v>96</v>
      </c>
    </row>
    <row r="268" customFormat="false" ht="13.8" hidden="true" customHeight="false" outlineLevel="0" collapsed="false">
      <c r="A268" s="0" t="s">
        <v>543</v>
      </c>
      <c r="AS268" s="0" t="n">
        <f aca="false">COUNTIF(jv!AB:AB,"*"&amp;A268&amp;"*")</f>
        <v>96</v>
      </c>
    </row>
    <row r="269" customFormat="false" ht="13.8" hidden="true" customHeight="false" outlineLevel="0" collapsed="false">
      <c r="A269" s="0" t="s">
        <v>543</v>
      </c>
      <c r="AS269" s="0" t="n">
        <f aca="false">COUNTIF(jv!AB:AB,"*"&amp;A269&amp;"*")</f>
        <v>96</v>
      </c>
    </row>
    <row r="270" customFormat="false" ht="13.8" hidden="true" customHeight="false" outlineLevel="0" collapsed="false">
      <c r="A270" s="0" t="s">
        <v>543</v>
      </c>
      <c r="AS270" s="0" t="n">
        <f aca="false">COUNTIF(jv!AB:AB,"*"&amp;A270&amp;"*")</f>
        <v>96</v>
      </c>
    </row>
    <row r="271" customFormat="false" ht="13.8" hidden="true" customHeight="false" outlineLevel="0" collapsed="false">
      <c r="A271" s="0" t="s">
        <v>543</v>
      </c>
      <c r="AS271" s="0" t="n">
        <f aca="false">COUNTIF(jv!AB:AB,"*"&amp;A271&amp;"*")</f>
        <v>96</v>
      </c>
    </row>
    <row r="272" customFormat="false" ht="13.8" hidden="true" customHeight="false" outlineLevel="0" collapsed="false">
      <c r="A272" s="0" t="s">
        <v>543</v>
      </c>
      <c r="AS272" s="0" t="n">
        <f aca="false">COUNTIF(jv!AB:AB,"*"&amp;A272&amp;"*")</f>
        <v>96</v>
      </c>
    </row>
    <row r="273" customFormat="false" ht="13.8" hidden="true" customHeight="false" outlineLevel="0" collapsed="false">
      <c r="A273" s="0" t="s">
        <v>543</v>
      </c>
      <c r="AS273" s="0" t="n">
        <f aca="false">COUNTIF(jv!AB:AB,"*"&amp;A273&amp;"*")</f>
        <v>96</v>
      </c>
    </row>
    <row r="274" customFormat="false" ht="13.8" hidden="true" customHeight="false" outlineLevel="0" collapsed="false">
      <c r="A274" s="0" t="s">
        <v>543</v>
      </c>
      <c r="AS274" s="0" t="n">
        <f aca="false">COUNTIF(jv!AB:AB,"*"&amp;A274&amp;"*")</f>
        <v>96</v>
      </c>
    </row>
    <row r="275" customFormat="false" ht="13.8" hidden="true" customHeight="false" outlineLevel="0" collapsed="false">
      <c r="A275" s="131" t="s">
        <v>543</v>
      </c>
      <c r="AS275" s="0" t="n">
        <f aca="false">COUNTIF(jv!AB:AB,"*"&amp;A275&amp;"*")</f>
        <v>96</v>
      </c>
    </row>
    <row r="276" customFormat="false" ht="13.8" hidden="true" customHeight="false" outlineLevel="0" collapsed="false">
      <c r="A276" s="0" t="s">
        <v>543</v>
      </c>
      <c r="AS276" s="0" t="n">
        <f aca="false">COUNTIF(jv!AB:AB,"*"&amp;A276&amp;"*")</f>
        <v>96</v>
      </c>
    </row>
    <row r="277" customFormat="false" ht="13.8" hidden="true" customHeight="false" outlineLevel="0" collapsed="false">
      <c r="A277" s="131" t="s">
        <v>543</v>
      </c>
      <c r="AS277" s="0" t="n">
        <f aca="false">COUNTIF(jv!AB:AB,"*"&amp;A277&amp;"*")</f>
        <v>96</v>
      </c>
    </row>
    <row r="278" customFormat="false" ht="13.8" hidden="true" customHeight="false" outlineLevel="0" collapsed="false">
      <c r="A278" s="0" t="s">
        <v>543</v>
      </c>
      <c r="AS278" s="0" t="n">
        <f aca="false">COUNTIF(jv!AB:AB,"*"&amp;A278&amp;"*")</f>
        <v>96</v>
      </c>
    </row>
    <row r="279" customFormat="false" ht="13.8" hidden="true" customHeight="false" outlineLevel="0" collapsed="false">
      <c r="A279" s="131" t="s">
        <v>543</v>
      </c>
      <c r="AS279" s="0" t="n">
        <f aca="false">COUNTIF(jv!AB:AB,"*"&amp;A279&amp;"*")</f>
        <v>96</v>
      </c>
    </row>
    <row r="280" customFormat="false" ht="13.8" hidden="true" customHeight="false" outlineLevel="0" collapsed="false">
      <c r="A280" s="131" t="s">
        <v>543</v>
      </c>
      <c r="AS280" s="0" t="n">
        <f aca="false">COUNTIF(jv!AB:AB,"*"&amp;A280&amp;"*")</f>
        <v>96</v>
      </c>
    </row>
    <row r="281" customFormat="false" ht="13.8" hidden="true" customHeight="false" outlineLevel="0" collapsed="false">
      <c r="A281" s="131" t="s">
        <v>543</v>
      </c>
      <c r="AS281" s="0" t="n">
        <f aca="false">COUNTIF(jv!AB:AB,"*"&amp;A281&amp;"*")</f>
        <v>96</v>
      </c>
    </row>
    <row r="282" customFormat="false" ht="13.8" hidden="true" customHeight="false" outlineLevel="0" collapsed="false">
      <c r="A282" s="131" t="s">
        <v>543</v>
      </c>
      <c r="AS282" s="0" t="n">
        <f aca="false">COUNTIF(jv!AB:AB,"*"&amp;A282&amp;"*")</f>
        <v>96</v>
      </c>
    </row>
    <row r="283" customFormat="false" ht="13.8" hidden="true" customHeight="false" outlineLevel="0" collapsed="false">
      <c r="A283" s="131" t="s">
        <v>543</v>
      </c>
      <c r="AS283" s="0" t="n">
        <f aca="false">COUNTIF(jv!AB:AB,"*"&amp;A283&amp;"*")</f>
        <v>96</v>
      </c>
    </row>
    <row r="284" customFormat="false" ht="13.8" hidden="true" customHeight="false" outlineLevel="0" collapsed="false">
      <c r="A284" s="131" t="s">
        <v>543</v>
      </c>
      <c r="AS284" s="0" t="n">
        <f aca="false">COUNTIF(jv!AB:AB,"*"&amp;A284&amp;"*")</f>
        <v>96</v>
      </c>
    </row>
    <row r="285" customFormat="false" ht="13.8" hidden="true" customHeight="false" outlineLevel="0" collapsed="false">
      <c r="A285" s="131" t="s">
        <v>543</v>
      </c>
      <c r="AS285" s="0" t="n">
        <f aca="false">COUNTIF(jv!AB:AB,"*"&amp;A285&amp;"*")</f>
        <v>96</v>
      </c>
    </row>
    <row r="286" customFormat="false" ht="13.8" hidden="true" customHeight="false" outlineLevel="0" collapsed="false">
      <c r="A286" s="131" t="s">
        <v>543</v>
      </c>
      <c r="AS286" s="0" t="n">
        <f aca="false">COUNTIF(jv!AB:AB,"*"&amp;A286&amp;"*")</f>
        <v>96</v>
      </c>
    </row>
    <row r="287" customFormat="false" ht="13.8" hidden="true" customHeight="false" outlineLevel="0" collapsed="false">
      <c r="A287" s="131" t="s">
        <v>543</v>
      </c>
      <c r="AS287" s="0" t="n">
        <f aca="false">COUNTIF(jv!AB:AB,"*"&amp;A287&amp;"*")</f>
        <v>96</v>
      </c>
    </row>
    <row r="288" customFormat="false" ht="13.8" hidden="true" customHeight="false" outlineLevel="0" collapsed="false">
      <c r="A288" s="131" t="s">
        <v>543</v>
      </c>
      <c r="AS288" s="0" t="n">
        <f aca="false">COUNTIF(jv!AB:AB,"*"&amp;A288&amp;"*")</f>
        <v>96</v>
      </c>
    </row>
    <row r="289" customFormat="false" ht="13.8" hidden="true" customHeight="false" outlineLevel="0" collapsed="false">
      <c r="A289" s="131" t="s">
        <v>543</v>
      </c>
      <c r="AS289" s="0" t="n">
        <f aca="false">COUNTIF(jv!AB:AB,"*"&amp;A289&amp;"*")</f>
        <v>96</v>
      </c>
    </row>
    <row r="290" customFormat="false" ht="13.8" hidden="true" customHeight="false" outlineLevel="0" collapsed="false">
      <c r="A290" s="131" t="s">
        <v>543</v>
      </c>
      <c r="AS290" s="0" t="n">
        <f aca="false">COUNTIF(jv!AB:AB,"*"&amp;A290&amp;"*")</f>
        <v>96</v>
      </c>
    </row>
    <row r="291" customFormat="false" ht="13.8" hidden="true" customHeight="false" outlineLevel="0" collapsed="false">
      <c r="A291" s="131" t="s">
        <v>543</v>
      </c>
      <c r="AS291" s="0" t="n">
        <f aca="false">COUNTIF(jv!AB:AB,"*"&amp;A291&amp;"*")</f>
        <v>96</v>
      </c>
    </row>
    <row r="292" customFormat="false" ht="13.8" hidden="true" customHeight="false" outlineLevel="0" collapsed="false">
      <c r="A292" s="131" t="s">
        <v>543</v>
      </c>
      <c r="AS292" s="0" t="n">
        <f aca="false">COUNTIF(jv!AB:AB,"*"&amp;A292&amp;"*")</f>
        <v>96</v>
      </c>
    </row>
    <row r="293" customFormat="false" ht="13.8" hidden="true" customHeight="false" outlineLevel="0" collapsed="false">
      <c r="A293" s="131" t="s">
        <v>543</v>
      </c>
      <c r="AS293" s="0" t="n">
        <f aca="false">COUNTIF(jv!AB:AB,"*"&amp;A293&amp;"*")</f>
        <v>96</v>
      </c>
    </row>
    <row r="294" customFormat="false" ht="13.8" hidden="true" customHeight="false" outlineLevel="0" collapsed="false">
      <c r="A294" s="131" t="s">
        <v>543</v>
      </c>
      <c r="AS294" s="0" t="n">
        <f aca="false">COUNTIF(jv!AB:AB,"*"&amp;A294&amp;"*")</f>
        <v>96</v>
      </c>
    </row>
    <row r="295" customFormat="false" ht="13.8" hidden="true" customHeight="false" outlineLevel="0" collapsed="false">
      <c r="A295" s="131" t="s">
        <v>543</v>
      </c>
      <c r="AS295" s="0" t="n">
        <f aca="false">COUNTIF(jv!AB:AB,"*"&amp;A295&amp;"*")</f>
        <v>96</v>
      </c>
    </row>
    <row r="296" customFormat="false" ht="13.8" hidden="true" customHeight="false" outlineLevel="0" collapsed="false">
      <c r="A296" s="131" t="s">
        <v>543</v>
      </c>
      <c r="AS296" s="0" t="n">
        <f aca="false">COUNTIF(jv!AB:AB,"*"&amp;A296&amp;"*")</f>
        <v>96</v>
      </c>
    </row>
    <row r="297" customFormat="false" ht="13.8" hidden="true" customHeight="false" outlineLevel="0" collapsed="false">
      <c r="A297" s="131" t="s">
        <v>543</v>
      </c>
      <c r="AS297" s="0" t="n">
        <f aca="false">COUNTIF(jv!AB:AB,"*"&amp;A297&amp;"*")</f>
        <v>96</v>
      </c>
    </row>
    <row r="298" customFormat="false" ht="13.8" hidden="true" customHeight="false" outlineLevel="0" collapsed="false">
      <c r="A298" s="131" t="s">
        <v>543</v>
      </c>
      <c r="AS298" s="0" t="n">
        <f aca="false">COUNTIF(jv!AB:AB,"*"&amp;A298&amp;"*")</f>
        <v>96</v>
      </c>
    </row>
    <row r="299" customFormat="false" ht="13.8" hidden="true" customHeight="false" outlineLevel="0" collapsed="false">
      <c r="A299" s="131" t="s">
        <v>543</v>
      </c>
      <c r="AS299" s="0" t="n">
        <f aca="false">COUNTIF(jv!AB:AB,"*"&amp;A299&amp;"*")</f>
        <v>96</v>
      </c>
    </row>
    <row r="300" customFormat="false" ht="13.8" hidden="true" customHeight="false" outlineLevel="0" collapsed="false">
      <c r="A300" s="0" t="s">
        <v>543</v>
      </c>
      <c r="AS300" s="0" t="n">
        <f aca="false">COUNTIF(jv!AB:AB,"*"&amp;A300&amp;"*")</f>
        <v>96</v>
      </c>
    </row>
    <row r="301" customFormat="false" ht="13.8" hidden="false" customHeight="false" outlineLevel="0" collapsed="false">
      <c r="A301" s="0" t="s">
        <v>459</v>
      </c>
      <c r="B301" s="0" t="n">
        <f aca="false">COUNTIFS(jv!AB:AB,"*"&amp;A301&amp;"*", jv!X:X,"1981")</f>
        <v>0</v>
      </c>
      <c r="C301" s="0" t="n">
        <f aca="false">COUNTIFS(jv!AB:AB,"*"&amp;A301&amp;"*", jv!X:X,"1982")</f>
        <v>0</v>
      </c>
      <c r="D301" s="0" t="n">
        <f aca="false">COUNTIFS(jv!AB:AB,"*"&amp;A301&amp;"*", jv!X:X,"1983")</f>
        <v>0</v>
      </c>
      <c r="E301" s="0" t="n">
        <f aca="false">COUNTIFS(jv!AB:AB,"*"&amp;A301&amp;"*", jv!X:X,"1984")</f>
        <v>0</v>
      </c>
      <c r="F301" s="0" t="n">
        <f aca="false">COUNTIFS(jv!AB:AB,"*"&amp;A301&amp;"*", jv!X:X,"1985")</f>
        <v>0</v>
      </c>
      <c r="G301" s="0" t="n">
        <f aca="false">COUNTIFS(jv!AB:AB,"*"&amp;A301&amp;"*", jv!X:X,"1986")</f>
        <v>0</v>
      </c>
      <c r="H301" s="0" t="n">
        <f aca="false">COUNTIFS(jv!AB:AB,"*"&amp;A301&amp;"*", jv!X:X,"1987")</f>
        <v>0</v>
      </c>
      <c r="I301" s="0" t="n">
        <f aca="false">COUNTIFS(jv!AB:AB,"*"&amp;A301&amp;"*", jv!X:X,"1988")</f>
        <v>1</v>
      </c>
      <c r="J301" s="0" t="n">
        <f aca="false">COUNTIFS(jv!AB:AB,"*"&amp;A301&amp;"*", jv!X:X,"1989")</f>
        <v>2</v>
      </c>
      <c r="K301" s="0" t="n">
        <f aca="false">COUNTIFS(jv!AB:AB,"*"&amp;A301&amp;"*", jv!X:X,"1990")</f>
        <v>1</v>
      </c>
      <c r="L301" s="0" t="n">
        <f aca="false">COUNTIFS(jv!AB:AB,"*"&amp;A301&amp;"*", jv!X:X,"1991")</f>
        <v>0</v>
      </c>
      <c r="M301" s="0" t="n">
        <f aca="false">COUNTIFS(jv!AB:AB,"*"&amp;A301&amp;"*", jv!X:X,"1992")</f>
        <v>5</v>
      </c>
      <c r="N301" s="0" t="n">
        <f aca="false">COUNTIFS(jv!AB:AB,"*"&amp;A301&amp;"*", jv!X:X,"1993")</f>
        <v>6</v>
      </c>
      <c r="O301" s="0" t="n">
        <f aca="false">COUNTIFS(jv!AB:AB,"*"&amp;A301&amp;"*", jv!X:X,"1994")</f>
        <v>5</v>
      </c>
      <c r="P301" s="0" t="n">
        <f aca="false">COUNTIFS(jv!AB:AB,"*"&amp;A301&amp;"*", jv!X:X,"1995")</f>
        <v>3</v>
      </c>
      <c r="Q301" s="0" t="n">
        <f aca="false">COUNTIFS(jv!AB:AB,"*"&amp;A301&amp;"*", jv!X:X,"1996")</f>
        <v>3</v>
      </c>
      <c r="R301" s="0" t="n">
        <f aca="false">COUNTIFS(jv!AB:AB,"*"&amp;A301&amp;"*", jv!X:X,"1997")</f>
        <v>4</v>
      </c>
      <c r="S301" s="0" t="n">
        <f aca="false">COUNTIFS(jv!AB:AB,"*"&amp;A301&amp;"*", jv!X:X,"1998")</f>
        <v>0</v>
      </c>
      <c r="T301" s="0" t="n">
        <f aca="false">COUNTIFS(jv!AB:AB,"*"&amp;A301&amp;"*", jv!X:X,"1999")</f>
        <v>4</v>
      </c>
      <c r="U301" s="0" t="n">
        <f aca="false">COUNTIFS(jv!AB:AB,"*"&amp;A301&amp;"*", jv!X:X,"2000")</f>
        <v>3</v>
      </c>
      <c r="V301" s="0" t="n">
        <f aca="false">COUNTIFS(jv!AB:AB,"*"&amp;A301&amp;"*", jv!X:X,"2001")</f>
        <v>0</v>
      </c>
      <c r="W301" s="0" t="n">
        <f aca="false">COUNTIFS(jv!AB:AB,"*"&amp;A301&amp;"*", jv!X:X,"2002")</f>
        <v>2</v>
      </c>
      <c r="X301" s="0" t="n">
        <f aca="false">COUNTIFS(jv!AB:AB,"*"&amp;A301&amp;"*", jv!X:X,"2003")</f>
        <v>3</v>
      </c>
      <c r="Y301" s="0" t="n">
        <f aca="false">COUNTIFS(jv!AB:AB,"*"&amp;A301&amp;"*", jv!X:X,"2004")</f>
        <v>0</v>
      </c>
      <c r="Z301" s="0" t="n">
        <f aca="false">COUNTIFS(jv!AB:AB,"*"&amp;A301&amp;"*", jv!X:X,"2005")</f>
        <v>3</v>
      </c>
      <c r="AA301" s="0" t="n">
        <f aca="false">COUNTIFS(jv!AB:AB,"*"&amp;A301&amp;"*", jv!X:X,"2006")</f>
        <v>2</v>
      </c>
      <c r="AB301" s="0" t="n">
        <f aca="false">COUNTIFS(jv!AB:AB,"*"&amp;A301&amp;"*", jv!X:X,"2007")</f>
        <v>3</v>
      </c>
      <c r="AC301" s="0" t="n">
        <f aca="false">COUNTIFS(jv!AB:AB,"*"&amp;A301&amp;"*", jv!X:X,"2008")</f>
        <v>2</v>
      </c>
      <c r="AD301" s="0" t="n">
        <f aca="false">COUNTIFS(jv!AB:AB,"*"&amp;A301&amp;"*", jv!X:X,"2009")</f>
        <v>1</v>
      </c>
      <c r="AE301" s="0" t="n">
        <f aca="false">COUNTIFS(jv!AB:AB,"*"&amp;A301&amp;"*", jv!X:X,"2010")</f>
        <v>0</v>
      </c>
      <c r="AF301" s="0" t="n">
        <f aca="false">COUNTIFS(jv!AB:AB,"*"&amp;A301&amp;"*", jv!X:X,"2011")</f>
        <v>0</v>
      </c>
      <c r="AG301" s="0" t="n">
        <f aca="false">COUNTIFS(jv!AB:AB,"*"&amp;A301&amp;"*", jv!X:X,"2012")</f>
        <v>3</v>
      </c>
      <c r="AH301" s="0" t="n">
        <f aca="false">COUNTIFS(jv!AB:AB,"*"&amp;A301&amp;"*", jv!X:X,"2013")</f>
        <v>0</v>
      </c>
      <c r="AI301" s="0" t="n">
        <f aca="false">COUNTIFS(jv!AB:AB,"*"&amp;A301&amp;"*", jv!X:X,"2014")</f>
        <v>0</v>
      </c>
      <c r="AJ301" s="0" t="n">
        <f aca="false">COUNTIFS(jv!AB:AB,"*"&amp;A301&amp;"*", jv!X:X,"2015")</f>
        <v>0</v>
      </c>
      <c r="AK301" s="0" t="n">
        <f aca="false">COUNTIFS(jv!AB:AB,"*"&amp;A301&amp;"*", jv!X:X,"2016")</f>
        <v>3</v>
      </c>
      <c r="AL301" s="0" t="n">
        <f aca="false">COUNTIFS(jv!AB:AB,"*"&amp;A301&amp;"*", jv!X:X,"2017")</f>
        <v>0</v>
      </c>
      <c r="AM301" s="0" t="n">
        <f aca="false">COUNTIFS(jv!AB:AB,"*"&amp;A301&amp;"*", jv!X:X,"2018")</f>
        <v>0</v>
      </c>
      <c r="AN301" s="0" t="n">
        <f aca="false">COUNTIFS(jv!AB:AB,"*"&amp;A301&amp;"*", jv!X:X,"2019")</f>
        <v>1</v>
      </c>
      <c r="AO301" s="0" t="n">
        <f aca="false">COUNTIFS(jv!AB:AB,"*"&amp;A301&amp;"*", jv!X:X,"2020")</f>
        <v>0</v>
      </c>
      <c r="AP301" s="0" t="n">
        <f aca="false">COUNTIFS(jv!AB:AB,"*"&amp;A301&amp;"*", jv!X:X,"2021")</f>
        <v>0</v>
      </c>
      <c r="AQ301" s="0" t="n">
        <f aca="false">COUNTIFS(jv!AB:AB,"*"&amp;A301&amp;"*", jv!X:X,"2022")</f>
        <v>1</v>
      </c>
      <c r="AR301" s="0" t="n">
        <v>0</v>
      </c>
      <c r="AS301" s="0" t="n">
        <f aca="false">COUNTIF(jv!AB:AB,"*"&amp;A301&amp;"*")</f>
        <v>61</v>
      </c>
    </row>
    <row r="302" customFormat="false" ht="13.8" hidden="true" customHeight="false" outlineLevel="0" collapsed="false">
      <c r="A302" s="0" t="s">
        <v>459</v>
      </c>
      <c r="AS302" s="0" t="n">
        <f aca="false">COUNTIF(jv!AB:AB,"*"&amp;A302&amp;"*")</f>
        <v>61</v>
      </c>
    </row>
    <row r="303" customFormat="false" ht="13.8" hidden="true" customHeight="false" outlineLevel="0" collapsed="false">
      <c r="A303" s="0" t="s">
        <v>459</v>
      </c>
      <c r="AS303" s="0" t="n">
        <f aca="false">COUNTIF(jv!AB:AB,"*"&amp;A303&amp;"*")</f>
        <v>61</v>
      </c>
    </row>
    <row r="304" customFormat="false" ht="13.8" hidden="true" customHeight="false" outlineLevel="0" collapsed="false">
      <c r="A304" s="0" t="s">
        <v>459</v>
      </c>
      <c r="AS304" s="0" t="n">
        <f aca="false">COUNTIF(jv!AB:AB,"*"&amp;A304&amp;"*")</f>
        <v>61</v>
      </c>
    </row>
    <row r="305" customFormat="false" ht="13.8" hidden="true" customHeight="false" outlineLevel="0" collapsed="false">
      <c r="A305" s="0" t="s">
        <v>459</v>
      </c>
      <c r="AS305" s="0" t="n">
        <f aca="false">COUNTIF(jv!AB:AB,"*"&amp;A305&amp;"*")</f>
        <v>61</v>
      </c>
    </row>
    <row r="306" customFormat="false" ht="13.8" hidden="true" customHeight="false" outlineLevel="0" collapsed="false">
      <c r="A306" s="0" t="s">
        <v>459</v>
      </c>
      <c r="AS306" s="0" t="n">
        <f aca="false">COUNTIF(jv!AB:AB,"*"&amp;A306&amp;"*")</f>
        <v>61</v>
      </c>
    </row>
    <row r="307" customFormat="false" ht="13.8" hidden="true" customHeight="false" outlineLevel="0" collapsed="false">
      <c r="A307" s="0" t="s">
        <v>459</v>
      </c>
      <c r="AS307" s="0" t="n">
        <f aca="false">COUNTIF(jv!AB:AB,"*"&amp;A307&amp;"*")</f>
        <v>61</v>
      </c>
    </row>
    <row r="308" customFormat="false" ht="13.8" hidden="true" customHeight="false" outlineLevel="0" collapsed="false">
      <c r="A308" s="131" t="s">
        <v>459</v>
      </c>
      <c r="AS308" s="0" t="n">
        <f aca="false">COUNTIF(jv!AB:AB,"*"&amp;A308&amp;"*")</f>
        <v>61</v>
      </c>
    </row>
    <row r="309" customFormat="false" ht="13.8" hidden="true" customHeight="false" outlineLevel="0" collapsed="false">
      <c r="A309" s="0" t="s">
        <v>459</v>
      </c>
      <c r="AS309" s="0" t="n">
        <f aca="false">COUNTIF(jv!AB:AB,"*"&amp;A309&amp;"*")</f>
        <v>61</v>
      </c>
    </row>
    <row r="310" customFormat="false" ht="13.8" hidden="true" customHeight="false" outlineLevel="0" collapsed="false">
      <c r="A310" s="0" t="s">
        <v>459</v>
      </c>
      <c r="AS310" s="0" t="n">
        <f aca="false">COUNTIF(jv!AB:AB,"*"&amp;A310&amp;"*")</f>
        <v>61</v>
      </c>
    </row>
    <row r="311" customFormat="false" ht="13.8" hidden="true" customHeight="false" outlineLevel="0" collapsed="false">
      <c r="A311" s="0" t="s">
        <v>459</v>
      </c>
      <c r="AS311" s="0" t="n">
        <f aca="false">COUNTIF(jv!AB:AB,"*"&amp;A311&amp;"*")</f>
        <v>61</v>
      </c>
    </row>
    <row r="312" customFormat="false" ht="13.8" hidden="true" customHeight="false" outlineLevel="0" collapsed="false">
      <c r="A312" s="0" t="s">
        <v>459</v>
      </c>
      <c r="AS312" s="0" t="n">
        <f aca="false">COUNTIF(jv!AB:AB,"*"&amp;A312&amp;"*")</f>
        <v>61</v>
      </c>
    </row>
    <row r="313" customFormat="false" ht="13.8" hidden="true" customHeight="false" outlineLevel="0" collapsed="false">
      <c r="A313" s="0" t="s">
        <v>459</v>
      </c>
      <c r="AS313" s="0" t="n">
        <f aca="false">COUNTIF(jv!AB:AB,"*"&amp;A313&amp;"*")</f>
        <v>61</v>
      </c>
    </row>
    <row r="314" customFormat="false" ht="13.8" hidden="true" customHeight="false" outlineLevel="0" collapsed="false">
      <c r="A314" s="0" t="s">
        <v>459</v>
      </c>
      <c r="AS314" s="0" t="n">
        <f aca="false">COUNTIF(jv!AB:AB,"*"&amp;A314&amp;"*")</f>
        <v>61</v>
      </c>
    </row>
    <row r="315" customFormat="false" ht="13.8" hidden="true" customHeight="false" outlineLevel="0" collapsed="false">
      <c r="A315" s="0" t="s">
        <v>459</v>
      </c>
      <c r="AS315" s="0" t="n">
        <f aca="false">COUNTIF(jv!AB:AB,"*"&amp;A315&amp;"*")</f>
        <v>61</v>
      </c>
    </row>
    <row r="316" customFormat="false" ht="13.8" hidden="true" customHeight="false" outlineLevel="0" collapsed="false">
      <c r="A316" s="0" t="s">
        <v>459</v>
      </c>
      <c r="AS316" s="0" t="n">
        <f aca="false">COUNTIF(jv!AB:AB,"*"&amp;A316&amp;"*")</f>
        <v>61</v>
      </c>
    </row>
    <row r="317" customFormat="false" ht="13.8" hidden="true" customHeight="false" outlineLevel="0" collapsed="false">
      <c r="A317" s="0" t="s">
        <v>459</v>
      </c>
      <c r="AS317" s="0" t="n">
        <f aca="false">COUNTIF(jv!AB:AB,"*"&amp;A317&amp;"*")</f>
        <v>61</v>
      </c>
    </row>
    <row r="318" customFormat="false" ht="13.8" hidden="true" customHeight="false" outlineLevel="0" collapsed="false">
      <c r="A318" s="0" t="s">
        <v>459</v>
      </c>
      <c r="AS318" s="0" t="n">
        <f aca="false">COUNTIF(jv!AB:AB,"*"&amp;A318&amp;"*")</f>
        <v>61</v>
      </c>
    </row>
    <row r="319" customFormat="false" ht="13.8" hidden="true" customHeight="false" outlineLevel="0" collapsed="false">
      <c r="A319" s="0" t="s">
        <v>459</v>
      </c>
      <c r="AS319" s="0" t="n">
        <f aca="false">COUNTIF(jv!AB:AB,"*"&amp;A319&amp;"*")</f>
        <v>61</v>
      </c>
    </row>
    <row r="320" customFormat="false" ht="13.8" hidden="true" customHeight="false" outlineLevel="0" collapsed="false">
      <c r="A320" s="0" t="s">
        <v>459</v>
      </c>
      <c r="AS320" s="0" t="n">
        <f aca="false">COUNTIF(jv!AB:AB,"*"&amp;A320&amp;"*")</f>
        <v>61</v>
      </c>
    </row>
    <row r="321" customFormat="false" ht="13.8" hidden="true" customHeight="false" outlineLevel="0" collapsed="false">
      <c r="A321" s="0" t="s">
        <v>459</v>
      </c>
      <c r="AS321" s="0" t="n">
        <f aca="false">COUNTIF(jv!AB:AB,"*"&amp;A321&amp;"*")</f>
        <v>61</v>
      </c>
    </row>
    <row r="322" customFormat="false" ht="13.8" hidden="true" customHeight="false" outlineLevel="0" collapsed="false">
      <c r="A322" s="0" t="s">
        <v>459</v>
      </c>
      <c r="AS322" s="0" t="n">
        <f aca="false">COUNTIF(jv!AB:AB,"*"&amp;A322&amp;"*")</f>
        <v>61</v>
      </c>
    </row>
    <row r="323" customFormat="false" ht="13.8" hidden="true" customHeight="false" outlineLevel="0" collapsed="false">
      <c r="A323" s="0" t="s">
        <v>459</v>
      </c>
      <c r="AS323" s="0" t="n">
        <f aca="false">COUNTIF(jv!AB:AB,"*"&amp;A323&amp;"*")</f>
        <v>61</v>
      </c>
    </row>
    <row r="324" customFormat="false" ht="13.8" hidden="true" customHeight="false" outlineLevel="0" collapsed="false">
      <c r="A324" s="0" t="s">
        <v>459</v>
      </c>
      <c r="AS324" s="0" t="n">
        <f aca="false">COUNTIF(jv!AB:AB,"*"&amp;A324&amp;"*")</f>
        <v>61</v>
      </c>
    </row>
    <row r="325" customFormat="false" ht="13.8" hidden="true" customHeight="false" outlineLevel="0" collapsed="false">
      <c r="A325" s="0" t="s">
        <v>459</v>
      </c>
      <c r="AS325" s="0" t="n">
        <f aca="false">COUNTIF(jv!AB:AB,"*"&amp;A325&amp;"*")</f>
        <v>61</v>
      </c>
    </row>
    <row r="326" customFormat="false" ht="13.8" hidden="true" customHeight="false" outlineLevel="0" collapsed="false">
      <c r="A326" s="0" t="s">
        <v>459</v>
      </c>
      <c r="AS326" s="0" t="n">
        <f aca="false">COUNTIF(jv!AB:AB,"*"&amp;A326&amp;"*")</f>
        <v>61</v>
      </c>
    </row>
    <row r="327" customFormat="false" ht="13.8" hidden="true" customHeight="false" outlineLevel="0" collapsed="false">
      <c r="A327" s="0" t="s">
        <v>459</v>
      </c>
      <c r="AS327" s="0" t="n">
        <f aca="false">COUNTIF(jv!AB:AB,"*"&amp;A327&amp;"*")</f>
        <v>61</v>
      </c>
    </row>
    <row r="328" customFormat="false" ht="13.8" hidden="true" customHeight="false" outlineLevel="0" collapsed="false">
      <c r="A328" s="0" t="s">
        <v>459</v>
      </c>
      <c r="AS328" s="0" t="n">
        <f aca="false">COUNTIF(jv!AB:AB,"*"&amp;A328&amp;"*")</f>
        <v>61</v>
      </c>
    </row>
    <row r="329" customFormat="false" ht="13.8" hidden="true" customHeight="false" outlineLevel="0" collapsed="false">
      <c r="A329" s="0" t="s">
        <v>459</v>
      </c>
      <c r="AS329" s="0" t="n">
        <f aca="false">COUNTIF(jv!AB:AB,"*"&amp;A329&amp;"*")</f>
        <v>61</v>
      </c>
    </row>
    <row r="330" customFormat="false" ht="13.8" hidden="true" customHeight="false" outlineLevel="0" collapsed="false">
      <c r="A330" s="0" t="s">
        <v>459</v>
      </c>
      <c r="AS330" s="0" t="n">
        <f aca="false">COUNTIF(jv!AB:AB,"*"&amp;A330&amp;"*")</f>
        <v>61</v>
      </c>
    </row>
    <row r="331" customFormat="false" ht="13.8" hidden="true" customHeight="false" outlineLevel="0" collapsed="false">
      <c r="A331" s="0" t="s">
        <v>459</v>
      </c>
      <c r="AS331" s="0" t="n">
        <f aca="false">COUNTIF(jv!AB:AB,"*"&amp;A331&amp;"*")</f>
        <v>61</v>
      </c>
    </row>
    <row r="332" customFormat="false" ht="13.8" hidden="true" customHeight="false" outlineLevel="0" collapsed="false">
      <c r="A332" s="0" t="s">
        <v>459</v>
      </c>
      <c r="AS332" s="0" t="n">
        <f aca="false">COUNTIF(jv!AB:AB,"*"&amp;A332&amp;"*")</f>
        <v>61</v>
      </c>
    </row>
    <row r="333" customFormat="false" ht="13.8" hidden="true" customHeight="false" outlineLevel="0" collapsed="false">
      <c r="A333" s="0" t="s">
        <v>459</v>
      </c>
      <c r="AS333" s="0" t="n">
        <f aca="false">COUNTIF(jv!AB:AB,"*"&amp;A333&amp;"*")</f>
        <v>61</v>
      </c>
    </row>
    <row r="334" customFormat="false" ht="13.8" hidden="true" customHeight="false" outlineLevel="0" collapsed="false">
      <c r="A334" s="0" t="s">
        <v>459</v>
      </c>
      <c r="AS334" s="0" t="n">
        <f aca="false">COUNTIF(jv!AB:AB,"*"&amp;A334&amp;"*")</f>
        <v>61</v>
      </c>
    </row>
    <row r="335" customFormat="false" ht="13.8" hidden="true" customHeight="false" outlineLevel="0" collapsed="false">
      <c r="A335" s="0" t="s">
        <v>459</v>
      </c>
      <c r="AS335" s="0" t="n">
        <f aca="false">COUNTIF(jv!AB:AB,"*"&amp;A335&amp;"*")</f>
        <v>61</v>
      </c>
    </row>
    <row r="336" customFormat="false" ht="13.8" hidden="true" customHeight="false" outlineLevel="0" collapsed="false">
      <c r="A336" s="0" t="s">
        <v>459</v>
      </c>
      <c r="AS336" s="0" t="n">
        <f aca="false">COUNTIF(jv!AB:AB,"*"&amp;A336&amp;"*")</f>
        <v>61</v>
      </c>
    </row>
    <row r="337" customFormat="false" ht="13.8" hidden="true" customHeight="false" outlineLevel="0" collapsed="false">
      <c r="A337" s="0" t="s">
        <v>459</v>
      </c>
      <c r="AS337" s="0" t="n">
        <f aca="false">COUNTIF(jv!AB:AB,"*"&amp;A337&amp;"*")</f>
        <v>61</v>
      </c>
    </row>
    <row r="338" customFormat="false" ht="13.8" hidden="true" customHeight="false" outlineLevel="0" collapsed="false">
      <c r="A338" s="0" t="s">
        <v>459</v>
      </c>
      <c r="AS338" s="0" t="n">
        <f aca="false">COUNTIF(jv!AB:AB,"*"&amp;A338&amp;"*")</f>
        <v>61</v>
      </c>
    </row>
    <row r="339" customFormat="false" ht="13.8" hidden="true" customHeight="false" outlineLevel="0" collapsed="false">
      <c r="A339" s="131" t="s">
        <v>459</v>
      </c>
      <c r="AS339" s="0" t="n">
        <f aca="false">COUNTIF(jv!AB:AB,"*"&amp;A339&amp;"*")</f>
        <v>61</v>
      </c>
    </row>
    <row r="340" customFormat="false" ht="13.8" hidden="true" customHeight="false" outlineLevel="0" collapsed="false">
      <c r="A340" s="131" t="s">
        <v>459</v>
      </c>
      <c r="AS340" s="0" t="n">
        <f aca="false">COUNTIF(jv!AB:AB,"*"&amp;A340&amp;"*")</f>
        <v>61</v>
      </c>
    </row>
    <row r="341" customFormat="false" ht="13.8" hidden="true" customHeight="false" outlineLevel="0" collapsed="false">
      <c r="A341" s="131" t="s">
        <v>459</v>
      </c>
      <c r="AS341" s="0" t="n">
        <f aca="false">COUNTIF(jv!AB:AB,"*"&amp;A341&amp;"*")</f>
        <v>61</v>
      </c>
    </row>
    <row r="342" customFormat="false" ht="13.8" hidden="true" customHeight="false" outlineLevel="0" collapsed="false">
      <c r="A342" s="131" t="s">
        <v>459</v>
      </c>
      <c r="AS342" s="0" t="n">
        <f aca="false">COUNTIF(jv!AB:AB,"*"&amp;A342&amp;"*")</f>
        <v>61</v>
      </c>
    </row>
    <row r="343" customFormat="false" ht="13.8" hidden="true" customHeight="false" outlineLevel="0" collapsed="false">
      <c r="A343" s="131" t="s">
        <v>459</v>
      </c>
      <c r="AS343" s="0" t="n">
        <f aca="false">COUNTIF(jv!AB:AB,"*"&amp;A343&amp;"*")</f>
        <v>61</v>
      </c>
    </row>
    <row r="344" customFormat="false" ht="13.8" hidden="true" customHeight="false" outlineLevel="0" collapsed="false">
      <c r="A344" s="131" t="s">
        <v>459</v>
      </c>
      <c r="AS344" s="0" t="n">
        <f aca="false">COUNTIF(jv!AB:AB,"*"&amp;A344&amp;"*")</f>
        <v>61</v>
      </c>
    </row>
    <row r="345" customFormat="false" ht="13.8" hidden="true" customHeight="false" outlineLevel="0" collapsed="false">
      <c r="A345" s="131" t="s">
        <v>459</v>
      </c>
      <c r="AS345" s="0" t="n">
        <f aca="false">COUNTIF(jv!AB:AB,"*"&amp;A345&amp;"*")</f>
        <v>61</v>
      </c>
    </row>
    <row r="346" customFormat="false" ht="13.8" hidden="true" customHeight="false" outlineLevel="0" collapsed="false">
      <c r="A346" s="131" t="s">
        <v>459</v>
      </c>
      <c r="AS346" s="0" t="n">
        <f aca="false">COUNTIF(jv!AB:AB,"*"&amp;A346&amp;"*")</f>
        <v>61</v>
      </c>
    </row>
    <row r="347" customFormat="false" ht="13.8" hidden="true" customHeight="false" outlineLevel="0" collapsed="false">
      <c r="A347" s="131" t="s">
        <v>459</v>
      </c>
      <c r="AS347" s="0" t="n">
        <f aca="false">COUNTIF(jv!AB:AB,"*"&amp;A347&amp;"*")</f>
        <v>61</v>
      </c>
    </row>
    <row r="348" customFormat="false" ht="13.8" hidden="true" customHeight="false" outlineLevel="0" collapsed="false">
      <c r="A348" s="131" t="s">
        <v>459</v>
      </c>
      <c r="AS348" s="0" t="n">
        <f aca="false">COUNTIF(jv!AB:AB,"*"&amp;A348&amp;"*")</f>
        <v>61</v>
      </c>
    </row>
    <row r="349" customFormat="false" ht="13.8" hidden="true" customHeight="false" outlineLevel="0" collapsed="false">
      <c r="A349" s="131" t="s">
        <v>459</v>
      </c>
      <c r="AS349" s="0" t="n">
        <f aca="false">COUNTIF(jv!AB:AB,"*"&amp;A349&amp;"*")</f>
        <v>61</v>
      </c>
    </row>
    <row r="350" customFormat="false" ht="13.8" hidden="true" customHeight="false" outlineLevel="0" collapsed="false">
      <c r="A350" s="131" t="s">
        <v>459</v>
      </c>
      <c r="AS350" s="0" t="n">
        <f aca="false">COUNTIF(jv!AB:AB,"*"&amp;A350&amp;"*")</f>
        <v>61</v>
      </c>
    </row>
    <row r="351" customFormat="false" ht="13.8" hidden="true" customHeight="false" outlineLevel="0" collapsed="false">
      <c r="A351" s="131" t="s">
        <v>459</v>
      </c>
      <c r="AS351" s="0" t="n">
        <f aca="false">COUNTIF(jv!AB:AB,"*"&amp;A351&amp;"*")</f>
        <v>61</v>
      </c>
    </row>
    <row r="352" customFormat="false" ht="13.8" hidden="true" customHeight="false" outlineLevel="0" collapsed="false">
      <c r="A352" s="131" t="s">
        <v>459</v>
      </c>
      <c r="AS352" s="0" t="n">
        <f aca="false">COUNTIF(jv!AB:AB,"*"&amp;A352&amp;"*")</f>
        <v>61</v>
      </c>
    </row>
    <row r="353" customFormat="false" ht="13.8" hidden="true" customHeight="false" outlineLevel="0" collapsed="false">
      <c r="A353" s="131" t="s">
        <v>459</v>
      </c>
      <c r="AS353" s="0" t="n">
        <f aca="false">COUNTIF(jv!AB:AB,"*"&amp;A353&amp;"*")</f>
        <v>61</v>
      </c>
    </row>
    <row r="354" customFormat="false" ht="13.8" hidden="true" customHeight="false" outlineLevel="0" collapsed="false">
      <c r="A354" s="131" t="s">
        <v>459</v>
      </c>
      <c r="AS354" s="0" t="n">
        <f aca="false">COUNTIF(jv!AB:AB,"*"&amp;A354&amp;"*")</f>
        <v>61</v>
      </c>
    </row>
    <row r="355" customFormat="false" ht="13.8" hidden="true" customHeight="false" outlineLevel="0" collapsed="false">
      <c r="A355" s="131" t="s">
        <v>459</v>
      </c>
      <c r="AS355" s="0" t="n">
        <f aca="false">COUNTIF(jv!AB:AB,"*"&amp;A355&amp;"*")</f>
        <v>61</v>
      </c>
    </row>
    <row r="356" customFormat="false" ht="13.8" hidden="false" customHeight="false" outlineLevel="0" collapsed="false">
      <c r="A356" s="0" t="s">
        <v>370</v>
      </c>
      <c r="B356" s="0" t="n">
        <f aca="false">COUNTIFS(jv!AB:AB,"*"&amp;A356&amp;"*", jv!X:X,"1981")</f>
        <v>0</v>
      </c>
      <c r="C356" s="0" t="n">
        <f aca="false">COUNTIFS(jv!AB:AB,"*"&amp;A356&amp;"*", jv!X:X,"1982")</f>
        <v>0</v>
      </c>
      <c r="D356" s="0" t="n">
        <f aca="false">COUNTIFS(jv!AB:AB,"*"&amp;A356&amp;"*", jv!X:X,"1983")</f>
        <v>0</v>
      </c>
      <c r="E356" s="0" t="n">
        <f aca="false">COUNTIFS(jv!AB:AB,"*"&amp;A356&amp;"*", jv!X:X,"1984")</f>
        <v>0</v>
      </c>
      <c r="F356" s="0" t="n">
        <f aca="false">COUNTIFS(jv!AB:AB,"*"&amp;A356&amp;"*", jv!X:X,"1985")</f>
        <v>0</v>
      </c>
      <c r="G356" s="0" t="n">
        <f aca="false">COUNTIFS(jv!AB:AB,"*"&amp;A356&amp;"*", jv!X:X,"1986")</f>
        <v>0</v>
      </c>
      <c r="H356" s="0" t="n">
        <f aca="false">COUNTIFS(jv!AB:AB,"*"&amp;A356&amp;"*", jv!X:X,"1987")</f>
        <v>0</v>
      </c>
      <c r="I356" s="0" t="n">
        <f aca="false">COUNTIFS(jv!AB:AB,"*"&amp;A356&amp;"*", jv!X:X,"1988")</f>
        <v>2</v>
      </c>
      <c r="J356" s="0" t="n">
        <f aca="false">COUNTIFS(jv!AB:AB,"*"&amp;A356&amp;"*", jv!X:X,"1989")</f>
        <v>1</v>
      </c>
      <c r="K356" s="0" t="n">
        <f aca="false">COUNTIFS(jv!AB:AB,"*"&amp;A356&amp;"*", jv!X:X,"1990")</f>
        <v>3</v>
      </c>
      <c r="L356" s="0" t="n">
        <f aca="false">COUNTIFS(jv!AB:AB,"*"&amp;A356&amp;"*", jv!X:X,"1991")</f>
        <v>4</v>
      </c>
      <c r="M356" s="0" t="n">
        <f aca="false">COUNTIFS(jv!AB:AB,"*"&amp;A356&amp;"*", jv!X:X,"1992")</f>
        <v>0</v>
      </c>
      <c r="N356" s="0" t="n">
        <f aca="false">COUNTIFS(jv!AB:AB,"*"&amp;A356&amp;"*", jv!X:X,"1993")</f>
        <v>1</v>
      </c>
      <c r="O356" s="0" t="n">
        <f aca="false">COUNTIFS(jv!AB:AB,"*"&amp;A356&amp;"*", jv!X:X,"1994")</f>
        <v>0</v>
      </c>
      <c r="P356" s="0" t="n">
        <f aca="false">COUNTIFS(jv!AB:AB,"*"&amp;A356&amp;"*", jv!X:X,"1995")</f>
        <v>0</v>
      </c>
      <c r="Q356" s="0" t="n">
        <f aca="false">COUNTIFS(jv!AB:AB,"*"&amp;A356&amp;"*", jv!X:X,"1996")</f>
        <v>1</v>
      </c>
      <c r="R356" s="0" t="n">
        <f aca="false">COUNTIFS(jv!AB:AB,"*"&amp;A356&amp;"*", jv!X:X,"1997")</f>
        <v>1</v>
      </c>
      <c r="S356" s="0" t="n">
        <f aca="false">COUNTIFS(jv!AB:AB,"*"&amp;A356&amp;"*", jv!X:X,"1998")</f>
        <v>1</v>
      </c>
      <c r="T356" s="0" t="n">
        <f aca="false">COUNTIFS(jv!AB:AB,"*"&amp;A356&amp;"*", jv!X:X,"1999")</f>
        <v>2</v>
      </c>
      <c r="U356" s="0" t="n">
        <f aca="false">COUNTIFS(jv!AB:AB,"*"&amp;A356&amp;"*", jv!X:X,"2000")</f>
        <v>0</v>
      </c>
      <c r="V356" s="0" t="n">
        <f aca="false">COUNTIFS(jv!AB:AB,"*"&amp;A356&amp;"*", jv!X:X,"2001")</f>
        <v>1</v>
      </c>
      <c r="W356" s="0" t="n">
        <f aca="false">COUNTIFS(jv!AB:AB,"*"&amp;A356&amp;"*", jv!X:X,"2002")</f>
        <v>1</v>
      </c>
      <c r="X356" s="0" t="n">
        <f aca="false">COUNTIFS(jv!AB:AB,"*"&amp;A356&amp;"*", jv!X:X,"2003")</f>
        <v>2</v>
      </c>
      <c r="Y356" s="0" t="n">
        <f aca="false">COUNTIFS(jv!AB:AB,"*"&amp;A356&amp;"*", jv!X:X,"2004")</f>
        <v>1</v>
      </c>
      <c r="Z356" s="0" t="n">
        <f aca="false">COUNTIFS(jv!AB:AB,"*"&amp;A356&amp;"*", jv!X:X,"2005")</f>
        <v>4</v>
      </c>
      <c r="AA356" s="0" t="n">
        <f aca="false">COUNTIFS(jv!AB:AB,"*"&amp;A356&amp;"*", jv!X:X,"2006")</f>
        <v>1</v>
      </c>
      <c r="AB356" s="0" t="n">
        <f aca="false">COUNTIFS(jv!AB:AB,"*"&amp;A356&amp;"*", jv!X:X,"2007")</f>
        <v>2</v>
      </c>
      <c r="AC356" s="0" t="n">
        <f aca="false">COUNTIFS(jv!AB:AB,"*"&amp;A356&amp;"*", jv!X:X,"2008")</f>
        <v>2</v>
      </c>
      <c r="AD356" s="0" t="n">
        <f aca="false">COUNTIFS(jv!AB:AB,"*"&amp;A356&amp;"*", jv!X:X,"2009")</f>
        <v>3</v>
      </c>
      <c r="AE356" s="0" t="n">
        <f aca="false">COUNTIFS(jv!AB:AB,"*"&amp;A356&amp;"*", jv!X:X,"2010")</f>
        <v>0</v>
      </c>
      <c r="AF356" s="0" t="n">
        <f aca="false">COUNTIFS(jv!AB:AB,"*"&amp;A356&amp;"*", jv!X:X,"2011")</f>
        <v>5</v>
      </c>
      <c r="AG356" s="0" t="n">
        <f aca="false">COUNTIFS(jv!AB:AB,"*"&amp;A356&amp;"*", jv!X:X,"2012")</f>
        <v>3</v>
      </c>
      <c r="AH356" s="0" t="n">
        <f aca="false">COUNTIFS(jv!AB:AB,"*"&amp;A356&amp;"*", jv!X:X,"2013")</f>
        <v>1</v>
      </c>
      <c r="AI356" s="0" t="n">
        <f aca="false">COUNTIFS(jv!AB:AB,"*"&amp;A356&amp;"*", jv!X:X,"2014")</f>
        <v>1</v>
      </c>
      <c r="AJ356" s="0" t="n">
        <f aca="false">COUNTIFS(jv!AB:AB,"*"&amp;A356&amp;"*", jv!X:X,"2015")</f>
        <v>0</v>
      </c>
      <c r="AK356" s="0" t="n">
        <f aca="false">COUNTIFS(jv!AB:AB,"*"&amp;A356&amp;"*", jv!X:X,"2016")</f>
        <v>2</v>
      </c>
      <c r="AL356" s="0" t="n">
        <f aca="false">COUNTIFS(jv!AB:AB,"*"&amp;A356&amp;"*", jv!X:X,"2017")</f>
        <v>1</v>
      </c>
      <c r="AM356" s="0" t="n">
        <f aca="false">COUNTIFS(jv!AB:AB,"*"&amp;A356&amp;"*", jv!X:X,"2018")</f>
        <v>4</v>
      </c>
      <c r="AN356" s="0" t="n">
        <f aca="false">COUNTIFS(jv!AB:AB,"*"&amp;A356&amp;"*", jv!X:X,"2019")</f>
        <v>1</v>
      </c>
      <c r="AO356" s="0" t="n">
        <f aca="false">COUNTIFS(jv!AB:AB,"*"&amp;A356&amp;"*", jv!X:X,"2020")</f>
        <v>3</v>
      </c>
      <c r="AP356" s="0" t="n">
        <f aca="false">COUNTIFS(jv!AB:AB,"*"&amp;A356&amp;"*", jv!X:X,"2021")</f>
        <v>1</v>
      </c>
      <c r="AQ356" s="0" t="n">
        <f aca="false">COUNTIFS(jv!AB:AB,"*"&amp;A356&amp;"*", jv!X:X,"2022")</f>
        <v>0</v>
      </c>
      <c r="AR356" s="0" t="n">
        <v>0</v>
      </c>
      <c r="AS356" s="0" t="n">
        <f aca="false">COUNTIF(jv!AB:AB,"*"&amp;A356&amp;"*")</f>
        <v>55</v>
      </c>
    </row>
    <row r="357" customFormat="false" ht="13.8" hidden="true" customHeight="false" outlineLevel="0" collapsed="false">
      <c r="A357" s="0" t="s">
        <v>370</v>
      </c>
      <c r="AS357" s="0" t="n">
        <f aca="false">COUNTIF(jv!AB:AB,"*"&amp;A357&amp;"*")</f>
        <v>55</v>
      </c>
    </row>
    <row r="358" customFormat="false" ht="13.8" hidden="true" customHeight="false" outlineLevel="0" collapsed="false">
      <c r="A358" s="131" t="s">
        <v>370</v>
      </c>
      <c r="AS358" s="0" t="n">
        <f aca="false">COUNTIF(jv!AB:AB,"*"&amp;A358&amp;"*")</f>
        <v>55</v>
      </c>
    </row>
    <row r="359" customFormat="false" ht="13.8" hidden="true" customHeight="false" outlineLevel="0" collapsed="false">
      <c r="A359" s="0" t="s">
        <v>370</v>
      </c>
      <c r="AS359" s="0" t="n">
        <f aca="false">COUNTIF(jv!AB:AB,"*"&amp;A359&amp;"*")</f>
        <v>55</v>
      </c>
    </row>
    <row r="360" customFormat="false" ht="13.8" hidden="true" customHeight="false" outlineLevel="0" collapsed="false">
      <c r="A360" s="0" t="s">
        <v>370</v>
      </c>
      <c r="AS360" s="0" t="n">
        <f aca="false">COUNTIF(jv!AB:AB,"*"&amp;A360&amp;"*")</f>
        <v>55</v>
      </c>
    </row>
    <row r="361" customFormat="false" ht="13.8" hidden="true" customHeight="false" outlineLevel="0" collapsed="false">
      <c r="A361" s="0" t="s">
        <v>370</v>
      </c>
      <c r="AS361" s="0" t="n">
        <f aca="false">COUNTIF(jv!AB:AB,"*"&amp;A361&amp;"*")</f>
        <v>55</v>
      </c>
    </row>
    <row r="362" customFormat="false" ht="13.8" hidden="true" customHeight="false" outlineLevel="0" collapsed="false">
      <c r="A362" s="0" t="s">
        <v>370</v>
      </c>
      <c r="AS362" s="0" t="n">
        <f aca="false">COUNTIF(jv!AB:AB,"*"&amp;A362&amp;"*")</f>
        <v>55</v>
      </c>
    </row>
    <row r="363" customFormat="false" ht="13.8" hidden="true" customHeight="false" outlineLevel="0" collapsed="false">
      <c r="A363" s="0" t="s">
        <v>370</v>
      </c>
      <c r="AS363" s="0" t="n">
        <f aca="false">COUNTIF(jv!AB:AB,"*"&amp;A363&amp;"*")</f>
        <v>55</v>
      </c>
    </row>
    <row r="364" customFormat="false" ht="13.8" hidden="true" customHeight="false" outlineLevel="0" collapsed="false">
      <c r="A364" s="0" t="s">
        <v>370</v>
      </c>
      <c r="AS364" s="0" t="n">
        <f aca="false">COUNTIF(jv!AB:AB,"*"&amp;A364&amp;"*")</f>
        <v>55</v>
      </c>
    </row>
    <row r="365" customFormat="false" ht="13.8" hidden="true" customHeight="false" outlineLevel="0" collapsed="false">
      <c r="A365" s="0" t="s">
        <v>370</v>
      </c>
      <c r="AS365" s="0" t="n">
        <f aca="false">COUNTIF(jv!AB:AB,"*"&amp;A365&amp;"*")</f>
        <v>55</v>
      </c>
    </row>
    <row r="366" customFormat="false" ht="13.8" hidden="true" customHeight="false" outlineLevel="0" collapsed="false">
      <c r="A366" s="0" t="s">
        <v>370</v>
      </c>
      <c r="AS366" s="0" t="n">
        <f aca="false">COUNTIF(jv!AB:AB,"*"&amp;A366&amp;"*")</f>
        <v>55</v>
      </c>
    </row>
    <row r="367" customFormat="false" ht="13.8" hidden="true" customHeight="false" outlineLevel="0" collapsed="false">
      <c r="A367" s="0" t="s">
        <v>370</v>
      </c>
      <c r="AS367" s="0" t="n">
        <f aca="false">COUNTIF(jv!AB:AB,"*"&amp;A367&amp;"*")</f>
        <v>55</v>
      </c>
    </row>
    <row r="368" customFormat="false" ht="13.8" hidden="true" customHeight="false" outlineLevel="0" collapsed="false">
      <c r="A368" s="0" t="s">
        <v>370</v>
      </c>
      <c r="AS368" s="0" t="n">
        <f aca="false">COUNTIF(jv!AB:AB,"*"&amp;A368&amp;"*")</f>
        <v>55</v>
      </c>
    </row>
    <row r="369" customFormat="false" ht="13.8" hidden="true" customHeight="false" outlineLevel="0" collapsed="false">
      <c r="A369" s="0" t="s">
        <v>370</v>
      </c>
      <c r="AS369" s="0" t="n">
        <f aca="false">COUNTIF(jv!AB:AB,"*"&amp;A369&amp;"*")</f>
        <v>55</v>
      </c>
    </row>
    <row r="370" customFormat="false" ht="13.8" hidden="true" customHeight="false" outlineLevel="0" collapsed="false">
      <c r="A370" s="0" t="s">
        <v>370</v>
      </c>
      <c r="AS370" s="0" t="n">
        <f aca="false">COUNTIF(jv!AB:AB,"*"&amp;A370&amp;"*")</f>
        <v>55</v>
      </c>
    </row>
    <row r="371" customFormat="false" ht="13.8" hidden="true" customHeight="false" outlineLevel="0" collapsed="false">
      <c r="A371" s="0" t="s">
        <v>370</v>
      </c>
      <c r="AS371" s="0" t="n">
        <f aca="false">COUNTIF(jv!AB:AB,"*"&amp;A371&amp;"*")</f>
        <v>55</v>
      </c>
    </row>
    <row r="372" customFormat="false" ht="13.8" hidden="true" customHeight="false" outlineLevel="0" collapsed="false">
      <c r="A372" s="0" t="s">
        <v>370</v>
      </c>
      <c r="AS372" s="0" t="n">
        <f aca="false">COUNTIF(jv!AB:AB,"*"&amp;A372&amp;"*")</f>
        <v>55</v>
      </c>
    </row>
    <row r="373" customFormat="false" ht="13.8" hidden="true" customHeight="false" outlineLevel="0" collapsed="false">
      <c r="A373" s="131" t="s">
        <v>370</v>
      </c>
      <c r="AS373" s="0" t="n">
        <f aca="false">COUNTIF(jv!AB:AB,"*"&amp;A373&amp;"*")</f>
        <v>55</v>
      </c>
    </row>
    <row r="374" customFormat="false" ht="13.8" hidden="true" customHeight="false" outlineLevel="0" collapsed="false">
      <c r="A374" s="0" t="s">
        <v>370</v>
      </c>
      <c r="AS374" s="0" t="n">
        <f aca="false">COUNTIF(jv!AB:AB,"*"&amp;A374&amp;"*")</f>
        <v>55</v>
      </c>
    </row>
    <row r="375" customFormat="false" ht="13.8" hidden="true" customHeight="false" outlineLevel="0" collapsed="false">
      <c r="A375" s="0" t="s">
        <v>370</v>
      </c>
      <c r="AS375" s="0" t="n">
        <f aca="false">COUNTIF(jv!AB:AB,"*"&amp;A375&amp;"*")</f>
        <v>55</v>
      </c>
    </row>
    <row r="376" customFormat="false" ht="13.8" hidden="true" customHeight="false" outlineLevel="0" collapsed="false">
      <c r="A376" s="0" t="s">
        <v>370</v>
      </c>
      <c r="AS376" s="0" t="n">
        <f aca="false">COUNTIF(jv!AB:AB,"*"&amp;A376&amp;"*")</f>
        <v>55</v>
      </c>
    </row>
    <row r="377" customFormat="false" ht="13.8" hidden="true" customHeight="false" outlineLevel="0" collapsed="false">
      <c r="A377" s="0" t="s">
        <v>370</v>
      </c>
      <c r="AS377" s="0" t="n">
        <f aca="false">COUNTIF(jv!AB:AB,"*"&amp;A377&amp;"*")</f>
        <v>55</v>
      </c>
    </row>
    <row r="378" customFormat="false" ht="13.8" hidden="true" customHeight="false" outlineLevel="0" collapsed="false">
      <c r="A378" s="0" t="s">
        <v>370</v>
      </c>
      <c r="AS378" s="0" t="n">
        <f aca="false">COUNTIF(jv!AB:AB,"*"&amp;A378&amp;"*")</f>
        <v>55</v>
      </c>
    </row>
    <row r="379" customFormat="false" ht="13.8" hidden="true" customHeight="false" outlineLevel="0" collapsed="false">
      <c r="A379" s="131" t="s">
        <v>370</v>
      </c>
      <c r="AS379" s="0" t="n">
        <f aca="false">COUNTIF(jv!AB:AB,"*"&amp;A379&amp;"*")</f>
        <v>55</v>
      </c>
    </row>
    <row r="380" customFormat="false" ht="13.8" hidden="true" customHeight="false" outlineLevel="0" collapsed="false">
      <c r="A380" s="131" t="s">
        <v>370</v>
      </c>
      <c r="AS380" s="0" t="n">
        <f aca="false">COUNTIF(jv!AB:AB,"*"&amp;A380&amp;"*")</f>
        <v>55</v>
      </c>
    </row>
    <row r="381" customFormat="false" ht="13.8" hidden="true" customHeight="false" outlineLevel="0" collapsed="false">
      <c r="A381" s="131" t="s">
        <v>370</v>
      </c>
      <c r="AS381" s="0" t="n">
        <f aca="false">COUNTIF(jv!AB:AB,"*"&amp;A381&amp;"*")</f>
        <v>55</v>
      </c>
    </row>
    <row r="382" customFormat="false" ht="13.8" hidden="true" customHeight="false" outlineLevel="0" collapsed="false">
      <c r="A382" s="131" t="s">
        <v>370</v>
      </c>
      <c r="AS382" s="0" t="n">
        <f aca="false">COUNTIF(jv!AB:AB,"*"&amp;A382&amp;"*")</f>
        <v>55</v>
      </c>
    </row>
    <row r="383" customFormat="false" ht="13.8" hidden="true" customHeight="false" outlineLevel="0" collapsed="false">
      <c r="A383" s="131" t="s">
        <v>370</v>
      </c>
      <c r="AS383" s="0" t="n">
        <f aca="false">COUNTIF(jv!AB:AB,"*"&amp;A383&amp;"*")</f>
        <v>55</v>
      </c>
    </row>
    <row r="384" customFormat="false" ht="13.8" hidden="true" customHeight="false" outlineLevel="0" collapsed="false">
      <c r="A384" s="131" t="s">
        <v>370</v>
      </c>
      <c r="AS384" s="0" t="n">
        <f aca="false">COUNTIF(jv!AB:AB,"*"&amp;A384&amp;"*")</f>
        <v>55</v>
      </c>
    </row>
    <row r="385" customFormat="false" ht="13.8" hidden="true" customHeight="false" outlineLevel="0" collapsed="false">
      <c r="A385" s="131" t="s">
        <v>370</v>
      </c>
      <c r="AS385" s="0" t="n">
        <f aca="false">COUNTIF(jv!AB:AB,"*"&amp;A385&amp;"*")</f>
        <v>55</v>
      </c>
    </row>
    <row r="386" customFormat="false" ht="13.8" hidden="true" customHeight="false" outlineLevel="0" collapsed="false">
      <c r="A386" s="131" t="s">
        <v>370</v>
      </c>
      <c r="AS386" s="0" t="n">
        <f aca="false">COUNTIF(jv!AB:AB,"*"&amp;A386&amp;"*")</f>
        <v>55</v>
      </c>
    </row>
    <row r="387" customFormat="false" ht="13.8" hidden="true" customHeight="false" outlineLevel="0" collapsed="false">
      <c r="A387" s="131" t="s">
        <v>370</v>
      </c>
      <c r="AS387" s="0" t="n">
        <f aca="false">COUNTIF(jv!AB:AB,"*"&amp;A387&amp;"*")</f>
        <v>55</v>
      </c>
    </row>
    <row r="388" customFormat="false" ht="13.8" hidden="true" customHeight="false" outlineLevel="0" collapsed="false">
      <c r="A388" s="131" t="s">
        <v>370</v>
      </c>
      <c r="AS388" s="0" t="n">
        <f aca="false">COUNTIF(jv!AB:AB,"*"&amp;A388&amp;"*")</f>
        <v>55</v>
      </c>
    </row>
    <row r="389" customFormat="false" ht="13.8" hidden="true" customHeight="false" outlineLevel="0" collapsed="false">
      <c r="A389" s="131" t="s">
        <v>370</v>
      </c>
      <c r="AS389" s="0" t="n">
        <f aca="false">COUNTIF(jv!AB:AB,"*"&amp;A389&amp;"*")</f>
        <v>55</v>
      </c>
    </row>
    <row r="390" customFormat="false" ht="13.8" hidden="true" customHeight="false" outlineLevel="0" collapsed="false">
      <c r="A390" s="131" t="s">
        <v>370</v>
      </c>
      <c r="AS390" s="0" t="n">
        <f aca="false">COUNTIF(jv!AB:AB,"*"&amp;A390&amp;"*")</f>
        <v>55</v>
      </c>
    </row>
    <row r="391" customFormat="false" ht="13.8" hidden="true" customHeight="false" outlineLevel="0" collapsed="false">
      <c r="A391" s="131" t="s">
        <v>370</v>
      </c>
      <c r="AS391" s="0" t="n">
        <f aca="false">COUNTIF(jv!AB:AB,"*"&amp;A391&amp;"*")</f>
        <v>55</v>
      </c>
    </row>
    <row r="392" customFormat="false" ht="13.8" hidden="true" customHeight="false" outlineLevel="0" collapsed="false">
      <c r="A392" s="131" t="s">
        <v>370</v>
      </c>
      <c r="AS392" s="0" t="n">
        <f aca="false">COUNTIF(jv!AB:AB,"*"&amp;A392&amp;"*")</f>
        <v>55</v>
      </c>
    </row>
    <row r="393" customFormat="false" ht="13.8" hidden="true" customHeight="false" outlineLevel="0" collapsed="false">
      <c r="A393" s="131" t="s">
        <v>370</v>
      </c>
      <c r="AS393" s="0" t="n">
        <f aca="false">COUNTIF(jv!AB:AB,"*"&amp;A393&amp;"*")</f>
        <v>55</v>
      </c>
    </row>
    <row r="394" customFormat="false" ht="13.8" hidden="false" customHeight="false" outlineLevel="0" collapsed="false">
      <c r="A394" s="131" t="s">
        <v>15828</v>
      </c>
      <c r="B394" s="0" t="n">
        <f aca="false">COUNTIFS(jv!AB:AB,"*"&amp;A394&amp;"*", jv!X:X,"1981")</f>
        <v>0</v>
      </c>
      <c r="C394" s="0" t="n">
        <f aca="false">COUNTIFS(jv!AB:AB,"*"&amp;A394&amp;"*", jv!X:X,"1982")</f>
        <v>0</v>
      </c>
      <c r="D394" s="0" t="n">
        <f aca="false">COUNTIFS(jv!AB:AB,"*"&amp;A394&amp;"*", jv!X:X,"1983")</f>
        <v>0</v>
      </c>
      <c r="E394" s="0" t="n">
        <f aca="false">COUNTIFS(jv!AB:AB,"*"&amp;A394&amp;"*", jv!X:X,"1984")</f>
        <v>0</v>
      </c>
      <c r="F394" s="0" t="n">
        <f aca="false">COUNTIFS(jv!AB:AB,"*"&amp;A394&amp;"*", jv!X:X,"1985")</f>
        <v>0</v>
      </c>
      <c r="G394" s="0" t="n">
        <f aca="false">COUNTIFS(jv!AB:AB,"*"&amp;A394&amp;"*", jv!X:X,"1986")</f>
        <v>0</v>
      </c>
      <c r="H394" s="0" t="n">
        <f aca="false">COUNTIFS(jv!AB:AB,"*"&amp;A394&amp;"*", jv!X:X,"1987")</f>
        <v>0</v>
      </c>
      <c r="I394" s="0" t="n">
        <f aca="false">COUNTIFS(jv!AB:AB,"*"&amp;A394&amp;"*", jv!X:X,"1988")</f>
        <v>0</v>
      </c>
      <c r="J394" s="0" t="n">
        <f aca="false">COUNTIFS(jv!AB:AB,"*"&amp;A394&amp;"*", jv!X:X,"1989")</f>
        <v>0</v>
      </c>
      <c r="K394" s="0" t="n">
        <f aca="false">COUNTIFS(jv!AB:AB,"*"&amp;A394&amp;"*", jv!X:X,"1990")</f>
        <v>0</v>
      </c>
      <c r="L394" s="0" t="n">
        <f aca="false">COUNTIFS(jv!AB:AB,"*"&amp;A394&amp;"*", jv!X:X,"1991")</f>
        <v>0</v>
      </c>
      <c r="M394" s="0" t="n">
        <f aca="false">COUNTIFS(jv!AB:AB,"*"&amp;A394&amp;"*", jv!X:X,"1992")</f>
        <v>0</v>
      </c>
      <c r="N394" s="0" t="n">
        <f aca="false">COUNTIFS(jv!AB:AB,"*"&amp;A394&amp;"*", jv!X:X,"1993")</f>
        <v>0</v>
      </c>
      <c r="O394" s="0" t="n">
        <f aca="false">COUNTIFS(jv!AB:AB,"*"&amp;A394&amp;"*", jv!X:X,"1994")</f>
        <v>0</v>
      </c>
      <c r="P394" s="0" t="n">
        <f aca="false">COUNTIFS(jv!AB:AB,"*"&amp;A394&amp;"*", jv!X:X,"1995")</f>
        <v>1</v>
      </c>
      <c r="Q394" s="0" t="n">
        <f aca="false">COUNTIFS(jv!AB:AB,"*"&amp;A394&amp;"*", jv!X:X,"1996")</f>
        <v>0</v>
      </c>
      <c r="R394" s="0" t="n">
        <f aca="false">COUNTIFS(jv!AB:AB,"*"&amp;A394&amp;"*", jv!X:X,"1997")</f>
        <v>0</v>
      </c>
      <c r="S394" s="0" t="n">
        <f aca="false">COUNTIFS(jv!AB:AB,"*"&amp;A394&amp;"*", jv!X:X,"1998")</f>
        <v>0</v>
      </c>
      <c r="T394" s="0" t="n">
        <f aca="false">COUNTIFS(jv!AB:AB,"*"&amp;A394&amp;"*", jv!X:X,"1999")</f>
        <v>1</v>
      </c>
      <c r="U394" s="0" t="n">
        <f aca="false">COUNTIFS(jv!AB:AB,"*"&amp;A394&amp;"*", jv!X:X,"2000")</f>
        <v>0</v>
      </c>
      <c r="V394" s="0" t="n">
        <f aca="false">COUNTIFS(jv!AB:AB,"*"&amp;A394&amp;"*", jv!X:X,"2001")</f>
        <v>0</v>
      </c>
      <c r="W394" s="0" t="n">
        <f aca="false">COUNTIFS(jv!AB:AB,"*"&amp;A394&amp;"*", jv!X:X,"2002")</f>
        <v>1</v>
      </c>
      <c r="X394" s="0" t="n">
        <f aca="false">COUNTIFS(jv!AB:AB,"*"&amp;A394&amp;"*", jv!X:X,"2003")</f>
        <v>2</v>
      </c>
      <c r="Y394" s="0" t="n">
        <f aca="false">COUNTIFS(jv!AB:AB,"*"&amp;A394&amp;"*", jv!X:X,"2004")</f>
        <v>1</v>
      </c>
      <c r="Z394" s="0" t="n">
        <f aca="false">COUNTIFS(jv!AB:AB,"*"&amp;A394&amp;"*", jv!X:X,"2005")</f>
        <v>3</v>
      </c>
      <c r="AA394" s="0" t="n">
        <f aca="false">COUNTIFS(jv!AB:AB,"*"&amp;A394&amp;"*", jv!X:X,"2006")</f>
        <v>1</v>
      </c>
      <c r="AB394" s="0" t="n">
        <f aca="false">COUNTIFS(jv!AB:AB,"*"&amp;A394&amp;"*", jv!X:X,"2007")</f>
        <v>1</v>
      </c>
      <c r="AC394" s="0" t="n">
        <f aca="false">COUNTIFS(jv!AB:AB,"*"&amp;A394&amp;"*", jv!X:X,"2008")</f>
        <v>1</v>
      </c>
      <c r="AD394" s="0" t="n">
        <f aca="false">COUNTIFS(jv!AB:AB,"*"&amp;A394&amp;"*", jv!X:X,"2009")</f>
        <v>2</v>
      </c>
      <c r="AE394" s="0" t="n">
        <f aca="false">COUNTIFS(jv!AB:AB,"*"&amp;A394&amp;"*", jv!X:X,"2010")</f>
        <v>3</v>
      </c>
      <c r="AF394" s="0" t="n">
        <f aca="false">COUNTIFS(jv!AB:AB,"*"&amp;A394&amp;"*", jv!X:X,"2011")</f>
        <v>1</v>
      </c>
      <c r="AG394" s="0" t="n">
        <f aca="false">COUNTIFS(jv!AB:AB,"*"&amp;A394&amp;"*", jv!X:X,"2012")</f>
        <v>4</v>
      </c>
      <c r="AH394" s="0" t="n">
        <f aca="false">COUNTIFS(jv!AB:AB,"*"&amp;A394&amp;"*", jv!X:X,"2013")</f>
        <v>1</v>
      </c>
      <c r="AI394" s="0" t="n">
        <f aca="false">COUNTIFS(jv!AB:AB,"*"&amp;A394&amp;"*", jv!X:X,"2014")</f>
        <v>3</v>
      </c>
      <c r="AJ394" s="0" t="n">
        <f aca="false">COUNTIFS(jv!AB:AB,"*"&amp;A394&amp;"*", jv!X:X,"2015")</f>
        <v>1</v>
      </c>
      <c r="AK394" s="0" t="n">
        <f aca="false">COUNTIFS(jv!AB:AB,"*"&amp;A394&amp;"*", jv!X:X,"2016")</f>
        <v>3</v>
      </c>
      <c r="AL394" s="0" t="n">
        <f aca="false">COUNTIFS(jv!AB:AB,"*"&amp;A394&amp;"*", jv!X:X,"2017")</f>
        <v>3</v>
      </c>
      <c r="AM394" s="0" t="n">
        <f aca="false">COUNTIFS(jv!AB:AB,"*"&amp;A394&amp;"*", jv!X:X,"2018")</f>
        <v>7</v>
      </c>
      <c r="AN394" s="0" t="n">
        <f aca="false">COUNTIFS(jv!AB:AB,"*"&amp;A394&amp;"*", jv!X:X,"2019")</f>
        <v>2</v>
      </c>
      <c r="AO394" s="0" t="n">
        <f aca="false">COUNTIFS(jv!AB:AB,"*"&amp;A394&amp;"*", jv!X:X,"2020")</f>
        <v>3</v>
      </c>
      <c r="AP394" s="0" t="n">
        <f aca="false">COUNTIFS(jv!AB:AB,"*"&amp;A394&amp;"*", jv!X:X,"2021")</f>
        <v>2</v>
      </c>
      <c r="AQ394" s="0" t="n">
        <f aca="false">COUNTIFS(jv!AB:AB,"*"&amp;A394&amp;"*", jv!X:X,"2022")</f>
        <v>0</v>
      </c>
      <c r="AR394" s="0" t="n">
        <v>0</v>
      </c>
      <c r="AS394" s="0" t="n">
        <f aca="false">COUNTIF(jv!AB:AB,"*"&amp;A394&amp;"*")</f>
        <v>47</v>
      </c>
    </row>
    <row r="395" customFormat="false" ht="13.8" hidden="true" customHeight="false" outlineLevel="0" collapsed="false">
      <c r="A395" s="0" t="s">
        <v>3630</v>
      </c>
      <c r="AS395" s="0" t="n">
        <f aca="false">COUNTIF(jv!AB:AB,"*"&amp;A395&amp;"*")</f>
        <v>41</v>
      </c>
    </row>
    <row r="396" customFormat="false" ht="13.8" hidden="true" customHeight="false" outlineLevel="0" collapsed="false">
      <c r="A396" s="0" t="s">
        <v>3630</v>
      </c>
      <c r="AS396" s="0" t="n">
        <f aca="false">COUNTIF(jv!AB:AB,"*"&amp;A396&amp;"*")</f>
        <v>41</v>
      </c>
    </row>
    <row r="397" customFormat="false" ht="13.8" hidden="true" customHeight="false" outlineLevel="0" collapsed="false">
      <c r="A397" s="0" t="s">
        <v>3630</v>
      </c>
      <c r="AS397" s="0" t="n">
        <f aca="false">COUNTIF(jv!AB:AB,"*"&amp;A397&amp;"*")</f>
        <v>41</v>
      </c>
    </row>
    <row r="398" customFormat="false" ht="13.8" hidden="true" customHeight="false" outlineLevel="0" collapsed="false">
      <c r="A398" s="0" t="s">
        <v>3630</v>
      </c>
      <c r="AS398" s="0" t="n">
        <f aca="false">COUNTIF(jv!AB:AB,"*"&amp;A398&amp;"*")</f>
        <v>41</v>
      </c>
    </row>
    <row r="399" customFormat="false" ht="13.8" hidden="true" customHeight="false" outlineLevel="0" collapsed="false">
      <c r="A399" s="0" t="s">
        <v>3630</v>
      </c>
      <c r="AS399" s="0" t="n">
        <f aca="false">COUNTIF(jv!AB:AB,"*"&amp;A399&amp;"*")</f>
        <v>41</v>
      </c>
    </row>
    <row r="400" customFormat="false" ht="13.8" hidden="true" customHeight="false" outlineLevel="0" collapsed="false">
      <c r="A400" s="0" t="s">
        <v>3630</v>
      </c>
      <c r="AS400" s="0" t="n">
        <f aca="false">COUNTIF(jv!AB:AB,"*"&amp;A400&amp;"*")</f>
        <v>41</v>
      </c>
    </row>
    <row r="401" customFormat="false" ht="13.8" hidden="true" customHeight="false" outlineLevel="0" collapsed="false">
      <c r="A401" s="0" t="s">
        <v>3630</v>
      </c>
      <c r="AS401" s="0" t="n">
        <f aca="false">COUNTIF(jv!AB:AB,"*"&amp;A401&amp;"*")</f>
        <v>41</v>
      </c>
    </row>
    <row r="402" customFormat="false" ht="13.8" hidden="true" customHeight="false" outlineLevel="0" collapsed="false">
      <c r="A402" s="0" t="s">
        <v>3630</v>
      </c>
      <c r="AS402" s="0" t="n">
        <f aca="false">COUNTIF(jv!AB:AB,"*"&amp;A402&amp;"*")</f>
        <v>41</v>
      </c>
    </row>
    <row r="403" customFormat="false" ht="13.8" hidden="true" customHeight="false" outlineLevel="0" collapsed="false">
      <c r="A403" s="0" t="s">
        <v>3630</v>
      </c>
      <c r="AS403" s="0" t="n">
        <f aca="false">COUNTIF(jv!AB:AB,"*"&amp;A403&amp;"*")</f>
        <v>41</v>
      </c>
    </row>
    <row r="404" customFormat="false" ht="13.8" hidden="true" customHeight="false" outlineLevel="0" collapsed="false">
      <c r="A404" s="0" t="s">
        <v>3630</v>
      </c>
      <c r="AS404" s="0" t="n">
        <f aca="false">COUNTIF(jv!AB:AB,"*"&amp;A404&amp;"*")</f>
        <v>41</v>
      </c>
    </row>
    <row r="405" customFormat="false" ht="13.8" hidden="true" customHeight="false" outlineLevel="0" collapsed="false">
      <c r="A405" s="0" t="s">
        <v>3630</v>
      </c>
      <c r="AS405" s="0" t="n">
        <f aca="false">COUNTIF(jv!AB:AB,"*"&amp;A405&amp;"*")</f>
        <v>41</v>
      </c>
    </row>
    <row r="406" customFormat="false" ht="13.8" hidden="true" customHeight="false" outlineLevel="0" collapsed="false">
      <c r="A406" s="0" t="s">
        <v>3630</v>
      </c>
      <c r="AS406" s="0" t="n">
        <f aca="false">COUNTIF(jv!AB:AB,"*"&amp;A406&amp;"*")</f>
        <v>41</v>
      </c>
    </row>
    <row r="407" customFormat="false" ht="13.8" hidden="true" customHeight="false" outlineLevel="0" collapsed="false">
      <c r="A407" s="0" t="s">
        <v>3630</v>
      </c>
      <c r="AS407" s="0" t="n">
        <f aca="false">COUNTIF(jv!AB:AB,"*"&amp;A407&amp;"*")</f>
        <v>41</v>
      </c>
    </row>
    <row r="408" customFormat="false" ht="13.8" hidden="true" customHeight="false" outlineLevel="0" collapsed="false">
      <c r="A408" s="0" t="s">
        <v>3630</v>
      </c>
      <c r="AS408" s="0" t="n">
        <f aca="false">COUNTIF(jv!AB:AB,"*"&amp;A408&amp;"*")</f>
        <v>41</v>
      </c>
    </row>
    <row r="409" customFormat="false" ht="13.8" hidden="true" customHeight="false" outlineLevel="0" collapsed="false">
      <c r="A409" s="0" t="s">
        <v>3630</v>
      </c>
      <c r="AS409" s="0" t="n">
        <f aca="false">COUNTIF(jv!AB:AB,"*"&amp;A409&amp;"*")</f>
        <v>41</v>
      </c>
    </row>
    <row r="410" customFormat="false" ht="13.8" hidden="true" customHeight="false" outlineLevel="0" collapsed="false">
      <c r="A410" s="131" t="s">
        <v>3630</v>
      </c>
      <c r="AS410" s="0" t="n">
        <f aca="false">COUNTIF(jv!AB:AB,"*"&amp;A410&amp;"*")</f>
        <v>41</v>
      </c>
    </row>
    <row r="411" customFormat="false" ht="13.8" hidden="true" customHeight="false" outlineLevel="0" collapsed="false">
      <c r="A411" s="131" t="s">
        <v>3630</v>
      </c>
      <c r="AS411" s="0" t="n">
        <f aca="false">COUNTIF(jv!AB:AB,"*"&amp;A411&amp;"*")</f>
        <v>41</v>
      </c>
    </row>
    <row r="412" customFormat="false" ht="13.8" hidden="true" customHeight="false" outlineLevel="0" collapsed="false">
      <c r="A412" s="131" t="s">
        <v>3630</v>
      </c>
      <c r="AS412" s="0" t="n">
        <f aca="false">COUNTIF(jv!AB:AB,"*"&amp;A412&amp;"*")</f>
        <v>41</v>
      </c>
    </row>
    <row r="413" customFormat="false" ht="13.8" hidden="false" customHeight="false" outlineLevel="0" collapsed="false">
      <c r="A413" s="0" t="s">
        <v>3215</v>
      </c>
      <c r="B413" s="0" t="n">
        <f aca="false">COUNTIFS(jv!AB:AB,"*"&amp;A413&amp;"*", jv!X:X,"1981")</f>
        <v>0</v>
      </c>
      <c r="C413" s="0" t="n">
        <f aca="false">COUNTIFS(jv!AB:AB,"*"&amp;A413&amp;"*", jv!X:X,"1982")</f>
        <v>0</v>
      </c>
      <c r="D413" s="0" t="n">
        <f aca="false">COUNTIFS(jv!AB:AB,"*"&amp;A413&amp;"*", jv!X:X,"1983")</f>
        <v>0</v>
      </c>
      <c r="E413" s="0" t="n">
        <f aca="false">COUNTIFS(jv!AB:AB,"*"&amp;A413&amp;"*", jv!X:X,"1984")</f>
        <v>0</v>
      </c>
      <c r="F413" s="0" t="n">
        <f aca="false">COUNTIFS(jv!AB:AB,"*"&amp;A413&amp;"*", jv!X:X,"1985")</f>
        <v>0</v>
      </c>
      <c r="G413" s="0" t="n">
        <f aca="false">COUNTIFS(jv!AB:AB,"*"&amp;A413&amp;"*", jv!X:X,"1986")</f>
        <v>0</v>
      </c>
      <c r="H413" s="0" t="n">
        <f aca="false">COUNTIFS(jv!AB:AB,"*"&amp;A413&amp;"*", jv!X:X,"1987")</f>
        <v>0</v>
      </c>
      <c r="I413" s="0" t="n">
        <f aca="false">COUNTIFS(jv!AB:AB,"*"&amp;A413&amp;"*", jv!X:X,"1988")</f>
        <v>0</v>
      </c>
      <c r="J413" s="0" t="n">
        <f aca="false">COUNTIFS(jv!AB:AB,"*"&amp;A413&amp;"*", jv!X:X,"1989")</f>
        <v>0</v>
      </c>
      <c r="K413" s="0" t="n">
        <f aca="false">COUNTIFS(jv!AB:AB,"*"&amp;A413&amp;"*", jv!X:X,"1990")</f>
        <v>0</v>
      </c>
      <c r="L413" s="0" t="n">
        <f aca="false">COUNTIFS(jv!AB:AB,"*"&amp;A413&amp;"*", jv!X:X,"1991")</f>
        <v>0</v>
      </c>
      <c r="M413" s="0" t="n">
        <f aca="false">COUNTIFS(jv!AB:AB,"*"&amp;A413&amp;"*", jv!X:X,"1992")</f>
        <v>0</v>
      </c>
      <c r="N413" s="0" t="n">
        <f aca="false">COUNTIFS(jv!AB:AB,"*"&amp;A413&amp;"*", jv!X:X,"1993")</f>
        <v>0</v>
      </c>
      <c r="O413" s="0" t="n">
        <f aca="false">COUNTIFS(jv!AB:AB,"*"&amp;A413&amp;"*", jv!X:X,"1994")</f>
        <v>0</v>
      </c>
      <c r="P413" s="0" t="n">
        <f aca="false">COUNTIFS(jv!AB:AB,"*"&amp;A413&amp;"*", jv!X:X,"1995")</f>
        <v>0</v>
      </c>
      <c r="Q413" s="0" t="n">
        <f aca="false">COUNTIFS(jv!AB:AB,"*"&amp;A413&amp;"*", jv!X:X,"1996")</f>
        <v>0</v>
      </c>
      <c r="R413" s="0" t="n">
        <f aca="false">COUNTIFS(jv!AB:AB,"*"&amp;A413&amp;"*", jv!X:X,"1997")</f>
        <v>0</v>
      </c>
      <c r="S413" s="0" t="n">
        <f aca="false">COUNTIFS(jv!AB:AB,"*"&amp;A413&amp;"*", jv!X:X,"1998")</f>
        <v>0</v>
      </c>
      <c r="T413" s="0" t="n">
        <f aca="false">COUNTIFS(jv!AB:AB,"*"&amp;A413&amp;"*", jv!X:X,"1999")</f>
        <v>0</v>
      </c>
      <c r="U413" s="0" t="n">
        <f aca="false">COUNTIFS(jv!AB:AB,"*"&amp;A413&amp;"*", jv!X:X,"2000")</f>
        <v>0</v>
      </c>
      <c r="V413" s="0" t="n">
        <f aca="false">COUNTIFS(jv!AB:AB,"*"&amp;A413&amp;"*", jv!X:X,"2001")</f>
        <v>0</v>
      </c>
      <c r="W413" s="0" t="n">
        <f aca="false">COUNTIFS(jv!AB:AB,"*"&amp;A413&amp;"*", jv!X:X,"2002")</f>
        <v>0</v>
      </c>
      <c r="X413" s="0" t="n">
        <f aca="false">COUNTIFS(jv!AB:AB,"*"&amp;A413&amp;"*", jv!X:X,"2003")</f>
        <v>0</v>
      </c>
      <c r="Y413" s="0" t="n">
        <f aca="false">COUNTIFS(jv!AB:AB,"*"&amp;A413&amp;"*", jv!X:X,"2004")</f>
        <v>0</v>
      </c>
      <c r="Z413" s="0" t="n">
        <f aca="false">COUNTIFS(jv!AB:AB,"*"&amp;A413&amp;"*", jv!X:X,"2005")</f>
        <v>0</v>
      </c>
      <c r="AA413" s="0" t="n">
        <f aca="false">COUNTIFS(jv!AB:AB,"*"&amp;A413&amp;"*", jv!X:X,"2006")</f>
        <v>0</v>
      </c>
      <c r="AB413" s="0" t="n">
        <f aca="false">COUNTIFS(jv!AB:AB,"*"&amp;A413&amp;"*", jv!X:X,"2007")</f>
        <v>4</v>
      </c>
      <c r="AC413" s="0" t="n">
        <f aca="false">COUNTIFS(jv!AB:AB,"*"&amp;A413&amp;"*", jv!X:X,"2008")</f>
        <v>4</v>
      </c>
      <c r="AD413" s="0" t="n">
        <f aca="false">COUNTIFS(jv!AB:AB,"*"&amp;A413&amp;"*", jv!X:X,"2009")</f>
        <v>1</v>
      </c>
      <c r="AE413" s="0" t="n">
        <f aca="false">COUNTIFS(jv!AB:AB,"*"&amp;A413&amp;"*", jv!X:X,"2010")</f>
        <v>2</v>
      </c>
      <c r="AF413" s="0" t="n">
        <f aca="false">COUNTIFS(jv!AB:AB,"*"&amp;A413&amp;"*", jv!X:X,"2011")</f>
        <v>4</v>
      </c>
      <c r="AG413" s="0" t="n">
        <f aca="false">COUNTIFS(jv!AB:AB,"*"&amp;A413&amp;"*", jv!X:X,"2012")</f>
        <v>1</v>
      </c>
      <c r="AH413" s="0" t="n">
        <f aca="false">COUNTIFS(jv!AB:AB,"*"&amp;A413&amp;"*", jv!X:X,"2013")</f>
        <v>1</v>
      </c>
      <c r="AI413" s="0" t="n">
        <f aca="false">COUNTIFS(jv!AB:AB,"*"&amp;A413&amp;"*", jv!X:X,"2014")</f>
        <v>1</v>
      </c>
      <c r="AJ413" s="0" t="n">
        <f aca="false">COUNTIFS(jv!AB:AB,"*"&amp;A413&amp;"*", jv!X:X,"2015")</f>
        <v>1</v>
      </c>
      <c r="AK413" s="0" t="n">
        <f aca="false">COUNTIFS(jv!AB:AB,"*"&amp;A413&amp;"*", jv!X:X,"2016")</f>
        <v>2</v>
      </c>
      <c r="AL413" s="0" t="n">
        <f aca="false">COUNTIFS(jv!AB:AB,"*"&amp;A413&amp;"*", jv!X:X,"2017")</f>
        <v>1</v>
      </c>
      <c r="AM413" s="0" t="n">
        <f aca="false">COUNTIFS(jv!AB:AB,"*"&amp;A413&amp;"*", jv!X:X,"2018")</f>
        <v>2</v>
      </c>
      <c r="AN413" s="0" t="n">
        <f aca="false">COUNTIFS(jv!AB:AB,"*"&amp;A413&amp;"*", jv!X:X,"2019")</f>
        <v>4</v>
      </c>
      <c r="AO413" s="0" t="n">
        <f aca="false">COUNTIFS(jv!AB:AB,"*"&amp;A413&amp;"*", jv!X:X,"2020")</f>
        <v>7</v>
      </c>
      <c r="AP413" s="0" t="n">
        <f aca="false">COUNTIFS(jv!AB:AB,"*"&amp;A413&amp;"*", jv!X:X,"2021")</f>
        <v>0</v>
      </c>
      <c r="AQ413" s="0" t="n">
        <f aca="false">COUNTIFS(jv!AB:AB,"*"&amp;A413&amp;"*", jv!X:X,"2022")</f>
        <v>1</v>
      </c>
      <c r="AR413" s="0" t="n">
        <v>0</v>
      </c>
      <c r="AS413" s="0" t="n">
        <f aca="false">COUNTIF(jv!AB:AB,"*"&amp;A413&amp;"*")</f>
        <v>36</v>
      </c>
    </row>
    <row r="414" customFormat="false" ht="13.8" hidden="true" customHeight="false" outlineLevel="0" collapsed="false">
      <c r="A414" s="0" t="s">
        <v>3215</v>
      </c>
      <c r="AS414" s="0" t="n">
        <f aca="false">COUNTIF(jv!AB:AB,"*"&amp;A414&amp;"*")</f>
        <v>36</v>
      </c>
    </row>
    <row r="415" customFormat="false" ht="13.8" hidden="true" customHeight="false" outlineLevel="0" collapsed="false">
      <c r="A415" s="0" t="s">
        <v>3215</v>
      </c>
      <c r="AS415" s="0" t="n">
        <f aca="false">COUNTIF(jv!AB:AB,"*"&amp;A415&amp;"*")</f>
        <v>36</v>
      </c>
    </row>
    <row r="416" customFormat="false" ht="13.8" hidden="true" customHeight="false" outlineLevel="0" collapsed="false">
      <c r="A416" s="0" t="s">
        <v>3215</v>
      </c>
      <c r="AS416" s="0" t="n">
        <f aca="false">COUNTIF(jv!AB:AB,"*"&amp;A416&amp;"*")</f>
        <v>36</v>
      </c>
    </row>
    <row r="417" customFormat="false" ht="13.8" hidden="true" customHeight="false" outlineLevel="0" collapsed="false">
      <c r="A417" s="0" t="s">
        <v>3215</v>
      </c>
      <c r="AS417" s="0" t="n">
        <f aca="false">COUNTIF(jv!AB:AB,"*"&amp;A417&amp;"*")</f>
        <v>36</v>
      </c>
    </row>
    <row r="418" customFormat="false" ht="13.8" hidden="true" customHeight="false" outlineLevel="0" collapsed="false">
      <c r="A418" s="0" t="s">
        <v>3215</v>
      </c>
      <c r="AS418" s="0" t="n">
        <f aca="false">COUNTIF(jv!AB:AB,"*"&amp;A418&amp;"*")</f>
        <v>36</v>
      </c>
    </row>
    <row r="419" customFormat="false" ht="13.8" hidden="true" customHeight="false" outlineLevel="0" collapsed="false">
      <c r="A419" s="0" t="s">
        <v>3215</v>
      </c>
      <c r="AS419" s="0" t="n">
        <f aca="false">COUNTIF(jv!AB:AB,"*"&amp;A419&amp;"*")</f>
        <v>36</v>
      </c>
    </row>
    <row r="420" customFormat="false" ht="13.8" hidden="true" customHeight="false" outlineLevel="0" collapsed="false">
      <c r="A420" s="0" t="s">
        <v>3215</v>
      </c>
      <c r="AS420" s="0" t="n">
        <f aca="false">COUNTIF(jv!AB:AB,"*"&amp;A420&amp;"*")</f>
        <v>36</v>
      </c>
    </row>
    <row r="421" customFormat="false" ht="13.8" hidden="true" customHeight="false" outlineLevel="0" collapsed="false">
      <c r="A421" s="0" t="s">
        <v>3215</v>
      </c>
      <c r="AS421" s="0" t="n">
        <f aca="false">COUNTIF(jv!AB:AB,"*"&amp;A421&amp;"*")</f>
        <v>36</v>
      </c>
    </row>
    <row r="422" customFormat="false" ht="13.8" hidden="true" customHeight="false" outlineLevel="0" collapsed="false">
      <c r="A422" s="0" t="s">
        <v>3215</v>
      </c>
      <c r="AS422" s="0" t="n">
        <f aca="false">COUNTIF(jv!AB:AB,"*"&amp;A422&amp;"*")</f>
        <v>36</v>
      </c>
    </row>
    <row r="423" customFormat="false" ht="13.8" hidden="true" customHeight="false" outlineLevel="0" collapsed="false">
      <c r="A423" s="0" t="s">
        <v>3215</v>
      </c>
      <c r="AS423" s="0" t="n">
        <f aca="false">COUNTIF(jv!AB:AB,"*"&amp;A423&amp;"*")</f>
        <v>36</v>
      </c>
    </row>
    <row r="424" customFormat="false" ht="13.8" hidden="true" customHeight="false" outlineLevel="0" collapsed="false">
      <c r="A424" s="0" t="s">
        <v>3215</v>
      </c>
      <c r="AS424" s="0" t="n">
        <f aca="false">COUNTIF(jv!AB:AB,"*"&amp;A424&amp;"*")</f>
        <v>36</v>
      </c>
    </row>
    <row r="425" customFormat="false" ht="13.8" hidden="true" customHeight="false" outlineLevel="0" collapsed="false">
      <c r="A425" s="0" t="s">
        <v>3215</v>
      </c>
      <c r="AS425" s="0" t="n">
        <f aca="false">COUNTIF(jv!AB:AB,"*"&amp;A425&amp;"*")</f>
        <v>36</v>
      </c>
    </row>
    <row r="426" customFormat="false" ht="13.8" hidden="true" customHeight="false" outlineLevel="0" collapsed="false">
      <c r="A426" s="0" t="s">
        <v>3215</v>
      </c>
      <c r="AS426" s="0" t="n">
        <f aca="false">COUNTIF(jv!AB:AB,"*"&amp;A426&amp;"*")</f>
        <v>36</v>
      </c>
    </row>
    <row r="427" customFormat="false" ht="13.8" hidden="true" customHeight="false" outlineLevel="0" collapsed="false">
      <c r="A427" s="0" t="s">
        <v>3215</v>
      </c>
      <c r="AS427" s="0" t="n">
        <f aca="false">COUNTIF(jv!AB:AB,"*"&amp;A427&amp;"*")</f>
        <v>36</v>
      </c>
    </row>
    <row r="428" customFormat="false" ht="13.8" hidden="true" customHeight="false" outlineLevel="0" collapsed="false">
      <c r="A428" s="0" t="s">
        <v>3215</v>
      </c>
      <c r="AS428" s="0" t="n">
        <f aca="false">COUNTIF(jv!AB:AB,"*"&amp;A428&amp;"*")</f>
        <v>36</v>
      </c>
    </row>
    <row r="429" customFormat="false" ht="13.8" hidden="true" customHeight="false" outlineLevel="0" collapsed="false">
      <c r="A429" s="0" t="s">
        <v>3215</v>
      </c>
      <c r="AS429" s="0" t="n">
        <f aca="false">COUNTIF(jv!AB:AB,"*"&amp;A429&amp;"*")</f>
        <v>36</v>
      </c>
    </row>
    <row r="430" customFormat="false" ht="13.8" hidden="true" customHeight="false" outlineLevel="0" collapsed="false">
      <c r="A430" s="0" t="s">
        <v>3215</v>
      </c>
      <c r="AS430" s="0" t="n">
        <f aca="false">COUNTIF(jv!AB:AB,"*"&amp;A430&amp;"*")</f>
        <v>36</v>
      </c>
    </row>
    <row r="431" customFormat="false" ht="13.8" hidden="true" customHeight="false" outlineLevel="0" collapsed="false">
      <c r="A431" s="0" t="s">
        <v>3215</v>
      </c>
      <c r="AS431" s="0" t="n">
        <f aca="false">COUNTIF(jv!AB:AB,"*"&amp;A431&amp;"*")</f>
        <v>36</v>
      </c>
    </row>
    <row r="432" customFormat="false" ht="13.8" hidden="true" customHeight="false" outlineLevel="0" collapsed="false">
      <c r="A432" s="0" t="s">
        <v>3215</v>
      </c>
      <c r="AS432" s="0" t="n">
        <f aca="false">COUNTIF(jv!AB:AB,"*"&amp;A432&amp;"*")</f>
        <v>36</v>
      </c>
    </row>
    <row r="433" customFormat="false" ht="13.8" hidden="true" customHeight="false" outlineLevel="0" collapsed="false">
      <c r="A433" s="0" t="s">
        <v>3215</v>
      </c>
      <c r="AS433" s="0" t="n">
        <f aca="false">COUNTIF(jv!AB:AB,"*"&amp;A433&amp;"*")</f>
        <v>36</v>
      </c>
    </row>
    <row r="434" customFormat="false" ht="13.8" hidden="true" customHeight="false" outlineLevel="0" collapsed="false">
      <c r="A434" s="0" t="s">
        <v>3215</v>
      </c>
      <c r="AS434" s="0" t="n">
        <f aca="false">COUNTIF(jv!AB:AB,"*"&amp;A434&amp;"*")</f>
        <v>36</v>
      </c>
    </row>
    <row r="435" customFormat="false" ht="13.8" hidden="true" customHeight="false" outlineLevel="0" collapsed="false">
      <c r="A435" s="0" t="s">
        <v>3215</v>
      </c>
      <c r="AS435" s="0" t="n">
        <f aca="false">COUNTIF(jv!AB:AB,"*"&amp;A435&amp;"*")</f>
        <v>36</v>
      </c>
    </row>
    <row r="436" customFormat="false" ht="13.8" hidden="true" customHeight="false" outlineLevel="0" collapsed="false">
      <c r="A436" s="0" t="s">
        <v>3215</v>
      </c>
      <c r="AS436" s="0" t="n">
        <f aca="false">COUNTIF(jv!AB:AB,"*"&amp;A436&amp;"*")</f>
        <v>36</v>
      </c>
    </row>
    <row r="437" customFormat="false" ht="13.8" hidden="true" customHeight="false" outlineLevel="0" collapsed="false">
      <c r="A437" s="0" t="s">
        <v>3215</v>
      </c>
      <c r="AS437" s="0" t="n">
        <f aca="false">COUNTIF(jv!AB:AB,"*"&amp;A437&amp;"*")</f>
        <v>36</v>
      </c>
    </row>
    <row r="438" customFormat="false" ht="13.8" hidden="true" customHeight="false" outlineLevel="0" collapsed="false">
      <c r="A438" s="0" t="s">
        <v>3215</v>
      </c>
      <c r="AS438" s="0" t="n">
        <f aca="false">COUNTIF(jv!AB:AB,"*"&amp;A438&amp;"*")</f>
        <v>36</v>
      </c>
    </row>
    <row r="439" customFormat="false" ht="13.8" hidden="true" customHeight="false" outlineLevel="0" collapsed="false">
      <c r="A439" s="0" t="s">
        <v>3215</v>
      </c>
      <c r="AS439" s="0" t="n">
        <f aca="false">COUNTIF(jv!AB:AB,"*"&amp;A439&amp;"*")</f>
        <v>36</v>
      </c>
    </row>
    <row r="440" customFormat="false" ht="13.8" hidden="true" customHeight="false" outlineLevel="0" collapsed="false">
      <c r="A440" s="0" t="s">
        <v>3215</v>
      </c>
      <c r="AS440" s="0" t="n">
        <f aca="false">COUNTIF(jv!AB:AB,"*"&amp;A440&amp;"*")</f>
        <v>36</v>
      </c>
    </row>
    <row r="441" customFormat="false" ht="13.8" hidden="true" customHeight="false" outlineLevel="0" collapsed="false">
      <c r="A441" s="131" t="s">
        <v>3215</v>
      </c>
      <c r="AS441" s="0" t="n">
        <f aca="false">COUNTIF(jv!AB:AB,"*"&amp;A441&amp;"*")</f>
        <v>36</v>
      </c>
    </row>
    <row r="442" customFormat="false" ht="13.8" hidden="true" customHeight="false" outlineLevel="0" collapsed="false">
      <c r="A442" s="0" t="s">
        <v>3215</v>
      </c>
      <c r="AS442" s="0" t="n">
        <f aca="false">COUNTIF(jv!AB:AB,"*"&amp;A442&amp;"*")</f>
        <v>36</v>
      </c>
    </row>
    <row r="443" customFormat="false" ht="13.8" hidden="true" customHeight="false" outlineLevel="0" collapsed="false">
      <c r="A443" s="0" t="s">
        <v>3215</v>
      </c>
      <c r="AS443" s="0" t="n">
        <f aca="false">COUNTIF(jv!AB:AB,"*"&amp;A443&amp;"*")</f>
        <v>36</v>
      </c>
    </row>
    <row r="444" customFormat="false" ht="13.8" hidden="true" customHeight="false" outlineLevel="0" collapsed="false">
      <c r="A444" s="0" t="s">
        <v>3215</v>
      </c>
      <c r="AS444" s="0" t="n">
        <f aca="false">COUNTIF(jv!AB:AB,"*"&amp;A444&amp;"*")</f>
        <v>36</v>
      </c>
    </row>
    <row r="445" customFormat="false" ht="13.8" hidden="true" customHeight="false" outlineLevel="0" collapsed="false">
      <c r="A445" s="131" t="s">
        <v>3215</v>
      </c>
      <c r="AS445" s="0" t="n">
        <f aca="false">COUNTIF(jv!AB:AB,"*"&amp;A445&amp;"*")</f>
        <v>36</v>
      </c>
    </row>
    <row r="446" customFormat="false" ht="13.8" hidden="true" customHeight="false" outlineLevel="0" collapsed="false">
      <c r="A446" s="131" t="s">
        <v>3215</v>
      </c>
      <c r="AS446" s="0" t="n">
        <f aca="false">COUNTIF(jv!AB:AB,"*"&amp;A446&amp;"*")</f>
        <v>36</v>
      </c>
    </row>
    <row r="447" customFormat="false" ht="13.8" hidden="true" customHeight="false" outlineLevel="0" collapsed="false">
      <c r="A447" s="131" t="s">
        <v>3215</v>
      </c>
      <c r="AS447" s="0" t="n">
        <f aca="false">COUNTIF(jv!AB:AB,"*"&amp;A447&amp;"*")</f>
        <v>36</v>
      </c>
    </row>
    <row r="448" customFormat="false" ht="13.8" hidden="false" customHeight="false" outlineLevel="0" collapsed="false">
      <c r="A448" s="131" t="s">
        <v>1534</v>
      </c>
      <c r="B448" s="0" t="n">
        <f aca="false">COUNTIFS(jv!AB:AB,"*"&amp;A448&amp;"*", jv!X:X,"1981")</f>
        <v>0</v>
      </c>
      <c r="C448" s="0" t="n">
        <f aca="false">COUNTIFS(jv!AB:AB,"*"&amp;A448&amp;"*", jv!X:X,"1982")</f>
        <v>0</v>
      </c>
      <c r="D448" s="0" t="n">
        <f aca="false">COUNTIFS(jv!AB:AB,"*"&amp;A448&amp;"*", jv!X:X,"1983")</f>
        <v>0</v>
      </c>
      <c r="E448" s="0" t="n">
        <f aca="false">COUNTIFS(jv!AB:AB,"*"&amp;A448&amp;"*", jv!X:X,"1984")</f>
        <v>0</v>
      </c>
      <c r="F448" s="0" t="n">
        <f aca="false">COUNTIFS(jv!AB:AB,"*"&amp;A448&amp;"*", jv!X:X,"1985")</f>
        <v>0</v>
      </c>
      <c r="G448" s="0" t="n">
        <f aca="false">COUNTIFS(jv!AB:AB,"*"&amp;A448&amp;"*", jv!X:X,"1986")</f>
        <v>0</v>
      </c>
      <c r="H448" s="0" t="n">
        <f aca="false">COUNTIFS(jv!AB:AB,"*"&amp;A448&amp;"*", jv!X:X,"1987")</f>
        <v>0</v>
      </c>
      <c r="I448" s="0" t="n">
        <f aca="false">COUNTIFS(jv!AB:AB,"*"&amp;A448&amp;"*", jv!X:X,"1988")</f>
        <v>0</v>
      </c>
      <c r="J448" s="0" t="n">
        <f aca="false">COUNTIFS(jv!AB:AB,"*"&amp;A448&amp;"*", jv!X:X,"1989")</f>
        <v>0</v>
      </c>
      <c r="K448" s="0" t="n">
        <f aca="false">COUNTIFS(jv!AB:AB,"*"&amp;A448&amp;"*", jv!X:X,"1990")</f>
        <v>0</v>
      </c>
      <c r="L448" s="0" t="n">
        <f aca="false">COUNTIFS(jv!AB:AB,"*"&amp;A448&amp;"*", jv!X:X,"1991")</f>
        <v>0</v>
      </c>
      <c r="M448" s="0" t="n">
        <f aca="false">COUNTIFS(jv!AB:AB,"*"&amp;A448&amp;"*", jv!X:X,"1992")</f>
        <v>0</v>
      </c>
      <c r="N448" s="0" t="n">
        <f aca="false">COUNTIFS(jv!AB:AB,"*"&amp;A448&amp;"*", jv!X:X,"1993")</f>
        <v>0</v>
      </c>
      <c r="O448" s="0" t="n">
        <f aca="false">COUNTIFS(jv!AB:AB,"*"&amp;A448&amp;"*", jv!X:X,"1994")</f>
        <v>1</v>
      </c>
      <c r="P448" s="0" t="n">
        <f aca="false">COUNTIFS(jv!AB:AB,"*"&amp;A448&amp;"*", jv!X:X,"1995")</f>
        <v>2</v>
      </c>
      <c r="Q448" s="0" t="n">
        <f aca="false">COUNTIFS(jv!AB:AB,"*"&amp;A448&amp;"*", jv!X:X,"1996")</f>
        <v>1</v>
      </c>
      <c r="R448" s="0" t="n">
        <f aca="false">COUNTIFS(jv!AB:AB,"*"&amp;A448&amp;"*", jv!X:X,"1997")</f>
        <v>0</v>
      </c>
      <c r="S448" s="0" t="n">
        <f aca="false">COUNTIFS(jv!AB:AB,"*"&amp;A448&amp;"*", jv!X:X,"1998")</f>
        <v>0</v>
      </c>
      <c r="T448" s="0" t="n">
        <f aca="false">COUNTIFS(jv!AB:AB,"*"&amp;A448&amp;"*", jv!X:X,"1999")</f>
        <v>3</v>
      </c>
      <c r="U448" s="0" t="n">
        <f aca="false">COUNTIFS(jv!AB:AB,"*"&amp;A448&amp;"*", jv!X:X,"2000")</f>
        <v>3</v>
      </c>
      <c r="V448" s="0" t="n">
        <f aca="false">COUNTIFS(jv!AB:AB,"*"&amp;A448&amp;"*", jv!X:X,"2001")</f>
        <v>0</v>
      </c>
      <c r="W448" s="0" t="n">
        <f aca="false">COUNTIFS(jv!AB:AB,"*"&amp;A448&amp;"*", jv!X:X,"2002")</f>
        <v>0</v>
      </c>
      <c r="X448" s="0" t="n">
        <f aca="false">COUNTIFS(jv!AB:AB,"*"&amp;A448&amp;"*", jv!X:X,"2003")</f>
        <v>1</v>
      </c>
      <c r="Y448" s="0" t="n">
        <f aca="false">COUNTIFS(jv!AB:AB,"*"&amp;A448&amp;"*", jv!X:X,"2004")</f>
        <v>1</v>
      </c>
      <c r="Z448" s="0" t="n">
        <f aca="false">COUNTIFS(jv!AB:AB,"*"&amp;A448&amp;"*", jv!X:X,"2005")</f>
        <v>1</v>
      </c>
      <c r="AA448" s="0" t="n">
        <f aca="false">COUNTIFS(jv!AB:AB,"*"&amp;A448&amp;"*", jv!X:X,"2006")</f>
        <v>1</v>
      </c>
      <c r="AB448" s="0" t="n">
        <f aca="false">COUNTIFS(jv!AB:AB,"*"&amp;A448&amp;"*", jv!X:X,"2007")</f>
        <v>3</v>
      </c>
      <c r="AC448" s="0" t="n">
        <f aca="false">COUNTIFS(jv!AB:AB,"*"&amp;A448&amp;"*", jv!X:X,"2008")</f>
        <v>3</v>
      </c>
      <c r="AD448" s="0" t="n">
        <f aca="false">COUNTIFS(jv!AB:AB,"*"&amp;A448&amp;"*", jv!X:X,"2009")</f>
        <v>2</v>
      </c>
      <c r="AE448" s="0" t="n">
        <f aca="false">COUNTIFS(jv!AB:AB,"*"&amp;A448&amp;"*", jv!X:X,"2010")</f>
        <v>0</v>
      </c>
      <c r="AF448" s="0" t="n">
        <f aca="false">COUNTIFS(jv!AB:AB,"*"&amp;A448&amp;"*", jv!X:X,"2011")</f>
        <v>2</v>
      </c>
      <c r="AG448" s="0" t="n">
        <f aca="false">COUNTIFS(jv!AB:AB,"*"&amp;A448&amp;"*", jv!X:X,"2012")</f>
        <v>0</v>
      </c>
      <c r="AH448" s="0" t="n">
        <f aca="false">COUNTIFS(jv!AB:AB,"*"&amp;A448&amp;"*", jv!X:X,"2013")</f>
        <v>0</v>
      </c>
      <c r="AI448" s="0" t="n">
        <f aca="false">COUNTIFS(jv!AB:AB,"*"&amp;A448&amp;"*", jv!X:X,"2014")</f>
        <v>0</v>
      </c>
      <c r="AJ448" s="0" t="n">
        <f aca="false">COUNTIFS(jv!AB:AB,"*"&amp;A448&amp;"*", jv!X:X,"2015")</f>
        <v>0</v>
      </c>
      <c r="AK448" s="0" t="n">
        <f aca="false">COUNTIFS(jv!AB:AB,"*"&amp;A448&amp;"*", jv!X:X,"2016")</f>
        <v>1</v>
      </c>
      <c r="AL448" s="0" t="n">
        <f aca="false">COUNTIFS(jv!AB:AB,"*"&amp;A448&amp;"*", jv!X:X,"2017")</f>
        <v>0</v>
      </c>
      <c r="AM448" s="0" t="n">
        <f aca="false">COUNTIFS(jv!AB:AB,"*"&amp;A448&amp;"*", jv!X:X,"2018")</f>
        <v>0</v>
      </c>
      <c r="AN448" s="0" t="n">
        <f aca="false">COUNTIFS(jv!AB:AB,"*"&amp;A448&amp;"*", jv!X:X,"2019")</f>
        <v>3</v>
      </c>
      <c r="AO448" s="0" t="n">
        <f aca="false">COUNTIFS(jv!AB:AB,"*"&amp;A448&amp;"*", jv!X:X,"2020")</f>
        <v>2</v>
      </c>
      <c r="AP448" s="0" t="n">
        <f aca="false">COUNTIFS(jv!AB:AB,"*"&amp;A448&amp;"*", jv!X:X,"2021")</f>
        <v>2</v>
      </c>
      <c r="AQ448" s="0" t="n">
        <f aca="false">COUNTIFS(jv!AB:AB,"*"&amp;A448&amp;"*", jv!X:X,"2022")</f>
        <v>1</v>
      </c>
      <c r="AR448" s="0" t="n">
        <v>0</v>
      </c>
      <c r="AS448" s="0" t="n">
        <f aca="false">COUNTIF(jv!AB:AB,"*"&amp;A448&amp;"*")</f>
        <v>33</v>
      </c>
    </row>
    <row r="449" customFormat="false" ht="13.8" hidden="true" customHeight="false" outlineLevel="0" collapsed="false">
      <c r="A449" s="0" t="s">
        <v>1534</v>
      </c>
      <c r="AS449" s="0" t="n">
        <f aca="false">COUNTIF(jv!AB:AB,"*"&amp;A449&amp;"*")</f>
        <v>33</v>
      </c>
    </row>
    <row r="450" customFormat="false" ht="13.8" hidden="true" customHeight="false" outlineLevel="0" collapsed="false">
      <c r="A450" s="0" t="s">
        <v>1534</v>
      </c>
      <c r="AS450" s="0" t="n">
        <f aca="false">COUNTIF(jv!AB:AB,"*"&amp;A450&amp;"*")</f>
        <v>33</v>
      </c>
    </row>
    <row r="451" customFormat="false" ht="13.8" hidden="true" customHeight="false" outlineLevel="0" collapsed="false">
      <c r="A451" s="0" t="s">
        <v>1534</v>
      </c>
      <c r="AS451" s="0" t="n">
        <f aca="false">COUNTIF(jv!AB:AB,"*"&amp;A451&amp;"*")</f>
        <v>33</v>
      </c>
    </row>
    <row r="452" customFormat="false" ht="13.8" hidden="true" customHeight="false" outlineLevel="0" collapsed="false">
      <c r="A452" s="0" t="s">
        <v>1534</v>
      </c>
      <c r="AS452" s="0" t="n">
        <f aca="false">COUNTIF(jv!AB:AB,"*"&amp;A452&amp;"*")</f>
        <v>33</v>
      </c>
    </row>
    <row r="453" customFormat="false" ht="13.8" hidden="true" customHeight="false" outlineLevel="0" collapsed="false">
      <c r="A453" s="0" t="s">
        <v>1534</v>
      </c>
      <c r="AS453" s="0" t="n">
        <f aca="false">COUNTIF(jv!AB:AB,"*"&amp;A453&amp;"*")</f>
        <v>33</v>
      </c>
    </row>
    <row r="454" customFormat="false" ht="13.8" hidden="true" customHeight="false" outlineLevel="0" collapsed="false">
      <c r="A454" s="131" t="s">
        <v>1534</v>
      </c>
      <c r="AS454" s="0" t="n">
        <f aca="false">COUNTIF(jv!AB:AB,"*"&amp;A454&amp;"*")</f>
        <v>33</v>
      </c>
    </row>
    <row r="455" customFormat="false" ht="13.8" hidden="true" customHeight="false" outlineLevel="0" collapsed="false">
      <c r="A455" s="0" t="s">
        <v>1534</v>
      </c>
      <c r="AS455" s="0" t="n">
        <f aca="false">COUNTIF(jv!AB:AB,"*"&amp;A455&amp;"*")</f>
        <v>33</v>
      </c>
    </row>
    <row r="456" customFormat="false" ht="13.8" hidden="true" customHeight="false" outlineLevel="0" collapsed="false">
      <c r="A456" s="0" t="s">
        <v>1534</v>
      </c>
      <c r="AS456" s="0" t="n">
        <f aca="false">COUNTIF(jv!AB:AB,"*"&amp;A456&amp;"*")</f>
        <v>33</v>
      </c>
    </row>
    <row r="457" customFormat="false" ht="13.8" hidden="true" customHeight="false" outlineLevel="0" collapsed="false">
      <c r="A457" s="0" t="s">
        <v>1534</v>
      </c>
      <c r="AS457" s="0" t="n">
        <f aca="false">COUNTIF(jv!AB:AB,"*"&amp;A457&amp;"*")</f>
        <v>33</v>
      </c>
    </row>
    <row r="458" customFormat="false" ht="13.8" hidden="true" customHeight="false" outlineLevel="0" collapsed="false">
      <c r="A458" s="0" t="s">
        <v>1534</v>
      </c>
      <c r="AS458" s="0" t="n">
        <f aca="false">COUNTIF(jv!AB:AB,"*"&amp;A458&amp;"*")</f>
        <v>33</v>
      </c>
    </row>
    <row r="459" customFormat="false" ht="13.8" hidden="true" customHeight="false" outlineLevel="0" collapsed="false">
      <c r="A459" s="0" t="s">
        <v>1534</v>
      </c>
      <c r="AS459" s="0" t="n">
        <f aca="false">COUNTIF(jv!AB:AB,"*"&amp;A459&amp;"*")</f>
        <v>33</v>
      </c>
    </row>
    <row r="460" customFormat="false" ht="13.8" hidden="true" customHeight="false" outlineLevel="0" collapsed="false">
      <c r="A460" s="0" t="s">
        <v>1534</v>
      </c>
      <c r="AS460" s="0" t="n">
        <f aca="false">COUNTIF(jv!AB:AB,"*"&amp;A460&amp;"*")</f>
        <v>33</v>
      </c>
    </row>
    <row r="461" customFormat="false" ht="13.8" hidden="true" customHeight="false" outlineLevel="0" collapsed="false">
      <c r="A461" s="0" t="s">
        <v>1534</v>
      </c>
      <c r="AS461" s="0" t="n">
        <f aca="false">COUNTIF(jv!AB:AB,"*"&amp;A461&amp;"*")</f>
        <v>33</v>
      </c>
    </row>
    <row r="462" customFormat="false" ht="13.8" hidden="true" customHeight="false" outlineLevel="0" collapsed="false">
      <c r="A462" s="0" t="s">
        <v>1534</v>
      </c>
      <c r="AS462" s="0" t="n">
        <f aca="false">COUNTIF(jv!AB:AB,"*"&amp;A462&amp;"*")</f>
        <v>33</v>
      </c>
    </row>
    <row r="463" customFormat="false" ht="13.8" hidden="true" customHeight="false" outlineLevel="0" collapsed="false">
      <c r="A463" s="0" t="s">
        <v>1534</v>
      </c>
      <c r="AS463" s="0" t="n">
        <f aca="false">COUNTIF(jv!AB:AB,"*"&amp;A463&amp;"*")</f>
        <v>33</v>
      </c>
    </row>
    <row r="464" customFormat="false" ht="13.8" hidden="true" customHeight="false" outlineLevel="0" collapsed="false">
      <c r="A464" s="0" t="s">
        <v>1534</v>
      </c>
      <c r="AS464" s="0" t="n">
        <f aca="false">COUNTIF(jv!AB:AB,"*"&amp;A464&amp;"*")</f>
        <v>33</v>
      </c>
    </row>
    <row r="465" customFormat="false" ht="13.8" hidden="true" customHeight="false" outlineLevel="0" collapsed="false">
      <c r="A465" s="0" t="s">
        <v>1534</v>
      </c>
      <c r="AS465" s="0" t="n">
        <f aca="false">COUNTIF(jv!AB:AB,"*"&amp;A465&amp;"*")</f>
        <v>33</v>
      </c>
    </row>
    <row r="466" customFormat="false" ht="13.8" hidden="true" customHeight="false" outlineLevel="0" collapsed="false">
      <c r="A466" s="0" t="s">
        <v>1534</v>
      </c>
      <c r="AS466" s="0" t="n">
        <f aca="false">COUNTIF(jv!AB:AB,"*"&amp;A466&amp;"*")</f>
        <v>33</v>
      </c>
    </row>
    <row r="467" customFormat="false" ht="13.8" hidden="true" customHeight="false" outlineLevel="0" collapsed="false">
      <c r="A467" s="131" t="s">
        <v>1534</v>
      </c>
      <c r="AS467" s="0" t="n">
        <f aca="false">COUNTIF(jv!AB:AB,"*"&amp;A467&amp;"*")</f>
        <v>33</v>
      </c>
    </row>
    <row r="468" customFormat="false" ht="13.8" hidden="true" customHeight="false" outlineLevel="0" collapsed="false">
      <c r="A468" s="131" t="s">
        <v>1534</v>
      </c>
      <c r="AS468" s="0" t="n">
        <f aca="false">COUNTIF(jv!AB:AB,"*"&amp;A468&amp;"*")</f>
        <v>33</v>
      </c>
    </row>
    <row r="469" customFormat="false" ht="13.8" hidden="true" customHeight="false" outlineLevel="0" collapsed="false">
      <c r="A469" s="131" t="s">
        <v>1534</v>
      </c>
      <c r="AS469" s="0" t="n">
        <f aca="false">COUNTIF(jv!AB:AB,"*"&amp;A469&amp;"*")</f>
        <v>33</v>
      </c>
    </row>
    <row r="470" customFormat="false" ht="13.8" hidden="true" customHeight="false" outlineLevel="0" collapsed="false">
      <c r="A470" s="131" t="s">
        <v>1534</v>
      </c>
      <c r="AS470" s="0" t="n">
        <f aca="false">COUNTIF(jv!AB:AB,"*"&amp;A470&amp;"*")</f>
        <v>33</v>
      </c>
    </row>
    <row r="471" customFormat="false" ht="13.8" hidden="true" customHeight="false" outlineLevel="0" collapsed="false">
      <c r="A471" s="131" t="s">
        <v>1534</v>
      </c>
      <c r="AS471" s="0" t="n">
        <f aca="false">COUNTIF(jv!AB:AB,"*"&amp;A471&amp;"*")</f>
        <v>33</v>
      </c>
    </row>
    <row r="472" customFormat="false" ht="13.8" hidden="true" customHeight="false" outlineLevel="0" collapsed="false">
      <c r="A472" s="131" t="s">
        <v>1534</v>
      </c>
      <c r="AS472" s="0" t="n">
        <f aca="false">COUNTIF(jv!AB:AB,"*"&amp;A472&amp;"*")</f>
        <v>33</v>
      </c>
    </row>
    <row r="473" customFormat="false" ht="13.8" hidden="true" customHeight="false" outlineLevel="0" collapsed="false">
      <c r="A473" s="131" t="s">
        <v>1534</v>
      </c>
      <c r="AS473" s="0" t="n">
        <f aca="false">COUNTIF(jv!AB:AB,"*"&amp;A473&amp;"*")</f>
        <v>33</v>
      </c>
    </row>
    <row r="474" customFormat="false" ht="13.8" hidden="true" customHeight="false" outlineLevel="0" collapsed="false">
      <c r="A474" s="131" t="s">
        <v>1534</v>
      </c>
      <c r="AS474" s="0" t="n">
        <f aca="false">COUNTIF(jv!AB:AB,"*"&amp;A474&amp;"*")</f>
        <v>33</v>
      </c>
    </row>
    <row r="475" customFormat="false" ht="13.8" hidden="true" customHeight="false" outlineLevel="0" collapsed="false">
      <c r="A475" s="131" t="s">
        <v>1534</v>
      </c>
      <c r="AS475" s="0" t="n">
        <f aca="false">COUNTIF(jv!AB:AB,"*"&amp;A475&amp;"*")</f>
        <v>33</v>
      </c>
    </row>
    <row r="476" customFormat="false" ht="13.8" hidden="true" customHeight="false" outlineLevel="0" collapsed="false">
      <c r="A476" s="131" t="s">
        <v>1534</v>
      </c>
      <c r="AS476" s="0" t="n">
        <f aca="false">COUNTIF(jv!AB:AB,"*"&amp;A476&amp;"*")</f>
        <v>33</v>
      </c>
    </row>
    <row r="477" customFormat="false" ht="13.8" hidden="true" customHeight="false" outlineLevel="0" collapsed="false">
      <c r="A477" s="131" t="s">
        <v>1534</v>
      </c>
      <c r="AS477" s="0" t="n">
        <f aca="false">COUNTIF(jv!AB:AB,"*"&amp;A477&amp;"*")</f>
        <v>33</v>
      </c>
    </row>
    <row r="478" customFormat="false" ht="13.8" hidden="true" customHeight="false" outlineLevel="0" collapsed="false">
      <c r="A478" s="131" t="s">
        <v>1534</v>
      </c>
      <c r="AS478" s="0" t="n">
        <f aca="false">COUNTIF(jv!AB:AB,"*"&amp;A478&amp;"*")</f>
        <v>33</v>
      </c>
    </row>
    <row r="479" customFormat="false" ht="13.8" hidden="true" customHeight="false" outlineLevel="0" collapsed="false">
      <c r="A479" s="131" t="s">
        <v>1534</v>
      </c>
      <c r="AS479" s="0" t="n">
        <f aca="false">COUNTIF(jv!AB:AB,"*"&amp;A479&amp;"*")</f>
        <v>33</v>
      </c>
    </row>
    <row r="480" customFormat="false" ht="13.8" hidden="false" customHeight="false" outlineLevel="0" collapsed="false">
      <c r="A480" s="0" t="s">
        <v>840</v>
      </c>
      <c r="B480" s="0" t="n">
        <f aca="false">COUNTIFS(jv!AB:AB,"*"&amp;A480&amp;"*", jv!X:X,"1981")</f>
        <v>0</v>
      </c>
      <c r="C480" s="0" t="n">
        <f aca="false">COUNTIFS(jv!AB:AB,"*"&amp;A480&amp;"*", jv!X:X,"1982")</f>
        <v>0</v>
      </c>
      <c r="D480" s="0" t="n">
        <f aca="false">COUNTIFS(jv!AB:AB,"*"&amp;A480&amp;"*", jv!X:X,"1983")</f>
        <v>0</v>
      </c>
      <c r="E480" s="0" t="n">
        <f aca="false">COUNTIFS(jv!AB:AB,"*"&amp;A480&amp;"*", jv!X:X,"1984")</f>
        <v>0</v>
      </c>
      <c r="F480" s="0" t="n">
        <f aca="false">COUNTIFS(jv!AB:AB,"*"&amp;A480&amp;"*", jv!X:X,"1985")</f>
        <v>1</v>
      </c>
      <c r="G480" s="0" t="n">
        <f aca="false">COUNTIFS(jv!AB:AB,"*"&amp;A480&amp;"*", jv!X:X,"1986")</f>
        <v>0</v>
      </c>
      <c r="H480" s="0" t="n">
        <f aca="false">COUNTIFS(jv!AB:AB,"*"&amp;A480&amp;"*", jv!X:X,"1987")</f>
        <v>0</v>
      </c>
      <c r="I480" s="0" t="n">
        <f aca="false">COUNTIFS(jv!AB:AB,"*"&amp;A480&amp;"*", jv!X:X,"1988")</f>
        <v>0</v>
      </c>
      <c r="J480" s="0" t="n">
        <f aca="false">COUNTIFS(jv!AB:AB,"*"&amp;A480&amp;"*", jv!X:X,"1989")</f>
        <v>3</v>
      </c>
      <c r="K480" s="0" t="n">
        <f aca="false">COUNTIFS(jv!AB:AB,"*"&amp;A480&amp;"*", jv!X:X,"1990")</f>
        <v>3</v>
      </c>
      <c r="L480" s="0" t="n">
        <f aca="false">COUNTIFS(jv!AB:AB,"*"&amp;A480&amp;"*", jv!X:X,"1991")</f>
        <v>1</v>
      </c>
      <c r="M480" s="0" t="n">
        <f aca="false">COUNTIFS(jv!AB:AB,"*"&amp;A480&amp;"*", jv!X:X,"1992")</f>
        <v>0</v>
      </c>
      <c r="N480" s="0" t="n">
        <f aca="false">COUNTIFS(jv!AB:AB,"*"&amp;A480&amp;"*", jv!X:X,"1993")</f>
        <v>3</v>
      </c>
      <c r="O480" s="0" t="n">
        <f aca="false">COUNTIFS(jv!AB:AB,"*"&amp;A480&amp;"*", jv!X:X,"1994")</f>
        <v>2</v>
      </c>
      <c r="P480" s="0" t="n">
        <f aca="false">COUNTIFS(jv!AB:AB,"*"&amp;A480&amp;"*", jv!X:X,"1995")</f>
        <v>3</v>
      </c>
      <c r="Q480" s="0" t="n">
        <f aca="false">COUNTIFS(jv!AB:AB,"*"&amp;A480&amp;"*", jv!X:X,"1996")</f>
        <v>0</v>
      </c>
      <c r="R480" s="0" t="n">
        <f aca="false">COUNTIFS(jv!AB:AB,"*"&amp;A480&amp;"*", jv!X:X,"1997")</f>
        <v>1</v>
      </c>
      <c r="S480" s="0" t="n">
        <f aca="false">COUNTIFS(jv!AB:AB,"*"&amp;A480&amp;"*", jv!X:X,"1998")</f>
        <v>0</v>
      </c>
      <c r="T480" s="0" t="n">
        <f aca="false">COUNTIFS(jv!AB:AB,"*"&amp;A480&amp;"*", jv!X:X,"1999")</f>
        <v>1</v>
      </c>
      <c r="U480" s="0" t="n">
        <f aca="false">COUNTIFS(jv!AB:AB,"*"&amp;A480&amp;"*", jv!X:X,"2000")</f>
        <v>0</v>
      </c>
      <c r="V480" s="0" t="n">
        <f aca="false">COUNTIFS(jv!AB:AB,"*"&amp;A480&amp;"*", jv!X:X,"2001")</f>
        <v>2</v>
      </c>
      <c r="W480" s="0" t="n">
        <f aca="false">COUNTIFS(jv!AB:AB,"*"&amp;A480&amp;"*", jv!X:X,"2002")</f>
        <v>0</v>
      </c>
      <c r="X480" s="0" t="n">
        <f aca="false">COUNTIFS(jv!AB:AB,"*"&amp;A480&amp;"*", jv!X:X,"2003")</f>
        <v>1</v>
      </c>
      <c r="Y480" s="0" t="n">
        <f aca="false">COUNTIFS(jv!AB:AB,"*"&amp;A480&amp;"*", jv!X:X,"2004")</f>
        <v>0</v>
      </c>
      <c r="Z480" s="0" t="n">
        <f aca="false">COUNTIFS(jv!AB:AB,"*"&amp;A480&amp;"*", jv!X:X,"2005")</f>
        <v>2</v>
      </c>
      <c r="AA480" s="0" t="n">
        <f aca="false">COUNTIFS(jv!AB:AB,"*"&amp;A480&amp;"*", jv!X:X,"2006")</f>
        <v>1</v>
      </c>
      <c r="AB480" s="0" t="n">
        <f aca="false">COUNTIFS(jv!AB:AB,"*"&amp;A480&amp;"*", jv!X:X,"2007")</f>
        <v>2</v>
      </c>
      <c r="AC480" s="0" t="n">
        <f aca="false">COUNTIFS(jv!AB:AB,"*"&amp;A480&amp;"*", jv!X:X,"2008")</f>
        <v>2</v>
      </c>
      <c r="AD480" s="0" t="n">
        <f aca="false">COUNTIFS(jv!AB:AB,"*"&amp;A480&amp;"*", jv!X:X,"2009")</f>
        <v>1</v>
      </c>
      <c r="AE480" s="0" t="n">
        <f aca="false">COUNTIFS(jv!AB:AB,"*"&amp;A480&amp;"*", jv!X:X,"2010")</f>
        <v>1</v>
      </c>
      <c r="AF480" s="0" t="n">
        <f aca="false">COUNTIFS(jv!AB:AB,"*"&amp;A480&amp;"*", jv!X:X,"2011")</f>
        <v>0</v>
      </c>
      <c r="AG480" s="0" t="n">
        <f aca="false">COUNTIFS(jv!AB:AB,"*"&amp;A480&amp;"*", jv!X:X,"2012")</f>
        <v>0</v>
      </c>
      <c r="AH480" s="0" t="n">
        <f aca="false">COUNTIFS(jv!AB:AB,"*"&amp;A480&amp;"*", jv!X:X,"2013")</f>
        <v>0</v>
      </c>
      <c r="AI480" s="0" t="n">
        <f aca="false">COUNTIFS(jv!AB:AB,"*"&amp;A480&amp;"*", jv!X:X,"2014")</f>
        <v>0</v>
      </c>
      <c r="AJ480" s="0" t="n">
        <f aca="false">COUNTIFS(jv!AB:AB,"*"&amp;A480&amp;"*", jv!X:X,"2015")</f>
        <v>0</v>
      </c>
      <c r="AK480" s="0" t="n">
        <f aca="false">COUNTIFS(jv!AB:AB,"*"&amp;A480&amp;"*", jv!X:X,"2016")</f>
        <v>0</v>
      </c>
      <c r="AL480" s="0" t="n">
        <f aca="false">COUNTIFS(jv!AB:AB,"*"&amp;A480&amp;"*", jv!X:X,"2017")</f>
        <v>0</v>
      </c>
      <c r="AM480" s="0" t="n">
        <f aca="false">COUNTIFS(jv!AB:AB,"*"&amp;A480&amp;"*", jv!X:X,"2018")</f>
        <v>0</v>
      </c>
      <c r="AN480" s="0" t="n">
        <f aca="false">COUNTIFS(jv!AB:AB,"*"&amp;A480&amp;"*", jv!X:X,"2019")</f>
        <v>0</v>
      </c>
      <c r="AO480" s="0" t="n">
        <f aca="false">COUNTIFS(jv!AB:AB,"*"&amp;A480&amp;"*", jv!X:X,"2020")</f>
        <v>0</v>
      </c>
      <c r="AP480" s="0" t="n">
        <f aca="false">COUNTIFS(jv!AB:AB,"*"&amp;A480&amp;"*", jv!X:X,"2021")</f>
        <v>0</v>
      </c>
      <c r="AQ480" s="0" t="n">
        <f aca="false">COUNTIFS(jv!AB:AB,"*"&amp;A480&amp;"*", jv!X:X,"2022")</f>
        <v>0</v>
      </c>
      <c r="AR480" s="0" t="n">
        <v>0</v>
      </c>
      <c r="AS480" s="0" t="n">
        <f aca="false">COUNTIF(jv!AB:AB,"*"&amp;A480&amp;"*")</f>
        <v>30</v>
      </c>
    </row>
    <row r="481" customFormat="false" ht="13.8" hidden="true" customHeight="false" outlineLevel="0" collapsed="false">
      <c r="A481" s="131" t="s">
        <v>840</v>
      </c>
      <c r="AS481" s="0" t="n">
        <f aca="false">COUNTIF(jv!AB:AB,"*"&amp;A481&amp;"*")</f>
        <v>30</v>
      </c>
    </row>
    <row r="482" customFormat="false" ht="13.8" hidden="true" customHeight="false" outlineLevel="0" collapsed="false">
      <c r="A482" s="0" t="s">
        <v>840</v>
      </c>
      <c r="AS482" s="0" t="n">
        <f aca="false">COUNTIF(jv!AB:AB,"*"&amp;A482&amp;"*")</f>
        <v>30</v>
      </c>
    </row>
    <row r="483" customFormat="false" ht="13.8" hidden="true" customHeight="false" outlineLevel="0" collapsed="false">
      <c r="A483" s="0" t="s">
        <v>840</v>
      </c>
      <c r="AS483" s="0" t="n">
        <f aca="false">COUNTIF(jv!AB:AB,"*"&amp;A483&amp;"*")</f>
        <v>30</v>
      </c>
    </row>
    <row r="484" customFormat="false" ht="13.8" hidden="true" customHeight="false" outlineLevel="0" collapsed="false">
      <c r="A484" s="0" t="s">
        <v>840</v>
      </c>
      <c r="AS484" s="0" t="n">
        <f aca="false">COUNTIF(jv!AB:AB,"*"&amp;A484&amp;"*")</f>
        <v>30</v>
      </c>
    </row>
    <row r="485" customFormat="false" ht="13.8" hidden="true" customHeight="false" outlineLevel="0" collapsed="false">
      <c r="A485" s="0" t="s">
        <v>840</v>
      </c>
      <c r="AS485" s="0" t="n">
        <f aca="false">COUNTIF(jv!AB:AB,"*"&amp;A485&amp;"*")</f>
        <v>30</v>
      </c>
    </row>
    <row r="486" customFormat="false" ht="13.8" hidden="true" customHeight="false" outlineLevel="0" collapsed="false">
      <c r="A486" s="0" t="s">
        <v>840</v>
      </c>
      <c r="AS486" s="0" t="n">
        <f aca="false">COUNTIF(jv!AB:AB,"*"&amp;A486&amp;"*")</f>
        <v>30</v>
      </c>
    </row>
    <row r="487" customFormat="false" ht="13.8" hidden="true" customHeight="false" outlineLevel="0" collapsed="false">
      <c r="A487" s="0" t="s">
        <v>840</v>
      </c>
      <c r="AS487" s="0" t="n">
        <f aca="false">COUNTIF(jv!AB:AB,"*"&amp;A487&amp;"*")</f>
        <v>30</v>
      </c>
    </row>
    <row r="488" customFormat="false" ht="13.8" hidden="true" customHeight="false" outlineLevel="0" collapsed="false">
      <c r="A488" s="0" t="s">
        <v>840</v>
      </c>
      <c r="AS488" s="0" t="n">
        <f aca="false">COUNTIF(jv!AB:AB,"*"&amp;A488&amp;"*")</f>
        <v>30</v>
      </c>
    </row>
    <row r="489" customFormat="false" ht="13.8" hidden="true" customHeight="false" outlineLevel="0" collapsed="false">
      <c r="A489" s="0" t="s">
        <v>840</v>
      </c>
      <c r="AS489" s="0" t="n">
        <f aca="false">COUNTIF(jv!AB:AB,"*"&amp;A489&amp;"*")</f>
        <v>30</v>
      </c>
    </row>
    <row r="490" customFormat="false" ht="13.8" hidden="true" customHeight="false" outlineLevel="0" collapsed="false">
      <c r="A490" s="0" t="s">
        <v>840</v>
      </c>
      <c r="AS490" s="0" t="n">
        <f aca="false">COUNTIF(jv!AB:AB,"*"&amp;A490&amp;"*")</f>
        <v>30</v>
      </c>
    </row>
    <row r="491" customFormat="false" ht="13.8" hidden="true" customHeight="false" outlineLevel="0" collapsed="false">
      <c r="A491" s="131" t="s">
        <v>840</v>
      </c>
      <c r="AS491" s="0" t="n">
        <f aca="false">COUNTIF(jv!AB:AB,"*"&amp;A491&amp;"*")</f>
        <v>30</v>
      </c>
    </row>
    <row r="492" customFormat="false" ht="13.8" hidden="true" customHeight="false" outlineLevel="0" collapsed="false">
      <c r="A492" s="131" t="s">
        <v>840</v>
      </c>
      <c r="AS492" s="0" t="n">
        <f aca="false">COUNTIF(jv!AB:AB,"*"&amp;A492&amp;"*")</f>
        <v>30</v>
      </c>
    </row>
    <row r="493" customFormat="false" ht="13.8" hidden="true" customHeight="false" outlineLevel="0" collapsed="false">
      <c r="A493" s="131" t="s">
        <v>840</v>
      </c>
      <c r="AS493" s="0" t="n">
        <f aca="false">COUNTIF(jv!AB:AB,"*"&amp;A493&amp;"*")</f>
        <v>30</v>
      </c>
    </row>
    <row r="494" customFormat="false" ht="13.8" hidden="true" customHeight="false" outlineLevel="0" collapsed="false">
      <c r="A494" s="131" t="s">
        <v>840</v>
      </c>
      <c r="AS494" s="0" t="n">
        <f aca="false">COUNTIF(jv!AB:AB,"*"&amp;A494&amp;"*")</f>
        <v>30</v>
      </c>
    </row>
    <row r="495" customFormat="false" ht="13.8" hidden="true" customHeight="false" outlineLevel="0" collapsed="false">
      <c r="A495" s="131" t="s">
        <v>840</v>
      </c>
      <c r="AS495" s="0" t="n">
        <f aca="false">COUNTIF(jv!AB:AB,"*"&amp;A495&amp;"*")</f>
        <v>30</v>
      </c>
    </row>
    <row r="496" customFormat="false" ht="13.8" hidden="true" customHeight="false" outlineLevel="0" collapsed="false">
      <c r="A496" s="131" t="s">
        <v>840</v>
      </c>
      <c r="AS496" s="0" t="n">
        <f aca="false">COUNTIF(jv!AB:AB,"*"&amp;A496&amp;"*")</f>
        <v>30</v>
      </c>
    </row>
    <row r="497" customFormat="false" ht="13.8" hidden="true" customHeight="false" outlineLevel="0" collapsed="false">
      <c r="A497" s="131" t="s">
        <v>840</v>
      </c>
      <c r="AS497" s="0" t="n">
        <f aca="false">COUNTIF(jv!AB:AB,"*"&amp;A497&amp;"*")</f>
        <v>30</v>
      </c>
    </row>
    <row r="498" customFormat="false" ht="13.8" hidden="true" customHeight="false" outlineLevel="0" collapsed="false">
      <c r="A498" s="131" t="s">
        <v>840</v>
      </c>
      <c r="AS498" s="0" t="n">
        <f aca="false">COUNTIF(jv!AB:AB,"*"&amp;A498&amp;"*")</f>
        <v>30</v>
      </c>
    </row>
    <row r="499" customFormat="false" ht="13.8" hidden="true" customHeight="false" outlineLevel="0" collapsed="false">
      <c r="A499" s="131" t="s">
        <v>840</v>
      </c>
      <c r="AS499" s="0" t="n">
        <f aca="false">COUNTIF(jv!AB:AB,"*"&amp;A499&amp;"*")</f>
        <v>30</v>
      </c>
    </row>
    <row r="500" customFormat="false" ht="13.8" hidden="true" customHeight="false" outlineLevel="0" collapsed="false">
      <c r="A500" s="131" t="s">
        <v>840</v>
      </c>
      <c r="AS500" s="0" t="n">
        <f aca="false">COUNTIF(jv!AB:AB,"*"&amp;A500&amp;"*")</f>
        <v>30</v>
      </c>
    </row>
    <row r="501" customFormat="false" ht="13.8" hidden="true" customHeight="false" outlineLevel="0" collapsed="false">
      <c r="A501" s="131" t="s">
        <v>840</v>
      </c>
      <c r="AS501" s="0" t="n">
        <f aca="false">COUNTIF(jv!AB:AB,"*"&amp;A501&amp;"*")</f>
        <v>30</v>
      </c>
    </row>
    <row r="502" customFormat="false" ht="13.8" hidden="true" customHeight="false" outlineLevel="0" collapsed="false">
      <c r="A502" s="131" t="s">
        <v>840</v>
      </c>
      <c r="AS502" s="0" t="n">
        <f aca="false">COUNTIF(jv!AB:AB,"*"&amp;A502&amp;"*")</f>
        <v>30</v>
      </c>
    </row>
    <row r="503" customFormat="false" ht="13.8" hidden="true" customHeight="false" outlineLevel="0" collapsed="false">
      <c r="A503" s="131" t="s">
        <v>840</v>
      </c>
      <c r="AS503" s="0" t="n">
        <f aca="false">COUNTIF(jv!AB:AB,"*"&amp;A503&amp;"*")</f>
        <v>30</v>
      </c>
    </row>
    <row r="504" customFormat="false" ht="13.8" hidden="true" customHeight="false" outlineLevel="0" collapsed="false">
      <c r="A504" s="131" t="s">
        <v>840</v>
      </c>
      <c r="AS504" s="0" t="n">
        <f aca="false">COUNTIF(jv!AB:AB,"*"&amp;A504&amp;"*")</f>
        <v>30</v>
      </c>
    </row>
    <row r="505" customFormat="false" ht="13.8" hidden="true" customHeight="false" outlineLevel="0" collapsed="false">
      <c r="A505" s="131" t="s">
        <v>840</v>
      </c>
      <c r="AS505" s="0" t="n">
        <f aca="false">COUNTIF(jv!AB:AB,"*"&amp;A505&amp;"*")</f>
        <v>30</v>
      </c>
    </row>
    <row r="506" customFormat="false" ht="13.8" hidden="true" customHeight="false" outlineLevel="0" collapsed="false">
      <c r="A506" s="131" t="s">
        <v>840</v>
      </c>
      <c r="AS506" s="0" t="n">
        <f aca="false">COUNTIF(jv!AB:AB,"*"&amp;A506&amp;"*")</f>
        <v>30</v>
      </c>
    </row>
    <row r="507" customFormat="false" ht="13.8" hidden="true" customHeight="false" outlineLevel="0" collapsed="false">
      <c r="A507" s="131" t="s">
        <v>840</v>
      </c>
      <c r="AS507" s="0" t="n">
        <f aca="false">COUNTIF(jv!AB:AB,"*"&amp;A507&amp;"*")</f>
        <v>30</v>
      </c>
    </row>
    <row r="508" customFormat="false" ht="13.8" hidden="true" customHeight="false" outlineLevel="0" collapsed="false">
      <c r="A508" s="131" t="s">
        <v>840</v>
      </c>
      <c r="AS508" s="0" t="n">
        <f aca="false">COUNTIF(jv!AB:AB,"*"&amp;A508&amp;"*")</f>
        <v>30</v>
      </c>
    </row>
    <row r="509" customFormat="false" ht="13.8" hidden="true" customHeight="false" outlineLevel="0" collapsed="false">
      <c r="A509" s="131" t="s">
        <v>840</v>
      </c>
      <c r="AS509" s="0" t="n">
        <f aca="false">COUNTIF(jv!AB:AB,"*"&amp;A509&amp;"*")</f>
        <v>30</v>
      </c>
    </row>
    <row r="510" customFormat="false" ht="13.8" hidden="false" customHeight="false" outlineLevel="0" collapsed="false">
      <c r="A510" s="0" t="s">
        <v>574</v>
      </c>
      <c r="B510" s="0" t="n">
        <f aca="false">COUNTIFS(jv!AB:AB,"*"&amp;A510&amp;"*", jv!X:X,"1981")</f>
        <v>0</v>
      </c>
      <c r="C510" s="0" t="n">
        <f aca="false">COUNTIFS(jv!AB:AB,"*"&amp;A510&amp;"*", jv!X:X,"1982")</f>
        <v>0</v>
      </c>
      <c r="D510" s="0" t="n">
        <f aca="false">COUNTIFS(jv!AB:AB,"*"&amp;A510&amp;"*", jv!X:X,"1983")</f>
        <v>0</v>
      </c>
      <c r="E510" s="0" t="n">
        <f aca="false">COUNTIFS(jv!AB:AB,"*"&amp;A510&amp;"*", jv!X:X,"1984")</f>
        <v>0</v>
      </c>
      <c r="F510" s="0" t="n">
        <f aca="false">COUNTIFS(jv!AB:AB,"*"&amp;A510&amp;"*", jv!X:X,"1985")</f>
        <v>0</v>
      </c>
      <c r="G510" s="0" t="n">
        <f aca="false">COUNTIFS(jv!AB:AB,"*"&amp;A510&amp;"*", jv!X:X,"1986")</f>
        <v>0</v>
      </c>
      <c r="H510" s="0" t="n">
        <f aca="false">COUNTIFS(jv!AB:AB,"*"&amp;A510&amp;"*", jv!X:X,"1987")</f>
        <v>0</v>
      </c>
      <c r="I510" s="0" t="n">
        <f aca="false">COUNTIFS(jv!AB:AB,"*"&amp;A510&amp;"*", jv!X:X,"1988")</f>
        <v>0</v>
      </c>
      <c r="J510" s="0" t="n">
        <f aca="false">COUNTIFS(jv!AB:AB,"*"&amp;A510&amp;"*", jv!X:X,"1989")</f>
        <v>0</v>
      </c>
      <c r="K510" s="0" t="n">
        <f aca="false">COUNTIFS(jv!AB:AB,"*"&amp;A510&amp;"*", jv!X:X,"1990")</f>
        <v>0</v>
      </c>
      <c r="L510" s="0" t="n">
        <f aca="false">COUNTIFS(jv!AB:AB,"*"&amp;A510&amp;"*", jv!X:X,"1991")</f>
        <v>0</v>
      </c>
      <c r="M510" s="0" t="n">
        <f aca="false">COUNTIFS(jv!AB:AB,"*"&amp;A510&amp;"*", jv!X:X,"1992")</f>
        <v>1</v>
      </c>
      <c r="N510" s="0" t="n">
        <f aca="false">COUNTIFS(jv!AB:AB,"*"&amp;A510&amp;"*", jv!X:X,"1993")</f>
        <v>2</v>
      </c>
      <c r="O510" s="0" t="n">
        <f aca="false">COUNTIFS(jv!AB:AB,"*"&amp;A510&amp;"*", jv!X:X,"1994")</f>
        <v>0</v>
      </c>
      <c r="P510" s="0" t="n">
        <f aca="false">COUNTIFS(jv!AB:AB,"*"&amp;A510&amp;"*", jv!X:X,"1995")</f>
        <v>0</v>
      </c>
      <c r="Q510" s="0" t="n">
        <f aca="false">COUNTIFS(jv!AB:AB,"*"&amp;A510&amp;"*", jv!X:X,"1996")</f>
        <v>1</v>
      </c>
      <c r="R510" s="0" t="n">
        <f aca="false">COUNTIFS(jv!AB:AB,"*"&amp;A510&amp;"*", jv!X:X,"1997")</f>
        <v>0</v>
      </c>
      <c r="S510" s="0" t="n">
        <f aca="false">COUNTIFS(jv!AB:AB,"*"&amp;A510&amp;"*", jv!X:X,"1998")</f>
        <v>0</v>
      </c>
      <c r="T510" s="0" t="n">
        <f aca="false">COUNTIFS(jv!AB:AB,"*"&amp;A510&amp;"*", jv!X:X,"1999")</f>
        <v>0</v>
      </c>
      <c r="U510" s="0" t="n">
        <f aca="false">COUNTIFS(jv!AB:AB,"*"&amp;A510&amp;"*", jv!X:X,"2000")</f>
        <v>0</v>
      </c>
      <c r="V510" s="0" t="n">
        <f aca="false">COUNTIFS(jv!AB:AB,"*"&amp;A510&amp;"*", jv!X:X,"2001")</f>
        <v>0</v>
      </c>
      <c r="W510" s="0" t="n">
        <f aca="false">COUNTIFS(jv!AB:AB,"*"&amp;A510&amp;"*", jv!X:X,"2002")</f>
        <v>1</v>
      </c>
      <c r="X510" s="0" t="n">
        <f aca="false">COUNTIFS(jv!AB:AB,"*"&amp;A510&amp;"*", jv!X:X,"2003")</f>
        <v>1</v>
      </c>
      <c r="Y510" s="0" t="n">
        <f aca="false">COUNTIFS(jv!AB:AB,"*"&amp;A510&amp;"*", jv!X:X,"2004")</f>
        <v>0</v>
      </c>
      <c r="Z510" s="0" t="n">
        <f aca="false">COUNTIFS(jv!AB:AB,"*"&amp;A510&amp;"*", jv!X:X,"2005")</f>
        <v>2</v>
      </c>
      <c r="AA510" s="0" t="n">
        <f aca="false">COUNTIFS(jv!AB:AB,"*"&amp;A510&amp;"*", jv!X:X,"2006")</f>
        <v>0</v>
      </c>
      <c r="AB510" s="0" t="n">
        <f aca="false">COUNTIFS(jv!AB:AB,"*"&amp;A510&amp;"*", jv!X:X,"2007")</f>
        <v>2</v>
      </c>
      <c r="AC510" s="0" t="n">
        <f aca="false">COUNTIFS(jv!AB:AB,"*"&amp;A510&amp;"*", jv!X:X,"2008")</f>
        <v>0</v>
      </c>
      <c r="AD510" s="0" t="n">
        <f aca="false">COUNTIFS(jv!AB:AB,"*"&amp;A510&amp;"*", jv!X:X,"2009")</f>
        <v>3</v>
      </c>
      <c r="AE510" s="0" t="n">
        <f aca="false">COUNTIFS(jv!AB:AB,"*"&amp;A510&amp;"*", jv!X:X,"2010")</f>
        <v>3</v>
      </c>
      <c r="AF510" s="0" t="n">
        <f aca="false">COUNTIFS(jv!AB:AB,"*"&amp;A510&amp;"*", jv!X:X,"2011")</f>
        <v>1</v>
      </c>
      <c r="AG510" s="0" t="n">
        <f aca="false">COUNTIFS(jv!AB:AB,"*"&amp;A510&amp;"*", jv!X:X,"2012")</f>
        <v>3</v>
      </c>
      <c r="AH510" s="0" t="n">
        <f aca="false">COUNTIFS(jv!AB:AB,"*"&amp;A510&amp;"*", jv!X:X,"2013")</f>
        <v>2</v>
      </c>
      <c r="AI510" s="0" t="n">
        <f aca="false">COUNTIFS(jv!AB:AB,"*"&amp;A510&amp;"*", jv!X:X,"2014")</f>
        <v>0</v>
      </c>
      <c r="AJ510" s="0" t="n">
        <f aca="false">COUNTIFS(jv!AB:AB,"*"&amp;A510&amp;"*", jv!X:X,"2015")</f>
        <v>1</v>
      </c>
      <c r="AK510" s="0" t="n">
        <f aca="false">COUNTIFS(jv!AB:AB,"*"&amp;A510&amp;"*", jv!X:X,"2016")</f>
        <v>2</v>
      </c>
      <c r="AL510" s="0" t="n">
        <f aca="false">COUNTIFS(jv!AB:AB,"*"&amp;A510&amp;"*", jv!X:X,"2017")</f>
        <v>1</v>
      </c>
      <c r="AM510" s="0" t="n">
        <f aca="false">COUNTIFS(jv!AB:AB,"*"&amp;A510&amp;"*", jv!X:X,"2018")</f>
        <v>0</v>
      </c>
      <c r="AN510" s="0" t="n">
        <f aca="false">COUNTIFS(jv!AB:AB,"*"&amp;A510&amp;"*", jv!X:X,"2019")</f>
        <v>0</v>
      </c>
      <c r="AO510" s="0" t="n">
        <f aca="false">COUNTIFS(jv!AB:AB,"*"&amp;A510&amp;"*", jv!X:X,"2020")</f>
        <v>0</v>
      </c>
      <c r="AP510" s="0" t="n">
        <f aca="false">COUNTIFS(jv!AB:AB,"*"&amp;A510&amp;"*", jv!X:X,"2021")</f>
        <v>0</v>
      </c>
      <c r="AQ510" s="0" t="n">
        <f aca="false">COUNTIFS(jv!AB:AB,"*"&amp;A510&amp;"*", jv!X:X,"2022")</f>
        <v>0</v>
      </c>
      <c r="AR510" s="0" t="n">
        <v>0</v>
      </c>
      <c r="AS510" s="0" t="n">
        <f aca="false">COUNTIF(jv!AB:AB,"*"&amp;A510&amp;"*")</f>
        <v>26</v>
      </c>
    </row>
    <row r="511" customFormat="false" ht="13.8" hidden="true" customHeight="false" outlineLevel="0" collapsed="false">
      <c r="A511" s="0" t="s">
        <v>574</v>
      </c>
      <c r="AS511" s="0" t="n">
        <f aca="false">COUNTIF(jv!AB:AB,"*"&amp;A511&amp;"*")</f>
        <v>26</v>
      </c>
    </row>
    <row r="512" customFormat="false" ht="13.8" hidden="true" customHeight="false" outlineLevel="0" collapsed="false">
      <c r="A512" s="0" t="s">
        <v>574</v>
      </c>
      <c r="AS512" s="0" t="n">
        <f aca="false">COUNTIF(jv!AB:AB,"*"&amp;A512&amp;"*")</f>
        <v>26</v>
      </c>
    </row>
    <row r="513" customFormat="false" ht="13.8" hidden="true" customHeight="false" outlineLevel="0" collapsed="false">
      <c r="A513" s="0" t="s">
        <v>574</v>
      </c>
      <c r="AS513" s="0" t="n">
        <f aca="false">COUNTIF(jv!AB:AB,"*"&amp;A513&amp;"*")</f>
        <v>26</v>
      </c>
    </row>
    <row r="514" customFormat="false" ht="13.8" hidden="true" customHeight="false" outlineLevel="0" collapsed="false">
      <c r="A514" s="0" t="s">
        <v>574</v>
      </c>
      <c r="AS514" s="0" t="n">
        <f aca="false">COUNTIF(jv!AB:AB,"*"&amp;A514&amp;"*")</f>
        <v>26</v>
      </c>
    </row>
    <row r="515" customFormat="false" ht="13.8" hidden="true" customHeight="false" outlineLevel="0" collapsed="false">
      <c r="A515" s="0" t="s">
        <v>574</v>
      </c>
      <c r="AS515" s="0" t="n">
        <f aca="false">COUNTIF(jv!AB:AB,"*"&amp;A515&amp;"*")</f>
        <v>26</v>
      </c>
    </row>
    <row r="516" customFormat="false" ht="13.8" hidden="true" customHeight="false" outlineLevel="0" collapsed="false">
      <c r="A516" s="0" t="s">
        <v>574</v>
      </c>
      <c r="AS516" s="0" t="n">
        <f aca="false">COUNTIF(jv!AB:AB,"*"&amp;A516&amp;"*")</f>
        <v>26</v>
      </c>
    </row>
    <row r="517" customFormat="false" ht="13.8" hidden="true" customHeight="false" outlineLevel="0" collapsed="false">
      <c r="A517" s="0" t="s">
        <v>574</v>
      </c>
      <c r="AS517" s="0" t="n">
        <f aca="false">COUNTIF(jv!AB:AB,"*"&amp;A517&amp;"*")</f>
        <v>26</v>
      </c>
    </row>
    <row r="518" customFormat="false" ht="13.8" hidden="true" customHeight="false" outlineLevel="0" collapsed="false">
      <c r="A518" s="0" t="s">
        <v>574</v>
      </c>
      <c r="AS518" s="0" t="n">
        <f aca="false">COUNTIF(jv!AB:AB,"*"&amp;A518&amp;"*")</f>
        <v>26</v>
      </c>
    </row>
    <row r="519" customFormat="false" ht="13.8" hidden="true" customHeight="false" outlineLevel="0" collapsed="false">
      <c r="A519" s="0" t="s">
        <v>574</v>
      </c>
      <c r="AS519" s="0" t="n">
        <f aca="false">COUNTIF(jv!AB:AB,"*"&amp;A519&amp;"*")</f>
        <v>26</v>
      </c>
    </row>
    <row r="520" customFormat="false" ht="13.8" hidden="true" customHeight="false" outlineLevel="0" collapsed="false">
      <c r="A520" s="0" t="s">
        <v>574</v>
      </c>
      <c r="AS520" s="0" t="n">
        <f aca="false">COUNTIF(jv!AB:AB,"*"&amp;A520&amp;"*")</f>
        <v>26</v>
      </c>
    </row>
    <row r="521" customFormat="false" ht="13.8" hidden="true" customHeight="false" outlineLevel="0" collapsed="false">
      <c r="A521" s="0" t="s">
        <v>574</v>
      </c>
      <c r="AS521" s="0" t="n">
        <f aca="false">COUNTIF(jv!AB:AB,"*"&amp;A521&amp;"*")</f>
        <v>26</v>
      </c>
    </row>
    <row r="522" customFormat="false" ht="13.8" hidden="true" customHeight="false" outlineLevel="0" collapsed="false">
      <c r="A522" s="0" t="s">
        <v>9666</v>
      </c>
      <c r="AS522" s="0" t="n">
        <f aca="false">COUNTIF(jv!AB:AB,"*"&amp;A522&amp;"*")</f>
        <v>26</v>
      </c>
    </row>
    <row r="523" customFormat="false" ht="13.8" hidden="true" customHeight="false" outlineLevel="0" collapsed="false">
      <c r="A523" s="0" t="s">
        <v>9666</v>
      </c>
      <c r="AS523" s="0" t="n">
        <f aca="false">COUNTIF(jv!AB:AB,"*"&amp;A523&amp;"*")</f>
        <v>26</v>
      </c>
    </row>
    <row r="524" customFormat="false" ht="13.8" hidden="true" customHeight="false" outlineLevel="0" collapsed="false">
      <c r="A524" s="0" t="s">
        <v>9666</v>
      </c>
      <c r="AS524" s="0" t="n">
        <f aca="false">COUNTIF(jv!AB:AB,"*"&amp;A524&amp;"*")</f>
        <v>26</v>
      </c>
    </row>
    <row r="525" customFormat="false" ht="13.8" hidden="true" customHeight="false" outlineLevel="0" collapsed="false">
      <c r="A525" s="0" t="s">
        <v>9666</v>
      </c>
      <c r="AS525" s="0" t="n">
        <f aca="false">COUNTIF(jv!AB:AB,"*"&amp;A525&amp;"*")</f>
        <v>26</v>
      </c>
    </row>
    <row r="526" customFormat="false" ht="13.8" hidden="true" customHeight="false" outlineLevel="0" collapsed="false">
      <c r="A526" s="0" t="s">
        <v>9666</v>
      </c>
      <c r="AS526" s="0" t="n">
        <f aca="false">COUNTIF(jv!AB:AB,"*"&amp;A526&amp;"*")</f>
        <v>26</v>
      </c>
    </row>
    <row r="527" customFormat="false" ht="13.8" hidden="true" customHeight="false" outlineLevel="0" collapsed="false">
      <c r="A527" s="0" t="s">
        <v>9666</v>
      </c>
      <c r="AS527" s="0" t="n">
        <f aca="false">COUNTIF(jv!AB:AB,"*"&amp;A527&amp;"*")</f>
        <v>26</v>
      </c>
    </row>
    <row r="528" customFormat="false" ht="13.8" hidden="true" customHeight="false" outlineLevel="0" collapsed="false">
      <c r="A528" s="0" t="s">
        <v>9666</v>
      </c>
      <c r="AS528" s="0" t="n">
        <f aca="false">COUNTIF(jv!AB:AB,"*"&amp;A528&amp;"*")</f>
        <v>26</v>
      </c>
    </row>
    <row r="529" customFormat="false" ht="13.8" hidden="true" customHeight="false" outlineLevel="0" collapsed="false">
      <c r="A529" s="0" t="s">
        <v>9666</v>
      </c>
      <c r="AS529" s="0" t="n">
        <f aca="false">COUNTIF(jv!AB:AB,"*"&amp;A529&amp;"*")</f>
        <v>26</v>
      </c>
    </row>
    <row r="530" customFormat="false" ht="13.8" hidden="true" customHeight="false" outlineLevel="0" collapsed="false">
      <c r="A530" s="0" t="s">
        <v>9666</v>
      </c>
      <c r="AS530" s="0" t="n">
        <f aca="false">COUNTIF(jv!AB:AB,"*"&amp;A530&amp;"*")</f>
        <v>26</v>
      </c>
    </row>
    <row r="531" customFormat="false" ht="13.8" hidden="true" customHeight="false" outlineLevel="0" collapsed="false">
      <c r="A531" s="0" t="s">
        <v>9666</v>
      </c>
      <c r="AS531" s="0" t="n">
        <f aca="false">COUNTIF(jv!AB:AB,"*"&amp;A531&amp;"*")</f>
        <v>26</v>
      </c>
    </row>
    <row r="532" customFormat="false" ht="13.8" hidden="true" customHeight="false" outlineLevel="0" collapsed="false">
      <c r="A532" s="131" t="s">
        <v>9666</v>
      </c>
      <c r="AS532" s="0" t="n">
        <f aca="false">COUNTIF(jv!AB:AB,"*"&amp;A532&amp;"*")</f>
        <v>26</v>
      </c>
    </row>
    <row r="533" customFormat="false" ht="13.8" hidden="true" customHeight="false" outlineLevel="0" collapsed="false">
      <c r="A533" s="131" t="s">
        <v>9666</v>
      </c>
      <c r="AS533" s="0" t="n">
        <f aca="false">COUNTIF(jv!AB:AB,"*"&amp;A533&amp;"*")</f>
        <v>26</v>
      </c>
    </row>
    <row r="534" customFormat="false" ht="13.8" hidden="true" customHeight="false" outlineLevel="0" collapsed="false">
      <c r="A534" s="131" t="s">
        <v>9666</v>
      </c>
      <c r="AS534" s="0" t="n">
        <f aca="false">COUNTIF(jv!AB:AB,"*"&amp;A534&amp;"*")</f>
        <v>26</v>
      </c>
    </row>
    <row r="535" customFormat="false" ht="13.8" hidden="true" customHeight="false" outlineLevel="0" collapsed="false">
      <c r="A535" s="131" t="s">
        <v>9666</v>
      </c>
      <c r="AS535" s="0" t="n">
        <f aca="false">COUNTIF(jv!AB:AB,"*"&amp;A535&amp;"*")</f>
        <v>26</v>
      </c>
    </row>
    <row r="536" customFormat="false" ht="13.8" hidden="true" customHeight="false" outlineLevel="0" collapsed="false">
      <c r="A536" s="131" t="s">
        <v>9666</v>
      </c>
      <c r="AS536" s="0" t="n">
        <f aca="false">COUNTIF(jv!AB:AB,"*"&amp;A536&amp;"*")</f>
        <v>26</v>
      </c>
    </row>
    <row r="537" customFormat="false" ht="13.8" hidden="true" customHeight="false" outlineLevel="0" collapsed="false">
      <c r="A537" s="131" t="s">
        <v>9666</v>
      </c>
      <c r="AS537" s="0" t="n">
        <f aca="false">COUNTIF(jv!AB:AB,"*"&amp;A537&amp;"*")</f>
        <v>26</v>
      </c>
    </row>
    <row r="538" customFormat="false" ht="13.8" hidden="true" customHeight="false" outlineLevel="0" collapsed="false">
      <c r="A538" s="131" t="s">
        <v>9666</v>
      </c>
      <c r="AS538" s="0" t="n">
        <f aca="false">COUNTIF(jv!AB:AB,"*"&amp;A538&amp;"*")</f>
        <v>26</v>
      </c>
    </row>
    <row r="539" customFormat="false" ht="13.8" hidden="true" customHeight="false" outlineLevel="0" collapsed="false">
      <c r="A539" s="131" t="s">
        <v>9666</v>
      </c>
      <c r="AS539" s="0" t="n">
        <f aca="false">COUNTIF(jv!AB:AB,"*"&amp;A539&amp;"*")</f>
        <v>26</v>
      </c>
    </row>
    <row r="540" customFormat="false" ht="13.8" hidden="true" customHeight="false" outlineLevel="0" collapsed="false">
      <c r="A540" s="131" t="s">
        <v>574</v>
      </c>
      <c r="AS540" s="0" t="n">
        <f aca="false">COUNTIF(jv!AB:AB,"*"&amp;A540&amp;"*")</f>
        <v>26</v>
      </c>
    </row>
    <row r="541" customFormat="false" ht="13.8" hidden="true" customHeight="false" outlineLevel="0" collapsed="false">
      <c r="A541" s="131" t="s">
        <v>574</v>
      </c>
      <c r="AS541" s="0" t="n">
        <f aca="false">COUNTIF(jv!AB:AB,"*"&amp;A541&amp;"*")</f>
        <v>26</v>
      </c>
    </row>
    <row r="542" customFormat="false" ht="13.8" hidden="true" customHeight="false" outlineLevel="0" collapsed="false">
      <c r="A542" s="131" t="s">
        <v>9666</v>
      </c>
      <c r="AS542" s="0" t="n">
        <f aca="false">COUNTIF(jv!AB:AB,"*"&amp;A542&amp;"*")</f>
        <v>26</v>
      </c>
    </row>
    <row r="543" customFormat="false" ht="13.8" hidden="true" customHeight="false" outlineLevel="0" collapsed="false">
      <c r="A543" s="131" t="s">
        <v>9666</v>
      </c>
      <c r="AS543" s="0" t="n">
        <f aca="false">COUNTIF(jv!AB:AB,"*"&amp;A543&amp;"*")</f>
        <v>26</v>
      </c>
    </row>
    <row r="544" customFormat="false" ht="13.8" hidden="true" customHeight="false" outlineLevel="0" collapsed="false">
      <c r="A544" s="131" t="s">
        <v>9666</v>
      </c>
      <c r="AS544" s="0" t="n">
        <f aca="false">COUNTIF(jv!AB:AB,"*"&amp;A544&amp;"*")</f>
        <v>26</v>
      </c>
    </row>
    <row r="545" customFormat="false" ht="13.8" hidden="true" customHeight="false" outlineLevel="0" collapsed="false">
      <c r="A545" s="131" t="s">
        <v>9666</v>
      </c>
      <c r="AS545" s="0" t="n">
        <f aca="false">COUNTIF(jv!AB:AB,"*"&amp;A545&amp;"*")</f>
        <v>26</v>
      </c>
    </row>
    <row r="546" customFormat="false" ht="13.8" hidden="true" customHeight="false" outlineLevel="0" collapsed="false">
      <c r="A546" s="131" t="s">
        <v>9666</v>
      </c>
      <c r="AS546" s="0" t="n">
        <f aca="false">COUNTIF(jv!AB:AB,"*"&amp;A546&amp;"*")</f>
        <v>26</v>
      </c>
    </row>
    <row r="547" customFormat="false" ht="13.8" hidden="true" customHeight="false" outlineLevel="0" collapsed="false">
      <c r="A547" s="131" t="s">
        <v>9666</v>
      </c>
      <c r="AS547" s="0" t="n">
        <f aca="false">COUNTIF(jv!AB:AB,"*"&amp;A547&amp;"*")</f>
        <v>26</v>
      </c>
    </row>
    <row r="548" customFormat="false" ht="13.8" hidden="true" customHeight="false" outlineLevel="0" collapsed="false">
      <c r="A548" s="131" t="s">
        <v>9666</v>
      </c>
      <c r="AS548" s="0" t="n">
        <f aca="false">COUNTIF(jv!AB:AB,"*"&amp;A548&amp;"*")</f>
        <v>26</v>
      </c>
    </row>
    <row r="549" customFormat="false" ht="13.8" hidden="true" customHeight="false" outlineLevel="0" collapsed="false">
      <c r="A549" s="0" t="s">
        <v>3397</v>
      </c>
      <c r="AS549" s="0" t="n">
        <f aca="false">COUNTIF(jv!AB:AB,"*"&amp;A549&amp;"*")</f>
        <v>21</v>
      </c>
    </row>
    <row r="550" customFormat="false" ht="13.8" hidden="true" customHeight="false" outlineLevel="0" collapsed="false">
      <c r="A550" s="0" t="s">
        <v>3397</v>
      </c>
      <c r="AS550" s="0" t="n">
        <f aca="false">COUNTIF(jv!AB:AB,"*"&amp;A550&amp;"*")</f>
        <v>21</v>
      </c>
    </row>
    <row r="551" customFormat="false" ht="13.8" hidden="true" customHeight="false" outlineLevel="0" collapsed="false">
      <c r="A551" s="0" t="s">
        <v>3397</v>
      </c>
      <c r="AS551" s="0" t="n">
        <f aca="false">COUNTIF(jv!AB:AB,"*"&amp;A551&amp;"*")</f>
        <v>21</v>
      </c>
    </row>
    <row r="552" customFormat="false" ht="13.8" hidden="true" customHeight="false" outlineLevel="0" collapsed="false">
      <c r="A552" s="0" t="s">
        <v>3397</v>
      </c>
      <c r="AS552" s="0" t="n">
        <f aca="false">COUNTIF(jv!AB:AB,"*"&amp;A552&amp;"*")</f>
        <v>21</v>
      </c>
    </row>
    <row r="553" customFormat="false" ht="13.8" hidden="true" customHeight="false" outlineLevel="0" collapsed="false">
      <c r="A553" s="0" t="s">
        <v>3397</v>
      </c>
      <c r="AS553" s="0" t="n">
        <f aca="false">COUNTIF(jv!AB:AB,"*"&amp;A553&amp;"*")</f>
        <v>21</v>
      </c>
    </row>
    <row r="554" customFormat="false" ht="13.8" hidden="true" customHeight="false" outlineLevel="0" collapsed="false">
      <c r="A554" s="0" t="s">
        <v>3397</v>
      </c>
      <c r="AS554" s="0" t="n">
        <f aca="false">COUNTIF(jv!AB:AB,"*"&amp;A554&amp;"*")</f>
        <v>21</v>
      </c>
    </row>
    <row r="555" customFormat="false" ht="13.8" hidden="true" customHeight="false" outlineLevel="0" collapsed="false">
      <c r="A555" s="0" t="s">
        <v>3397</v>
      </c>
      <c r="AS555" s="0" t="n">
        <f aca="false">COUNTIF(jv!AB:AB,"*"&amp;A555&amp;"*")</f>
        <v>21</v>
      </c>
    </row>
    <row r="556" customFormat="false" ht="13.8" hidden="true" customHeight="false" outlineLevel="0" collapsed="false">
      <c r="A556" s="0" t="s">
        <v>3397</v>
      </c>
      <c r="AS556" s="0" t="n">
        <f aca="false">COUNTIF(jv!AB:AB,"*"&amp;A556&amp;"*")</f>
        <v>21</v>
      </c>
    </row>
    <row r="557" customFormat="false" ht="13.8" hidden="true" customHeight="false" outlineLevel="0" collapsed="false">
      <c r="A557" s="0" t="s">
        <v>3397</v>
      </c>
      <c r="AS557" s="0" t="n">
        <f aca="false">COUNTIF(jv!AB:AB,"*"&amp;A557&amp;"*")</f>
        <v>21</v>
      </c>
    </row>
    <row r="558" customFormat="false" ht="13.8" hidden="true" customHeight="false" outlineLevel="0" collapsed="false">
      <c r="A558" s="0" t="s">
        <v>3397</v>
      </c>
      <c r="AS558" s="0" t="n">
        <f aca="false">COUNTIF(jv!AB:AB,"*"&amp;A558&amp;"*")</f>
        <v>21</v>
      </c>
    </row>
    <row r="559" customFormat="false" ht="13.8" hidden="true" customHeight="false" outlineLevel="0" collapsed="false">
      <c r="A559" s="0" t="s">
        <v>3397</v>
      </c>
      <c r="AS559" s="0" t="n">
        <f aca="false">COUNTIF(jv!AB:AB,"*"&amp;A559&amp;"*")</f>
        <v>21</v>
      </c>
    </row>
    <row r="560" customFormat="false" ht="13.8" hidden="true" customHeight="false" outlineLevel="0" collapsed="false">
      <c r="A560" s="0" t="s">
        <v>608</v>
      </c>
      <c r="AS560" s="0" t="n">
        <f aca="false">COUNTIF(jv!AB:AB,"*"&amp;A560&amp;"*")</f>
        <v>21</v>
      </c>
    </row>
    <row r="561" customFormat="false" ht="13.8" hidden="true" customHeight="false" outlineLevel="0" collapsed="false">
      <c r="A561" s="0" t="s">
        <v>608</v>
      </c>
      <c r="AS561" s="0" t="n">
        <f aca="false">COUNTIF(jv!AB:AB,"*"&amp;A561&amp;"*")</f>
        <v>21</v>
      </c>
    </row>
    <row r="562" customFormat="false" ht="13.8" hidden="true" customHeight="false" outlineLevel="0" collapsed="false">
      <c r="A562" s="0" t="s">
        <v>3397</v>
      </c>
      <c r="AS562" s="0" t="n">
        <f aca="false">COUNTIF(jv!AB:AB,"*"&amp;A562&amp;"*")</f>
        <v>21</v>
      </c>
    </row>
    <row r="563" customFormat="false" ht="13.8" hidden="true" customHeight="false" outlineLevel="0" collapsed="false">
      <c r="A563" s="0" t="s">
        <v>3397</v>
      </c>
      <c r="AS563" s="0" t="n">
        <f aca="false">COUNTIF(jv!AB:AB,"*"&amp;A563&amp;"*")</f>
        <v>21</v>
      </c>
    </row>
    <row r="564" customFormat="false" ht="13.8" hidden="true" customHeight="false" outlineLevel="0" collapsed="false">
      <c r="A564" s="0" t="s">
        <v>3397</v>
      </c>
      <c r="AS564" s="0" t="n">
        <f aca="false">COUNTIF(jv!AB:AB,"*"&amp;A564&amp;"*")</f>
        <v>21</v>
      </c>
    </row>
    <row r="565" customFormat="false" ht="13.8" hidden="true" customHeight="false" outlineLevel="0" collapsed="false">
      <c r="A565" s="0" t="s">
        <v>3397</v>
      </c>
      <c r="AS565" s="0" t="n">
        <f aca="false">COUNTIF(jv!AB:AB,"*"&amp;A565&amp;"*")</f>
        <v>21</v>
      </c>
    </row>
    <row r="566" customFormat="false" ht="13.8" hidden="true" customHeight="false" outlineLevel="0" collapsed="false">
      <c r="A566" s="0" t="s">
        <v>3397</v>
      </c>
      <c r="AS566" s="0" t="n">
        <f aca="false">COUNTIF(jv!AB:AB,"*"&amp;A566&amp;"*")</f>
        <v>21</v>
      </c>
    </row>
    <row r="567" customFormat="false" ht="13.8" hidden="true" customHeight="false" outlineLevel="0" collapsed="false">
      <c r="A567" s="0" t="s">
        <v>3397</v>
      </c>
      <c r="AS567" s="0" t="n">
        <f aca="false">COUNTIF(jv!AB:AB,"*"&amp;A567&amp;"*")</f>
        <v>21</v>
      </c>
    </row>
    <row r="568" customFormat="false" ht="13.8" hidden="true" customHeight="false" outlineLevel="0" collapsed="false">
      <c r="A568" s="0" t="s">
        <v>3397</v>
      </c>
      <c r="AS568" s="0" t="n">
        <f aca="false">COUNTIF(jv!AB:AB,"*"&amp;A568&amp;"*")</f>
        <v>21</v>
      </c>
    </row>
    <row r="569" customFormat="false" ht="13.8" hidden="true" customHeight="false" outlineLevel="0" collapsed="false">
      <c r="A569" s="131" t="s">
        <v>3397</v>
      </c>
      <c r="AS569" s="0" t="n">
        <f aca="false">COUNTIF(jv!AB:AB,"*"&amp;A569&amp;"*")</f>
        <v>21</v>
      </c>
    </row>
    <row r="570" customFormat="false" ht="13.8" hidden="true" customHeight="false" outlineLevel="0" collapsed="false">
      <c r="A570" s="131" t="s">
        <v>3397</v>
      </c>
      <c r="AS570" s="0" t="n">
        <f aca="false">COUNTIF(jv!AB:AB,"*"&amp;A570&amp;"*")</f>
        <v>21</v>
      </c>
    </row>
    <row r="571" customFormat="false" ht="13.8" hidden="true" customHeight="false" outlineLevel="0" collapsed="false">
      <c r="A571" s="131" t="s">
        <v>16785</v>
      </c>
      <c r="AS571" s="0" t="n">
        <f aca="false">COUNTIF(jv!AB:AB,"*"&amp;A571&amp;"*")</f>
        <v>22</v>
      </c>
    </row>
    <row r="572" customFormat="false" ht="13.8" hidden="true" customHeight="false" outlineLevel="0" collapsed="false">
      <c r="A572" s="131" t="s">
        <v>16785</v>
      </c>
      <c r="AS572" s="0" t="n">
        <f aca="false">COUNTIF(jv!AB:AB,"*"&amp;A572&amp;"*")</f>
        <v>22</v>
      </c>
    </row>
    <row r="573" customFormat="false" ht="13.8" hidden="true" customHeight="false" outlineLevel="0" collapsed="false">
      <c r="A573" s="131" t="s">
        <v>16785</v>
      </c>
      <c r="AS573" s="0" t="n">
        <f aca="false">COUNTIF(jv!AB:AB,"*"&amp;A573&amp;"*")</f>
        <v>22</v>
      </c>
    </row>
    <row r="574" customFormat="false" ht="13.8" hidden="true" customHeight="false" outlineLevel="0" collapsed="false">
      <c r="A574" s="131" t="s">
        <v>16785</v>
      </c>
      <c r="AS574" s="0" t="n">
        <f aca="false">COUNTIF(jv!AB:AB,"*"&amp;A574&amp;"*")</f>
        <v>22</v>
      </c>
    </row>
    <row r="575" customFormat="false" ht="13.8" hidden="true" customHeight="false" outlineLevel="0" collapsed="false">
      <c r="A575" s="131" t="s">
        <v>16785</v>
      </c>
      <c r="AS575" s="0" t="n">
        <f aca="false">COUNTIF(jv!AB:AB,"*"&amp;A575&amp;"*")</f>
        <v>22</v>
      </c>
    </row>
    <row r="576" customFormat="false" ht="13.8" hidden="true" customHeight="false" outlineLevel="0" collapsed="false">
      <c r="A576" s="131" t="s">
        <v>16785</v>
      </c>
      <c r="AS576" s="0" t="n">
        <f aca="false">COUNTIF(jv!AB:AB,"*"&amp;A576&amp;"*")</f>
        <v>22</v>
      </c>
    </row>
    <row r="577" customFormat="false" ht="13.8" hidden="true" customHeight="false" outlineLevel="0" collapsed="false">
      <c r="A577" s="131" t="s">
        <v>16785</v>
      </c>
      <c r="AS577" s="0" t="n">
        <f aca="false">COUNTIF(jv!AB:AB,"*"&amp;A577&amp;"*")</f>
        <v>22</v>
      </c>
    </row>
    <row r="578" customFormat="false" ht="13.8" hidden="true" customHeight="false" outlineLevel="0" collapsed="false">
      <c r="A578" s="131" t="s">
        <v>16785</v>
      </c>
      <c r="AS578" s="0" t="n">
        <f aca="false">COUNTIF(jv!AB:AB,"*"&amp;A578&amp;"*")</f>
        <v>22</v>
      </c>
    </row>
    <row r="579" customFormat="false" ht="13.8" hidden="true" customHeight="false" outlineLevel="0" collapsed="false">
      <c r="A579" s="131" t="s">
        <v>16785</v>
      </c>
      <c r="AS579" s="0" t="n">
        <f aca="false">COUNTIF(jv!AB:AB,"*"&amp;A579&amp;"*")</f>
        <v>22</v>
      </c>
    </row>
    <row r="580" customFormat="false" ht="13.8" hidden="true" customHeight="false" outlineLevel="0" collapsed="false">
      <c r="A580" s="131" t="s">
        <v>16785</v>
      </c>
      <c r="AS580" s="0" t="n">
        <f aca="false">COUNTIF(jv!AB:AB,"*"&amp;A580&amp;"*")</f>
        <v>22</v>
      </c>
    </row>
    <row r="581" customFormat="false" ht="13.8" hidden="true" customHeight="false" outlineLevel="0" collapsed="false">
      <c r="A581" s="131" t="s">
        <v>16785</v>
      </c>
      <c r="AS581" s="0" t="n">
        <f aca="false">COUNTIF(jv!AB:AB,"*"&amp;A581&amp;"*")</f>
        <v>22</v>
      </c>
    </row>
    <row r="582" customFormat="false" ht="13.8" hidden="true" customHeight="false" outlineLevel="0" collapsed="false">
      <c r="A582" s="131" t="s">
        <v>16785</v>
      </c>
      <c r="AS582" s="0" t="n">
        <f aca="false">COUNTIF(jv!AB:AB,"*"&amp;A582&amp;"*")</f>
        <v>22</v>
      </c>
    </row>
    <row r="583" customFormat="false" ht="13.8" hidden="true" customHeight="false" outlineLevel="0" collapsed="false">
      <c r="A583" s="131" t="s">
        <v>16785</v>
      </c>
      <c r="AS583" s="0" t="n">
        <f aca="false">COUNTIF(jv!AB:AB,"*"&amp;A583&amp;"*")</f>
        <v>22</v>
      </c>
    </row>
    <row r="584" customFormat="false" ht="13.8" hidden="true" customHeight="false" outlineLevel="0" collapsed="false">
      <c r="A584" s="131" t="s">
        <v>16785</v>
      </c>
      <c r="AS584" s="0" t="n">
        <f aca="false">COUNTIF(jv!AB:AB,"*"&amp;A584&amp;"*")</f>
        <v>22</v>
      </c>
    </row>
    <row r="585" customFormat="false" ht="13.8" hidden="true" customHeight="false" outlineLevel="0" collapsed="false">
      <c r="A585" s="131" t="s">
        <v>16785</v>
      </c>
      <c r="AS585" s="0" t="n">
        <f aca="false">COUNTIF(jv!AB:AB,"*"&amp;A585&amp;"*")</f>
        <v>22</v>
      </c>
    </row>
    <row r="586" customFormat="false" ht="13.8" hidden="true" customHeight="false" outlineLevel="0" collapsed="false">
      <c r="A586" s="131" t="s">
        <v>16785</v>
      </c>
      <c r="AS586" s="0" t="n">
        <f aca="false">COUNTIF(jv!AB:AB,"*"&amp;A586&amp;"*")</f>
        <v>22</v>
      </c>
    </row>
    <row r="587" customFormat="false" ht="13.8" hidden="true" customHeight="false" outlineLevel="0" collapsed="false">
      <c r="A587" s="131" t="s">
        <v>16785</v>
      </c>
      <c r="AS587" s="0" t="n">
        <f aca="false">COUNTIF(jv!AB:AB,"*"&amp;A587&amp;"*")</f>
        <v>22</v>
      </c>
    </row>
    <row r="588" customFormat="false" ht="13.8" hidden="true" customHeight="false" outlineLevel="0" collapsed="false">
      <c r="A588" s="131" t="s">
        <v>16785</v>
      </c>
      <c r="AS588" s="0" t="n">
        <f aca="false">COUNTIF(jv!AB:AB,"*"&amp;A588&amp;"*")</f>
        <v>22</v>
      </c>
    </row>
    <row r="589" customFormat="false" ht="13.8" hidden="true" customHeight="false" outlineLevel="0" collapsed="false">
      <c r="A589" s="131" t="s">
        <v>16785</v>
      </c>
      <c r="AS589" s="0" t="n">
        <f aca="false">COUNTIF(jv!AB:AB,"*"&amp;A589&amp;"*")</f>
        <v>22</v>
      </c>
    </row>
    <row r="590" customFormat="false" ht="13.8" hidden="false" customHeight="false" outlineLevel="0" collapsed="false">
      <c r="A590" s="0" t="s">
        <v>872</v>
      </c>
      <c r="B590" s="0" t="n">
        <f aca="false">COUNTIFS(jv!AB:AB,"*"&amp;A590&amp;"*", jv!X:X,"1981")</f>
        <v>0</v>
      </c>
      <c r="C590" s="0" t="n">
        <f aca="false">COUNTIFS(jv!AB:AB,"*"&amp;A590&amp;"*", jv!X:X,"1982")</f>
        <v>0</v>
      </c>
      <c r="D590" s="0" t="n">
        <f aca="false">COUNTIFS(jv!AB:AB,"*"&amp;A590&amp;"*", jv!X:X,"1983")</f>
        <v>0</v>
      </c>
      <c r="E590" s="0" t="n">
        <f aca="false">COUNTIFS(jv!AB:AB,"*"&amp;A590&amp;"*", jv!X:X,"1984")</f>
        <v>0</v>
      </c>
      <c r="F590" s="0" t="n">
        <f aca="false">COUNTIFS(jv!AB:AB,"*"&amp;A590&amp;"*", jv!X:X,"1985")</f>
        <v>0</v>
      </c>
      <c r="G590" s="0" t="n">
        <f aca="false">COUNTIFS(jv!AB:AB,"*"&amp;A590&amp;"*", jv!X:X,"1986")</f>
        <v>0</v>
      </c>
      <c r="H590" s="0" t="n">
        <f aca="false">COUNTIFS(jv!AB:AB,"*"&amp;A590&amp;"*", jv!X:X,"1987")</f>
        <v>0</v>
      </c>
      <c r="I590" s="0" t="n">
        <f aca="false">COUNTIFS(jv!AB:AB,"*"&amp;A590&amp;"*", jv!X:X,"1988")</f>
        <v>0</v>
      </c>
      <c r="J590" s="0" t="n">
        <f aca="false">COUNTIFS(jv!AB:AB,"*"&amp;A590&amp;"*", jv!X:X,"1989")</f>
        <v>0</v>
      </c>
      <c r="K590" s="0" t="n">
        <f aca="false">COUNTIFS(jv!AB:AB,"*"&amp;A590&amp;"*", jv!X:X,"1990")</f>
        <v>0</v>
      </c>
      <c r="L590" s="0" t="n">
        <f aca="false">COUNTIFS(jv!AB:AB,"*"&amp;A590&amp;"*", jv!X:X,"1991")</f>
        <v>0</v>
      </c>
      <c r="M590" s="0" t="n">
        <f aca="false">COUNTIFS(jv!AB:AB,"*"&amp;A590&amp;"*", jv!X:X,"1992")</f>
        <v>0</v>
      </c>
      <c r="N590" s="0" t="n">
        <f aca="false">COUNTIFS(jv!AB:AB,"*"&amp;A590&amp;"*", jv!X:X,"1993")</f>
        <v>0</v>
      </c>
      <c r="O590" s="0" t="n">
        <f aca="false">COUNTIFS(jv!AB:AB,"*"&amp;A590&amp;"*", jv!X:X,"1994")</f>
        <v>0</v>
      </c>
      <c r="P590" s="0" t="n">
        <f aca="false">COUNTIFS(jv!AB:AB,"*"&amp;A590&amp;"*", jv!X:X,"1995")</f>
        <v>0</v>
      </c>
      <c r="Q590" s="0" t="n">
        <f aca="false">COUNTIFS(jv!AB:AB,"*"&amp;A590&amp;"*", jv!X:X,"1996")</f>
        <v>1</v>
      </c>
      <c r="R590" s="0" t="n">
        <f aca="false">COUNTIFS(jv!AB:AB,"*"&amp;A590&amp;"*", jv!X:X,"1997")</f>
        <v>1</v>
      </c>
      <c r="S590" s="0" t="n">
        <f aca="false">COUNTIFS(jv!AB:AB,"*"&amp;A590&amp;"*", jv!X:X,"1998")</f>
        <v>0</v>
      </c>
      <c r="T590" s="0" t="n">
        <f aca="false">COUNTIFS(jv!AB:AB,"*"&amp;A590&amp;"*", jv!X:X,"1999")</f>
        <v>1</v>
      </c>
      <c r="U590" s="0" t="n">
        <f aca="false">COUNTIFS(jv!AB:AB,"*"&amp;A590&amp;"*", jv!X:X,"2000")</f>
        <v>0</v>
      </c>
      <c r="V590" s="0" t="n">
        <f aca="false">COUNTIFS(jv!AB:AB,"*"&amp;A590&amp;"*", jv!X:X,"2001")</f>
        <v>0</v>
      </c>
      <c r="W590" s="0" t="n">
        <f aca="false">COUNTIFS(jv!AB:AB,"*"&amp;A590&amp;"*", jv!X:X,"2002")</f>
        <v>1</v>
      </c>
      <c r="X590" s="0" t="n">
        <f aca="false">COUNTIFS(jv!AB:AB,"*"&amp;A590&amp;"*", jv!X:X,"2003")</f>
        <v>4</v>
      </c>
      <c r="Y590" s="0" t="n">
        <f aca="false">COUNTIFS(jv!AB:AB,"*"&amp;A590&amp;"*", jv!X:X,"2004")</f>
        <v>0</v>
      </c>
      <c r="Z590" s="0" t="n">
        <f aca="false">COUNTIFS(jv!AB:AB,"*"&amp;A590&amp;"*", jv!X:X,"2005")</f>
        <v>2</v>
      </c>
      <c r="AA590" s="0" t="n">
        <f aca="false">COUNTIFS(jv!AB:AB,"*"&amp;A590&amp;"*", jv!X:X,"2006")</f>
        <v>2</v>
      </c>
      <c r="AB590" s="0" t="n">
        <f aca="false">COUNTIFS(jv!AB:AB,"*"&amp;A590&amp;"*", jv!X:X,"2007")</f>
        <v>1</v>
      </c>
      <c r="AC590" s="0" t="n">
        <f aca="false">COUNTIFS(jv!AB:AB,"*"&amp;A590&amp;"*", jv!X:X,"2008")</f>
        <v>5</v>
      </c>
      <c r="AD590" s="0" t="n">
        <f aca="false">COUNTIFS(jv!AB:AB,"*"&amp;A590&amp;"*", jv!X:X,"2009")</f>
        <v>2</v>
      </c>
      <c r="AE590" s="0" t="n">
        <f aca="false">COUNTIFS(jv!AB:AB,"*"&amp;A590&amp;"*", jv!X:X,"2010")</f>
        <v>1</v>
      </c>
      <c r="AF590" s="0" t="n">
        <f aca="false">COUNTIFS(jv!AB:AB,"*"&amp;A590&amp;"*", jv!X:X,"2011")</f>
        <v>1</v>
      </c>
      <c r="AG590" s="0" t="n">
        <f aca="false">COUNTIFS(jv!AB:AB,"*"&amp;A590&amp;"*", jv!X:X,"2012")</f>
        <v>3</v>
      </c>
      <c r="AH590" s="0" t="n">
        <f aca="false">COUNTIFS(jv!AB:AB,"*"&amp;A590&amp;"*", jv!X:X,"2013")</f>
        <v>4</v>
      </c>
      <c r="AI590" s="0" t="n">
        <f aca="false">COUNTIFS(jv!AB:AB,"*"&amp;A590&amp;"*", jv!X:X,"2014")</f>
        <v>0</v>
      </c>
      <c r="AJ590" s="0" t="n">
        <f aca="false">COUNTIFS(jv!AB:AB,"*"&amp;A590&amp;"*", jv!X:X,"2015")</f>
        <v>1</v>
      </c>
      <c r="AK590" s="0" t="n">
        <f aca="false">COUNTIFS(jv!AB:AB,"*"&amp;A590&amp;"*", jv!X:X,"2016")</f>
        <v>2</v>
      </c>
      <c r="AL590" s="0" t="n">
        <f aca="false">COUNTIFS(jv!AB:AB,"*"&amp;A590&amp;"*", jv!X:X,"2017")</f>
        <v>5</v>
      </c>
      <c r="AM590" s="0" t="n">
        <f aca="false">COUNTIFS(jv!AB:AB,"*"&amp;A590&amp;"*", jv!X:X,"2018")</f>
        <v>3</v>
      </c>
      <c r="AN590" s="0" t="n">
        <f aca="false">COUNTIFS(jv!AB:AB,"*"&amp;A590&amp;"*", jv!X:X,"2019")</f>
        <v>3</v>
      </c>
      <c r="AO590" s="0" t="n">
        <f aca="false">COUNTIFS(jv!AB:AB,"*"&amp;A590&amp;"*", jv!X:X,"2020")</f>
        <v>0</v>
      </c>
      <c r="AP590" s="0" t="n">
        <f aca="false">COUNTIFS(jv!AB:AB,"*"&amp;A590&amp;"*", jv!X:X,"2021")</f>
        <v>0</v>
      </c>
      <c r="AQ590" s="0" t="n">
        <f aca="false">COUNTIFS(jv!AB:AB,"*"&amp;A590&amp;"*", jv!X:X,"2022")</f>
        <v>0</v>
      </c>
      <c r="AR590" s="0" t="n">
        <v>0</v>
      </c>
      <c r="AS590" s="0" t="n">
        <f aca="false">COUNTIF(jv!AB:AB,"*"&amp;A590&amp;"*")</f>
        <v>43</v>
      </c>
    </row>
    <row r="591" customFormat="false" ht="13.8" hidden="true" customHeight="false" outlineLevel="0" collapsed="false">
      <c r="A591" s="0" t="s">
        <v>2245</v>
      </c>
      <c r="AS591" s="0" t="n">
        <f aca="false">COUNTIF(jv!AB:AB,"*"&amp;A591&amp;"*")</f>
        <v>19</v>
      </c>
    </row>
    <row r="592" customFormat="false" ht="13.8" hidden="true" customHeight="false" outlineLevel="0" collapsed="false">
      <c r="A592" s="0" t="s">
        <v>2245</v>
      </c>
      <c r="AS592" s="0" t="n">
        <f aca="false">COUNTIF(jv!AB:AB,"*"&amp;A592&amp;"*")</f>
        <v>19</v>
      </c>
    </row>
    <row r="593" customFormat="false" ht="13.8" hidden="true" customHeight="false" outlineLevel="0" collapsed="false">
      <c r="A593" s="0" t="s">
        <v>2245</v>
      </c>
      <c r="AS593" s="0" t="n">
        <f aca="false">COUNTIF(jv!AB:AB,"*"&amp;A593&amp;"*")</f>
        <v>19</v>
      </c>
    </row>
    <row r="594" customFormat="false" ht="13.8" hidden="true" customHeight="false" outlineLevel="0" collapsed="false">
      <c r="A594" s="0" t="s">
        <v>2245</v>
      </c>
      <c r="AS594" s="0" t="n">
        <f aca="false">COUNTIF(jv!AB:AB,"*"&amp;A594&amp;"*")</f>
        <v>19</v>
      </c>
    </row>
    <row r="595" customFormat="false" ht="13.8" hidden="true" customHeight="false" outlineLevel="0" collapsed="false">
      <c r="A595" s="0" t="s">
        <v>2245</v>
      </c>
      <c r="AS595" s="0" t="n">
        <f aca="false">COUNTIF(jv!AB:AB,"*"&amp;A595&amp;"*")</f>
        <v>19</v>
      </c>
    </row>
    <row r="596" customFormat="false" ht="13.8" hidden="true" customHeight="false" outlineLevel="0" collapsed="false">
      <c r="A596" s="0" t="s">
        <v>2245</v>
      </c>
      <c r="AS596" s="0" t="n">
        <f aca="false">COUNTIF(jv!AB:AB,"*"&amp;A596&amp;"*")</f>
        <v>19</v>
      </c>
    </row>
    <row r="597" customFormat="false" ht="13.8" hidden="true" customHeight="false" outlineLevel="0" collapsed="false">
      <c r="A597" s="0" t="s">
        <v>2245</v>
      </c>
      <c r="AS597" s="0" t="n">
        <f aca="false">COUNTIF(jv!AB:AB,"*"&amp;A597&amp;"*")</f>
        <v>19</v>
      </c>
    </row>
    <row r="598" customFormat="false" ht="13.8" hidden="true" customHeight="false" outlineLevel="0" collapsed="false">
      <c r="A598" s="0" t="s">
        <v>2245</v>
      </c>
      <c r="AS598" s="0" t="n">
        <f aca="false">COUNTIF(jv!AB:AB,"*"&amp;A598&amp;"*")</f>
        <v>19</v>
      </c>
    </row>
    <row r="599" customFormat="false" ht="13.8" hidden="true" customHeight="false" outlineLevel="0" collapsed="false">
      <c r="A599" s="0" t="s">
        <v>2245</v>
      </c>
      <c r="AS599" s="0" t="n">
        <f aca="false">COUNTIF(jv!AB:AB,"*"&amp;A599&amp;"*")</f>
        <v>19</v>
      </c>
    </row>
    <row r="600" customFormat="false" ht="13.8" hidden="true" customHeight="false" outlineLevel="0" collapsed="false">
      <c r="A600" s="0" t="s">
        <v>2245</v>
      </c>
      <c r="AS600" s="0" t="n">
        <f aca="false">COUNTIF(jv!AB:AB,"*"&amp;A600&amp;"*")</f>
        <v>19</v>
      </c>
    </row>
    <row r="601" customFormat="false" ht="13.8" hidden="true" customHeight="false" outlineLevel="0" collapsed="false">
      <c r="A601" s="0" t="s">
        <v>2245</v>
      </c>
      <c r="AS601" s="0" t="n">
        <f aca="false">COUNTIF(jv!AB:AB,"*"&amp;A601&amp;"*")</f>
        <v>19</v>
      </c>
    </row>
    <row r="602" customFormat="false" ht="13.8" hidden="true" customHeight="false" outlineLevel="0" collapsed="false">
      <c r="A602" s="0" t="s">
        <v>2245</v>
      </c>
      <c r="AS602" s="0" t="n">
        <f aca="false">COUNTIF(jv!AB:AB,"*"&amp;A602&amp;"*")</f>
        <v>19</v>
      </c>
    </row>
    <row r="603" customFormat="false" ht="13.8" hidden="true" customHeight="false" outlineLevel="0" collapsed="false">
      <c r="A603" s="0" t="s">
        <v>2245</v>
      </c>
      <c r="AS603" s="0" t="n">
        <f aca="false">COUNTIF(jv!AB:AB,"*"&amp;A603&amp;"*")</f>
        <v>19</v>
      </c>
    </row>
    <row r="604" customFormat="false" ht="13.8" hidden="true" customHeight="false" outlineLevel="0" collapsed="false">
      <c r="A604" s="0" t="s">
        <v>2245</v>
      </c>
      <c r="AS604" s="0" t="n">
        <f aca="false">COUNTIF(jv!AB:AB,"*"&amp;A604&amp;"*")</f>
        <v>19</v>
      </c>
    </row>
    <row r="605" customFormat="false" ht="13.8" hidden="true" customHeight="false" outlineLevel="0" collapsed="false">
      <c r="A605" s="0" t="s">
        <v>2245</v>
      </c>
      <c r="AS605" s="0" t="n">
        <f aca="false">COUNTIF(jv!AB:AB,"*"&amp;A605&amp;"*")</f>
        <v>19</v>
      </c>
    </row>
    <row r="606" customFormat="false" ht="13.8" hidden="true" customHeight="false" outlineLevel="0" collapsed="false">
      <c r="A606" s="0" t="s">
        <v>2245</v>
      </c>
      <c r="AS606" s="0" t="n">
        <f aca="false">COUNTIF(jv!AB:AB,"*"&amp;A606&amp;"*")</f>
        <v>19</v>
      </c>
    </row>
    <row r="607" customFormat="false" ht="13.8" hidden="true" customHeight="false" outlineLevel="0" collapsed="false">
      <c r="A607" s="0" t="s">
        <v>2245</v>
      </c>
      <c r="AS607" s="0" t="n">
        <f aca="false">COUNTIF(jv!AB:AB,"*"&amp;A607&amp;"*")</f>
        <v>19</v>
      </c>
    </row>
    <row r="608" customFormat="false" ht="13.8" hidden="true" customHeight="false" outlineLevel="0" collapsed="false">
      <c r="A608" s="0" t="s">
        <v>2245</v>
      </c>
      <c r="AS608" s="0" t="n">
        <f aca="false">COUNTIF(jv!AB:AB,"*"&amp;A608&amp;"*")</f>
        <v>19</v>
      </c>
    </row>
    <row r="609" customFormat="false" ht="13.8" hidden="true" customHeight="false" outlineLevel="0" collapsed="false">
      <c r="A609" s="0" t="s">
        <v>338</v>
      </c>
      <c r="AS609" s="0" t="n">
        <f aca="false">COUNTIF(jv!AB:AB,"*"&amp;A609&amp;"*")</f>
        <v>10</v>
      </c>
    </row>
    <row r="610" customFormat="false" ht="13.8" hidden="true" customHeight="false" outlineLevel="0" collapsed="false">
      <c r="A610" s="0" t="s">
        <v>338</v>
      </c>
      <c r="AS610" s="0" t="n">
        <f aca="false">COUNTIF(jv!AB:AB,"*"&amp;A610&amp;"*")</f>
        <v>10</v>
      </c>
    </row>
    <row r="611" customFormat="false" ht="13.8" hidden="false" customHeight="false" outlineLevel="0" collapsed="false">
      <c r="A611" s="182" t="s">
        <v>22240</v>
      </c>
      <c r="B611" s="0" t="n">
        <f aca="false">COUNTIFS(jv!AB:AB,"*"&amp;A611&amp;"*", jv!X:X,"1981")</f>
        <v>0</v>
      </c>
      <c r="C611" s="0" t="n">
        <f aca="false">COUNTIFS(jv!AB:AB,"*"&amp;A611&amp;"*", jv!X:X,"1982")</f>
        <v>0</v>
      </c>
      <c r="D611" s="0" t="n">
        <f aca="false">COUNTIFS(jv!AB:AB,"*"&amp;A611&amp;"*", jv!X:X,"1983")</f>
        <v>0</v>
      </c>
      <c r="E611" s="0" t="n">
        <f aca="false">COUNTIFS(jv!AB:AB,"*"&amp;A611&amp;"*", jv!X:X,"1984")</f>
        <v>0</v>
      </c>
      <c r="F611" s="0" t="n">
        <f aca="false">COUNTIFS(jv!AB:AB,"*"&amp;A611&amp;"*", jv!X:X,"1985")</f>
        <v>0</v>
      </c>
      <c r="G611" s="0" t="n">
        <f aca="false">COUNTIFS(jv!AB:AB,"*"&amp;A611&amp;"*", jv!X:X,"1986")</f>
        <v>0</v>
      </c>
      <c r="H611" s="0" t="n">
        <f aca="false">COUNTIFS(jv!AB:AB,"*"&amp;A611&amp;"*", jv!X:X,"1987")</f>
        <v>0</v>
      </c>
      <c r="I611" s="0" t="n">
        <f aca="false">COUNTIFS(jv!AB:AB,"*"&amp;A611&amp;"*", jv!X:X,"1988")</f>
        <v>0</v>
      </c>
      <c r="J611" s="0" t="n">
        <f aca="false">COUNTIFS(jv!AB:AB,"*"&amp;A611&amp;"*", jv!X:X,"1989")</f>
        <v>0</v>
      </c>
      <c r="K611" s="0" t="n">
        <f aca="false">COUNTIFS(jv!AB:AB,"*"&amp;A611&amp;"*", jv!X:X,"1990")</f>
        <v>0</v>
      </c>
      <c r="L611" s="0" t="n">
        <f aca="false">COUNTIFS(jv!AB:AB,"*"&amp;A611&amp;"*", jv!X:X,"1991")</f>
        <v>0</v>
      </c>
      <c r="M611" s="0" t="n">
        <f aca="false">COUNTIFS(jv!AB:AB,"*"&amp;A611&amp;"*", jv!X:X,"1992")</f>
        <v>0</v>
      </c>
      <c r="N611" s="0" t="n">
        <f aca="false">COUNTIFS(jv!AB:AB,"*"&amp;A611&amp;"*", jv!X:X,"1993")</f>
        <v>0</v>
      </c>
      <c r="O611" s="0" t="n">
        <f aca="false">COUNTIFS(jv!AB:AB,"*"&amp;A611&amp;"*", jv!X:X,"1994")</f>
        <v>0</v>
      </c>
      <c r="P611" s="0" t="n">
        <f aca="false">COUNTIFS(jv!AB:AB,"*"&amp;A611&amp;"*", jv!X:X,"1995")</f>
        <v>0</v>
      </c>
      <c r="Q611" s="0" t="n">
        <f aca="false">COUNTIFS(jv!AB:AB,"*"&amp;A611&amp;"*", jv!X:X,"1996")</f>
        <v>0</v>
      </c>
      <c r="R611" s="0" t="n">
        <f aca="false">COUNTIFS(jv!AB:AB,"*"&amp;A611&amp;"*", jv!X:X,"1997")</f>
        <v>0</v>
      </c>
      <c r="S611" s="0" t="n">
        <f aca="false">COUNTIFS(jv!AB:AB,"*"&amp;A611&amp;"*", jv!X:X,"1998")</f>
        <v>0</v>
      </c>
      <c r="T611" s="0" t="n">
        <f aca="false">COUNTIFS(jv!AB:AB,"*"&amp;A611&amp;"*", jv!X:X,"1999")</f>
        <v>0</v>
      </c>
      <c r="U611" s="0" t="n">
        <f aca="false">COUNTIFS(jv!AB:AB,"*"&amp;A611&amp;"*", jv!X:X,"2000")</f>
        <v>0</v>
      </c>
      <c r="V611" s="0" t="n">
        <f aca="false">COUNTIFS(jv!AB:AB,"*"&amp;A611&amp;"*", jv!X:X,"2001")</f>
        <v>0</v>
      </c>
      <c r="W611" s="0" t="n">
        <f aca="false">COUNTIFS(jv!AB:AB,"*"&amp;A611&amp;"*", jv!X:X,"2002")</f>
        <v>0</v>
      </c>
      <c r="X611" s="0" t="n">
        <f aca="false">COUNTIFS(jv!AB:AB,"*"&amp;A611&amp;"*", jv!X:X,"2003")</f>
        <v>0</v>
      </c>
      <c r="Y611" s="0" t="n">
        <f aca="false">COUNTIFS(jv!AB:AB,"*"&amp;A611&amp;"*", jv!X:X,"2004")</f>
        <v>0</v>
      </c>
      <c r="Z611" s="0" t="n">
        <f aca="false">COUNTIFS(jv!AB:AB,"*"&amp;A611&amp;"*", jv!X:X,"2005")</f>
        <v>0</v>
      </c>
      <c r="AA611" s="0" t="n">
        <f aca="false">COUNTIFS(jv!AB:AB,"*"&amp;A611&amp;"*", jv!X:X,"2006")</f>
        <v>0</v>
      </c>
      <c r="AB611" s="0" t="n">
        <f aca="false">COUNTIFS(jv!AB:AB,"*"&amp;A611&amp;"*", jv!X:X,"2007")</f>
        <v>0</v>
      </c>
      <c r="AC611" s="0" t="n">
        <f aca="false">COUNTIFS(jv!AB:AB,"*"&amp;A611&amp;"*", jv!X:X,"2008")</f>
        <v>0</v>
      </c>
      <c r="AD611" s="0" t="n">
        <f aca="false">COUNTIFS(jv!AB:AB,"*"&amp;A611&amp;"*", jv!X:X,"2009")</f>
        <v>0</v>
      </c>
      <c r="AE611" s="0" t="n">
        <f aca="false">COUNTIFS(jv!AB:AB,"*"&amp;A611&amp;"*", jv!X:X,"2010")</f>
        <v>0</v>
      </c>
      <c r="AF611" s="0" t="n">
        <f aca="false">COUNTIFS(jv!AB:AB,"*"&amp;A611&amp;"*", jv!X:X,"2011")</f>
        <v>0</v>
      </c>
      <c r="AG611" s="0" t="n">
        <f aca="false">COUNTIFS(jv!AB:AB,"*"&amp;A611&amp;"*", jv!X:X,"2012")</f>
        <v>0</v>
      </c>
      <c r="AH611" s="0" t="n">
        <f aca="false">COUNTIFS(jv!AB:AB,"*"&amp;A611&amp;"*", jv!X:X,"2013")</f>
        <v>0</v>
      </c>
      <c r="AI611" s="0" t="n">
        <f aca="false">COUNTIFS(jv!AB:AB,"*"&amp;A611&amp;"*", jv!X:X,"2014")</f>
        <v>0</v>
      </c>
      <c r="AJ611" s="0" t="n">
        <f aca="false">COUNTIFS(jv!AB:AB,"*"&amp;A611&amp;"*", jv!X:X,"2015")</f>
        <v>0</v>
      </c>
      <c r="AK611" s="0" t="n">
        <f aca="false">COUNTIFS(jv!AB:AB,"*"&amp;A611&amp;"*", jv!X:X,"2016")</f>
        <v>0</v>
      </c>
      <c r="AL611" s="0" t="n">
        <f aca="false">COUNTIFS(jv!AB:AB,"*"&amp;A611&amp;"*", jv!X:X,"2017")</f>
        <v>0</v>
      </c>
      <c r="AM611" s="0" t="n">
        <f aca="false">COUNTIFS(jv!AB:AB,"*"&amp;A611&amp;"*", jv!X:X,"2018")</f>
        <v>0</v>
      </c>
      <c r="AN611" s="0" t="n">
        <f aca="false">COUNTIFS(jv!AB:AB,"*"&amp;A611&amp;"*", jv!X:X,"2019")</f>
        <v>0</v>
      </c>
      <c r="AO611" s="0" t="n">
        <f aca="false">COUNTIFS(jv!AB:AB,"*"&amp;A611&amp;"*", jv!X:X,"2020")</f>
        <v>0</v>
      </c>
      <c r="AP611" s="0" t="n">
        <f aca="false">COUNTIFS(jv!AB:AB,"*"&amp;A611&amp;"*", jv!X:X,"2021")</f>
        <v>0</v>
      </c>
      <c r="AQ611" s="0" t="n">
        <f aca="false">COUNTIFS(jv!AB:AB,"*"&amp;A611&amp;"*", jv!X:X,"2022")</f>
        <v>0</v>
      </c>
      <c r="AR611" s="0" t="n">
        <v>0</v>
      </c>
      <c r="AS611" s="0" t="n">
        <f aca="false">COUNTIF(jv!AB:AB,"*"&amp;A611&amp;"*")</f>
        <v>0</v>
      </c>
    </row>
    <row r="612" customFormat="false" ht="13.8" hidden="true" customHeight="false" outlineLevel="0" collapsed="false">
      <c r="A612" s="0" t="s">
        <v>779</v>
      </c>
      <c r="AS612" s="0" t="n">
        <f aca="false">COUNTIF(jv!AB:AB,"*"&amp;A612&amp;"*")</f>
        <v>11</v>
      </c>
    </row>
    <row r="613" customFormat="false" ht="13.8" hidden="true" customHeight="false" outlineLevel="0" collapsed="false">
      <c r="A613" s="0" t="s">
        <v>779</v>
      </c>
      <c r="AS613" s="0" t="n">
        <f aca="false">COUNTIF(jv!AB:AB,"*"&amp;A613&amp;"*")</f>
        <v>11</v>
      </c>
    </row>
    <row r="614" customFormat="false" ht="13.8" hidden="true" customHeight="false" outlineLevel="0" collapsed="false">
      <c r="A614" s="0" t="s">
        <v>338</v>
      </c>
      <c r="AS614" s="0" t="n">
        <f aca="false">COUNTIF(jv!AB:AB,"*"&amp;A614&amp;"*")</f>
        <v>10</v>
      </c>
    </row>
    <row r="615" customFormat="false" ht="13.8" hidden="true" customHeight="false" outlineLevel="0" collapsed="false">
      <c r="A615" s="0" t="s">
        <v>779</v>
      </c>
      <c r="AS615" s="0" t="n">
        <f aca="false">COUNTIF(jv!AB:AB,"*"&amp;A615&amp;"*")</f>
        <v>11</v>
      </c>
    </row>
    <row r="616" customFormat="false" ht="13.8" hidden="false" customHeight="false" outlineLevel="0" collapsed="false">
      <c r="A616" s="182" t="s">
        <v>22241</v>
      </c>
      <c r="B616" s="0" t="n">
        <f aca="false">COUNTIFS(jv!AB:AB,"*"&amp;A616&amp;"*", jv!X:X,"1981")</f>
        <v>0</v>
      </c>
      <c r="C616" s="0" t="n">
        <f aca="false">COUNTIFS(jv!AB:AB,"*"&amp;A616&amp;"*", jv!X:X,"1982")</f>
        <v>0</v>
      </c>
      <c r="D616" s="0" t="n">
        <f aca="false">COUNTIFS(jv!AB:AB,"*"&amp;A616&amp;"*", jv!X:X,"1983")</f>
        <v>0</v>
      </c>
      <c r="E616" s="0" t="n">
        <f aca="false">COUNTIFS(jv!AB:AB,"*"&amp;A616&amp;"*", jv!X:X,"1984")</f>
        <v>0</v>
      </c>
      <c r="F616" s="0" t="n">
        <f aca="false">COUNTIFS(jv!AB:AB,"*"&amp;A616&amp;"*", jv!X:X,"1985")</f>
        <v>0</v>
      </c>
      <c r="G616" s="0" t="n">
        <f aca="false">COUNTIFS(jv!AB:AB,"*"&amp;A616&amp;"*", jv!X:X,"1986")</f>
        <v>0</v>
      </c>
      <c r="H616" s="0" t="n">
        <f aca="false">COUNTIFS(jv!AB:AB,"*"&amp;A616&amp;"*", jv!X:X,"1987")</f>
        <v>0</v>
      </c>
      <c r="I616" s="0" t="n">
        <f aca="false">COUNTIFS(jv!AB:AB,"*"&amp;A616&amp;"*", jv!X:X,"1988")</f>
        <v>0</v>
      </c>
      <c r="J616" s="0" t="n">
        <f aca="false">COUNTIFS(jv!AB:AB,"*"&amp;A616&amp;"*", jv!X:X,"1989")</f>
        <v>0</v>
      </c>
      <c r="K616" s="0" t="n">
        <f aca="false">COUNTIFS(jv!AB:AB,"*"&amp;A616&amp;"*", jv!X:X,"1990")</f>
        <v>0</v>
      </c>
      <c r="L616" s="0" t="n">
        <f aca="false">COUNTIFS(jv!AB:AB,"*"&amp;A616&amp;"*", jv!X:X,"1991")</f>
        <v>0</v>
      </c>
      <c r="M616" s="0" t="n">
        <f aca="false">COUNTIFS(jv!AB:AB,"*"&amp;A616&amp;"*", jv!X:X,"1992")</f>
        <v>0</v>
      </c>
      <c r="N616" s="0" t="n">
        <f aca="false">COUNTIFS(jv!AB:AB,"*"&amp;A616&amp;"*", jv!X:X,"1993")</f>
        <v>0</v>
      </c>
      <c r="O616" s="0" t="n">
        <f aca="false">COUNTIFS(jv!AB:AB,"*"&amp;A616&amp;"*", jv!X:X,"1994")</f>
        <v>0</v>
      </c>
      <c r="P616" s="0" t="n">
        <f aca="false">COUNTIFS(jv!AB:AB,"*"&amp;A616&amp;"*", jv!X:X,"1995")</f>
        <v>0</v>
      </c>
      <c r="Q616" s="0" t="n">
        <f aca="false">COUNTIFS(jv!AB:AB,"*"&amp;A616&amp;"*", jv!X:X,"1996")</f>
        <v>0</v>
      </c>
      <c r="R616" s="0" t="n">
        <f aca="false">COUNTIFS(jv!AB:AB,"*"&amp;A616&amp;"*", jv!X:X,"1997")</f>
        <v>0</v>
      </c>
      <c r="S616" s="0" t="n">
        <f aca="false">COUNTIFS(jv!AB:AB,"*"&amp;A616&amp;"*", jv!X:X,"1998")</f>
        <v>0</v>
      </c>
      <c r="T616" s="0" t="n">
        <f aca="false">COUNTIFS(jv!AB:AB,"*"&amp;A616&amp;"*", jv!X:X,"1999")</f>
        <v>0</v>
      </c>
      <c r="U616" s="0" t="n">
        <f aca="false">COUNTIFS(jv!AB:AB,"*"&amp;A616&amp;"*", jv!X:X,"2000")</f>
        <v>0</v>
      </c>
      <c r="V616" s="0" t="n">
        <f aca="false">COUNTIFS(jv!AB:AB,"*"&amp;A616&amp;"*", jv!X:X,"2001")</f>
        <v>0</v>
      </c>
      <c r="W616" s="0" t="n">
        <f aca="false">COUNTIFS(jv!AB:AB,"*"&amp;A616&amp;"*", jv!X:X,"2002")</f>
        <v>0</v>
      </c>
      <c r="X616" s="0" t="n">
        <f aca="false">COUNTIFS(jv!AB:AB,"*"&amp;A616&amp;"*", jv!X:X,"2003")</f>
        <v>0</v>
      </c>
      <c r="Y616" s="0" t="n">
        <f aca="false">COUNTIFS(jv!AB:AB,"*"&amp;A616&amp;"*", jv!X:X,"2004")</f>
        <v>0</v>
      </c>
      <c r="Z616" s="0" t="n">
        <f aca="false">COUNTIFS(jv!AB:AB,"*"&amp;A616&amp;"*", jv!X:X,"2005")</f>
        <v>0</v>
      </c>
      <c r="AA616" s="0" t="n">
        <f aca="false">COUNTIFS(jv!AB:AB,"*"&amp;A616&amp;"*", jv!X:X,"2006")</f>
        <v>0</v>
      </c>
      <c r="AB616" s="0" t="n">
        <f aca="false">COUNTIFS(jv!AB:AB,"*"&amp;A616&amp;"*", jv!X:X,"2007")</f>
        <v>0</v>
      </c>
      <c r="AC616" s="0" t="n">
        <f aca="false">COUNTIFS(jv!AB:AB,"*"&amp;A616&amp;"*", jv!X:X,"2008")</f>
        <v>0</v>
      </c>
      <c r="AD616" s="0" t="n">
        <f aca="false">COUNTIFS(jv!AB:AB,"*"&amp;A616&amp;"*", jv!X:X,"2009")</f>
        <v>0</v>
      </c>
      <c r="AE616" s="0" t="n">
        <f aca="false">COUNTIFS(jv!AB:AB,"*"&amp;A616&amp;"*", jv!X:X,"2010")</f>
        <v>0</v>
      </c>
      <c r="AF616" s="0" t="n">
        <f aca="false">COUNTIFS(jv!AB:AB,"*"&amp;A616&amp;"*", jv!X:X,"2011")</f>
        <v>0</v>
      </c>
      <c r="AG616" s="0" t="n">
        <f aca="false">COUNTIFS(jv!AB:AB,"*"&amp;A616&amp;"*", jv!X:X,"2012")</f>
        <v>0</v>
      </c>
      <c r="AH616" s="0" t="n">
        <f aca="false">COUNTIFS(jv!AB:AB,"*"&amp;A616&amp;"*", jv!X:X,"2013")</f>
        <v>0</v>
      </c>
      <c r="AI616" s="0" t="n">
        <f aca="false">COUNTIFS(jv!AB:AB,"*"&amp;A616&amp;"*", jv!X:X,"2014")</f>
        <v>0</v>
      </c>
      <c r="AJ616" s="0" t="n">
        <f aca="false">COUNTIFS(jv!AB:AB,"*"&amp;A616&amp;"*", jv!X:X,"2015")</f>
        <v>0</v>
      </c>
      <c r="AK616" s="0" t="n">
        <f aca="false">COUNTIFS(jv!AB:AB,"*"&amp;A616&amp;"*", jv!X:X,"2016")</f>
        <v>0</v>
      </c>
      <c r="AL616" s="0" t="n">
        <f aca="false">COUNTIFS(jv!AB:AB,"*"&amp;A616&amp;"*", jv!X:X,"2017")</f>
        <v>0</v>
      </c>
      <c r="AM616" s="0" t="n">
        <f aca="false">COUNTIFS(jv!AB:AB,"*"&amp;A616&amp;"*", jv!X:X,"2018")</f>
        <v>0</v>
      </c>
      <c r="AN616" s="0" t="n">
        <f aca="false">COUNTIFS(jv!AB:AB,"*"&amp;A616&amp;"*", jv!X:X,"2019")</f>
        <v>0</v>
      </c>
      <c r="AO616" s="0" t="n">
        <f aca="false">COUNTIFS(jv!AB:AB,"*"&amp;A616&amp;"*", jv!X:X,"2020")</f>
        <v>0</v>
      </c>
      <c r="AP616" s="0" t="n">
        <f aca="false">COUNTIFS(jv!AB:AB,"*"&amp;A616&amp;"*", jv!X:X,"2021")</f>
        <v>0</v>
      </c>
      <c r="AQ616" s="0" t="n">
        <f aca="false">COUNTIFS(jv!AB:AB,"*"&amp;A616&amp;"*", jv!X:X,"2022")</f>
        <v>0</v>
      </c>
      <c r="AR616" s="0" t="n">
        <v>0</v>
      </c>
      <c r="AS616" s="0" t="n">
        <f aca="false">COUNTIF(jv!AB:AB,"*"&amp;A616&amp;"*")</f>
        <v>0</v>
      </c>
    </row>
    <row r="617" customFormat="false" ht="13.8" hidden="true" customHeight="false" outlineLevel="0" collapsed="false">
      <c r="A617" s="0" t="s">
        <v>338</v>
      </c>
      <c r="AS617" s="0" t="n">
        <f aca="false">COUNTIF(jv!AB:AB,"*"&amp;A617&amp;"*")</f>
        <v>10</v>
      </c>
    </row>
    <row r="618" customFormat="false" ht="13.8" hidden="true" customHeight="false" outlineLevel="0" collapsed="false">
      <c r="A618" s="0" t="s">
        <v>1684</v>
      </c>
      <c r="AS618" s="0" t="n">
        <f aca="false">COUNTIF(jv!AB:AB,"*"&amp;A618&amp;"*")</f>
        <v>10</v>
      </c>
    </row>
    <row r="619" customFormat="false" ht="13.8" hidden="true" customHeight="false" outlineLevel="0" collapsed="false">
      <c r="A619" s="0" t="s">
        <v>779</v>
      </c>
      <c r="AS619" s="0" t="n">
        <f aca="false">COUNTIF(jv!AB:AB,"*"&amp;A619&amp;"*")</f>
        <v>11</v>
      </c>
    </row>
    <row r="620" customFormat="false" ht="13.8" hidden="true" customHeight="false" outlineLevel="0" collapsed="false">
      <c r="A620" s="0" t="s">
        <v>779</v>
      </c>
      <c r="AS620" s="0" t="n">
        <f aca="false">COUNTIF(jv!AB:AB,"*"&amp;A620&amp;"*")</f>
        <v>11</v>
      </c>
    </row>
    <row r="621" customFormat="false" ht="13.8" hidden="true" customHeight="false" outlineLevel="0" collapsed="false">
      <c r="A621" s="0" t="s">
        <v>779</v>
      </c>
      <c r="AS621" s="0" t="n">
        <f aca="false">COUNTIF(jv!AB:AB,"*"&amp;A621&amp;"*")</f>
        <v>11</v>
      </c>
    </row>
    <row r="622" customFormat="false" ht="13.8" hidden="true" customHeight="false" outlineLevel="0" collapsed="false">
      <c r="A622" s="0" t="s">
        <v>779</v>
      </c>
      <c r="AS622" s="0" t="n">
        <f aca="false">COUNTIF(jv!AB:AB,"*"&amp;A622&amp;"*")</f>
        <v>11</v>
      </c>
    </row>
    <row r="623" customFormat="false" ht="13.8" hidden="false" customHeight="false" outlineLevel="0" collapsed="false">
      <c r="A623" s="182" t="s">
        <v>22242</v>
      </c>
      <c r="B623" s="0" t="n">
        <f aca="false">COUNTIFS(jv!AB:AB,"*"&amp;A623&amp;"*", jv!X:X,"1981")</f>
        <v>0</v>
      </c>
      <c r="C623" s="0" t="n">
        <f aca="false">COUNTIFS(jv!AB:AB,"*"&amp;A623&amp;"*", jv!X:X,"1982")</f>
        <v>0</v>
      </c>
      <c r="D623" s="0" t="n">
        <f aca="false">COUNTIFS(jv!AB:AB,"*"&amp;A623&amp;"*", jv!X:X,"1983")</f>
        <v>0</v>
      </c>
      <c r="E623" s="0" t="n">
        <f aca="false">COUNTIFS(jv!AB:AB,"*"&amp;A623&amp;"*", jv!X:X,"1984")</f>
        <v>0</v>
      </c>
      <c r="F623" s="0" t="n">
        <f aca="false">COUNTIFS(jv!AB:AB,"*"&amp;A623&amp;"*", jv!X:X,"1985")</f>
        <v>0</v>
      </c>
      <c r="G623" s="0" t="n">
        <f aca="false">COUNTIFS(jv!AB:AB,"*"&amp;A623&amp;"*", jv!X:X,"1986")</f>
        <v>0</v>
      </c>
      <c r="H623" s="0" t="n">
        <f aca="false">COUNTIFS(jv!AB:AB,"*"&amp;A623&amp;"*", jv!X:X,"1987")</f>
        <v>0</v>
      </c>
      <c r="I623" s="0" t="n">
        <f aca="false">COUNTIFS(jv!AB:AB,"*"&amp;A623&amp;"*", jv!X:X,"1988")</f>
        <v>0</v>
      </c>
      <c r="J623" s="0" t="n">
        <f aca="false">COUNTIFS(jv!AB:AB,"*"&amp;A623&amp;"*", jv!X:X,"1989")</f>
        <v>0</v>
      </c>
      <c r="K623" s="0" t="n">
        <f aca="false">COUNTIFS(jv!AB:AB,"*"&amp;A623&amp;"*", jv!X:X,"1990")</f>
        <v>0</v>
      </c>
      <c r="L623" s="0" t="n">
        <f aca="false">COUNTIFS(jv!AB:AB,"*"&amp;A623&amp;"*", jv!X:X,"1991")</f>
        <v>0</v>
      </c>
      <c r="M623" s="0" t="n">
        <f aca="false">COUNTIFS(jv!AB:AB,"*"&amp;A623&amp;"*", jv!X:X,"1992")</f>
        <v>0</v>
      </c>
      <c r="N623" s="0" t="n">
        <f aca="false">COUNTIFS(jv!AB:AB,"*"&amp;A623&amp;"*", jv!X:X,"1993")</f>
        <v>0</v>
      </c>
      <c r="O623" s="0" t="n">
        <f aca="false">COUNTIFS(jv!AB:AB,"*"&amp;A623&amp;"*", jv!X:X,"1994")</f>
        <v>0</v>
      </c>
      <c r="P623" s="0" t="n">
        <f aca="false">COUNTIFS(jv!AB:AB,"*"&amp;A623&amp;"*", jv!X:X,"1995")</f>
        <v>0</v>
      </c>
      <c r="Q623" s="0" t="n">
        <f aca="false">COUNTIFS(jv!AB:AB,"*"&amp;A623&amp;"*", jv!X:X,"1996")</f>
        <v>0</v>
      </c>
      <c r="R623" s="0" t="n">
        <f aca="false">COUNTIFS(jv!AB:AB,"*"&amp;A623&amp;"*", jv!X:X,"1997")</f>
        <v>0</v>
      </c>
      <c r="S623" s="0" t="n">
        <f aca="false">COUNTIFS(jv!AB:AB,"*"&amp;A623&amp;"*", jv!X:X,"1998")</f>
        <v>0</v>
      </c>
      <c r="T623" s="0" t="n">
        <f aca="false">COUNTIFS(jv!AB:AB,"*"&amp;A623&amp;"*", jv!X:X,"1999")</f>
        <v>0</v>
      </c>
      <c r="U623" s="0" t="n">
        <f aca="false">COUNTIFS(jv!AB:AB,"*"&amp;A623&amp;"*", jv!X:X,"2000")</f>
        <v>0</v>
      </c>
      <c r="V623" s="0" t="n">
        <f aca="false">COUNTIFS(jv!AB:AB,"*"&amp;A623&amp;"*", jv!X:X,"2001")</f>
        <v>0</v>
      </c>
      <c r="W623" s="0" t="n">
        <f aca="false">COUNTIFS(jv!AB:AB,"*"&amp;A623&amp;"*", jv!X:X,"2002")</f>
        <v>0</v>
      </c>
      <c r="X623" s="0" t="n">
        <f aca="false">COUNTIFS(jv!AB:AB,"*"&amp;A623&amp;"*", jv!X:X,"2003")</f>
        <v>0</v>
      </c>
      <c r="Y623" s="0" t="n">
        <f aca="false">COUNTIFS(jv!AB:AB,"*"&amp;A623&amp;"*", jv!X:X,"2004")</f>
        <v>0</v>
      </c>
      <c r="Z623" s="0" t="n">
        <f aca="false">COUNTIFS(jv!AB:AB,"*"&amp;A623&amp;"*", jv!X:X,"2005")</f>
        <v>0</v>
      </c>
      <c r="AA623" s="0" t="n">
        <f aca="false">COUNTIFS(jv!AB:AB,"*"&amp;A623&amp;"*", jv!X:X,"2006")</f>
        <v>0</v>
      </c>
      <c r="AB623" s="0" t="n">
        <f aca="false">COUNTIFS(jv!AB:AB,"*"&amp;A623&amp;"*", jv!X:X,"2007")</f>
        <v>0</v>
      </c>
      <c r="AC623" s="0" t="n">
        <f aca="false">COUNTIFS(jv!AB:AB,"*"&amp;A623&amp;"*", jv!X:X,"2008")</f>
        <v>0</v>
      </c>
      <c r="AD623" s="0" t="n">
        <f aca="false">COUNTIFS(jv!AB:AB,"*"&amp;A623&amp;"*", jv!X:X,"2009")</f>
        <v>0</v>
      </c>
      <c r="AE623" s="0" t="n">
        <f aca="false">COUNTIFS(jv!AB:AB,"*"&amp;A623&amp;"*", jv!X:X,"2010")</f>
        <v>0</v>
      </c>
      <c r="AF623" s="0" t="n">
        <f aca="false">COUNTIFS(jv!AB:AB,"*"&amp;A623&amp;"*", jv!X:X,"2011")</f>
        <v>0</v>
      </c>
      <c r="AG623" s="0" t="n">
        <f aca="false">COUNTIFS(jv!AB:AB,"*"&amp;A623&amp;"*", jv!X:X,"2012")</f>
        <v>0</v>
      </c>
      <c r="AH623" s="0" t="n">
        <f aca="false">COUNTIFS(jv!AB:AB,"*"&amp;A623&amp;"*", jv!X:X,"2013")</f>
        <v>0</v>
      </c>
      <c r="AI623" s="0" t="n">
        <f aca="false">COUNTIFS(jv!AB:AB,"*"&amp;A623&amp;"*", jv!X:X,"2014")</f>
        <v>0</v>
      </c>
      <c r="AJ623" s="0" t="n">
        <f aca="false">COUNTIFS(jv!AB:AB,"*"&amp;A623&amp;"*", jv!X:X,"2015")</f>
        <v>0</v>
      </c>
      <c r="AK623" s="0" t="n">
        <f aca="false">COUNTIFS(jv!AB:AB,"*"&amp;A623&amp;"*", jv!X:X,"2016")</f>
        <v>0</v>
      </c>
      <c r="AL623" s="0" t="n">
        <f aca="false">COUNTIFS(jv!AB:AB,"*"&amp;A623&amp;"*", jv!X:X,"2017")</f>
        <v>0</v>
      </c>
      <c r="AM623" s="0" t="n">
        <f aca="false">COUNTIFS(jv!AB:AB,"*"&amp;A623&amp;"*", jv!X:X,"2018")</f>
        <v>0</v>
      </c>
      <c r="AN623" s="0" t="n">
        <f aca="false">COUNTIFS(jv!AB:AB,"*"&amp;A623&amp;"*", jv!X:X,"2019")</f>
        <v>0</v>
      </c>
      <c r="AO623" s="0" t="n">
        <f aca="false">COUNTIFS(jv!AB:AB,"*"&amp;A623&amp;"*", jv!X:X,"2020")</f>
        <v>0</v>
      </c>
      <c r="AP623" s="0" t="n">
        <f aca="false">COUNTIFS(jv!AB:AB,"*"&amp;A623&amp;"*", jv!X:X,"2021")</f>
        <v>0</v>
      </c>
      <c r="AQ623" s="0" t="n">
        <f aca="false">COUNTIFS(jv!AB:AB,"*"&amp;A623&amp;"*", jv!X:X,"2022")</f>
        <v>0</v>
      </c>
      <c r="AR623" s="0" t="n">
        <v>0</v>
      </c>
      <c r="AS623" s="0" t="n">
        <f aca="false">COUNTIF(jv!AB:AB,"*"&amp;A623&amp;"*")</f>
        <v>0</v>
      </c>
    </row>
    <row r="624" customFormat="false" ht="13.8" hidden="true" customHeight="false" outlineLevel="0" collapsed="false">
      <c r="A624" s="0" t="s">
        <v>4586</v>
      </c>
      <c r="AS624" s="0" t="n">
        <f aca="false">COUNTIF(jv!AB:AB,"*"&amp;A624&amp;"*")</f>
        <v>11</v>
      </c>
    </row>
    <row r="625" customFormat="false" ht="13.8" hidden="true" customHeight="false" outlineLevel="0" collapsed="false">
      <c r="A625" s="0" t="s">
        <v>4586</v>
      </c>
      <c r="AS625" s="0" t="n">
        <f aca="false">COUNTIF(jv!AB:AB,"*"&amp;A625&amp;"*")</f>
        <v>11</v>
      </c>
    </row>
    <row r="626" customFormat="false" ht="13.8" hidden="true" customHeight="false" outlineLevel="0" collapsed="false">
      <c r="A626" s="0" t="s">
        <v>4586</v>
      </c>
      <c r="AS626" s="0" t="n">
        <f aca="false">COUNTIF(jv!AB:AB,"*"&amp;A626&amp;"*")</f>
        <v>11</v>
      </c>
    </row>
    <row r="627" customFormat="false" ht="13.8" hidden="true" customHeight="false" outlineLevel="0" collapsed="false">
      <c r="A627" s="0" t="s">
        <v>4586</v>
      </c>
      <c r="AS627" s="0" t="n">
        <f aca="false">COUNTIF(jv!AB:AB,"*"&amp;A627&amp;"*")</f>
        <v>11</v>
      </c>
    </row>
    <row r="628" customFormat="false" ht="13.8" hidden="true" customHeight="false" outlineLevel="0" collapsed="false">
      <c r="A628" s="0" t="s">
        <v>618</v>
      </c>
      <c r="AS628" s="0" t="n">
        <f aca="false">COUNTIF(jv!AB:AB,"*"&amp;A628&amp;"*")</f>
        <v>9</v>
      </c>
    </row>
    <row r="663" customFormat="false" ht="13.8" hidden="false" customHeight="false" outlineLevel="0" collapsed="false">
      <c r="A663" s="113" t="s">
        <v>22243</v>
      </c>
      <c r="B663" s="0" t="n">
        <v>1981</v>
      </c>
      <c r="C663" s="0" t="n">
        <v>1982</v>
      </c>
      <c r="D663" s="0" t="n">
        <v>1983</v>
      </c>
      <c r="E663" s="0" t="n">
        <v>1984</v>
      </c>
      <c r="F663" s="0" t="n">
        <v>1985</v>
      </c>
      <c r="G663" s="0" t="n">
        <v>1986</v>
      </c>
      <c r="H663" s="0" t="n">
        <v>1987</v>
      </c>
      <c r="I663" s="0" t="n">
        <v>1988</v>
      </c>
      <c r="J663" s="0" t="n">
        <v>1989</v>
      </c>
      <c r="K663" s="0" t="n">
        <v>1990</v>
      </c>
      <c r="L663" s="0" t="n">
        <v>1991</v>
      </c>
      <c r="M663" s="0" t="n">
        <v>1992</v>
      </c>
      <c r="N663" s="0" t="n">
        <v>1993</v>
      </c>
      <c r="O663" s="0" t="n">
        <v>1994</v>
      </c>
      <c r="P663" s="0" t="n">
        <v>1995</v>
      </c>
      <c r="Q663" s="0" t="n">
        <v>1996</v>
      </c>
      <c r="R663" s="0" t="n">
        <v>1997</v>
      </c>
      <c r="S663" s="0" t="n">
        <v>1998</v>
      </c>
      <c r="T663" s="0" t="n">
        <v>1999</v>
      </c>
      <c r="U663" s="0" t="n">
        <v>2000</v>
      </c>
      <c r="V663" s="0" t="n">
        <v>2001</v>
      </c>
      <c r="W663" s="0" t="n">
        <v>2002</v>
      </c>
      <c r="X663" s="0" t="n">
        <v>2003</v>
      </c>
      <c r="Y663" s="0" t="n">
        <v>2004</v>
      </c>
      <c r="Z663" s="0" t="n">
        <v>2005</v>
      </c>
      <c r="AA663" s="0" t="n">
        <v>2006</v>
      </c>
      <c r="AB663" s="0" t="n">
        <v>2007</v>
      </c>
      <c r="AC663" s="0" t="n">
        <v>2008</v>
      </c>
      <c r="AD663" s="0" t="n">
        <v>2009</v>
      </c>
      <c r="AE663" s="0" t="n">
        <v>2010</v>
      </c>
      <c r="AF663" s="0" t="n">
        <v>2011</v>
      </c>
      <c r="AG663" s="0" t="n">
        <v>2012</v>
      </c>
      <c r="AH663" s="0" t="n">
        <v>2013</v>
      </c>
      <c r="AI663" s="0" t="n">
        <v>2014</v>
      </c>
      <c r="AJ663" s="0" t="n">
        <v>2015</v>
      </c>
      <c r="AK663" s="0" t="n">
        <v>2016</v>
      </c>
      <c r="AL663" s="0" t="n">
        <v>2017</v>
      </c>
      <c r="AM663" s="0" t="n">
        <v>2018</v>
      </c>
      <c r="AN663" s="0" t="n">
        <v>2019</v>
      </c>
      <c r="AO663" s="0" t="n">
        <v>2020</v>
      </c>
      <c r="AP663" s="0" t="n">
        <v>2021</v>
      </c>
      <c r="AQ663" s="0" t="n">
        <v>2022</v>
      </c>
      <c r="AR663" s="0" t="s">
        <v>22179</v>
      </c>
      <c r="AS663" s="113" t="s">
        <v>22244</v>
      </c>
    </row>
    <row r="664" customFormat="false" ht="13.8" hidden="true" customHeight="false" outlineLevel="0" collapsed="false">
      <c r="AS664" s="0" t="n">
        <f aca="false">COUNTIF(jv!AC:AC,"*"&amp;A664&amp;"*")</f>
        <v>2872</v>
      </c>
    </row>
    <row r="665" customFormat="false" ht="13.8" hidden="true" customHeight="false" outlineLevel="0" collapsed="false">
      <c r="A665" s="0" t="s">
        <v>9448</v>
      </c>
      <c r="AS665" s="0" t="n">
        <f aca="false">COUNTIF(jv!AC:AC,"*"&amp;A665&amp;"*")</f>
        <v>377</v>
      </c>
    </row>
    <row r="666" customFormat="false" ht="13.8" hidden="true" customHeight="false" outlineLevel="0" collapsed="false">
      <c r="A666" s="0" t="s">
        <v>9448</v>
      </c>
      <c r="AS666" s="0" t="n">
        <f aca="false">COUNTIF(jv!AC:AC,"*"&amp;A666&amp;"*")</f>
        <v>377</v>
      </c>
    </row>
    <row r="667" customFormat="false" ht="13.8" hidden="false" customHeight="false" outlineLevel="0" collapsed="false">
      <c r="A667" s="0" t="s">
        <v>9448</v>
      </c>
      <c r="B667" s="0" t="n">
        <f aca="false">COUNTIFS(jv!AC:AC,"*"&amp;A667&amp;"*", jv!X:X,"1981")</f>
        <v>0</v>
      </c>
      <c r="C667" s="0" t="n">
        <f aca="false">COUNTIFS(jv!AC:AC,"*"&amp;A667&amp;"*", jv!X:X,"1982")</f>
        <v>0</v>
      </c>
      <c r="D667" s="0" t="n">
        <f aca="false">COUNTIFS(jv!AC:AC,"*"&amp;A667&amp;"*", jv!X:X,"1983")</f>
        <v>0</v>
      </c>
      <c r="E667" s="0" t="n">
        <f aca="false">COUNTIFS(jv!AC:AC,"*"&amp;A667&amp;"*", jv!X:X,"1984")</f>
        <v>0</v>
      </c>
      <c r="F667" s="0" t="n">
        <f aca="false">COUNTIFS(jv!AC:AC,"*"&amp;A667&amp;"*", jv!X:X,"1985")</f>
        <v>0</v>
      </c>
      <c r="G667" s="0" t="n">
        <f aca="false">COUNTIFS(jv!AC:AC,"*"&amp;A667&amp;"*", jv!X:X,"1986")</f>
        <v>0</v>
      </c>
      <c r="H667" s="0" t="n">
        <f aca="false">COUNTIFS(jv!AC:AC,"*"&amp;A667&amp;"*", jv!X:X,"1987")</f>
        <v>4</v>
      </c>
      <c r="I667" s="0" t="n">
        <f aca="false">COUNTIFS(jv!AC:AC,"*"&amp;A667&amp;"*", jv!X:X,"1988")</f>
        <v>2</v>
      </c>
      <c r="J667" s="0" t="n">
        <f aca="false">COUNTIFS(jv!AC:AC,"*"&amp;A667&amp;"*", jv!X:X,"1989")</f>
        <v>2</v>
      </c>
      <c r="K667" s="0" t="n">
        <f aca="false">COUNTIFS(jv!AC:AC,"*"&amp;A667&amp;"*", jv!X:X,"1990")</f>
        <v>8</v>
      </c>
      <c r="L667" s="0" t="n">
        <f aca="false">COUNTIFS(jv!AC:AC,"*"&amp;A667&amp;"*", jv!X:X,"1991")</f>
        <v>5</v>
      </c>
      <c r="M667" s="0" t="n">
        <f aca="false">COUNTIFS(jv!AC:AC,"*"&amp;A667&amp;"*", jv!X:X,"1992")</f>
        <v>7</v>
      </c>
      <c r="N667" s="0" t="n">
        <f aca="false">COUNTIFS(jv!AC:AC,"*"&amp;A667&amp;"*", jv!X:X,"1993")</f>
        <v>6</v>
      </c>
      <c r="O667" s="0" t="n">
        <f aca="false">COUNTIFS(jv!AC:AC,"*"&amp;A667&amp;"*", jv!X:X,"1994")</f>
        <v>5</v>
      </c>
      <c r="P667" s="0" t="n">
        <f aca="false">COUNTIFS(jv!AC:AC,"*"&amp;A667&amp;"*", jv!X:X,"1995")</f>
        <v>6</v>
      </c>
      <c r="Q667" s="0" t="n">
        <f aca="false">COUNTIFS(jv!AC:AC,"*"&amp;A667&amp;"*", jv!X:X,"1996")</f>
        <v>2</v>
      </c>
      <c r="R667" s="0" t="n">
        <f aca="false">COUNTIFS(jv!AC:AC,"*"&amp;A667&amp;"*", jv!X:X,"1997")</f>
        <v>7</v>
      </c>
      <c r="S667" s="0" t="n">
        <f aca="false">COUNTIFS(jv!AC:AC,"*"&amp;A667&amp;"*", jv!X:X,"1998")</f>
        <v>7</v>
      </c>
      <c r="T667" s="0" t="n">
        <f aca="false">COUNTIFS(jv!AC:AC,"*"&amp;A667&amp;"*", jv!X:X,"1999")</f>
        <v>3</v>
      </c>
      <c r="U667" s="0" t="n">
        <f aca="false">COUNTIFS(jv!AC:AC,"*"&amp;A667&amp;"*", jv!X:X,"2000")</f>
        <v>2</v>
      </c>
      <c r="V667" s="0" t="n">
        <f aca="false">COUNTIFS(jv!AC:AC,"*"&amp;A667&amp;"*", jv!X:X,"2001")</f>
        <v>9</v>
      </c>
      <c r="W667" s="0" t="n">
        <f aca="false">COUNTIFS(jv!AC:AC,"*"&amp;A667&amp;"*", jv!X:X,"2002")</f>
        <v>11</v>
      </c>
      <c r="X667" s="0" t="n">
        <f aca="false">COUNTIFS(jv!AC:AC,"*"&amp;A667&amp;"*", jv!X:X,"2003")</f>
        <v>16</v>
      </c>
      <c r="Y667" s="0" t="n">
        <f aca="false">COUNTIFS(jv!AC:AC,"*"&amp;A667&amp;"*", jv!X:X,"2004")</f>
        <v>17</v>
      </c>
      <c r="Z667" s="0" t="n">
        <f aca="false">COUNTIFS(jv!AC:AC,"*"&amp;A667&amp;"*", jv!X:X,"2005")</f>
        <v>21</v>
      </c>
      <c r="AA667" s="0" t="n">
        <f aca="false">COUNTIFS(jv!AC:AC,"*"&amp;A667&amp;"*", jv!X:X,"2006")</f>
        <v>15</v>
      </c>
      <c r="AB667" s="0" t="n">
        <f aca="false">COUNTIFS(jv!AC:AC,"*"&amp;A667&amp;"*", jv!X:X,"2007")</f>
        <v>21</v>
      </c>
      <c r="AC667" s="0" t="n">
        <f aca="false">COUNTIFS(jv!AC:AC,"*"&amp;A667&amp;"*", jv!X:X,"2008")</f>
        <v>11</v>
      </c>
      <c r="AD667" s="0" t="n">
        <f aca="false">COUNTIFS(jv!AC:AC,"*"&amp;A667&amp;"*", jv!X:X,"2009")</f>
        <v>15</v>
      </c>
      <c r="AE667" s="0" t="n">
        <f aca="false">COUNTIFS(jv!AC:AC,"*"&amp;A667&amp;"*", jv!X:X,"2010")</f>
        <v>10</v>
      </c>
      <c r="AF667" s="0" t="n">
        <f aca="false">COUNTIFS(jv!AC:AC,"*"&amp;A667&amp;"*", jv!X:X,"2011")</f>
        <v>17</v>
      </c>
      <c r="AG667" s="0" t="n">
        <f aca="false">COUNTIFS(jv!AC:AC,"*"&amp;A667&amp;"*", jv!X:X,"2012")</f>
        <v>15</v>
      </c>
      <c r="AH667" s="0" t="n">
        <f aca="false">COUNTIFS(jv!AC:AC,"*"&amp;A667&amp;"*", jv!X:X,"2013")</f>
        <v>16</v>
      </c>
      <c r="AI667" s="0" t="n">
        <f aca="false">COUNTIFS(jv!AC:AC,"*"&amp;A667&amp;"*", jv!X:X,"2014")</f>
        <v>12</v>
      </c>
      <c r="AJ667" s="0" t="n">
        <f aca="false">COUNTIFS(jv!AC:AC,"*"&amp;A667&amp;"*", jv!X:X,"2015")</f>
        <v>13</v>
      </c>
      <c r="AK667" s="0" t="n">
        <f aca="false">COUNTIFS(jv!AC:AC,"*"&amp;A667&amp;"*", jv!X:X,"2016")</f>
        <v>14</v>
      </c>
      <c r="AL667" s="0" t="n">
        <f aca="false">COUNTIFS(jv!AC:AC,"*"&amp;A667&amp;"*", jv!X:X,"2017")</f>
        <v>19</v>
      </c>
      <c r="AM667" s="0" t="n">
        <f aca="false">COUNTIFS(jv!AC:AC,"*"&amp;A667&amp;"*", jv!X:X,"2018")</f>
        <v>18</v>
      </c>
      <c r="AN667" s="0" t="n">
        <f aca="false">COUNTIFS(jv!AC:AC,"*"&amp;A667&amp;"*", jv!X:X,"2019")</f>
        <v>12</v>
      </c>
      <c r="AO667" s="0" t="n">
        <f aca="false">COUNTIFS(jv!AC:AC,"*"&amp;A667&amp;"*", jv!X:X,"2020")</f>
        <v>11</v>
      </c>
      <c r="AP667" s="0" t="n">
        <f aca="false">COUNTIFS(jv!AC:AC,"*"&amp;A667&amp;"*", jv!X:X,"2021")</f>
        <v>14</v>
      </c>
      <c r="AQ667" s="0" t="n">
        <f aca="false">COUNTIFS(jv!AC:AC,"*"&amp;A667&amp;"*", jv!X:X,"2022")</f>
        <v>4</v>
      </c>
      <c r="AR667" s="0" t="n">
        <v>0</v>
      </c>
      <c r="AS667" s="0" t="n">
        <f aca="false">COUNTIF(jv!AC:AC,"*"&amp;A667&amp;"*")</f>
        <v>377</v>
      </c>
    </row>
    <row r="668" customFormat="false" ht="13.8" hidden="true" customHeight="false" outlineLevel="0" collapsed="false">
      <c r="A668" s="0" t="s">
        <v>9448</v>
      </c>
      <c r="AS668" s="0" t="n">
        <f aca="false">COUNTIF(jv!AC:AC,"*"&amp;A668&amp;"*")</f>
        <v>377</v>
      </c>
    </row>
    <row r="669" customFormat="false" ht="13.8" hidden="true" customHeight="false" outlineLevel="0" collapsed="false">
      <c r="A669" s="0" t="s">
        <v>9448</v>
      </c>
      <c r="AS669" s="0" t="n">
        <f aca="false">COUNTIF(jv!AC:AC,"*"&amp;A669&amp;"*")</f>
        <v>377</v>
      </c>
    </row>
    <row r="670" customFormat="false" ht="13.8" hidden="true" customHeight="false" outlineLevel="0" collapsed="false">
      <c r="A670" s="0" t="s">
        <v>9448</v>
      </c>
      <c r="AS670" s="0" t="n">
        <f aca="false">COUNTIF(jv!AC:AC,"*"&amp;A670&amp;"*")</f>
        <v>377</v>
      </c>
    </row>
    <row r="671" customFormat="false" ht="13.8" hidden="true" customHeight="false" outlineLevel="0" collapsed="false">
      <c r="A671" s="0" t="s">
        <v>9448</v>
      </c>
      <c r="AS671" s="0" t="n">
        <f aca="false">COUNTIF(jv!AC:AC,"*"&amp;A671&amp;"*")</f>
        <v>377</v>
      </c>
    </row>
    <row r="672" customFormat="false" ht="13.8" hidden="true" customHeight="false" outlineLevel="0" collapsed="false">
      <c r="A672" s="0" t="s">
        <v>9448</v>
      </c>
      <c r="AS672" s="0" t="n">
        <f aca="false">COUNTIF(jv!AC:AC,"*"&amp;A672&amp;"*")</f>
        <v>377</v>
      </c>
    </row>
    <row r="673" customFormat="false" ht="13.8" hidden="true" customHeight="false" outlineLevel="0" collapsed="false">
      <c r="A673" s="0" t="s">
        <v>9448</v>
      </c>
      <c r="AS673" s="0" t="n">
        <f aca="false">COUNTIF(jv!AC:AC,"*"&amp;A673&amp;"*")</f>
        <v>377</v>
      </c>
    </row>
    <row r="674" customFormat="false" ht="13.8" hidden="true" customHeight="false" outlineLevel="0" collapsed="false">
      <c r="A674" s="0" t="s">
        <v>9448</v>
      </c>
      <c r="AS674" s="0" t="n">
        <f aca="false">COUNTIF(jv!AC:AC,"*"&amp;A674&amp;"*")</f>
        <v>377</v>
      </c>
    </row>
    <row r="675" customFormat="false" ht="13.8" hidden="true" customHeight="false" outlineLevel="0" collapsed="false">
      <c r="A675" s="0" t="s">
        <v>9448</v>
      </c>
      <c r="AS675" s="0" t="n">
        <f aca="false">COUNTIF(jv!AC:AC,"*"&amp;A675&amp;"*")</f>
        <v>377</v>
      </c>
    </row>
    <row r="676" customFormat="false" ht="13.8" hidden="true" customHeight="false" outlineLevel="0" collapsed="false">
      <c r="A676" s="0" t="s">
        <v>9448</v>
      </c>
      <c r="AS676" s="0" t="n">
        <f aca="false">COUNTIF(jv!AC:AC,"*"&amp;A676&amp;"*")</f>
        <v>377</v>
      </c>
    </row>
    <row r="677" customFormat="false" ht="13.8" hidden="true" customHeight="false" outlineLevel="0" collapsed="false">
      <c r="A677" s="0" t="s">
        <v>9448</v>
      </c>
      <c r="AS677" s="0" t="n">
        <f aca="false">COUNTIF(jv!AC:AC,"*"&amp;A677&amp;"*")</f>
        <v>377</v>
      </c>
    </row>
    <row r="678" customFormat="false" ht="13.8" hidden="true" customHeight="false" outlineLevel="0" collapsed="false">
      <c r="A678" s="0" t="s">
        <v>9448</v>
      </c>
      <c r="AS678" s="0" t="n">
        <f aca="false">COUNTIF(jv!AC:AC,"*"&amp;A678&amp;"*")</f>
        <v>377</v>
      </c>
    </row>
    <row r="679" customFormat="false" ht="13.8" hidden="true" customHeight="false" outlineLevel="0" collapsed="false">
      <c r="A679" s="0" t="s">
        <v>9448</v>
      </c>
      <c r="AS679" s="0" t="n">
        <f aca="false">COUNTIF(jv!AC:AC,"*"&amp;A679&amp;"*")</f>
        <v>377</v>
      </c>
    </row>
    <row r="680" customFormat="false" ht="13.8" hidden="true" customHeight="false" outlineLevel="0" collapsed="false">
      <c r="A680" s="0" t="s">
        <v>9448</v>
      </c>
      <c r="AS680" s="0" t="n">
        <f aca="false">COUNTIF(jv!AC:AC,"*"&amp;A680&amp;"*")</f>
        <v>377</v>
      </c>
    </row>
    <row r="681" customFormat="false" ht="13.8" hidden="true" customHeight="false" outlineLevel="0" collapsed="false">
      <c r="A681" s="0" t="s">
        <v>9448</v>
      </c>
      <c r="AS681" s="0" t="n">
        <f aca="false">COUNTIF(jv!AC:AC,"*"&amp;A681&amp;"*")</f>
        <v>377</v>
      </c>
    </row>
    <row r="682" customFormat="false" ht="13.8" hidden="true" customHeight="false" outlineLevel="0" collapsed="false">
      <c r="A682" s="0" t="s">
        <v>9448</v>
      </c>
      <c r="AS682" s="0" t="n">
        <f aca="false">COUNTIF(jv!AC:AC,"*"&amp;A682&amp;"*")</f>
        <v>377</v>
      </c>
    </row>
    <row r="683" customFormat="false" ht="13.8" hidden="true" customHeight="false" outlineLevel="0" collapsed="false">
      <c r="A683" s="0" t="s">
        <v>9448</v>
      </c>
      <c r="AS683" s="0" t="n">
        <f aca="false">COUNTIF(jv!AC:AC,"*"&amp;A683&amp;"*")</f>
        <v>377</v>
      </c>
    </row>
    <row r="684" customFormat="false" ht="13.8" hidden="true" customHeight="false" outlineLevel="0" collapsed="false">
      <c r="A684" s="0" t="s">
        <v>9448</v>
      </c>
      <c r="AS684" s="0" t="n">
        <f aca="false">COUNTIF(jv!AC:AC,"*"&amp;A684&amp;"*")</f>
        <v>377</v>
      </c>
    </row>
    <row r="685" customFormat="false" ht="13.8" hidden="true" customHeight="false" outlineLevel="0" collapsed="false">
      <c r="A685" s="0" t="s">
        <v>9448</v>
      </c>
      <c r="AS685" s="0" t="n">
        <f aca="false">COUNTIF(jv!AC:AC,"*"&amp;A685&amp;"*")</f>
        <v>377</v>
      </c>
    </row>
    <row r="686" customFormat="false" ht="13.8" hidden="true" customHeight="false" outlineLevel="0" collapsed="false">
      <c r="A686" s="0" t="s">
        <v>9448</v>
      </c>
      <c r="AS686" s="0" t="n">
        <f aca="false">COUNTIF(jv!AC:AC,"*"&amp;A686&amp;"*")</f>
        <v>377</v>
      </c>
    </row>
    <row r="687" customFormat="false" ht="13.8" hidden="true" customHeight="false" outlineLevel="0" collapsed="false">
      <c r="A687" s="0" t="s">
        <v>9448</v>
      </c>
      <c r="AS687" s="0" t="n">
        <f aca="false">COUNTIF(jv!AC:AC,"*"&amp;A687&amp;"*")</f>
        <v>377</v>
      </c>
    </row>
    <row r="688" customFormat="false" ht="13.8" hidden="true" customHeight="false" outlineLevel="0" collapsed="false">
      <c r="A688" s="0" t="s">
        <v>9448</v>
      </c>
      <c r="AS688" s="0" t="n">
        <f aca="false">COUNTIF(jv!AC:AC,"*"&amp;A688&amp;"*")</f>
        <v>377</v>
      </c>
    </row>
    <row r="689" customFormat="false" ht="13.8" hidden="true" customHeight="false" outlineLevel="0" collapsed="false">
      <c r="A689" s="0" t="s">
        <v>9448</v>
      </c>
      <c r="AS689" s="0" t="n">
        <f aca="false">COUNTIF(jv!AC:AC,"*"&amp;A689&amp;"*")</f>
        <v>377</v>
      </c>
    </row>
    <row r="690" customFormat="false" ht="13.8" hidden="true" customHeight="false" outlineLevel="0" collapsed="false">
      <c r="A690" s="0" t="s">
        <v>9448</v>
      </c>
      <c r="AS690" s="0" t="n">
        <f aca="false">COUNTIF(jv!AC:AC,"*"&amp;A690&amp;"*")</f>
        <v>377</v>
      </c>
    </row>
    <row r="691" customFormat="false" ht="13.8" hidden="true" customHeight="false" outlineLevel="0" collapsed="false">
      <c r="A691" s="0" t="s">
        <v>9448</v>
      </c>
      <c r="AS691" s="0" t="n">
        <f aca="false">COUNTIF(jv!AC:AC,"*"&amp;A691&amp;"*")</f>
        <v>377</v>
      </c>
    </row>
    <row r="692" customFormat="false" ht="13.8" hidden="true" customHeight="false" outlineLevel="0" collapsed="false">
      <c r="A692" s="0" t="s">
        <v>9448</v>
      </c>
      <c r="AS692" s="0" t="n">
        <f aca="false">COUNTIF(jv!AC:AC,"*"&amp;A692&amp;"*")</f>
        <v>377</v>
      </c>
    </row>
    <row r="693" customFormat="false" ht="13.8" hidden="true" customHeight="false" outlineLevel="0" collapsed="false">
      <c r="A693" s="0" t="s">
        <v>9448</v>
      </c>
      <c r="AS693" s="0" t="n">
        <f aca="false">COUNTIF(jv!AC:AC,"*"&amp;A693&amp;"*")</f>
        <v>377</v>
      </c>
    </row>
    <row r="694" customFormat="false" ht="13.8" hidden="true" customHeight="false" outlineLevel="0" collapsed="false">
      <c r="A694" s="0" t="s">
        <v>9448</v>
      </c>
      <c r="AS694" s="0" t="n">
        <f aca="false">COUNTIF(jv!AC:AC,"*"&amp;A694&amp;"*")</f>
        <v>377</v>
      </c>
    </row>
    <row r="695" customFormat="false" ht="13.8" hidden="true" customHeight="false" outlineLevel="0" collapsed="false">
      <c r="A695" s="0" t="s">
        <v>9448</v>
      </c>
      <c r="AS695" s="0" t="n">
        <f aca="false">COUNTIF(jv!AC:AC,"*"&amp;A695&amp;"*")</f>
        <v>377</v>
      </c>
    </row>
    <row r="696" customFormat="false" ht="13.8" hidden="true" customHeight="false" outlineLevel="0" collapsed="false">
      <c r="A696" s="0" t="s">
        <v>9448</v>
      </c>
      <c r="AS696" s="0" t="n">
        <f aca="false">COUNTIF(jv!AC:AC,"*"&amp;A696&amp;"*")</f>
        <v>377</v>
      </c>
    </row>
    <row r="697" customFormat="false" ht="13.8" hidden="true" customHeight="false" outlineLevel="0" collapsed="false">
      <c r="A697" s="0" t="s">
        <v>9448</v>
      </c>
      <c r="AS697" s="0" t="n">
        <f aca="false">COUNTIF(jv!AC:AC,"*"&amp;A697&amp;"*")</f>
        <v>377</v>
      </c>
    </row>
    <row r="698" customFormat="false" ht="13.8" hidden="true" customHeight="false" outlineLevel="0" collapsed="false">
      <c r="A698" s="0" t="s">
        <v>9448</v>
      </c>
      <c r="AS698" s="0" t="n">
        <f aca="false">COUNTIF(jv!AC:AC,"*"&amp;A698&amp;"*")</f>
        <v>377</v>
      </c>
    </row>
    <row r="699" customFormat="false" ht="13.8" hidden="true" customHeight="false" outlineLevel="0" collapsed="false">
      <c r="A699" s="0" t="s">
        <v>9448</v>
      </c>
      <c r="AS699" s="0" t="n">
        <f aca="false">COUNTIF(jv!AC:AC,"*"&amp;A699&amp;"*")</f>
        <v>377</v>
      </c>
    </row>
    <row r="700" customFormat="false" ht="13.8" hidden="true" customHeight="false" outlineLevel="0" collapsed="false">
      <c r="A700" s="0" t="s">
        <v>9448</v>
      </c>
      <c r="AS700" s="0" t="n">
        <f aca="false">COUNTIF(jv!AC:AC,"*"&amp;A700&amp;"*")</f>
        <v>377</v>
      </c>
    </row>
    <row r="701" customFormat="false" ht="13.8" hidden="true" customHeight="false" outlineLevel="0" collapsed="false">
      <c r="A701" s="0" t="s">
        <v>9448</v>
      </c>
      <c r="AS701" s="0" t="n">
        <f aca="false">COUNTIF(jv!AC:AC,"*"&amp;A701&amp;"*")</f>
        <v>377</v>
      </c>
    </row>
    <row r="702" customFormat="false" ht="13.8" hidden="true" customHeight="false" outlineLevel="0" collapsed="false">
      <c r="A702" s="0" t="s">
        <v>9448</v>
      </c>
      <c r="AS702" s="0" t="n">
        <f aca="false">COUNTIF(jv!AC:AC,"*"&amp;A702&amp;"*")</f>
        <v>377</v>
      </c>
    </row>
    <row r="703" customFormat="false" ht="13.8" hidden="true" customHeight="false" outlineLevel="0" collapsed="false">
      <c r="A703" s="0" t="s">
        <v>9448</v>
      </c>
      <c r="AS703" s="0" t="n">
        <f aca="false">COUNTIF(jv!AC:AC,"*"&amp;A703&amp;"*")</f>
        <v>377</v>
      </c>
    </row>
    <row r="704" customFormat="false" ht="13.8" hidden="true" customHeight="false" outlineLevel="0" collapsed="false">
      <c r="A704" s="0" t="s">
        <v>9448</v>
      </c>
      <c r="AS704" s="0" t="n">
        <f aca="false">COUNTIF(jv!AC:AC,"*"&amp;A704&amp;"*")</f>
        <v>377</v>
      </c>
    </row>
    <row r="705" customFormat="false" ht="13.8" hidden="true" customHeight="false" outlineLevel="0" collapsed="false">
      <c r="A705" s="0" t="s">
        <v>9448</v>
      </c>
      <c r="AS705" s="0" t="n">
        <f aca="false">COUNTIF(jv!AC:AC,"*"&amp;A705&amp;"*")</f>
        <v>377</v>
      </c>
    </row>
    <row r="706" customFormat="false" ht="13.8" hidden="true" customHeight="false" outlineLevel="0" collapsed="false">
      <c r="A706" s="0" t="s">
        <v>9448</v>
      </c>
      <c r="AS706" s="0" t="n">
        <f aca="false">COUNTIF(jv!AC:AC,"*"&amp;A706&amp;"*")</f>
        <v>377</v>
      </c>
    </row>
    <row r="707" customFormat="false" ht="13.8" hidden="true" customHeight="false" outlineLevel="0" collapsed="false">
      <c r="A707" s="0" t="s">
        <v>9448</v>
      </c>
      <c r="AS707" s="0" t="n">
        <f aca="false">COUNTIF(jv!AC:AC,"*"&amp;A707&amp;"*")</f>
        <v>377</v>
      </c>
    </row>
    <row r="708" customFormat="false" ht="13.8" hidden="true" customHeight="false" outlineLevel="0" collapsed="false">
      <c r="A708" s="0" t="s">
        <v>9448</v>
      </c>
      <c r="AS708" s="0" t="n">
        <f aca="false">COUNTIF(jv!AC:AC,"*"&amp;A708&amp;"*")</f>
        <v>377</v>
      </c>
    </row>
    <row r="709" customFormat="false" ht="13.8" hidden="true" customHeight="false" outlineLevel="0" collapsed="false">
      <c r="A709" s="0" t="s">
        <v>9448</v>
      </c>
      <c r="AS709" s="0" t="n">
        <f aca="false">COUNTIF(jv!AC:AC,"*"&amp;A709&amp;"*")</f>
        <v>377</v>
      </c>
    </row>
    <row r="710" customFormat="false" ht="13.8" hidden="true" customHeight="false" outlineLevel="0" collapsed="false">
      <c r="A710" s="0" t="s">
        <v>9448</v>
      </c>
      <c r="AS710" s="0" t="n">
        <f aca="false">COUNTIF(jv!AC:AC,"*"&amp;A710&amp;"*")</f>
        <v>377</v>
      </c>
    </row>
    <row r="711" customFormat="false" ht="13.8" hidden="true" customHeight="false" outlineLevel="0" collapsed="false">
      <c r="A711" s="0" t="s">
        <v>9448</v>
      </c>
      <c r="AS711" s="0" t="n">
        <f aca="false">COUNTIF(jv!AC:AC,"*"&amp;A711&amp;"*")</f>
        <v>377</v>
      </c>
    </row>
    <row r="712" customFormat="false" ht="13.8" hidden="true" customHeight="false" outlineLevel="0" collapsed="false">
      <c r="A712" s="0" t="s">
        <v>9448</v>
      </c>
      <c r="AS712" s="0" t="n">
        <f aca="false">COUNTIF(jv!AC:AC,"*"&amp;A712&amp;"*")</f>
        <v>377</v>
      </c>
    </row>
    <row r="713" customFormat="false" ht="13.8" hidden="true" customHeight="false" outlineLevel="0" collapsed="false">
      <c r="A713" s="0" t="s">
        <v>9448</v>
      </c>
      <c r="AS713" s="0" t="n">
        <f aca="false">COUNTIF(jv!AC:AC,"*"&amp;A713&amp;"*")</f>
        <v>377</v>
      </c>
    </row>
    <row r="714" customFormat="false" ht="13.8" hidden="true" customHeight="false" outlineLevel="0" collapsed="false">
      <c r="A714" s="0" t="s">
        <v>9448</v>
      </c>
      <c r="AS714" s="0" t="n">
        <f aca="false">COUNTIF(jv!AC:AC,"*"&amp;A714&amp;"*")</f>
        <v>377</v>
      </c>
    </row>
    <row r="715" customFormat="false" ht="13.8" hidden="true" customHeight="false" outlineLevel="0" collapsed="false">
      <c r="A715" s="0" t="s">
        <v>9448</v>
      </c>
      <c r="AS715" s="0" t="n">
        <f aca="false">COUNTIF(jv!AC:AC,"*"&amp;A715&amp;"*")</f>
        <v>377</v>
      </c>
    </row>
    <row r="716" customFormat="false" ht="13.8" hidden="true" customHeight="false" outlineLevel="0" collapsed="false">
      <c r="A716" s="0" t="s">
        <v>9448</v>
      </c>
      <c r="AS716" s="0" t="n">
        <f aca="false">COUNTIF(jv!AC:AC,"*"&amp;A716&amp;"*")</f>
        <v>377</v>
      </c>
    </row>
    <row r="717" customFormat="false" ht="13.8" hidden="true" customHeight="false" outlineLevel="0" collapsed="false">
      <c r="A717" s="0" t="s">
        <v>9448</v>
      </c>
      <c r="AS717" s="0" t="n">
        <f aca="false">COUNTIF(jv!AC:AC,"*"&amp;A717&amp;"*")</f>
        <v>377</v>
      </c>
    </row>
    <row r="718" customFormat="false" ht="13.8" hidden="true" customHeight="false" outlineLevel="0" collapsed="false">
      <c r="A718" s="0" t="s">
        <v>9448</v>
      </c>
      <c r="AS718" s="0" t="n">
        <f aca="false">COUNTIF(jv!AC:AC,"*"&amp;A718&amp;"*")</f>
        <v>377</v>
      </c>
    </row>
    <row r="719" customFormat="false" ht="13.8" hidden="true" customHeight="false" outlineLevel="0" collapsed="false">
      <c r="A719" s="0" t="s">
        <v>9448</v>
      </c>
      <c r="AS719" s="0" t="n">
        <f aca="false">COUNTIF(jv!AC:AC,"*"&amp;A719&amp;"*")</f>
        <v>377</v>
      </c>
    </row>
    <row r="720" customFormat="false" ht="13.8" hidden="true" customHeight="false" outlineLevel="0" collapsed="false">
      <c r="A720" s="0" t="s">
        <v>9448</v>
      </c>
      <c r="AS720" s="0" t="n">
        <f aca="false">COUNTIF(jv!AC:AC,"*"&amp;A720&amp;"*")</f>
        <v>377</v>
      </c>
    </row>
    <row r="721" customFormat="false" ht="13.8" hidden="true" customHeight="false" outlineLevel="0" collapsed="false">
      <c r="A721" s="0" t="s">
        <v>9448</v>
      </c>
      <c r="AS721" s="0" t="n">
        <f aca="false">COUNTIF(jv!AC:AC,"*"&amp;A721&amp;"*")</f>
        <v>377</v>
      </c>
    </row>
    <row r="722" customFormat="false" ht="13.8" hidden="true" customHeight="false" outlineLevel="0" collapsed="false">
      <c r="A722" s="0" t="s">
        <v>9448</v>
      </c>
      <c r="AS722" s="0" t="n">
        <f aca="false">COUNTIF(jv!AC:AC,"*"&amp;A722&amp;"*")</f>
        <v>377</v>
      </c>
    </row>
    <row r="723" customFormat="false" ht="13.8" hidden="true" customHeight="false" outlineLevel="0" collapsed="false">
      <c r="A723" s="0" t="s">
        <v>9448</v>
      </c>
      <c r="AS723" s="0" t="n">
        <f aca="false">COUNTIF(jv!AC:AC,"*"&amp;A723&amp;"*")</f>
        <v>377</v>
      </c>
    </row>
    <row r="724" customFormat="false" ht="13.8" hidden="true" customHeight="false" outlineLevel="0" collapsed="false">
      <c r="A724" s="0" t="s">
        <v>9448</v>
      </c>
      <c r="AS724" s="0" t="n">
        <f aca="false">COUNTIF(jv!AC:AC,"*"&amp;A724&amp;"*")</f>
        <v>377</v>
      </c>
    </row>
    <row r="725" customFormat="false" ht="13.8" hidden="true" customHeight="false" outlineLevel="0" collapsed="false">
      <c r="A725" s="0" t="s">
        <v>9448</v>
      </c>
      <c r="AS725" s="0" t="n">
        <f aca="false">COUNTIF(jv!AC:AC,"*"&amp;A725&amp;"*")</f>
        <v>377</v>
      </c>
    </row>
    <row r="726" customFormat="false" ht="13.8" hidden="true" customHeight="false" outlineLevel="0" collapsed="false">
      <c r="A726" s="0" t="s">
        <v>9448</v>
      </c>
      <c r="AS726" s="0" t="n">
        <f aca="false">COUNTIF(jv!AC:AC,"*"&amp;A726&amp;"*")</f>
        <v>377</v>
      </c>
    </row>
    <row r="727" customFormat="false" ht="13.8" hidden="true" customHeight="false" outlineLevel="0" collapsed="false">
      <c r="A727" s="0" t="s">
        <v>9448</v>
      </c>
      <c r="AS727" s="0" t="n">
        <f aca="false">COUNTIF(jv!AC:AC,"*"&amp;A727&amp;"*")</f>
        <v>377</v>
      </c>
    </row>
    <row r="728" customFormat="false" ht="13.8" hidden="true" customHeight="false" outlineLevel="0" collapsed="false">
      <c r="A728" s="0" t="s">
        <v>9448</v>
      </c>
      <c r="AS728" s="0" t="n">
        <f aca="false">COUNTIF(jv!AC:AC,"*"&amp;A728&amp;"*")</f>
        <v>377</v>
      </c>
    </row>
    <row r="729" customFormat="false" ht="13.8" hidden="true" customHeight="false" outlineLevel="0" collapsed="false">
      <c r="A729" s="0" t="s">
        <v>9448</v>
      </c>
      <c r="AS729" s="0" t="n">
        <f aca="false">COUNTIF(jv!AC:AC,"*"&amp;A729&amp;"*")</f>
        <v>377</v>
      </c>
    </row>
    <row r="730" customFormat="false" ht="13.8" hidden="true" customHeight="false" outlineLevel="0" collapsed="false">
      <c r="A730" s="0" t="s">
        <v>9448</v>
      </c>
      <c r="AS730" s="0" t="n">
        <f aca="false">COUNTIF(jv!AC:AC,"*"&amp;A730&amp;"*")</f>
        <v>377</v>
      </c>
    </row>
    <row r="731" customFormat="false" ht="13.8" hidden="true" customHeight="false" outlineLevel="0" collapsed="false">
      <c r="A731" s="0" t="s">
        <v>9448</v>
      </c>
      <c r="AS731" s="0" t="n">
        <f aca="false">COUNTIF(jv!AC:AC,"*"&amp;A731&amp;"*")</f>
        <v>377</v>
      </c>
    </row>
    <row r="732" customFormat="false" ht="13.8" hidden="true" customHeight="false" outlineLevel="0" collapsed="false">
      <c r="A732" s="0" t="s">
        <v>9448</v>
      </c>
      <c r="AS732" s="0" t="n">
        <f aca="false">COUNTIF(jv!AC:AC,"*"&amp;A732&amp;"*")</f>
        <v>377</v>
      </c>
    </row>
    <row r="733" customFormat="false" ht="13.8" hidden="true" customHeight="false" outlineLevel="0" collapsed="false">
      <c r="A733" s="0" t="s">
        <v>9448</v>
      </c>
      <c r="AS733" s="0" t="n">
        <f aca="false">COUNTIF(jv!AC:AC,"*"&amp;A733&amp;"*")</f>
        <v>377</v>
      </c>
    </row>
    <row r="734" customFormat="false" ht="13.8" hidden="true" customHeight="false" outlineLevel="0" collapsed="false">
      <c r="A734" s="0" t="s">
        <v>9448</v>
      </c>
      <c r="AS734" s="0" t="n">
        <f aca="false">COUNTIF(jv!AC:AC,"*"&amp;A734&amp;"*")</f>
        <v>377</v>
      </c>
    </row>
    <row r="735" customFormat="false" ht="13.8" hidden="true" customHeight="false" outlineLevel="0" collapsed="false">
      <c r="A735" s="0" t="s">
        <v>9448</v>
      </c>
      <c r="AS735" s="0" t="n">
        <f aca="false">COUNTIF(jv!AC:AC,"*"&amp;A735&amp;"*")</f>
        <v>377</v>
      </c>
    </row>
    <row r="736" customFormat="false" ht="13.8" hidden="true" customHeight="false" outlineLevel="0" collapsed="false">
      <c r="A736" s="0" t="s">
        <v>9448</v>
      </c>
      <c r="AS736" s="0" t="n">
        <f aca="false">COUNTIF(jv!AC:AC,"*"&amp;A736&amp;"*")</f>
        <v>377</v>
      </c>
    </row>
    <row r="737" customFormat="false" ht="13.8" hidden="true" customHeight="false" outlineLevel="0" collapsed="false">
      <c r="A737" s="0" t="s">
        <v>9448</v>
      </c>
      <c r="AS737" s="0" t="n">
        <f aca="false">COUNTIF(jv!AC:AC,"*"&amp;A737&amp;"*")</f>
        <v>377</v>
      </c>
    </row>
    <row r="738" customFormat="false" ht="13.8" hidden="true" customHeight="false" outlineLevel="0" collapsed="false">
      <c r="A738" s="0" t="s">
        <v>9448</v>
      </c>
      <c r="AS738" s="0" t="n">
        <f aca="false">COUNTIF(jv!AC:AC,"*"&amp;A738&amp;"*")</f>
        <v>377</v>
      </c>
    </row>
    <row r="739" customFormat="false" ht="13.8" hidden="true" customHeight="false" outlineLevel="0" collapsed="false">
      <c r="A739" s="0" t="s">
        <v>9448</v>
      </c>
      <c r="AS739" s="0" t="n">
        <f aca="false">COUNTIF(jv!AC:AC,"*"&amp;A739&amp;"*")</f>
        <v>377</v>
      </c>
    </row>
    <row r="740" customFormat="false" ht="13.8" hidden="true" customHeight="false" outlineLevel="0" collapsed="false">
      <c r="A740" s="0" t="s">
        <v>9448</v>
      </c>
      <c r="AS740" s="0" t="n">
        <f aca="false">COUNTIF(jv!AC:AC,"*"&amp;A740&amp;"*")</f>
        <v>377</v>
      </c>
    </row>
    <row r="741" customFormat="false" ht="13.8" hidden="true" customHeight="false" outlineLevel="0" collapsed="false">
      <c r="A741" s="0" t="s">
        <v>9448</v>
      </c>
      <c r="AS741" s="0" t="n">
        <f aca="false">COUNTIF(jv!AC:AC,"*"&amp;A741&amp;"*")</f>
        <v>377</v>
      </c>
    </row>
    <row r="742" customFormat="false" ht="13.8" hidden="true" customHeight="false" outlineLevel="0" collapsed="false">
      <c r="A742" s="0" t="s">
        <v>9448</v>
      </c>
      <c r="AS742" s="0" t="n">
        <f aca="false">COUNTIF(jv!AC:AC,"*"&amp;A742&amp;"*")</f>
        <v>377</v>
      </c>
    </row>
    <row r="743" customFormat="false" ht="13.8" hidden="true" customHeight="false" outlineLevel="0" collapsed="false">
      <c r="A743" s="0" t="s">
        <v>9448</v>
      </c>
      <c r="AS743" s="0" t="n">
        <f aca="false">COUNTIF(jv!AC:AC,"*"&amp;A743&amp;"*")</f>
        <v>377</v>
      </c>
    </row>
    <row r="744" customFormat="false" ht="13.8" hidden="true" customHeight="false" outlineLevel="0" collapsed="false">
      <c r="A744" s="0" t="s">
        <v>9448</v>
      </c>
      <c r="AS744" s="0" t="n">
        <f aca="false">COUNTIF(jv!AC:AC,"*"&amp;A744&amp;"*")</f>
        <v>377</v>
      </c>
    </row>
    <row r="745" customFormat="false" ht="13.8" hidden="true" customHeight="false" outlineLevel="0" collapsed="false">
      <c r="A745" s="0" t="s">
        <v>9448</v>
      </c>
      <c r="AS745" s="0" t="n">
        <f aca="false">COUNTIF(jv!AC:AC,"*"&amp;A745&amp;"*")</f>
        <v>377</v>
      </c>
    </row>
    <row r="746" customFormat="false" ht="13.8" hidden="true" customHeight="false" outlineLevel="0" collapsed="false">
      <c r="A746" s="0" t="s">
        <v>9448</v>
      </c>
      <c r="AS746" s="0" t="n">
        <f aca="false">COUNTIF(jv!AC:AC,"*"&amp;A746&amp;"*")</f>
        <v>377</v>
      </c>
    </row>
    <row r="747" customFormat="false" ht="13.8" hidden="true" customHeight="false" outlineLevel="0" collapsed="false">
      <c r="A747" s="0" t="s">
        <v>9448</v>
      </c>
      <c r="AS747" s="0" t="n">
        <f aca="false">COUNTIF(jv!AC:AC,"*"&amp;A747&amp;"*")</f>
        <v>377</v>
      </c>
    </row>
    <row r="748" customFormat="false" ht="13.8" hidden="true" customHeight="false" outlineLevel="0" collapsed="false">
      <c r="A748" s="0" t="s">
        <v>9448</v>
      </c>
      <c r="AS748" s="0" t="n">
        <f aca="false">COUNTIF(jv!AC:AC,"*"&amp;A748&amp;"*")</f>
        <v>377</v>
      </c>
    </row>
    <row r="749" customFormat="false" ht="13.8" hidden="true" customHeight="false" outlineLevel="0" collapsed="false">
      <c r="A749" s="0" t="s">
        <v>9448</v>
      </c>
      <c r="AS749" s="0" t="n">
        <f aca="false">COUNTIF(jv!AC:AC,"*"&amp;A749&amp;"*")</f>
        <v>377</v>
      </c>
    </row>
    <row r="750" customFormat="false" ht="13.8" hidden="true" customHeight="false" outlineLevel="0" collapsed="false">
      <c r="A750" s="0" t="s">
        <v>9448</v>
      </c>
      <c r="AS750" s="0" t="n">
        <f aca="false">COUNTIF(jv!AC:AC,"*"&amp;A750&amp;"*")</f>
        <v>377</v>
      </c>
    </row>
    <row r="751" customFormat="false" ht="13.8" hidden="true" customHeight="false" outlineLevel="0" collapsed="false">
      <c r="A751" s="0" t="s">
        <v>9448</v>
      </c>
      <c r="AS751" s="0" t="n">
        <f aca="false">COUNTIF(jv!AC:AC,"*"&amp;A751&amp;"*")</f>
        <v>377</v>
      </c>
    </row>
    <row r="752" customFormat="false" ht="13.8" hidden="true" customHeight="false" outlineLevel="0" collapsed="false">
      <c r="A752" s="0" t="s">
        <v>9448</v>
      </c>
      <c r="AS752" s="0" t="n">
        <f aca="false">COUNTIF(jv!AC:AC,"*"&amp;A752&amp;"*")</f>
        <v>377</v>
      </c>
    </row>
    <row r="753" customFormat="false" ht="13.8" hidden="true" customHeight="false" outlineLevel="0" collapsed="false">
      <c r="A753" s="0" t="s">
        <v>9448</v>
      </c>
      <c r="AS753" s="0" t="n">
        <f aca="false">COUNTIF(jv!AC:AC,"*"&amp;A753&amp;"*")</f>
        <v>377</v>
      </c>
    </row>
    <row r="754" customFormat="false" ht="13.8" hidden="true" customHeight="false" outlineLevel="0" collapsed="false">
      <c r="A754" s="0" t="s">
        <v>9448</v>
      </c>
      <c r="AS754" s="0" t="n">
        <f aca="false">COUNTIF(jv!AC:AC,"*"&amp;A754&amp;"*")</f>
        <v>377</v>
      </c>
    </row>
    <row r="755" customFormat="false" ht="13.8" hidden="true" customHeight="false" outlineLevel="0" collapsed="false">
      <c r="A755" s="0" t="s">
        <v>9448</v>
      </c>
      <c r="AS755" s="0" t="n">
        <f aca="false">COUNTIF(jv!AC:AC,"*"&amp;A755&amp;"*")</f>
        <v>377</v>
      </c>
    </row>
    <row r="756" customFormat="false" ht="13.8" hidden="true" customHeight="false" outlineLevel="0" collapsed="false">
      <c r="A756" s="0" t="s">
        <v>9448</v>
      </c>
      <c r="AS756" s="0" t="n">
        <f aca="false">COUNTIF(jv!AC:AC,"*"&amp;A756&amp;"*")</f>
        <v>377</v>
      </c>
    </row>
    <row r="757" customFormat="false" ht="13.8" hidden="true" customHeight="false" outlineLevel="0" collapsed="false">
      <c r="A757" s="0" t="s">
        <v>9448</v>
      </c>
      <c r="AS757" s="0" t="n">
        <f aca="false">COUNTIF(jv!AC:AC,"*"&amp;A757&amp;"*")</f>
        <v>377</v>
      </c>
    </row>
    <row r="758" customFormat="false" ht="13.8" hidden="true" customHeight="false" outlineLevel="0" collapsed="false">
      <c r="A758" s="0" t="s">
        <v>9448</v>
      </c>
      <c r="AS758" s="0" t="n">
        <f aca="false">COUNTIF(jv!AC:AC,"*"&amp;A758&amp;"*")</f>
        <v>377</v>
      </c>
    </row>
    <row r="759" customFormat="false" ht="13.8" hidden="true" customHeight="false" outlineLevel="0" collapsed="false">
      <c r="A759" s="0" t="s">
        <v>9448</v>
      </c>
      <c r="AS759" s="0" t="n">
        <f aca="false">COUNTIF(jv!AC:AC,"*"&amp;A759&amp;"*")</f>
        <v>377</v>
      </c>
    </row>
    <row r="760" customFormat="false" ht="13.8" hidden="true" customHeight="false" outlineLevel="0" collapsed="false">
      <c r="A760" s="0" t="s">
        <v>9448</v>
      </c>
      <c r="AS760" s="0" t="n">
        <f aca="false">COUNTIF(jv!AC:AC,"*"&amp;A760&amp;"*")</f>
        <v>377</v>
      </c>
    </row>
    <row r="761" customFormat="false" ht="13.8" hidden="true" customHeight="false" outlineLevel="0" collapsed="false">
      <c r="A761" s="0" t="s">
        <v>9448</v>
      </c>
      <c r="AS761" s="0" t="n">
        <f aca="false">COUNTIF(jv!AC:AC,"*"&amp;A761&amp;"*")</f>
        <v>377</v>
      </c>
    </row>
    <row r="762" customFormat="false" ht="13.8" hidden="true" customHeight="false" outlineLevel="0" collapsed="false">
      <c r="A762" s="0" t="s">
        <v>9448</v>
      </c>
      <c r="AS762" s="0" t="n">
        <f aca="false">COUNTIF(jv!AC:AC,"*"&amp;A762&amp;"*")</f>
        <v>377</v>
      </c>
    </row>
    <row r="763" customFormat="false" ht="13.8" hidden="true" customHeight="false" outlineLevel="0" collapsed="false">
      <c r="A763" s="0" t="s">
        <v>9448</v>
      </c>
      <c r="AS763" s="0" t="n">
        <f aca="false">COUNTIF(jv!AC:AC,"*"&amp;A763&amp;"*")</f>
        <v>377</v>
      </c>
    </row>
    <row r="764" customFormat="false" ht="13.8" hidden="true" customHeight="false" outlineLevel="0" collapsed="false">
      <c r="A764" s="0" t="s">
        <v>9448</v>
      </c>
      <c r="AS764" s="0" t="n">
        <f aca="false">COUNTIF(jv!AC:AC,"*"&amp;A764&amp;"*")</f>
        <v>377</v>
      </c>
    </row>
    <row r="765" customFormat="false" ht="13.8" hidden="true" customHeight="false" outlineLevel="0" collapsed="false">
      <c r="A765" s="0" t="s">
        <v>9448</v>
      </c>
      <c r="AS765" s="0" t="n">
        <f aca="false">COUNTIF(jv!AC:AC,"*"&amp;A765&amp;"*")</f>
        <v>377</v>
      </c>
    </row>
    <row r="766" customFormat="false" ht="13.8" hidden="true" customHeight="false" outlineLevel="0" collapsed="false">
      <c r="A766" s="0" t="s">
        <v>9448</v>
      </c>
      <c r="AS766" s="0" t="n">
        <f aca="false">COUNTIF(jv!AC:AC,"*"&amp;A766&amp;"*")</f>
        <v>377</v>
      </c>
    </row>
    <row r="767" customFormat="false" ht="13.8" hidden="true" customHeight="false" outlineLevel="0" collapsed="false">
      <c r="A767" s="0" t="s">
        <v>9448</v>
      </c>
      <c r="AS767" s="0" t="n">
        <f aca="false">COUNTIF(jv!AC:AC,"*"&amp;A767&amp;"*")</f>
        <v>377</v>
      </c>
    </row>
    <row r="768" customFormat="false" ht="13.8" hidden="true" customHeight="false" outlineLevel="0" collapsed="false">
      <c r="A768" s="0" t="s">
        <v>9448</v>
      </c>
      <c r="AS768" s="0" t="n">
        <f aca="false">COUNTIF(jv!AC:AC,"*"&amp;A768&amp;"*")</f>
        <v>377</v>
      </c>
    </row>
    <row r="769" customFormat="false" ht="13.8" hidden="true" customHeight="false" outlineLevel="0" collapsed="false">
      <c r="A769" s="0" t="s">
        <v>9448</v>
      </c>
      <c r="AS769" s="0" t="n">
        <f aca="false">COUNTIF(jv!AC:AC,"*"&amp;A769&amp;"*")</f>
        <v>377</v>
      </c>
    </row>
    <row r="770" customFormat="false" ht="13.8" hidden="true" customHeight="false" outlineLevel="0" collapsed="false">
      <c r="A770" s="0" t="s">
        <v>9448</v>
      </c>
      <c r="AS770" s="0" t="n">
        <f aca="false">COUNTIF(jv!AC:AC,"*"&amp;A770&amp;"*")</f>
        <v>377</v>
      </c>
    </row>
    <row r="771" customFormat="false" ht="13.8" hidden="true" customHeight="false" outlineLevel="0" collapsed="false">
      <c r="A771" s="0" t="s">
        <v>9448</v>
      </c>
      <c r="AS771" s="0" t="n">
        <f aca="false">COUNTIF(jv!AC:AC,"*"&amp;A771&amp;"*")</f>
        <v>377</v>
      </c>
    </row>
    <row r="772" customFormat="false" ht="13.8" hidden="true" customHeight="false" outlineLevel="0" collapsed="false">
      <c r="A772" s="0" t="s">
        <v>9448</v>
      </c>
      <c r="AS772" s="0" t="n">
        <f aca="false">COUNTIF(jv!AC:AC,"*"&amp;A772&amp;"*")</f>
        <v>377</v>
      </c>
    </row>
    <row r="773" customFormat="false" ht="13.8" hidden="true" customHeight="false" outlineLevel="0" collapsed="false">
      <c r="A773" s="0" t="s">
        <v>9448</v>
      </c>
      <c r="AS773" s="0" t="n">
        <f aca="false">COUNTIF(jv!AC:AC,"*"&amp;A773&amp;"*")</f>
        <v>377</v>
      </c>
    </row>
    <row r="774" customFormat="false" ht="13.8" hidden="true" customHeight="false" outlineLevel="0" collapsed="false">
      <c r="A774" s="0" t="s">
        <v>9448</v>
      </c>
      <c r="AS774" s="0" t="n">
        <f aca="false">COUNTIF(jv!AC:AC,"*"&amp;A774&amp;"*")</f>
        <v>377</v>
      </c>
    </row>
    <row r="775" customFormat="false" ht="13.8" hidden="true" customHeight="false" outlineLevel="0" collapsed="false">
      <c r="A775" s="0" t="s">
        <v>9448</v>
      </c>
      <c r="AS775" s="0" t="n">
        <f aca="false">COUNTIF(jv!AC:AC,"*"&amp;A775&amp;"*")</f>
        <v>377</v>
      </c>
    </row>
    <row r="776" customFormat="false" ht="13.8" hidden="true" customHeight="false" outlineLevel="0" collapsed="false">
      <c r="A776" s="0" t="s">
        <v>9448</v>
      </c>
      <c r="AS776" s="0" t="n">
        <f aca="false">COUNTIF(jv!AC:AC,"*"&amp;A776&amp;"*")</f>
        <v>377</v>
      </c>
    </row>
    <row r="777" customFormat="false" ht="13.8" hidden="true" customHeight="false" outlineLevel="0" collapsed="false">
      <c r="A777" s="0" t="s">
        <v>9448</v>
      </c>
      <c r="AS777" s="0" t="n">
        <f aca="false">COUNTIF(jv!AC:AC,"*"&amp;A777&amp;"*")</f>
        <v>377</v>
      </c>
    </row>
    <row r="778" customFormat="false" ht="13.8" hidden="true" customHeight="false" outlineLevel="0" collapsed="false">
      <c r="A778" s="0" t="s">
        <v>9448</v>
      </c>
      <c r="AS778" s="0" t="n">
        <f aca="false">COUNTIF(jv!AC:AC,"*"&amp;A778&amp;"*")</f>
        <v>377</v>
      </c>
    </row>
    <row r="779" customFormat="false" ht="13.8" hidden="true" customHeight="false" outlineLevel="0" collapsed="false">
      <c r="A779" s="0" t="s">
        <v>9448</v>
      </c>
      <c r="AS779" s="0" t="n">
        <f aca="false">COUNTIF(jv!AC:AC,"*"&amp;A779&amp;"*")</f>
        <v>377</v>
      </c>
    </row>
    <row r="780" customFormat="false" ht="13.8" hidden="true" customHeight="false" outlineLevel="0" collapsed="false">
      <c r="A780" s="0" t="s">
        <v>9448</v>
      </c>
      <c r="AS780" s="0" t="n">
        <f aca="false">COUNTIF(jv!AC:AC,"*"&amp;A780&amp;"*")</f>
        <v>377</v>
      </c>
    </row>
    <row r="781" customFormat="false" ht="13.8" hidden="true" customHeight="false" outlineLevel="0" collapsed="false">
      <c r="A781" s="0" t="s">
        <v>9448</v>
      </c>
      <c r="AS781" s="0" t="n">
        <f aca="false">COUNTIF(jv!AC:AC,"*"&amp;A781&amp;"*")</f>
        <v>377</v>
      </c>
    </row>
    <row r="782" customFormat="false" ht="13.8" hidden="true" customHeight="false" outlineLevel="0" collapsed="false">
      <c r="A782" s="0" t="s">
        <v>9448</v>
      </c>
      <c r="AS782" s="0" t="n">
        <f aca="false">COUNTIF(jv!AC:AC,"*"&amp;A782&amp;"*")</f>
        <v>377</v>
      </c>
    </row>
    <row r="783" customFormat="false" ht="13.8" hidden="true" customHeight="false" outlineLevel="0" collapsed="false">
      <c r="A783" s="0" t="s">
        <v>9448</v>
      </c>
      <c r="AS783" s="0" t="n">
        <f aca="false">COUNTIF(jv!AC:AC,"*"&amp;A783&amp;"*")</f>
        <v>377</v>
      </c>
    </row>
    <row r="784" customFormat="false" ht="13.8" hidden="true" customHeight="false" outlineLevel="0" collapsed="false">
      <c r="A784" s="0" t="s">
        <v>9448</v>
      </c>
      <c r="AS784" s="0" t="n">
        <f aca="false">COUNTIF(jv!AC:AC,"*"&amp;A784&amp;"*")</f>
        <v>377</v>
      </c>
    </row>
    <row r="785" customFormat="false" ht="13.8" hidden="true" customHeight="false" outlineLevel="0" collapsed="false">
      <c r="A785" s="0" t="s">
        <v>9448</v>
      </c>
      <c r="AS785" s="0" t="n">
        <f aca="false">COUNTIF(jv!AC:AC,"*"&amp;A785&amp;"*")</f>
        <v>377</v>
      </c>
    </row>
    <row r="786" customFormat="false" ht="13.8" hidden="true" customHeight="false" outlineLevel="0" collapsed="false">
      <c r="A786" s="131" t="s">
        <v>9448</v>
      </c>
      <c r="AS786" s="0" t="n">
        <f aca="false">COUNTIF(jv!AC:AC,"*"&amp;A786&amp;"*")</f>
        <v>377</v>
      </c>
    </row>
    <row r="787" customFormat="false" ht="13.8" hidden="true" customHeight="false" outlineLevel="0" collapsed="false">
      <c r="A787" s="0" t="s">
        <v>9448</v>
      </c>
      <c r="AS787" s="0" t="n">
        <f aca="false">COUNTIF(jv!AC:AC,"*"&amp;A787&amp;"*")</f>
        <v>377</v>
      </c>
    </row>
    <row r="788" customFormat="false" ht="13.8" hidden="true" customHeight="false" outlineLevel="0" collapsed="false">
      <c r="A788" s="0" t="s">
        <v>9448</v>
      </c>
      <c r="AS788" s="0" t="n">
        <f aca="false">COUNTIF(jv!AC:AC,"*"&amp;A788&amp;"*")</f>
        <v>377</v>
      </c>
    </row>
    <row r="789" customFormat="false" ht="13.8" hidden="true" customHeight="false" outlineLevel="0" collapsed="false">
      <c r="A789" s="0" t="s">
        <v>9448</v>
      </c>
      <c r="AS789" s="0" t="n">
        <f aca="false">COUNTIF(jv!AC:AC,"*"&amp;A789&amp;"*")</f>
        <v>377</v>
      </c>
    </row>
    <row r="790" customFormat="false" ht="13.8" hidden="true" customHeight="false" outlineLevel="0" collapsed="false">
      <c r="A790" s="0" t="s">
        <v>9448</v>
      </c>
      <c r="AS790" s="0" t="n">
        <f aca="false">COUNTIF(jv!AC:AC,"*"&amp;A790&amp;"*")</f>
        <v>377</v>
      </c>
    </row>
    <row r="791" customFormat="false" ht="13.8" hidden="true" customHeight="false" outlineLevel="0" collapsed="false">
      <c r="A791" s="0" t="s">
        <v>9448</v>
      </c>
      <c r="AS791" s="0" t="n">
        <f aca="false">COUNTIF(jv!AC:AC,"*"&amp;A791&amp;"*")</f>
        <v>377</v>
      </c>
    </row>
    <row r="792" customFormat="false" ht="13.8" hidden="true" customHeight="false" outlineLevel="0" collapsed="false">
      <c r="A792" s="0" t="s">
        <v>9448</v>
      </c>
      <c r="AS792" s="0" t="n">
        <f aca="false">COUNTIF(jv!AC:AC,"*"&amp;A792&amp;"*")</f>
        <v>377</v>
      </c>
    </row>
    <row r="793" customFormat="false" ht="13.8" hidden="true" customHeight="false" outlineLevel="0" collapsed="false">
      <c r="A793" s="0" t="s">
        <v>9448</v>
      </c>
      <c r="AS793" s="0" t="n">
        <f aca="false">COUNTIF(jv!AC:AC,"*"&amp;A793&amp;"*")</f>
        <v>377</v>
      </c>
    </row>
    <row r="794" customFormat="false" ht="13.8" hidden="true" customHeight="false" outlineLevel="0" collapsed="false">
      <c r="A794" s="0" t="s">
        <v>9448</v>
      </c>
      <c r="AS794" s="0" t="n">
        <f aca="false">COUNTIF(jv!AC:AC,"*"&amp;A794&amp;"*")</f>
        <v>377</v>
      </c>
    </row>
    <row r="795" customFormat="false" ht="13.8" hidden="true" customHeight="false" outlineLevel="0" collapsed="false">
      <c r="A795" s="0" t="s">
        <v>9448</v>
      </c>
      <c r="AS795" s="0" t="n">
        <f aca="false">COUNTIF(jv!AC:AC,"*"&amp;A795&amp;"*")</f>
        <v>377</v>
      </c>
    </row>
    <row r="796" customFormat="false" ht="13.8" hidden="true" customHeight="false" outlineLevel="0" collapsed="false">
      <c r="A796" s="0" t="s">
        <v>9448</v>
      </c>
      <c r="AS796" s="0" t="n">
        <f aca="false">COUNTIF(jv!AC:AC,"*"&amp;A796&amp;"*")</f>
        <v>377</v>
      </c>
    </row>
    <row r="797" customFormat="false" ht="13.8" hidden="true" customHeight="false" outlineLevel="0" collapsed="false">
      <c r="A797" s="0" t="s">
        <v>9448</v>
      </c>
      <c r="AS797" s="0" t="n">
        <f aca="false">COUNTIF(jv!AC:AC,"*"&amp;A797&amp;"*")</f>
        <v>377</v>
      </c>
    </row>
    <row r="798" customFormat="false" ht="13.8" hidden="true" customHeight="false" outlineLevel="0" collapsed="false">
      <c r="A798" s="0" t="s">
        <v>9448</v>
      </c>
      <c r="AS798" s="0" t="n">
        <f aca="false">COUNTIF(jv!AC:AC,"*"&amp;A798&amp;"*")</f>
        <v>377</v>
      </c>
    </row>
    <row r="799" customFormat="false" ht="13.8" hidden="true" customHeight="false" outlineLevel="0" collapsed="false">
      <c r="A799" s="0" t="s">
        <v>9448</v>
      </c>
      <c r="AS799" s="0" t="n">
        <f aca="false">COUNTIF(jv!AC:AC,"*"&amp;A799&amp;"*")</f>
        <v>377</v>
      </c>
    </row>
    <row r="800" customFormat="false" ht="13.8" hidden="true" customHeight="false" outlineLevel="0" collapsed="false">
      <c r="A800" s="0" t="s">
        <v>9448</v>
      </c>
      <c r="AS800" s="0" t="n">
        <f aca="false">COUNTIF(jv!AC:AC,"*"&amp;A800&amp;"*")</f>
        <v>377</v>
      </c>
    </row>
    <row r="801" customFormat="false" ht="13.8" hidden="true" customHeight="false" outlineLevel="0" collapsed="false">
      <c r="A801" s="0" t="s">
        <v>9448</v>
      </c>
      <c r="AS801" s="0" t="n">
        <f aca="false">COUNTIF(jv!AC:AC,"*"&amp;A801&amp;"*")</f>
        <v>377</v>
      </c>
    </row>
    <row r="802" customFormat="false" ht="13.8" hidden="true" customHeight="false" outlineLevel="0" collapsed="false">
      <c r="A802" s="131" t="s">
        <v>9448</v>
      </c>
      <c r="AS802" s="0" t="n">
        <f aca="false">COUNTIF(jv!AC:AC,"*"&amp;A802&amp;"*")</f>
        <v>377</v>
      </c>
    </row>
    <row r="803" customFormat="false" ht="13.8" hidden="true" customHeight="false" outlineLevel="0" collapsed="false">
      <c r="A803" s="0" t="s">
        <v>9448</v>
      </c>
      <c r="AS803" s="0" t="n">
        <f aca="false">COUNTIF(jv!AC:AC,"*"&amp;A803&amp;"*")</f>
        <v>377</v>
      </c>
    </row>
    <row r="804" customFormat="false" ht="13.8" hidden="true" customHeight="false" outlineLevel="0" collapsed="false">
      <c r="A804" s="0" t="s">
        <v>9448</v>
      </c>
      <c r="AS804" s="0" t="n">
        <f aca="false">COUNTIF(jv!AC:AC,"*"&amp;A804&amp;"*")</f>
        <v>377</v>
      </c>
    </row>
    <row r="805" customFormat="false" ht="13.8" hidden="true" customHeight="false" outlineLevel="0" collapsed="false">
      <c r="A805" s="0" t="s">
        <v>9448</v>
      </c>
      <c r="AS805" s="0" t="n">
        <f aca="false">COUNTIF(jv!AC:AC,"*"&amp;A805&amp;"*")</f>
        <v>377</v>
      </c>
    </row>
    <row r="806" customFormat="false" ht="13.8" hidden="true" customHeight="false" outlineLevel="0" collapsed="false">
      <c r="A806" s="0" t="s">
        <v>9448</v>
      </c>
      <c r="AS806" s="0" t="n">
        <f aca="false">COUNTIF(jv!AC:AC,"*"&amp;A806&amp;"*")</f>
        <v>377</v>
      </c>
    </row>
    <row r="807" customFormat="false" ht="13.8" hidden="true" customHeight="false" outlineLevel="0" collapsed="false">
      <c r="A807" s="0" t="s">
        <v>9448</v>
      </c>
      <c r="AS807" s="0" t="n">
        <f aca="false">COUNTIF(jv!AC:AC,"*"&amp;A807&amp;"*")</f>
        <v>377</v>
      </c>
    </row>
    <row r="808" customFormat="false" ht="13.8" hidden="true" customHeight="false" outlineLevel="0" collapsed="false">
      <c r="A808" s="0" t="s">
        <v>9448</v>
      </c>
      <c r="AS808" s="0" t="n">
        <f aca="false">COUNTIF(jv!AC:AC,"*"&amp;A808&amp;"*")</f>
        <v>377</v>
      </c>
    </row>
    <row r="809" customFormat="false" ht="13.8" hidden="true" customHeight="false" outlineLevel="0" collapsed="false">
      <c r="A809" s="0" t="s">
        <v>9448</v>
      </c>
      <c r="AS809" s="0" t="n">
        <f aca="false">COUNTIF(jv!AC:AC,"*"&amp;A809&amp;"*")</f>
        <v>377</v>
      </c>
    </row>
    <row r="810" customFormat="false" ht="13.8" hidden="true" customHeight="false" outlineLevel="0" collapsed="false">
      <c r="A810" s="0" t="s">
        <v>9448</v>
      </c>
      <c r="AS810" s="0" t="n">
        <f aca="false">COUNTIF(jv!AC:AC,"*"&amp;A810&amp;"*")</f>
        <v>377</v>
      </c>
    </row>
    <row r="811" customFormat="false" ht="13.8" hidden="true" customHeight="false" outlineLevel="0" collapsed="false">
      <c r="A811" s="0" t="s">
        <v>9448</v>
      </c>
      <c r="AS811" s="0" t="n">
        <f aca="false">COUNTIF(jv!AC:AC,"*"&amp;A811&amp;"*")</f>
        <v>377</v>
      </c>
    </row>
    <row r="812" customFormat="false" ht="13.8" hidden="true" customHeight="false" outlineLevel="0" collapsed="false">
      <c r="A812" s="0" t="s">
        <v>9448</v>
      </c>
      <c r="AS812" s="0" t="n">
        <f aca="false">COUNTIF(jv!AC:AC,"*"&amp;A812&amp;"*")</f>
        <v>377</v>
      </c>
    </row>
    <row r="813" customFormat="false" ht="13.8" hidden="true" customHeight="false" outlineLevel="0" collapsed="false">
      <c r="A813" s="0" t="s">
        <v>9448</v>
      </c>
      <c r="AS813" s="0" t="n">
        <f aca="false">COUNTIF(jv!AC:AC,"*"&amp;A813&amp;"*")</f>
        <v>377</v>
      </c>
    </row>
    <row r="814" customFormat="false" ht="13.8" hidden="true" customHeight="false" outlineLevel="0" collapsed="false">
      <c r="A814" s="0" t="s">
        <v>9448</v>
      </c>
      <c r="AS814" s="0" t="n">
        <f aca="false">COUNTIF(jv!AC:AC,"*"&amp;A814&amp;"*")</f>
        <v>377</v>
      </c>
    </row>
    <row r="815" customFormat="false" ht="13.8" hidden="true" customHeight="false" outlineLevel="0" collapsed="false">
      <c r="A815" s="0" t="s">
        <v>9448</v>
      </c>
      <c r="AS815" s="0" t="n">
        <f aca="false">COUNTIF(jv!AC:AC,"*"&amp;A815&amp;"*")</f>
        <v>377</v>
      </c>
    </row>
    <row r="816" customFormat="false" ht="13.8" hidden="true" customHeight="false" outlineLevel="0" collapsed="false">
      <c r="A816" s="0" t="s">
        <v>9448</v>
      </c>
      <c r="AS816" s="0" t="n">
        <f aca="false">COUNTIF(jv!AC:AC,"*"&amp;A816&amp;"*")</f>
        <v>377</v>
      </c>
    </row>
    <row r="817" customFormat="false" ht="13.8" hidden="true" customHeight="false" outlineLevel="0" collapsed="false">
      <c r="A817" s="0" t="s">
        <v>9448</v>
      </c>
      <c r="AS817" s="0" t="n">
        <f aca="false">COUNTIF(jv!AC:AC,"*"&amp;A817&amp;"*")</f>
        <v>377</v>
      </c>
    </row>
    <row r="818" customFormat="false" ht="13.8" hidden="true" customHeight="false" outlineLevel="0" collapsed="false">
      <c r="A818" s="0" t="s">
        <v>9448</v>
      </c>
      <c r="AS818" s="0" t="n">
        <f aca="false">COUNTIF(jv!AC:AC,"*"&amp;A818&amp;"*")</f>
        <v>377</v>
      </c>
    </row>
    <row r="819" customFormat="false" ht="13.8" hidden="true" customHeight="false" outlineLevel="0" collapsed="false">
      <c r="A819" s="0" t="s">
        <v>9448</v>
      </c>
      <c r="AS819" s="0" t="n">
        <f aca="false">COUNTIF(jv!AC:AC,"*"&amp;A819&amp;"*")</f>
        <v>377</v>
      </c>
    </row>
    <row r="820" customFormat="false" ht="13.8" hidden="true" customHeight="false" outlineLevel="0" collapsed="false">
      <c r="A820" s="0" t="s">
        <v>9448</v>
      </c>
      <c r="AS820" s="0" t="n">
        <f aca="false">COUNTIF(jv!AC:AC,"*"&amp;A820&amp;"*")</f>
        <v>377</v>
      </c>
    </row>
    <row r="821" customFormat="false" ht="13.8" hidden="true" customHeight="false" outlineLevel="0" collapsed="false">
      <c r="A821" s="0" t="s">
        <v>9448</v>
      </c>
      <c r="AS821" s="0" t="n">
        <f aca="false">COUNTIF(jv!AC:AC,"*"&amp;A821&amp;"*")</f>
        <v>377</v>
      </c>
    </row>
    <row r="822" customFormat="false" ht="13.8" hidden="true" customHeight="false" outlineLevel="0" collapsed="false">
      <c r="A822" s="0" t="s">
        <v>9448</v>
      </c>
      <c r="AS822" s="0" t="n">
        <f aca="false">COUNTIF(jv!AC:AC,"*"&amp;A822&amp;"*")</f>
        <v>377</v>
      </c>
    </row>
    <row r="823" customFormat="false" ht="13.8" hidden="true" customHeight="false" outlineLevel="0" collapsed="false">
      <c r="A823" s="0" t="s">
        <v>9448</v>
      </c>
      <c r="AS823" s="0" t="n">
        <f aca="false">COUNTIF(jv!AC:AC,"*"&amp;A823&amp;"*")</f>
        <v>377</v>
      </c>
    </row>
    <row r="824" customFormat="false" ht="13.8" hidden="true" customHeight="false" outlineLevel="0" collapsed="false">
      <c r="A824" s="0" t="s">
        <v>9448</v>
      </c>
      <c r="AS824" s="0" t="n">
        <f aca="false">COUNTIF(jv!AC:AC,"*"&amp;A824&amp;"*")</f>
        <v>377</v>
      </c>
    </row>
    <row r="825" customFormat="false" ht="13.8" hidden="true" customHeight="false" outlineLevel="0" collapsed="false">
      <c r="A825" s="0" t="s">
        <v>9448</v>
      </c>
      <c r="AS825" s="0" t="n">
        <f aca="false">COUNTIF(jv!AC:AC,"*"&amp;A825&amp;"*")</f>
        <v>377</v>
      </c>
    </row>
    <row r="826" customFormat="false" ht="13.8" hidden="true" customHeight="false" outlineLevel="0" collapsed="false">
      <c r="A826" s="0" t="s">
        <v>9448</v>
      </c>
      <c r="AS826" s="0" t="n">
        <f aca="false">COUNTIF(jv!AC:AC,"*"&amp;A826&amp;"*")</f>
        <v>377</v>
      </c>
    </row>
    <row r="827" customFormat="false" ht="13.8" hidden="true" customHeight="false" outlineLevel="0" collapsed="false">
      <c r="A827" s="131" t="s">
        <v>9448</v>
      </c>
      <c r="AS827" s="0" t="n">
        <f aca="false">COUNTIF(jv!AC:AC,"*"&amp;A827&amp;"*")</f>
        <v>377</v>
      </c>
    </row>
    <row r="828" customFormat="false" ht="13.8" hidden="true" customHeight="false" outlineLevel="0" collapsed="false">
      <c r="A828" s="0" t="s">
        <v>9448</v>
      </c>
      <c r="AS828" s="0" t="n">
        <f aca="false">COUNTIF(jv!AC:AC,"*"&amp;A828&amp;"*")</f>
        <v>377</v>
      </c>
    </row>
    <row r="829" customFormat="false" ht="13.8" hidden="true" customHeight="false" outlineLevel="0" collapsed="false">
      <c r="A829" s="0" t="s">
        <v>9448</v>
      </c>
      <c r="AS829" s="0" t="n">
        <f aca="false">COUNTIF(jv!AC:AC,"*"&amp;A829&amp;"*")</f>
        <v>377</v>
      </c>
    </row>
    <row r="830" customFormat="false" ht="13.8" hidden="true" customHeight="false" outlineLevel="0" collapsed="false">
      <c r="A830" s="0" t="s">
        <v>9448</v>
      </c>
      <c r="AS830" s="0" t="n">
        <f aca="false">COUNTIF(jv!AC:AC,"*"&amp;A830&amp;"*")</f>
        <v>377</v>
      </c>
    </row>
    <row r="831" customFormat="false" ht="13.8" hidden="true" customHeight="false" outlineLevel="0" collapsed="false">
      <c r="A831" s="131" t="s">
        <v>9448</v>
      </c>
      <c r="AS831" s="0" t="n">
        <f aca="false">COUNTIF(jv!AC:AC,"*"&amp;A831&amp;"*")</f>
        <v>377</v>
      </c>
    </row>
    <row r="832" customFormat="false" ht="13.8" hidden="true" customHeight="false" outlineLevel="0" collapsed="false">
      <c r="A832" s="0" t="s">
        <v>9448</v>
      </c>
      <c r="AS832" s="0" t="n">
        <f aca="false">COUNTIF(jv!AC:AC,"*"&amp;A832&amp;"*")</f>
        <v>377</v>
      </c>
    </row>
    <row r="833" customFormat="false" ht="13.8" hidden="true" customHeight="false" outlineLevel="0" collapsed="false">
      <c r="A833" s="0" t="s">
        <v>9448</v>
      </c>
      <c r="AS833" s="0" t="n">
        <f aca="false">COUNTIF(jv!AC:AC,"*"&amp;A833&amp;"*")</f>
        <v>377</v>
      </c>
    </row>
    <row r="834" customFormat="false" ht="13.8" hidden="true" customHeight="false" outlineLevel="0" collapsed="false">
      <c r="A834" s="0" t="s">
        <v>9448</v>
      </c>
      <c r="AS834" s="0" t="n">
        <f aca="false">COUNTIF(jv!AC:AC,"*"&amp;A834&amp;"*")</f>
        <v>377</v>
      </c>
    </row>
    <row r="835" customFormat="false" ht="13.8" hidden="true" customHeight="false" outlineLevel="0" collapsed="false">
      <c r="A835" s="0" t="s">
        <v>9448</v>
      </c>
      <c r="AS835" s="0" t="n">
        <f aca="false">COUNTIF(jv!AC:AC,"*"&amp;A835&amp;"*")</f>
        <v>377</v>
      </c>
    </row>
    <row r="836" customFormat="false" ht="13.8" hidden="true" customHeight="false" outlineLevel="0" collapsed="false">
      <c r="A836" s="131" t="s">
        <v>9448</v>
      </c>
      <c r="AS836" s="0" t="n">
        <f aca="false">COUNTIF(jv!AC:AC,"*"&amp;A836&amp;"*")</f>
        <v>377</v>
      </c>
    </row>
    <row r="837" customFormat="false" ht="13.8" hidden="true" customHeight="false" outlineLevel="0" collapsed="false">
      <c r="A837" s="131" t="s">
        <v>9448</v>
      </c>
      <c r="AS837" s="0" t="n">
        <f aca="false">COUNTIF(jv!AC:AC,"*"&amp;A837&amp;"*")</f>
        <v>377</v>
      </c>
    </row>
    <row r="838" customFormat="false" ht="13.8" hidden="true" customHeight="false" outlineLevel="0" collapsed="false">
      <c r="A838" s="131" t="s">
        <v>9448</v>
      </c>
      <c r="AS838" s="0" t="n">
        <f aca="false">COUNTIF(jv!AC:AC,"*"&amp;A838&amp;"*")</f>
        <v>377</v>
      </c>
    </row>
    <row r="839" customFormat="false" ht="13.8" hidden="true" customHeight="false" outlineLevel="0" collapsed="false">
      <c r="A839" s="131" t="s">
        <v>9448</v>
      </c>
      <c r="AS839" s="0" t="n">
        <f aca="false">COUNTIF(jv!AC:AC,"*"&amp;A839&amp;"*")</f>
        <v>377</v>
      </c>
    </row>
    <row r="840" customFormat="false" ht="13.8" hidden="true" customHeight="false" outlineLevel="0" collapsed="false">
      <c r="A840" s="131" t="s">
        <v>9448</v>
      </c>
      <c r="AS840" s="0" t="n">
        <f aca="false">COUNTIF(jv!AC:AC,"*"&amp;A840&amp;"*")</f>
        <v>377</v>
      </c>
    </row>
    <row r="841" customFormat="false" ht="13.8" hidden="true" customHeight="false" outlineLevel="0" collapsed="false">
      <c r="A841" s="131" t="s">
        <v>9448</v>
      </c>
      <c r="AS841" s="0" t="n">
        <f aca="false">COUNTIF(jv!AC:AC,"*"&amp;A841&amp;"*")</f>
        <v>377</v>
      </c>
    </row>
    <row r="842" customFormat="false" ht="13.8" hidden="true" customHeight="false" outlineLevel="0" collapsed="false">
      <c r="A842" s="131" t="s">
        <v>9448</v>
      </c>
      <c r="AS842" s="0" t="n">
        <f aca="false">COUNTIF(jv!AC:AC,"*"&amp;A842&amp;"*")</f>
        <v>377</v>
      </c>
    </row>
    <row r="843" customFormat="false" ht="13.8" hidden="true" customHeight="false" outlineLevel="0" collapsed="false">
      <c r="A843" s="131" t="s">
        <v>9448</v>
      </c>
      <c r="AS843" s="0" t="n">
        <f aca="false">COUNTIF(jv!AC:AC,"*"&amp;A843&amp;"*")</f>
        <v>377</v>
      </c>
    </row>
    <row r="844" customFormat="false" ht="13.8" hidden="true" customHeight="false" outlineLevel="0" collapsed="false">
      <c r="A844" s="131" t="s">
        <v>9448</v>
      </c>
      <c r="AS844" s="0" t="n">
        <f aca="false">COUNTIF(jv!AC:AC,"*"&amp;A844&amp;"*")</f>
        <v>377</v>
      </c>
    </row>
    <row r="845" customFormat="false" ht="13.8" hidden="true" customHeight="false" outlineLevel="0" collapsed="false">
      <c r="A845" s="131" t="s">
        <v>9448</v>
      </c>
      <c r="AS845" s="0" t="n">
        <f aca="false">COUNTIF(jv!AC:AC,"*"&amp;A845&amp;"*")</f>
        <v>377</v>
      </c>
    </row>
    <row r="846" customFormat="false" ht="13.8" hidden="true" customHeight="false" outlineLevel="0" collapsed="false">
      <c r="A846" s="131" t="s">
        <v>9448</v>
      </c>
      <c r="AS846" s="0" t="n">
        <f aca="false">COUNTIF(jv!AC:AC,"*"&amp;A846&amp;"*")</f>
        <v>377</v>
      </c>
    </row>
    <row r="847" customFormat="false" ht="13.8" hidden="true" customHeight="false" outlineLevel="0" collapsed="false">
      <c r="A847" s="131" t="s">
        <v>9448</v>
      </c>
      <c r="AS847" s="0" t="n">
        <f aca="false">COUNTIF(jv!AC:AC,"*"&amp;A847&amp;"*")</f>
        <v>377</v>
      </c>
    </row>
    <row r="848" customFormat="false" ht="13.8" hidden="true" customHeight="false" outlineLevel="0" collapsed="false">
      <c r="A848" s="131" t="s">
        <v>9448</v>
      </c>
      <c r="AS848" s="0" t="n">
        <f aca="false">COUNTIF(jv!AC:AC,"*"&amp;A848&amp;"*")</f>
        <v>377</v>
      </c>
    </row>
    <row r="849" customFormat="false" ht="13.8" hidden="true" customHeight="false" outlineLevel="0" collapsed="false">
      <c r="A849" s="131" t="s">
        <v>9448</v>
      </c>
      <c r="AS849" s="0" t="n">
        <f aca="false">COUNTIF(jv!AC:AC,"*"&amp;A849&amp;"*")</f>
        <v>377</v>
      </c>
    </row>
    <row r="850" customFormat="false" ht="13.8" hidden="true" customHeight="false" outlineLevel="0" collapsed="false">
      <c r="A850" s="131" t="s">
        <v>9448</v>
      </c>
      <c r="AS850" s="0" t="n">
        <f aca="false">COUNTIF(jv!AC:AC,"*"&amp;A850&amp;"*")</f>
        <v>377</v>
      </c>
    </row>
    <row r="851" customFormat="false" ht="13.8" hidden="true" customHeight="false" outlineLevel="0" collapsed="false">
      <c r="A851" s="131" t="s">
        <v>9448</v>
      </c>
      <c r="AS851" s="0" t="n">
        <f aca="false">COUNTIF(jv!AC:AC,"*"&amp;A851&amp;"*")</f>
        <v>377</v>
      </c>
    </row>
    <row r="852" customFormat="false" ht="13.8" hidden="true" customHeight="false" outlineLevel="0" collapsed="false">
      <c r="A852" s="131" t="s">
        <v>9448</v>
      </c>
      <c r="AS852" s="0" t="n">
        <f aca="false">COUNTIF(jv!AC:AC,"*"&amp;A852&amp;"*")</f>
        <v>377</v>
      </c>
    </row>
    <row r="853" customFormat="false" ht="13.8" hidden="true" customHeight="false" outlineLevel="0" collapsed="false">
      <c r="A853" s="131" t="s">
        <v>9448</v>
      </c>
      <c r="AS853" s="0" t="n">
        <f aca="false">COUNTIF(jv!AC:AC,"*"&amp;A853&amp;"*")</f>
        <v>377</v>
      </c>
    </row>
    <row r="854" customFormat="false" ht="13.8" hidden="true" customHeight="false" outlineLevel="0" collapsed="false">
      <c r="A854" s="131" t="s">
        <v>9448</v>
      </c>
      <c r="AS854" s="0" t="n">
        <f aca="false">COUNTIF(jv!AC:AC,"*"&amp;A854&amp;"*")</f>
        <v>377</v>
      </c>
    </row>
    <row r="855" customFormat="false" ht="13.8" hidden="true" customHeight="false" outlineLevel="0" collapsed="false">
      <c r="A855" s="131" t="s">
        <v>9448</v>
      </c>
      <c r="AS855" s="0" t="n">
        <f aca="false">COUNTIF(jv!AC:AC,"*"&amp;A855&amp;"*")</f>
        <v>377</v>
      </c>
    </row>
    <row r="856" customFormat="false" ht="13.8" hidden="true" customHeight="false" outlineLevel="0" collapsed="false">
      <c r="A856" s="131" t="s">
        <v>9448</v>
      </c>
      <c r="AS856" s="0" t="n">
        <f aca="false">COUNTIF(jv!AC:AC,"*"&amp;A856&amp;"*")</f>
        <v>377</v>
      </c>
    </row>
    <row r="857" customFormat="false" ht="13.8" hidden="true" customHeight="false" outlineLevel="0" collapsed="false">
      <c r="A857" s="131" t="s">
        <v>9448</v>
      </c>
      <c r="AS857" s="0" t="n">
        <f aca="false">COUNTIF(jv!AC:AC,"*"&amp;A857&amp;"*")</f>
        <v>377</v>
      </c>
    </row>
    <row r="858" customFormat="false" ht="13.8" hidden="true" customHeight="false" outlineLevel="0" collapsed="false">
      <c r="A858" s="131" t="s">
        <v>9448</v>
      </c>
      <c r="AS858" s="0" t="n">
        <f aca="false">COUNTIF(jv!AC:AC,"*"&amp;A858&amp;"*")</f>
        <v>377</v>
      </c>
    </row>
    <row r="859" customFormat="false" ht="13.8" hidden="true" customHeight="false" outlineLevel="0" collapsed="false">
      <c r="A859" s="131" t="s">
        <v>9448</v>
      </c>
      <c r="AS859" s="0" t="n">
        <f aca="false">COUNTIF(jv!AC:AC,"*"&amp;A859&amp;"*")</f>
        <v>377</v>
      </c>
    </row>
    <row r="860" customFormat="false" ht="13.8" hidden="true" customHeight="false" outlineLevel="0" collapsed="false">
      <c r="A860" s="131" t="s">
        <v>9448</v>
      </c>
      <c r="AS860" s="0" t="n">
        <f aca="false">COUNTIF(jv!AC:AC,"*"&amp;A860&amp;"*")</f>
        <v>377</v>
      </c>
    </row>
    <row r="861" customFormat="false" ht="13.8" hidden="true" customHeight="false" outlineLevel="0" collapsed="false">
      <c r="A861" s="131" t="s">
        <v>9448</v>
      </c>
      <c r="AS861" s="0" t="n">
        <f aca="false">COUNTIF(jv!AC:AC,"*"&amp;A861&amp;"*")</f>
        <v>377</v>
      </c>
    </row>
    <row r="862" customFormat="false" ht="13.8" hidden="true" customHeight="false" outlineLevel="0" collapsed="false">
      <c r="A862" s="131" t="s">
        <v>9448</v>
      </c>
      <c r="AS862" s="0" t="n">
        <f aca="false">COUNTIF(jv!AC:AC,"*"&amp;A862&amp;"*")</f>
        <v>377</v>
      </c>
    </row>
    <row r="863" customFormat="false" ht="13.8" hidden="true" customHeight="false" outlineLevel="0" collapsed="false">
      <c r="A863" s="131" t="s">
        <v>9448</v>
      </c>
      <c r="AS863" s="0" t="n">
        <f aca="false">COUNTIF(jv!AC:AC,"*"&amp;A863&amp;"*")</f>
        <v>377</v>
      </c>
    </row>
    <row r="864" customFormat="false" ht="13.8" hidden="true" customHeight="false" outlineLevel="0" collapsed="false">
      <c r="A864" s="131" t="s">
        <v>9448</v>
      </c>
      <c r="AS864" s="0" t="n">
        <f aca="false">COUNTIF(jv!AC:AC,"*"&amp;A864&amp;"*")</f>
        <v>377</v>
      </c>
    </row>
    <row r="865" customFormat="false" ht="13.8" hidden="true" customHeight="false" outlineLevel="0" collapsed="false">
      <c r="A865" s="131" t="s">
        <v>9448</v>
      </c>
      <c r="AS865" s="0" t="n">
        <f aca="false">COUNTIF(jv!AC:AC,"*"&amp;A865&amp;"*")</f>
        <v>377</v>
      </c>
    </row>
    <row r="866" customFormat="false" ht="13.8" hidden="true" customHeight="false" outlineLevel="0" collapsed="false">
      <c r="A866" s="131" t="s">
        <v>9448</v>
      </c>
      <c r="AS866" s="0" t="n">
        <f aca="false">COUNTIF(jv!AC:AC,"*"&amp;A866&amp;"*")</f>
        <v>377</v>
      </c>
    </row>
    <row r="867" customFormat="false" ht="13.8" hidden="true" customHeight="false" outlineLevel="0" collapsed="false">
      <c r="A867" s="131" t="s">
        <v>9448</v>
      </c>
      <c r="AS867" s="0" t="n">
        <f aca="false">COUNTIF(jv!AC:AC,"*"&amp;A867&amp;"*")</f>
        <v>377</v>
      </c>
    </row>
    <row r="868" customFormat="false" ht="13.8" hidden="true" customHeight="false" outlineLevel="0" collapsed="false">
      <c r="A868" s="131" t="s">
        <v>9448</v>
      </c>
      <c r="AS868" s="0" t="n">
        <f aca="false">COUNTIF(jv!AC:AC,"*"&amp;A868&amp;"*")</f>
        <v>377</v>
      </c>
    </row>
    <row r="869" customFormat="false" ht="13.8" hidden="true" customHeight="false" outlineLevel="0" collapsed="false">
      <c r="A869" s="131" t="s">
        <v>9448</v>
      </c>
      <c r="AS869" s="0" t="n">
        <f aca="false">COUNTIF(jv!AC:AC,"*"&amp;A869&amp;"*")</f>
        <v>377</v>
      </c>
    </row>
    <row r="870" customFormat="false" ht="13.8" hidden="true" customHeight="false" outlineLevel="0" collapsed="false">
      <c r="A870" s="131" t="s">
        <v>9448</v>
      </c>
      <c r="AS870" s="0" t="n">
        <f aca="false">COUNTIF(jv!AC:AC,"*"&amp;A870&amp;"*")</f>
        <v>377</v>
      </c>
    </row>
    <row r="871" customFormat="false" ht="13.8" hidden="true" customHeight="false" outlineLevel="0" collapsed="false">
      <c r="A871" s="131" t="s">
        <v>9448</v>
      </c>
      <c r="AS871" s="0" t="n">
        <f aca="false">COUNTIF(jv!AC:AC,"*"&amp;A871&amp;"*")</f>
        <v>377</v>
      </c>
    </row>
    <row r="872" customFormat="false" ht="13.8" hidden="true" customHeight="false" outlineLevel="0" collapsed="false">
      <c r="A872" s="131" t="s">
        <v>9448</v>
      </c>
      <c r="AS872" s="0" t="n">
        <f aca="false">COUNTIF(jv!AC:AC,"*"&amp;A872&amp;"*")</f>
        <v>377</v>
      </c>
    </row>
    <row r="873" customFormat="false" ht="13.8" hidden="true" customHeight="false" outlineLevel="0" collapsed="false">
      <c r="A873" s="131" t="s">
        <v>9448</v>
      </c>
      <c r="AS873" s="0" t="n">
        <f aca="false">COUNTIF(jv!AC:AC,"*"&amp;A873&amp;"*")</f>
        <v>377</v>
      </c>
    </row>
    <row r="874" customFormat="false" ht="13.8" hidden="true" customHeight="false" outlineLevel="0" collapsed="false">
      <c r="A874" s="131" t="s">
        <v>9448</v>
      </c>
      <c r="AS874" s="0" t="n">
        <f aca="false">COUNTIF(jv!AC:AC,"*"&amp;A874&amp;"*")</f>
        <v>377</v>
      </c>
    </row>
    <row r="875" customFormat="false" ht="13.8" hidden="true" customHeight="false" outlineLevel="0" collapsed="false">
      <c r="A875" s="131" t="s">
        <v>9448</v>
      </c>
      <c r="AS875" s="0" t="n">
        <f aca="false">COUNTIF(jv!AC:AC,"*"&amp;A875&amp;"*")</f>
        <v>377</v>
      </c>
    </row>
    <row r="876" customFormat="false" ht="13.8" hidden="true" customHeight="false" outlineLevel="0" collapsed="false">
      <c r="A876" s="131" t="s">
        <v>9448</v>
      </c>
      <c r="AS876" s="0" t="n">
        <f aca="false">COUNTIF(jv!AC:AC,"*"&amp;A876&amp;"*")</f>
        <v>377</v>
      </c>
    </row>
    <row r="877" customFormat="false" ht="13.8" hidden="true" customHeight="false" outlineLevel="0" collapsed="false">
      <c r="A877" s="131" t="s">
        <v>9448</v>
      </c>
      <c r="AS877" s="0" t="n">
        <f aca="false">COUNTIF(jv!AC:AC,"*"&amp;A877&amp;"*")</f>
        <v>377</v>
      </c>
    </row>
    <row r="878" customFormat="false" ht="13.8" hidden="true" customHeight="false" outlineLevel="0" collapsed="false">
      <c r="A878" s="131" t="s">
        <v>9448</v>
      </c>
      <c r="AS878" s="0" t="n">
        <f aca="false">COUNTIF(jv!AC:AC,"*"&amp;A878&amp;"*")</f>
        <v>377</v>
      </c>
    </row>
    <row r="879" customFormat="false" ht="13.8" hidden="true" customHeight="false" outlineLevel="0" collapsed="false">
      <c r="A879" s="131" t="s">
        <v>9448</v>
      </c>
      <c r="AS879" s="0" t="n">
        <f aca="false">COUNTIF(jv!AC:AC,"*"&amp;A879&amp;"*")</f>
        <v>377</v>
      </c>
    </row>
    <row r="880" customFormat="false" ht="13.8" hidden="true" customHeight="false" outlineLevel="0" collapsed="false">
      <c r="A880" s="131" t="s">
        <v>9448</v>
      </c>
      <c r="AS880" s="0" t="n">
        <f aca="false">COUNTIF(jv!AC:AC,"*"&amp;A880&amp;"*")</f>
        <v>377</v>
      </c>
    </row>
    <row r="881" customFormat="false" ht="13.8" hidden="true" customHeight="false" outlineLevel="0" collapsed="false">
      <c r="A881" s="131" t="s">
        <v>9448</v>
      </c>
      <c r="AS881" s="0" t="n">
        <f aca="false">COUNTIF(jv!AC:AC,"*"&amp;A881&amp;"*")</f>
        <v>377</v>
      </c>
    </row>
    <row r="882" customFormat="false" ht="13.8" hidden="true" customHeight="false" outlineLevel="0" collapsed="false">
      <c r="A882" s="131" t="s">
        <v>9448</v>
      </c>
      <c r="AS882" s="0" t="n">
        <f aca="false">COUNTIF(jv!AC:AC,"*"&amp;A882&amp;"*")</f>
        <v>377</v>
      </c>
    </row>
    <row r="883" customFormat="false" ht="13.8" hidden="true" customHeight="false" outlineLevel="0" collapsed="false">
      <c r="A883" s="131" t="s">
        <v>9448</v>
      </c>
      <c r="AS883" s="0" t="n">
        <f aca="false">COUNTIF(jv!AC:AC,"*"&amp;A883&amp;"*")</f>
        <v>377</v>
      </c>
    </row>
    <row r="884" customFormat="false" ht="13.8" hidden="true" customHeight="false" outlineLevel="0" collapsed="false">
      <c r="A884" s="131" t="s">
        <v>9448</v>
      </c>
      <c r="AS884" s="0" t="n">
        <f aca="false">COUNTIF(jv!AC:AC,"*"&amp;A884&amp;"*")</f>
        <v>377</v>
      </c>
    </row>
    <row r="885" customFormat="false" ht="13.8" hidden="true" customHeight="false" outlineLevel="0" collapsed="false">
      <c r="A885" s="131" t="s">
        <v>9448</v>
      </c>
      <c r="AS885" s="0" t="n">
        <f aca="false">COUNTIF(jv!AC:AC,"*"&amp;A885&amp;"*")</f>
        <v>377</v>
      </c>
    </row>
    <row r="886" customFormat="false" ht="13.8" hidden="true" customHeight="false" outlineLevel="0" collapsed="false">
      <c r="A886" s="131" t="s">
        <v>9448</v>
      </c>
      <c r="AS886" s="0" t="n">
        <f aca="false">COUNTIF(jv!AC:AC,"*"&amp;A886&amp;"*")</f>
        <v>377</v>
      </c>
    </row>
    <row r="887" customFormat="false" ht="13.8" hidden="true" customHeight="false" outlineLevel="0" collapsed="false">
      <c r="A887" s="131" t="s">
        <v>9448</v>
      </c>
      <c r="AS887" s="0" t="n">
        <f aca="false">COUNTIF(jv!AC:AC,"*"&amp;A887&amp;"*")</f>
        <v>377</v>
      </c>
    </row>
    <row r="888" customFormat="false" ht="13.8" hidden="true" customHeight="false" outlineLevel="0" collapsed="false">
      <c r="A888" s="131" t="s">
        <v>9448</v>
      </c>
      <c r="AS888" s="0" t="n">
        <f aca="false">COUNTIF(jv!AC:AC,"*"&amp;A888&amp;"*")</f>
        <v>377</v>
      </c>
    </row>
    <row r="889" customFormat="false" ht="13.8" hidden="true" customHeight="false" outlineLevel="0" collapsed="false">
      <c r="A889" s="131" t="s">
        <v>9448</v>
      </c>
      <c r="AS889" s="0" t="n">
        <f aca="false">COUNTIF(jv!AC:AC,"*"&amp;A889&amp;"*")</f>
        <v>377</v>
      </c>
    </row>
    <row r="890" customFormat="false" ht="13.8" hidden="true" customHeight="false" outlineLevel="0" collapsed="false">
      <c r="A890" s="131" t="s">
        <v>9448</v>
      </c>
      <c r="AS890" s="0" t="n">
        <f aca="false">COUNTIF(jv!AC:AC,"*"&amp;A890&amp;"*")</f>
        <v>377</v>
      </c>
    </row>
    <row r="891" customFormat="false" ht="13.8" hidden="true" customHeight="false" outlineLevel="0" collapsed="false">
      <c r="A891" s="131" t="s">
        <v>9448</v>
      </c>
      <c r="AS891" s="0" t="n">
        <f aca="false">COUNTIF(jv!AC:AC,"*"&amp;A891&amp;"*")</f>
        <v>377</v>
      </c>
    </row>
    <row r="892" customFormat="false" ht="13.8" hidden="true" customHeight="false" outlineLevel="0" collapsed="false">
      <c r="A892" s="131" t="s">
        <v>9448</v>
      </c>
      <c r="AS892" s="0" t="n">
        <f aca="false">COUNTIF(jv!AC:AC,"*"&amp;A892&amp;"*")</f>
        <v>377</v>
      </c>
    </row>
    <row r="893" customFormat="false" ht="13.8" hidden="true" customHeight="false" outlineLevel="0" collapsed="false">
      <c r="A893" s="131" t="s">
        <v>9448</v>
      </c>
      <c r="AS893" s="0" t="n">
        <f aca="false">COUNTIF(jv!AC:AC,"*"&amp;A893&amp;"*")</f>
        <v>377</v>
      </c>
    </row>
    <row r="894" customFormat="false" ht="13.8" hidden="true" customHeight="false" outlineLevel="0" collapsed="false">
      <c r="A894" s="131" t="s">
        <v>9448</v>
      </c>
      <c r="AS894" s="0" t="n">
        <f aca="false">COUNTIF(jv!AC:AC,"*"&amp;A894&amp;"*")</f>
        <v>377</v>
      </c>
    </row>
    <row r="895" customFormat="false" ht="13.8" hidden="true" customHeight="false" outlineLevel="0" collapsed="false">
      <c r="A895" s="131" t="s">
        <v>9448</v>
      </c>
      <c r="AS895" s="0" t="n">
        <f aca="false">COUNTIF(jv!AC:AC,"*"&amp;A895&amp;"*")</f>
        <v>377</v>
      </c>
    </row>
    <row r="896" customFormat="false" ht="13.8" hidden="true" customHeight="false" outlineLevel="0" collapsed="false">
      <c r="A896" s="131" t="s">
        <v>9448</v>
      </c>
      <c r="AS896" s="0" t="n">
        <f aca="false">COUNTIF(jv!AC:AC,"*"&amp;A896&amp;"*")</f>
        <v>377</v>
      </c>
    </row>
    <row r="897" customFormat="false" ht="13.8" hidden="true" customHeight="false" outlineLevel="0" collapsed="false">
      <c r="A897" s="131" t="s">
        <v>9448</v>
      </c>
      <c r="AS897" s="0" t="n">
        <f aca="false">COUNTIF(jv!AC:AC,"*"&amp;A897&amp;"*")</f>
        <v>377</v>
      </c>
    </row>
    <row r="898" customFormat="false" ht="13.8" hidden="true" customHeight="false" outlineLevel="0" collapsed="false">
      <c r="A898" s="131" t="s">
        <v>9448</v>
      </c>
      <c r="AS898" s="0" t="n">
        <f aca="false">COUNTIF(jv!AC:AC,"*"&amp;A898&amp;"*")</f>
        <v>377</v>
      </c>
    </row>
    <row r="899" customFormat="false" ht="13.8" hidden="true" customHeight="false" outlineLevel="0" collapsed="false">
      <c r="A899" s="131" t="s">
        <v>9448</v>
      </c>
      <c r="AS899" s="0" t="n">
        <f aca="false">COUNTIF(jv!AC:AC,"*"&amp;A899&amp;"*")</f>
        <v>377</v>
      </c>
    </row>
    <row r="900" customFormat="false" ht="13.8" hidden="true" customHeight="false" outlineLevel="0" collapsed="false">
      <c r="A900" s="131" t="s">
        <v>9448</v>
      </c>
      <c r="AS900" s="0" t="n">
        <f aca="false">COUNTIF(jv!AC:AC,"*"&amp;A900&amp;"*")</f>
        <v>377</v>
      </c>
    </row>
    <row r="901" customFormat="false" ht="13.8" hidden="true" customHeight="false" outlineLevel="0" collapsed="false">
      <c r="A901" s="131" t="s">
        <v>9448</v>
      </c>
      <c r="AS901" s="0" t="n">
        <f aca="false">COUNTIF(jv!AC:AC,"*"&amp;A901&amp;"*")</f>
        <v>377</v>
      </c>
    </row>
    <row r="902" customFormat="false" ht="13.8" hidden="true" customHeight="false" outlineLevel="0" collapsed="false">
      <c r="A902" s="131" t="s">
        <v>9448</v>
      </c>
      <c r="AS902" s="0" t="n">
        <f aca="false">COUNTIF(jv!AC:AC,"*"&amp;A902&amp;"*")</f>
        <v>377</v>
      </c>
    </row>
    <row r="903" customFormat="false" ht="13.8" hidden="true" customHeight="false" outlineLevel="0" collapsed="false">
      <c r="A903" s="131" t="s">
        <v>9448</v>
      </c>
      <c r="AS903" s="0" t="n">
        <f aca="false">COUNTIF(jv!AC:AC,"*"&amp;A903&amp;"*")</f>
        <v>377</v>
      </c>
    </row>
    <row r="904" customFormat="false" ht="13.8" hidden="true" customHeight="false" outlineLevel="0" collapsed="false">
      <c r="A904" s="131" t="s">
        <v>9448</v>
      </c>
      <c r="AS904" s="0" t="n">
        <f aca="false">COUNTIF(jv!AC:AC,"*"&amp;A904&amp;"*")</f>
        <v>377</v>
      </c>
    </row>
    <row r="905" customFormat="false" ht="13.8" hidden="true" customHeight="false" outlineLevel="0" collapsed="false">
      <c r="A905" s="131" t="s">
        <v>9448</v>
      </c>
      <c r="AS905" s="0" t="n">
        <f aca="false">COUNTIF(jv!AC:AC,"*"&amp;A905&amp;"*")</f>
        <v>377</v>
      </c>
    </row>
    <row r="906" customFormat="false" ht="13.8" hidden="true" customHeight="false" outlineLevel="0" collapsed="false">
      <c r="A906" s="131" t="s">
        <v>9448</v>
      </c>
      <c r="AS906" s="0" t="n">
        <f aca="false">COUNTIF(jv!AC:AC,"*"&amp;A906&amp;"*")</f>
        <v>377</v>
      </c>
    </row>
    <row r="907" customFormat="false" ht="13.8" hidden="true" customHeight="false" outlineLevel="0" collapsed="false">
      <c r="A907" s="131" t="s">
        <v>9448</v>
      </c>
      <c r="AS907" s="0" t="n">
        <f aca="false">COUNTIF(jv!AC:AC,"*"&amp;A907&amp;"*")</f>
        <v>377</v>
      </c>
    </row>
    <row r="908" customFormat="false" ht="13.8" hidden="true" customHeight="false" outlineLevel="0" collapsed="false">
      <c r="A908" s="131" t="s">
        <v>9448</v>
      </c>
      <c r="AS908" s="0" t="n">
        <f aca="false">COUNTIF(jv!AC:AC,"*"&amp;A908&amp;"*")</f>
        <v>377</v>
      </c>
    </row>
    <row r="909" customFormat="false" ht="13.8" hidden="true" customHeight="false" outlineLevel="0" collapsed="false">
      <c r="A909" s="131" t="s">
        <v>9448</v>
      </c>
      <c r="AS909" s="0" t="n">
        <f aca="false">COUNTIF(jv!AC:AC,"*"&amp;A909&amp;"*")</f>
        <v>377</v>
      </c>
    </row>
    <row r="910" customFormat="false" ht="13.8" hidden="true" customHeight="false" outlineLevel="0" collapsed="false">
      <c r="A910" s="131" t="s">
        <v>9448</v>
      </c>
      <c r="AS910" s="0" t="n">
        <f aca="false">COUNTIF(jv!AC:AC,"*"&amp;A910&amp;"*")</f>
        <v>377</v>
      </c>
    </row>
    <row r="911" customFormat="false" ht="13.8" hidden="true" customHeight="false" outlineLevel="0" collapsed="false">
      <c r="A911" s="131" t="s">
        <v>9448</v>
      </c>
      <c r="AS911" s="0" t="n">
        <f aca="false">COUNTIF(jv!AC:AC,"*"&amp;A911&amp;"*")</f>
        <v>377</v>
      </c>
    </row>
    <row r="912" customFormat="false" ht="13.8" hidden="true" customHeight="false" outlineLevel="0" collapsed="false">
      <c r="A912" s="131" t="s">
        <v>9448</v>
      </c>
      <c r="AS912" s="0" t="n">
        <f aca="false">COUNTIF(jv!AC:AC,"*"&amp;A912&amp;"*")</f>
        <v>377</v>
      </c>
    </row>
    <row r="913" customFormat="false" ht="13.8" hidden="true" customHeight="false" outlineLevel="0" collapsed="false">
      <c r="A913" s="131" t="s">
        <v>9448</v>
      </c>
      <c r="AS913" s="0" t="n">
        <f aca="false">COUNTIF(jv!AC:AC,"*"&amp;A913&amp;"*")</f>
        <v>377</v>
      </c>
    </row>
    <row r="914" customFormat="false" ht="13.8" hidden="true" customHeight="false" outlineLevel="0" collapsed="false">
      <c r="A914" s="131" t="s">
        <v>9448</v>
      </c>
      <c r="AS914" s="0" t="n">
        <f aca="false">COUNTIF(jv!AC:AC,"*"&amp;A914&amp;"*")</f>
        <v>377</v>
      </c>
    </row>
    <row r="915" customFormat="false" ht="13.8" hidden="true" customHeight="false" outlineLevel="0" collapsed="false">
      <c r="A915" s="131" t="s">
        <v>9448</v>
      </c>
      <c r="AS915" s="0" t="n">
        <f aca="false">COUNTIF(jv!AC:AC,"*"&amp;A915&amp;"*")</f>
        <v>377</v>
      </c>
    </row>
    <row r="916" customFormat="false" ht="13.8" hidden="true" customHeight="false" outlineLevel="0" collapsed="false">
      <c r="A916" s="131" t="s">
        <v>9448</v>
      </c>
      <c r="AS916" s="0" t="n">
        <f aca="false">COUNTIF(jv!AC:AC,"*"&amp;A916&amp;"*")</f>
        <v>377</v>
      </c>
    </row>
    <row r="917" customFormat="false" ht="13.8" hidden="true" customHeight="false" outlineLevel="0" collapsed="false">
      <c r="A917" s="131" t="s">
        <v>9448</v>
      </c>
      <c r="AS917" s="0" t="n">
        <f aca="false">COUNTIF(jv!AC:AC,"*"&amp;A917&amp;"*")</f>
        <v>377</v>
      </c>
    </row>
    <row r="918" customFormat="false" ht="13.8" hidden="true" customHeight="false" outlineLevel="0" collapsed="false">
      <c r="A918" s="131" t="s">
        <v>9448</v>
      </c>
      <c r="AS918" s="0" t="n">
        <f aca="false">COUNTIF(jv!AC:AC,"*"&amp;A918&amp;"*")</f>
        <v>377</v>
      </c>
    </row>
    <row r="919" customFormat="false" ht="13.8" hidden="true" customHeight="false" outlineLevel="0" collapsed="false">
      <c r="A919" s="131" t="s">
        <v>9448</v>
      </c>
      <c r="AS919" s="0" t="n">
        <f aca="false">COUNTIF(jv!AC:AC,"*"&amp;A919&amp;"*")</f>
        <v>377</v>
      </c>
    </row>
    <row r="920" customFormat="false" ht="13.8" hidden="true" customHeight="false" outlineLevel="0" collapsed="false">
      <c r="A920" s="131" t="s">
        <v>9448</v>
      </c>
      <c r="AS920" s="0" t="n">
        <f aca="false">COUNTIF(jv!AC:AC,"*"&amp;A920&amp;"*")</f>
        <v>377</v>
      </c>
    </row>
    <row r="921" customFormat="false" ht="13.8" hidden="true" customHeight="false" outlineLevel="0" collapsed="false">
      <c r="A921" s="131" t="s">
        <v>9448</v>
      </c>
      <c r="AS921" s="0" t="n">
        <f aca="false">COUNTIF(jv!AC:AC,"*"&amp;A921&amp;"*")</f>
        <v>377</v>
      </c>
    </row>
    <row r="922" customFormat="false" ht="13.8" hidden="true" customHeight="false" outlineLevel="0" collapsed="false">
      <c r="A922" s="131" t="s">
        <v>9448</v>
      </c>
      <c r="AS922" s="0" t="n">
        <f aca="false">COUNTIF(jv!AC:AC,"*"&amp;A922&amp;"*")</f>
        <v>377</v>
      </c>
    </row>
    <row r="923" customFormat="false" ht="13.8" hidden="true" customHeight="false" outlineLevel="0" collapsed="false">
      <c r="A923" s="131" t="s">
        <v>9448</v>
      </c>
      <c r="AS923" s="0" t="n">
        <f aca="false">COUNTIF(jv!AC:AC,"*"&amp;A923&amp;"*")</f>
        <v>377</v>
      </c>
    </row>
    <row r="924" customFormat="false" ht="13.8" hidden="true" customHeight="false" outlineLevel="0" collapsed="false">
      <c r="A924" s="131" t="s">
        <v>9448</v>
      </c>
      <c r="AS924" s="0" t="n">
        <f aca="false">COUNTIF(jv!AC:AC,"*"&amp;A924&amp;"*")</f>
        <v>377</v>
      </c>
    </row>
    <row r="925" customFormat="false" ht="13.8" hidden="true" customHeight="false" outlineLevel="0" collapsed="false">
      <c r="A925" s="131" t="s">
        <v>9448</v>
      </c>
      <c r="AS925" s="0" t="n">
        <f aca="false">COUNTIF(jv!AC:AC,"*"&amp;A925&amp;"*")</f>
        <v>377</v>
      </c>
    </row>
    <row r="926" customFormat="false" ht="13.8" hidden="true" customHeight="false" outlineLevel="0" collapsed="false">
      <c r="A926" s="131" t="s">
        <v>9448</v>
      </c>
      <c r="AS926" s="0" t="n">
        <f aca="false">COUNTIF(jv!AC:AC,"*"&amp;A926&amp;"*")</f>
        <v>377</v>
      </c>
    </row>
    <row r="927" customFormat="false" ht="13.8" hidden="true" customHeight="false" outlineLevel="0" collapsed="false">
      <c r="A927" s="131" t="s">
        <v>9448</v>
      </c>
      <c r="AS927" s="0" t="n">
        <f aca="false">COUNTIF(jv!AC:AC,"*"&amp;A927&amp;"*")</f>
        <v>377</v>
      </c>
    </row>
    <row r="928" customFormat="false" ht="13.8" hidden="true" customHeight="false" outlineLevel="0" collapsed="false">
      <c r="A928" s="131" t="s">
        <v>9448</v>
      </c>
      <c r="AS928" s="0" t="n">
        <f aca="false">COUNTIF(jv!AC:AC,"*"&amp;A928&amp;"*")</f>
        <v>377</v>
      </c>
    </row>
    <row r="929" customFormat="false" ht="13.8" hidden="true" customHeight="false" outlineLevel="0" collapsed="false">
      <c r="A929" s="131" t="s">
        <v>9448</v>
      </c>
      <c r="AS929" s="0" t="n">
        <f aca="false">COUNTIF(jv!AC:AC,"*"&amp;A929&amp;"*")</f>
        <v>377</v>
      </c>
    </row>
    <row r="930" customFormat="false" ht="13.8" hidden="true" customHeight="false" outlineLevel="0" collapsed="false">
      <c r="A930" s="131" t="s">
        <v>9448</v>
      </c>
      <c r="AS930" s="0" t="n">
        <f aca="false">COUNTIF(jv!AC:AC,"*"&amp;A930&amp;"*")</f>
        <v>377</v>
      </c>
    </row>
    <row r="931" customFormat="false" ht="13.8" hidden="true" customHeight="false" outlineLevel="0" collapsed="false">
      <c r="A931" s="131" t="s">
        <v>9448</v>
      </c>
      <c r="AS931" s="0" t="n">
        <f aca="false">COUNTIF(jv!AC:AC,"*"&amp;A931&amp;"*")</f>
        <v>377</v>
      </c>
    </row>
    <row r="932" customFormat="false" ht="13.8" hidden="true" customHeight="false" outlineLevel="0" collapsed="false">
      <c r="A932" s="131" t="s">
        <v>9448</v>
      </c>
      <c r="AS932" s="0" t="n">
        <f aca="false">COUNTIF(jv!AC:AC,"*"&amp;A932&amp;"*")</f>
        <v>377</v>
      </c>
    </row>
    <row r="933" customFormat="false" ht="13.8" hidden="true" customHeight="false" outlineLevel="0" collapsed="false">
      <c r="A933" s="131" t="s">
        <v>9448</v>
      </c>
      <c r="AS933" s="0" t="n">
        <f aca="false">COUNTIF(jv!AC:AC,"*"&amp;A933&amp;"*")</f>
        <v>377</v>
      </c>
    </row>
    <row r="934" customFormat="false" ht="13.8" hidden="true" customHeight="false" outlineLevel="0" collapsed="false">
      <c r="A934" s="131" t="s">
        <v>9448</v>
      </c>
      <c r="AS934" s="0" t="n">
        <f aca="false">COUNTIF(jv!AC:AC,"*"&amp;A934&amp;"*")</f>
        <v>377</v>
      </c>
    </row>
    <row r="935" customFormat="false" ht="13.8" hidden="true" customHeight="false" outlineLevel="0" collapsed="false">
      <c r="A935" s="131" t="s">
        <v>9448</v>
      </c>
      <c r="AS935" s="0" t="n">
        <f aca="false">COUNTIF(jv!AC:AC,"*"&amp;A935&amp;"*")</f>
        <v>377</v>
      </c>
    </row>
    <row r="936" customFormat="false" ht="13.8" hidden="true" customHeight="false" outlineLevel="0" collapsed="false">
      <c r="A936" s="131" t="s">
        <v>9448</v>
      </c>
      <c r="AS936" s="0" t="n">
        <f aca="false">COUNTIF(jv!AC:AC,"*"&amp;A936&amp;"*")</f>
        <v>377</v>
      </c>
    </row>
    <row r="937" customFormat="false" ht="13.8" hidden="true" customHeight="false" outlineLevel="0" collapsed="false">
      <c r="A937" s="131" t="s">
        <v>9448</v>
      </c>
      <c r="AS937" s="0" t="n">
        <f aca="false">COUNTIF(jv!AC:AC,"*"&amp;A937&amp;"*")</f>
        <v>377</v>
      </c>
    </row>
    <row r="938" customFormat="false" ht="13.8" hidden="true" customHeight="false" outlineLevel="0" collapsed="false">
      <c r="A938" s="131" t="s">
        <v>9448</v>
      </c>
      <c r="AS938" s="0" t="n">
        <f aca="false">COUNTIF(jv!AC:AC,"*"&amp;A938&amp;"*")</f>
        <v>377</v>
      </c>
    </row>
    <row r="939" customFormat="false" ht="13.8" hidden="true" customHeight="false" outlineLevel="0" collapsed="false">
      <c r="A939" s="131" t="s">
        <v>9448</v>
      </c>
      <c r="AS939" s="0" t="n">
        <f aca="false">COUNTIF(jv!AC:AC,"*"&amp;A939&amp;"*")</f>
        <v>377</v>
      </c>
    </row>
    <row r="940" customFormat="false" ht="13.8" hidden="true" customHeight="false" outlineLevel="0" collapsed="false">
      <c r="A940" s="131" t="s">
        <v>9448</v>
      </c>
      <c r="AS940" s="0" t="n">
        <f aca="false">COUNTIF(jv!AC:AC,"*"&amp;A940&amp;"*")</f>
        <v>377</v>
      </c>
    </row>
    <row r="941" customFormat="false" ht="13.8" hidden="true" customHeight="false" outlineLevel="0" collapsed="false">
      <c r="A941" s="131" t="s">
        <v>9448</v>
      </c>
      <c r="AS941" s="0" t="n">
        <f aca="false">COUNTIF(jv!AC:AC,"*"&amp;A941&amp;"*")</f>
        <v>377</v>
      </c>
    </row>
    <row r="942" customFormat="false" ht="13.8" hidden="true" customHeight="false" outlineLevel="0" collapsed="false">
      <c r="A942" s="131" t="s">
        <v>9448</v>
      </c>
      <c r="AS942" s="0" t="n">
        <f aca="false">COUNTIF(jv!AC:AC,"*"&amp;A942&amp;"*")</f>
        <v>377</v>
      </c>
    </row>
    <row r="943" customFormat="false" ht="13.8" hidden="true" customHeight="false" outlineLevel="0" collapsed="false">
      <c r="A943" s="131" t="s">
        <v>9448</v>
      </c>
      <c r="AS943" s="0" t="n">
        <f aca="false">COUNTIF(jv!AC:AC,"*"&amp;A943&amp;"*")</f>
        <v>377</v>
      </c>
    </row>
    <row r="944" customFormat="false" ht="13.8" hidden="true" customHeight="false" outlineLevel="0" collapsed="false">
      <c r="A944" s="131" t="s">
        <v>9448</v>
      </c>
      <c r="AS944" s="0" t="n">
        <f aca="false">COUNTIF(jv!AC:AC,"*"&amp;A944&amp;"*")</f>
        <v>377</v>
      </c>
    </row>
    <row r="945" customFormat="false" ht="13.8" hidden="true" customHeight="false" outlineLevel="0" collapsed="false">
      <c r="A945" s="131" t="s">
        <v>9448</v>
      </c>
      <c r="AS945" s="0" t="n">
        <f aca="false">COUNTIF(jv!AC:AC,"*"&amp;A945&amp;"*")</f>
        <v>377</v>
      </c>
    </row>
    <row r="946" customFormat="false" ht="13.8" hidden="true" customHeight="false" outlineLevel="0" collapsed="false">
      <c r="A946" s="131" t="s">
        <v>9448</v>
      </c>
      <c r="AS946" s="0" t="n">
        <f aca="false">COUNTIF(jv!AC:AC,"*"&amp;A946&amp;"*")</f>
        <v>377</v>
      </c>
    </row>
    <row r="947" customFormat="false" ht="13.8" hidden="true" customHeight="false" outlineLevel="0" collapsed="false">
      <c r="A947" s="131" t="s">
        <v>9448</v>
      </c>
      <c r="AS947" s="0" t="n">
        <f aca="false">COUNTIF(jv!AC:AC,"*"&amp;A947&amp;"*")</f>
        <v>377</v>
      </c>
    </row>
    <row r="948" customFormat="false" ht="13.8" hidden="true" customHeight="false" outlineLevel="0" collapsed="false">
      <c r="A948" s="131" t="s">
        <v>9448</v>
      </c>
      <c r="AS948" s="0" t="n">
        <f aca="false">COUNTIF(jv!AC:AC,"*"&amp;A948&amp;"*")</f>
        <v>377</v>
      </c>
    </row>
    <row r="949" customFormat="false" ht="13.8" hidden="true" customHeight="false" outlineLevel="0" collapsed="false">
      <c r="A949" s="131" t="s">
        <v>9448</v>
      </c>
      <c r="AS949" s="0" t="n">
        <f aca="false">COUNTIF(jv!AC:AC,"*"&amp;A949&amp;"*")</f>
        <v>377</v>
      </c>
    </row>
    <row r="950" customFormat="false" ht="13.8" hidden="true" customHeight="false" outlineLevel="0" collapsed="false">
      <c r="A950" s="131" t="s">
        <v>9448</v>
      </c>
      <c r="AS950" s="0" t="n">
        <f aca="false">COUNTIF(jv!AC:AC,"*"&amp;A950&amp;"*")</f>
        <v>377</v>
      </c>
    </row>
    <row r="951" customFormat="false" ht="13.8" hidden="true" customHeight="false" outlineLevel="0" collapsed="false">
      <c r="A951" s="131" t="s">
        <v>9448</v>
      </c>
      <c r="AS951" s="0" t="n">
        <f aca="false">COUNTIF(jv!AC:AC,"*"&amp;A951&amp;"*")</f>
        <v>377</v>
      </c>
    </row>
    <row r="952" customFormat="false" ht="13.8" hidden="true" customHeight="false" outlineLevel="0" collapsed="false">
      <c r="A952" s="131" t="s">
        <v>9448</v>
      </c>
      <c r="AS952" s="0" t="n">
        <f aca="false">COUNTIF(jv!AC:AC,"*"&amp;A952&amp;"*")</f>
        <v>377</v>
      </c>
    </row>
    <row r="953" customFormat="false" ht="13.8" hidden="true" customHeight="false" outlineLevel="0" collapsed="false">
      <c r="A953" s="131" t="s">
        <v>9448</v>
      </c>
      <c r="AS953" s="0" t="n">
        <f aca="false">COUNTIF(jv!AC:AC,"*"&amp;A953&amp;"*")</f>
        <v>377</v>
      </c>
    </row>
    <row r="954" customFormat="false" ht="13.8" hidden="true" customHeight="false" outlineLevel="0" collapsed="false">
      <c r="A954" s="131" t="s">
        <v>9448</v>
      </c>
      <c r="AS954" s="0" t="n">
        <f aca="false">COUNTIF(jv!AC:AC,"*"&amp;A954&amp;"*")</f>
        <v>377</v>
      </c>
    </row>
    <row r="955" customFormat="false" ht="13.8" hidden="true" customHeight="false" outlineLevel="0" collapsed="false">
      <c r="A955" s="131" t="s">
        <v>9448</v>
      </c>
      <c r="AS955" s="0" t="n">
        <f aca="false">COUNTIF(jv!AC:AC,"*"&amp;A955&amp;"*")</f>
        <v>377</v>
      </c>
    </row>
    <row r="956" customFormat="false" ht="13.8" hidden="true" customHeight="false" outlineLevel="0" collapsed="false">
      <c r="A956" s="131" t="s">
        <v>9448</v>
      </c>
      <c r="AS956" s="0" t="n">
        <f aca="false">COUNTIF(jv!AC:AC,"*"&amp;A956&amp;"*")</f>
        <v>377</v>
      </c>
    </row>
    <row r="957" customFormat="false" ht="13.8" hidden="true" customHeight="false" outlineLevel="0" collapsed="false">
      <c r="A957" s="131" t="s">
        <v>9448</v>
      </c>
      <c r="AS957" s="0" t="n">
        <f aca="false">COUNTIF(jv!AC:AC,"*"&amp;A957&amp;"*")</f>
        <v>377</v>
      </c>
    </row>
    <row r="958" customFormat="false" ht="13.8" hidden="true" customHeight="false" outlineLevel="0" collapsed="false">
      <c r="A958" s="131" t="s">
        <v>9448</v>
      </c>
      <c r="AS958" s="0" t="n">
        <f aca="false">COUNTIF(jv!AC:AC,"*"&amp;A958&amp;"*")</f>
        <v>377</v>
      </c>
    </row>
    <row r="959" customFormat="false" ht="13.8" hidden="true" customHeight="false" outlineLevel="0" collapsed="false">
      <c r="A959" s="131" t="s">
        <v>9448</v>
      </c>
      <c r="AS959" s="0" t="n">
        <f aca="false">COUNTIF(jv!AC:AC,"*"&amp;A959&amp;"*")</f>
        <v>377</v>
      </c>
    </row>
    <row r="960" customFormat="false" ht="13.8" hidden="true" customHeight="false" outlineLevel="0" collapsed="false">
      <c r="A960" s="131" t="s">
        <v>9448</v>
      </c>
      <c r="AS960" s="0" t="n">
        <f aca="false">COUNTIF(jv!AC:AC,"*"&amp;A960&amp;"*")</f>
        <v>377</v>
      </c>
    </row>
    <row r="961" customFormat="false" ht="13.8" hidden="true" customHeight="false" outlineLevel="0" collapsed="false">
      <c r="A961" s="131" t="s">
        <v>9448</v>
      </c>
      <c r="AS961" s="0" t="n">
        <f aca="false">COUNTIF(jv!AC:AC,"*"&amp;A961&amp;"*")</f>
        <v>377</v>
      </c>
    </row>
    <row r="962" customFormat="false" ht="13.8" hidden="true" customHeight="false" outlineLevel="0" collapsed="false">
      <c r="A962" s="131" t="s">
        <v>9448</v>
      </c>
      <c r="AS962" s="0" t="n">
        <f aca="false">COUNTIF(jv!AC:AC,"*"&amp;A962&amp;"*")</f>
        <v>377</v>
      </c>
    </row>
    <row r="963" customFormat="false" ht="13.8" hidden="true" customHeight="false" outlineLevel="0" collapsed="false">
      <c r="A963" s="131" t="s">
        <v>9448</v>
      </c>
      <c r="AS963" s="0" t="n">
        <f aca="false">COUNTIF(jv!AC:AC,"*"&amp;A963&amp;"*")</f>
        <v>377</v>
      </c>
    </row>
    <row r="964" customFormat="false" ht="13.8" hidden="true" customHeight="false" outlineLevel="0" collapsed="false">
      <c r="A964" s="131" t="s">
        <v>9448</v>
      </c>
      <c r="AS964" s="0" t="n">
        <f aca="false">COUNTIF(jv!AC:AC,"*"&amp;A964&amp;"*")</f>
        <v>377</v>
      </c>
    </row>
    <row r="965" customFormat="false" ht="13.8" hidden="true" customHeight="false" outlineLevel="0" collapsed="false">
      <c r="A965" s="131" t="s">
        <v>9448</v>
      </c>
      <c r="AS965" s="0" t="n">
        <f aca="false">COUNTIF(jv!AC:AC,"*"&amp;A965&amp;"*")</f>
        <v>377</v>
      </c>
    </row>
    <row r="966" customFormat="false" ht="13.8" hidden="true" customHeight="false" outlineLevel="0" collapsed="false">
      <c r="A966" s="131" t="s">
        <v>9448</v>
      </c>
      <c r="AS966" s="0" t="n">
        <f aca="false">COUNTIF(jv!AC:AC,"*"&amp;A966&amp;"*")</f>
        <v>377</v>
      </c>
    </row>
    <row r="967" customFormat="false" ht="13.8" hidden="true" customHeight="false" outlineLevel="0" collapsed="false">
      <c r="A967" s="131" t="s">
        <v>9448</v>
      </c>
      <c r="AS967" s="0" t="n">
        <f aca="false">COUNTIF(jv!AC:AC,"*"&amp;A967&amp;"*")</f>
        <v>377</v>
      </c>
    </row>
    <row r="968" customFormat="false" ht="13.8" hidden="true" customHeight="false" outlineLevel="0" collapsed="false">
      <c r="A968" s="131" t="s">
        <v>9448</v>
      </c>
      <c r="AS968" s="0" t="n">
        <f aca="false">COUNTIF(jv!AC:AC,"*"&amp;A968&amp;"*")</f>
        <v>377</v>
      </c>
    </row>
    <row r="969" customFormat="false" ht="13.8" hidden="true" customHeight="false" outlineLevel="0" collapsed="false">
      <c r="A969" s="131" t="s">
        <v>9448</v>
      </c>
      <c r="AS969" s="0" t="n">
        <f aca="false">COUNTIF(jv!AC:AC,"*"&amp;A969&amp;"*")</f>
        <v>377</v>
      </c>
    </row>
    <row r="970" customFormat="false" ht="13.8" hidden="true" customHeight="false" outlineLevel="0" collapsed="false">
      <c r="A970" s="131" t="s">
        <v>9448</v>
      </c>
      <c r="AS970" s="0" t="n">
        <f aca="false">COUNTIF(jv!AC:AC,"*"&amp;A970&amp;"*")</f>
        <v>377</v>
      </c>
    </row>
    <row r="971" customFormat="false" ht="13.8" hidden="true" customHeight="false" outlineLevel="0" collapsed="false">
      <c r="A971" s="131" t="s">
        <v>9448</v>
      </c>
      <c r="AS971" s="0" t="n">
        <f aca="false">COUNTIF(jv!AC:AC,"*"&amp;A971&amp;"*")</f>
        <v>377</v>
      </c>
    </row>
    <row r="972" customFormat="false" ht="13.8" hidden="true" customHeight="false" outlineLevel="0" collapsed="false">
      <c r="A972" s="0" t="s">
        <v>9448</v>
      </c>
      <c r="AS972" s="0" t="n">
        <f aca="false">COUNTIF(jv!AC:AC,"*"&amp;A972&amp;"*")</f>
        <v>377</v>
      </c>
    </row>
    <row r="973" customFormat="false" ht="13.8" hidden="true" customHeight="false" outlineLevel="0" collapsed="false">
      <c r="A973" s="131" t="s">
        <v>9448</v>
      </c>
      <c r="AS973" s="0" t="n">
        <f aca="false">COUNTIF(jv!AC:AC,"*"&amp;A973&amp;"*")</f>
        <v>377</v>
      </c>
    </row>
    <row r="974" customFormat="false" ht="13.8" hidden="true" customHeight="false" outlineLevel="0" collapsed="false">
      <c r="A974" s="131" t="s">
        <v>9448</v>
      </c>
      <c r="AS974" s="0" t="n">
        <f aca="false">COUNTIF(jv!AC:AC,"*"&amp;A974&amp;"*")</f>
        <v>377</v>
      </c>
    </row>
    <row r="975" customFormat="false" ht="13.8" hidden="true" customHeight="false" outlineLevel="0" collapsed="false">
      <c r="A975" s="131" t="s">
        <v>9448</v>
      </c>
      <c r="AS975" s="0" t="n">
        <f aca="false">COUNTIF(jv!AC:AC,"*"&amp;A975&amp;"*")</f>
        <v>377</v>
      </c>
    </row>
    <row r="976" customFormat="false" ht="13.8" hidden="true" customHeight="false" outlineLevel="0" collapsed="false">
      <c r="A976" s="131" t="s">
        <v>9448</v>
      </c>
      <c r="AS976" s="0" t="n">
        <f aca="false">COUNTIF(jv!AC:AC,"*"&amp;A976&amp;"*")</f>
        <v>377</v>
      </c>
    </row>
    <row r="977" customFormat="false" ht="13.8" hidden="true" customHeight="false" outlineLevel="0" collapsed="false">
      <c r="A977" s="131" t="s">
        <v>9448</v>
      </c>
      <c r="AS977" s="0" t="n">
        <f aca="false">COUNTIF(jv!AC:AC,"*"&amp;A977&amp;"*")</f>
        <v>377</v>
      </c>
    </row>
    <row r="978" customFormat="false" ht="13.8" hidden="true" customHeight="false" outlineLevel="0" collapsed="false">
      <c r="A978" s="131" t="s">
        <v>9448</v>
      </c>
      <c r="AS978" s="0" t="n">
        <f aca="false">COUNTIF(jv!AC:AC,"*"&amp;A978&amp;"*")</f>
        <v>377</v>
      </c>
    </row>
    <row r="979" customFormat="false" ht="13.8" hidden="true" customHeight="false" outlineLevel="0" collapsed="false">
      <c r="A979" s="131" t="s">
        <v>9448</v>
      </c>
      <c r="AS979" s="0" t="n">
        <f aca="false">COUNTIF(jv!AC:AC,"*"&amp;A979&amp;"*")</f>
        <v>377</v>
      </c>
    </row>
    <row r="980" customFormat="false" ht="13.8" hidden="true" customHeight="false" outlineLevel="0" collapsed="false">
      <c r="A980" s="131" t="s">
        <v>9448</v>
      </c>
      <c r="AS980" s="0" t="n">
        <f aca="false">COUNTIF(jv!AC:AC,"*"&amp;A980&amp;"*")</f>
        <v>377</v>
      </c>
    </row>
    <row r="981" customFormat="false" ht="13.8" hidden="true" customHeight="false" outlineLevel="0" collapsed="false">
      <c r="A981" s="131" t="s">
        <v>9448</v>
      </c>
      <c r="AS981" s="0" t="n">
        <f aca="false">COUNTIF(jv!AC:AC,"*"&amp;A981&amp;"*")</f>
        <v>377</v>
      </c>
    </row>
    <row r="982" customFormat="false" ht="13.8" hidden="true" customHeight="false" outlineLevel="0" collapsed="false">
      <c r="A982" s="131" t="s">
        <v>9448</v>
      </c>
      <c r="AS982" s="0" t="n">
        <f aca="false">COUNTIF(jv!AC:AC,"*"&amp;A982&amp;"*")</f>
        <v>377</v>
      </c>
    </row>
    <row r="983" customFormat="false" ht="13.8" hidden="true" customHeight="false" outlineLevel="0" collapsed="false">
      <c r="A983" s="131" t="s">
        <v>9448</v>
      </c>
      <c r="AS983" s="0" t="n">
        <f aca="false">COUNTIF(jv!AC:AC,"*"&amp;A983&amp;"*")</f>
        <v>377</v>
      </c>
    </row>
    <row r="984" customFormat="false" ht="13.8" hidden="true" customHeight="false" outlineLevel="0" collapsed="false">
      <c r="A984" s="131" t="s">
        <v>9448</v>
      </c>
      <c r="AS984" s="0" t="n">
        <f aca="false">COUNTIF(jv!AC:AC,"*"&amp;A984&amp;"*")</f>
        <v>377</v>
      </c>
    </row>
    <row r="985" customFormat="false" ht="13.8" hidden="true" customHeight="false" outlineLevel="0" collapsed="false">
      <c r="A985" s="131" t="s">
        <v>9448</v>
      </c>
      <c r="AS985" s="0" t="n">
        <f aca="false">COUNTIF(jv!AC:AC,"*"&amp;A985&amp;"*")</f>
        <v>377</v>
      </c>
    </row>
    <row r="986" customFormat="false" ht="13.8" hidden="true" customHeight="false" outlineLevel="0" collapsed="false">
      <c r="A986" s="131" t="s">
        <v>9448</v>
      </c>
      <c r="AS986" s="0" t="n">
        <f aca="false">COUNTIF(jv!AC:AC,"*"&amp;A986&amp;"*")</f>
        <v>377</v>
      </c>
    </row>
    <row r="987" customFormat="false" ht="13.8" hidden="true" customHeight="false" outlineLevel="0" collapsed="false">
      <c r="A987" s="131" t="s">
        <v>9448</v>
      </c>
      <c r="AS987" s="0" t="n">
        <f aca="false">COUNTIF(jv!AC:AC,"*"&amp;A987&amp;"*")</f>
        <v>377</v>
      </c>
    </row>
    <row r="988" customFormat="false" ht="13.8" hidden="true" customHeight="false" outlineLevel="0" collapsed="false">
      <c r="A988" s="131" t="s">
        <v>9448</v>
      </c>
      <c r="AS988" s="0" t="n">
        <f aca="false">COUNTIF(jv!AC:AC,"*"&amp;A988&amp;"*")</f>
        <v>377</v>
      </c>
    </row>
    <row r="989" customFormat="false" ht="13.8" hidden="true" customHeight="false" outlineLevel="0" collapsed="false">
      <c r="A989" s="131" t="s">
        <v>9448</v>
      </c>
      <c r="AS989" s="0" t="n">
        <f aca="false">COUNTIF(jv!AC:AC,"*"&amp;A989&amp;"*")</f>
        <v>377</v>
      </c>
    </row>
    <row r="990" customFormat="false" ht="13.8" hidden="true" customHeight="false" outlineLevel="0" collapsed="false">
      <c r="A990" s="131" t="s">
        <v>9448</v>
      </c>
      <c r="AS990" s="0" t="n">
        <f aca="false">COUNTIF(jv!AC:AC,"*"&amp;A990&amp;"*")</f>
        <v>377</v>
      </c>
    </row>
    <row r="991" customFormat="false" ht="13.8" hidden="true" customHeight="false" outlineLevel="0" collapsed="false">
      <c r="A991" s="131" t="s">
        <v>9448</v>
      </c>
      <c r="AS991" s="0" t="n">
        <f aca="false">COUNTIF(jv!AC:AC,"*"&amp;A991&amp;"*")</f>
        <v>377</v>
      </c>
    </row>
    <row r="992" customFormat="false" ht="13.8" hidden="true" customHeight="false" outlineLevel="0" collapsed="false">
      <c r="A992" s="131" t="s">
        <v>9448</v>
      </c>
      <c r="AS992" s="0" t="n">
        <f aca="false">COUNTIF(jv!AC:AC,"*"&amp;A992&amp;"*")</f>
        <v>377</v>
      </c>
    </row>
    <row r="993" customFormat="false" ht="13.8" hidden="true" customHeight="false" outlineLevel="0" collapsed="false">
      <c r="A993" s="131" t="s">
        <v>9448</v>
      </c>
      <c r="AS993" s="0" t="n">
        <f aca="false">COUNTIF(jv!AC:AC,"*"&amp;A993&amp;"*")</f>
        <v>377</v>
      </c>
    </row>
    <row r="994" customFormat="false" ht="13.8" hidden="true" customHeight="false" outlineLevel="0" collapsed="false">
      <c r="A994" s="131" t="s">
        <v>9448</v>
      </c>
      <c r="AS994" s="0" t="n">
        <f aca="false">COUNTIF(jv!AC:AC,"*"&amp;A994&amp;"*")</f>
        <v>377</v>
      </c>
    </row>
    <row r="995" customFormat="false" ht="13.8" hidden="true" customHeight="false" outlineLevel="0" collapsed="false">
      <c r="A995" s="131" t="s">
        <v>9448</v>
      </c>
      <c r="AS995" s="0" t="n">
        <f aca="false">COUNTIF(jv!AC:AC,"*"&amp;A995&amp;"*")</f>
        <v>377</v>
      </c>
    </row>
    <row r="996" customFormat="false" ht="13.8" hidden="true" customHeight="false" outlineLevel="0" collapsed="false">
      <c r="A996" s="131" t="s">
        <v>9448</v>
      </c>
      <c r="AS996" s="0" t="n">
        <f aca="false">COUNTIF(jv!AC:AC,"*"&amp;A996&amp;"*")</f>
        <v>377</v>
      </c>
    </row>
    <row r="997" customFormat="false" ht="13.8" hidden="true" customHeight="false" outlineLevel="0" collapsed="false">
      <c r="A997" s="131" t="s">
        <v>9448</v>
      </c>
      <c r="AS997" s="0" t="n">
        <f aca="false">COUNTIF(jv!AC:AC,"*"&amp;A997&amp;"*")</f>
        <v>377</v>
      </c>
    </row>
    <row r="998" customFormat="false" ht="13.8" hidden="true" customHeight="false" outlineLevel="0" collapsed="false">
      <c r="A998" s="131" t="s">
        <v>9448</v>
      </c>
      <c r="AS998" s="0" t="n">
        <f aca="false">COUNTIF(jv!AC:AC,"*"&amp;A998&amp;"*")</f>
        <v>377</v>
      </c>
    </row>
    <row r="999" customFormat="false" ht="13.8" hidden="true" customHeight="false" outlineLevel="0" collapsed="false">
      <c r="A999" s="131" t="s">
        <v>9448</v>
      </c>
      <c r="AS999" s="0" t="n">
        <f aca="false">COUNTIF(jv!AC:AC,"*"&amp;A999&amp;"*")</f>
        <v>377</v>
      </c>
    </row>
    <row r="1000" customFormat="false" ht="13.8" hidden="true" customHeight="false" outlineLevel="0" collapsed="false">
      <c r="A1000" s="131" t="s">
        <v>9448</v>
      </c>
      <c r="AS1000" s="0" t="n">
        <f aca="false">COUNTIF(jv!AC:AC,"*"&amp;A1000&amp;"*")</f>
        <v>377</v>
      </c>
    </row>
    <row r="1001" customFormat="false" ht="13.8" hidden="true" customHeight="false" outlineLevel="0" collapsed="false">
      <c r="A1001" s="131" t="s">
        <v>9448</v>
      </c>
      <c r="AS1001" s="0" t="n">
        <f aca="false">COUNTIF(jv!AC:AC,"*"&amp;A1001&amp;"*")</f>
        <v>377</v>
      </c>
    </row>
    <row r="1002" customFormat="false" ht="13.8" hidden="true" customHeight="false" outlineLevel="0" collapsed="false">
      <c r="A1002" s="131" t="s">
        <v>9448</v>
      </c>
      <c r="AS1002" s="0" t="n">
        <f aca="false">COUNTIF(jv!AC:AC,"*"&amp;A1002&amp;"*")</f>
        <v>377</v>
      </c>
    </row>
    <row r="1003" customFormat="false" ht="13.8" hidden="true" customHeight="false" outlineLevel="0" collapsed="false">
      <c r="A1003" s="131" t="s">
        <v>9448</v>
      </c>
      <c r="AS1003" s="0" t="n">
        <f aca="false">COUNTIF(jv!AC:AC,"*"&amp;A1003&amp;"*")</f>
        <v>377</v>
      </c>
    </row>
    <row r="1004" customFormat="false" ht="13.8" hidden="true" customHeight="false" outlineLevel="0" collapsed="false">
      <c r="A1004" s="131" t="s">
        <v>9448</v>
      </c>
      <c r="AS1004" s="0" t="n">
        <f aca="false">COUNTIF(jv!AC:AC,"*"&amp;A1004&amp;"*")</f>
        <v>377</v>
      </c>
    </row>
    <row r="1005" customFormat="false" ht="13.8" hidden="true" customHeight="false" outlineLevel="0" collapsed="false">
      <c r="A1005" s="131" t="s">
        <v>9448</v>
      </c>
      <c r="AS1005" s="0" t="n">
        <f aca="false">COUNTIF(jv!AC:AC,"*"&amp;A1005&amp;"*")</f>
        <v>377</v>
      </c>
    </row>
    <row r="1006" customFormat="false" ht="13.8" hidden="true" customHeight="false" outlineLevel="0" collapsed="false">
      <c r="A1006" s="131" t="s">
        <v>9448</v>
      </c>
      <c r="AS1006" s="0" t="n">
        <f aca="false">COUNTIF(jv!AC:AC,"*"&amp;A1006&amp;"*")</f>
        <v>377</v>
      </c>
    </row>
    <row r="1007" customFormat="false" ht="13.8" hidden="true" customHeight="false" outlineLevel="0" collapsed="false">
      <c r="A1007" s="131" t="s">
        <v>9448</v>
      </c>
      <c r="AS1007" s="0" t="n">
        <f aca="false">COUNTIF(jv!AC:AC,"*"&amp;A1007&amp;"*")</f>
        <v>377</v>
      </c>
    </row>
    <row r="1008" customFormat="false" ht="13.8" hidden="true" customHeight="false" outlineLevel="0" collapsed="false">
      <c r="A1008" s="131" t="s">
        <v>9448</v>
      </c>
      <c r="AS1008" s="0" t="n">
        <f aca="false">COUNTIF(jv!AC:AC,"*"&amp;A1008&amp;"*")</f>
        <v>377</v>
      </c>
    </row>
    <row r="1009" customFormat="false" ht="13.8" hidden="true" customHeight="false" outlineLevel="0" collapsed="false">
      <c r="A1009" s="131" t="s">
        <v>9448</v>
      </c>
      <c r="AS1009" s="0" t="n">
        <f aca="false">COUNTIF(jv!AC:AC,"*"&amp;A1009&amp;"*")</f>
        <v>377</v>
      </c>
    </row>
    <row r="1010" customFormat="false" ht="13.8" hidden="true" customHeight="false" outlineLevel="0" collapsed="false">
      <c r="A1010" s="131" t="s">
        <v>9448</v>
      </c>
      <c r="AS1010" s="0" t="n">
        <f aca="false">COUNTIF(jv!AC:AC,"*"&amp;A1010&amp;"*")</f>
        <v>377</v>
      </c>
    </row>
    <row r="1011" customFormat="false" ht="13.8" hidden="true" customHeight="false" outlineLevel="0" collapsed="false">
      <c r="A1011" s="131" t="s">
        <v>9448</v>
      </c>
      <c r="AS1011" s="0" t="n">
        <f aca="false">COUNTIF(jv!AC:AC,"*"&amp;A1011&amp;"*")</f>
        <v>377</v>
      </c>
    </row>
    <row r="1012" customFormat="false" ht="13.8" hidden="true" customHeight="false" outlineLevel="0" collapsed="false">
      <c r="A1012" s="131" t="s">
        <v>9448</v>
      </c>
      <c r="AS1012" s="0" t="n">
        <f aca="false">COUNTIF(jv!AC:AC,"*"&amp;A1012&amp;"*")</f>
        <v>377</v>
      </c>
    </row>
    <row r="1013" customFormat="false" ht="13.8" hidden="true" customHeight="false" outlineLevel="0" collapsed="false">
      <c r="A1013" s="131" t="s">
        <v>9448</v>
      </c>
      <c r="AS1013" s="0" t="n">
        <f aca="false">COUNTIF(jv!AC:AC,"*"&amp;A1013&amp;"*")</f>
        <v>377</v>
      </c>
    </row>
    <row r="1014" customFormat="false" ht="13.8" hidden="true" customHeight="false" outlineLevel="0" collapsed="false">
      <c r="A1014" s="131" t="s">
        <v>9448</v>
      </c>
      <c r="AS1014" s="0" t="n">
        <f aca="false">COUNTIF(jv!AC:AC,"*"&amp;A1014&amp;"*")</f>
        <v>377</v>
      </c>
    </row>
    <row r="1015" customFormat="false" ht="13.8" hidden="true" customHeight="false" outlineLevel="0" collapsed="false">
      <c r="A1015" s="131" t="s">
        <v>9448</v>
      </c>
      <c r="AS1015" s="0" t="n">
        <f aca="false">COUNTIF(jv!AC:AC,"*"&amp;A1015&amp;"*")</f>
        <v>377</v>
      </c>
    </row>
    <row r="1016" customFormat="false" ht="13.8" hidden="true" customHeight="false" outlineLevel="0" collapsed="false">
      <c r="A1016" s="131" t="s">
        <v>9448</v>
      </c>
      <c r="AS1016" s="0" t="n">
        <f aca="false">COUNTIF(jv!AC:AC,"*"&amp;A1016&amp;"*")</f>
        <v>377</v>
      </c>
    </row>
    <row r="1017" customFormat="false" ht="13.8" hidden="true" customHeight="false" outlineLevel="0" collapsed="false">
      <c r="A1017" s="131" t="s">
        <v>9448</v>
      </c>
      <c r="AS1017" s="0" t="n">
        <f aca="false">COUNTIF(jv!AC:AC,"*"&amp;A1017&amp;"*")</f>
        <v>377</v>
      </c>
    </row>
    <row r="1018" customFormat="false" ht="13.8" hidden="true" customHeight="false" outlineLevel="0" collapsed="false">
      <c r="A1018" s="131" t="s">
        <v>9448</v>
      </c>
      <c r="AS1018" s="0" t="n">
        <f aca="false">COUNTIF(jv!AC:AC,"*"&amp;A1018&amp;"*")</f>
        <v>377</v>
      </c>
    </row>
    <row r="1019" customFormat="false" ht="13.8" hidden="true" customHeight="false" outlineLevel="0" collapsed="false">
      <c r="A1019" s="131" t="s">
        <v>9448</v>
      </c>
      <c r="AS1019" s="0" t="n">
        <f aca="false">COUNTIF(jv!AC:AC,"*"&amp;A1019&amp;"*")</f>
        <v>377</v>
      </c>
    </row>
    <row r="1020" customFormat="false" ht="13.8" hidden="true" customHeight="false" outlineLevel="0" collapsed="false">
      <c r="A1020" s="131" t="s">
        <v>9448</v>
      </c>
      <c r="AS1020" s="0" t="n">
        <f aca="false">COUNTIF(jv!AC:AC,"*"&amp;A1020&amp;"*")</f>
        <v>377</v>
      </c>
    </row>
    <row r="1021" customFormat="false" ht="13.8" hidden="true" customHeight="false" outlineLevel="0" collapsed="false">
      <c r="A1021" s="131" t="s">
        <v>9448</v>
      </c>
      <c r="AS1021" s="0" t="n">
        <f aca="false">COUNTIF(jv!AC:AC,"*"&amp;A1021&amp;"*")</f>
        <v>377</v>
      </c>
    </row>
    <row r="1022" customFormat="false" ht="13.8" hidden="true" customHeight="false" outlineLevel="0" collapsed="false">
      <c r="A1022" s="131" t="s">
        <v>9448</v>
      </c>
      <c r="AS1022" s="0" t="n">
        <f aca="false">COUNTIF(jv!AC:AC,"*"&amp;A1022&amp;"*")</f>
        <v>377</v>
      </c>
    </row>
    <row r="1023" customFormat="false" ht="13.8" hidden="true" customHeight="false" outlineLevel="0" collapsed="false">
      <c r="A1023" s="131" t="s">
        <v>9448</v>
      </c>
      <c r="AS1023" s="0" t="n">
        <f aca="false">COUNTIF(jv!AC:AC,"*"&amp;A1023&amp;"*")</f>
        <v>377</v>
      </c>
    </row>
    <row r="1024" customFormat="false" ht="13.8" hidden="true" customHeight="false" outlineLevel="0" collapsed="false">
      <c r="A1024" s="131" t="s">
        <v>9448</v>
      </c>
      <c r="AS1024" s="0" t="n">
        <f aca="false">COUNTIF(jv!AC:AC,"*"&amp;A1024&amp;"*")</f>
        <v>377</v>
      </c>
    </row>
    <row r="1025" customFormat="false" ht="13.8" hidden="true" customHeight="false" outlineLevel="0" collapsed="false">
      <c r="A1025" s="131" t="s">
        <v>9448</v>
      </c>
      <c r="AS1025" s="0" t="n">
        <f aca="false">COUNTIF(jv!AC:AC,"*"&amp;A1025&amp;"*")</f>
        <v>377</v>
      </c>
    </row>
    <row r="1026" customFormat="false" ht="13.8" hidden="true" customHeight="false" outlineLevel="0" collapsed="false">
      <c r="A1026" s="131" t="s">
        <v>9448</v>
      </c>
      <c r="AS1026" s="0" t="n">
        <f aca="false">COUNTIF(jv!AC:AC,"*"&amp;A1026&amp;"*")</f>
        <v>377</v>
      </c>
    </row>
    <row r="1027" customFormat="false" ht="13.8" hidden="true" customHeight="false" outlineLevel="0" collapsed="false">
      <c r="A1027" s="131" t="s">
        <v>9448</v>
      </c>
      <c r="AS1027" s="0" t="n">
        <f aca="false">COUNTIF(jv!AC:AC,"*"&amp;A1027&amp;"*")</f>
        <v>377</v>
      </c>
    </row>
    <row r="1028" customFormat="false" ht="13.8" hidden="false" customHeight="false" outlineLevel="0" collapsed="false">
      <c r="A1028" s="0" t="s">
        <v>206</v>
      </c>
      <c r="B1028" s="0" t="n">
        <f aca="false">COUNTIFS(jv!AC:AC,"*"&amp;A1028&amp;"*", jv!X:X,"1981")</f>
        <v>0</v>
      </c>
      <c r="C1028" s="0" t="n">
        <f aca="false">COUNTIFS(jv!AC:AC,"*"&amp;A1028&amp;"*", jv!X:X,"1982")</f>
        <v>0</v>
      </c>
      <c r="D1028" s="0" t="n">
        <f aca="false">COUNTIFS(jv!AC:AC,"*"&amp;A1028&amp;"*", jv!X:X,"1983")</f>
        <v>0</v>
      </c>
      <c r="E1028" s="0" t="n">
        <f aca="false">COUNTIFS(jv!AC:AC,"*"&amp;A1028&amp;"*", jv!X:X,"1984")</f>
        <v>0</v>
      </c>
      <c r="F1028" s="0" t="n">
        <f aca="false">COUNTIFS(jv!AC:AC,"*"&amp;A1028&amp;"*", jv!X:X,"1985")</f>
        <v>0</v>
      </c>
      <c r="G1028" s="0" t="n">
        <f aca="false">COUNTIFS(jv!AC:AC,"*"&amp;A1028&amp;"*", jv!X:X,"1986")</f>
        <v>5</v>
      </c>
      <c r="H1028" s="0" t="n">
        <f aca="false">COUNTIFS(jv!AC:AC,"*"&amp;A1028&amp;"*", jv!X:X,"1987")</f>
        <v>2</v>
      </c>
      <c r="I1028" s="0" t="n">
        <f aca="false">COUNTIFS(jv!AC:AC,"*"&amp;A1028&amp;"*", jv!X:X,"1988")</f>
        <v>2</v>
      </c>
      <c r="J1028" s="0" t="n">
        <f aca="false">COUNTIFS(jv!AC:AC,"*"&amp;A1028&amp;"*", jv!X:X,"1989")</f>
        <v>4</v>
      </c>
      <c r="K1028" s="0" t="n">
        <f aca="false">COUNTIFS(jv!AC:AC,"*"&amp;A1028&amp;"*", jv!X:X,"1990")</f>
        <v>8</v>
      </c>
      <c r="L1028" s="0" t="n">
        <f aca="false">COUNTIFS(jv!AC:AC,"*"&amp;A1028&amp;"*", jv!X:X,"1991")</f>
        <v>14</v>
      </c>
      <c r="M1028" s="0" t="n">
        <f aca="false">COUNTIFS(jv!AC:AC,"*"&amp;A1028&amp;"*", jv!X:X,"1992")</f>
        <v>19</v>
      </c>
      <c r="N1028" s="0" t="n">
        <f aca="false">COUNTIFS(jv!AC:AC,"*"&amp;A1028&amp;"*", jv!X:X,"1993")</f>
        <v>14</v>
      </c>
      <c r="O1028" s="0" t="n">
        <f aca="false">COUNTIFS(jv!AC:AC,"*"&amp;A1028&amp;"*", jv!X:X,"1994")</f>
        <v>19</v>
      </c>
      <c r="P1028" s="0" t="n">
        <f aca="false">COUNTIFS(jv!AC:AC,"*"&amp;A1028&amp;"*", jv!X:X,"1995")</f>
        <v>19</v>
      </c>
      <c r="Q1028" s="0" t="n">
        <f aca="false">COUNTIFS(jv!AC:AC,"*"&amp;A1028&amp;"*", jv!X:X,"1996")</f>
        <v>17</v>
      </c>
      <c r="R1028" s="0" t="n">
        <f aca="false">COUNTIFS(jv!AC:AC,"*"&amp;A1028&amp;"*", jv!X:X,"1997")</f>
        <v>5</v>
      </c>
      <c r="S1028" s="0" t="n">
        <f aca="false">COUNTIFS(jv!AC:AC,"*"&amp;A1028&amp;"*", jv!X:X,"1998")</f>
        <v>4</v>
      </c>
      <c r="T1028" s="0" t="n">
        <f aca="false">COUNTIFS(jv!AC:AC,"*"&amp;A1028&amp;"*", jv!X:X,"1999")</f>
        <v>4</v>
      </c>
      <c r="U1028" s="0" t="n">
        <f aca="false">COUNTIFS(jv!AC:AC,"*"&amp;A1028&amp;"*", jv!X:X,"2000")</f>
        <v>7</v>
      </c>
      <c r="V1028" s="0" t="n">
        <f aca="false">COUNTIFS(jv!AC:AC,"*"&amp;A1028&amp;"*", jv!X:X,"2001")</f>
        <v>7</v>
      </c>
      <c r="W1028" s="0" t="n">
        <f aca="false">COUNTIFS(jv!AC:AC,"*"&amp;A1028&amp;"*", jv!X:X,"2002")</f>
        <v>7</v>
      </c>
      <c r="X1028" s="0" t="n">
        <f aca="false">COUNTIFS(jv!AC:AC,"*"&amp;A1028&amp;"*", jv!X:X,"2003")</f>
        <v>10</v>
      </c>
      <c r="Y1028" s="0" t="n">
        <f aca="false">COUNTIFS(jv!AC:AC,"*"&amp;A1028&amp;"*", jv!X:X,"2004")</f>
        <v>11</v>
      </c>
      <c r="Z1028" s="0" t="n">
        <f aca="false">COUNTIFS(jv!AC:AC,"*"&amp;A1028&amp;"*", jv!X:X,"2005")</f>
        <v>7</v>
      </c>
      <c r="AA1028" s="0" t="n">
        <f aca="false">COUNTIFS(jv!AC:AC,"*"&amp;A1028&amp;"*", jv!X:X,"2006")</f>
        <v>3</v>
      </c>
      <c r="AB1028" s="0" t="n">
        <f aca="false">COUNTIFS(jv!AC:AC,"*"&amp;A1028&amp;"*", jv!X:X,"2007")</f>
        <v>10</v>
      </c>
      <c r="AC1028" s="0" t="n">
        <f aca="false">COUNTIFS(jv!AC:AC,"*"&amp;A1028&amp;"*", jv!X:X,"2008")</f>
        <v>8</v>
      </c>
      <c r="AD1028" s="0" t="n">
        <f aca="false">COUNTIFS(jv!AC:AC,"*"&amp;A1028&amp;"*", jv!X:X,"2009")</f>
        <v>5</v>
      </c>
      <c r="AE1028" s="0" t="n">
        <f aca="false">COUNTIFS(jv!AC:AC,"*"&amp;A1028&amp;"*", jv!X:X,"2010")</f>
        <v>8</v>
      </c>
      <c r="AF1028" s="0" t="n">
        <f aca="false">COUNTIFS(jv!AC:AC,"*"&amp;A1028&amp;"*", jv!X:X,"2011")</f>
        <v>9</v>
      </c>
      <c r="AG1028" s="0" t="n">
        <f aca="false">COUNTIFS(jv!AC:AC,"*"&amp;A1028&amp;"*", jv!X:X,"2012")</f>
        <v>6</v>
      </c>
      <c r="AH1028" s="0" t="n">
        <f aca="false">COUNTIFS(jv!AC:AC,"*"&amp;A1028&amp;"*", jv!X:X,"2013")</f>
        <v>1</v>
      </c>
      <c r="AI1028" s="0" t="n">
        <f aca="false">COUNTIFS(jv!AC:AC,"*"&amp;A1028&amp;"*", jv!X:X,"2014")</f>
        <v>6</v>
      </c>
      <c r="AJ1028" s="0" t="n">
        <f aca="false">COUNTIFS(jv!AC:AC,"*"&amp;A1028&amp;"*", jv!X:X,"2015")</f>
        <v>4</v>
      </c>
      <c r="AK1028" s="0" t="n">
        <f aca="false">COUNTIFS(jv!AC:AC,"*"&amp;A1028&amp;"*", jv!X:X,"2016")</f>
        <v>2</v>
      </c>
      <c r="AL1028" s="0" t="n">
        <f aca="false">COUNTIFS(jv!AC:AC,"*"&amp;A1028&amp;"*", jv!X:X,"2017")</f>
        <v>5</v>
      </c>
      <c r="AM1028" s="0" t="n">
        <f aca="false">COUNTIFS(jv!AC:AC,"*"&amp;A1028&amp;"*", jv!X:X,"2018")</f>
        <v>6</v>
      </c>
      <c r="AN1028" s="0" t="n">
        <f aca="false">COUNTIFS(jv!AC:AC,"*"&amp;A1028&amp;"*", jv!X:X,"2019")</f>
        <v>4</v>
      </c>
      <c r="AO1028" s="0" t="n">
        <f aca="false">COUNTIFS(jv!AC:AC,"*"&amp;A1028&amp;"*", jv!X:X,"2020")</f>
        <v>7</v>
      </c>
      <c r="AP1028" s="0" t="n">
        <f aca="false">COUNTIFS(jv!AC:AC,"*"&amp;A1028&amp;"*", jv!X:X,"2021")</f>
        <v>4</v>
      </c>
      <c r="AQ1028" s="0" t="n">
        <f aca="false">COUNTIFS(jv!AC:AC,"*"&amp;A1028&amp;"*", jv!X:X,"2022")</f>
        <v>1</v>
      </c>
      <c r="AR1028" s="0" t="n">
        <v>0</v>
      </c>
      <c r="AS1028" s="0" t="n">
        <f aca="false">COUNTIF(jv!AC:AC,"*"&amp;A1028&amp;"*")</f>
        <v>274</v>
      </c>
    </row>
    <row r="1029" customFormat="false" ht="13.8" hidden="true" customHeight="false" outlineLevel="0" collapsed="false">
      <c r="A1029" s="0" t="s">
        <v>206</v>
      </c>
      <c r="AS1029" s="0" t="n">
        <f aca="false">COUNTIF(jv!AC:AC,"*"&amp;A1029&amp;"*")</f>
        <v>274</v>
      </c>
    </row>
    <row r="1030" customFormat="false" ht="13.8" hidden="true" customHeight="false" outlineLevel="0" collapsed="false">
      <c r="A1030" s="0" t="s">
        <v>206</v>
      </c>
      <c r="AS1030" s="0" t="n">
        <f aca="false">COUNTIF(jv!AC:AC,"*"&amp;A1030&amp;"*")</f>
        <v>274</v>
      </c>
    </row>
    <row r="1031" customFormat="false" ht="13.8" hidden="true" customHeight="false" outlineLevel="0" collapsed="false">
      <c r="A1031" s="0" t="s">
        <v>206</v>
      </c>
      <c r="AS1031" s="0" t="n">
        <f aca="false">COUNTIF(jv!AC:AC,"*"&amp;A1031&amp;"*")</f>
        <v>274</v>
      </c>
    </row>
    <row r="1032" customFormat="false" ht="13.8" hidden="true" customHeight="false" outlineLevel="0" collapsed="false">
      <c r="A1032" s="0" t="s">
        <v>206</v>
      </c>
      <c r="AS1032" s="0" t="n">
        <f aca="false">COUNTIF(jv!AC:AC,"*"&amp;A1032&amp;"*")</f>
        <v>274</v>
      </c>
    </row>
    <row r="1033" customFormat="false" ht="13.8" hidden="true" customHeight="false" outlineLevel="0" collapsed="false">
      <c r="A1033" s="0" t="s">
        <v>206</v>
      </c>
      <c r="AS1033" s="0" t="n">
        <f aca="false">COUNTIF(jv!AC:AC,"*"&amp;A1033&amp;"*")</f>
        <v>274</v>
      </c>
    </row>
    <row r="1034" customFormat="false" ht="13.8" hidden="true" customHeight="false" outlineLevel="0" collapsed="false">
      <c r="A1034" s="0" t="s">
        <v>206</v>
      </c>
      <c r="AS1034" s="0" t="n">
        <f aca="false">COUNTIF(jv!AC:AC,"*"&amp;A1034&amp;"*")</f>
        <v>274</v>
      </c>
    </row>
    <row r="1035" customFormat="false" ht="13.8" hidden="true" customHeight="false" outlineLevel="0" collapsed="false">
      <c r="A1035" s="0" t="s">
        <v>206</v>
      </c>
      <c r="AS1035" s="0" t="n">
        <f aca="false">COUNTIF(jv!AC:AC,"*"&amp;A1035&amp;"*")</f>
        <v>274</v>
      </c>
    </row>
    <row r="1036" customFormat="false" ht="13.8" hidden="true" customHeight="false" outlineLevel="0" collapsed="false">
      <c r="A1036" s="0" t="s">
        <v>206</v>
      </c>
      <c r="AS1036" s="0" t="n">
        <f aca="false">COUNTIF(jv!AC:AC,"*"&amp;A1036&amp;"*")</f>
        <v>274</v>
      </c>
    </row>
    <row r="1037" customFormat="false" ht="13.8" hidden="true" customHeight="false" outlineLevel="0" collapsed="false">
      <c r="A1037" s="0" t="s">
        <v>206</v>
      </c>
      <c r="AS1037" s="0" t="n">
        <f aca="false">COUNTIF(jv!AC:AC,"*"&amp;A1037&amp;"*")</f>
        <v>274</v>
      </c>
    </row>
    <row r="1038" customFormat="false" ht="13.8" hidden="true" customHeight="false" outlineLevel="0" collapsed="false">
      <c r="A1038" s="0" t="s">
        <v>206</v>
      </c>
      <c r="AS1038" s="0" t="n">
        <f aca="false">COUNTIF(jv!AC:AC,"*"&amp;A1038&amp;"*")</f>
        <v>274</v>
      </c>
    </row>
    <row r="1039" customFormat="false" ht="13.8" hidden="true" customHeight="false" outlineLevel="0" collapsed="false">
      <c r="A1039" s="0" t="s">
        <v>206</v>
      </c>
      <c r="AS1039" s="0" t="n">
        <f aca="false">COUNTIF(jv!AC:AC,"*"&amp;A1039&amp;"*")</f>
        <v>274</v>
      </c>
    </row>
    <row r="1040" customFormat="false" ht="13.8" hidden="true" customHeight="false" outlineLevel="0" collapsed="false">
      <c r="A1040" s="0" t="s">
        <v>206</v>
      </c>
      <c r="AS1040" s="0" t="n">
        <f aca="false">COUNTIF(jv!AC:AC,"*"&amp;A1040&amp;"*")</f>
        <v>274</v>
      </c>
    </row>
    <row r="1041" customFormat="false" ht="13.8" hidden="true" customHeight="false" outlineLevel="0" collapsed="false">
      <c r="A1041" s="0" t="s">
        <v>206</v>
      </c>
      <c r="AS1041" s="0" t="n">
        <f aca="false">COUNTIF(jv!AC:AC,"*"&amp;A1041&amp;"*")</f>
        <v>274</v>
      </c>
    </row>
    <row r="1042" customFormat="false" ht="13.8" hidden="true" customHeight="false" outlineLevel="0" collapsed="false">
      <c r="A1042" s="0" t="s">
        <v>206</v>
      </c>
      <c r="AS1042" s="0" t="n">
        <f aca="false">COUNTIF(jv!AC:AC,"*"&amp;A1042&amp;"*")</f>
        <v>274</v>
      </c>
    </row>
    <row r="1043" customFormat="false" ht="13.8" hidden="true" customHeight="false" outlineLevel="0" collapsed="false">
      <c r="A1043" s="0" t="s">
        <v>206</v>
      </c>
      <c r="AS1043" s="0" t="n">
        <f aca="false">COUNTIF(jv!AC:AC,"*"&amp;A1043&amp;"*")</f>
        <v>274</v>
      </c>
    </row>
    <row r="1044" customFormat="false" ht="13.8" hidden="true" customHeight="false" outlineLevel="0" collapsed="false">
      <c r="A1044" s="0" t="s">
        <v>206</v>
      </c>
      <c r="AS1044" s="0" t="n">
        <f aca="false">COUNTIF(jv!AC:AC,"*"&amp;A1044&amp;"*")</f>
        <v>274</v>
      </c>
    </row>
    <row r="1045" customFormat="false" ht="13.8" hidden="true" customHeight="false" outlineLevel="0" collapsed="false">
      <c r="A1045" s="0" t="s">
        <v>206</v>
      </c>
      <c r="AS1045" s="0" t="n">
        <f aca="false">COUNTIF(jv!AC:AC,"*"&amp;A1045&amp;"*")</f>
        <v>274</v>
      </c>
    </row>
    <row r="1046" customFormat="false" ht="13.8" hidden="true" customHeight="false" outlineLevel="0" collapsed="false">
      <c r="A1046" s="0" t="s">
        <v>206</v>
      </c>
      <c r="AS1046" s="0" t="n">
        <f aca="false">COUNTIF(jv!AC:AC,"*"&amp;A1046&amp;"*")</f>
        <v>274</v>
      </c>
    </row>
    <row r="1047" customFormat="false" ht="13.8" hidden="true" customHeight="false" outlineLevel="0" collapsed="false">
      <c r="A1047" s="0" t="s">
        <v>206</v>
      </c>
      <c r="AS1047" s="0" t="n">
        <f aca="false">COUNTIF(jv!AC:AC,"*"&amp;A1047&amp;"*")</f>
        <v>274</v>
      </c>
    </row>
    <row r="1048" customFormat="false" ht="13.8" hidden="true" customHeight="false" outlineLevel="0" collapsed="false">
      <c r="A1048" s="0" t="s">
        <v>206</v>
      </c>
      <c r="AS1048" s="0" t="n">
        <f aca="false">COUNTIF(jv!AC:AC,"*"&amp;A1048&amp;"*")</f>
        <v>274</v>
      </c>
    </row>
    <row r="1049" customFormat="false" ht="13.8" hidden="true" customHeight="false" outlineLevel="0" collapsed="false">
      <c r="A1049" s="0" t="s">
        <v>206</v>
      </c>
      <c r="AS1049" s="0" t="n">
        <f aca="false">COUNTIF(jv!AC:AC,"*"&amp;A1049&amp;"*")</f>
        <v>274</v>
      </c>
    </row>
    <row r="1050" customFormat="false" ht="13.8" hidden="true" customHeight="false" outlineLevel="0" collapsed="false">
      <c r="A1050" s="0" t="s">
        <v>206</v>
      </c>
      <c r="AS1050" s="0" t="n">
        <f aca="false">COUNTIF(jv!AC:AC,"*"&amp;A1050&amp;"*")</f>
        <v>274</v>
      </c>
    </row>
    <row r="1051" customFormat="false" ht="13.8" hidden="true" customHeight="false" outlineLevel="0" collapsed="false">
      <c r="A1051" s="0" t="s">
        <v>206</v>
      </c>
      <c r="AS1051" s="0" t="n">
        <f aca="false">COUNTIF(jv!AC:AC,"*"&amp;A1051&amp;"*")</f>
        <v>274</v>
      </c>
    </row>
    <row r="1052" customFormat="false" ht="13.8" hidden="true" customHeight="false" outlineLevel="0" collapsed="false">
      <c r="A1052" s="0" t="s">
        <v>206</v>
      </c>
      <c r="AS1052" s="0" t="n">
        <f aca="false">COUNTIF(jv!AC:AC,"*"&amp;A1052&amp;"*")</f>
        <v>274</v>
      </c>
    </row>
    <row r="1053" customFormat="false" ht="13.8" hidden="true" customHeight="false" outlineLevel="0" collapsed="false">
      <c r="A1053" s="0" t="s">
        <v>206</v>
      </c>
      <c r="AS1053" s="0" t="n">
        <f aca="false">COUNTIF(jv!AC:AC,"*"&amp;A1053&amp;"*")</f>
        <v>274</v>
      </c>
    </row>
    <row r="1054" customFormat="false" ht="13.8" hidden="true" customHeight="false" outlineLevel="0" collapsed="false">
      <c r="A1054" s="0" t="s">
        <v>206</v>
      </c>
      <c r="AS1054" s="0" t="n">
        <f aca="false">COUNTIF(jv!AC:AC,"*"&amp;A1054&amp;"*")</f>
        <v>274</v>
      </c>
    </row>
    <row r="1055" customFormat="false" ht="13.8" hidden="true" customHeight="false" outlineLevel="0" collapsed="false">
      <c r="A1055" s="0" t="s">
        <v>206</v>
      </c>
      <c r="AS1055" s="0" t="n">
        <f aca="false">COUNTIF(jv!AC:AC,"*"&amp;A1055&amp;"*")</f>
        <v>274</v>
      </c>
    </row>
    <row r="1056" customFormat="false" ht="13.8" hidden="true" customHeight="false" outlineLevel="0" collapsed="false">
      <c r="A1056" s="0" t="s">
        <v>206</v>
      </c>
      <c r="AS1056" s="0" t="n">
        <f aca="false">COUNTIF(jv!AC:AC,"*"&amp;A1056&amp;"*")</f>
        <v>274</v>
      </c>
    </row>
    <row r="1057" customFormat="false" ht="13.8" hidden="true" customHeight="false" outlineLevel="0" collapsed="false">
      <c r="A1057" s="0" t="s">
        <v>206</v>
      </c>
      <c r="AS1057" s="0" t="n">
        <f aca="false">COUNTIF(jv!AC:AC,"*"&amp;A1057&amp;"*")</f>
        <v>274</v>
      </c>
    </row>
    <row r="1058" customFormat="false" ht="13.8" hidden="true" customHeight="false" outlineLevel="0" collapsed="false">
      <c r="A1058" s="0" t="s">
        <v>206</v>
      </c>
      <c r="AS1058" s="0" t="n">
        <f aca="false">COUNTIF(jv!AC:AC,"*"&amp;A1058&amp;"*")</f>
        <v>274</v>
      </c>
    </row>
    <row r="1059" customFormat="false" ht="13.8" hidden="true" customHeight="false" outlineLevel="0" collapsed="false">
      <c r="A1059" s="0" t="s">
        <v>206</v>
      </c>
      <c r="AS1059" s="0" t="n">
        <f aca="false">COUNTIF(jv!AC:AC,"*"&amp;A1059&amp;"*")</f>
        <v>274</v>
      </c>
    </row>
    <row r="1060" customFormat="false" ht="13.8" hidden="true" customHeight="false" outlineLevel="0" collapsed="false">
      <c r="A1060" s="0" t="s">
        <v>206</v>
      </c>
      <c r="AS1060" s="0" t="n">
        <f aca="false">COUNTIF(jv!AC:AC,"*"&amp;A1060&amp;"*")</f>
        <v>274</v>
      </c>
    </row>
    <row r="1061" customFormat="false" ht="13.8" hidden="true" customHeight="false" outlineLevel="0" collapsed="false">
      <c r="A1061" s="0" t="s">
        <v>206</v>
      </c>
      <c r="AS1061" s="0" t="n">
        <f aca="false">COUNTIF(jv!AC:AC,"*"&amp;A1061&amp;"*")</f>
        <v>274</v>
      </c>
    </row>
    <row r="1062" customFormat="false" ht="13.8" hidden="true" customHeight="false" outlineLevel="0" collapsed="false">
      <c r="A1062" s="0" t="s">
        <v>206</v>
      </c>
      <c r="AS1062" s="0" t="n">
        <f aca="false">COUNTIF(jv!AC:AC,"*"&amp;A1062&amp;"*")</f>
        <v>274</v>
      </c>
    </row>
    <row r="1063" customFormat="false" ht="13.8" hidden="true" customHeight="false" outlineLevel="0" collapsed="false">
      <c r="A1063" s="0" t="s">
        <v>206</v>
      </c>
      <c r="AS1063" s="0" t="n">
        <f aca="false">COUNTIF(jv!AC:AC,"*"&amp;A1063&amp;"*")</f>
        <v>274</v>
      </c>
    </row>
    <row r="1064" customFormat="false" ht="13.8" hidden="true" customHeight="false" outlineLevel="0" collapsed="false">
      <c r="A1064" s="0" t="s">
        <v>206</v>
      </c>
      <c r="AS1064" s="0" t="n">
        <f aca="false">COUNTIF(jv!AC:AC,"*"&amp;A1064&amp;"*")</f>
        <v>274</v>
      </c>
    </row>
    <row r="1065" customFormat="false" ht="13.8" hidden="true" customHeight="false" outlineLevel="0" collapsed="false">
      <c r="A1065" s="0" t="s">
        <v>206</v>
      </c>
      <c r="AS1065" s="0" t="n">
        <f aca="false">COUNTIF(jv!AC:AC,"*"&amp;A1065&amp;"*")</f>
        <v>274</v>
      </c>
    </row>
    <row r="1066" customFormat="false" ht="13.8" hidden="true" customHeight="false" outlineLevel="0" collapsed="false">
      <c r="A1066" s="0" t="s">
        <v>206</v>
      </c>
      <c r="AS1066" s="0" t="n">
        <f aca="false">COUNTIF(jv!AC:AC,"*"&amp;A1066&amp;"*")</f>
        <v>274</v>
      </c>
    </row>
    <row r="1067" customFormat="false" ht="13.8" hidden="true" customHeight="false" outlineLevel="0" collapsed="false">
      <c r="A1067" s="0" t="s">
        <v>206</v>
      </c>
      <c r="AS1067" s="0" t="n">
        <f aca="false">COUNTIF(jv!AC:AC,"*"&amp;A1067&amp;"*")</f>
        <v>274</v>
      </c>
    </row>
    <row r="1068" customFormat="false" ht="13.8" hidden="true" customHeight="false" outlineLevel="0" collapsed="false">
      <c r="A1068" s="0" t="s">
        <v>206</v>
      </c>
      <c r="AS1068" s="0" t="n">
        <f aca="false">COUNTIF(jv!AC:AC,"*"&amp;A1068&amp;"*")</f>
        <v>274</v>
      </c>
    </row>
    <row r="1069" customFormat="false" ht="13.8" hidden="true" customHeight="false" outlineLevel="0" collapsed="false">
      <c r="A1069" s="0" t="s">
        <v>206</v>
      </c>
      <c r="AS1069" s="0" t="n">
        <f aca="false">COUNTIF(jv!AC:AC,"*"&amp;A1069&amp;"*")</f>
        <v>274</v>
      </c>
    </row>
    <row r="1070" customFormat="false" ht="13.8" hidden="true" customHeight="false" outlineLevel="0" collapsed="false">
      <c r="A1070" s="0" t="s">
        <v>206</v>
      </c>
      <c r="AS1070" s="0" t="n">
        <f aca="false">COUNTIF(jv!AC:AC,"*"&amp;A1070&amp;"*")</f>
        <v>274</v>
      </c>
    </row>
    <row r="1071" customFormat="false" ht="13.8" hidden="true" customHeight="false" outlineLevel="0" collapsed="false">
      <c r="A1071" s="0" t="s">
        <v>206</v>
      </c>
      <c r="AS1071" s="0" t="n">
        <f aca="false">COUNTIF(jv!AC:AC,"*"&amp;A1071&amp;"*")</f>
        <v>274</v>
      </c>
    </row>
    <row r="1072" customFormat="false" ht="13.8" hidden="true" customHeight="false" outlineLevel="0" collapsed="false">
      <c r="A1072" s="0" t="s">
        <v>206</v>
      </c>
      <c r="AS1072" s="0" t="n">
        <f aca="false">COUNTIF(jv!AC:AC,"*"&amp;A1072&amp;"*")</f>
        <v>274</v>
      </c>
    </row>
    <row r="1073" customFormat="false" ht="13.8" hidden="true" customHeight="false" outlineLevel="0" collapsed="false">
      <c r="A1073" s="0" t="s">
        <v>206</v>
      </c>
      <c r="AS1073" s="0" t="n">
        <f aca="false">COUNTIF(jv!AC:AC,"*"&amp;A1073&amp;"*")</f>
        <v>274</v>
      </c>
    </row>
    <row r="1074" customFormat="false" ht="13.8" hidden="true" customHeight="false" outlineLevel="0" collapsed="false">
      <c r="A1074" s="0" t="s">
        <v>206</v>
      </c>
      <c r="AS1074" s="0" t="n">
        <f aca="false">COUNTIF(jv!AC:AC,"*"&amp;A1074&amp;"*")</f>
        <v>274</v>
      </c>
    </row>
    <row r="1075" customFormat="false" ht="13.8" hidden="true" customHeight="false" outlineLevel="0" collapsed="false">
      <c r="A1075" s="0" t="s">
        <v>206</v>
      </c>
      <c r="AS1075" s="0" t="n">
        <f aca="false">COUNTIF(jv!AC:AC,"*"&amp;A1075&amp;"*")</f>
        <v>274</v>
      </c>
    </row>
    <row r="1076" customFormat="false" ht="13.8" hidden="true" customHeight="false" outlineLevel="0" collapsed="false">
      <c r="A1076" s="0" t="s">
        <v>206</v>
      </c>
      <c r="AS1076" s="0" t="n">
        <f aca="false">COUNTIF(jv!AC:AC,"*"&amp;A1076&amp;"*")</f>
        <v>274</v>
      </c>
    </row>
    <row r="1077" customFormat="false" ht="13.8" hidden="true" customHeight="false" outlineLevel="0" collapsed="false">
      <c r="A1077" s="0" t="s">
        <v>206</v>
      </c>
      <c r="AS1077" s="0" t="n">
        <f aca="false">COUNTIF(jv!AC:AC,"*"&amp;A1077&amp;"*")</f>
        <v>274</v>
      </c>
    </row>
    <row r="1078" customFormat="false" ht="13.8" hidden="true" customHeight="false" outlineLevel="0" collapsed="false">
      <c r="A1078" s="0" t="s">
        <v>206</v>
      </c>
      <c r="AS1078" s="0" t="n">
        <f aca="false">COUNTIF(jv!AC:AC,"*"&amp;A1078&amp;"*")</f>
        <v>274</v>
      </c>
    </row>
    <row r="1079" customFormat="false" ht="13.8" hidden="true" customHeight="false" outlineLevel="0" collapsed="false">
      <c r="A1079" s="0" t="s">
        <v>206</v>
      </c>
      <c r="AS1079" s="0" t="n">
        <f aca="false">COUNTIF(jv!AC:AC,"*"&amp;A1079&amp;"*")</f>
        <v>274</v>
      </c>
    </row>
    <row r="1080" customFormat="false" ht="13.8" hidden="true" customHeight="false" outlineLevel="0" collapsed="false">
      <c r="A1080" s="0" t="s">
        <v>206</v>
      </c>
      <c r="AS1080" s="0" t="n">
        <f aca="false">COUNTIF(jv!AC:AC,"*"&amp;A1080&amp;"*")</f>
        <v>274</v>
      </c>
    </row>
    <row r="1081" customFormat="false" ht="13.8" hidden="true" customHeight="false" outlineLevel="0" collapsed="false">
      <c r="A1081" s="0" t="s">
        <v>206</v>
      </c>
      <c r="AS1081" s="0" t="n">
        <f aca="false">COUNTIF(jv!AC:AC,"*"&amp;A1081&amp;"*")</f>
        <v>274</v>
      </c>
    </row>
    <row r="1082" customFormat="false" ht="13.8" hidden="true" customHeight="false" outlineLevel="0" collapsed="false">
      <c r="A1082" s="0" t="s">
        <v>206</v>
      </c>
      <c r="AS1082" s="0" t="n">
        <f aca="false">COUNTIF(jv!AC:AC,"*"&amp;A1082&amp;"*")</f>
        <v>274</v>
      </c>
    </row>
    <row r="1083" customFormat="false" ht="13.8" hidden="true" customHeight="false" outlineLevel="0" collapsed="false">
      <c r="A1083" s="0" t="s">
        <v>206</v>
      </c>
      <c r="AS1083" s="0" t="n">
        <f aca="false">COUNTIF(jv!AC:AC,"*"&amp;A1083&amp;"*")</f>
        <v>274</v>
      </c>
    </row>
    <row r="1084" customFormat="false" ht="13.8" hidden="true" customHeight="false" outlineLevel="0" collapsed="false">
      <c r="A1084" s="0" t="s">
        <v>206</v>
      </c>
      <c r="AS1084" s="0" t="n">
        <f aca="false">COUNTIF(jv!AC:AC,"*"&amp;A1084&amp;"*")</f>
        <v>274</v>
      </c>
    </row>
    <row r="1085" customFormat="false" ht="13.8" hidden="true" customHeight="false" outlineLevel="0" collapsed="false">
      <c r="A1085" s="0" t="s">
        <v>206</v>
      </c>
      <c r="AS1085" s="0" t="n">
        <f aca="false">COUNTIF(jv!AC:AC,"*"&amp;A1085&amp;"*")</f>
        <v>274</v>
      </c>
    </row>
    <row r="1086" customFormat="false" ht="13.8" hidden="true" customHeight="false" outlineLevel="0" collapsed="false">
      <c r="A1086" s="0" t="s">
        <v>206</v>
      </c>
      <c r="AS1086" s="0" t="n">
        <f aca="false">COUNTIF(jv!AC:AC,"*"&amp;A1086&amp;"*")</f>
        <v>274</v>
      </c>
    </row>
    <row r="1087" customFormat="false" ht="13.8" hidden="true" customHeight="false" outlineLevel="0" collapsed="false">
      <c r="A1087" s="0" t="s">
        <v>206</v>
      </c>
      <c r="AS1087" s="0" t="n">
        <f aca="false">COUNTIF(jv!AC:AC,"*"&amp;A1087&amp;"*")</f>
        <v>274</v>
      </c>
    </row>
    <row r="1088" customFormat="false" ht="13.8" hidden="true" customHeight="false" outlineLevel="0" collapsed="false">
      <c r="A1088" s="0" t="s">
        <v>206</v>
      </c>
      <c r="AS1088" s="0" t="n">
        <f aca="false">COUNTIF(jv!AC:AC,"*"&amp;A1088&amp;"*")</f>
        <v>274</v>
      </c>
    </row>
    <row r="1089" customFormat="false" ht="13.8" hidden="true" customHeight="false" outlineLevel="0" collapsed="false">
      <c r="A1089" s="0" t="s">
        <v>206</v>
      </c>
      <c r="AS1089" s="0" t="n">
        <f aca="false">COUNTIF(jv!AC:AC,"*"&amp;A1089&amp;"*")</f>
        <v>274</v>
      </c>
    </row>
    <row r="1090" customFormat="false" ht="13.8" hidden="true" customHeight="false" outlineLevel="0" collapsed="false">
      <c r="A1090" s="0" t="s">
        <v>206</v>
      </c>
      <c r="AS1090" s="0" t="n">
        <f aca="false">COUNTIF(jv!AC:AC,"*"&amp;A1090&amp;"*")</f>
        <v>274</v>
      </c>
    </row>
    <row r="1091" customFormat="false" ht="13.8" hidden="true" customHeight="false" outlineLevel="0" collapsed="false">
      <c r="A1091" s="0" t="s">
        <v>206</v>
      </c>
      <c r="AS1091" s="0" t="n">
        <f aca="false">COUNTIF(jv!AC:AC,"*"&amp;A1091&amp;"*")</f>
        <v>274</v>
      </c>
    </row>
    <row r="1092" customFormat="false" ht="13.8" hidden="true" customHeight="false" outlineLevel="0" collapsed="false">
      <c r="A1092" s="0" t="s">
        <v>206</v>
      </c>
      <c r="AS1092" s="0" t="n">
        <f aca="false">COUNTIF(jv!AC:AC,"*"&amp;A1092&amp;"*")</f>
        <v>274</v>
      </c>
    </row>
    <row r="1093" customFormat="false" ht="13.8" hidden="true" customHeight="false" outlineLevel="0" collapsed="false">
      <c r="A1093" s="0" t="s">
        <v>206</v>
      </c>
      <c r="AS1093" s="0" t="n">
        <f aca="false">COUNTIF(jv!AC:AC,"*"&amp;A1093&amp;"*")</f>
        <v>274</v>
      </c>
    </row>
    <row r="1094" customFormat="false" ht="13.8" hidden="true" customHeight="false" outlineLevel="0" collapsed="false">
      <c r="A1094" s="0" t="s">
        <v>206</v>
      </c>
      <c r="AS1094" s="0" t="n">
        <f aca="false">COUNTIF(jv!AC:AC,"*"&amp;A1094&amp;"*")</f>
        <v>274</v>
      </c>
    </row>
    <row r="1095" customFormat="false" ht="13.8" hidden="true" customHeight="false" outlineLevel="0" collapsed="false">
      <c r="A1095" s="0" t="s">
        <v>206</v>
      </c>
      <c r="AS1095" s="0" t="n">
        <f aca="false">COUNTIF(jv!AC:AC,"*"&amp;A1095&amp;"*")</f>
        <v>274</v>
      </c>
    </row>
    <row r="1096" customFormat="false" ht="13.8" hidden="true" customHeight="false" outlineLevel="0" collapsed="false">
      <c r="A1096" s="0" t="s">
        <v>206</v>
      </c>
      <c r="AS1096" s="0" t="n">
        <f aca="false">COUNTIF(jv!AC:AC,"*"&amp;A1096&amp;"*")</f>
        <v>274</v>
      </c>
    </row>
    <row r="1097" customFormat="false" ht="13.8" hidden="true" customHeight="false" outlineLevel="0" collapsed="false">
      <c r="A1097" s="0" t="s">
        <v>206</v>
      </c>
      <c r="AS1097" s="0" t="n">
        <f aca="false">COUNTIF(jv!AC:AC,"*"&amp;A1097&amp;"*")</f>
        <v>274</v>
      </c>
    </row>
    <row r="1098" customFormat="false" ht="13.8" hidden="true" customHeight="false" outlineLevel="0" collapsed="false">
      <c r="A1098" s="0" t="s">
        <v>206</v>
      </c>
      <c r="AS1098" s="0" t="n">
        <f aca="false">COUNTIF(jv!AC:AC,"*"&amp;A1098&amp;"*")</f>
        <v>274</v>
      </c>
    </row>
    <row r="1099" customFormat="false" ht="13.8" hidden="true" customHeight="false" outlineLevel="0" collapsed="false">
      <c r="A1099" s="0" t="s">
        <v>206</v>
      </c>
      <c r="AS1099" s="0" t="n">
        <f aca="false">COUNTIF(jv!AC:AC,"*"&amp;A1099&amp;"*")</f>
        <v>274</v>
      </c>
    </row>
    <row r="1100" customFormat="false" ht="13.8" hidden="true" customHeight="false" outlineLevel="0" collapsed="false">
      <c r="A1100" s="131" t="s">
        <v>206</v>
      </c>
      <c r="AS1100" s="0" t="n">
        <f aca="false">COUNTIF(jv!AC:AC,"*"&amp;A1100&amp;"*")</f>
        <v>274</v>
      </c>
    </row>
    <row r="1101" customFormat="false" ht="13.8" hidden="true" customHeight="false" outlineLevel="0" collapsed="false">
      <c r="A1101" s="131" t="s">
        <v>206</v>
      </c>
      <c r="AS1101" s="0" t="n">
        <f aca="false">COUNTIF(jv!AC:AC,"*"&amp;A1101&amp;"*")</f>
        <v>274</v>
      </c>
    </row>
    <row r="1102" customFormat="false" ht="13.8" hidden="true" customHeight="false" outlineLevel="0" collapsed="false">
      <c r="A1102" s="131" t="s">
        <v>206</v>
      </c>
      <c r="AS1102" s="0" t="n">
        <f aca="false">COUNTIF(jv!AC:AC,"*"&amp;A1102&amp;"*")</f>
        <v>274</v>
      </c>
    </row>
    <row r="1103" customFormat="false" ht="13.8" hidden="true" customHeight="false" outlineLevel="0" collapsed="false">
      <c r="A1103" s="131" t="s">
        <v>206</v>
      </c>
      <c r="AS1103" s="0" t="n">
        <f aca="false">COUNTIF(jv!AC:AC,"*"&amp;A1103&amp;"*")</f>
        <v>274</v>
      </c>
    </row>
    <row r="1104" customFormat="false" ht="13.8" hidden="true" customHeight="false" outlineLevel="0" collapsed="false">
      <c r="A1104" s="131" t="s">
        <v>206</v>
      </c>
      <c r="AS1104" s="0" t="n">
        <f aca="false">COUNTIF(jv!AC:AC,"*"&amp;A1104&amp;"*")</f>
        <v>274</v>
      </c>
    </row>
    <row r="1105" customFormat="false" ht="13.8" hidden="true" customHeight="false" outlineLevel="0" collapsed="false">
      <c r="A1105" s="131" t="s">
        <v>206</v>
      </c>
      <c r="AS1105" s="0" t="n">
        <f aca="false">COUNTIF(jv!AC:AC,"*"&amp;A1105&amp;"*")</f>
        <v>274</v>
      </c>
    </row>
    <row r="1106" customFormat="false" ht="13.8" hidden="true" customHeight="false" outlineLevel="0" collapsed="false">
      <c r="A1106" s="131" t="s">
        <v>206</v>
      </c>
      <c r="AS1106" s="0" t="n">
        <f aca="false">COUNTIF(jv!AC:AC,"*"&amp;A1106&amp;"*")</f>
        <v>274</v>
      </c>
    </row>
    <row r="1107" customFormat="false" ht="13.8" hidden="true" customHeight="false" outlineLevel="0" collapsed="false">
      <c r="A1107" s="131" t="s">
        <v>206</v>
      </c>
      <c r="AS1107" s="0" t="n">
        <f aca="false">COUNTIF(jv!AC:AC,"*"&amp;A1107&amp;"*")</f>
        <v>274</v>
      </c>
    </row>
    <row r="1108" customFormat="false" ht="13.8" hidden="true" customHeight="false" outlineLevel="0" collapsed="false">
      <c r="A1108" s="0" t="s">
        <v>206</v>
      </c>
      <c r="AS1108" s="0" t="n">
        <f aca="false">COUNTIF(jv!AC:AC,"*"&amp;A1108&amp;"*")</f>
        <v>274</v>
      </c>
    </row>
    <row r="1109" customFormat="false" ht="13.8" hidden="true" customHeight="false" outlineLevel="0" collapsed="false">
      <c r="A1109" s="131" t="s">
        <v>206</v>
      </c>
      <c r="AS1109" s="0" t="n">
        <f aca="false">COUNTIF(jv!AC:AC,"*"&amp;A1109&amp;"*")</f>
        <v>274</v>
      </c>
    </row>
    <row r="1110" customFormat="false" ht="13.8" hidden="true" customHeight="false" outlineLevel="0" collapsed="false">
      <c r="A1110" s="131" t="s">
        <v>206</v>
      </c>
      <c r="AS1110" s="0" t="n">
        <f aca="false">COUNTIF(jv!AC:AC,"*"&amp;A1110&amp;"*")</f>
        <v>274</v>
      </c>
    </row>
    <row r="1111" customFormat="false" ht="13.8" hidden="true" customHeight="false" outlineLevel="0" collapsed="false">
      <c r="A1111" s="131" t="s">
        <v>206</v>
      </c>
      <c r="AS1111" s="0" t="n">
        <f aca="false">COUNTIF(jv!AC:AC,"*"&amp;A1111&amp;"*")</f>
        <v>274</v>
      </c>
    </row>
    <row r="1112" customFormat="false" ht="13.8" hidden="true" customHeight="false" outlineLevel="0" collapsed="false">
      <c r="A1112" s="0" t="s">
        <v>206</v>
      </c>
      <c r="AS1112" s="0" t="n">
        <f aca="false">COUNTIF(jv!AC:AC,"*"&amp;A1112&amp;"*")</f>
        <v>274</v>
      </c>
    </row>
    <row r="1113" customFormat="false" ht="13.8" hidden="true" customHeight="false" outlineLevel="0" collapsed="false">
      <c r="A1113" s="131" t="s">
        <v>206</v>
      </c>
      <c r="AS1113" s="0" t="n">
        <f aca="false">COUNTIF(jv!AC:AC,"*"&amp;A1113&amp;"*")</f>
        <v>274</v>
      </c>
    </row>
    <row r="1114" customFormat="false" ht="13.8" hidden="true" customHeight="false" outlineLevel="0" collapsed="false">
      <c r="A1114" s="131" t="s">
        <v>206</v>
      </c>
      <c r="AS1114" s="0" t="n">
        <f aca="false">COUNTIF(jv!AC:AC,"*"&amp;A1114&amp;"*")</f>
        <v>274</v>
      </c>
    </row>
    <row r="1115" customFormat="false" ht="13.8" hidden="true" customHeight="false" outlineLevel="0" collapsed="false">
      <c r="A1115" s="131" t="s">
        <v>206</v>
      </c>
      <c r="AS1115" s="0" t="n">
        <f aca="false">COUNTIF(jv!AC:AC,"*"&amp;A1115&amp;"*")</f>
        <v>274</v>
      </c>
    </row>
    <row r="1116" customFormat="false" ht="13.8" hidden="true" customHeight="false" outlineLevel="0" collapsed="false">
      <c r="A1116" s="131" t="s">
        <v>206</v>
      </c>
      <c r="AS1116" s="0" t="n">
        <f aca="false">COUNTIF(jv!AC:AC,"*"&amp;A1116&amp;"*")</f>
        <v>274</v>
      </c>
    </row>
    <row r="1117" customFormat="false" ht="13.8" hidden="true" customHeight="false" outlineLevel="0" collapsed="false">
      <c r="A1117" s="131" t="s">
        <v>206</v>
      </c>
      <c r="AS1117" s="0" t="n">
        <f aca="false">COUNTIF(jv!AC:AC,"*"&amp;A1117&amp;"*")</f>
        <v>274</v>
      </c>
    </row>
    <row r="1118" customFormat="false" ht="13.8" hidden="true" customHeight="false" outlineLevel="0" collapsed="false">
      <c r="A1118" s="131" t="s">
        <v>206</v>
      </c>
      <c r="AS1118" s="0" t="n">
        <f aca="false">COUNTIF(jv!AC:AC,"*"&amp;A1118&amp;"*")</f>
        <v>274</v>
      </c>
    </row>
    <row r="1119" customFormat="false" ht="13.8" hidden="true" customHeight="false" outlineLevel="0" collapsed="false">
      <c r="A1119" s="131" t="s">
        <v>206</v>
      </c>
      <c r="AS1119" s="0" t="n">
        <f aca="false">COUNTIF(jv!AC:AC,"*"&amp;A1119&amp;"*")</f>
        <v>274</v>
      </c>
    </row>
    <row r="1120" customFormat="false" ht="13.8" hidden="true" customHeight="false" outlineLevel="0" collapsed="false">
      <c r="A1120" s="131" t="s">
        <v>206</v>
      </c>
      <c r="AS1120" s="0" t="n">
        <f aca="false">COUNTIF(jv!AC:AC,"*"&amp;A1120&amp;"*")</f>
        <v>274</v>
      </c>
    </row>
    <row r="1121" customFormat="false" ht="13.8" hidden="true" customHeight="false" outlineLevel="0" collapsed="false">
      <c r="A1121" s="131" t="s">
        <v>206</v>
      </c>
      <c r="AS1121" s="0" t="n">
        <f aca="false">COUNTIF(jv!AC:AC,"*"&amp;A1121&amp;"*")</f>
        <v>274</v>
      </c>
    </row>
    <row r="1122" customFormat="false" ht="13.8" hidden="true" customHeight="false" outlineLevel="0" collapsed="false">
      <c r="A1122" s="131" t="s">
        <v>206</v>
      </c>
      <c r="AS1122" s="0" t="n">
        <f aca="false">COUNTIF(jv!AC:AC,"*"&amp;A1122&amp;"*")</f>
        <v>274</v>
      </c>
    </row>
    <row r="1123" customFormat="false" ht="13.8" hidden="true" customHeight="false" outlineLevel="0" collapsed="false">
      <c r="A1123" s="131" t="s">
        <v>206</v>
      </c>
      <c r="AS1123" s="0" t="n">
        <f aca="false">COUNTIF(jv!AC:AC,"*"&amp;A1123&amp;"*")</f>
        <v>274</v>
      </c>
    </row>
    <row r="1124" customFormat="false" ht="13.8" hidden="true" customHeight="false" outlineLevel="0" collapsed="false">
      <c r="A1124" s="131" t="s">
        <v>206</v>
      </c>
      <c r="AS1124" s="0" t="n">
        <f aca="false">COUNTIF(jv!AC:AC,"*"&amp;A1124&amp;"*")</f>
        <v>274</v>
      </c>
    </row>
    <row r="1125" customFormat="false" ht="13.8" hidden="true" customHeight="false" outlineLevel="0" collapsed="false">
      <c r="A1125" s="131" t="s">
        <v>206</v>
      </c>
      <c r="AS1125" s="0" t="n">
        <f aca="false">COUNTIF(jv!AC:AC,"*"&amp;A1125&amp;"*")</f>
        <v>274</v>
      </c>
    </row>
    <row r="1126" customFormat="false" ht="13.8" hidden="true" customHeight="false" outlineLevel="0" collapsed="false">
      <c r="A1126" s="131" t="s">
        <v>206</v>
      </c>
      <c r="AS1126" s="0" t="n">
        <f aca="false">COUNTIF(jv!AC:AC,"*"&amp;A1126&amp;"*")</f>
        <v>274</v>
      </c>
    </row>
    <row r="1127" customFormat="false" ht="13.8" hidden="true" customHeight="false" outlineLevel="0" collapsed="false">
      <c r="A1127" s="131" t="s">
        <v>206</v>
      </c>
      <c r="AS1127" s="0" t="n">
        <f aca="false">COUNTIF(jv!AC:AC,"*"&amp;A1127&amp;"*")</f>
        <v>274</v>
      </c>
    </row>
    <row r="1128" customFormat="false" ht="13.8" hidden="true" customHeight="false" outlineLevel="0" collapsed="false">
      <c r="A1128" s="131" t="s">
        <v>206</v>
      </c>
      <c r="AS1128" s="0" t="n">
        <f aca="false">COUNTIF(jv!AC:AC,"*"&amp;A1128&amp;"*")</f>
        <v>274</v>
      </c>
    </row>
    <row r="1129" customFormat="false" ht="13.8" hidden="true" customHeight="false" outlineLevel="0" collapsed="false">
      <c r="A1129" s="131" t="s">
        <v>206</v>
      </c>
      <c r="AS1129" s="0" t="n">
        <f aca="false">COUNTIF(jv!AC:AC,"*"&amp;A1129&amp;"*")</f>
        <v>274</v>
      </c>
    </row>
    <row r="1130" customFormat="false" ht="13.8" hidden="true" customHeight="false" outlineLevel="0" collapsed="false">
      <c r="A1130" s="131" t="s">
        <v>206</v>
      </c>
      <c r="AS1130" s="0" t="n">
        <f aca="false">COUNTIF(jv!AC:AC,"*"&amp;A1130&amp;"*")</f>
        <v>274</v>
      </c>
    </row>
    <row r="1131" customFormat="false" ht="13.8" hidden="true" customHeight="false" outlineLevel="0" collapsed="false">
      <c r="A1131" s="131" t="s">
        <v>206</v>
      </c>
      <c r="AS1131" s="0" t="n">
        <f aca="false">COUNTIF(jv!AC:AC,"*"&amp;A1131&amp;"*")</f>
        <v>274</v>
      </c>
    </row>
    <row r="1132" customFormat="false" ht="13.8" hidden="true" customHeight="false" outlineLevel="0" collapsed="false">
      <c r="A1132" s="131" t="s">
        <v>206</v>
      </c>
      <c r="AS1132" s="0" t="n">
        <f aca="false">COUNTIF(jv!AC:AC,"*"&amp;A1132&amp;"*")</f>
        <v>274</v>
      </c>
    </row>
    <row r="1133" customFormat="false" ht="13.8" hidden="true" customHeight="false" outlineLevel="0" collapsed="false">
      <c r="A1133" s="131" t="s">
        <v>206</v>
      </c>
      <c r="AS1133" s="0" t="n">
        <f aca="false">COUNTIF(jv!AC:AC,"*"&amp;A1133&amp;"*")</f>
        <v>274</v>
      </c>
    </row>
    <row r="1134" customFormat="false" ht="13.8" hidden="true" customHeight="false" outlineLevel="0" collapsed="false">
      <c r="A1134" s="131" t="s">
        <v>206</v>
      </c>
      <c r="AS1134" s="0" t="n">
        <f aca="false">COUNTIF(jv!AC:AC,"*"&amp;A1134&amp;"*")</f>
        <v>274</v>
      </c>
    </row>
    <row r="1135" customFormat="false" ht="13.8" hidden="true" customHeight="false" outlineLevel="0" collapsed="false">
      <c r="A1135" s="131" t="s">
        <v>206</v>
      </c>
      <c r="AS1135" s="0" t="n">
        <f aca="false">COUNTIF(jv!AC:AC,"*"&amp;A1135&amp;"*")</f>
        <v>274</v>
      </c>
    </row>
    <row r="1136" customFormat="false" ht="13.8" hidden="true" customHeight="false" outlineLevel="0" collapsed="false">
      <c r="A1136" s="131" t="s">
        <v>206</v>
      </c>
      <c r="AS1136" s="0" t="n">
        <f aca="false">COUNTIF(jv!AC:AC,"*"&amp;A1136&amp;"*")</f>
        <v>274</v>
      </c>
    </row>
    <row r="1137" customFormat="false" ht="13.8" hidden="true" customHeight="false" outlineLevel="0" collapsed="false">
      <c r="A1137" s="131" t="s">
        <v>206</v>
      </c>
      <c r="AS1137" s="0" t="n">
        <f aca="false">COUNTIF(jv!AC:AC,"*"&amp;A1137&amp;"*")</f>
        <v>274</v>
      </c>
    </row>
    <row r="1138" customFormat="false" ht="13.8" hidden="true" customHeight="false" outlineLevel="0" collapsed="false">
      <c r="A1138" s="131" t="s">
        <v>206</v>
      </c>
      <c r="AS1138" s="0" t="n">
        <f aca="false">COUNTIF(jv!AC:AC,"*"&amp;A1138&amp;"*")</f>
        <v>274</v>
      </c>
    </row>
    <row r="1139" customFormat="false" ht="13.8" hidden="true" customHeight="false" outlineLevel="0" collapsed="false">
      <c r="A1139" s="131" t="s">
        <v>206</v>
      </c>
      <c r="AS1139" s="0" t="n">
        <f aca="false">COUNTIF(jv!AC:AC,"*"&amp;A1139&amp;"*")</f>
        <v>274</v>
      </c>
    </row>
    <row r="1140" customFormat="false" ht="13.8" hidden="true" customHeight="false" outlineLevel="0" collapsed="false">
      <c r="A1140" s="131" t="s">
        <v>206</v>
      </c>
      <c r="AS1140" s="0" t="n">
        <f aca="false">COUNTIF(jv!AC:AC,"*"&amp;A1140&amp;"*")</f>
        <v>274</v>
      </c>
    </row>
    <row r="1141" customFormat="false" ht="13.8" hidden="true" customHeight="false" outlineLevel="0" collapsed="false">
      <c r="A1141" s="131" t="s">
        <v>206</v>
      </c>
      <c r="AS1141" s="0" t="n">
        <f aca="false">COUNTIF(jv!AC:AC,"*"&amp;A1141&amp;"*")</f>
        <v>274</v>
      </c>
    </row>
    <row r="1142" customFormat="false" ht="13.8" hidden="true" customHeight="false" outlineLevel="0" collapsed="false">
      <c r="A1142" s="131" t="s">
        <v>206</v>
      </c>
      <c r="AS1142" s="0" t="n">
        <f aca="false">COUNTIF(jv!AC:AC,"*"&amp;A1142&amp;"*")</f>
        <v>274</v>
      </c>
    </row>
    <row r="1143" customFormat="false" ht="13.8" hidden="true" customHeight="false" outlineLevel="0" collapsed="false">
      <c r="A1143" s="131" t="s">
        <v>206</v>
      </c>
      <c r="AS1143" s="0" t="n">
        <f aca="false">COUNTIF(jv!AC:AC,"*"&amp;A1143&amp;"*")</f>
        <v>274</v>
      </c>
    </row>
    <row r="1144" customFormat="false" ht="13.8" hidden="true" customHeight="false" outlineLevel="0" collapsed="false">
      <c r="A1144" s="131" t="s">
        <v>206</v>
      </c>
      <c r="AS1144" s="0" t="n">
        <f aca="false">COUNTIF(jv!AC:AC,"*"&amp;A1144&amp;"*")</f>
        <v>274</v>
      </c>
    </row>
    <row r="1145" customFormat="false" ht="13.8" hidden="true" customHeight="false" outlineLevel="0" collapsed="false">
      <c r="A1145" s="131" t="s">
        <v>206</v>
      </c>
      <c r="AS1145" s="0" t="n">
        <f aca="false">COUNTIF(jv!AC:AC,"*"&amp;A1145&amp;"*")</f>
        <v>274</v>
      </c>
    </row>
    <row r="1146" customFormat="false" ht="13.8" hidden="true" customHeight="false" outlineLevel="0" collapsed="false">
      <c r="A1146" s="131" t="s">
        <v>206</v>
      </c>
      <c r="AS1146" s="0" t="n">
        <f aca="false">COUNTIF(jv!AC:AC,"*"&amp;A1146&amp;"*")</f>
        <v>274</v>
      </c>
    </row>
    <row r="1147" customFormat="false" ht="13.8" hidden="true" customHeight="false" outlineLevel="0" collapsed="false">
      <c r="A1147" s="131" t="s">
        <v>206</v>
      </c>
      <c r="AS1147" s="0" t="n">
        <f aca="false">COUNTIF(jv!AC:AC,"*"&amp;A1147&amp;"*")</f>
        <v>274</v>
      </c>
    </row>
    <row r="1148" customFormat="false" ht="13.8" hidden="true" customHeight="false" outlineLevel="0" collapsed="false">
      <c r="A1148" s="131" t="s">
        <v>206</v>
      </c>
      <c r="AS1148" s="0" t="n">
        <f aca="false">COUNTIF(jv!AC:AC,"*"&amp;A1148&amp;"*")</f>
        <v>274</v>
      </c>
    </row>
    <row r="1149" customFormat="false" ht="13.8" hidden="true" customHeight="false" outlineLevel="0" collapsed="false">
      <c r="A1149" s="131" t="s">
        <v>206</v>
      </c>
      <c r="AS1149" s="0" t="n">
        <f aca="false">COUNTIF(jv!AC:AC,"*"&amp;A1149&amp;"*")</f>
        <v>274</v>
      </c>
    </row>
    <row r="1150" customFormat="false" ht="13.8" hidden="true" customHeight="false" outlineLevel="0" collapsed="false">
      <c r="A1150" s="0" t="s">
        <v>206</v>
      </c>
      <c r="AS1150" s="0" t="n">
        <f aca="false">COUNTIF(jv!AC:AC,"*"&amp;A1150&amp;"*")</f>
        <v>274</v>
      </c>
    </row>
    <row r="1151" customFormat="false" ht="13.8" hidden="true" customHeight="false" outlineLevel="0" collapsed="false">
      <c r="A1151" s="0" t="s">
        <v>206</v>
      </c>
      <c r="AS1151" s="0" t="n">
        <f aca="false">COUNTIF(jv!AC:AC,"*"&amp;A1151&amp;"*")</f>
        <v>274</v>
      </c>
    </row>
    <row r="1152" customFormat="false" ht="13.8" hidden="true" customHeight="false" outlineLevel="0" collapsed="false">
      <c r="A1152" s="0" t="s">
        <v>206</v>
      </c>
      <c r="AS1152" s="0" t="n">
        <f aca="false">COUNTIF(jv!AC:AC,"*"&amp;A1152&amp;"*")</f>
        <v>274</v>
      </c>
    </row>
    <row r="1153" customFormat="false" ht="13.8" hidden="true" customHeight="false" outlineLevel="0" collapsed="false">
      <c r="A1153" s="0" t="s">
        <v>206</v>
      </c>
      <c r="AS1153" s="0" t="n">
        <f aca="false">COUNTIF(jv!AC:AC,"*"&amp;A1153&amp;"*")</f>
        <v>274</v>
      </c>
    </row>
    <row r="1154" customFormat="false" ht="13.8" hidden="true" customHeight="false" outlineLevel="0" collapsed="false">
      <c r="A1154" s="0" t="s">
        <v>206</v>
      </c>
      <c r="AS1154" s="0" t="n">
        <f aca="false">COUNTIF(jv!AC:AC,"*"&amp;A1154&amp;"*")</f>
        <v>274</v>
      </c>
    </row>
    <row r="1155" customFormat="false" ht="13.8" hidden="true" customHeight="false" outlineLevel="0" collapsed="false">
      <c r="A1155" s="0" t="s">
        <v>206</v>
      </c>
      <c r="AS1155" s="0" t="n">
        <f aca="false">COUNTIF(jv!AC:AC,"*"&amp;A1155&amp;"*")</f>
        <v>274</v>
      </c>
    </row>
    <row r="1156" customFormat="false" ht="13.8" hidden="true" customHeight="false" outlineLevel="0" collapsed="false">
      <c r="A1156" s="0" t="s">
        <v>206</v>
      </c>
      <c r="AS1156" s="0" t="n">
        <f aca="false">COUNTIF(jv!AC:AC,"*"&amp;A1156&amp;"*")</f>
        <v>274</v>
      </c>
    </row>
    <row r="1157" customFormat="false" ht="13.8" hidden="true" customHeight="false" outlineLevel="0" collapsed="false">
      <c r="A1157" s="0" t="s">
        <v>206</v>
      </c>
      <c r="AS1157" s="0" t="n">
        <f aca="false">COUNTIF(jv!AC:AC,"*"&amp;A1157&amp;"*")</f>
        <v>274</v>
      </c>
    </row>
    <row r="1158" customFormat="false" ht="13.8" hidden="true" customHeight="false" outlineLevel="0" collapsed="false">
      <c r="A1158" s="0" t="s">
        <v>206</v>
      </c>
      <c r="AS1158" s="0" t="n">
        <f aca="false">COUNTIF(jv!AC:AC,"*"&amp;A1158&amp;"*")</f>
        <v>274</v>
      </c>
    </row>
    <row r="1159" customFormat="false" ht="13.8" hidden="true" customHeight="false" outlineLevel="0" collapsed="false">
      <c r="A1159" s="0" t="s">
        <v>206</v>
      </c>
      <c r="AS1159" s="0" t="n">
        <f aca="false">COUNTIF(jv!AC:AC,"*"&amp;A1159&amp;"*")</f>
        <v>274</v>
      </c>
    </row>
    <row r="1160" customFormat="false" ht="13.8" hidden="true" customHeight="false" outlineLevel="0" collapsed="false">
      <c r="A1160" s="0" t="s">
        <v>206</v>
      </c>
      <c r="AS1160" s="0" t="n">
        <f aca="false">COUNTIF(jv!AC:AC,"*"&amp;A1160&amp;"*")</f>
        <v>274</v>
      </c>
    </row>
    <row r="1161" customFormat="false" ht="13.8" hidden="true" customHeight="false" outlineLevel="0" collapsed="false">
      <c r="A1161" s="0" t="s">
        <v>206</v>
      </c>
      <c r="AS1161" s="0" t="n">
        <f aca="false">COUNTIF(jv!AC:AC,"*"&amp;A1161&amp;"*")</f>
        <v>274</v>
      </c>
    </row>
    <row r="1162" customFormat="false" ht="13.8" hidden="true" customHeight="false" outlineLevel="0" collapsed="false">
      <c r="A1162" s="0" t="s">
        <v>206</v>
      </c>
      <c r="AS1162" s="0" t="n">
        <f aca="false">COUNTIF(jv!AC:AC,"*"&amp;A1162&amp;"*")</f>
        <v>274</v>
      </c>
    </row>
    <row r="1163" customFormat="false" ht="13.8" hidden="true" customHeight="false" outlineLevel="0" collapsed="false">
      <c r="A1163" s="0" t="s">
        <v>206</v>
      </c>
      <c r="AS1163" s="0" t="n">
        <f aca="false">COUNTIF(jv!AC:AC,"*"&amp;A1163&amp;"*")</f>
        <v>274</v>
      </c>
    </row>
    <row r="1164" customFormat="false" ht="13.8" hidden="true" customHeight="false" outlineLevel="0" collapsed="false">
      <c r="A1164" s="0" t="s">
        <v>206</v>
      </c>
      <c r="AS1164" s="0" t="n">
        <f aca="false">COUNTIF(jv!AC:AC,"*"&amp;A1164&amp;"*")</f>
        <v>274</v>
      </c>
    </row>
    <row r="1165" customFormat="false" ht="13.8" hidden="true" customHeight="false" outlineLevel="0" collapsed="false">
      <c r="A1165" s="0" t="s">
        <v>206</v>
      </c>
      <c r="AS1165" s="0" t="n">
        <f aca="false">COUNTIF(jv!AC:AC,"*"&amp;A1165&amp;"*")</f>
        <v>274</v>
      </c>
    </row>
    <row r="1166" customFormat="false" ht="13.8" hidden="true" customHeight="false" outlineLevel="0" collapsed="false">
      <c r="A1166" s="0" t="s">
        <v>206</v>
      </c>
      <c r="AS1166" s="0" t="n">
        <f aca="false">COUNTIF(jv!AC:AC,"*"&amp;A1166&amp;"*")</f>
        <v>274</v>
      </c>
    </row>
    <row r="1167" customFormat="false" ht="13.8" hidden="true" customHeight="false" outlineLevel="0" collapsed="false">
      <c r="A1167" s="0" t="s">
        <v>206</v>
      </c>
      <c r="AS1167" s="0" t="n">
        <f aca="false">COUNTIF(jv!AC:AC,"*"&amp;A1167&amp;"*")</f>
        <v>274</v>
      </c>
    </row>
    <row r="1168" customFormat="false" ht="13.8" hidden="true" customHeight="false" outlineLevel="0" collapsed="false">
      <c r="A1168" s="0" t="s">
        <v>206</v>
      </c>
      <c r="AS1168" s="0" t="n">
        <f aca="false">COUNTIF(jv!AC:AC,"*"&amp;A1168&amp;"*")</f>
        <v>274</v>
      </c>
    </row>
    <row r="1169" customFormat="false" ht="13.8" hidden="true" customHeight="false" outlineLevel="0" collapsed="false">
      <c r="A1169" s="0" t="s">
        <v>206</v>
      </c>
      <c r="AS1169" s="0" t="n">
        <f aca="false">COUNTIF(jv!AC:AC,"*"&amp;A1169&amp;"*")</f>
        <v>274</v>
      </c>
    </row>
    <row r="1170" customFormat="false" ht="13.8" hidden="true" customHeight="false" outlineLevel="0" collapsed="false">
      <c r="A1170" s="0" t="s">
        <v>206</v>
      </c>
      <c r="AS1170" s="0" t="n">
        <f aca="false">COUNTIF(jv!AC:AC,"*"&amp;A1170&amp;"*")</f>
        <v>274</v>
      </c>
    </row>
    <row r="1171" customFormat="false" ht="13.8" hidden="true" customHeight="false" outlineLevel="0" collapsed="false">
      <c r="A1171" s="0" t="s">
        <v>206</v>
      </c>
      <c r="AS1171" s="0" t="n">
        <f aca="false">COUNTIF(jv!AC:AC,"*"&amp;A1171&amp;"*")</f>
        <v>274</v>
      </c>
    </row>
    <row r="1172" customFormat="false" ht="13.8" hidden="true" customHeight="false" outlineLevel="0" collapsed="false">
      <c r="A1172" s="0" t="s">
        <v>206</v>
      </c>
      <c r="AS1172" s="0" t="n">
        <f aca="false">COUNTIF(jv!AC:AC,"*"&amp;A1172&amp;"*")</f>
        <v>274</v>
      </c>
    </row>
    <row r="1173" customFormat="false" ht="13.8" hidden="true" customHeight="false" outlineLevel="0" collapsed="false">
      <c r="A1173" s="0" t="s">
        <v>206</v>
      </c>
      <c r="AS1173" s="0" t="n">
        <f aca="false">COUNTIF(jv!AC:AC,"*"&amp;A1173&amp;"*")</f>
        <v>274</v>
      </c>
    </row>
    <row r="1174" customFormat="false" ht="13.8" hidden="true" customHeight="false" outlineLevel="0" collapsed="false">
      <c r="A1174" s="0" t="s">
        <v>206</v>
      </c>
      <c r="AS1174" s="0" t="n">
        <f aca="false">COUNTIF(jv!AC:AC,"*"&amp;A1174&amp;"*")</f>
        <v>274</v>
      </c>
    </row>
    <row r="1175" customFormat="false" ht="13.8" hidden="true" customHeight="false" outlineLevel="0" collapsed="false">
      <c r="A1175" s="0" t="s">
        <v>206</v>
      </c>
      <c r="AS1175" s="0" t="n">
        <f aca="false">COUNTIF(jv!AC:AC,"*"&amp;A1175&amp;"*")</f>
        <v>274</v>
      </c>
    </row>
    <row r="1176" customFormat="false" ht="13.8" hidden="true" customHeight="false" outlineLevel="0" collapsed="false">
      <c r="A1176" s="0" t="s">
        <v>206</v>
      </c>
      <c r="AS1176" s="0" t="n">
        <f aca="false">COUNTIF(jv!AC:AC,"*"&amp;A1176&amp;"*")</f>
        <v>274</v>
      </c>
    </row>
    <row r="1177" customFormat="false" ht="13.8" hidden="true" customHeight="false" outlineLevel="0" collapsed="false">
      <c r="A1177" s="0" t="s">
        <v>206</v>
      </c>
      <c r="AS1177" s="0" t="n">
        <f aca="false">COUNTIF(jv!AC:AC,"*"&amp;A1177&amp;"*")</f>
        <v>274</v>
      </c>
    </row>
    <row r="1178" customFormat="false" ht="13.8" hidden="true" customHeight="false" outlineLevel="0" collapsed="false">
      <c r="A1178" s="0" t="s">
        <v>206</v>
      </c>
      <c r="AS1178" s="0" t="n">
        <f aca="false">COUNTIF(jv!AC:AC,"*"&amp;A1178&amp;"*")</f>
        <v>274</v>
      </c>
    </row>
    <row r="1179" customFormat="false" ht="13.8" hidden="true" customHeight="false" outlineLevel="0" collapsed="false">
      <c r="A1179" s="0" t="s">
        <v>206</v>
      </c>
      <c r="AS1179" s="0" t="n">
        <f aca="false">COUNTIF(jv!AC:AC,"*"&amp;A1179&amp;"*")</f>
        <v>274</v>
      </c>
    </row>
    <row r="1180" customFormat="false" ht="13.8" hidden="true" customHeight="false" outlineLevel="0" collapsed="false">
      <c r="A1180" s="0" t="s">
        <v>206</v>
      </c>
      <c r="AS1180" s="0" t="n">
        <f aca="false">COUNTIF(jv!AC:AC,"*"&amp;A1180&amp;"*")</f>
        <v>274</v>
      </c>
    </row>
    <row r="1181" customFormat="false" ht="13.8" hidden="true" customHeight="false" outlineLevel="0" collapsed="false">
      <c r="A1181" s="0" t="s">
        <v>206</v>
      </c>
      <c r="AS1181" s="0" t="n">
        <f aca="false">COUNTIF(jv!AC:AC,"*"&amp;A1181&amp;"*")</f>
        <v>274</v>
      </c>
    </row>
    <row r="1182" customFormat="false" ht="13.8" hidden="true" customHeight="false" outlineLevel="0" collapsed="false">
      <c r="A1182" s="0" t="s">
        <v>206</v>
      </c>
      <c r="AS1182" s="0" t="n">
        <f aca="false">COUNTIF(jv!AC:AC,"*"&amp;A1182&amp;"*")</f>
        <v>274</v>
      </c>
    </row>
    <row r="1183" customFormat="false" ht="13.8" hidden="true" customHeight="false" outlineLevel="0" collapsed="false">
      <c r="A1183" s="0" t="s">
        <v>206</v>
      </c>
      <c r="AS1183" s="0" t="n">
        <f aca="false">COUNTIF(jv!AC:AC,"*"&amp;A1183&amp;"*")</f>
        <v>274</v>
      </c>
    </row>
    <row r="1184" customFormat="false" ht="13.8" hidden="true" customHeight="false" outlineLevel="0" collapsed="false">
      <c r="A1184" s="0" t="s">
        <v>206</v>
      </c>
      <c r="AS1184" s="0" t="n">
        <f aca="false">COUNTIF(jv!AC:AC,"*"&amp;A1184&amp;"*")</f>
        <v>274</v>
      </c>
    </row>
    <row r="1185" customFormat="false" ht="13.8" hidden="true" customHeight="false" outlineLevel="0" collapsed="false">
      <c r="A1185" s="0" t="s">
        <v>206</v>
      </c>
      <c r="AS1185" s="0" t="n">
        <f aca="false">COUNTIF(jv!AC:AC,"*"&amp;A1185&amp;"*")</f>
        <v>274</v>
      </c>
    </row>
    <row r="1186" customFormat="false" ht="13.8" hidden="true" customHeight="false" outlineLevel="0" collapsed="false">
      <c r="A1186" s="0" t="s">
        <v>206</v>
      </c>
      <c r="AS1186" s="0" t="n">
        <f aca="false">COUNTIF(jv!AC:AC,"*"&amp;A1186&amp;"*")</f>
        <v>274</v>
      </c>
    </row>
    <row r="1187" customFormat="false" ht="13.8" hidden="true" customHeight="false" outlineLevel="0" collapsed="false">
      <c r="A1187" s="0" t="s">
        <v>206</v>
      </c>
      <c r="AS1187" s="0" t="n">
        <f aca="false">COUNTIF(jv!AC:AC,"*"&amp;A1187&amp;"*")</f>
        <v>274</v>
      </c>
    </row>
    <row r="1188" customFormat="false" ht="13.8" hidden="true" customHeight="false" outlineLevel="0" collapsed="false">
      <c r="A1188" s="0" t="s">
        <v>206</v>
      </c>
      <c r="AS1188" s="0" t="n">
        <f aca="false">COUNTIF(jv!AC:AC,"*"&amp;A1188&amp;"*")</f>
        <v>274</v>
      </c>
    </row>
    <row r="1189" customFormat="false" ht="13.8" hidden="true" customHeight="false" outlineLevel="0" collapsed="false">
      <c r="A1189" s="0" t="s">
        <v>206</v>
      </c>
      <c r="AS1189" s="0" t="n">
        <f aca="false">COUNTIF(jv!AC:AC,"*"&amp;A1189&amp;"*")</f>
        <v>274</v>
      </c>
    </row>
    <row r="1190" customFormat="false" ht="13.8" hidden="true" customHeight="false" outlineLevel="0" collapsed="false">
      <c r="A1190" s="0" t="s">
        <v>206</v>
      </c>
      <c r="AS1190" s="0" t="n">
        <f aca="false">COUNTIF(jv!AC:AC,"*"&amp;A1190&amp;"*")</f>
        <v>274</v>
      </c>
    </row>
    <row r="1191" customFormat="false" ht="13.8" hidden="true" customHeight="false" outlineLevel="0" collapsed="false">
      <c r="A1191" s="0" t="s">
        <v>206</v>
      </c>
      <c r="AS1191" s="0" t="n">
        <f aca="false">COUNTIF(jv!AC:AC,"*"&amp;A1191&amp;"*")</f>
        <v>274</v>
      </c>
    </row>
    <row r="1192" customFormat="false" ht="13.8" hidden="true" customHeight="false" outlineLevel="0" collapsed="false">
      <c r="A1192" s="0" t="s">
        <v>206</v>
      </c>
      <c r="AS1192" s="0" t="n">
        <f aca="false">COUNTIF(jv!AC:AC,"*"&amp;A1192&amp;"*")</f>
        <v>274</v>
      </c>
    </row>
    <row r="1193" customFormat="false" ht="13.8" hidden="true" customHeight="false" outlineLevel="0" collapsed="false">
      <c r="A1193" s="0" t="s">
        <v>206</v>
      </c>
      <c r="AS1193" s="0" t="n">
        <f aca="false">COUNTIF(jv!AC:AC,"*"&amp;A1193&amp;"*")</f>
        <v>274</v>
      </c>
    </row>
    <row r="1194" customFormat="false" ht="13.8" hidden="true" customHeight="false" outlineLevel="0" collapsed="false">
      <c r="A1194" s="0" t="s">
        <v>206</v>
      </c>
      <c r="AS1194" s="0" t="n">
        <f aca="false">COUNTIF(jv!AC:AC,"*"&amp;A1194&amp;"*")</f>
        <v>274</v>
      </c>
    </row>
    <row r="1195" customFormat="false" ht="13.8" hidden="true" customHeight="false" outlineLevel="0" collapsed="false">
      <c r="A1195" s="0" t="s">
        <v>206</v>
      </c>
      <c r="AS1195" s="0" t="n">
        <f aca="false">COUNTIF(jv!AC:AC,"*"&amp;A1195&amp;"*")</f>
        <v>274</v>
      </c>
    </row>
    <row r="1196" customFormat="false" ht="13.8" hidden="true" customHeight="false" outlineLevel="0" collapsed="false">
      <c r="A1196" s="0" t="s">
        <v>206</v>
      </c>
      <c r="AS1196" s="0" t="n">
        <f aca="false">COUNTIF(jv!AC:AC,"*"&amp;A1196&amp;"*")</f>
        <v>274</v>
      </c>
    </row>
    <row r="1197" customFormat="false" ht="13.8" hidden="true" customHeight="false" outlineLevel="0" collapsed="false">
      <c r="A1197" s="0" t="s">
        <v>206</v>
      </c>
      <c r="AS1197" s="0" t="n">
        <f aca="false">COUNTIF(jv!AC:AC,"*"&amp;A1197&amp;"*")</f>
        <v>274</v>
      </c>
    </row>
    <row r="1198" customFormat="false" ht="13.8" hidden="true" customHeight="false" outlineLevel="0" collapsed="false">
      <c r="A1198" s="0" t="s">
        <v>206</v>
      </c>
      <c r="AS1198" s="0" t="n">
        <f aca="false">COUNTIF(jv!AC:AC,"*"&amp;A1198&amp;"*")</f>
        <v>274</v>
      </c>
    </row>
    <row r="1199" customFormat="false" ht="13.8" hidden="true" customHeight="false" outlineLevel="0" collapsed="false">
      <c r="A1199" s="0" t="s">
        <v>206</v>
      </c>
      <c r="AS1199" s="0" t="n">
        <f aca="false">COUNTIF(jv!AC:AC,"*"&amp;A1199&amp;"*")</f>
        <v>274</v>
      </c>
    </row>
    <row r="1200" customFormat="false" ht="13.8" hidden="true" customHeight="false" outlineLevel="0" collapsed="false">
      <c r="A1200" s="0" t="s">
        <v>206</v>
      </c>
      <c r="AS1200" s="0" t="n">
        <f aca="false">COUNTIF(jv!AC:AC,"*"&amp;A1200&amp;"*")</f>
        <v>274</v>
      </c>
    </row>
    <row r="1201" customFormat="false" ht="13.8" hidden="true" customHeight="false" outlineLevel="0" collapsed="false">
      <c r="A1201" s="0" t="s">
        <v>206</v>
      </c>
      <c r="AS1201" s="0" t="n">
        <f aca="false">COUNTIF(jv!AC:AC,"*"&amp;A1201&amp;"*")</f>
        <v>274</v>
      </c>
    </row>
    <row r="1202" customFormat="false" ht="13.8" hidden="true" customHeight="false" outlineLevel="0" collapsed="false">
      <c r="A1202" s="0" t="s">
        <v>206</v>
      </c>
      <c r="AS1202" s="0" t="n">
        <f aca="false">COUNTIF(jv!AC:AC,"*"&amp;A1202&amp;"*")</f>
        <v>274</v>
      </c>
    </row>
    <row r="1203" customFormat="false" ht="13.8" hidden="true" customHeight="false" outlineLevel="0" collapsed="false">
      <c r="A1203" s="0" t="s">
        <v>206</v>
      </c>
      <c r="AS1203" s="0" t="n">
        <f aca="false">COUNTIF(jv!AC:AC,"*"&amp;A1203&amp;"*")</f>
        <v>274</v>
      </c>
    </row>
    <row r="1204" customFormat="false" ht="13.8" hidden="true" customHeight="false" outlineLevel="0" collapsed="false">
      <c r="A1204" s="0" t="s">
        <v>206</v>
      </c>
      <c r="AS1204" s="0" t="n">
        <f aca="false">COUNTIF(jv!AC:AC,"*"&amp;A1204&amp;"*")</f>
        <v>274</v>
      </c>
    </row>
    <row r="1205" customFormat="false" ht="13.8" hidden="true" customHeight="false" outlineLevel="0" collapsed="false">
      <c r="A1205" s="0" t="s">
        <v>206</v>
      </c>
      <c r="AS1205" s="0" t="n">
        <f aca="false">COUNTIF(jv!AC:AC,"*"&amp;A1205&amp;"*")</f>
        <v>274</v>
      </c>
    </row>
    <row r="1206" customFormat="false" ht="13.8" hidden="true" customHeight="false" outlineLevel="0" collapsed="false">
      <c r="A1206" s="0" t="s">
        <v>206</v>
      </c>
      <c r="AS1206" s="0" t="n">
        <f aca="false">COUNTIF(jv!AC:AC,"*"&amp;A1206&amp;"*")</f>
        <v>274</v>
      </c>
    </row>
    <row r="1207" customFormat="false" ht="13.8" hidden="true" customHeight="false" outlineLevel="0" collapsed="false">
      <c r="A1207" s="0" t="s">
        <v>206</v>
      </c>
      <c r="AS1207" s="0" t="n">
        <f aca="false">COUNTIF(jv!AC:AC,"*"&amp;A1207&amp;"*")</f>
        <v>274</v>
      </c>
    </row>
    <row r="1208" customFormat="false" ht="13.8" hidden="true" customHeight="false" outlineLevel="0" collapsed="false">
      <c r="A1208" s="0" t="s">
        <v>206</v>
      </c>
      <c r="AS1208" s="0" t="n">
        <f aca="false">COUNTIF(jv!AC:AC,"*"&amp;A1208&amp;"*")</f>
        <v>274</v>
      </c>
    </row>
    <row r="1209" customFormat="false" ht="13.8" hidden="true" customHeight="false" outlineLevel="0" collapsed="false">
      <c r="A1209" s="0" t="s">
        <v>206</v>
      </c>
      <c r="AS1209" s="0" t="n">
        <f aca="false">COUNTIF(jv!AC:AC,"*"&amp;A1209&amp;"*")</f>
        <v>274</v>
      </c>
    </row>
    <row r="1210" customFormat="false" ht="13.8" hidden="true" customHeight="false" outlineLevel="0" collapsed="false">
      <c r="A1210" s="0" t="s">
        <v>206</v>
      </c>
      <c r="AS1210" s="0" t="n">
        <f aca="false">COUNTIF(jv!AC:AC,"*"&amp;A1210&amp;"*")</f>
        <v>274</v>
      </c>
    </row>
    <row r="1211" customFormat="false" ht="13.8" hidden="true" customHeight="false" outlineLevel="0" collapsed="false">
      <c r="A1211" s="0" t="s">
        <v>206</v>
      </c>
      <c r="AS1211" s="0" t="n">
        <f aca="false">COUNTIF(jv!AC:AC,"*"&amp;A1211&amp;"*")</f>
        <v>274</v>
      </c>
    </row>
    <row r="1212" customFormat="false" ht="13.8" hidden="true" customHeight="false" outlineLevel="0" collapsed="false">
      <c r="A1212" s="0" t="s">
        <v>206</v>
      </c>
      <c r="AS1212" s="0" t="n">
        <f aca="false">COUNTIF(jv!AC:AC,"*"&amp;A1212&amp;"*")</f>
        <v>274</v>
      </c>
    </row>
    <row r="1213" customFormat="false" ht="13.8" hidden="true" customHeight="false" outlineLevel="0" collapsed="false">
      <c r="A1213" s="0" t="s">
        <v>206</v>
      </c>
      <c r="AS1213" s="0" t="n">
        <f aca="false">COUNTIF(jv!AC:AC,"*"&amp;A1213&amp;"*")</f>
        <v>274</v>
      </c>
    </row>
    <row r="1214" customFormat="false" ht="13.8" hidden="true" customHeight="false" outlineLevel="0" collapsed="false">
      <c r="A1214" s="0" t="s">
        <v>206</v>
      </c>
      <c r="AS1214" s="0" t="n">
        <f aca="false">COUNTIF(jv!AC:AC,"*"&amp;A1214&amp;"*")</f>
        <v>274</v>
      </c>
    </row>
    <row r="1215" customFormat="false" ht="13.8" hidden="true" customHeight="false" outlineLevel="0" collapsed="false">
      <c r="A1215" s="0" t="s">
        <v>206</v>
      </c>
      <c r="AS1215" s="0" t="n">
        <f aca="false">COUNTIF(jv!AC:AC,"*"&amp;A1215&amp;"*")</f>
        <v>274</v>
      </c>
    </row>
    <row r="1216" customFormat="false" ht="13.8" hidden="true" customHeight="false" outlineLevel="0" collapsed="false">
      <c r="A1216" s="0" t="s">
        <v>206</v>
      </c>
      <c r="AS1216" s="0" t="n">
        <f aca="false">COUNTIF(jv!AC:AC,"*"&amp;A1216&amp;"*")</f>
        <v>274</v>
      </c>
    </row>
    <row r="1217" customFormat="false" ht="13.8" hidden="true" customHeight="false" outlineLevel="0" collapsed="false">
      <c r="A1217" s="0" t="s">
        <v>206</v>
      </c>
      <c r="AS1217" s="0" t="n">
        <f aca="false">COUNTIF(jv!AC:AC,"*"&amp;A1217&amp;"*")</f>
        <v>274</v>
      </c>
    </row>
    <row r="1218" customFormat="false" ht="13.8" hidden="true" customHeight="false" outlineLevel="0" collapsed="false">
      <c r="A1218" s="0" t="s">
        <v>206</v>
      </c>
      <c r="AS1218" s="0" t="n">
        <f aca="false">COUNTIF(jv!AC:AC,"*"&amp;A1218&amp;"*")</f>
        <v>274</v>
      </c>
    </row>
    <row r="1219" customFormat="false" ht="13.8" hidden="true" customHeight="false" outlineLevel="0" collapsed="false">
      <c r="A1219" s="0" t="s">
        <v>206</v>
      </c>
      <c r="AS1219" s="0" t="n">
        <f aca="false">COUNTIF(jv!AC:AC,"*"&amp;A1219&amp;"*")</f>
        <v>274</v>
      </c>
    </row>
    <row r="1220" customFormat="false" ht="13.8" hidden="true" customHeight="false" outlineLevel="0" collapsed="false">
      <c r="A1220" s="0" t="s">
        <v>206</v>
      </c>
      <c r="AS1220" s="0" t="n">
        <f aca="false">COUNTIF(jv!AC:AC,"*"&amp;A1220&amp;"*")</f>
        <v>274</v>
      </c>
    </row>
    <row r="1221" customFormat="false" ht="13.8" hidden="true" customHeight="false" outlineLevel="0" collapsed="false">
      <c r="A1221" s="0" t="s">
        <v>206</v>
      </c>
      <c r="AS1221" s="0" t="n">
        <f aca="false">COUNTIF(jv!AC:AC,"*"&amp;A1221&amp;"*")</f>
        <v>274</v>
      </c>
    </row>
    <row r="1222" customFormat="false" ht="13.8" hidden="true" customHeight="false" outlineLevel="0" collapsed="false">
      <c r="A1222" s="0" t="s">
        <v>206</v>
      </c>
      <c r="AS1222" s="0" t="n">
        <f aca="false">COUNTIF(jv!AC:AC,"*"&amp;A1222&amp;"*")</f>
        <v>274</v>
      </c>
    </row>
    <row r="1223" customFormat="false" ht="13.8" hidden="true" customHeight="false" outlineLevel="0" collapsed="false">
      <c r="A1223" s="0" t="s">
        <v>206</v>
      </c>
      <c r="AS1223" s="0" t="n">
        <f aca="false">COUNTIF(jv!AC:AC,"*"&amp;A1223&amp;"*")</f>
        <v>274</v>
      </c>
    </row>
    <row r="1224" customFormat="false" ht="13.8" hidden="true" customHeight="false" outlineLevel="0" collapsed="false">
      <c r="A1224" s="0" t="s">
        <v>206</v>
      </c>
      <c r="AS1224" s="0" t="n">
        <f aca="false">COUNTIF(jv!AC:AC,"*"&amp;A1224&amp;"*")</f>
        <v>274</v>
      </c>
    </row>
    <row r="1225" customFormat="false" ht="13.8" hidden="true" customHeight="false" outlineLevel="0" collapsed="false">
      <c r="A1225" s="0" t="s">
        <v>206</v>
      </c>
      <c r="AS1225" s="0" t="n">
        <f aca="false">COUNTIF(jv!AC:AC,"*"&amp;A1225&amp;"*")</f>
        <v>274</v>
      </c>
    </row>
    <row r="1226" customFormat="false" ht="13.8" hidden="true" customHeight="false" outlineLevel="0" collapsed="false">
      <c r="A1226" s="0" t="s">
        <v>206</v>
      </c>
      <c r="AS1226" s="0" t="n">
        <f aca="false">COUNTIF(jv!AC:AC,"*"&amp;A1226&amp;"*")</f>
        <v>274</v>
      </c>
    </row>
    <row r="1227" customFormat="false" ht="13.8" hidden="true" customHeight="false" outlineLevel="0" collapsed="false">
      <c r="A1227" s="0" t="s">
        <v>206</v>
      </c>
      <c r="AS1227" s="0" t="n">
        <f aca="false">COUNTIF(jv!AC:AC,"*"&amp;A1227&amp;"*")</f>
        <v>274</v>
      </c>
    </row>
    <row r="1228" customFormat="false" ht="13.8" hidden="true" customHeight="false" outlineLevel="0" collapsed="false">
      <c r="A1228" s="0" t="s">
        <v>206</v>
      </c>
      <c r="AS1228" s="0" t="n">
        <f aca="false">COUNTIF(jv!AC:AC,"*"&amp;A1228&amp;"*")</f>
        <v>274</v>
      </c>
    </row>
    <row r="1229" customFormat="false" ht="13.8" hidden="true" customHeight="false" outlineLevel="0" collapsed="false">
      <c r="A1229" s="0" t="s">
        <v>206</v>
      </c>
      <c r="AS1229" s="0" t="n">
        <f aca="false">COUNTIF(jv!AC:AC,"*"&amp;A1229&amp;"*")</f>
        <v>274</v>
      </c>
    </row>
    <row r="1230" customFormat="false" ht="13.8" hidden="true" customHeight="false" outlineLevel="0" collapsed="false">
      <c r="A1230" s="0" t="s">
        <v>206</v>
      </c>
      <c r="AS1230" s="0" t="n">
        <f aca="false">COUNTIF(jv!AC:AC,"*"&amp;A1230&amp;"*")</f>
        <v>274</v>
      </c>
    </row>
    <row r="1231" customFormat="false" ht="13.8" hidden="true" customHeight="false" outlineLevel="0" collapsed="false">
      <c r="A1231" s="0" t="s">
        <v>206</v>
      </c>
      <c r="AS1231" s="0" t="n">
        <f aca="false">COUNTIF(jv!AC:AC,"*"&amp;A1231&amp;"*")</f>
        <v>274</v>
      </c>
    </row>
    <row r="1232" customFormat="false" ht="13.8" hidden="true" customHeight="false" outlineLevel="0" collapsed="false">
      <c r="A1232" s="0" t="s">
        <v>206</v>
      </c>
      <c r="AS1232" s="0" t="n">
        <f aca="false">COUNTIF(jv!AC:AC,"*"&amp;A1232&amp;"*")</f>
        <v>274</v>
      </c>
    </row>
    <row r="1233" customFormat="false" ht="13.8" hidden="true" customHeight="false" outlineLevel="0" collapsed="false">
      <c r="A1233" s="0" t="s">
        <v>206</v>
      </c>
      <c r="AS1233" s="0" t="n">
        <f aca="false">COUNTIF(jv!AC:AC,"*"&amp;A1233&amp;"*")</f>
        <v>274</v>
      </c>
    </row>
    <row r="1234" customFormat="false" ht="13.8" hidden="true" customHeight="false" outlineLevel="0" collapsed="false">
      <c r="A1234" s="0" t="s">
        <v>206</v>
      </c>
      <c r="AS1234" s="0" t="n">
        <f aca="false">COUNTIF(jv!AC:AC,"*"&amp;A1234&amp;"*")</f>
        <v>274</v>
      </c>
    </row>
    <row r="1235" customFormat="false" ht="13.8" hidden="true" customHeight="false" outlineLevel="0" collapsed="false">
      <c r="A1235" s="0" t="s">
        <v>206</v>
      </c>
      <c r="AS1235" s="0" t="n">
        <f aca="false">COUNTIF(jv!AC:AC,"*"&amp;A1235&amp;"*")</f>
        <v>274</v>
      </c>
    </row>
    <row r="1236" customFormat="false" ht="13.8" hidden="true" customHeight="false" outlineLevel="0" collapsed="false">
      <c r="A1236" s="0" t="s">
        <v>206</v>
      </c>
      <c r="AS1236" s="0" t="n">
        <f aca="false">COUNTIF(jv!AC:AC,"*"&amp;A1236&amp;"*")</f>
        <v>274</v>
      </c>
    </row>
    <row r="1237" customFormat="false" ht="13.8" hidden="true" customHeight="false" outlineLevel="0" collapsed="false">
      <c r="A1237" s="0" t="s">
        <v>206</v>
      </c>
      <c r="AS1237" s="0" t="n">
        <f aca="false">COUNTIF(jv!AC:AC,"*"&amp;A1237&amp;"*")</f>
        <v>274</v>
      </c>
    </row>
    <row r="1238" customFormat="false" ht="13.8" hidden="true" customHeight="false" outlineLevel="0" collapsed="false">
      <c r="A1238" s="0" t="s">
        <v>206</v>
      </c>
      <c r="AS1238" s="0" t="n">
        <f aca="false">COUNTIF(jv!AC:AC,"*"&amp;A1238&amp;"*")</f>
        <v>274</v>
      </c>
    </row>
    <row r="1239" customFormat="false" ht="13.8" hidden="true" customHeight="false" outlineLevel="0" collapsed="false">
      <c r="A1239" s="0" t="s">
        <v>206</v>
      </c>
      <c r="AS1239" s="0" t="n">
        <f aca="false">COUNTIF(jv!AC:AC,"*"&amp;A1239&amp;"*")</f>
        <v>274</v>
      </c>
    </row>
    <row r="1240" customFormat="false" ht="13.8" hidden="true" customHeight="false" outlineLevel="0" collapsed="false">
      <c r="A1240" s="0" t="s">
        <v>206</v>
      </c>
      <c r="AS1240" s="0" t="n">
        <f aca="false">COUNTIF(jv!AC:AC,"*"&amp;A1240&amp;"*")</f>
        <v>274</v>
      </c>
    </row>
    <row r="1241" customFormat="false" ht="13.8" hidden="true" customHeight="false" outlineLevel="0" collapsed="false">
      <c r="A1241" s="0" t="s">
        <v>206</v>
      </c>
      <c r="AS1241" s="0" t="n">
        <f aca="false">COUNTIF(jv!AC:AC,"*"&amp;A1241&amp;"*")</f>
        <v>274</v>
      </c>
    </row>
    <row r="1242" customFormat="false" ht="13.8" hidden="true" customHeight="false" outlineLevel="0" collapsed="false">
      <c r="A1242" s="0" t="s">
        <v>206</v>
      </c>
      <c r="AS1242" s="0" t="n">
        <f aca="false">COUNTIF(jv!AC:AC,"*"&amp;A1242&amp;"*")</f>
        <v>274</v>
      </c>
    </row>
    <row r="1243" customFormat="false" ht="13.8" hidden="true" customHeight="false" outlineLevel="0" collapsed="false">
      <c r="A1243" s="0" t="s">
        <v>206</v>
      </c>
      <c r="AS1243" s="0" t="n">
        <f aca="false">COUNTIF(jv!AC:AC,"*"&amp;A1243&amp;"*")</f>
        <v>274</v>
      </c>
    </row>
    <row r="1244" customFormat="false" ht="13.8" hidden="true" customHeight="false" outlineLevel="0" collapsed="false">
      <c r="A1244" s="0" t="s">
        <v>206</v>
      </c>
      <c r="AS1244" s="0" t="n">
        <f aca="false">COUNTIF(jv!AC:AC,"*"&amp;A1244&amp;"*")</f>
        <v>274</v>
      </c>
    </row>
    <row r="1245" customFormat="false" ht="13.8" hidden="true" customHeight="false" outlineLevel="0" collapsed="false">
      <c r="A1245" s="0" t="s">
        <v>206</v>
      </c>
      <c r="AS1245" s="0" t="n">
        <f aca="false">COUNTIF(jv!AC:AC,"*"&amp;A1245&amp;"*")</f>
        <v>274</v>
      </c>
    </row>
    <row r="1246" customFormat="false" ht="13.8" hidden="true" customHeight="false" outlineLevel="0" collapsed="false">
      <c r="A1246" s="0" t="s">
        <v>206</v>
      </c>
      <c r="AS1246" s="0" t="n">
        <f aca="false">COUNTIF(jv!AC:AC,"*"&amp;A1246&amp;"*")</f>
        <v>274</v>
      </c>
    </row>
    <row r="1247" customFormat="false" ht="13.8" hidden="true" customHeight="false" outlineLevel="0" collapsed="false">
      <c r="A1247" s="0" t="s">
        <v>206</v>
      </c>
      <c r="AS1247" s="0" t="n">
        <f aca="false">COUNTIF(jv!AC:AC,"*"&amp;A1247&amp;"*")</f>
        <v>274</v>
      </c>
    </row>
    <row r="1248" customFormat="false" ht="13.8" hidden="true" customHeight="false" outlineLevel="0" collapsed="false">
      <c r="A1248" s="0" t="s">
        <v>206</v>
      </c>
      <c r="AS1248" s="0" t="n">
        <f aca="false">COUNTIF(jv!AC:AC,"*"&amp;A1248&amp;"*")</f>
        <v>274</v>
      </c>
    </row>
    <row r="1249" customFormat="false" ht="13.8" hidden="true" customHeight="false" outlineLevel="0" collapsed="false">
      <c r="A1249" s="0" t="s">
        <v>206</v>
      </c>
      <c r="AS1249" s="0" t="n">
        <f aca="false">COUNTIF(jv!AC:AC,"*"&amp;A1249&amp;"*")</f>
        <v>274</v>
      </c>
    </row>
    <row r="1250" customFormat="false" ht="13.8" hidden="true" customHeight="false" outlineLevel="0" collapsed="false">
      <c r="A1250" s="0" t="s">
        <v>206</v>
      </c>
      <c r="AS1250" s="0" t="n">
        <f aca="false">COUNTIF(jv!AC:AC,"*"&amp;A1250&amp;"*")</f>
        <v>274</v>
      </c>
    </row>
    <row r="1251" customFormat="false" ht="13.8" hidden="true" customHeight="false" outlineLevel="0" collapsed="false">
      <c r="A1251" s="131" t="s">
        <v>206</v>
      </c>
      <c r="AS1251" s="0" t="n">
        <f aca="false">COUNTIF(jv!AC:AC,"*"&amp;A1251&amp;"*")</f>
        <v>274</v>
      </c>
    </row>
    <row r="1252" customFormat="false" ht="13.8" hidden="true" customHeight="false" outlineLevel="0" collapsed="false">
      <c r="A1252" s="0" t="s">
        <v>206</v>
      </c>
      <c r="AS1252" s="0" t="n">
        <f aca="false">COUNTIF(jv!AC:AC,"*"&amp;A1252&amp;"*")</f>
        <v>274</v>
      </c>
    </row>
    <row r="1253" customFormat="false" ht="13.8" hidden="true" customHeight="false" outlineLevel="0" collapsed="false">
      <c r="A1253" s="0" t="s">
        <v>206</v>
      </c>
      <c r="AS1253" s="0" t="n">
        <f aca="false">COUNTIF(jv!AC:AC,"*"&amp;A1253&amp;"*")</f>
        <v>274</v>
      </c>
    </row>
    <row r="1254" customFormat="false" ht="13.8" hidden="true" customHeight="false" outlineLevel="0" collapsed="false">
      <c r="A1254" s="0" t="s">
        <v>206</v>
      </c>
      <c r="AS1254" s="0" t="n">
        <f aca="false">COUNTIF(jv!AC:AC,"*"&amp;A1254&amp;"*")</f>
        <v>274</v>
      </c>
    </row>
    <row r="1255" customFormat="false" ht="13.8" hidden="true" customHeight="false" outlineLevel="0" collapsed="false">
      <c r="A1255" s="0" t="s">
        <v>206</v>
      </c>
      <c r="AS1255" s="0" t="n">
        <f aca="false">COUNTIF(jv!AC:AC,"*"&amp;A1255&amp;"*")</f>
        <v>274</v>
      </c>
    </row>
    <row r="1256" customFormat="false" ht="13.8" hidden="true" customHeight="false" outlineLevel="0" collapsed="false">
      <c r="A1256" s="0" t="s">
        <v>206</v>
      </c>
      <c r="AS1256" s="0" t="n">
        <f aca="false">COUNTIF(jv!AC:AC,"*"&amp;A1256&amp;"*")</f>
        <v>274</v>
      </c>
    </row>
    <row r="1257" customFormat="false" ht="13.8" hidden="true" customHeight="false" outlineLevel="0" collapsed="false">
      <c r="A1257" s="0" t="s">
        <v>206</v>
      </c>
      <c r="AS1257" s="0" t="n">
        <f aca="false">COUNTIF(jv!AC:AC,"*"&amp;A1257&amp;"*")</f>
        <v>274</v>
      </c>
    </row>
    <row r="1258" customFormat="false" ht="13.8" hidden="true" customHeight="false" outlineLevel="0" collapsed="false">
      <c r="A1258" s="131" t="s">
        <v>206</v>
      </c>
      <c r="AS1258" s="0" t="n">
        <f aca="false">COUNTIF(jv!AC:AC,"*"&amp;A1258&amp;"*")</f>
        <v>274</v>
      </c>
    </row>
    <row r="1259" customFormat="false" ht="13.8" hidden="true" customHeight="false" outlineLevel="0" collapsed="false">
      <c r="A1259" s="131" t="s">
        <v>206</v>
      </c>
      <c r="AS1259" s="0" t="n">
        <f aca="false">COUNTIF(jv!AC:AC,"*"&amp;A1259&amp;"*")</f>
        <v>274</v>
      </c>
    </row>
    <row r="1260" customFormat="false" ht="13.8" hidden="true" customHeight="false" outlineLevel="0" collapsed="false">
      <c r="A1260" s="131" t="s">
        <v>206</v>
      </c>
      <c r="AS1260" s="0" t="n">
        <f aca="false">COUNTIF(jv!AC:AC,"*"&amp;A1260&amp;"*")</f>
        <v>274</v>
      </c>
    </row>
    <row r="1261" customFormat="false" ht="13.8" hidden="true" customHeight="false" outlineLevel="0" collapsed="false">
      <c r="A1261" s="131" t="s">
        <v>206</v>
      </c>
      <c r="AS1261" s="0" t="n">
        <f aca="false">COUNTIF(jv!AC:AC,"*"&amp;A1261&amp;"*")</f>
        <v>274</v>
      </c>
    </row>
    <row r="1262" customFormat="false" ht="13.8" hidden="true" customHeight="false" outlineLevel="0" collapsed="false">
      <c r="A1262" s="131" t="s">
        <v>206</v>
      </c>
      <c r="AS1262" s="0" t="n">
        <f aca="false">COUNTIF(jv!AC:AC,"*"&amp;A1262&amp;"*")</f>
        <v>274</v>
      </c>
    </row>
    <row r="1263" customFormat="false" ht="13.8" hidden="true" customHeight="false" outlineLevel="0" collapsed="false">
      <c r="A1263" s="131" t="s">
        <v>206</v>
      </c>
      <c r="AS1263" s="0" t="n">
        <f aca="false">COUNTIF(jv!AC:AC,"*"&amp;A1263&amp;"*")</f>
        <v>274</v>
      </c>
    </row>
    <row r="1264" customFormat="false" ht="13.8" hidden="true" customHeight="false" outlineLevel="0" collapsed="false">
      <c r="A1264" s="131" t="s">
        <v>206</v>
      </c>
      <c r="AS1264" s="0" t="n">
        <f aca="false">COUNTIF(jv!AC:AC,"*"&amp;A1264&amp;"*")</f>
        <v>274</v>
      </c>
    </row>
    <row r="1265" customFormat="false" ht="13.8" hidden="true" customHeight="false" outlineLevel="0" collapsed="false">
      <c r="A1265" s="131" t="s">
        <v>206</v>
      </c>
      <c r="AS1265" s="0" t="n">
        <f aca="false">COUNTIF(jv!AC:AC,"*"&amp;A1265&amp;"*")</f>
        <v>274</v>
      </c>
    </row>
    <row r="1266" customFormat="false" ht="13.8" hidden="true" customHeight="false" outlineLevel="0" collapsed="false">
      <c r="A1266" s="131" t="s">
        <v>206</v>
      </c>
      <c r="AS1266" s="0" t="n">
        <f aca="false">COUNTIF(jv!AC:AC,"*"&amp;A1266&amp;"*")</f>
        <v>274</v>
      </c>
    </row>
    <row r="1267" customFormat="false" ht="13.8" hidden="true" customHeight="false" outlineLevel="0" collapsed="false">
      <c r="A1267" s="131" t="s">
        <v>206</v>
      </c>
      <c r="AS1267" s="0" t="n">
        <f aca="false">COUNTIF(jv!AC:AC,"*"&amp;A1267&amp;"*")</f>
        <v>274</v>
      </c>
    </row>
    <row r="1268" customFormat="false" ht="13.8" hidden="true" customHeight="false" outlineLevel="0" collapsed="false">
      <c r="A1268" s="131" t="s">
        <v>206</v>
      </c>
      <c r="AS1268" s="0" t="n">
        <f aca="false">COUNTIF(jv!AC:AC,"*"&amp;A1268&amp;"*")</f>
        <v>274</v>
      </c>
    </row>
    <row r="1269" customFormat="false" ht="13.8" hidden="true" customHeight="false" outlineLevel="0" collapsed="false">
      <c r="A1269" s="131" t="s">
        <v>206</v>
      </c>
      <c r="AS1269" s="0" t="n">
        <f aca="false">COUNTIF(jv!AC:AC,"*"&amp;A1269&amp;"*")</f>
        <v>274</v>
      </c>
    </row>
    <row r="1270" customFormat="false" ht="13.8" hidden="true" customHeight="false" outlineLevel="0" collapsed="false">
      <c r="A1270" s="131" t="s">
        <v>206</v>
      </c>
      <c r="AS1270" s="0" t="n">
        <f aca="false">COUNTIF(jv!AC:AC,"*"&amp;A1270&amp;"*")</f>
        <v>274</v>
      </c>
    </row>
    <row r="1271" customFormat="false" ht="13.8" hidden="true" customHeight="false" outlineLevel="0" collapsed="false">
      <c r="A1271" s="131" t="s">
        <v>206</v>
      </c>
      <c r="AS1271" s="0" t="n">
        <f aca="false">COUNTIF(jv!AC:AC,"*"&amp;A1271&amp;"*")</f>
        <v>274</v>
      </c>
    </row>
    <row r="1272" customFormat="false" ht="13.8" hidden="true" customHeight="false" outlineLevel="0" collapsed="false">
      <c r="A1272" s="131" t="s">
        <v>206</v>
      </c>
      <c r="AS1272" s="0" t="n">
        <f aca="false">COUNTIF(jv!AC:AC,"*"&amp;A1272&amp;"*")</f>
        <v>274</v>
      </c>
    </row>
    <row r="1273" customFormat="false" ht="13.8" hidden="true" customHeight="false" outlineLevel="0" collapsed="false">
      <c r="A1273" s="131" t="s">
        <v>206</v>
      </c>
      <c r="AS1273" s="0" t="n">
        <f aca="false">COUNTIF(jv!AC:AC,"*"&amp;A1273&amp;"*")</f>
        <v>274</v>
      </c>
    </row>
    <row r="1274" customFormat="false" ht="13.8" hidden="true" customHeight="false" outlineLevel="0" collapsed="false">
      <c r="A1274" s="131" t="s">
        <v>206</v>
      </c>
      <c r="AS1274" s="0" t="n">
        <f aca="false">COUNTIF(jv!AC:AC,"*"&amp;A1274&amp;"*")</f>
        <v>274</v>
      </c>
    </row>
    <row r="1275" customFormat="false" ht="13.8" hidden="true" customHeight="false" outlineLevel="0" collapsed="false">
      <c r="A1275" s="131" t="s">
        <v>206</v>
      </c>
      <c r="AS1275" s="0" t="n">
        <f aca="false">COUNTIF(jv!AC:AC,"*"&amp;A1275&amp;"*")</f>
        <v>274</v>
      </c>
    </row>
    <row r="1276" customFormat="false" ht="13.8" hidden="true" customHeight="false" outlineLevel="0" collapsed="false">
      <c r="A1276" s="131" t="s">
        <v>206</v>
      </c>
      <c r="AS1276" s="0" t="n">
        <f aca="false">COUNTIF(jv!AC:AC,"*"&amp;A1276&amp;"*")</f>
        <v>274</v>
      </c>
    </row>
    <row r="1277" customFormat="false" ht="13.8" hidden="true" customHeight="false" outlineLevel="0" collapsed="false">
      <c r="A1277" s="131" t="s">
        <v>206</v>
      </c>
      <c r="AS1277" s="0" t="n">
        <f aca="false">COUNTIF(jv!AC:AC,"*"&amp;A1277&amp;"*")</f>
        <v>274</v>
      </c>
    </row>
    <row r="1278" customFormat="false" ht="13.8" hidden="true" customHeight="false" outlineLevel="0" collapsed="false">
      <c r="A1278" s="131" t="s">
        <v>206</v>
      </c>
      <c r="AS1278" s="0" t="n">
        <f aca="false">COUNTIF(jv!AC:AC,"*"&amp;A1278&amp;"*")</f>
        <v>274</v>
      </c>
    </row>
    <row r="1279" customFormat="false" ht="13.8" hidden="true" customHeight="false" outlineLevel="0" collapsed="false">
      <c r="A1279" s="131" t="s">
        <v>206</v>
      </c>
      <c r="AS1279" s="0" t="n">
        <f aca="false">COUNTIF(jv!AC:AC,"*"&amp;A1279&amp;"*")</f>
        <v>274</v>
      </c>
    </row>
    <row r="1280" customFormat="false" ht="13.8" hidden="true" customHeight="false" outlineLevel="0" collapsed="false">
      <c r="A1280" s="131" t="s">
        <v>206</v>
      </c>
      <c r="AS1280" s="0" t="n">
        <f aca="false">COUNTIF(jv!AC:AC,"*"&amp;A1280&amp;"*")</f>
        <v>274</v>
      </c>
    </row>
    <row r="1281" customFormat="false" ht="13.8" hidden="true" customHeight="false" outlineLevel="0" collapsed="false">
      <c r="A1281" s="131" t="s">
        <v>206</v>
      </c>
      <c r="AS1281" s="0" t="n">
        <f aca="false">COUNTIF(jv!AC:AC,"*"&amp;A1281&amp;"*")</f>
        <v>274</v>
      </c>
    </row>
    <row r="1282" customFormat="false" ht="13.8" hidden="true" customHeight="false" outlineLevel="0" collapsed="false">
      <c r="A1282" s="131" t="s">
        <v>206</v>
      </c>
      <c r="AS1282" s="0" t="n">
        <f aca="false">COUNTIF(jv!AC:AC,"*"&amp;A1282&amp;"*")</f>
        <v>274</v>
      </c>
    </row>
    <row r="1283" customFormat="false" ht="13.8" hidden="true" customHeight="false" outlineLevel="0" collapsed="false">
      <c r="A1283" s="0" t="s">
        <v>206</v>
      </c>
      <c r="AS1283" s="0" t="n">
        <f aca="false">COUNTIF(jv!AC:AC,"*"&amp;A1283&amp;"*")</f>
        <v>274</v>
      </c>
    </row>
    <row r="1284" customFormat="false" ht="13.8" hidden="true" customHeight="false" outlineLevel="0" collapsed="false">
      <c r="A1284" s="0" t="s">
        <v>206</v>
      </c>
      <c r="AS1284" s="0" t="n">
        <f aca="false">COUNTIF(jv!AC:AC,"*"&amp;A1284&amp;"*")</f>
        <v>274</v>
      </c>
    </row>
    <row r="1285" customFormat="false" ht="13.8" hidden="true" customHeight="false" outlineLevel="0" collapsed="false">
      <c r="A1285" s="0" t="s">
        <v>206</v>
      </c>
      <c r="AS1285" s="0" t="n">
        <f aca="false">COUNTIF(jv!AC:AC,"*"&amp;A1285&amp;"*")</f>
        <v>274</v>
      </c>
    </row>
    <row r="1286" customFormat="false" ht="13.8" hidden="true" customHeight="false" outlineLevel="0" collapsed="false">
      <c r="A1286" s="131" t="s">
        <v>206</v>
      </c>
      <c r="AS1286" s="0" t="n">
        <f aca="false">COUNTIF(jv!AC:AC,"*"&amp;A1286&amp;"*")</f>
        <v>274</v>
      </c>
    </row>
    <row r="1287" customFormat="false" ht="13.8" hidden="true" customHeight="false" outlineLevel="0" collapsed="false">
      <c r="A1287" s="131" t="s">
        <v>206</v>
      </c>
      <c r="AS1287" s="0" t="n">
        <f aca="false">COUNTIF(jv!AC:AC,"*"&amp;A1287&amp;"*")</f>
        <v>274</v>
      </c>
    </row>
    <row r="1288" customFormat="false" ht="13.8" hidden="true" customHeight="false" outlineLevel="0" collapsed="false">
      <c r="A1288" s="0" t="s">
        <v>206</v>
      </c>
      <c r="AS1288" s="0" t="n">
        <f aca="false">COUNTIF(jv!AC:AC,"*"&amp;A1288&amp;"*")</f>
        <v>274</v>
      </c>
    </row>
    <row r="1289" customFormat="false" ht="13.8" hidden="true" customHeight="false" outlineLevel="0" collapsed="false">
      <c r="A1289" s="0" t="s">
        <v>206</v>
      </c>
      <c r="AS1289" s="0" t="n">
        <f aca="false">COUNTIF(jv!AC:AC,"*"&amp;A1289&amp;"*")</f>
        <v>274</v>
      </c>
    </row>
    <row r="1290" customFormat="false" ht="13.8" hidden="true" customHeight="false" outlineLevel="0" collapsed="false">
      <c r="A1290" s="131" t="s">
        <v>206</v>
      </c>
      <c r="AS1290" s="0" t="n">
        <f aca="false">COUNTIF(jv!AC:AC,"*"&amp;A1290&amp;"*")</f>
        <v>274</v>
      </c>
    </row>
    <row r="1291" customFormat="false" ht="13.8" hidden="true" customHeight="false" outlineLevel="0" collapsed="false">
      <c r="A1291" s="0" t="s">
        <v>206</v>
      </c>
      <c r="AS1291" s="0" t="n">
        <f aca="false">COUNTIF(jv!AC:AC,"*"&amp;A1291&amp;"*")</f>
        <v>274</v>
      </c>
    </row>
    <row r="1292" customFormat="false" ht="13.8" hidden="true" customHeight="false" outlineLevel="0" collapsed="false">
      <c r="A1292" s="0" t="s">
        <v>206</v>
      </c>
      <c r="AS1292" s="0" t="n">
        <f aca="false">COUNTIF(jv!AC:AC,"*"&amp;A1292&amp;"*")</f>
        <v>274</v>
      </c>
    </row>
    <row r="1293" customFormat="false" ht="13.8" hidden="true" customHeight="false" outlineLevel="0" collapsed="false">
      <c r="A1293" s="0" t="s">
        <v>206</v>
      </c>
      <c r="AS1293" s="0" t="n">
        <f aca="false">COUNTIF(jv!AC:AC,"*"&amp;A1293&amp;"*")</f>
        <v>274</v>
      </c>
    </row>
    <row r="1294" customFormat="false" ht="13.8" hidden="true" customHeight="false" outlineLevel="0" collapsed="false">
      <c r="A1294" s="0" t="s">
        <v>206</v>
      </c>
      <c r="AS1294" s="0" t="n">
        <f aca="false">COUNTIF(jv!AC:AC,"*"&amp;A1294&amp;"*")</f>
        <v>274</v>
      </c>
    </row>
    <row r="1295" customFormat="false" ht="13.8" hidden="false" customHeight="false" outlineLevel="0" collapsed="false">
      <c r="A1295" s="0" t="s">
        <v>872</v>
      </c>
      <c r="B1295" s="0" t="n">
        <f aca="false">COUNTIFS(jv!AC:AC,"*"&amp;A1295&amp;"*", jv!X:X,"1981")</f>
        <v>0</v>
      </c>
      <c r="C1295" s="0" t="n">
        <f aca="false">COUNTIFS(jv!AC:AC,"*"&amp;A1295&amp;"*", jv!X:X,"1982")</f>
        <v>0</v>
      </c>
      <c r="D1295" s="0" t="n">
        <f aca="false">COUNTIFS(jv!AC:AC,"*"&amp;A1295&amp;"*", jv!X:X,"1983")</f>
        <v>0</v>
      </c>
      <c r="E1295" s="0" t="n">
        <f aca="false">COUNTIFS(jv!AC:AC,"*"&amp;A1295&amp;"*", jv!X:X,"1984")</f>
        <v>0</v>
      </c>
      <c r="F1295" s="0" t="n">
        <f aca="false">COUNTIFS(jv!AC:AC,"*"&amp;A1295&amp;"*", jv!X:X,"1985")</f>
        <v>0</v>
      </c>
      <c r="G1295" s="0" t="n">
        <f aca="false">COUNTIFS(jv!AC:AC,"*"&amp;A1295&amp;"*", jv!X:X,"1986")</f>
        <v>0</v>
      </c>
      <c r="H1295" s="0" t="n">
        <f aca="false">COUNTIFS(jv!AC:AC,"*"&amp;A1295&amp;"*", jv!X:X,"1987")</f>
        <v>0</v>
      </c>
      <c r="I1295" s="0" t="n">
        <f aca="false">COUNTIFS(jv!AC:AC,"*"&amp;A1295&amp;"*", jv!X:X,"1988")</f>
        <v>0</v>
      </c>
      <c r="J1295" s="0" t="n">
        <f aca="false">COUNTIFS(jv!AC:AC,"*"&amp;A1295&amp;"*", jv!X:X,"1989")</f>
        <v>0</v>
      </c>
      <c r="K1295" s="0" t="n">
        <f aca="false">COUNTIFS(jv!AC:AC,"*"&amp;A1295&amp;"*", jv!X:X,"1990")</f>
        <v>0</v>
      </c>
      <c r="L1295" s="0" t="n">
        <f aca="false">COUNTIFS(jv!AC:AC,"*"&amp;A1295&amp;"*", jv!X:X,"1991")</f>
        <v>1</v>
      </c>
      <c r="M1295" s="0" t="n">
        <f aca="false">COUNTIFS(jv!AC:AC,"*"&amp;A1295&amp;"*", jv!X:X,"1992")</f>
        <v>0</v>
      </c>
      <c r="N1295" s="0" t="n">
        <f aca="false">COUNTIFS(jv!AC:AC,"*"&amp;A1295&amp;"*", jv!X:X,"1993")</f>
        <v>1</v>
      </c>
      <c r="O1295" s="0" t="n">
        <f aca="false">COUNTIFS(jv!AC:AC,"*"&amp;A1295&amp;"*", jv!X:X,"1994")</f>
        <v>3</v>
      </c>
      <c r="P1295" s="0" t="n">
        <f aca="false">COUNTIFS(jv!AC:AC,"*"&amp;A1295&amp;"*", jv!X:X,"1995")</f>
        <v>2</v>
      </c>
      <c r="Q1295" s="0" t="n">
        <f aca="false">COUNTIFS(jv!AC:AC,"*"&amp;A1295&amp;"*", jv!X:X,"1996")</f>
        <v>3</v>
      </c>
      <c r="R1295" s="0" t="n">
        <f aca="false">COUNTIFS(jv!AC:AC,"*"&amp;A1295&amp;"*", jv!X:X,"1997")</f>
        <v>5</v>
      </c>
      <c r="S1295" s="0" t="n">
        <f aca="false">COUNTIFS(jv!AC:AC,"*"&amp;A1295&amp;"*", jv!X:X,"1998")</f>
        <v>3</v>
      </c>
      <c r="T1295" s="0" t="n">
        <f aca="false">COUNTIFS(jv!AC:AC,"*"&amp;A1295&amp;"*", jv!X:X,"1999")</f>
        <v>6</v>
      </c>
      <c r="U1295" s="0" t="n">
        <f aca="false">COUNTIFS(jv!AC:AC,"*"&amp;A1295&amp;"*", jv!X:X,"2000")</f>
        <v>1</v>
      </c>
      <c r="V1295" s="0" t="n">
        <f aca="false">COUNTIFS(jv!AC:AC,"*"&amp;A1295&amp;"*", jv!X:X,"2001")</f>
        <v>3</v>
      </c>
      <c r="W1295" s="0" t="n">
        <f aca="false">COUNTIFS(jv!AC:AC,"*"&amp;A1295&amp;"*", jv!X:X,"2002")</f>
        <v>5</v>
      </c>
      <c r="X1295" s="0" t="n">
        <f aca="false">COUNTIFS(jv!AC:AC,"*"&amp;A1295&amp;"*", jv!X:X,"2003")</f>
        <v>7</v>
      </c>
      <c r="Y1295" s="0" t="n">
        <f aca="false">COUNTIFS(jv!AC:AC,"*"&amp;A1295&amp;"*", jv!X:X,"2004")</f>
        <v>0</v>
      </c>
      <c r="Z1295" s="0" t="n">
        <f aca="false">COUNTIFS(jv!AC:AC,"*"&amp;A1295&amp;"*", jv!X:X,"2005")</f>
        <v>7</v>
      </c>
      <c r="AA1295" s="0" t="n">
        <f aca="false">COUNTIFS(jv!AC:AC,"*"&amp;A1295&amp;"*", jv!X:X,"2006")</f>
        <v>5</v>
      </c>
      <c r="AB1295" s="0" t="n">
        <f aca="false">COUNTIFS(jv!AC:AC,"*"&amp;A1295&amp;"*", jv!X:X,"2007")</f>
        <v>8</v>
      </c>
      <c r="AC1295" s="0" t="n">
        <f aca="false">COUNTIFS(jv!AC:AC,"*"&amp;A1295&amp;"*", jv!X:X,"2008")</f>
        <v>8</v>
      </c>
      <c r="AD1295" s="0" t="n">
        <f aca="false">COUNTIFS(jv!AC:AC,"*"&amp;A1295&amp;"*", jv!X:X,"2009")</f>
        <v>5</v>
      </c>
      <c r="AE1295" s="0" t="n">
        <f aca="false">COUNTIFS(jv!AC:AC,"*"&amp;A1295&amp;"*", jv!X:X,"2010")</f>
        <v>5</v>
      </c>
      <c r="AF1295" s="0" t="n">
        <f aca="false">COUNTIFS(jv!AC:AC,"*"&amp;A1295&amp;"*", jv!X:X,"2011")</f>
        <v>7</v>
      </c>
      <c r="AG1295" s="0" t="n">
        <f aca="false">COUNTIFS(jv!AC:AC,"*"&amp;A1295&amp;"*", jv!X:X,"2012")</f>
        <v>13</v>
      </c>
      <c r="AH1295" s="0" t="n">
        <f aca="false">COUNTIFS(jv!AC:AC,"*"&amp;A1295&amp;"*", jv!X:X,"2013")</f>
        <v>12</v>
      </c>
      <c r="AI1295" s="0" t="n">
        <f aca="false">COUNTIFS(jv!AC:AC,"*"&amp;A1295&amp;"*", jv!X:X,"2014")</f>
        <v>4</v>
      </c>
      <c r="AJ1295" s="0" t="n">
        <f aca="false">COUNTIFS(jv!AC:AC,"*"&amp;A1295&amp;"*", jv!X:X,"2015")</f>
        <v>8</v>
      </c>
      <c r="AK1295" s="0" t="n">
        <f aca="false">COUNTIFS(jv!AC:AC,"*"&amp;A1295&amp;"*", jv!X:X,"2016")</f>
        <v>11</v>
      </c>
      <c r="AL1295" s="0" t="n">
        <f aca="false">COUNTIFS(jv!AC:AC,"*"&amp;A1295&amp;"*", jv!X:X,"2017")</f>
        <v>15</v>
      </c>
      <c r="AM1295" s="0" t="n">
        <f aca="false">COUNTIFS(jv!AC:AC,"*"&amp;A1295&amp;"*", jv!X:X,"2018")</f>
        <v>10</v>
      </c>
      <c r="AN1295" s="0" t="n">
        <f aca="false">COUNTIFS(jv!AC:AC,"*"&amp;A1295&amp;"*", jv!X:X,"2019")</f>
        <v>6</v>
      </c>
      <c r="AO1295" s="0" t="n">
        <f aca="false">COUNTIFS(jv!AC:AC,"*"&amp;A1295&amp;"*", jv!X:X,"2020")</f>
        <v>4</v>
      </c>
      <c r="AP1295" s="0" t="n">
        <f aca="false">COUNTIFS(jv!AC:AC,"*"&amp;A1295&amp;"*", jv!X:X,"2021")</f>
        <v>2</v>
      </c>
      <c r="AQ1295" s="0" t="n">
        <f aca="false">COUNTIFS(jv!AC:AC,"*"&amp;A1295&amp;"*", jv!X:X,"2022")</f>
        <v>1</v>
      </c>
      <c r="AR1295" s="0" t="n">
        <v>0</v>
      </c>
      <c r="AS1295" s="0" t="n">
        <f aca="false">COUNTIF(jv!AC:AC,"*"&amp;A1295&amp;"*")</f>
        <v>171</v>
      </c>
    </row>
    <row r="1296" customFormat="false" ht="13.8" hidden="true" customHeight="false" outlineLevel="0" collapsed="false">
      <c r="A1296" s="0" t="s">
        <v>872</v>
      </c>
      <c r="AS1296" s="0" t="n">
        <f aca="false">COUNTIF(jv!AC:AC,"*"&amp;A1296&amp;"*")</f>
        <v>171</v>
      </c>
    </row>
    <row r="1297" customFormat="false" ht="13.8" hidden="true" customHeight="false" outlineLevel="0" collapsed="false">
      <c r="A1297" s="0" t="s">
        <v>872</v>
      </c>
      <c r="AS1297" s="0" t="n">
        <f aca="false">COUNTIF(jv!AC:AC,"*"&amp;A1297&amp;"*")</f>
        <v>171</v>
      </c>
    </row>
    <row r="1298" customFormat="false" ht="13.8" hidden="true" customHeight="false" outlineLevel="0" collapsed="false">
      <c r="A1298" s="0" t="s">
        <v>872</v>
      </c>
      <c r="AS1298" s="0" t="n">
        <f aca="false">COUNTIF(jv!AC:AC,"*"&amp;A1298&amp;"*")</f>
        <v>171</v>
      </c>
    </row>
    <row r="1299" customFormat="false" ht="13.8" hidden="true" customHeight="false" outlineLevel="0" collapsed="false">
      <c r="A1299" s="0" t="s">
        <v>872</v>
      </c>
      <c r="AS1299" s="0" t="n">
        <f aca="false">COUNTIF(jv!AC:AC,"*"&amp;A1299&amp;"*")</f>
        <v>171</v>
      </c>
    </row>
    <row r="1300" customFormat="false" ht="13.8" hidden="true" customHeight="false" outlineLevel="0" collapsed="false">
      <c r="A1300" s="0" t="s">
        <v>872</v>
      </c>
      <c r="AS1300" s="0" t="n">
        <f aca="false">COUNTIF(jv!AC:AC,"*"&amp;A1300&amp;"*")</f>
        <v>171</v>
      </c>
    </row>
    <row r="1301" customFormat="false" ht="13.8" hidden="true" customHeight="false" outlineLevel="0" collapsed="false">
      <c r="A1301" s="0" t="s">
        <v>872</v>
      </c>
      <c r="AS1301" s="0" t="n">
        <f aca="false">COUNTIF(jv!AC:AC,"*"&amp;A1301&amp;"*")</f>
        <v>171</v>
      </c>
    </row>
    <row r="1302" customFormat="false" ht="13.8" hidden="true" customHeight="false" outlineLevel="0" collapsed="false">
      <c r="A1302" s="0" t="s">
        <v>872</v>
      </c>
      <c r="AS1302" s="0" t="n">
        <f aca="false">COUNTIF(jv!AC:AC,"*"&amp;A1302&amp;"*")</f>
        <v>171</v>
      </c>
    </row>
    <row r="1303" customFormat="false" ht="13.8" hidden="true" customHeight="false" outlineLevel="0" collapsed="false">
      <c r="A1303" s="0" t="s">
        <v>872</v>
      </c>
      <c r="AS1303" s="0" t="n">
        <f aca="false">COUNTIF(jv!AC:AC,"*"&amp;A1303&amp;"*")</f>
        <v>171</v>
      </c>
    </row>
    <row r="1304" customFormat="false" ht="13.8" hidden="true" customHeight="false" outlineLevel="0" collapsed="false">
      <c r="A1304" s="0" t="s">
        <v>872</v>
      </c>
      <c r="AS1304" s="0" t="n">
        <f aca="false">COUNTIF(jv!AC:AC,"*"&amp;A1304&amp;"*")</f>
        <v>171</v>
      </c>
    </row>
    <row r="1305" customFormat="false" ht="13.8" hidden="true" customHeight="false" outlineLevel="0" collapsed="false">
      <c r="A1305" s="0" t="s">
        <v>872</v>
      </c>
      <c r="AS1305" s="0" t="n">
        <f aca="false">COUNTIF(jv!AC:AC,"*"&amp;A1305&amp;"*")</f>
        <v>171</v>
      </c>
    </row>
    <row r="1306" customFormat="false" ht="13.8" hidden="true" customHeight="false" outlineLevel="0" collapsed="false">
      <c r="A1306" s="0" t="s">
        <v>872</v>
      </c>
      <c r="AS1306" s="0" t="n">
        <f aca="false">COUNTIF(jv!AC:AC,"*"&amp;A1306&amp;"*")</f>
        <v>171</v>
      </c>
    </row>
    <row r="1307" customFormat="false" ht="13.8" hidden="true" customHeight="false" outlineLevel="0" collapsed="false">
      <c r="A1307" s="0" t="s">
        <v>872</v>
      </c>
      <c r="AS1307" s="0" t="n">
        <f aca="false">COUNTIF(jv!AC:AC,"*"&amp;A1307&amp;"*")</f>
        <v>171</v>
      </c>
    </row>
    <row r="1308" customFormat="false" ht="13.8" hidden="true" customHeight="false" outlineLevel="0" collapsed="false">
      <c r="A1308" s="0" t="s">
        <v>872</v>
      </c>
      <c r="AS1308" s="0" t="n">
        <f aca="false">COUNTIF(jv!AC:AC,"*"&amp;A1308&amp;"*")</f>
        <v>171</v>
      </c>
    </row>
    <row r="1309" customFormat="false" ht="13.8" hidden="true" customHeight="false" outlineLevel="0" collapsed="false">
      <c r="A1309" s="0" t="s">
        <v>872</v>
      </c>
      <c r="AS1309" s="0" t="n">
        <f aca="false">COUNTIF(jv!AC:AC,"*"&amp;A1309&amp;"*")</f>
        <v>171</v>
      </c>
    </row>
    <row r="1310" customFormat="false" ht="13.8" hidden="true" customHeight="false" outlineLevel="0" collapsed="false">
      <c r="A1310" s="0" t="s">
        <v>872</v>
      </c>
      <c r="AS1310" s="0" t="n">
        <f aca="false">COUNTIF(jv!AC:AC,"*"&amp;A1310&amp;"*")</f>
        <v>171</v>
      </c>
    </row>
    <row r="1311" customFormat="false" ht="13.8" hidden="true" customHeight="false" outlineLevel="0" collapsed="false">
      <c r="A1311" s="0" t="s">
        <v>872</v>
      </c>
      <c r="AS1311" s="0" t="n">
        <f aca="false">COUNTIF(jv!AC:AC,"*"&amp;A1311&amp;"*")</f>
        <v>171</v>
      </c>
    </row>
    <row r="1312" customFormat="false" ht="13.8" hidden="true" customHeight="false" outlineLevel="0" collapsed="false">
      <c r="A1312" s="0" t="s">
        <v>872</v>
      </c>
      <c r="AS1312" s="0" t="n">
        <f aca="false">COUNTIF(jv!AC:AC,"*"&amp;A1312&amp;"*")</f>
        <v>171</v>
      </c>
    </row>
    <row r="1313" customFormat="false" ht="13.8" hidden="true" customHeight="false" outlineLevel="0" collapsed="false">
      <c r="A1313" s="0" t="s">
        <v>872</v>
      </c>
      <c r="AS1313" s="0" t="n">
        <f aca="false">COUNTIF(jv!AC:AC,"*"&amp;A1313&amp;"*")</f>
        <v>171</v>
      </c>
    </row>
    <row r="1314" customFormat="false" ht="13.8" hidden="true" customHeight="false" outlineLevel="0" collapsed="false">
      <c r="A1314" s="0" t="s">
        <v>872</v>
      </c>
      <c r="AS1314" s="0" t="n">
        <f aca="false">COUNTIF(jv!AC:AC,"*"&amp;A1314&amp;"*")</f>
        <v>171</v>
      </c>
    </row>
    <row r="1315" customFormat="false" ht="13.8" hidden="true" customHeight="false" outlineLevel="0" collapsed="false">
      <c r="A1315" s="0" t="s">
        <v>872</v>
      </c>
      <c r="AS1315" s="0" t="n">
        <f aca="false">COUNTIF(jv!AC:AC,"*"&amp;A1315&amp;"*")</f>
        <v>171</v>
      </c>
    </row>
    <row r="1316" customFormat="false" ht="13.8" hidden="true" customHeight="false" outlineLevel="0" collapsed="false">
      <c r="A1316" s="0" t="s">
        <v>872</v>
      </c>
      <c r="AS1316" s="0" t="n">
        <f aca="false">COUNTIF(jv!AC:AC,"*"&amp;A1316&amp;"*")</f>
        <v>171</v>
      </c>
    </row>
    <row r="1317" customFormat="false" ht="13.8" hidden="true" customHeight="false" outlineLevel="0" collapsed="false">
      <c r="A1317" s="0" t="s">
        <v>872</v>
      </c>
      <c r="AS1317" s="0" t="n">
        <f aca="false">COUNTIF(jv!AC:AC,"*"&amp;A1317&amp;"*")</f>
        <v>171</v>
      </c>
    </row>
    <row r="1318" customFormat="false" ht="13.8" hidden="true" customHeight="false" outlineLevel="0" collapsed="false">
      <c r="A1318" s="0" t="s">
        <v>872</v>
      </c>
      <c r="AS1318" s="0" t="n">
        <f aca="false">COUNTIF(jv!AC:AC,"*"&amp;A1318&amp;"*")</f>
        <v>171</v>
      </c>
    </row>
    <row r="1319" customFormat="false" ht="13.8" hidden="true" customHeight="false" outlineLevel="0" collapsed="false">
      <c r="A1319" s="0" t="s">
        <v>872</v>
      </c>
      <c r="AS1319" s="0" t="n">
        <f aca="false">COUNTIF(jv!AC:AC,"*"&amp;A1319&amp;"*")</f>
        <v>171</v>
      </c>
    </row>
    <row r="1320" customFormat="false" ht="13.8" hidden="true" customHeight="false" outlineLevel="0" collapsed="false">
      <c r="A1320" s="0" t="s">
        <v>872</v>
      </c>
      <c r="AS1320" s="0" t="n">
        <f aca="false">COUNTIF(jv!AC:AC,"*"&amp;A1320&amp;"*")</f>
        <v>171</v>
      </c>
    </row>
    <row r="1321" customFormat="false" ht="13.8" hidden="true" customHeight="false" outlineLevel="0" collapsed="false">
      <c r="A1321" s="0" t="s">
        <v>872</v>
      </c>
      <c r="AS1321" s="0" t="n">
        <f aca="false">COUNTIF(jv!AC:AC,"*"&amp;A1321&amp;"*")</f>
        <v>171</v>
      </c>
    </row>
    <row r="1322" customFormat="false" ht="13.8" hidden="true" customHeight="false" outlineLevel="0" collapsed="false">
      <c r="A1322" s="0" t="s">
        <v>872</v>
      </c>
      <c r="AS1322" s="0" t="n">
        <f aca="false">COUNTIF(jv!AC:AC,"*"&amp;A1322&amp;"*")</f>
        <v>171</v>
      </c>
    </row>
    <row r="1323" customFormat="false" ht="13.8" hidden="true" customHeight="false" outlineLevel="0" collapsed="false">
      <c r="A1323" s="0" t="s">
        <v>872</v>
      </c>
      <c r="AS1323" s="0" t="n">
        <f aca="false">COUNTIF(jv!AC:AC,"*"&amp;A1323&amp;"*")</f>
        <v>171</v>
      </c>
    </row>
    <row r="1324" customFormat="false" ht="13.8" hidden="true" customHeight="false" outlineLevel="0" collapsed="false">
      <c r="A1324" s="0" t="s">
        <v>872</v>
      </c>
      <c r="AS1324" s="0" t="n">
        <f aca="false">COUNTIF(jv!AC:AC,"*"&amp;A1324&amp;"*")</f>
        <v>171</v>
      </c>
    </row>
    <row r="1325" customFormat="false" ht="13.8" hidden="true" customHeight="false" outlineLevel="0" collapsed="false">
      <c r="A1325" s="0" t="s">
        <v>872</v>
      </c>
      <c r="AS1325" s="0" t="n">
        <f aca="false">COUNTIF(jv!AC:AC,"*"&amp;A1325&amp;"*")</f>
        <v>171</v>
      </c>
    </row>
    <row r="1326" customFormat="false" ht="13.8" hidden="true" customHeight="false" outlineLevel="0" collapsed="false">
      <c r="A1326" s="0" t="s">
        <v>872</v>
      </c>
      <c r="AS1326" s="0" t="n">
        <f aca="false">COUNTIF(jv!AC:AC,"*"&amp;A1326&amp;"*")</f>
        <v>171</v>
      </c>
    </row>
    <row r="1327" customFormat="false" ht="13.8" hidden="true" customHeight="false" outlineLevel="0" collapsed="false">
      <c r="A1327" s="0" t="s">
        <v>872</v>
      </c>
      <c r="AS1327" s="0" t="n">
        <f aca="false">COUNTIF(jv!AC:AC,"*"&amp;A1327&amp;"*")</f>
        <v>171</v>
      </c>
    </row>
    <row r="1328" customFormat="false" ht="13.8" hidden="true" customHeight="false" outlineLevel="0" collapsed="false">
      <c r="A1328" s="0" t="s">
        <v>872</v>
      </c>
      <c r="AS1328" s="0" t="n">
        <f aca="false">COUNTIF(jv!AC:AC,"*"&amp;A1328&amp;"*")</f>
        <v>171</v>
      </c>
    </row>
    <row r="1329" customFormat="false" ht="13.8" hidden="true" customHeight="false" outlineLevel="0" collapsed="false">
      <c r="A1329" s="0" t="s">
        <v>872</v>
      </c>
      <c r="AS1329" s="0" t="n">
        <f aca="false">COUNTIF(jv!AC:AC,"*"&amp;A1329&amp;"*")</f>
        <v>171</v>
      </c>
    </row>
    <row r="1330" customFormat="false" ht="13.8" hidden="true" customHeight="false" outlineLevel="0" collapsed="false">
      <c r="A1330" s="0" t="s">
        <v>872</v>
      </c>
      <c r="AS1330" s="0" t="n">
        <f aca="false">COUNTIF(jv!AC:AC,"*"&amp;A1330&amp;"*")</f>
        <v>171</v>
      </c>
    </row>
    <row r="1331" customFormat="false" ht="13.8" hidden="true" customHeight="false" outlineLevel="0" collapsed="false">
      <c r="A1331" s="0" t="s">
        <v>872</v>
      </c>
      <c r="AS1331" s="0" t="n">
        <f aca="false">COUNTIF(jv!AC:AC,"*"&amp;A1331&amp;"*")</f>
        <v>171</v>
      </c>
    </row>
    <row r="1332" customFormat="false" ht="13.8" hidden="true" customHeight="false" outlineLevel="0" collapsed="false">
      <c r="A1332" s="0" t="s">
        <v>872</v>
      </c>
      <c r="AS1332" s="0" t="n">
        <f aca="false">COUNTIF(jv!AC:AC,"*"&amp;A1332&amp;"*")</f>
        <v>171</v>
      </c>
    </row>
    <row r="1333" customFormat="false" ht="13.8" hidden="true" customHeight="false" outlineLevel="0" collapsed="false">
      <c r="A1333" s="0" t="s">
        <v>872</v>
      </c>
      <c r="AS1333" s="0" t="n">
        <f aca="false">COUNTIF(jv!AC:AC,"*"&amp;A1333&amp;"*")</f>
        <v>171</v>
      </c>
    </row>
    <row r="1334" customFormat="false" ht="13.8" hidden="true" customHeight="false" outlineLevel="0" collapsed="false">
      <c r="A1334" s="0" t="s">
        <v>872</v>
      </c>
      <c r="AS1334" s="0" t="n">
        <f aca="false">COUNTIF(jv!AC:AC,"*"&amp;A1334&amp;"*")</f>
        <v>171</v>
      </c>
    </row>
    <row r="1335" customFormat="false" ht="13.8" hidden="true" customHeight="false" outlineLevel="0" collapsed="false">
      <c r="A1335" s="0" t="s">
        <v>872</v>
      </c>
      <c r="AS1335" s="0" t="n">
        <f aca="false">COUNTIF(jv!AC:AC,"*"&amp;A1335&amp;"*")</f>
        <v>171</v>
      </c>
    </row>
    <row r="1336" customFormat="false" ht="13.8" hidden="true" customHeight="false" outlineLevel="0" collapsed="false">
      <c r="A1336" s="0" t="s">
        <v>872</v>
      </c>
      <c r="AS1336" s="0" t="n">
        <f aca="false">COUNTIF(jv!AC:AC,"*"&amp;A1336&amp;"*")</f>
        <v>171</v>
      </c>
    </row>
    <row r="1337" customFormat="false" ht="13.8" hidden="true" customHeight="false" outlineLevel="0" collapsed="false">
      <c r="A1337" s="0" t="s">
        <v>872</v>
      </c>
      <c r="AS1337" s="0" t="n">
        <f aca="false">COUNTIF(jv!AC:AC,"*"&amp;A1337&amp;"*")</f>
        <v>171</v>
      </c>
    </row>
    <row r="1338" customFormat="false" ht="13.8" hidden="true" customHeight="false" outlineLevel="0" collapsed="false">
      <c r="A1338" s="0" t="s">
        <v>872</v>
      </c>
      <c r="AS1338" s="0" t="n">
        <f aca="false">COUNTIF(jv!AC:AC,"*"&amp;A1338&amp;"*")</f>
        <v>171</v>
      </c>
    </row>
    <row r="1339" customFormat="false" ht="13.8" hidden="true" customHeight="false" outlineLevel="0" collapsed="false">
      <c r="A1339" s="0" t="s">
        <v>872</v>
      </c>
      <c r="AS1339" s="0" t="n">
        <f aca="false">COUNTIF(jv!AC:AC,"*"&amp;A1339&amp;"*")</f>
        <v>171</v>
      </c>
    </row>
    <row r="1340" customFormat="false" ht="13.8" hidden="true" customHeight="false" outlineLevel="0" collapsed="false">
      <c r="A1340" s="0" t="s">
        <v>872</v>
      </c>
      <c r="AS1340" s="0" t="n">
        <f aca="false">COUNTIF(jv!AC:AC,"*"&amp;A1340&amp;"*")</f>
        <v>171</v>
      </c>
    </row>
    <row r="1341" customFormat="false" ht="13.8" hidden="true" customHeight="false" outlineLevel="0" collapsed="false">
      <c r="A1341" s="0" t="s">
        <v>872</v>
      </c>
      <c r="AS1341" s="0" t="n">
        <f aca="false">COUNTIF(jv!AC:AC,"*"&amp;A1341&amp;"*")</f>
        <v>171</v>
      </c>
    </row>
    <row r="1342" customFormat="false" ht="13.8" hidden="true" customHeight="false" outlineLevel="0" collapsed="false">
      <c r="A1342" s="0" t="s">
        <v>872</v>
      </c>
      <c r="AS1342" s="0" t="n">
        <f aca="false">COUNTIF(jv!AC:AC,"*"&amp;A1342&amp;"*")</f>
        <v>171</v>
      </c>
    </row>
    <row r="1343" customFormat="false" ht="13.8" hidden="true" customHeight="false" outlineLevel="0" collapsed="false">
      <c r="A1343" s="0" t="s">
        <v>872</v>
      </c>
      <c r="AS1343" s="0" t="n">
        <f aca="false">COUNTIF(jv!AC:AC,"*"&amp;A1343&amp;"*")</f>
        <v>171</v>
      </c>
    </row>
    <row r="1344" customFormat="false" ht="13.8" hidden="true" customHeight="false" outlineLevel="0" collapsed="false">
      <c r="A1344" s="0" t="s">
        <v>872</v>
      </c>
      <c r="AS1344" s="0" t="n">
        <f aca="false">COUNTIF(jv!AC:AC,"*"&amp;A1344&amp;"*")</f>
        <v>171</v>
      </c>
    </row>
    <row r="1345" customFormat="false" ht="13.8" hidden="true" customHeight="false" outlineLevel="0" collapsed="false">
      <c r="A1345" s="0" t="s">
        <v>872</v>
      </c>
      <c r="AS1345" s="0" t="n">
        <f aca="false">COUNTIF(jv!AC:AC,"*"&amp;A1345&amp;"*")</f>
        <v>171</v>
      </c>
    </row>
    <row r="1346" customFormat="false" ht="13.8" hidden="true" customHeight="false" outlineLevel="0" collapsed="false">
      <c r="A1346" s="0" t="s">
        <v>872</v>
      </c>
      <c r="AS1346" s="0" t="n">
        <f aca="false">COUNTIF(jv!AC:AC,"*"&amp;A1346&amp;"*")</f>
        <v>171</v>
      </c>
    </row>
    <row r="1347" customFormat="false" ht="13.8" hidden="true" customHeight="false" outlineLevel="0" collapsed="false">
      <c r="A1347" s="0" t="s">
        <v>872</v>
      </c>
      <c r="AS1347" s="0" t="n">
        <f aca="false">COUNTIF(jv!AC:AC,"*"&amp;A1347&amp;"*")</f>
        <v>171</v>
      </c>
    </row>
    <row r="1348" customFormat="false" ht="13.8" hidden="true" customHeight="false" outlineLevel="0" collapsed="false">
      <c r="A1348" s="0" t="s">
        <v>872</v>
      </c>
      <c r="AS1348" s="0" t="n">
        <f aca="false">COUNTIF(jv!AC:AC,"*"&amp;A1348&amp;"*")</f>
        <v>171</v>
      </c>
    </row>
    <row r="1349" customFormat="false" ht="13.8" hidden="true" customHeight="false" outlineLevel="0" collapsed="false">
      <c r="A1349" s="0" t="s">
        <v>872</v>
      </c>
      <c r="AS1349" s="0" t="n">
        <f aca="false">COUNTIF(jv!AC:AC,"*"&amp;A1349&amp;"*")</f>
        <v>171</v>
      </c>
    </row>
    <row r="1350" customFormat="false" ht="13.8" hidden="true" customHeight="false" outlineLevel="0" collapsed="false">
      <c r="A1350" s="0" t="s">
        <v>872</v>
      </c>
      <c r="AS1350" s="0" t="n">
        <f aca="false">COUNTIF(jv!AC:AC,"*"&amp;A1350&amp;"*")</f>
        <v>171</v>
      </c>
    </row>
    <row r="1351" customFormat="false" ht="13.8" hidden="true" customHeight="false" outlineLevel="0" collapsed="false">
      <c r="A1351" s="0" t="s">
        <v>872</v>
      </c>
      <c r="AS1351" s="0" t="n">
        <f aca="false">COUNTIF(jv!AC:AC,"*"&amp;A1351&amp;"*")</f>
        <v>171</v>
      </c>
    </row>
    <row r="1352" customFormat="false" ht="13.8" hidden="true" customHeight="false" outlineLevel="0" collapsed="false">
      <c r="A1352" s="0" t="s">
        <v>872</v>
      </c>
      <c r="AS1352" s="0" t="n">
        <f aca="false">COUNTIF(jv!AC:AC,"*"&amp;A1352&amp;"*")</f>
        <v>171</v>
      </c>
    </row>
    <row r="1353" customFormat="false" ht="13.8" hidden="true" customHeight="false" outlineLevel="0" collapsed="false">
      <c r="A1353" s="0" t="s">
        <v>872</v>
      </c>
      <c r="AS1353" s="0" t="n">
        <f aca="false">COUNTIF(jv!AC:AC,"*"&amp;A1353&amp;"*")</f>
        <v>171</v>
      </c>
    </row>
    <row r="1354" customFormat="false" ht="13.8" hidden="true" customHeight="false" outlineLevel="0" collapsed="false">
      <c r="A1354" s="0" t="s">
        <v>872</v>
      </c>
      <c r="AS1354" s="0" t="n">
        <f aca="false">COUNTIF(jv!AC:AC,"*"&amp;A1354&amp;"*")</f>
        <v>171</v>
      </c>
    </row>
    <row r="1355" customFormat="false" ht="13.8" hidden="true" customHeight="false" outlineLevel="0" collapsed="false">
      <c r="A1355" s="0" t="s">
        <v>872</v>
      </c>
      <c r="AS1355" s="0" t="n">
        <f aca="false">COUNTIF(jv!AC:AC,"*"&amp;A1355&amp;"*")</f>
        <v>171</v>
      </c>
    </row>
    <row r="1356" customFormat="false" ht="13.8" hidden="true" customHeight="false" outlineLevel="0" collapsed="false">
      <c r="A1356" s="0" t="s">
        <v>872</v>
      </c>
      <c r="AS1356" s="0" t="n">
        <f aca="false">COUNTIF(jv!AC:AC,"*"&amp;A1356&amp;"*")</f>
        <v>171</v>
      </c>
    </row>
    <row r="1357" customFormat="false" ht="13.8" hidden="true" customHeight="false" outlineLevel="0" collapsed="false">
      <c r="A1357" s="0" t="s">
        <v>872</v>
      </c>
      <c r="AS1357" s="0" t="n">
        <f aca="false">COUNTIF(jv!AC:AC,"*"&amp;A1357&amp;"*")</f>
        <v>171</v>
      </c>
    </row>
    <row r="1358" customFormat="false" ht="13.8" hidden="true" customHeight="false" outlineLevel="0" collapsed="false">
      <c r="A1358" s="0" t="s">
        <v>872</v>
      </c>
      <c r="AS1358" s="0" t="n">
        <f aca="false">COUNTIF(jv!AC:AC,"*"&amp;A1358&amp;"*")</f>
        <v>171</v>
      </c>
    </row>
    <row r="1359" customFormat="false" ht="13.8" hidden="true" customHeight="false" outlineLevel="0" collapsed="false">
      <c r="A1359" s="0" t="s">
        <v>872</v>
      </c>
      <c r="AS1359" s="0" t="n">
        <f aca="false">COUNTIF(jv!AC:AC,"*"&amp;A1359&amp;"*")</f>
        <v>171</v>
      </c>
    </row>
    <row r="1360" customFormat="false" ht="13.8" hidden="true" customHeight="false" outlineLevel="0" collapsed="false">
      <c r="A1360" s="0" t="s">
        <v>872</v>
      </c>
      <c r="AS1360" s="0" t="n">
        <f aca="false">COUNTIF(jv!AC:AC,"*"&amp;A1360&amp;"*")</f>
        <v>171</v>
      </c>
    </row>
    <row r="1361" customFormat="false" ht="13.8" hidden="true" customHeight="false" outlineLevel="0" collapsed="false">
      <c r="A1361" s="0" t="s">
        <v>872</v>
      </c>
      <c r="AS1361" s="0" t="n">
        <f aca="false">COUNTIF(jv!AC:AC,"*"&amp;A1361&amp;"*")</f>
        <v>171</v>
      </c>
    </row>
    <row r="1362" customFormat="false" ht="13.8" hidden="true" customHeight="false" outlineLevel="0" collapsed="false">
      <c r="A1362" s="0" t="s">
        <v>872</v>
      </c>
      <c r="AS1362" s="0" t="n">
        <f aca="false">COUNTIF(jv!AC:AC,"*"&amp;A1362&amp;"*")</f>
        <v>171</v>
      </c>
    </row>
    <row r="1363" customFormat="false" ht="13.8" hidden="true" customHeight="false" outlineLevel="0" collapsed="false">
      <c r="A1363" s="0" t="s">
        <v>872</v>
      </c>
      <c r="AS1363" s="0" t="n">
        <f aca="false">COUNTIF(jv!AC:AC,"*"&amp;A1363&amp;"*")</f>
        <v>171</v>
      </c>
    </row>
    <row r="1364" customFormat="false" ht="13.8" hidden="true" customHeight="false" outlineLevel="0" collapsed="false">
      <c r="A1364" s="0" t="s">
        <v>872</v>
      </c>
      <c r="AS1364" s="0" t="n">
        <f aca="false">COUNTIF(jv!AC:AC,"*"&amp;A1364&amp;"*")</f>
        <v>171</v>
      </c>
    </row>
    <row r="1365" customFormat="false" ht="13.8" hidden="true" customHeight="false" outlineLevel="0" collapsed="false">
      <c r="A1365" s="0" t="s">
        <v>872</v>
      </c>
      <c r="AS1365" s="0" t="n">
        <f aca="false">COUNTIF(jv!AC:AC,"*"&amp;A1365&amp;"*")</f>
        <v>171</v>
      </c>
    </row>
    <row r="1366" customFormat="false" ht="13.8" hidden="true" customHeight="false" outlineLevel="0" collapsed="false">
      <c r="A1366" s="0" t="s">
        <v>872</v>
      </c>
      <c r="AS1366" s="0" t="n">
        <f aca="false">COUNTIF(jv!AC:AC,"*"&amp;A1366&amp;"*")</f>
        <v>171</v>
      </c>
    </row>
    <row r="1367" customFormat="false" ht="13.8" hidden="true" customHeight="false" outlineLevel="0" collapsed="false">
      <c r="A1367" s="0" t="s">
        <v>872</v>
      </c>
      <c r="AS1367" s="0" t="n">
        <f aca="false">COUNTIF(jv!AC:AC,"*"&amp;A1367&amp;"*")</f>
        <v>171</v>
      </c>
    </row>
    <row r="1368" customFormat="false" ht="13.8" hidden="true" customHeight="false" outlineLevel="0" collapsed="false">
      <c r="A1368" s="0" t="s">
        <v>872</v>
      </c>
      <c r="AS1368" s="0" t="n">
        <f aca="false">COUNTIF(jv!AC:AC,"*"&amp;A1368&amp;"*")</f>
        <v>171</v>
      </c>
    </row>
    <row r="1369" customFormat="false" ht="13.8" hidden="true" customHeight="false" outlineLevel="0" collapsed="false">
      <c r="A1369" s="0" t="s">
        <v>872</v>
      </c>
      <c r="AS1369" s="0" t="n">
        <f aca="false">COUNTIF(jv!AC:AC,"*"&amp;A1369&amp;"*")</f>
        <v>171</v>
      </c>
    </row>
    <row r="1370" customFormat="false" ht="13.8" hidden="true" customHeight="false" outlineLevel="0" collapsed="false">
      <c r="A1370" s="0" t="s">
        <v>872</v>
      </c>
      <c r="AS1370" s="0" t="n">
        <f aca="false">COUNTIF(jv!AC:AC,"*"&amp;A1370&amp;"*")</f>
        <v>171</v>
      </c>
    </row>
    <row r="1371" customFormat="false" ht="13.8" hidden="true" customHeight="false" outlineLevel="0" collapsed="false">
      <c r="A1371" s="0" t="s">
        <v>872</v>
      </c>
      <c r="AS1371" s="0" t="n">
        <f aca="false">COUNTIF(jv!AC:AC,"*"&amp;A1371&amp;"*")</f>
        <v>171</v>
      </c>
    </row>
    <row r="1372" customFormat="false" ht="13.8" hidden="true" customHeight="false" outlineLevel="0" collapsed="false">
      <c r="A1372" s="0" t="s">
        <v>872</v>
      </c>
      <c r="AS1372" s="0" t="n">
        <f aca="false">COUNTIF(jv!AC:AC,"*"&amp;A1372&amp;"*")</f>
        <v>171</v>
      </c>
    </row>
    <row r="1373" customFormat="false" ht="13.8" hidden="true" customHeight="false" outlineLevel="0" collapsed="false">
      <c r="A1373" s="0" t="s">
        <v>872</v>
      </c>
      <c r="AS1373" s="0" t="n">
        <f aca="false">COUNTIF(jv!AC:AC,"*"&amp;A1373&amp;"*")</f>
        <v>171</v>
      </c>
    </row>
    <row r="1374" customFormat="false" ht="13.8" hidden="true" customHeight="false" outlineLevel="0" collapsed="false">
      <c r="A1374" s="0" t="s">
        <v>872</v>
      </c>
      <c r="AS1374" s="0" t="n">
        <f aca="false">COUNTIF(jv!AC:AC,"*"&amp;A1374&amp;"*")</f>
        <v>171</v>
      </c>
    </row>
    <row r="1375" customFormat="false" ht="13.8" hidden="true" customHeight="false" outlineLevel="0" collapsed="false">
      <c r="A1375" s="0" t="s">
        <v>872</v>
      </c>
      <c r="AS1375" s="0" t="n">
        <f aca="false">COUNTIF(jv!AC:AC,"*"&amp;A1375&amp;"*")</f>
        <v>171</v>
      </c>
    </row>
    <row r="1376" customFormat="false" ht="13.8" hidden="true" customHeight="false" outlineLevel="0" collapsed="false">
      <c r="A1376" s="0" t="s">
        <v>872</v>
      </c>
      <c r="AS1376" s="0" t="n">
        <f aca="false">COUNTIF(jv!AC:AC,"*"&amp;A1376&amp;"*")</f>
        <v>171</v>
      </c>
    </row>
    <row r="1377" customFormat="false" ht="13.8" hidden="true" customHeight="false" outlineLevel="0" collapsed="false">
      <c r="A1377" s="0" t="s">
        <v>872</v>
      </c>
      <c r="AS1377" s="0" t="n">
        <f aca="false">COUNTIF(jv!AC:AC,"*"&amp;A1377&amp;"*")</f>
        <v>171</v>
      </c>
    </row>
    <row r="1378" customFormat="false" ht="13.8" hidden="true" customHeight="false" outlineLevel="0" collapsed="false">
      <c r="A1378" s="0" t="s">
        <v>872</v>
      </c>
      <c r="AS1378" s="0" t="n">
        <f aca="false">COUNTIF(jv!AC:AC,"*"&amp;A1378&amp;"*")</f>
        <v>171</v>
      </c>
    </row>
    <row r="1379" customFormat="false" ht="13.8" hidden="true" customHeight="false" outlineLevel="0" collapsed="false">
      <c r="A1379" s="0" t="s">
        <v>872</v>
      </c>
      <c r="AS1379" s="0" t="n">
        <f aca="false">COUNTIF(jv!AC:AC,"*"&amp;A1379&amp;"*")</f>
        <v>171</v>
      </c>
    </row>
    <row r="1380" customFormat="false" ht="13.8" hidden="true" customHeight="false" outlineLevel="0" collapsed="false">
      <c r="A1380" s="104" t="s">
        <v>872</v>
      </c>
      <c r="AS1380" s="0" t="n">
        <f aca="false">COUNTIF(jv!AC:AC,"*"&amp;A1380&amp;"*")</f>
        <v>171</v>
      </c>
    </row>
    <row r="1381" customFormat="false" ht="13.8" hidden="true" customHeight="false" outlineLevel="0" collapsed="false">
      <c r="A1381" s="0" t="s">
        <v>872</v>
      </c>
      <c r="AS1381" s="0" t="n">
        <f aca="false">COUNTIF(jv!AC:AC,"*"&amp;A1381&amp;"*")</f>
        <v>171</v>
      </c>
    </row>
    <row r="1382" customFormat="false" ht="13.8" hidden="true" customHeight="false" outlineLevel="0" collapsed="false">
      <c r="A1382" s="0" t="s">
        <v>872</v>
      </c>
      <c r="AS1382" s="0" t="n">
        <f aca="false">COUNTIF(jv!AC:AC,"*"&amp;A1382&amp;"*")</f>
        <v>171</v>
      </c>
    </row>
    <row r="1383" customFormat="false" ht="13.8" hidden="true" customHeight="false" outlineLevel="0" collapsed="false">
      <c r="A1383" s="0" t="s">
        <v>872</v>
      </c>
      <c r="AS1383" s="0" t="n">
        <f aca="false">COUNTIF(jv!AC:AC,"*"&amp;A1383&amp;"*")</f>
        <v>171</v>
      </c>
    </row>
    <row r="1384" customFormat="false" ht="13.8" hidden="true" customHeight="false" outlineLevel="0" collapsed="false">
      <c r="A1384" s="0" t="s">
        <v>872</v>
      </c>
      <c r="AS1384" s="0" t="n">
        <f aca="false">COUNTIF(jv!AC:AC,"*"&amp;A1384&amp;"*")</f>
        <v>171</v>
      </c>
    </row>
    <row r="1385" customFormat="false" ht="13.8" hidden="true" customHeight="false" outlineLevel="0" collapsed="false">
      <c r="A1385" s="0" t="s">
        <v>872</v>
      </c>
      <c r="AS1385" s="0" t="n">
        <f aca="false">COUNTIF(jv!AC:AC,"*"&amp;A1385&amp;"*")</f>
        <v>171</v>
      </c>
    </row>
    <row r="1386" customFormat="false" ht="13.8" hidden="true" customHeight="false" outlineLevel="0" collapsed="false">
      <c r="A1386" s="0" t="s">
        <v>872</v>
      </c>
      <c r="AS1386" s="0" t="n">
        <f aca="false">COUNTIF(jv!AC:AC,"*"&amp;A1386&amp;"*")</f>
        <v>171</v>
      </c>
    </row>
    <row r="1387" customFormat="false" ht="13.8" hidden="true" customHeight="false" outlineLevel="0" collapsed="false">
      <c r="A1387" s="0" t="s">
        <v>872</v>
      </c>
      <c r="AS1387" s="0" t="n">
        <f aca="false">COUNTIF(jv!AC:AC,"*"&amp;A1387&amp;"*")</f>
        <v>171</v>
      </c>
    </row>
    <row r="1388" customFormat="false" ht="13.8" hidden="true" customHeight="false" outlineLevel="0" collapsed="false">
      <c r="A1388" s="0" t="s">
        <v>872</v>
      </c>
      <c r="AS1388" s="0" t="n">
        <f aca="false">COUNTIF(jv!AC:AC,"*"&amp;A1388&amp;"*")</f>
        <v>171</v>
      </c>
    </row>
    <row r="1389" customFormat="false" ht="13.8" hidden="true" customHeight="false" outlineLevel="0" collapsed="false">
      <c r="A1389" s="0" t="s">
        <v>872</v>
      </c>
      <c r="AS1389" s="0" t="n">
        <f aca="false">COUNTIF(jv!AC:AC,"*"&amp;A1389&amp;"*")</f>
        <v>171</v>
      </c>
    </row>
    <row r="1390" customFormat="false" ht="13.8" hidden="true" customHeight="false" outlineLevel="0" collapsed="false">
      <c r="A1390" s="0" t="s">
        <v>872</v>
      </c>
      <c r="AS1390" s="0" t="n">
        <f aca="false">COUNTIF(jv!AC:AC,"*"&amp;A1390&amp;"*")</f>
        <v>171</v>
      </c>
    </row>
    <row r="1391" customFormat="false" ht="13.8" hidden="true" customHeight="false" outlineLevel="0" collapsed="false">
      <c r="A1391" s="0" t="s">
        <v>872</v>
      </c>
      <c r="AS1391" s="0" t="n">
        <f aca="false">COUNTIF(jv!AC:AC,"*"&amp;A1391&amp;"*")</f>
        <v>171</v>
      </c>
    </row>
    <row r="1392" customFormat="false" ht="13.8" hidden="true" customHeight="false" outlineLevel="0" collapsed="false">
      <c r="A1392" s="0" t="s">
        <v>872</v>
      </c>
      <c r="AS1392" s="0" t="n">
        <f aca="false">COUNTIF(jv!AC:AC,"*"&amp;A1392&amp;"*")</f>
        <v>171</v>
      </c>
    </row>
    <row r="1393" customFormat="false" ht="13.8" hidden="true" customHeight="false" outlineLevel="0" collapsed="false">
      <c r="A1393" s="0" t="s">
        <v>872</v>
      </c>
      <c r="AS1393" s="0" t="n">
        <f aca="false">COUNTIF(jv!AC:AC,"*"&amp;A1393&amp;"*")</f>
        <v>171</v>
      </c>
    </row>
    <row r="1394" customFormat="false" ht="13.8" hidden="true" customHeight="false" outlineLevel="0" collapsed="false">
      <c r="A1394" s="0" t="s">
        <v>872</v>
      </c>
      <c r="AS1394" s="0" t="n">
        <f aca="false">COUNTIF(jv!AC:AC,"*"&amp;A1394&amp;"*")</f>
        <v>171</v>
      </c>
    </row>
    <row r="1395" customFormat="false" ht="13.8" hidden="true" customHeight="false" outlineLevel="0" collapsed="false">
      <c r="A1395" s="0" t="s">
        <v>872</v>
      </c>
      <c r="AS1395" s="0" t="n">
        <f aca="false">COUNTIF(jv!AC:AC,"*"&amp;A1395&amp;"*")</f>
        <v>171</v>
      </c>
    </row>
    <row r="1396" customFormat="false" ht="13.8" hidden="true" customHeight="false" outlineLevel="0" collapsed="false">
      <c r="A1396" s="0" t="s">
        <v>872</v>
      </c>
      <c r="AS1396" s="0" t="n">
        <f aca="false">COUNTIF(jv!AC:AC,"*"&amp;A1396&amp;"*")</f>
        <v>171</v>
      </c>
    </row>
    <row r="1397" customFormat="false" ht="13.8" hidden="true" customHeight="false" outlineLevel="0" collapsed="false">
      <c r="A1397" s="0" t="s">
        <v>872</v>
      </c>
      <c r="AS1397" s="0" t="n">
        <f aca="false">COUNTIF(jv!AC:AC,"*"&amp;A1397&amp;"*")</f>
        <v>171</v>
      </c>
    </row>
    <row r="1398" customFormat="false" ht="13.8" hidden="true" customHeight="false" outlineLevel="0" collapsed="false">
      <c r="A1398" s="0" t="s">
        <v>872</v>
      </c>
      <c r="AS1398" s="0" t="n">
        <f aca="false">COUNTIF(jv!AC:AC,"*"&amp;A1398&amp;"*")</f>
        <v>171</v>
      </c>
    </row>
    <row r="1399" customFormat="false" ht="13.8" hidden="true" customHeight="false" outlineLevel="0" collapsed="false">
      <c r="A1399" s="0" t="s">
        <v>872</v>
      </c>
      <c r="AS1399" s="0" t="n">
        <f aca="false">COUNTIF(jv!AC:AC,"*"&amp;A1399&amp;"*")</f>
        <v>171</v>
      </c>
    </row>
    <row r="1400" customFormat="false" ht="13.8" hidden="true" customHeight="false" outlineLevel="0" collapsed="false">
      <c r="A1400" s="0" t="s">
        <v>872</v>
      </c>
      <c r="AS1400" s="0" t="n">
        <f aca="false">COUNTIF(jv!AC:AC,"*"&amp;A1400&amp;"*")</f>
        <v>171</v>
      </c>
    </row>
    <row r="1401" customFormat="false" ht="13.8" hidden="true" customHeight="false" outlineLevel="0" collapsed="false">
      <c r="A1401" s="0" t="s">
        <v>872</v>
      </c>
      <c r="AS1401" s="0" t="n">
        <f aca="false">COUNTIF(jv!AC:AC,"*"&amp;A1401&amp;"*")</f>
        <v>171</v>
      </c>
    </row>
    <row r="1402" customFormat="false" ht="13.8" hidden="true" customHeight="false" outlineLevel="0" collapsed="false">
      <c r="A1402" s="0" t="s">
        <v>872</v>
      </c>
      <c r="AS1402" s="0" t="n">
        <f aca="false">COUNTIF(jv!AC:AC,"*"&amp;A1402&amp;"*")</f>
        <v>171</v>
      </c>
    </row>
    <row r="1403" customFormat="false" ht="13.8" hidden="true" customHeight="false" outlineLevel="0" collapsed="false">
      <c r="A1403" s="0" t="s">
        <v>872</v>
      </c>
      <c r="AS1403" s="0" t="n">
        <f aca="false">COUNTIF(jv!AC:AC,"*"&amp;A1403&amp;"*")</f>
        <v>171</v>
      </c>
    </row>
    <row r="1404" customFormat="false" ht="13.8" hidden="true" customHeight="false" outlineLevel="0" collapsed="false">
      <c r="A1404" s="0" t="s">
        <v>872</v>
      </c>
      <c r="AS1404" s="0" t="n">
        <f aca="false">COUNTIF(jv!AC:AC,"*"&amp;A1404&amp;"*")</f>
        <v>171</v>
      </c>
    </row>
    <row r="1405" customFormat="false" ht="13.8" hidden="true" customHeight="false" outlineLevel="0" collapsed="false">
      <c r="A1405" s="0" t="s">
        <v>872</v>
      </c>
      <c r="AS1405" s="0" t="n">
        <f aca="false">COUNTIF(jv!AC:AC,"*"&amp;A1405&amp;"*")</f>
        <v>171</v>
      </c>
    </row>
    <row r="1406" customFormat="false" ht="13.8" hidden="true" customHeight="false" outlineLevel="0" collapsed="false">
      <c r="A1406" s="0" t="s">
        <v>872</v>
      </c>
      <c r="AS1406" s="0" t="n">
        <f aca="false">COUNTIF(jv!AC:AC,"*"&amp;A1406&amp;"*")</f>
        <v>171</v>
      </c>
    </row>
    <row r="1407" customFormat="false" ht="13.8" hidden="true" customHeight="false" outlineLevel="0" collapsed="false">
      <c r="A1407" s="0" t="s">
        <v>872</v>
      </c>
      <c r="AS1407" s="0" t="n">
        <f aca="false">COUNTIF(jv!AC:AC,"*"&amp;A1407&amp;"*")</f>
        <v>171</v>
      </c>
    </row>
    <row r="1408" customFormat="false" ht="13.8" hidden="true" customHeight="false" outlineLevel="0" collapsed="false">
      <c r="A1408" s="0" t="s">
        <v>872</v>
      </c>
      <c r="AS1408" s="0" t="n">
        <f aca="false">COUNTIF(jv!AC:AC,"*"&amp;A1408&amp;"*")</f>
        <v>171</v>
      </c>
    </row>
    <row r="1409" customFormat="false" ht="13.8" hidden="true" customHeight="false" outlineLevel="0" collapsed="false">
      <c r="A1409" s="0" t="s">
        <v>872</v>
      </c>
      <c r="AS1409" s="0" t="n">
        <f aca="false">COUNTIF(jv!AC:AC,"*"&amp;A1409&amp;"*")</f>
        <v>171</v>
      </c>
    </row>
    <row r="1410" customFormat="false" ht="13.8" hidden="true" customHeight="false" outlineLevel="0" collapsed="false">
      <c r="A1410" s="0" t="s">
        <v>872</v>
      </c>
      <c r="AS1410" s="0" t="n">
        <f aca="false">COUNTIF(jv!AC:AC,"*"&amp;A1410&amp;"*")</f>
        <v>171</v>
      </c>
    </row>
    <row r="1411" customFormat="false" ht="13.8" hidden="true" customHeight="false" outlineLevel="0" collapsed="false">
      <c r="A1411" s="0" t="s">
        <v>872</v>
      </c>
      <c r="AS1411" s="0" t="n">
        <f aca="false">COUNTIF(jv!AC:AC,"*"&amp;A1411&amp;"*")</f>
        <v>171</v>
      </c>
    </row>
    <row r="1412" customFormat="false" ht="13.8" hidden="true" customHeight="false" outlineLevel="0" collapsed="false">
      <c r="A1412" s="0" t="s">
        <v>872</v>
      </c>
      <c r="AS1412" s="0" t="n">
        <f aca="false">COUNTIF(jv!AC:AC,"*"&amp;A1412&amp;"*")</f>
        <v>171</v>
      </c>
    </row>
    <row r="1413" customFormat="false" ht="13.8" hidden="true" customHeight="false" outlineLevel="0" collapsed="false">
      <c r="A1413" s="0" t="s">
        <v>872</v>
      </c>
      <c r="AS1413" s="0" t="n">
        <f aca="false">COUNTIF(jv!AC:AC,"*"&amp;A1413&amp;"*")</f>
        <v>171</v>
      </c>
    </row>
    <row r="1414" customFormat="false" ht="13.8" hidden="true" customHeight="false" outlineLevel="0" collapsed="false">
      <c r="A1414" s="0" t="s">
        <v>872</v>
      </c>
      <c r="AS1414" s="0" t="n">
        <f aca="false">COUNTIF(jv!AC:AC,"*"&amp;A1414&amp;"*")</f>
        <v>171</v>
      </c>
    </row>
    <row r="1415" customFormat="false" ht="13.8" hidden="true" customHeight="false" outlineLevel="0" collapsed="false">
      <c r="A1415" s="0" t="s">
        <v>872</v>
      </c>
      <c r="AS1415" s="0" t="n">
        <f aca="false">COUNTIF(jv!AC:AC,"*"&amp;A1415&amp;"*")</f>
        <v>171</v>
      </c>
    </row>
    <row r="1416" customFormat="false" ht="13.8" hidden="true" customHeight="false" outlineLevel="0" collapsed="false">
      <c r="A1416" s="0" t="s">
        <v>872</v>
      </c>
      <c r="AS1416" s="0" t="n">
        <f aca="false">COUNTIF(jv!AC:AC,"*"&amp;A1416&amp;"*")</f>
        <v>171</v>
      </c>
    </row>
    <row r="1417" customFormat="false" ht="13.8" hidden="true" customHeight="false" outlineLevel="0" collapsed="false">
      <c r="A1417" s="0" t="s">
        <v>872</v>
      </c>
      <c r="AS1417" s="0" t="n">
        <f aca="false">COUNTIF(jv!AC:AC,"*"&amp;A1417&amp;"*")</f>
        <v>171</v>
      </c>
    </row>
    <row r="1418" customFormat="false" ht="13.8" hidden="true" customHeight="false" outlineLevel="0" collapsed="false">
      <c r="A1418" s="0" t="s">
        <v>872</v>
      </c>
      <c r="AS1418" s="0" t="n">
        <f aca="false">COUNTIF(jv!AC:AC,"*"&amp;A1418&amp;"*")</f>
        <v>171</v>
      </c>
    </row>
    <row r="1419" customFormat="false" ht="13.8" hidden="true" customHeight="false" outlineLevel="0" collapsed="false">
      <c r="A1419" s="0" t="s">
        <v>872</v>
      </c>
      <c r="AS1419" s="0" t="n">
        <f aca="false">COUNTIF(jv!AC:AC,"*"&amp;A1419&amp;"*")</f>
        <v>171</v>
      </c>
    </row>
    <row r="1420" customFormat="false" ht="13.8" hidden="true" customHeight="false" outlineLevel="0" collapsed="false">
      <c r="A1420" s="0" t="s">
        <v>872</v>
      </c>
      <c r="AS1420" s="0" t="n">
        <f aca="false">COUNTIF(jv!AC:AC,"*"&amp;A1420&amp;"*")</f>
        <v>171</v>
      </c>
    </row>
    <row r="1421" customFormat="false" ht="13.8" hidden="true" customHeight="false" outlineLevel="0" collapsed="false">
      <c r="A1421" s="0" t="s">
        <v>872</v>
      </c>
      <c r="AS1421" s="0" t="n">
        <f aca="false">COUNTIF(jv!AC:AC,"*"&amp;A1421&amp;"*")</f>
        <v>171</v>
      </c>
    </row>
    <row r="1422" customFormat="false" ht="13.8" hidden="true" customHeight="false" outlineLevel="0" collapsed="false">
      <c r="A1422" s="0" t="s">
        <v>872</v>
      </c>
      <c r="AS1422" s="0" t="n">
        <f aca="false">COUNTIF(jv!AC:AC,"*"&amp;A1422&amp;"*")</f>
        <v>171</v>
      </c>
    </row>
    <row r="1423" customFormat="false" ht="13.8" hidden="true" customHeight="false" outlineLevel="0" collapsed="false">
      <c r="A1423" s="0" t="s">
        <v>872</v>
      </c>
      <c r="AS1423" s="0" t="n">
        <f aca="false">COUNTIF(jv!AC:AC,"*"&amp;A1423&amp;"*")</f>
        <v>171</v>
      </c>
    </row>
    <row r="1424" customFormat="false" ht="13.8" hidden="true" customHeight="false" outlineLevel="0" collapsed="false">
      <c r="A1424" s="0" t="s">
        <v>872</v>
      </c>
      <c r="AS1424" s="0" t="n">
        <f aca="false">COUNTIF(jv!AC:AC,"*"&amp;A1424&amp;"*")</f>
        <v>171</v>
      </c>
    </row>
    <row r="1425" customFormat="false" ht="13.8" hidden="true" customHeight="false" outlineLevel="0" collapsed="false">
      <c r="A1425" s="0" t="s">
        <v>872</v>
      </c>
      <c r="AS1425" s="0" t="n">
        <f aca="false">COUNTIF(jv!AC:AC,"*"&amp;A1425&amp;"*")</f>
        <v>171</v>
      </c>
    </row>
    <row r="1426" customFormat="false" ht="13.8" hidden="true" customHeight="false" outlineLevel="0" collapsed="false">
      <c r="A1426" s="0" t="s">
        <v>872</v>
      </c>
      <c r="AS1426" s="0" t="n">
        <f aca="false">COUNTIF(jv!AC:AC,"*"&amp;A1426&amp;"*")</f>
        <v>171</v>
      </c>
    </row>
    <row r="1427" customFormat="false" ht="13.8" hidden="true" customHeight="false" outlineLevel="0" collapsed="false">
      <c r="A1427" s="0" t="s">
        <v>872</v>
      </c>
      <c r="AS1427" s="0" t="n">
        <f aca="false">COUNTIF(jv!AC:AC,"*"&amp;A1427&amp;"*")</f>
        <v>171</v>
      </c>
    </row>
    <row r="1428" customFormat="false" ht="13.8" hidden="true" customHeight="false" outlineLevel="0" collapsed="false">
      <c r="A1428" s="0" t="s">
        <v>872</v>
      </c>
      <c r="AS1428" s="0" t="n">
        <f aca="false">COUNTIF(jv!AC:AC,"*"&amp;A1428&amp;"*")</f>
        <v>171</v>
      </c>
    </row>
    <row r="1429" customFormat="false" ht="13.8" hidden="true" customHeight="false" outlineLevel="0" collapsed="false">
      <c r="A1429" s="0" t="s">
        <v>872</v>
      </c>
      <c r="AS1429" s="0" t="n">
        <f aca="false">COUNTIF(jv!AC:AC,"*"&amp;A1429&amp;"*")</f>
        <v>171</v>
      </c>
    </row>
    <row r="1430" customFormat="false" ht="13.8" hidden="true" customHeight="false" outlineLevel="0" collapsed="false">
      <c r="A1430" s="0" t="s">
        <v>872</v>
      </c>
      <c r="AS1430" s="0" t="n">
        <f aca="false">COUNTIF(jv!AC:AC,"*"&amp;A1430&amp;"*")</f>
        <v>171</v>
      </c>
    </row>
    <row r="1431" customFormat="false" ht="13.8" hidden="true" customHeight="false" outlineLevel="0" collapsed="false">
      <c r="A1431" s="0" t="s">
        <v>872</v>
      </c>
      <c r="AS1431" s="0" t="n">
        <f aca="false">COUNTIF(jv!AC:AC,"*"&amp;A1431&amp;"*")</f>
        <v>171</v>
      </c>
    </row>
    <row r="1432" customFormat="false" ht="13.8" hidden="true" customHeight="false" outlineLevel="0" collapsed="false">
      <c r="A1432" s="0" t="s">
        <v>872</v>
      </c>
      <c r="AS1432" s="0" t="n">
        <f aca="false">COUNTIF(jv!AC:AC,"*"&amp;A1432&amp;"*")</f>
        <v>171</v>
      </c>
    </row>
    <row r="1433" customFormat="false" ht="13.8" hidden="true" customHeight="false" outlineLevel="0" collapsed="false">
      <c r="A1433" s="0" t="s">
        <v>872</v>
      </c>
      <c r="AS1433" s="0" t="n">
        <f aca="false">COUNTIF(jv!AC:AC,"*"&amp;A1433&amp;"*")</f>
        <v>171</v>
      </c>
    </row>
    <row r="1434" customFormat="false" ht="13.8" hidden="true" customHeight="false" outlineLevel="0" collapsed="false">
      <c r="A1434" s="0" t="s">
        <v>872</v>
      </c>
      <c r="AS1434" s="0" t="n">
        <f aca="false">COUNTIF(jv!AC:AC,"*"&amp;A1434&amp;"*")</f>
        <v>171</v>
      </c>
    </row>
    <row r="1435" customFormat="false" ht="13.8" hidden="true" customHeight="false" outlineLevel="0" collapsed="false">
      <c r="A1435" s="0" t="s">
        <v>872</v>
      </c>
      <c r="AS1435" s="0" t="n">
        <f aca="false">COUNTIF(jv!AC:AC,"*"&amp;A1435&amp;"*")</f>
        <v>171</v>
      </c>
    </row>
    <row r="1436" customFormat="false" ht="13.8" hidden="true" customHeight="false" outlineLevel="0" collapsed="false">
      <c r="A1436" s="0" t="s">
        <v>7084</v>
      </c>
      <c r="AS1436" s="0" t="n">
        <f aca="false">COUNTIF(jv!AC:AC,"*"&amp;A1436&amp;"*")</f>
        <v>171</v>
      </c>
    </row>
    <row r="1437" customFormat="false" ht="13.8" hidden="true" customHeight="false" outlineLevel="0" collapsed="false">
      <c r="A1437" s="0" t="s">
        <v>7084</v>
      </c>
      <c r="AS1437" s="0" t="n">
        <f aca="false">COUNTIF(jv!AC:AC,"*"&amp;A1437&amp;"*")</f>
        <v>171</v>
      </c>
    </row>
    <row r="1438" customFormat="false" ht="13.8" hidden="true" customHeight="false" outlineLevel="0" collapsed="false">
      <c r="A1438" s="0" t="s">
        <v>872</v>
      </c>
      <c r="AS1438" s="0" t="n">
        <f aca="false">COUNTIF(jv!AC:AC,"*"&amp;A1438&amp;"*")</f>
        <v>171</v>
      </c>
    </row>
    <row r="1439" customFormat="false" ht="13.8" hidden="true" customHeight="false" outlineLevel="0" collapsed="false">
      <c r="A1439" s="0" t="s">
        <v>872</v>
      </c>
      <c r="AS1439" s="0" t="n">
        <f aca="false">COUNTIF(jv!AC:AC,"*"&amp;A1439&amp;"*")</f>
        <v>171</v>
      </c>
    </row>
    <row r="1440" customFormat="false" ht="13.8" hidden="true" customHeight="false" outlineLevel="0" collapsed="false">
      <c r="A1440" s="0" t="s">
        <v>872</v>
      </c>
      <c r="AS1440" s="0" t="n">
        <f aca="false">COUNTIF(jv!AC:AC,"*"&amp;A1440&amp;"*")</f>
        <v>171</v>
      </c>
    </row>
    <row r="1441" customFormat="false" ht="13.8" hidden="true" customHeight="false" outlineLevel="0" collapsed="false">
      <c r="A1441" s="0" t="s">
        <v>872</v>
      </c>
      <c r="AS1441" s="0" t="n">
        <f aca="false">COUNTIF(jv!AC:AC,"*"&amp;A1441&amp;"*")</f>
        <v>171</v>
      </c>
    </row>
    <row r="1442" customFormat="false" ht="13.8" hidden="true" customHeight="false" outlineLevel="0" collapsed="false">
      <c r="A1442" s="0" t="s">
        <v>872</v>
      </c>
      <c r="AS1442" s="0" t="n">
        <f aca="false">COUNTIF(jv!AC:AC,"*"&amp;A1442&amp;"*")</f>
        <v>171</v>
      </c>
    </row>
    <row r="1443" customFormat="false" ht="13.8" hidden="true" customHeight="false" outlineLevel="0" collapsed="false">
      <c r="A1443" s="0" t="s">
        <v>872</v>
      </c>
      <c r="AS1443" s="0" t="n">
        <f aca="false">COUNTIF(jv!AC:AC,"*"&amp;A1443&amp;"*")</f>
        <v>171</v>
      </c>
    </row>
    <row r="1444" customFormat="false" ht="13.8" hidden="true" customHeight="false" outlineLevel="0" collapsed="false">
      <c r="A1444" s="0" t="s">
        <v>872</v>
      </c>
      <c r="AS1444" s="0" t="n">
        <f aca="false">COUNTIF(jv!AC:AC,"*"&amp;A1444&amp;"*")</f>
        <v>171</v>
      </c>
    </row>
    <row r="1445" customFormat="false" ht="13.8" hidden="true" customHeight="false" outlineLevel="0" collapsed="false">
      <c r="A1445" s="0" t="s">
        <v>872</v>
      </c>
      <c r="AS1445" s="0" t="n">
        <f aca="false">COUNTIF(jv!AC:AC,"*"&amp;A1445&amp;"*")</f>
        <v>171</v>
      </c>
    </row>
    <row r="1446" customFormat="false" ht="13.8" hidden="true" customHeight="false" outlineLevel="0" collapsed="false">
      <c r="A1446" s="0" t="s">
        <v>872</v>
      </c>
      <c r="AS1446" s="0" t="n">
        <f aca="false">COUNTIF(jv!AC:AC,"*"&amp;A1446&amp;"*")</f>
        <v>171</v>
      </c>
    </row>
    <row r="1447" customFormat="false" ht="13.8" hidden="true" customHeight="false" outlineLevel="0" collapsed="false">
      <c r="A1447" s="0" t="s">
        <v>872</v>
      </c>
      <c r="AS1447" s="0" t="n">
        <f aca="false">COUNTIF(jv!AC:AC,"*"&amp;A1447&amp;"*")</f>
        <v>171</v>
      </c>
    </row>
    <row r="1448" customFormat="false" ht="13.8" hidden="true" customHeight="false" outlineLevel="0" collapsed="false">
      <c r="A1448" s="0" t="s">
        <v>872</v>
      </c>
      <c r="AS1448" s="0" t="n">
        <f aca="false">COUNTIF(jv!AC:AC,"*"&amp;A1448&amp;"*")</f>
        <v>171</v>
      </c>
    </row>
    <row r="1449" customFormat="false" ht="13.8" hidden="true" customHeight="false" outlineLevel="0" collapsed="false">
      <c r="A1449" s="0" t="s">
        <v>872</v>
      </c>
      <c r="AS1449" s="0" t="n">
        <f aca="false">COUNTIF(jv!AC:AC,"*"&amp;A1449&amp;"*")</f>
        <v>171</v>
      </c>
    </row>
    <row r="1450" customFormat="false" ht="13.8" hidden="true" customHeight="false" outlineLevel="0" collapsed="false">
      <c r="A1450" s="0" t="s">
        <v>872</v>
      </c>
      <c r="AS1450" s="0" t="n">
        <f aca="false">COUNTIF(jv!AC:AC,"*"&amp;A1450&amp;"*")</f>
        <v>171</v>
      </c>
    </row>
    <row r="1451" customFormat="false" ht="13.8" hidden="true" customHeight="false" outlineLevel="0" collapsed="false">
      <c r="A1451" s="0" t="s">
        <v>872</v>
      </c>
      <c r="AS1451" s="0" t="n">
        <f aca="false">COUNTIF(jv!AC:AC,"*"&amp;A1451&amp;"*")</f>
        <v>171</v>
      </c>
    </row>
    <row r="1452" customFormat="false" ht="13.8" hidden="true" customHeight="false" outlineLevel="0" collapsed="false">
      <c r="A1452" s="0" t="s">
        <v>872</v>
      </c>
      <c r="AS1452" s="0" t="n">
        <f aca="false">COUNTIF(jv!AC:AC,"*"&amp;A1452&amp;"*")</f>
        <v>171</v>
      </c>
    </row>
    <row r="1453" customFormat="false" ht="13.8" hidden="true" customHeight="false" outlineLevel="0" collapsed="false">
      <c r="A1453" s="0" t="s">
        <v>872</v>
      </c>
      <c r="AS1453" s="0" t="n">
        <f aca="false">COUNTIF(jv!AC:AC,"*"&amp;A1453&amp;"*")</f>
        <v>171</v>
      </c>
    </row>
    <row r="1454" customFormat="false" ht="13.8" hidden="true" customHeight="false" outlineLevel="0" collapsed="false">
      <c r="A1454" s="0" t="s">
        <v>872</v>
      </c>
      <c r="AS1454" s="0" t="n">
        <f aca="false">COUNTIF(jv!AC:AC,"*"&amp;A1454&amp;"*")</f>
        <v>171</v>
      </c>
    </row>
    <row r="1455" customFormat="false" ht="13.8" hidden="true" customHeight="false" outlineLevel="0" collapsed="false">
      <c r="A1455" s="0" t="s">
        <v>872</v>
      </c>
      <c r="AS1455" s="0" t="n">
        <f aca="false">COUNTIF(jv!AC:AC,"*"&amp;A1455&amp;"*")</f>
        <v>171</v>
      </c>
    </row>
    <row r="1456" customFormat="false" ht="13.8" hidden="true" customHeight="false" outlineLevel="0" collapsed="false">
      <c r="A1456" s="0" t="s">
        <v>872</v>
      </c>
      <c r="AS1456" s="0" t="n">
        <f aca="false">COUNTIF(jv!AC:AC,"*"&amp;A1456&amp;"*")</f>
        <v>171</v>
      </c>
    </row>
    <row r="1457" customFormat="false" ht="13.8" hidden="true" customHeight="false" outlineLevel="0" collapsed="false">
      <c r="A1457" s="0" t="s">
        <v>872</v>
      </c>
      <c r="AS1457" s="0" t="n">
        <f aca="false">COUNTIF(jv!AC:AC,"*"&amp;A1457&amp;"*")</f>
        <v>171</v>
      </c>
    </row>
    <row r="1458" customFormat="false" ht="13.8" hidden="true" customHeight="false" outlineLevel="0" collapsed="false">
      <c r="A1458" s="0" t="s">
        <v>872</v>
      </c>
      <c r="AS1458" s="0" t="n">
        <f aca="false">COUNTIF(jv!AC:AC,"*"&amp;A1458&amp;"*")</f>
        <v>171</v>
      </c>
    </row>
    <row r="1459" customFormat="false" ht="13.8" hidden="true" customHeight="false" outlineLevel="0" collapsed="false">
      <c r="A1459" s="0" t="s">
        <v>872</v>
      </c>
      <c r="AS1459" s="0" t="n">
        <f aca="false">COUNTIF(jv!AC:AC,"*"&amp;A1459&amp;"*")</f>
        <v>171</v>
      </c>
    </row>
    <row r="1460" customFormat="false" ht="13.8" hidden="true" customHeight="false" outlineLevel="0" collapsed="false">
      <c r="A1460" s="0" t="s">
        <v>872</v>
      </c>
      <c r="AS1460" s="0" t="n">
        <f aca="false">COUNTIF(jv!AC:AC,"*"&amp;A1460&amp;"*")</f>
        <v>171</v>
      </c>
    </row>
    <row r="1461" customFormat="false" ht="13.8" hidden="false" customHeight="false" outlineLevel="0" collapsed="false">
      <c r="A1461" s="0" t="s">
        <v>543</v>
      </c>
      <c r="B1461" s="0" t="n">
        <f aca="false">COUNTIFS(jv!AC:AC,"*"&amp;A1461&amp;"*", jv!X:X,"1981")</f>
        <v>0</v>
      </c>
      <c r="C1461" s="0" t="n">
        <f aca="false">COUNTIFS(jv!AC:AC,"*"&amp;A1461&amp;"*", jv!X:X,"1982")</f>
        <v>0</v>
      </c>
      <c r="D1461" s="0" t="n">
        <f aca="false">COUNTIFS(jv!AC:AC,"*"&amp;A1461&amp;"*", jv!X:X,"1983")</f>
        <v>0</v>
      </c>
      <c r="E1461" s="0" t="n">
        <f aca="false">COUNTIFS(jv!AC:AC,"*"&amp;A1461&amp;"*", jv!X:X,"1984")</f>
        <v>0</v>
      </c>
      <c r="F1461" s="0" t="n">
        <f aca="false">COUNTIFS(jv!AC:AC,"*"&amp;A1461&amp;"*", jv!X:X,"1985")</f>
        <v>0</v>
      </c>
      <c r="G1461" s="0" t="n">
        <f aca="false">COUNTIFS(jv!AC:AC,"*"&amp;A1461&amp;"*", jv!X:X,"1986")</f>
        <v>0</v>
      </c>
      <c r="H1461" s="0" t="n">
        <f aca="false">COUNTIFS(jv!AC:AC,"*"&amp;A1461&amp;"*", jv!X:X,"1987")</f>
        <v>0</v>
      </c>
      <c r="I1461" s="0" t="n">
        <f aca="false">COUNTIFS(jv!AC:AC,"*"&amp;A1461&amp;"*", jv!X:X,"1988")</f>
        <v>1</v>
      </c>
      <c r="J1461" s="0" t="n">
        <f aca="false">COUNTIFS(jv!AC:AC,"*"&amp;A1461&amp;"*", jv!X:X,"1989")</f>
        <v>0</v>
      </c>
      <c r="K1461" s="0" t="n">
        <f aca="false">COUNTIFS(jv!AC:AC,"*"&amp;A1461&amp;"*", jv!X:X,"1990")</f>
        <v>4</v>
      </c>
      <c r="L1461" s="0" t="n">
        <f aca="false">COUNTIFS(jv!AC:AC,"*"&amp;A1461&amp;"*", jv!X:X,"1991")</f>
        <v>2</v>
      </c>
      <c r="M1461" s="0" t="n">
        <f aca="false">COUNTIFS(jv!AC:AC,"*"&amp;A1461&amp;"*", jv!X:X,"1992")</f>
        <v>4</v>
      </c>
      <c r="N1461" s="0" t="n">
        <f aca="false">COUNTIFS(jv!AC:AC,"*"&amp;A1461&amp;"*", jv!X:X,"1993")</f>
        <v>3</v>
      </c>
      <c r="O1461" s="0" t="n">
        <f aca="false">COUNTIFS(jv!AC:AC,"*"&amp;A1461&amp;"*", jv!X:X,"1994")</f>
        <v>0</v>
      </c>
      <c r="P1461" s="0" t="n">
        <f aca="false">COUNTIFS(jv!AC:AC,"*"&amp;A1461&amp;"*", jv!X:X,"1995")</f>
        <v>0</v>
      </c>
      <c r="Q1461" s="0" t="n">
        <f aca="false">COUNTIFS(jv!AC:AC,"*"&amp;A1461&amp;"*", jv!X:X,"1996")</f>
        <v>0</v>
      </c>
      <c r="R1461" s="0" t="n">
        <f aca="false">COUNTIFS(jv!AC:AC,"*"&amp;A1461&amp;"*", jv!X:X,"1997")</f>
        <v>2</v>
      </c>
      <c r="S1461" s="0" t="n">
        <f aca="false">COUNTIFS(jv!AC:AC,"*"&amp;A1461&amp;"*", jv!X:X,"1998")</f>
        <v>2</v>
      </c>
      <c r="T1461" s="0" t="n">
        <f aca="false">COUNTIFS(jv!AC:AC,"*"&amp;A1461&amp;"*", jv!X:X,"1999")</f>
        <v>3</v>
      </c>
      <c r="U1461" s="0" t="n">
        <f aca="false">COUNTIFS(jv!AC:AC,"*"&amp;A1461&amp;"*", jv!X:X,"2000")</f>
        <v>3</v>
      </c>
      <c r="V1461" s="0" t="n">
        <f aca="false">COUNTIFS(jv!AC:AC,"*"&amp;A1461&amp;"*", jv!X:X,"2001")</f>
        <v>4</v>
      </c>
      <c r="W1461" s="0" t="n">
        <f aca="false">COUNTIFS(jv!AC:AC,"*"&amp;A1461&amp;"*", jv!X:X,"2002")</f>
        <v>2</v>
      </c>
      <c r="X1461" s="0" t="n">
        <f aca="false">COUNTIFS(jv!AC:AC,"*"&amp;A1461&amp;"*", jv!X:X,"2003")</f>
        <v>0</v>
      </c>
      <c r="Y1461" s="0" t="n">
        <f aca="false">COUNTIFS(jv!AC:AC,"*"&amp;A1461&amp;"*", jv!X:X,"2004")</f>
        <v>9</v>
      </c>
      <c r="Z1461" s="0" t="n">
        <f aca="false">COUNTIFS(jv!AC:AC,"*"&amp;A1461&amp;"*", jv!X:X,"2005")</f>
        <v>5</v>
      </c>
      <c r="AA1461" s="0" t="n">
        <f aca="false">COUNTIFS(jv!AC:AC,"*"&amp;A1461&amp;"*", jv!X:X,"2006")</f>
        <v>10</v>
      </c>
      <c r="AB1461" s="0" t="n">
        <f aca="false">COUNTIFS(jv!AC:AC,"*"&amp;A1461&amp;"*", jv!X:X,"2007")</f>
        <v>4</v>
      </c>
      <c r="AC1461" s="0" t="n">
        <f aca="false">COUNTIFS(jv!AC:AC,"*"&amp;A1461&amp;"*", jv!X:X,"2008")</f>
        <v>5</v>
      </c>
      <c r="AD1461" s="0" t="n">
        <f aca="false">COUNTIFS(jv!AC:AC,"*"&amp;A1461&amp;"*", jv!X:X,"2009")</f>
        <v>3</v>
      </c>
      <c r="AE1461" s="0" t="n">
        <f aca="false">COUNTIFS(jv!AC:AC,"*"&amp;A1461&amp;"*", jv!X:X,"2010")</f>
        <v>4</v>
      </c>
      <c r="AF1461" s="0" t="n">
        <f aca="false">COUNTIFS(jv!AC:AC,"*"&amp;A1461&amp;"*", jv!X:X,"2011")</f>
        <v>5</v>
      </c>
      <c r="AG1461" s="0" t="n">
        <f aca="false">COUNTIFS(jv!AC:AC,"*"&amp;A1461&amp;"*", jv!X:X,"2012")</f>
        <v>3</v>
      </c>
      <c r="AH1461" s="0" t="n">
        <f aca="false">COUNTIFS(jv!AC:AC,"*"&amp;A1461&amp;"*", jv!X:X,"2013")</f>
        <v>6</v>
      </c>
      <c r="AI1461" s="0" t="n">
        <f aca="false">COUNTIFS(jv!AC:AC,"*"&amp;A1461&amp;"*", jv!X:X,"2014")</f>
        <v>1</v>
      </c>
      <c r="AJ1461" s="0" t="n">
        <f aca="false">COUNTIFS(jv!AC:AC,"*"&amp;A1461&amp;"*", jv!X:X,"2015")</f>
        <v>3</v>
      </c>
      <c r="AK1461" s="0" t="n">
        <f aca="false">COUNTIFS(jv!AC:AC,"*"&amp;A1461&amp;"*", jv!X:X,"2016")</f>
        <v>6</v>
      </c>
      <c r="AL1461" s="0" t="n">
        <f aca="false">COUNTIFS(jv!AC:AC,"*"&amp;A1461&amp;"*", jv!X:X,"2017")</f>
        <v>7</v>
      </c>
      <c r="AM1461" s="0" t="n">
        <f aca="false">COUNTIFS(jv!AC:AC,"*"&amp;A1461&amp;"*", jv!X:X,"2018")</f>
        <v>5</v>
      </c>
      <c r="AN1461" s="0" t="n">
        <f aca="false">COUNTIFS(jv!AC:AC,"*"&amp;A1461&amp;"*", jv!X:X,"2019")</f>
        <v>2</v>
      </c>
      <c r="AO1461" s="0" t="n">
        <f aca="false">COUNTIFS(jv!AC:AC,"*"&amp;A1461&amp;"*", jv!X:X,"2020")</f>
        <v>3</v>
      </c>
      <c r="AP1461" s="0" t="n">
        <f aca="false">COUNTIFS(jv!AC:AC,"*"&amp;A1461&amp;"*", jv!X:X,"2021")</f>
        <v>3</v>
      </c>
      <c r="AQ1461" s="0" t="n">
        <f aca="false">COUNTIFS(jv!AC:AC,"*"&amp;A1461&amp;"*", jv!X:X,"2022")</f>
        <v>1</v>
      </c>
      <c r="AR1461" s="0" t="n">
        <v>0</v>
      </c>
      <c r="AS1461" s="0" t="n">
        <f aca="false">COUNTIF(jv!AC:AC,"*"&amp;A1461&amp;"*")</f>
        <v>115</v>
      </c>
    </row>
    <row r="1462" customFormat="false" ht="13.8" hidden="true" customHeight="false" outlineLevel="0" collapsed="false">
      <c r="A1462" s="0" t="s">
        <v>543</v>
      </c>
      <c r="AS1462" s="0" t="n">
        <f aca="false">COUNTIF(jv!AC:AC,"*"&amp;A1462&amp;"*")</f>
        <v>115</v>
      </c>
    </row>
    <row r="1463" customFormat="false" ht="13.8" hidden="true" customHeight="false" outlineLevel="0" collapsed="false">
      <c r="A1463" s="131" t="s">
        <v>543</v>
      </c>
      <c r="AS1463" s="0" t="n">
        <f aca="false">COUNTIF(jv!AC:AC,"*"&amp;A1463&amp;"*")</f>
        <v>115</v>
      </c>
    </row>
    <row r="1464" customFormat="false" ht="13.8" hidden="true" customHeight="false" outlineLevel="0" collapsed="false">
      <c r="A1464" s="131" t="s">
        <v>543</v>
      </c>
      <c r="AS1464" s="0" t="n">
        <f aca="false">COUNTIF(jv!AC:AC,"*"&amp;A1464&amp;"*")</f>
        <v>115</v>
      </c>
    </row>
    <row r="1465" customFormat="false" ht="13.8" hidden="true" customHeight="false" outlineLevel="0" collapsed="false">
      <c r="A1465" s="131" t="s">
        <v>543</v>
      </c>
      <c r="AS1465" s="0" t="n">
        <f aca="false">COUNTIF(jv!AC:AC,"*"&amp;A1465&amp;"*")</f>
        <v>115</v>
      </c>
    </row>
    <row r="1466" customFormat="false" ht="13.8" hidden="true" customHeight="false" outlineLevel="0" collapsed="false">
      <c r="A1466" s="131" t="s">
        <v>543</v>
      </c>
      <c r="AS1466" s="0" t="n">
        <f aca="false">COUNTIF(jv!AC:AC,"*"&amp;A1466&amp;"*")</f>
        <v>115</v>
      </c>
    </row>
    <row r="1467" customFormat="false" ht="13.8" hidden="true" customHeight="false" outlineLevel="0" collapsed="false">
      <c r="A1467" s="131" t="s">
        <v>543</v>
      </c>
      <c r="AS1467" s="0" t="n">
        <f aca="false">COUNTIF(jv!AC:AC,"*"&amp;A1467&amp;"*")</f>
        <v>115</v>
      </c>
    </row>
    <row r="1468" customFormat="false" ht="13.8" hidden="true" customHeight="false" outlineLevel="0" collapsed="false">
      <c r="A1468" s="131" t="s">
        <v>543</v>
      </c>
      <c r="AS1468" s="0" t="n">
        <f aca="false">COUNTIF(jv!AC:AC,"*"&amp;A1468&amp;"*")</f>
        <v>115</v>
      </c>
    </row>
    <row r="1469" customFormat="false" ht="13.8" hidden="true" customHeight="false" outlineLevel="0" collapsed="false">
      <c r="A1469" s="0" t="s">
        <v>543</v>
      </c>
      <c r="AS1469" s="0" t="n">
        <f aca="false">COUNTIF(jv!AC:AC,"*"&amp;A1469&amp;"*")</f>
        <v>115</v>
      </c>
    </row>
    <row r="1470" customFormat="false" ht="13.8" hidden="true" customHeight="false" outlineLevel="0" collapsed="false">
      <c r="A1470" s="0" t="s">
        <v>543</v>
      </c>
      <c r="AS1470" s="0" t="n">
        <f aca="false">COUNTIF(jv!AC:AC,"*"&amp;A1470&amp;"*")</f>
        <v>115</v>
      </c>
    </row>
    <row r="1471" customFormat="false" ht="13.8" hidden="true" customHeight="false" outlineLevel="0" collapsed="false">
      <c r="A1471" s="0" t="s">
        <v>543</v>
      </c>
      <c r="AS1471" s="0" t="n">
        <f aca="false">COUNTIF(jv!AC:AC,"*"&amp;A1471&amp;"*")</f>
        <v>115</v>
      </c>
    </row>
    <row r="1472" customFormat="false" ht="13.8" hidden="true" customHeight="false" outlineLevel="0" collapsed="false">
      <c r="A1472" s="0" t="s">
        <v>543</v>
      </c>
      <c r="AS1472" s="0" t="n">
        <f aca="false">COUNTIF(jv!AC:AC,"*"&amp;A1472&amp;"*")</f>
        <v>115</v>
      </c>
    </row>
    <row r="1473" customFormat="false" ht="13.8" hidden="true" customHeight="false" outlineLevel="0" collapsed="false">
      <c r="A1473" s="0" t="s">
        <v>543</v>
      </c>
      <c r="AS1473" s="0" t="n">
        <f aca="false">COUNTIF(jv!AC:AC,"*"&amp;A1473&amp;"*")</f>
        <v>115</v>
      </c>
    </row>
    <row r="1474" customFormat="false" ht="13.8" hidden="true" customHeight="false" outlineLevel="0" collapsed="false">
      <c r="A1474" s="0" t="s">
        <v>543</v>
      </c>
      <c r="AS1474" s="0" t="n">
        <f aca="false">COUNTIF(jv!AC:AC,"*"&amp;A1474&amp;"*")</f>
        <v>115</v>
      </c>
    </row>
    <row r="1475" customFormat="false" ht="13.8" hidden="true" customHeight="false" outlineLevel="0" collapsed="false">
      <c r="A1475" s="0" t="s">
        <v>543</v>
      </c>
      <c r="AS1475" s="0" t="n">
        <f aca="false">COUNTIF(jv!AC:AC,"*"&amp;A1475&amp;"*")</f>
        <v>115</v>
      </c>
    </row>
    <row r="1476" customFormat="false" ht="13.8" hidden="true" customHeight="false" outlineLevel="0" collapsed="false">
      <c r="A1476" s="0" t="s">
        <v>543</v>
      </c>
      <c r="AS1476" s="0" t="n">
        <f aca="false">COUNTIF(jv!AC:AC,"*"&amp;A1476&amp;"*")</f>
        <v>115</v>
      </c>
    </row>
    <row r="1477" customFormat="false" ht="13.8" hidden="true" customHeight="false" outlineLevel="0" collapsed="false">
      <c r="A1477" s="0" t="s">
        <v>543</v>
      </c>
      <c r="AS1477" s="0" t="n">
        <f aca="false">COUNTIF(jv!AC:AC,"*"&amp;A1477&amp;"*")</f>
        <v>115</v>
      </c>
    </row>
    <row r="1478" customFormat="false" ht="13.8" hidden="true" customHeight="false" outlineLevel="0" collapsed="false">
      <c r="A1478" s="0" t="s">
        <v>543</v>
      </c>
      <c r="AS1478" s="0" t="n">
        <f aca="false">COUNTIF(jv!AC:AC,"*"&amp;A1478&amp;"*")</f>
        <v>115</v>
      </c>
    </row>
    <row r="1479" customFormat="false" ht="13.8" hidden="true" customHeight="false" outlineLevel="0" collapsed="false">
      <c r="A1479" s="0" t="s">
        <v>543</v>
      </c>
      <c r="AS1479" s="0" t="n">
        <f aca="false">COUNTIF(jv!AC:AC,"*"&amp;A1479&amp;"*")</f>
        <v>115</v>
      </c>
    </row>
    <row r="1480" customFormat="false" ht="13.8" hidden="true" customHeight="false" outlineLevel="0" collapsed="false">
      <c r="A1480" s="0" t="s">
        <v>543</v>
      </c>
      <c r="AS1480" s="0" t="n">
        <f aca="false">COUNTIF(jv!AC:AC,"*"&amp;A1480&amp;"*")</f>
        <v>115</v>
      </c>
    </row>
    <row r="1481" customFormat="false" ht="13.8" hidden="true" customHeight="false" outlineLevel="0" collapsed="false">
      <c r="A1481" s="0" t="s">
        <v>543</v>
      </c>
      <c r="AS1481" s="0" t="n">
        <f aca="false">COUNTIF(jv!AC:AC,"*"&amp;A1481&amp;"*")</f>
        <v>115</v>
      </c>
    </row>
    <row r="1482" customFormat="false" ht="13.8" hidden="true" customHeight="false" outlineLevel="0" collapsed="false">
      <c r="A1482" s="0" t="s">
        <v>543</v>
      </c>
      <c r="AS1482" s="0" t="n">
        <f aca="false">COUNTIF(jv!AC:AC,"*"&amp;A1482&amp;"*")</f>
        <v>115</v>
      </c>
    </row>
    <row r="1483" customFormat="false" ht="13.8" hidden="true" customHeight="false" outlineLevel="0" collapsed="false">
      <c r="A1483" s="0" t="s">
        <v>543</v>
      </c>
      <c r="AS1483" s="0" t="n">
        <f aca="false">COUNTIF(jv!AC:AC,"*"&amp;A1483&amp;"*")</f>
        <v>115</v>
      </c>
    </row>
    <row r="1484" customFormat="false" ht="13.8" hidden="true" customHeight="false" outlineLevel="0" collapsed="false">
      <c r="A1484" s="0" t="s">
        <v>543</v>
      </c>
      <c r="AS1484" s="0" t="n">
        <f aca="false">COUNTIF(jv!AC:AC,"*"&amp;A1484&amp;"*")</f>
        <v>115</v>
      </c>
    </row>
    <row r="1485" customFormat="false" ht="13.8" hidden="true" customHeight="false" outlineLevel="0" collapsed="false">
      <c r="A1485" s="0" t="s">
        <v>543</v>
      </c>
      <c r="AS1485" s="0" t="n">
        <f aca="false">COUNTIF(jv!AC:AC,"*"&amp;A1485&amp;"*")</f>
        <v>115</v>
      </c>
    </row>
    <row r="1486" customFormat="false" ht="13.8" hidden="true" customHeight="false" outlineLevel="0" collapsed="false">
      <c r="A1486" s="0" t="s">
        <v>543</v>
      </c>
      <c r="AS1486" s="0" t="n">
        <f aca="false">COUNTIF(jv!AC:AC,"*"&amp;A1486&amp;"*")</f>
        <v>115</v>
      </c>
    </row>
    <row r="1487" customFormat="false" ht="13.8" hidden="true" customHeight="false" outlineLevel="0" collapsed="false">
      <c r="A1487" s="0" t="s">
        <v>543</v>
      </c>
      <c r="AS1487" s="0" t="n">
        <f aca="false">COUNTIF(jv!AC:AC,"*"&amp;A1487&amp;"*")</f>
        <v>115</v>
      </c>
    </row>
    <row r="1488" customFormat="false" ht="13.8" hidden="true" customHeight="false" outlineLevel="0" collapsed="false">
      <c r="A1488" s="0" t="s">
        <v>543</v>
      </c>
      <c r="AS1488" s="0" t="n">
        <f aca="false">COUNTIF(jv!AC:AC,"*"&amp;A1488&amp;"*")</f>
        <v>115</v>
      </c>
    </row>
    <row r="1489" customFormat="false" ht="13.8" hidden="true" customHeight="false" outlineLevel="0" collapsed="false">
      <c r="A1489" s="0" t="s">
        <v>543</v>
      </c>
      <c r="AS1489" s="0" t="n">
        <f aca="false">COUNTIF(jv!AC:AC,"*"&amp;A1489&amp;"*")</f>
        <v>115</v>
      </c>
    </row>
    <row r="1490" customFormat="false" ht="13.8" hidden="true" customHeight="false" outlineLevel="0" collapsed="false">
      <c r="A1490" s="0" t="s">
        <v>543</v>
      </c>
      <c r="AS1490" s="0" t="n">
        <f aca="false">COUNTIF(jv!AC:AC,"*"&amp;A1490&amp;"*")</f>
        <v>115</v>
      </c>
    </row>
    <row r="1491" customFormat="false" ht="13.8" hidden="true" customHeight="false" outlineLevel="0" collapsed="false">
      <c r="A1491" s="0" t="s">
        <v>543</v>
      </c>
      <c r="AS1491" s="0" t="n">
        <f aca="false">COUNTIF(jv!AC:AC,"*"&amp;A1491&amp;"*")</f>
        <v>115</v>
      </c>
    </row>
    <row r="1492" customFormat="false" ht="13.8" hidden="true" customHeight="false" outlineLevel="0" collapsed="false">
      <c r="A1492" s="0" t="s">
        <v>543</v>
      </c>
      <c r="AS1492" s="0" t="n">
        <f aca="false">COUNTIF(jv!AC:AC,"*"&amp;A1492&amp;"*")</f>
        <v>115</v>
      </c>
    </row>
    <row r="1493" customFormat="false" ht="13.8" hidden="true" customHeight="false" outlineLevel="0" collapsed="false">
      <c r="A1493" s="0" t="s">
        <v>543</v>
      </c>
      <c r="AS1493" s="0" t="n">
        <f aca="false">COUNTIF(jv!AC:AC,"*"&amp;A1493&amp;"*")</f>
        <v>115</v>
      </c>
    </row>
    <row r="1494" customFormat="false" ht="13.8" hidden="true" customHeight="false" outlineLevel="0" collapsed="false">
      <c r="A1494" s="0" t="s">
        <v>543</v>
      </c>
      <c r="AS1494" s="0" t="n">
        <f aca="false">COUNTIF(jv!AC:AC,"*"&amp;A1494&amp;"*")</f>
        <v>115</v>
      </c>
    </row>
    <row r="1495" customFormat="false" ht="13.8" hidden="true" customHeight="false" outlineLevel="0" collapsed="false">
      <c r="A1495" s="0" t="s">
        <v>543</v>
      </c>
      <c r="AS1495" s="0" t="n">
        <f aca="false">COUNTIF(jv!AC:AC,"*"&amp;A1495&amp;"*")</f>
        <v>115</v>
      </c>
    </row>
    <row r="1496" customFormat="false" ht="13.8" hidden="true" customHeight="false" outlineLevel="0" collapsed="false">
      <c r="A1496" s="0" t="s">
        <v>543</v>
      </c>
      <c r="AS1496" s="0" t="n">
        <f aca="false">COUNTIF(jv!AC:AC,"*"&amp;A1496&amp;"*")</f>
        <v>115</v>
      </c>
    </row>
    <row r="1497" customFormat="false" ht="13.8" hidden="true" customHeight="false" outlineLevel="0" collapsed="false">
      <c r="A1497" s="0" t="s">
        <v>543</v>
      </c>
      <c r="AS1497" s="0" t="n">
        <f aca="false">COUNTIF(jv!AC:AC,"*"&amp;A1497&amp;"*")</f>
        <v>115</v>
      </c>
    </row>
    <row r="1498" customFormat="false" ht="13.8" hidden="true" customHeight="false" outlineLevel="0" collapsed="false">
      <c r="A1498" s="0" t="s">
        <v>543</v>
      </c>
      <c r="AS1498" s="0" t="n">
        <f aca="false">COUNTIF(jv!AC:AC,"*"&amp;A1498&amp;"*")</f>
        <v>115</v>
      </c>
    </row>
    <row r="1499" customFormat="false" ht="13.8" hidden="true" customHeight="false" outlineLevel="0" collapsed="false">
      <c r="A1499" s="0" t="s">
        <v>543</v>
      </c>
      <c r="AS1499" s="0" t="n">
        <f aca="false">COUNTIF(jv!AC:AC,"*"&amp;A1499&amp;"*")</f>
        <v>115</v>
      </c>
    </row>
    <row r="1500" customFormat="false" ht="13.8" hidden="true" customHeight="false" outlineLevel="0" collapsed="false">
      <c r="A1500" s="0" t="s">
        <v>543</v>
      </c>
      <c r="AS1500" s="0" t="n">
        <f aca="false">COUNTIF(jv!AC:AC,"*"&amp;A1500&amp;"*")</f>
        <v>115</v>
      </c>
    </row>
    <row r="1501" customFormat="false" ht="13.8" hidden="true" customHeight="false" outlineLevel="0" collapsed="false">
      <c r="A1501" s="0" t="s">
        <v>543</v>
      </c>
      <c r="AS1501" s="0" t="n">
        <f aca="false">COUNTIF(jv!AC:AC,"*"&amp;A1501&amp;"*")</f>
        <v>115</v>
      </c>
    </row>
    <row r="1502" customFormat="false" ht="13.8" hidden="true" customHeight="false" outlineLevel="0" collapsed="false">
      <c r="A1502" s="0" t="s">
        <v>543</v>
      </c>
      <c r="AS1502" s="0" t="n">
        <f aca="false">COUNTIF(jv!AC:AC,"*"&amp;A1502&amp;"*")</f>
        <v>115</v>
      </c>
    </row>
    <row r="1503" customFormat="false" ht="13.8" hidden="true" customHeight="false" outlineLevel="0" collapsed="false">
      <c r="A1503" s="0" t="s">
        <v>543</v>
      </c>
      <c r="AS1503" s="0" t="n">
        <f aca="false">COUNTIF(jv!AC:AC,"*"&amp;A1503&amp;"*")</f>
        <v>115</v>
      </c>
    </row>
    <row r="1504" customFormat="false" ht="13.8" hidden="true" customHeight="false" outlineLevel="0" collapsed="false">
      <c r="A1504" s="0" t="s">
        <v>543</v>
      </c>
      <c r="AS1504" s="0" t="n">
        <f aca="false">COUNTIF(jv!AC:AC,"*"&amp;A1504&amp;"*")</f>
        <v>115</v>
      </c>
    </row>
    <row r="1505" customFormat="false" ht="13.8" hidden="true" customHeight="false" outlineLevel="0" collapsed="false">
      <c r="A1505" s="0" t="s">
        <v>543</v>
      </c>
      <c r="AS1505" s="0" t="n">
        <f aca="false">COUNTIF(jv!AC:AC,"*"&amp;A1505&amp;"*")</f>
        <v>115</v>
      </c>
    </row>
    <row r="1506" customFormat="false" ht="13.8" hidden="true" customHeight="false" outlineLevel="0" collapsed="false">
      <c r="A1506" s="0" t="s">
        <v>543</v>
      </c>
      <c r="AS1506" s="0" t="n">
        <f aca="false">COUNTIF(jv!AC:AC,"*"&amp;A1506&amp;"*")</f>
        <v>115</v>
      </c>
    </row>
    <row r="1507" customFormat="false" ht="13.8" hidden="true" customHeight="false" outlineLevel="0" collapsed="false">
      <c r="A1507" s="0" t="s">
        <v>543</v>
      </c>
      <c r="AS1507" s="0" t="n">
        <f aca="false">COUNTIF(jv!AC:AC,"*"&amp;A1507&amp;"*")</f>
        <v>115</v>
      </c>
    </row>
    <row r="1508" customFormat="false" ht="13.8" hidden="true" customHeight="false" outlineLevel="0" collapsed="false">
      <c r="A1508" s="0" t="s">
        <v>543</v>
      </c>
      <c r="AS1508" s="0" t="n">
        <f aca="false">COUNTIF(jv!AC:AC,"*"&amp;A1508&amp;"*")</f>
        <v>115</v>
      </c>
    </row>
    <row r="1509" customFormat="false" ht="13.8" hidden="true" customHeight="false" outlineLevel="0" collapsed="false">
      <c r="A1509" s="0" t="s">
        <v>543</v>
      </c>
      <c r="AS1509" s="0" t="n">
        <f aca="false">COUNTIF(jv!AC:AC,"*"&amp;A1509&amp;"*")</f>
        <v>115</v>
      </c>
    </row>
    <row r="1510" customFormat="false" ht="13.8" hidden="true" customHeight="false" outlineLevel="0" collapsed="false">
      <c r="A1510" s="0" t="s">
        <v>543</v>
      </c>
      <c r="AS1510" s="0" t="n">
        <f aca="false">COUNTIF(jv!AC:AC,"*"&amp;A1510&amp;"*")</f>
        <v>115</v>
      </c>
    </row>
    <row r="1511" customFormat="false" ht="13.8" hidden="true" customHeight="false" outlineLevel="0" collapsed="false">
      <c r="A1511" s="0" t="s">
        <v>543</v>
      </c>
      <c r="AS1511" s="0" t="n">
        <f aca="false">COUNTIF(jv!AC:AC,"*"&amp;A1511&amp;"*")</f>
        <v>115</v>
      </c>
    </row>
    <row r="1512" customFormat="false" ht="13.8" hidden="true" customHeight="false" outlineLevel="0" collapsed="false">
      <c r="A1512" s="0" t="s">
        <v>543</v>
      </c>
      <c r="AS1512" s="0" t="n">
        <f aca="false">COUNTIF(jv!AC:AC,"*"&amp;A1512&amp;"*")</f>
        <v>115</v>
      </c>
    </row>
    <row r="1513" customFormat="false" ht="13.8" hidden="true" customHeight="false" outlineLevel="0" collapsed="false">
      <c r="A1513" s="0" t="s">
        <v>543</v>
      </c>
      <c r="AS1513" s="0" t="n">
        <f aca="false">COUNTIF(jv!AC:AC,"*"&amp;A1513&amp;"*")</f>
        <v>115</v>
      </c>
    </row>
    <row r="1514" customFormat="false" ht="13.8" hidden="true" customHeight="false" outlineLevel="0" collapsed="false">
      <c r="A1514" s="0" t="s">
        <v>543</v>
      </c>
      <c r="AS1514" s="0" t="n">
        <f aca="false">COUNTIF(jv!AC:AC,"*"&amp;A1514&amp;"*")</f>
        <v>115</v>
      </c>
    </row>
    <row r="1515" customFormat="false" ht="13.8" hidden="true" customHeight="false" outlineLevel="0" collapsed="false">
      <c r="A1515" s="0" t="s">
        <v>543</v>
      </c>
      <c r="AS1515" s="0" t="n">
        <f aca="false">COUNTIF(jv!AC:AC,"*"&amp;A1515&amp;"*")</f>
        <v>115</v>
      </c>
    </row>
    <row r="1516" customFormat="false" ht="13.8" hidden="true" customHeight="false" outlineLevel="0" collapsed="false">
      <c r="A1516" s="0" t="s">
        <v>543</v>
      </c>
      <c r="AS1516" s="0" t="n">
        <f aca="false">COUNTIF(jv!AC:AC,"*"&amp;A1516&amp;"*")</f>
        <v>115</v>
      </c>
    </row>
    <row r="1517" customFormat="false" ht="13.8" hidden="true" customHeight="false" outlineLevel="0" collapsed="false">
      <c r="A1517" s="0" t="s">
        <v>543</v>
      </c>
      <c r="AS1517" s="0" t="n">
        <f aca="false">COUNTIF(jv!AC:AC,"*"&amp;A1517&amp;"*")</f>
        <v>115</v>
      </c>
    </row>
    <row r="1518" customFormat="false" ht="13.8" hidden="true" customHeight="false" outlineLevel="0" collapsed="false">
      <c r="A1518" s="0" t="s">
        <v>543</v>
      </c>
      <c r="AS1518" s="0" t="n">
        <f aca="false">COUNTIF(jv!AC:AC,"*"&amp;A1518&amp;"*")</f>
        <v>115</v>
      </c>
    </row>
    <row r="1519" customFormat="false" ht="13.8" hidden="true" customHeight="false" outlineLevel="0" collapsed="false">
      <c r="A1519" s="0" t="s">
        <v>543</v>
      </c>
      <c r="AS1519" s="0" t="n">
        <f aca="false">COUNTIF(jv!AC:AC,"*"&amp;A1519&amp;"*")</f>
        <v>115</v>
      </c>
    </row>
    <row r="1520" customFormat="false" ht="13.8" hidden="true" customHeight="false" outlineLevel="0" collapsed="false">
      <c r="A1520" s="0" t="s">
        <v>543</v>
      </c>
      <c r="AS1520" s="0" t="n">
        <f aca="false">COUNTIF(jv!AC:AC,"*"&amp;A1520&amp;"*")</f>
        <v>115</v>
      </c>
    </row>
    <row r="1521" customFormat="false" ht="13.8" hidden="true" customHeight="false" outlineLevel="0" collapsed="false">
      <c r="A1521" s="0" t="s">
        <v>543</v>
      </c>
      <c r="AS1521" s="0" t="n">
        <f aca="false">COUNTIF(jv!AC:AC,"*"&amp;A1521&amp;"*")</f>
        <v>115</v>
      </c>
    </row>
    <row r="1522" customFormat="false" ht="13.8" hidden="true" customHeight="false" outlineLevel="0" collapsed="false">
      <c r="A1522" s="0" t="s">
        <v>543</v>
      </c>
      <c r="AS1522" s="0" t="n">
        <f aca="false">COUNTIF(jv!AC:AC,"*"&amp;A1522&amp;"*")</f>
        <v>115</v>
      </c>
    </row>
    <row r="1523" customFormat="false" ht="13.8" hidden="true" customHeight="false" outlineLevel="0" collapsed="false">
      <c r="A1523" s="0" t="s">
        <v>543</v>
      </c>
      <c r="AS1523" s="0" t="n">
        <f aca="false">COUNTIF(jv!AC:AC,"*"&amp;A1523&amp;"*")</f>
        <v>115</v>
      </c>
    </row>
    <row r="1524" customFormat="false" ht="13.8" hidden="true" customHeight="false" outlineLevel="0" collapsed="false">
      <c r="A1524" s="0" t="s">
        <v>543</v>
      </c>
      <c r="AS1524" s="0" t="n">
        <f aca="false">COUNTIF(jv!AC:AC,"*"&amp;A1524&amp;"*")</f>
        <v>115</v>
      </c>
    </row>
    <row r="1525" customFormat="false" ht="13.8" hidden="true" customHeight="false" outlineLevel="0" collapsed="false">
      <c r="A1525" s="0" t="s">
        <v>543</v>
      </c>
      <c r="AS1525" s="0" t="n">
        <f aca="false">COUNTIF(jv!AC:AC,"*"&amp;A1525&amp;"*")</f>
        <v>115</v>
      </c>
    </row>
    <row r="1526" customFormat="false" ht="13.8" hidden="true" customHeight="false" outlineLevel="0" collapsed="false">
      <c r="A1526" s="0" t="s">
        <v>543</v>
      </c>
      <c r="AS1526" s="0" t="n">
        <f aca="false">COUNTIF(jv!AC:AC,"*"&amp;A1526&amp;"*")</f>
        <v>115</v>
      </c>
    </row>
    <row r="1527" customFormat="false" ht="13.8" hidden="true" customHeight="false" outlineLevel="0" collapsed="false">
      <c r="A1527" s="0" t="s">
        <v>543</v>
      </c>
      <c r="AS1527" s="0" t="n">
        <f aca="false">COUNTIF(jv!AC:AC,"*"&amp;A1527&amp;"*")</f>
        <v>115</v>
      </c>
    </row>
    <row r="1528" customFormat="false" ht="13.8" hidden="true" customHeight="false" outlineLevel="0" collapsed="false">
      <c r="A1528" s="0" t="s">
        <v>543</v>
      </c>
      <c r="AS1528" s="0" t="n">
        <f aca="false">COUNTIF(jv!AC:AC,"*"&amp;A1528&amp;"*")</f>
        <v>115</v>
      </c>
    </row>
    <row r="1529" customFormat="false" ht="13.8" hidden="true" customHeight="false" outlineLevel="0" collapsed="false">
      <c r="A1529" s="0" t="s">
        <v>543</v>
      </c>
      <c r="AS1529" s="0" t="n">
        <f aca="false">COUNTIF(jv!AC:AC,"*"&amp;A1529&amp;"*")</f>
        <v>115</v>
      </c>
    </row>
    <row r="1530" customFormat="false" ht="13.8" hidden="true" customHeight="false" outlineLevel="0" collapsed="false">
      <c r="A1530" s="0" t="s">
        <v>543</v>
      </c>
      <c r="AS1530" s="0" t="n">
        <f aca="false">COUNTIF(jv!AC:AC,"*"&amp;A1530&amp;"*")</f>
        <v>115</v>
      </c>
    </row>
    <row r="1531" customFormat="false" ht="13.8" hidden="true" customHeight="false" outlineLevel="0" collapsed="false">
      <c r="A1531" s="0" t="s">
        <v>543</v>
      </c>
      <c r="AS1531" s="0" t="n">
        <f aca="false">COUNTIF(jv!AC:AC,"*"&amp;A1531&amp;"*")</f>
        <v>115</v>
      </c>
    </row>
    <row r="1532" customFormat="false" ht="13.8" hidden="true" customHeight="false" outlineLevel="0" collapsed="false">
      <c r="A1532" s="0" t="s">
        <v>543</v>
      </c>
      <c r="AS1532" s="0" t="n">
        <f aca="false">COUNTIF(jv!AC:AC,"*"&amp;A1532&amp;"*")</f>
        <v>115</v>
      </c>
    </row>
    <row r="1533" customFormat="false" ht="13.8" hidden="true" customHeight="false" outlineLevel="0" collapsed="false">
      <c r="A1533" s="0" t="s">
        <v>543</v>
      </c>
      <c r="AS1533" s="0" t="n">
        <f aca="false">COUNTIF(jv!AC:AC,"*"&amp;A1533&amp;"*")</f>
        <v>115</v>
      </c>
    </row>
    <row r="1534" customFormat="false" ht="13.8" hidden="true" customHeight="false" outlineLevel="0" collapsed="false">
      <c r="A1534" s="0" t="s">
        <v>543</v>
      </c>
      <c r="AS1534" s="0" t="n">
        <f aca="false">COUNTIF(jv!AC:AC,"*"&amp;A1534&amp;"*")</f>
        <v>115</v>
      </c>
    </row>
    <row r="1535" customFormat="false" ht="13.8" hidden="true" customHeight="false" outlineLevel="0" collapsed="false">
      <c r="A1535" s="0" t="s">
        <v>543</v>
      </c>
      <c r="AS1535" s="0" t="n">
        <f aca="false">COUNTIF(jv!AC:AC,"*"&amp;A1535&amp;"*")</f>
        <v>115</v>
      </c>
    </row>
    <row r="1536" customFormat="false" ht="13.8" hidden="true" customHeight="false" outlineLevel="0" collapsed="false">
      <c r="A1536" s="0" t="s">
        <v>543</v>
      </c>
      <c r="AS1536" s="0" t="n">
        <f aca="false">COUNTIF(jv!AC:AC,"*"&amp;A1536&amp;"*")</f>
        <v>115</v>
      </c>
    </row>
    <row r="1537" customFormat="false" ht="13.8" hidden="true" customHeight="false" outlineLevel="0" collapsed="false">
      <c r="A1537" s="0" t="s">
        <v>543</v>
      </c>
      <c r="AS1537" s="0" t="n">
        <f aca="false">COUNTIF(jv!AC:AC,"*"&amp;A1537&amp;"*")</f>
        <v>115</v>
      </c>
    </row>
    <row r="1538" customFormat="false" ht="13.8" hidden="true" customHeight="false" outlineLevel="0" collapsed="false">
      <c r="A1538" s="0" t="s">
        <v>543</v>
      </c>
      <c r="AS1538" s="0" t="n">
        <f aca="false">COUNTIF(jv!AC:AC,"*"&amp;A1538&amp;"*")</f>
        <v>115</v>
      </c>
    </row>
    <row r="1539" customFormat="false" ht="13.8" hidden="true" customHeight="false" outlineLevel="0" collapsed="false">
      <c r="A1539" s="0" t="s">
        <v>543</v>
      </c>
      <c r="AS1539" s="0" t="n">
        <f aca="false">COUNTIF(jv!AC:AC,"*"&amp;A1539&amp;"*")</f>
        <v>115</v>
      </c>
    </row>
    <row r="1540" customFormat="false" ht="13.8" hidden="true" customHeight="false" outlineLevel="0" collapsed="false">
      <c r="A1540" s="0" t="s">
        <v>543</v>
      </c>
      <c r="AS1540" s="0" t="n">
        <f aca="false">COUNTIF(jv!AC:AC,"*"&amp;A1540&amp;"*")</f>
        <v>115</v>
      </c>
    </row>
    <row r="1541" customFormat="false" ht="13.8" hidden="true" customHeight="false" outlineLevel="0" collapsed="false">
      <c r="A1541" s="0" t="s">
        <v>543</v>
      </c>
      <c r="AS1541" s="0" t="n">
        <f aca="false">COUNTIF(jv!AC:AC,"*"&amp;A1541&amp;"*")</f>
        <v>115</v>
      </c>
    </row>
    <row r="1542" customFormat="false" ht="13.8" hidden="true" customHeight="false" outlineLevel="0" collapsed="false">
      <c r="A1542" s="0" t="s">
        <v>543</v>
      </c>
      <c r="AS1542" s="0" t="n">
        <f aca="false">COUNTIF(jv!AC:AC,"*"&amp;A1542&amp;"*")</f>
        <v>115</v>
      </c>
    </row>
    <row r="1543" customFormat="false" ht="13.8" hidden="true" customHeight="false" outlineLevel="0" collapsed="false">
      <c r="A1543" s="0" t="s">
        <v>543</v>
      </c>
      <c r="AS1543" s="0" t="n">
        <f aca="false">COUNTIF(jv!AC:AC,"*"&amp;A1543&amp;"*")</f>
        <v>115</v>
      </c>
    </row>
    <row r="1544" customFormat="false" ht="13.8" hidden="true" customHeight="false" outlineLevel="0" collapsed="false">
      <c r="A1544" s="0" t="s">
        <v>543</v>
      </c>
      <c r="AS1544" s="0" t="n">
        <f aca="false">COUNTIF(jv!AC:AC,"*"&amp;A1544&amp;"*")</f>
        <v>115</v>
      </c>
    </row>
    <row r="1545" customFormat="false" ht="13.8" hidden="true" customHeight="false" outlineLevel="0" collapsed="false">
      <c r="A1545" s="0" t="s">
        <v>543</v>
      </c>
      <c r="AS1545" s="0" t="n">
        <f aca="false">COUNTIF(jv!AC:AC,"*"&amp;A1545&amp;"*")</f>
        <v>115</v>
      </c>
    </row>
    <row r="1546" customFormat="false" ht="13.8" hidden="true" customHeight="false" outlineLevel="0" collapsed="false">
      <c r="A1546" s="0" t="s">
        <v>543</v>
      </c>
      <c r="AS1546" s="0" t="n">
        <f aca="false">COUNTIF(jv!AC:AC,"*"&amp;A1546&amp;"*")</f>
        <v>115</v>
      </c>
    </row>
    <row r="1547" customFormat="false" ht="13.8" hidden="true" customHeight="false" outlineLevel="0" collapsed="false">
      <c r="A1547" s="0" t="s">
        <v>543</v>
      </c>
      <c r="AS1547" s="0" t="n">
        <f aca="false">COUNTIF(jv!AC:AC,"*"&amp;A1547&amp;"*")</f>
        <v>115</v>
      </c>
    </row>
    <row r="1548" customFormat="false" ht="13.8" hidden="true" customHeight="false" outlineLevel="0" collapsed="false">
      <c r="A1548" s="0" t="s">
        <v>543</v>
      </c>
      <c r="AS1548" s="0" t="n">
        <f aca="false">COUNTIF(jv!AC:AC,"*"&amp;A1548&amp;"*")</f>
        <v>115</v>
      </c>
    </row>
    <row r="1549" customFormat="false" ht="13.8" hidden="true" customHeight="false" outlineLevel="0" collapsed="false">
      <c r="A1549" s="0" t="s">
        <v>543</v>
      </c>
      <c r="AS1549" s="0" t="n">
        <f aca="false">COUNTIF(jv!AC:AC,"*"&amp;A1549&amp;"*")</f>
        <v>115</v>
      </c>
    </row>
    <row r="1550" customFormat="false" ht="13.8" hidden="true" customHeight="false" outlineLevel="0" collapsed="false">
      <c r="A1550" s="0" t="s">
        <v>543</v>
      </c>
      <c r="AS1550" s="0" t="n">
        <f aca="false">COUNTIF(jv!AC:AC,"*"&amp;A1550&amp;"*")</f>
        <v>115</v>
      </c>
    </row>
    <row r="1551" customFormat="false" ht="13.8" hidden="true" customHeight="false" outlineLevel="0" collapsed="false">
      <c r="A1551" s="0" t="s">
        <v>6991</v>
      </c>
      <c r="AS1551" s="0" t="n">
        <f aca="false">COUNTIF(jv!AC:AC,"*"&amp;A1551&amp;"*")</f>
        <v>115</v>
      </c>
    </row>
    <row r="1552" customFormat="false" ht="13.8" hidden="true" customHeight="false" outlineLevel="0" collapsed="false">
      <c r="A1552" s="131" t="s">
        <v>543</v>
      </c>
      <c r="AS1552" s="0" t="n">
        <f aca="false">COUNTIF(jv!AC:AC,"*"&amp;A1552&amp;"*")</f>
        <v>115</v>
      </c>
    </row>
    <row r="1553" customFormat="false" ht="13.8" hidden="true" customHeight="false" outlineLevel="0" collapsed="false">
      <c r="A1553" s="0" t="s">
        <v>543</v>
      </c>
      <c r="AS1553" s="0" t="n">
        <f aca="false">COUNTIF(jv!AC:AC,"*"&amp;A1553&amp;"*")</f>
        <v>115</v>
      </c>
    </row>
    <row r="1554" customFormat="false" ht="13.8" hidden="true" customHeight="false" outlineLevel="0" collapsed="false">
      <c r="A1554" s="131" t="s">
        <v>543</v>
      </c>
      <c r="AS1554" s="0" t="n">
        <f aca="false">COUNTIF(jv!AC:AC,"*"&amp;A1554&amp;"*")</f>
        <v>115</v>
      </c>
    </row>
    <row r="1555" customFormat="false" ht="13.8" hidden="true" customHeight="false" outlineLevel="0" collapsed="false">
      <c r="A1555" s="131" t="s">
        <v>543</v>
      </c>
      <c r="AS1555" s="0" t="n">
        <f aca="false">COUNTIF(jv!AC:AC,"*"&amp;A1555&amp;"*")</f>
        <v>115</v>
      </c>
    </row>
    <row r="1556" customFormat="false" ht="13.8" hidden="true" customHeight="false" outlineLevel="0" collapsed="false">
      <c r="A1556" s="131" t="s">
        <v>543</v>
      </c>
      <c r="AS1556" s="0" t="n">
        <f aca="false">COUNTIF(jv!AC:AC,"*"&amp;A1556&amp;"*")</f>
        <v>115</v>
      </c>
    </row>
    <row r="1557" customFormat="false" ht="13.8" hidden="true" customHeight="false" outlineLevel="0" collapsed="false">
      <c r="A1557" s="131" t="s">
        <v>543</v>
      </c>
      <c r="AS1557" s="0" t="n">
        <f aca="false">COUNTIF(jv!AC:AC,"*"&amp;A1557&amp;"*")</f>
        <v>115</v>
      </c>
    </row>
    <row r="1558" customFormat="false" ht="13.8" hidden="true" customHeight="false" outlineLevel="0" collapsed="false">
      <c r="A1558" s="131" t="s">
        <v>543</v>
      </c>
      <c r="AS1558" s="0" t="n">
        <f aca="false">COUNTIF(jv!AC:AC,"*"&amp;A1558&amp;"*")</f>
        <v>115</v>
      </c>
    </row>
    <row r="1559" customFormat="false" ht="13.8" hidden="true" customHeight="false" outlineLevel="0" collapsed="false">
      <c r="A1559" s="131" t="s">
        <v>543</v>
      </c>
      <c r="AS1559" s="0" t="n">
        <f aca="false">COUNTIF(jv!AC:AC,"*"&amp;A1559&amp;"*")</f>
        <v>115</v>
      </c>
    </row>
    <row r="1560" customFormat="false" ht="13.8" hidden="true" customHeight="false" outlineLevel="0" collapsed="false">
      <c r="A1560" s="131" t="s">
        <v>543</v>
      </c>
      <c r="AS1560" s="0" t="n">
        <f aca="false">COUNTIF(jv!AC:AC,"*"&amp;A1560&amp;"*")</f>
        <v>115</v>
      </c>
    </row>
    <row r="1561" customFormat="false" ht="13.8" hidden="true" customHeight="false" outlineLevel="0" collapsed="false">
      <c r="A1561" s="131" t="s">
        <v>543</v>
      </c>
      <c r="AS1561" s="0" t="n">
        <f aca="false">COUNTIF(jv!AC:AC,"*"&amp;A1561&amp;"*")</f>
        <v>115</v>
      </c>
    </row>
    <row r="1562" customFormat="false" ht="13.8" hidden="true" customHeight="false" outlineLevel="0" collapsed="false">
      <c r="A1562" s="131" t="s">
        <v>543</v>
      </c>
      <c r="AS1562" s="0" t="n">
        <f aca="false">COUNTIF(jv!AC:AC,"*"&amp;A1562&amp;"*")</f>
        <v>115</v>
      </c>
    </row>
    <row r="1563" customFormat="false" ht="13.8" hidden="true" customHeight="false" outlineLevel="0" collapsed="false">
      <c r="A1563" s="131" t="s">
        <v>543</v>
      </c>
      <c r="AS1563" s="0" t="n">
        <f aca="false">COUNTIF(jv!AC:AC,"*"&amp;A1563&amp;"*")</f>
        <v>115</v>
      </c>
    </row>
    <row r="1564" customFormat="false" ht="13.8" hidden="true" customHeight="false" outlineLevel="0" collapsed="false">
      <c r="A1564" s="131" t="s">
        <v>543</v>
      </c>
      <c r="AS1564" s="0" t="n">
        <f aca="false">COUNTIF(jv!AC:AC,"*"&amp;A1564&amp;"*")</f>
        <v>115</v>
      </c>
    </row>
    <row r="1565" customFormat="false" ht="13.8" hidden="true" customHeight="false" outlineLevel="0" collapsed="false">
      <c r="A1565" s="131" t="s">
        <v>543</v>
      </c>
      <c r="AS1565" s="0" t="n">
        <f aca="false">COUNTIF(jv!AC:AC,"*"&amp;A1565&amp;"*")</f>
        <v>115</v>
      </c>
    </row>
    <row r="1566" customFormat="false" ht="13.8" hidden="true" customHeight="false" outlineLevel="0" collapsed="false">
      <c r="A1566" s="131" t="s">
        <v>543</v>
      </c>
      <c r="AS1566" s="0" t="n">
        <f aca="false">COUNTIF(jv!AC:AC,"*"&amp;A1566&amp;"*")</f>
        <v>115</v>
      </c>
    </row>
    <row r="1567" customFormat="false" ht="13.8" hidden="true" customHeight="false" outlineLevel="0" collapsed="false">
      <c r="A1567" s="131" t="s">
        <v>543</v>
      </c>
      <c r="AS1567" s="0" t="n">
        <f aca="false">COUNTIF(jv!AC:AC,"*"&amp;A1567&amp;"*")</f>
        <v>115</v>
      </c>
    </row>
    <row r="1568" customFormat="false" ht="13.8" hidden="true" customHeight="false" outlineLevel="0" collapsed="false">
      <c r="A1568" s="131" t="s">
        <v>543</v>
      </c>
      <c r="AS1568" s="0" t="n">
        <f aca="false">COUNTIF(jv!AC:AC,"*"&amp;A1568&amp;"*")</f>
        <v>115</v>
      </c>
    </row>
    <row r="1569" customFormat="false" ht="13.8" hidden="true" customHeight="false" outlineLevel="0" collapsed="false">
      <c r="A1569" s="131" t="s">
        <v>543</v>
      </c>
      <c r="AS1569" s="0" t="n">
        <f aca="false">COUNTIF(jv!AC:AC,"*"&amp;A1569&amp;"*")</f>
        <v>115</v>
      </c>
    </row>
    <row r="1570" customFormat="false" ht="13.8" hidden="true" customHeight="false" outlineLevel="0" collapsed="false">
      <c r="A1570" s="131" t="s">
        <v>543</v>
      </c>
      <c r="AS1570" s="0" t="n">
        <f aca="false">COUNTIF(jv!AC:AC,"*"&amp;A1570&amp;"*")</f>
        <v>115</v>
      </c>
    </row>
    <row r="1571" customFormat="false" ht="13.8" hidden="true" customHeight="false" outlineLevel="0" collapsed="false">
      <c r="A1571" s="131" t="s">
        <v>543</v>
      </c>
      <c r="AS1571" s="0" t="n">
        <f aca="false">COUNTIF(jv!AC:AC,"*"&amp;A1571&amp;"*")</f>
        <v>115</v>
      </c>
    </row>
    <row r="1572" customFormat="false" ht="13.8" hidden="true" customHeight="false" outlineLevel="0" collapsed="false">
      <c r="A1572" s="131" t="s">
        <v>543</v>
      </c>
      <c r="AS1572" s="0" t="n">
        <f aca="false">COUNTIF(jv!AC:AC,"*"&amp;A1572&amp;"*")</f>
        <v>115</v>
      </c>
    </row>
    <row r="1573" customFormat="false" ht="13.8" hidden="true" customHeight="false" outlineLevel="0" collapsed="false">
      <c r="A1573" s="131" t="s">
        <v>370</v>
      </c>
      <c r="AS1573" s="0" t="n">
        <f aca="false">COUNTIF(jv!AC:AC,"*"&amp;A1573&amp;"*")</f>
        <v>106</v>
      </c>
    </row>
    <row r="1574" customFormat="false" ht="13.8" hidden="true" customHeight="false" outlineLevel="0" collapsed="false">
      <c r="A1574" s="0" t="s">
        <v>370</v>
      </c>
      <c r="AS1574" s="0" t="n">
        <f aca="false">COUNTIF(jv!AC:AC,"*"&amp;A1574&amp;"*")</f>
        <v>106</v>
      </c>
    </row>
    <row r="1575" customFormat="false" ht="13.8" hidden="true" customHeight="false" outlineLevel="0" collapsed="false">
      <c r="A1575" s="0" t="s">
        <v>370</v>
      </c>
      <c r="AS1575" s="0" t="n">
        <f aca="false">COUNTIF(jv!AC:AC,"*"&amp;A1575&amp;"*")</f>
        <v>106</v>
      </c>
    </row>
    <row r="1576" customFormat="false" ht="13.8" hidden="true" customHeight="false" outlineLevel="0" collapsed="false">
      <c r="A1576" s="0" t="s">
        <v>370</v>
      </c>
      <c r="AS1576" s="0" t="n">
        <f aca="false">COUNTIF(jv!AC:AC,"*"&amp;A1576&amp;"*")</f>
        <v>106</v>
      </c>
    </row>
    <row r="1577" customFormat="false" ht="13.8" hidden="true" customHeight="false" outlineLevel="0" collapsed="false">
      <c r="A1577" s="0" t="s">
        <v>370</v>
      </c>
      <c r="AS1577" s="0" t="n">
        <f aca="false">COUNTIF(jv!AC:AC,"*"&amp;A1577&amp;"*")</f>
        <v>106</v>
      </c>
    </row>
    <row r="1578" customFormat="false" ht="13.8" hidden="true" customHeight="false" outlineLevel="0" collapsed="false">
      <c r="A1578" s="0" t="s">
        <v>370</v>
      </c>
      <c r="AS1578" s="0" t="n">
        <f aca="false">COUNTIF(jv!AC:AC,"*"&amp;A1578&amp;"*")</f>
        <v>106</v>
      </c>
    </row>
    <row r="1579" customFormat="false" ht="13.8" hidden="true" customHeight="false" outlineLevel="0" collapsed="false">
      <c r="A1579" s="0" t="s">
        <v>370</v>
      </c>
      <c r="AS1579" s="0" t="n">
        <f aca="false">COUNTIF(jv!AC:AC,"*"&amp;A1579&amp;"*")</f>
        <v>106</v>
      </c>
    </row>
    <row r="1580" customFormat="false" ht="13.8" hidden="true" customHeight="false" outlineLevel="0" collapsed="false">
      <c r="A1580" s="0" t="s">
        <v>370</v>
      </c>
      <c r="AS1580" s="0" t="n">
        <f aca="false">COUNTIF(jv!AC:AC,"*"&amp;A1580&amp;"*")</f>
        <v>106</v>
      </c>
    </row>
    <row r="1581" customFormat="false" ht="13.8" hidden="true" customHeight="false" outlineLevel="0" collapsed="false">
      <c r="A1581" s="0" t="s">
        <v>370</v>
      </c>
      <c r="AS1581" s="0" t="n">
        <f aca="false">COUNTIF(jv!AC:AC,"*"&amp;A1581&amp;"*")</f>
        <v>106</v>
      </c>
    </row>
    <row r="1582" customFormat="false" ht="13.8" hidden="true" customHeight="false" outlineLevel="0" collapsed="false">
      <c r="A1582" s="0" t="s">
        <v>370</v>
      </c>
      <c r="AS1582" s="0" t="n">
        <f aca="false">COUNTIF(jv!AC:AC,"*"&amp;A1582&amp;"*")</f>
        <v>106</v>
      </c>
    </row>
    <row r="1583" customFormat="false" ht="13.8" hidden="true" customHeight="false" outlineLevel="0" collapsed="false">
      <c r="A1583" s="0" t="s">
        <v>370</v>
      </c>
      <c r="AS1583" s="0" t="n">
        <f aca="false">COUNTIF(jv!AC:AC,"*"&amp;A1583&amp;"*")</f>
        <v>106</v>
      </c>
    </row>
    <row r="1584" customFormat="false" ht="13.8" hidden="true" customHeight="false" outlineLevel="0" collapsed="false">
      <c r="A1584" s="0" t="s">
        <v>370</v>
      </c>
      <c r="AS1584" s="0" t="n">
        <f aca="false">COUNTIF(jv!AC:AC,"*"&amp;A1584&amp;"*")</f>
        <v>106</v>
      </c>
    </row>
    <row r="1585" customFormat="false" ht="13.8" hidden="true" customHeight="false" outlineLevel="0" collapsed="false">
      <c r="A1585" s="0" t="s">
        <v>370</v>
      </c>
      <c r="AS1585" s="0" t="n">
        <f aca="false">COUNTIF(jv!AC:AC,"*"&amp;A1585&amp;"*")</f>
        <v>106</v>
      </c>
    </row>
    <row r="1586" customFormat="false" ht="13.8" hidden="true" customHeight="false" outlineLevel="0" collapsed="false">
      <c r="A1586" s="0" t="s">
        <v>370</v>
      </c>
      <c r="AS1586" s="0" t="n">
        <f aca="false">COUNTIF(jv!AC:AC,"*"&amp;A1586&amp;"*")</f>
        <v>106</v>
      </c>
    </row>
    <row r="1587" customFormat="false" ht="13.8" hidden="true" customHeight="false" outlineLevel="0" collapsed="false">
      <c r="A1587" s="131" t="s">
        <v>370</v>
      </c>
      <c r="AS1587" s="0" t="n">
        <f aca="false">COUNTIF(jv!AC:AC,"*"&amp;A1587&amp;"*")</f>
        <v>106</v>
      </c>
    </row>
    <row r="1588" customFormat="false" ht="13.8" hidden="true" customHeight="false" outlineLevel="0" collapsed="false">
      <c r="A1588" s="131" t="s">
        <v>370</v>
      </c>
      <c r="AS1588" s="0" t="n">
        <f aca="false">COUNTIF(jv!AC:AC,"*"&amp;A1588&amp;"*")</f>
        <v>106</v>
      </c>
    </row>
    <row r="1589" customFormat="false" ht="13.8" hidden="true" customHeight="false" outlineLevel="0" collapsed="false">
      <c r="A1589" s="131" t="s">
        <v>370</v>
      </c>
      <c r="AS1589" s="0" t="n">
        <f aca="false">COUNTIF(jv!AC:AC,"*"&amp;A1589&amp;"*")</f>
        <v>106</v>
      </c>
    </row>
    <row r="1590" customFormat="false" ht="13.8" hidden="true" customHeight="false" outlineLevel="0" collapsed="false">
      <c r="A1590" s="131" t="s">
        <v>370</v>
      </c>
      <c r="AS1590" s="0" t="n">
        <f aca="false">COUNTIF(jv!AC:AC,"*"&amp;A1590&amp;"*")</f>
        <v>106</v>
      </c>
    </row>
    <row r="1591" customFormat="false" ht="13.8" hidden="true" customHeight="false" outlineLevel="0" collapsed="false">
      <c r="A1591" s="131" t="s">
        <v>370</v>
      </c>
      <c r="AS1591" s="0" t="n">
        <f aca="false">COUNTIF(jv!AC:AC,"*"&amp;A1591&amp;"*")</f>
        <v>106</v>
      </c>
    </row>
    <row r="1592" customFormat="false" ht="13.8" hidden="true" customHeight="false" outlineLevel="0" collapsed="false">
      <c r="A1592" s="131" t="s">
        <v>370</v>
      </c>
      <c r="AS1592" s="0" t="n">
        <f aca="false">COUNTIF(jv!AC:AC,"*"&amp;A1592&amp;"*")</f>
        <v>106</v>
      </c>
    </row>
    <row r="1593" customFormat="false" ht="13.8" hidden="true" customHeight="false" outlineLevel="0" collapsed="false">
      <c r="A1593" s="131" t="s">
        <v>370</v>
      </c>
      <c r="AS1593" s="0" t="n">
        <f aca="false">COUNTIF(jv!AC:AC,"*"&amp;A1593&amp;"*")</f>
        <v>106</v>
      </c>
    </row>
    <row r="1594" customFormat="false" ht="13.8" hidden="true" customHeight="false" outlineLevel="0" collapsed="false">
      <c r="A1594" s="131" t="s">
        <v>370</v>
      </c>
      <c r="AS1594" s="0" t="n">
        <f aca="false">COUNTIF(jv!AC:AC,"*"&amp;A1594&amp;"*")</f>
        <v>106</v>
      </c>
    </row>
    <row r="1595" customFormat="false" ht="13.8" hidden="true" customHeight="false" outlineLevel="0" collapsed="false">
      <c r="A1595" s="131" t="s">
        <v>370</v>
      </c>
      <c r="AS1595" s="0" t="n">
        <f aca="false">COUNTIF(jv!AC:AC,"*"&amp;A1595&amp;"*")</f>
        <v>106</v>
      </c>
    </row>
    <row r="1596" customFormat="false" ht="13.8" hidden="true" customHeight="false" outlineLevel="0" collapsed="false">
      <c r="A1596" s="131" t="s">
        <v>370</v>
      </c>
      <c r="AS1596" s="0" t="n">
        <f aca="false">COUNTIF(jv!AC:AC,"*"&amp;A1596&amp;"*")</f>
        <v>106</v>
      </c>
    </row>
    <row r="1597" customFormat="false" ht="13.8" hidden="true" customHeight="false" outlineLevel="0" collapsed="false">
      <c r="A1597" s="131" t="s">
        <v>370</v>
      </c>
      <c r="AS1597" s="0" t="n">
        <f aca="false">COUNTIF(jv!AC:AC,"*"&amp;A1597&amp;"*")</f>
        <v>106</v>
      </c>
    </row>
    <row r="1598" customFormat="false" ht="13.8" hidden="true" customHeight="false" outlineLevel="0" collapsed="false">
      <c r="A1598" s="131" t="s">
        <v>370</v>
      </c>
      <c r="AS1598" s="0" t="n">
        <f aca="false">COUNTIF(jv!AC:AC,"*"&amp;A1598&amp;"*")</f>
        <v>106</v>
      </c>
    </row>
    <row r="1599" customFormat="false" ht="13.8" hidden="true" customHeight="false" outlineLevel="0" collapsed="false">
      <c r="A1599" s="131" t="s">
        <v>370</v>
      </c>
      <c r="AS1599" s="0" t="n">
        <f aca="false">COUNTIF(jv!AC:AC,"*"&amp;A1599&amp;"*")</f>
        <v>106</v>
      </c>
    </row>
    <row r="1600" customFormat="false" ht="13.8" hidden="true" customHeight="false" outlineLevel="0" collapsed="false">
      <c r="A1600" s="131" t="s">
        <v>370</v>
      </c>
      <c r="AS1600" s="0" t="n">
        <f aca="false">COUNTIF(jv!AC:AC,"*"&amp;A1600&amp;"*")</f>
        <v>106</v>
      </c>
    </row>
    <row r="1601" customFormat="false" ht="13.8" hidden="true" customHeight="false" outlineLevel="0" collapsed="false">
      <c r="A1601" s="131" t="s">
        <v>370</v>
      </c>
      <c r="AS1601" s="0" t="n">
        <f aca="false">COUNTIF(jv!AC:AC,"*"&amp;A1601&amp;"*")</f>
        <v>106</v>
      </c>
    </row>
    <row r="1602" customFormat="false" ht="13.8" hidden="true" customHeight="false" outlineLevel="0" collapsed="false">
      <c r="A1602" s="131" t="s">
        <v>370</v>
      </c>
      <c r="AS1602" s="0" t="n">
        <f aca="false">COUNTIF(jv!AC:AC,"*"&amp;A1602&amp;"*")</f>
        <v>106</v>
      </c>
    </row>
    <row r="1603" customFormat="false" ht="13.8" hidden="true" customHeight="false" outlineLevel="0" collapsed="false">
      <c r="A1603" s="131" t="s">
        <v>370</v>
      </c>
      <c r="AS1603" s="0" t="n">
        <f aca="false">COUNTIF(jv!AC:AC,"*"&amp;A1603&amp;"*")</f>
        <v>106</v>
      </c>
    </row>
    <row r="1604" customFormat="false" ht="13.8" hidden="false" customHeight="false" outlineLevel="0" collapsed="false">
      <c r="A1604" s="0" t="s">
        <v>5249</v>
      </c>
      <c r="B1604" s="0" t="n">
        <f aca="false">COUNTIFS(jv!AC:AC,"*"&amp;A1604&amp;"*", jv!X:X,"1981")</f>
        <v>0</v>
      </c>
      <c r="C1604" s="0" t="n">
        <f aca="false">COUNTIFS(jv!AC:AC,"*"&amp;A1604&amp;"*", jv!X:X,"1982")</f>
        <v>0</v>
      </c>
      <c r="D1604" s="0" t="n">
        <f aca="false">COUNTIFS(jv!AC:AC,"*"&amp;A1604&amp;"*", jv!X:X,"1983")</f>
        <v>0</v>
      </c>
      <c r="E1604" s="0" t="n">
        <f aca="false">COUNTIFS(jv!AC:AC,"*"&amp;A1604&amp;"*", jv!X:X,"1984")</f>
        <v>0</v>
      </c>
      <c r="F1604" s="0" t="n">
        <f aca="false">COUNTIFS(jv!AC:AC,"*"&amp;A1604&amp;"*", jv!X:X,"1985")</f>
        <v>0</v>
      </c>
      <c r="G1604" s="0" t="n">
        <f aca="false">COUNTIFS(jv!AC:AC,"*"&amp;A1604&amp;"*", jv!X:X,"1986")</f>
        <v>0</v>
      </c>
      <c r="H1604" s="0" t="n">
        <f aca="false">COUNTIFS(jv!AC:AC,"*"&amp;A1604&amp;"*", jv!X:X,"1987")</f>
        <v>0</v>
      </c>
      <c r="I1604" s="0" t="n">
        <f aca="false">COUNTIFS(jv!AC:AC,"*"&amp;A1604&amp;"*", jv!X:X,"1988")</f>
        <v>0</v>
      </c>
      <c r="J1604" s="0" t="n">
        <f aca="false">COUNTIFS(jv!AC:AC,"*"&amp;A1604&amp;"*", jv!X:X,"1989")</f>
        <v>0</v>
      </c>
      <c r="K1604" s="0" t="n">
        <f aca="false">COUNTIFS(jv!AC:AC,"*"&amp;A1604&amp;"*", jv!X:X,"1990")</f>
        <v>0</v>
      </c>
      <c r="L1604" s="0" t="n">
        <f aca="false">COUNTIFS(jv!AC:AC,"*"&amp;A1604&amp;"*", jv!X:X,"1991")</f>
        <v>0</v>
      </c>
      <c r="M1604" s="0" t="n">
        <f aca="false">COUNTIFS(jv!AC:AC,"*"&amp;A1604&amp;"*", jv!X:X,"1992")</f>
        <v>0</v>
      </c>
      <c r="N1604" s="0" t="n">
        <f aca="false">COUNTIFS(jv!AC:AC,"*"&amp;A1604&amp;"*", jv!X:X,"1993")</f>
        <v>0</v>
      </c>
      <c r="O1604" s="0" t="n">
        <f aca="false">COUNTIFS(jv!AC:AC,"*"&amp;A1604&amp;"*", jv!X:X,"1994")</f>
        <v>0</v>
      </c>
      <c r="P1604" s="0" t="n">
        <f aca="false">COUNTIFS(jv!AC:AC,"*"&amp;A1604&amp;"*", jv!X:X,"1995")</f>
        <v>0</v>
      </c>
      <c r="Q1604" s="0" t="n">
        <f aca="false">COUNTIFS(jv!AC:AC,"*"&amp;A1604&amp;"*", jv!X:X,"1996")</f>
        <v>0</v>
      </c>
      <c r="R1604" s="0" t="n">
        <f aca="false">COUNTIFS(jv!AC:AC,"*"&amp;A1604&amp;"*", jv!X:X,"1997")</f>
        <v>0</v>
      </c>
      <c r="S1604" s="0" t="n">
        <f aca="false">COUNTIFS(jv!AC:AC,"*"&amp;A1604&amp;"*", jv!X:X,"1998")</f>
        <v>0</v>
      </c>
      <c r="T1604" s="0" t="n">
        <f aca="false">COUNTIFS(jv!AC:AC,"*"&amp;A1604&amp;"*", jv!X:X,"1999")</f>
        <v>0</v>
      </c>
      <c r="U1604" s="0" t="n">
        <f aca="false">COUNTIFS(jv!AC:AC,"*"&amp;A1604&amp;"*", jv!X:X,"2000")</f>
        <v>0</v>
      </c>
      <c r="V1604" s="0" t="n">
        <f aca="false">COUNTIFS(jv!AC:AC,"*"&amp;A1604&amp;"*", jv!X:X,"2001")</f>
        <v>0</v>
      </c>
      <c r="W1604" s="0" t="n">
        <f aca="false">COUNTIFS(jv!AC:AC,"*"&amp;A1604&amp;"*", jv!X:X,"2002")</f>
        <v>0</v>
      </c>
      <c r="X1604" s="0" t="n">
        <f aca="false">COUNTIFS(jv!AC:AC,"*"&amp;A1604&amp;"*", jv!X:X,"2003")</f>
        <v>0</v>
      </c>
      <c r="Y1604" s="0" t="n">
        <f aca="false">COUNTIFS(jv!AC:AC,"*"&amp;A1604&amp;"*", jv!X:X,"2004")</f>
        <v>0</v>
      </c>
      <c r="Z1604" s="0" t="n">
        <f aca="false">COUNTIFS(jv!AC:AC,"*"&amp;A1604&amp;"*", jv!X:X,"2005")</f>
        <v>0</v>
      </c>
      <c r="AA1604" s="0" t="n">
        <f aca="false">COUNTIFS(jv!AC:AC,"*"&amp;A1604&amp;"*", jv!X:X,"2006")</f>
        <v>0</v>
      </c>
      <c r="AB1604" s="0" t="n">
        <f aca="false">COUNTIFS(jv!AC:AC,"*"&amp;A1604&amp;"*", jv!X:X,"2007")</f>
        <v>0</v>
      </c>
      <c r="AC1604" s="0" t="n">
        <f aca="false">COUNTIFS(jv!AC:AC,"*"&amp;A1604&amp;"*", jv!X:X,"2008")</f>
        <v>0</v>
      </c>
      <c r="AD1604" s="0" t="n">
        <f aca="false">COUNTIFS(jv!AC:AC,"*"&amp;A1604&amp;"*", jv!X:X,"2009")</f>
        <v>0</v>
      </c>
      <c r="AE1604" s="0" t="n">
        <f aca="false">COUNTIFS(jv!AC:AC,"*"&amp;A1604&amp;"*", jv!X:X,"2010")</f>
        <v>0</v>
      </c>
      <c r="AF1604" s="0" t="n">
        <f aca="false">COUNTIFS(jv!AC:AC,"*"&amp;A1604&amp;"*", jv!X:X,"2011")</f>
        <v>0</v>
      </c>
      <c r="AG1604" s="0" t="n">
        <f aca="false">COUNTIFS(jv!AC:AC,"*"&amp;A1604&amp;"*", jv!X:X,"2012")</f>
        <v>0</v>
      </c>
      <c r="AH1604" s="0" t="n">
        <f aca="false">COUNTIFS(jv!AC:AC,"*"&amp;A1604&amp;"*", jv!X:X,"2013")</f>
        <v>0</v>
      </c>
      <c r="AI1604" s="0" t="n">
        <f aca="false">COUNTIFS(jv!AC:AC,"*"&amp;A1604&amp;"*", jv!X:X,"2014")</f>
        <v>1</v>
      </c>
      <c r="AJ1604" s="0" t="n">
        <f aca="false">COUNTIFS(jv!AC:AC,"*"&amp;A1604&amp;"*", jv!X:X,"2015")</f>
        <v>0</v>
      </c>
      <c r="AK1604" s="0" t="n">
        <f aca="false">COUNTIFS(jv!AC:AC,"*"&amp;A1604&amp;"*", jv!X:X,"2016")</f>
        <v>8</v>
      </c>
      <c r="AL1604" s="0" t="n">
        <f aca="false">COUNTIFS(jv!AC:AC,"*"&amp;A1604&amp;"*", jv!X:X,"2017")</f>
        <v>14</v>
      </c>
      <c r="AM1604" s="0" t="n">
        <f aca="false">COUNTIFS(jv!AC:AC,"*"&amp;A1604&amp;"*", jv!X:X,"2018")</f>
        <v>19</v>
      </c>
      <c r="AN1604" s="0" t="n">
        <f aca="false">COUNTIFS(jv!AC:AC,"*"&amp;A1604&amp;"*", jv!X:X,"2019")</f>
        <v>18</v>
      </c>
      <c r="AO1604" s="0" t="n">
        <f aca="false">COUNTIFS(jv!AC:AC,"*"&amp;A1604&amp;"*", jv!X:X,"2020")</f>
        <v>17</v>
      </c>
      <c r="AP1604" s="0" t="n">
        <f aca="false">COUNTIFS(jv!AC:AC,"*"&amp;A1604&amp;"*", jv!X:X,"2021")</f>
        <v>15</v>
      </c>
      <c r="AQ1604" s="0" t="n">
        <f aca="false">COUNTIFS(jv!AC:AC,"*"&amp;A1604&amp;"*", jv!X:X,"2022")</f>
        <v>6</v>
      </c>
      <c r="AR1604" s="0" t="n">
        <v>0</v>
      </c>
      <c r="AS1604" s="0" t="n">
        <f aca="false">COUNTIF(jv!AC:AC,"*"&amp;A1604&amp;"*")</f>
        <v>98</v>
      </c>
    </row>
    <row r="1605" customFormat="false" ht="13.8" hidden="true" customHeight="false" outlineLevel="0" collapsed="false">
      <c r="A1605" s="0" t="s">
        <v>5249</v>
      </c>
      <c r="AS1605" s="0" t="n">
        <f aca="false">COUNTIF(jv!AC:AC,"*"&amp;A1605&amp;"*")</f>
        <v>98</v>
      </c>
    </row>
    <row r="1606" customFormat="false" ht="13.8" hidden="true" customHeight="false" outlineLevel="0" collapsed="false">
      <c r="A1606" s="0" t="s">
        <v>5249</v>
      </c>
      <c r="AS1606" s="0" t="n">
        <f aca="false">COUNTIF(jv!AC:AC,"*"&amp;A1606&amp;"*")</f>
        <v>98</v>
      </c>
    </row>
    <row r="1607" customFormat="false" ht="13.8" hidden="true" customHeight="false" outlineLevel="0" collapsed="false">
      <c r="A1607" s="0" t="s">
        <v>5249</v>
      </c>
      <c r="AS1607" s="0" t="n">
        <f aca="false">COUNTIF(jv!AC:AC,"*"&amp;A1607&amp;"*")</f>
        <v>98</v>
      </c>
    </row>
    <row r="1608" customFormat="false" ht="13.8" hidden="true" customHeight="false" outlineLevel="0" collapsed="false">
      <c r="A1608" s="0" t="s">
        <v>5249</v>
      </c>
      <c r="AS1608" s="0" t="n">
        <f aca="false">COUNTIF(jv!AC:AC,"*"&amp;A1608&amp;"*")</f>
        <v>98</v>
      </c>
    </row>
    <row r="1609" customFormat="false" ht="13.8" hidden="true" customHeight="false" outlineLevel="0" collapsed="false">
      <c r="A1609" s="0" t="s">
        <v>5249</v>
      </c>
      <c r="AS1609" s="0" t="n">
        <f aca="false">COUNTIF(jv!AC:AC,"*"&amp;A1609&amp;"*")</f>
        <v>98</v>
      </c>
    </row>
    <row r="1610" customFormat="false" ht="13.8" hidden="true" customHeight="false" outlineLevel="0" collapsed="false">
      <c r="A1610" s="0" t="s">
        <v>5249</v>
      </c>
      <c r="AS1610" s="0" t="n">
        <f aca="false">COUNTIF(jv!AC:AC,"*"&amp;A1610&amp;"*")</f>
        <v>98</v>
      </c>
    </row>
    <row r="1611" customFormat="false" ht="13.8" hidden="true" customHeight="false" outlineLevel="0" collapsed="false">
      <c r="A1611" s="104" t="s">
        <v>5249</v>
      </c>
      <c r="AS1611" s="0" t="n">
        <f aca="false">COUNTIF(jv!AC:AC,"*"&amp;A1611&amp;"*")</f>
        <v>98</v>
      </c>
    </row>
    <row r="1612" customFormat="false" ht="13.8" hidden="true" customHeight="false" outlineLevel="0" collapsed="false">
      <c r="A1612" s="0" t="s">
        <v>5249</v>
      </c>
      <c r="AS1612" s="0" t="n">
        <f aca="false">COUNTIF(jv!AC:AC,"*"&amp;A1612&amp;"*")</f>
        <v>98</v>
      </c>
    </row>
    <row r="1613" customFormat="false" ht="13.8" hidden="true" customHeight="false" outlineLevel="0" collapsed="false">
      <c r="A1613" s="0" t="s">
        <v>5249</v>
      </c>
      <c r="AS1613" s="0" t="n">
        <f aca="false">COUNTIF(jv!AC:AC,"*"&amp;A1613&amp;"*")</f>
        <v>98</v>
      </c>
    </row>
    <row r="1614" customFormat="false" ht="13.8" hidden="true" customHeight="false" outlineLevel="0" collapsed="false">
      <c r="A1614" s="0" t="s">
        <v>5249</v>
      </c>
      <c r="AS1614" s="0" t="n">
        <f aca="false">COUNTIF(jv!AC:AC,"*"&amp;A1614&amp;"*")</f>
        <v>98</v>
      </c>
    </row>
    <row r="1615" customFormat="false" ht="13.8" hidden="true" customHeight="false" outlineLevel="0" collapsed="false">
      <c r="A1615" s="0" t="s">
        <v>5249</v>
      </c>
      <c r="AS1615" s="0" t="n">
        <f aca="false">COUNTIF(jv!AC:AC,"*"&amp;A1615&amp;"*")</f>
        <v>98</v>
      </c>
    </row>
    <row r="1616" customFormat="false" ht="13.8" hidden="true" customHeight="false" outlineLevel="0" collapsed="false">
      <c r="A1616" s="0" t="s">
        <v>5249</v>
      </c>
      <c r="AS1616" s="0" t="n">
        <f aca="false">COUNTIF(jv!AC:AC,"*"&amp;A1616&amp;"*")</f>
        <v>98</v>
      </c>
    </row>
    <row r="1617" customFormat="false" ht="13.8" hidden="true" customHeight="false" outlineLevel="0" collapsed="false">
      <c r="A1617" s="0" t="s">
        <v>5249</v>
      </c>
      <c r="AS1617" s="0" t="n">
        <f aca="false">COUNTIF(jv!AC:AC,"*"&amp;A1617&amp;"*")</f>
        <v>98</v>
      </c>
    </row>
    <row r="1618" customFormat="false" ht="13.8" hidden="true" customHeight="false" outlineLevel="0" collapsed="false">
      <c r="A1618" s="0" t="s">
        <v>5249</v>
      </c>
      <c r="AS1618" s="0" t="n">
        <f aca="false">COUNTIF(jv!AC:AC,"*"&amp;A1618&amp;"*")</f>
        <v>98</v>
      </c>
    </row>
    <row r="1619" customFormat="false" ht="13.8" hidden="true" customHeight="false" outlineLevel="0" collapsed="false">
      <c r="A1619" s="131" t="s">
        <v>5249</v>
      </c>
      <c r="AS1619" s="0" t="n">
        <f aca="false">COUNTIF(jv!AC:AC,"*"&amp;A1619&amp;"*")</f>
        <v>98</v>
      </c>
    </row>
    <row r="1620" customFormat="false" ht="13.8" hidden="true" customHeight="false" outlineLevel="0" collapsed="false">
      <c r="A1620" s="0" t="s">
        <v>5249</v>
      </c>
      <c r="AS1620" s="0" t="n">
        <f aca="false">COUNTIF(jv!AC:AC,"*"&amp;A1620&amp;"*")</f>
        <v>98</v>
      </c>
    </row>
    <row r="1621" customFormat="false" ht="13.8" hidden="true" customHeight="false" outlineLevel="0" collapsed="false">
      <c r="A1621" s="0" t="s">
        <v>5249</v>
      </c>
      <c r="AS1621" s="0" t="n">
        <f aca="false">COUNTIF(jv!AC:AC,"*"&amp;A1621&amp;"*")</f>
        <v>98</v>
      </c>
    </row>
    <row r="1622" customFormat="false" ht="13.8" hidden="true" customHeight="false" outlineLevel="0" collapsed="false">
      <c r="A1622" s="0" t="s">
        <v>5249</v>
      </c>
      <c r="AS1622" s="0" t="n">
        <f aca="false">COUNTIF(jv!AC:AC,"*"&amp;A1622&amp;"*")</f>
        <v>98</v>
      </c>
    </row>
    <row r="1623" customFormat="false" ht="13.8" hidden="true" customHeight="false" outlineLevel="0" collapsed="false">
      <c r="A1623" s="0" t="s">
        <v>5249</v>
      </c>
      <c r="AS1623" s="0" t="n">
        <f aca="false">COUNTIF(jv!AC:AC,"*"&amp;A1623&amp;"*")</f>
        <v>98</v>
      </c>
    </row>
    <row r="1624" customFormat="false" ht="13.8" hidden="true" customHeight="false" outlineLevel="0" collapsed="false">
      <c r="A1624" s="0" t="s">
        <v>5249</v>
      </c>
      <c r="AS1624" s="0" t="n">
        <f aca="false">COUNTIF(jv!AC:AC,"*"&amp;A1624&amp;"*")</f>
        <v>98</v>
      </c>
    </row>
    <row r="1625" customFormat="false" ht="13.8" hidden="true" customHeight="false" outlineLevel="0" collapsed="false">
      <c r="A1625" s="0" t="s">
        <v>5249</v>
      </c>
      <c r="AS1625" s="0" t="n">
        <f aca="false">COUNTIF(jv!AC:AC,"*"&amp;A1625&amp;"*")</f>
        <v>98</v>
      </c>
    </row>
    <row r="1626" customFormat="false" ht="13.8" hidden="true" customHeight="false" outlineLevel="0" collapsed="false">
      <c r="A1626" s="0" t="s">
        <v>5249</v>
      </c>
      <c r="AS1626" s="0" t="n">
        <f aca="false">COUNTIF(jv!AC:AC,"*"&amp;A1626&amp;"*")</f>
        <v>98</v>
      </c>
    </row>
    <row r="1627" customFormat="false" ht="13.8" hidden="true" customHeight="false" outlineLevel="0" collapsed="false">
      <c r="A1627" s="0" t="s">
        <v>5249</v>
      </c>
      <c r="AS1627" s="0" t="n">
        <f aca="false">COUNTIF(jv!AC:AC,"*"&amp;A1627&amp;"*")</f>
        <v>98</v>
      </c>
    </row>
    <row r="1628" customFormat="false" ht="13.8" hidden="true" customHeight="false" outlineLevel="0" collapsed="false">
      <c r="A1628" s="0" t="s">
        <v>5249</v>
      </c>
      <c r="AS1628" s="0" t="n">
        <f aca="false">COUNTIF(jv!AC:AC,"*"&amp;A1628&amp;"*")</f>
        <v>98</v>
      </c>
    </row>
    <row r="1629" customFormat="false" ht="13.8" hidden="true" customHeight="false" outlineLevel="0" collapsed="false">
      <c r="A1629" s="0" t="s">
        <v>5249</v>
      </c>
      <c r="AS1629" s="0" t="n">
        <f aca="false">COUNTIF(jv!AC:AC,"*"&amp;A1629&amp;"*")</f>
        <v>98</v>
      </c>
    </row>
    <row r="1630" customFormat="false" ht="13.8" hidden="true" customHeight="false" outlineLevel="0" collapsed="false">
      <c r="A1630" s="0" t="s">
        <v>5249</v>
      </c>
      <c r="AS1630" s="0" t="n">
        <f aca="false">COUNTIF(jv!AC:AC,"*"&amp;A1630&amp;"*")</f>
        <v>98</v>
      </c>
    </row>
    <row r="1631" customFormat="false" ht="13.8" hidden="true" customHeight="false" outlineLevel="0" collapsed="false">
      <c r="A1631" s="0" t="s">
        <v>5249</v>
      </c>
      <c r="AS1631" s="0" t="n">
        <f aca="false">COUNTIF(jv!AC:AC,"*"&amp;A1631&amp;"*")</f>
        <v>98</v>
      </c>
    </row>
    <row r="1632" customFormat="false" ht="13.8" hidden="true" customHeight="false" outlineLevel="0" collapsed="false">
      <c r="A1632" s="0" t="s">
        <v>5249</v>
      </c>
      <c r="AS1632" s="0" t="n">
        <f aca="false">COUNTIF(jv!AC:AC,"*"&amp;A1632&amp;"*")</f>
        <v>98</v>
      </c>
    </row>
    <row r="1633" customFormat="false" ht="13.8" hidden="true" customHeight="false" outlineLevel="0" collapsed="false">
      <c r="A1633" s="0" t="s">
        <v>5249</v>
      </c>
      <c r="AS1633" s="0" t="n">
        <f aca="false">COUNTIF(jv!AC:AC,"*"&amp;A1633&amp;"*")</f>
        <v>98</v>
      </c>
    </row>
    <row r="1634" customFormat="false" ht="13.8" hidden="true" customHeight="false" outlineLevel="0" collapsed="false">
      <c r="A1634" s="0" t="s">
        <v>5249</v>
      </c>
      <c r="AS1634" s="0" t="n">
        <f aca="false">COUNTIF(jv!AC:AC,"*"&amp;A1634&amp;"*")</f>
        <v>98</v>
      </c>
    </row>
    <row r="1635" customFormat="false" ht="13.8" hidden="true" customHeight="false" outlineLevel="0" collapsed="false">
      <c r="A1635" s="0" t="s">
        <v>5249</v>
      </c>
      <c r="AS1635" s="0" t="n">
        <f aca="false">COUNTIF(jv!AC:AC,"*"&amp;A1635&amp;"*")</f>
        <v>98</v>
      </c>
    </row>
    <row r="1636" customFormat="false" ht="13.8" hidden="true" customHeight="false" outlineLevel="0" collapsed="false">
      <c r="A1636" s="0" t="s">
        <v>5249</v>
      </c>
      <c r="AS1636" s="0" t="n">
        <f aca="false">COUNTIF(jv!AC:AC,"*"&amp;A1636&amp;"*")</f>
        <v>98</v>
      </c>
    </row>
    <row r="1637" customFormat="false" ht="13.8" hidden="true" customHeight="false" outlineLevel="0" collapsed="false">
      <c r="A1637" s="0" t="s">
        <v>5249</v>
      </c>
      <c r="AS1637" s="0" t="n">
        <f aca="false">COUNTIF(jv!AC:AC,"*"&amp;A1637&amp;"*")</f>
        <v>98</v>
      </c>
    </row>
    <row r="1638" customFormat="false" ht="13.8" hidden="true" customHeight="false" outlineLevel="0" collapsed="false">
      <c r="A1638" s="0" t="s">
        <v>5249</v>
      </c>
      <c r="AS1638" s="0" t="n">
        <f aca="false">COUNTIF(jv!AC:AC,"*"&amp;A1638&amp;"*")</f>
        <v>98</v>
      </c>
    </row>
    <row r="1639" customFormat="false" ht="13.8" hidden="true" customHeight="false" outlineLevel="0" collapsed="false">
      <c r="A1639" s="0" t="s">
        <v>5249</v>
      </c>
      <c r="AS1639" s="0" t="n">
        <f aca="false">COUNTIF(jv!AC:AC,"*"&amp;A1639&amp;"*")</f>
        <v>98</v>
      </c>
    </row>
    <row r="1640" customFormat="false" ht="13.8" hidden="true" customHeight="false" outlineLevel="0" collapsed="false">
      <c r="A1640" s="0" t="s">
        <v>5249</v>
      </c>
      <c r="AS1640" s="0" t="n">
        <f aca="false">COUNTIF(jv!AC:AC,"*"&amp;A1640&amp;"*")</f>
        <v>98</v>
      </c>
    </row>
    <row r="1641" customFormat="false" ht="13.8" hidden="true" customHeight="false" outlineLevel="0" collapsed="false">
      <c r="A1641" s="0" t="s">
        <v>5249</v>
      </c>
      <c r="AS1641" s="0" t="n">
        <f aca="false">COUNTIF(jv!AC:AC,"*"&amp;A1641&amp;"*")</f>
        <v>98</v>
      </c>
    </row>
    <row r="1642" customFormat="false" ht="13.8" hidden="true" customHeight="false" outlineLevel="0" collapsed="false">
      <c r="A1642" s="0" t="s">
        <v>5249</v>
      </c>
      <c r="AS1642" s="0" t="n">
        <f aca="false">COUNTIF(jv!AC:AC,"*"&amp;A1642&amp;"*")</f>
        <v>98</v>
      </c>
    </row>
    <row r="1643" customFormat="false" ht="13.8" hidden="true" customHeight="false" outlineLevel="0" collapsed="false">
      <c r="A1643" s="0" t="s">
        <v>5249</v>
      </c>
      <c r="AS1643" s="0" t="n">
        <f aca="false">COUNTIF(jv!AC:AC,"*"&amp;A1643&amp;"*")</f>
        <v>98</v>
      </c>
    </row>
    <row r="1644" customFormat="false" ht="13.8" hidden="true" customHeight="false" outlineLevel="0" collapsed="false">
      <c r="A1644" s="0" t="s">
        <v>5249</v>
      </c>
      <c r="AS1644" s="0" t="n">
        <f aca="false">COUNTIF(jv!AC:AC,"*"&amp;A1644&amp;"*")</f>
        <v>98</v>
      </c>
    </row>
    <row r="1645" customFormat="false" ht="13.8" hidden="true" customHeight="false" outlineLevel="0" collapsed="false">
      <c r="A1645" s="0" t="s">
        <v>5249</v>
      </c>
      <c r="AS1645" s="0" t="n">
        <f aca="false">COUNTIF(jv!AC:AC,"*"&amp;A1645&amp;"*")</f>
        <v>98</v>
      </c>
    </row>
    <row r="1646" customFormat="false" ht="13.8" hidden="true" customHeight="false" outlineLevel="0" collapsed="false">
      <c r="A1646" s="0" t="s">
        <v>5249</v>
      </c>
      <c r="AS1646" s="0" t="n">
        <f aca="false">COUNTIF(jv!AC:AC,"*"&amp;A1646&amp;"*")</f>
        <v>98</v>
      </c>
    </row>
    <row r="1647" customFormat="false" ht="13.8" hidden="true" customHeight="false" outlineLevel="0" collapsed="false">
      <c r="A1647" s="0" t="s">
        <v>5249</v>
      </c>
      <c r="AS1647" s="0" t="n">
        <f aca="false">COUNTIF(jv!AC:AC,"*"&amp;A1647&amp;"*")</f>
        <v>98</v>
      </c>
    </row>
    <row r="1648" customFormat="false" ht="13.8" hidden="true" customHeight="false" outlineLevel="0" collapsed="false">
      <c r="A1648" s="0" t="s">
        <v>5249</v>
      </c>
      <c r="AS1648" s="0" t="n">
        <f aca="false">COUNTIF(jv!AC:AC,"*"&amp;A1648&amp;"*")</f>
        <v>98</v>
      </c>
    </row>
    <row r="1649" customFormat="false" ht="13.8" hidden="true" customHeight="false" outlineLevel="0" collapsed="false">
      <c r="A1649" s="0" t="s">
        <v>5249</v>
      </c>
      <c r="AS1649" s="0" t="n">
        <f aca="false">COUNTIF(jv!AC:AC,"*"&amp;A1649&amp;"*")</f>
        <v>98</v>
      </c>
    </row>
    <row r="1650" customFormat="false" ht="13.8" hidden="true" customHeight="false" outlineLevel="0" collapsed="false">
      <c r="A1650" s="0" t="s">
        <v>5249</v>
      </c>
      <c r="AS1650" s="0" t="n">
        <f aca="false">COUNTIF(jv!AC:AC,"*"&amp;A1650&amp;"*")</f>
        <v>98</v>
      </c>
    </row>
    <row r="1651" customFormat="false" ht="13.8" hidden="true" customHeight="false" outlineLevel="0" collapsed="false">
      <c r="A1651" s="0" t="s">
        <v>5249</v>
      </c>
      <c r="AS1651" s="0" t="n">
        <f aca="false">COUNTIF(jv!AC:AC,"*"&amp;A1651&amp;"*")</f>
        <v>98</v>
      </c>
    </row>
    <row r="1652" customFormat="false" ht="13.8" hidden="true" customHeight="false" outlineLevel="0" collapsed="false">
      <c r="A1652" s="0" t="s">
        <v>5249</v>
      </c>
      <c r="AS1652" s="0" t="n">
        <f aca="false">COUNTIF(jv!AC:AC,"*"&amp;A1652&amp;"*")</f>
        <v>98</v>
      </c>
    </row>
    <row r="1653" customFormat="false" ht="13.8" hidden="true" customHeight="false" outlineLevel="0" collapsed="false">
      <c r="A1653" s="131" t="s">
        <v>5249</v>
      </c>
      <c r="AS1653" s="0" t="n">
        <f aca="false">COUNTIF(jv!AC:AC,"*"&amp;A1653&amp;"*")</f>
        <v>98</v>
      </c>
    </row>
    <row r="1654" customFormat="false" ht="13.8" hidden="true" customHeight="false" outlineLevel="0" collapsed="false">
      <c r="A1654" s="0" t="s">
        <v>5249</v>
      </c>
      <c r="AS1654" s="0" t="n">
        <f aca="false">COUNTIF(jv!AC:AC,"*"&amp;A1654&amp;"*")</f>
        <v>98</v>
      </c>
    </row>
    <row r="1655" customFormat="false" ht="13.8" hidden="true" customHeight="false" outlineLevel="0" collapsed="false">
      <c r="A1655" s="0" t="s">
        <v>5249</v>
      </c>
      <c r="AS1655" s="0" t="n">
        <f aca="false">COUNTIF(jv!AC:AC,"*"&amp;A1655&amp;"*")</f>
        <v>98</v>
      </c>
    </row>
    <row r="1656" customFormat="false" ht="13.8" hidden="true" customHeight="false" outlineLevel="0" collapsed="false">
      <c r="A1656" s="0" t="s">
        <v>5249</v>
      </c>
      <c r="AS1656" s="0" t="n">
        <f aca="false">COUNTIF(jv!AC:AC,"*"&amp;A1656&amp;"*")</f>
        <v>98</v>
      </c>
    </row>
    <row r="1657" customFormat="false" ht="13.8" hidden="true" customHeight="false" outlineLevel="0" collapsed="false">
      <c r="A1657" s="0" t="s">
        <v>5249</v>
      </c>
      <c r="AS1657" s="0" t="n">
        <f aca="false">COUNTIF(jv!AC:AC,"*"&amp;A1657&amp;"*")</f>
        <v>98</v>
      </c>
    </row>
    <row r="1658" customFormat="false" ht="13.8" hidden="true" customHeight="false" outlineLevel="0" collapsed="false">
      <c r="A1658" s="0" t="s">
        <v>5249</v>
      </c>
      <c r="AS1658" s="0" t="n">
        <f aca="false">COUNTIF(jv!AC:AC,"*"&amp;A1658&amp;"*")</f>
        <v>98</v>
      </c>
    </row>
    <row r="1659" customFormat="false" ht="13.8" hidden="true" customHeight="false" outlineLevel="0" collapsed="false">
      <c r="A1659" s="0" t="s">
        <v>5249</v>
      </c>
      <c r="AS1659" s="0" t="n">
        <f aca="false">COUNTIF(jv!AC:AC,"*"&amp;A1659&amp;"*")</f>
        <v>98</v>
      </c>
    </row>
    <row r="1660" customFormat="false" ht="13.8" hidden="true" customHeight="false" outlineLevel="0" collapsed="false">
      <c r="A1660" s="0" t="s">
        <v>5249</v>
      </c>
      <c r="AS1660" s="0" t="n">
        <f aca="false">COUNTIF(jv!AC:AC,"*"&amp;A1660&amp;"*")</f>
        <v>98</v>
      </c>
    </row>
    <row r="1661" customFormat="false" ht="13.8" hidden="true" customHeight="false" outlineLevel="0" collapsed="false">
      <c r="A1661" s="0" t="s">
        <v>5249</v>
      </c>
      <c r="AS1661" s="0" t="n">
        <f aca="false">COUNTIF(jv!AC:AC,"*"&amp;A1661&amp;"*")</f>
        <v>98</v>
      </c>
    </row>
    <row r="1662" customFormat="false" ht="13.8" hidden="true" customHeight="false" outlineLevel="0" collapsed="false">
      <c r="A1662" s="0" t="s">
        <v>5249</v>
      </c>
      <c r="AS1662" s="0" t="n">
        <f aca="false">COUNTIF(jv!AC:AC,"*"&amp;A1662&amp;"*")</f>
        <v>98</v>
      </c>
    </row>
    <row r="1663" customFormat="false" ht="13.8" hidden="true" customHeight="false" outlineLevel="0" collapsed="false">
      <c r="A1663" s="0" t="s">
        <v>5249</v>
      </c>
      <c r="AS1663" s="0" t="n">
        <f aca="false">COUNTIF(jv!AC:AC,"*"&amp;A1663&amp;"*")</f>
        <v>98</v>
      </c>
    </row>
    <row r="1664" customFormat="false" ht="13.8" hidden="true" customHeight="false" outlineLevel="0" collapsed="false">
      <c r="A1664" s="0" t="s">
        <v>5249</v>
      </c>
      <c r="AS1664" s="0" t="n">
        <f aca="false">COUNTIF(jv!AC:AC,"*"&amp;A1664&amp;"*")</f>
        <v>98</v>
      </c>
    </row>
    <row r="1665" customFormat="false" ht="13.8" hidden="true" customHeight="false" outlineLevel="0" collapsed="false">
      <c r="A1665" s="0" t="s">
        <v>5249</v>
      </c>
      <c r="AS1665" s="0" t="n">
        <f aca="false">COUNTIF(jv!AC:AC,"*"&amp;A1665&amp;"*")</f>
        <v>98</v>
      </c>
    </row>
    <row r="1666" customFormat="false" ht="13.8" hidden="true" customHeight="false" outlineLevel="0" collapsed="false">
      <c r="A1666" s="0" t="s">
        <v>5249</v>
      </c>
      <c r="AS1666" s="0" t="n">
        <f aca="false">COUNTIF(jv!AC:AC,"*"&amp;A1666&amp;"*")</f>
        <v>98</v>
      </c>
    </row>
    <row r="1667" customFormat="false" ht="13.8" hidden="true" customHeight="false" outlineLevel="0" collapsed="false">
      <c r="A1667" s="0" t="s">
        <v>5249</v>
      </c>
      <c r="AS1667" s="0" t="n">
        <f aca="false">COUNTIF(jv!AC:AC,"*"&amp;A1667&amp;"*")</f>
        <v>98</v>
      </c>
    </row>
    <row r="1668" customFormat="false" ht="13.8" hidden="true" customHeight="false" outlineLevel="0" collapsed="false">
      <c r="A1668" s="131" t="s">
        <v>5249</v>
      </c>
      <c r="AS1668" s="0" t="n">
        <f aca="false">COUNTIF(jv!AC:AC,"*"&amp;A1668&amp;"*")</f>
        <v>98</v>
      </c>
    </row>
    <row r="1669" customFormat="false" ht="13.8" hidden="true" customHeight="false" outlineLevel="0" collapsed="false">
      <c r="A1669" s="0" t="s">
        <v>5249</v>
      </c>
      <c r="AS1669" s="0" t="n">
        <f aca="false">COUNTIF(jv!AC:AC,"*"&amp;A1669&amp;"*")</f>
        <v>98</v>
      </c>
    </row>
    <row r="1670" customFormat="false" ht="13.8" hidden="true" customHeight="false" outlineLevel="0" collapsed="false">
      <c r="A1670" s="0" t="s">
        <v>5249</v>
      </c>
      <c r="AS1670" s="0" t="n">
        <f aca="false">COUNTIF(jv!AC:AC,"*"&amp;A1670&amp;"*")</f>
        <v>98</v>
      </c>
    </row>
    <row r="1671" customFormat="false" ht="13.8" hidden="true" customHeight="false" outlineLevel="0" collapsed="false">
      <c r="A1671" s="0" t="s">
        <v>5249</v>
      </c>
      <c r="AS1671" s="0" t="n">
        <f aca="false">COUNTIF(jv!AC:AC,"*"&amp;A1671&amp;"*")</f>
        <v>98</v>
      </c>
    </row>
    <row r="1672" customFormat="false" ht="13.8" hidden="true" customHeight="false" outlineLevel="0" collapsed="false">
      <c r="A1672" s="0" t="s">
        <v>5249</v>
      </c>
      <c r="AS1672" s="0" t="n">
        <f aca="false">COUNTIF(jv!AC:AC,"*"&amp;A1672&amp;"*")</f>
        <v>98</v>
      </c>
    </row>
    <row r="1673" customFormat="false" ht="13.8" hidden="true" customHeight="false" outlineLevel="0" collapsed="false">
      <c r="A1673" s="0" t="s">
        <v>5249</v>
      </c>
      <c r="AS1673" s="0" t="n">
        <f aca="false">COUNTIF(jv!AC:AC,"*"&amp;A1673&amp;"*")</f>
        <v>98</v>
      </c>
    </row>
    <row r="1674" customFormat="false" ht="13.8" hidden="true" customHeight="false" outlineLevel="0" collapsed="false">
      <c r="A1674" s="0" t="s">
        <v>5249</v>
      </c>
      <c r="AS1674" s="0" t="n">
        <f aca="false">COUNTIF(jv!AC:AC,"*"&amp;A1674&amp;"*")</f>
        <v>98</v>
      </c>
    </row>
    <row r="1675" customFormat="false" ht="13.8" hidden="true" customHeight="false" outlineLevel="0" collapsed="false">
      <c r="A1675" s="0" t="s">
        <v>5249</v>
      </c>
      <c r="AS1675" s="0" t="n">
        <f aca="false">COUNTIF(jv!AC:AC,"*"&amp;A1675&amp;"*")</f>
        <v>98</v>
      </c>
    </row>
    <row r="1676" customFormat="false" ht="13.8" hidden="true" customHeight="false" outlineLevel="0" collapsed="false">
      <c r="A1676" s="0" t="s">
        <v>5249</v>
      </c>
      <c r="AS1676" s="0" t="n">
        <f aca="false">COUNTIF(jv!AC:AC,"*"&amp;A1676&amp;"*")</f>
        <v>98</v>
      </c>
    </row>
    <row r="1677" customFormat="false" ht="13.8" hidden="true" customHeight="false" outlineLevel="0" collapsed="false">
      <c r="A1677" s="0" t="s">
        <v>5249</v>
      </c>
      <c r="AS1677" s="0" t="n">
        <f aca="false">COUNTIF(jv!AC:AC,"*"&amp;A1677&amp;"*")</f>
        <v>98</v>
      </c>
    </row>
    <row r="1678" customFormat="false" ht="13.8" hidden="true" customHeight="false" outlineLevel="0" collapsed="false">
      <c r="A1678" s="0" t="s">
        <v>5249</v>
      </c>
      <c r="AS1678" s="0" t="n">
        <f aca="false">COUNTIF(jv!AC:AC,"*"&amp;A1678&amp;"*")</f>
        <v>98</v>
      </c>
    </row>
    <row r="1679" customFormat="false" ht="13.8" hidden="true" customHeight="false" outlineLevel="0" collapsed="false">
      <c r="A1679" s="0" t="s">
        <v>5249</v>
      </c>
      <c r="AS1679" s="0" t="n">
        <f aca="false">COUNTIF(jv!AC:AC,"*"&amp;A1679&amp;"*")</f>
        <v>98</v>
      </c>
    </row>
    <row r="1680" customFormat="false" ht="13.8" hidden="true" customHeight="false" outlineLevel="0" collapsed="false">
      <c r="A1680" s="0" t="s">
        <v>5249</v>
      </c>
      <c r="AS1680" s="0" t="n">
        <f aca="false">COUNTIF(jv!AC:AC,"*"&amp;A1680&amp;"*")</f>
        <v>98</v>
      </c>
    </row>
    <row r="1681" customFormat="false" ht="13.8" hidden="true" customHeight="false" outlineLevel="0" collapsed="false">
      <c r="A1681" s="0" t="s">
        <v>5249</v>
      </c>
      <c r="AS1681" s="0" t="n">
        <f aca="false">COUNTIF(jv!AC:AC,"*"&amp;A1681&amp;"*")</f>
        <v>98</v>
      </c>
    </row>
    <row r="1682" customFormat="false" ht="13.8" hidden="true" customHeight="false" outlineLevel="0" collapsed="false">
      <c r="A1682" s="131" t="s">
        <v>5249</v>
      </c>
      <c r="AS1682" s="0" t="n">
        <f aca="false">COUNTIF(jv!AC:AC,"*"&amp;A1682&amp;"*")</f>
        <v>98</v>
      </c>
    </row>
    <row r="1683" customFormat="false" ht="13.8" hidden="true" customHeight="false" outlineLevel="0" collapsed="false">
      <c r="A1683" s="131" t="s">
        <v>5249</v>
      </c>
      <c r="AS1683" s="0" t="n">
        <f aca="false">COUNTIF(jv!AC:AC,"*"&amp;A1683&amp;"*")</f>
        <v>98</v>
      </c>
    </row>
    <row r="1684" customFormat="false" ht="13.8" hidden="true" customHeight="false" outlineLevel="0" collapsed="false">
      <c r="A1684" s="0" t="s">
        <v>5249</v>
      </c>
      <c r="AS1684" s="0" t="n">
        <f aca="false">COUNTIF(jv!AC:AC,"*"&amp;A1684&amp;"*")</f>
        <v>98</v>
      </c>
    </row>
    <row r="1685" customFormat="false" ht="13.8" hidden="true" customHeight="false" outlineLevel="0" collapsed="false">
      <c r="A1685" s="0" t="s">
        <v>5249</v>
      </c>
      <c r="AS1685" s="0" t="n">
        <f aca="false">COUNTIF(jv!AC:AC,"*"&amp;A1685&amp;"*")</f>
        <v>98</v>
      </c>
    </row>
    <row r="1686" customFormat="false" ht="13.8" hidden="true" customHeight="false" outlineLevel="0" collapsed="false">
      <c r="A1686" s="0" t="s">
        <v>5249</v>
      </c>
      <c r="AS1686" s="0" t="n">
        <f aca="false">COUNTIF(jv!AC:AC,"*"&amp;A1686&amp;"*")</f>
        <v>98</v>
      </c>
    </row>
    <row r="1687" customFormat="false" ht="13.8" hidden="true" customHeight="false" outlineLevel="0" collapsed="false">
      <c r="A1687" s="0" t="s">
        <v>5249</v>
      </c>
      <c r="AS1687" s="0" t="n">
        <f aca="false">COUNTIF(jv!AC:AC,"*"&amp;A1687&amp;"*")</f>
        <v>98</v>
      </c>
    </row>
    <row r="1688" customFormat="false" ht="13.8" hidden="true" customHeight="false" outlineLevel="0" collapsed="false">
      <c r="A1688" s="0" t="s">
        <v>5249</v>
      </c>
      <c r="AS1688" s="0" t="n">
        <f aca="false">COUNTIF(jv!AC:AC,"*"&amp;A1688&amp;"*")</f>
        <v>98</v>
      </c>
    </row>
    <row r="1689" customFormat="false" ht="13.8" hidden="true" customHeight="false" outlineLevel="0" collapsed="false">
      <c r="A1689" s="0" t="s">
        <v>5249</v>
      </c>
      <c r="AS1689" s="0" t="n">
        <f aca="false">COUNTIF(jv!AC:AC,"*"&amp;A1689&amp;"*")</f>
        <v>98</v>
      </c>
    </row>
    <row r="1690" customFormat="false" ht="13.8" hidden="true" customHeight="false" outlineLevel="0" collapsed="false">
      <c r="A1690" s="0" t="s">
        <v>5249</v>
      </c>
      <c r="AS1690" s="0" t="n">
        <f aca="false">COUNTIF(jv!AC:AC,"*"&amp;A1690&amp;"*")</f>
        <v>98</v>
      </c>
    </row>
    <row r="1691" customFormat="false" ht="13.8" hidden="true" customHeight="false" outlineLevel="0" collapsed="false">
      <c r="A1691" s="0" t="s">
        <v>5249</v>
      </c>
      <c r="AS1691" s="0" t="n">
        <f aca="false">COUNTIF(jv!AC:AC,"*"&amp;A1691&amp;"*")</f>
        <v>98</v>
      </c>
    </row>
    <row r="1692" customFormat="false" ht="13.8" hidden="true" customHeight="false" outlineLevel="0" collapsed="false">
      <c r="A1692" s="0" t="s">
        <v>5249</v>
      </c>
      <c r="AS1692" s="0" t="n">
        <f aca="false">COUNTIF(jv!AC:AC,"*"&amp;A1692&amp;"*")</f>
        <v>98</v>
      </c>
    </row>
    <row r="1693" customFormat="false" ht="13.8" hidden="true" customHeight="false" outlineLevel="0" collapsed="false">
      <c r="A1693" s="0" t="s">
        <v>5249</v>
      </c>
      <c r="AS1693" s="0" t="n">
        <f aca="false">COUNTIF(jv!AC:AC,"*"&amp;A1693&amp;"*")</f>
        <v>98</v>
      </c>
    </row>
    <row r="1694" customFormat="false" ht="13.8" hidden="true" customHeight="false" outlineLevel="0" collapsed="false">
      <c r="A1694" s="0" t="s">
        <v>5249</v>
      </c>
      <c r="AS1694" s="0" t="n">
        <f aca="false">COUNTIF(jv!AC:AC,"*"&amp;A1694&amp;"*")</f>
        <v>98</v>
      </c>
    </row>
    <row r="1695" customFormat="false" ht="13.8" hidden="true" customHeight="false" outlineLevel="0" collapsed="false">
      <c r="A1695" s="0" t="s">
        <v>5249</v>
      </c>
      <c r="AS1695" s="0" t="n">
        <f aca="false">COUNTIF(jv!AC:AC,"*"&amp;A1695&amp;"*")</f>
        <v>98</v>
      </c>
    </row>
    <row r="1696" customFormat="false" ht="13.8" hidden="false" customHeight="false" outlineLevel="0" collapsed="false">
      <c r="A1696" s="131" t="s">
        <v>1572</v>
      </c>
      <c r="B1696" s="0" t="n">
        <f aca="false">COUNTIFS(jv!AC:AC,"*"&amp;A1696&amp;"*", jv!X:X,"1981")</f>
        <v>0</v>
      </c>
      <c r="C1696" s="0" t="n">
        <f aca="false">COUNTIFS(jv!AC:AC,"*"&amp;A1696&amp;"*", jv!X:X,"1982")</f>
        <v>0</v>
      </c>
      <c r="D1696" s="0" t="n">
        <f aca="false">COUNTIFS(jv!AC:AC,"*"&amp;A1696&amp;"*", jv!X:X,"1983")</f>
        <v>0</v>
      </c>
      <c r="E1696" s="0" t="n">
        <f aca="false">COUNTIFS(jv!AC:AC,"*"&amp;A1696&amp;"*", jv!X:X,"1984")</f>
        <v>0</v>
      </c>
      <c r="F1696" s="0" t="n">
        <f aca="false">COUNTIFS(jv!AC:AC,"*"&amp;A1696&amp;"*", jv!X:X,"1985")</f>
        <v>0</v>
      </c>
      <c r="G1696" s="0" t="n">
        <f aca="false">COUNTIFS(jv!AC:AC,"*"&amp;A1696&amp;"*", jv!X:X,"1986")</f>
        <v>0</v>
      </c>
      <c r="H1696" s="0" t="n">
        <f aca="false">COUNTIFS(jv!AC:AC,"*"&amp;A1696&amp;"*", jv!X:X,"1987")</f>
        <v>0</v>
      </c>
      <c r="I1696" s="0" t="n">
        <f aca="false">COUNTIFS(jv!AC:AC,"*"&amp;A1696&amp;"*", jv!X:X,"1988")</f>
        <v>0</v>
      </c>
      <c r="J1696" s="0" t="n">
        <f aca="false">COUNTIFS(jv!AC:AC,"*"&amp;A1696&amp;"*", jv!X:X,"1989")</f>
        <v>0</v>
      </c>
      <c r="K1696" s="0" t="n">
        <f aca="false">COUNTIFS(jv!AC:AC,"*"&amp;A1696&amp;"*", jv!X:X,"1990")</f>
        <v>0</v>
      </c>
      <c r="L1696" s="0" t="n">
        <f aca="false">COUNTIFS(jv!AC:AC,"*"&amp;A1696&amp;"*", jv!X:X,"1991")</f>
        <v>0</v>
      </c>
      <c r="M1696" s="0" t="n">
        <f aca="false">COUNTIFS(jv!AC:AC,"*"&amp;A1696&amp;"*", jv!X:X,"1992")</f>
        <v>1</v>
      </c>
      <c r="N1696" s="0" t="n">
        <f aca="false">COUNTIFS(jv!AC:AC,"*"&amp;A1696&amp;"*", jv!X:X,"1993")</f>
        <v>2</v>
      </c>
      <c r="O1696" s="0" t="n">
        <f aca="false">COUNTIFS(jv!AC:AC,"*"&amp;A1696&amp;"*", jv!X:X,"1994")</f>
        <v>2</v>
      </c>
      <c r="P1696" s="0" t="n">
        <f aca="false">COUNTIFS(jv!AC:AC,"*"&amp;A1696&amp;"*", jv!X:X,"1995")</f>
        <v>3</v>
      </c>
      <c r="Q1696" s="0" t="n">
        <f aca="false">COUNTIFS(jv!AC:AC,"*"&amp;A1696&amp;"*", jv!X:X,"1996")</f>
        <v>0</v>
      </c>
      <c r="R1696" s="0" t="n">
        <f aca="false">COUNTIFS(jv!AC:AC,"*"&amp;A1696&amp;"*", jv!X:X,"1997")</f>
        <v>1</v>
      </c>
      <c r="S1696" s="0" t="n">
        <f aca="false">COUNTIFS(jv!AC:AC,"*"&amp;A1696&amp;"*", jv!X:X,"1998")</f>
        <v>0</v>
      </c>
      <c r="T1696" s="0" t="n">
        <f aca="false">COUNTIFS(jv!AC:AC,"*"&amp;A1696&amp;"*", jv!X:X,"1999")</f>
        <v>0</v>
      </c>
      <c r="U1696" s="0" t="n">
        <f aca="false">COUNTIFS(jv!AC:AC,"*"&amp;A1696&amp;"*", jv!X:X,"2000")</f>
        <v>0</v>
      </c>
      <c r="V1696" s="0" t="n">
        <f aca="false">COUNTIFS(jv!AC:AC,"*"&amp;A1696&amp;"*", jv!X:X,"2001")</f>
        <v>0</v>
      </c>
      <c r="W1696" s="0" t="n">
        <f aca="false">COUNTIFS(jv!AC:AC,"*"&amp;A1696&amp;"*", jv!X:X,"2002")</f>
        <v>0</v>
      </c>
      <c r="X1696" s="0" t="n">
        <f aca="false">COUNTIFS(jv!AC:AC,"*"&amp;A1696&amp;"*", jv!X:X,"2003")</f>
        <v>0</v>
      </c>
      <c r="Y1696" s="0" t="n">
        <f aca="false">COUNTIFS(jv!AC:AC,"*"&amp;A1696&amp;"*", jv!X:X,"2004")</f>
        <v>2</v>
      </c>
      <c r="Z1696" s="0" t="n">
        <f aca="false">COUNTIFS(jv!AC:AC,"*"&amp;A1696&amp;"*", jv!X:X,"2005")</f>
        <v>1</v>
      </c>
      <c r="AA1696" s="0" t="n">
        <f aca="false">COUNTIFS(jv!AC:AC,"*"&amp;A1696&amp;"*", jv!X:X,"2006")</f>
        <v>2</v>
      </c>
      <c r="AB1696" s="0" t="n">
        <f aca="false">COUNTIFS(jv!AC:AC,"*"&amp;A1696&amp;"*", jv!X:X,"2007")</f>
        <v>7</v>
      </c>
      <c r="AC1696" s="0" t="n">
        <f aca="false">COUNTIFS(jv!AC:AC,"*"&amp;A1696&amp;"*", jv!X:X,"2008")</f>
        <v>9</v>
      </c>
      <c r="AD1696" s="0" t="n">
        <f aca="false">COUNTIFS(jv!AC:AC,"*"&amp;A1696&amp;"*", jv!X:X,"2009")</f>
        <v>2</v>
      </c>
      <c r="AE1696" s="0" t="n">
        <f aca="false">COUNTIFS(jv!AC:AC,"*"&amp;A1696&amp;"*", jv!X:X,"2010")</f>
        <v>5</v>
      </c>
      <c r="AF1696" s="0" t="n">
        <f aca="false">COUNTIFS(jv!AC:AC,"*"&amp;A1696&amp;"*", jv!X:X,"2011")</f>
        <v>5</v>
      </c>
      <c r="AG1696" s="0" t="n">
        <f aca="false">COUNTIFS(jv!AC:AC,"*"&amp;A1696&amp;"*", jv!X:X,"2012")</f>
        <v>4</v>
      </c>
      <c r="AH1696" s="0" t="n">
        <f aca="false">COUNTIFS(jv!AC:AC,"*"&amp;A1696&amp;"*", jv!X:X,"2013")</f>
        <v>3</v>
      </c>
      <c r="AI1696" s="0" t="n">
        <f aca="false">COUNTIFS(jv!AC:AC,"*"&amp;A1696&amp;"*", jv!X:X,"2014")</f>
        <v>6</v>
      </c>
      <c r="AJ1696" s="0" t="n">
        <f aca="false">COUNTIFS(jv!AC:AC,"*"&amp;A1696&amp;"*", jv!X:X,"2015")</f>
        <v>4</v>
      </c>
      <c r="AK1696" s="0" t="n">
        <f aca="false">COUNTIFS(jv!AC:AC,"*"&amp;A1696&amp;"*", jv!X:X,"2016")</f>
        <v>5</v>
      </c>
      <c r="AL1696" s="0" t="n">
        <f aca="false">COUNTIFS(jv!AC:AC,"*"&amp;A1696&amp;"*", jv!X:X,"2017")</f>
        <v>6</v>
      </c>
      <c r="AM1696" s="0" t="n">
        <f aca="false">COUNTIFS(jv!AC:AC,"*"&amp;A1696&amp;"*", jv!X:X,"2018")</f>
        <v>2</v>
      </c>
      <c r="AN1696" s="0" t="n">
        <f aca="false">COUNTIFS(jv!AC:AC,"*"&amp;A1696&amp;"*", jv!X:X,"2019")</f>
        <v>6</v>
      </c>
      <c r="AO1696" s="0" t="n">
        <f aca="false">COUNTIFS(jv!AC:AC,"*"&amp;A1696&amp;"*", jv!X:X,"2020")</f>
        <v>8</v>
      </c>
      <c r="AP1696" s="0" t="n">
        <f aca="false">COUNTIFS(jv!AC:AC,"*"&amp;A1696&amp;"*", jv!X:X,"2021")</f>
        <v>5</v>
      </c>
      <c r="AQ1696" s="0" t="n">
        <f aca="false">COUNTIFS(jv!AC:AC,"*"&amp;A1696&amp;"*", jv!X:X,"2022")</f>
        <v>2</v>
      </c>
      <c r="AR1696" s="0" t="n">
        <v>0</v>
      </c>
      <c r="AS1696" s="0" t="n">
        <f aca="false">COUNTIF(jv!AC:AC,"*"&amp;A1696&amp;"*")</f>
        <v>93</v>
      </c>
    </row>
    <row r="1697" customFormat="false" ht="13.8" hidden="true" customHeight="false" outlineLevel="0" collapsed="false">
      <c r="A1697" s="0" t="s">
        <v>1572</v>
      </c>
      <c r="AS1697" s="0" t="n">
        <f aca="false">COUNTIF(jv!AC:AC,"*"&amp;A1697&amp;"*")</f>
        <v>93</v>
      </c>
    </row>
    <row r="1698" customFormat="false" ht="13.8" hidden="true" customHeight="false" outlineLevel="0" collapsed="false">
      <c r="A1698" s="0" t="s">
        <v>1572</v>
      </c>
      <c r="AS1698" s="0" t="n">
        <f aca="false">COUNTIF(jv!AC:AC,"*"&amp;A1698&amp;"*")</f>
        <v>93</v>
      </c>
    </row>
    <row r="1699" customFormat="false" ht="13.8" hidden="true" customHeight="false" outlineLevel="0" collapsed="false">
      <c r="A1699" s="0" t="s">
        <v>1572</v>
      </c>
      <c r="AS1699" s="0" t="n">
        <f aca="false">COUNTIF(jv!AC:AC,"*"&amp;A1699&amp;"*")</f>
        <v>93</v>
      </c>
    </row>
    <row r="1700" customFormat="false" ht="13.8" hidden="true" customHeight="false" outlineLevel="0" collapsed="false">
      <c r="A1700" s="0" t="s">
        <v>1572</v>
      </c>
      <c r="AS1700" s="0" t="n">
        <f aca="false">COUNTIF(jv!AC:AC,"*"&amp;A1700&amp;"*")</f>
        <v>93</v>
      </c>
    </row>
    <row r="1701" customFormat="false" ht="13.8" hidden="true" customHeight="false" outlineLevel="0" collapsed="false">
      <c r="A1701" s="0" t="s">
        <v>1572</v>
      </c>
      <c r="AS1701" s="0" t="n">
        <f aca="false">COUNTIF(jv!AC:AC,"*"&amp;A1701&amp;"*")</f>
        <v>93</v>
      </c>
    </row>
    <row r="1702" customFormat="false" ht="13.8" hidden="true" customHeight="false" outlineLevel="0" collapsed="false">
      <c r="A1702" s="0" t="s">
        <v>1572</v>
      </c>
      <c r="AS1702" s="0" t="n">
        <f aca="false">COUNTIF(jv!AC:AC,"*"&amp;A1702&amp;"*")</f>
        <v>93</v>
      </c>
    </row>
    <row r="1703" customFormat="false" ht="13.8" hidden="true" customHeight="false" outlineLevel="0" collapsed="false">
      <c r="A1703" s="0" t="s">
        <v>1572</v>
      </c>
      <c r="AS1703" s="0" t="n">
        <f aca="false">COUNTIF(jv!AC:AC,"*"&amp;A1703&amp;"*")</f>
        <v>93</v>
      </c>
    </row>
    <row r="1704" customFormat="false" ht="13.8" hidden="true" customHeight="false" outlineLevel="0" collapsed="false">
      <c r="A1704" s="0" t="s">
        <v>1572</v>
      </c>
      <c r="AS1704" s="0" t="n">
        <f aca="false">COUNTIF(jv!AC:AC,"*"&amp;A1704&amp;"*")</f>
        <v>93</v>
      </c>
    </row>
    <row r="1705" customFormat="false" ht="13.8" hidden="false" customHeight="false" outlineLevel="0" collapsed="false">
      <c r="A1705" s="0" t="s">
        <v>574</v>
      </c>
      <c r="B1705" s="0" t="n">
        <f aca="false">COUNTIFS(jv!AC:AC,"*"&amp;A1705&amp;"*", jv!X:X,"1981")</f>
        <v>0</v>
      </c>
      <c r="C1705" s="0" t="n">
        <f aca="false">COUNTIFS(jv!AC:AC,"*"&amp;A1705&amp;"*", jv!X:X,"1982")</f>
        <v>0</v>
      </c>
      <c r="D1705" s="0" t="n">
        <f aca="false">COUNTIFS(jv!AC:AC,"*"&amp;A1705&amp;"*", jv!X:X,"1983")</f>
        <v>0</v>
      </c>
      <c r="E1705" s="0" t="n">
        <f aca="false">COUNTIFS(jv!AC:AC,"*"&amp;A1705&amp;"*", jv!X:X,"1984")</f>
        <v>0</v>
      </c>
      <c r="F1705" s="0" t="n">
        <f aca="false">COUNTIFS(jv!AC:AC,"*"&amp;A1705&amp;"*", jv!X:X,"1985")</f>
        <v>0</v>
      </c>
      <c r="G1705" s="0" t="n">
        <f aca="false">COUNTIFS(jv!AC:AC,"*"&amp;A1705&amp;"*", jv!X:X,"1986")</f>
        <v>0</v>
      </c>
      <c r="H1705" s="0" t="n">
        <f aca="false">COUNTIFS(jv!AC:AC,"*"&amp;A1705&amp;"*", jv!X:X,"1987")</f>
        <v>0</v>
      </c>
      <c r="I1705" s="0" t="n">
        <f aca="false">COUNTIFS(jv!AC:AC,"*"&amp;A1705&amp;"*", jv!X:X,"1988")</f>
        <v>0</v>
      </c>
      <c r="J1705" s="0" t="n">
        <f aca="false">COUNTIFS(jv!AC:AC,"*"&amp;A1705&amp;"*", jv!X:X,"1989")</f>
        <v>0</v>
      </c>
      <c r="K1705" s="0" t="n">
        <f aca="false">COUNTIFS(jv!AC:AC,"*"&amp;A1705&amp;"*", jv!X:X,"1990")</f>
        <v>0</v>
      </c>
      <c r="L1705" s="0" t="n">
        <f aca="false">COUNTIFS(jv!AC:AC,"*"&amp;A1705&amp;"*", jv!X:X,"1991")</f>
        <v>0</v>
      </c>
      <c r="M1705" s="0" t="n">
        <f aca="false">COUNTIFS(jv!AC:AC,"*"&amp;A1705&amp;"*", jv!X:X,"1992")</f>
        <v>2</v>
      </c>
      <c r="N1705" s="0" t="n">
        <f aca="false">COUNTIFS(jv!AC:AC,"*"&amp;A1705&amp;"*", jv!X:X,"1993")</f>
        <v>7</v>
      </c>
      <c r="O1705" s="0" t="n">
        <f aca="false">COUNTIFS(jv!AC:AC,"*"&amp;A1705&amp;"*", jv!X:X,"1994")</f>
        <v>2</v>
      </c>
      <c r="P1705" s="0" t="n">
        <f aca="false">COUNTIFS(jv!AC:AC,"*"&amp;A1705&amp;"*", jv!X:X,"1995")</f>
        <v>4</v>
      </c>
      <c r="Q1705" s="0" t="n">
        <f aca="false">COUNTIFS(jv!AC:AC,"*"&amp;A1705&amp;"*", jv!X:X,"1996")</f>
        <v>3</v>
      </c>
      <c r="R1705" s="0" t="n">
        <f aca="false">COUNTIFS(jv!AC:AC,"*"&amp;A1705&amp;"*", jv!X:X,"1997")</f>
        <v>4</v>
      </c>
      <c r="S1705" s="0" t="n">
        <f aca="false">COUNTIFS(jv!AC:AC,"*"&amp;A1705&amp;"*", jv!X:X,"1998")</f>
        <v>2</v>
      </c>
      <c r="T1705" s="0" t="n">
        <f aca="false">COUNTIFS(jv!AC:AC,"*"&amp;A1705&amp;"*", jv!X:X,"1999")</f>
        <v>2</v>
      </c>
      <c r="U1705" s="0" t="n">
        <f aca="false">COUNTIFS(jv!AC:AC,"*"&amp;A1705&amp;"*", jv!X:X,"2000")</f>
        <v>2</v>
      </c>
      <c r="V1705" s="0" t="n">
        <f aca="false">COUNTIFS(jv!AC:AC,"*"&amp;A1705&amp;"*", jv!X:X,"2001")</f>
        <v>0</v>
      </c>
      <c r="W1705" s="0" t="n">
        <f aca="false">COUNTIFS(jv!AC:AC,"*"&amp;A1705&amp;"*", jv!X:X,"2002")</f>
        <v>3</v>
      </c>
      <c r="X1705" s="0" t="n">
        <f aca="false">COUNTIFS(jv!AC:AC,"*"&amp;A1705&amp;"*", jv!X:X,"2003")</f>
        <v>3</v>
      </c>
      <c r="Y1705" s="0" t="n">
        <f aca="false">COUNTIFS(jv!AC:AC,"*"&amp;A1705&amp;"*", jv!X:X,"2004")</f>
        <v>2</v>
      </c>
      <c r="Z1705" s="0" t="n">
        <f aca="false">COUNTIFS(jv!AC:AC,"*"&amp;A1705&amp;"*", jv!X:X,"2005")</f>
        <v>3</v>
      </c>
      <c r="AA1705" s="0" t="n">
        <f aca="false">COUNTIFS(jv!AC:AC,"*"&amp;A1705&amp;"*", jv!X:X,"2006")</f>
        <v>2</v>
      </c>
      <c r="AB1705" s="0" t="n">
        <f aca="false">COUNTIFS(jv!AC:AC,"*"&amp;A1705&amp;"*", jv!X:X,"2007")</f>
        <v>2</v>
      </c>
      <c r="AC1705" s="0" t="n">
        <f aca="false">COUNTIFS(jv!AC:AC,"*"&amp;A1705&amp;"*", jv!X:X,"2008")</f>
        <v>5</v>
      </c>
      <c r="AD1705" s="0" t="n">
        <f aca="false">COUNTIFS(jv!AC:AC,"*"&amp;A1705&amp;"*", jv!X:X,"2009")</f>
        <v>3</v>
      </c>
      <c r="AE1705" s="0" t="n">
        <f aca="false">COUNTIFS(jv!AC:AC,"*"&amp;A1705&amp;"*", jv!X:X,"2010")</f>
        <v>5</v>
      </c>
      <c r="AF1705" s="0" t="n">
        <f aca="false">COUNTIFS(jv!AC:AC,"*"&amp;A1705&amp;"*", jv!X:X,"2011")</f>
        <v>6</v>
      </c>
      <c r="AG1705" s="0" t="n">
        <f aca="false">COUNTIFS(jv!AC:AC,"*"&amp;A1705&amp;"*", jv!X:X,"2012")</f>
        <v>4</v>
      </c>
      <c r="AH1705" s="0" t="n">
        <f aca="false">COUNTIFS(jv!AC:AC,"*"&amp;A1705&amp;"*", jv!X:X,"2013")</f>
        <v>3</v>
      </c>
      <c r="AI1705" s="0" t="n">
        <f aca="false">COUNTIFS(jv!AC:AC,"*"&amp;A1705&amp;"*", jv!X:X,"2014")</f>
        <v>0</v>
      </c>
      <c r="AJ1705" s="0" t="n">
        <f aca="false">COUNTIFS(jv!AC:AC,"*"&amp;A1705&amp;"*", jv!X:X,"2015")</f>
        <v>2</v>
      </c>
      <c r="AK1705" s="0" t="n">
        <f aca="false">COUNTIFS(jv!AC:AC,"*"&amp;A1705&amp;"*", jv!X:X,"2016")</f>
        <v>5</v>
      </c>
      <c r="AL1705" s="0" t="n">
        <f aca="false">COUNTIFS(jv!AC:AC,"*"&amp;A1705&amp;"*", jv!X:X,"2017")</f>
        <v>3</v>
      </c>
      <c r="AM1705" s="0" t="n">
        <f aca="false">COUNTIFS(jv!AC:AC,"*"&amp;A1705&amp;"*", jv!X:X,"2018")</f>
        <v>4</v>
      </c>
      <c r="AN1705" s="0" t="n">
        <f aca="false">COUNTIFS(jv!AC:AC,"*"&amp;A1705&amp;"*", jv!X:X,"2019")</f>
        <v>1</v>
      </c>
      <c r="AO1705" s="0" t="n">
        <f aca="false">COUNTIFS(jv!AC:AC,"*"&amp;A1705&amp;"*", jv!X:X,"2020")</f>
        <v>2</v>
      </c>
      <c r="AP1705" s="0" t="n">
        <f aca="false">COUNTIFS(jv!AC:AC,"*"&amp;A1705&amp;"*", jv!X:X,"2021")</f>
        <v>3</v>
      </c>
      <c r="AQ1705" s="0" t="n">
        <f aca="false">COUNTIFS(jv!AC:AC,"*"&amp;A1705&amp;"*", jv!X:X,"2022")</f>
        <v>0</v>
      </c>
      <c r="AR1705" s="0" t="n">
        <v>0</v>
      </c>
      <c r="AS1705" s="0" t="n">
        <f aca="false">COUNTIF(jv!AC:AC,"*"&amp;A1705&amp;"*")</f>
        <v>89</v>
      </c>
    </row>
    <row r="1706" customFormat="false" ht="13.8" hidden="true" customHeight="false" outlineLevel="0" collapsed="false">
      <c r="A1706" s="0" t="s">
        <v>574</v>
      </c>
      <c r="AS1706" s="0" t="n">
        <f aca="false">COUNTIF(jv!AC:AC,"*"&amp;A1706&amp;"*")</f>
        <v>89</v>
      </c>
    </row>
    <row r="1707" customFormat="false" ht="13.8" hidden="true" customHeight="false" outlineLevel="0" collapsed="false">
      <c r="A1707" s="0" t="s">
        <v>574</v>
      </c>
      <c r="AS1707" s="0" t="n">
        <f aca="false">COUNTIF(jv!AC:AC,"*"&amp;A1707&amp;"*")</f>
        <v>89</v>
      </c>
    </row>
    <row r="1708" customFormat="false" ht="13.8" hidden="true" customHeight="false" outlineLevel="0" collapsed="false">
      <c r="A1708" s="0" t="s">
        <v>574</v>
      </c>
      <c r="AS1708" s="0" t="n">
        <f aca="false">COUNTIF(jv!AC:AC,"*"&amp;A1708&amp;"*")</f>
        <v>89</v>
      </c>
    </row>
    <row r="1709" customFormat="false" ht="13.8" hidden="true" customHeight="false" outlineLevel="0" collapsed="false">
      <c r="A1709" s="0" t="s">
        <v>574</v>
      </c>
      <c r="AS1709" s="0" t="n">
        <f aca="false">COUNTIF(jv!AC:AC,"*"&amp;A1709&amp;"*")</f>
        <v>89</v>
      </c>
    </row>
    <row r="1710" customFormat="false" ht="13.8" hidden="true" customHeight="false" outlineLevel="0" collapsed="false">
      <c r="A1710" s="0" t="s">
        <v>574</v>
      </c>
      <c r="AS1710" s="0" t="n">
        <f aca="false">COUNTIF(jv!AC:AC,"*"&amp;A1710&amp;"*")</f>
        <v>89</v>
      </c>
    </row>
    <row r="1711" customFormat="false" ht="13.8" hidden="true" customHeight="false" outlineLevel="0" collapsed="false">
      <c r="A1711" s="0" t="s">
        <v>574</v>
      </c>
      <c r="AS1711" s="0" t="n">
        <f aca="false">COUNTIF(jv!AC:AC,"*"&amp;A1711&amp;"*")</f>
        <v>89</v>
      </c>
    </row>
    <row r="1712" customFormat="false" ht="13.8" hidden="true" customHeight="false" outlineLevel="0" collapsed="false">
      <c r="A1712" s="0" t="s">
        <v>574</v>
      </c>
      <c r="AS1712" s="0" t="n">
        <f aca="false">COUNTIF(jv!AC:AC,"*"&amp;A1712&amp;"*")</f>
        <v>89</v>
      </c>
    </row>
    <row r="1713" customFormat="false" ht="13.8" hidden="true" customHeight="false" outlineLevel="0" collapsed="false">
      <c r="A1713" s="0" t="s">
        <v>574</v>
      </c>
      <c r="AS1713" s="0" t="n">
        <f aca="false">COUNTIF(jv!AC:AC,"*"&amp;A1713&amp;"*")</f>
        <v>89</v>
      </c>
    </row>
    <row r="1714" customFormat="false" ht="13.8" hidden="true" customHeight="false" outlineLevel="0" collapsed="false">
      <c r="A1714" s="0" t="s">
        <v>574</v>
      </c>
      <c r="AS1714" s="0" t="n">
        <f aca="false">COUNTIF(jv!AC:AC,"*"&amp;A1714&amp;"*")</f>
        <v>89</v>
      </c>
    </row>
    <row r="1715" customFormat="false" ht="13.8" hidden="true" customHeight="false" outlineLevel="0" collapsed="false">
      <c r="A1715" s="0" t="s">
        <v>574</v>
      </c>
      <c r="AS1715" s="0" t="n">
        <f aca="false">COUNTIF(jv!AC:AC,"*"&amp;A1715&amp;"*")</f>
        <v>89</v>
      </c>
    </row>
    <row r="1716" customFormat="false" ht="13.8" hidden="true" customHeight="false" outlineLevel="0" collapsed="false">
      <c r="A1716" s="0" t="s">
        <v>574</v>
      </c>
      <c r="AS1716" s="0" t="n">
        <f aca="false">COUNTIF(jv!AC:AC,"*"&amp;A1716&amp;"*")</f>
        <v>89</v>
      </c>
    </row>
    <row r="1717" customFormat="false" ht="13.8" hidden="true" customHeight="false" outlineLevel="0" collapsed="false">
      <c r="A1717" s="0" t="s">
        <v>574</v>
      </c>
      <c r="AS1717" s="0" t="n">
        <f aca="false">COUNTIF(jv!AC:AC,"*"&amp;A1717&amp;"*")</f>
        <v>89</v>
      </c>
    </row>
    <row r="1718" customFormat="false" ht="13.8" hidden="true" customHeight="false" outlineLevel="0" collapsed="false">
      <c r="A1718" s="0" t="s">
        <v>574</v>
      </c>
      <c r="AS1718" s="0" t="n">
        <f aca="false">COUNTIF(jv!AC:AC,"*"&amp;A1718&amp;"*")</f>
        <v>89</v>
      </c>
    </row>
    <row r="1719" customFormat="false" ht="13.8" hidden="true" customHeight="false" outlineLevel="0" collapsed="false">
      <c r="A1719" s="131" t="s">
        <v>574</v>
      </c>
      <c r="AS1719" s="0" t="n">
        <f aca="false">COUNTIF(jv!AC:AC,"*"&amp;A1719&amp;"*")</f>
        <v>89</v>
      </c>
    </row>
    <row r="1720" customFormat="false" ht="13.8" hidden="true" customHeight="false" outlineLevel="0" collapsed="false">
      <c r="A1720" s="0" t="s">
        <v>574</v>
      </c>
      <c r="AS1720" s="0" t="n">
        <f aca="false">COUNTIF(jv!AC:AC,"*"&amp;A1720&amp;"*")</f>
        <v>89</v>
      </c>
    </row>
    <row r="1721" customFormat="false" ht="13.8" hidden="true" customHeight="false" outlineLevel="0" collapsed="false">
      <c r="A1721" s="0" t="s">
        <v>574</v>
      </c>
      <c r="AS1721" s="0" t="n">
        <f aca="false">COUNTIF(jv!AC:AC,"*"&amp;A1721&amp;"*")</f>
        <v>89</v>
      </c>
    </row>
    <row r="1722" customFormat="false" ht="13.8" hidden="true" customHeight="false" outlineLevel="0" collapsed="false">
      <c r="A1722" s="0" t="s">
        <v>574</v>
      </c>
      <c r="AS1722" s="0" t="n">
        <f aca="false">COUNTIF(jv!AC:AC,"*"&amp;A1722&amp;"*")</f>
        <v>89</v>
      </c>
    </row>
    <row r="1723" customFormat="false" ht="13.8" hidden="true" customHeight="false" outlineLevel="0" collapsed="false">
      <c r="A1723" s="0" t="s">
        <v>574</v>
      </c>
      <c r="AS1723" s="0" t="n">
        <f aca="false">COUNTIF(jv!AC:AC,"*"&amp;A1723&amp;"*")</f>
        <v>89</v>
      </c>
    </row>
    <row r="1724" customFormat="false" ht="13.8" hidden="true" customHeight="false" outlineLevel="0" collapsed="false">
      <c r="A1724" s="0" t="s">
        <v>574</v>
      </c>
      <c r="AS1724" s="0" t="n">
        <f aca="false">COUNTIF(jv!AC:AC,"*"&amp;A1724&amp;"*")</f>
        <v>89</v>
      </c>
    </row>
    <row r="1725" customFormat="false" ht="13.8" hidden="true" customHeight="false" outlineLevel="0" collapsed="false">
      <c r="A1725" s="0" t="s">
        <v>574</v>
      </c>
      <c r="AS1725" s="0" t="n">
        <f aca="false">COUNTIF(jv!AC:AC,"*"&amp;A1725&amp;"*")</f>
        <v>89</v>
      </c>
    </row>
    <row r="1726" customFormat="false" ht="13.8" hidden="true" customHeight="false" outlineLevel="0" collapsed="false">
      <c r="A1726" s="0" t="s">
        <v>574</v>
      </c>
      <c r="AS1726" s="0" t="n">
        <f aca="false">COUNTIF(jv!AC:AC,"*"&amp;A1726&amp;"*")</f>
        <v>89</v>
      </c>
    </row>
    <row r="1727" customFormat="false" ht="13.8" hidden="true" customHeight="false" outlineLevel="0" collapsed="false">
      <c r="A1727" s="0" t="s">
        <v>574</v>
      </c>
      <c r="AS1727" s="0" t="n">
        <f aca="false">COUNTIF(jv!AC:AC,"*"&amp;A1727&amp;"*")</f>
        <v>89</v>
      </c>
    </row>
    <row r="1728" customFormat="false" ht="13.8" hidden="true" customHeight="false" outlineLevel="0" collapsed="false">
      <c r="A1728" s="0" t="s">
        <v>574</v>
      </c>
      <c r="AS1728" s="0" t="n">
        <f aca="false">COUNTIF(jv!AC:AC,"*"&amp;A1728&amp;"*")</f>
        <v>89</v>
      </c>
    </row>
    <row r="1729" customFormat="false" ht="13.8" hidden="true" customHeight="false" outlineLevel="0" collapsed="false">
      <c r="A1729" s="0" t="s">
        <v>574</v>
      </c>
      <c r="AS1729" s="0" t="n">
        <f aca="false">COUNTIF(jv!AC:AC,"*"&amp;A1729&amp;"*")</f>
        <v>89</v>
      </c>
    </row>
    <row r="1730" customFormat="false" ht="13.8" hidden="true" customHeight="false" outlineLevel="0" collapsed="false">
      <c r="A1730" s="0" t="s">
        <v>574</v>
      </c>
      <c r="AS1730" s="0" t="n">
        <f aca="false">COUNTIF(jv!AC:AC,"*"&amp;A1730&amp;"*")</f>
        <v>89</v>
      </c>
    </row>
    <row r="1731" customFormat="false" ht="13.8" hidden="true" customHeight="false" outlineLevel="0" collapsed="false">
      <c r="A1731" s="0" t="s">
        <v>574</v>
      </c>
      <c r="AS1731" s="0" t="n">
        <f aca="false">COUNTIF(jv!AC:AC,"*"&amp;A1731&amp;"*")</f>
        <v>89</v>
      </c>
    </row>
    <row r="1732" customFormat="false" ht="13.8" hidden="true" customHeight="false" outlineLevel="0" collapsed="false">
      <c r="A1732" s="0" t="s">
        <v>574</v>
      </c>
      <c r="AS1732" s="0" t="n">
        <f aca="false">COUNTIF(jv!AC:AC,"*"&amp;A1732&amp;"*")</f>
        <v>89</v>
      </c>
    </row>
    <row r="1733" customFormat="false" ht="13.8" hidden="true" customHeight="false" outlineLevel="0" collapsed="false">
      <c r="A1733" s="0" t="s">
        <v>574</v>
      </c>
      <c r="AS1733" s="0" t="n">
        <f aca="false">COUNTIF(jv!AC:AC,"*"&amp;A1733&amp;"*")</f>
        <v>89</v>
      </c>
    </row>
    <row r="1734" customFormat="false" ht="13.8" hidden="true" customHeight="false" outlineLevel="0" collapsed="false">
      <c r="A1734" s="0" t="s">
        <v>574</v>
      </c>
      <c r="AS1734" s="0" t="n">
        <f aca="false">COUNTIF(jv!AC:AC,"*"&amp;A1734&amp;"*")</f>
        <v>89</v>
      </c>
    </row>
    <row r="1735" customFormat="false" ht="13.8" hidden="true" customHeight="false" outlineLevel="0" collapsed="false">
      <c r="A1735" s="0" t="s">
        <v>574</v>
      </c>
      <c r="AS1735" s="0" t="n">
        <f aca="false">COUNTIF(jv!AC:AC,"*"&amp;A1735&amp;"*")</f>
        <v>89</v>
      </c>
    </row>
    <row r="1736" customFormat="false" ht="13.8" hidden="true" customHeight="false" outlineLevel="0" collapsed="false">
      <c r="A1736" s="0" t="s">
        <v>574</v>
      </c>
      <c r="AS1736" s="0" t="n">
        <f aca="false">COUNTIF(jv!AC:AC,"*"&amp;A1736&amp;"*")</f>
        <v>89</v>
      </c>
    </row>
    <row r="1737" customFormat="false" ht="13.8" hidden="true" customHeight="false" outlineLevel="0" collapsed="false">
      <c r="A1737" s="0" t="s">
        <v>574</v>
      </c>
      <c r="AS1737" s="0" t="n">
        <f aca="false">COUNTIF(jv!AC:AC,"*"&amp;A1737&amp;"*")</f>
        <v>89</v>
      </c>
    </row>
    <row r="1738" customFormat="false" ht="13.8" hidden="true" customHeight="false" outlineLevel="0" collapsed="false">
      <c r="A1738" s="0" t="s">
        <v>574</v>
      </c>
      <c r="AS1738" s="0" t="n">
        <f aca="false">COUNTIF(jv!AC:AC,"*"&amp;A1738&amp;"*")</f>
        <v>89</v>
      </c>
    </row>
    <row r="1739" customFormat="false" ht="13.8" hidden="true" customHeight="false" outlineLevel="0" collapsed="false">
      <c r="A1739" s="0" t="s">
        <v>574</v>
      </c>
      <c r="AS1739" s="0" t="n">
        <f aca="false">COUNTIF(jv!AC:AC,"*"&amp;A1739&amp;"*")</f>
        <v>89</v>
      </c>
    </row>
    <row r="1740" customFormat="false" ht="13.8" hidden="true" customHeight="false" outlineLevel="0" collapsed="false">
      <c r="A1740" s="0" t="s">
        <v>574</v>
      </c>
      <c r="AS1740" s="0" t="n">
        <f aca="false">COUNTIF(jv!AC:AC,"*"&amp;A1740&amp;"*")</f>
        <v>89</v>
      </c>
    </row>
    <row r="1741" customFormat="false" ht="13.8" hidden="true" customHeight="false" outlineLevel="0" collapsed="false">
      <c r="A1741" s="0" t="s">
        <v>574</v>
      </c>
      <c r="AS1741" s="0" t="n">
        <f aca="false">COUNTIF(jv!AC:AC,"*"&amp;A1741&amp;"*")</f>
        <v>89</v>
      </c>
    </row>
    <row r="1742" customFormat="false" ht="13.8" hidden="true" customHeight="false" outlineLevel="0" collapsed="false">
      <c r="A1742" s="0" t="s">
        <v>574</v>
      </c>
      <c r="AS1742" s="0" t="n">
        <f aca="false">COUNTIF(jv!AC:AC,"*"&amp;A1742&amp;"*")</f>
        <v>89</v>
      </c>
    </row>
    <row r="1743" customFormat="false" ht="13.8" hidden="true" customHeight="false" outlineLevel="0" collapsed="false">
      <c r="A1743" s="0" t="s">
        <v>574</v>
      </c>
      <c r="AS1743" s="0" t="n">
        <f aca="false">COUNTIF(jv!AC:AC,"*"&amp;A1743&amp;"*")</f>
        <v>89</v>
      </c>
    </row>
    <row r="1744" customFormat="false" ht="13.8" hidden="true" customHeight="false" outlineLevel="0" collapsed="false">
      <c r="A1744" s="0" t="s">
        <v>574</v>
      </c>
      <c r="AS1744" s="0" t="n">
        <f aca="false">COUNTIF(jv!AC:AC,"*"&amp;A1744&amp;"*")</f>
        <v>89</v>
      </c>
    </row>
    <row r="1745" customFormat="false" ht="13.8" hidden="true" customHeight="false" outlineLevel="0" collapsed="false">
      <c r="A1745" s="0" t="s">
        <v>574</v>
      </c>
      <c r="AS1745" s="0" t="n">
        <f aca="false">COUNTIF(jv!AC:AC,"*"&amp;A1745&amp;"*")</f>
        <v>89</v>
      </c>
    </row>
    <row r="1746" customFormat="false" ht="13.8" hidden="true" customHeight="false" outlineLevel="0" collapsed="false">
      <c r="A1746" s="0" t="s">
        <v>574</v>
      </c>
      <c r="AS1746" s="0" t="n">
        <f aca="false">COUNTIF(jv!AC:AC,"*"&amp;A1746&amp;"*")</f>
        <v>89</v>
      </c>
    </row>
    <row r="1747" customFormat="false" ht="13.8" hidden="true" customHeight="false" outlineLevel="0" collapsed="false">
      <c r="A1747" s="0" t="s">
        <v>574</v>
      </c>
      <c r="AS1747" s="0" t="n">
        <f aca="false">COUNTIF(jv!AC:AC,"*"&amp;A1747&amp;"*")</f>
        <v>89</v>
      </c>
    </row>
    <row r="1748" customFormat="false" ht="13.8" hidden="true" customHeight="false" outlineLevel="0" collapsed="false">
      <c r="A1748" s="0" t="s">
        <v>574</v>
      </c>
      <c r="AS1748" s="0" t="n">
        <f aca="false">COUNTIF(jv!AC:AC,"*"&amp;A1748&amp;"*")</f>
        <v>89</v>
      </c>
    </row>
    <row r="1749" customFormat="false" ht="13.8" hidden="true" customHeight="false" outlineLevel="0" collapsed="false">
      <c r="A1749" s="0" t="s">
        <v>574</v>
      </c>
      <c r="AS1749" s="0" t="n">
        <f aca="false">COUNTIF(jv!AC:AC,"*"&amp;A1749&amp;"*")</f>
        <v>89</v>
      </c>
    </row>
    <row r="1750" customFormat="false" ht="13.8" hidden="true" customHeight="false" outlineLevel="0" collapsed="false">
      <c r="A1750" s="0" t="s">
        <v>574</v>
      </c>
      <c r="AS1750" s="0" t="n">
        <f aca="false">COUNTIF(jv!AC:AC,"*"&amp;A1750&amp;"*")</f>
        <v>89</v>
      </c>
    </row>
    <row r="1751" customFormat="false" ht="13.8" hidden="true" customHeight="false" outlineLevel="0" collapsed="false">
      <c r="A1751" s="0" t="s">
        <v>574</v>
      </c>
      <c r="AS1751" s="0" t="n">
        <f aca="false">COUNTIF(jv!AC:AC,"*"&amp;A1751&amp;"*")</f>
        <v>89</v>
      </c>
    </row>
    <row r="1752" customFormat="false" ht="13.8" hidden="true" customHeight="false" outlineLevel="0" collapsed="false">
      <c r="A1752" s="0" t="s">
        <v>574</v>
      </c>
      <c r="AS1752" s="0" t="n">
        <f aca="false">COUNTIF(jv!AC:AC,"*"&amp;A1752&amp;"*")</f>
        <v>89</v>
      </c>
    </row>
    <row r="1753" customFormat="false" ht="13.8" hidden="true" customHeight="false" outlineLevel="0" collapsed="false">
      <c r="A1753" s="0" t="s">
        <v>574</v>
      </c>
      <c r="AS1753" s="0" t="n">
        <f aca="false">COUNTIF(jv!AC:AC,"*"&amp;A1753&amp;"*")</f>
        <v>89</v>
      </c>
    </row>
    <row r="1754" customFormat="false" ht="13.8" hidden="true" customHeight="false" outlineLevel="0" collapsed="false">
      <c r="A1754" s="0" t="s">
        <v>574</v>
      </c>
      <c r="AS1754" s="0" t="n">
        <f aca="false">COUNTIF(jv!AC:AC,"*"&amp;A1754&amp;"*")</f>
        <v>89</v>
      </c>
    </row>
    <row r="1755" customFormat="false" ht="13.8" hidden="true" customHeight="false" outlineLevel="0" collapsed="false">
      <c r="A1755" s="0" t="s">
        <v>574</v>
      </c>
      <c r="AS1755" s="0" t="n">
        <f aca="false">COUNTIF(jv!AC:AC,"*"&amp;A1755&amp;"*")</f>
        <v>89</v>
      </c>
    </row>
    <row r="1756" customFormat="false" ht="13.8" hidden="true" customHeight="false" outlineLevel="0" collapsed="false">
      <c r="A1756" s="0" t="s">
        <v>574</v>
      </c>
      <c r="AS1756" s="0" t="n">
        <f aca="false">COUNTIF(jv!AC:AC,"*"&amp;A1756&amp;"*")</f>
        <v>89</v>
      </c>
    </row>
    <row r="1757" customFormat="false" ht="13.8" hidden="true" customHeight="false" outlineLevel="0" collapsed="false">
      <c r="A1757" s="0" t="s">
        <v>574</v>
      </c>
      <c r="AS1757" s="0" t="n">
        <f aca="false">COUNTIF(jv!AC:AC,"*"&amp;A1757&amp;"*")</f>
        <v>89</v>
      </c>
    </row>
    <row r="1758" customFormat="false" ht="13.8" hidden="true" customHeight="false" outlineLevel="0" collapsed="false">
      <c r="A1758" s="0" t="s">
        <v>574</v>
      </c>
      <c r="AS1758" s="0" t="n">
        <f aca="false">COUNTIF(jv!AC:AC,"*"&amp;A1758&amp;"*")</f>
        <v>89</v>
      </c>
    </row>
    <row r="1759" customFormat="false" ht="13.8" hidden="true" customHeight="false" outlineLevel="0" collapsed="false">
      <c r="A1759" s="0" t="s">
        <v>574</v>
      </c>
      <c r="AS1759" s="0" t="n">
        <f aca="false">COUNTIF(jv!AC:AC,"*"&amp;A1759&amp;"*")</f>
        <v>89</v>
      </c>
    </row>
    <row r="1760" customFormat="false" ht="13.8" hidden="true" customHeight="false" outlineLevel="0" collapsed="false">
      <c r="A1760" s="0" t="s">
        <v>574</v>
      </c>
      <c r="AS1760" s="0" t="n">
        <f aca="false">COUNTIF(jv!AC:AC,"*"&amp;A1760&amp;"*")</f>
        <v>89</v>
      </c>
    </row>
    <row r="1761" customFormat="false" ht="13.8" hidden="true" customHeight="false" outlineLevel="0" collapsed="false">
      <c r="A1761" s="0" t="s">
        <v>574</v>
      </c>
      <c r="AS1761" s="0" t="n">
        <f aca="false">COUNTIF(jv!AC:AC,"*"&amp;A1761&amp;"*")</f>
        <v>89</v>
      </c>
    </row>
    <row r="1762" customFormat="false" ht="13.8" hidden="true" customHeight="false" outlineLevel="0" collapsed="false">
      <c r="A1762" s="0" t="s">
        <v>574</v>
      </c>
      <c r="AS1762" s="0" t="n">
        <f aca="false">COUNTIF(jv!AC:AC,"*"&amp;A1762&amp;"*")</f>
        <v>89</v>
      </c>
    </row>
    <row r="1763" customFormat="false" ht="13.8" hidden="true" customHeight="false" outlineLevel="0" collapsed="false">
      <c r="A1763" s="0" t="s">
        <v>574</v>
      </c>
      <c r="AS1763" s="0" t="n">
        <f aca="false">COUNTIF(jv!AC:AC,"*"&amp;A1763&amp;"*")</f>
        <v>89</v>
      </c>
    </row>
    <row r="1764" customFormat="false" ht="13.8" hidden="true" customHeight="false" outlineLevel="0" collapsed="false">
      <c r="A1764" s="0" t="s">
        <v>574</v>
      </c>
      <c r="AS1764" s="0" t="n">
        <f aca="false">COUNTIF(jv!AC:AC,"*"&amp;A1764&amp;"*")</f>
        <v>89</v>
      </c>
    </row>
    <row r="1765" customFormat="false" ht="13.8" hidden="true" customHeight="false" outlineLevel="0" collapsed="false">
      <c r="A1765" s="0" t="s">
        <v>574</v>
      </c>
      <c r="AS1765" s="0" t="n">
        <f aca="false">COUNTIF(jv!AC:AC,"*"&amp;A1765&amp;"*")</f>
        <v>89</v>
      </c>
    </row>
    <row r="1766" customFormat="false" ht="13.8" hidden="true" customHeight="false" outlineLevel="0" collapsed="false">
      <c r="A1766" s="0" t="s">
        <v>574</v>
      </c>
      <c r="AS1766" s="0" t="n">
        <f aca="false">COUNTIF(jv!AC:AC,"*"&amp;A1766&amp;"*")</f>
        <v>89</v>
      </c>
    </row>
    <row r="1767" customFormat="false" ht="13.8" hidden="true" customHeight="false" outlineLevel="0" collapsed="false">
      <c r="A1767" s="0" t="s">
        <v>574</v>
      </c>
      <c r="AS1767" s="0" t="n">
        <f aca="false">COUNTIF(jv!AC:AC,"*"&amp;A1767&amp;"*")</f>
        <v>89</v>
      </c>
    </row>
    <row r="1768" customFormat="false" ht="13.8" hidden="true" customHeight="false" outlineLevel="0" collapsed="false">
      <c r="A1768" s="0" t="s">
        <v>574</v>
      </c>
      <c r="AS1768" s="0" t="n">
        <f aca="false">COUNTIF(jv!AC:AC,"*"&amp;A1768&amp;"*")</f>
        <v>89</v>
      </c>
    </row>
    <row r="1769" customFormat="false" ht="13.8" hidden="true" customHeight="false" outlineLevel="0" collapsed="false">
      <c r="A1769" s="0" t="s">
        <v>574</v>
      </c>
      <c r="AS1769" s="0" t="n">
        <f aca="false">COUNTIF(jv!AC:AC,"*"&amp;A1769&amp;"*")</f>
        <v>89</v>
      </c>
    </row>
    <row r="1770" customFormat="false" ht="13.8" hidden="true" customHeight="false" outlineLevel="0" collapsed="false">
      <c r="A1770" s="0" t="s">
        <v>574</v>
      </c>
      <c r="AS1770" s="0" t="n">
        <f aca="false">COUNTIF(jv!AC:AC,"*"&amp;A1770&amp;"*")</f>
        <v>89</v>
      </c>
    </row>
    <row r="1771" customFormat="false" ht="13.8" hidden="true" customHeight="false" outlineLevel="0" collapsed="false">
      <c r="A1771" s="0" t="s">
        <v>574</v>
      </c>
      <c r="AS1771" s="0" t="n">
        <f aca="false">COUNTIF(jv!AC:AC,"*"&amp;A1771&amp;"*")</f>
        <v>89</v>
      </c>
    </row>
    <row r="1772" customFormat="false" ht="13.8" hidden="true" customHeight="false" outlineLevel="0" collapsed="false">
      <c r="A1772" s="0" t="s">
        <v>574</v>
      </c>
      <c r="AS1772" s="0" t="n">
        <f aca="false">COUNTIF(jv!AC:AC,"*"&amp;A1772&amp;"*")</f>
        <v>89</v>
      </c>
    </row>
    <row r="1773" customFormat="false" ht="13.8" hidden="true" customHeight="false" outlineLevel="0" collapsed="false">
      <c r="A1773" s="0" t="s">
        <v>574</v>
      </c>
      <c r="AS1773" s="0" t="n">
        <f aca="false">COUNTIF(jv!AC:AC,"*"&amp;A1773&amp;"*")</f>
        <v>89</v>
      </c>
    </row>
    <row r="1774" customFormat="false" ht="13.8" hidden="true" customHeight="false" outlineLevel="0" collapsed="false">
      <c r="A1774" s="0" t="s">
        <v>574</v>
      </c>
      <c r="AS1774" s="0" t="n">
        <f aca="false">COUNTIF(jv!AC:AC,"*"&amp;A1774&amp;"*")</f>
        <v>89</v>
      </c>
    </row>
    <row r="1775" customFormat="false" ht="13.8" hidden="true" customHeight="false" outlineLevel="0" collapsed="false">
      <c r="A1775" s="0" t="s">
        <v>574</v>
      </c>
      <c r="AS1775" s="0" t="n">
        <f aca="false">COUNTIF(jv!AC:AC,"*"&amp;A1775&amp;"*")</f>
        <v>89</v>
      </c>
    </row>
    <row r="1776" customFormat="false" ht="13.8" hidden="true" customHeight="false" outlineLevel="0" collapsed="false">
      <c r="A1776" s="0" t="s">
        <v>574</v>
      </c>
      <c r="AS1776" s="0" t="n">
        <f aca="false">COUNTIF(jv!AC:AC,"*"&amp;A1776&amp;"*")</f>
        <v>89</v>
      </c>
    </row>
    <row r="1777" customFormat="false" ht="13.8" hidden="true" customHeight="false" outlineLevel="0" collapsed="false">
      <c r="A1777" s="0" t="s">
        <v>574</v>
      </c>
      <c r="AS1777" s="0" t="n">
        <f aca="false">COUNTIF(jv!AC:AC,"*"&amp;A1777&amp;"*")</f>
        <v>89</v>
      </c>
    </row>
    <row r="1778" customFormat="false" ht="13.8" hidden="true" customHeight="false" outlineLevel="0" collapsed="false">
      <c r="A1778" s="0" t="s">
        <v>574</v>
      </c>
      <c r="AS1778" s="0" t="n">
        <f aca="false">COUNTIF(jv!AC:AC,"*"&amp;A1778&amp;"*")</f>
        <v>89</v>
      </c>
    </row>
    <row r="1779" customFormat="false" ht="13.8" hidden="true" customHeight="false" outlineLevel="0" collapsed="false">
      <c r="A1779" s="131" t="s">
        <v>574</v>
      </c>
      <c r="AS1779" s="0" t="n">
        <f aca="false">COUNTIF(jv!AC:AC,"*"&amp;A1779&amp;"*")</f>
        <v>89</v>
      </c>
    </row>
    <row r="1780" customFormat="false" ht="13.8" hidden="true" customHeight="false" outlineLevel="0" collapsed="false">
      <c r="A1780" s="131" t="s">
        <v>574</v>
      </c>
      <c r="AS1780" s="0" t="n">
        <f aca="false">COUNTIF(jv!AC:AC,"*"&amp;A1780&amp;"*")</f>
        <v>89</v>
      </c>
    </row>
    <row r="1781" customFormat="false" ht="13.8" hidden="true" customHeight="false" outlineLevel="0" collapsed="false">
      <c r="A1781" s="131" t="s">
        <v>574</v>
      </c>
      <c r="AS1781" s="0" t="n">
        <f aca="false">COUNTIF(jv!AC:AC,"*"&amp;A1781&amp;"*")</f>
        <v>89</v>
      </c>
    </row>
    <row r="1782" customFormat="false" ht="13.8" hidden="true" customHeight="false" outlineLevel="0" collapsed="false">
      <c r="A1782" s="131" t="s">
        <v>574</v>
      </c>
      <c r="AS1782" s="0" t="n">
        <f aca="false">COUNTIF(jv!AC:AC,"*"&amp;A1782&amp;"*")</f>
        <v>89</v>
      </c>
    </row>
    <row r="1783" customFormat="false" ht="13.8" hidden="true" customHeight="false" outlineLevel="0" collapsed="false">
      <c r="A1783" s="131" t="s">
        <v>574</v>
      </c>
      <c r="AS1783" s="0" t="n">
        <f aca="false">COUNTIF(jv!AC:AC,"*"&amp;A1783&amp;"*")</f>
        <v>89</v>
      </c>
    </row>
    <row r="1784" customFormat="false" ht="13.8" hidden="true" customHeight="false" outlineLevel="0" collapsed="false">
      <c r="A1784" s="131" t="s">
        <v>574</v>
      </c>
      <c r="AS1784" s="0" t="n">
        <f aca="false">COUNTIF(jv!AC:AC,"*"&amp;A1784&amp;"*")</f>
        <v>89</v>
      </c>
    </row>
    <row r="1785" customFormat="false" ht="13.8" hidden="true" customHeight="false" outlineLevel="0" collapsed="false">
      <c r="A1785" s="131" t="s">
        <v>574</v>
      </c>
      <c r="AS1785" s="0" t="n">
        <f aca="false">COUNTIF(jv!AC:AC,"*"&amp;A1785&amp;"*")</f>
        <v>89</v>
      </c>
    </row>
    <row r="1786" customFormat="false" ht="13.8" hidden="true" customHeight="false" outlineLevel="0" collapsed="false">
      <c r="A1786" s="131" t="s">
        <v>574</v>
      </c>
      <c r="AS1786" s="0" t="n">
        <f aca="false">COUNTIF(jv!AC:AC,"*"&amp;A1786&amp;"*")</f>
        <v>89</v>
      </c>
    </row>
    <row r="1787" customFormat="false" ht="13.8" hidden="true" customHeight="false" outlineLevel="0" collapsed="false">
      <c r="A1787" s="131" t="s">
        <v>574</v>
      </c>
      <c r="AS1787" s="0" t="n">
        <f aca="false">COUNTIF(jv!AC:AC,"*"&amp;A1787&amp;"*")</f>
        <v>89</v>
      </c>
    </row>
    <row r="1788" customFormat="false" ht="13.8" hidden="true" customHeight="false" outlineLevel="0" collapsed="false">
      <c r="A1788" s="131" t="s">
        <v>574</v>
      </c>
      <c r="AS1788" s="0" t="n">
        <f aca="false">COUNTIF(jv!AC:AC,"*"&amp;A1788&amp;"*")</f>
        <v>89</v>
      </c>
    </row>
    <row r="1789" customFormat="false" ht="13.8" hidden="true" customHeight="false" outlineLevel="0" collapsed="false">
      <c r="A1789" s="131" t="s">
        <v>574</v>
      </c>
      <c r="AS1789" s="0" t="n">
        <f aca="false">COUNTIF(jv!AC:AC,"*"&amp;A1789&amp;"*")</f>
        <v>89</v>
      </c>
    </row>
    <row r="1790" customFormat="false" ht="13.8" hidden="true" customHeight="false" outlineLevel="0" collapsed="false">
      <c r="A1790" s="131" t="s">
        <v>574</v>
      </c>
      <c r="AS1790" s="0" t="n">
        <f aca="false">COUNTIF(jv!AC:AC,"*"&amp;A1790&amp;"*")</f>
        <v>89</v>
      </c>
    </row>
    <row r="1791" customFormat="false" ht="13.8" hidden="true" customHeight="false" outlineLevel="0" collapsed="false">
      <c r="A1791" s="131" t="s">
        <v>574</v>
      </c>
      <c r="AS1791" s="0" t="n">
        <f aca="false">COUNTIF(jv!AC:AC,"*"&amp;A1791&amp;"*")</f>
        <v>89</v>
      </c>
    </row>
    <row r="1792" customFormat="false" ht="13.8" hidden="true" customHeight="false" outlineLevel="0" collapsed="false">
      <c r="A1792" s="131" t="s">
        <v>574</v>
      </c>
      <c r="AS1792" s="0" t="n">
        <f aca="false">COUNTIF(jv!AC:AC,"*"&amp;A1792&amp;"*")</f>
        <v>89</v>
      </c>
    </row>
    <row r="1793" customFormat="false" ht="13.8" hidden="false" customHeight="false" outlineLevel="0" collapsed="false">
      <c r="A1793" s="131" t="s">
        <v>1696</v>
      </c>
      <c r="B1793" s="0" t="n">
        <f aca="false">COUNTIFS(jv!AC:AC,"*"&amp;A1793&amp;"*", jv!X:X,"1981")</f>
        <v>0</v>
      </c>
      <c r="C1793" s="0" t="n">
        <f aca="false">COUNTIFS(jv!AC:AC,"*"&amp;A1793&amp;"*", jv!X:X,"1982")</f>
        <v>0</v>
      </c>
      <c r="D1793" s="0" t="n">
        <f aca="false">COUNTIFS(jv!AC:AC,"*"&amp;A1793&amp;"*", jv!X:X,"1983")</f>
        <v>0</v>
      </c>
      <c r="E1793" s="0" t="n">
        <f aca="false">COUNTIFS(jv!AC:AC,"*"&amp;A1793&amp;"*", jv!X:X,"1984")</f>
        <v>0</v>
      </c>
      <c r="F1793" s="0" t="n">
        <f aca="false">COUNTIFS(jv!AC:AC,"*"&amp;A1793&amp;"*", jv!X:X,"1985")</f>
        <v>0</v>
      </c>
      <c r="G1793" s="0" t="n">
        <f aca="false">COUNTIFS(jv!AC:AC,"*"&amp;A1793&amp;"*", jv!X:X,"1986")</f>
        <v>0</v>
      </c>
      <c r="H1793" s="0" t="n">
        <f aca="false">COUNTIFS(jv!AC:AC,"*"&amp;A1793&amp;"*", jv!X:X,"1987")</f>
        <v>0</v>
      </c>
      <c r="I1793" s="0" t="n">
        <f aca="false">COUNTIFS(jv!AC:AC,"*"&amp;A1793&amp;"*", jv!X:X,"1988")</f>
        <v>0</v>
      </c>
      <c r="J1793" s="0" t="n">
        <f aca="false">COUNTIFS(jv!AC:AC,"*"&amp;A1793&amp;"*", jv!X:X,"1989")</f>
        <v>0</v>
      </c>
      <c r="K1793" s="0" t="n">
        <f aca="false">COUNTIFS(jv!AC:AC,"*"&amp;A1793&amp;"*", jv!X:X,"1990")</f>
        <v>0</v>
      </c>
      <c r="L1793" s="0" t="n">
        <f aca="false">COUNTIFS(jv!AC:AC,"*"&amp;A1793&amp;"*", jv!X:X,"1991")</f>
        <v>0</v>
      </c>
      <c r="M1793" s="0" t="n">
        <f aca="false">COUNTIFS(jv!AC:AC,"*"&amp;A1793&amp;"*", jv!X:X,"1992")</f>
        <v>0</v>
      </c>
      <c r="N1793" s="0" t="n">
        <f aca="false">COUNTIFS(jv!AC:AC,"*"&amp;A1793&amp;"*", jv!X:X,"1993")</f>
        <v>0</v>
      </c>
      <c r="O1793" s="0" t="n">
        <f aca="false">COUNTIFS(jv!AC:AC,"*"&amp;A1793&amp;"*", jv!X:X,"1994")</f>
        <v>0</v>
      </c>
      <c r="P1793" s="0" t="n">
        <f aca="false">COUNTIFS(jv!AC:AC,"*"&amp;A1793&amp;"*", jv!X:X,"1995")</f>
        <v>1</v>
      </c>
      <c r="Q1793" s="0" t="n">
        <f aca="false">COUNTIFS(jv!AC:AC,"*"&amp;A1793&amp;"*", jv!X:X,"1996")</f>
        <v>1</v>
      </c>
      <c r="R1793" s="0" t="n">
        <f aca="false">COUNTIFS(jv!AC:AC,"*"&amp;A1793&amp;"*", jv!X:X,"1997")</f>
        <v>1</v>
      </c>
      <c r="S1793" s="0" t="n">
        <f aca="false">COUNTIFS(jv!AC:AC,"*"&amp;A1793&amp;"*", jv!X:X,"1998")</f>
        <v>0</v>
      </c>
      <c r="T1793" s="0" t="n">
        <f aca="false">COUNTIFS(jv!AC:AC,"*"&amp;A1793&amp;"*", jv!X:X,"1999")</f>
        <v>1</v>
      </c>
      <c r="U1793" s="0" t="n">
        <f aca="false">COUNTIFS(jv!AC:AC,"*"&amp;A1793&amp;"*", jv!X:X,"2000")</f>
        <v>0</v>
      </c>
      <c r="V1793" s="0" t="n">
        <f aca="false">COUNTIFS(jv!AC:AC,"*"&amp;A1793&amp;"*", jv!X:X,"2001")</f>
        <v>3</v>
      </c>
      <c r="W1793" s="0" t="n">
        <f aca="false">COUNTIFS(jv!AC:AC,"*"&amp;A1793&amp;"*", jv!X:X,"2002")</f>
        <v>7</v>
      </c>
      <c r="X1793" s="0" t="n">
        <f aca="false">COUNTIFS(jv!AC:AC,"*"&amp;A1793&amp;"*", jv!X:X,"2003")</f>
        <v>2</v>
      </c>
      <c r="Y1793" s="0" t="n">
        <f aca="false">COUNTIFS(jv!AC:AC,"*"&amp;A1793&amp;"*", jv!X:X,"2004")</f>
        <v>5</v>
      </c>
      <c r="Z1793" s="0" t="n">
        <f aca="false">COUNTIFS(jv!AC:AC,"*"&amp;A1793&amp;"*", jv!X:X,"2005")</f>
        <v>5</v>
      </c>
      <c r="AA1793" s="0" t="n">
        <f aca="false">COUNTIFS(jv!AC:AC,"*"&amp;A1793&amp;"*", jv!X:X,"2006")</f>
        <v>4</v>
      </c>
      <c r="AB1793" s="0" t="n">
        <f aca="false">COUNTIFS(jv!AC:AC,"*"&amp;A1793&amp;"*", jv!X:X,"2007")</f>
        <v>2</v>
      </c>
      <c r="AC1793" s="0" t="n">
        <f aca="false">COUNTIFS(jv!AC:AC,"*"&amp;A1793&amp;"*", jv!X:X,"2008")</f>
        <v>1</v>
      </c>
      <c r="AD1793" s="0" t="n">
        <f aca="false">COUNTIFS(jv!AC:AC,"*"&amp;A1793&amp;"*", jv!X:X,"2009")</f>
        <v>6</v>
      </c>
      <c r="AE1793" s="0" t="n">
        <f aca="false">COUNTIFS(jv!AC:AC,"*"&amp;A1793&amp;"*", jv!X:X,"2010")</f>
        <v>4</v>
      </c>
      <c r="AF1793" s="0" t="n">
        <f aca="false">COUNTIFS(jv!AC:AC,"*"&amp;A1793&amp;"*", jv!X:X,"2011")</f>
        <v>2</v>
      </c>
      <c r="AG1793" s="0" t="n">
        <f aca="false">COUNTIFS(jv!AC:AC,"*"&amp;A1793&amp;"*", jv!X:X,"2012")</f>
        <v>4</v>
      </c>
      <c r="AH1793" s="0" t="n">
        <f aca="false">COUNTIFS(jv!AC:AC,"*"&amp;A1793&amp;"*", jv!X:X,"2013")</f>
        <v>2</v>
      </c>
      <c r="AI1793" s="0" t="n">
        <f aca="false">COUNTIFS(jv!AC:AC,"*"&amp;A1793&amp;"*", jv!X:X,"2014")</f>
        <v>5</v>
      </c>
      <c r="AJ1793" s="0" t="n">
        <f aca="false">COUNTIFS(jv!AC:AC,"*"&amp;A1793&amp;"*", jv!X:X,"2015")</f>
        <v>5</v>
      </c>
      <c r="AK1793" s="0" t="n">
        <f aca="false">COUNTIFS(jv!AC:AC,"*"&amp;A1793&amp;"*", jv!X:X,"2016")</f>
        <v>5</v>
      </c>
      <c r="AL1793" s="0" t="n">
        <f aca="false">COUNTIFS(jv!AC:AC,"*"&amp;A1793&amp;"*", jv!X:X,"2017")</f>
        <v>4</v>
      </c>
      <c r="AM1793" s="0" t="n">
        <f aca="false">COUNTIFS(jv!AC:AC,"*"&amp;A1793&amp;"*", jv!X:X,"2018")</f>
        <v>7</v>
      </c>
      <c r="AN1793" s="0" t="n">
        <f aca="false">COUNTIFS(jv!AC:AC,"*"&amp;A1793&amp;"*", jv!X:X,"2019")</f>
        <v>3</v>
      </c>
      <c r="AO1793" s="0" t="n">
        <f aca="false">COUNTIFS(jv!AC:AC,"*"&amp;A1793&amp;"*", jv!X:X,"2020")</f>
        <v>3</v>
      </c>
      <c r="AP1793" s="0" t="n">
        <f aca="false">COUNTIFS(jv!AC:AC,"*"&amp;A1793&amp;"*", jv!X:X,"2021")</f>
        <v>2</v>
      </c>
      <c r="AQ1793" s="0" t="n">
        <f aca="false">COUNTIFS(jv!AC:AC,"*"&amp;A1793&amp;"*", jv!X:X,"2022")</f>
        <v>0</v>
      </c>
      <c r="AR1793" s="0" t="n">
        <v>0</v>
      </c>
      <c r="AS1793" s="0" t="n">
        <f aca="false">COUNTIF(jv!AC:AC,"*"&amp;A1793&amp;"*")</f>
        <v>85</v>
      </c>
    </row>
    <row r="1794" customFormat="false" ht="13.8" hidden="true" customHeight="false" outlineLevel="0" collapsed="false">
      <c r="A1794" s="0" t="s">
        <v>1696</v>
      </c>
      <c r="AS1794" s="0" t="n">
        <f aca="false">COUNTIF(jv!AC:AC,"*"&amp;A1794&amp;"*")</f>
        <v>85</v>
      </c>
    </row>
    <row r="1795" customFormat="false" ht="13.8" hidden="true" customHeight="false" outlineLevel="0" collapsed="false">
      <c r="A1795" s="0" t="s">
        <v>1696</v>
      </c>
      <c r="AS1795" s="0" t="n">
        <f aca="false">COUNTIF(jv!AC:AC,"*"&amp;A1795&amp;"*")</f>
        <v>85</v>
      </c>
    </row>
    <row r="1796" customFormat="false" ht="13.8" hidden="true" customHeight="false" outlineLevel="0" collapsed="false">
      <c r="A1796" s="0" t="s">
        <v>1696</v>
      </c>
      <c r="AS1796" s="0" t="n">
        <f aca="false">COUNTIF(jv!AC:AC,"*"&amp;A1796&amp;"*")</f>
        <v>85</v>
      </c>
    </row>
    <row r="1797" customFormat="false" ht="13.8" hidden="true" customHeight="false" outlineLevel="0" collapsed="false">
      <c r="A1797" s="0" t="s">
        <v>1696</v>
      </c>
      <c r="AS1797" s="0" t="n">
        <f aca="false">COUNTIF(jv!AC:AC,"*"&amp;A1797&amp;"*")</f>
        <v>85</v>
      </c>
    </row>
    <row r="1798" customFormat="false" ht="13.8" hidden="true" customHeight="false" outlineLevel="0" collapsed="false">
      <c r="A1798" s="0" t="s">
        <v>1696</v>
      </c>
      <c r="AS1798" s="0" t="n">
        <f aca="false">COUNTIF(jv!AC:AC,"*"&amp;A1798&amp;"*")</f>
        <v>85</v>
      </c>
    </row>
    <row r="1799" customFormat="false" ht="13.8" hidden="true" customHeight="false" outlineLevel="0" collapsed="false">
      <c r="A1799" s="0" t="s">
        <v>1696</v>
      </c>
      <c r="AS1799" s="0" t="n">
        <f aca="false">COUNTIF(jv!AC:AC,"*"&amp;A1799&amp;"*")</f>
        <v>85</v>
      </c>
    </row>
    <row r="1800" customFormat="false" ht="13.8" hidden="true" customHeight="false" outlineLevel="0" collapsed="false">
      <c r="A1800" s="0" t="s">
        <v>1696</v>
      </c>
      <c r="AS1800" s="0" t="n">
        <f aca="false">COUNTIF(jv!AC:AC,"*"&amp;A1800&amp;"*")</f>
        <v>85</v>
      </c>
    </row>
    <row r="1801" customFormat="false" ht="13.8" hidden="true" customHeight="false" outlineLevel="0" collapsed="false">
      <c r="A1801" s="0" t="s">
        <v>1696</v>
      </c>
      <c r="AS1801" s="0" t="n">
        <f aca="false">COUNTIF(jv!AC:AC,"*"&amp;A1801&amp;"*")</f>
        <v>85</v>
      </c>
    </row>
    <row r="1802" customFormat="false" ht="13.8" hidden="true" customHeight="false" outlineLevel="0" collapsed="false">
      <c r="A1802" s="0" t="s">
        <v>1696</v>
      </c>
      <c r="AS1802" s="0" t="n">
        <f aca="false">COUNTIF(jv!AC:AC,"*"&amp;A1802&amp;"*")</f>
        <v>85</v>
      </c>
    </row>
    <row r="1803" customFormat="false" ht="13.8" hidden="true" customHeight="false" outlineLevel="0" collapsed="false">
      <c r="A1803" s="0" t="s">
        <v>1696</v>
      </c>
      <c r="AS1803" s="0" t="n">
        <f aca="false">COUNTIF(jv!AC:AC,"*"&amp;A1803&amp;"*")</f>
        <v>85</v>
      </c>
    </row>
    <row r="1804" customFormat="false" ht="13.8" hidden="true" customHeight="false" outlineLevel="0" collapsed="false">
      <c r="A1804" s="0" t="s">
        <v>1696</v>
      </c>
      <c r="AS1804" s="0" t="n">
        <f aca="false">COUNTIF(jv!AC:AC,"*"&amp;A1804&amp;"*")</f>
        <v>85</v>
      </c>
    </row>
    <row r="1805" customFormat="false" ht="13.8" hidden="true" customHeight="false" outlineLevel="0" collapsed="false">
      <c r="A1805" s="0" t="s">
        <v>1696</v>
      </c>
      <c r="AS1805" s="0" t="n">
        <f aca="false">COUNTIF(jv!AC:AC,"*"&amp;A1805&amp;"*")</f>
        <v>85</v>
      </c>
    </row>
    <row r="1806" customFormat="false" ht="13.8" hidden="true" customHeight="false" outlineLevel="0" collapsed="false">
      <c r="A1806" s="0" t="s">
        <v>1696</v>
      </c>
      <c r="AS1806" s="0" t="n">
        <f aca="false">COUNTIF(jv!AC:AC,"*"&amp;A1806&amp;"*")</f>
        <v>85</v>
      </c>
    </row>
    <row r="1807" customFormat="false" ht="13.8" hidden="true" customHeight="false" outlineLevel="0" collapsed="false">
      <c r="A1807" s="0" t="s">
        <v>1696</v>
      </c>
      <c r="AS1807" s="0" t="n">
        <f aca="false">COUNTIF(jv!AC:AC,"*"&amp;A1807&amp;"*")</f>
        <v>85</v>
      </c>
    </row>
    <row r="1808" customFormat="false" ht="13.8" hidden="true" customHeight="false" outlineLevel="0" collapsed="false">
      <c r="A1808" s="0" t="s">
        <v>1696</v>
      </c>
      <c r="AS1808" s="0" t="n">
        <f aca="false">COUNTIF(jv!AC:AC,"*"&amp;A1808&amp;"*")</f>
        <v>85</v>
      </c>
    </row>
    <row r="1809" customFormat="false" ht="13.8" hidden="true" customHeight="false" outlineLevel="0" collapsed="false">
      <c r="A1809" s="0" t="s">
        <v>1696</v>
      </c>
      <c r="AS1809" s="0" t="n">
        <f aca="false">COUNTIF(jv!AC:AC,"*"&amp;A1809&amp;"*")</f>
        <v>85</v>
      </c>
    </row>
    <row r="1810" customFormat="false" ht="13.8" hidden="true" customHeight="false" outlineLevel="0" collapsed="false">
      <c r="A1810" s="0" t="s">
        <v>1696</v>
      </c>
      <c r="AS1810" s="0" t="n">
        <f aca="false">COUNTIF(jv!AC:AC,"*"&amp;A1810&amp;"*")</f>
        <v>85</v>
      </c>
    </row>
    <row r="1811" customFormat="false" ht="13.8" hidden="true" customHeight="false" outlineLevel="0" collapsed="false">
      <c r="A1811" s="0" t="s">
        <v>1696</v>
      </c>
      <c r="AS1811" s="0" t="n">
        <f aca="false">COUNTIF(jv!AC:AC,"*"&amp;A1811&amp;"*")</f>
        <v>85</v>
      </c>
    </row>
    <row r="1812" customFormat="false" ht="13.8" hidden="true" customHeight="false" outlineLevel="0" collapsed="false">
      <c r="A1812" s="0" t="s">
        <v>1696</v>
      </c>
      <c r="AS1812" s="0" t="n">
        <f aca="false">COUNTIF(jv!AC:AC,"*"&amp;A1812&amp;"*")</f>
        <v>85</v>
      </c>
    </row>
    <row r="1813" customFormat="false" ht="13.8" hidden="true" customHeight="false" outlineLevel="0" collapsed="false">
      <c r="A1813" s="0" t="s">
        <v>1696</v>
      </c>
      <c r="AS1813" s="0" t="n">
        <f aca="false">COUNTIF(jv!AC:AC,"*"&amp;A1813&amp;"*")</f>
        <v>85</v>
      </c>
    </row>
    <row r="1814" customFormat="false" ht="13.8" hidden="true" customHeight="false" outlineLevel="0" collapsed="false">
      <c r="A1814" s="0" t="s">
        <v>1696</v>
      </c>
      <c r="AS1814" s="0" t="n">
        <f aca="false">COUNTIF(jv!AC:AC,"*"&amp;A1814&amp;"*")</f>
        <v>85</v>
      </c>
    </row>
    <row r="1815" customFormat="false" ht="13.8" hidden="true" customHeight="false" outlineLevel="0" collapsed="false">
      <c r="A1815" s="0" t="s">
        <v>1696</v>
      </c>
      <c r="AS1815" s="0" t="n">
        <f aca="false">COUNTIF(jv!AC:AC,"*"&amp;A1815&amp;"*")</f>
        <v>85</v>
      </c>
    </row>
    <row r="1816" customFormat="false" ht="13.8" hidden="true" customHeight="false" outlineLevel="0" collapsed="false">
      <c r="A1816" s="0" t="s">
        <v>1696</v>
      </c>
      <c r="AS1816" s="0" t="n">
        <f aca="false">COUNTIF(jv!AC:AC,"*"&amp;A1816&amp;"*")</f>
        <v>85</v>
      </c>
    </row>
    <row r="1817" customFormat="false" ht="13.8" hidden="true" customHeight="false" outlineLevel="0" collapsed="false">
      <c r="A1817" s="0" t="s">
        <v>1696</v>
      </c>
      <c r="AS1817" s="0" t="n">
        <f aca="false">COUNTIF(jv!AC:AC,"*"&amp;A1817&amp;"*")</f>
        <v>85</v>
      </c>
    </row>
    <row r="1818" customFormat="false" ht="13.8" hidden="true" customHeight="false" outlineLevel="0" collapsed="false">
      <c r="A1818" s="0" t="s">
        <v>1696</v>
      </c>
      <c r="AS1818" s="0" t="n">
        <f aca="false">COUNTIF(jv!AC:AC,"*"&amp;A1818&amp;"*")</f>
        <v>85</v>
      </c>
    </row>
    <row r="1819" customFormat="false" ht="13.8" hidden="true" customHeight="false" outlineLevel="0" collapsed="false">
      <c r="A1819" s="0" t="s">
        <v>1696</v>
      </c>
      <c r="AS1819" s="0" t="n">
        <f aca="false">COUNTIF(jv!AC:AC,"*"&amp;A1819&amp;"*")</f>
        <v>85</v>
      </c>
    </row>
    <row r="1820" customFormat="false" ht="13.8" hidden="true" customHeight="false" outlineLevel="0" collapsed="false">
      <c r="A1820" s="0" t="s">
        <v>1696</v>
      </c>
      <c r="AS1820" s="0" t="n">
        <f aca="false">COUNTIF(jv!AC:AC,"*"&amp;A1820&amp;"*")</f>
        <v>85</v>
      </c>
    </row>
    <row r="1821" customFormat="false" ht="13.8" hidden="true" customHeight="false" outlineLevel="0" collapsed="false">
      <c r="A1821" s="0" t="s">
        <v>1696</v>
      </c>
      <c r="AS1821" s="0" t="n">
        <f aca="false">COUNTIF(jv!AC:AC,"*"&amp;A1821&amp;"*")</f>
        <v>85</v>
      </c>
    </row>
    <row r="1822" customFormat="false" ht="13.8" hidden="true" customHeight="false" outlineLevel="0" collapsed="false">
      <c r="A1822" s="0" t="s">
        <v>1696</v>
      </c>
      <c r="AS1822" s="0" t="n">
        <f aca="false">COUNTIF(jv!AC:AC,"*"&amp;A1822&amp;"*")</f>
        <v>85</v>
      </c>
    </row>
    <row r="1823" customFormat="false" ht="13.8" hidden="true" customHeight="false" outlineLevel="0" collapsed="false">
      <c r="A1823" s="0" t="s">
        <v>1696</v>
      </c>
      <c r="AS1823" s="0" t="n">
        <f aca="false">COUNTIF(jv!AC:AC,"*"&amp;A1823&amp;"*")</f>
        <v>85</v>
      </c>
    </row>
    <row r="1824" customFormat="false" ht="13.8" hidden="true" customHeight="false" outlineLevel="0" collapsed="false">
      <c r="A1824" s="0" t="s">
        <v>1696</v>
      </c>
      <c r="AS1824" s="0" t="n">
        <f aca="false">COUNTIF(jv!AC:AC,"*"&amp;A1824&amp;"*")</f>
        <v>85</v>
      </c>
    </row>
    <row r="1825" customFormat="false" ht="13.8" hidden="true" customHeight="false" outlineLevel="0" collapsed="false">
      <c r="A1825" s="0" t="s">
        <v>1696</v>
      </c>
      <c r="AS1825" s="0" t="n">
        <f aca="false">COUNTIF(jv!AC:AC,"*"&amp;A1825&amp;"*")</f>
        <v>85</v>
      </c>
    </row>
    <row r="1826" customFormat="false" ht="13.8" hidden="true" customHeight="false" outlineLevel="0" collapsed="false">
      <c r="A1826" s="0" t="s">
        <v>1696</v>
      </c>
      <c r="AS1826" s="0" t="n">
        <f aca="false">COUNTIF(jv!AC:AC,"*"&amp;A1826&amp;"*")</f>
        <v>85</v>
      </c>
    </row>
    <row r="1827" customFormat="false" ht="13.8" hidden="true" customHeight="false" outlineLevel="0" collapsed="false">
      <c r="A1827" s="0" t="s">
        <v>1696</v>
      </c>
      <c r="AS1827" s="0" t="n">
        <f aca="false">COUNTIF(jv!AC:AC,"*"&amp;A1827&amp;"*")</f>
        <v>85</v>
      </c>
    </row>
    <row r="1828" customFormat="false" ht="13.8" hidden="true" customHeight="false" outlineLevel="0" collapsed="false">
      <c r="A1828" s="0" t="s">
        <v>1696</v>
      </c>
      <c r="AS1828" s="0" t="n">
        <f aca="false">COUNTIF(jv!AC:AC,"*"&amp;A1828&amp;"*")</f>
        <v>85</v>
      </c>
    </row>
    <row r="1829" customFormat="false" ht="13.8" hidden="true" customHeight="false" outlineLevel="0" collapsed="false">
      <c r="A1829" s="0" t="s">
        <v>1696</v>
      </c>
      <c r="AS1829" s="0" t="n">
        <f aca="false">COUNTIF(jv!AC:AC,"*"&amp;A1829&amp;"*")</f>
        <v>85</v>
      </c>
    </row>
    <row r="1830" customFormat="false" ht="13.8" hidden="true" customHeight="false" outlineLevel="0" collapsed="false">
      <c r="A1830" s="0" t="s">
        <v>1696</v>
      </c>
      <c r="AS1830" s="0" t="n">
        <f aca="false">COUNTIF(jv!AC:AC,"*"&amp;A1830&amp;"*")</f>
        <v>85</v>
      </c>
    </row>
    <row r="1831" customFormat="false" ht="13.8" hidden="true" customHeight="false" outlineLevel="0" collapsed="false">
      <c r="A1831" s="0" t="s">
        <v>1696</v>
      </c>
      <c r="AS1831" s="0" t="n">
        <f aca="false">COUNTIF(jv!AC:AC,"*"&amp;A1831&amp;"*")</f>
        <v>85</v>
      </c>
    </row>
    <row r="1832" customFormat="false" ht="13.8" hidden="true" customHeight="false" outlineLevel="0" collapsed="false">
      <c r="A1832" s="0" t="s">
        <v>1696</v>
      </c>
      <c r="AS1832" s="0" t="n">
        <f aca="false">COUNTIF(jv!AC:AC,"*"&amp;A1832&amp;"*")</f>
        <v>85</v>
      </c>
    </row>
    <row r="1833" customFormat="false" ht="13.8" hidden="true" customHeight="false" outlineLevel="0" collapsed="false">
      <c r="A1833" s="0" t="s">
        <v>1696</v>
      </c>
      <c r="AS1833" s="0" t="n">
        <f aca="false">COUNTIF(jv!AC:AC,"*"&amp;A1833&amp;"*")</f>
        <v>85</v>
      </c>
    </row>
    <row r="1834" customFormat="false" ht="13.8" hidden="true" customHeight="false" outlineLevel="0" collapsed="false">
      <c r="A1834" s="0" t="s">
        <v>1696</v>
      </c>
      <c r="AS1834" s="0" t="n">
        <f aca="false">COUNTIF(jv!AC:AC,"*"&amp;A1834&amp;"*")</f>
        <v>85</v>
      </c>
    </row>
    <row r="1835" customFormat="false" ht="13.8" hidden="true" customHeight="false" outlineLevel="0" collapsed="false">
      <c r="A1835" s="0" t="s">
        <v>1696</v>
      </c>
      <c r="AS1835" s="0" t="n">
        <f aca="false">COUNTIF(jv!AC:AC,"*"&amp;A1835&amp;"*")</f>
        <v>85</v>
      </c>
    </row>
    <row r="1836" customFormat="false" ht="13.8" hidden="true" customHeight="false" outlineLevel="0" collapsed="false">
      <c r="A1836" s="0" t="s">
        <v>1696</v>
      </c>
      <c r="AS1836" s="0" t="n">
        <f aca="false">COUNTIF(jv!AC:AC,"*"&amp;A1836&amp;"*")</f>
        <v>85</v>
      </c>
    </row>
    <row r="1837" customFormat="false" ht="13.8" hidden="true" customHeight="false" outlineLevel="0" collapsed="false">
      <c r="A1837" s="0" t="s">
        <v>1696</v>
      </c>
      <c r="AS1837" s="0" t="n">
        <f aca="false">COUNTIF(jv!AC:AC,"*"&amp;A1837&amp;"*")</f>
        <v>85</v>
      </c>
    </row>
    <row r="1838" customFormat="false" ht="13.8" hidden="true" customHeight="false" outlineLevel="0" collapsed="false">
      <c r="A1838" s="0" t="s">
        <v>1696</v>
      </c>
      <c r="AS1838" s="0" t="n">
        <f aca="false">COUNTIF(jv!AC:AC,"*"&amp;A1838&amp;"*")</f>
        <v>85</v>
      </c>
    </row>
    <row r="1839" customFormat="false" ht="13.8" hidden="true" customHeight="false" outlineLevel="0" collapsed="false">
      <c r="A1839" s="0" t="s">
        <v>1696</v>
      </c>
      <c r="AS1839" s="0" t="n">
        <f aca="false">COUNTIF(jv!AC:AC,"*"&amp;A1839&amp;"*")</f>
        <v>85</v>
      </c>
    </row>
    <row r="1840" customFormat="false" ht="13.8" hidden="true" customHeight="false" outlineLevel="0" collapsed="false">
      <c r="A1840" s="0" t="s">
        <v>1696</v>
      </c>
      <c r="AS1840" s="0" t="n">
        <f aca="false">COUNTIF(jv!AC:AC,"*"&amp;A1840&amp;"*")</f>
        <v>85</v>
      </c>
    </row>
    <row r="1841" customFormat="false" ht="13.8" hidden="true" customHeight="false" outlineLevel="0" collapsed="false">
      <c r="A1841" s="0" t="s">
        <v>1696</v>
      </c>
      <c r="AS1841" s="0" t="n">
        <f aca="false">COUNTIF(jv!AC:AC,"*"&amp;A1841&amp;"*")</f>
        <v>85</v>
      </c>
    </row>
    <row r="1842" customFormat="false" ht="13.8" hidden="true" customHeight="false" outlineLevel="0" collapsed="false">
      <c r="A1842" s="0" t="s">
        <v>1696</v>
      </c>
      <c r="AS1842" s="0" t="n">
        <f aca="false">COUNTIF(jv!AC:AC,"*"&amp;A1842&amp;"*")</f>
        <v>85</v>
      </c>
    </row>
    <row r="1843" customFormat="false" ht="13.8" hidden="true" customHeight="false" outlineLevel="0" collapsed="false">
      <c r="A1843" s="0" t="s">
        <v>1696</v>
      </c>
      <c r="AS1843" s="0" t="n">
        <f aca="false">COUNTIF(jv!AC:AC,"*"&amp;A1843&amp;"*")</f>
        <v>85</v>
      </c>
    </row>
    <row r="1844" customFormat="false" ht="13.8" hidden="true" customHeight="false" outlineLevel="0" collapsed="false">
      <c r="A1844" s="0" t="s">
        <v>1696</v>
      </c>
      <c r="AS1844" s="0" t="n">
        <f aca="false">COUNTIF(jv!AC:AC,"*"&amp;A1844&amp;"*")</f>
        <v>85</v>
      </c>
    </row>
    <row r="1845" customFormat="false" ht="13.8" hidden="true" customHeight="false" outlineLevel="0" collapsed="false">
      <c r="A1845" s="0" t="s">
        <v>1696</v>
      </c>
      <c r="AS1845" s="0" t="n">
        <f aca="false">COUNTIF(jv!AC:AC,"*"&amp;A1845&amp;"*")</f>
        <v>85</v>
      </c>
    </row>
    <row r="1846" customFormat="false" ht="13.8" hidden="true" customHeight="false" outlineLevel="0" collapsed="false">
      <c r="A1846" s="0" t="s">
        <v>1696</v>
      </c>
      <c r="AS1846" s="0" t="n">
        <f aca="false">COUNTIF(jv!AC:AC,"*"&amp;A1846&amp;"*")</f>
        <v>85</v>
      </c>
    </row>
    <row r="1847" customFormat="false" ht="13.8" hidden="true" customHeight="false" outlineLevel="0" collapsed="false">
      <c r="A1847" s="0" t="s">
        <v>1696</v>
      </c>
      <c r="AS1847" s="0" t="n">
        <f aca="false">COUNTIF(jv!AC:AC,"*"&amp;A1847&amp;"*")</f>
        <v>85</v>
      </c>
    </row>
    <row r="1848" customFormat="false" ht="13.8" hidden="true" customHeight="false" outlineLevel="0" collapsed="false">
      <c r="A1848" s="0" t="s">
        <v>1696</v>
      </c>
      <c r="AS1848" s="0" t="n">
        <f aca="false">COUNTIF(jv!AC:AC,"*"&amp;A1848&amp;"*")</f>
        <v>85</v>
      </c>
    </row>
    <row r="1849" customFormat="false" ht="13.8" hidden="true" customHeight="false" outlineLevel="0" collapsed="false">
      <c r="A1849" s="0" t="s">
        <v>1696</v>
      </c>
      <c r="AS1849" s="0" t="n">
        <f aca="false">COUNTIF(jv!AC:AC,"*"&amp;A1849&amp;"*")</f>
        <v>85</v>
      </c>
    </row>
    <row r="1850" customFormat="false" ht="13.8" hidden="true" customHeight="false" outlineLevel="0" collapsed="false">
      <c r="A1850" s="0" t="s">
        <v>1696</v>
      </c>
      <c r="AS1850" s="0" t="n">
        <f aca="false">COUNTIF(jv!AC:AC,"*"&amp;A1850&amp;"*")</f>
        <v>85</v>
      </c>
    </row>
    <row r="1851" customFormat="false" ht="13.8" hidden="true" customHeight="false" outlineLevel="0" collapsed="false">
      <c r="A1851" s="131" t="s">
        <v>1696</v>
      </c>
      <c r="AS1851" s="0" t="n">
        <f aca="false">COUNTIF(jv!AC:AC,"*"&amp;A1851&amp;"*")</f>
        <v>85</v>
      </c>
    </row>
    <row r="1852" customFormat="false" ht="13.8" hidden="true" customHeight="false" outlineLevel="0" collapsed="false">
      <c r="A1852" s="131" t="s">
        <v>1696</v>
      </c>
      <c r="AS1852" s="0" t="n">
        <f aca="false">COUNTIF(jv!AC:AC,"*"&amp;A1852&amp;"*")</f>
        <v>85</v>
      </c>
    </row>
    <row r="1853" customFormat="false" ht="13.8" hidden="true" customHeight="false" outlineLevel="0" collapsed="false">
      <c r="A1853" s="131" t="s">
        <v>1696</v>
      </c>
      <c r="AS1853" s="0" t="n">
        <f aca="false">COUNTIF(jv!AC:AC,"*"&amp;A1853&amp;"*")</f>
        <v>85</v>
      </c>
    </row>
    <row r="1854" customFormat="false" ht="13.8" hidden="true" customHeight="false" outlineLevel="0" collapsed="false">
      <c r="A1854" s="131" t="s">
        <v>1696</v>
      </c>
      <c r="AS1854" s="0" t="n">
        <f aca="false">COUNTIF(jv!AC:AC,"*"&amp;A1854&amp;"*")</f>
        <v>85</v>
      </c>
    </row>
    <row r="1855" customFormat="false" ht="13.8" hidden="true" customHeight="false" outlineLevel="0" collapsed="false">
      <c r="A1855" s="131" t="s">
        <v>1696</v>
      </c>
      <c r="AS1855" s="0" t="n">
        <f aca="false">COUNTIF(jv!AC:AC,"*"&amp;A1855&amp;"*")</f>
        <v>85</v>
      </c>
    </row>
    <row r="1856" customFormat="false" ht="13.8" hidden="true" customHeight="false" outlineLevel="0" collapsed="false">
      <c r="A1856" s="131" t="s">
        <v>1696</v>
      </c>
      <c r="AS1856" s="0" t="n">
        <f aca="false">COUNTIF(jv!AC:AC,"*"&amp;A1856&amp;"*")</f>
        <v>85</v>
      </c>
    </row>
    <row r="1857" customFormat="false" ht="13.8" hidden="true" customHeight="false" outlineLevel="0" collapsed="false">
      <c r="A1857" s="131" t="s">
        <v>1696</v>
      </c>
      <c r="AS1857" s="0" t="n">
        <f aca="false">COUNTIF(jv!AC:AC,"*"&amp;A1857&amp;"*")</f>
        <v>85</v>
      </c>
    </row>
    <row r="1858" customFormat="false" ht="13.8" hidden="true" customHeight="false" outlineLevel="0" collapsed="false">
      <c r="A1858" s="131" t="s">
        <v>1696</v>
      </c>
      <c r="AS1858" s="0" t="n">
        <f aca="false">COUNTIF(jv!AC:AC,"*"&amp;A1858&amp;"*")</f>
        <v>85</v>
      </c>
    </row>
    <row r="1859" customFormat="false" ht="13.8" hidden="true" customHeight="false" outlineLevel="0" collapsed="false">
      <c r="A1859" s="131" t="s">
        <v>1696</v>
      </c>
      <c r="AS1859" s="0" t="n">
        <f aca="false">COUNTIF(jv!AC:AC,"*"&amp;A1859&amp;"*")</f>
        <v>85</v>
      </c>
    </row>
    <row r="1860" customFormat="false" ht="13.8" hidden="true" customHeight="false" outlineLevel="0" collapsed="false">
      <c r="A1860" s="131" t="s">
        <v>1696</v>
      </c>
      <c r="AS1860" s="0" t="n">
        <f aca="false">COUNTIF(jv!AC:AC,"*"&amp;A1860&amp;"*")</f>
        <v>85</v>
      </c>
    </row>
    <row r="1861" customFormat="false" ht="13.8" hidden="true" customHeight="false" outlineLevel="0" collapsed="false">
      <c r="A1861" s="131" t="s">
        <v>1696</v>
      </c>
      <c r="AS1861" s="0" t="n">
        <f aca="false">COUNTIF(jv!AC:AC,"*"&amp;A1861&amp;"*")</f>
        <v>85</v>
      </c>
    </row>
    <row r="1862" customFormat="false" ht="13.8" hidden="true" customHeight="false" outlineLevel="0" collapsed="false">
      <c r="A1862" s="131" t="s">
        <v>1696</v>
      </c>
      <c r="AS1862" s="0" t="n">
        <f aca="false">COUNTIF(jv!AC:AC,"*"&amp;A1862&amp;"*")</f>
        <v>85</v>
      </c>
    </row>
    <row r="1863" customFormat="false" ht="13.8" hidden="true" customHeight="false" outlineLevel="0" collapsed="false">
      <c r="A1863" s="131" t="s">
        <v>1696</v>
      </c>
      <c r="AS1863" s="0" t="n">
        <f aca="false">COUNTIF(jv!AC:AC,"*"&amp;A1863&amp;"*")</f>
        <v>85</v>
      </c>
    </row>
    <row r="1864" customFormat="false" ht="13.8" hidden="true" customHeight="false" outlineLevel="0" collapsed="false">
      <c r="A1864" s="131" t="s">
        <v>1696</v>
      </c>
      <c r="AS1864" s="0" t="n">
        <f aca="false">COUNTIF(jv!AC:AC,"*"&amp;A1864&amp;"*")</f>
        <v>85</v>
      </c>
    </row>
    <row r="1865" customFormat="false" ht="13.8" hidden="true" customHeight="false" outlineLevel="0" collapsed="false">
      <c r="A1865" s="131" t="s">
        <v>1696</v>
      </c>
      <c r="AS1865" s="0" t="n">
        <f aca="false">COUNTIF(jv!AC:AC,"*"&amp;A1865&amp;"*")</f>
        <v>85</v>
      </c>
    </row>
    <row r="1866" customFormat="false" ht="13.8" hidden="true" customHeight="false" outlineLevel="0" collapsed="false">
      <c r="A1866" s="131" t="s">
        <v>1696</v>
      </c>
      <c r="AS1866" s="0" t="n">
        <f aca="false">COUNTIF(jv!AC:AC,"*"&amp;A1866&amp;"*")</f>
        <v>85</v>
      </c>
    </row>
    <row r="1867" customFormat="false" ht="13.8" hidden="true" customHeight="false" outlineLevel="0" collapsed="false">
      <c r="A1867" s="131" t="s">
        <v>1696</v>
      </c>
      <c r="AS1867" s="0" t="n">
        <f aca="false">COUNTIF(jv!AC:AC,"*"&amp;A1867&amp;"*")</f>
        <v>85</v>
      </c>
    </row>
    <row r="1868" customFormat="false" ht="13.8" hidden="true" customHeight="false" outlineLevel="0" collapsed="false">
      <c r="A1868" s="131" t="s">
        <v>1696</v>
      </c>
      <c r="AS1868" s="0" t="n">
        <f aca="false">COUNTIF(jv!AC:AC,"*"&amp;A1868&amp;"*")</f>
        <v>85</v>
      </c>
    </row>
    <row r="1869" customFormat="false" ht="13.8" hidden="true" customHeight="false" outlineLevel="0" collapsed="false">
      <c r="A1869" s="131" t="s">
        <v>1696</v>
      </c>
      <c r="AS1869" s="0" t="n">
        <f aca="false">COUNTIF(jv!AC:AC,"*"&amp;A1869&amp;"*")</f>
        <v>85</v>
      </c>
    </row>
    <row r="1870" customFormat="false" ht="13.8" hidden="true" customHeight="false" outlineLevel="0" collapsed="false">
      <c r="A1870" s="131" t="s">
        <v>1696</v>
      </c>
      <c r="AS1870" s="0" t="n">
        <f aca="false">COUNTIF(jv!AC:AC,"*"&amp;A1870&amp;"*")</f>
        <v>85</v>
      </c>
    </row>
    <row r="1871" customFormat="false" ht="13.8" hidden="true" customHeight="false" outlineLevel="0" collapsed="false">
      <c r="A1871" s="131" t="s">
        <v>1696</v>
      </c>
      <c r="AS1871" s="0" t="n">
        <f aca="false">COUNTIF(jv!AC:AC,"*"&amp;A1871&amp;"*")</f>
        <v>85</v>
      </c>
    </row>
    <row r="1872" customFormat="false" ht="13.8" hidden="true" customHeight="false" outlineLevel="0" collapsed="false">
      <c r="A1872" s="131" t="s">
        <v>1696</v>
      </c>
      <c r="AS1872" s="0" t="n">
        <f aca="false">COUNTIF(jv!AC:AC,"*"&amp;A1872&amp;"*")</f>
        <v>85</v>
      </c>
    </row>
    <row r="1873" customFormat="false" ht="13.8" hidden="true" customHeight="false" outlineLevel="0" collapsed="false">
      <c r="A1873" s="131" t="s">
        <v>1696</v>
      </c>
      <c r="AS1873" s="0" t="n">
        <f aca="false">COUNTIF(jv!AC:AC,"*"&amp;A1873&amp;"*")</f>
        <v>85</v>
      </c>
    </row>
    <row r="1874" customFormat="false" ht="13.8" hidden="true" customHeight="false" outlineLevel="0" collapsed="false">
      <c r="A1874" s="131" t="s">
        <v>1696</v>
      </c>
      <c r="AS1874" s="0" t="n">
        <f aca="false">COUNTIF(jv!AC:AC,"*"&amp;A1874&amp;"*")</f>
        <v>85</v>
      </c>
    </row>
    <row r="1875" customFormat="false" ht="13.8" hidden="true" customHeight="false" outlineLevel="0" collapsed="false">
      <c r="A1875" s="131" t="s">
        <v>1696</v>
      </c>
      <c r="AS1875" s="0" t="n">
        <f aca="false">COUNTIF(jv!AC:AC,"*"&amp;A1875&amp;"*")</f>
        <v>85</v>
      </c>
    </row>
    <row r="1876" customFormat="false" ht="13.8" hidden="true" customHeight="false" outlineLevel="0" collapsed="false">
      <c r="A1876" s="131" t="s">
        <v>1696</v>
      </c>
      <c r="AS1876" s="0" t="n">
        <f aca="false">COUNTIF(jv!AC:AC,"*"&amp;A1876&amp;"*")</f>
        <v>85</v>
      </c>
    </row>
    <row r="1877" customFormat="false" ht="13.8" hidden="false" customHeight="false" outlineLevel="0" collapsed="false">
      <c r="A1877" s="0" t="s">
        <v>608</v>
      </c>
      <c r="B1877" s="0" t="n">
        <f aca="false">COUNTIFS(jv!AC:AC,"*"&amp;A1877&amp;"*", jv!X:X,"1981")</f>
        <v>0</v>
      </c>
      <c r="C1877" s="0" t="n">
        <f aca="false">COUNTIFS(jv!AC:AC,"*"&amp;A1877&amp;"*", jv!X:X,"1982")</f>
        <v>0</v>
      </c>
      <c r="D1877" s="0" t="n">
        <f aca="false">COUNTIFS(jv!AC:AC,"*"&amp;A1877&amp;"*", jv!X:X,"1983")</f>
        <v>0</v>
      </c>
      <c r="E1877" s="0" t="n">
        <f aca="false">COUNTIFS(jv!AC:AC,"*"&amp;A1877&amp;"*", jv!X:X,"1984")</f>
        <v>0</v>
      </c>
      <c r="F1877" s="0" t="n">
        <f aca="false">COUNTIFS(jv!AC:AC,"*"&amp;A1877&amp;"*", jv!X:X,"1985")</f>
        <v>0</v>
      </c>
      <c r="G1877" s="0" t="n">
        <f aca="false">COUNTIFS(jv!AC:AC,"*"&amp;A1877&amp;"*", jv!X:X,"1986")</f>
        <v>0</v>
      </c>
      <c r="H1877" s="0" t="n">
        <f aca="false">COUNTIFS(jv!AC:AC,"*"&amp;A1877&amp;"*", jv!X:X,"1987")</f>
        <v>0</v>
      </c>
      <c r="I1877" s="0" t="n">
        <f aca="false">COUNTIFS(jv!AC:AC,"*"&amp;A1877&amp;"*", jv!X:X,"1988")</f>
        <v>1</v>
      </c>
      <c r="J1877" s="0" t="n">
        <f aca="false">COUNTIFS(jv!AC:AC,"*"&amp;A1877&amp;"*", jv!X:X,"1989")</f>
        <v>0</v>
      </c>
      <c r="K1877" s="0" t="n">
        <f aca="false">COUNTIFS(jv!AC:AC,"*"&amp;A1877&amp;"*", jv!X:X,"1990")</f>
        <v>0</v>
      </c>
      <c r="L1877" s="0" t="n">
        <f aca="false">COUNTIFS(jv!AC:AC,"*"&amp;A1877&amp;"*", jv!X:X,"1991")</f>
        <v>0</v>
      </c>
      <c r="M1877" s="0" t="n">
        <f aca="false">COUNTIFS(jv!AC:AC,"*"&amp;A1877&amp;"*", jv!X:X,"1992")</f>
        <v>0</v>
      </c>
      <c r="N1877" s="0" t="n">
        <f aca="false">COUNTIFS(jv!AC:AC,"*"&amp;A1877&amp;"*", jv!X:X,"1993")</f>
        <v>0</v>
      </c>
      <c r="O1877" s="0" t="n">
        <f aca="false">COUNTIFS(jv!AC:AC,"*"&amp;A1877&amp;"*", jv!X:X,"1994")</f>
        <v>2</v>
      </c>
      <c r="P1877" s="0" t="n">
        <f aca="false">COUNTIFS(jv!AC:AC,"*"&amp;A1877&amp;"*", jv!X:X,"1995")</f>
        <v>0</v>
      </c>
      <c r="Q1877" s="0" t="n">
        <f aca="false">COUNTIFS(jv!AC:AC,"*"&amp;A1877&amp;"*", jv!X:X,"1996")</f>
        <v>1</v>
      </c>
      <c r="R1877" s="0" t="n">
        <f aca="false">COUNTIFS(jv!AC:AC,"*"&amp;A1877&amp;"*", jv!X:X,"1997")</f>
        <v>0</v>
      </c>
      <c r="S1877" s="0" t="n">
        <f aca="false">COUNTIFS(jv!AC:AC,"*"&amp;A1877&amp;"*", jv!X:X,"1998")</f>
        <v>0</v>
      </c>
      <c r="T1877" s="0" t="n">
        <f aca="false">COUNTIFS(jv!AC:AC,"*"&amp;A1877&amp;"*", jv!X:X,"1999")</f>
        <v>1</v>
      </c>
      <c r="U1877" s="0" t="n">
        <f aca="false">COUNTIFS(jv!AC:AC,"*"&amp;A1877&amp;"*", jv!X:X,"2000")</f>
        <v>0</v>
      </c>
      <c r="V1877" s="0" t="n">
        <f aca="false">COUNTIFS(jv!AC:AC,"*"&amp;A1877&amp;"*", jv!X:X,"2001")</f>
        <v>0</v>
      </c>
      <c r="W1877" s="0" t="n">
        <f aca="false">COUNTIFS(jv!AC:AC,"*"&amp;A1877&amp;"*", jv!X:X,"2002")</f>
        <v>0</v>
      </c>
      <c r="X1877" s="0" t="n">
        <f aca="false">COUNTIFS(jv!AC:AC,"*"&amp;A1877&amp;"*", jv!X:X,"2003")</f>
        <v>0</v>
      </c>
      <c r="Y1877" s="0" t="n">
        <f aca="false">COUNTIFS(jv!AC:AC,"*"&amp;A1877&amp;"*", jv!X:X,"2004")</f>
        <v>1</v>
      </c>
      <c r="Z1877" s="0" t="n">
        <f aca="false">COUNTIFS(jv!AC:AC,"*"&amp;A1877&amp;"*", jv!X:X,"2005")</f>
        <v>1</v>
      </c>
      <c r="AA1877" s="0" t="n">
        <f aca="false">COUNTIFS(jv!AC:AC,"*"&amp;A1877&amp;"*", jv!X:X,"2006")</f>
        <v>3</v>
      </c>
      <c r="AB1877" s="0" t="n">
        <f aca="false">COUNTIFS(jv!AC:AC,"*"&amp;A1877&amp;"*", jv!X:X,"2007")</f>
        <v>2</v>
      </c>
      <c r="AC1877" s="0" t="n">
        <f aca="false">COUNTIFS(jv!AC:AC,"*"&amp;A1877&amp;"*", jv!X:X,"2008")</f>
        <v>2</v>
      </c>
      <c r="AD1877" s="0" t="n">
        <f aca="false">COUNTIFS(jv!AC:AC,"*"&amp;A1877&amp;"*", jv!X:X,"2009")</f>
        <v>5</v>
      </c>
      <c r="AE1877" s="0" t="n">
        <f aca="false">COUNTIFS(jv!AC:AC,"*"&amp;A1877&amp;"*", jv!X:X,"2010")</f>
        <v>5</v>
      </c>
      <c r="AF1877" s="0" t="n">
        <f aca="false">COUNTIFS(jv!AC:AC,"*"&amp;A1877&amp;"*", jv!X:X,"2011")</f>
        <v>5</v>
      </c>
      <c r="AG1877" s="0" t="n">
        <f aca="false">COUNTIFS(jv!AC:AC,"*"&amp;A1877&amp;"*", jv!X:X,"2012")</f>
        <v>5</v>
      </c>
      <c r="AH1877" s="0" t="n">
        <f aca="false">COUNTIFS(jv!AC:AC,"*"&amp;A1877&amp;"*", jv!X:X,"2013")</f>
        <v>5</v>
      </c>
      <c r="AI1877" s="0" t="n">
        <f aca="false">COUNTIFS(jv!AC:AC,"*"&amp;A1877&amp;"*", jv!X:X,"2014")</f>
        <v>3</v>
      </c>
      <c r="AJ1877" s="0" t="n">
        <f aca="false">COUNTIFS(jv!AC:AC,"*"&amp;A1877&amp;"*", jv!X:X,"2015")</f>
        <v>2</v>
      </c>
      <c r="AK1877" s="0" t="n">
        <f aca="false">COUNTIFS(jv!AC:AC,"*"&amp;A1877&amp;"*", jv!X:X,"2016")</f>
        <v>10</v>
      </c>
      <c r="AL1877" s="0" t="n">
        <f aca="false">COUNTIFS(jv!AC:AC,"*"&amp;A1877&amp;"*", jv!X:X,"2017")</f>
        <v>5</v>
      </c>
      <c r="AM1877" s="0" t="n">
        <f aca="false">COUNTIFS(jv!AC:AC,"*"&amp;A1877&amp;"*", jv!X:X,"2018")</f>
        <v>12</v>
      </c>
      <c r="AN1877" s="0" t="n">
        <f aca="false">COUNTIFS(jv!AC:AC,"*"&amp;A1877&amp;"*", jv!X:X,"2019")</f>
        <v>6</v>
      </c>
      <c r="AO1877" s="0" t="n">
        <f aca="false">COUNTIFS(jv!AC:AC,"*"&amp;A1877&amp;"*", jv!X:X,"2020")</f>
        <v>7</v>
      </c>
      <c r="AP1877" s="0" t="n">
        <f aca="false">COUNTIFS(jv!AC:AC,"*"&amp;A1877&amp;"*", jv!X:X,"2021")</f>
        <v>2</v>
      </c>
      <c r="AQ1877" s="0" t="n">
        <f aca="false">COUNTIFS(jv!AC:AC,"*"&amp;A1877&amp;"*", jv!X:X,"2022")</f>
        <v>1</v>
      </c>
      <c r="AR1877" s="0" t="n">
        <v>0</v>
      </c>
      <c r="AS1877" s="0" t="n">
        <f aca="false">COUNTIF(jv!AC:AC,"*"&amp;A1877&amp;"*")</f>
        <v>87</v>
      </c>
    </row>
    <row r="1878" customFormat="false" ht="13.8" hidden="true" customHeight="false" outlineLevel="0" collapsed="false">
      <c r="A1878" s="0" t="s">
        <v>608</v>
      </c>
      <c r="AS1878" s="0" t="n">
        <f aca="false">COUNTIF(jv!AC:AC,"*"&amp;A1878&amp;"*")</f>
        <v>87</v>
      </c>
    </row>
    <row r="1879" customFormat="false" ht="13.8" hidden="true" customHeight="false" outlineLevel="0" collapsed="false">
      <c r="A1879" s="0" t="s">
        <v>608</v>
      </c>
      <c r="AS1879" s="0" t="n">
        <f aca="false">COUNTIF(jv!AC:AC,"*"&amp;A1879&amp;"*")</f>
        <v>87</v>
      </c>
    </row>
    <row r="1880" customFormat="false" ht="13.8" hidden="true" customHeight="false" outlineLevel="0" collapsed="false">
      <c r="A1880" s="0" t="s">
        <v>608</v>
      </c>
      <c r="AS1880" s="0" t="n">
        <f aca="false">COUNTIF(jv!AC:AC,"*"&amp;A1880&amp;"*")</f>
        <v>87</v>
      </c>
    </row>
    <row r="1881" customFormat="false" ht="13.8" hidden="true" customHeight="false" outlineLevel="0" collapsed="false">
      <c r="A1881" s="0" t="s">
        <v>608</v>
      </c>
      <c r="AS1881" s="0" t="n">
        <f aca="false">COUNTIF(jv!AC:AC,"*"&amp;A1881&amp;"*")</f>
        <v>87</v>
      </c>
    </row>
    <row r="1882" customFormat="false" ht="13.8" hidden="true" customHeight="false" outlineLevel="0" collapsed="false">
      <c r="A1882" s="0" t="s">
        <v>608</v>
      </c>
      <c r="AS1882" s="0" t="n">
        <f aca="false">COUNTIF(jv!AC:AC,"*"&amp;A1882&amp;"*")</f>
        <v>87</v>
      </c>
    </row>
    <row r="1883" customFormat="false" ht="13.8" hidden="true" customHeight="false" outlineLevel="0" collapsed="false">
      <c r="A1883" s="0" t="s">
        <v>608</v>
      </c>
      <c r="AS1883" s="0" t="n">
        <f aca="false">COUNTIF(jv!AC:AC,"*"&amp;A1883&amp;"*")</f>
        <v>87</v>
      </c>
    </row>
    <row r="1884" customFormat="false" ht="13.8" hidden="true" customHeight="false" outlineLevel="0" collapsed="false">
      <c r="A1884" s="0" t="s">
        <v>608</v>
      </c>
      <c r="AS1884" s="0" t="n">
        <f aca="false">COUNTIF(jv!AC:AC,"*"&amp;A1884&amp;"*")</f>
        <v>87</v>
      </c>
    </row>
    <row r="1885" customFormat="false" ht="13.8" hidden="true" customHeight="false" outlineLevel="0" collapsed="false">
      <c r="A1885" s="131" t="s">
        <v>608</v>
      </c>
      <c r="AS1885" s="0" t="n">
        <f aca="false">COUNTIF(jv!AC:AC,"*"&amp;A1885&amp;"*")</f>
        <v>87</v>
      </c>
    </row>
    <row r="1886" customFormat="false" ht="13.8" hidden="true" customHeight="false" outlineLevel="0" collapsed="false">
      <c r="A1886" s="131" t="s">
        <v>608</v>
      </c>
      <c r="AS1886" s="0" t="n">
        <f aca="false">COUNTIF(jv!AC:AC,"*"&amp;A1886&amp;"*")</f>
        <v>87</v>
      </c>
    </row>
    <row r="1887" customFormat="false" ht="13.8" hidden="true" customHeight="false" outlineLevel="0" collapsed="false">
      <c r="A1887" s="131" t="s">
        <v>608</v>
      </c>
      <c r="AS1887" s="0" t="n">
        <f aca="false">COUNTIF(jv!AC:AC,"*"&amp;A1887&amp;"*")</f>
        <v>87</v>
      </c>
    </row>
    <row r="1888" customFormat="false" ht="13.8" hidden="false" customHeight="false" outlineLevel="0" collapsed="false">
      <c r="A1888" s="0" t="s">
        <v>3215</v>
      </c>
      <c r="B1888" s="0" t="n">
        <f aca="false">COUNTIFS(jv!AC:AC,"*"&amp;A1888&amp;"*", jv!X:X,"1981")</f>
        <v>0</v>
      </c>
      <c r="C1888" s="0" t="n">
        <f aca="false">COUNTIFS(jv!AC:AC,"*"&amp;A1888&amp;"*", jv!X:X,"1982")</f>
        <v>0</v>
      </c>
      <c r="D1888" s="0" t="n">
        <f aca="false">COUNTIFS(jv!AC:AC,"*"&amp;A1888&amp;"*", jv!X:X,"1983")</f>
        <v>0</v>
      </c>
      <c r="E1888" s="0" t="n">
        <f aca="false">COUNTIFS(jv!AC:AC,"*"&amp;A1888&amp;"*", jv!X:X,"1984")</f>
        <v>0</v>
      </c>
      <c r="F1888" s="0" t="n">
        <f aca="false">COUNTIFS(jv!AC:AC,"*"&amp;A1888&amp;"*", jv!X:X,"1985")</f>
        <v>0</v>
      </c>
      <c r="G1888" s="0" t="n">
        <f aca="false">COUNTIFS(jv!AC:AC,"*"&amp;A1888&amp;"*", jv!X:X,"1986")</f>
        <v>0</v>
      </c>
      <c r="H1888" s="0" t="n">
        <f aca="false">COUNTIFS(jv!AC:AC,"*"&amp;A1888&amp;"*", jv!X:X,"1987")</f>
        <v>0</v>
      </c>
      <c r="I1888" s="0" t="n">
        <f aca="false">COUNTIFS(jv!AC:AC,"*"&amp;A1888&amp;"*", jv!X:X,"1988")</f>
        <v>0</v>
      </c>
      <c r="J1888" s="0" t="n">
        <f aca="false">COUNTIFS(jv!AC:AC,"*"&amp;A1888&amp;"*", jv!X:X,"1989")</f>
        <v>0</v>
      </c>
      <c r="K1888" s="0" t="n">
        <f aca="false">COUNTIFS(jv!AC:AC,"*"&amp;A1888&amp;"*", jv!X:X,"1990")</f>
        <v>0</v>
      </c>
      <c r="L1888" s="0" t="n">
        <f aca="false">COUNTIFS(jv!AC:AC,"*"&amp;A1888&amp;"*", jv!X:X,"1991")</f>
        <v>0</v>
      </c>
      <c r="M1888" s="0" t="n">
        <f aca="false">COUNTIFS(jv!AC:AC,"*"&amp;A1888&amp;"*", jv!X:X,"1992")</f>
        <v>0</v>
      </c>
      <c r="N1888" s="0" t="n">
        <f aca="false">COUNTIFS(jv!AC:AC,"*"&amp;A1888&amp;"*", jv!X:X,"1993")</f>
        <v>0</v>
      </c>
      <c r="O1888" s="0" t="n">
        <f aca="false">COUNTIFS(jv!AC:AC,"*"&amp;A1888&amp;"*", jv!X:X,"1994")</f>
        <v>0</v>
      </c>
      <c r="P1888" s="0" t="n">
        <f aca="false">COUNTIFS(jv!AC:AC,"*"&amp;A1888&amp;"*", jv!X:X,"1995")</f>
        <v>0</v>
      </c>
      <c r="Q1888" s="0" t="n">
        <f aca="false">COUNTIFS(jv!AC:AC,"*"&amp;A1888&amp;"*", jv!X:X,"1996")</f>
        <v>0</v>
      </c>
      <c r="R1888" s="0" t="n">
        <f aca="false">COUNTIFS(jv!AC:AC,"*"&amp;A1888&amp;"*", jv!X:X,"1997")</f>
        <v>0</v>
      </c>
      <c r="S1888" s="0" t="n">
        <f aca="false">COUNTIFS(jv!AC:AC,"*"&amp;A1888&amp;"*", jv!X:X,"1998")</f>
        <v>0</v>
      </c>
      <c r="T1888" s="0" t="n">
        <f aca="false">COUNTIFS(jv!AC:AC,"*"&amp;A1888&amp;"*", jv!X:X,"1999")</f>
        <v>0</v>
      </c>
      <c r="U1888" s="0" t="n">
        <f aca="false">COUNTIFS(jv!AC:AC,"*"&amp;A1888&amp;"*", jv!X:X,"2000")</f>
        <v>0</v>
      </c>
      <c r="V1888" s="0" t="n">
        <f aca="false">COUNTIFS(jv!AC:AC,"*"&amp;A1888&amp;"*", jv!X:X,"2001")</f>
        <v>0</v>
      </c>
      <c r="W1888" s="0" t="n">
        <f aca="false">COUNTIFS(jv!AC:AC,"*"&amp;A1888&amp;"*", jv!X:X,"2002")</f>
        <v>0</v>
      </c>
      <c r="X1888" s="0" t="n">
        <f aca="false">COUNTIFS(jv!AC:AC,"*"&amp;A1888&amp;"*", jv!X:X,"2003")</f>
        <v>0</v>
      </c>
      <c r="Y1888" s="0" t="n">
        <f aca="false">COUNTIFS(jv!AC:AC,"*"&amp;A1888&amp;"*", jv!X:X,"2004")</f>
        <v>2</v>
      </c>
      <c r="Z1888" s="0" t="n">
        <f aca="false">COUNTIFS(jv!AC:AC,"*"&amp;A1888&amp;"*", jv!X:X,"2005")</f>
        <v>0</v>
      </c>
      <c r="AA1888" s="0" t="n">
        <f aca="false">COUNTIFS(jv!AC:AC,"*"&amp;A1888&amp;"*", jv!X:X,"2006")</f>
        <v>2</v>
      </c>
      <c r="AB1888" s="0" t="n">
        <f aca="false">COUNTIFS(jv!AC:AC,"*"&amp;A1888&amp;"*", jv!X:X,"2007")</f>
        <v>7</v>
      </c>
      <c r="AC1888" s="0" t="n">
        <f aca="false">COUNTIFS(jv!AC:AC,"*"&amp;A1888&amp;"*", jv!X:X,"2008")</f>
        <v>9</v>
      </c>
      <c r="AD1888" s="0" t="n">
        <f aca="false">COUNTIFS(jv!AC:AC,"*"&amp;A1888&amp;"*", jv!X:X,"2009")</f>
        <v>2</v>
      </c>
      <c r="AE1888" s="0" t="n">
        <f aca="false">COUNTIFS(jv!AC:AC,"*"&amp;A1888&amp;"*", jv!X:X,"2010")</f>
        <v>5</v>
      </c>
      <c r="AF1888" s="0" t="n">
        <f aca="false">COUNTIFS(jv!AC:AC,"*"&amp;A1888&amp;"*", jv!X:X,"2011")</f>
        <v>5</v>
      </c>
      <c r="AG1888" s="0" t="n">
        <f aca="false">COUNTIFS(jv!AC:AC,"*"&amp;A1888&amp;"*", jv!X:X,"2012")</f>
        <v>4</v>
      </c>
      <c r="AH1888" s="0" t="n">
        <f aca="false">COUNTIFS(jv!AC:AC,"*"&amp;A1888&amp;"*", jv!X:X,"2013")</f>
        <v>3</v>
      </c>
      <c r="AI1888" s="0" t="n">
        <f aca="false">COUNTIFS(jv!AC:AC,"*"&amp;A1888&amp;"*", jv!X:X,"2014")</f>
        <v>6</v>
      </c>
      <c r="AJ1888" s="0" t="n">
        <f aca="false">COUNTIFS(jv!AC:AC,"*"&amp;A1888&amp;"*", jv!X:X,"2015")</f>
        <v>4</v>
      </c>
      <c r="AK1888" s="0" t="n">
        <f aca="false">COUNTIFS(jv!AC:AC,"*"&amp;A1888&amp;"*", jv!X:X,"2016")</f>
        <v>5</v>
      </c>
      <c r="AL1888" s="0" t="n">
        <f aca="false">COUNTIFS(jv!AC:AC,"*"&amp;A1888&amp;"*", jv!X:X,"2017")</f>
        <v>6</v>
      </c>
      <c r="AM1888" s="0" t="n">
        <f aca="false">COUNTIFS(jv!AC:AC,"*"&amp;A1888&amp;"*", jv!X:X,"2018")</f>
        <v>2</v>
      </c>
      <c r="AN1888" s="0" t="n">
        <f aca="false">COUNTIFS(jv!AC:AC,"*"&amp;A1888&amp;"*", jv!X:X,"2019")</f>
        <v>6</v>
      </c>
      <c r="AO1888" s="0" t="n">
        <f aca="false">COUNTIFS(jv!AC:AC,"*"&amp;A1888&amp;"*", jv!X:X,"2020")</f>
        <v>8</v>
      </c>
      <c r="AP1888" s="0" t="n">
        <f aca="false">COUNTIFS(jv!AC:AC,"*"&amp;A1888&amp;"*", jv!X:X,"2021")</f>
        <v>5</v>
      </c>
      <c r="AQ1888" s="0" t="n">
        <f aca="false">COUNTIFS(jv!AC:AC,"*"&amp;A1888&amp;"*", jv!X:X,"2022")</f>
        <v>2</v>
      </c>
      <c r="AR1888" s="0" t="n">
        <v>0</v>
      </c>
      <c r="AS1888" s="0" t="n">
        <f aca="false">COUNTIF(jv!AC:AC,"*"&amp;A1888&amp;"*")</f>
        <v>83</v>
      </c>
    </row>
    <row r="1889" customFormat="false" ht="13.8" hidden="true" customHeight="false" outlineLevel="0" collapsed="false">
      <c r="A1889" s="0" t="s">
        <v>3215</v>
      </c>
      <c r="AS1889" s="0" t="n">
        <f aca="false">COUNTIF(jv!AC:AC,"*"&amp;A1889&amp;"*")</f>
        <v>83</v>
      </c>
    </row>
    <row r="1890" customFormat="false" ht="13.8" hidden="true" customHeight="false" outlineLevel="0" collapsed="false">
      <c r="A1890" s="0" t="s">
        <v>3215</v>
      </c>
      <c r="AS1890" s="0" t="n">
        <f aca="false">COUNTIF(jv!AC:AC,"*"&amp;A1890&amp;"*")</f>
        <v>83</v>
      </c>
    </row>
    <row r="1891" customFormat="false" ht="13.8" hidden="true" customHeight="false" outlineLevel="0" collapsed="false">
      <c r="A1891" s="0" t="s">
        <v>3215</v>
      </c>
      <c r="AS1891" s="0" t="n">
        <f aca="false">COUNTIF(jv!AC:AC,"*"&amp;A1891&amp;"*")</f>
        <v>83</v>
      </c>
    </row>
    <row r="1892" customFormat="false" ht="13.8" hidden="true" customHeight="false" outlineLevel="0" collapsed="false">
      <c r="A1892" s="0" t="s">
        <v>3215</v>
      </c>
      <c r="AS1892" s="0" t="n">
        <f aca="false">COUNTIF(jv!AC:AC,"*"&amp;A1892&amp;"*")</f>
        <v>83</v>
      </c>
    </row>
    <row r="1893" customFormat="false" ht="13.8" hidden="true" customHeight="false" outlineLevel="0" collapsed="false">
      <c r="A1893" s="0" t="s">
        <v>3215</v>
      </c>
      <c r="AS1893" s="0" t="n">
        <f aca="false">COUNTIF(jv!AC:AC,"*"&amp;A1893&amp;"*")</f>
        <v>83</v>
      </c>
    </row>
    <row r="1894" customFormat="false" ht="13.8" hidden="true" customHeight="false" outlineLevel="0" collapsed="false">
      <c r="A1894" s="0" t="s">
        <v>3215</v>
      </c>
      <c r="AS1894" s="0" t="n">
        <f aca="false">COUNTIF(jv!AC:AC,"*"&amp;A1894&amp;"*")</f>
        <v>83</v>
      </c>
    </row>
    <row r="1895" customFormat="false" ht="13.8" hidden="true" customHeight="false" outlineLevel="0" collapsed="false">
      <c r="A1895" s="0" t="s">
        <v>3215</v>
      </c>
      <c r="AS1895" s="0" t="n">
        <f aca="false">COUNTIF(jv!AC:AC,"*"&amp;A1895&amp;"*")</f>
        <v>83</v>
      </c>
    </row>
    <row r="1896" customFormat="false" ht="13.8" hidden="true" customHeight="false" outlineLevel="0" collapsed="false">
      <c r="A1896" s="0" t="s">
        <v>3215</v>
      </c>
      <c r="AS1896" s="0" t="n">
        <f aca="false">COUNTIF(jv!AC:AC,"*"&amp;A1896&amp;"*")</f>
        <v>83</v>
      </c>
    </row>
    <row r="1897" customFormat="false" ht="13.8" hidden="true" customHeight="false" outlineLevel="0" collapsed="false">
      <c r="A1897" s="0" t="s">
        <v>3215</v>
      </c>
      <c r="AS1897" s="0" t="n">
        <f aca="false">COUNTIF(jv!AC:AC,"*"&amp;A1897&amp;"*")</f>
        <v>83</v>
      </c>
    </row>
    <row r="1898" customFormat="false" ht="13.8" hidden="true" customHeight="false" outlineLevel="0" collapsed="false">
      <c r="A1898" s="0" t="s">
        <v>3215</v>
      </c>
      <c r="AS1898" s="0" t="n">
        <f aca="false">COUNTIF(jv!AC:AC,"*"&amp;A1898&amp;"*")</f>
        <v>83</v>
      </c>
    </row>
    <row r="1899" customFormat="false" ht="13.8" hidden="true" customHeight="false" outlineLevel="0" collapsed="false">
      <c r="A1899" s="0" t="s">
        <v>3215</v>
      </c>
      <c r="AS1899" s="0" t="n">
        <f aca="false">COUNTIF(jv!AC:AC,"*"&amp;A1899&amp;"*")</f>
        <v>83</v>
      </c>
    </row>
    <row r="1900" customFormat="false" ht="13.8" hidden="true" customHeight="false" outlineLevel="0" collapsed="false">
      <c r="A1900" s="0" t="s">
        <v>3215</v>
      </c>
      <c r="AS1900" s="0" t="n">
        <f aca="false">COUNTIF(jv!AC:AC,"*"&amp;A1900&amp;"*")</f>
        <v>83</v>
      </c>
    </row>
    <row r="1901" customFormat="false" ht="13.8" hidden="true" customHeight="false" outlineLevel="0" collapsed="false">
      <c r="A1901" s="0" t="s">
        <v>3215</v>
      </c>
      <c r="AS1901" s="0" t="n">
        <f aca="false">COUNTIF(jv!AC:AC,"*"&amp;A1901&amp;"*")</f>
        <v>83</v>
      </c>
    </row>
    <row r="1902" customFormat="false" ht="13.8" hidden="true" customHeight="false" outlineLevel="0" collapsed="false">
      <c r="A1902" s="0" t="s">
        <v>3215</v>
      </c>
      <c r="AS1902" s="0" t="n">
        <f aca="false">COUNTIF(jv!AC:AC,"*"&amp;A1902&amp;"*")</f>
        <v>83</v>
      </c>
    </row>
    <row r="1903" customFormat="false" ht="13.8" hidden="true" customHeight="false" outlineLevel="0" collapsed="false">
      <c r="A1903" s="0" t="s">
        <v>3215</v>
      </c>
      <c r="AS1903" s="0" t="n">
        <f aca="false">COUNTIF(jv!AC:AC,"*"&amp;A1903&amp;"*")</f>
        <v>83</v>
      </c>
    </row>
    <row r="1904" customFormat="false" ht="13.8" hidden="true" customHeight="false" outlineLevel="0" collapsed="false">
      <c r="A1904" s="0" t="s">
        <v>3215</v>
      </c>
      <c r="AS1904" s="0" t="n">
        <f aca="false">COUNTIF(jv!AC:AC,"*"&amp;A1904&amp;"*")</f>
        <v>83</v>
      </c>
    </row>
    <row r="1905" customFormat="false" ht="13.8" hidden="true" customHeight="false" outlineLevel="0" collapsed="false">
      <c r="A1905" s="0" t="s">
        <v>3215</v>
      </c>
      <c r="AS1905" s="0" t="n">
        <f aca="false">COUNTIF(jv!AC:AC,"*"&amp;A1905&amp;"*")</f>
        <v>83</v>
      </c>
    </row>
    <row r="1906" customFormat="false" ht="13.8" hidden="true" customHeight="false" outlineLevel="0" collapsed="false">
      <c r="A1906" s="0" t="s">
        <v>3215</v>
      </c>
      <c r="AS1906" s="0" t="n">
        <f aca="false">COUNTIF(jv!AC:AC,"*"&amp;A1906&amp;"*")</f>
        <v>83</v>
      </c>
    </row>
    <row r="1907" customFormat="false" ht="13.8" hidden="true" customHeight="false" outlineLevel="0" collapsed="false">
      <c r="A1907" s="0" t="s">
        <v>3215</v>
      </c>
      <c r="AS1907" s="0" t="n">
        <f aca="false">COUNTIF(jv!AC:AC,"*"&amp;A1907&amp;"*")</f>
        <v>83</v>
      </c>
    </row>
    <row r="1908" customFormat="false" ht="13.8" hidden="true" customHeight="false" outlineLevel="0" collapsed="false">
      <c r="A1908" s="0" t="s">
        <v>3215</v>
      </c>
      <c r="AS1908" s="0" t="n">
        <f aca="false">COUNTIF(jv!AC:AC,"*"&amp;A1908&amp;"*")</f>
        <v>83</v>
      </c>
    </row>
    <row r="1909" customFormat="false" ht="13.8" hidden="true" customHeight="false" outlineLevel="0" collapsed="false">
      <c r="A1909" s="0" t="s">
        <v>3215</v>
      </c>
      <c r="AS1909" s="0" t="n">
        <f aca="false">COUNTIF(jv!AC:AC,"*"&amp;A1909&amp;"*")</f>
        <v>83</v>
      </c>
    </row>
    <row r="1910" customFormat="false" ht="13.8" hidden="true" customHeight="false" outlineLevel="0" collapsed="false">
      <c r="A1910" s="0" t="s">
        <v>3215</v>
      </c>
      <c r="AS1910" s="0" t="n">
        <f aca="false">COUNTIF(jv!AC:AC,"*"&amp;A1910&amp;"*")</f>
        <v>83</v>
      </c>
    </row>
    <row r="1911" customFormat="false" ht="13.8" hidden="true" customHeight="false" outlineLevel="0" collapsed="false">
      <c r="A1911" s="0" t="s">
        <v>3215</v>
      </c>
      <c r="AS1911" s="0" t="n">
        <f aca="false">COUNTIF(jv!AC:AC,"*"&amp;A1911&amp;"*")</f>
        <v>83</v>
      </c>
    </row>
    <row r="1912" customFormat="false" ht="13.8" hidden="true" customHeight="false" outlineLevel="0" collapsed="false">
      <c r="A1912" s="0" t="s">
        <v>3215</v>
      </c>
      <c r="AS1912" s="0" t="n">
        <f aca="false">COUNTIF(jv!AC:AC,"*"&amp;A1912&amp;"*")</f>
        <v>83</v>
      </c>
    </row>
    <row r="1913" customFormat="false" ht="13.8" hidden="true" customHeight="false" outlineLevel="0" collapsed="false">
      <c r="A1913" s="0" t="s">
        <v>3215</v>
      </c>
      <c r="AS1913" s="0" t="n">
        <f aca="false">COUNTIF(jv!AC:AC,"*"&amp;A1913&amp;"*")</f>
        <v>83</v>
      </c>
    </row>
    <row r="1914" customFormat="false" ht="13.8" hidden="true" customHeight="false" outlineLevel="0" collapsed="false">
      <c r="A1914" s="0" t="s">
        <v>3215</v>
      </c>
      <c r="AS1914" s="0" t="n">
        <f aca="false">COUNTIF(jv!AC:AC,"*"&amp;A1914&amp;"*")</f>
        <v>83</v>
      </c>
    </row>
    <row r="1915" customFormat="false" ht="13.8" hidden="true" customHeight="false" outlineLevel="0" collapsed="false">
      <c r="A1915" s="0" t="s">
        <v>3215</v>
      </c>
      <c r="AS1915" s="0" t="n">
        <f aca="false">COUNTIF(jv!AC:AC,"*"&amp;A1915&amp;"*")</f>
        <v>83</v>
      </c>
    </row>
    <row r="1916" customFormat="false" ht="13.8" hidden="true" customHeight="false" outlineLevel="0" collapsed="false">
      <c r="A1916" s="0" t="s">
        <v>3215</v>
      </c>
      <c r="AS1916" s="0" t="n">
        <f aca="false">COUNTIF(jv!AC:AC,"*"&amp;A1916&amp;"*")</f>
        <v>83</v>
      </c>
    </row>
    <row r="1917" customFormat="false" ht="13.8" hidden="true" customHeight="false" outlineLevel="0" collapsed="false">
      <c r="A1917" s="0" t="s">
        <v>3215</v>
      </c>
      <c r="AS1917" s="0" t="n">
        <f aca="false">COUNTIF(jv!AC:AC,"*"&amp;A1917&amp;"*")</f>
        <v>83</v>
      </c>
    </row>
    <row r="1918" customFormat="false" ht="13.8" hidden="true" customHeight="false" outlineLevel="0" collapsed="false">
      <c r="A1918" s="0" t="s">
        <v>3215</v>
      </c>
      <c r="AS1918" s="0" t="n">
        <f aca="false">COUNTIF(jv!AC:AC,"*"&amp;A1918&amp;"*")</f>
        <v>83</v>
      </c>
    </row>
    <row r="1919" customFormat="false" ht="13.8" hidden="true" customHeight="false" outlineLevel="0" collapsed="false">
      <c r="A1919" s="0" t="s">
        <v>3215</v>
      </c>
      <c r="AS1919" s="0" t="n">
        <f aca="false">COUNTIF(jv!AC:AC,"*"&amp;A1919&amp;"*")</f>
        <v>83</v>
      </c>
    </row>
    <row r="1920" customFormat="false" ht="13.8" hidden="true" customHeight="false" outlineLevel="0" collapsed="false">
      <c r="A1920" s="0" t="s">
        <v>3215</v>
      </c>
      <c r="AS1920" s="0" t="n">
        <f aca="false">COUNTIF(jv!AC:AC,"*"&amp;A1920&amp;"*")</f>
        <v>83</v>
      </c>
    </row>
    <row r="1921" customFormat="false" ht="13.8" hidden="true" customHeight="false" outlineLevel="0" collapsed="false">
      <c r="A1921" s="0" t="s">
        <v>3215</v>
      </c>
      <c r="AS1921" s="0" t="n">
        <f aca="false">COUNTIF(jv!AC:AC,"*"&amp;A1921&amp;"*")</f>
        <v>83</v>
      </c>
    </row>
    <row r="1922" customFormat="false" ht="13.8" hidden="true" customHeight="false" outlineLevel="0" collapsed="false">
      <c r="A1922" s="0" t="s">
        <v>3215</v>
      </c>
      <c r="AS1922" s="0" t="n">
        <f aca="false">COUNTIF(jv!AC:AC,"*"&amp;A1922&amp;"*")</f>
        <v>83</v>
      </c>
    </row>
    <row r="1923" customFormat="false" ht="13.8" hidden="true" customHeight="false" outlineLevel="0" collapsed="false">
      <c r="A1923" s="0" t="s">
        <v>3215</v>
      </c>
      <c r="AS1923" s="0" t="n">
        <f aca="false">COUNTIF(jv!AC:AC,"*"&amp;A1923&amp;"*")</f>
        <v>83</v>
      </c>
    </row>
    <row r="1924" customFormat="false" ht="13.8" hidden="true" customHeight="false" outlineLevel="0" collapsed="false">
      <c r="A1924" s="0" t="s">
        <v>3215</v>
      </c>
      <c r="AS1924" s="0" t="n">
        <f aca="false">COUNTIF(jv!AC:AC,"*"&amp;A1924&amp;"*")</f>
        <v>83</v>
      </c>
    </row>
    <row r="1925" customFormat="false" ht="13.8" hidden="true" customHeight="false" outlineLevel="0" collapsed="false">
      <c r="A1925" s="0" t="s">
        <v>3215</v>
      </c>
      <c r="AS1925" s="0" t="n">
        <f aca="false">COUNTIF(jv!AC:AC,"*"&amp;A1925&amp;"*")</f>
        <v>83</v>
      </c>
    </row>
    <row r="1926" customFormat="false" ht="13.8" hidden="true" customHeight="false" outlineLevel="0" collapsed="false">
      <c r="A1926" s="0" t="s">
        <v>3215</v>
      </c>
      <c r="AS1926" s="0" t="n">
        <f aca="false">COUNTIF(jv!AC:AC,"*"&amp;A1926&amp;"*")</f>
        <v>83</v>
      </c>
    </row>
    <row r="1927" customFormat="false" ht="13.8" hidden="true" customHeight="false" outlineLevel="0" collapsed="false">
      <c r="A1927" s="0" t="s">
        <v>3215</v>
      </c>
      <c r="AS1927" s="0" t="n">
        <f aca="false">COUNTIF(jv!AC:AC,"*"&amp;A1927&amp;"*")</f>
        <v>83</v>
      </c>
    </row>
    <row r="1928" customFormat="false" ht="13.8" hidden="true" customHeight="false" outlineLevel="0" collapsed="false">
      <c r="A1928" s="0" t="s">
        <v>3215</v>
      </c>
      <c r="AS1928" s="0" t="n">
        <f aca="false">COUNTIF(jv!AC:AC,"*"&amp;A1928&amp;"*")</f>
        <v>83</v>
      </c>
    </row>
    <row r="1929" customFormat="false" ht="13.8" hidden="true" customHeight="false" outlineLevel="0" collapsed="false">
      <c r="A1929" s="0" t="s">
        <v>3215</v>
      </c>
      <c r="AS1929" s="0" t="n">
        <f aca="false">COUNTIF(jv!AC:AC,"*"&amp;A1929&amp;"*")</f>
        <v>83</v>
      </c>
    </row>
    <row r="1930" customFormat="false" ht="13.8" hidden="true" customHeight="false" outlineLevel="0" collapsed="false">
      <c r="A1930" s="0" t="s">
        <v>3215</v>
      </c>
      <c r="AS1930" s="0" t="n">
        <f aca="false">COUNTIF(jv!AC:AC,"*"&amp;A1930&amp;"*")</f>
        <v>83</v>
      </c>
    </row>
    <row r="1931" customFormat="false" ht="13.8" hidden="true" customHeight="false" outlineLevel="0" collapsed="false">
      <c r="A1931" s="0" t="s">
        <v>3215</v>
      </c>
      <c r="AS1931" s="0" t="n">
        <f aca="false">COUNTIF(jv!AC:AC,"*"&amp;A1931&amp;"*")</f>
        <v>83</v>
      </c>
    </row>
    <row r="1932" customFormat="false" ht="13.8" hidden="true" customHeight="false" outlineLevel="0" collapsed="false">
      <c r="A1932" s="0" t="s">
        <v>3215</v>
      </c>
      <c r="AS1932" s="0" t="n">
        <f aca="false">COUNTIF(jv!AC:AC,"*"&amp;A1932&amp;"*")</f>
        <v>83</v>
      </c>
    </row>
    <row r="1933" customFormat="false" ht="13.8" hidden="true" customHeight="false" outlineLevel="0" collapsed="false">
      <c r="A1933" s="0" t="s">
        <v>3215</v>
      </c>
      <c r="AS1933" s="0" t="n">
        <f aca="false">COUNTIF(jv!AC:AC,"*"&amp;A1933&amp;"*")</f>
        <v>83</v>
      </c>
    </row>
    <row r="1934" customFormat="false" ht="13.8" hidden="true" customHeight="false" outlineLevel="0" collapsed="false">
      <c r="A1934" s="0" t="s">
        <v>3215</v>
      </c>
      <c r="AS1934" s="0" t="n">
        <f aca="false">COUNTIF(jv!AC:AC,"*"&amp;A1934&amp;"*")</f>
        <v>83</v>
      </c>
    </row>
    <row r="1935" customFormat="false" ht="13.8" hidden="true" customHeight="false" outlineLevel="0" collapsed="false">
      <c r="A1935" s="0" t="s">
        <v>3215</v>
      </c>
      <c r="AS1935" s="0" t="n">
        <f aca="false">COUNTIF(jv!AC:AC,"*"&amp;A1935&amp;"*")</f>
        <v>83</v>
      </c>
    </row>
    <row r="1936" customFormat="false" ht="13.8" hidden="true" customHeight="false" outlineLevel="0" collapsed="false">
      <c r="A1936" s="0" t="s">
        <v>3215</v>
      </c>
      <c r="AS1936" s="0" t="n">
        <f aca="false">COUNTIF(jv!AC:AC,"*"&amp;A1936&amp;"*")</f>
        <v>83</v>
      </c>
    </row>
    <row r="1937" customFormat="false" ht="13.8" hidden="true" customHeight="false" outlineLevel="0" collapsed="false">
      <c r="A1937" s="0" t="s">
        <v>3215</v>
      </c>
      <c r="AS1937" s="0" t="n">
        <f aca="false">COUNTIF(jv!AC:AC,"*"&amp;A1937&amp;"*")</f>
        <v>83</v>
      </c>
    </row>
    <row r="1938" customFormat="false" ht="13.8" hidden="true" customHeight="false" outlineLevel="0" collapsed="false">
      <c r="A1938" s="131" t="s">
        <v>3215</v>
      </c>
      <c r="AS1938" s="0" t="n">
        <f aca="false">COUNTIF(jv!AC:AC,"*"&amp;A1938&amp;"*")</f>
        <v>83</v>
      </c>
    </row>
    <row r="1939" customFormat="false" ht="13.8" hidden="true" customHeight="false" outlineLevel="0" collapsed="false">
      <c r="A1939" s="0" t="s">
        <v>3215</v>
      </c>
      <c r="AS1939" s="0" t="n">
        <f aca="false">COUNTIF(jv!AC:AC,"*"&amp;A1939&amp;"*")</f>
        <v>83</v>
      </c>
    </row>
    <row r="1940" customFormat="false" ht="13.8" hidden="true" customHeight="false" outlineLevel="0" collapsed="false">
      <c r="A1940" s="0" t="s">
        <v>3215</v>
      </c>
      <c r="AS1940" s="0" t="n">
        <f aca="false">COUNTIF(jv!AC:AC,"*"&amp;A1940&amp;"*")</f>
        <v>83</v>
      </c>
    </row>
    <row r="1941" customFormat="false" ht="13.8" hidden="true" customHeight="false" outlineLevel="0" collapsed="false">
      <c r="A1941" s="0" t="s">
        <v>3215</v>
      </c>
      <c r="AS1941" s="0" t="n">
        <f aca="false">COUNTIF(jv!AC:AC,"*"&amp;A1941&amp;"*")</f>
        <v>83</v>
      </c>
    </row>
    <row r="1942" customFormat="false" ht="13.8" hidden="true" customHeight="false" outlineLevel="0" collapsed="false">
      <c r="A1942" s="0" t="s">
        <v>3215</v>
      </c>
      <c r="AS1942" s="0" t="n">
        <f aca="false">COUNTIF(jv!AC:AC,"*"&amp;A1942&amp;"*")</f>
        <v>83</v>
      </c>
    </row>
    <row r="1943" customFormat="false" ht="13.8" hidden="true" customHeight="false" outlineLevel="0" collapsed="false">
      <c r="A1943" s="0" t="s">
        <v>3215</v>
      </c>
      <c r="AS1943" s="0" t="n">
        <f aca="false">COUNTIF(jv!AC:AC,"*"&amp;A1943&amp;"*")</f>
        <v>83</v>
      </c>
    </row>
    <row r="1944" customFormat="false" ht="13.8" hidden="true" customHeight="false" outlineLevel="0" collapsed="false">
      <c r="A1944" s="0" t="s">
        <v>3215</v>
      </c>
      <c r="AS1944" s="0" t="n">
        <f aca="false">COUNTIF(jv!AC:AC,"*"&amp;A1944&amp;"*")</f>
        <v>83</v>
      </c>
    </row>
    <row r="1945" customFormat="false" ht="13.8" hidden="true" customHeight="false" outlineLevel="0" collapsed="false">
      <c r="A1945" s="0" t="s">
        <v>3215</v>
      </c>
      <c r="AS1945" s="0" t="n">
        <f aca="false">COUNTIF(jv!AC:AC,"*"&amp;A1945&amp;"*")</f>
        <v>83</v>
      </c>
    </row>
    <row r="1946" customFormat="false" ht="13.8" hidden="true" customHeight="false" outlineLevel="0" collapsed="false">
      <c r="A1946" s="131" t="s">
        <v>3215</v>
      </c>
      <c r="AS1946" s="0" t="n">
        <f aca="false">COUNTIF(jv!AC:AC,"*"&amp;A1946&amp;"*")</f>
        <v>83</v>
      </c>
    </row>
    <row r="1947" customFormat="false" ht="13.8" hidden="true" customHeight="false" outlineLevel="0" collapsed="false">
      <c r="A1947" s="0" t="s">
        <v>3215</v>
      </c>
      <c r="AS1947" s="0" t="n">
        <f aca="false">COUNTIF(jv!AC:AC,"*"&amp;A1947&amp;"*")</f>
        <v>83</v>
      </c>
    </row>
    <row r="1948" customFormat="false" ht="13.8" hidden="true" customHeight="false" outlineLevel="0" collapsed="false">
      <c r="A1948" s="0" t="s">
        <v>3215</v>
      </c>
      <c r="AS1948" s="0" t="n">
        <f aca="false">COUNTIF(jv!AC:AC,"*"&amp;A1948&amp;"*")</f>
        <v>83</v>
      </c>
    </row>
    <row r="1949" customFormat="false" ht="13.8" hidden="true" customHeight="false" outlineLevel="0" collapsed="false">
      <c r="A1949" s="0" t="s">
        <v>3215</v>
      </c>
      <c r="AS1949" s="0" t="n">
        <f aca="false">COUNTIF(jv!AC:AC,"*"&amp;A1949&amp;"*")</f>
        <v>83</v>
      </c>
    </row>
    <row r="1950" customFormat="false" ht="13.8" hidden="true" customHeight="false" outlineLevel="0" collapsed="false">
      <c r="A1950" s="131" t="s">
        <v>3215</v>
      </c>
      <c r="AS1950" s="0" t="n">
        <f aca="false">COUNTIF(jv!AC:AC,"*"&amp;A1950&amp;"*")</f>
        <v>83</v>
      </c>
    </row>
    <row r="1951" customFormat="false" ht="13.8" hidden="true" customHeight="false" outlineLevel="0" collapsed="false">
      <c r="A1951" s="131" t="s">
        <v>3215</v>
      </c>
      <c r="AS1951" s="0" t="n">
        <f aca="false">COUNTIF(jv!AC:AC,"*"&amp;A1951&amp;"*")</f>
        <v>83</v>
      </c>
    </row>
    <row r="1952" customFormat="false" ht="13.8" hidden="true" customHeight="false" outlineLevel="0" collapsed="false">
      <c r="A1952" s="131" t="s">
        <v>3215</v>
      </c>
      <c r="AS1952" s="0" t="n">
        <f aca="false">COUNTIF(jv!AC:AC,"*"&amp;A1952&amp;"*")</f>
        <v>83</v>
      </c>
    </row>
    <row r="1953" customFormat="false" ht="13.8" hidden="true" customHeight="false" outlineLevel="0" collapsed="false">
      <c r="A1953" s="131" t="s">
        <v>3215</v>
      </c>
      <c r="AS1953" s="0" t="n">
        <f aca="false">COUNTIF(jv!AC:AC,"*"&amp;A1953&amp;"*")</f>
        <v>83</v>
      </c>
    </row>
    <row r="1954" customFormat="false" ht="13.8" hidden="true" customHeight="false" outlineLevel="0" collapsed="false">
      <c r="A1954" s="131" t="s">
        <v>3215</v>
      </c>
      <c r="AS1954" s="0" t="n">
        <f aca="false">COUNTIF(jv!AC:AC,"*"&amp;A1954&amp;"*")</f>
        <v>83</v>
      </c>
    </row>
    <row r="1955" customFormat="false" ht="13.8" hidden="true" customHeight="false" outlineLevel="0" collapsed="false">
      <c r="A1955" s="131" t="s">
        <v>3215</v>
      </c>
      <c r="AS1955" s="0" t="n">
        <f aca="false">COUNTIF(jv!AC:AC,"*"&amp;A1955&amp;"*")</f>
        <v>83</v>
      </c>
    </row>
    <row r="1956" customFormat="false" ht="13.8" hidden="true" customHeight="false" outlineLevel="0" collapsed="false">
      <c r="A1956" s="131" t="s">
        <v>3215</v>
      </c>
      <c r="AS1956" s="0" t="n">
        <f aca="false">COUNTIF(jv!AC:AC,"*"&amp;A1956&amp;"*")</f>
        <v>83</v>
      </c>
    </row>
    <row r="1957" customFormat="false" ht="13.8" hidden="true" customHeight="false" outlineLevel="0" collapsed="false">
      <c r="A1957" s="131" t="s">
        <v>3215</v>
      </c>
      <c r="AS1957" s="0" t="n">
        <f aca="false">COUNTIF(jv!AC:AC,"*"&amp;A1957&amp;"*")</f>
        <v>83</v>
      </c>
    </row>
    <row r="1958" customFormat="false" ht="13.8" hidden="true" customHeight="false" outlineLevel="0" collapsed="false">
      <c r="A1958" s="131" t="s">
        <v>3215</v>
      </c>
      <c r="AS1958" s="0" t="n">
        <f aca="false">COUNTIF(jv!AC:AC,"*"&amp;A1958&amp;"*")</f>
        <v>83</v>
      </c>
    </row>
    <row r="1959" customFormat="false" ht="13.8" hidden="true" customHeight="false" outlineLevel="0" collapsed="false">
      <c r="A1959" s="131" t="s">
        <v>3215</v>
      </c>
      <c r="AS1959" s="0" t="n">
        <f aca="false">COUNTIF(jv!AC:AC,"*"&amp;A1959&amp;"*")</f>
        <v>83</v>
      </c>
    </row>
    <row r="1960" customFormat="false" ht="13.8" hidden="true" customHeight="false" outlineLevel="0" collapsed="false">
      <c r="A1960" s="131" t="s">
        <v>3215</v>
      </c>
      <c r="AS1960" s="0" t="n">
        <f aca="false">COUNTIF(jv!AC:AC,"*"&amp;A1960&amp;"*")</f>
        <v>83</v>
      </c>
    </row>
    <row r="1961" customFormat="false" ht="13.8" hidden="true" customHeight="false" outlineLevel="0" collapsed="false">
      <c r="A1961" s="131" t="s">
        <v>3215</v>
      </c>
      <c r="AS1961" s="0" t="n">
        <f aca="false">COUNTIF(jv!AC:AC,"*"&amp;A1961&amp;"*")</f>
        <v>83</v>
      </c>
    </row>
    <row r="1962" customFormat="false" ht="13.8" hidden="true" customHeight="false" outlineLevel="0" collapsed="false">
      <c r="A1962" s="131" t="s">
        <v>3215</v>
      </c>
      <c r="AS1962" s="0" t="n">
        <f aca="false">COUNTIF(jv!AC:AC,"*"&amp;A1962&amp;"*")</f>
        <v>83</v>
      </c>
    </row>
    <row r="1963" customFormat="false" ht="13.8" hidden="true" customHeight="false" outlineLevel="0" collapsed="false">
      <c r="A1963" s="131" t="s">
        <v>3215</v>
      </c>
      <c r="AS1963" s="0" t="n">
        <f aca="false">COUNTIF(jv!AC:AC,"*"&amp;A1963&amp;"*")</f>
        <v>83</v>
      </c>
    </row>
    <row r="1964" customFormat="false" ht="13.8" hidden="true" customHeight="false" outlineLevel="0" collapsed="false">
      <c r="A1964" s="131" t="s">
        <v>3215</v>
      </c>
      <c r="AS1964" s="0" t="n">
        <f aca="false">COUNTIF(jv!AC:AC,"*"&amp;A1964&amp;"*")</f>
        <v>83</v>
      </c>
    </row>
    <row r="1965" customFormat="false" ht="13.8" hidden="true" customHeight="false" outlineLevel="0" collapsed="false">
      <c r="A1965" s="131" t="s">
        <v>3215</v>
      </c>
      <c r="AS1965" s="0" t="n">
        <f aca="false">COUNTIF(jv!AC:AC,"*"&amp;A1965&amp;"*")</f>
        <v>83</v>
      </c>
    </row>
    <row r="1966" customFormat="false" ht="13.8" hidden="true" customHeight="false" outlineLevel="0" collapsed="false">
      <c r="A1966" s="131" t="s">
        <v>3215</v>
      </c>
      <c r="AS1966" s="0" t="n">
        <f aca="false">COUNTIF(jv!AC:AC,"*"&amp;A1966&amp;"*")</f>
        <v>83</v>
      </c>
    </row>
    <row r="1967" customFormat="false" ht="13.8" hidden="true" customHeight="false" outlineLevel="0" collapsed="false">
      <c r="A1967" s="131" t="s">
        <v>3215</v>
      </c>
      <c r="AS1967" s="0" t="n">
        <f aca="false">COUNTIF(jv!AC:AC,"*"&amp;A1967&amp;"*")</f>
        <v>83</v>
      </c>
    </row>
    <row r="1968" customFormat="false" ht="13.8" hidden="true" customHeight="false" outlineLevel="0" collapsed="false">
      <c r="A1968" s="131" t="s">
        <v>3215</v>
      </c>
      <c r="AS1968" s="0" t="n">
        <f aca="false">COUNTIF(jv!AC:AC,"*"&amp;A1968&amp;"*")</f>
        <v>83</v>
      </c>
    </row>
    <row r="1969" customFormat="false" ht="13.8" hidden="false" customHeight="false" outlineLevel="0" collapsed="false">
      <c r="A1969" s="0" t="s">
        <v>459</v>
      </c>
      <c r="B1969" s="0" t="n">
        <f aca="false">COUNTIFS(jv!AC:AC,"*"&amp;A1969&amp;"*", jv!X:X,"1981")</f>
        <v>0</v>
      </c>
      <c r="C1969" s="0" t="n">
        <f aca="false">COUNTIFS(jv!AC:AC,"*"&amp;A1969&amp;"*", jv!X:X,"1982")</f>
        <v>0</v>
      </c>
      <c r="D1969" s="0" t="n">
        <f aca="false">COUNTIFS(jv!AC:AC,"*"&amp;A1969&amp;"*", jv!X:X,"1983")</f>
        <v>0</v>
      </c>
      <c r="E1969" s="0" t="n">
        <f aca="false">COUNTIFS(jv!AC:AC,"*"&amp;A1969&amp;"*", jv!X:X,"1984")</f>
        <v>0</v>
      </c>
      <c r="F1969" s="0" t="n">
        <f aca="false">COUNTIFS(jv!AC:AC,"*"&amp;A1969&amp;"*", jv!X:X,"1985")</f>
        <v>0</v>
      </c>
      <c r="G1969" s="0" t="n">
        <f aca="false">COUNTIFS(jv!AC:AC,"*"&amp;A1969&amp;"*", jv!X:X,"1986")</f>
        <v>0</v>
      </c>
      <c r="H1969" s="0" t="n">
        <f aca="false">COUNTIFS(jv!AC:AC,"*"&amp;A1969&amp;"*", jv!X:X,"1987")</f>
        <v>0</v>
      </c>
      <c r="I1969" s="0" t="n">
        <f aca="false">COUNTIFS(jv!AC:AC,"*"&amp;A1969&amp;"*", jv!X:X,"1988")</f>
        <v>1</v>
      </c>
      <c r="J1969" s="0" t="n">
        <f aca="false">COUNTIFS(jv!AC:AC,"*"&amp;A1969&amp;"*", jv!X:X,"1989")</f>
        <v>2</v>
      </c>
      <c r="K1969" s="0" t="n">
        <f aca="false">COUNTIFS(jv!AC:AC,"*"&amp;A1969&amp;"*", jv!X:X,"1990")</f>
        <v>1</v>
      </c>
      <c r="L1969" s="0" t="n">
        <f aca="false">COUNTIFS(jv!AC:AC,"*"&amp;A1969&amp;"*", jv!X:X,"1991")</f>
        <v>0</v>
      </c>
      <c r="M1969" s="0" t="n">
        <f aca="false">COUNTIFS(jv!AC:AC,"*"&amp;A1969&amp;"*", jv!X:X,"1992")</f>
        <v>4</v>
      </c>
      <c r="N1969" s="0" t="n">
        <f aca="false">COUNTIFS(jv!AC:AC,"*"&amp;A1969&amp;"*", jv!X:X,"1993")</f>
        <v>7</v>
      </c>
      <c r="O1969" s="0" t="n">
        <f aca="false">COUNTIFS(jv!AC:AC,"*"&amp;A1969&amp;"*", jv!X:X,"1994")</f>
        <v>5</v>
      </c>
      <c r="P1969" s="0" t="n">
        <f aca="false">COUNTIFS(jv!AC:AC,"*"&amp;A1969&amp;"*", jv!X:X,"1995")</f>
        <v>3</v>
      </c>
      <c r="Q1969" s="0" t="n">
        <f aca="false">COUNTIFS(jv!AC:AC,"*"&amp;A1969&amp;"*", jv!X:X,"1996")</f>
        <v>3</v>
      </c>
      <c r="R1969" s="0" t="n">
        <f aca="false">COUNTIFS(jv!AC:AC,"*"&amp;A1969&amp;"*", jv!X:X,"1997")</f>
        <v>4</v>
      </c>
      <c r="S1969" s="0" t="n">
        <f aca="false">COUNTIFS(jv!AC:AC,"*"&amp;A1969&amp;"*", jv!X:X,"1998")</f>
        <v>0</v>
      </c>
      <c r="T1969" s="0" t="n">
        <f aca="false">COUNTIFS(jv!AC:AC,"*"&amp;A1969&amp;"*", jv!X:X,"1999")</f>
        <v>3</v>
      </c>
      <c r="U1969" s="0" t="n">
        <f aca="false">COUNTIFS(jv!AC:AC,"*"&amp;A1969&amp;"*", jv!X:X,"2000")</f>
        <v>3</v>
      </c>
      <c r="V1969" s="0" t="n">
        <f aca="false">COUNTIFS(jv!AC:AC,"*"&amp;A1969&amp;"*", jv!X:X,"2001")</f>
        <v>0</v>
      </c>
      <c r="W1969" s="0" t="n">
        <f aca="false">COUNTIFS(jv!AC:AC,"*"&amp;A1969&amp;"*", jv!X:X,"2002")</f>
        <v>2</v>
      </c>
      <c r="X1969" s="0" t="n">
        <f aca="false">COUNTIFS(jv!AC:AC,"*"&amp;A1969&amp;"*", jv!X:X,"2003")</f>
        <v>4</v>
      </c>
      <c r="Y1969" s="0" t="n">
        <f aca="false">COUNTIFS(jv!AC:AC,"*"&amp;A1969&amp;"*", jv!X:X,"2004")</f>
        <v>2</v>
      </c>
      <c r="Z1969" s="0" t="n">
        <f aca="false">COUNTIFS(jv!AC:AC,"*"&amp;A1969&amp;"*", jv!X:X,"2005")</f>
        <v>2</v>
      </c>
      <c r="AA1969" s="0" t="n">
        <f aca="false">COUNTIFS(jv!AC:AC,"*"&amp;A1969&amp;"*", jv!X:X,"2006")</f>
        <v>2</v>
      </c>
      <c r="AB1969" s="0" t="n">
        <f aca="false">COUNTIFS(jv!AC:AC,"*"&amp;A1969&amp;"*", jv!X:X,"2007")</f>
        <v>7</v>
      </c>
      <c r="AC1969" s="0" t="n">
        <f aca="false">COUNTIFS(jv!AC:AC,"*"&amp;A1969&amp;"*", jv!X:X,"2008")</f>
        <v>4</v>
      </c>
      <c r="AD1969" s="0" t="n">
        <f aca="false">COUNTIFS(jv!AC:AC,"*"&amp;A1969&amp;"*", jv!X:X,"2009")</f>
        <v>1</v>
      </c>
      <c r="AE1969" s="0" t="n">
        <f aca="false">COUNTIFS(jv!AC:AC,"*"&amp;A1969&amp;"*", jv!X:X,"2010")</f>
        <v>3</v>
      </c>
      <c r="AF1969" s="0" t="n">
        <f aca="false">COUNTIFS(jv!AC:AC,"*"&amp;A1969&amp;"*", jv!X:X,"2011")</f>
        <v>2</v>
      </c>
      <c r="AG1969" s="0" t="n">
        <f aca="false">COUNTIFS(jv!AC:AC,"*"&amp;A1969&amp;"*", jv!X:X,"2012")</f>
        <v>5</v>
      </c>
      <c r="AH1969" s="0" t="n">
        <f aca="false">COUNTIFS(jv!AC:AC,"*"&amp;A1969&amp;"*", jv!X:X,"2013")</f>
        <v>3</v>
      </c>
      <c r="AI1969" s="0" t="n">
        <f aca="false">COUNTIFS(jv!AC:AC,"*"&amp;A1969&amp;"*", jv!X:X,"2014")</f>
        <v>1</v>
      </c>
      <c r="AJ1969" s="0" t="n">
        <f aca="false">COUNTIFS(jv!AC:AC,"*"&amp;A1969&amp;"*", jv!X:X,"2015")</f>
        <v>0</v>
      </c>
      <c r="AK1969" s="0" t="n">
        <f aca="false">COUNTIFS(jv!AC:AC,"*"&amp;A1969&amp;"*", jv!X:X,"2016")</f>
        <v>3</v>
      </c>
      <c r="AL1969" s="0" t="n">
        <f aca="false">COUNTIFS(jv!AC:AC,"*"&amp;A1969&amp;"*", jv!X:X,"2017")</f>
        <v>0</v>
      </c>
      <c r="AM1969" s="0" t="n">
        <f aca="false">COUNTIFS(jv!AC:AC,"*"&amp;A1969&amp;"*", jv!X:X,"2018")</f>
        <v>1</v>
      </c>
      <c r="AN1969" s="0" t="n">
        <f aca="false">COUNTIFS(jv!AC:AC,"*"&amp;A1969&amp;"*", jv!X:X,"2019")</f>
        <v>0</v>
      </c>
      <c r="AO1969" s="0" t="n">
        <f aca="false">COUNTIFS(jv!AC:AC,"*"&amp;A1969&amp;"*", jv!X:X,"2020")</f>
        <v>0</v>
      </c>
      <c r="AP1969" s="0" t="n">
        <f aca="false">COUNTIFS(jv!AC:AC,"*"&amp;A1969&amp;"*", jv!X:X,"2021")</f>
        <v>0</v>
      </c>
      <c r="AQ1969" s="0" t="n">
        <f aca="false">COUNTIFS(jv!AC:AC,"*"&amp;A1969&amp;"*", jv!X:X,"2022")</f>
        <v>0</v>
      </c>
      <c r="AR1969" s="0" t="n">
        <v>0</v>
      </c>
      <c r="AS1969" s="0" t="n">
        <f aca="false">COUNTIF(jv!AC:AC,"*"&amp;A1969&amp;"*")</f>
        <v>78</v>
      </c>
    </row>
    <row r="1970" customFormat="false" ht="13.8" hidden="true" customHeight="false" outlineLevel="0" collapsed="false">
      <c r="A1970" s="0" t="s">
        <v>459</v>
      </c>
      <c r="AS1970" s="0" t="n">
        <f aca="false">COUNTIF(jv!AC:AC,"*"&amp;A1970&amp;"*")</f>
        <v>78</v>
      </c>
    </row>
    <row r="1971" customFormat="false" ht="13.8" hidden="true" customHeight="false" outlineLevel="0" collapsed="false">
      <c r="A1971" s="0" t="s">
        <v>459</v>
      </c>
      <c r="AS1971" s="0" t="n">
        <f aca="false">COUNTIF(jv!AC:AC,"*"&amp;A1971&amp;"*")</f>
        <v>78</v>
      </c>
    </row>
    <row r="1972" customFormat="false" ht="13.8" hidden="true" customHeight="false" outlineLevel="0" collapsed="false">
      <c r="A1972" s="0" t="s">
        <v>459</v>
      </c>
      <c r="AS1972" s="0" t="n">
        <f aca="false">COUNTIF(jv!AC:AC,"*"&amp;A1972&amp;"*")</f>
        <v>78</v>
      </c>
    </row>
    <row r="1973" customFormat="false" ht="13.8" hidden="true" customHeight="false" outlineLevel="0" collapsed="false">
      <c r="A1973" s="0" t="s">
        <v>459</v>
      </c>
      <c r="AS1973" s="0" t="n">
        <f aca="false">COUNTIF(jv!AC:AC,"*"&amp;A1973&amp;"*")</f>
        <v>78</v>
      </c>
    </row>
    <row r="1974" customFormat="false" ht="13.8" hidden="true" customHeight="false" outlineLevel="0" collapsed="false">
      <c r="A1974" s="0" t="s">
        <v>459</v>
      </c>
      <c r="AS1974" s="0" t="n">
        <f aca="false">COUNTIF(jv!AC:AC,"*"&amp;A1974&amp;"*")</f>
        <v>78</v>
      </c>
    </row>
    <row r="1975" customFormat="false" ht="13.8" hidden="true" customHeight="false" outlineLevel="0" collapsed="false">
      <c r="A1975" s="0" t="s">
        <v>459</v>
      </c>
      <c r="AS1975" s="0" t="n">
        <f aca="false">COUNTIF(jv!AC:AC,"*"&amp;A1975&amp;"*")</f>
        <v>78</v>
      </c>
    </row>
    <row r="1976" customFormat="false" ht="13.8" hidden="true" customHeight="false" outlineLevel="0" collapsed="false">
      <c r="A1976" s="0" t="s">
        <v>459</v>
      </c>
      <c r="AS1976" s="0" t="n">
        <f aca="false">COUNTIF(jv!AC:AC,"*"&amp;A1976&amp;"*")</f>
        <v>78</v>
      </c>
    </row>
    <row r="1977" customFormat="false" ht="13.8" hidden="true" customHeight="false" outlineLevel="0" collapsed="false">
      <c r="A1977" s="131" t="s">
        <v>459</v>
      </c>
      <c r="AS1977" s="0" t="n">
        <f aca="false">COUNTIF(jv!AC:AC,"*"&amp;A1977&amp;"*")</f>
        <v>78</v>
      </c>
    </row>
    <row r="1978" customFormat="false" ht="13.8" hidden="true" customHeight="false" outlineLevel="0" collapsed="false">
      <c r="A1978" s="0" t="s">
        <v>459</v>
      </c>
      <c r="AS1978" s="0" t="n">
        <f aca="false">COUNTIF(jv!AC:AC,"*"&amp;A1978&amp;"*")</f>
        <v>78</v>
      </c>
    </row>
    <row r="1979" customFormat="false" ht="13.8" hidden="true" customHeight="false" outlineLevel="0" collapsed="false">
      <c r="A1979" s="0" t="s">
        <v>459</v>
      </c>
      <c r="AS1979" s="0" t="n">
        <f aca="false">COUNTIF(jv!AC:AC,"*"&amp;A1979&amp;"*")</f>
        <v>78</v>
      </c>
    </row>
    <row r="1980" customFormat="false" ht="13.8" hidden="true" customHeight="false" outlineLevel="0" collapsed="false">
      <c r="A1980" s="0" t="s">
        <v>459</v>
      </c>
      <c r="AS1980" s="0" t="n">
        <f aca="false">COUNTIF(jv!AC:AC,"*"&amp;A1980&amp;"*")</f>
        <v>78</v>
      </c>
    </row>
    <row r="1981" customFormat="false" ht="13.8" hidden="true" customHeight="false" outlineLevel="0" collapsed="false">
      <c r="A1981" s="0" t="s">
        <v>459</v>
      </c>
      <c r="AS1981" s="0" t="n">
        <f aca="false">COUNTIF(jv!AC:AC,"*"&amp;A1981&amp;"*")</f>
        <v>78</v>
      </c>
    </row>
    <row r="1982" customFormat="false" ht="13.8" hidden="true" customHeight="false" outlineLevel="0" collapsed="false">
      <c r="A1982" s="0" t="s">
        <v>459</v>
      </c>
      <c r="AS1982" s="0" t="n">
        <f aca="false">COUNTIF(jv!AC:AC,"*"&amp;A1982&amp;"*")</f>
        <v>78</v>
      </c>
    </row>
    <row r="1983" customFormat="false" ht="13.8" hidden="true" customHeight="false" outlineLevel="0" collapsed="false">
      <c r="A1983" s="0" t="s">
        <v>459</v>
      </c>
      <c r="AS1983" s="0" t="n">
        <f aca="false">COUNTIF(jv!AC:AC,"*"&amp;A1983&amp;"*")</f>
        <v>78</v>
      </c>
    </row>
    <row r="1984" customFormat="false" ht="13.8" hidden="true" customHeight="false" outlineLevel="0" collapsed="false">
      <c r="A1984" s="0" t="s">
        <v>459</v>
      </c>
      <c r="AS1984" s="0" t="n">
        <f aca="false">COUNTIF(jv!AC:AC,"*"&amp;A1984&amp;"*")</f>
        <v>78</v>
      </c>
    </row>
    <row r="1985" customFormat="false" ht="13.8" hidden="true" customHeight="false" outlineLevel="0" collapsed="false">
      <c r="A1985" s="0" t="s">
        <v>459</v>
      </c>
      <c r="AS1985" s="0" t="n">
        <f aca="false">COUNTIF(jv!AC:AC,"*"&amp;A1985&amp;"*")</f>
        <v>78</v>
      </c>
    </row>
    <row r="1986" customFormat="false" ht="13.8" hidden="true" customHeight="false" outlineLevel="0" collapsed="false">
      <c r="A1986" s="0" t="s">
        <v>459</v>
      </c>
      <c r="AS1986" s="0" t="n">
        <f aca="false">COUNTIF(jv!AC:AC,"*"&amp;A1986&amp;"*")</f>
        <v>78</v>
      </c>
    </row>
    <row r="1987" customFormat="false" ht="13.8" hidden="true" customHeight="false" outlineLevel="0" collapsed="false">
      <c r="A1987" s="0" t="s">
        <v>459</v>
      </c>
      <c r="AS1987" s="0" t="n">
        <f aca="false">COUNTIF(jv!AC:AC,"*"&amp;A1987&amp;"*")</f>
        <v>78</v>
      </c>
    </row>
    <row r="1988" customFormat="false" ht="13.8" hidden="true" customHeight="false" outlineLevel="0" collapsed="false">
      <c r="A1988" s="0" t="s">
        <v>459</v>
      </c>
      <c r="AS1988" s="0" t="n">
        <f aca="false">COUNTIF(jv!AC:AC,"*"&amp;A1988&amp;"*")</f>
        <v>78</v>
      </c>
    </row>
    <row r="1989" customFormat="false" ht="13.8" hidden="true" customHeight="false" outlineLevel="0" collapsed="false">
      <c r="A1989" s="0" t="s">
        <v>459</v>
      </c>
      <c r="AS1989" s="0" t="n">
        <f aca="false">COUNTIF(jv!AC:AC,"*"&amp;A1989&amp;"*")</f>
        <v>78</v>
      </c>
    </row>
    <row r="1990" customFormat="false" ht="13.8" hidden="true" customHeight="false" outlineLevel="0" collapsed="false">
      <c r="A1990" s="0" t="s">
        <v>459</v>
      </c>
      <c r="AS1990" s="0" t="n">
        <f aca="false">COUNTIF(jv!AC:AC,"*"&amp;A1990&amp;"*")</f>
        <v>78</v>
      </c>
    </row>
    <row r="1991" customFormat="false" ht="13.8" hidden="true" customHeight="false" outlineLevel="0" collapsed="false">
      <c r="A1991" s="0" t="s">
        <v>459</v>
      </c>
      <c r="AS1991" s="0" t="n">
        <f aca="false">COUNTIF(jv!AC:AC,"*"&amp;A1991&amp;"*")</f>
        <v>78</v>
      </c>
    </row>
    <row r="1992" customFormat="false" ht="13.8" hidden="true" customHeight="false" outlineLevel="0" collapsed="false">
      <c r="A1992" s="0" t="s">
        <v>459</v>
      </c>
      <c r="AS1992" s="0" t="n">
        <f aca="false">COUNTIF(jv!AC:AC,"*"&amp;A1992&amp;"*")</f>
        <v>78</v>
      </c>
    </row>
    <row r="1993" customFormat="false" ht="13.8" hidden="true" customHeight="false" outlineLevel="0" collapsed="false">
      <c r="A1993" s="0" t="s">
        <v>459</v>
      </c>
      <c r="AS1993" s="0" t="n">
        <f aca="false">COUNTIF(jv!AC:AC,"*"&amp;A1993&amp;"*")</f>
        <v>78</v>
      </c>
    </row>
    <row r="1994" customFormat="false" ht="13.8" hidden="true" customHeight="false" outlineLevel="0" collapsed="false">
      <c r="A1994" s="0" t="s">
        <v>459</v>
      </c>
      <c r="AS1994" s="0" t="n">
        <f aca="false">COUNTIF(jv!AC:AC,"*"&amp;A1994&amp;"*")</f>
        <v>78</v>
      </c>
    </row>
    <row r="1995" customFormat="false" ht="13.8" hidden="true" customHeight="false" outlineLevel="0" collapsed="false">
      <c r="A1995" s="0" t="s">
        <v>459</v>
      </c>
      <c r="AS1995" s="0" t="n">
        <f aca="false">COUNTIF(jv!AC:AC,"*"&amp;A1995&amp;"*")</f>
        <v>78</v>
      </c>
    </row>
    <row r="1996" customFormat="false" ht="13.8" hidden="true" customHeight="false" outlineLevel="0" collapsed="false">
      <c r="A1996" s="0" t="s">
        <v>459</v>
      </c>
      <c r="AS1996" s="0" t="n">
        <f aca="false">COUNTIF(jv!AC:AC,"*"&amp;A1996&amp;"*")</f>
        <v>78</v>
      </c>
    </row>
    <row r="1997" customFormat="false" ht="13.8" hidden="true" customHeight="false" outlineLevel="0" collapsed="false">
      <c r="A1997" s="0" t="s">
        <v>459</v>
      </c>
      <c r="AS1997" s="0" t="n">
        <f aca="false">COUNTIF(jv!AC:AC,"*"&amp;A1997&amp;"*")</f>
        <v>78</v>
      </c>
    </row>
    <row r="1998" customFormat="false" ht="13.8" hidden="true" customHeight="false" outlineLevel="0" collapsed="false">
      <c r="A1998" s="0" t="s">
        <v>459</v>
      </c>
      <c r="AS1998" s="0" t="n">
        <f aca="false">COUNTIF(jv!AC:AC,"*"&amp;A1998&amp;"*")</f>
        <v>78</v>
      </c>
    </row>
    <row r="1999" customFormat="false" ht="13.8" hidden="true" customHeight="false" outlineLevel="0" collapsed="false">
      <c r="A1999" s="0" t="s">
        <v>459</v>
      </c>
      <c r="AS1999" s="0" t="n">
        <f aca="false">COUNTIF(jv!AC:AC,"*"&amp;A1999&amp;"*")</f>
        <v>78</v>
      </c>
    </row>
    <row r="2000" customFormat="false" ht="13.8" hidden="true" customHeight="false" outlineLevel="0" collapsed="false">
      <c r="A2000" s="0" t="s">
        <v>459</v>
      </c>
      <c r="AS2000" s="0" t="n">
        <f aca="false">COUNTIF(jv!AC:AC,"*"&amp;A2000&amp;"*")</f>
        <v>78</v>
      </c>
    </row>
    <row r="2001" customFormat="false" ht="13.8" hidden="true" customHeight="false" outlineLevel="0" collapsed="false">
      <c r="A2001" s="0" t="s">
        <v>459</v>
      </c>
      <c r="AS2001" s="0" t="n">
        <f aca="false">COUNTIF(jv!AC:AC,"*"&amp;A2001&amp;"*")</f>
        <v>78</v>
      </c>
    </row>
    <row r="2002" customFormat="false" ht="13.8" hidden="true" customHeight="false" outlineLevel="0" collapsed="false">
      <c r="A2002" s="0" t="s">
        <v>459</v>
      </c>
      <c r="AS2002" s="0" t="n">
        <f aca="false">COUNTIF(jv!AC:AC,"*"&amp;A2002&amp;"*")</f>
        <v>78</v>
      </c>
    </row>
    <row r="2003" customFormat="false" ht="13.8" hidden="true" customHeight="false" outlineLevel="0" collapsed="false">
      <c r="A2003" s="0" t="s">
        <v>459</v>
      </c>
      <c r="AS2003" s="0" t="n">
        <f aca="false">COUNTIF(jv!AC:AC,"*"&amp;A2003&amp;"*")</f>
        <v>78</v>
      </c>
    </row>
    <row r="2004" customFormat="false" ht="13.8" hidden="true" customHeight="false" outlineLevel="0" collapsed="false">
      <c r="A2004" s="0" t="s">
        <v>459</v>
      </c>
      <c r="AS2004" s="0" t="n">
        <f aca="false">COUNTIF(jv!AC:AC,"*"&amp;A2004&amp;"*")</f>
        <v>78</v>
      </c>
    </row>
    <row r="2005" customFormat="false" ht="13.8" hidden="true" customHeight="false" outlineLevel="0" collapsed="false">
      <c r="A2005" s="0" t="s">
        <v>459</v>
      </c>
      <c r="AS2005" s="0" t="n">
        <f aca="false">COUNTIF(jv!AC:AC,"*"&amp;A2005&amp;"*")</f>
        <v>78</v>
      </c>
    </row>
    <row r="2006" customFormat="false" ht="13.8" hidden="true" customHeight="false" outlineLevel="0" collapsed="false">
      <c r="A2006" s="0" t="s">
        <v>459</v>
      </c>
      <c r="AS2006" s="0" t="n">
        <f aca="false">COUNTIF(jv!AC:AC,"*"&amp;A2006&amp;"*")</f>
        <v>78</v>
      </c>
    </row>
    <row r="2007" customFormat="false" ht="13.8" hidden="true" customHeight="false" outlineLevel="0" collapsed="false">
      <c r="A2007" s="0" t="s">
        <v>459</v>
      </c>
      <c r="AS2007" s="0" t="n">
        <f aca="false">COUNTIF(jv!AC:AC,"*"&amp;A2007&amp;"*")</f>
        <v>78</v>
      </c>
    </row>
    <row r="2008" customFormat="false" ht="13.8" hidden="true" customHeight="false" outlineLevel="0" collapsed="false">
      <c r="A2008" s="0" t="s">
        <v>459</v>
      </c>
      <c r="AS2008" s="0" t="n">
        <f aca="false">COUNTIF(jv!AC:AC,"*"&amp;A2008&amp;"*")</f>
        <v>78</v>
      </c>
    </row>
    <row r="2009" customFormat="false" ht="13.8" hidden="true" customHeight="false" outlineLevel="0" collapsed="false">
      <c r="A2009" s="0" t="s">
        <v>459</v>
      </c>
      <c r="AS2009" s="0" t="n">
        <f aca="false">COUNTIF(jv!AC:AC,"*"&amp;A2009&amp;"*")</f>
        <v>78</v>
      </c>
    </row>
    <row r="2010" customFormat="false" ht="13.8" hidden="true" customHeight="false" outlineLevel="0" collapsed="false">
      <c r="A2010" s="0" t="s">
        <v>459</v>
      </c>
      <c r="AS2010" s="0" t="n">
        <f aca="false">COUNTIF(jv!AC:AC,"*"&amp;A2010&amp;"*")</f>
        <v>78</v>
      </c>
    </row>
    <row r="2011" customFormat="false" ht="13.8" hidden="true" customHeight="false" outlineLevel="0" collapsed="false">
      <c r="A2011" s="0" t="s">
        <v>459</v>
      </c>
      <c r="AS2011" s="0" t="n">
        <f aca="false">COUNTIF(jv!AC:AC,"*"&amp;A2011&amp;"*")</f>
        <v>78</v>
      </c>
    </row>
    <row r="2012" customFormat="false" ht="13.8" hidden="true" customHeight="false" outlineLevel="0" collapsed="false">
      <c r="A2012" s="0" t="s">
        <v>459</v>
      </c>
      <c r="AS2012" s="0" t="n">
        <f aca="false">COUNTIF(jv!AC:AC,"*"&amp;A2012&amp;"*")</f>
        <v>78</v>
      </c>
    </row>
    <row r="2013" customFormat="false" ht="13.8" hidden="true" customHeight="false" outlineLevel="0" collapsed="false">
      <c r="A2013" s="0" t="s">
        <v>459</v>
      </c>
      <c r="AS2013" s="0" t="n">
        <f aca="false">COUNTIF(jv!AC:AC,"*"&amp;A2013&amp;"*")</f>
        <v>78</v>
      </c>
    </row>
    <row r="2014" customFormat="false" ht="13.8" hidden="true" customHeight="false" outlineLevel="0" collapsed="false">
      <c r="A2014" s="0" t="s">
        <v>459</v>
      </c>
      <c r="AS2014" s="0" t="n">
        <f aca="false">COUNTIF(jv!AC:AC,"*"&amp;A2014&amp;"*")</f>
        <v>78</v>
      </c>
    </row>
    <row r="2015" customFormat="false" ht="13.8" hidden="true" customHeight="false" outlineLevel="0" collapsed="false">
      <c r="A2015" s="0" t="s">
        <v>459</v>
      </c>
      <c r="AS2015" s="0" t="n">
        <f aca="false">COUNTIF(jv!AC:AC,"*"&amp;A2015&amp;"*")</f>
        <v>78</v>
      </c>
    </row>
    <row r="2016" customFormat="false" ht="13.8" hidden="true" customHeight="false" outlineLevel="0" collapsed="false">
      <c r="A2016" s="0" t="s">
        <v>459</v>
      </c>
      <c r="AS2016" s="0" t="n">
        <f aca="false">COUNTIF(jv!AC:AC,"*"&amp;A2016&amp;"*")</f>
        <v>78</v>
      </c>
    </row>
    <row r="2017" customFormat="false" ht="13.8" hidden="true" customHeight="false" outlineLevel="0" collapsed="false">
      <c r="A2017" s="0" t="s">
        <v>459</v>
      </c>
      <c r="AS2017" s="0" t="n">
        <f aca="false">COUNTIF(jv!AC:AC,"*"&amp;A2017&amp;"*")</f>
        <v>78</v>
      </c>
    </row>
    <row r="2018" customFormat="false" ht="13.8" hidden="true" customHeight="false" outlineLevel="0" collapsed="false">
      <c r="A2018" s="0" t="s">
        <v>459</v>
      </c>
      <c r="AS2018" s="0" t="n">
        <f aca="false">COUNTIF(jv!AC:AC,"*"&amp;A2018&amp;"*")</f>
        <v>78</v>
      </c>
    </row>
    <row r="2019" customFormat="false" ht="13.8" hidden="true" customHeight="false" outlineLevel="0" collapsed="false">
      <c r="A2019" s="0" t="s">
        <v>459</v>
      </c>
      <c r="AS2019" s="0" t="n">
        <f aca="false">COUNTIF(jv!AC:AC,"*"&amp;A2019&amp;"*")</f>
        <v>78</v>
      </c>
    </row>
    <row r="2020" customFormat="false" ht="13.8" hidden="true" customHeight="false" outlineLevel="0" collapsed="false">
      <c r="A2020" s="0" t="s">
        <v>459</v>
      </c>
      <c r="AS2020" s="0" t="n">
        <f aca="false">COUNTIF(jv!AC:AC,"*"&amp;A2020&amp;"*")</f>
        <v>78</v>
      </c>
    </row>
    <row r="2021" customFormat="false" ht="13.8" hidden="true" customHeight="false" outlineLevel="0" collapsed="false">
      <c r="A2021" s="0" t="s">
        <v>459</v>
      </c>
      <c r="AS2021" s="0" t="n">
        <f aca="false">COUNTIF(jv!AC:AC,"*"&amp;A2021&amp;"*")</f>
        <v>78</v>
      </c>
    </row>
    <row r="2022" customFormat="false" ht="13.8" hidden="true" customHeight="false" outlineLevel="0" collapsed="false">
      <c r="A2022" s="0" t="s">
        <v>459</v>
      </c>
      <c r="AS2022" s="0" t="n">
        <f aca="false">COUNTIF(jv!AC:AC,"*"&amp;A2022&amp;"*")</f>
        <v>78</v>
      </c>
    </row>
    <row r="2023" customFormat="false" ht="13.8" hidden="true" customHeight="false" outlineLevel="0" collapsed="false">
      <c r="A2023" s="131" t="s">
        <v>459</v>
      </c>
      <c r="AS2023" s="0" t="n">
        <f aca="false">COUNTIF(jv!AC:AC,"*"&amp;A2023&amp;"*")</f>
        <v>78</v>
      </c>
    </row>
    <row r="2024" customFormat="false" ht="13.8" hidden="true" customHeight="false" outlineLevel="0" collapsed="false">
      <c r="A2024" s="131" t="s">
        <v>459</v>
      </c>
      <c r="AS2024" s="0" t="n">
        <f aca="false">COUNTIF(jv!AC:AC,"*"&amp;A2024&amp;"*")</f>
        <v>78</v>
      </c>
    </row>
    <row r="2025" customFormat="false" ht="13.8" hidden="true" customHeight="false" outlineLevel="0" collapsed="false">
      <c r="A2025" s="131" t="s">
        <v>459</v>
      </c>
      <c r="AS2025" s="0" t="n">
        <f aca="false">COUNTIF(jv!AC:AC,"*"&amp;A2025&amp;"*")</f>
        <v>78</v>
      </c>
    </row>
    <row r="2026" customFormat="false" ht="13.8" hidden="true" customHeight="false" outlineLevel="0" collapsed="false">
      <c r="A2026" s="131" t="s">
        <v>459</v>
      </c>
      <c r="AS2026" s="0" t="n">
        <f aca="false">COUNTIF(jv!AC:AC,"*"&amp;A2026&amp;"*")</f>
        <v>78</v>
      </c>
    </row>
    <row r="2027" customFormat="false" ht="13.8" hidden="true" customHeight="false" outlineLevel="0" collapsed="false">
      <c r="A2027" s="131" t="s">
        <v>459</v>
      </c>
      <c r="AS2027" s="0" t="n">
        <f aca="false">COUNTIF(jv!AC:AC,"*"&amp;A2027&amp;"*")</f>
        <v>78</v>
      </c>
    </row>
    <row r="2028" customFormat="false" ht="13.8" hidden="true" customHeight="false" outlineLevel="0" collapsed="false">
      <c r="A2028" s="131" t="s">
        <v>459</v>
      </c>
      <c r="AS2028" s="0" t="n">
        <f aca="false">COUNTIF(jv!AC:AC,"*"&amp;A2028&amp;"*")</f>
        <v>78</v>
      </c>
    </row>
    <row r="2029" customFormat="false" ht="13.8" hidden="true" customHeight="false" outlineLevel="0" collapsed="false">
      <c r="A2029" s="131" t="s">
        <v>459</v>
      </c>
      <c r="AS2029" s="0" t="n">
        <f aca="false">COUNTIF(jv!AC:AC,"*"&amp;A2029&amp;"*")</f>
        <v>78</v>
      </c>
    </row>
    <row r="2030" customFormat="false" ht="13.8" hidden="true" customHeight="false" outlineLevel="0" collapsed="false">
      <c r="A2030" s="131" t="s">
        <v>459</v>
      </c>
      <c r="AS2030" s="0" t="n">
        <f aca="false">COUNTIF(jv!AC:AC,"*"&amp;A2030&amp;"*")</f>
        <v>78</v>
      </c>
    </row>
    <row r="2031" customFormat="false" ht="13.8" hidden="true" customHeight="false" outlineLevel="0" collapsed="false">
      <c r="A2031" s="131" t="s">
        <v>459</v>
      </c>
      <c r="AS2031" s="0" t="n">
        <f aca="false">COUNTIF(jv!AC:AC,"*"&amp;A2031&amp;"*")</f>
        <v>78</v>
      </c>
    </row>
    <row r="2032" customFormat="false" ht="13.8" hidden="true" customHeight="false" outlineLevel="0" collapsed="false">
      <c r="A2032" s="131" t="s">
        <v>459</v>
      </c>
      <c r="AS2032" s="0" t="n">
        <f aca="false">COUNTIF(jv!AC:AC,"*"&amp;A2032&amp;"*")</f>
        <v>78</v>
      </c>
    </row>
    <row r="2033" customFormat="false" ht="13.8" hidden="true" customHeight="false" outlineLevel="0" collapsed="false">
      <c r="A2033" s="131" t="s">
        <v>459</v>
      </c>
      <c r="AS2033" s="0" t="n">
        <f aca="false">COUNTIF(jv!AC:AC,"*"&amp;A2033&amp;"*")</f>
        <v>78</v>
      </c>
    </row>
    <row r="2034" customFormat="false" ht="13.8" hidden="true" customHeight="false" outlineLevel="0" collapsed="false">
      <c r="A2034" s="131" t="s">
        <v>459</v>
      </c>
      <c r="AS2034" s="0" t="n">
        <f aca="false">COUNTIF(jv!AC:AC,"*"&amp;A2034&amp;"*")</f>
        <v>78</v>
      </c>
    </row>
    <row r="2035" customFormat="false" ht="13.8" hidden="true" customHeight="false" outlineLevel="0" collapsed="false">
      <c r="A2035" s="131" t="s">
        <v>459</v>
      </c>
      <c r="AS2035" s="0" t="n">
        <f aca="false">COUNTIF(jv!AC:AC,"*"&amp;A2035&amp;"*")</f>
        <v>78</v>
      </c>
    </row>
    <row r="2036" customFormat="false" ht="13.8" hidden="true" customHeight="false" outlineLevel="0" collapsed="false">
      <c r="A2036" s="131" t="s">
        <v>459</v>
      </c>
      <c r="AS2036" s="0" t="n">
        <f aca="false">COUNTIF(jv!AC:AC,"*"&amp;A2036&amp;"*")</f>
        <v>78</v>
      </c>
    </row>
    <row r="2037" customFormat="false" ht="13.8" hidden="true" customHeight="false" outlineLevel="0" collapsed="false">
      <c r="A2037" s="131" t="s">
        <v>459</v>
      </c>
      <c r="AS2037" s="0" t="n">
        <f aca="false">COUNTIF(jv!AC:AC,"*"&amp;A2037&amp;"*")</f>
        <v>78</v>
      </c>
    </row>
    <row r="2038" customFormat="false" ht="13.8" hidden="true" customHeight="false" outlineLevel="0" collapsed="false">
      <c r="A2038" s="131" t="s">
        <v>459</v>
      </c>
      <c r="AS2038" s="0" t="n">
        <f aca="false">COUNTIF(jv!AC:AC,"*"&amp;A2038&amp;"*")</f>
        <v>78</v>
      </c>
    </row>
    <row r="2039" customFormat="false" ht="13.8" hidden="true" customHeight="false" outlineLevel="0" collapsed="false">
      <c r="A2039" s="131" t="s">
        <v>459</v>
      </c>
      <c r="AS2039" s="0" t="n">
        <f aca="false">COUNTIF(jv!AC:AC,"*"&amp;A2039&amp;"*")</f>
        <v>78</v>
      </c>
    </row>
    <row r="2040" customFormat="false" ht="13.8" hidden="true" customHeight="false" outlineLevel="0" collapsed="false">
      <c r="A2040" s="131" t="s">
        <v>459</v>
      </c>
      <c r="AS2040" s="0" t="n">
        <f aca="false">COUNTIF(jv!AC:AC,"*"&amp;A2040&amp;"*")</f>
        <v>78</v>
      </c>
    </row>
    <row r="2041" customFormat="false" ht="13.8" hidden="true" customHeight="false" outlineLevel="0" collapsed="false">
      <c r="A2041" s="131" t="s">
        <v>459</v>
      </c>
      <c r="AS2041" s="0" t="n">
        <f aca="false">COUNTIF(jv!AC:AC,"*"&amp;A2041&amp;"*")</f>
        <v>78</v>
      </c>
    </row>
    <row r="2042" customFormat="false" ht="13.8" hidden="true" customHeight="false" outlineLevel="0" collapsed="false">
      <c r="A2042" s="131" t="s">
        <v>459</v>
      </c>
      <c r="AS2042" s="0" t="n">
        <f aca="false">COUNTIF(jv!AC:AC,"*"&amp;A2042&amp;"*")</f>
        <v>78</v>
      </c>
    </row>
    <row r="2043" customFormat="false" ht="13.8" hidden="true" customHeight="false" outlineLevel="0" collapsed="false">
      <c r="A2043" s="131" t="s">
        <v>459</v>
      </c>
      <c r="AS2043" s="0" t="n">
        <f aca="false">COUNTIF(jv!AC:AC,"*"&amp;A2043&amp;"*")</f>
        <v>78</v>
      </c>
    </row>
    <row r="2044" customFormat="false" ht="13.8" hidden="true" customHeight="false" outlineLevel="0" collapsed="false">
      <c r="A2044" s="131" t="s">
        <v>459</v>
      </c>
      <c r="AS2044" s="0" t="n">
        <f aca="false">COUNTIF(jv!AC:AC,"*"&amp;A2044&amp;"*")</f>
        <v>78</v>
      </c>
    </row>
    <row r="2045" customFormat="false" ht="13.8" hidden="true" customHeight="false" outlineLevel="0" collapsed="false">
      <c r="A2045" s="131" t="s">
        <v>459</v>
      </c>
      <c r="AS2045" s="0" t="n">
        <f aca="false">COUNTIF(jv!AC:AC,"*"&amp;A2045&amp;"*")</f>
        <v>78</v>
      </c>
    </row>
    <row r="2046" customFormat="false" ht="13.8" hidden="true" customHeight="false" outlineLevel="0" collapsed="false">
      <c r="A2046" s="131" t="s">
        <v>459</v>
      </c>
      <c r="AS2046" s="0" t="n">
        <f aca="false">COUNTIF(jv!AC:AC,"*"&amp;A2046&amp;"*")</f>
        <v>78</v>
      </c>
    </row>
    <row r="2047" customFormat="false" ht="13.8" hidden="false" customHeight="false" outlineLevel="0" collapsed="false">
      <c r="A2047" s="0" t="s">
        <v>3821</v>
      </c>
      <c r="B2047" s="0" t="n">
        <f aca="false">COUNTIFS(jv!AC:AC,"*"&amp;A2047&amp;"*", jv!X:X,"1981")</f>
        <v>0</v>
      </c>
      <c r="C2047" s="0" t="n">
        <f aca="false">COUNTIFS(jv!AC:AC,"*"&amp;A2047&amp;"*", jv!X:X,"1982")</f>
        <v>0</v>
      </c>
      <c r="D2047" s="0" t="n">
        <f aca="false">COUNTIFS(jv!AC:AC,"*"&amp;A2047&amp;"*", jv!X:X,"1983")</f>
        <v>0</v>
      </c>
      <c r="E2047" s="0" t="n">
        <f aca="false">COUNTIFS(jv!AC:AC,"*"&amp;A2047&amp;"*", jv!X:X,"1984")</f>
        <v>0</v>
      </c>
      <c r="F2047" s="0" t="n">
        <f aca="false">COUNTIFS(jv!AC:AC,"*"&amp;A2047&amp;"*", jv!X:X,"1985")</f>
        <v>0</v>
      </c>
      <c r="G2047" s="0" t="n">
        <f aca="false">COUNTIFS(jv!AC:AC,"*"&amp;A2047&amp;"*", jv!X:X,"1986")</f>
        <v>0</v>
      </c>
      <c r="H2047" s="0" t="n">
        <f aca="false">COUNTIFS(jv!AC:AC,"*"&amp;A2047&amp;"*", jv!X:X,"1987")</f>
        <v>0</v>
      </c>
      <c r="I2047" s="0" t="n">
        <f aca="false">COUNTIFS(jv!AC:AC,"*"&amp;A2047&amp;"*", jv!X:X,"1988")</f>
        <v>0</v>
      </c>
      <c r="J2047" s="0" t="n">
        <f aca="false">COUNTIFS(jv!AC:AC,"*"&amp;A2047&amp;"*", jv!X:X,"1989")</f>
        <v>0</v>
      </c>
      <c r="K2047" s="0" t="n">
        <f aca="false">COUNTIFS(jv!AC:AC,"*"&amp;A2047&amp;"*", jv!X:X,"1990")</f>
        <v>0</v>
      </c>
      <c r="L2047" s="0" t="n">
        <f aca="false">COUNTIFS(jv!AC:AC,"*"&amp;A2047&amp;"*", jv!X:X,"1991")</f>
        <v>0</v>
      </c>
      <c r="M2047" s="0" t="n">
        <f aca="false">COUNTIFS(jv!AC:AC,"*"&amp;A2047&amp;"*", jv!X:X,"1992")</f>
        <v>0</v>
      </c>
      <c r="N2047" s="0" t="n">
        <f aca="false">COUNTIFS(jv!AC:AC,"*"&amp;A2047&amp;"*", jv!X:X,"1993")</f>
        <v>0</v>
      </c>
      <c r="O2047" s="0" t="n">
        <f aca="false">COUNTIFS(jv!AC:AC,"*"&amp;A2047&amp;"*", jv!X:X,"1994")</f>
        <v>0</v>
      </c>
      <c r="P2047" s="0" t="n">
        <f aca="false">COUNTIFS(jv!AC:AC,"*"&amp;A2047&amp;"*", jv!X:X,"1995")</f>
        <v>0</v>
      </c>
      <c r="Q2047" s="0" t="n">
        <f aca="false">COUNTIFS(jv!AC:AC,"*"&amp;A2047&amp;"*", jv!X:X,"1996")</f>
        <v>0</v>
      </c>
      <c r="R2047" s="0" t="n">
        <f aca="false">COUNTIFS(jv!AC:AC,"*"&amp;A2047&amp;"*", jv!X:X,"1997")</f>
        <v>0</v>
      </c>
      <c r="S2047" s="0" t="n">
        <f aca="false">COUNTIFS(jv!AC:AC,"*"&amp;A2047&amp;"*", jv!X:X,"1998")</f>
        <v>0</v>
      </c>
      <c r="T2047" s="0" t="n">
        <f aca="false">COUNTIFS(jv!AC:AC,"*"&amp;A2047&amp;"*", jv!X:X,"1999")</f>
        <v>0</v>
      </c>
      <c r="U2047" s="0" t="n">
        <f aca="false">COUNTIFS(jv!AC:AC,"*"&amp;A2047&amp;"*", jv!X:X,"2000")</f>
        <v>0</v>
      </c>
      <c r="V2047" s="0" t="n">
        <f aca="false">COUNTIFS(jv!AC:AC,"*"&amp;A2047&amp;"*", jv!X:X,"2001")</f>
        <v>0</v>
      </c>
      <c r="W2047" s="0" t="n">
        <f aca="false">COUNTIFS(jv!AC:AC,"*"&amp;A2047&amp;"*", jv!X:X,"2002")</f>
        <v>0</v>
      </c>
      <c r="X2047" s="0" t="n">
        <f aca="false">COUNTIFS(jv!AC:AC,"*"&amp;A2047&amp;"*", jv!X:X,"2003")</f>
        <v>0</v>
      </c>
      <c r="Y2047" s="0" t="n">
        <f aca="false">COUNTIFS(jv!AC:AC,"*"&amp;A2047&amp;"*", jv!X:X,"2004")</f>
        <v>0</v>
      </c>
      <c r="Z2047" s="0" t="n">
        <f aca="false">COUNTIFS(jv!AC:AC,"*"&amp;A2047&amp;"*", jv!X:X,"2005")</f>
        <v>0</v>
      </c>
      <c r="AA2047" s="0" t="n">
        <f aca="false">COUNTIFS(jv!AC:AC,"*"&amp;A2047&amp;"*", jv!X:X,"2006")</f>
        <v>2</v>
      </c>
      <c r="AB2047" s="0" t="n">
        <f aca="false">COUNTIFS(jv!AC:AC,"*"&amp;A2047&amp;"*", jv!X:X,"2007")</f>
        <v>0</v>
      </c>
      <c r="AC2047" s="0" t="n">
        <f aca="false">COUNTIFS(jv!AC:AC,"*"&amp;A2047&amp;"*", jv!X:X,"2008")</f>
        <v>1</v>
      </c>
      <c r="AD2047" s="0" t="n">
        <f aca="false">COUNTIFS(jv!AC:AC,"*"&amp;A2047&amp;"*", jv!X:X,"2009")</f>
        <v>2</v>
      </c>
      <c r="AE2047" s="0" t="n">
        <f aca="false">COUNTIFS(jv!AC:AC,"*"&amp;A2047&amp;"*", jv!X:X,"2010")</f>
        <v>2</v>
      </c>
      <c r="AF2047" s="0" t="n">
        <f aca="false">COUNTIFS(jv!AC:AC,"*"&amp;A2047&amp;"*", jv!X:X,"2011")</f>
        <v>1</v>
      </c>
      <c r="AG2047" s="0" t="n">
        <f aca="false">COUNTIFS(jv!AC:AC,"*"&amp;A2047&amp;"*", jv!X:X,"2012")</f>
        <v>3</v>
      </c>
      <c r="AH2047" s="0" t="n">
        <f aca="false">COUNTIFS(jv!AC:AC,"*"&amp;A2047&amp;"*", jv!X:X,"2013")</f>
        <v>2</v>
      </c>
      <c r="AI2047" s="0" t="n">
        <f aca="false">COUNTIFS(jv!AC:AC,"*"&amp;A2047&amp;"*", jv!X:X,"2014")</f>
        <v>2</v>
      </c>
      <c r="AJ2047" s="0" t="n">
        <f aca="false">COUNTIFS(jv!AC:AC,"*"&amp;A2047&amp;"*", jv!X:X,"2015")</f>
        <v>2</v>
      </c>
      <c r="AK2047" s="0" t="n">
        <f aca="false">COUNTIFS(jv!AC:AC,"*"&amp;A2047&amp;"*", jv!X:X,"2016")</f>
        <v>10</v>
      </c>
      <c r="AL2047" s="0" t="n">
        <f aca="false">COUNTIFS(jv!AC:AC,"*"&amp;A2047&amp;"*", jv!X:X,"2017")</f>
        <v>5</v>
      </c>
      <c r="AM2047" s="0" t="n">
        <f aca="false">COUNTIFS(jv!AC:AC,"*"&amp;A2047&amp;"*", jv!X:X,"2018")</f>
        <v>11</v>
      </c>
      <c r="AN2047" s="0" t="n">
        <f aca="false">COUNTIFS(jv!AC:AC,"*"&amp;A2047&amp;"*", jv!X:X,"2019")</f>
        <v>6</v>
      </c>
      <c r="AO2047" s="0" t="n">
        <f aca="false">COUNTIFS(jv!AC:AC,"*"&amp;A2047&amp;"*", jv!X:X,"2020")</f>
        <v>6</v>
      </c>
      <c r="AP2047" s="0" t="n">
        <f aca="false">COUNTIFS(jv!AC:AC,"*"&amp;A2047&amp;"*", jv!X:X,"2021")</f>
        <v>2</v>
      </c>
      <c r="AQ2047" s="0" t="n">
        <f aca="false">COUNTIFS(jv!AC:AC,"*"&amp;A2047&amp;"*", jv!X:X,"2022")</f>
        <v>1</v>
      </c>
      <c r="AR2047" s="0" t="n">
        <v>0</v>
      </c>
      <c r="AS2047" s="0" t="n">
        <f aca="false">COUNTIF(jv!AC:AC,"*"&amp;A2047&amp;"*")</f>
        <v>58</v>
      </c>
    </row>
    <row r="2048" customFormat="false" ht="13.8" hidden="true" customHeight="false" outlineLevel="0" collapsed="false">
      <c r="A2048" s="0" t="s">
        <v>3821</v>
      </c>
      <c r="AS2048" s="0" t="n">
        <f aca="false">COUNTIF(jv!AC:AC,"*"&amp;A2048&amp;"*")</f>
        <v>58</v>
      </c>
    </row>
    <row r="2049" customFormat="false" ht="13.8" hidden="true" customHeight="false" outlineLevel="0" collapsed="false">
      <c r="A2049" s="0" t="s">
        <v>3821</v>
      </c>
      <c r="AS2049" s="0" t="n">
        <f aca="false">COUNTIF(jv!AC:AC,"*"&amp;A2049&amp;"*")</f>
        <v>58</v>
      </c>
    </row>
    <row r="2050" customFormat="false" ht="13.8" hidden="true" customHeight="false" outlineLevel="0" collapsed="false">
      <c r="A2050" s="0" t="s">
        <v>3821</v>
      </c>
      <c r="AS2050" s="0" t="n">
        <f aca="false">COUNTIF(jv!AC:AC,"*"&amp;A2050&amp;"*")</f>
        <v>58</v>
      </c>
    </row>
    <row r="2051" customFormat="false" ht="13.8" hidden="true" customHeight="false" outlineLevel="0" collapsed="false">
      <c r="A2051" s="0" t="s">
        <v>4644</v>
      </c>
      <c r="AS2051" s="0" t="n">
        <f aca="false">COUNTIF(jv!AC:AC,"*"&amp;A2051&amp;"*")</f>
        <v>58</v>
      </c>
    </row>
    <row r="2052" customFormat="false" ht="13.8" hidden="true" customHeight="false" outlineLevel="0" collapsed="false">
      <c r="A2052" s="0" t="s">
        <v>4644</v>
      </c>
      <c r="AS2052" s="0" t="n">
        <f aca="false">COUNTIF(jv!AC:AC,"*"&amp;A2052&amp;"*")</f>
        <v>58</v>
      </c>
    </row>
    <row r="2053" customFormat="false" ht="13.8" hidden="true" customHeight="false" outlineLevel="0" collapsed="false">
      <c r="A2053" s="0" t="s">
        <v>4644</v>
      </c>
      <c r="AS2053" s="0" t="n">
        <f aca="false">COUNTIF(jv!AC:AC,"*"&amp;A2053&amp;"*")</f>
        <v>58</v>
      </c>
    </row>
    <row r="2054" customFormat="false" ht="13.8" hidden="true" customHeight="false" outlineLevel="0" collapsed="false">
      <c r="A2054" s="0" t="s">
        <v>4644</v>
      </c>
      <c r="AS2054" s="0" t="n">
        <f aca="false">COUNTIF(jv!AC:AC,"*"&amp;A2054&amp;"*")</f>
        <v>58</v>
      </c>
    </row>
    <row r="2055" customFormat="false" ht="13.8" hidden="true" customHeight="false" outlineLevel="0" collapsed="false">
      <c r="A2055" s="0" t="s">
        <v>4644</v>
      </c>
      <c r="AS2055" s="0" t="n">
        <f aca="false">COUNTIF(jv!AC:AC,"*"&amp;A2055&amp;"*")</f>
        <v>58</v>
      </c>
    </row>
    <row r="2056" customFormat="false" ht="13.8" hidden="true" customHeight="false" outlineLevel="0" collapsed="false">
      <c r="A2056" s="0" t="s">
        <v>4644</v>
      </c>
      <c r="AS2056" s="0" t="n">
        <f aca="false">COUNTIF(jv!AC:AC,"*"&amp;A2056&amp;"*")</f>
        <v>58</v>
      </c>
    </row>
    <row r="2057" customFormat="false" ht="13.8" hidden="true" customHeight="false" outlineLevel="0" collapsed="false">
      <c r="A2057" s="0" t="s">
        <v>4644</v>
      </c>
      <c r="AS2057" s="0" t="n">
        <f aca="false">COUNTIF(jv!AC:AC,"*"&amp;A2057&amp;"*")</f>
        <v>58</v>
      </c>
    </row>
    <row r="2058" customFormat="false" ht="13.8" hidden="true" customHeight="false" outlineLevel="0" collapsed="false">
      <c r="A2058" s="0" t="s">
        <v>4644</v>
      </c>
      <c r="AS2058" s="0" t="n">
        <f aca="false">COUNTIF(jv!AC:AC,"*"&amp;A2058&amp;"*")</f>
        <v>58</v>
      </c>
    </row>
    <row r="2059" customFormat="false" ht="13.8" hidden="true" customHeight="false" outlineLevel="0" collapsed="false">
      <c r="A2059" s="0" t="s">
        <v>4644</v>
      </c>
      <c r="AS2059" s="0" t="n">
        <f aca="false">COUNTIF(jv!AC:AC,"*"&amp;A2059&amp;"*")</f>
        <v>58</v>
      </c>
    </row>
    <row r="2060" customFormat="false" ht="13.8" hidden="true" customHeight="false" outlineLevel="0" collapsed="false">
      <c r="A2060" s="0" t="s">
        <v>4644</v>
      </c>
      <c r="AS2060" s="0" t="n">
        <f aca="false">COUNTIF(jv!AC:AC,"*"&amp;A2060&amp;"*")</f>
        <v>58</v>
      </c>
    </row>
    <row r="2061" customFormat="false" ht="13.8" hidden="true" customHeight="false" outlineLevel="0" collapsed="false">
      <c r="A2061" s="0" t="s">
        <v>3821</v>
      </c>
      <c r="AS2061" s="0" t="n">
        <f aca="false">COUNTIF(jv!AC:AC,"*"&amp;A2061&amp;"*")</f>
        <v>58</v>
      </c>
    </row>
    <row r="2062" customFormat="false" ht="13.8" hidden="true" customHeight="false" outlineLevel="0" collapsed="false">
      <c r="A2062" s="0" t="s">
        <v>4644</v>
      </c>
      <c r="AS2062" s="0" t="n">
        <f aca="false">COUNTIF(jv!AC:AC,"*"&amp;A2062&amp;"*")</f>
        <v>58</v>
      </c>
    </row>
    <row r="2063" customFormat="false" ht="13.8" hidden="true" customHeight="false" outlineLevel="0" collapsed="false">
      <c r="A2063" s="0" t="s">
        <v>4644</v>
      </c>
      <c r="AS2063" s="0" t="n">
        <f aca="false">COUNTIF(jv!AC:AC,"*"&amp;A2063&amp;"*")</f>
        <v>58</v>
      </c>
    </row>
    <row r="2064" customFormat="false" ht="13.8" hidden="true" customHeight="false" outlineLevel="0" collapsed="false">
      <c r="A2064" s="0" t="s">
        <v>4644</v>
      </c>
      <c r="AS2064" s="0" t="n">
        <f aca="false">COUNTIF(jv!AC:AC,"*"&amp;A2064&amp;"*")</f>
        <v>58</v>
      </c>
    </row>
    <row r="2065" customFormat="false" ht="13.8" hidden="true" customHeight="false" outlineLevel="0" collapsed="false">
      <c r="A2065" s="0" t="s">
        <v>4644</v>
      </c>
      <c r="AS2065" s="0" t="n">
        <f aca="false">COUNTIF(jv!AC:AC,"*"&amp;A2065&amp;"*")</f>
        <v>58</v>
      </c>
    </row>
    <row r="2066" customFormat="false" ht="13.8" hidden="true" customHeight="false" outlineLevel="0" collapsed="false">
      <c r="A2066" s="0" t="s">
        <v>4644</v>
      </c>
      <c r="AS2066" s="0" t="n">
        <f aca="false">COUNTIF(jv!AC:AC,"*"&amp;A2066&amp;"*")</f>
        <v>58</v>
      </c>
    </row>
    <row r="2067" customFormat="false" ht="13.8" hidden="true" customHeight="false" outlineLevel="0" collapsed="false">
      <c r="A2067" s="0" t="s">
        <v>4644</v>
      </c>
      <c r="AS2067" s="0" t="n">
        <f aca="false">COUNTIF(jv!AC:AC,"*"&amp;A2067&amp;"*")</f>
        <v>58</v>
      </c>
    </row>
    <row r="2068" customFormat="false" ht="13.8" hidden="true" customHeight="false" outlineLevel="0" collapsed="false">
      <c r="A2068" s="0" t="s">
        <v>4644</v>
      </c>
      <c r="AS2068" s="0" t="n">
        <f aca="false">COUNTIF(jv!AC:AC,"*"&amp;A2068&amp;"*")</f>
        <v>58</v>
      </c>
    </row>
    <row r="2069" customFormat="false" ht="13.8" hidden="true" customHeight="false" outlineLevel="0" collapsed="false">
      <c r="A2069" s="0" t="s">
        <v>4644</v>
      </c>
      <c r="AS2069" s="0" t="n">
        <f aca="false">COUNTIF(jv!AC:AC,"*"&amp;A2069&amp;"*")</f>
        <v>58</v>
      </c>
    </row>
    <row r="2070" customFormat="false" ht="13.8" hidden="true" customHeight="false" outlineLevel="0" collapsed="false">
      <c r="A2070" s="0" t="s">
        <v>4644</v>
      </c>
      <c r="AS2070" s="0" t="n">
        <f aca="false">COUNTIF(jv!AC:AC,"*"&amp;A2070&amp;"*")</f>
        <v>58</v>
      </c>
    </row>
    <row r="2071" customFormat="false" ht="13.8" hidden="true" customHeight="false" outlineLevel="0" collapsed="false">
      <c r="A2071" s="0" t="s">
        <v>4644</v>
      </c>
      <c r="AS2071" s="0" t="n">
        <f aca="false">COUNTIF(jv!AC:AC,"*"&amp;A2071&amp;"*")</f>
        <v>58</v>
      </c>
    </row>
    <row r="2072" customFormat="false" ht="13.8" hidden="true" customHeight="false" outlineLevel="0" collapsed="false">
      <c r="A2072" s="0" t="s">
        <v>4644</v>
      </c>
      <c r="AS2072" s="0" t="n">
        <f aca="false">COUNTIF(jv!AC:AC,"*"&amp;A2072&amp;"*")</f>
        <v>58</v>
      </c>
    </row>
    <row r="2073" customFormat="false" ht="13.8" hidden="true" customHeight="false" outlineLevel="0" collapsed="false">
      <c r="A2073" s="0" t="s">
        <v>4644</v>
      </c>
      <c r="AS2073" s="0" t="n">
        <f aca="false">COUNTIF(jv!AC:AC,"*"&amp;A2073&amp;"*")</f>
        <v>58</v>
      </c>
    </row>
    <row r="2074" customFormat="false" ht="13.8" hidden="true" customHeight="false" outlineLevel="0" collapsed="false">
      <c r="A2074" s="0" t="s">
        <v>4644</v>
      </c>
      <c r="AS2074" s="0" t="n">
        <f aca="false">COUNTIF(jv!AC:AC,"*"&amp;A2074&amp;"*")</f>
        <v>58</v>
      </c>
    </row>
    <row r="2075" customFormat="false" ht="13.8" hidden="true" customHeight="false" outlineLevel="0" collapsed="false">
      <c r="A2075" s="0" t="s">
        <v>4644</v>
      </c>
      <c r="AS2075" s="0" t="n">
        <f aca="false">COUNTIF(jv!AC:AC,"*"&amp;A2075&amp;"*")</f>
        <v>58</v>
      </c>
    </row>
    <row r="2076" customFormat="false" ht="13.8" hidden="true" customHeight="false" outlineLevel="0" collapsed="false">
      <c r="A2076" s="0" t="s">
        <v>4644</v>
      </c>
      <c r="AS2076" s="0" t="n">
        <f aca="false">COUNTIF(jv!AC:AC,"*"&amp;A2076&amp;"*")</f>
        <v>58</v>
      </c>
    </row>
    <row r="2077" customFormat="false" ht="13.8" hidden="true" customHeight="false" outlineLevel="0" collapsed="false">
      <c r="A2077" s="0" t="s">
        <v>4644</v>
      </c>
      <c r="AS2077" s="0" t="n">
        <f aca="false">COUNTIF(jv!AC:AC,"*"&amp;A2077&amp;"*")</f>
        <v>58</v>
      </c>
    </row>
    <row r="2078" customFormat="false" ht="13.8" hidden="true" customHeight="false" outlineLevel="0" collapsed="false">
      <c r="A2078" s="0" t="s">
        <v>4644</v>
      </c>
      <c r="AS2078" s="0" t="n">
        <f aca="false">COUNTIF(jv!AC:AC,"*"&amp;A2078&amp;"*")</f>
        <v>58</v>
      </c>
    </row>
    <row r="2079" customFormat="false" ht="13.8" hidden="true" customHeight="false" outlineLevel="0" collapsed="false">
      <c r="A2079" s="0" t="s">
        <v>4644</v>
      </c>
      <c r="AS2079" s="0" t="n">
        <f aca="false">COUNTIF(jv!AC:AC,"*"&amp;A2079&amp;"*")</f>
        <v>58</v>
      </c>
    </row>
    <row r="2080" customFormat="false" ht="13.8" hidden="true" customHeight="false" outlineLevel="0" collapsed="false">
      <c r="A2080" s="0" t="s">
        <v>4644</v>
      </c>
      <c r="AS2080" s="0" t="n">
        <f aca="false">COUNTIF(jv!AC:AC,"*"&amp;A2080&amp;"*")</f>
        <v>58</v>
      </c>
    </row>
    <row r="2081" customFormat="false" ht="13.8" hidden="true" customHeight="false" outlineLevel="0" collapsed="false">
      <c r="A2081" s="0" t="s">
        <v>4644</v>
      </c>
      <c r="AS2081" s="0" t="n">
        <f aca="false">COUNTIF(jv!AC:AC,"*"&amp;A2081&amp;"*")</f>
        <v>58</v>
      </c>
    </row>
    <row r="2082" customFormat="false" ht="13.8" hidden="true" customHeight="false" outlineLevel="0" collapsed="false">
      <c r="A2082" s="0" t="s">
        <v>4644</v>
      </c>
      <c r="AS2082" s="0" t="n">
        <f aca="false">COUNTIF(jv!AC:AC,"*"&amp;A2082&amp;"*")</f>
        <v>58</v>
      </c>
    </row>
    <row r="2083" customFormat="false" ht="13.8" hidden="true" customHeight="false" outlineLevel="0" collapsed="false">
      <c r="A2083" s="0" t="s">
        <v>4644</v>
      </c>
      <c r="AS2083" s="0" t="n">
        <f aca="false">COUNTIF(jv!AC:AC,"*"&amp;A2083&amp;"*")</f>
        <v>58</v>
      </c>
    </row>
    <row r="2084" customFormat="false" ht="13.8" hidden="true" customHeight="false" outlineLevel="0" collapsed="false">
      <c r="A2084" s="0" t="s">
        <v>4644</v>
      </c>
      <c r="AS2084" s="0" t="n">
        <f aca="false">COUNTIF(jv!AC:AC,"*"&amp;A2084&amp;"*")</f>
        <v>58</v>
      </c>
    </row>
    <row r="2085" customFormat="false" ht="13.8" hidden="true" customHeight="false" outlineLevel="0" collapsed="false">
      <c r="A2085" s="0" t="s">
        <v>4644</v>
      </c>
      <c r="AS2085" s="0" t="n">
        <f aca="false">COUNTIF(jv!AC:AC,"*"&amp;A2085&amp;"*")</f>
        <v>58</v>
      </c>
    </row>
    <row r="2086" customFormat="false" ht="13.8" hidden="true" customHeight="false" outlineLevel="0" collapsed="false">
      <c r="A2086" s="0" t="s">
        <v>4644</v>
      </c>
      <c r="AS2086" s="0" t="n">
        <f aca="false">COUNTIF(jv!AC:AC,"*"&amp;A2086&amp;"*")</f>
        <v>58</v>
      </c>
    </row>
    <row r="2087" customFormat="false" ht="13.8" hidden="true" customHeight="false" outlineLevel="0" collapsed="false">
      <c r="A2087" s="0" t="s">
        <v>4644</v>
      </c>
      <c r="AS2087" s="0" t="n">
        <f aca="false">COUNTIF(jv!AC:AC,"*"&amp;A2087&amp;"*")</f>
        <v>58</v>
      </c>
    </row>
    <row r="2088" customFormat="false" ht="13.8" hidden="true" customHeight="false" outlineLevel="0" collapsed="false">
      <c r="A2088" s="0" t="s">
        <v>4644</v>
      </c>
      <c r="AS2088" s="0" t="n">
        <f aca="false">COUNTIF(jv!AC:AC,"*"&amp;A2088&amp;"*")</f>
        <v>58</v>
      </c>
    </row>
    <row r="2089" customFormat="false" ht="13.8" hidden="true" customHeight="false" outlineLevel="0" collapsed="false">
      <c r="A2089" s="0" t="s">
        <v>4644</v>
      </c>
      <c r="AS2089" s="0" t="n">
        <f aca="false">COUNTIF(jv!AC:AC,"*"&amp;A2089&amp;"*")</f>
        <v>58</v>
      </c>
    </row>
    <row r="2090" customFormat="false" ht="13.8" hidden="true" customHeight="false" outlineLevel="0" collapsed="false">
      <c r="A2090" s="131" t="s">
        <v>4644</v>
      </c>
      <c r="AS2090" s="0" t="n">
        <f aca="false">COUNTIF(jv!AC:AC,"*"&amp;A2090&amp;"*")</f>
        <v>58</v>
      </c>
    </row>
    <row r="2091" customFormat="false" ht="13.8" hidden="true" customHeight="false" outlineLevel="0" collapsed="false">
      <c r="A2091" s="0" t="s">
        <v>4644</v>
      </c>
      <c r="AS2091" s="0" t="n">
        <f aca="false">COUNTIF(jv!AC:AC,"*"&amp;A2091&amp;"*")</f>
        <v>58</v>
      </c>
    </row>
    <row r="2092" customFormat="false" ht="13.8" hidden="true" customHeight="false" outlineLevel="0" collapsed="false">
      <c r="A2092" s="0" t="s">
        <v>4644</v>
      </c>
      <c r="AS2092" s="0" t="n">
        <f aca="false">COUNTIF(jv!AC:AC,"*"&amp;A2092&amp;"*")</f>
        <v>58</v>
      </c>
    </row>
    <row r="2093" customFormat="false" ht="13.8" hidden="true" customHeight="false" outlineLevel="0" collapsed="false">
      <c r="A2093" s="0" t="s">
        <v>4644</v>
      </c>
      <c r="AS2093" s="0" t="n">
        <f aca="false">COUNTIF(jv!AC:AC,"*"&amp;A2093&amp;"*")</f>
        <v>58</v>
      </c>
    </row>
    <row r="2094" customFormat="false" ht="13.8" hidden="true" customHeight="false" outlineLevel="0" collapsed="false">
      <c r="A2094" s="0" t="s">
        <v>4644</v>
      </c>
      <c r="AS2094" s="0" t="n">
        <f aca="false">COUNTIF(jv!AC:AC,"*"&amp;A2094&amp;"*")</f>
        <v>58</v>
      </c>
    </row>
    <row r="2095" customFormat="false" ht="13.8" hidden="true" customHeight="false" outlineLevel="0" collapsed="false">
      <c r="A2095" s="131" t="s">
        <v>4644</v>
      </c>
      <c r="AS2095" s="0" t="n">
        <f aca="false">COUNTIF(jv!AC:AC,"*"&amp;A2095&amp;"*")</f>
        <v>58</v>
      </c>
    </row>
    <row r="2096" customFormat="false" ht="13.8" hidden="true" customHeight="false" outlineLevel="0" collapsed="false">
      <c r="A2096" s="131" t="s">
        <v>4644</v>
      </c>
      <c r="AS2096" s="0" t="n">
        <f aca="false">COUNTIF(jv!AC:AC,"*"&amp;A2096&amp;"*")</f>
        <v>58</v>
      </c>
    </row>
    <row r="2097" customFormat="false" ht="13.8" hidden="true" customHeight="false" outlineLevel="0" collapsed="false">
      <c r="A2097" s="131" t="s">
        <v>4644</v>
      </c>
      <c r="AS2097" s="0" t="n">
        <f aca="false">COUNTIF(jv!AC:AC,"*"&amp;A2097&amp;"*")</f>
        <v>58</v>
      </c>
    </row>
    <row r="2098" customFormat="false" ht="13.8" hidden="true" customHeight="false" outlineLevel="0" collapsed="false">
      <c r="A2098" s="131" t="s">
        <v>4644</v>
      </c>
      <c r="AS2098" s="0" t="n">
        <f aca="false">COUNTIF(jv!AC:AC,"*"&amp;A2098&amp;"*")</f>
        <v>58</v>
      </c>
    </row>
    <row r="2099" customFormat="false" ht="13.8" hidden="true" customHeight="false" outlineLevel="0" collapsed="false">
      <c r="A2099" s="131" t="s">
        <v>4644</v>
      </c>
      <c r="AS2099" s="0" t="n">
        <f aca="false">COUNTIF(jv!AC:AC,"*"&amp;A2099&amp;"*")</f>
        <v>58</v>
      </c>
    </row>
    <row r="2100" customFormat="false" ht="13.8" hidden="true" customHeight="false" outlineLevel="0" collapsed="false">
      <c r="A2100" s="131" t="s">
        <v>4644</v>
      </c>
      <c r="AS2100" s="0" t="n">
        <f aca="false">COUNTIF(jv!AC:AC,"*"&amp;A2100&amp;"*")</f>
        <v>58</v>
      </c>
    </row>
    <row r="2101" customFormat="false" ht="13.8" hidden="true" customHeight="false" outlineLevel="0" collapsed="false">
      <c r="A2101" s="131" t="s">
        <v>4644</v>
      </c>
      <c r="AS2101" s="0" t="n">
        <f aca="false">COUNTIF(jv!AC:AC,"*"&amp;A2101&amp;"*")</f>
        <v>58</v>
      </c>
    </row>
    <row r="2102" customFormat="false" ht="13.8" hidden="true" customHeight="false" outlineLevel="0" collapsed="false">
      <c r="A2102" s="131" t="s">
        <v>4644</v>
      </c>
      <c r="AS2102" s="0" t="n">
        <f aca="false">COUNTIF(jv!AC:AC,"*"&amp;A2102&amp;"*")</f>
        <v>58</v>
      </c>
    </row>
    <row r="2103" customFormat="false" ht="13.8" hidden="false" customHeight="false" outlineLevel="0" collapsed="false">
      <c r="A2103" s="131" t="s">
        <v>15737</v>
      </c>
      <c r="B2103" s="0" t="n">
        <f aca="false">COUNTIFS(jv!AC:AC,"*"&amp;A2103&amp;"*", jv!X:X,"1981")</f>
        <v>0</v>
      </c>
      <c r="C2103" s="0" t="n">
        <f aca="false">COUNTIFS(jv!AC:AC,"*"&amp;A2103&amp;"*", jv!X:X,"1982")</f>
        <v>0</v>
      </c>
      <c r="D2103" s="0" t="n">
        <f aca="false">COUNTIFS(jv!AC:AC,"*"&amp;A2103&amp;"*", jv!X:X,"1983")</f>
        <v>0</v>
      </c>
      <c r="E2103" s="0" t="n">
        <f aca="false">COUNTIFS(jv!AC:AC,"*"&amp;A2103&amp;"*", jv!X:X,"1984")</f>
        <v>0</v>
      </c>
      <c r="F2103" s="0" t="n">
        <f aca="false">COUNTIFS(jv!AC:AC,"*"&amp;A2103&amp;"*", jv!X:X,"1985")</f>
        <v>0</v>
      </c>
      <c r="G2103" s="0" t="n">
        <f aca="false">COUNTIFS(jv!AC:AC,"*"&amp;A2103&amp;"*", jv!X:X,"1986")</f>
        <v>0</v>
      </c>
      <c r="H2103" s="0" t="n">
        <f aca="false">COUNTIFS(jv!AC:AC,"*"&amp;A2103&amp;"*", jv!X:X,"1987")</f>
        <v>0</v>
      </c>
      <c r="I2103" s="0" t="n">
        <f aca="false">COUNTIFS(jv!AC:AC,"*"&amp;A2103&amp;"*", jv!X:X,"1988")</f>
        <v>0</v>
      </c>
      <c r="J2103" s="0" t="n">
        <f aca="false">COUNTIFS(jv!AC:AC,"*"&amp;A2103&amp;"*", jv!X:X,"1989")</f>
        <v>0</v>
      </c>
      <c r="K2103" s="0" t="n">
        <f aca="false">COUNTIFS(jv!AC:AC,"*"&amp;A2103&amp;"*", jv!X:X,"1990")</f>
        <v>0</v>
      </c>
      <c r="L2103" s="0" t="n">
        <f aca="false">COUNTIFS(jv!AC:AC,"*"&amp;A2103&amp;"*", jv!X:X,"1991")</f>
        <v>0</v>
      </c>
      <c r="M2103" s="0" t="n">
        <f aca="false">COUNTIFS(jv!AC:AC,"*"&amp;A2103&amp;"*", jv!X:X,"1992")</f>
        <v>0</v>
      </c>
      <c r="N2103" s="0" t="n">
        <f aca="false">COUNTIFS(jv!AC:AC,"*"&amp;A2103&amp;"*", jv!X:X,"1993")</f>
        <v>0</v>
      </c>
      <c r="O2103" s="0" t="n">
        <f aca="false">COUNTIFS(jv!AC:AC,"*"&amp;A2103&amp;"*", jv!X:X,"1994")</f>
        <v>0</v>
      </c>
      <c r="P2103" s="0" t="n">
        <f aca="false">COUNTIFS(jv!AC:AC,"*"&amp;A2103&amp;"*", jv!X:X,"1995")</f>
        <v>0</v>
      </c>
      <c r="Q2103" s="0" t="n">
        <f aca="false">COUNTIFS(jv!AC:AC,"*"&amp;A2103&amp;"*", jv!X:X,"1996")</f>
        <v>0</v>
      </c>
      <c r="R2103" s="0" t="n">
        <f aca="false">COUNTIFS(jv!AC:AC,"*"&amp;A2103&amp;"*", jv!X:X,"1997")</f>
        <v>0</v>
      </c>
      <c r="S2103" s="0" t="n">
        <f aca="false">COUNTIFS(jv!AC:AC,"*"&amp;A2103&amp;"*", jv!X:X,"1998")</f>
        <v>1</v>
      </c>
      <c r="T2103" s="0" t="n">
        <f aca="false">COUNTIFS(jv!AC:AC,"*"&amp;A2103&amp;"*", jv!X:X,"1999")</f>
        <v>1</v>
      </c>
      <c r="U2103" s="0" t="n">
        <f aca="false">COUNTIFS(jv!AC:AC,"*"&amp;A2103&amp;"*", jv!X:X,"2000")</f>
        <v>1</v>
      </c>
      <c r="V2103" s="0" t="n">
        <f aca="false">COUNTIFS(jv!AC:AC,"*"&amp;A2103&amp;"*", jv!X:X,"2001")</f>
        <v>0</v>
      </c>
      <c r="W2103" s="0" t="n">
        <f aca="false">COUNTIFS(jv!AC:AC,"*"&amp;A2103&amp;"*", jv!X:X,"2002")</f>
        <v>1</v>
      </c>
      <c r="X2103" s="0" t="n">
        <f aca="false">COUNTIFS(jv!AC:AC,"*"&amp;A2103&amp;"*", jv!X:X,"2003")</f>
        <v>2</v>
      </c>
      <c r="Y2103" s="0" t="n">
        <f aca="false">COUNTIFS(jv!AC:AC,"*"&amp;A2103&amp;"*", jv!X:X,"2004")</f>
        <v>2</v>
      </c>
      <c r="Z2103" s="0" t="n">
        <f aca="false">COUNTIFS(jv!AC:AC,"*"&amp;A2103&amp;"*", jv!X:X,"2005")</f>
        <v>6</v>
      </c>
      <c r="AA2103" s="0" t="n">
        <f aca="false">COUNTIFS(jv!AC:AC,"*"&amp;A2103&amp;"*", jv!X:X,"2006")</f>
        <v>0</v>
      </c>
      <c r="AB2103" s="0" t="n">
        <f aca="false">COUNTIFS(jv!AC:AC,"*"&amp;A2103&amp;"*", jv!X:X,"2007")</f>
        <v>0</v>
      </c>
      <c r="AC2103" s="0" t="n">
        <f aca="false">COUNTIFS(jv!AC:AC,"*"&amp;A2103&amp;"*", jv!X:X,"2008")</f>
        <v>3</v>
      </c>
      <c r="AD2103" s="0" t="n">
        <f aca="false">COUNTIFS(jv!AC:AC,"*"&amp;A2103&amp;"*", jv!X:X,"2009")</f>
        <v>3</v>
      </c>
      <c r="AE2103" s="0" t="n">
        <f aca="false">COUNTIFS(jv!AC:AC,"*"&amp;A2103&amp;"*", jv!X:X,"2010")</f>
        <v>3</v>
      </c>
      <c r="AF2103" s="0" t="n">
        <f aca="false">COUNTIFS(jv!AC:AC,"*"&amp;A2103&amp;"*", jv!X:X,"2011")</f>
        <v>2</v>
      </c>
      <c r="AG2103" s="0" t="n">
        <f aca="false">COUNTIFS(jv!AC:AC,"*"&amp;A2103&amp;"*", jv!X:X,"2012")</f>
        <v>0</v>
      </c>
      <c r="AH2103" s="0" t="n">
        <f aca="false">COUNTIFS(jv!AC:AC,"*"&amp;A2103&amp;"*", jv!X:X,"2013")</f>
        <v>0</v>
      </c>
      <c r="AI2103" s="0" t="n">
        <f aca="false">COUNTIFS(jv!AC:AC,"*"&amp;A2103&amp;"*", jv!X:X,"2014")</f>
        <v>4</v>
      </c>
      <c r="AJ2103" s="0" t="n">
        <f aca="false">COUNTIFS(jv!AC:AC,"*"&amp;A2103&amp;"*", jv!X:X,"2015")</f>
        <v>3</v>
      </c>
      <c r="AK2103" s="0" t="n">
        <f aca="false">COUNTIFS(jv!AC:AC,"*"&amp;A2103&amp;"*", jv!X:X,"2016")</f>
        <v>4</v>
      </c>
      <c r="AL2103" s="0" t="n">
        <f aca="false">COUNTIFS(jv!AC:AC,"*"&amp;A2103&amp;"*", jv!X:X,"2017")</f>
        <v>1</v>
      </c>
      <c r="AM2103" s="0" t="n">
        <f aca="false">COUNTIFS(jv!AC:AC,"*"&amp;A2103&amp;"*", jv!X:X,"2018")</f>
        <v>1</v>
      </c>
      <c r="AN2103" s="0" t="n">
        <f aca="false">COUNTIFS(jv!AC:AC,"*"&amp;A2103&amp;"*", jv!X:X,"2019")</f>
        <v>1</v>
      </c>
      <c r="AO2103" s="0" t="n">
        <f aca="false">COUNTIFS(jv!AC:AC,"*"&amp;A2103&amp;"*", jv!X:X,"2020")</f>
        <v>2</v>
      </c>
      <c r="AP2103" s="0" t="n">
        <f aca="false">COUNTIFS(jv!AC:AC,"*"&amp;A2103&amp;"*", jv!X:X,"2021")</f>
        <v>2</v>
      </c>
      <c r="AQ2103" s="0" t="n">
        <f aca="false">COUNTIFS(jv!AC:AC,"*"&amp;A2103&amp;"*", jv!X:X,"2022")</f>
        <v>0</v>
      </c>
      <c r="AR2103" s="0" t="n">
        <v>0</v>
      </c>
      <c r="AS2103" s="0" t="n">
        <f aca="false">COUNTIF(jv!AC:AC,"*"&amp;A2103&amp;"*")</f>
        <v>43</v>
      </c>
    </row>
    <row r="2104" customFormat="false" ht="13.8" hidden="true" customHeight="false" outlineLevel="0" collapsed="false">
      <c r="A2104" s="131" t="s">
        <v>15737</v>
      </c>
      <c r="AS2104" s="0" t="n">
        <f aca="false">COUNTIF(jv!AC:AC,"*"&amp;A2104&amp;"*")</f>
        <v>43</v>
      </c>
    </row>
    <row r="2105" customFormat="false" ht="13.8" hidden="true" customHeight="false" outlineLevel="0" collapsed="false">
      <c r="A2105" s="131" t="s">
        <v>15737</v>
      </c>
      <c r="AS2105" s="0" t="n">
        <f aca="false">COUNTIF(jv!AC:AC,"*"&amp;A2105&amp;"*")</f>
        <v>43</v>
      </c>
    </row>
    <row r="2106" customFormat="false" ht="13.8" hidden="true" customHeight="false" outlineLevel="0" collapsed="false">
      <c r="A2106" s="131" t="s">
        <v>15737</v>
      </c>
      <c r="AS2106" s="0" t="n">
        <f aca="false">COUNTIF(jv!AC:AC,"*"&amp;A2106&amp;"*")</f>
        <v>43</v>
      </c>
    </row>
    <row r="2107" customFormat="false" ht="13.8" hidden="true" customHeight="false" outlineLevel="0" collapsed="false">
      <c r="A2107" s="131" t="s">
        <v>15737</v>
      </c>
      <c r="AS2107" s="0" t="n">
        <f aca="false">COUNTIF(jv!AC:AC,"*"&amp;A2107&amp;"*")</f>
        <v>43</v>
      </c>
    </row>
    <row r="2108" customFormat="false" ht="13.8" hidden="true" customHeight="false" outlineLevel="0" collapsed="false">
      <c r="A2108" s="131" t="s">
        <v>15737</v>
      </c>
      <c r="AS2108" s="0" t="n">
        <f aca="false">COUNTIF(jv!AC:AC,"*"&amp;A2108&amp;"*")</f>
        <v>43</v>
      </c>
    </row>
    <row r="2109" customFormat="false" ht="13.8" hidden="true" customHeight="false" outlineLevel="0" collapsed="false">
      <c r="A2109" s="131" t="s">
        <v>15737</v>
      </c>
      <c r="AS2109" s="0" t="n">
        <f aca="false">COUNTIF(jv!AC:AC,"*"&amp;A2109&amp;"*")</f>
        <v>43</v>
      </c>
    </row>
    <row r="2110" customFormat="false" ht="13.8" hidden="true" customHeight="false" outlineLevel="0" collapsed="false">
      <c r="A2110" s="131" t="s">
        <v>15737</v>
      </c>
      <c r="AS2110" s="0" t="n">
        <f aca="false">COUNTIF(jv!AC:AC,"*"&amp;A2110&amp;"*")</f>
        <v>43</v>
      </c>
    </row>
    <row r="2111" customFormat="false" ht="13.8" hidden="true" customHeight="false" outlineLevel="0" collapsed="false">
      <c r="A2111" s="131" t="s">
        <v>15737</v>
      </c>
      <c r="AS2111" s="0" t="n">
        <f aca="false">COUNTIF(jv!AC:AC,"*"&amp;A2111&amp;"*")</f>
        <v>43</v>
      </c>
    </row>
    <row r="2112" customFormat="false" ht="13.8" hidden="true" customHeight="false" outlineLevel="0" collapsed="false">
      <c r="A2112" s="131" t="s">
        <v>15737</v>
      </c>
      <c r="AS2112" s="0" t="n">
        <f aca="false">COUNTIF(jv!AC:AC,"*"&amp;A2112&amp;"*")</f>
        <v>43</v>
      </c>
    </row>
    <row r="2113" customFormat="false" ht="13.8" hidden="true" customHeight="false" outlineLevel="0" collapsed="false">
      <c r="A2113" s="131" t="s">
        <v>15737</v>
      </c>
      <c r="AS2113" s="0" t="n">
        <f aca="false">COUNTIF(jv!AC:AC,"*"&amp;A2113&amp;"*")</f>
        <v>43</v>
      </c>
    </row>
    <row r="2114" customFormat="false" ht="13.8" hidden="true" customHeight="false" outlineLevel="0" collapsed="false">
      <c r="A2114" s="131" t="s">
        <v>15737</v>
      </c>
      <c r="AS2114" s="0" t="n">
        <f aca="false">COUNTIF(jv!AC:AC,"*"&amp;A2114&amp;"*")</f>
        <v>43</v>
      </c>
    </row>
    <row r="2115" customFormat="false" ht="13.8" hidden="true" customHeight="false" outlineLevel="0" collapsed="false">
      <c r="A2115" s="131" t="s">
        <v>15737</v>
      </c>
      <c r="AS2115" s="0" t="n">
        <f aca="false">COUNTIF(jv!AC:AC,"*"&amp;A2115&amp;"*")</f>
        <v>43</v>
      </c>
    </row>
    <row r="2116" customFormat="false" ht="13.8" hidden="true" customHeight="false" outlineLevel="0" collapsed="false">
      <c r="A2116" s="131" t="s">
        <v>15737</v>
      </c>
      <c r="AS2116" s="0" t="n">
        <f aca="false">COUNTIF(jv!AC:AC,"*"&amp;A2116&amp;"*")</f>
        <v>43</v>
      </c>
    </row>
    <row r="2117" customFormat="false" ht="13.8" hidden="true" customHeight="false" outlineLevel="0" collapsed="false">
      <c r="A2117" s="131" t="s">
        <v>15737</v>
      </c>
      <c r="AS2117" s="0" t="n">
        <f aca="false">COUNTIF(jv!AC:AC,"*"&amp;A2117&amp;"*")</f>
        <v>43</v>
      </c>
    </row>
    <row r="2118" customFormat="false" ht="13.8" hidden="true" customHeight="false" outlineLevel="0" collapsed="false">
      <c r="A2118" s="131" t="s">
        <v>15737</v>
      </c>
      <c r="AS2118" s="0" t="n">
        <f aca="false">COUNTIF(jv!AC:AC,"*"&amp;A2118&amp;"*")</f>
        <v>43</v>
      </c>
    </row>
    <row r="2119" customFormat="false" ht="13.8" hidden="true" customHeight="false" outlineLevel="0" collapsed="false">
      <c r="A2119" s="131" t="s">
        <v>15737</v>
      </c>
      <c r="AS2119" s="0" t="n">
        <f aca="false">COUNTIF(jv!AC:AC,"*"&amp;A2119&amp;"*")</f>
        <v>43</v>
      </c>
    </row>
    <row r="2120" customFormat="false" ht="13.8" hidden="true" customHeight="false" outlineLevel="0" collapsed="false">
      <c r="A2120" s="131" t="s">
        <v>15737</v>
      </c>
      <c r="AS2120" s="0" t="n">
        <f aca="false">COUNTIF(jv!AC:AC,"*"&amp;A2120&amp;"*")</f>
        <v>43</v>
      </c>
    </row>
    <row r="2121" customFormat="false" ht="13.8" hidden="true" customHeight="false" outlineLevel="0" collapsed="false">
      <c r="A2121" s="131" t="s">
        <v>15737</v>
      </c>
      <c r="AS2121" s="0" t="n">
        <f aca="false">COUNTIF(jv!AC:AC,"*"&amp;A2121&amp;"*")</f>
        <v>43</v>
      </c>
    </row>
    <row r="2122" customFormat="false" ht="13.8" hidden="true" customHeight="false" outlineLevel="0" collapsed="false">
      <c r="A2122" s="131" t="s">
        <v>15737</v>
      </c>
      <c r="AS2122" s="0" t="n">
        <f aca="false">COUNTIF(jv!AC:AC,"*"&amp;A2122&amp;"*")</f>
        <v>43</v>
      </c>
    </row>
    <row r="2123" customFormat="false" ht="13.8" hidden="true" customHeight="false" outlineLevel="0" collapsed="false">
      <c r="A2123" s="131" t="s">
        <v>15737</v>
      </c>
      <c r="AS2123" s="0" t="n">
        <f aca="false">COUNTIF(jv!AC:AC,"*"&amp;A2123&amp;"*")</f>
        <v>43</v>
      </c>
    </row>
    <row r="2124" customFormat="false" ht="13.8" hidden="true" customHeight="false" outlineLevel="0" collapsed="false">
      <c r="A2124" s="131" t="s">
        <v>15737</v>
      </c>
      <c r="AS2124" s="0" t="n">
        <f aca="false">COUNTIF(jv!AC:AC,"*"&amp;A2124&amp;"*")</f>
        <v>43</v>
      </c>
    </row>
    <row r="2125" customFormat="false" ht="13.8" hidden="true" customHeight="false" outlineLevel="0" collapsed="false">
      <c r="A2125" s="131" t="s">
        <v>15737</v>
      </c>
      <c r="AS2125" s="0" t="n">
        <f aca="false">COUNTIF(jv!AC:AC,"*"&amp;A2125&amp;"*")</f>
        <v>43</v>
      </c>
    </row>
    <row r="2126" customFormat="false" ht="13.8" hidden="true" customHeight="false" outlineLevel="0" collapsed="false">
      <c r="A2126" s="131" t="s">
        <v>15737</v>
      </c>
      <c r="AS2126" s="0" t="n">
        <f aca="false">COUNTIF(jv!AC:AC,"*"&amp;A2126&amp;"*")</f>
        <v>43</v>
      </c>
    </row>
    <row r="2127" customFormat="false" ht="13.8" hidden="true" customHeight="false" outlineLevel="0" collapsed="false">
      <c r="A2127" s="131" t="s">
        <v>15737</v>
      </c>
      <c r="AS2127" s="0" t="n">
        <f aca="false">COUNTIF(jv!AC:AC,"*"&amp;A2127&amp;"*")</f>
        <v>43</v>
      </c>
    </row>
    <row r="2128" customFormat="false" ht="13.8" hidden="true" customHeight="false" outlineLevel="0" collapsed="false">
      <c r="A2128" s="131" t="s">
        <v>15737</v>
      </c>
      <c r="AS2128" s="0" t="n">
        <f aca="false">COUNTIF(jv!AC:AC,"*"&amp;A2128&amp;"*")</f>
        <v>43</v>
      </c>
    </row>
    <row r="2129" customFormat="false" ht="13.8" hidden="true" customHeight="false" outlineLevel="0" collapsed="false">
      <c r="A2129" s="131" t="s">
        <v>15737</v>
      </c>
      <c r="AS2129" s="0" t="n">
        <f aca="false">COUNTIF(jv!AC:AC,"*"&amp;A2129&amp;"*")</f>
        <v>43</v>
      </c>
    </row>
    <row r="2130" customFormat="false" ht="13.8" hidden="true" customHeight="false" outlineLevel="0" collapsed="false">
      <c r="A2130" s="131" t="s">
        <v>15737</v>
      </c>
      <c r="AS2130" s="0" t="n">
        <f aca="false">COUNTIF(jv!AC:AC,"*"&amp;A2130&amp;"*")</f>
        <v>43</v>
      </c>
    </row>
    <row r="2131" customFormat="false" ht="13.8" hidden="true" customHeight="false" outlineLevel="0" collapsed="false">
      <c r="A2131" s="131" t="s">
        <v>15737</v>
      </c>
      <c r="AS2131" s="0" t="n">
        <f aca="false">COUNTIF(jv!AC:AC,"*"&amp;A2131&amp;"*")</f>
        <v>43</v>
      </c>
    </row>
    <row r="2132" customFormat="false" ht="13.8" hidden="true" customHeight="false" outlineLevel="0" collapsed="false">
      <c r="A2132" s="131" t="s">
        <v>15737</v>
      </c>
      <c r="AS2132" s="0" t="n">
        <f aca="false">COUNTIF(jv!AC:AC,"*"&amp;A2132&amp;"*")</f>
        <v>43</v>
      </c>
    </row>
    <row r="2133" customFormat="false" ht="13.8" hidden="true" customHeight="false" outlineLevel="0" collapsed="false">
      <c r="A2133" s="131" t="s">
        <v>15737</v>
      </c>
      <c r="AS2133" s="0" t="n">
        <f aca="false">COUNTIF(jv!AC:AC,"*"&amp;A2133&amp;"*")</f>
        <v>43</v>
      </c>
    </row>
    <row r="2134" customFormat="false" ht="13.8" hidden="true" customHeight="false" outlineLevel="0" collapsed="false">
      <c r="A2134" s="131" t="s">
        <v>15737</v>
      </c>
      <c r="AS2134" s="0" t="n">
        <f aca="false">COUNTIF(jv!AC:AC,"*"&amp;A2134&amp;"*")</f>
        <v>43</v>
      </c>
    </row>
    <row r="2135" customFormat="false" ht="13.8" hidden="true" customHeight="false" outlineLevel="0" collapsed="false">
      <c r="A2135" s="131" t="s">
        <v>15737</v>
      </c>
      <c r="AS2135" s="0" t="n">
        <f aca="false">COUNTIF(jv!AC:AC,"*"&amp;A2135&amp;"*")</f>
        <v>43</v>
      </c>
    </row>
    <row r="2136" customFormat="false" ht="13.8" hidden="true" customHeight="false" outlineLevel="0" collapsed="false">
      <c r="A2136" s="131" t="s">
        <v>15737</v>
      </c>
      <c r="AS2136" s="0" t="n">
        <f aca="false">COUNTIF(jv!AC:AC,"*"&amp;A2136&amp;"*")</f>
        <v>43</v>
      </c>
    </row>
    <row r="2137" customFormat="false" ht="13.8" hidden="true" customHeight="false" outlineLevel="0" collapsed="false">
      <c r="A2137" s="131" t="s">
        <v>15737</v>
      </c>
      <c r="AS2137" s="0" t="n">
        <f aca="false">COUNTIF(jv!AC:AC,"*"&amp;A2137&amp;"*")</f>
        <v>43</v>
      </c>
    </row>
    <row r="2138" customFormat="false" ht="13.8" hidden="true" customHeight="false" outlineLevel="0" collapsed="false">
      <c r="A2138" s="131" t="s">
        <v>15737</v>
      </c>
      <c r="AS2138" s="0" t="n">
        <f aca="false">COUNTIF(jv!AC:AC,"*"&amp;A2138&amp;"*")</f>
        <v>43</v>
      </c>
    </row>
    <row r="2139" customFormat="false" ht="13.8" hidden="true" customHeight="false" outlineLevel="0" collapsed="false">
      <c r="A2139" s="131" t="s">
        <v>15737</v>
      </c>
      <c r="AS2139" s="0" t="n">
        <f aca="false">COUNTIF(jv!AC:AC,"*"&amp;A2139&amp;"*")</f>
        <v>43</v>
      </c>
    </row>
    <row r="2140" customFormat="false" ht="13.8" hidden="true" customHeight="false" outlineLevel="0" collapsed="false">
      <c r="A2140" s="131" t="s">
        <v>15737</v>
      </c>
      <c r="AS2140" s="0" t="n">
        <f aca="false">COUNTIF(jv!AC:AC,"*"&amp;A2140&amp;"*")</f>
        <v>43</v>
      </c>
    </row>
    <row r="2141" customFormat="false" ht="13.8" hidden="true" customHeight="false" outlineLevel="0" collapsed="false">
      <c r="A2141" s="131" t="s">
        <v>15737</v>
      </c>
      <c r="AS2141" s="0" t="n">
        <f aca="false">COUNTIF(jv!AC:AC,"*"&amp;A2141&amp;"*")</f>
        <v>43</v>
      </c>
    </row>
    <row r="2142" customFormat="false" ht="13.8" hidden="true" customHeight="false" outlineLevel="0" collapsed="false">
      <c r="A2142" s="131" t="s">
        <v>15737</v>
      </c>
      <c r="AS2142" s="0" t="n">
        <f aca="false">COUNTIF(jv!AC:AC,"*"&amp;A2142&amp;"*")</f>
        <v>43</v>
      </c>
    </row>
    <row r="2143" customFormat="false" ht="13.8" hidden="true" customHeight="false" outlineLevel="0" collapsed="false">
      <c r="A2143" s="131" t="s">
        <v>15737</v>
      </c>
      <c r="AS2143" s="0" t="n">
        <f aca="false">COUNTIF(jv!AC:AC,"*"&amp;A2143&amp;"*")</f>
        <v>43</v>
      </c>
    </row>
    <row r="2144" customFormat="false" ht="13.8" hidden="false" customHeight="false" outlineLevel="0" collapsed="false">
      <c r="A2144" s="131" t="s">
        <v>840</v>
      </c>
      <c r="B2144" s="0" t="n">
        <f aca="false">COUNTIFS(jv!AC:AC,"*"&amp;A2144&amp;"*", jv!X:X,"1981")</f>
        <v>0</v>
      </c>
      <c r="C2144" s="0" t="n">
        <f aca="false">COUNTIFS(jv!AC:AC,"*"&amp;A2144&amp;"*", jv!X:X,"1982")</f>
        <v>0</v>
      </c>
      <c r="D2144" s="0" t="n">
        <f aca="false">COUNTIFS(jv!AC:AC,"*"&amp;A2144&amp;"*", jv!X:X,"1983")</f>
        <v>0</v>
      </c>
      <c r="E2144" s="0" t="n">
        <f aca="false">COUNTIFS(jv!AC:AC,"*"&amp;A2144&amp;"*", jv!X:X,"1984")</f>
        <v>0</v>
      </c>
      <c r="F2144" s="0" t="n">
        <f aca="false">COUNTIFS(jv!AC:AC,"*"&amp;A2144&amp;"*", jv!X:X,"1985")</f>
        <v>1</v>
      </c>
      <c r="G2144" s="0" t="n">
        <f aca="false">COUNTIFS(jv!AC:AC,"*"&amp;A2144&amp;"*", jv!X:X,"1986")</f>
        <v>0</v>
      </c>
      <c r="H2144" s="0" t="n">
        <f aca="false">COUNTIFS(jv!AC:AC,"*"&amp;A2144&amp;"*", jv!X:X,"1987")</f>
        <v>0</v>
      </c>
      <c r="I2144" s="0" t="n">
        <f aca="false">COUNTIFS(jv!AC:AC,"*"&amp;A2144&amp;"*", jv!X:X,"1988")</f>
        <v>1</v>
      </c>
      <c r="J2144" s="0" t="n">
        <f aca="false">COUNTIFS(jv!AC:AC,"*"&amp;A2144&amp;"*", jv!X:X,"1989")</f>
        <v>6</v>
      </c>
      <c r="K2144" s="0" t="n">
        <f aca="false">COUNTIFS(jv!AC:AC,"*"&amp;A2144&amp;"*", jv!X:X,"1990")</f>
        <v>2</v>
      </c>
      <c r="L2144" s="0" t="n">
        <f aca="false">COUNTIFS(jv!AC:AC,"*"&amp;A2144&amp;"*", jv!X:X,"1991")</f>
        <v>3</v>
      </c>
      <c r="M2144" s="0" t="n">
        <f aca="false">COUNTIFS(jv!AC:AC,"*"&amp;A2144&amp;"*", jv!X:X,"1992")</f>
        <v>2</v>
      </c>
      <c r="N2144" s="0" t="n">
        <f aca="false">COUNTIFS(jv!AC:AC,"*"&amp;A2144&amp;"*", jv!X:X,"1993")</f>
        <v>9</v>
      </c>
      <c r="O2144" s="0" t="n">
        <f aca="false">COUNTIFS(jv!AC:AC,"*"&amp;A2144&amp;"*", jv!X:X,"1994")</f>
        <v>2</v>
      </c>
      <c r="P2144" s="0" t="n">
        <f aca="false">COUNTIFS(jv!AC:AC,"*"&amp;A2144&amp;"*", jv!X:X,"1995")</f>
        <v>4</v>
      </c>
      <c r="Q2144" s="0" t="n">
        <f aca="false">COUNTIFS(jv!AC:AC,"*"&amp;A2144&amp;"*", jv!X:X,"1996")</f>
        <v>0</v>
      </c>
      <c r="R2144" s="0" t="n">
        <f aca="false">COUNTIFS(jv!AC:AC,"*"&amp;A2144&amp;"*", jv!X:X,"1997")</f>
        <v>1</v>
      </c>
      <c r="S2144" s="0" t="n">
        <f aca="false">COUNTIFS(jv!AC:AC,"*"&amp;A2144&amp;"*", jv!X:X,"1998")</f>
        <v>0</v>
      </c>
      <c r="T2144" s="0" t="n">
        <f aca="false">COUNTIFS(jv!AC:AC,"*"&amp;A2144&amp;"*", jv!X:X,"1999")</f>
        <v>0</v>
      </c>
      <c r="U2144" s="0" t="n">
        <f aca="false">COUNTIFS(jv!AC:AC,"*"&amp;A2144&amp;"*", jv!X:X,"2000")</f>
        <v>0</v>
      </c>
      <c r="V2144" s="0" t="n">
        <f aca="false">COUNTIFS(jv!AC:AC,"*"&amp;A2144&amp;"*", jv!X:X,"2001")</f>
        <v>0</v>
      </c>
      <c r="W2144" s="0" t="n">
        <f aca="false">COUNTIFS(jv!AC:AC,"*"&amp;A2144&amp;"*", jv!X:X,"2002")</f>
        <v>0</v>
      </c>
      <c r="X2144" s="0" t="n">
        <f aca="false">COUNTIFS(jv!AC:AC,"*"&amp;A2144&amp;"*", jv!X:X,"2003")</f>
        <v>0</v>
      </c>
      <c r="Y2144" s="0" t="n">
        <f aca="false">COUNTIFS(jv!AC:AC,"*"&amp;A2144&amp;"*", jv!X:X,"2004")</f>
        <v>0</v>
      </c>
      <c r="Z2144" s="0" t="n">
        <f aca="false">COUNTIFS(jv!AC:AC,"*"&amp;A2144&amp;"*", jv!X:X,"2005")</f>
        <v>1</v>
      </c>
      <c r="AA2144" s="0" t="n">
        <f aca="false">COUNTIFS(jv!AC:AC,"*"&amp;A2144&amp;"*", jv!X:X,"2006")</f>
        <v>1</v>
      </c>
      <c r="AB2144" s="0" t="n">
        <f aca="false">COUNTIFS(jv!AC:AC,"*"&amp;A2144&amp;"*", jv!X:X,"2007")</f>
        <v>0</v>
      </c>
      <c r="AC2144" s="0" t="n">
        <f aca="false">COUNTIFS(jv!AC:AC,"*"&amp;A2144&amp;"*", jv!X:X,"2008")</f>
        <v>1</v>
      </c>
      <c r="AD2144" s="0" t="n">
        <f aca="false">COUNTIFS(jv!AC:AC,"*"&amp;A2144&amp;"*", jv!X:X,"2009")</f>
        <v>1</v>
      </c>
      <c r="AE2144" s="0" t="n">
        <f aca="false">COUNTIFS(jv!AC:AC,"*"&amp;A2144&amp;"*", jv!X:X,"2010")</f>
        <v>0</v>
      </c>
      <c r="AF2144" s="0" t="n">
        <f aca="false">COUNTIFS(jv!AC:AC,"*"&amp;A2144&amp;"*", jv!X:X,"2011")</f>
        <v>0</v>
      </c>
      <c r="AG2144" s="0" t="n">
        <f aca="false">COUNTIFS(jv!AC:AC,"*"&amp;A2144&amp;"*", jv!X:X,"2012")</f>
        <v>0</v>
      </c>
      <c r="AH2144" s="0" t="n">
        <f aca="false">COUNTIFS(jv!AC:AC,"*"&amp;A2144&amp;"*", jv!X:X,"2013")</f>
        <v>0</v>
      </c>
      <c r="AI2144" s="0" t="n">
        <f aca="false">COUNTIFS(jv!AC:AC,"*"&amp;A2144&amp;"*", jv!X:X,"2014")</f>
        <v>0</v>
      </c>
      <c r="AJ2144" s="0" t="n">
        <f aca="false">COUNTIFS(jv!AC:AC,"*"&amp;A2144&amp;"*", jv!X:X,"2015")</f>
        <v>0</v>
      </c>
      <c r="AK2144" s="0" t="n">
        <f aca="false">COUNTIFS(jv!AC:AC,"*"&amp;A2144&amp;"*", jv!X:X,"2016")</f>
        <v>0</v>
      </c>
      <c r="AL2144" s="0" t="n">
        <f aca="false">COUNTIFS(jv!AC:AC,"*"&amp;A2144&amp;"*", jv!X:X,"2017")</f>
        <v>0</v>
      </c>
      <c r="AM2144" s="0" t="n">
        <f aca="false">COUNTIFS(jv!AC:AC,"*"&amp;A2144&amp;"*", jv!X:X,"2018")</f>
        <v>0</v>
      </c>
      <c r="AN2144" s="0" t="n">
        <f aca="false">COUNTIFS(jv!AC:AC,"*"&amp;A2144&amp;"*", jv!X:X,"2019")</f>
        <v>0</v>
      </c>
      <c r="AO2144" s="0" t="n">
        <f aca="false">COUNTIFS(jv!AC:AC,"*"&amp;A2144&amp;"*", jv!X:X,"2020")</f>
        <v>0</v>
      </c>
      <c r="AP2144" s="0" t="n">
        <f aca="false">COUNTIFS(jv!AC:AC,"*"&amp;A2144&amp;"*", jv!X:X,"2021")</f>
        <v>0</v>
      </c>
      <c r="AQ2144" s="0" t="n">
        <f aca="false">COUNTIFS(jv!AC:AC,"*"&amp;A2144&amp;"*", jv!X:X,"2022")</f>
        <v>0</v>
      </c>
      <c r="AR2144" s="0" t="n">
        <v>0</v>
      </c>
      <c r="AS2144" s="0" t="n">
        <f aca="false">COUNTIF(jv!AC:AC,"*"&amp;A2144&amp;"*")</f>
        <v>35</v>
      </c>
    </row>
    <row r="2145" customFormat="false" ht="13.8" hidden="true" customHeight="false" outlineLevel="0" collapsed="false">
      <c r="A2145" s="0" t="s">
        <v>840</v>
      </c>
      <c r="AS2145" s="0" t="n">
        <f aca="false">COUNTIF(jv!AC:AC,"*"&amp;A2145&amp;"*")</f>
        <v>35</v>
      </c>
    </row>
    <row r="2146" customFormat="false" ht="13.8" hidden="true" customHeight="false" outlineLevel="0" collapsed="false">
      <c r="A2146" s="0" t="s">
        <v>840</v>
      </c>
      <c r="AS2146" s="0" t="n">
        <f aca="false">COUNTIF(jv!AC:AC,"*"&amp;A2146&amp;"*")</f>
        <v>35</v>
      </c>
    </row>
    <row r="2147" customFormat="false" ht="13.8" hidden="true" customHeight="false" outlineLevel="0" collapsed="false">
      <c r="A2147" s="0" t="s">
        <v>840</v>
      </c>
      <c r="AS2147" s="0" t="n">
        <f aca="false">COUNTIF(jv!AC:AC,"*"&amp;A2147&amp;"*")</f>
        <v>35</v>
      </c>
    </row>
    <row r="2148" customFormat="false" ht="13.8" hidden="true" customHeight="false" outlineLevel="0" collapsed="false">
      <c r="A2148" s="0" t="s">
        <v>840</v>
      </c>
      <c r="AS2148" s="0" t="n">
        <f aca="false">COUNTIF(jv!AC:AC,"*"&amp;A2148&amp;"*")</f>
        <v>35</v>
      </c>
    </row>
    <row r="2149" customFormat="false" ht="13.8" hidden="true" customHeight="false" outlineLevel="0" collapsed="false">
      <c r="A2149" s="0" t="s">
        <v>840</v>
      </c>
      <c r="AS2149" s="0" t="n">
        <f aca="false">COUNTIF(jv!AC:AC,"*"&amp;A2149&amp;"*")</f>
        <v>35</v>
      </c>
    </row>
    <row r="2150" customFormat="false" ht="13.8" hidden="true" customHeight="false" outlineLevel="0" collapsed="false">
      <c r="A2150" s="0" t="s">
        <v>840</v>
      </c>
      <c r="AS2150" s="0" t="n">
        <f aca="false">COUNTIF(jv!AC:AC,"*"&amp;A2150&amp;"*")</f>
        <v>35</v>
      </c>
    </row>
    <row r="2151" customFormat="false" ht="13.8" hidden="true" customHeight="false" outlineLevel="0" collapsed="false">
      <c r="A2151" s="0" t="s">
        <v>840</v>
      </c>
      <c r="AS2151" s="0" t="n">
        <f aca="false">COUNTIF(jv!AC:AC,"*"&amp;A2151&amp;"*")</f>
        <v>35</v>
      </c>
    </row>
    <row r="2152" customFormat="false" ht="13.8" hidden="true" customHeight="false" outlineLevel="0" collapsed="false">
      <c r="A2152" s="131" t="s">
        <v>840</v>
      </c>
      <c r="AS2152" s="0" t="n">
        <f aca="false">COUNTIF(jv!AC:AC,"*"&amp;A2152&amp;"*")</f>
        <v>35</v>
      </c>
    </row>
    <row r="2153" customFormat="false" ht="13.8" hidden="true" customHeight="false" outlineLevel="0" collapsed="false">
      <c r="A2153" s="131" t="s">
        <v>840</v>
      </c>
      <c r="AS2153" s="0" t="n">
        <f aca="false">COUNTIF(jv!AC:AC,"*"&amp;A2153&amp;"*")</f>
        <v>35</v>
      </c>
    </row>
    <row r="2154" customFormat="false" ht="13.8" hidden="true" customHeight="false" outlineLevel="0" collapsed="false">
      <c r="A2154" s="131" t="s">
        <v>840</v>
      </c>
      <c r="AS2154" s="0" t="n">
        <f aca="false">COUNTIF(jv!AC:AC,"*"&amp;A2154&amp;"*")</f>
        <v>35</v>
      </c>
    </row>
    <row r="2155" customFormat="false" ht="13.8" hidden="true" customHeight="false" outlineLevel="0" collapsed="false">
      <c r="A2155" s="131" t="s">
        <v>840</v>
      </c>
      <c r="AS2155" s="0" t="n">
        <f aca="false">COUNTIF(jv!AC:AC,"*"&amp;A2155&amp;"*")</f>
        <v>35</v>
      </c>
    </row>
    <row r="2156" customFormat="false" ht="13.8" hidden="true" customHeight="false" outlineLevel="0" collapsed="false">
      <c r="A2156" s="131" t="s">
        <v>840</v>
      </c>
      <c r="AS2156" s="0" t="n">
        <f aca="false">COUNTIF(jv!AC:AC,"*"&amp;A2156&amp;"*")</f>
        <v>35</v>
      </c>
    </row>
    <row r="2157" customFormat="false" ht="13.8" hidden="true" customHeight="false" outlineLevel="0" collapsed="false">
      <c r="A2157" s="131" t="s">
        <v>840</v>
      </c>
      <c r="AS2157" s="0" t="n">
        <f aca="false">COUNTIF(jv!AC:AC,"*"&amp;A2157&amp;"*")</f>
        <v>35</v>
      </c>
    </row>
    <row r="2158" customFormat="false" ht="13.8" hidden="true" customHeight="false" outlineLevel="0" collapsed="false">
      <c r="A2158" s="131" t="s">
        <v>840</v>
      </c>
      <c r="AS2158" s="0" t="n">
        <f aca="false">COUNTIF(jv!AC:AC,"*"&amp;A2158&amp;"*")</f>
        <v>35</v>
      </c>
    </row>
    <row r="2159" customFormat="false" ht="13.8" hidden="true" customHeight="false" outlineLevel="0" collapsed="false">
      <c r="A2159" s="131" t="s">
        <v>840</v>
      </c>
      <c r="AS2159" s="0" t="n">
        <f aca="false">COUNTIF(jv!AC:AC,"*"&amp;A2159&amp;"*")</f>
        <v>35</v>
      </c>
    </row>
    <row r="2160" customFormat="false" ht="13.8" hidden="true" customHeight="false" outlineLevel="0" collapsed="false">
      <c r="A2160" s="131" t="s">
        <v>840</v>
      </c>
      <c r="AS2160" s="0" t="n">
        <f aca="false">COUNTIF(jv!AC:AC,"*"&amp;A2160&amp;"*")</f>
        <v>35</v>
      </c>
    </row>
    <row r="2161" customFormat="false" ht="13.8" hidden="true" customHeight="false" outlineLevel="0" collapsed="false">
      <c r="A2161" s="131" t="s">
        <v>840</v>
      </c>
      <c r="AS2161" s="0" t="n">
        <f aca="false">COUNTIF(jv!AC:AC,"*"&amp;A2161&amp;"*")</f>
        <v>35</v>
      </c>
    </row>
    <row r="2162" customFormat="false" ht="13.8" hidden="true" customHeight="false" outlineLevel="0" collapsed="false">
      <c r="A2162" s="131" t="s">
        <v>840</v>
      </c>
      <c r="AS2162" s="0" t="n">
        <f aca="false">COUNTIF(jv!AC:AC,"*"&amp;A2162&amp;"*")</f>
        <v>35</v>
      </c>
    </row>
    <row r="2163" customFormat="false" ht="13.8" hidden="true" customHeight="false" outlineLevel="0" collapsed="false">
      <c r="A2163" s="131" t="s">
        <v>840</v>
      </c>
      <c r="AS2163" s="0" t="n">
        <f aca="false">COUNTIF(jv!AC:AC,"*"&amp;A2163&amp;"*")</f>
        <v>35</v>
      </c>
    </row>
    <row r="2164" customFormat="false" ht="13.8" hidden="true" customHeight="false" outlineLevel="0" collapsed="false">
      <c r="A2164" s="131" t="s">
        <v>840</v>
      </c>
      <c r="AS2164" s="0" t="n">
        <f aca="false">COUNTIF(jv!AC:AC,"*"&amp;A2164&amp;"*")</f>
        <v>35</v>
      </c>
    </row>
    <row r="2165" customFormat="false" ht="13.8" hidden="true" customHeight="false" outlineLevel="0" collapsed="false">
      <c r="A2165" s="131" t="s">
        <v>840</v>
      </c>
      <c r="AS2165" s="0" t="n">
        <f aca="false">COUNTIF(jv!AC:AC,"*"&amp;A2165&amp;"*")</f>
        <v>35</v>
      </c>
    </row>
    <row r="2166" customFormat="false" ht="13.8" hidden="true" customHeight="false" outlineLevel="0" collapsed="false">
      <c r="A2166" s="0" t="s">
        <v>840</v>
      </c>
      <c r="AS2166" s="0" t="n">
        <f aca="false">COUNTIF(jv!AC:AC,"*"&amp;A2166&amp;"*")</f>
        <v>35</v>
      </c>
    </row>
    <row r="2167" customFormat="false" ht="13.8" hidden="true" customHeight="false" outlineLevel="0" collapsed="false">
      <c r="A2167" s="131" t="s">
        <v>840</v>
      </c>
      <c r="AS2167" s="0" t="n">
        <f aca="false">COUNTIF(jv!AC:AC,"*"&amp;A2167&amp;"*")</f>
        <v>35</v>
      </c>
    </row>
    <row r="2168" customFormat="false" ht="13.8" hidden="true" customHeight="false" outlineLevel="0" collapsed="false">
      <c r="A2168" s="131" t="s">
        <v>840</v>
      </c>
      <c r="AS2168" s="0" t="n">
        <f aca="false">COUNTIF(jv!AC:AC,"*"&amp;A2168&amp;"*")</f>
        <v>35</v>
      </c>
    </row>
    <row r="2169" customFormat="false" ht="13.8" hidden="true" customHeight="false" outlineLevel="0" collapsed="false">
      <c r="A2169" s="131" t="s">
        <v>840</v>
      </c>
      <c r="AS2169" s="0" t="n">
        <f aca="false">COUNTIF(jv!AC:AC,"*"&amp;A2169&amp;"*")</f>
        <v>35</v>
      </c>
    </row>
    <row r="2170" customFormat="false" ht="13.8" hidden="true" customHeight="false" outlineLevel="0" collapsed="false">
      <c r="A2170" s="131" t="s">
        <v>840</v>
      </c>
      <c r="AS2170" s="0" t="n">
        <f aca="false">COUNTIF(jv!AC:AC,"*"&amp;A2170&amp;"*")</f>
        <v>35</v>
      </c>
    </row>
    <row r="2171" customFormat="false" ht="13.8" hidden="true" customHeight="false" outlineLevel="0" collapsed="false">
      <c r="A2171" s="131" t="s">
        <v>840</v>
      </c>
      <c r="AS2171" s="0" t="n">
        <f aca="false">COUNTIF(jv!AC:AC,"*"&amp;A2171&amp;"*")</f>
        <v>35</v>
      </c>
    </row>
    <row r="2172" customFormat="false" ht="13.8" hidden="true" customHeight="false" outlineLevel="0" collapsed="false">
      <c r="A2172" s="131" t="s">
        <v>840</v>
      </c>
      <c r="AS2172" s="0" t="n">
        <f aca="false">COUNTIF(jv!AC:AC,"*"&amp;A2172&amp;"*")</f>
        <v>35</v>
      </c>
    </row>
    <row r="2173" customFormat="false" ht="13.8" hidden="true" customHeight="false" outlineLevel="0" collapsed="false">
      <c r="A2173" s="131" t="s">
        <v>840</v>
      </c>
      <c r="AS2173" s="0" t="n">
        <f aca="false">COUNTIF(jv!AC:AC,"*"&amp;A2173&amp;"*")</f>
        <v>35</v>
      </c>
    </row>
    <row r="2174" customFormat="false" ht="13.8" hidden="true" customHeight="false" outlineLevel="0" collapsed="false">
      <c r="A2174" s="131" t="s">
        <v>840</v>
      </c>
      <c r="AS2174" s="0" t="n">
        <f aca="false">COUNTIF(jv!AC:AC,"*"&amp;A2174&amp;"*")</f>
        <v>35</v>
      </c>
    </row>
    <row r="2175" customFormat="false" ht="13.8" hidden="true" customHeight="false" outlineLevel="0" collapsed="false">
      <c r="A2175" s="131" t="s">
        <v>840</v>
      </c>
      <c r="AS2175" s="0" t="n">
        <f aca="false">COUNTIF(jv!AC:AC,"*"&amp;A2175&amp;"*")</f>
        <v>35</v>
      </c>
    </row>
    <row r="2176" customFormat="false" ht="13.8" hidden="true" customHeight="false" outlineLevel="0" collapsed="false">
      <c r="A2176" s="131" t="s">
        <v>840</v>
      </c>
      <c r="AS2176" s="0" t="n">
        <f aca="false">COUNTIF(jv!AC:AC,"*"&amp;A2176&amp;"*")</f>
        <v>35</v>
      </c>
    </row>
    <row r="2177" customFormat="false" ht="13.8" hidden="true" customHeight="false" outlineLevel="0" collapsed="false">
      <c r="A2177" s="131" t="s">
        <v>840</v>
      </c>
      <c r="AS2177" s="0" t="n">
        <f aca="false">COUNTIF(jv!AC:AC,"*"&amp;A2177&amp;"*")</f>
        <v>35</v>
      </c>
    </row>
    <row r="2178" customFormat="false" ht="13.8" hidden="true" customHeight="false" outlineLevel="0" collapsed="false">
      <c r="A2178" s="131" t="s">
        <v>840</v>
      </c>
      <c r="AS2178" s="0" t="n">
        <f aca="false">COUNTIF(jv!AC:AC,"*"&amp;A2178&amp;"*")</f>
        <v>35</v>
      </c>
    </row>
    <row r="2179" customFormat="false" ht="13.8" hidden="false" customHeight="false" outlineLevel="0" collapsed="false">
      <c r="A2179" s="0" t="s">
        <v>393</v>
      </c>
      <c r="B2179" s="0" t="n">
        <f aca="false">COUNTIFS(jv!AC:AC,"*"&amp;A2179&amp;"*", jv!X:X,"1981")</f>
        <v>6</v>
      </c>
      <c r="C2179" s="0" t="n">
        <f aca="false">COUNTIFS(jv!AC:AC,"*"&amp;A2179&amp;"*", jv!X:X,"1982")</f>
        <v>2</v>
      </c>
      <c r="D2179" s="0" t="n">
        <f aca="false">COUNTIFS(jv!AC:AC,"*"&amp;A2179&amp;"*", jv!X:X,"1983")</f>
        <v>2</v>
      </c>
      <c r="E2179" s="0" t="n">
        <f aca="false">COUNTIFS(jv!AC:AC,"*"&amp;A2179&amp;"*", jv!X:X,"1984")</f>
        <v>0</v>
      </c>
      <c r="F2179" s="0" t="n">
        <f aca="false">COUNTIFS(jv!AC:AC,"*"&amp;A2179&amp;"*", jv!X:X,"1985")</f>
        <v>0</v>
      </c>
      <c r="G2179" s="0" t="n">
        <f aca="false">COUNTIFS(jv!AC:AC,"*"&amp;A2179&amp;"*", jv!X:X,"1986")</f>
        <v>1</v>
      </c>
      <c r="H2179" s="0" t="n">
        <f aca="false">COUNTIFS(jv!AC:AC,"*"&amp;A2179&amp;"*", jv!X:X,"1987")</f>
        <v>0</v>
      </c>
      <c r="I2179" s="0" t="n">
        <f aca="false">COUNTIFS(jv!AC:AC,"*"&amp;A2179&amp;"*", jv!X:X,"1988")</f>
        <v>0</v>
      </c>
      <c r="J2179" s="0" t="n">
        <f aca="false">COUNTIFS(jv!AC:AC,"*"&amp;A2179&amp;"*", jv!X:X,"1989")</f>
        <v>0</v>
      </c>
      <c r="K2179" s="0" t="n">
        <f aca="false">COUNTIFS(jv!AC:AC,"*"&amp;A2179&amp;"*", jv!X:X,"1990")</f>
        <v>1</v>
      </c>
      <c r="L2179" s="0" t="n">
        <f aca="false">COUNTIFS(jv!AC:AC,"*"&amp;A2179&amp;"*", jv!X:X,"1991")</f>
        <v>0</v>
      </c>
      <c r="M2179" s="0" t="n">
        <f aca="false">COUNTIFS(jv!AC:AC,"*"&amp;A2179&amp;"*", jv!X:X,"1992")</f>
        <v>0</v>
      </c>
      <c r="N2179" s="0" t="n">
        <f aca="false">COUNTIFS(jv!AC:AC,"*"&amp;A2179&amp;"*", jv!X:X,"1993")</f>
        <v>0</v>
      </c>
      <c r="O2179" s="0" t="n">
        <f aca="false">COUNTIFS(jv!AC:AC,"*"&amp;A2179&amp;"*", jv!X:X,"1994")</f>
        <v>3</v>
      </c>
      <c r="P2179" s="0" t="n">
        <f aca="false">COUNTIFS(jv!AC:AC,"*"&amp;A2179&amp;"*", jv!X:X,"1995")</f>
        <v>1</v>
      </c>
      <c r="Q2179" s="0" t="n">
        <f aca="false">COUNTIFS(jv!AC:AC,"*"&amp;A2179&amp;"*", jv!X:X,"1996")</f>
        <v>0</v>
      </c>
      <c r="R2179" s="0" t="n">
        <f aca="false">COUNTIFS(jv!AC:AC,"*"&amp;A2179&amp;"*", jv!X:X,"1997")</f>
        <v>0</v>
      </c>
      <c r="S2179" s="0" t="n">
        <f aca="false">COUNTIFS(jv!AC:AC,"*"&amp;A2179&amp;"*", jv!X:X,"1998")</f>
        <v>0</v>
      </c>
      <c r="T2179" s="0" t="n">
        <f aca="false">COUNTIFS(jv!AC:AC,"*"&amp;A2179&amp;"*", jv!X:X,"1999")</f>
        <v>1</v>
      </c>
      <c r="U2179" s="0" t="n">
        <f aca="false">COUNTIFS(jv!AC:AC,"*"&amp;A2179&amp;"*", jv!X:X,"2000")</f>
        <v>0</v>
      </c>
      <c r="V2179" s="0" t="n">
        <f aca="false">COUNTIFS(jv!AC:AC,"*"&amp;A2179&amp;"*", jv!X:X,"2001")</f>
        <v>1</v>
      </c>
      <c r="W2179" s="0" t="n">
        <f aca="false">COUNTIFS(jv!AC:AC,"*"&amp;A2179&amp;"*", jv!X:X,"2002")</f>
        <v>2</v>
      </c>
      <c r="X2179" s="0" t="n">
        <f aca="false">COUNTIFS(jv!AC:AC,"*"&amp;A2179&amp;"*", jv!X:X,"2003")</f>
        <v>3</v>
      </c>
      <c r="Y2179" s="0" t="n">
        <f aca="false">COUNTIFS(jv!AC:AC,"*"&amp;A2179&amp;"*", jv!X:X,"2004")</f>
        <v>0</v>
      </c>
      <c r="Z2179" s="0" t="n">
        <f aca="false">COUNTIFS(jv!AC:AC,"*"&amp;A2179&amp;"*", jv!X:X,"2005")</f>
        <v>1</v>
      </c>
      <c r="AA2179" s="0" t="n">
        <f aca="false">COUNTIFS(jv!AC:AC,"*"&amp;A2179&amp;"*", jv!X:X,"2006")</f>
        <v>0</v>
      </c>
      <c r="AB2179" s="0" t="n">
        <f aca="false">COUNTIFS(jv!AC:AC,"*"&amp;A2179&amp;"*", jv!X:X,"2007")</f>
        <v>0</v>
      </c>
      <c r="AC2179" s="0" t="n">
        <f aca="false">COUNTIFS(jv!AC:AC,"*"&amp;A2179&amp;"*", jv!X:X,"2008")</f>
        <v>2</v>
      </c>
      <c r="AD2179" s="0" t="n">
        <f aca="false">COUNTIFS(jv!AC:AC,"*"&amp;A2179&amp;"*", jv!X:X,"2009")</f>
        <v>2</v>
      </c>
      <c r="AE2179" s="0" t="n">
        <f aca="false">COUNTIFS(jv!AC:AC,"*"&amp;A2179&amp;"*", jv!X:X,"2010")</f>
        <v>1</v>
      </c>
      <c r="AF2179" s="0" t="n">
        <f aca="false">COUNTIFS(jv!AC:AC,"*"&amp;A2179&amp;"*", jv!X:X,"2011")</f>
        <v>1</v>
      </c>
      <c r="AG2179" s="0" t="n">
        <f aca="false">COUNTIFS(jv!AC:AC,"*"&amp;A2179&amp;"*", jv!X:X,"2012")</f>
        <v>0</v>
      </c>
      <c r="AH2179" s="0" t="n">
        <f aca="false">COUNTIFS(jv!AC:AC,"*"&amp;A2179&amp;"*", jv!X:X,"2013")</f>
        <v>0</v>
      </c>
      <c r="AI2179" s="0" t="n">
        <f aca="false">COUNTIFS(jv!AC:AC,"*"&amp;A2179&amp;"*", jv!X:X,"2014")</f>
        <v>0</v>
      </c>
      <c r="AJ2179" s="0" t="n">
        <f aca="false">COUNTIFS(jv!AC:AC,"*"&amp;A2179&amp;"*", jv!X:X,"2015")</f>
        <v>0</v>
      </c>
      <c r="AK2179" s="0" t="n">
        <f aca="false">COUNTIFS(jv!AC:AC,"*"&amp;A2179&amp;"*", jv!X:X,"2016")</f>
        <v>0</v>
      </c>
      <c r="AL2179" s="0" t="n">
        <f aca="false">COUNTIFS(jv!AC:AC,"*"&amp;A2179&amp;"*", jv!X:X,"2017")</f>
        <v>0</v>
      </c>
      <c r="AM2179" s="0" t="n">
        <f aca="false">COUNTIFS(jv!AC:AC,"*"&amp;A2179&amp;"*", jv!X:X,"2018")</f>
        <v>0</v>
      </c>
      <c r="AN2179" s="0" t="n">
        <f aca="false">COUNTIFS(jv!AC:AC,"*"&amp;A2179&amp;"*", jv!X:X,"2019")</f>
        <v>2</v>
      </c>
      <c r="AO2179" s="0" t="n">
        <f aca="false">COUNTIFS(jv!AC:AC,"*"&amp;A2179&amp;"*", jv!X:X,"2020")</f>
        <v>1</v>
      </c>
      <c r="AP2179" s="0" t="n">
        <f aca="false">COUNTIFS(jv!AC:AC,"*"&amp;A2179&amp;"*", jv!X:X,"2021")</f>
        <v>0</v>
      </c>
      <c r="AQ2179" s="0" t="n">
        <f aca="false">COUNTIFS(jv!AC:AC,"*"&amp;A2179&amp;"*", jv!X:X,"2022")</f>
        <v>0</v>
      </c>
      <c r="AR2179" s="0" t="n">
        <v>0</v>
      </c>
      <c r="AS2179" s="0" t="n">
        <f aca="false">COUNTIF(jv!AC:AC,"*"&amp;A2179&amp;"*")</f>
        <v>33</v>
      </c>
    </row>
    <row r="2180" customFormat="false" ht="13.8" hidden="true" customHeight="false" outlineLevel="0" collapsed="false">
      <c r="A2180" s="0" t="s">
        <v>393</v>
      </c>
      <c r="AS2180" s="0" t="n">
        <f aca="false">COUNTIF(jv!AC:AC,"*"&amp;A2180&amp;"*")</f>
        <v>33</v>
      </c>
    </row>
    <row r="2181" customFormat="false" ht="13.8" hidden="true" customHeight="false" outlineLevel="0" collapsed="false">
      <c r="A2181" s="0" t="s">
        <v>393</v>
      </c>
      <c r="AS2181" s="0" t="n">
        <f aca="false">COUNTIF(jv!AC:AC,"*"&amp;A2181&amp;"*")</f>
        <v>33</v>
      </c>
    </row>
    <row r="2182" customFormat="false" ht="13.8" hidden="true" customHeight="false" outlineLevel="0" collapsed="false">
      <c r="A2182" s="0" t="s">
        <v>393</v>
      </c>
      <c r="AS2182" s="0" t="n">
        <f aca="false">COUNTIF(jv!AC:AC,"*"&amp;A2182&amp;"*")</f>
        <v>33</v>
      </c>
    </row>
    <row r="2183" customFormat="false" ht="13.8" hidden="true" customHeight="false" outlineLevel="0" collapsed="false">
      <c r="A2183" s="0" t="s">
        <v>393</v>
      </c>
      <c r="AS2183" s="0" t="n">
        <f aca="false">COUNTIF(jv!AC:AC,"*"&amp;A2183&amp;"*")</f>
        <v>33</v>
      </c>
    </row>
    <row r="2184" customFormat="false" ht="13.8" hidden="true" customHeight="false" outlineLevel="0" collapsed="false">
      <c r="A2184" s="0" t="s">
        <v>393</v>
      </c>
      <c r="AS2184" s="0" t="n">
        <f aca="false">COUNTIF(jv!AC:AC,"*"&amp;A2184&amp;"*")</f>
        <v>33</v>
      </c>
    </row>
    <row r="2185" customFormat="false" ht="13.8" hidden="true" customHeight="false" outlineLevel="0" collapsed="false">
      <c r="A2185" s="0" t="s">
        <v>393</v>
      </c>
      <c r="AS2185" s="0" t="n">
        <f aca="false">COUNTIF(jv!AC:AC,"*"&amp;A2185&amp;"*")</f>
        <v>33</v>
      </c>
    </row>
    <row r="2186" customFormat="false" ht="13.8" hidden="true" customHeight="false" outlineLevel="0" collapsed="false">
      <c r="A2186" s="0" t="s">
        <v>393</v>
      </c>
      <c r="AS2186" s="0" t="n">
        <f aca="false">COUNTIF(jv!AC:AC,"*"&amp;A2186&amp;"*")</f>
        <v>33</v>
      </c>
    </row>
    <row r="2187" customFormat="false" ht="13.8" hidden="true" customHeight="false" outlineLevel="0" collapsed="false">
      <c r="A2187" s="0" t="s">
        <v>393</v>
      </c>
      <c r="AS2187" s="0" t="n">
        <f aca="false">COUNTIF(jv!AC:AC,"*"&amp;A2187&amp;"*")</f>
        <v>33</v>
      </c>
    </row>
    <row r="2188" customFormat="false" ht="13.8" hidden="true" customHeight="false" outlineLevel="0" collapsed="false">
      <c r="A2188" s="0" t="s">
        <v>393</v>
      </c>
      <c r="AS2188" s="0" t="n">
        <f aca="false">COUNTIF(jv!AC:AC,"*"&amp;A2188&amp;"*")</f>
        <v>33</v>
      </c>
    </row>
    <row r="2189" customFormat="false" ht="13.8" hidden="true" customHeight="false" outlineLevel="0" collapsed="false">
      <c r="A2189" s="0" t="s">
        <v>393</v>
      </c>
      <c r="AS2189" s="0" t="n">
        <f aca="false">COUNTIF(jv!AC:AC,"*"&amp;A2189&amp;"*")</f>
        <v>33</v>
      </c>
    </row>
    <row r="2190" customFormat="false" ht="13.8" hidden="true" customHeight="false" outlineLevel="0" collapsed="false">
      <c r="A2190" s="0" t="s">
        <v>393</v>
      </c>
      <c r="AS2190" s="0" t="n">
        <f aca="false">COUNTIF(jv!AC:AC,"*"&amp;A2190&amp;"*")</f>
        <v>33</v>
      </c>
    </row>
    <row r="2191" customFormat="false" ht="13.8" hidden="true" customHeight="false" outlineLevel="0" collapsed="false">
      <c r="A2191" s="131" t="s">
        <v>393</v>
      </c>
      <c r="AS2191" s="0" t="n">
        <f aca="false">COUNTIF(jv!AC:AC,"*"&amp;A2191&amp;"*")</f>
        <v>33</v>
      </c>
    </row>
    <row r="2192" customFormat="false" ht="13.8" hidden="true" customHeight="false" outlineLevel="0" collapsed="false">
      <c r="A2192" s="131" t="s">
        <v>393</v>
      </c>
      <c r="AS2192" s="0" t="n">
        <f aca="false">COUNTIF(jv!AC:AC,"*"&amp;A2192&amp;"*")</f>
        <v>33</v>
      </c>
    </row>
    <row r="2193" customFormat="false" ht="13.8" hidden="true" customHeight="false" outlineLevel="0" collapsed="false">
      <c r="A2193" s="131" t="s">
        <v>393</v>
      </c>
      <c r="AS2193" s="0" t="n">
        <f aca="false">COUNTIF(jv!AC:AC,"*"&amp;A2193&amp;"*")</f>
        <v>33</v>
      </c>
    </row>
    <row r="2194" customFormat="false" ht="13.8" hidden="true" customHeight="false" outlineLevel="0" collapsed="false">
      <c r="A2194" s="131" t="s">
        <v>393</v>
      </c>
      <c r="AS2194" s="0" t="n">
        <f aca="false">COUNTIF(jv!AC:AC,"*"&amp;A2194&amp;"*")</f>
        <v>33</v>
      </c>
    </row>
    <row r="2195" customFormat="false" ht="13.8" hidden="true" customHeight="false" outlineLevel="0" collapsed="false">
      <c r="A2195" s="131" t="s">
        <v>393</v>
      </c>
      <c r="AS2195" s="0" t="n">
        <f aca="false">COUNTIF(jv!AC:AC,"*"&amp;A2195&amp;"*")</f>
        <v>33</v>
      </c>
    </row>
    <row r="2196" customFormat="false" ht="13.8" hidden="true" customHeight="false" outlineLevel="0" collapsed="false">
      <c r="A2196" s="131" t="s">
        <v>393</v>
      </c>
      <c r="AS2196" s="0" t="n">
        <f aca="false">COUNTIF(jv!AC:AC,"*"&amp;A2196&amp;"*")</f>
        <v>33</v>
      </c>
    </row>
    <row r="2197" customFormat="false" ht="13.8" hidden="true" customHeight="false" outlineLevel="0" collapsed="false">
      <c r="A2197" s="131" t="s">
        <v>393</v>
      </c>
      <c r="AS2197" s="0" t="n">
        <f aca="false">COUNTIF(jv!AC:AC,"*"&amp;A2197&amp;"*")</f>
        <v>33</v>
      </c>
    </row>
    <row r="2198" customFormat="false" ht="13.8" hidden="true" customHeight="false" outlineLevel="0" collapsed="false">
      <c r="A2198" s="131" t="s">
        <v>393</v>
      </c>
      <c r="AS2198" s="0" t="n">
        <f aca="false">COUNTIF(jv!AC:AC,"*"&amp;A2198&amp;"*")</f>
        <v>33</v>
      </c>
    </row>
    <row r="2199" customFormat="false" ht="13.8" hidden="true" customHeight="false" outlineLevel="0" collapsed="false">
      <c r="A2199" s="131" t="s">
        <v>393</v>
      </c>
      <c r="AS2199" s="0" t="n">
        <f aca="false">COUNTIF(jv!AC:AC,"*"&amp;A2199&amp;"*")</f>
        <v>33</v>
      </c>
    </row>
    <row r="2200" customFormat="false" ht="13.8" hidden="true" customHeight="false" outlineLevel="0" collapsed="false">
      <c r="A2200" s="131" t="s">
        <v>393</v>
      </c>
      <c r="AS2200" s="0" t="n">
        <f aca="false">COUNTIF(jv!AC:AC,"*"&amp;A2200&amp;"*")</f>
        <v>33</v>
      </c>
    </row>
    <row r="2201" customFormat="false" ht="13.8" hidden="true" customHeight="false" outlineLevel="0" collapsed="false">
      <c r="A2201" s="131" t="s">
        <v>393</v>
      </c>
      <c r="AS2201" s="0" t="n">
        <f aca="false">COUNTIF(jv!AC:AC,"*"&amp;A2201&amp;"*")</f>
        <v>33</v>
      </c>
    </row>
    <row r="2202" customFormat="false" ht="13.8" hidden="true" customHeight="false" outlineLevel="0" collapsed="false">
      <c r="A2202" s="131" t="s">
        <v>393</v>
      </c>
      <c r="AS2202" s="0" t="n">
        <f aca="false">COUNTIF(jv!AC:AC,"*"&amp;A2202&amp;"*")</f>
        <v>33</v>
      </c>
    </row>
    <row r="2203" customFormat="false" ht="13.8" hidden="true" customHeight="false" outlineLevel="0" collapsed="false">
      <c r="A2203" s="131" t="s">
        <v>393</v>
      </c>
      <c r="AS2203" s="0" t="n">
        <f aca="false">COUNTIF(jv!AC:AC,"*"&amp;A2203&amp;"*")</f>
        <v>33</v>
      </c>
    </row>
    <row r="2204" customFormat="false" ht="13.8" hidden="true" customHeight="false" outlineLevel="0" collapsed="false">
      <c r="A2204" s="131" t="s">
        <v>393</v>
      </c>
      <c r="AS2204" s="0" t="n">
        <f aca="false">COUNTIF(jv!AC:AC,"*"&amp;A2204&amp;"*")</f>
        <v>33</v>
      </c>
    </row>
    <row r="2205" customFormat="false" ht="13.8" hidden="true" customHeight="false" outlineLevel="0" collapsed="false">
      <c r="A2205" s="131" t="s">
        <v>393</v>
      </c>
      <c r="AS2205" s="0" t="n">
        <f aca="false">COUNTIF(jv!AC:AC,"*"&amp;A2205&amp;"*")</f>
        <v>33</v>
      </c>
    </row>
    <row r="2206" customFormat="false" ht="13.8" hidden="true" customHeight="false" outlineLevel="0" collapsed="false">
      <c r="A2206" s="131" t="s">
        <v>393</v>
      </c>
      <c r="AS2206" s="0" t="n">
        <f aca="false">COUNTIF(jv!AC:AC,"*"&amp;A2206&amp;"*")</f>
        <v>33</v>
      </c>
    </row>
    <row r="2207" customFormat="false" ht="13.8" hidden="true" customHeight="false" outlineLevel="0" collapsed="false">
      <c r="A2207" s="131" t="s">
        <v>393</v>
      </c>
      <c r="AS2207" s="0" t="n">
        <f aca="false">COUNTIF(jv!AC:AC,"*"&amp;A2207&amp;"*")</f>
        <v>33</v>
      </c>
    </row>
    <row r="2208" customFormat="false" ht="13.8" hidden="true" customHeight="false" outlineLevel="0" collapsed="false">
      <c r="A2208" s="131" t="s">
        <v>393</v>
      </c>
      <c r="AS2208" s="0" t="n">
        <f aca="false">COUNTIF(jv!AC:AC,"*"&amp;A2208&amp;"*")</f>
        <v>33</v>
      </c>
    </row>
    <row r="2209" customFormat="false" ht="13.8" hidden="true" customHeight="false" outlineLevel="0" collapsed="false">
      <c r="A2209" s="131" t="s">
        <v>393</v>
      </c>
      <c r="AS2209" s="0" t="n">
        <f aca="false">COUNTIF(jv!AC:AC,"*"&amp;A2209&amp;"*")</f>
        <v>33</v>
      </c>
    </row>
    <row r="2210" customFormat="false" ht="13.8" hidden="true" customHeight="false" outlineLevel="0" collapsed="false">
      <c r="A2210" s="131" t="s">
        <v>393</v>
      </c>
      <c r="AS2210" s="0" t="n">
        <f aca="false">COUNTIF(jv!AC:AC,"*"&amp;A2210&amp;"*")</f>
        <v>33</v>
      </c>
    </row>
    <row r="2211" customFormat="false" ht="13.8" hidden="true" customHeight="false" outlineLevel="0" collapsed="false">
      <c r="A2211" s="131" t="s">
        <v>393</v>
      </c>
      <c r="AS2211" s="0" t="n">
        <f aca="false">COUNTIF(jv!AC:AC,"*"&amp;A2211&amp;"*")</f>
        <v>33</v>
      </c>
    </row>
    <row r="2212" customFormat="false" ht="13.8" hidden="true" customHeight="false" outlineLevel="0" collapsed="false">
      <c r="A2212" s="0" t="s">
        <v>2959</v>
      </c>
      <c r="AS2212" s="0" t="n">
        <f aca="false">COUNTIF(jv!AC:AC,"*"&amp;A2212&amp;"*")</f>
        <v>20</v>
      </c>
    </row>
    <row r="2213" customFormat="false" ht="13.8" hidden="true" customHeight="false" outlineLevel="0" collapsed="false">
      <c r="A2213" s="0" t="s">
        <v>2959</v>
      </c>
      <c r="AS2213" s="0" t="n">
        <f aca="false">COUNTIF(jv!AC:AC,"*"&amp;A2213&amp;"*")</f>
        <v>20</v>
      </c>
    </row>
    <row r="2214" customFormat="false" ht="13.8" hidden="true" customHeight="false" outlineLevel="0" collapsed="false">
      <c r="A2214" s="0" t="s">
        <v>2959</v>
      </c>
      <c r="AS2214" s="0" t="n">
        <f aca="false">COUNTIF(jv!AC:AC,"*"&amp;A2214&amp;"*")</f>
        <v>20</v>
      </c>
    </row>
    <row r="2215" customFormat="false" ht="13.8" hidden="true" customHeight="false" outlineLevel="0" collapsed="false">
      <c r="A2215" s="0" t="s">
        <v>2959</v>
      </c>
      <c r="AS2215" s="0" t="n">
        <f aca="false">COUNTIF(jv!AC:AC,"*"&amp;A2215&amp;"*")</f>
        <v>20</v>
      </c>
    </row>
    <row r="2216" customFormat="false" ht="13.8" hidden="true" customHeight="false" outlineLevel="0" collapsed="false">
      <c r="A2216" s="0" t="s">
        <v>2959</v>
      </c>
      <c r="AS2216" s="0" t="n">
        <f aca="false">COUNTIF(jv!AC:AC,"*"&amp;A2216&amp;"*")</f>
        <v>20</v>
      </c>
    </row>
    <row r="2217" customFormat="false" ht="13.8" hidden="true" customHeight="false" outlineLevel="0" collapsed="false">
      <c r="A2217" s="0" t="s">
        <v>2959</v>
      </c>
      <c r="AS2217" s="0" t="n">
        <f aca="false">COUNTIF(jv!AC:AC,"*"&amp;A2217&amp;"*")</f>
        <v>20</v>
      </c>
    </row>
    <row r="2218" customFormat="false" ht="13.8" hidden="true" customHeight="false" outlineLevel="0" collapsed="false">
      <c r="A2218" s="0" t="s">
        <v>2959</v>
      </c>
      <c r="AS2218" s="0" t="n">
        <f aca="false">COUNTIF(jv!AC:AC,"*"&amp;A2218&amp;"*")</f>
        <v>20</v>
      </c>
    </row>
    <row r="2219" customFormat="false" ht="13.8" hidden="true" customHeight="false" outlineLevel="0" collapsed="false">
      <c r="A2219" s="0" t="s">
        <v>2959</v>
      </c>
      <c r="AS2219" s="0" t="n">
        <f aca="false">COUNTIF(jv!AC:AC,"*"&amp;A2219&amp;"*")</f>
        <v>20</v>
      </c>
    </row>
    <row r="2220" customFormat="false" ht="13.8" hidden="true" customHeight="false" outlineLevel="0" collapsed="false">
      <c r="A2220" s="0" t="s">
        <v>2959</v>
      </c>
      <c r="AS2220" s="0" t="n">
        <f aca="false">COUNTIF(jv!AC:AC,"*"&amp;A2220&amp;"*")</f>
        <v>20</v>
      </c>
    </row>
    <row r="2221" customFormat="false" ht="13.8" hidden="true" customHeight="false" outlineLevel="0" collapsed="false">
      <c r="A2221" s="0" t="s">
        <v>2959</v>
      </c>
      <c r="AS2221" s="0" t="n">
        <f aca="false">COUNTIF(jv!AC:AC,"*"&amp;A2221&amp;"*")</f>
        <v>20</v>
      </c>
    </row>
    <row r="2222" customFormat="false" ht="13.8" hidden="true" customHeight="false" outlineLevel="0" collapsed="false">
      <c r="A2222" s="0" t="s">
        <v>2959</v>
      </c>
      <c r="AS2222" s="0" t="n">
        <f aca="false">COUNTIF(jv!AC:AC,"*"&amp;A2222&amp;"*")</f>
        <v>20</v>
      </c>
    </row>
    <row r="2223" customFormat="false" ht="13.8" hidden="true" customHeight="false" outlineLevel="0" collapsed="false">
      <c r="A2223" s="0" t="s">
        <v>2959</v>
      </c>
      <c r="AS2223" s="0" t="n">
        <f aca="false">COUNTIF(jv!AC:AC,"*"&amp;A2223&amp;"*")</f>
        <v>20</v>
      </c>
    </row>
    <row r="2224" customFormat="false" ht="13.8" hidden="true" customHeight="false" outlineLevel="0" collapsed="false">
      <c r="A2224" s="131" t="s">
        <v>2959</v>
      </c>
      <c r="AS2224" s="0" t="n">
        <f aca="false">COUNTIF(jv!AC:AC,"*"&amp;A2224&amp;"*")</f>
        <v>20</v>
      </c>
    </row>
    <row r="2225" customFormat="false" ht="13.8" hidden="true" customHeight="false" outlineLevel="0" collapsed="false">
      <c r="A2225" s="131" t="s">
        <v>2959</v>
      </c>
      <c r="AS2225" s="0" t="n">
        <f aca="false">COUNTIF(jv!AC:AC,"*"&amp;A2225&amp;"*")</f>
        <v>20</v>
      </c>
    </row>
    <row r="2226" customFormat="false" ht="13.8" hidden="true" customHeight="false" outlineLevel="0" collapsed="false">
      <c r="A2226" s="131" t="s">
        <v>2959</v>
      </c>
      <c r="AS2226" s="0" t="n">
        <f aca="false">COUNTIF(jv!AC:AC,"*"&amp;A2226&amp;"*")</f>
        <v>20</v>
      </c>
    </row>
    <row r="2227" customFormat="false" ht="13.8" hidden="true" customHeight="false" outlineLevel="0" collapsed="false">
      <c r="A2227" s="131" t="s">
        <v>2959</v>
      </c>
      <c r="AS2227" s="0" t="n">
        <f aca="false">COUNTIF(jv!AC:AC,"*"&amp;A2227&amp;"*")</f>
        <v>20</v>
      </c>
    </row>
    <row r="2228" customFormat="false" ht="13.8" hidden="true" customHeight="false" outlineLevel="0" collapsed="false">
      <c r="A2228" s="131" t="s">
        <v>2959</v>
      </c>
      <c r="AS2228" s="0" t="n">
        <f aca="false">COUNTIF(jv!AC:AC,"*"&amp;A2228&amp;"*")</f>
        <v>20</v>
      </c>
    </row>
    <row r="2229" customFormat="false" ht="13.8" hidden="true" customHeight="false" outlineLevel="0" collapsed="false">
      <c r="A2229" s="131" t="s">
        <v>2959</v>
      </c>
      <c r="AS2229" s="0" t="n">
        <f aca="false">COUNTIF(jv!AC:AC,"*"&amp;A2229&amp;"*")</f>
        <v>20</v>
      </c>
    </row>
    <row r="2230" customFormat="false" ht="13.8" hidden="false" customHeight="false" outlineLevel="0" collapsed="false">
      <c r="A2230" s="214" t="s">
        <v>22240</v>
      </c>
      <c r="B2230" s="0" t="n">
        <f aca="false">COUNTIFS(jv!AC:AC,"*"&amp;A2230&amp;"*", jv!X:X,"1981")</f>
        <v>0</v>
      </c>
      <c r="C2230" s="0" t="n">
        <f aca="false">COUNTIFS(jv!AC:AC,"*"&amp;A2230&amp;"*", jv!X:X,"1982")</f>
        <v>0</v>
      </c>
      <c r="D2230" s="0" t="n">
        <f aca="false">COUNTIFS(jv!AC:AC,"*"&amp;A2230&amp;"*", jv!X:X,"1983")</f>
        <v>0</v>
      </c>
      <c r="E2230" s="0" t="n">
        <f aca="false">COUNTIFS(jv!AC:AC,"*"&amp;A2230&amp;"*", jv!X:X,"1984")</f>
        <v>0</v>
      </c>
      <c r="F2230" s="0" t="n">
        <f aca="false">COUNTIFS(jv!AC:AC,"*"&amp;A2230&amp;"*", jv!X:X,"1985")</f>
        <v>0</v>
      </c>
      <c r="G2230" s="0" t="n">
        <f aca="false">COUNTIFS(jv!AC:AC,"*"&amp;A2230&amp;"*", jv!X:X,"1986")</f>
        <v>0</v>
      </c>
      <c r="H2230" s="0" t="n">
        <f aca="false">COUNTIFS(jv!AC:AC,"*"&amp;A2230&amp;"*", jv!X:X,"1987")</f>
        <v>0</v>
      </c>
      <c r="I2230" s="0" t="n">
        <f aca="false">COUNTIFS(jv!AC:AC,"*"&amp;A2230&amp;"*", jv!X:X,"1988")</f>
        <v>0</v>
      </c>
      <c r="J2230" s="0" t="n">
        <f aca="false">COUNTIFS(jv!AC:AC,"*"&amp;A2230&amp;"*", jv!X:X,"1989")</f>
        <v>0</v>
      </c>
      <c r="K2230" s="0" t="n">
        <f aca="false">COUNTIFS(jv!AC:AC,"*"&amp;A2230&amp;"*", jv!X:X,"1990")</f>
        <v>0</v>
      </c>
      <c r="L2230" s="0" t="n">
        <f aca="false">COUNTIFS(jv!AC:AC,"*"&amp;A2230&amp;"*", jv!X:X,"1991")</f>
        <v>0</v>
      </c>
      <c r="M2230" s="0" t="n">
        <f aca="false">COUNTIFS(jv!AC:AC,"*"&amp;A2230&amp;"*", jv!X:X,"1992")</f>
        <v>0</v>
      </c>
      <c r="N2230" s="0" t="n">
        <f aca="false">COUNTIFS(jv!AC:AC,"*"&amp;A2230&amp;"*", jv!X:X,"1993")</f>
        <v>0</v>
      </c>
      <c r="O2230" s="0" t="n">
        <f aca="false">COUNTIFS(jv!AC:AC,"*"&amp;A2230&amp;"*", jv!X:X,"1994")</f>
        <v>0</v>
      </c>
      <c r="P2230" s="0" t="n">
        <f aca="false">COUNTIFS(jv!AC:AC,"*"&amp;A2230&amp;"*", jv!X:X,"1995")</f>
        <v>0</v>
      </c>
      <c r="Q2230" s="0" t="n">
        <f aca="false">COUNTIFS(jv!AC:AC,"*"&amp;A2230&amp;"*", jv!X:X,"1996")</f>
        <v>0</v>
      </c>
      <c r="R2230" s="0" t="n">
        <f aca="false">COUNTIFS(jv!AC:AC,"*"&amp;A2230&amp;"*", jv!X:X,"1997")</f>
        <v>0</v>
      </c>
      <c r="S2230" s="0" t="n">
        <f aca="false">COUNTIFS(jv!AC:AC,"*"&amp;A2230&amp;"*", jv!X:X,"1998")</f>
        <v>0</v>
      </c>
      <c r="T2230" s="0" t="n">
        <f aca="false">COUNTIFS(jv!AC:AC,"*"&amp;A2230&amp;"*", jv!X:X,"1999")</f>
        <v>0</v>
      </c>
      <c r="U2230" s="0" t="n">
        <f aca="false">COUNTIFS(jv!AC:AC,"*"&amp;A2230&amp;"*", jv!X:X,"2000")</f>
        <v>0</v>
      </c>
      <c r="V2230" s="0" t="n">
        <f aca="false">COUNTIFS(jv!AC:AC,"*"&amp;A2230&amp;"*", jv!X:X,"2001")</f>
        <v>0</v>
      </c>
      <c r="W2230" s="0" t="n">
        <f aca="false">COUNTIFS(jv!AC:AC,"*"&amp;A2230&amp;"*", jv!X:X,"2002")</f>
        <v>0</v>
      </c>
      <c r="X2230" s="0" t="n">
        <f aca="false">COUNTIFS(jv!AC:AC,"*"&amp;A2230&amp;"*", jv!X:X,"2003")</f>
        <v>0</v>
      </c>
      <c r="Y2230" s="0" t="n">
        <f aca="false">COUNTIFS(jv!AC:AC,"*"&amp;A2230&amp;"*", jv!X:X,"2004")</f>
        <v>0</v>
      </c>
      <c r="Z2230" s="0" t="n">
        <f aca="false">COUNTIFS(jv!AC:AC,"*"&amp;A2230&amp;"*", jv!X:X,"2005")</f>
        <v>0</v>
      </c>
      <c r="AA2230" s="0" t="n">
        <f aca="false">COUNTIFS(jv!AC:AC,"*"&amp;A2230&amp;"*", jv!X:X,"2006")</f>
        <v>0</v>
      </c>
      <c r="AB2230" s="0" t="n">
        <f aca="false">COUNTIFS(jv!AC:AC,"*"&amp;A2230&amp;"*", jv!X:X,"2007")</f>
        <v>0</v>
      </c>
      <c r="AC2230" s="0" t="n">
        <f aca="false">COUNTIFS(jv!AC:AC,"*"&amp;A2230&amp;"*", jv!X:X,"2008")</f>
        <v>0</v>
      </c>
      <c r="AD2230" s="0" t="n">
        <f aca="false">COUNTIFS(jv!AC:AC,"*"&amp;A2230&amp;"*", jv!X:X,"2009")</f>
        <v>0</v>
      </c>
      <c r="AE2230" s="0" t="n">
        <f aca="false">COUNTIFS(jv!AC:AC,"*"&amp;A2230&amp;"*", jv!X:X,"2010")</f>
        <v>0</v>
      </c>
      <c r="AF2230" s="0" t="n">
        <f aca="false">COUNTIFS(jv!AC:AC,"*"&amp;A2230&amp;"*", jv!X:X,"2011")</f>
        <v>0</v>
      </c>
      <c r="AG2230" s="0" t="n">
        <f aca="false">COUNTIFS(jv!AC:AC,"*"&amp;A2230&amp;"*", jv!X:X,"2012")</f>
        <v>0</v>
      </c>
      <c r="AH2230" s="0" t="n">
        <f aca="false">COUNTIFS(jv!AC:AC,"*"&amp;A2230&amp;"*", jv!X:X,"2013")</f>
        <v>0</v>
      </c>
      <c r="AI2230" s="0" t="n">
        <f aca="false">COUNTIFS(jv!AC:AC,"*"&amp;A2230&amp;"*", jv!X:X,"2014")</f>
        <v>0</v>
      </c>
      <c r="AJ2230" s="0" t="n">
        <f aca="false">COUNTIFS(jv!AC:AC,"*"&amp;A2230&amp;"*", jv!X:X,"2015")</f>
        <v>0</v>
      </c>
      <c r="AK2230" s="0" t="n">
        <f aca="false">COUNTIFS(jv!AC:AC,"*"&amp;A2230&amp;"*", jv!X:X,"2016")</f>
        <v>0</v>
      </c>
      <c r="AL2230" s="0" t="n">
        <f aca="false">COUNTIFS(jv!AC:AC,"*"&amp;A2230&amp;"*", jv!X:X,"2017")</f>
        <v>0</v>
      </c>
      <c r="AM2230" s="0" t="n">
        <f aca="false">COUNTIFS(jv!AC:AC,"*"&amp;A2230&amp;"*", jv!X:X,"2018")</f>
        <v>0</v>
      </c>
      <c r="AN2230" s="0" t="n">
        <f aca="false">COUNTIFS(jv!AC:AC,"*"&amp;A2230&amp;"*", jv!X:X,"2019")</f>
        <v>0</v>
      </c>
      <c r="AO2230" s="0" t="n">
        <f aca="false">COUNTIFS(jv!AC:AC,"*"&amp;A2230&amp;"*", jv!X:X,"2020")</f>
        <v>0</v>
      </c>
      <c r="AP2230" s="0" t="n">
        <f aca="false">COUNTIFS(jv!AC:AC,"*"&amp;A2230&amp;"*", jv!X:X,"2021")</f>
        <v>0</v>
      </c>
      <c r="AQ2230" s="0" t="n">
        <f aca="false">COUNTIFS(jv!AC:AC,"*"&amp;A2230&amp;"*", jv!X:X,"2022")</f>
        <v>0</v>
      </c>
      <c r="AR2230" s="0" t="n">
        <v>0</v>
      </c>
      <c r="AS2230" s="0" t="n">
        <f aca="false">COUNTIF(jv!AC:AC,"*"&amp;A2230&amp;"*")</f>
        <v>0</v>
      </c>
    </row>
    <row r="2231" customFormat="false" ht="13.8" hidden="true" customHeight="false" outlineLevel="0" collapsed="false">
      <c r="A2231" s="214" t="s">
        <v>1902</v>
      </c>
      <c r="AS2231" s="0" t="n">
        <f aca="false">COUNTIF(jv!AC:AC,"*"&amp;A2231&amp;"*")</f>
        <v>17</v>
      </c>
    </row>
    <row r="2232" customFormat="false" ht="13.8" hidden="true" customHeight="false" outlineLevel="0" collapsed="false">
      <c r="A2232" s="182" t="s">
        <v>1902</v>
      </c>
      <c r="AS2232" s="0" t="n">
        <f aca="false">COUNTIF(jv!AC:AC,"*"&amp;A2232&amp;"*")</f>
        <v>17</v>
      </c>
    </row>
    <row r="2233" customFormat="false" ht="13.8" hidden="true" customHeight="false" outlineLevel="0" collapsed="false">
      <c r="A2233" s="182" t="s">
        <v>1902</v>
      </c>
      <c r="AS2233" s="0" t="n">
        <f aca="false">COUNTIF(jv!AC:AC,"*"&amp;A2233&amp;"*")</f>
        <v>17</v>
      </c>
    </row>
    <row r="2234" customFormat="false" ht="13.8" hidden="true" customHeight="false" outlineLevel="0" collapsed="false">
      <c r="A2234" s="182" t="s">
        <v>1902</v>
      </c>
      <c r="AS2234" s="0" t="n">
        <f aca="false">COUNTIF(jv!AC:AC,"*"&amp;A2234&amp;"*")</f>
        <v>17</v>
      </c>
    </row>
    <row r="2235" customFormat="false" ht="13.8" hidden="true" customHeight="false" outlineLevel="0" collapsed="false">
      <c r="A2235" s="182" t="s">
        <v>1902</v>
      </c>
      <c r="AS2235" s="0" t="n">
        <f aca="false">COUNTIF(jv!AC:AC,"*"&amp;A2235&amp;"*")</f>
        <v>17</v>
      </c>
    </row>
    <row r="2236" customFormat="false" ht="13.8" hidden="true" customHeight="false" outlineLevel="0" collapsed="false">
      <c r="A2236" s="182" t="s">
        <v>1902</v>
      </c>
      <c r="AS2236" s="0" t="n">
        <f aca="false">COUNTIF(jv!AC:AC,"*"&amp;A2236&amp;"*")</f>
        <v>17</v>
      </c>
    </row>
    <row r="2237" customFormat="false" ht="13.8" hidden="true" customHeight="false" outlineLevel="0" collapsed="false">
      <c r="A2237" s="182" t="s">
        <v>1902</v>
      </c>
      <c r="AS2237" s="0" t="n">
        <f aca="false">COUNTIF(jv!AC:AC,"*"&amp;A2237&amp;"*")</f>
        <v>17</v>
      </c>
    </row>
    <row r="2238" customFormat="false" ht="13.8" hidden="true" customHeight="false" outlineLevel="0" collapsed="false">
      <c r="A2238" s="182" t="s">
        <v>1902</v>
      </c>
      <c r="AS2238" s="0" t="n">
        <f aca="false">COUNTIF(jv!AC:AC,"*"&amp;A2238&amp;"*")</f>
        <v>17</v>
      </c>
    </row>
    <row r="2239" customFormat="false" ht="13.8" hidden="true" customHeight="false" outlineLevel="0" collapsed="false">
      <c r="A2239" s="182" t="s">
        <v>1902</v>
      </c>
      <c r="AS2239" s="0" t="n">
        <f aca="false">COUNTIF(jv!AC:AC,"*"&amp;A2239&amp;"*")</f>
        <v>17</v>
      </c>
    </row>
    <row r="2240" customFormat="false" ht="13.8" hidden="true" customHeight="false" outlineLevel="0" collapsed="false">
      <c r="A2240" s="182" t="s">
        <v>1902</v>
      </c>
      <c r="AS2240" s="0" t="n">
        <f aca="false">COUNTIF(jv!AC:AC,"*"&amp;A2240&amp;"*")</f>
        <v>17</v>
      </c>
    </row>
    <row r="2241" customFormat="false" ht="13.8" hidden="true" customHeight="false" outlineLevel="0" collapsed="false">
      <c r="A2241" s="182" t="s">
        <v>1902</v>
      </c>
      <c r="AS2241" s="0" t="n">
        <f aca="false">COUNTIF(jv!AC:AC,"*"&amp;A2241&amp;"*")</f>
        <v>17</v>
      </c>
    </row>
    <row r="2242" customFormat="false" ht="13.8" hidden="true" customHeight="false" outlineLevel="0" collapsed="false">
      <c r="A2242" s="182" t="s">
        <v>1902</v>
      </c>
      <c r="AS2242" s="0" t="n">
        <f aca="false">COUNTIF(jv!AC:AC,"*"&amp;A2242&amp;"*")</f>
        <v>17</v>
      </c>
    </row>
    <row r="2243" customFormat="false" ht="13.8" hidden="true" customHeight="false" outlineLevel="0" collapsed="false">
      <c r="A2243" s="214" t="s">
        <v>1902</v>
      </c>
      <c r="AS2243" s="0" t="n">
        <f aca="false">COUNTIF(jv!AC:AC,"*"&amp;A2243&amp;"*")</f>
        <v>17</v>
      </c>
    </row>
    <row r="2244" customFormat="false" ht="13.8" hidden="true" customHeight="false" outlineLevel="0" collapsed="false">
      <c r="A2244" s="214" t="s">
        <v>1902</v>
      </c>
      <c r="AS2244" s="0" t="n">
        <f aca="false">COUNTIF(jv!AC:AC,"*"&amp;A2244&amp;"*")</f>
        <v>17</v>
      </c>
    </row>
    <row r="2245" customFormat="false" ht="13.8" hidden="true" customHeight="false" outlineLevel="0" collapsed="false">
      <c r="A2245" s="214" t="s">
        <v>1902</v>
      </c>
      <c r="AS2245" s="0" t="n">
        <f aca="false">COUNTIF(jv!AC:AC,"*"&amp;A2245&amp;"*")</f>
        <v>17</v>
      </c>
    </row>
    <row r="2246" customFormat="false" ht="13.8" hidden="true" customHeight="false" outlineLevel="0" collapsed="false">
      <c r="A2246" s="214" t="s">
        <v>1902</v>
      </c>
      <c r="AS2246" s="0" t="n">
        <f aca="false">COUNTIF(jv!AC:AC,"*"&amp;A2246&amp;"*")</f>
        <v>17</v>
      </c>
    </row>
    <row r="2247" customFormat="false" ht="13.8" hidden="false" customHeight="false" outlineLevel="0" collapsed="false">
      <c r="A2247" s="182" t="s">
        <v>22241</v>
      </c>
      <c r="B2247" s="0" t="n">
        <f aca="false">COUNTIFS(jv!AC:AC,"*"&amp;A2247&amp;"*", jv!X:X,"1981")</f>
        <v>0</v>
      </c>
      <c r="C2247" s="0" t="n">
        <f aca="false">COUNTIFS(jv!AC:AC,"*"&amp;A2247&amp;"*", jv!X:X,"1982")</f>
        <v>0</v>
      </c>
      <c r="D2247" s="0" t="n">
        <f aca="false">COUNTIFS(jv!AC:AC,"*"&amp;A2247&amp;"*", jv!X:X,"1983")</f>
        <v>0</v>
      </c>
      <c r="E2247" s="0" t="n">
        <f aca="false">COUNTIFS(jv!AC:AC,"*"&amp;A2247&amp;"*", jv!X:X,"1984")</f>
        <v>0</v>
      </c>
      <c r="F2247" s="0" t="n">
        <f aca="false">COUNTIFS(jv!AC:AC,"*"&amp;A2247&amp;"*", jv!X:X,"1985")</f>
        <v>0</v>
      </c>
      <c r="G2247" s="0" t="n">
        <f aca="false">COUNTIFS(jv!AC:AC,"*"&amp;A2247&amp;"*", jv!X:X,"1986")</f>
        <v>0</v>
      </c>
      <c r="H2247" s="0" t="n">
        <f aca="false">COUNTIFS(jv!AC:AC,"*"&amp;A2247&amp;"*", jv!X:X,"1987")</f>
        <v>0</v>
      </c>
      <c r="I2247" s="0" t="n">
        <f aca="false">COUNTIFS(jv!AC:AC,"*"&amp;A2247&amp;"*", jv!X:X,"1988")</f>
        <v>0</v>
      </c>
      <c r="J2247" s="0" t="n">
        <f aca="false">COUNTIFS(jv!AC:AC,"*"&amp;A2247&amp;"*", jv!X:X,"1989")</f>
        <v>0</v>
      </c>
      <c r="K2247" s="0" t="n">
        <f aca="false">COUNTIFS(jv!AC:AC,"*"&amp;A2247&amp;"*", jv!X:X,"1990")</f>
        <v>0</v>
      </c>
      <c r="L2247" s="0" t="n">
        <f aca="false">COUNTIFS(jv!AC:AC,"*"&amp;A2247&amp;"*", jv!X:X,"1991")</f>
        <v>0</v>
      </c>
      <c r="M2247" s="0" t="n">
        <f aca="false">COUNTIFS(jv!AC:AC,"*"&amp;A2247&amp;"*", jv!X:X,"1992")</f>
        <v>0</v>
      </c>
      <c r="N2247" s="0" t="n">
        <f aca="false">COUNTIFS(jv!AC:AC,"*"&amp;A2247&amp;"*", jv!X:X,"1993")</f>
        <v>0</v>
      </c>
      <c r="O2247" s="0" t="n">
        <f aca="false">COUNTIFS(jv!AC:AC,"*"&amp;A2247&amp;"*", jv!X:X,"1994")</f>
        <v>0</v>
      </c>
      <c r="P2247" s="0" t="n">
        <f aca="false">COUNTIFS(jv!AC:AC,"*"&amp;A2247&amp;"*", jv!X:X,"1995")</f>
        <v>0</v>
      </c>
      <c r="Q2247" s="0" t="n">
        <f aca="false">COUNTIFS(jv!AC:AC,"*"&amp;A2247&amp;"*", jv!X:X,"1996")</f>
        <v>0</v>
      </c>
      <c r="R2247" s="0" t="n">
        <f aca="false">COUNTIFS(jv!AC:AC,"*"&amp;A2247&amp;"*", jv!X:X,"1997")</f>
        <v>0</v>
      </c>
      <c r="S2247" s="0" t="n">
        <f aca="false">COUNTIFS(jv!AC:AC,"*"&amp;A2247&amp;"*", jv!X:X,"1998")</f>
        <v>0</v>
      </c>
      <c r="T2247" s="0" t="n">
        <f aca="false">COUNTIFS(jv!AC:AC,"*"&amp;A2247&amp;"*", jv!X:X,"1999")</f>
        <v>0</v>
      </c>
      <c r="U2247" s="0" t="n">
        <f aca="false">COUNTIFS(jv!AC:AC,"*"&amp;A2247&amp;"*", jv!X:X,"2000")</f>
        <v>0</v>
      </c>
      <c r="V2247" s="0" t="n">
        <f aca="false">COUNTIFS(jv!AC:AC,"*"&amp;A2247&amp;"*", jv!X:X,"2001")</f>
        <v>0</v>
      </c>
      <c r="W2247" s="0" t="n">
        <f aca="false">COUNTIFS(jv!AC:AC,"*"&amp;A2247&amp;"*", jv!X:X,"2002")</f>
        <v>0</v>
      </c>
      <c r="X2247" s="0" t="n">
        <f aca="false">COUNTIFS(jv!AC:AC,"*"&amp;A2247&amp;"*", jv!X:X,"2003")</f>
        <v>0</v>
      </c>
      <c r="Y2247" s="0" t="n">
        <f aca="false">COUNTIFS(jv!AC:AC,"*"&amp;A2247&amp;"*", jv!X:X,"2004")</f>
        <v>0</v>
      </c>
      <c r="Z2247" s="0" t="n">
        <f aca="false">COUNTIFS(jv!AC:AC,"*"&amp;A2247&amp;"*", jv!X:X,"2005")</f>
        <v>0</v>
      </c>
      <c r="AA2247" s="0" t="n">
        <f aca="false">COUNTIFS(jv!AC:AC,"*"&amp;A2247&amp;"*", jv!X:X,"2006")</f>
        <v>0</v>
      </c>
      <c r="AB2247" s="0" t="n">
        <f aca="false">COUNTIFS(jv!AC:AC,"*"&amp;A2247&amp;"*", jv!X:X,"2007")</f>
        <v>0</v>
      </c>
      <c r="AC2247" s="0" t="n">
        <f aca="false">COUNTIFS(jv!AC:AC,"*"&amp;A2247&amp;"*", jv!X:X,"2008")</f>
        <v>0</v>
      </c>
      <c r="AD2247" s="0" t="n">
        <f aca="false">COUNTIFS(jv!AC:AC,"*"&amp;A2247&amp;"*", jv!X:X,"2009")</f>
        <v>0</v>
      </c>
      <c r="AE2247" s="0" t="n">
        <f aca="false">COUNTIFS(jv!AC:AC,"*"&amp;A2247&amp;"*", jv!X:X,"2010")</f>
        <v>0</v>
      </c>
      <c r="AF2247" s="0" t="n">
        <f aca="false">COUNTIFS(jv!AC:AC,"*"&amp;A2247&amp;"*", jv!X:X,"2011")</f>
        <v>0</v>
      </c>
      <c r="AG2247" s="0" t="n">
        <f aca="false">COUNTIFS(jv!AC:AC,"*"&amp;A2247&amp;"*", jv!X:X,"2012")</f>
        <v>0</v>
      </c>
      <c r="AH2247" s="0" t="n">
        <f aca="false">COUNTIFS(jv!AC:AC,"*"&amp;A2247&amp;"*", jv!X:X,"2013")</f>
        <v>0</v>
      </c>
      <c r="AI2247" s="0" t="n">
        <f aca="false">COUNTIFS(jv!AC:AC,"*"&amp;A2247&amp;"*", jv!X:X,"2014")</f>
        <v>0</v>
      </c>
      <c r="AJ2247" s="0" t="n">
        <f aca="false">COUNTIFS(jv!AC:AC,"*"&amp;A2247&amp;"*", jv!X:X,"2015")</f>
        <v>0</v>
      </c>
      <c r="AK2247" s="0" t="n">
        <f aca="false">COUNTIFS(jv!AC:AC,"*"&amp;A2247&amp;"*", jv!X:X,"2016")</f>
        <v>0</v>
      </c>
      <c r="AL2247" s="0" t="n">
        <f aca="false">COUNTIFS(jv!AC:AC,"*"&amp;A2247&amp;"*", jv!X:X,"2017")</f>
        <v>0</v>
      </c>
      <c r="AM2247" s="0" t="n">
        <f aca="false">COUNTIFS(jv!AC:AC,"*"&amp;A2247&amp;"*", jv!X:X,"2018")</f>
        <v>0</v>
      </c>
      <c r="AN2247" s="0" t="n">
        <f aca="false">COUNTIFS(jv!AC:AC,"*"&amp;A2247&amp;"*", jv!X:X,"2019")</f>
        <v>0</v>
      </c>
      <c r="AO2247" s="0" t="n">
        <f aca="false">COUNTIFS(jv!AC:AC,"*"&amp;A2247&amp;"*", jv!X:X,"2020")</f>
        <v>0</v>
      </c>
      <c r="AP2247" s="0" t="n">
        <f aca="false">COUNTIFS(jv!AC:AC,"*"&amp;A2247&amp;"*", jv!X:X,"2021")</f>
        <v>0</v>
      </c>
      <c r="AQ2247" s="0" t="n">
        <f aca="false">COUNTIFS(jv!AC:AC,"*"&amp;A2247&amp;"*", jv!X:X,"2022")</f>
        <v>0</v>
      </c>
      <c r="AR2247" s="0" t="n">
        <v>0</v>
      </c>
      <c r="AS2247" s="0" t="n">
        <f aca="false">COUNTIF(jv!AC:AC,"*"&amp;A2247&amp;"*")</f>
        <v>0</v>
      </c>
    </row>
    <row r="2248" customFormat="false" ht="13.8" hidden="true" customHeight="false" outlineLevel="0" collapsed="false">
      <c r="A2248" s="182" t="s">
        <v>5144</v>
      </c>
      <c r="AS2248" s="0" t="n">
        <f aca="false">COUNTIF(jv!AC:AC,"*"&amp;A2248&amp;"*")</f>
        <v>18</v>
      </c>
    </row>
    <row r="2249" customFormat="false" ht="13.8" hidden="true" customHeight="false" outlineLevel="0" collapsed="false">
      <c r="A2249" s="182" t="s">
        <v>5144</v>
      </c>
      <c r="AS2249" s="0" t="n">
        <f aca="false">COUNTIF(jv!AC:AC,"*"&amp;A2249&amp;"*")</f>
        <v>18</v>
      </c>
    </row>
    <row r="2250" customFormat="false" ht="13.8" hidden="true" customHeight="false" outlineLevel="0" collapsed="false">
      <c r="A2250" s="182" t="s">
        <v>5144</v>
      </c>
      <c r="AS2250" s="0" t="n">
        <f aca="false">COUNTIF(jv!AC:AC,"*"&amp;A2250&amp;"*")</f>
        <v>18</v>
      </c>
    </row>
    <row r="2251" customFormat="false" ht="13.8" hidden="true" customHeight="false" outlineLevel="0" collapsed="false">
      <c r="A2251" s="182" t="s">
        <v>5144</v>
      </c>
      <c r="AS2251" s="0" t="n">
        <f aca="false">COUNTIF(jv!AC:AC,"*"&amp;A2251&amp;"*")</f>
        <v>18</v>
      </c>
    </row>
    <row r="2252" customFormat="false" ht="13.8" hidden="true" customHeight="false" outlineLevel="0" collapsed="false">
      <c r="A2252" s="182" t="s">
        <v>5144</v>
      </c>
      <c r="AS2252" s="0" t="n">
        <f aca="false">COUNTIF(jv!AC:AC,"*"&amp;A2252&amp;"*")</f>
        <v>18</v>
      </c>
    </row>
    <row r="2253" customFormat="false" ht="13.8" hidden="true" customHeight="false" outlineLevel="0" collapsed="false">
      <c r="A2253" s="182" t="s">
        <v>5144</v>
      </c>
      <c r="AS2253" s="0" t="n">
        <f aca="false">COUNTIF(jv!AC:AC,"*"&amp;A2253&amp;"*")</f>
        <v>18</v>
      </c>
    </row>
    <row r="2254" customFormat="false" ht="13.8" hidden="true" customHeight="false" outlineLevel="0" collapsed="false">
      <c r="A2254" s="182" t="s">
        <v>5144</v>
      </c>
      <c r="AS2254" s="0" t="n">
        <f aca="false">COUNTIF(jv!AC:AC,"*"&amp;A2254&amp;"*")</f>
        <v>18</v>
      </c>
    </row>
    <row r="2255" customFormat="false" ht="13.8" hidden="true" customHeight="false" outlineLevel="0" collapsed="false">
      <c r="A2255" s="182" t="s">
        <v>5144</v>
      </c>
      <c r="AS2255" s="0" t="n">
        <f aca="false">COUNTIF(jv!AC:AC,"*"&amp;A2255&amp;"*")</f>
        <v>18</v>
      </c>
    </row>
    <row r="2256" customFormat="false" ht="13.8" hidden="false" customHeight="false" outlineLevel="0" collapsed="false">
      <c r="A2256" s="214" t="s">
        <v>22242</v>
      </c>
      <c r="B2256" s="0" t="n">
        <f aca="false">COUNTIFS(jv!AC:AC,"*"&amp;A2256&amp;"*", jv!X:X,"1981")</f>
        <v>0</v>
      </c>
      <c r="C2256" s="0" t="n">
        <f aca="false">COUNTIFS(jv!AC:AC,"*"&amp;A2256&amp;"*", jv!X:X,"1982")</f>
        <v>0</v>
      </c>
      <c r="D2256" s="0" t="n">
        <f aca="false">COUNTIFS(jv!AC:AC,"*"&amp;A2256&amp;"*", jv!X:X,"1983")</f>
        <v>0</v>
      </c>
      <c r="E2256" s="0" t="n">
        <f aca="false">COUNTIFS(jv!AC:AC,"*"&amp;A2256&amp;"*", jv!X:X,"1984")</f>
        <v>0</v>
      </c>
      <c r="F2256" s="0" t="n">
        <f aca="false">COUNTIFS(jv!AC:AC,"*"&amp;A2256&amp;"*", jv!X:X,"1985")</f>
        <v>0</v>
      </c>
      <c r="G2256" s="0" t="n">
        <f aca="false">COUNTIFS(jv!AC:AC,"*"&amp;A2256&amp;"*", jv!X:X,"1986")</f>
        <v>0</v>
      </c>
      <c r="H2256" s="0" t="n">
        <f aca="false">COUNTIFS(jv!AC:AC,"*"&amp;A2256&amp;"*", jv!X:X,"1987")</f>
        <v>0</v>
      </c>
      <c r="I2256" s="0" t="n">
        <f aca="false">COUNTIFS(jv!AC:AC,"*"&amp;A2256&amp;"*", jv!X:X,"1988")</f>
        <v>0</v>
      </c>
      <c r="J2256" s="0" t="n">
        <f aca="false">COUNTIFS(jv!AC:AC,"*"&amp;A2256&amp;"*", jv!X:X,"1989")</f>
        <v>0</v>
      </c>
      <c r="K2256" s="0" t="n">
        <f aca="false">COUNTIFS(jv!AC:AC,"*"&amp;A2256&amp;"*", jv!X:X,"1990")</f>
        <v>0</v>
      </c>
      <c r="L2256" s="0" t="n">
        <f aca="false">COUNTIFS(jv!AC:AC,"*"&amp;A2256&amp;"*", jv!X:X,"1991")</f>
        <v>0</v>
      </c>
      <c r="M2256" s="0" t="n">
        <f aca="false">COUNTIFS(jv!AC:AC,"*"&amp;A2256&amp;"*", jv!X:X,"1992")</f>
        <v>0</v>
      </c>
      <c r="N2256" s="0" t="n">
        <f aca="false">COUNTIFS(jv!AC:AC,"*"&amp;A2256&amp;"*", jv!X:X,"1993")</f>
        <v>0</v>
      </c>
      <c r="O2256" s="0" t="n">
        <f aca="false">COUNTIFS(jv!AC:AC,"*"&amp;A2256&amp;"*", jv!X:X,"1994")</f>
        <v>0</v>
      </c>
      <c r="P2256" s="0" t="n">
        <f aca="false">COUNTIFS(jv!AC:AC,"*"&amp;A2256&amp;"*", jv!X:X,"1995")</f>
        <v>0</v>
      </c>
      <c r="Q2256" s="0" t="n">
        <f aca="false">COUNTIFS(jv!AC:AC,"*"&amp;A2256&amp;"*", jv!X:X,"1996")</f>
        <v>0</v>
      </c>
      <c r="R2256" s="0" t="n">
        <f aca="false">COUNTIFS(jv!AC:AC,"*"&amp;A2256&amp;"*", jv!X:X,"1997")</f>
        <v>0</v>
      </c>
      <c r="S2256" s="0" t="n">
        <f aca="false">COUNTIFS(jv!AC:AC,"*"&amp;A2256&amp;"*", jv!X:X,"1998")</f>
        <v>0</v>
      </c>
      <c r="T2256" s="0" t="n">
        <f aca="false">COUNTIFS(jv!AC:AC,"*"&amp;A2256&amp;"*", jv!X:X,"1999")</f>
        <v>0</v>
      </c>
      <c r="U2256" s="0" t="n">
        <f aca="false">COUNTIFS(jv!AC:AC,"*"&amp;A2256&amp;"*", jv!X:X,"2000")</f>
        <v>0</v>
      </c>
      <c r="V2256" s="0" t="n">
        <f aca="false">COUNTIFS(jv!AC:AC,"*"&amp;A2256&amp;"*", jv!X:X,"2001")</f>
        <v>0</v>
      </c>
      <c r="W2256" s="0" t="n">
        <f aca="false">COUNTIFS(jv!AC:AC,"*"&amp;A2256&amp;"*", jv!X:X,"2002")</f>
        <v>0</v>
      </c>
      <c r="X2256" s="0" t="n">
        <f aca="false">COUNTIFS(jv!AC:AC,"*"&amp;A2256&amp;"*", jv!X:X,"2003")</f>
        <v>0</v>
      </c>
      <c r="Y2256" s="0" t="n">
        <f aca="false">COUNTIFS(jv!AC:AC,"*"&amp;A2256&amp;"*", jv!X:X,"2004")</f>
        <v>0</v>
      </c>
      <c r="Z2256" s="0" t="n">
        <f aca="false">COUNTIFS(jv!AC:AC,"*"&amp;A2256&amp;"*", jv!X:X,"2005")</f>
        <v>0</v>
      </c>
      <c r="AA2256" s="0" t="n">
        <f aca="false">COUNTIFS(jv!AC:AC,"*"&amp;A2256&amp;"*", jv!X:X,"2006")</f>
        <v>0</v>
      </c>
      <c r="AB2256" s="0" t="n">
        <f aca="false">COUNTIFS(jv!AC:AC,"*"&amp;A2256&amp;"*", jv!X:X,"2007")</f>
        <v>0</v>
      </c>
      <c r="AC2256" s="0" t="n">
        <f aca="false">COUNTIFS(jv!AC:AC,"*"&amp;A2256&amp;"*", jv!X:X,"2008")</f>
        <v>0</v>
      </c>
      <c r="AD2256" s="0" t="n">
        <f aca="false">COUNTIFS(jv!AC:AC,"*"&amp;A2256&amp;"*", jv!X:X,"2009")</f>
        <v>0</v>
      </c>
      <c r="AE2256" s="0" t="n">
        <f aca="false">COUNTIFS(jv!AC:AC,"*"&amp;A2256&amp;"*", jv!X:X,"2010")</f>
        <v>0</v>
      </c>
      <c r="AF2256" s="0" t="n">
        <f aca="false">COUNTIFS(jv!AC:AC,"*"&amp;A2256&amp;"*", jv!X:X,"2011")</f>
        <v>0</v>
      </c>
      <c r="AG2256" s="0" t="n">
        <f aca="false">COUNTIFS(jv!AC:AC,"*"&amp;A2256&amp;"*", jv!X:X,"2012")</f>
        <v>0</v>
      </c>
      <c r="AH2256" s="0" t="n">
        <f aca="false">COUNTIFS(jv!AC:AC,"*"&amp;A2256&amp;"*", jv!X:X,"2013")</f>
        <v>0</v>
      </c>
      <c r="AI2256" s="0" t="n">
        <f aca="false">COUNTIFS(jv!AC:AC,"*"&amp;A2256&amp;"*", jv!X:X,"2014")</f>
        <v>0</v>
      </c>
      <c r="AJ2256" s="0" t="n">
        <f aca="false">COUNTIFS(jv!AC:AC,"*"&amp;A2256&amp;"*", jv!X:X,"2015")</f>
        <v>0</v>
      </c>
      <c r="AK2256" s="0" t="n">
        <f aca="false">COUNTIFS(jv!AC:AC,"*"&amp;A2256&amp;"*", jv!X:X,"2016")</f>
        <v>0</v>
      </c>
      <c r="AL2256" s="0" t="n">
        <f aca="false">COUNTIFS(jv!AC:AC,"*"&amp;A2256&amp;"*", jv!X:X,"2017")</f>
        <v>0</v>
      </c>
      <c r="AM2256" s="0" t="n">
        <f aca="false">COUNTIFS(jv!AC:AC,"*"&amp;A2256&amp;"*", jv!X:X,"2018")</f>
        <v>0</v>
      </c>
      <c r="AN2256" s="0" t="n">
        <f aca="false">COUNTIFS(jv!AC:AC,"*"&amp;A2256&amp;"*", jv!X:X,"2019")</f>
        <v>0</v>
      </c>
      <c r="AO2256" s="0" t="n">
        <f aca="false">COUNTIFS(jv!AC:AC,"*"&amp;A2256&amp;"*", jv!X:X,"2020")</f>
        <v>0</v>
      </c>
      <c r="AP2256" s="0" t="n">
        <f aca="false">COUNTIFS(jv!AC:AC,"*"&amp;A2256&amp;"*", jv!X:X,"2021")</f>
        <v>0</v>
      </c>
      <c r="AQ2256" s="0" t="n">
        <f aca="false">COUNTIFS(jv!AC:AC,"*"&amp;A2256&amp;"*", jv!X:X,"2022")</f>
        <v>0</v>
      </c>
      <c r="AR2256" s="0" t="n">
        <v>0</v>
      </c>
      <c r="AS2256" s="0" t="n">
        <f aca="false">COUNTIF(jv!AC:AC,"*"&amp;A2256&amp;"*")</f>
        <v>0</v>
      </c>
    </row>
    <row r="2257" customFormat="false" ht="13.8" hidden="true" customHeight="false" outlineLevel="0" collapsed="false">
      <c r="A2257" s="0" t="s">
        <v>11516</v>
      </c>
      <c r="AS2257" s="0" t="n">
        <f aca="false">COUNTIF(jv!AC:AC,"*"&amp;A2257&amp;"*")</f>
        <v>18</v>
      </c>
    </row>
    <row r="2258" customFormat="false" ht="13.8" hidden="true" customHeight="false" outlineLevel="0" collapsed="false">
      <c r="A2258" s="0" t="s">
        <v>11516</v>
      </c>
      <c r="AS2258" s="0" t="n">
        <f aca="false">COUNTIF(jv!AC:AC,"*"&amp;A2258&amp;"*")</f>
        <v>18</v>
      </c>
    </row>
    <row r="2259" customFormat="false" ht="13.8" hidden="true" customHeight="false" outlineLevel="0" collapsed="false">
      <c r="A2259" s="0" t="s">
        <v>11516</v>
      </c>
      <c r="AS2259" s="0" t="n">
        <f aca="false">COUNTIF(jv!AC:AC,"*"&amp;A2259&amp;"*")</f>
        <v>18</v>
      </c>
    </row>
    <row r="2260" customFormat="false" ht="13.8" hidden="true" customHeight="false" outlineLevel="0" collapsed="false">
      <c r="A2260" s="0" t="s">
        <v>11516</v>
      </c>
      <c r="AS2260" s="0" t="n">
        <f aca="false">COUNTIF(jv!AC:AC,"*"&amp;A2260&amp;"*")</f>
        <v>18</v>
      </c>
    </row>
    <row r="2261" customFormat="false" ht="13.8" hidden="true" customHeight="false" outlineLevel="0" collapsed="false">
      <c r="A2261" s="0" t="s">
        <v>11516</v>
      </c>
      <c r="AS2261" s="0" t="n">
        <f aca="false">COUNTIF(jv!AC:AC,"*"&amp;A2261&amp;"*")</f>
        <v>18</v>
      </c>
    </row>
    <row r="2262" customFormat="false" ht="13.8" hidden="true" customHeight="false" outlineLevel="0" collapsed="false">
      <c r="A2262" s="131" t="s">
        <v>11516</v>
      </c>
      <c r="AS2262" s="0" t="n">
        <f aca="false">COUNTIF(jv!AC:AC,"*"&amp;A2262&amp;"*")</f>
        <v>18</v>
      </c>
    </row>
    <row r="2263" customFormat="false" ht="13.8" hidden="true" customHeight="false" outlineLevel="0" collapsed="false">
      <c r="A2263" s="0" t="s">
        <v>11516</v>
      </c>
      <c r="AS2263" s="0" t="n">
        <f aca="false">COUNTIF(jv!AC:AC,"*"&amp;A2263&amp;"*")</f>
        <v>18</v>
      </c>
    </row>
    <row r="2264" customFormat="false" ht="13.8" hidden="true" customHeight="false" outlineLevel="0" collapsed="false">
      <c r="A2264" s="0" t="s">
        <v>11516</v>
      </c>
      <c r="AS2264" s="0" t="n">
        <f aca="false">COUNTIF(jv!AC:AC,"*"&amp;A2264&amp;"*")</f>
        <v>18</v>
      </c>
    </row>
    <row r="2265" customFormat="false" ht="13.8" hidden="true" customHeight="false" outlineLevel="0" collapsed="false">
      <c r="A2265" s="0" t="s">
        <v>11516</v>
      </c>
      <c r="AS2265" s="0" t="n">
        <f aca="false">COUNTIF(jv!AC:AC,"*"&amp;A2265&amp;"*")</f>
        <v>18</v>
      </c>
    </row>
    <row r="2266" customFormat="false" ht="13.8" hidden="true" customHeight="false" outlineLevel="0" collapsed="false">
      <c r="A2266" s="0" t="s">
        <v>5144</v>
      </c>
      <c r="AS2266" s="0" t="n">
        <f aca="false">COUNTIF(jv!AC:AC,"*"&amp;A2266&amp;"*")</f>
        <v>18</v>
      </c>
    </row>
    <row r="2267" customFormat="false" ht="13.8" hidden="true" customHeight="false" outlineLevel="0" collapsed="false">
      <c r="A2267" s="0" t="s">
        <v>11516</v>
      </c>
      <c r="AS2267" s="0" t="n">
        <f aca="false">COUNTIF(jv!AC:AC,"*"&amp;A2267&amp;"*")</f>
        <v>18</v>
      </c>
    </row>
    <row r="2268" customFormat="false" ht="13.8" hidden="true" customHeight="false" outlineLevel="0" collapsed="false">
      <c r="A2268" s="0" t="s">
        <v>5144</v>
      </c>
      <c r="AS2268" s="0" t="n">
        <f aca="false">COUNTIF(jv!AC:AC,"*"&amp;A2268&amp;"*")</f>
        <v>18</v>
      </c>
    </row>
    <row r="2269" customFormat="false" ht="13.8" hidden="true" customHeight="false" outlineLevel="0" collapsed="false">
      <c r="A2269" s="0" t="s">
        <v>5144</v>
      </c>
      <c r="AS2269" s="0" t="n">
        <f aca="false">COUNTIF(jv!AC:AC,"*"&amp;A2269&amp;"*")</f>
        <v>18</v>
      </c>
    </row>
    <row r="2270" customFormat="false" ht="13.8" hidden="true" customHeight="false" outlineLevel="0" collapsed="false">
      <c r="A2270" s="0" t="s">
        <v>11516</v>
      </c>
      <c r="AS2270" s="0" t="n">
        <f aca="false">COUNTIF(jv!AC:AC,"*"&amp;A2270&amp;"*")</f>
        <v>18</v>
      </c>
    </row>
    <row r="2271" customFormat="false" ht="13.8" hidden="true" customHeight="false" outlineLevel="0" collapsed="false">
      <c r="A2271" s="0" t="s">
        <v>11516</v>
      </c>
      <c r="AS2271" s="0" t="n">
        <f aca="false">COUNTIF(jv!AC:AC,"*"&amp;A2271&amp;"*")</f>
        <v>18</v>
      </c>
    </row>
    <row r="2272" customFormat="false" ht="13.8" hidden="true" customHeight="false" outlineLevel="0" collapsed="false">
      <c r="A2272" s="0" t="s">
        <v>11516</v>
      </c>
      <c r="AS2272" s="0" t="n">
        <f aca="false">COUNTIF(jv!AC:AC,"*"&amp;A2272&amp;"*")</f>
        <v>18</v>
      </c>
    </row>
    <row r="2273" customFormat="false" ht="13.8" hidden="true" customHeight="false" outlineLevel="0" collapsed="false">
      <c r="A2273" s="131" t="s">
        <v>11516</v>
      </c>
      <c r="AS2273" s="0" t="n">
        <f aca="false">COUNTIF(jv!AC:AC,"*"&amp;A2273&amp;"*")</f>
        <v>18</v>
      </c>
    </row>
    <row r="2274" customFormat="false" ht="13.8" hidden="true" customHeight="false" outlineLevel="0" collapsed="false">
      <c r="A2274" s="0" t="s">
        <v>11516</v>
      </c>
      <c r="AS2274" s="0" t="n">
        <f aca="false">COUNTIF(jv!AC:AC,"*"&amp;A2274&amp;"*")</f>
        <v>18</v>
      </c>
    </row>
    <row r="2275" customFormat="false" ht="13.8" hidden="true" customHeight="false" outlineLevel="0" collapsed="false">
      <c r="A2275" s="0" t="s">
        <v>5144</v>
      </c>
      <c r="AS2275" s="0" t="n">
        <f aca="false">COUNTIF(jv!AC:AC,"*"&amp;A2275&amp;"*")</f>
        <v>18</v>
      </c>
    </row>
    <row r="2276" customFormat="false" ht="13.8" hidden="true" customHeight="false" outlineLevel="0" collapsed="false">
      <c r="A2276" s="0" t="s">
        <v>5144</v>
      </c>
      <c r="AS2276" s="0" t="n">
        <f aca="false">COUNTIF(jv!AC:AC,"*"&amp;A2276&amp;"*")</f>
        <v>18</v>
      </c>
    </row>
    <row r="2277" customFormat="false" ht="13.8" hidden="true" customHeight="false" outlineLevel="0" collapsed="false">
      <c r="A2277" s="131" t="s">
        <v>5144</v>
      </c>
      <c r="AS2277" s="0" t="n">
        <f aca="false">COUNTIF(jv!AC:AC,"*"&amp;A2277&amp;"*")</f>
        <v>18</v>
      </c>
    </row>
    <row r="2278" customFormat="false" ht="13.8" hidden="true" customHeight="false" outlineLevel="0" collapsed="false">
      <c r="A2278" s="131" t="s">
        <v>5144</v>
      </c>
      <c r="AS2278" s="0" t="n">
        <f aca="false">COUNTIF(jv!AC:AC,"*"&amp;A2278&amp;"*")</f>
        <v>18</v>
      </c>
    </row>
    <row r="2279" customFormat="false" ht="13.8" hidden="false" customHeight="false" outlineLevel="0" collapsed="false">
      <c r="A2279" s="131"/>
    </row>
    <row r="2280" customFormat="false" ht="13.8" hidden="false" customHeight="false" outlineLevel="0" collapsed="false">
      <c r="A2280" s="131"/>
    </row>
    <row r="2281" customFormat="false" ht="13.8" hidden="false" customHeight="false" outlineLevel="0" collapsed="false">
      <c r="A2281" s="131"/>
    </row>
    <row r="2282" customFormat="false" ht="13.8" hidden="false" customHeight="false" outlineLevel="0" collapsed="false">
      <c r="A2282" s="131"/>
    </row>
    <row r="2283" customFormat="false" ht="13.8" hidden="false" customHeight="false" outlineLevel="0" collapsed="false">
      <c r="A2283" s="131"/>
    </row>
    <row r="2284" customFormat="false" ht="13.8" hidden="false" customHeight="false" outlineLevel="0" collapsed="false">
      <c r="A2284" s="131"/>
    </row>
    <row r="2285" customFormat="false" ht="13.8" hidden="false" customHeight="false" outlineLevel="0" collapsed="false">
      <c r="A2285" s="131"/>
    </row>
    <row r="2286" customFormat="false" ht="13.8" hidden="false" customHeight="false" outlineLevel="0" collapsed="false">
      <c r="A2286" s="131"/>
    </row>
    <row r="2287" customFormat="false" ht="13.8" hidden="false" customHeight="false" outlineLevel="0" collapsed="false">
      <c r="A2287" s="131"/>
    </row>
    <row r="2288" customFormat="false" ht="13.8" hidden="false" customHeight="false" outlineLevel="0" collapsed="false">
      <c r="A2288" s="131"/>
    </row>
    <row r="2289" customFormat="false" ht="13.8" hidden="false" customHeight="false" outlineLevel="0" collapsed="false">
      <c r="A2289" s="131"/>
    </row>
    <row r="2290" customFormat="false" ht="13.8" hidden="false" customHeight="false" outlineLevel="0" collapsed="false">
      <c r="A2290" s="131"/>
    </row>
    <row r="2291" customFormat="false" ht="13.8" hidden="false" customHeight="false" outlineLevel="0" collapsed="false">
      <c r="A2291" s="131"/>
    </row>
    <row r="2292" customFormat="false" ht="13.8" hidden="false" customHeight="false" outlineLevel="0" collapsed="false">
      <c r="A2292" s="131"/>
    </row>
    <row r="2293" customFormat="false" ht="13.8" hidden="false" customHeight="false" outlineLevel="0" collapsed="false">
      <c r="A2293" s="131"/>
    </row>
    <row r="2294" customFormat="false" ht="13.8" hidden="false" customHeight="false" outlineLevel="0" collapsed="false">
      <c r="A2294" s="131"/>
    </row>
    <row r="2295" customFormat="false" ht="13.8" hidden="false" customHeight="false" outlineLevel="0" collapsed="false">
      <c r="A2295" s="131"/>
    </row>
    <row r="2296" customFormat="false" ht="13.8" hidden="false" customHeight="false" outlineLevel="0" collapsed="false">
      <c r="A2296" s="131"/>
    </row>
    <row r="2297" customFormat="false" ht="13.8" hidden="false" customHeight="false" outlineLevel="0" collapsed="false">
      <c r="A2297" s="131"/>
    </row>
    <row r="2298" customFormat="false" ht="13.8" hidden="false" customHeight="false" outlineLevel="0" collapsed="false">
      <c r="A2298" s="131"/>
    </row>
    <row r="2299" customFormat="false" ht="13.8" hidden="false" customHeight="false" outlineLevel="0" collapsed="false">
      <c r="A2299" s="131"/>
    </row>
    <row r="2300" customFormat="false" ht="13.8" hidden="false" customHeight="false" outlineLevel="0" collapsed="false">
      <c r="A2300" s="131"/>
    </row>
    <row r="2301" customFormat="false" ht="13.8" hidden="false" customHeight="false" outlineLevel="0" collapsed="false">
      <c r="A2301" s="131"/>
    </row>
    <row r="2302" customFormat="false" ht="13.8" hidden="false" customHeight="false" outlineLevel="0" collapsed="false">
      <c r="A2302" s="131"/>
    </row>
    <row r="2303" customFormat="false" ht="13.8" hidden="false" customHeight="false" outlineLevel="0" collapsed="false">
      <c r="A2303" s="131"/>
    </row>
    <row r="2304" customFormat="false" ht="13.8" hidden="false" customHeight="false" outlineLevel="0" collapsed="false">
      <c r="A2304" s="131"/>
    </row>
    <row r="2305" customFormat="false" ht="13.8" hidden="false" customHeight="false" outlineLevel="0" collapsed="false">
      <c r="A2305" s="131"/>
    </row>
    <row r="2306" customFormat="false" ht="13.8" hidden="false" customHeight="false" outlineLevel="0" collapsed="false">
      <c r="A2306" s="131"/>
    </row>
    <row r="2307" customFormat="false" ht="13.8" hidden="false" customHeight="false" outlineLevel="0" collapsed="false">
      <c r="A2307" s="131"/>
    </row>
    <row r="2308" customFormat="false" ht="13.8" hidden="false" customHeight="false" outlineLevel="0" collapsed="false">
      <c r="A2308" s="131"/>
    </row>
    <row r="2309" customFormat="false" ht="13.8" hidden="false" customHeight="false" outlineLevel="0" collapsed="false">
      <c r="A2309" s="131"/>
    </row>
    <row r="2310" customFormat="false" ht="13.8" hidden="false" customHeight="false" outlineLevel="0" collapsed="false">
      <c r="A2310" s="131"/>
    </row>
    <row r="2311" customFormat="false" ht="13.8" hidden="false" customHeight="false" outlineLevel="0" collapsed="false">
      <c r="A2311" s="131"/>
    </row>
    <row r="2312" customFormat="false" ht="13.8" hidden="false" customHeight="false" outlineLevel="0" collapsed="false">
      <c r="A2312" s="131"/>
    </row>
    <row r="2313" customFormat="false" ht="13.8" hidden="false" customHeight="false" outlineLevel="0" collapsed="false">
      <c r="A2313" s="131"/>
    </row>
    <row r="2315" customFormat="false" ht="13.8" hidden="false" customHeight="false" outlineLevel="0" collapsed="false">
      <c r="A2315" s="113" t="s">
        <v>22245</v>
      </c>
      <c r="B2315" s="0" t="n">
        <v>1981</v>
      </c>
      <c r="C2315" s="0" t="n">
        <v>1982</v>
      </c>
      <c r="D2315" s="0" t="n">
        <v>1983</v>
      </c>
      <c r="E2315" s="0" t="n">
        <v>1984</v>
      </c>
      <c r="F2315" s="0" t="n">
        <v>1985</v>
      </c>
      <c r="G2315" s="0" t="n">
        <v>1986</v>
      </c>
      <c r="H2315" s="0" t="n">
        <v>1987</v>
      </c>
      <c r="I2315" s="0" t="n">
        <v>1988</v>
      </c>
      <c r="J2315" s="0" t="n">
        <v>1989</v>
      </c>
      <c r="K2315" s="0" t="n">
        <v>1990</v>
      </c>
      <c r="L2315" s="0" t="n">
        <v>1991</v>
      </c>
      <c r="M2315" s="0" t="n">
        <v>1992</v>
      </c>
      <c r="N2315" s="0" t="n">
        <v>1993</v>
      </c>
      <c r="O2315" s="0" t="n">
        <v>1994</v>
      </c>
      <c r="P2315" s="0" t="n">
        <v>1995</v>
      </c>
      <c r="Q2315" s="0" t="n">
        <v>1996</v>
      </c>
      <c r="R2315" s="0" t="n">
        <v>1997</v>
      </c>
      <c r="S2315" s="0" t="n">
        <v>1998</v>
      </c>
      <c r="T2315" s="0" t="n">
        <v>1999</v>
      </c>
      <c r="U2315" s="0" t="n">
        <v>2000</v>
      </c>
      <c r="V2315" s="0" t="n">
        <v>2001</v>
      </c>
      <c r="W2315" s="0" t="n">
        <v>2002</v>
      </c>
      <c r="X2315" s="0" t="n">
        <v>2003</v>
      </c>
      <c r="Y2315" s="0" t="n">
        <v>2004</v>
      </c>
      <c r="Z2315" s="0" t="n">
        <v>2005</v>
      </c>
      <c r="AA2315" s="0" t="n">
        <v>2006</v>
      </c>
      <c r="AB2315" s="0" t="n">
        <v>2007</v>
      </c>
      <c r="AC2315" s="0" t="n">
        <v>2008</v>
      </c>
      <c r="AD2315" s="0" t="n">
        <v>2009</v>
      </c>
      <c r="AE2315" s="0" t="n">
        <v>2010</v>
      </c>
      <c r="AF2315" s="0" t="n">
        <v>2011</v>
      </c>
      <c r="AG2315" s="0" t="n">
        <v>2012</v>
      </c>
      <c r="AH2315" s="0" t="n">
        <v>2013</v>
      </c>
      <c r="AI2315" s="0" t="n">
        <v>2014</v>
      </c>
      <c r="AJ2315" s="0" t="n">
        <v>2015</v>
      </c>
      <c r="AK2315" s="0" t="n">
        <v>2016</v>
      </c>
      <c r="AL2315" s="0" t="n">
        <v>2017</v>
      </c>
      <c r="AM2315" s="0" t="n">
        <v>2018</v>
      </c>
      <c r="AN2315" s="0" t="n">
        <v>2019</v>
      </c>
      <c r="AO2315" s="0" t="n">
        <v>2020</v>
      </c>
      <c r="AP2315" s="0" t="n">
        <v>2021</v>
      </c>
      <c r="AQ2315" s="0" t="n">
        <v>2022</v>
      </c>
      <c r="AR2315" s="0" t="s">
        <v>22179</v>
      </c>
      <c r="AS2315" s="113" t="s">
        <v>22246</v>
      </c>
    </row>
    <row r="2316" customFormat="false" ht="13.8" hidden="false" customHeight="false" outlineLevel="0" collapsed="false">
      <c r="A2316" s="131" t="s">
        <v>10199</v>
      </c>
      <c r="B2316" s="0" t="n">
        <f aca="false">COUNTIFS(jv!AV:AV,"*"&amp;A2316&amp;"*", jv!AM:AM,"1981")</f>
        <v>1</v>
      </c>
      <c r="C2316" s="0" t="n">
        <f aca="false">COUNTIFS(jv!AV:AV,"*"&amp;A2316&amp;"*", jv!AM:AM,"1982")</f>
        <v>0</v>
      </c>
      <c r="D2316" s="0" t="n">
        <f aca="false">COUNTIFS(jv!AV:AV,"*"&amp;A2316&amp;"*", jv!AM:AM,"1983")</f>
        <v>1</v>
      </c>
      <c r="E2316" s="0" t="n">
        <f aca="false">COUNTIFS(jv!AV:AV,"*"&amp;A2316&amp;"*", jv!AM:AM,"1984")</f>
        <v>3</v>
      </c>
      <c r="F2316" s="0" t="n">
        <f aca="false">COUNTIFS(jv!AV:AV,"*"&amp;A2316&amp;"*", jv!AM:AM,"1985")</f>
        <v>1</v>
      </c>
      <c r="G2316" s="0" t="n">
        <f aca="false">COUNTIFS(jv!AV:AV,"*"&amp;A2316&amp;"*", jv!AM:AM,"1986")</f>
        <v>1</v>
      </c>
      <c r="H2316" s="0" t="n">
        <f aca="false">COUNTIFS(jv!AV:AV,"*"&amp;A2316&amp;"*", jv!AM:AM,"1987")</f>
        <v>1</v>
      </c>
      <c r="I2316" s="0" t="n">
        <f aca="false">COUNTIFS(jv!AV:AV,"*"&amp;A2316&amp;"*", jv!AM:AM,"1988")</f>
        <v>3</v>
      </c>
      <c r="J2316" s="0" t="n">
        <f aca="false">COUNTIFS(jv!AV:AV,"*"&amp;A2316&amp;"*", jv!AM:AM,"1989")</f>
        <v>0</v>
      </c>
      <c r="K2316" s="0" t="n">
        <f aca="false">COUNTIFS(jv!AV:AV,"*"&amp;A2316&amp;"*", jv!AM:AM,"1990")</f>
        <v>3</v>
      </c>
      <c r="L2316" s="0" t="n">
        <f aca="false">COUNTIFS(jv!AV:AV,"*"&amp;A2316&amp;"*", jv!AM:AM,"1991")</f>
        <v>1</v>
      </c>
      <c r="M2316" s="0" t="n">
        <f aca="false">COUNTIFS(jv!AV:AV,"*"&amp;A2316&amp;"*", jv!AM:AM,"1992")</f>
        <v>3</v>
      </c>
      <c r="N2316" s="0" t="n">
        <f aca="false">COUNTIFS(jv!AV:AV,"*"&amp;A2316&amp;"*", jv!AM:AM,"1993")</f>
        <v>0</v>
      </c>
      <c r="O2316" s="0" t="n">
        <f aca="false">COUNTIFS(jv!AV:AV,"*"&amp;A2316&amp;"*", jv!AM:AM,"1994")</f>
        <v>0</v>
      </c>
      <c r="P2316" s="0" t="n">
        <f aca="false">COUNTIFS(jv!AV:AV,"*"&amp;A2316&amp;"*", jv!AM:AM,"1995")</f>
        <v>4</v>
      </c>
      <c r="Q2316" s="0" t="n">
        <f aca="false">COUNTIFS(jv!AV:AV,"*"&amp;A2316&amp;"*", jv!AM:AM,"1996")</f>
        <v>1</v>
      </c>
      <c r="R2316" s="0" t="n">
        <f aca="false">COUNTIFS(jv!AV:AV,"*"&amp;A2316&amp;"*", jv!AM:AM,"1997")</f>
        <v>3</v>
      </c>
      <c r="S2316" s="0" t="n">
        <f aca="false">COUNTIFS(jv!AV:AV,"*"&amp;A2316&amp;"*", jv!AM:AM,"1998")</f>
        <v>2</v>
      </c>
      <c r="T2316" s="0" t="n">
        <f aca="false">COUNTIFS(jv!AV:AV,"*"&amp;A2316&amp;"*", jv!AM:AM,"1999")</f>
        <v>0</v>
      </c>
      <c r="U2316" s="0" t="n">
        <f aca="false">COUNTIFS(jv!AV:AV,"*"&amp;A2316&amp;"*", jv!AM:AM,"2000")</f>
        <v>1</v>
      </c>
      <c r="V2316" s="0" t="n">
        <f aca="false">COUNTIFS(jv!AV:AV,"*"&amp;A2316&amp;"*", jv!AM:AM,"2001")</f>
        <v>5</v>
      </c>
      <c r="W2316" s="0" t="n">
        <f aca="false">COUNTIFS(jv!AV:AV,"*"&amp;A2316&amp;"*", jv!AM:AM,"2002")</f>
        <v>2</v>
      </c>
      <c r="X2316" s="0" t="n">
        <f aca="false">COUNTIFS(jv!AV:AV,"*"&amp;A2316&amp;"*", jv!AM:AM,"2003")</f>
        <v>2</v>
      </c>
      <c r="Y2316" s="0" t="n">
        <f aca="false">COUNTIFS(jv!AV:AV,"*"&amp;A2316&amp;"*", jv!AM:AM,"2004")</f>
        <v>3</v>
      </c>
      <c r="Z2316" s="0" t="n">
        <f aca="false">COUNTIFS(jv!AV:AV,"*"&amp;A2316&amp;"*", jv!AM:AM,"2005")</f>
        <v>2</v>
      </c>
      <c r="AA2316" s="0" t="n">
        <f aca="false">COUNTIFS(jv!AV:AV,"*"&amp;A2316&amp;"*", jv!AM:AM,"2006")</f>
        <v>1</v>
      </c>
      <c r="AB2316" s="0" t="n">
        <f aca="false">COUNTIFS(jv!AV:AV,"*"&amp;A2316&amp;"*", jv!AM:AM,"2007")</f>
        <v>2</v>
      </c>
      <c r="AC2316" s="0" t="n">
        <f aca="false">COUNTIFS(jv!AV:AV,"*"&amp;A2316&amp;"*", jv!AM:AM,"2008")</f>
        <v>1</v>
      </c>
      <c r="AD2316" s="0" t="n">
        <f aca="false">COUNTIFS(jv!AV:AV,"*"&amp;A2316&amp;"*", jv!AM:AM,"2009")</f>
        <v>2</v>
      </c>
      <c r="AE2316" s="0" t="n">
        <f aca="false">COUNTIFS(jv!AV:AV,"*"&amp;A2316&amp;"*", jv!AM:AM,"2010")</f>
        <v>2</v>
      </c>
      <c r="AF2316" s="0" t="n">
        <f aca="false">COUNTIFS(jv!AV:AV,"*"&amp;A2316&amp;"*", jv!AM:AM,"2011")</f>
        <v>3</v>
      </c>
      <c r="AG2316" s="0" t="n">
        <f aca="false">COUNTIFS(jv!AV:AV,"*"&amp;A2316&amp;"*", jv!AM:AM,"2012")</f>
        <v>0</v>
      </c>
      <c r="AH2316" s="0" t="n">
        <f aca="false">COUNTIFS(jv!AV:AV,"*"&amp;A2316&amp;"*", jv!AM:AM,"2013")</f>
        <v>3</v>
      </c>
      <c r="AI2316" s="0" t="n">
        <f aca="false">COUNTIFS(jv!AV:AV,"*"&amp;A2316&amp;"*", jv!AM:AM,"2014")</f>
        <v>0</v>
      </c>
      <c r="AJ2316" s="0" t="n">
        <f aca="false">COUNTIFS(jv!AV:AV,"*"&amp;A2316&amp;"*", jv!AM:AM,"2015")</f>
        <v>0</v>
      </c>
      <c r="AK2316" s="0" t="n">
        <f aca="false">COUNTIFS(jv!AV:AV,"*"&amp;A2316&amp;"*", jv!AM:AM,"2016")</f>
        <v>1</v>
      </c>
      <c r="AL2316" s="0" t="n">
        <f aca="false">COUNTIFS(jv!AV:AV,"*"&amp;A2316&amp;"*", jv!AM:AM,"2017")</f>
        <v>0</v>
      </c>
      <c r="AM2316" s="0" t="n">
        <f aca="false">COUNTIFS(jv!AV:AV,"*"&amp;A2316&amp;"*", jv!AM:AM,"2018")</f>
        <v>0</v>
      </c>
      <c r="AN2316" s="0" t="n">
        <f aca="false">COUNTIFS(jv!AV:AV,"*"&amp;A2316&amp;"*", jv!AM:AM,"2019")</f>
        <v>0</v>
      </c>
      <c r="AO2316" s="0" t="n">
        <f aca="false">COUNTIFS(jv!AV:AV,"*"&amp;A2316&amp;"*", jv!AM:AM,"2020")</f>
        <v>0</v>
      </c>
      <c r="AP2316" s="0" t="n">
        <f aca="false">COUNTIFS(jv!AV:AV,"*"&amp;A2316&amp;"*", jv!AM:AM,"2021")</f>
        <v>0</v>
      </c>
      <c r="AQ2316" s="0" t="n">
        <f aca="false">COUNTIFS(jv!AV:AV,"*"&amp;A2316&amp;"*", jv!AM:AM,"2022")</f>
        <v>0</v>
      </c>
      <c r="AR2316" s="0" t="n">
        <v>0</v>
      </c>
      <c r="AS2316" s="0" t="n">
        <f aca="false">COUNTIF(jv!AV:AV,"*"&amp;A2316&amp;"*")</f>
        <v>60</v>
      </c>
    </row>
    <row r="2317" customFormat="false" ht="13.8" hidden="false" customHeight="false" outlineLevel="0" collapsed="false">
      <c r="A2317" s="214" t="s">
        <v>22247</v>
      </c>
      <c r="B2317" s="0" t="n">
        <f aca="false">COUNTIFS(jv!AV:AV,"*"&amp;A2317&amp;"*", jv!AM:AM,"1981")</f>
        <v>0</v>
      </c>
      <c r="C2317" s="0" t="n">
        <f aca="false">COUNTIFS(jv!AV:AV,"*"&amp;A2317&amp;"*", jv!AM:AM,"1982")</f>
        <v>0</v>
      </c>
      <c r="D2317" s="0" t="n">
        <f aca="false">COUNTIFS(jv!AV:AV,"*"&amp;A2317&amp;"*", jv!AM:AM,"1983")</f>
        <v>0</v>
      </c>
      <c r="E2317" s="0" t="n">
        <f aca="false">COUNTIFS(jv!AV:AV,"*"&amp;A2317&amp;"*", jv!AM:AM,"1984")</f>
        <v>0</v>
      </c>
      <c r="F2317" s="0" t="n">
        <f aca="false">COUNTIFS(jv!AV:AV,"*"&amp;A2317&amp;"*", jv!AM:AM,"1985")</f>
        <v>0</v>
      </c>
      <c r="G2317" s="0" t="n">
        <f aca="false">COUNTIFS(jv!AV:AV,"*"&amp;A2317&amp;"*", jv!AM:AM,"1986")</f>
        <v>0</v>
      </c>
      <c r="H2317" s="0" t="n">
        <f aca="false">COUNTIFS(jv!AV:AV,"*"&amp;A2317&amp;"*", jv!AM:AM,"1987")</f>
        <v>0</v>
      </c>
      <c r="I2317" s="0" t="n">
        <f aca="false">COUNTIFS(jv!AV:AV,"*"&amp;A2317&amp;"*", jv!AM:AM,"1988")</f>
        <v>0</v>
      </c>
      <c r="J2317" s="0" t="n">
        <f aca="false">COUNTIFS(jv!AV:AV,"*"&amp;A2317&amp;"*", jv!AM:AM,"1989")</f>
        <v>0</v>
      </c>
      <c r="K2317" s="0" t="n">
        <f aca="false">COUNTIFS(jv!AV:AV,"*"&amp;A2317&amp;"*", jv!AM:AM,"1990")</f>
        <v>0</v>
      </c>
      <c r="L2317" s="0" t="n">
        <f aca="false">COUNTIFS(jv!AV:AV,"*"&amp;A2317&amp;"*", jv!AM:AM,"1991")</f>
        <v>0</v>
      </c>
      <c r="M2317" s="0" t="n">
        <f aca="false">COUNTIFS(jv!AV:AV,"*"&amp;A2317&amp;"*", jv!AM:AM,"1992")</f>
        <v>0</v>
      </c>
      <c r="N2317" s="0" t="n">
        <f aca="false">COUNTIFS(jv!AV:AV,"*"&amp;A2317&amp;"*", jv!AM:AM,"1993")</f>
        <v>0</v>
      </c>
      <c r="O2317" s="0" t="n">
        <f aca="false">COUNTIFS(jv!AV:AV,"*"&amp;A2317&amp;"*", jv!AM:AM,"1994")</f>
        <v>0</v>
      </c>
      <c r="P2317" s="0" t="n">
        <f aca="false">COUNTIFS(jv!AV:AV,"*"&amp;A2317&amp;"*", jv!AM:AM,"1995")</f>
        <v>0</v>
      </c>
      <c r="Q2317" s="0" t="n">
        <f aca="false">COUNTIFS(jv!AV:AV,"*"&amp;A2317&amp;"*", jv!AM:AM,"1996")</f>
        <v>0</v>
      </c>
      <c r="R2317" s="0" t="n">
        <f aca="false">COUNTIFS(jv!AV:AV,"*"&amp;A2317&amp;"*", jv!AM:AM,"1997")</f>
        <v>0</v>
      </c>
      <c r="S2317" s="0" t="n">
        <f aca="false">COUNTIFS(jv!AV:AV,"*"&amp;A2317&amp;"*", jv!AM:AM,"1998")</f>
        <v>0</v>
      </c>
      <c r="T2317" s="0" t="n">
        <f aca="false">COUNTIFS(jv!AV:AV,"*"&amp;A2317&amp;"*", jv!AM:AM,"1999")</f>
        <v>0</v>
      </c>
      <c r="U2317" s="0" t="n">
        <f aca="false">COUNTIFS(jv!AV:AV,"*"&amp;A2317&amp;"*", jv!AM:AM,"2000")</f>
        <v>0</v>
      </c>
      <c r="V2317" s="0" t="n">
        <f aca="false">COUNTIFS(jv!AV:AV,"*"&amp;A2317&amp;"*", jv!AM:AM,"2001")</f>
        <v>0</v>
      </c>
      <c r="W2317" s="0" t="n">
        <f aca="false">COUNTIFS(jv!AV:AV,"*"&amp;A2317&amp;"*", jv!AM:AM,"2002")</f>
        <v>0</v>
      </c>
      <c r="X2317" s="0" t="n">
        <f aca="false">COUNTIFS(jv!AV:AV,"*"&amp;A2317&amp;"*", jv!AM:AM,"2003")</f>
        <v>0</v>
      </c>
      <c r="Y2317" s="0" t="n">
        <f aca="false">COUNTIFS(jv!AV:AV,"*"&amp;A2317&amp;"*", jv!AM:AM,"2004")</f>
        <v>0</v>
      </c>
      <c r="Z2317" s="0" t="n">
        <f aca="false">COUNTIFS(jv!AV:AV,"*"&amp;A2317&amp;"*", jv!AM:AM,"2005")</f>
        <v>0</v>
      </c>
      <c r="AA2317" s="0" t="n">
        <f aca="false">COUNTIFS(jv!AV:AV,"*"&amp;A2317&amp;"*", jv!AM:AM,"2006")</f>
        <v>0</v>
      </c>
      <c r="AB2317" s="0" t="n">
        <f aca="false">COUNTIFS(jv!AV:AV,"*"&amp;A2317&amp;"*", jv!AM:AM,"2007")</f>
        <v>0</v>
      </c>
      <c r="AC2317" s="0" t="n">
        <f aca="false">COUNTIFS(jv!AV:AV,"*"&amp;A2317&amp;"*", jv!AM:AM,"2008")</f>
        <v>0</v>
      </c>
      <c r="AD2317" s="0" t="n">
        <f aca="false">COUNTIFS(jv!AV:AV,"*"&amp;A2317&amp;"*", jv!AM:AM,"2009")</f>
        <v>0</v>
      </c>
      <c r="AE2317" s="0" t="n">
        <f aca="false">COUNTIFS(jv!AV:AV,"*"&amp;A2317&amp;"*", jv!AM:AM,"2010")</f>
        <v>0</v>
      </c>
      <c r="AF2317" s="0" t="n">
        <f aca="false">COUNTIFS(jv!AV:AV,"*"&amp;A2317&amp;"*", jv!AM:AM,"2011")</f>
        <v>0</v>
      </c>
      <c r="AG2317" s="0" t="n">
        <f aca="false">COUNTIFS(jv!AV:AV,"*"&amp;A2317&amp;"*", jv!AM:AM,"2012")</f>
        <v>0</v>
      </c>
      <c r="AH2317" s="0" t="n">
        <f aca="false">COUNTIFS(jv!AV:AV,"*"&amp;A2317&amp;"*", jv!AM:AM,"2013")</f>
        <v>0</v>
      </c>
      <c r="AI2317" s="0" t="n">
        <f aca="false">COUNTIFS(jv!AV:AV,"*"&amp;A2317&amp;"*", jv!AM:AM,"2014")</f>
        <v>0</v>
      </c>
      <c r="AJ2317" s="0" t="n">
        <f aca="false">COUNTIFS(jv!AV:AV,"*"&amp;A2317&amp;"*", jv!AM:AM,"2015")</f>
        <v>0</v>
      </c>
      <c r="AK2317" s="0" t="n">
        <f aca="false">COUNTIFS(jv!AV:AV,"*"&amp;A2317&amp;"*", jv!AM:AM,"2016")</f>
        <v>0</v>
      </c>
      <c r="AL2317" s="0" t="n">
        <f aca="false">COUNTIFS(jv!AV:AV,"*"&amp;A2317&amp;"*", jv!AM:AM,"2017")</f>
        <v>0</v>
      </c>
      <c r="AM2317" s="0" t="n">
        <f aca="false">COUNTIFS(jv!AV:AV,"*"&amp;A2317&amp;"*", jv!AM:AM,"2018")</f>
        <v>0</v>
      </c>
      <c r="AN2317" s="0" t="n">
        <f aca="false">COUNTIFS(jv!AV:AV,"*"&amp;A2317&amp;"*", jv!AM:AM,"2019")</f>
        <v>0</v>
      </c>
      <c r="AO2317" s="0" t="n">
        <f aca="false">COUNTIFS(jv!AV:AV,"*"&amp;A2317&amp;"*", jv!AM:AM,"2020")</f>
        <v>0</v>
      </c>
      <c r="AP2317" s="0" t="n">
        <f aca="false">COUNTIFS(jv!AV:AV,"*"&amp;A2317&amp;"*", jv!AM:AM,"2021")</f>
        <v>0</v>
      </c>
      <c r="AQ2317" s="0" t="n">
        <f aca="false">COUNTIFS(jv!AV:AV,"*"&amp;A2317&amp;"*", jv!AM:AM,"2022")</f>
        <v>0</v>
      </c>
      <c r="AR2317" s="0" t="n">
        <v>0</v>
      </c>
      <c r="AS2317" s="0" t="n">
        <f aca="false">COUNTIF(jv!AV:AV,"*"&amp;A2317&amp;"*")</f>
        <v>0</v>
      </c>
    </row>
    <row r="2318" customFormat="false" ht="13.8" hidden="false" customHeight="false" outlineLevel="0" collapsed="false">
      <c r="A2318" s="214"/>
    </row>
    <row r="2335" customFormat="false" ht="13.8" hidden="false" customHeight="false" outlineLevel="0" collapsed="false">
      <c r="A2335" s="113" t="s">
        <v>22248</v>
      </c>
      <c r="B2335" s="0" t="n">
        <v>1981</v>
      </c>
      <c r="C2335" s="0" t="n">
        <v>1982</v>
      </c>
      <c r="D2335" s="0" t="n">
        <v>1983</v>
      </c>
      <c r="E2335" s="0" t="n">
        <v>1984</v>
      </c>
      <c r="F2335" s="0" t="n">
        <v>1985</v>
      </c>
      <c r="G2335" s="0" t="n">
        <v>1986</v>
      </c>
      <c r="H2335" s="0" t="n">
        <v>1987</v>
      </c>
      <c r="I2335" s="0" t="n">
        <v>1988</v>
      </c>
      <c r="J2335" s="0" t="n">
        <v>1989</v>
      </c>
      <c r="K2335" s="0" t="n">
        <v>1990</v>
      </c>
      <c r="L2335" s="0" t="n">
        <v>1991</v>
      </c>
      <c r="M2335" s="0" t="n">
        <v>1992</v>
      </c>
      <c r="N2335" s="0" t="n">
        <v>1993</v>
      </c>
      <c r="O2335" s="0" t="n">
        <v>1994</v>
      </c>
      <c r="P2335" s="0" t="n">
        <v>1995</v>
      </c>
      <c r="Q2335" s="0" t="n">
        <v>1996</v>
      </c>
      <c r="R2335" s="0" t="n">
        <v>1997</v>
      </c>
      <c r="S2335" s="0" t="n">
        <v>1998</v>
      </c>
      <c r="T2335" s="0" t="n">
        <v>1999</v>
      </c>
      <c r="U2335" s="0" t="n">
        <v>2000</v>
      </c>
      <c r="V2335" s="0" t="n">
        <v>2001</v>
      </c>
      <c r="W2335" s="0" t="n">
        <v>2002</v>
      </c>
      <c r="X2335" s="0" t="n">
        <v>2003</v>
      </c>
      <c r="Y2335" s="0" t="n">
        <v>2004</v>
      </c>
      <c r="Z2335" s="0" t="n">
        <v>2005</v>
      </c>
      <c r="AA2335" s="0" t="n">
        <v>2006</v>
      </c>
      <c r="AB2335" s="0" t="n">
        <v>2007</v>
      </c>
      <c r="AC2335" s="0" t="n">
        <v>2008</v>
      </c>
      <c r="AD2335" s="0" t="n">
        <v>2009</v>
      </c>
      <c r="AE2335" s="0" t="n">
        <v>2010</v>
      </c>
      <c r="AF2335" s="0" t="n">
        <v>2011</v>
      </c>
      <c r="AG2335" s="0" t="n">
        <v>2012</v>
      </c>
      <c r="AH2335" s="0" t="n">
        <v>2013</v>
      </c>
      <c r="AI2335" s="0" t="n">
        <v>2014</v>
      </c>
      <c r="AJ2335" s="0" t="n">
        <v>2015</v>
      </c>
      <c r="AK2335" s="0" t="n">
        <v>2016</v>
      </c>
      <c r="AL2335" s="0" t="n">
        <v>2017</v>
      </c>
      <c r="AM2335" s="0" t="n">
        <v>2018</v>
      </c>
      <c r="AN2335" s="0" t="n">
        <v>2019</v>
      </c>
      <c r="AO2335" s="0" t="n">
        <v>2020</v>
      </c>
      <c r="AP2335" s="0" t="n">
        <v>2021</v>
      </c>
      <c r="AQ2335" s="0" t="n">
        <v>2022</v>
      </c>
      <c r="AR2335" s="0" t="s">
        <v>22179</v>
      </c>
      <c r="AS2335" s="113" t="s">
        <v>22246</v>
      </c>
    </row>
    <row r="2336" customFormat="false" ht="13.8" hidden="false" customHeight="false" outlineLevel="0" collapsed="false">
      <c r="A2336" s="131" t="s">
        <v>9626</v>
      </c>
      <c r="B2336" s="0" t="n">
        <f aca="false">COUNTIFS(jv!AW:AW,"*"&amp;A2336&amp;"*", jv!AM:AM,"1981")</f>
        <v>0</v>
      </c>
      <c r="C2336" s="0" t="n">
        <f aca="false">COUNTIFS(jv!AW:AW,"*"&amp;A2336&amp;"*", jv!AM:AM,"1982")</f>
        <v>0</v>
      </c>
      <c r="D2336" s="0" t="n">
        <f aca="false">COUNTIFS(jv!AW:AW,"*"&amp;A2336&amp;"*", jv!AM:AM,"1983")</f>
        <v>1</v>
      </c>
      <c r="E2336" s="0" t="n">
        <f aca="false">COUNTIFS(jv!AW:AW,"*"&amp;A2336&amp;"*", jv!AM:AM,"1984")</f>
        <v>0</v>
      </c>
      <c r="F2336" s="0" t="n">
        <f aca="false">COUNTIFS(jv!AW:AW,"*"&amp;A2336&amp;"*", jv!AM:AM,"1985")</f>
        <v>2</v>
      </c>
      <c r="G2336" s="0" t="n">
        <f aca="false">COUNTIFS(jv!AW:AW,"*"&amp;A2336&amp;"*", jv!AM:AM,"1986")</f>
        <v>1</v>
      </c>
      <c r="H2336" s="0" t="n">
        <f aca="false">COUNTIFS(jv!AW:AW,"*"&amp;A2336&amp;"*", jv!AM:AM,"1987")</f>
        <v>0</v>
      </c>
      <c r="I2336" s="0" t="n">
        <f aca="false">COUNTIFS(jv!AW:AW,"*"&amp;A2336&amp;"*", jv!AM:AM,"1988")</f>
        <v>3</v>
      </c>
      <c r="J2336" s="0" t="n">
        <f aca="false">COUNTIFS(jv!AW:AW,"*"&amp;A2336&amp;"*", jv!AM:AM,"1989")</f>
        <v>0</v>
      </c>
      <c r="K2336" s="0" t="n">
        <f aca="false">COUNTIFS(jv!AW:AW,"*"&amp;A2336&amp;"*", jv!AM:AM,"1990")</f>
        <v>2</v>
      </c>
      <c r="L2336" s="0" t="n">
        <f aca="false">COUNTIFS(jv!AW:AW,"*"&amp;A2336&amp;"*", jv!AM:AM,"1991")</f>
        <v>1</v>
      </c>
      <c r="M2336" s="0" t="n">
        <f aca="false">COUNTIFS(jv!AW:AW,"*"&amp;A2336&amp;"*", jv!AM:AM,"1992")</f>
        <v>1</v>
      </c>
      <c r="N2336" s="0" t="n">
        <f aca="false">COUNTIFS(jv!AW:AW,"*"&amp;A2336&amp;"*", jv!AM:AM,"1993")</f>
        <v>1</v>
      </c>
      <c r="O2336" s="0" t="n">
        <f aca="false">COUNTIFS(jv!AW:AW,"*"&amp;A2336&amp;"*", jv!AM:AM,"1994")</f>
        <v>0</v>
      </c>
      <c r="P2336" s="0" t="n">
        <f aca="false">COUNTIFS(jv!AW:AW,"*"&amp;A2336&amp;"*", jv!AM:AM,"1995")</f>
        <v>2</v>
      </c>
      <c r="Q2336" s="0" t="n">
        <f aca="false">COUNTIFS(jv!AW:AW,"*"&amp;A2336&amp;"*", jv!AM:AM,"1996")</f>
        <v>1</v>
      </c>
      <c r="R2336" s="0" t="n">
        <f aca="false">COUNTIFS(jv!AW:AW,"*"&amp;A2336&amp;"*", jv!AM:AM,"1997")</f>
        <v>2</v>
      </c>
      <c r="S2336" s="0" t="n">
        <f aca="false">COUNTIFS(jv!AW:AW,"*"&amp;A2336&amp;"*", jv!AM:AM,"1998")</f>
        <v>1</v>
      </c>
      <c r="T2336" s="0" t="n">
        <f aca="false">COUNTIFS(jv!AW:AW,"*"&amp;A2336&amp;"*", jv!AM:AM,"1999")</f>
        <v>0</v>
      </c>
      <c r="U2336" s="0" t="n">
        <f aca="false">COUNTIFS(jv!AW:AW,"*"&amp;A2336&amp;"*", jv!AM:AM,"2000")</f>
        <v>1</v>
      </c>
      <c r="V2336" s="0" t="n">
        <f aca="false">COUNTIFS(jv!AW:AW,"*"&amp;A2336&amp;"*", jv!AM:AM,"2001")</f>
        <v>0</v>
      </c>
      <c r="W2336" s="0" t="n">
        <f aca="false">COUNTIFS(jv!AW:AW,"*"&amp;A2336&amp;"*", jv!AM:AM,"2002")</f>
        <v>0</v>
      </c>
      <c r="X2336" s="0" t="n">
        <f aca="false">COUNTIFS(jv!AW:AW,"*"&amp;A2336&amp;"*", jv!AM:AM,"2003")</f>
        <v>0</v>
      </c>
      <c r="Y2336" s="0" t="n">
        <f aca="false">COUNTIFS(jv!AW:AW,"*"&amp;A2336&amp;"*", jv!AM:AM,"2004")</f>
        <v>0</v>
      </c>
      <c r="Z2336" s="0" t="n">
        <f aca="false">COUNTIFS(jv!AW:AW,"*"&amp;A2336&amp;"*", jv!AM:AM,"2005")</f>
        <v>0</v>
      </c>
      <c r="AA2336" s="0" t="n">
        <f aca="false">COUNTIFS(jv!AW:AW,"*"&amp;A2336&amp;"*", jv!AM:AM,"2006")</f>
        <v>1</v>
      </c>
      <c r="AB2336" s="0" t="n">
        <f aca="false">COUNTIFS(jv!AW:AW,"*"&amp;A2336&amp;"*", jv!AM:AM,"2007")</f>
        <v>1</v>
      </c>
      <c r="AC2336" s="0" t="n">
        <f aca="false">COUNTIFS(jv!AW:AW,"*"&amp;A2336&amp;"*", jv!AM:AM,"2008")</f>
        <v>0</v>
      </c>
      <c r="AD2336" s="0" t="n">
        <f aca="false">COUNTIFS(jv!AW:AW,"*"&amp;A2336&amp;"*", jv!AM:AM,"2009")</f>
        <v>1</v>
      </c>
      <c r="AE2336" s="0" t="n">
        <f aca="false">COUNTIFS(jv!AW:AW,"*"&amp;A2336&amp;"*", jv!AM:AM,"2010")</f>
        <v>1</v>
      </c>
      <c r="AF2336" s="0" t="n">
        <f aca="false">COUNTIFS(jv!AW:AW,"*"&amp;A2336&amp;"*", jv!AM:AM,"2011")</f>
        <v>2</v>
      </c>
      <c r="AG2336" s="0" t="n">
        <f aca="false">COUNTIFS(jv!AW:AW,"*"&amp;A2336&amp;"*", jv!AM:AM,"2012")</f>
        <v>0</v>
      </c>
      <c r="AH2336" s="0" t="n">
        <f aca="false">COUNTIFS(jv!AW:AW,"*"&amp;A2336&amp;"*", jv!AM:AM,"2013")</f>
        <v>3</v>
      </c>
      <c r="AI2336" s="0" t="n">
        <f aca="false">COUNTIFS(jv!AW:AW,"*"&amp;A2336&amp;"*", jv!AM:AM,"2014")</f>
        <v>0</v>
      </c>
      <c r="AJ2336" s="0" t="n">
        <f aca="false">COUNTIFS(jv!AW:AW,"*"&amp;A2336&amp;"*", jv!AM:AM,"2015")</f>
        <v>0</v>
      </c>
      <c r="AK2336" s="0" t="n">
        <f aca="false">COUNTIFS(jv!AW:AW,"*"&amp;A2336&amp;"*", jv!AM:AM,"2016")</f>
        <v>1</v>
      </c>
      <c r="AL2336" s="0" t="n">
        <f aca="false">COUNTIFS(jv!AW:AW,"*"&amp;A2336&amp;"*", jv!AM:AM,"2017")</f>
        <v>1</v>
      </c>
      <c r="AM2336" s="0" t="n">
        <f aca="false">COUNTIFS(jv!AW:AW,"*"&amp;A2336&amp;"*", jv!AM:AM,"2018")</f>
        <v>0</v>
      </c>
      <c r="AN2336" s="0" t="n">
        <f aca="false">COUNTIFS(jv!AW:AW,"*"&amp;A2336&amp;"*", jv!AM:AM,"2019")</f>
        <v>0</v>
      </c>
      <c r="AO2336" s="0" t="n">
        <f aca="false">COUNTIFS(jv!AW:AW,"*"&amp;A2336&amp;"*", jv!AM:AM,"2020")</f>
        <v>0</v>
      </c>
      <c r="AP2336" s="0" t="n">
        <f aca="false">COUNTIFS(jv!AW:AW,"*"&amp;A2336&amp;"*", jv!AM:AM,"2021")</f>
        <v>0</v>
      </c>
      <c r="AQ2336" s="0" t="n">
        <f aca="false">COUNTIFS(jv!AW:AW,"*"&amp;A2336&amp;"*", jv!AM:AM,"2022")</f>
        <v>0</v>
      </c>
      <c r="AR2336" s="0" t="n">
        <v>0</v>
      </c>
      <c r="AS2336" s="0" t="n">
        <f aca="false">COUNTIF(jv!AW:AW,"*"&amp;A2336&amp;"*")</f>
        <v>30</v>
      </c>
    </row>
    <row r="2337" customFormat="false" ht="13.8" hidden="false" customHeight="false" outlineLevel="0" collapsed="false">
      <c r="A2337" s="214" t="s">
        <v>22247</v>
      </c>
      <c r="B2337" s="0" t="n">
        <f aca="false">COUNTIFS(jv!AW:AW,"*"&amp;A2337&amp;"*", jv!AM:AM,"1981")</f>
        <v>0</v>
      </c>
      <c r="C2337" s="0" t="n">
        <f aca="false">COUNTIFS(jv!AW:AW,"*"&amp;A2337&amp;"*", jv!AM:AM,"1982")</f>
        <v>0</v>
      </c>
      <c r="D2337" s="0" t="n">
        <f aca="false">COUNTIFS(jv!AW:AW,"*"&amp;A2337&amp;"*", jv!AM:AM,"1983")</f>
        <v>0</v>
      </c>
      <c r="E2337" s="0" t="n">
        <f aca="false">COUNTIFS(jv!AW:AW,"*"&amp;A2337&amp;"*", jv!AM:AM,"1984")</f>
        <v>0</v>
      </c>
      <c r="F2337" s="0" t="n">
        <f aca="false">COUNTIFS(jv!AW:AW,"*"&amp;A2337&amp;"*", jv!AM:AM,"1985")</f>
        <v>0</v>
      </c>
      <c r="G2337" s="0" t="n">
        <f aca="false">COUNTIFS(jv!AW:AW,"*"&amp;A2337&amp;"*", jv!AM:AM,"1986")</f>
        <v>0</v>
      </c>
      <c r="H2337" s="0" t="n">
        <f aca="false">COUNTIFS(jv!AW:AW,"*"&amp;A2337&amp;"*", jv!AM:AM,"1987")</f>
        <v>0</v>
      </c>
      <c r="I2337" s="0" t="n">
        <f aca="false">COUNTIFS(jv!AW:AW,"*"&amp;A2337&amp;"*", jv!AM:AM,"1988")</f>
        <v>0</v>
      </c>
      <c r="J2337" s="0" t="n">
        <f aca="false">COUNTIFS(jv!AW:AW,"*"&amp;A2337&amp;"*", jv!AM:AM,"1989")</f>
        <v>0</v>
      </c>
      <c r="K2337" s="0" t="n">
        <f aca="false">COUNTIFS(jv!AW:AW,"*"&amp;A2337&amp;"*", jv!AM:AM,"1990")</f>
        <v>0</v>
      </c>
      <c r="L2337" s="0" t="n">
        <f aca="false">COUNTIFS(jv!AW:AW,"*"&amp;A2337&amp;"*", jv!AM:AM,"1991")</f>
        <v>0</v>
      </c>
      <c r="M2337" s="0" t="n">
        <f aca="false">COUNTIFS(jv!AW:AW,"*"&amp;A2337&amp;"*", jv!AM:AM,"1992")</f>
        <v>0</v>
      </c>
      <c r="N2337" s="0" t="n">
        <f aca="false">COUNTIFS(jv!AW:AW,"*"&amp;A2337&amp;"*", jv!AM:AM,"1993")</f>
        <v>0</v>
      </c>
      <c r="O2337" s="0" t="n">
        <f aca="false">COUNTIFS(jv!AW:AW,"*"&amp;A2337&amp;"*", jv!AM:AM,"1994")</f>
        <v>0</v>
      </c>
      <c r="P2337" s="0" t="n">
        <f aca="false">COUNTIFS(jv!AW:AW,"*"&amp;A2337&amp;"*", jv!AM:AM,"1995")</f>
        <v>0</v>
      </c>
      <c r="Q2337" s="0" t="n">
        <f aca="false">COUNTIFS(jv!AW:AW,"*"&amp;A2337&amp;"*", jv!AM:AM,"1996")</f>
        <v>0</v>
      </c>
      <c r="R2337" s="0" t="n">
        <f aca="false">COUNTIFS(jv!AW:AW,"*"&amp;A2337&amp;"*", jv!AM:AM,"1997")</f>
        <v>0</v>
      </c>
      <c r="S2337" s="0" t="n">
        <f aca="false">COUNTIFS(jv!AW:AW,"*"&amp;A2337&amp;"*", jv!AM:AM,"1998")</f>
        <v>0</v>
      </c>
      <c r="T2337" s="0" t="n">
        <f aca="false">COUNTIFS(jv!AW:AW,"*"&amp;A2337&amp;"*", jv!AM:AM,"1999")</f>
        <v>0</v>
      </c>
      <c r="U2337" s="0" t="n">
        <f aca="false">COUNTIFS(jv!AW:AW,"*"&amp;A2337&amp;"*", jv!AM:AM,"2000")</f>
        <v>0</v>
      </c>
      <c r="V2337" s="0" t="n">
        <f aca="false">COUNTIFS(jv!AW:AW,"*"&amp;A2337&amp;"*", jv!AM:AM,"2001")</f>
        <v>0</v>
      </c>
      <c r="W2337" s="0" t="n">
        <f aca="false">COUNTIFS(jv!AW:AW,"*"&amp;A2337&amp;"*", jv!AM:AM,"2002")</f>
        <v>0</v>
      </c>
      <c r="X2337" s="0" t="n">
        <f aca="false">COUNTIFS(jv!AW:AW,"*"&amp;A2337&amp;"*", jv!AM:AM,"2003")</f>
        <v>0</v>
      </c>
      <c r="Y2337" s="0" t="n">
        <f aca="false">COUNTIFS(jv!AW:AW,"*"&amp;A2337&amp;"*", jv!AM:AM,"2004")</f>
        <v>0</v>
      </c>
      <c r="Z2337" s="0" t="n">
        <f aca="false">COUNTIFS(jv!AW:AW,"*"&amp;A2337&amp;"*", jv!AM:AM,"2005")</f>
        <v>0</v>
      </c>
      <c r="AA2337" s="0" t="n">
        <f aca="false">COUNTIFS(jv!AW:AW,"*"&amp;A2337&amp;"*", jv!AM:AM,"2006")</f>
        <v>0</v>
      </c>
      <c r="AB2337" s="0" t="n">
        <f aca="false">COUNTIFS(jv!AW:AW,"*"&amp;A2337&amp;"*", jv!AM:AM,"2007")</f>
        <v>0</v>
      </c>
      <c r="AC2337" s="0" t="n">
        <f aca="false">COUNTIFS(jv!AW:AW,"*"&amp;A2337&amp;"*", jv!AM:AM,"2008")</f>
        <v>0</v>
      </c>
      <c r="AD2337" s="0" t="n">
        <f aca="false">COUNTIFS(jv!AW:AW,"*"&amp;A2337&amp;"*", jv!AM:AM,"2009")</f>
        <v>0</v>
      </c>
      <c r="AE2337" s="0" t="n">
        <f aca="false">COUNTIFS(jv!AW:AW,"*"&amp;A2337&amp;"*", jv!AM:AM,"2010")</f>
        <v>0</v>
      </c>
      <c r="AF2337" s="0" t="n">
        <f aca="false">COUNTIFS(jv!AW:AW,"*"&amp;A2337&amp;"*", jv!AM:AM,"2011")</f>
        <v>0</v>
      </c>
      <c r="AG2337" s="0" t="n">
        <f aca="false">COUNTIFS(jv!AW:AW,"*"&amp;A2337&amp;"*", jv!AM:AM,"2012")</f>
        <v>0</v>
      </c>
      <c r="AH2337" s="0" t="n">
        <f aca="false">COUNTIFS(jv!AW:AW,"*"&amp;A2337&amp;"*", jv!AM:AM,"2013")</f>
        <v>0</v>
      </c>
      <c r="AI2337" s="0" t="n">
        <f aca="false">COUNTIFS(jv!AW:AW,"*"&amp;A2337&amp;"*", jv!AM:AM,"2014")</f>
        <v>0</v>
      </c>
      <c r="AJ2337" s="0" t="n">
        <f aca="false">COUNTIFS(jv!AW:AW,"*"&amp;A2337&amp;"*", jv!AM:AM,"2015")</f>
        <v>0</v>
      </c>
      <c r="AK2337" s="0" t="n">
        <f aca="false">COUNTIFS(jv!AW:AW,"*"&amp;A2337&amp;"*", jv!AM:AM,"2016")</f>
        <v>0</v>
      </c>
      <c r="AL2337" s="0" t="n">
        <f aca="false">COUNTIFS(jv!AW:AW,"*"&amp;A2337&amp;"*", jv!AM:AM,"2017")</f>
        <v>0</v>
      </c>
      <c r="AM2337" s="0" t="n">
        <f aca="false">COUNTIFS(jv!AW:AW,"*"&amp;A2337&amp;"*", jv!AM:AM,"2018")</f>
        <v>0</v>
      </c>
      <c r="AN2337" s="0" t="n">
        <f aca="false">COUNTIFS(jv!AW:AW,"*"&amp;A2337&amp;"*", jv!AM:AM,"2019")</f>
        <v>0</v>
      </c>
      <c r="AO2337" s="0" t="n">
        <f aca="false">COUNTIFS(jv!AW:AW,"*"&amp;A2337&amp;"*", jv!AM:AM,"2020")</f>
        <v>0</v>
      </c>
      <c r="AP2337" s="0" t="n">
        <f aca="false">COUNTIFS(jv!AW:AW,"*"&amp;A2337&amp;"*", jv!AM:AM,"2021")</f>
        <v>0</v>
      </c>
      <c r="AQ2337" s="0" t="n">
        <f aca="false">COUNTIFS(jv!AW:AW,"*"&amp;A2337&amp;"*", jv!AM:AM,"2022")</f>
        <v>0</v>
      </c>
      <c r="AR2337" s="0" t="n">
        <v>0</v>
      </c>
      <c r="AS2337" s="0" t="n">
        <f aca="false">COUNTIF(jv!AW:AW,"*"&amp;A2337&amp;"*")</f>
        <v>0</v>
      </c>
    </row>
  </sheetData>
  <autoFilter ref="A1:A628"/>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&amp;C&amp;"Arial,Normal"&amp;10&amp;A</oddHeader>
    <oddFooter>&amp;C&amp;"Arial,Normal"&amp;10Page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AMH4264"/>
  <sheetViews>
    <sheetView showFormulas="false" showGridLines="true" showRowColHeaders="true" showZeros="true" rightToLeft="false" tabSelected="false" showOutlineSymbols="true" defaultGridColor="true" view="normal" topLeftCell="A1" colorId="64" zoomScale="60" zoomScaleNormal="60" zoomScalePageLayoutView="100" workbookViewId="0">
      <pane xSplit="1" ySplit="1" topLeftCell="B2062" activePane="bottomRight" state="frozen"/>
      <selection pane="topLeft" activeCell="A1" activeCellId="0" sqref="A1"/>
      <selection pane="topRight" activeCell="B1" activeCellId="0" sqref="B1"/>
      <selection pane="bottomLeft" activeCell="A2062" activeCellId="0" sqref="A2062"/>
      <selection pane="bottomRight" activeCell="A2088" activeCellId="0" sqref="A2088"/>
    </sheetView>
  </sheetViews>
  <sheetFormatPr defaultColWidth="35.19921875" defaultRowHeight="13.8" zeroHeight="false" outlineLevelRow="0" outlineLevelCol="0"/>
  <cols>
    <col collapsed="false" customWidth="true" hidden="false" outlineLevel="0" max="17" min="17" style="0" width="3.98"/>
    <col collapsed="false" customWidth="true" hidden="false" outlineLevel="0" max="21" min="21" style="0" width="6.57"/>
    <col collapsed="false" customWidth="true" hidden="false" outlineLevel="0" max="23" min="23" style="110" width="13.29"/>
    <col collapsed="false" customWidth="true" hidden="false" outlineLevel="0" max="24" min="24" style="111" width="13.29"/>
    <col collapsed="false" customWidth="true" hidden="false" outlineLevel="0" max="25" min="25" style="111" width="21.3"/>
    <col collapsed="false" customWidth="true" hidden="false" outlineLevel="0" max="26" min="26" style="111" width="30.63"/>
    <col collapsed="false" customWidth="true" hidden="false" outlineLevel="0" max="27" min="27" style="0" width="3.98"/>
    <col collapsed="false" customWidth="true" hidden="false" outlineLevel="0" max="30" min="30" style="111" width="19.04"/>
    <col collapsed="false" customWidth="true" hidden="false" outlineLevel="0" max="31" min="31" style="111" width="30.14"/>
    <col collapsed="false" customWidth="true" hidden="false" outlineLevel="0" max="33" min="32" style="111" width="22.62"/>
    <col collapsed="false" customWidth="true" hidden="false" outlineLevel="0" max="34" min="34" style="111" width="27.96"/>
    <col collapsed="false" customWidth="true" hidden="false" outlineLevel="0" max="35" min="35" style="111" width="23.77"/>
    <col collapsed="false" customWidth="true" hidden="false" outlineLevel="0" max="36" min="36" style="111" width="30.4"/>
    <col collapsed="false" customWidth="true" hidden="false" outlineLevel="0" max="37" min="37" style="111" width="30.24"/>
    <col collapsed="false" customWidth="true" hidden="false" outlineLevel="0" max="39" min="39" style="111" width="22.43"/>
    <col collapsed="false" customWidth="true" hidden="false" outlineLevel="0" max="40" min="40" style="111" width="17.59"/>
    <col collapsed="false" customWidth="true" hidden="false" outlineLevel="0" max="53" min="53" style="111" width="3.84"/>
    <col collapsed="false" customWidth="true" hidden="false" outlineLevel="0" max="55" min="55" style="0" width="41.38"/>
    <col collapsed="false" customWidth="true" hidden="false" outlineLevel="0" max="56" min="56" style="0" width="45.16"/>
    <col collapsed="false" customWidth="true" hidden="false" outlineLevel="0" max="57" min="57" style="0" width="46.7"/>
    <col collapsed="false" customWidth="true" hidden="false" outlineLevel="0" max="58" min="58" style="0" width="37.14"/>
    <col collapsed="false" customWidth="true" hidden="false" outlineLevel="0" max="59" min="59" style="0" width="3.57"/>
    <col collapsed="false" customWidth="true" hidden="false" outlineLevel="0" max="61" min="61" style="112" width="24.71"/>
    <col collapsed="false" customWidth="true" hidden="false" outlineLevel="0" max="62" min="62" style="0" width="3.57"/>
    <col collapsed="false" customWidth="true" hidden="false" outlineLevel="0" max="63" min="63" style="0" width="9.85"/>
    <col collapsed="false" customWidth="true" hidden="false" outlineLevel="0" max="66" min="64" style="112" width="16.14"/>
    <col collapsed="false" customWidth="true" hidden="false" outlineLevel="0" max="67" min="67" style="111" width="12.04"/>
    <col collapsed="false" customWidth="true" hidden="false" outlineLevel="0" max="68" min="68" style="0" width="3.57"/>
    <col collapsed="false" customWidth="true" hidden="false" outlineLevel="0" max="1024" min="1024" style="0" width="11.52"/>
  </cols>
  <sheetData>
    <row r="1" customFormat="false" ht="66.95" hidden="false" customHeight="true" outlineLevel="0" collapsed="false">
      <c r="A1" s="113" t="s">
        <v>127</v>
      </c>
      <c r="B1" s="114" t="s">
        <v>128</v>
      </c>
      <c r="C1" s="114" t="s">
        <v>129</v>
      </c>
      <c r="D1" s="114" t="s">
        <v>130</v>
      </c>
      <c r="E1" s="114" t="s">
        <v>131</v>
      </c>
      <c r="F1" s="114" t="s">
        <v>132</v>
      </c>
      <c r="G1" s="114" t="s">
        <v>133</v>
      </c>
      <c r="H1" s="114" t="s">
        <v>134</v>
      </c>
      <c r="I1" s="114" t="s">
        <v>135</v>
      </c>
      <c r="J1" s="114" t="s">
        <v>136</v>
      </c>
      <c r="K1" s="114" t="s">
        <v>137</v>
      </c>
      <c r="L1" s="114" t="s">
        <v>138</v>
      </c>
      <c r="M1" s="114" t="s">
        <v>139</v>
      </c>
      <c r="N1" s="114" t="s">
        <v>140</v>
      </c>
      <c r="O1" s="114" t="s">
        <v>141</v>
      </c>
      <c r="P1" s="115" t="s">
        <v>142</v>
      </c>
      <c r="Q1" s="113"/>
      <c r="R1" s="113" t="s">
        <v>143</v>
      </c>
      <c r="S1" s="113" t="s">
        <v>144</v>
      </c>
      <c r="T1" s="113" t="s">
        <v>145</v>
      </c>
      <c r="U1" s="113" t="s">
        <v>146</v>
      </c>
      <c r="V1" s="113" t="s">
        <v>147</v>
      </c>
      <c r="W1" s="116" t="s">
        <v>148</v>
      </c>
      <c r="X1" s="113" t="s">
        <v>149</v>
      </c>
      <c r="Y1" s="113" t="s">
        <v>150</v>
      </c>
      <c r="Z1" s="113" t="s">
        <v>151</v>
      </c>
      <c r="AA1" s="113"/>
      <c r="AB1" s="113" t="s">
        <v>152</v>
      </c>
      <c r="AC1" s="113" t="s">
        <v>153</v>
      </c>
      <c r="AD1" s="113" t="s">
        <v>154</v>
      </c>
      <c r="AE1" s="113" t="s">
        <v>155</v>
      </c>
      <c r="AF1" s="113" t="s">
        <v>156</v>
      </c>
      <c r="AG1" s="113" t="s">
        <v>157</v>
      </c>
      <c r="AH1" s="113" t="s">
        <v>158</v>
      </c>
      <c r="AI1" s="113" t="s">
        <v>159</v>
      </c>
      <c r="AJ1" s="113" t="s">
        <v>160</v>
      </c>
      <c r="AK1" s="113" t="s">
        <v>161</v>
      </c>
      <c r="AL1" s="113" t="s">
        <v>162</v>
      </c>
      <c r="AM1" s="113" t="s">
        <v>163</v>
      </c>
      <c r="AN1" s="113" t="s">
        <v>164</v>
      </c>
      <c r="AO1" s="113" t="s">
        <v>165</v>
      </c>
      <c r="AP1" s="113" t="s">
        <v>166</v>
      </c>
      <c r="AQ1" s="113" t="s">
        <v>167</v>
      </c>
      <c r="AR1" s="113" t="s">
        <v>168</v>
      </c>
      <c r="AS1" s="113" t="s">
        <v>169</v>
      </c>
      <c r="AT1" s="113" t="s">
        <v>170</v>
      </c>
      <c r="AU1" s="113" t="s">
        <v>171</v>
      </c>
      <c r="AV1" s="113" t="s">
        <v>172</v>
      </c>
      <c r="AW1" s="113" t="s">
        <v>173</v>
      </c>
      <c r="AX1" s="113" t="s">
        <v>174</v>
      </c>
      <c r="AY1" s="113" t="s">
        <v>175</v>
      </c>
      <c r="AZ1" s="113" t="s">
        <v>176</v>
      </c>
      <c r="BA1" s="113"/>
      <c r="BB1" s="113" t="s">
        <v>177</v>
      </c>
      <c r="BC1" s="117" t="s">
        <v>178</v>
      </c>
      <c r="BD1" s="117" t="s">
        <v>179</v>
      </c>
      <c r="BE1" s="118" t="s">
        <v>180</v>
      </c>
      <c r="BF1" s="118" t="s">
        <v>181</v>
      </c>
      <c r="BG1" s="113"/>
      <c r="BH1" s="113" t="s">
        <v>182</v>
      </c>
      <c r="BI1" s="119" t="s">
        <v>183</v>
      </c>
      <c r="BJ1" s="113"/>
      <c r="BK1" s="113" t="s">
        <v>184</v>
      </c>
      <c r="BL1" s="113" t="s">
        <v>185</v>
      </c>
      <c r="BM1" s="113" t="s">
        <v>186</v>
      </c>
      <c r="BN1" s="113" t="s">
        <v>187</v>
      </c>
      <c r="BO1" s="113" t="s">
        <v>188</v>
      </c>
      <c r="BP1" s="113"/>
      <c r="BQ1" s="113" t="s">
        <v>189</v>
      </c>
    </row>
    <row r="2" customFormat="false" ht="13.8" hidden="false" customHeight="true" outlineLevel="0" collapsed="false">
      <c r="A2" s="0" t="s">
        <v>190</v>
      </c>
      <c r="B2" s="0" t="s">
        <v>191</v>
      </c>
      <c r="C2" s="0" t="s">
        <v>192</v>
      </c>
      <c r="D2" s="0" t="s">
        <v>193</v>
      </c>
      <c r="E2" s="0" t="s">
        <v>194</v>
      </c>
      <c r="F2" s="0" t="s">
        <v>195</v>
      </c>
      <c r="G2" s="0" t="s">
        <v>196</v>
      </c>
      <c r="H2" s="0" t="s">
        <v>197</v>
      </c>
      <c r="J2" s="111" t="n">
        <v>1</v>
      </c>
      <c r="K2" s="0" t="s">
        <v>198</v>
      </c>
      <c r="L2" s="0" t="s">
        <v>198</v>
      </c>
      <c r="M2" s="0" t="s">
        <v>199</v>
      </c>
      <c r="O2" s="0" t="s">
        <v>200</v>
      </c>
      <c r="Q2" s="120" t="s">
        <v>200</v>
      </c>
      <c r="R2" s="0" t="s">
        <v>16</v>
      </c>
      <c r="S2" s="0" t="s">
        <v>201</v>
      </c>
      <c r="T2" s="0" t="s">
        <v>198</v>
      </c>
      <c r="U2" s="0" t="s">
        <v>202</v>
      </c>
      <c r="V2" s="0" t="s">
        <v>203</v>
      </c>
      <c r="W2" s="121" t="s">
        <v>204</v>
      </c>
      <c r="X2" s="111" t="n">
        <v>1986</v>
      </c>
      <c r="Y2" s="111" t="s">
        <v>205</v>
      </c>
      <c r="Z2" s="111" t="s">
        <v>198</v>
      </c>
      <c r="AA2" s="122" t="s">
        <v>200</v>
      </c>
      <c r="AB2" s="0" t="s">
        <v>206</v>
      </c>
      <c r="AC2" s="0" t="s">
        <v>206</v>
      </c>
      <c r="AD2" s="111" t="n">
        <v>1986</v>
      </c>
      <c r="AE2" s="111" t="s">
        <v>198</v>
      </c>
      <c r="AI2" s="111" t="s">
        <v>207</v>
      </c>
      <c r="AK2" s="111" t="str">
        <f aca="false">(AB2)</f>
        <v>Sega</v>
      </c>
      <c r="AM2" s="111" t="n">
        <f aca="false">AD2</f>
        <v>1986</v>
      </c>
      <c r="AN2" s="111" t="s">
        <v>208</v>
      </c>
      <c r="AS2" s="0" t="s">
        <v>200</v>
      </c>
      <c r="AV2" s="0" t="s">
        <v>200</v>
      </c>
      <c r="AZ2" s="123" t="s">
        <v>209</v>
      </c>
      <c r="BA2" s="124" t="s">
        <v>200</v>
      </c>
      <c r="BB2" s="0" t="s">
        <v>210</v>
      </c>
      <c r="BC2" s="0" t="s">
        <v>211</v>
      </c>
      <c r="BD2" s="0" t="s">
        <v>212</v>
      </c>
      <c r="BE2" s="0" t="s">
        <v>213</v>
      </c>
      <c r="BG2" s="125" t="s">
        <v>200</v>
      </c>
      <c r="BH2" s="0" t="s">
        <v>214</v>
      </c>
      <c r="BI2" s="112" t="n">
        <v>4974365632557</v>
      </c>
      <c r="BJ2" s="126" t="s">
        <v>200</v>
      </c>
      <c r="BK2" s="0" t="s">
        <v>215</v>
      </c>
      <c r="BL2" s="112" t="n">
        <v>4</v>
      </c>
      <c r="BM2" s="112" t="n">
        <v>4</v>
      </c>
      <c r="BN2" s="112" t="n">
        <v>4</v>
      </c>
      <c r="BO2" s="111" t="n">
        <v>20</v>
      </c>
      <c r="BP2" s="125" t="s">
        <v>200</v>
      </c>
      <c r="BQ2" s="127" t="s">
        <v>216</v>
      </c>
    </row>
    <row r="3" customFormat="false" ht="13.8" hidden="false" customHeight="true" outlineLevel="0" collapsed="false">
      <c r="A3" s="0" t="s">
        <v>217</v>
      </c>
      <c r="B3" s="0" t="s">
        <v>191</v>
      </c>
      <c r="C3" s="0" t="s">
        <v>218</v>
      </c>
      <c r="D3" s="0" t="s">
        <v>193</v>
      </c>
      <c r="E3" s="0" t="s">
        <v>194</v>
      </c>
      <c r="F3" s="0" t="s">
        <v>195</v>
      </c>
      <c r="G3" s="0" t="s">
        <v>196</v>
      </c>
      <c r="H3" s="0" t="s">
        <v>219</v>
      </c>
      <c r="J3" s="111" t="n">
        <v>1</v>
      </c>
      <c r="K3" s="0" t="s">
        <v>198</v>
      </c>
      <c r="L3" s="0" t="s">
        <v>198</v>
      </c>
      <c r="M3" s="0" t="s">
        <v>220</v>
      </c>
      <c r="O3" s="0" t="s">
        <v>200</v>
      </c>
      <c r="Q3" s="120" t="s">
        <v>200</v>
      </c>
      <c r="R3" s="0" t="s">
        <v>16</v>
      </c>
      <c r="S3" s="0" t="s">
        <v>201</v>
      </c>
      <c r="T3" s="0" t="s">
        <v>198</v>
      </c>
      <c r="U3" s="0" t="s">
        <v>202</v>
      </c>
      <c r="V3" s="0" t="s">
        <v>203</v>
      </c>
      <c r="W3" s="110" t="s">
        <v>204</v>
      </c>
      <c r="X3" s="111" t="n">
        <v>1989</v>
      </c>
      <c r="Y3" s="111" t="s">
        <v>205</v>
      </c>
      <c r="Z3" s="111" t="s">
        <v>221</v>
      </c>
      <c r="AA3" s="122" t="s">
        <v>200</v>
      </c>
      <c r="AB3" s="0" t="s">
        <v>206</v>
      </c>
      <c r="AC3" s="0" t="s">
        <v>206</v>
      </c>
      <c r="AD3" s="111" t="n">
        <v>1989</v>
      </c>
      <c r="AE3" s="111" t="s">
        <v>222</v>
      </c>
      <c r="AI3" s="111" t="s">
        <v>207</v>
      </c>
      <c r="AK3" s="111" t="str">
        <f aca="false">(AB3)</f>
        <v>Sega</v>
      </c>
      <c r="AM3" s="111" t="n">
        <v>1987</v>
      </c>
      <c r="AN3" s="111" t="s">
        <v>208</v>
      </c>
      <c r="AQ3" s="0" t="s">
        <v>223</v>
      </c>
      <c r="AR3" s="0" t="s">
        <v>224</v>
      </c>
      <c r="AS3" s="0" t="s">
        <v>225</v>
      </c>
      <c r="AT3" s="0" t="s">
        <v>226</v>
      </c>
      <c r="AU3" s="0" t="s">
        <v>227</v>
      </c>
      <c r="AV3" s="128"/>
      <c r="AZ3" s="123" t="s">
        <v>228</v>
      </c>
      <c r="BA3" s="124" t="s">
        <v>200</v>
      </c>
      <c r="BB3" s="0" t="s">
        <v>210</v>
      </c>
      <c r="BC3" s="0" t="s">
        <v>229</v>
      </c>
      <c r="BD3" s="0" t="s">
        <v>230</v>
      </c>
      <c r="BE3" s="0" t="s">
        <v>231</v>
      </c>
      <c r="BF3" s="0" t="s">
        <v>232</v>
      </c>
      <c r="BG3" s="125" t="s">
        <v>200</v>
      </c>
      <c r="BH3" s="0" t="s">
        <v>214</v>
      </c>
      <c r="BI3" s="112" t="n">
        <v>4974365633165</v>
      </c>
      <c r="BJ3" s="126" t="s">
        <v>200</v>
      </c>
      <c r="BK3" s="0" t="s">
        <v>215</v>
      </c>
      <c r="BL3" s="112" t="n">
        <v>4</v>
      </c>
      <c r="BM3" s="112" t="n">
        <v>4</v>
      </c>
      <c r="BN3" s="112" t="n">
        <v>4</v>
      </c>
      <c r="BO3" s="111" t="n">
        <v>20</v>
      </c>
      <c r="BP3" s="125" t="s">
        <v>200</v>
      </c>
      <c r="BQ3" s="127" t="s">
        <v>216</v>
      </c>
    </row>
    <row r="4" customFormat="false" ht="13.8" hidden="false" customHeight="true" outlineLevel="0" collapsed="false">
      <c r="A4" s="0" t="s">
        <v>233</v>
      </c>
      <c r="B4" s="0" t="s">
        <v>191</v>
      </c>
      <c r="C4" s="0" t="s">
        <v>234</v>
      </c>
      <c r="D4" s="0" t="s">
        <v>193</v>
      </c>
      <c r="E4" s="0" t="s">
        <v>194</v>
      </c>
      <c r="F4" s="0" t="s">
        <v>195</v>
      </c>
      <c r="G4" s="0" t="s">
        <v>196</v>
      </c>
      <c r="H4" s="0" t="s">
        <v>197</v>
      </c>
      <c r="J4" s="111" t="n">
        <v>1</v>
      </c>
      <c r="K4" s="0" t="s">
        <v>198</v>
      </c>
      <c r="L4" s="0" t="s">
        <v>198</v>
      </c>
      <c r="M4" s="0" t="s">
        <v>235</v>
      </c>
      <c r="N4" s="0" t="s">
        <v>236</v>
      </c>
      <c r="O4" s="0" t="s">
        <v>237</v>
      </c>
      <c r="P4" s="0" t="s">
        <v>238</v>
      </c>
      <c r="Q4" s="120" t="s">
        <v>200</v>
      </c>
      <c r="R4" s="0" t="s">
        <v>16</v>
      </c>
      <c r="S4" s="0" t="s">
        <v>201</v>
      </c>
      <c r="T4" s="0" t="s">
        <v>198</v>
      </c>
      <c r="U4" s="0" t="s">
        <v>239</v>
      </c>
      <c r="V4" s="0" t="s">
        <v>203</v>
      </c>
      <c r="W4" s="110" t="s">
        <v>198</v>
      </c>
      <c r="X4" s="111" t="n">
        <v>1986</v>
      </c>
      <c r="Y4" s="111" t="s">
        <v>240</v>
      </c>
      <c r="Z4" s="111" t="s">
        <v>198</v>
      </c>
      <c r="AA4" s="122" t="s">
        <v>200</v>
      </c>
      <c r="AB4" s="0" t="s">
        <v>206</v>
      </c>
      <c r="AC4" s="0" t="s">
        <v>206</v>
      </c>
      <c r="AD4" s="111" t="n">
        <v>1987</v>
      </c>
      <c r="AE4" s="111" t="s">
        <v>222</v>
      </c>
      <c r="AG4" s="111" t="s">
        <v>241</v>
      </c>
      <c r="AH4" s="111" t="s">
        <v>242</v>
      </c>
      <c r="AI4" s="111" t="s">
        <v>207</v>
      </c>
      <c r="AK4" s="111" t="str">
        <f aca="false">(AB4)</f>
        <v>Sega</v>
      </c>
      <c r="AL4" s="0" t="s">
        <v>200</v>
      </c>
      <c r="AM4" s="111" t="n">
        <v>1986</v>
      </c>
      <c r="AN4" s="111" t="s">
        <v>208</v>
      </c>
      <c r="AQ4" s="0" t="s">
        <v>243</v>
      </c>
      <c r="AR4" s="0" t="s">
        <v>200</v>
      </c>
      <c r="AS4" s="0" t="s">
        <v>225</v>
      </c>
      <c r="AT4" s="0" t="s">
        <v>226</v>
      </c>
      <c r="AU4" s="0" t="s">
        <v>244</v>
      </c>
      <c r="AV4" s="128" t="s">
        <v>245</v>
      </c>
      <c r="AW4" s="0" t="s">
        <v>246</v>
      </c>
      <c r="AZ4" s="123" t="s">
        <v>247</v>
      </c>
      <c r="BA4" s="124" t="s">
        <v>200</v>
      </c>
      <c r="BB4" s="0" t="s">
        <v>248</v>
      </c>
      <c r="BC4" s="0" t="s">
        <v>249</v>
      </c>
      <c r="BD4" s="0" t="s">
        <v>250</v>
      </c>
      <c r="BE4" s="0" t="s">
        <v>251</v>
      </c>
      <c r="BF4" s="0" t="s">
        <v>252</v>
      </c>
      <c r="BG4" s="125" t="s">
        <v>200</v>
      </c>
      <c r="BH4" s="104" t="s">
        <v>253</v>
      </c>
      <c r="BI4" s="129" t="n">
        <v>4974365143060</v>
      </c>
      <c r="BJ4" s="126" t="s">
        <v>200</v>
      </c>
      <c r="BK4" s="0" t="s">
        <v>215</v>
      </c>
      <c r="BL4" s="112" t="n">
        <v>4</v>
      </c>
      <c r="BM4" s="112" t="n">
        <v>4</v>
      </c>
      <c r="BN4" s="112" t="n">
        <v>4</v>
      </c>
      <c r="BO4" s="111" t="n">
        <v>35</v>
      </c>
      <c r="BP4" s="125" t="s">
        <v>200</v>
      </c>
      <c r="BQ4" s="127" t="s">
        <v>216</v>
      </c>
    </row>
    <row r="5" customFormat="false" ht="13.8" hidden="false" customHeight="true" outlineLevel="0" collapsed="false">
      <c r="A5" s="0" t="s">
        <v>254</v>
      </c>
      <c r="B5" s="0" t="s">
        <v>191</v>
      </c>
      <c r="C5" s="0" t="s">
        <v>234</v>
      </c>
      <c r="D5" s="0" t="s">
        <v>193</v>
      </c>
      <c r="E5" s="0" t="s">
        <v>194</v>
      </c>
      <c r="F5" s="0" t="s">
        <v>195</v>
      </c>
      <c r="G5" s="0" t="s">
        <v>196</v>
      </c>
      <c r="H5" s="0" t="s">
        <v>197</v>
      </c>
      <c r="J5" s="111" t="n">
        <v>1</v>
      </c>
      <c r="K5" s="0" t="s">
        <v>198</v>
      </c>
      <c r="L5" s="0" t="s">
        <v>198</v>
      </c>
      <c r="M5" s="0" t="s">
        <v>199</v>
      </c>
      <c r="O5" s="0" t="s">
        <v>200</v>
      </c>
      <c r="Q5" s="120" t="s">
        <v>200</v>
      </c>
      <c r="R5" s="0" t="s">
        <v>16</v>
      </c>
      <c r="S5" s="0" t="s">
        <v>201</v>
      </c>
      <c r="T5" s="0" t="s">
        <v>198</v>
      </c>
      <c r="U5" s="0" t="s">
        <v>202</v>
      </c>
      <c r="V5" s="0" t="s">
        <v>203</v>
      </c>
      <c r="W5" s="110" t="s">
        <v>204</v>
      </c>
      <c r="X5" s="111" t="n">
        <v>1990</v>
      </c>
      <c r="Y5" s="111" t="s">
        <v>205</v>
      </c>
      <c r="Z5" s="111" t="s">
        <v>198</v>
      </c>
      <c r="AA5" s="122" t="s">
        <v>200</v>
      </c>
      <c r="AB5" s="0" t="s">
        <v>206</v>
      </c>
      <c r="AC5" s="0" t="s">
        <v>206</v>
      </c>
      <c r="AD5" s="111" t="n">
        <v>1990</v>
      </c>
      <c r="AE5" s="111" t="s">
        <v>222</v>
      </c>
      <c r="AI5" s="111" t="s">
        <v>207</v>
      </c>
      <c r="AK5" s="111" t="str">
        <f aca="false">(AB5)</f>
        <v>Sega</v>
      </c>
      <c r="AM5" s="111" t="n">
        <f aca="false">AD5</f>
        <v>1990</v>
      </c>
      <c r="AN5" s="111" t="s">
        <v>208</v>
      </c>
      <c r="AS5" s="0" t="s">
        <v>225</v>
      </c>
      <c r="AT5" s="0" t="s">
        <v>255</v>
      </c>
      <c r="AU5" s="0" t="s">
        <v>200</v>
      </c>
      <c r="AV5" s="0" t="s">
        <v>200</v>
      </c>
      <c r="AZ5" s="123" t="s">
        <v>256</v>
      </c>
      <c r="BA5" s="124" t="s">
        <v>200</v>
      </c>
      <c r="BB5" s="0" t="s">
        <v>210</v>
      </c>
      <c r="BC5" s="0" t="s">
        <v>257</v>
      </c>
      <c r="BE5" s="0" t="s">
        <v>258</v>
      </c>
      <c r="BF5" s="0" t="s">
        <v>259</v>
      </c>
      <c r="BG5" s="125" t="s">
        <v>200</v>
      </c>
      <c r="BH5" s="0" t="s">
        <v>214</v>
      </c>
      <c r="BI5" s="112" t="n">
        <v>4974365634445</v>
      </c>
      <c r="BJ5" s="126" t="s">
        <v>200</v>
      </c>
      <c r="BK5" s="0" t="s">
        <v>215</v>
      </c>
      <c r="BL5" s="112" t="n">
        <v>4</v>
      </c>
      <c r="BM5" s="112" t="n">
        <v>4</v>
      </c>
      <c r="BN5" s="112" t="n">
        <v>4</v>
      </c>
      <c r="BO5" s="111" t="n">
        <v>20</v>
      </c>
      <c r="BP5" s="125" t="s">
        <v>200</v>
      </c>
      <c r="BQ5" s="127" t="s">
        <v>216</v>
      </c>
    </row>
    <row r="6" customFormat="false" ht="13.8" hidden="false" customHeight="true" outlineLevel="0" collapsed="false">
      <c r="A6" s="0" t="s">
        <v>260</v>
      </c>
      <c r="B6" s="0" t="s">
        <v>191</v>
      </c>
      <c r="C6" s="0" t="s">
        <v>234</v>
      </c>
      <c r="D6" s="0" t="s">
        <v>193</v>
      </c>
      <c r="E6" s="0" t="s">
        <v>194</v>
      </c>
      <c r="F6" s="0" t="s">
        <v>195</v>
      </c>
      <c r="G6" s="0" t="s">
        <v>196</v>
      </c>
      <c r="H6" s="0" t="s">
        <v>219</v>
      </c>
      <c r="J6" s="111" t="n">
        <v>1</v>
      </c>
      <c r="K6" s="0" t="s">
        <v>198</v>
      </c>
      <c r="L6" s="0" t="s">
        <v>198</v>
      </c>
      <c r="M6" s="0" t="s">
        <v>199</v>
      </c>
      <c r="O6" s="0" t="s">
        <v>200</v>
      </c>
      <c r="Q6" s="120" t="s">
        <v>200</v>
      </c>
      <c r="R6" s="0" t="s">
        <v>16</v>
      </c>
      <c r="S6" s="0" t="s">
        <v>201</v>
      </c>
      <c r="T6" s="0" t="s">
        <v>198</v>
      </c>
      <c r="U6" s="0" t="s">
        <v>202</v>
      </c>
      <c r="V6" s="0" t="s">
        <v>203</v>
      </c>
      <c r="W6" s="110" t="s">
        <v>204</v>
      </c>
      <c r="X6" s="111" t="n">
        <v>1992</v>
      </c>
      <c r="Y6" s="111" t="s">
        <v>205</v>
      </c>
      <c r="Z6" s="111" t="s">
        <v>198</v>
      </c>
      <c r="AA6" s="122" t="s">
        <v>200</v>
      </c>
      <c r="AB6" s="0" t="s">
        <v>261</v>
      </c>
      <c r="AC6" s="0" t="s">
        <v>262</v>
      </c>
      <c r="AD6" s="111" t="n">
        <v>1992</v>
      </c>
      <c r="AE6" s="111" t="s">
        <v>198</v>
      </c>
      <c r="AI6" s="111" t="s">
        <v>207</v>
      </c>
      <c r="AK6" s="111" t="str">
        <f aca="false">(AB6)</f>
        <v>Probe</v>
      </c>
      <c r="AL6" s="0" t="s">
        <v>200</v>
      </c>
      <c r="AM6" s="111" t="n">
        <f aca="false">AD6</f>
        <v>1992</v>
      </c>
      <c r="AN6" s="111" t="s">
        <v>263</v>
      </c>
      <c r="AP6" s="0" t="s">
        <v>264</v>
      </c>
      <c r="AQ6" s="0" t="s">
        <v>200</v>
      </c>
      <c r="AR6" s="0" t="s">
        <v>200</v>
      </c>
      <c r="AS6" s="0" t="s">
        <v>265</v>
      </c>
      <c r="AT6" s="0" t="s">
        <v>266</v>
      </c>
      <c r="AU6" s="0" t="s">
        <v>267</v>
      </c>
      <c r="AV6" s="0" t="s">
        <v>200</v>
      </c>
      <c r="AX6" s="0" t="s">
        <v>268</v>
      </c>
      <c r="AZ6" s="123" t="s">
        <v>269</v>
      </c>
      <c r="BA6" s="124" t="s">
        <v>200</v>
      </c>
      <c r="BB6" s="0" t="s">
        <v>210</v>
      </c>
      <c r="BC6" s="0" t="s">
        <v>270</v>
      </c>
      <c r="BD6" s="0" t="s">
        <v>271</v>
      </c>
      <c r="BE6" s="0" t="s">
        <v>272</v>
      </c>
      <c r="BG6" s="125" t="s">
        <v>200</v>
      </c>
      <c r="BH6" s="0" t="s">
        <v>214</v>
      </c>
      <c r="BI6" s="112" t="n">
        <v>5023843008922</v>
      </c>
      <c r="BJ6" s="126" t="s">
        <v>200</v>
      </c>
      <c r="BK6" s="0" t="s">
        <v>215</v>
      </c>
      <c r="BL6" s="112" t="n">
        <v>4</v>
      </c>
      <c r="BM6" s="112" t="n">
        <v>4</v>
      </c>
      <c r="BN6" s="112" t="n">
        <v>4</v>
      </c>
      <c r="BO6" s="111" t="n">
        <v>20</v>
      </c>
      <c r="BP6" s="125" t="s">
        <v>200</v>
      </c>
      <c r="BQ6" s="127" t="s">
        <v>216</v>
      </c>
    </row>
    <row r="7" customFormat="false" ht="13.8" hidden="false" customHeight="true" outlineLevel="0" collapsed="false">
      <c r="A7" s="0" t="s">
        <v>273</v>
      </c>
      <c r="B7" s="0" t="s">
        <v>191</v>
      </c>
      <c r="C7" s="0" t="s">
        <v>234</v>
      </c>
      <c r="D7" s="0" t="s">
        <v>193</v>
      </c>
      <c r="E7" s="0" t="s">
        <v>194</v>
      </c>
      <c r="F7" s="0" t="s">
        <v>195</v>
      </c>
      <c r="G7" s="0" t="s">
        <v>196</v>
      </c>
      <c r="H7" s="0" t="s">
        <v>219</v>
      </c>
      <c r="J7" s="111" t="n">
        <v>1</v>
      </c>
      <c r="K7" s="0" t="s">
        <v>198</v>
      </c>
      <c r="L7" s="0" t="s">
        <v>198</v>
      </c>
      <c r="M7" s="0" t="s">
        <v>274</v>
      </c>
      <c r="O7" s="0" t="s">
        <v>237</v>
      </c>
      <c r="Q7" s="120" t="s">
        <v>200</v>
      </c>
      <c r="R7" s="0" t="s">
        <v>16</v>
      </c>
      <c r="S7" s="0" t="s">
        <v>201</v>
      </c>
      <c r="T7" s="0" t="s">
        <v>198</v>
      </c>
      <c r="U7" s="0" t="s">
        <v>202</v>
      </c>
      <c r="V7" s="0" t="s">
        <v>203</v>
      </c>
      <c r="W7" s="110" t="s">
        <v>204</v>
      </c>
      <c r="X7" s="111" t="n">
        <v>1991</v>
      </c>
      <c r="Y7" s="111" t="s">
        <v>205</v>
      </c>
      <c r="Z7" s="111" t="s">
        <v>198</v>
      </c>
      <c r="AA7" s="122" t="s">
        <v>200</v>
      </c>
      <c r="AB7" s="0" t="s">
        <v>206</v>
      </c>
      <c r="AC7" s="0" t="s">
        <v>206</v>
      </c>
      <c r="AD7" s="111" t="n">
        <v>1991</v>
      </c>
      <c r="AE7" s="111" t="s">
        <v>222</v>
      </c>
      <c r="AI7" s="111" t="s">
        <v>207</v>
      </c>
      <c r="AK7" s="111" t="str">
        <f aca="false">(AB7)</f>
        <v>Sega</v>
      </c>
      <c r="AL7" s="0" t="s">
        <v>200</v>
      </c>
      <c r="AM7" s="111" t="n">
        <f aca="false">AD7</f>
        <v>1991</v>
      </c>
      <c r="AN7" s="111" t="s">
        <v>208</v>
      </c>
      <c r="AP7" s="0" t="s">
        <v>275</v>
      </c>
      <c r="AQ7" s="0" t="s">
        <v>200</v>
      </c>
      <c r="AR7" s="0" t="s">
        <v>224</v>
      </c>
      <c r="AS7" s="0" t="s">
        <v>276</v>
      </c>
      <c r="AT7" s="0" t="s">
        <v>200</v>
      </c>
      <c r="AU7" s="0" t="s">
        <v>277</v>
      </c>
      <c r="AV7" s="0" t="s">
        <v>200</v>
      </c>
      <c r="AZ7" s="123" t="s">
        <v>278</v>
      </c>
      <c r="BA7" s="124" t="s">
        <v>200</v>
      </c>
      <c r="BB7" s="0" t="s">
        <v>248</v>
      </c>
      <c r="BC7" s="0" t="s">
        <v>279</v>
      </c>
      <c r="BD7" s="0" t="s">
        <v>280</v>
      </c>
      <c r="BE7" s="0" t="s">
        <v>281</v>
      </c>
      <c r="BF7" s="0" t="s">
        <v>282</v>
      </c>
      <c r="BG7" s="125" t="s">
        <v>200</v>
      </c>
      <c r="BH7" s="0" t="s">
        <v>214</v>
      </c>
      <c r="BI7" s="112" t="n">
        <v>4974365635282</v>
      </c>
      <c r="BJ7" s="126" t="s">
        <v>200</v>
      </c>
      <c r="BK7" s="0" t="s">
        <v>215</v>
      </c>
      <c r="BL7" s="112" t="n">
        <v>4</v>
      </c>
      <c r="BM7" s="112" t="n">
        <v>4</v>
      </c>
      <c r="BN7" s="112" t="n">
        <v>4</v>
      </c>
      <c r="BO7" s="111" t="n">
        <v>20</v>
      </c>
      <c r="BP7" s="125" t="s">
        <v>200</v>
      </c>
      <c r="BQ7" s="127" t="s">
        <v>216</v>
      </c>
    </row>
    <row r="8" customFormat="false" ht="13.8" hidden="false" customHeight="true" outlineLevel="0" collapsed="false">
      <c r="A8" s="0" t="s">
        <v>283</v>
      </c>
      <c r="B8" s="0" t="s">
        <v>191</v>
      </c>
      <c r="C8" s="0" t="s">
        <v>234</v>
      </c>
      <c r="D8" s="0" t="s">
        <v>193</v>
      </c>
      <c r="E8" s="0" t="s">
        <v>284</v>
      </c>
      <c r="F8" s="0" t="s">
        <v>195</v>
      </c>
      <c r="G8" s="0" t="s">
        <v>196</v>
      </c>
      <c r="H8" s="0" t="s">
        <v>197</v>
      </c>
      <c r="J8" s="111" t="n">
        <v>1</v>
      </c>
      <c r="K8" s="0" t="s">
        <v>198</v>
      </c>
      <c r="L8" s="0" t="s">
        <v>198</v>
      </c>
      <c r="M8" s="0" t="s">
        <v>274</v>
      </c>
      <c r="O8" s="0" t="s">
        <v>237</v>
      </c>
      <c r="P8" s="0" t="s">
        <v>238</v>
      </c>
      <c r="Q8" s="120" t="s">
        <v>200</v>
      </c>
      <c r="R8" s="0" t="s">
        <v>16</v>
      </c>
      <c r="S8" s="0" t="s">
        <v>201</v>
      </c>
      <c r="T8" s="0" t="s">
        <v>198</v>
      </c>
      <c r="U8" s="0" t="s">
        <v>285</v>
      </c>
      <c r="V8" s="0" t="s">
        <v>203</v>
      </c>
      <c r="W8" s="110" t="s">
        <v>204</v>
      </c>
      <c r="X8" s="111" t="n">
        <v>1990</v>
      </c>
      <c r="Y8" s="111" t="s">
        <v>205</v>
      </c>
      <c r="Z8" s="111" t="s">
        <v>198</v>
      </c>
      <c r="AA8" s="122" t="s">
        <v>200</v>
      </c>
      <c r="AB8" s="0" t="s">
        <v>206</v>
      </c>
      <c r="AC8" s="0" t="s">
        <v>206</v>
      </c>
      <c r="AD8" s="111" t="n">
        <v>1990</v>
      </c>
      <c r="AE8" s="111" t="s">
        <v>222</v>
      </c>
      <c r="AI8" s="111" t="s">
        <v>207</v>
      </c>
      <c r="AK8" s="111" t="str">
        <f aca="false">(AB8)</f>
        <v>Sega</v>
      </c>
      <c r="AL8" s="0" t="s">
        <v>200</v>
      </c>
      <c r="AM8" s="111" t="n">
        <f aca="false">AD8</f>
        <v>1990</v>
      </c>
      <c r="AN8" s="111" t="s">
        <v>208</v>
      </c>
      <c r="AP8" s="0" t="s">
        <v>286</v>
      </c>
      <c r="AQ8" s="0" t="s">
        <v>200</v>
      </c>
      <c r="AR8" s="0" t="s">
        <v>200</v>
      </c>
      <c r="AS8" s="0" t="s">
        <v>287</v>
      </c>
      <c r="AZ8" s="123" t="s">
        <v>288</v>
      </c>
      <c r="BA8" s="124" t="s">
        <v>200</v>
      </c>
      <c r="BB8" s="0" t="s">
        <v>248</v>
      </c>
      <c r="BC8" s="0" t="s">
        <v>289</v>
      </c>
      <c r="BD8" s="0" t="s">
        <v>290</v>
      </c>
      <c r="BE8" s="0" t="s">
        <v>291</v>
      </c>
      <c r="BG8" s="125" t="s">
        <v>200</v>
      </c>
      <c r="BH8" s="0" t="s">
        <v>253</v>
      </c>
      <c r="BI8" s="112" t="n">
        <v>10086070538</v>
      </c>
      <c r="BJ8" s="126" t="s">
        <v>200</v>
      </c>
      <c r="BK8" s="0" t="s">
        <v>215</v>
      </c>
      <c r="BL8" s="112" t="n">
        <v>4</v>
      </c>
      <c r="BM8" s="112" t="n">
        <v>4</v>
      </c>
      <c r="BN8" s="112" t="n">
        <v>4</v>
      </c>
      <c r="BO8" s="111" t="n">
        <v>20</v>
      </c>
      <c r="BP8" s="125" t="s">
        <v>200</v>
      </c>
      <c r="BQ8" s="127" t="s">
        <v>216</v>
      </c>
    </row>
    <row r="9" customFormat="false" ht="13.8" hidden="false" customHeight="true" outlineLevel="0" collapsed="false">
      <c r="A9" s="0" t="s">
        <v>292</v>
      </c>
      <c r="B9" s="0" t="s">
        <v>191</v>
      </c>
      <c r="C9" s="0" t="s">
        <v>192</v>
      </c>
      <c r="D9" s="0" t="s">
        <v>193</v>
      </c>
      <c r="E9" s="0" t="s">
        <v>194</v>
      </c>
      <c r="F9" s="0" t="s">
        <v>195</v>
      </c>
      <c r="G9" s="0" t="s">
        <v>196</v>
      </c>
      <c r="H9" s="0" t="s">
        <v>197</v>
      </c>
      <c r="J9" s="111" t="n">
        <v>1</v>
      </c>
      <c r="K9" s="0" t="s">
        <v>198</v>
      </c>
      <c r="L9" s="0" t="s">
        <v>198</v>
      </c>
      <c r="M9" s="0" t="s">
        <v>199</v>
      </c>
      <c r="O9" s="0" t="s">
        <v>200</v>
      </c>
      <c r="Q9" s="120" t="s">
        <v>200</v>
      </c>
      <c r="R9" s="0" t="s">
        <v>16</v>
      </c>
      <c r="S9" s="0" t="s">
        <v>201</v>
      </c>
      <c r="T9" s="0" t="s">
        <v>198</v>
      </c>
      <c r="U9" s="0" t="s">
        <v>202</v>
      </c>
      <c r="V9" s="0" t="s">
        <v>203</v>
      </c>
      <c r="W9" s="110" t="s">
        <v>204</v>
      </c>
      <c r="X9" s="111" t="n">
        <v>1986</v>
      </c>
      <c r="Y9" s="111" t="s">
        <v>205</v>
      </c>
      <c r="Z9" s="111" t="s">
        <v>198</v>
      </c>
      <c r="AA9" s="122" t="s">
        <v>200</v>
      </c>
      <c r="AB9" s="0" t="s">
        <v>293</v>
      </c>
      <c r="AC9" s="0" t="s">
        <v>206</v>
      </c>
      <c r="AD9" s="111" t="n">
        <v>1986</v>
      </c>
      <c r="AE9" s="111" t="s">
        <v>198</v>
      </c>
      <c r="AI9" s="111" t="s">
        <v>294</v>
      </c>
      <c r="AJ9" s="111" t="s">
        <v>295</v>
      </c>
      <c r="AK9" s="111" t="s">
        <v>296</v>
      </c>
      <c r="AL9" s="0" t="s">
        <v>216</v>
      </c>
      <c r="AM9" s="111" t="n">
        <v>1982</v>
      </c>
      <c r="AN9" s="111" t="s">
        <v>297</v>
      </c>
      <c r="AS9" s="0" t="s">
        <v>292</v>
      </c>
      <c r="AT9" s="0" t="s">
        <v>298</v>
      </c>
      <c r="AU9" s="0" t="s">
        <v>299</v>
      </c>
      <c r="AV9" s="0" t="s">
        <v>200</v>
      </c>
      <c r="AZ9" s="123" t="s">
        <v>300</v>
      </c>
      <c r="BA9" s="124" t="s">
        <v>200</v>
      </c>
      <c r="BB9" s="0" t="s">
        <v>210</v>
      </c>
      <c r="BC9" s="0" t="s">
        <v>301</v>
      </c>
      <c r="BD9" s="0" t="s">
        <v>302</v>
      </c>
      <c r="BE9" s="0" t="s">
        <v>303</v>
      </c>
      <c r="BF9" s="0" t="s">
        <v>200</v>
      </c>
      <c r="BG9" s="125" t="s">
        <v>200</v>
      </c>
      <c r="BH9" s="0" t="s">
        <v>214</v>
      </c>
      <c r="BI9" s="112" t="n">
        <v>4974365632519</v>
      </c>
      <c r="BJ9" s="126" t="s">
        <v>200</v>
      </c>
      <c r="BK9" s="0" t="s">
        <v>215</v>
      </c>
      <c r="BL9" s="112" t="n">
        <v>4</v>
      </c>
      <c r="BM9" s="112" t="n">
        <v>4</v>
      </c>
      <c r="BN9" s="112" t="n">
        <v>4</v>
      </c>
      <c r="BO9" s="111" t="n">
        <v>20</v>
      </c>
      <c r="BP9" s="125" t="s">
        <v>200</v>
      </c>
      <c r="BQ9" s="127" t="s">
        <v>216</v>
      </c>
    </row>
    <row r="10" customFormat="false" ht="13.8" hidden="false" customHeight="true" outlineLevel="0" collapsed="false">
      <c r="A10" s="0" t="s">
        <v>304</v>
      </c>
      <c r="B10" s="0" t="s">
        <v>191</v>
      </c>
      <c r="C10" s="0" t="s">
        <v>234</v>
      </c>
      <c r="D10" s="0" t="s">
        <v>193</v>
      </c>
      <c r="E10" s="0" t="s">
        <v>194</v>
      </c>
      <c r="F10" s="0" t="s">
        <v>195</v>
      </c>
      <c r="G10" s="0" t="s">
        <v>196</v>
      </c>
      <c r="H10" s="0" t="s">
        <v>197</v>
      </c>
      <c r="J10" s="111" t="n">
        <v>1</v>
      </c>
      <c r="K10" s="0" t="s">
        <v>198</v>
      </c>
      <c r="L10" s="0" t="s">
        <v>198</v>
      </c>
      <c r="M10" s="0" t="s">
        <v>199</v>
      </c>
      <c r="O10" s="0" t="s">
        <v>200</v>
      </c>
      <c r="Q10" s="120" t="s">
        <v>200</v>
      </c>
      <c r="R10" s="0" t="s">
        <v>16</v>
      </c>
      <c r="S10" s="0" t="s">
        <v>201</v>
      </c>
      <c r="T10" s="0" t="s">
        <v>198</v>
      </c>
      <c r="U10" s="0" t="s">
        <v>202</v>
      </c>
      <c r="V10" s="0" t="s">
        <v>203</v>
      </c>
      <c r="W10" s="110" t="s">
        <v>204</v>
      </c>
      <c r="X10" s="111" t="n">
        <v>1991</v>
      </c>
      <c r="Y10" s="111" t="s">
        <v>205</v>
      </c>
      <c r="Z10" s="111" t="s">
        <v>198</v>
      </c>
      <c r="AA10" s="122" t="s">
        <v>200</v>
      </c>
      <c r="AB10" s="0" t="s">
        <v>206</v>
      </c>
      <c r="AC10" s="0" t="s">
        <v>206</v>
      </c>
      <c r="AD10" s="111" t="n">
        <v>1991</v>
      </c>
      <c r="AE10" s="111" t="s">
        <v>222</v>
      </c>
      <c r="AI10" s="111" t="s">
        <v>207</v>
      </c>
      <c r="AK10" s="111" t="str">
        <f aca="false">(AB10)</f>
        <v>Sega</v>
      </c>
      <c r="AL10" s="0" t="s">
        <v>200</v>
      </c>
      <c r="AM10" s="111" t="n">
        <f aca="false">AD10</f>
        <v>1991</v>
      </c>
      <c r="AN10" s="111" t="s">
        <v>208</v>
      </c>
      <c r="AP10" s="0" t="s">
        <v>286</v>
      </c>
      <c r="AQ10" s="0" t="s">
        <v>200</v>
      </c>
      <c r="AR10" s="0" t="s">
        <v>200</v>
      </c>
      <c r="AS10" s="0" t="s">
        <v>305</v>
      </c>
      <c r="AZ10" s="123" t="s">
        <v>306</v>
      </c>
      <c r="BA10" s="124" t="s">
        <v>200</v>
      </c>
      <c r="BB10" s="0" t="s">
        <v>248</v>
      </c>
      <c r="BC10" s="0" t="s">
        <v>307</v>
      </c>
      <c r="BD10" s="0" t="s">
        <v>308</v>
      </c>
      <c r="BE10" s="0" t="s">
        <v>309</v>
      </c>
      <c r="BG10" s="125" t="s">
        <v>200</v>
      </c>
      <c r="BH10" s="0" t="s">
        <v>214</v>
      </c>
      <c r="BI10" s="112" t="n">
        <v>4974365634728</v>
      </c>
      <c r="BJ10" s="126" t="s">
        <v>200</v>
      </c>
      <c r="BK10" s="0" t="s">
        <v>215</v>
      </c>
      <c r="BL10" s="112" t="n">
        <v>4</v>
      </c>
      <c r="BM10" s="112" t="n">
        <v>4</v>
      </c>
      <c r="BN10" s="112" t="n">
        <v>4</v>
      </c>
      <c r="BO10" s="111" t="n">
        <v>20</v>
      </c>
      <c r="BP10" s="125" t="s">
        <v>200</v>
      </c>
      <c r="BQ10" s="127" t="s">
        <v>216</v>
      </c>
    </row>
    <row r="11" customFormat="false" ht="13.8" hidden="false" customHeight="true" outlineLevel="0" collapsed="false">
      <c r="A11" s="0" t="s">
        <v>310</v>
      </c>
      <c r="B11" s="0" t="s">
        <v>191</v>
      </c>
      <c r="C11" s="0" t="s">
        <v>311</v>
      </c>
      <c r="D11" s="0" t="s">
        <v>312</v>
      </c>
      <c r="E11" s="0" t="s">
        <v>313</v>
      </c>
      <c r="F11" s="0" t="s">
        <v>314</v>
      </c>
      <c r="G11" s="0" t="s">
        <v>196</v>
      </c>
      <c r="H11" s="0" t="s">
        <v>197</v>
      </c>
      <c r="J11" s="111" t="n">
        <v>1</v>
      </c>
      <c r="K11" s="0" t="s">
        <v>198</v>
      </c>
      <c r="L11" s="0" t="s">
        <v>198</v>
      </c>
      <c r="M11" s="0" t="s">
        <v>199</v>
      </c>
      <c r="O11" s="0" t="s">
        <v>200</v>
      </c>
      <c r="Q11" s="120" t="s">
        <v>200</v>
      </c>
      <c r="R11" s="0" t="s">
        <v>16</v>
      </c>
      <c r="S11" s="0" t="s">
        <v>201</v>
      </c>
      <c r="T11" s="0" t="s">
        <v>198</v>
      </c>
      <c r="U11" s="0" t="s">
        <v>202</v>
      </c>
      <c r="V11" s="0" t="s">
        <v>203</v>
      </c>
      <c r="W11" s="110" t="s">
        <v>204</v>
      </c>
      <c r="X11" s="111" t="n">
        <v>1987</v>
      </c>
      <c r="Y11" s="111" t="s">
        <v>205</v>
      </c>
      <c r="Z11" s="111" t="s">
        <v>198</v>
      </c>
      <c r="AA11" s="122" t="s">
        <v>200</v>
      </c>
      <c r="AB11" s="0" t="s">
        <v>206</v>
      </c>
      <c r="AC11" s="0" t="s">
        <v>206</v>
      </c>
      <c r="AD11" s="111" t="n">
        <v>1987</v>
      </c>
      <c r="AE11" s="111" t="s">
        <v>222</v>
      </c>
      <c r="AI11" s="111" t="s">
        <v>207</v>
      </c>
      <c r="AK11" s="111" t="str">
        <f aca="false">(AB11)</f>
        <v>Sega</v>
      </c>
      <c r="AM11" s="111" t="n">
        <f aca="false">AD11</f>
        <v>1987</v>
      </c>
      <c r="AN11" s="111" t="s">
        <v>208</v>
      </c>
      <c r="AS11" s="0" t="s">
        <v>200</v>
      </c>
      <c r="AW11" s="0" t="s">
        <v>315</v>
      </c>
      <c r="AZ11" s="123" t="s">
        <v>316</v>
      </c>
      <c r="BA11" s="124" t="s">
        <v>200</v>
      </c>
      <c r="BB11" s="0" t="s">
        <v>210</v>
      </c>
      <c r="BC11" s="0" t="s">
        <v>317</v>
      </c>
      <c r="BE11" s="0" t="s">
        <v>318</v>
      </c>
      <c r="BF11" s="0" t="s">
        <v>200</v>
      </c>
      <c r="BG11" s="125" t="s">
        <v>200</v>
      </c>
      <c r="BH11" s="0" t="s">
        <v>214</v>
      </c>
      <c r="BI11" s="112" t="n">
        <v>4974365632779</v>
      </c>
      <c r="BJ11" s="126" t="s">
        <v>200</v>
      </c>
      <c r="BK11" s="0" t="s">
        <v>215</v>
      </c>
      <c r="BL11" s="112" t="n">
        <v>4</v>
      </c>
      <c r="BM11" s="112" t="n">
        <v>4</v>
      </c>
      <c r="BN11" s="112" t="n">
        <v>4</v>
      </c>
      <c r="BO11" s="111" t="n">
        <v>20</v>
      </c>
      <c r="BP11" s="125" t="s">
        <v>200</v>
      </c>
      <c r="BQ11" s="127" t="s">
        <v>216</v>
      </c>
    </row>
    <row r="12" customFormat="false" ht="13.8" hidden="false" customHeight="true" outlineLevel="0" collapsed="false">
      <c r="A12" s="0" t="s">
        <v>319</v>
      </c>
      <c r="B12" s="0" t="s">
        <v>191</v>
      </c>
      <c r="C12" s="0" t="s">
        <v>192</v>
      </c>
      <c r="D12" s="0" t="s">
        <v>193</v>
      </c>
      <c r="E12" s="0" t="s">
        <v>194</v>
      </c>
      <c r="F12" s="0" t="s">
        <v>195</v>
      </c>
      <c r="G12" s="0" t="s">
        <v>196</v>
      </c>
      <c r="H12" s="0" t="s">
        <v>197</v>
      </c>
      <c r="J12" s="111" t="n">
        <v>1</v>
      </c>
      <c r="K12" s="0" t="s">
        <v>198</v>
      </c>
      <c r="L12" s="0" t="s">
        <v>198</v>
      </c>
      <c r="M12" s="0" t="s">
        <v>199</v>
      </c>
      <c r="O12" s="0" t="s">
        <v>200</v>
      </c>
      <c r="Q12" s="120" t="s">
        <v>200</v>
      </c>
      <c r="R12" s="0" t="s">
        <v>16</v>
      </c>
      <c r="S12" s="0" t="s">
        <v>201</v>
      </c>
      <c r="T12" s="0" t="s">
        <v>198</v>
      </c>
      <c r="U12" s="0" t="s">
        <v>202</v>
      </c>
      <c r="V12" s="0" t="s">
        <v>203</v>
      </c>
      <c r="W12" s="110" t="s">
        <v>204</v>
      </c>
      <c r="X12" s="111" t="n">
        <v>1986</v>
      </c>
      <c r="Y12" s="111" t="s">
        <v>205</v>
      </c>
      <c r="Z12" s="111" t="s">
        <v>198</v>
      </c>
      <c r="AA12" s="122" t="s">
        <v>200</v>
      </c>
      <c r="AB12" s="0" t="s">
        <v>206</v>
      </c>
      <c r="AC12" s="0" t="s">
        <v>206</v>
      </c>
      <c r="AD12" s="111" t="n">
        <v>1986</v>
      </c>
      <c r="AE12" s="111" t="s">
        <v>198</v>
      </c>
      <c r="AI12" s="111" t="s">
        <v>207</v>
      </c>
      <c r="AK12" s="111" t="str">
        <f aca="false">(AB12)</f>
        <v>Sega</v>
      </c>
      <c r="AM12" s="111" t="n">
        <f aca="false">AD12</f>
        <v>1986</v>
      </c>
      <c r="AN12" s="111" t="s">
        <v>208</v>
      </c>
      <c r="AS12" s="0" t="s">
        <v>200</v>
      </c>
      <c r="AW12" s="0" t="s">
        <v>315</v>
      </c>
      <c r="AZ12" s="123" t="s">
        <v>320</v>
      </c>
      <c r="BA12" s="124" t="s">
        <v>200</v>
      </c>
      <c r="BB12" s="0" t="s">
        <v>210</v>
      </c>
      <c r="BC12" s="0" t="s">
        <v>321</v>
      </c>
      <c r="BE12" s="0" t="s">
        <v>322</v>
      </c>
      <c r="BG12" s="125" t="s">
        <v>200</v>
      </c>
      <c r="BH12" s="0" t="s">
        <v>214</v>
      </c>
      <c r="BI12" s="112" t="n">
        <v>4974365632526</v>
      </c>
      <c r="BJ12" s="126" t="s">
        <v>200</v>
      </c>
      <c r="BK12" s="0" t="s">
        <v>215</v>
      </c>
      <c r="BL12" s="112" t="n">
        <v>4</v>
      </c>
      <c r="BM12" s="112" t="n">
        <v>4</v>
      </c>
      <c r="BN12" s="112" t="n">
        <v>4</v>
      </c>
      <c r="BO12" s="111" t="n">
        <v>20</v>
      </c>
      <c r="BP12" s="125" t="s">
        <v>200</v>
      </c>
      <c r="BQ12" s="127" t="s">
        <v>216</v>
      </c>
    </row>
    <row r="13" customFormat="false" ht="13.8" hidden="false" customHeight="true" outlineLevel="0" collapsed="false">
      <c r="A13" s="0" t="s">
        <v>323</v>
      </c>
      <c r="B13" s="0" t="s">
        <v>191</v>
      </c>
      <c r="C13" s="0" t="s">
        <v>234</v>
      </c>
      <c r="D13" s="0" t="s">
        <v>193</v>
      </c>
      <c r="E13" s="0" t="s">
        <v>194</v>
      </c>
      <c r="F13" s="0" t="s">
        <v>195</v>
      </c>
      <c r="G13" s="0" t="s">
        <v>196</v>
      </c>
      <c r="H13" s="0" t="s">
        <v>197</v>
      </c>
      <c r="J13" s="111" t="n">
        <v>1</v>
      </c>
      <c r="K13" s="0" t="s">
        <v>198</v>
      </c>
      <c r="L13" s="0" t="s">
        <v>198</v>
      </c>
      <c r="M13" s="0" t="s">
        <v>199</v>
      </c>
      <c r="O13" s="0" t="s">
        <v>200</v>
      </c>
      <c r="Q13" s="120" t="s">
        <v>200</v>
      </c>
      <c r="R13" s="0" t="s">
        <v>16</v>
      </c>
      <c r="S13" s="0" t="s">
        <v>201</v>
      </c>
      <c r="T13" s="0" t="s">
        <v>198</v>
      </c>
      <c r="U13" s="0" t="s">
        <v>202</v>
      </c>
      <c r="V13" s="0" t="s">
        <v>203</v>
      </c>
      <c r="W13" s="110" t="s">
        <v>204</v>
      </c>
      <c r="X13" s="111" t="n">
        <v>1986</v>
      </c>
      <c r="Y13" s="111" t="s">
        <v>205</v>
      </c>
      <c r="Z13" s="111" t="s">
        <v>198</v>
      </c>
      <c r="AA13" s="122" t="s">
        <v>200</v>
      </c>
      <c r="AB13" s="0" t="s">
        <v>206</v>
      </c>
      <c r="AC13" s="0" t="s">
        <v>206</v>
      </c>
      <c r="AD13" s="111" t="n">
        <v>1986</v>
      </c>
      <c r="AE13" s="111" t="s">
        <v>222</v>
      </c>
      <c r="AI13" s="111" t="s">
        <v>207</v>
      </c>
      <c r="AK13" s="111" t="str">
        <f aca="false">(AB13)</f>
        <v>Sega</v>
      </c>
      <c r="AM13" s="111" t="n">
        <f aca="false">AD13</f>
        <v>1986</v>
      </c>
      <c r="AN13" s="111" t="s">
        <v>208</v>
      </c>
      <c r="AS13" s="0" t="s">
        <v>200</v>
      </c>
      <c r="AZ13" s="123" t="s">
        <v>324</v>
      </c>
      <c r="BA13" s="124" t="s">
        <v>200</v>
      </c>
      <c r="BB13" s="0" t="s">
        <v>325</v>
      </c>
      <c r="BC13" s="0" t="s">
        <v>326</v>
      </c>
      <c r="BE13" s="0" t="s">
        <v>327</v>
      </c>
      <c r="BG13" s="125" t="s">
        <v>200</v>
      </c>
      <c r="BH13" s="0" t="s">
        <v>214</v>
      </c>
      <c r="BI13" s="112" t="n">
        <v>4974365632229</v>
      </c>
      <c r="BJ13" s="126" t="s">
        <v>200</v>
      </c>
      <c r="BK13" s="0" t="s">
        <v>215</v>
      </c>
      <c r="BL13" s="112" t="n">
        <v>4</v>
      </c>
      <c r="BM13" s="112" t="n">
        <v>4</v>
      </c>
      <c r="BN13" s="112" t="n">
        <v>4</v>
      </c>
      <c r="BO13" s="111" t="n">
        <v>20</v>
      </c>
      <c r="BP13" s="125" t="s">
        <v>200</v>
      </c>
      <c r="BQ13" s="127" t="s">
        <v>216</v>
      </c>
    </row>
    <row r="14" customFormat="false" ht="13.8" hidden="false" customHeight="true" outlineLevel="0" collapsed="false">
      <c r="A14" s="0" t="s">
        <v>328</v>
      </c>
      <c r="B14" s="0" t="s">
        <v>191</v>
      </c>
      <c r="C14" s="0" t="s">
        <v>329</v>
      </c>
      <c r="D14" s="0" t="s">
        <v>193</v>
      </c>
      <c r="E14" s="0" t="s">
        <v>194</v>
      </c>
      <c r="F14" s="0" t="s">
        <v>195</v>
      </c>
      <c r="G14" s="0" t="s">
        <v>330</v>
      </c>
      <c r="H14" s="0" t="s">
        <v>197</v>
      </c>
      <c r="J14" s="111" t="n">
        <v>1</v>
      </c>
      <c r="K14" s="0" t="s">
        <v>198</v>
      </c>
      <c r="L14" s="0" t="s">
        <v>198</v>
      </c>
      <c r="M14" s="0" t="s">
        <v>274</v>
      </c>
      <c r="O14" s="0" t="s">
        <v>237</v>
      </c>
      <c r="Q14" s="120" t="s">
        <v>200</v>
      </c>
      <c r="R14" s="0" t="s">
        <v>16</v>
      </c>
      <c r="S14" s="0" t="s">
        <v>201</v>
      </c>
      <c r="T14" s="0" t="s">
        <v>198</v>
      </c>
      <c r="U14" s="0" t="s">
        <v>202</v>
      </c>
      <c r="V14" s="0" t="s">
        <v>203</v>
      </c>
      <c r="W14" s="110" t="s">
        <v>204</v>
      </c>
      <c r="X14" s="111" t="n">
        <v>1991</v>
      </c>
      <c r="Y14" s="111" t="s">
        <v>205</v>
      </c>
      <c r="Z14" s="111" t="s">
        <v>221</v>
      </c>
      <c r="AA14" s="122" t="s">
        <v>200</v>
      </c>
      <c r="AB14" s="0" t="s">
        <v>206</v>
      </c>
      <c r="AC14" s="0" t="s">
        <v>206</v>
      </c>
      <c r="AD14" s="111" t="n">
        <v>1991</v>
      </c>
      <c r="AE14" s="111" t="s">
        <v>222</v>
      </c>
      <c r="AI14" s="111" t="s">
        <v>207</v>
      </c>
      <c r="AK14" s="111" t="str">
        <f aca="false">(AB14)</f>
        <v>Sega</v>
      </c>
      <c r="AM14" s="111" t="n">
        <f aca="false">AD14</f>
        <v>1991</v>
      </c>
      <c r="AN14" s="111" t="s">
        <v>208</v>
      </c>
      <c r="AS14" s="0" t="s">
        <v>331</v>
      </c>
      <c r="AU14" s="0" t="s">
        <v>332</v>
      </c>
      <c r="AZ14" s="123" t="s">
        <v>333</v>
      </c>
      <c r="BA14" s="124" t="s">
        <v>200</v>
      </c>
      <c r="BB14" s="0" t="s">
        <v>248</v>
      </c>
      <c r="BC14" s="0" t="s">
        <v>334</v>
      </c>
      <c r="BD14" s="0" t="s">
        <v>335</v>
      </c>
      <c r="BE14" s="0" t="s">
        <v>336</v>
      </c>
      <c r="BG14" s="125" t="s">
        <v>200</v>
      </c>
      <c r="BH14" s="0" t="s">
        <v>214</v>
      </c>
      <c r="BI14" s="112" t="n">
        <v>4974365635657</v>
      </c>
      <c r="BJ14" s="126" t="s">
        <v>200</v>
      </c>
      <c r="BK14" s="0" t="s">
        <v>215</v>
      </c>
      <c r="BL14" s="112" t="n">
        <v>4</v>
      </c>
      <c r="BM14" s="112" t="n">
        <v>4</v>
      </c>
      <c r="BN14" s="112" t="n">
        <v>4</v>
      </c>
      <c r="BO14" s="111" t="n">
        <v>80</v>
      </c>
      <c r="BP14" s="125" t="s">
        <v>200</v>
      </c>
      <c r="BQ14" s="127" t="s">
        <v>216</v>
      </c>
    </row>
    <row r="15" customFormat="false" ht="13.8" hidden="false" customHeight="true" outlineLevel="0" collapsed="false">
      <c r="A15" s="0" t="s">
        <v>337</v>
      </c>
      <c r="B15" s="0" t="s">
        <v>191</v>
      </c>
      <c r="C15" s="0" t="s">
        <v>329</v>
      </c>
      <c r="D15" s="0" t="s">
        <v>193</v>
      </c>
      <c r="E15" s="0" t="s">
        <v>194</v>
      </c>
      <c r="F15" s="0" t="s">
        <v>195</v>
      </c>
      <c r="G15" s="0" t="s">
        <v>330</v>
      </c>
      <c r="H15" s="0" t="s">
        <v>219</v>
      </c>
      <c r="J15" s="111" t="n">
        <v>1</v>
      </c>
      <c r="K15" s="0" t="s">
        <v>198</v>
      </c>
      <c r="L15" s="0" t="s">
        <v>198</v>
      </c>
      <c r="M15" s="0" t="s">
        <v>199</v>
      </c>
      <c r="O15" s="0" t="s">
        <v>200</v>
      </c>
      <c r="Q15" s="120" t="s">
        <v>200</v>
      </c>
      <c r="R15" s="0" t="s">
        <v>16</v>
      </c>
      <c r="S15" s="0" t="s">
        <v>201</v>
      </c>
      <c r="T15" s="0" t="s">
        <v>198</v>
      </c>
      <c r="U15" s="0" t="s">
        <v>202</v>
      </c>
      <c r="V15" s="0" t="s">
        <v>203</v>
      </c>
      <c r="W15" s="110" t="s">
        <v>204</v>
      </c>
      <c r="X15" s="111" t="n">
        <v>1988</v>
      </c>
      <c r="Y15" s="111" t="s">
        <v>205</v>
      </c>
      <c r="Z15" s="111" t="s">
        <v>221</v>
      </c>
      <c r="AA15" s="122" t="s">
        <v>200</v>
      </c>
      <c r="AB15" s="0" t="s">
        <v>338</v>
      </c>
      <c r="AC15" s="0" t="s">
        <v>206</v>
      </c>
      <c r="AD15" s="111" t="n">
        <v>1988</v>
      </c>
      <c r="AE15" s="111" t="s">
        <v>198</v>
      </c>
      <c r="AI15" s="111" t="s">
        <v>294</v>
      </c>
      <c r="AJ15" s="111" t="s">
        <v>295</v>
      </c>
      <c r="AK15" s="111" t="s">
        <v>338</v>
      </c>
      <c r="AM15" s="111" t="n">
        <v>1987</v>
      </c>
      <c r="AN15" s="111" t="s">
        <v>208</v>
      </c>
      <c r="AS15" s="0" t="s">
        <v>200</v>
      </c>
      <c r="AT15" s="0" t="s">
        <v>339</v>
      </c>
      <c r="AU15" s="0" t="s">
        <v>332</v>
      </c>
      <c r="AZ15" s="123" t="s">
        <v>340</v>
      </c>
      <c r="BA15" s="124" t="s">
        <v>200</v>
      </c>
      <c r="BB15" s="0" t="s">
        <v>210</v>
      </c>
      <c r="BC15" s="0" t="s">
        <v>341</v>
      </c>
      <c r="BE15" s="0" t="s">
        <v>342</v>
      </c>
      <c r="BF15" s="0" t="s">
        <v>343</v>
      </c>
      <c r="BG15" s="125" t="s">
        <v>200</v>
      </c>
      <c r="BH15" s="0" t="s">
        <v>214</v>
      </c>
      <c r="BI15" s="112" t="s">
        <v>198</v>
      </c>
      <c r="BJ15" s="126" t="s">
        <v>200</v>
      </c>
      <c r="BK15" s="0" t="s">
        <v>215</v>
      </c>
      <c r="BL15" s="112" t="n">
        <v>4</v>
      </c>
      <c r="BM15" s="112" t="n">
        <v>4</v>
      </c>
      <c r="BN15" s="112" t="n">
        <v>4</v>
      </c>
      <c r="BO15" s="111" t="n">
        <v>60</v>
      </c>
      <c r="BP15" s="125" t="s">
        <v>200</v>
      </c>
      <c r="BQ15" s="127" t="s">
        <v>216</v>
      </c>
    </row>
    <row r="16" customFormat="false" ht="13.8" hidden="false" customHeight="true" outlineLevel="0" collapsed="false">
      <c r="A16" s="0" t="s">
        <v>344</v>
      </c>
      <c r="B16" s="0" t="s">
        <v>191</v>
      </c>
      <c r="C16" s="0" t="s">
        <v>234</v>
      </c>
      <c r="D16" s="0" t="s">
        <v>193</v>
      </c>
      <c r="E16" s="0" t="s">
        <v>194</v>
      </c>
      <c r="F16" s="0" t="s">
        <v>195</v>
      </c>
      <c r="G16" s="0" t="s">
        <v>196</v>
      </c>
      <c r="H16" s="0" t="s">
        <v>197</v>
      </c>
      <c r="J16" s="111" t="n">
        <v>1</v>
      </c>
      <c r="K16" s="0" t="s">
        <v>198</v>
      </c>
      <c r="L16" s="0" t="s">
        <v>198</v>
      </c>
      <c r="M16" s="0" t="s">
        <v>199</v>
      </c>
      <c r="O16" s="0" t="s">
        <v>200</v>
      </c>
      <c r="Q16" s="120" t="s">
        <v>200</v>
      </c>
      <c r="R16" s="0" t="s">
        <v>16</v>
      </c>
      <c r="S16" s="0" t="s">
        <v>201</v>
      </c>
      <c r="T16" s="0" t="s">
        <v>198</v>
      </c>
      <c r="U16" s="0" t="s">
        <v>202</v>
      </c>
      <c r="V16" s="0" t="s">
        <v>203</v>
      </c>
      <c r="W16" s="110" t="s">
        <v>204</v>
      </c>
      <c r="X16" s="111" t="n">
        <v>1992</v>
      </c>
      <c r="Y16" s="111" t="s">
        <v>205</v>
      </c>
      <c r="Z16" s="111" t="s">
        <v>198</v>
      </c>
      <c r="AA16" s="122" t="s">
        <v>200</v>
      </c>
      <c r="AB16" s="0" t="s">
        <v>345</v>
      </c>
      <c r="AC16" s="0" t="s">
        <v>206</v>
      </c>
      <c r="AD16" s="111" t="n">
        <v>1992</v>
      </c>
      <c r="AE16" s="111" t="s">
        <v>222</v>
      </c>
      <c r="AI16" s="111" t="s">
        <v>207</v>
      </c>
      <c r="AK16" s="111" t="str">
        <f aca="false">(AB16)</f>
        <v>Aspect</v>
      </c>
      <c r="AL16" s="0" t="s">
        <v>200</v>
      </c>
      <c r="AM16" s="111" t="n">
        <f aca="false">AD16</f>
        <v>1992</v>
      </c>
      <c r="AN16" s="111" t="s">
        <v>208</v>
      </c>
      <c r="AP16" s="0" t="s">
        <v>286</v>
      </c>
      <c r="AQ16" s="0" t="s">
        <v>200</v>
      </c>
      <c r="AR16" s="0" t="s">
        <v>200</v>
      </c>
      <c r="AS16" s="0" t="s">
        <v>346</v>
      </c>
      <c r="AZ16" s="123" t="s">
        <v>347</v>
      </c>
      <c r="BA16" s="124" t="s">
        <v>200</v>
      </c>
      <c r="BB16" s="0" t="s">
        <v>248</v>
      </c>
      <c r="BC16" s="0" t="s">
        <v>348</v>
      </c>
      <c r="BD16" s="0" t="s">
        <v>349</v>
      </c>
      <c r="BE16" s="0" t="s">
        <v>350</v>
      </c>
      <c r="BG16" s="125" t="s">
        <v>200</v>
      </c>
      <c r="BH16" s="0" t="s">
        <v>214</v>
      </c>
      <c r="BI16" s="112" t="n">
        <v>4974365635343</v>
      </c>
      <c r="BJ16" s="126" t="s">
        <v>200</v>
      </c>
      <c r="BK16" s="0" t="s">
        <v>215</v>
      </c>
      <c r="BL16" s="112" t="n">
        <v>4</v>
      </c>
      <c r="BM16" s="112" t="n">
        <v>4</v>
      </c>
      <c r="BN16" s="112" t="n">
        <v>4</v>
      </c>
      <c r="BO16" s="111" t="n">
        <v>20</v>
      </c>
      <c r="BP16" s="125" t="s">
        <v>200</v>
      </c>
      <c r="BQ16" s="127" t="s">
        <v>216</v>
      </c>
    </row>
    <row r="17" customFormat="false" ht="13.8" hidden="false" customHeight="true" outlineLevel="0" collapsed="false">
      <c r="A17" s="0" t="s">
        <v>351</v>
      </c>
      <c r="B17" s="0" t="s">
        <v>191</v>
      </c>
      <c r="C17" s="0" t="s">
        <v>234</v>
      </c>
      <c r="D17" s="0" t="s">
        <v>193</v>
      </c>
      <c r="E17" s="0" t="s">
        <v>194</v>
      </c>
      <c r="F17" s="0" t="s">
        <v>195</v>
      </c>
      <c r="G17" s="0" t="s">
        <v>196</v>
      </c>
      <c r="H17" s="0" t="s">
        <v>219</v>
      </c>
      <c r="J17" s="111" t="n">
        <v>1</v>
      </c>
      <c r="K17" s="0" t="s">
        <v>198</v>
      </c>
      <c r="L17" s="0" t="s">
        <v>198</v>
      </c>
      <c r="M17" s="0" t="s">
        <v>199</v>
      </c>
      <c r="O17" s="0" t="s">
        <v>200</v>
      </c>
      <c r="Q17" s="120" t="s">
        <v>200</v>
      </c>
      <c r="R17" s="0" t="s">
        <v>16</v>
      </c>
      <c r="S17" s="0" t="s">
        <v>201</v>
      </c>
      <c r="T17" s="0" t="s">
        <v>198</v>
      </c>
      <c r="U17" s="0" t="s">
        <v>202</v>
      </c>
      <c r="V17" s="0" t="s">
        <v>203</v>
      </c>
      <c r="W17" s="110" t="s">
        <v>204</v>
      </c>
      <c r="X17" s="111" t="n">
        <v>1990</v>
      </c>
      <c r="Y17" s="111" t="s">
        <v>205</v>
      </c>
      <c r="Z17" s="111" t="s">
        <v>198</v>
      </c>
      <c r="AA17" s="122" t="s">
        <v>200</v>
      </c>
      <c r="AB17" s="0" t="s">
        <v>352</v>
      </c>
      <c r="AC17" s="0" t="s">
        <v>206</v>
      </c>
      <c r="AD17" s="111" t="n">
        <v>1990</v>
      </c>
      <c r="AE17" s="111" t="s">
        <v>222</v>
      </c>
      <c r="AI17" s="111" t="s">
        <v>207</v>
      </c>
      <c r="AK17" s="111" t="str">
        <f aca="false">(AB17)</f>
        <v>Tecmo</v>
      </c>
      <c r="AM17" s="111" t="n">
        <f aca="false">AD17</f>
        <v>1990</v>
      </c>
      <c r="AN17" s="111" t="s">
        <v>208</v>
      </c>
      <c r="AR17" s="0" t="s">
        <v>224</v>
      </c>
      <c r="AS17" s="0" t="s">
        <v>353</v>
      </c>
      <c r="AT17" s="0" t="s">
        <v>354</v>
      </c>
      <c r="AU17" s="0" t="s">
        <v>200</v>
      </c>
      <c r="AV17" s="0" t="s">
        <v>200</v>
      </c>
      <c r="AZ17" s="123" t="s">
        <v>355</v>
      </c>
      <c r="BA17" s="124" t="s">
        <v>200</v>
      </c>
      <c r="BB17" s="0" t="s">
        <v>210</v>
      </c>
      <c r="BC17" s="0" t="s">
        <v>356</v>
      </c>
      <c r="BD17" s="0" t="s">
        <v>357</v>
      </c>
      <c r="BE17" s="0" t="s">
        <v>358</v>
      </c>
      <c r="BG17" s="125" t="s">
        <v>200</v>
      </c>
      <c r="BH17" s="0" t="s">
        <v>214</v>
      </c>
      <c r="BI17" s="112" t="n">
        <v>4974365671013</v>
      </c>
      <c r="BJ17" s="126" t="s">
        <v>200</v>
      </c>
      <c r="BK17" s="0" t="s">
        <v>359</v>
      </c>
      <c r="BL17" s="112" t="n">
        <v>4</v>
      </c>
      <c r="BM17" s="112" t="n">
        <v>4</v>
      </c>
      <c r="BN17" s="112" t="s">
        <v>66</v>
      </c>
      <c r="BO17" s="111" t="n">
        <v>20</v>
      </c>
      <c r="BP17" s="125" t="s">
        <v>200</v>
      </c>
      <c r="BQ17" s="127" t="s">
        <v>216</v>
      </c>
    </row>
    <row r="18" customFormat="false" ht="13.8" hidden="false" customHeight="true" outlineLevel="0" collapsed="false">
      <c r="A18" s="0" t="s">
        <v>360</v>
      </c>
      <c r="B18" s="0" t="s">
        <v>191</v>
      </c>
      <c r="C18" s="0" t="s">
        <v>361</v>
      </c>
      <c r="D18" s="0" t="s">
        <v>193</v>
      </c>
      <c r="E18" s="0" t="s">
        <v>194</v>
      </c>
      <c r="F18" s="0" t="s">
        <v>195</v>
      </c>
      <c r="G18" s="0" t="s">
        <v>362</v>
      </c>
      <c r="H18" s="0" t="s">
        <v>197</v>
      </c>
      <c r="J18" s="111" t="n">
        <v>1</v>
      </c>
      <c r="K18" s="0" t="s">
        <v>198</v>
      </c>
      <c r="L18" s="0" t="s">
        <v>198</v>
      </c>
      <c r="M18" s="0" t="s">
        <v>199</v>
      </c>
      <c r="O18" s="0" t="s">
        <v>200</v>
      </c>
      <c r="Q18" s="120" t="s">
        <v>200</v>
      </c>
      <c r="R18" s="0" t="s">
        <v>16</v>
      </c>
      <c r="S18" s="0" t="s">
        <v>201</v>
      </c>
      <c r="T18" s="0" t="s">
        <v>198</v>
      </c>
      <c r="U18" s="0" t="s">
        <v>202</v>
      </c>
      <c r="V18" s="0" t="s">
        <v>203</v>
      </c>
      <c r="W18" s="110" t="s">
        <v>204</v>
      </c>
      <c r="X18" s="111" t="n">
        <v>1991</v>
      </c>
      <c r="Y18" s="111" t="s">
        <v>205</v>
      </c>
      <c r="Z18" s="111" t="s">
        <v>198</v>
      </c>
      <c r="AA18" s="122" t="s">
        <v>200</v>
      </c>
      <c r="AB18" s="0" t="s">
        <v>363</v>
      </c>
      <c r="AC18" s="0" t="s">
        <v>363</v>
      </c>
      <c r="AD18" s="111" t="n">
        <v>1991</v>
      </c>
      <c r="AE18" s="111" t="s">
        <v>198</v>
      </c>
      <c r="AI18" s="111" t="s">
        <v>207</v>
      </c>
      <c r="AK18" s="111" t="str">
        <f aca="false">(AB18)</f>
        <v>Taito</v>
      </c>
      <c r="AL18" s="0" t="s">
        <v>216</v>
      </c>
      <c r="AM18" s="111" t="n">
        <v>1987</v>
      </c>
      <c r="AN18" s="111" t="s">
        <v>208</v>
      </c>
      <c r="AS18" s="0" t="s">
        <v>200</v>
      </c>
      <c r="AU18" s="0" t="s">
        <v>299</v>
      </c>
      <c r="AV18" s="0" t="s">
        <v>200</v>
      </c>
      <c r="AZ18" s="123" t="s">
        <v>364</v>
      </c>
      <c r="BA18" s="124" t="s">
        <v>200</v>
      </c>
      <c r="BB18" s="0" t="s">
        <v>210</v>
      </c>
      <c r="BC18" s="0" t="s">
        <v>365</v>
      </c>
      <c r="BE18" s="0" t="s">
        <v>366</v>
      </c>
      <c r="BF18" s="0" t="s">
        <v>367</v>
      </c>
      <c r="BG18" s="125" t="s">
        <v>200</v>
      </c>
      <c r="BH18" s="0" t="s">
        <v>214</v>
      </c>
      <c r="BI18" s="112" t="n">
        <v>4974365634391</v>
      </c>
      <c r="BJ18" s="126" t="s">
        <v>200</v>
      </c>
      <c r="BK18" s="0" t="s">
        <v>215</v>
      </c>
      <c r="BL18" s="112" t="n">
        <v>4</v>
      </c>
      <c r="BM18" s="112" t="n">
        <v>4</v>
      </c>
      <c r="BN18" s="112" t="n">
        <v>4</v>
      </c>
      <c r="BO18" s="111" t="n">
        <v>20</v>
      </c>
      <c r="BP18" s="125" t="s">
        <v>200</v>
      </c>
      <c r="BQ18" s="127" t="s">
        <v>216</v>
      </c>
    </row>
    <row r="19" customFormat="false" ht="13.8" hidden="false" customHeight="true" outlineLevel="0" collapsed="false">
      <c r="A19" s="0" t="s">
        <v>368</v>
      </c>
      <c r="B19" s="0" t="s">
        <v>191</v>
      </c>
      <c r="C19" s="0" t="s">
        <v>369</v>
      </c>
      <c r="D19" s="0" t="s">
        <v>193</v>
      </c>
      <c r="E19" s="0" t="s">
        <v>194</v>
      </c>
      <c r="F19" s="0" t="s">
        <v>195</v>
      </c>
      <c r="G19" s="0" t="s">
        <v>196</v>
      </c>
      <c r="H19" s="0" t="s">
        <v>197</v>
      </c>
      <c r="J19" s="111" t="n">
        <v>1</v>
      </c>
      <c r="K19" s="0" t="s">
        <v>198</v>
      </c>
      <c r="L19" s="0" t="s">
        <v>198</v>
      </c>
      <c r="M19" s="0" t="s">
        <v>199</v>
      </c>
      <c r="O19" s="0" t="s">
        <v>200</v>
      </c>
      <c r="Q19" s="120" t="s">
        <v>200</v>
      </c>
      <c r="R19" s="0" t="s">
        <v>16</v>
      </c>
      <c r="S19" s="0" t="s">
        <v>201</v>
      </c>
      <c r="T19" s="0" t="s">
        <v>198</v>
      </c>
      <c r="U19" s="0" t="s">
        <v>202</v>
      </c>
      <c r="V19" s="0" t="s">
        <v>203</v>
      </c>
      <c r="W19" s="110" t="s">
        <v>204</v>
      </c>
      <c r="X19" s="111" t="n">
        <v>1991</v>
      </c>
      <c r="Y19" s="111" t="s">
        <v>205</v>
      </c>
      <c r="Z19" s="111" t="s">
        <v>198</v>
      </c>
      <c r="AA19" s="122" t="s">
        <v>200</v>
      </c>
      <c r="AB19" s="0" t="s">
        <v>370</v>
      </c>
      <c r="AC19" s="0" t="s">
        <v>206</v>
      </c>
      <c r="AD19" s="111" t="n">
        <v>1991</v>
      </c>
      <c r="AE19" s="111" t="s">
        <v>198</v>
      </c>
      <c r="AI19" s="111" t="s">
        <v>294</v>
      </c>
      <c r="AJ19" s="111" t="s">
        <v>295</v>
      </c>
      <c r="AK19" s="111" t="s">
        <v>370</v>
      </c>
      <c r="AL19" s="0" t="s">
        <v>216</v>
      </c>
      <c r="AM19" s="111" t="n">
        <v>1987</v>
      </c>
      <c r="AN19" s="111" t="s">
        <v>208</v>
      </c>
      <c r="AP19" s="0" t="s">
        <v>200</v>
      </c>
      <c r="AQ19" s="0" t="s">
        <v>200</v>
      </c>
      <c r="AR19" s="0" t="s">
        <v>371</v>
      </c>
      <c r="AS19" s="0" t="s">
        <v>372</v>
      </c>
      <c r="AT19" s="0" t="s">
        <v>373</v>
      </c>
      <c r="AV19" s="0" t="s">
        <v>374</v>
      </c>
      <c r="AZ19" s="123" t="s">
        <v>375</v>
      </c>
      <c r="BA19" s="124" t="s">
        <v>200</v>
      </c>
      <c r="BB19" s="0" t="s">
        <v>248</v>
      </c>
      <c r="BC19" s="0" t="s">
        <v>376</v>
      </c>
      <c r="BD19" s="0" t="s">
        <v>377</v>
      </c>
      <c r="BE19" s="0" t="s">
        <v>378</v>
      </c>
      <c r="BG19" s="125" t="s">
        <v>200</v>
      </c>
      <c r="BH19" s="0" t="s">
        <v>214</v>
      </c>
      <c r="BI19" s="112" t="n">
        <v>5021093160940</v>
      </c>
      <c r="BJ19" s="126" t="s">
        <v>200</v>
      </c>
      <c r="BK19" s="0" t="s">
        <v>215</v>
      </c>
      <c r="BL19" s="112" t="n">
        <v>4</v>
      </c>
      <c r="BM19" s="112" t="n">
        <v>4</v>
      </c>
      <c r="BN19" s="112" t="n">
        <v>4</v>
      </c>
      <c r="BO19" s="111" t="n">
        <v>20</v>
      </c>
      <c r="BP19" s="125" t="s">
        <v>200</v>
      </c>
      <c r="BQ19" s="127" t="s">
        <v>216</v>
      </c>
    </row>
    <row r="20" customFormat="false" ht="13.8" hidden="false" customHeight="true" outlineLevel="0" collapsed="false">
      <c r="A20" s="0" t="s">
        <v>379</v>
      </c>
      <c r="B20" s="0" t="s">
        <v>191</v>
      </c>
      <c r="C20" s="0" t="s">
        <v>380</v>
      </c>
      <c r="D20" s="0" t="s">
        <v>193</v>
      </c>
      <c r="E20" s="0" t="s">
        <v>194</v>
      </c>
      <c r="F20" s="0" t="s">
        <v>195</v>
      </c>
      <c r="G20" s="0" t="s">
        <v>196</v>
      </c>
      <c r="H20" s="0" t="s">
        <v>197</v>
      </c>
      <c r="J20" s="111" t="n">
        <v>1</v>
      </c>
      <c r="K20" s="0" t="s">
        <v>198</v>
      </c>
      <c r="L20" s="0" t="s">
        <v>198</v>
      </c>
      <c r="M20" s="0" t="s">
        <v>274</v>
      </c>
      <c r="O20" s="0" t="s">
        <v>200</v>
      </c>
      <c r="Q20" s="120" t="s">
        <v>200</v>
      </c>
      <c r="R20" s="0" t="s">
        <v>16</v>
      </c>
      <c r="S20" s="0" t="s">
        <v>201</v>
      </c>
      <c r="T20" s="0" t="s">
        <v>198</v>
      </c>
      <c r="U20" s="0" t="s">
        <v>202</v>
      </c>
      <c r="V20" s="0" t="s">
        <v>203</v>
      </c>
      <c r="W20" s="110" t="s">
        <v>204</v>
      </c>
      <c r="X20" s="111" t="n">
        <v>1992</v>
      </c>
      <c r="Y20" s="111" t="s">
        <v>205</v>
      </c>
      <c r="Z20" s="111" t="s">
        <v>198</v>
      </c>
      <c r="AA20" s="122" t="s">
        <v>200</v>
      </c>
      <c r="AB20" s="0" t="s">
        <v>206</v>
      </c>
      <c r="AC20" s="0" t="s">
        <v>206</v>
      </c>
      <c r="AD20" s="111" t="n">
        <v>1992</v>
      </c>
      <c r="AE20" s="111" t="s">
        <v>222</v>
      </c>
      <c r="AI20" s="111" t="s">
        <v>207</v>
      </c>
      <c r="AK20" s="111" t="str">
        <f aca="false">(AB20)</f>
        <v>Sega</v>
      </c>
      <c r="AM20" s="111" t="n">
        <f aca="false">AD20</f>
        <v>1992</v>
      </c>
      <c r="AN20" s="111" t="s">
        <v>208</v>
      </c>
      <c r="AT20" s="0" t="s">
        <v>381</v>
      </c>
      <c r="AV20" s="0" t="s">
        <v>200</v>
      </c>
      <c r="AZ20" s="123" t="s">
        <v>382</v>
      </c>
      <c r="BA20" s="124" t="s">
        <v>200</v>
      </c>
      <c r="BB20" s="0" t="s">
        <v>248</v>
      </c>
      <c r="BC20" s="0" t="s">
        <v>383</v>
      </c>
      <c r="BE20" s="0" t="s">
        <v>384</v>
      </c>
      <c r="BF20" s="0" t="s">
        <v>200</v>
      </c>
      <c r="BG20" s="125" t="s">
        <v>200</v>
      </c>
      <c r="BH20" s="0" t="s">
        <v>214</v>
      </c>
      <c r="BI20" s="112" t="n">
        <v>4974365635411</v>
      </c>
      <c r="BJ20" s="126" t="s">
        <v>200</v>
      </c>
      <c r="BK20" s="0" t="s">
        <v>215</v>
      </c>
      <c r="BL20" s="112" t="n">
        <v>4</v>
      </c>
      <c r="BM20" s="112" t="n">
        <v>4</v>
      </c>
      <c r="BN20" s="112" t="n">
        <v>4</v>
      </c>
      <c r="BO20" s="111" t="n">
        <v>20</v>
      </c>
      <c r="BP20" s="125" t="s">
        <v>200</v>
      </c>
      <c r="BQ20" s="127" t="s">
        <v>216</v>
      </c>
    </row>
    <row r="21" customFormat="false" ht="13.8" hidden="false" customHeight="true" outlineLevel="0" collapsed="false">
      <c r="A21" s="0" t="s">
        <v>385</v>
      </c>
      <c r="B21" s="0" t="s">
        <v>191</v>
      </c>
      <c r="C21" s="0" t="s">
        <v>234</v>
      </c>
      <c r="D21" s="0" t="s">
        <v>193</v>
      </c>
      <c r="E21" s="0" t="s">
        <v>194</v>
      </c>
      <c r="F21" s="0" t="s">
        <v>195</v>
      </c>
      <c r="G21" s="0" t="s">
        <v>196</v>
      </c>
      <c r="H21" s="0" t="s">
        <v>197</v>
      </c>
      <c r="J21" s="111" t="n">
        <v>1</v>
      </c>
      <c r="K21" s="0" t="s">
        <v>198</v>
      </c>
      <c r="L21" s="0" t="s">
        <v>198</v>
      </c>
      <c r="M21" s="0" t="s">
        <v>199</v>
      </c>
      <c r="O21" s="0" t="s">
        <v>200</v>
      </c>
      <c r="Q21" s="120" t="s">
        <v>200</v>
      </c>
      <c r="R21" s="0" t="s">
        <v>16</v>
      </c>
      <c r="S21" s="0" t="s">
        <v>201</v>
      </c>
      <c r="T21" s="0" t="s">
        <v>198</v>
      </c>
      <c r="U21" s="0" t="s">
        <v>202</v>
      </c>
      <c r="V21" s="0" t="s">
        <v>203</v>
      </c>
      <c r="W21" s="110" t="s">
        <v>204</v>
      </c>
      <c r="X21" s="111" t="n">
        <v>1989</v>
      </c>
      <c r="Y21" s="111" t="s">
        <v>205</v>
      </c>
      <c r="Z21" s="111" t="s">
        <v>198</v>
      </c>
      <c r="AA21" s="122" t="s">
        <v>200</v>
      </c>
      <c r="AB21" s="0" t="s">
        <v>206</v>
      </c>
      <c r="AC21" s="0" t="s">
        <v>206</v>
      </c>
      <c r="AD21" s="111" t="n">
        <v>1989</v>
      </c>
      <c r="AE21" s="111" t="s">
        <v>222</v>
      </c>
      <c r="AI21" s="111" t="s">
        <v>207</v>
      </c>
      <c r="AK21" s="111" t="str">
        <f aca="false">(AB21)</f>
        <v>Sega</v>
      </c>
      <c r="AM21" s="111" t="n">
        <f aca="false">AD21</f>
        <v>1989</v>
      </c>
      <c r="AN21" s="111" t="s">
        <v>208</v>
      </c>
      <c r="AS21" s="0" t="s">
        <v>200</v>
      </c>
      <c r="AT21" s="0" t="s">
        <v>381</v>
      </c>
      <c r="AU21" s="0" t="s">
        <v>244</v>
      </c>
      <c r="AV21" s="0" t="s">
        <v>200</v>
      </c>
      <c r="AZ21" s="123" t="s">
        <v>386</v>
      </c>
      <c r="BA21" s="124" t="s">
        <v>200</v>
      </c>
      <c r="BB21" s="0" t="s">
        <v>210</v>
      </c>
      <c r="BC21" s="0" t="s">
        <v>387</v>
      </c>
      <c r="BE21" s="0" t="s">
        <v>388</v>
      </c>
      <c r="BF21" s="0" t="s">
        <v>200</v>
      </c>
      <c r="BG21" s="125" t="s">
        <v>200</v>
      </c>
      <c r="BH21" s="0" t="s">
        <v>214</v>
      </c>
      <c r="BI21" s="112" t="n">
        <v>4974365634322</v>
      </c>
      <c r="BJ21" s="126" t="s">
        <v>200</v>
      </c>
      <c r="BK21" s="0" t="s">
        <v>215</v>
      </c>
      <c r="BL21" s="112" t="n">
        <v>4</v>
      </c>
      <c r="BM21" s="112" t="n">
        <v>4</v>
      </c>
      <c r="BN21" s="112" t="n">
        <v>4</v>
      </c>
      <c r="BO21" s="111" t="n">
        <v>20</v>
      </c>
      <c r="BP21" s="125" t="s">
        <v>200</v>
      </c>
      <c r="BQ21" s="127" t="s">
        <v>216</v>
      </c>
    </row>
    <row r="22" customFormat="false" ht="13.8" hidden="false" customHeight="true" outlineLevel="0" collapsed="false">
      <c r="A22" s="0" t="s">
        <v>389</v>
      </c>
      <c r="B22" s="0" t="s">
        <v>191</v>
      </c>
      <c r="C22" s="0" t="s">
        <v>390</v>
      </c>
      <c r="D22" s="0" t="s">
        <v>193</v>
      </c>
      <c r="E22" s="0" t="s">
        <v>194</v>
      </c>
      <c r="F22" s="0" t="s">
        <v>195</v>
      </c>
      <c r="G22" s="0" t="s">
        <v>391</v>
      </c>
      <c r="H22" s="0" t="s">
        <v>219</v>
      </c>
      <c r="J22" s="111" t="n">
        <v>2</v>
      </c>
      <c r="K22" s="0" t="s">
        <v>198</v>
      </c>
      <c r="L22" s="0" t="s">
        <v>392</v>
      </c>
      <c r="M22" s="0" t="s">
        <v>220</v>
      </c>
      <c r="O22" s="0" t="s">
        <v>200</v>
      </c>
      <c r="Q22" s="120" t="s">
        <v>200</v>
      </c>
      <c r="R22" s="0" t="s">
        <v>16</v>
      </c>
      <c r="S22" s="0" t="s">
        <v>201</v>
      </c>
      <c r="T22" s="0" t="s">
        <v>198</v>
      </c>
      <c r="U22" s="0" t="s">
        <v>202</v>
      </c>
      <c r="V22" s="0" t="s">
        <v>203</v>
      </c>
      <c r="W22" s="110" t="s">
        <v>204</v>
      </c>
      <c r="X22" s="111" t="n">
        <v>1991</v>
      </c>
      <c r="Y22" s="111" t="s">
        <v>205</v>
      </c>
      <c r="Z22" s="111" t="s">
        <v>198</v>
      </c>
      <c r="AA22" s="122" t="s">
        <v>200</v>
      </c>
      <c r="AB22" s="0" t="s">
        <v>393</v>
      </c>
      <c r="AC22" s="0" t="s">
        <v>394</v>
      </c>
      <c r="AD22" s="111" t="n">
        <v>1991</v>
      </c>
      <c r="AE22" s="111" t="s">
        <v>198</v>
      </c>
      <c r="AI22" s="111" t="s">
        <v>294</v>
      </c>
      <c r="AJ22" s="111" t="s">
        <v>295</v>
      </c>
      <c r="AK22" s="111" t="s">
        <v>393</v>
      </c>
      <c r="AL22" s="0" t="s">
        <v>216</v>
      </c>
      <c r="AM22" s="111" t="n">
        <v>1990</v>
      </c>
      <c r="AN22" s="111" t="s">
        <v>297</v>
      </c>
      <c r="AS22" s="0" t="s">
        <v>200</v>
      </c>
      <c r="AV22" s="0" t="s">
        <v>200</v>
      </c>
      <c r="AZ22" s="123" t="s">
        <v>395</v>
      </c>
      <c r="BA22" s="124" t="s">
        <v>200</v>
      </c>
      <c r="BB22" s="0" t="s">
        <v>325</v>
      </c>
      <c r="BC22" s="0" t="s">
        <v>396</v>
      </c>
      <c r="BE22" s="0" t="s">
        <v>397</v>
      </c>
      <c r="BG22" s="125" t="s">
        <v>200</v>
      </c>
      <c r="BH22" s="0" t="s">
        <v>214</v>
      </c>
      <c r="BI22" s="112" t="n">
        <v>5022231210411</v>
      </c>
      <c r="BJ22" s="126" t="s">
        <v>200</v>
      </c>
      <c r="BK22" s="0" t="s">
        <v>215</v>
      </c>
      <c r="BL22" s="112" t="n">
        <v>4</v>
      </c>
      <c r="BM22" s="112" t="n">
        <v>4</v>
      </c>
      <c r="BN22" s="112" t="n">
        <v>4</v>
      </c>
      <c r="BO22" s="111" t="n">
        <v>20</v>
      </c>
      <c r="BP22" s="125" t="s">
        <v>200</v>
      </c>
      <c r="BQ22" s="127" t="s">
        <v>216</v>
      </c>
    </row>
    <row r="23" customFormat="false" ht="13.8" hidden="false" customHeight="true" outlineLevel="0" collapsed="false">
      <c r="A23" s="0" t="s">
        <v>398</v>
      </c>
      <c r="B23" s="0" t="s">
        <v>191</v>
      </c>
      <c r="C23" s="0" t="s">
        <v>234</v>
      </c>
      <c r="D23" s="0" t="s">
        <v>193</v>
      </c>
      <c r="E23" s="0" t="s">
        <v>194</v>
      </c>
      <c r="F23" s="0" t="s">
        <v>399</v>
      </c>
      <c r="G23" s="0" t="s">
        <v>196</v>
      </c>
      <c r="H23" s="0" t="s">
        <v>400</v>
      </c>
      <c r="I23" s="0" t="s">
        <v>401</v>
      </c>
      <c r="J23" s="111" t="n">
        <v>1</v>
      </c>
      <c r="K23" s="0" t="s">
        <v>198</v>
      </c>
      <c r="L23" s="0" t="s">
        <v>198</v>
      </c>
      <c r="M23" s="0" t="s">
        <v>274</v>
      </c>
      <c r="O23" s="0" t="s">
        <v>200</v>
      </c>
      <c r="Q23" s="120" t="s">
        <v>200</v>
      </c>
      <c r="R23" s="0" t="s">
        <v>16</v>
      </c>
      <c r="S23" s="0" t="s">
        <v>201</v>
      </c>
      <c r="T23" s="0" t="s">
        <v>198</v>
      </c>
      <c r="U23" s="0" t="s">
        <v>202</v>
      </c>
      <c r="V23" s="0" t="s">
        <v>203</v>
      </c>
      <c r="W23" s="110" t="s">
        <v>204</v>
      </c>
      <c r="X23" s="111" t="n">
        <v>1991</v>
      </c>
      <c r="Y23" s="111" t="s">
        <v>205</v>
      </c>
      <c r="Z23" s="111" t="s">
        <v>198</v>
      </c>
      <c r="AA23" s="122" t="s">
        <v>200</v>
      </c>
      <c r="AB23" s="0" t="s">
        <v>402</v>
      </c>
      <c r="AC23" s="0" t="s">
        <v>206</v>
      </c>
      <c r="AD23" s="111" t="n">
        <v>1991</v>
      </c>
      <c r="AE23" s="111" t="s">
        <v>222</v>
      </c>
      <c r="AI23" s="111" t="s">
        <v>207</v>
      </c>
      <c r="AK23" s="111" t="str">
        <f aca="false">(AB23)</f>
        <v>Ancient</v>
      </c>
      <c r="AL23" s="0" t="s">
        <v>200</v>
      </c>
      <c r="AM23" s="111" t="n">
        <f aca="false">AD23</f>
        <v>1991</v>
      </c>
      <c r="AN23" s="111" t="s">
        <v>208</v>
      </c>
      <c r="AR23" s="0" t="s">
        <v>200</v>
      </c>
      <c r="AS23" s="0" t="s">
        <v>403</v>
      </c>
      <c r="AV23" s="0" t="s">
        <v>200</v>
      </c>
      <c r="AW23" s="0" t="s">
        <v>404</v>
      </c>
      <c r="AZ23" s="123" t="s">
        <v>405</v>
      </c>
      <c r="BA23" s="124" t="s">
        <v>200</v>
      </c>
      <c r="BB23" s="0" t="s">
        <v>248</v>
      </c>
      <c r="BC23" s="0" t="s">
        <v>406</v>
      </c>
      <c r="BD23" s="0" t="s">
        <v>407</v>
      </c>
      <c r="BE23" s="0" t="s">
        <v>408</v>
      </c>
      <c r="BF23" s="0" t="s">
        <v>200</v>
      </c>
      <c r="BG23" s="125" t="s">
        <v>200</v>
      </c>
      <c r="BH23" s="0" t="s">
        <v>214</v>
      </c>
      <c r="BI23" s="112" t="n">
        <v>4974365634766</v>
      </c>
      <c r="BJ23" s="126" t="s">
        <v>200</v>
      </c>
      <c r="BK23" s="0" t="s">
        <v>215</v>
      </c>
      <c r="BL23" s="112" t="n">
        <v>4</v>
      </c>
      <c r="BM23" s="112" t="n">
        <v>4</v>
      </c>
      <c r="BN23" s="112" t="n">
        <v>4</v>
      </c>
      <c r="BO23" s="111" t="n">
        <v>20</v>
      </c>
      <c r="BP23" s="125" t="s">
        <v>200</v>
      </c>
      <c r="BQ23" s="127" t="s">
        <v>216</v>
      </c>
    </row>
    <row r="24" customFormat="false" ht="13.8" hidden="false" customHeight="true" outlineLevel="0" collapsed="false">
      <c r="A24" s="0" t="s">
        <v>409</v>
      </c>
      <c r="B24" s="0" t="s">
        <v>191</v>
      </c>
      <c r="C24" s="0" t="s">
        <v>234</v>
      </c>
      <c r="D24" s="0" t="s">
        <v>193</v>
      </c>
      <c r="E24" s="0" t="s">
        <v>194</v>
      </c>
      <c r="F24" s="0" t="s">
        <v>399</v>
      </c>
      <c r="G24" s="0" t="s">
        <v>196</v>
      </c>
      <c r="H24" s="0" t="s">
        <v>197</v>
      </c>
      <c r="J24" s="111" t="n">
        <v>1</v>
      </c>
      <c r="K24" s="0" t="s">
        <v>198</v>
      </c>
      <c r="L24" s="0" t="s">
        <v>198</v>
      </c>
      <c r="M24" s="0" t="s">
        <v>199</v>
      </c>
      <c r="O24" s="0" t="s">
        <v>200</v>
      </c>
      <c r="P24" s="0" t="s">
        <v>410</v>
      </c>
      <c r="Q24" s="120" t="s">
        <v>200</v>
      </c>
      <c r="R24" s="0" t="s">
        <v>16</v>
      </c>
      <c r="S24" s="0" t="s">
        <v>201</v>
      </c>
      <c r="T24" s="0" t="s">
        <v>198</v>
      </c>
      <c r="U24" s="0" t="s">
        <v>202</v>
      </c>
      <c r="V24" s="0" t="s">
        <v>203</v>
      </c>
      <c r="W24" s="110" t="s">
        <v>204</v>
      </c>
      <c r="X24" s="111" t="n">
        <v>1992</v>
      </c>
      <c r="Y24" s="111" t="s">
        <v>205</v>
      </c>
      <c r="Z24" s="111" t="s">
        <v>198</v>
      </c>
      <c r="AA24" s="122" t="s">
        <v>200</v>
      </c>
      <c r="AB24" s="0" t="s">
        <v>345</v>
      </c>
      <c r="AC24" s="0" t="s">
        <v>206</v>
      </c>
      <c r="AD24" s="111" t="n">
        <v>1992</v>
      </c>
      <c r="AE24" s="111" t="s">
        <v>222</v>
      </c>
      <c r="AI24" s="111" t="s">
        <v>207</v>
      </c>
      <c r="AK24" s="111" t="str">
        <f aca="false">(AB24)</f>
        <v>Aspect</v>
      </c>
      <c r="AM24" s="111" t="n">
        <f aca="false">AD24</f>
        <v>1992</v>
      </c>
      <c r="AN24" s="111" t="s">
        <v>208</v>
      </c>
      <c r="AS24" s="0" t="s">
        <v>403</v>
      </c>
      <c r="AV24" s="0" t="s">
        <v>200</v>
      </c>
      <c r="AW24" s="0" t="s">
        <v>411</v>
      </c>
      <c r="AZ24" s="123" t="s">
        <v>412</v>
      </c>
      <c r="BA24" s="124" t="s">
        <v>200</v>
      </c>
      <c r="BB24" s="0" t="s">
        <v>248</v>
      </c>
      <c r="BC24" s="0" t="s">
        <v>413</v>
      </c>
      <c r="BD24" s="0" t="s">
        <v>414</v>
      </c>
      <c r="BE24" s="0" t="s">
        <v>415</v>
      </c>
      <c r="BF24" s="0" t="s">
        <v>200</v>
      </c>
      <c r="BG24" s="125" t="s">
        <v>200</v>
      </c>
      <c r="BH24" s="0" t="s">
        <v>214</v>
      </c>
      <c r="BI24" s="112" t="n">
        <v>4974365635350</v>
      </c>
      <c r="BJ24" s="126" t="s">
        <v>200</v>
      </c>
      <c r="BK24" s="0" t="s">
        <v>215</v>
      </c>
      <c r="BL24" s="112" t="n">
        <v>4</v>
      </c>
      <c r="BM24" s="112" t="n">
        <v>4</v>
      </c>
      <c r="BN24" s="112" t="n">
        <v>4</v>
      </c>
      <c r="BO24" s="111" t="n">
        <v>20</v>
      </c>
      <c r="BP24" s="125" t="s">
        <v>200</v>
      </c>
      <c r="BQ24" s="127" t="s">
        <v>216</v>
      </c>
    </row>
    <row r="25" customFormat="false" ht="13.8" hidden="false" customHeight="true" outlineLevel="0" collapsed="false">
      <c r="A25" s="0" t="s">
        <v>416</v>
      </c>
      <c r="B25" s="0" t="s">
        <v>191</v>
      </c>
      <c r="C25" s="0" t="s">
        <v>192</v>
      </c>
      <c r="D25" s="0" t="s">
        <v>193</v>
      </c>
      <c r="E25" s="0" t="s">
        <v>194</v>
      </c>
      <c r="F25" s="0" t="s">
        <v>195</v>
      </c>
      <c r="G25" s="0" t="s">
        <v>196</v>
      </c>
      <c r="H25" s="0" t="s">
        <v>197</v>
      </c>
      <c r="J25" s="111" t="n">
        <v>1</v>
      </c>
      <c r="K25" s="0" t="s">
        <v>198</v>
      </c>
      <c r="L25" s="0" t="s">
        <v>198</v>
      </c>
      <c r="M25" s="0" t="s">
        <v>199</v>
      </c>
      <c r="O25" s="0" t="s">
        <v>200</v>
      </c>
      <c r="Q25" s="120" t="s">
        <v>200</v>
      </c>
      <c r="R25" s="0" t="s">
        <v>16</v>
      </c>
      <c r="S25" s="0" t="s">
        <v>201</v>
      </c>
      <c r="T25" s="0" t="s">
        <v>198</v>
      </c>
      <c r="U25" s="0" t="s">
        <v>202</v>
      </c>
      <c r="V25" s="0" t="s">
        <v>203</v>
      </c>
      <c r="W25" s="110" t="s">
        <v>204</v>
      </c>
      <c r="X25" s="111" t="n">
        <v>1990</v>
      </c>
      <c r="Y25" s="111" t="s">
        <v>205</v>
      </c>
      <c r="Z25" s="111" t="s">
        <v>198</v>
      </c>
      <c r="AA25" s="122" t="s">
        <v>200</v>
      </c>
      <c r="AB25" s="0" t="s">
        <v>206</v>
      </c>
      <c r="AC25" s="0" t="s">
        <v>206</v>
      </c>
      <c r="AD25" s="111" t="n">
        <v>1990</v>
      </c>
      <c r="AE25" s="111" t="s">
        <v>222</v>
      </c>
      <c r="AI25" s="111" t="s">
        <v>207</v>
      </c>
      <c r="AK25" s="111" t="str">
        <f aca="false">(AB25)</f>
        <v>Sega</v>
      </c>
      <c r="AM25" s="111" t="n">
        <f aca="false">AD25</f>
        <v>1990</v>
      </c>
      <c r="AN25" s="111" t="s">
        <v>208</v>
      </c>
      <c r="AS25" s="0" t="s">
        <v>200</v>
      </c>
      <c r="AU25" s="0" t="s">
        <v>417</v>
      </c>
      <c r="AV25" s="0" t="s">
        <v>200</v>
      </c>
      <c r="AZ25" s="123" t="s">
        <v>418</v>
      </c>
      <c r="BA25" s="124" t="s">
        <v>200</v>
      </c>
      <c r="BB25" s="0" t="s">
        <v>248</v>
      </c>
      <c r="BC25" s="0" t="s">
        <v>419</v>
      </c>
      <c r="BD25" s="0" t="s">
        <v>420</v>
      </c>
      <c r="BE25" s="0" t="s">
        <v>421</v>
      </c>
      <c r="BG25" s="125" t="s">
        <v>200</v>
      </c>
      <c r="BH25" s="0" t="s">
        <v>214</v>
      </c>
      <c r="BI25" s="112" t="n">
        <v>4974365634483</v>
      </c>
      <c r="BJ25" s="126" t="s">
        <v>200</v>
      </c>
      <c r="BK25" s="0" t="s">
        <v>215</v>
      </c>
      <c r="BL25" s="112" t="n">
        <v>4</v>
      </c>
      <c r="BM25" s="112" t="n">
        <v>4</v>
      </c>
      <c r="BN25" s="112" t="n">
        <v>4</v>
      </c>
      <c r="BO25" s="111" t="n">
        <v>20</v>
      </c>
      <c r="BP25" s="125" t="s">
        <v>200</v>
      </c>
      <c r="BQ25" s="127" t="s">
        <v>216</v>
      </c>
    </row>
    <row r="26" customFormat="false" ht="13.8" hidden="false" customHeight="true" outlineLevel="0" collapsed="false">
      <c r="A26" s="0" t="s">
        <v>422</v>
      </c>
      <c r="B26" s="0" t="s">
        <v>191</v>
      </c>
      <c r="C26" s="0" t="s">
        <v>423</v>
      </c>
      <c r="D26" s="0" t="s">
        <v>193</v>
      </c>
      <c r="E26" s="0" t="s">
        <v>313</v>
      </c>
      <c r="F26" s="0" t="s">
        <v>314</v>
      </c>
      <c r="G26" s="0" t="s">
        <v>424</v>
      </c>
      <c r="H26" s="0" t="s">
        <v>197</v>
      </c>
      <c r="J26" s="111" t="n">
        <v>2</v>
      </c>
      <c r="K26" s="0" t="s">
        <v>198</v>
      </c>
      <c r="L26" s="0" t="s">
        <v>392</v>
      </c>
      <c r="M26" s="0" t="s">
        <v>199</v>
      </c>
      <c r="O26" s="0" t="s">
        <v>200</v>
      </c>
      <c r="Q26" s="120" t="s">
        <v>200</v>
      </c>
      <c r="R26" s="0" t="s">
        <v>16</v>
      </c>
      <c r="S26" s="0" t="s">
        <v>201</v>
      </c>
      <c r="T26" s="0" t="s">
        <v>198</v>
      </c>
      <c r="U26" s="0" t="s">
        <v>202</v>
      </c>
      <c r="V26" s="0" t="s">
        <v>203</v>
      </c>
      <c r="W26" s="110" t="s">
        <v>204</v>
      </c>
      <c r="X26" s="111" t="n">
        <v>1991</v>
      </c>
      <c r="Y26" s="111" t="s">
        <v>205</v>
      </c>
      <c r="Z26" s="111" t="s">
        <v>198</v>
      </c>
      <c r="AA26" s="122" t="s">
        <v>200</v>
      </c>
      <c r="AB26" s="0" t="s">
        <v>425</v>
      </c>
      <c r="AC26" s="0" t="s">
        <v>426</v>
      </c>
      <c r="AD26" s="111" t="n">
        <v>1991</v>
      </c>
      <c r="AE26" s="111" t="s">
        <v>198</v>
      </c>
      <c r="AI26" s="111" t="s">
        <v>207</v>
      </c>
      <c r="AK26" s="111" t="str">
        <f aca="false">(AB26)</f>
        <v>Anco</v>
      </c>
      <c r="AM26" s="111" t="n">
        <f aca="false">AD26</f>
        <v>1991</v>
      </c>
      <c r="AN26" s="111" t="s">
        <v>263</v>
      </c>
      <c r="AS26" s="0" t="s">
        <v>200</v>
      </c>
      <c r="AV26" s="0" t="s">
        <v>200</v>
      </c>
      <c r="AZ26" s="123" t="s">
        <v>427</v>
      </c>
      <c r="BA26" s="124" t="s">
        <v>200</v>
      </c>
      <c r="BB26" s="0" t="s">
        <v>210</v>
      </c>
      <c r="BC26" s="0" t="s">
        <v>428</v>
      </c>
      <c r="BE26" s="0" t="s">
        <v>429</v>
      </c>
      <c r="BF26" s="0" t="s">
        <v>430</v>
      </c>
      <c r="BG26" s="125" t="s">
        <v>200</v>
      </c>
      <c r="BH26" s="0" t="s">
        <v>214</v>
      </c>
      <c r="BI26" s="112" t="n">
        <v>5013442537466</v>
      </c>
      <c r="BJ26" s="126" t="s">
        <v>200</v>
      </c>
      <c r="BK26" s="0" t="s">
        <v>215</v>
      </c>
      <c r="BL26" s="112" t="n">
        <v>4</v>
      </c>
      <c r="BM26" s="112" t="n">
        <v>4</v>
      </c>
      <c r="BN26" s="112" t="n">
        <v>4</v>
      </c>
      <c r="BO26" s="111" t="n">
        <v>20</v>
      </c>
      <c r="BP26" s="125" t="s">
        <v>200</v>
      </c>
      <c r="BQ26" s="127" t="s">
        <v>216</v>
      </c>
    </row>
    <row r="27" customFormat="false" ht="13.8" hidden="false" customHeight="true" outlineLevel="0" collapsed="false">
      <c r="A27" s="0" t="s">
        <v>431</v>
      </c>
      <c r="B27" s="0" t="s">
        <v>191</v>
      </c>
      <c r="C27" s="0" t="s">
        <v>234</v>
      </c>
      <c r="D27" s="0" t="s">
        <v>193</v>
      </c>
      <c r="E27" s="0" t="s">
        <v>194</v>
      </c>
      <c r="F27" s="0" t="s">
        <v>195</v>
      </c>
      <c r="G27" s="0" t="s">
        <v>196</v>
      </c>
      <c r="H27" s="0" t="s">
        <v>400</v>
      </c>
      <c r="I27" s="0" t="s">
        <v>401</v>
      </c>
      <c r="J27" s="111" t="n">
        <v>1</v>
      </c>
      <c r="K27" s="0" t="s">
        <v>198</v>
      </c>
      <c r="L27" s="0" t="s">
        <v>198</v>
      </c>
      <c r="M27" s="0" t="s">
        <v>274</v>
      </c>
      <c r="O27" s="0" t="s">
        <v>237</v>
      </c>
      <c r="Q27" s="120" t="s">
        <v>200</v>
      </c>
      <c r="R27" s="0" t="s">
        <v>16</v>
      </c>
      <c r="S27" s="0" t="s">
        <v>201</v>
      </c>
      <c r="T27" s="0" t="s">
        <v>198</v>
      </c>
      <c r="U27" s="0" t="s">
        <v>202</v>
      </c>
      <c r="V27" s="0" t="s">
        <v>203</v>
      </c>
      <c r="W27" s="110" t="s">
        <v>204</v>
      </c>
      <c r="X27" s="111" t="n">
        <v>1992</v>
      </c>
      <c r="Y27" s="111" t="s">
        <v>205</v>
      </c>
      <c r="Z27" s="111" t="s">
        <v>198</v>
      </c>
      <c r="AA27" s="122" t="s">
        <v>200</v>
      </c>
      <c r="AB27" s="0" t="s">
        <v>206</v>
      </c>
      <c r="AC27" s="0" t="s">
        <v>206</v>
      </c>
      <c r="AD27" s="111" t="n">
        <v>1992</v>
      </c>
      <c r="AE27" s="111" t="s">
        <v>222</v>
      </c>
      <c r="AI27" s="111" t="s">
        <v>207</v>
      </c>
      <c r="AK27" s="111" t="str">
        <f aca="false">(AB27)</f>
        <v>Sega</v>
      </c>
      <c r="AL27" s="0" t="s">
        <v>200</v>
      </c>
      <c r="AM27" s="111" t="n">
        <f aca="false">AD27</f>
        <v>1992</v>
      </c>
      <c r="AN27" s="111" t="s">
        <v>208</v>
      </c>
      <c r="AP27" s="0" t="s">
        <v>286</v>
      </c>
      <c r="AQ27" s="0" t="s">
        <v>200</v>
      </c>
      <c r="AR27" s="0" t="s">
        <v>200</v>
      </c>
      <c r="AS27" s="0" t="s">
        <v>432</v>
      </c>
      <c r="AT27" s="0" t="s">
        <v>433</v>
      </c>
      <c r="AU27" s="0" t="s">
        <v>434</v>
      </c>
      <c r="AV27" s="0" t="s">
        <v>200</v>
      </c>
      <c r="AZ27" s="123" t="s">
        <v>435</v>
      </c>
      <c r="BA27" s="124" t="s">
        <v>200</v>
      </c>
      <c r="BB27" s="0" t="s">
        <v>248</v>
      </c>
      <c r="BC27" s="0" t="s">
        <v>436</v>
      </c>
      <c r="BD27" s="0" t="s">
        <v>437</v>
      </c>
      <c r="BE27" s="0" t="s">
        <v>438</v>
      </c>
      <c r="BG27" s="125" t="s">
        <v>200</v>
      </c>
      <c r="BH27" s="0" t="s">
        <v>214</v>
      </c>
      <c r="BI27" s="112" t="n">
        <v>4974365634704</v>
      </c>
      <c r="BJ27" s="126" t="s">
        <v>200</v>
      </c>
      <c r="BK27" s="0" t="s">
        <v>215</v>
      </c>
      <c r="BL27" s="112" t="n">
        <v>4</v>
      </c>
      <c r="BM27" s="112" t="n">
        <v>4</v>
      </c>
      <c r="BN27" s="112" t="n">
        <v>4</v>
      </c>
      <c r="BO27" s="111" t="n">
        <v>20</v>
      </c>
      <c r="BP27" s="125" t="s">
        <v>200</v>
      </c>
      <c r="BQ27" s="127" t="s">
        <v>216</v>
      </c>
    </row>
    <row r="28" customFormat="false" ht="13.8" hidden="false" customHeight="true" outlineLevel="0" collapsed="false">
      <c r="A28" s="0" t="s">
        <v>439</v>
      </c>
      <c r="B28" s="0" t="s">
        <v>191</v>
      </c>
      <c r="C28" s="0" t="s">
        <v>234</v>
      </c>
      <c r="D28" s="0" t="s">
        <v>193</v>
      </c>
      <c r="E28" s="0" t="s">
        <v>194</v>
      </c>
      <c r="F28" s="0" t="s">
        <v>195</v>
      </c>
      <c r="G28" s="0" t="s">
        <v>196</v>
      </c>
      <c r="H28" s="0" t="s">
        <v>197</v>
      </c>
      <c r="J28" s="111" t="n">
        <v>1</v>
      </c>
      <c r="K28" s="0" t="s">
        <v>198</v>
      </c>
      <c r="L28" s="0" t="s">
        <v>198</v>
      </c>
      <c r="M28" s="0" t="s">
        <v>199</v>
      </c>
      <c r="O28" s="0" t="s">
        <v>200</v>
      </c>
      <c r="Q28" s="120" t="s">
        <v>200</v>
      </c>
      <c r="R28" s="0" t="s">
        <v>16</v>
      </c>
      <c r="S28" s="0" t="s">
        <v>201</v>
      </c>
      <c r="T28" s="0" t="s">
        <v>198</v>
      </c>
      <c r="U28" s="0" t="s">
        <v>202</v>
      </c>
      <c r="V28" s="0" t="s">
        <v>203</v>
      </c>
      <c r="W28" s="110" t="s">
        <v>204</v>
      </c>
      <c r="X28" s="111" t="n">
        <v>1987</v>
      </c>
      <c r="Y28" s="111" t="s">
        <v>205</v>
      </c>
      <c r="Z28" s="111" t="s">
        <v>198</v>
      </c>
      <c r="AA28" s="122" t="s">
        <v>200</v>
      </c>
      <c r="AB28" s="0" t="s">
        <v>440</v>
      </c>
      <c r="AC28" s="0" t="s">
        <v>206</v>
      </c>
      <c r="AD28" s="111" t="n">
        <v>1987</v>
      </c>
      <c r="AE28" s="111" t="s">
        <v>198</v>
      </c>
      <c r="AI28" s="111" t="s">
        <v>207</v>
      </c>
      <c r="AK28" s="111" t="str">
        <f aca="false">(AB28)</f>
        <v>Westone</v>
      </c>
      <c r="AL28" s="0" t="s">
        <v>200</v>
      </c>
      <c r="AM28" s="111" t="n">
        <f aca="false">AD28</f>
        <v>1987</v>
      </c>
      <c r="AN28" s="111" t="s">
        <v>208</v>
      </c>
      <c r="AR28" s="0" t="s">
        <v>200</v>
      </c>
      <c r="AS28" s="0" t="s">
        <v>441</v>
      </c>
      <c r="AT28" s="0" t="s">
        <v>339</v>
      </c>
      <c r="AU28" s="0" t="s">
        <v>332</v>
      </c>
      <c r="AV28" s="128" t="s">
        <v>442</v>
      </c>
      <c r="AZ28" s="123" t="s">
        <v>443</v>
      </c>
      <c r="BA28" s="124" t="s">
        <v>200</v>
      </c>
      <c r="BB28" s="0" t="s">
        <v>210</v>
      </c>
      <c r="BC28" s="0" t="s">
        <v>444</v>
      </c>
      <c r="BD28" s="0" t="s">
        <v>445</v>
      </c>
      <c r="BE28" s="0" t="s">
        <v>446</v>
      </c>
      <c r="BG28" s="125" t="s">
        <v>200</v>
      </c>
      <c r="BH28" s="0" t="s">
        <v>214</v>
      </c>
      <c r="BI28" s="112" t="s">
        <v>198</v>
      </c>
      <c r="BJ28" s="126" t="s">
        <v>200</v>
      </c>
      <c r="BK28" s="0" t="s">
        <v>215</v>
      </c>
      <c r="BL28" s="112" t="n">
        <v>4</v>
      </c>
      <c r="BM28" s="112" t="n">
        <v>4</v>
      </c>
      <c r="BN28" s="112" t="n">
        <v>4</v>
      </c>
      <c r="BO28" s="111" t="n">
        <v>20</v>
      </c>
      <c r="BP28" s="125" t="s">
        <v>200</v>
      </c>
      <c r="BQ28" s="127" t="s">
        <v>216</v>
      </c>
    </row>
    <row r="29" customFormat="false" ht="13.8" hidden="false" customHeight="true" outlineLevel="0" collapsed="false">
      <c r="A29" s="0" t="s">
        <v>447</v>
      </c>
      <c r="B29" s="0" t="s">
        <v>191</v>
      </c>
      <c r="C29" s="0" t="s">
        <v>234</v>
      </c>
      <c r="D29" s="0" t="s">
        <v>193</v>
      </c>
      <c r="E29" s="0" t="s">
        <v>194</v>
      </c>
      <c r="F29" s="0" t="s">
        <v>195</v>
      </c>
      <c r="G29" s="0" t="s">
        <v>196</v>
      </c>
      <c r="H29" s="0" t="s">
        <v>197</v>
      </c>
      <c r="J29" s="111" t="n">
        <v>1</v>
      </c>
      <c r="K29" s="0" t="s">
        <v>198</v>
      </c>
      <c r="L29" s="0" t="s">
        <v>198</v>
      </c>
      <c r="M29" s="0" t="s">
        <v>274</v>
      </c>
      <c r="O29" s="0" t="s">
        <v>237</v>
      </c>
      <c r="Q29" s="120" t="s">
        <v>200</v>
      </c>
      <c r="R29" s="0" t="s">
        <v>16</v>
      </c>
      <c r="S29" s="0" t="s">
        <v>201</v>
      </c>
      <c r="T29" s="0" t="s">
        <v>198</v>
      </c>
      <c r="U29" s="0" t="s">
        <v>202</v>
      </c>
      <c r="V29" s="0" t="s">
        <v>203</v>
      </c>
      <c r="W29" s="110" t="s">
        <v>204</v>
      </c>
      <c r="X29" s="111" t="n">
        <v>1988</v>
      </c>
      <c r="Y29" s="111" t="s">
        <v>205</v>
      </c>
      <c r="Z29" s="111" t="s">
        <v>198</v>
      </c>
      <c r="AA29" s="122" t="s">
        <v>200</v>
      </c>
      <c r="AB29" s="0" t="s">
        <v>440</v>
      </c>
      <c r="AC29" s="0" t="s">
        <v>206</v>
      </c>
      <c r="AD29" s="111" t="n">
        <v>1988</v>
      </c>
      <c r="AE29" s="111" t="s">
        <v>198</v>
      </c>
      <c r="AI29" s="111" t="s">
        <v>207</v>
      </c>
      <c r="AK29" s="111" t="str">
        <f aca="false">(AB29)</f>
        <v>Westone</v>
      </c>
      <c r="AM29" s="111" t="n">
        <f aca="false">AD29</f>
        <v>1988</v>
      </c>
      <c r="AN29" s="111" t="s">
        <v>208</v>
      </c>
      <c r="AS29" s="0" t="s">
        <v>441</v>
      </c>
      <c r="AU29" s="0" t="s">
        <v>332</v>
      </c>
      <c r="AV29" s="128" t="s">
        <v>448</v>
      </c>
      <c r="AZ29" s="123" t="s">
        <v>449</v>
      </c>
      <c r="BA29" s="124" t="s">
        <v>200</v>
      </c>
      <c r="BB29" s="0" t="s">
        <v>248</v>
      </c>
      <c r="BC29" s="0" t="s">
        <v>450</v>
      </c>
      <c r="BD29" s="0" t="s">
        <v>451</v>
      </c>
      <c r="BE29" s="0" t="s">
        <v>452</v>
      </c>
      <c r="BG29" s="125" t="s">
        <v>200</v>
      </c>
      <c r="BH29" s="0" t="s">
        <v>214</v>
      </c>
      <c r="BI29" s="112" t="n">
        <v>4974365634070</v>
      </c>
      <c r="BJ29" s="126" t="s">
        <v>200</v>
      </c>
      <c r="BK29" s="0" t="s">
        <v>215</v>
      </c>
      <c r="BL29" s="112" t="n">
        <v>4</v>
      </c>
      <c r="BM29" s="112" t="n">
        <v>4</v>
      </c>
      <c r="BN29" s="112" t="n">
        <v>4</v>
      </c>
      <c r="BO29" s="111" t="n">
        <v>20</v>
      </c>
      <c r="BP29" s="125" t="s">
        <v>200</v>
      </c>
      <c r="BQ29" s="127" t="s">
        <v>216</v>
      </c>
    </row>
    <row r="30" customFormat="false" ht="13.8" hidden="false" customHeight="false" outlineLevel="0" collapsed="false">
      <c r="A30" s="0" t="s">
        <v>453</v>
      </c>
      <c r="B30" s="0" t="s">
        <v>454</v>
      </c>
      <c r="C30" s="0" t="s">
        <v>455</v>
      </c>
      <c r="D30" s="0" t="s">
        <v>193</v>
      </c>
      <c r="E30" s="0" t="s">
        <v>313</v>
      </c>
      <c r="F30" s="0" t="s">
        <v>314</v>
      </c>
      <c r="G30" s="0" t="s">
        <v>424</v>
      </c>
      <c r="H30" s="0" t="s">
        <v>400</v>
      </c>
      <c r="I30" s="0" t="s">
        <v>401</v>
      </c>
      <c r="J30" s="111" t="n">
        <v>4</v>
      </c>
      <c r="K30" s="0" t="s">
        <v>198</v>
      </c>
      <c r="L30" s="0" t="s">
        <v>456</v>
      </c>
      <c r="M30" s="0" t="s">
        <v>235</v>
      </c>
      <c r="N30" s="0" t="s">
        <v>457</v>
      </c>
      <c r="O30" s="0" t="s">
        <v>458</v>
      </c>
      <c r="Q30" s="120" t="s">
        <v>200</v>
      </c>
      <c r="R30" s="0" t="s">
        <v>16</v>
      </c>
      <c r="S30" s="0" t="s">
        <v>201</v>
      </c>
      <c r="T30" s="0" t="s">
        <v>198</v>
      </c>
      <c r="U30" s="0" t="s">
        <v>202</v>
      </c>
      <c r="V30" s="0" t="s">
        <v>203</v>
      </c>
      <c r="W30" s="110" t="s">
        <v>204</v>
      </c>
      <c r="X30" s="111" t="n">
        <v>1994</v>
      </c>
      <c r="Y30" s="111" t="s">
        <v>205</v>
      </c>
      <c r="Z30" s="111" t="s">
        <v>198</v>
      </c>
      <c r="AA30" s="122" t="s">
        <v>200</v>
      </c>
      <c r="AB30" s="0" t="s">
        <v>459</v>
      </c>
      <c r="AC30" s="0" t="s">
        <v>459</v>
      </c>
      <c r="AD30" s="111" t="n">
        <v>1994</v>
      </c>
      <c r="AE30" s="111" t="s">
        <v>222</v>
      </c>
      <c r="AI30" s="111" t="s">
        <v>207</v>
      </c>
      <c r="AK30" s="111" t="str">
        <f aca="false">(AB30)</f>
        <v>Konami</v>
      </c>
      <c r="AL30" s="0" t="s">
        <v>200</v>
      </c>
      <c r="AM30" s="111" t="n">
        <f aca="false">AD30</f>
        <v>1994</v>
      </c>
      <c r="AN30" s="111" t="s">
        <v>208</v>
      </c>
      <c r="AP30" s="0" t="s">
        <v>286</v>
      </c>
      <c r="AQ30" s="0" t="s">
        <v>200</v>
      </c>
      <c r="AR30" s="0" t="s">
        <v>200</v>
      </c>
      <c r="AS30" s="0" t="s">
        <v>460</v>
      </c>
      <c r="AU30" s="0" t="s">
        <v>434</v>
      </c>
      <c r="AV30" s="0" t="s">
        <v>200</v>
      </c>
      <c r="AZ30" s="123" t="s">
        <v>461</v>
      </c>
      <c r="BA30" s="124" t="s">
        <v>200</v>
      </c>
      <c r="BB30" s="0" t="s">
        <v>462</v>
      </c>
      <c r="BC30" s="0" t="s">
        <v>463</v>
      </c>
      <c r="BD30" s="0" t="s">
        <v>464</v>
      </c>
      <c r="BE30" s="0" t="s">
        <v>465</v>
      </c>
      <c r="BG30" s="125" t="s">
        <v>200</v>
      </c>
      <c r="BH30" s="0" t="s">
        <v>466</v>
      </c>
      <c r="BI30" s="112" t="n">
        <v>4988602623857</v>
      </c>
      <c r="BJ30" s="126" t="s">
        <v>200</v>
      </c>
      <c r="BK30" s="0" t="s">
        <v>215</v>
      </c>
      <c r="BL30" s="112" t="n">
        <v>4</v>
      </c>
      <c r="BM30" s="112" t="n">
        <v>4</v>
      </c>
      <c r="BN30" s="112" t="n">
        <v>4</v>
      </c>
      <c r="BO30" s="111" t="n">
        <v>20</v>
      </c>
      <c r="BP30" s="125" t="s">
        <v>200</v>
      </c>
      <c r="BQ30" s="127" t="s">
        <v>216</v>
      </c>
    </row>
    <row r="31" customFormat="false" ht="13.8" hidden="false" customHeight="false" outlineLevel="0" collapsed="false">
      <c r="A31" s="0" t="s">
        <v>467</v>
      </c>
      <c r="B31" s="0" t="s">
        <v>454</v>
      </c>
      <c r="C31" s="0" t="s">
        <v>234</v>
      </c>
      <c r="D31" s="0" t="s">
        <v>193</v>
      </c>
      <c r="E31" s="0" t="s">
        <v>284</v>
      </c>
      <c r="F31" s="0" t="s">
        <v>195</v>
      </c>
      <c r="G31" s="0" t="s">
        <v>330</v>
      </c>
      <c r="H31" s="0" t="s">
        <v>219</v>
      </c>
      <c r="J31" s="111" t="n">
        <v>1</v>
      </c>
      <c r="K31" s="0" t="s">
        <v>198</v>
      </c>
      <c r="L31" s="0" t="s">
        <v>198</v>
      </c>
      <c r="M31" s="0" t="s">
        <v>199</v>
      </c>
      <c r="O31" s="0" t="s">
        <v>200</v>
      </c>
      <c r="P31" s="0" t="s">
        <v>238</v>
      </c>
      <c r="Q31" s="120" t="s">
        <v>200</v>
      </c>
      <c r="R31" s="0" t="s">
        <v>16</v>
      </c>
      <c r="S31" s="0" t="s">
        <v>201</v>
      </c>
      <c r="T31" s="0" t="s">
        <v>198</v>
      </c>
      <c r="U31" s="0" t="s">
        <v>202</v>
      </c>
      <c r="V31" s="0" t="s">
        <v>203</v>
      </c>
      <c r="W31" s="110" t="s">
        <v>204</v>
      </c>
      <c r="X31" s="111" t="n">
        <v>1992</v>
      </c>
      <c r="Y31" s="111" t="s">
        <v>205</v>
      </c>
      <c r="Z31" s="111" t="s">
        <v>198</v>
      </c>
      <c r="AA31" s="122" t="s">
        <v>200</v>
      </c>
      <c r="AB31" s="0" t="s">
        <v>468</v>
      </c>
      <c r="AC31" s="0" t="s">
        <v>468</v>
      </c>
      <c r="AD31" s="111" t="n">
        <v>1992</v>
      </c>
      <c r="AE31" s="111" t="s">
        <v>198</v>
      </c>
      <c r="AI31" s="111" t="s">
        <v>207</v>
      </c>
      <c r="AK31" s="111" t="str">
        <f aca="false">(AB31)</f>
        <v>Ocean software</v>
      </c>
      <c r="AL31" s="0" t="s">
        <v>200</v>
      </c>
      <c r="AM31" s="111" t="n">
        <f aca="false">AD31</f>
        <v>1992</v>
      </c>
      <c r="AN31" s="111" t="s">
        <v>263</v>
      </c>
      <c r="AP31" s="0" t="s">
        <v>264</v>
      </c>
      <c r="AQ31" s="0" t="s">
        <v>200</v>
      </c>
      <c r="AR31" s="0" t="s">
        <v>200</v>
      </c>
      <c r="AS31" s="0" t="s">
        <v>469</v>
      </c>
      <c r="AU31" s="0" t="s">
        <v>470</v>
      </c>
      <c r="AV31" s="0" t="s">
        <v>200</v>
      </c>
      <c r="AZ31" s="0" t="s">
        <v>471</v>
      </c>
      <c r="BA31" s="124" t="s">
        <v>200</v>
      </c>
      <c r="BB31" s="0" t="s">
        <v>248</v>
      </c>
      <c r="BC31" s="0" t="s">
        <v>472</v>
      </c>
      <c r="BD31" s="0" t="s">
        <v>473</v>
      </c>
      <c r="BE31" s="104" t="s">
        <v>474</v>
      </c>
      <c r="BF31" s="0" t="s">
        <v>200</v>
      </c>
      <c r="BG31" s="125" t="s">
        <v>200</v>
      </c>
      <c r="BH31" s="0" t="s">
        <v>466</v>
      </c>
      <c r="BI31" s="112" t="n">
        <v>5023843029811</v>
      </c>
      <c r="BJ31" s="126" t="s">
        <v>200</v>
      </c>
      <c r="BK31" s="0" t="s">
        <v>215</v>
      </c>
      <c r="BL31" s="112" t="n">
        <v>4</v>
      </c>
      <c r="BM31" s="112" t="n">
        <v>4</v>
      </c>
      <c r="BN31" s="112" t="n">
        <v>4</v>
      </c>
      <c r="BO31" s="111" t="n">
        <v>60</v>
      </c>
      <c r="BP31" s="125" t="s">
        <v>200</v>
      </c>
      <c r="BQ31" s="127" t="s">
        <v>216</v>
      </c>
    </row>
    <row r="32" customFormat="false" ht="13.8" hidden="false" customHeight="false" outlineLevel="0" collapsed="false">
      <c r="A32" s="0" t="s">
        <v>475</v>
      </c>
      <c r="B32" s="0" t="s">
        <v>454</v>
      </c>
      <c r="C32" s="0" t="s">
        <v>234</v>
      </c>
      <c r="D32" s="0" t="s">
        <v>193</v>
      </c>
      <c r="E32" s="0" t="s">
        <v>194</v>
      </c>
      <c r="F32" s="0" t="s">
        <v>195</v>
      </c>
      <c r="G32" s="0" t="s">
        <v>196</v>
      </c>
      <c r="H32" s="0" t="s">
        <v>197</v>
      </c>
      <c r="J32" s="111" t="n">
        <v>1</v>
      </c>
      <c r="K32" s="0" t="s">
        <v>198</v>
      </c>
      <c r="L32" s="0" t="s">
        <v>198</v>
      </c>
      <c r="M32" s="0" t="s">
        <v>235</v>
      </c>
      <c r="N32" s="0" t="s">
        <v>476</v>
      </c>
      <c r="O32" s="0" t="s">
        <v>237</v>
      </c>
      <c r="P32" s="0" t="s">
        <v>477</v>
      </c>
      <c r="Q32" s="120" t="s">
        <v>200</v>
      </c>
      <c r="R32" s="0" t="s">
        <v>16</v>
      </c>
      <c r="S32" s="0" t="s">
        <v>201</v>
      </c>
      <c r="T32" s="0" t="s">
        <v>198</v>
      </c>
      <c r="U32" s="0" t="s">
        <v>202</v>
      </c>
      <c r="V32" s="0" t="s">
        <v>203</v>
      </c>
      <c r="W32" s="110" t="s">
        <v>204</v>
      </c>
      <c r="X32" s="111" t="n">
        <v>1993</v>
      </c>
      <c r="Y32" s="111" t="s">
        <v>205</v>
      </c>
      <c r="Z32" s="111" t="s">
        <v>198</v>
      </c>
      <c r="AA32" s="122" t="s">
        <v>200</v>
      </c>
      <c r="AB32" s="0" t="s">
        <v>478</v>
      </c>
      <c r="AC32" s="0" t="s">
        <v>479</v>
      </c>
      <c r="AD32" s="111" t="n">
        <v>1993</v>
      </c>
      <c r="AE32" s="111" t="s">
        <v>222</v>
      </c>
      <c r="AG32" s="111" t="s">
        <v>241</v>
      </c>
      <c r="AH32" s="130" t="s">
        <v>480</v>
      </c>
      <c r="AI32" s="111" t="s">
        <v>207</v>
      </c>
      <c r="AK32" s="111" t="str">
        <f aca="false">(AB32)</f>
        <v>Virgin interactive</v>
      </c>
      <c r="AL32" s="0" t="s">
        <v>200</v>
      </c>
      <c r="AM32" s="111" t="n">
        <f aca="false">AD32</f>
        <v>1993</v>
      </c>
      <c r="AN32" s="111" t="s">
        <v>297</v>
      </c>
      <c r="AP32" s="0" t="s">
        <v>286</v>
      </c>
      <c r="AQ32" s="0" t="s">
        <v>200</v>
      </c>
      <c r="AS32" s="0" t="s">
        <v>481</v>
      </c>
      <c r="AT32" s="0" t="s">
        <v>482</v>
      </c>
      <c r="AU32" s="0" t="s">
        <v>483</v>
      </c>
      <c r="AV32" s="0" t="s">
        <v>484</v>
      </c>
      <c r="AZ32" s="0" t="s">
        <v>485</v>
      </c>
      <c r="BA32" s="124" t="s">
        <v>200</v>
      </c>
      <c r="BB32" s="0" t="s">
        <v>462</v>
      </c>
      <c r="BC32" s="0" t="s">
        <v>486</v>
      </c>
      <c r="BD32" s="0" t="s">
        <v>487</v>
      </c>
      <c r="BE32" s="104" t="s">
        <v>488</v>
      </c>
      <c r="BF32" s="0" t="s">
        <v>200</v>
      </c>
      <c r="BG32" s="125" t="s">
        <v>200</v>
      </c>
      <c r="BH32" s="0" t="s">
        <v>466</v>
      </c>
      <c r="BI32" s="112" t="n">
        <v>4974365610586</v>
      </c>
      <c r="BJ32" s="126" t="s">
        <v>200</v>
      </c>
      <c r="BK32" s="0" t="s">
        <v>215</v>
      </c>
      <c r="BL32" s="112" t="n">
        <v>4</v>
      </c>
      <c r="BM32" s="112" t="n">
        <v>4</v>
      </c>
      <c r="BN32" s="112" t="n">
        <v>4</v>
      </c>
      <c r="BO32" s="111" t="n">
        <v>20</v>
      </c>
      <c r="BP32" s="125" t="s">
        <v>200</v>
      </c>
      <c r="BQ32" s="127" t="s">
        <v>216</v>
      </c>
    </row>
    <row r="33" customFormat="false" ht="13.8" hidden="false" customHeight="false" outlineLevel="0" collapsed="false">
      <c r="A33" s="0" t="s">
        <v>489</v>
      </c>
      <c r="B33" s="0" t="s">
        <v>454</v>
      </c>
      <c r="C33" s="0" t="s">
        <v>490</v>
      </c>
      <c r="D33" s="0" t="s">
        <v>193</v>
      </c>
      <c r="E33" s="0" t="s">
        <v>194</v>
      </c>
      <c r="F33" s="0" t="s">
        <v>195</v>
      </c>
      <c r="G33" s="0" t="s">
        <v>196</v>
      </c>
      <c r="H33" s="0" t="s">
        <v>219</v>
      </c>
      <c r="J33" s="111" t="n">
        <v>1</v>
      </c>
      <c r="K33" s="0" t="s">
        <v>198</v>
      </c>
      <c r="L33" s="0" t="s">
        <v>198</v>
      </c>
      <c r="M33" s="0" t="s">
        <v>199</v>
      </c>
      <c r="Q33" s="120" t="s">
        <v>200</v>
      </c>
      <c r="R33" s="0" t="s">
        <v>16</v>
      </c>
      <c r="S33" s="0" t="s">
        <v>201</v>
      </c>
      <c r="T33" s="0" t="s">
        <v>198</v>
      </c>
      <c r="U33" s="0" t="s">
        <v>202</v>
      </c>
      <c r="V33" s="0" t="s">
        <v>203</v>
      </c>
      <c r="W33" s="110" t="s">
        <v>204</v>
      </c>
      <c r="X33" s="111" t="n">
        <v>1992</v>
      </c>
      <c r="Y33" s="111" t="s">
        <v>205</v>
      </c>
      <c r="Z33" s="111" t="s">
        <v>198</v>
      </c>
      <c r="AA33" s="122" t="s">
        <v>200</v>
      </c>
      <c r="AB33" s="0" t="s">
        <v>491</v>
      </c>
      <c r="AC33" s="0" t="s">
        <v>206</v>
      </c>
      <c r="AD33" s="111" t="n">
        <v>1992</v>
      </c>
      <c r="AE33" s="111" t="s">
        <v>222</v>
      </c>
      <c r="AI33" s="111" t="s">
        <v>207</v>
      </c>
      <c r="AK33" s="111" t="str">
        <f aca="false">(AB33)</f>
        <v>Game arts</v>
      </c>
      <c r="AM33" s="111" t="n">
        <f aca="false">AD33</f>
        <v>1992</v>
      </c>
      <c r="AN33" s="111" t="s">
        <v>208</v>
      </c>
      <c r="AS33" s="0" t="s">
        <v>200</v>
      </c>
      <c r="AT33" s="0" t="s">
        <v>266</v>
      </c>
      <c r="AU33" s="0" t="s">
        <v>332</v>
      </c>
      <c r="AV33" s="0" t="s">
        <v>200</v>
      </c>
      <c r="AZ33" s="0" t="s">
        <v>492</v>
      </c>
      <c r="BA33" s="124" t="s">
        <v>200</v>
      </c>
      <c r="BB33" s="0" t="s">
        <v>210</v>
      </c>
      <c r="BC33" s="0" t="s">
        <v>493</v>
      </c>
      <c r="BD33" s="0" t="s">
        <v>494</v>
      </c>
      <c r="BE33" s="104" t="s">
        <v>495</v>
      </c>
      <c r="BF33" s="0" t="s">
        <v>496</v>
      </c>
      <c r="BG33" s="125" t="s">
        <v>200</v>
      </c>
      <c r="BH33" s="0" t="s">
        <v>466</v>
      </c>
      <c r="BI33" s="112" t="n">
        <v>4974365610395</v>
      </c>
      <c r="BJ33" s="126" t="s">
        <v>200</v>
      </c>
      <c r="BK33" s="0" t="s">
        <v>215</v>
      </c>
      <c r="BL33" s="112" t="n">
        <v>4</v>
      </c>
      <c r="BM33" s="112" t="n">
        <v>4</v>
      </c>
      <c r="BN33" s="112" t="n">
        <v>4</v>
      </c>
      <c r="BO33" s="111" t="n">
        <v>40</v>
      </c>
      <c r="BP33" s="125" t="s">
        <v>200</v>
      </c>
      <c r="BQ33" s="127" t="s">
        <v>216</v>
      </c>
    </row>
    <row r="34" customFormat="false" ht="13.8" hidden="false" customHeight="false" outlineLevel="0" collapsed="false">
      <c r="A34" s="0" t="s">
        <v>497</v>
      </c>
      <c r="B34" s="0" t="s">
        <v>454</v>
      </c>
      <c r="C34" s="0" t="s">
        <v>234</v>
      </c>
      <c r="D34" s="0" t="s">
        <v>193</v>
      </c>
      <c r="E34" s="0" t="s">
        <v>194</v>
      </c>
      <c r="F34" s="0" t="s">
        <v>195</v>
      </c>
      <c r="G34" s="0" t="s">
        <v>196</v>
      </c>
      <c r="H34" s="0" t="s">
        <v>197</v>
      </c>
      <c r="J34" s="111" t="n">
        <v>1</v>
      </c>
      <c r="K34" s="0" t="s">
        <v>198</v>
      </c>
      <c r="L34" s="0" t="s">
        <v>198</v>
      </c>
      <c r="M34" s="0" t="s">
        <v>199</v>
      </c>
      <c r="Q34" s="120" t="s">
        <v>200</v>
      </c>
      <c r="R34" s="0" t="s">
        <v>16</v>
      </c>
      <c r="S34" s="0" t="s">
        <v>201</v>
      </c>
      <c r="T34" s="0" t="s">
        <v>198</v>
      </c>
      <c r="U34" s="0" t="s">
        <v>202</v>
      </c>
      <c r="V34" s="0" t="s">
        <v>203</v>
      </c>
      <c r="W34" s="110" t="s">
        <v>204</v>
      </c>
      <c r="X34" s="111" t="n">
        <v>1994</v>
      </c>
      <c r="Y34" s="111" t="s">
        <v>498</v>
      </c>
      <c r="Z34" s="111" t="s">
        <v>198</v>
      </c>
      <c r="AA34" s="122" t="s">
        <v>200</v>
      </c>
      <c r="AB34" s="0" t="s">
        <v>459</v>
      </c>
      <c r="AC34" s="0" t="s">
        <v>459</v>
      </c>
      <c r="AD34" s="111" t="n">
        <v>1994</v>
      </c>
      <c r="AE34" s="111" t="s">
        <v>222</v>
      </c>
      <c r="AI34" s="111" t="s">
        <v>207</v>
      </c>
      <c r="AK34" s="111" t="str">
        <f aca="false">(AB34)</f>
        <v>Konami</v>
      </c>
      <c r="AL34" s="0" t="s">
        <v>200</v>
      </c>
      <c r="AM34" s="111" t="n">
        <f aca="false">AD34</f>
        <v>1994</v>
      </c>
      <c r="AN34" s="111" t="s">
        <v>208</v>
      </c>
      <c r="AP34" s="0" t="s">
        <v>286</v>
      </c>
      <c r="AQ34" s="0" t="s">
        <v>200</v>
      </c>
      <c r="AR34" s="0" t="s">
        <v>200</v>
      </c>
      <c r="AS34" s="0" t="s">
        <v>499</v>
      </c>
      <c r="AV34" s="0" t="s">
        <v>200</v>
      </c>
      <c r="AZ34" s="0" t="s">
        <v>500</v>
      </c>
      <c r="BA34" s="124" t="s">
        <v>200</v>
      </c>
      <c r="BB34" s="0" t="s">
        <v>248</v>
      </c>
      <c r="BC34" s="0" t="s">
        <v>501</v>
      </c>
      <c r="BD34" s="0" t="s">
        <v>502</v>
      </c>
      <c r="BE34" s="104" t="s">
        <v>503</v>
      </c>
      <c r="BG34" s="125" t="s">
        <v>200</v>
      </c>
      <c r="BH34" s="0" t="s">
        <v>466</v>
      </c>
      <c r="BI34" s="112" t="n">
        <v>4988602623932</v>
      </c>
      <c r="BJ34" s="126" t="s">
        <v>200</v>
      </c>
      <c r="BK34" s="0" t="s">
        <v>215</v>
      </c>
      <c r="BL34" s="112" t="n">
        <v>4</v>
      </c>
      <c r="BM34" s="112" t="n">
        <v>4</v>
      </c>
      <c r="BN34" s="112" t="n">
        <v>4</v>
      </c>
      <c r="BO34" s="111" t="n">
        <v>20</v>
      </c>
      <c r="BP34" s="125" t="s">
        <v>200</v>
      </c>
      <c r="BQ34" s="127" t="s">
        <v>216</v>
      </c>
    </row>
    <row r="35" customFormat="false" ht="13.8" hidden="false" customHeight="false" outlineLevel="0" collapsed="false">
      <c r="A35" s="0" t="s">
        <v>504</v>
      </c>
      <c r="B35" s="0" t="s">
        <v>454</v>
      </c>
      <c r="C35" s="0" t="s">
        <v>505</v>
      </c>
      <c r="D35" s="0" t="s">
        <v>506</v>
      </c>
      <c r="E35" s="0" t="s">
        <v>194</v>
      </c>
      <c r="F35" s="0" t="s">
        <v>195</v>
      </c>
      <c r="G35" s="0" t="s">
        <v>196</v>
      </c>
      <c r="H35" s="0" t="s">
        <v>219</v>
      </c>
      <c r="J35" s="111" t="n">
        <v>1</v>
      </c>
      <c r="K35" s="0" t="s">
        <v>198</v>
      </c>
      <c r="L35" s="0" t="s">
        <v>198</v>
      </c>
      <c r="M35" s="0" t="s">
        <v>199</v>
      </c>
      <c r="P35" s="0" t="s">
        <v>410</v>
      </c>
      <c r="Q35" s="120" t="s">
        <v>200</v>
      </c>
      <c r="R35" s="0" t="s">
        <v>16</v>
      </c>
      <c r="S35" s="0" t="s">
        <v>201</v>
      </c>
      <c r="T35" s="0" t="s">
        <v>198</v>
      </c>
      <c r="U35" s="0" t="s">
        <v>202</v>
      </c>
      <c r="V35" s="0" t="s">
        <v>203</v>
      </c>
      <c r="W35" s="110" t="s">
        <v>204</v>
      </c>
      <c r="X35" s="111" t="n">
        <v>1992</v>
      </c>
      <c r="Y35" s="111" t="s">
        <v>205</v>
      </c>
      <c r="Z35" s="111" t="s">
        <v>198</v>
      </c>
      <c r="AA35" s="122" t="s">
        <v>200</v>
      </c>
      <c r="AB35" s="111" t="s">
        <v>507</v>
      </c>
      <c r="AC35" s="0" t="s">
        <v>508</v>
      </c>
      <c r="AD35" s="111" t="n">
        <v>1992</v>
      </c>
      <c r="AE35" s="111" t="s">
        <v>198</v>
      </c>
      <c r="AI35" s="111" t="s">
        <v>294</v>
      </c>
      <c r="AJ35" s="111" t="s">
        <v>509</v>
      </c>
      <c r="AK35" s="111" t="s">
        <v>507</v>
      </c>
      <c r="AL35" s="0" t="s">
        <v>200</v>
      </c>
      <c r="AM35" s="111" t="n">
        <v>1991</v>
      </c>
      <c r="AN35" s="111" t="s">
        <v>510</v>
      </c>
      <c r="AQ35" s="0" t="s">
        <v>511</v>
      </c>
      <c r="AR35" s="0" t="s">
        <v>200</v>
      </c>
      <c r="AS35" s="0" t="s">
        <v>200</v>
      </c>
      <c r="AU35" s="0" t="s">
        <v>267</v>
      </c>
      <c r="AV35" s="0" t="s">
        <v>512</v>
      </c>
      <c r="AW35" s="0" t="s">
        <v>200</v>
      </c>
      <c r="AZ35" s="0" t="s">
        <v>513</v>
      </c>
      <c r="BA35" s="124" t="s">
        <v>200</v>
      </c>
      <c r="BB35" s="0" t="s">
        <v>210</v>
      </c>
      <c r="BC35" s="0" t="s">
        <v>514</v>
      </c>
      <c r="BD35" s="0" t="s">
        <v>515</v>
      </c>
      <c r="BE35" s="104" t="s">
        <v>516</v>
      </c>
      <c r="BF35" s="0" t="s">
        <v>517</v>
      </c>
      <c r="BG35" s="125" t="s">
        <v>200</v>
      </c>
      <c r="BH35" s="0" t="s">
        <v>466</v>
      </c>
      <c r="BI35" s="112" t="n">
        <v>5013715020121</v>
      </c>
      <c r="BJ35" s="126" t="s">
        <v>200</v>
      </c>
      <c r="BK35" s="0" t="s">
        <v>215</v>
      </c>
      <c r="BL35" s="112" t="n">
        <v>4</v>
      </c>
      <c r="BM35" s="112" t="n">
        <v>4</v>
      </c>
      <c r="BN35" s="112" t="n">
        <v>4</v>
      </c>
      <c r="BO35" s="111" t="n">
        <v>20</v>
      </c>
      <c r="BP35" s="125" t="s">
        <v>200</v>
      </c>
      <c r="BQ35" s="127" t="s">
        <v>216</v>
      </c>
    </row>
    <row r="36" customFormat="false" ht="13.8" hidden="false" customHeight="false" outlineLevel="0" collapsed="false">
      <c r="A36" s="0" t="s">
        <v>518</v>
      </c>
      <c r="B36" s="0" t="s">
        <v>454</v>
      </c>
      <c r="C36" s="0" t="s">
        <v>390</v>
      </c>
      <c r="D36" s="0" t="s">
        <v>193</v>
      </c>
      <c r="E36" s="0" t="s">
        <v>194</v>
      </c>
      <c r="F36" s="0" t="s">
        <v>195</v>
      </c>
      <c r="G36" s="0" t="s">
        <v>196</v>
      </c>
      <c r="H36" s="0" t="s">
        <v>219</v>
      </c>
      <c r="J36" s="111" t="n">
        <v>1</v>
      </c>
      <c r="K36" s="0" t="s">
        <v>198</v>
      </c>
      <c r="L36" s="0" t="s">
        <v>198</v>
      </c>
      <c r="M36" s="0" t="s">
        <v>235</v>
      </c>
      <c r="N36" s="0" t="s">
        <v>519</v>
      </c>
      <c r="O36" s="0" t="s">
        <v>237</v>
      </c>
      <c r="Q36" s="120" t="s">
        <v>200</v>
      </c>
      <c r="R36" s="0" t="s">
        <v>16</v>
      </c>
      <c r="S36" s="0" t="s">
        <v>201</v>
      </c>
      <c r="T36" s="0" t="s">
        <v>198</v>
      </c>
      <c r="U36" s="0" t="s">
        <v>202</v>
      </c>
      <c r="V36" s="0" t="s">
        <v>203</v>
      </c>
      <c r="W36" s="110" t="s">
        <v>204</v>
      </c>
      <c r="X36" s="111" t="n">
        <v>1994</v>
      </c>
      <c r="Y36" s="111" t="s">
        <v>205</v>
      </c>
      <c r="Z36" s="111" t="s">
        <v>221</v>
      </c>
      <c r="AA36" s="122" t="s">
        <v>200</v>
      </c>
      <c r="AB36" s="0" t="s">
        <v>520</v>
      </c>
      <c r="AC36" s="0" t="s">
        <v>479</v>
      </c>
      <c r="AD36" s="111" t="n">
        <v>1994</v>
      </c>
      <c r="AE36" s="111" t="s">
        <v>198</v>
      </c>
      <c r="AI36" s="111" t="s">
        <v>207</v>
      </c>
      <c r="AK36" s="111" t="str">
        <f aca="false">(AB36)</f>
        <v>Sensible software</v>
      </c>
      <c r="AM36" s="111" t="n">
        <f aca="false">AD36</f>
        <v>1994</v>
      </c>
      <c r="AN36" s="111" t="s">
        <v>263</v>
      </c>
      <c r="AS36" s="0" t="s">
        <v>200</v>
      </c>
      <c r="AU36" s="0" t="s">
        <v>299</v>
      </c>
      <c r="AV36" s="0" t="s">
        <v>200</v>
      </c>
      <c r="AZ36" s="0" t="s">
        <v>521</v>
      </c>
      <c r="BA36" s="124" t="s">
        <v>200</v>
      </c>
      <c r="BB36" s="0" t="s">
        <v>248</v>
      </c>
      <c r="BC36" s="0" t="s">
        <v>522</v>
      </c>
      <c r="BD36" s="0" t="s">
        <v>523</v>
      </c>
      <c r="BE36" s="104" t="s">
        <v>524</v>
      </c>
      <c r="BF36" s="0" t="s">
        <v>200</v>
      </c>
      <c r="BG36" s="125" t="s">
        <v>200</v>
      </c>
      <c r="BH36" s="0" t="s">
        <v>466</v>
      </c>
      <c r="BI36" s="112" t="n">
        <v>5028587020049</v>
      </c>
      <c r="BJ36" s="126" t="s">
        <v>200</v>
      </c>
      <c r="BK36" s="0" t="s">
        <v>359</v>
      </c>
      <c r="BL36" s="112" t="n">
        <v>4</v>
      </c>
      <c r="BM36" s="112" t="n">
        <v>4</v>
      </c>
      <c r="BN36" s="112" t="s">
        <v>66</v>
      </c>
      <c r="BO36" s="111" t="n">
        <v>20</v>
      </c>
      <c r="BP36" s="125" t="s">
        <v>200</v>
      </c>
      <c r="BQ36" s="127" t="s">
        <v>216</v>
      </c>
    </row>
    <row r="37" customFormat="false" ht="13.8" hidden="false" customHeight="false" outlineLevel="0" collapsed="false">
      <c r="A37" s="0" t="s">
        <v>525</v>
      </c>
      <c r="B37" s="0" t="s">
        <v>454</v>
      </c>
      <c r="C37" s="0" t="s">
        <v>234</v>
      </c>
      <c r="D37" s="0" t="s">
        <v>193</v>
      </c>
      <c r="E37" s="0" t="s">
        <v>284</v>
      </c>
      <c r="F37" s="0" t="s">
        <v>195</v>
      </c>
      <c r="G37" s="0" t="s">
        <v>330</v>
      </c>
      <c r="H37" s="0" t="s">
        <v>219</v>
      </c>
      <c r="J37" s="111" t="n">
        <v>1</v>
      </c>
      <c r="K37" s="0" t="s">
        <v>198</v>
      </c>
      <c r="L37" s="0" t="s">
        <v>198</v>
      </c>
      <c r="M37" s="0" t="s">
        <v>199</v>
      </c>
      <c r="Q37" s="120" t="s">
        <v>200</v>
      </c>
      <c r="R37" s="0" t="s">
        <v>16</v>
      </c>
      <c r="S37" s="0" t="s">
        <v>201</v>
      </c>
      <c r="T37" s="0" t="s">
        <v>198</v>
      </c>
      <c r="U37" s="0" t="s">
        <v>202</v>
      </c>
      <c r="V37" s="0" t="s">
        <v>203</v>
      </c>
      <c r="W37" s="110" t="s">
        <v>204</v>
      </c>
      <c r="X37" s="111" t="n">
        <v>1992</v>
      </c>
      <c r="Y37" s="111" t="s">
        <v>205</v>
      </c>
      <c r="Z37" s="111" t="s">
        <v>198</v>
      </c>
      <c r="AA37" s="122" t="s">
        <v>200</v>
      </c>
      <c r="AB37" s="0" t="s">
        <v>206</v>
      </c>
      <c r="AC37" s="0" t="s">
        <v>206</v>
      </c>
      <c r="AD37" s="111" t="n">
        <v>1992</v>
      </c>
      <c r="AE37" s="111" t="s">
        <v>222</v>
      </c>
      <c r="AI37" s="111" t="s">
        <v>207</v>
      </c>
      <c r="AK37" s="111" t="str">
        <f aca="false">(AB37)</f>
        <v>Sega</v>
      </c>
      <c r="AM37" s="111" t="n">
        <f aca="false">AD37</f>
        <v>1992</v>
      </c>
      <c r="AN37" s="111" t="s">
        <v>208</v>
      </c>
      <c r="AP37" s="0" t="s">
        <v>526</v>
      </c>
      <c r="AR37" s="0" t="s">
        <v>224</v>
      </c>
      <c r="AS37" s="0" t="s">
        <v>525</v>
      </c>
      <c r="AT37" s="0" t="s">
        <v>527</v>
      </c>
      <c r="AU37" s="0" t="s">
        <v>470</v>
      </c>
      <c r="AV37" s="0" t="s">
        <v>200</v>
      </c>
      <c r="AZ37" s="0" t="s">
        <v>528</v>
      </c>
      <c r="BA37" s="124" t="s">
        <v>200</v>
      </c>
      <c r="BB37" s="0" t="s">
        <v>210</v>
      </c>
      <c r="BC37" s="0" t="s">
        <v>529</v>
      </c>
      <c r="BE37" s="104" t="s">
        <v>530</v>
      </c>
      <c r="BG37" s="125" t="s">
        <v>200</v>
      </c>
      <c r="BH37" s="0" t="s">
        <v>466</v>
      </c>
      <c r="BI37" s="112" t="n">
        <v>4974365610470</v>
      </c>
      <c r="BJ37" s="126" t="s">
        <v>200</v>
      </c>
      <c r="BK37" s="0" t="s">
        <v>215</v>
      </c>
      <c r="BL37" s="112" t="n">
        <v>4</v>
      </c>
      <c r="BM37" s="112" t="n">
        <v>4</v>
      </c>
      <c r="BN37" s="112" t="n">
        <v>4</v>
      </c>
      <c r="BO37" s="111" t="n">
        <v>20</v>
      </c>
      <c r="BP37" s="125" t="s">
        <v>200</v>
      </c>
      <c r="BQ37" s="127" t="s">
        <v>216</v>
      </c>
    </row>
    <row r="38" customFormat="false" ht="13.8" hidden="false" customHeight="false" outlineLevel="0" collapsed="false">
      <c r="A38" s="0" t="s">
        <v>531</v>
      </c>
      <c r="B38" s="0" t="s">
        <v>454</v>
      </c>
      <c r="C38" s="0" t="s">
        <v>532</v>
      </c>
      <c r="D38" s="0" t="s">
        <v>193</v>
      </c>
      <c r="E38" s="0" t="s">
        <v>194</v>
      </c>
      <c r="F38" s="0" t="s">
        <v>195</v>
      </c>
      <c r="G38" s="0" t="s">
        <v>196</v>
      </c>
      <c r="H38" s="0" t="s">
        <v>219</v>
      </c>
      <c r="J38" s="111" t="n">
        <v>2</v>
      </c>
      <c r="K38" s="0" t="s">
        <v>198</v>
      </c>
      <c r="L38" s="0" t="s">
        <v>533</v>
      </c>
      <c r="M38" s="0" t="s">
        <v>199</v>
      </c>
      <c r="O38" s="0" t="s">
        <v>534</v>
      </c>
      <c r="Q38" s="120" t="s">
        <v>200</v>
      </c>
      <c r="R38" s="0" t="s">
        <v>16</v>
      </c>
      <c r="S38" s="0" t="s">
        <v>201</v>
      </c>
      <c r="T38" s="0" t="s">
        <v>198</v>
      </c>
      <c r="U38" s="0" t="s">
        <v>202</v>
      </c>
      <c r="V38" s="0" t="s">
        <v>203</v>
      </c>
      <c r="W38" s="110" t="s">
        <v>204</v>
      </c>
      <c r="X38" s="111" t="n">
        <v>1993</v>
      </c>
      <c r="Y38" s="111" t="s">
        <v>205</v>
      </c>
      <c r="Z38" s="111" t="s">
        <v>221</v>
      </c>
      <c r="AA38" s="122" t="s">
        <v>200</v>
      </c>
      <c r="AB38" s="0" t="s">
        <v>535</v>
      </c>
      <c r="AC38" s="0" t="s">
        <v>536</v>
      </c>
      <c r="AD38" s="111" t="n">
        <v>1993</v>
      </c>
      <c r="AE38" s="111" t="s">
        <v>198</v>
      </c>
      <c r="AI38" s="111" t="s">
        <v>207</v>
      </c>
      <c r="AK38" s="111" t="str">
        <f aca="false">(AB38)</f>
        <v>Bitmap brothers</v>
      </c>
      <c r="AM38" s="111" t="n">
        <f aca="false">AD38</f>
        <v>1993</v>
      </c>
      <c r="AN38" s="111" t="s">
        <v>263</v>
      </c>
      <c r="AR38" s="0" t="s">
        <v>224</v>
      </c>
      <c r="AS38" s="0" t="s">
        <v>200</v>
      </c>
      <c r="AT38" s="0" t="s">
        <v>200</v>
      </c>
      <c r="AU38" s="0" t="s">
        <v>537</v>
      </c>
      <c r="AV38" s="0" t="s">
        <v>200</v>
      </c>
      <c r="AZ38" s="0" t="s">
        <v>538</v>
      </c>
      <c r="BA38" s="124" t="s">
        <v>200</v>
      </c>
      <c r="BB38" s="0" t="s">
        <v>248</v>
      </c>
      <c r="BC38" s="0" t="s">
        <v>539</v>
      </c>
      <c r="BD38" s="0" t="s">
        <v>540</v>
      </c>
      <c r="BE38" s="104" t="s">
        <v>541</v>
      </c>
      <c r="BG38" s="125" t="s">
        <v>200</v>
      </c>
      <c r="BH38" s="0" t="s">
        <v>466</v>
      </c>
      <c r="BI38" s="112" t="n">
        <v>5015352800241</v>
      </c>
      <c r="BJ38" s="126" t="s">
        <v>200</v>
      </c>
      <c r="BK38" s="0" t="s">
        <v>215</v>
      </c>
      <c r="BL38" s="112" t="n">
        <v>4</v>
      </c>
      <c r="BM38" s="112" t="n">
        <v>4</v>
      </c>
      <c r="BN38" s="112" t="n">
        <v>4</v>
      </c>
      <c r="BO38" s="111" t="n">
        <v>20</v>
      </c>
      <c r="BP38" s="125" t="s">
        <v>200</v>
      </c>
      <c r="BQ38" s="127" t="s">
        <v>216</v>
      </c>
    </row>
    <row r="39" customFormat="false" ht="13.8" hidden="false" customHeight="false" outlineLevel="0" collapsed="false">
      <c r="A39" s="0" t="s">
        <v>542</v>
      </c>
      <c r="B39" s="0" t="s">
        <v>454</v>
      </c>
      <c r="C39" s="0" t="s">
        <v>234</v>
      </c>
      <c r="D39" s="0" t="s">
        <v>193</v>
      </c>
      <c r="E39" s="0" t="s">
        <v>194</v>
      </c>
      <c r="F39" s="0" t="s">
        <v>195</v>
      </c>
      <c r="G39" s="0" t="s">
        <v>196</v>
      </c>
      <c r="H39" s="0" t="s">
        <v>197</v>
      </c>
      <c r="J39" s="111" t="n">
        <v>1</v>
      </c>
      <c r="K39" s="0" t="s">
        <v>198</v>
      </c>
      <c r="L39" s="0" t="s">
        <v>198</v>
      </c>
      <c r="M39" s="0" t="s">
        <v>199</v>
      </c>
      <c r="Q39" s="120" t="s">
        <v>200</v>
      </c>
      <c r="R39" s="0" t="s">
        <v>16</v>
      </c>
      <c r="S39" s="0" t="s">
        <v>201</v>
      </c>
      <c r="T39" s="0" t="s">
        <v>198</v>
      </c>
      <c r="U39" s="0" t="s">
        <v>202</v>
      </c>
      <c r="V39" s="0" t="s">
        <v>203</v>
      </c>
      <c r="W39" s="110" t="s">
        <v>204</v>
      </c>
      <c r="X39" s="111" t="n">
        <v>1993</v>
      </c>
      <c r="Y39" s="111" t="s">
        <v>205</v>
      </c>
      <c r="Z39" s="111" t="s">
        <v>198</v>
      </c>
      <c r="AA39" s="122" t="s">
        <v>200</v>
      </c>
      <c r="AB39" s="0" t="s">
        <v>543</v>
      </c>
      <c r="AC39" s="0" t="s">
        <v>543</v>
      </c>
      <c r="AD39" s="111" t="n">
        <v>1993</v>
      </c>
      <c r="AE39" s="111" t="s">
        <v>198</v>
      </c>
      <c r="AI39" s="111" t="s">
        <v>207</v>
      </c>
      <c r="AK39" s="111" t="s">
        <v>543</v>
      </c>
      <c r="AL39" s="0" t="s">
        <v>216</v>
      </c>
      <c r="AM39" s="111" t="n">
        <v>1990</v>
      </c>
      <c r="AN39" s="111" t="s">
        <v>208</v>
      </c>
      <c r="AP39" s="0" t="s">
        <v>200</v>
      </c>
      <c r="AQ39" s="0" t="s">
        <v>200</v>
      </c>
      <c r="AR39" s="0" t="s">
        <v>200</v>
      </c>
      <c r="AS39" s="0" t="s">
        <v>200</v>
      </c>
      <c r="AU39" s="0" t="s">
        <v>244</v>
      </c>
      <c r="AV39" s="0" t="s">
        <v>200</v>
      </c>
      <c r="AZ39" s="0" t="s">
        <v>544</v>
      </c>
      <c r="BA39" s="124" t="s">
        <v>200</v>
      </c>
      <c r="BB39" s="0" t="s">
        <v>210</v>
      </c>
      <c r="BC39" s="0" t="s">
        <v>545</v>
      </c>
      <c r="BE39" s="104" t="s">
        <v>546</v>
      </c>
      <c r="BG39" s="125" t="s">
        <v>200</v>
      </c>
      <c r="BH39" s="0" t="s">
        <v>466</v>
      </c>
      <c r="BI39" s="112" t="n">
        <v>4974365610753</v>
      </c>
      <c r="BJ39" s="126" t="s">
        <v>200</v>
      </c>
      <c r="BK39" s="131" t="s">
        <v>215</v>
      </c>
      <c r="BL39" s="112" t="n">
        <v>4</v>
      </c>
      <c r="BM39" s="112" t="n">
        <v>4</v>
      </c>
      <c r="BN39" s="112" t="n">
        <v>4</v>
      </c>
      <c r="BO39" s="111" t="n">
        <v>20</v>
      </c>
      <c r="BP39" s="125" t="s">
        <v>200</v>
      </c>
      <c r="BQ39" s="127" t="s">
        <v>216</v>
      </c>
    </row>
    <row r="40" customFormat="false" ht="13.8" hidden="false" customHeight="false" outlineLevel="0" collapsed="false">
      <c r="A40" s="131" t="s">
        <v>547</v>
      </c>
      <c r="B40" s="0" t="s">
        <v>454</v>
      </c>
      <c r="C40" s="0" t="s">
        <v>234</v>
      </c>
      <c r="D40" s="0" t="s">
        <v>193</v>
      </c>
      <c r="E40" s="0" t="s">
        <v>194</v>
      </c>
      <c r="F40" s="0" t="s">
        <v>195</v>
      </c>
      <c r="G40" s="0" t="s">
        <v>196</v>
      </c>
      <c r="H40" s="0" t="s">
        <v>197</v>
      </c>
      <c r="J40" s="111" t="n">
        <v>1</v>
      </c>
      <c r="K40" s="0" t="s">
        <v>198</v>
      </c>
      <c r="L40" s="0" t="s">
        <v>198</v>
      </c>
      <c r="M40" s="0" t="s">
        <v>274</v>
      </c>
      <c r="O40" s="0" t="s">
        <v>237</v>
      </c>
      <c r="P40" s="0" t="s">
        <v>548</v>
      </c>
      <c r="Q40" s="120" t="s">
        <v>200</v>
      </c>
      <c r="R40" s="0" t="s">
        <v>16</v>
      </c>
      <c r="S40" s="0" t="s">
        <v>201</v>
      </c>
      <c r="T40" s="0" t="s">
        <v>198</v>
      </c>
      <c r="U40" s="0" t="s">
        <v>202</v>
      </c>
      <c r="V40" s="0" t="s">
        <v>203</v>
      </c>
      <c r="W40" s="110" t="s">
        <v>204</v>
      </c>
      <c r="X40" s="111" t="n">
        <v>1992</v>
      </c>
      <c r="Y40" s="111" t="s">
        <v>205</v>
      </c>
      <c r="Z40" s="111" t="s">
        <v>198</v>
      </c>
      <c r="AA40" s="122" t="s">
        <v>200</v>
      </c>
      <c r="AB40" s="0" t="s">
        <v>549</v>
      </c>
      <c r="AC40" s="0" t="s">
        <v>479</v>
      </c>
      <c r="AD40" s="111" t="n">
        <v>1992</v>
      </c>
      <c r="AE40" s="111" t="s">
        <v>198</v>
      </c>
      <c r="AI40" s="111" t="s">
        <v>294</v>
      </c>
      <c r="AJ40" s="111" t="s">
        <v>509</v>
      </c>
      <c r="AK40" s="111" t="s">
        <v>549</v>
      </c>
      <c r="AM40" s="111" t="n">
        <v>1991</v>
      </c>
      <c r="AN40" s="111" t="s">
        <v>263</v>
      </c>
      <c r="AS40" s="0" t="s">
        <v>550</v>
      </c>
      <c r="AT40" s="0" t="s">
        <v>551</v>
      </c>
      <c r="AU40" s="0" t="s">
        <v>552</v>
      </c>
      <c r="AV40" s="0" t="s">
        <v>200</v>
      </c>
      <c r="AZ40" s="0" t="s">
        <v>553</v>
      </c>
      <c r="BA40" s="124" t="s">
        <v>200</v>
      </c>
      <c r="BB40" s="0" t="s">
        <v>248</v>
      </c>
      <c r="BC40" s="0" t="s">
        <v>554</v>
      </c>
      <c r="BD40" s="0" t="s">
        <v>555</v>
      </c>
      <c r="BE40" s="104" t="s">
        <v>556</v>
      </c>
      <c r="BG40" s="125" t="s">
        <v>200</v>
      </c>
      <c r="BH40" s="0" t="s">
        <v>466</v>
      </c>
      <c r="BI40" s="112" t="n">
        <v>5013715020015</v>
      </c>
      <c r="BJ40" s="126" t="s">
        <v>200</v>
      </c>
      <c r="BK40" s="0" t="s">
        <v>215</v>
      </c>
      <c r="BL40" s="112" t="n">
        <v>4</v>
      </c>
      <c r="BM40" s="112" t="n">
        <v>4</v>
      </c>
      <c r="BN40" s="112" t="n">
        <v>4</v>
      </c>
      <c r="BO40" s="111" t="n">
        <v>20</v>
      </c>
      <c r="BP40" s="125" t="s">
        <v>200</v>
      </c>
      <c r="BQ40" s="127" t="s">
        <v>216</v>
      </c>
    </row>
    <row r="41" customFormat="false" ht="13.8" hidden="false" customHeight="false" outlineLevel="0" collapsed="false">
      <c r="A41" s="0" t="s">
        <v>557</v>
      </c>
      <c r="B41" s="0" t="s">
        <v>454</v>
      </c>
      <c r="C41" s="131" t="s">
        <v>558</v>
      </c>
      <c r="D41" s="131" t="s">
        <v>193</v>
      </c>
      <c r="E41" s="0" t="s">
        <v>194</v>
      </c>
      <c r="F41" s="0" t="s">
        <v>195</v>
      </c>
      <c r="G41" s="0" t="s">
        <v>196</v>
      </c>
      <c r="H41" s="0" t="s">
        <v>219</v>
      </c>
      <c r="J41" s="111" t="n">
        <v>1</v>
      </c>
      <c r="K41" s="0" t="s">
        <v>198</v>
      </c>
      <c r="L41" s="0" t="s">
        <v>198</v>
      </c>
      <c r="M41" s="0" t="s">
        <v>199</v>
      </c>
      <c r="O41" s="0" t="s">
        <v>200</v>
      </c>
      <c r="P41" s="0" t="s">
        <v>410</v>
      </c>
      <c r="Q41" s="120" t="s">
        <v>200</v>
      </c>
      <c r="R41" s="0" t="s">
        <v>16</v>
      </c>
      <c r="S41" s="0" t="s">
        <v>201</v>
      </c>
      <c r="T41" s="0" t="s">
        <v>198</v>
      </c>
      <c r="U41" s="0" t="s">
        <v>202</v>
      </c>
      <c r="V41" s="0" t="s">
        <v>203</v>
      </c>
      <c r="W41" s="110" t="s">
        <v>204</v>
      </c>
      <c r="X41" s="111" t="n">
        <v>1995</v>
      </c>
      <c r="Y41" s="111" t="s">
        <v>498</v>
      </c>
      <c r="Z41" s="111" t="s">
        <v>221</v>
      </c>
      <c r="AA41" s="122" t="s">
        <v>200</v>
      </c>
      <c r="AB41" s="0" t="s">
        <v>559</v>
      </c>
      <c r="AC41" s="0" t="s">
        <v>206</v>
      </c>
      <c r="AD41" s="111" t="n">
        <v>1995</v>
      </c>
      <c r="AE41" s="111" t="s">
        <v>222</v>
      </c>
      <c r="AI41" s="111" t="s">
        <v>207</v>
      </c>
      <c r="AK41" s="111" t="str">
        <f aca="false">(AB41)</f>
        <v>Sega technical institute us</v>
      </c>
      <c r="AM41" s="111" t="n">
        <f aca="false">AD41</f>
        <v>1995</v>
      </c>
      <c r="AN41" s="111" t="s">
        <v>297</v>
      </c>
      <c r="AS41" s="0" t="s">
        <v>200</v>
      </c>
      <c r="AV41" s="0" t="s">
        <v>560</v>
      </c>
      <c r="AZ41" s="0" t="s">
        <v>561</v>
      </c>
      <c r="BA41" s="124" t="s">
        <v>200</v>
      </c>
      <c r="BB41" s="0" t="s">
        <v>248</v>
      </c>
      <c r="BC41" s="0" t="s">
        <v>562</v>
      </c>
      <c r="BD41" s="0" t="s">
        <v>563</v>
      </c>
      <c r="BE41" s="104" t="s">
        <v>564</v>
      </c>
      <c r="BF41" s="0" t="s">
        <v>565</v>
      </c>
      <c r="BG41" s="125" t="s">
        <v>200</v>
      </c>
      <c r="BH41" s="0" t="s">
        <v>466</v>
      </c>
      <c r="BI41" s="112" t="n">
        <v>4974365615697</v>
      </c>
      <c r="BJ41" s="126" t="s">
        <v>200</v>
      </c>
      <c r="BK41" s="0" t="s">
        <v>215</v>
      </c>
      <c r="BL41" s="112" t="n">
        <v>4</v>
      </c>
      <c r="BM41" s="112" t="n">
        <v>4</v>
      </c>
      <c r="BN41" s="112" t="n">
        <v>4</v>
      </c>
      <c r="BO41" s="111" t="n">
        <v>40</v>
      </c>
      <c r="BP41" s="125" t="s">
        <v>200</v>
      </c>
      <c r="BQ41" s="127" t="s">
        <v>216</v>
      </c>
    </row>
    <row r="42" customFormat="false" ht="13.8" hidden="false" customHeight="false" outlineLevel="0" collapsed="false">
      <c r="A42" s="0" t="s">
        <v>566</v>
      </c>
      <c r="B42" s="0" t="s">
        <v>454</v>
      </c>
      <c r="C42" s="0" t="s">
        <v>234</v>
      </c>
      <c r="D42" s="0" t="s">
        <v>193</v>
      </c>
      <c r="E42" s="0" t="s">
        <v>194</v>
      </c>
      <c r="F42" s="0" t="s">
        <v>195</v>
      </c>
      <c r="G42" s="0" t="s">
        <v>196</v>
      </c>
      <c r="H42" s="0" t="s">
        <v>197</v>
      </c>
      <c r="J42" s="111" t="n">
        <v>1</v>
      </c>
      <c r="K42" s="0" t="s">
        <v>198</v>
      </c>
      <c r="L42" s="0" t="s">
        <v>198</v>
      </c>
      <c r="M42" s="0" t="s">
        <v>199</v>
      </c>
      <c r="Q42" s="120" t="s">
        <v>200</v>
      </c>
      <c r="R42" s="0" t="s">
        <v>16</v>
      </c>
      <c r="S42" s="0" t="s">
        <v>201</v>
      </c>
      <c r="T42" s="0" t="s">
        <v>198</v>
      </c>
      <c r="U42" s="0" t="s">
        <v>202</v>
      </c>
      <c r="V42" s="0" t="s">
        <v>203</v>
      </c>
      <c r="W42" s="110" t="s">
        <v>204</v>
      </c>
      <c r="X42" s="111" t="n">
        <v>1993</v>
      </c>
      <c r="Y42" s="111" t="s">
        <v>205</v>
      </c>
      <c r="Z42" s="111" t="s">
        <v>198</v>
      </c>
      <c r="AA42" s="122" t="s">
        <v>200</v>
      </c>
      <c r="AB42" s="0" t="s">
        <v>478</v>
      </c>
      <c r="AC42" s="0" t="s">
        <v>479</v>
      </c>
      <c r="AD42" s="111" t="n">
        <v>1993</v>
      </c>
      <c r="AE42" s="111" t="s">
        <v>198</v>
      </c>
      <c r="AI42" s="111" t="s">
        <v>207</v>
      </c>
      <c r="AK42" s="111" t="str">
        <f aca="false">(AB42)</f>
        <v>Virgin interactive</v>
      </c>
      <c r="AL42" s="0" t="s">
        <v>200</v>
      </c>
      <c r="AM42" s="111" t="n">
        <f aca="false">AD42</f>
        <v>1993</v>
      </c>
      <c r="AN42" s="111" t="s">
        <v>297</v>
      </c>
      <c r="AP42" s="0" t="s">
        <v>567</v>
      </c>
      <c r="AQ42" s="0" t="s">
        <v>200</v>
      </c>
      <c r="AR42" s="0" t="s">
        <v>200</v>
      </c>
      <c r="AS42" s="0" t="s">
        <v>568</v>
      </c>
      <c r="AT42" s="0" t="s">
        <v>381</v>
      </c>
      <c r="AV42" s="0" t="s">
        <v>484</v>
      </c>
      <c r="AZ42" s="0" t="s">
        <v>569</v>
      </c>
      <c r="BA42" s="124" t="s">
        <v>200</v>
      </c>
      <c r="BB42" s="0" t="s">
        <v>248</v>
      </c>
      <c r="BC42" s="0" t="s">
        <v>570</v>
      </c>
      <c r="BE42" s="104" t="s">
        <v>571</v>
      </c>
      <c r="BG42" s="125" t="s">
        <v>200</v>
      </c>
      <c r="BH42" s="0" t="s">
        <v>466</v>
      </c>
      <c r="BI42" s="112" t="n">
        <v>5013715020152</v>
      </c>
      <c r="BJ42" s="126" t="s">
        <v>200</v>
      </c>
      <c r="BK42" s="0" t="s">
        <v>215</v>
      </c>
      <c r="BL42" s="112" t="n">
        <v>4</v>
      </c>
      <c r="BM42" s="112" t="n">
        <v>4</v>
      </c>
      <c r="BN42" s="112" t="n">
        <v>4</v>
      </c>
      <c r="BO42" s="111" t="n">
        <v>20</v>
      </c>
      <c r="BP42" s="125" t="s">
        <v>200</v>
      </c>
      <c r="BQ42" s="127" t="s">
        <v>216</v>
      </c>
    </row>
    <row r="43" customFormat="false" ht="13.8" hidden="false" customHeight="false" outlineLevel="0" collapsed="false">
      <c r="A43" s="0" t="s">
        <v>572</v>
      </c>
      <c r="B43" s="0" t="s">
        <v>454</v>
      </c>
      <c r="C43" s="0" t="s">
        <v>192</v>
      </c>
      <c r="D43" s="0" t="s">
        <v>312</v>
      </c>
      <c r="E43" s="0" t="s">
        <v>194</v>
      </c>
      <c r="F43" s="0" t="s">
        <v>195</v>
      </c>
      <c r="G43" s="0" t="s">
        <v>196</v>
      </c>
      <c r="H43" s="0" t="s">
        <v>219</v>
      </c>
      <c r="J43" s="111" t="n">
        <v>1</v>
      </c>
      <c r="K43" s="0" t="s">
        <v>198</v>
      </c>
      <c r="L43" s="0" t="s">
        <v>198</v>
      </c>
      <c r="M43" s="0" t="s">
        <v>199</v>
      </c>
      <c r="Q43" s="120" t="s">
        <v>200</v>
      </c>
      <c r="R43" s="0" t="s">
        <v>16</v>
      </c>
      <c r="S43" s="0" t="s">
        <v>201</v>
      </c>
      <c r="T43" s="0" t="s">
        <v>198</v>
      </c>
      <c r="U43" s="0" t="s">
        <v>202</v>
      </c>
      <c r="V43" s="0" t="s">
        <v>203</v>
      </c>
      <c r="W43" s="110" t="s">
        <v>204</v>
      </c>
      <c r="X43" s="111" t="n">
        <v>1992</v>
      </c>
      <c r="Y43" s="111" t="s">
        <v>205</v>
      </c>
      <c r="Z43" s="111" t="s">
        <v>221</v>
      </c>
      <c r="AA43" s="122" t="s">
        <v>200</v>
      </c>
      <c r="AB43" s="0" t="s">
        <v>573</v>
      </c>
      <c r="AC43" s="0" t="s">
        <v>574</v>
      </c>
      <c r="AD43" s="111" t="n">
        <v>1992</v>
      </c>
      <c r="AE43" s="111" t="s">
        <v>198</v>
      </c>
      <c r="AI43" s="111" t="s">
        <v>207</v>
      </c>
      <c r="AK43" s="111" t="str">
        <f aca="false">(AB43)</f>
        <v>Granite bay software</v>
      </c>
      <c r="AM43" s="111" t="n">
        <f aca="false">AD43</f>
        <v>1992</v>
      </c>
      <c r="AN43" s="111" t="s">
        <v>297</v>
      </c>
      <c r="AS43" s="0" t="s">
        <v>575</v>
      </c>
      <c r="AT43" s="0" t="s">
        <v>576</v>
      </c>
      <c r="AU43" s="0" t="s">
        <v>577</v>
      </c>
      <c r="AV43" s="0" t="s">
        <v>200</v>
      </c>
      <c r="AZ43" s="0" t="s">
        <v>578</v>
      </c>
      <c r="BA43" s="124" t="s">
        <v>200</v>
      </c>
      <c r="BB43" s="0" t="s">
        <v>248</v>
      </c>
      <c r="BC43" s="0" t="s">
        <v>579</v>
      </c>
      <c r="BD43" s="0" t="s">
        <v>580</v>
      </c>
      <c r="BE43" s="104" t="s">
        <v>581</v>
      </c>
      <c r="BF43" s="0" t="s">
        <v>200</v>
      </c>
      <c r="BG43" s="125" t="s">
        <v>200</v>
      </c>
      <c r="BH43" s="0" t="s">
        <v>582</v>
      </c>
      <c r="BI43" s="112" t="n">
        <v>5015839224997</v>
      </c>
      <c r="BJ43" s="126" t="s">
        <v>200</v>
      </c>
      <c r="BK43" s="0" t="s">
        <v>215</v>
      </c>
      <c r="BL43" s="112" t="n">
        <v>4</v>
      </c>
      <c r="BM43" s="112" t="n">
        <v>4</v>
      </c>
      <c r="BN43" s="112" t="n">
        <v>4</v>
      </c>
      <c r="BO43" s="111" t="n">
        <v>20</v>
      </c>
      <c r="BP43" s="125" t="s">
        <v>200</v>
      </c>
      <c r="BQ43" s="127" t="s">
        <v>216</v>
      </c>
    </row>
    <row r="44" customFormat="false" ht="13.8" hidden="false" customHeight="false" outlineLevel="0" collapsed="false">
      <c r="A44" s="0" t="s">
        <v>583</v>
      </c>
      <c r="B44" s="0" t="s">
        <v>454</v>
      </c>
      <c r="C44" s="0" t="s">
        <v>234</v>
      </c>
      <c r="D44" s="0" t="s">
        <v>193</v>
      </c>
      <c r="E44" s="0" t="s">
        <v>194</v>
      </c>
      <c r="F44" s="0" t="s">
        <v>195</v>
      </c>
      <c r="G44" s="0" t="s">
        <v>196</v>
      </c>
      <c r="H44" s="0" t="s">
        <v>197</v>
      </c>
      <c r="J44" s="111" t="n">
        <v>1</v>
      </c>
      <c r="K44" s="0" t="s">
        <v>198</v>
      </c>
      <c r="L44" s="0" t="s">
        <v>198</v>
      </c>
      <c r="M44" s="0" t="s">
        <v>199</v>
      </c>
      <c r="Q44" s="120" t="s">
        <v>200</v>
      </c>
      <c r="R44" s="0" t="s">
        <v>16</v>
      </c>
      <c r="S44" s="0" t="s">
        <v>201</v>
      </c>
      <c r="T44" s="0" t="s">
        <v>198</v>
      </c>
      <c r="U44" s="0" t="s">
        <v>202</v>
      </c>
      <c r="V44" s="0" t="s">
        <v>203</v>
      </c>
      <c r="W44" s="110" t="s">
        <v>204</v>
      </c>
      <c r="X44" s="111" t="n">
        <v>1995</v>
      </c>
      <c r="Y44" s="111" t="s">
        <v>205</v>
      </c>
      <c r="Z44" s="111" t="s">
        <v>198</v>
      </c>
      <c r="AA44" s="122" t="s">
        <v>200</v>
      </c>
      <c r="AB44" s="0" t="s">
        <v>584</v>
      </c>
      <c r="AC44" s="0" t="s">
        <v>584</v>
      </c>
      <c r="AD44" s="111" t="n">
        <v>1995</v>
      </c>
      <c r="AE44" s="111" t="s">
        <v>222</v>
      </c>
      <c r="AI44" s="111" t="s">
        <v>207</v>
      </c>
      <c r="AK44" s="111" t="str">
        <f aca="false">(AB44)</f>
        <v>Disney Interactive</v>
      </c>
      <c r="AL44" s="0" t="s">
        <v>200</v>
      </c>
      <c r="AM44" s="111" t="n">
        <f aca="false">AD44</f>
        <v>1995</v>
      </c>
      <c r="AN44" s="111" t="s">
        <v>297</v>
      </c>
      <c r="AP44" s="0" t="s">
        <v>286</v>
      </c>
      <c r="AQ44" s="0" t="s">
        <v>200</v>
      </c>
      <c r="AR44" s="0" t="s">
        <v>200</v>
      </c>
      <c r="AS44" s="0" t="s">
        <v>305</v>
      </c>
      <c r="AV44" s="0" t="s">
        <v>200</v>
      </c>
      <c r="AZ44" s="0" t="s">
        <v>585</v>
      </c>
      <c r="BA44" s="124" t="s">
        <v>200</v>
      </c>
      <c r="BB44" s="0" t="s">
        <v>248</v>
      </c>
      <c r="BC44" s="0" t="s">
        <v>586</v>
      </c>
      <c r="BE44" s="104" t="s">
        <v>587</v>
      </c>
      <c r="BG44" s="125" t="s">
        <v>200</v>
      </c>
      <c r="BH44" s="0" t="s">
        <v>466</v>
      </c>
      <c r="BI44" s="112" t="n">
        <v>4974365611927</v>
      </c>
      <c r="BJ44" s="126" t="s">
        <v>200</v>
      </c>
      <c r="BK44" s="0" t="s">
        <v>215</v>
      </c>
      <c r="BL44" s="112" t="n">
        <v>4</v>
      </c>
      <c r="BM44" s="112" t="n">
        <v>4</v>
      </c>
      <c r="BN44" s="112" t="n">
        <v>4</v>
      </c>
      <c r="BO44" s="111" t="n">
        <v>20</v>
      </c>
      <c r="BP44" s="125" t="s">
        <v>200</v>
      </c>
      <c r="BQ44" s="127" t="s">
        <v>216</v>
      </c>
    </row>
    <row r="45" customFormat="false" ht="13.8" hidden="false" customHeight="false" outlineLevel="0" collapsed="false">
      <c r="A45" s="0" t="s">
        <v>588</v>
      </c>
      <c r="B45" s="0" t="s">
        <v>454</v>
      </c>
      <c r="C45" s="0" t="s">
        <v>589</v>
      </c>
      <c r="D45" s="0" t="s">
        <v>193</v>
      </c>
      <c r="E45" s="0" t="s">
        <v>194</v>
      </c>
      <c r="F45" s="0" t="s">
        <v>195</v>
      </c>
      <c r="G45" s="0" t="s">
        <v>196</v>
      </c>
      <c r="H45" s="0" t="s">
        <v>219</v>
      </c>
      <c r="J45" s="111" t="n">
        <v>1</v>
      </c>
      <c r="K45" s="0" t="s">
        <v>198</v>
      </c>
      <c r="L45" s="0" t="s">
        <v>198</v>
      </c>
      <c r="M45" s="0" t="s">
        <v>199</v>
      </c>
      <c r="O45" s="0" t="s">
        <v>200</v>
      </c>
      <c r="Q45" s="120" t="s">
        <v>200</v>
      </c>
      <c r="R45" s="0" t="s">
        <v>16</v>
      </c>
      <c r="S45" s="0" t="s">
        <v>201</v>
      </c>
      <c r="T45" s="0" t="s">
        <v>198</v>
      </c>
      <c r="U45" s="0" t="s">
        <v>202</v>
      </c>
      <c r="V45" s="0" t="s">
        <v>203</v>
      </c>
      <c r="W45" s="110" t="s">
        <v>204</v>
      </c>
      <c r="X45" s="111" t="n">
        <v>1992</v>
      </c>
      <c r="Y45" s="111" t="s">
        <v>205</v>
      </c>
      <c r="Z45" s="111" t="s">
        <v>198</v>
      </c>
      <c r="AA45" s="122" t="s">
        <v>200</v>
      </c>
      <c r="AB45" s="0" t="s">
        <v>338</v>
      </c>
      <c r="AC45" s="0" t="s">
        <v>394</v>
      </c>
      <c r="AD45" s="111" t="n">
        <v>1992</v>
      </c>
      <c r="AE45" s="111" t="s">
        <v>198</v>
      </c>
      <c r="AI45" s="111" t="s">
        <v>294</v>
      </c>
      <c r="AJ45" s="111" t="s">
        <v>126</v>
      </c>
      <c r="AK45" s="0" t="s">
        <v>338</v>
      </c>
      <c r="AM45" s="111" t="n">
        <f aca="false">AD45</f>
        <v>1992</v>
      </c>
      <c r="AN45" s="111" t="s">
        <v>208</v>
      </c>
      <c r="AS45" s="0" t="s">
        <v>200</v>
      </c>
      <c r="AU45" s="0" t="s">
        <v>332</v>
      </c>
      <c r="AV45" s="0" t="s">
        <v>200</v>
      </c>
      <c r="AZ45" s="0" t="s">
        <v>590</v>
      </c>
      <c r="BA45" s="124" t="s">
        <v>200</v>
      </c>
      <c r="BB45" s="0" t="s">
        <v>210</v>
      </c>
      <c r="BC45" s="0" t="s">
        <v>579</v>
      </c>
      <c r="BD45" s="0" t="s">
        <v>591</v>
      </c>
      <c r="BE45" s="104" t="s">
        <v>592</v>
      </c>
      <c r="BG45" s="125" t="s">
        <v>200</v>
      </c>
      <c r="BH45" s="0" t="s">
        <v>466</v>
      </c>
      <c r="BI45" s="112" t="n">
        <v>5022231220694</v>
      </c>
      <c r="BJ45" s="126" t="s">
        <v>200</v>
      </c>
      <c r="BK45" s="0" t="s">
        <v>215</v>
      </c>
      <c r="BL45" s="112" t="n">
        <v>4</v>
      </c>
      <c r="BM45" s="112" t="n">
        <v>4</v>
      </c>
      <c r="BN45" s="112" t="n">
        <v>4</v>
      </c>
      <c r="BO45" s="111" t="n">
        <v>20</v>
      </c>
      <c r="BP45" s="125" t="s">
        <v>200</v>
      </c>
      <c r="BQ45" s="127" t="s">
        <v>216</v>
      </c>
    </row>
    <row r="46" customFormat="false" ht="13.8" hidden="false" customHeight="false" outlineLevel="0" collapsed="false">
      <c r="A46" s="0" t="s">
        <v>593</v>
      </c>
      <c r="B46" s="0" t="s">
        <v>454</v>
      </c>
      <c r="C46" s="0" t="s">
        <v>380</v>
      </c>
      <c r="D46" s="0" t="s">
        <v>193</v>
      </c>
      <c r="E46" s="0" t="s">
        <v>194</v>
      </c>
      <c r="F46" s="0" t="s">
        <v>195</v>
      </c>
      <c r="G46" s="0" t="s">
        <v>391</v>
      </c>
      <c r="H46" s="0" t="s">
        <v>400</v>
      </c>
      <c r="I46" s="0" t="s">
        <v>594</v>
      </c>
      <c r="J46" s="111" t="n">
        <v>2</v>
      </c>
      <c r="K46" s="0" t="s">
        <v>198</v>
      </c>
      <c r="L46" s="0" t="s">
        <v>392</v>
      </c>
      <c r="M46" s="0" t="s">
        <v>235</v>
      </c>
      <c r="N46" s="0" t="s">
        <v>595</v>
      </c>
      <c r="O46" s="0" t="s">
        <v>596</v>
      </c>
      <c r="Q46" s="120" t="s">
        <v>200</v>
      </c>
      <c r="R46" s="0" t="s">
        <v>16</v>
      </c>
      <c r="S46" s="0" t="s">
        <v>201</v>
      </c>
      <c r="T46" s="0" t="s">
        <v>198</v>
      </c>
      <c r="U46" s="0" t="s">
        <v>202</v>
      </c>
      <c r="V46" s="0" t="s">
        <v>203</v>
      </c>
      <c r="W46" s="110" t="s">
        <v>204</v>
      </c>
      <c r="X46" s="111" t="n">
        <v>1993</v>
      </c>
      <c r="Y46" s="111" t="s">
        <v>205</v>
      </c>
      <c r="Z46" s="111" t="s">
        <v>198</v>
      </c>
      <c r="AA46" s="122" t="s">
        <v>200</v>
      </c>
      <c r="AB46" s="0" t="s">
        <v>338</v>
      </c>
      <c r="AC46" s="0" t="s">
        <v>206</v>
      </c>
      <c r="AD46" s="111" t="n">
        <v>1993</v>
      </c>
      <c r="AE46" s="111" t="s">
        <v>222</v>
      </c>
      <c r="AI46" s="111" t="s">
        <v>207</v>
      </c>
      <c r="AK46" s="111" t="str">
        <f aca="false">(AB46)</f>
        <v>Compile</v>
      </c>
      <c r="AM46" s="111" t="n">
        <f aca="false">AD46</f>
        <v>1993</v>
      </c>
      <c r="AN46" s="111" t="s">
        <v>208</v>
      </c>
      <c r="AS46" s="0" t="s">
        <v>597</v>
      </c>
      <c r="AV46" s="128" t="s">
        <v>598</v>
      </c>
      <c r="AZ46" s="0" t="s">
        <v>599</v>
      </c>
      <c r="BA46" s="124" t="s">
        <v>200</v>
      </c>
      <c r="BB46" s="0" t="s">
        <v>462</v>
      </c>
      <c r="BC46" s="0" t="s">
        <v>600</v>
      </c>
      <c r="BD46" s="0" t="s">
        <v>601</v>
      </c>
      <c r="BE46" s="104" t="s">
        <v>602</v>
      </c>
      <c r="BF46" s="0" t="s">
        <v>603</v>
      </c>
      <c r="BG46" s="125" t="s">
        <v>200</v>
      </c>
      <c r="BH46" s="0" t="s">
        <v>466</v>
      </c>
      <c r="BI46" s="112" t="n">
        <v>4974365617066</v>
      </c>
      <c r="BJ46" s="126" t="s">
        <v>200</v>
      </c>
      <c r="BK46" s="0" t="s">
        <v>215</v>
      </c>
      <c r="BL46" s="112" t="n">
        <v>4</v>
      </c>
      <c r="BM46" s="112" t="n">
        <v>4</v>
      </c>
      <c r="BN46" s="112" t="n">
        <v>4</v>
      </c>
      <c r="BO46" s="111" t="n">
        <v>40</v>
      </c>
      <c r="BP46" s="125" t="s">
        <v>200</v>
      </c>
      <c r="BQ46" s="127" t="s">
        <v>216</v>
      </c>
    </row>
    <row r="47" customFormat="false" ht="13.8" hidden="false" customHeight="false" outlineLevel="0" collapsed="false">
      <c r="A47" s="0" t="s">
        <v>604</v>
      </c>
      <c r="B47" s="0" t="s">
        <v>454</v>
      </c>
      <c r="C47" s="0" t="s">
        <v>605</v>
      </c>
      <c r="D47" s="0" t="s">
        <v>193</v>
      </c>
      <c r="E47" s="0" t="s">
        <v>194</v>
      </c>
      <c r="F47" s="0" t="s">
        <v>606</v>
      </c>
      <c r="G47" s="0" t="s">
        <v>391</v>
      </c>
      <c r="H47" s="0" t="s">
        <v>219</v>
      </c>
      <c r="J47" s="111" t="n">
        <v>2</v>
      </c>
      <c r="K47" s="0" t="s">
        <v>198</v>
      </c>
      <c r="L47" s="0" t="s">
        <v>392</v>
      </c>
      <c r="M47" s="0" t="s">
        <v>199</v>
      </c>
      <c r="O47" s="0" t="s">
        <v>200</v>
      </c>
      <c r="Q47" s="120" t="s">
        <v>200</v>
      </c>
      <c r="R47" s="0" t="s">
        <v>16</v>
      </c>
      <c r="S47" s="0" t="s">
        <v>201</v>
      </c>
      <c r="T47" s="0" t="s">
        <v>198</v>
      </c>
      <c r="U47" s="0" t="s">
        <v>202</v>
      </c>
      <c r="V47" s="0" t="s">
        <v>203</v>
      </c>
      <c r="W47" s="110" t="s">
        <v>204</v>
      </c>
      <c r="X47" s="111" t="n">
        <v>1994</v>
      </c>
      <c r="Y47" s="111" t="s">
        <v>607</v>
      </c>
      <c r="Z47" s="111" t="s">
        <v>198</v>
      </c>
      <c r="AA47" s="122" t="s">
        <v>200</v>
      </c>
      <c r="AB47" s="0" t="s">
        <v>608</v>
      </c>
      <c r="AC47" s="0" t="s">
        <v>608</v>
      </c>
      <c r="AD47" s="111" t="n">
        <v>1994</v>
      </c>
      <c r="AE47" s="111" t="s">
        <v>222</v>
      </c>
      <c r="AI47" s="111" t="s">
        <v>207</v>
      </c>
      <c r="AK47" s="111" t="str">
        <f aca="false">(AB47)</f>
        <v>Bandai</v>
      </c>
      <c r="AL47" s="0" t="s">
        <v>200</v>
      </c>
      <c r="AM47" s="111" t="n">
        <f aca="false">AD47</f>
        <v>1994</v>
      </c>
      <c r="AN47" s="111" t="s">
        <v>208</v>
      </c>
      <c r="AO47" s="0" t="s">
        <v>609</v>
      </c>
      <c r="AP47" s="0" t="s">
        <v>610</v>
      </c>
      <c r="AQ47" s="0" t="s">
        <v>200</v>
      </c>
      <c r="AS47" s="0" t="s">
        <v>611</v>
      </c>
      <c r="AT47" s="0" t="s">
        <v>433</v>
      </c>
      <c r="AU47" s="0" t="s">
        <v>200</v>
      </c>
      <c r="AV47" s="0" t="s">
        <v>612</v>
      </c>
      <c r="AZ47" s="0" t="s">
        <v>613</v>
      </c>
      <c r="BA47" s="124" t="s">
        <v>200</v>
      </c>
      <c r="BB47" s="0" t="s">
        <v>248</v>
      </c>
      <c r="BC47" s="0" t="s">
        <v>614</v>
      </c>
      <c r="BE47" s="104" t="s">
        <v>615</v>
      </c>
      <c r="BF47" s="0" t="s">
        <v>616</v>
      </c>
      <c r="BG47" s="125" t="s">
        <v>200</v>
      </c>
      <c r="BH47" s="0" t="s">
        <v>466</v>
      </c>
      <c r="BI47" s="112" t="n">
        <v>4902421330161</v>
      </c>
      <c r="BJ47" s="126" t="s">
        <v>200</v>
      </c>
      <c r="BK47" s="0" t="s">
        <v>359</v>
      </c>
      <c r="BL47" s="112" t="n">
        <v>4</v>
      </c>
      <c r="BM47" s="112" t="n">
        <v>4</v>
      </c>
      <c r="BN47" s="112" t="s">
        <v>66</v>
      </c>
      <c r="BO47" s="111" t="n">
        <v>20</v>
      </c>
      <c r="BP47" s="125" t="s">
        <v>200</v>
      </c>
      <c r="BQ47" s="127" t="s">
        <v>216</v>
      </c>
    </row>
    <row r="48" customFormat="false" ht="13.8" hidden="false" customHeight="false" outlineLevel="0" collapsed="false">
      <c r="A48" s="0" t="s">
        <v>617</v>
      </c>
      <c r="B48" s="0" t="s">
        <v>454</v>
      </c>
      <c r="C48" s="0" t="s">
        <v>390</v>
      </c>
      <c r="D48" s="0" t="s">
        <v>193</v>
      </c>
      <c r="E48" s="0" t="s">
        <v>194</v>
      </c>
      <c r="F48" s="0" t="s">
        <v>195</v>
      </c>
      <c r="G48" s="0" t="s">
        <v>196</v>
      </c>
      <c r="H48" s="0" t="s">
        <v>219</v>
      </c>
      <c r="J48" s="111" t="n">
        <v>1</v>
      </c>
      <c r="K48" s="0" t="s">
        <v>198</v>
      </c>
      <c r="L48" s="0" t="s">
        <v>198</v>
      </c>
      <c r="M48" s="0" t="s">
        <v>274</v>
      </c>
      <c r="O48" s="0" t="s">
        <v>237</v>
      </c>
      <c r="P48" s="0" t="s">
        <v>410</v>
      </c>
      <c r="Q48" s="120" t="s">
        <v>200</v>
      </c>
      <c r="R48" s="0" t="s">
        <v>16</v>
      </c>
      <c r="S48" s="0" t="s">
        <v>201</v>
      </c>
      <c r="T48" s="0" t="s">
        <v>198</v>
      </c>
      <c r="U48" s="0" t="s">
        <v>202</v>
      </c>
      <c r="V48" s="0" t="s">
        <v>203</v>
      </c>
      <c r="W48" s="110" t="s">
        <v>204</v>
      </c>
      <c r="X48" s="111" t="n">
        <v>1993</v>
      </c>
      <c r="Y48" s="111" t="s">
        <v>205</v>
      </c>
      <c r="Z48" s="111" t="s">
        <v>221</v>
      </c>
      <c r="AA48" s="122" t="s">
        <v>200</v>
      </c>
      <c r="AB48" s="0" t="s">
        <v>618</v>
      </c>
      <c r="AC48" s="0" t="s">
        <v>479</v>
      </c>
      <c r="AD48" s="111" t="n">
        <v>1993</v>
      </c>
      <c r="AE48" s="111" t="s">
        <v>222</v>
      </c>
      <c r="AI48" s="111" t="s">
        <v>207</v>
      </c>
      <c r="AK48" s="111" t="str">
        <f aca="false">(AB48)</f>
        <v>Westwood studios</v>
      </c>
      <c r="AL48" s="0" t="s">
        <v>200</v>
      </c>
      <c r="AM48" s="111" t="n">
        <f aca="false">AD48</f>
        <v>1993</v>
      </c>
      <c r="AN48" s="111" t="s">
        <v>297</v>
      </c>
      <c r="AP48" s="0" t="s">
        <v>619</v>
      </c>
      <c r="AQ48" s="0" t="s">
        <v>620</v>
      </c>
      <c r="AR48" s="0" t="s">
        <v>200</v>
      </c>
      <c r="AS48" s="0" t="s">
        <v>621</v>
      </c>
      <c r="AT48" s="0" t="s">
        <v>433</v>
      </c>
      <c r="AU48" s="0" t="s">
        <v>267</v>
      </c>
      <c r="AV48" s="0" t="s">
        <v>200</v>
      </c>
      <c r="AW48" s="131" t="s">
        <v>622</v>
      </c>
      <c r="AZ48" s="0" t="s">
        <v>623</v>
      </c>
      <c r="BA48" s="124" t="s">
        <v>200</v>
      </c>
      <c r="BB48" s="0" t="s">
        <v>248</v>
      </c>
      <c r="BC48" s="0" t="s">
        <v>624</v>
      </c>
      <c r="BD48" s="0" t="s">
        <v>625</v>
      </c>
      <c r="BE48" s="104" t="s">
        <v>626</v>
      </c>
      <c r="BG48" s="125" t="s">
        <v>200</v>
      </c>
      <c r="BH48" s="0" t="s">
        <v>466</v>
      </c>
      <c r="BI48" s="112" t="n">
        <v>5013715020169</v>
      </c>
      <c r="BJ48" s="126" t="s">
        <v>200</v>
      </c>
      <c r="BK48" s="0" t="s">
        <v>215</v>
      </c>
      <c r="BL48" s="112" t="n">
        <v>4</v>
      </c>
      <c r="BM48" s="112" t="n">
        <v>4</v>
      </c>
      <c r="BN48" s="112" t="n">
        <v>4</v>
      </c>
      <c r="BO48" s="111" t="n">
        <v>20</v>
      </c>
      <c r="BP48" s="125" t="s">
        <v>200</v>
      </c>
      <c r="BQ48" s="127" t="s">
        <v>216</v>
      </c>
    </row>
    <row r="49" customFormat="false" ht="13.8" hidden="false" customHeight="false" outlineLevel="0" collapsed="false">
      <c r="A49" s="0" t="s">
        <v>627</v>
      </c>
      <c r="B49" s="0" t="s">
        <v>454</v>
      </c>
      <c r="C49" s="0" t="s">
        <v>234</v>
      </c>
      <c r="D49" s="0" t="s">
        <v>193</v>
      </c>
      <c r="E49" s="0" t="s">
        <v>194</v>
      </c>
      <c r="F49" s="0" t="s">
        <v>195</v>
      </c>
      <c r="G49" s="0" t="s">
        <v>196</v>
      </c>
      <c r="H49" s="0" t="s">
        <v>197</v>
      </c>
      <c r="J49" s="111" t="n">
        <v>1</v>
      </c>
      <c r="K49" s="0" t="s">
        <v>198</v>
      </c>
      <c r="L49" s="0" t="s">
        <v>198</v>
      </c>
      <c r="M49" s="0" t="s">
        <v>199</v>
      </c>
      <c r="O49" s="0" t="s">
        <v>200</v>
      </c>
      <c r="Q49" s="120" t="s">
        <v>200</v>
      </c>
      <c r="R49" s="0" t="s">
        <v>16</v>
      </c>
      <c r="S49" s="0" t="s">
        <v>201</v>
      </c>
      <c r="T49" s="0" t="s">
        <v>198</v>
      </c>
      <c r="U49" s="0" t="s">
        <v>202</v>
      </c>
      <c r="V49" s="0" t="s">
        <v>203</v>
      </c>
      <c r="W49" s="110" t="s">
        <v>204</v>
      </c>
      <c r="X49" s="111" t="n">
        <v>1994</v>
      </c>
      <c r="Y49" s="111" t="s">
        <v>205</v>
      </c>
      <c r="Z49" s="111" t="s">
        <v>198</v>
      </c>
      <c r="AA49" s="122" t="s">
        <v>200</v>
      </c>
      <c r="AB49" s="0" t="s">
        <v>628</v>
      </c>
      <c r="AC49" s="0" t="s">
        <v>206</v>
      </c>
      <c r="AD49" s="111" t="n">
        <v>1994</v>
      </c>
      <c r="AE49" s="111" t="s">
        <v>222</v>
      </c>
      <c r="AI49" s="111" t="s">
        <v>207</v>
      </c>
      <c r="AK49" s="111" t="str">
        <f aca="false">(AB49)</f>
        <v>Treasure</v>
      </c>
      <c r="AM49" s="111" t="n">
        <f aca="false">AD49</f>
        <v>1994</v>
      </c>
      <c r="AN49" s="111" t="s">
        <v>208</v>
      </c>
      <c r="AS49" s="0" t="s">
        <v>200</v>
      </c>
      <c r="AT49" s="0" t="s">
        <v>381</v>
      </c>
      <c r="AU49" s="0" t="s">
        <v>244</v>
      </c>
      <c r="AV49" s="0" t="s">
        <v>629</v>
      </c>
      <c r="AZ49" s="0" t="s">
        <v>630</v>
      </c>
      <c r="BA49" s="124" t="s">
        <v>200</v>
      </c>
      <c r="BB49" s="0" t="s">
        <v>248</v>
      </c>
      <c r="BC49" s="0" t="s">
        <v>631</v>
      </c>
      <c r="BE49" s="104" t="s">
        <v>632</v>
      </c>
      <c r="BG49" s="125" t="s">
        <v>200</v>
      </c>
      <c r="BH49" s="0" t="s">
        <v>466</v>
      </c>
      <c r="BI49" s="112" t="n">
        <v>4974365615437</v>
      </c>
      <c r="BJ49" s="126" t="s">
        <v>200</v>
      </c>
      <c r="BK49" s="0" t="s">
        <v>215</v>
      </c>
      <c r="BL49" s="112" t="n">
        <v>4</v>
      </c>
      <c r="BM49" s="112" t="n">
        <v>4</v>
      </c>
      <c r="BN49" s="112" t="n">
        <v>4</v>
      </c>
      <c r="BO49" s="111" t="n">
        <v>20</v>
      </c>
      <c r="BP49" s="125" t="s">
        <v>200</v>
      </c>
      <c r="BQ49" s="127" t="s">
        <v>216</v>
      </c>
    </row>
    <row r="50" customFormat="false" ht="13.8" hidden="false" customHeight="false" outlineLevel="0" collapsed="false">
      <c r="A50" s="0" t="s">
        <v>633</v>
      </c>
      <c r="B50" s="0" t="s">
        <v>454</v>
      </c>
      <c r="C50" s="0" t="s">
        <v>234</v>
      </c>
      <c r="D50" s="0" t="s">
        <v>193</v>
      </c>
      <c r="E50" s="0" t="s">
        <v>194</v>
      </c>
      <c r="F50" s="0" t="s">
        <v>195</v>
      </c>
      <c r="G50" s="0" t="s">
        <v>196</v>
      </c>
      <c r="H50" s="0" t="s">
        <v>219</v>
      </c>
      <c r="J50" s="111" t="n">
        <v>1</v>
      </c>
      <c r="K50" s="0" t="s">
        <v>198</v>
      </c>
      <c r="L50" s="0" t="s">
        <v>198</v>
      </c>
      <c r="M50" s="0" t="s">
        <v>199</v>
      </c>
      <c r="O50" s="0" t="s">
        <v>200</v>
      </c>
      <c r="P50" s="0" t="s">
        <v>634</v>
      </c>
      <c r="Q50" s="120" t="s">
        <v>200</v>
      </c>
      <c r="R50" s="0" t="s">
        <v>16</v>
      </c>
      <c r="S50" s="0" t="s">
        <v>201</v>
      </c>
      <c r="T50" s="0" t="s">
        <v>198</v>
      </c>
      <c r="U50" s="0" t="s">
        <v>202</v>
      </c>
      <c r="V50" s="0" t="s">
        <v>203</v>
      </c>
      <c r="W50" s="110" t="s">
        <v>204</v>
      </c>
      <c r="X50" s="111" t="n">
        <v>1994</v>
      </c>
      <c r="Y50" s="111" t="s">
        <v>205</v>
      </c>
      <c r="Z50" s="111" t="s">
        <v>198</v>
      </c>
      <c r="AA50" s="122" t="s">
        <v>200</v>
      </c>
      <c r="AB50" s="0" t="s">
        <v>635</v>
      </c>
      <c r="AC50" s="0" t="s">
        <v>479</v>
      </c>
      <c r="AD50" s="111" t="n">
        <v>1994</v>
      </c>
      <c r="AE50" s="111" t="s">
        <v>198</v>
      </c>
      <c r="AI50" s="111" t="s">
        <v>207</v>
      </c>
      <c r="AK50" s="111" t="str">
        <f aca="false">(AB50)</f>
        <v>Shiny</v>
      </c>
      <c r="AM50" s="111" t="n">
        <f aca="false">AD50</f>
        <v>1994</v>
      </c>
      <c r="AN50" s="111" t="s">
        <v>297</v>
      </c>
      <c r="AS50" s="0" t="s">
        <v>636</v>
      </c>
      <c r="AT50" s="0" t="s">
        <v>637</v>
      </c>
      <c r="AU50" s="0" t="s">
        <v>227</v>
      </c>
      <c r="AV50" s="0" t="s">
        <v>484</v>
      </c>
      <c r="AZ50" s="0" t="s">
        <v>638</v>
      </c>
      <c r="BA50" s="124" t="s">
        <v>200</v>
      </c>
      <c r="BB50" s="0" t="s">
        <v>462</v>
      </c>
      <c r="BC50" s="0" t="s">
        <v>639</v>
      </c>
      <c r="BD50" s="0" t="s">
        <v>640</v>
      </c>
      <c r="BE50" s="104" t="s">
        <v>641</v>
      </c>
      <c r="BF50" s="0" t="s">
        <v>642</v>
      </c>
      <c r="BG50" s="125" t="s">
        <v>200</v>
      </c>
      <c r="BH50" s="0" t="s">
        <v>466</v>
      </c>
      <c r="BI50" s="112" t="n">
        <v>5028587020070</v>
      </c>
      <c r="BJ50" s="126" t="s">
        <v>200</v>
      </c>
      <c r="BK50" s="0" t="s">
        <v>215</v>
      </c>
      <c r="BL50" s="112" t="n">
        <v>4</v>
      </c>
      <c r="BM50" s="112" t="n">
        <v>4</v>
      </c>
      <c r="BN50" s="112" t="n">
        <v>4</v>
      </c>
      <c r="BO50" s="111" t="n">
        <v>20</v>
      </c>
      <c r="BP50" s="125" t="s">
        <v>200</v>
      </c>
      <c r="BQ50" s="127" t="s">
        <v>216</v>
      </c>
    </row>
    <row r="51" customFormat="false" ht="13.8" hidden="false" customHeight="false" outlineLevel="0" collapsed="false">
      <c r="A51" s="0" t="s">
        <v>643</v>
      </c>
      <c r="B51" s="0" t="s">
        <v>454</v>
      </c>
      <c r="C51" s="0" t="s">
        <v>218</v>
      </c>
      <c r="D51" s="0" t="s">
        <v>193</v>
      </c>
      <c r="E51" s="0" t="s">
        <v>194</v>
      </c>
      <c r="F51" s="0" t="s">
        <v>195</v>
      </c>
      <c r="G51" s="0" t="s">
        <v>196</v>
      </c>
      <c r="H51" s="0" t="s">
        <v>219</v>
      </c>
      <c r="J51" s="111" t="n">
        <v>1</v>
      </c>
      <c r="K51" s="0" t="s">
        <v>198</v>
      </c>
      <c r="L51" s="0" t="s">
        <v>198</v>
      </c>
      <c r="M51" s="0" t="s">
        <v>199</v>
      </c>
      <c r="O51" s="0" t="s">
        <v>200</v>
      </c>
      <c r="Q51" s="120" t="s">
        <v>200</v>
      </c>
      <c r="R51" s="0" t="s">
        <v>16</v>
      </c>
      <c r="S51" s="0" t="s">
        <v>201</v>
      </c>
      <c r="T51" s="0" t="s">
        <v>198</v>
      </c>
      <c r="U51" s="0" t="s">
        <v>202</v>
      </c>
      <c r="V51" s="0" t="s">
        <v>203</v>
      </c>
      <c r="W51" s="110" t="s">
        <v>204</v>
      </c>
      <c r="X51" s="111" t="n">
        <v>1992</v>
      </c>
      <c r="Y51" s="111" t="s">
        <v>205</v>
      </c>
      <c r="Z51" s="111" t="s">
        <v>221</v>
      </c>
      <c r="AA51" s="122" t="s">
        <v>200</v>
      </c>
      <c r="AB51" s="0" t="s">
        <v>644</v>
      </c>
      <c r="AC51" s="0" t="s">
        <v>206</v>
      </c>
      <c r="AD51" s="111" t="n">
        <v>1992</v>
      </c>
      <c r="AE51" s="111" t="s">
        <v>645</v>
      </c>
      <c r="AI51" s="111" t="s">
        <v>207</v>
      </c>
      <c r="AK51" s="111" t="str">
        <f aca="false">(AB51)</f>
        <v>Novotrade / appaloosa interactive</v>
      </c>
      <c r="AM51" s="111" t="n">
        <f aca="false">AD51</f>
        <v>1992</v>
      </c>
      <c r="AN51" s="111" t="s">
        <v>646</v>
      </c>
      <c r="AR51" s="0" t="s">
        <v>224</v>
      </c>
      <c r="AS51" s="0" t="s">
        <v>647</v>
      </c>
      <c r="AT51" s="0" t="s">
        <v>381</v>
      </c>
      <c r="AU51" s="0" t="s">
        <v>417</v>
      </c>
      <c r="AV51" s="0" t="s">
        <v>200</v>
      </c>
      <c r="AZ51" s="0" t="s">
        <v>648</v>
      </c>
      <c r="BA51" s="124" t="s">
        <v>200</v>
      </c>
      <c r="BB51" s="0" t="s">
        <v>248</v>
      </c>
      <c r="BC51" s="0" t="s">
        <v>649</v>
      </c>
      <c r="BD51" s="0" t="s">
        <v>650</v>
      </c>
      <c r="BE51" s="104" t="s">
        <v>651</v>
      </c>
      <c r="BF51" s="0" t="s">
        <v>652</v>
      </c>
      <c r="BG51" s="125" t="s">
        <v>200</v>
      </c>
      <c r="BH51" s="0" t="s">
        <v>466</v>
      </c>
      <c r="BI51" s="112" t="n">
        <v>4974365610425</v>
      </c>
      <c r="BJ51" s="126" t="s">
        <v>200</v>
      </c>
      <c r="BK51" s="0" t="s">
        <v>215</v>
      </c>
      <c r="BL51" s="112" t="n">
        <v>4</v>
      </c>
      <c r="BM51" s="112" t="n">
        <v>4</v>
      </c>
      <c r="BN51" s="112" t="n">
        <v>4</v>
      </c>
      <c r="BO51" s="111" t="n">
        <v>20</v>
      </c>
      <c r="BP51" s="125" t="s">
        <v>200</v>
      </c>
      <c r="BQ51" s="127" t="s">
        <v>216</v>
      </c>
    </row>
    <row r="52" customFormat="false" ht="13.8" hidden="false" customHeight="false" outlineLevel="0" collapsed="false">
      <c r="A52" s="0" t="s">
        <v>653</v>
      </c>
      <c r="B52" s="0" t="s">
        <v>454</v>
      </c>
      <c r="C52" s="0" t="s">
        <v>218</v>
      </c>
      <c r="D52" s="0" t="s">
        <v>193</v>
      </c>
      <c r="E52" s="0" t="s">
        <v>194</v>
      </c>
      <c r="F52" s="0" t="s">
        <v>195</v>
      </c>
      <c r="G52" s="0" t="s">
        <v>196</v>
      </c>
      <c r="H52" s="0" t="s">
        <v>219</v>
      </c>
      <c r="J52" s="111" t="n">
        <v>1</v>
      </c>
      <c r="K52" s="0" t="s">
        <v>198</v>
      </c>
      <c r="L52" s="0" t="s">
        <v>198</v>
      </c>
      <c r="M52" s="0" t="s">
        <v>199</v>
      </c>
      <c r="O52" s="0" t="s">
        <v>200</v>
      </c>
      <c r="Q52" s="120" t="s">
        <v>200</v>
      </c>
      <c r="R52" s="0" t="s">
        <v>16</v>
      </c>
      <c r="S52" s="0" t="s">
        <v>201</v>
      </c>
      <c r="T52" s="0" t="s">
        <v>198</v>
      </c>
      <c r="U52" s="0" t="s">
        <v>202</v>
      </c>
      <c r="V52" s="0" t="s">
        <v>203</v>
      </c>
      <c r="W52" s="110" t="s">
        <v>204</v>
      </c>
      <c r="X52" s="111" t="n">
        <v>1994</v>
      </c>
      <c r="Y52" s="111" t="s">
        <v>498</v>
      </c>
      <c r="Z52" s="111" t="s">
        <v>221</v>
      </c>
      <c r="AA52" s="122" t="s">
        <v>200</v>
      </c>
      <c r="AB52" s="0" t="s">
        <v>644</v>
      </c>
      <c r="AC52" s="0" t="s">
        <v>206</v>
      </c>
      <c r="AD52" s="111" t="n">
        <v>1994</v>
      </c>
      <c r="AE52" s="111" t="s">
        <v>222</v>
      </c>
      <c r="AI52" s="111" t="s">
        <v>207</v>
      </c>
      <c r="AK52" s="111" t="str">
        <f aca="false">(AB52)</f>
        <v>Novotrade / appaloosa interactive</v>
      </c>
      <c r="AM52" s="111" t="n">
        <f aca="false">AD52</f>
        <v>1994</v>
      </c>
      <c r="AN52" s="111" t="s">
        <v>646</v>
      </c>
      <c r="AR52" s="0" t="s">
        <v>224</v>
      </c>
      <c r="AS52" s="0" t="s">
        <v>647</v>
      </c>
      <c r="AT52" s="0" t="s">
        <v>381</v>
      </c>
      <c r="AU52" s="0" t="s">
        <v>417</v>
      </c>
      <c r="AV52" s="0" t="s">
        <v>200</v>
      </c>
      <c r="AZ52" s="0" t="s">
        <v>654</v>
      </c>
      <c r="BA52" s="124" t="s">
        <v>200</v>
      </c>
      <c r="BB52" s="0" t="s">
        <v>248</v>
      </c>
      <c r="BC52" s="0" t="s">
        <v>655</v>
      </c>
      <c r="BD52" s="0" t="s">
        <v>656</v>
      </c>
      <c r="BE52" s="104" t="s">
        <v>657</v>
      </c>
      <c r="BF52" s="0" t="s">
        <v>658</v>
      </c>
      <c r="BG52" s="125" t="s">
        <v>200</v>
      </c>
      <c r="BH52" s="0" t="s">
        <v>466</v>
      </c>
      <c r="BI52" s="112" t="n">
        <v>4974365615536</v>
      </c>
      <c r="BJ52" s="126" t="s">
        <v>200</v>
      </c>
      <c r="BK52" s="0" t="s">
        <v>215</v>
      </c>
      <c r="BL52" s="112" t="n">
        <v>4</v>
      </c>
      <c r="BM52" s="112" t="n">
        <v>4</v>
      </c>
      <c r="BN52" s="112" t="n">
        <v>4</v>
      </c>
      <c r="BO52" s="111" t="n">
        <v>30</v>
      </c>
      <c r="BP52" s="125" t="s">
        <v>200</v>
      </c>
      <c r="BQ52" s="127" t="s">
        <v>216</v>
      </c>
    </row>
    <row r="53" customFormat="false" ht="13.8" hidden="false" customHeight="false" outlineLevel="0" collapsed="false">
      <c r="A53" s="0" t="s">
        <v>659</v>
      </c>
      <c r="B53" s="0" t="s">
        <v>454</v>
      </c>
      <c r="C53" s="0" t="s">
        <v>605</v>
      </c>
      <c r="D53" s="0" t="s">
        <v>193</v>
      </c>
      <c r="E53" s="0" t="s">
        <v>194</v>
      </c>
      <c r="F53" s="0" t="s">
        <v>606</v>
      </c>
      <c r="G53" s="0" t="s">
        <v>391</v>
      </c>
      <c r="H53" s="0" t="s">
        <v>219</v>
      </c>
      <c r="J53" s="111" t="n">
        <v>2</v>
      </c>
      <c r="K53" s="0" t="s">
        <v>198</v>
      </c>
      <c r="L53" s="0" t="s">
        <v>392</v>
      </c>
      <c r="M53" s="0" t="s">
        <v>199</v>
      </c>
      <c r="O53" s="0" t="s">
        <v>200</v>
      </c>
      <c r="Q53" s="120" t="s">
        <v>200</v>
      </c>
      <c r="R53" s="0" t="s">
        <v>16</v>
      </c>
      <c r="S53" s="0" t="s">
        <v>201</v>
      </c>
      <c r="T53" s="0" t="s">
        <v>198</v>
      </c>
      <c r="U53" s="0" t="s">
        <v>202</v>
      </c>
      <c r="V53" s="0" t="s">
        <v>203</v>
      </c>
      <c r="W53" s="110" t="s">
        <v>204</v>
      </c>
      <c r="X53" s="111" t="n">
        <v>1993</v>
      </c>
      <c r="Y53" s="111" t="s">
        <v>205</v>
      </c>
      <c r="Z53" s="111" t="s">
        <v>198</v>
      </c>
      <c r="AA53" s="122" t="s">
        <v>200</v>
      </c>
      <c r="AB53" s="0" t="s">
        <v>206</v>
      </c>
      <c r="AC53" s="0" t="s">
        <v>206</v>
      </c>
      <c r="AD53" s="111" t="n">
        <v>1993</v>
      </c>
      <c r="AE53" s="111" t="s">
        <v>660</v>
      </c>
      <c r="AI53" s="111" t="s">
        <v>207</v>
      </c>
      <c r="AK53" s="111" t="str">
        <f aca="false">(AB53)</f>
        <v>Sega</v>
      </c>
      <c r="AM53" s="111" t="n">
        <f aca="false">AD53</f>
        <v>1993</v>
      </c>
      <c r="AN53" s="111" t="s">
        <v>208</v>
      </c>
      <c r="AO53" s="0" t="s">
        <v>609</v>
      </c>
      <c r="AP53" s="0" t="s">
        <v>200</v>
      </c>
      <c r="AS53" s="0" t="s">
        <v>200</v>
      </c>
      <c r="AT53" s="0" t="s">
        <v>661</v>
      </c>
      <c r="AU53" s="0" t="s">
        <v>200</v>
      </c>
      <c r="AV53" s="0" t="s">
        <v>200</v>
      </c>
      <c r="AZ53" s="0" t="s">
        <v>662</v>
      </c>
      <c r="BA53" s="124" t="s">
        <v>200</v>
      </c>
      <c r="BB53" s="0" t="s">
        <v>210</v>
      </c>
      <c r="BC53" s="0" t="s">
        <v>663</v>
      </c>
      <c r="BD53" s="0" t="s">
        <v>664</v>
      </c>
      <c r="BE53" s="104" t="s">
        <v>665</v>
      </c>
      <c r="BF53" s="0" t="s">
        <v>666</v>
      </c>
      <c r="BG53" s="125" t="s">
        <v>200</v>
      </c>
      <c r="BH53" s="0" t="s">
        <v>466</v>
      </c>
      <c r="BI53" s="112" t="n">
        <v>4974365611453</v>
      </c>
      <c r="BJ53" s="126" t="s">
        <v>200</v>
      </c>
      <c r="BK53" s="0" t="s">
        <v>215</v>
      </c>
      <c r="BL53" s="112" t="n">
        <v>4</v>
      </c>
      <c r="BM53" s="112" t="n">
        <v>4</v>
      </c>
      <c r="BN53" s="112" t="n">
        <v>4</v>
      </c>
      <c r="BO53" s="111" t="n">
        <v>20</v>
      </c>
      <c r="BP53" s="125" t="s">
        <v>200</v>
      </c>
      <c r="BQ53" s="127" t="s">
        <v>216</v>
      </c>
    </row>
    <row r="54" customFormat="false" ht="13.8" hidden="false" customHeight="false" outlineLevel="0" collapsed="false">
      <c r="A54" s="0" t="s">
        <v>667</v>
      </c>
      <c r="B54" s="0" t="s">
        <v>454</v>
      </c>
      <c r="C54" s="0" t="s">
        <v>234</v>
      </c>
      <c r="D54" s="0" t="s">
        <v>193</v>
      </c>
      <c r="E54" s="0" t="s">
        <v>194</v>
      </c>
      <c r="F54" s="0" t="s">
        <v>195</v>
      </c>
      <c r="G54" s="0" t="s">
        <v>196</v>
      </c>
      <c r="H54" s="0" t="s">
        <v>197</v>
      </c>
      <c r="J54" s="111" t="n">
        <v>1</v>
      </c>
      <c r="K54" s="0" t="s">
        <v>198</v>
      </c>
      <c r="L54" s="0" t="s">
        <v>198</v>
      </c>
      <c r="M54" s="0" t="s">
        <v>199</v>
      </c>
      <c r="O54" s="0" t="s">
        <v>200</v>
      </c>
      <c r="Q54" s="120" t="s">
        <v>200</v>
      </c>
      <c r="R54" s="0" t="s">
        <v>16</v>
      </c>
      <c r="S54" s="0" t="s">
        <v>201</v>
      </c>
      <c r="T54" s="0" t="s">
        <v>198</v>
      </c>
      <c r="U54" s="0" t="s">
        <v>202</v>
      </c>
      <c r="V54" s="0" t="s">
        <v>203</v>
      </c>
      <c r="W54" s="110" t="s">
        <v>204</v>
      </c>
      <c r="X54" s="111" t="n">
        <v>1991</v>
      </c>
      <c r="Y54" s="111" t="s">
        <v>205</v>
      </c>
      <c r="Z54" s="111" t="s">
        <v>198</v>
      </c>
      <c r="AA54" s="122" t="s">
        <v>200</v>
      </c>
      <c r="AB54" s="0" t="s">
        <v>668</v>
      </c>
      <c r="AC54" s="0" t="s">
        <v>668</v>
      </c>
      <c r="AD54" s="111" t="n">
        <v>1991</v>
      </c>
      <c r="AE54" s="111" t="s">
        <v>198</v>
      </c>
      <c r="AI54" s="111" t="s">
        <v>207</v>
      </c>
      <c r="AK54" s="111" t="str">
        <f aca="false">(AB54)</f>
        <v>Codemasters</v>
      </c>
      <c r="AM54" s="111" t="n">
        <f aca="false">AD54</f>
        <v>1991</v>
      </c>
      <c r="AN54" s="111" t="s">
        <v>263</v>
      </c>
      <c r="AS54" s="0" t="s">
        <v>200</v>
      </c>
      <c r="AT54" s="0" t="s">
        <v>381</v>
      </c>
      <c r="AU54" s="0" t="s">
        <v>244</v>
      </c>
      <c r="AV54" s="0" t="s">
        <v>669</v>
      </c>
      <c r="AZ54" s="0" t="s">
        <v>670</v>
      </c>
      <c r="BA54" s="124" t="s">
        <v>200</v>
      </c>
      <c r="BB54" s="0" t="s">
        <v>210</v>
      </c>
      <c r="BC54" s="0" t="s">
        <v>671</v>
      </c>
      <c r="BE54" s="104" t="s">
        <v>672</v>
      </c>
      <c r="BG54" s="125" t="s">
        <v>200</v>
      </c>
      <c r="BH54" s="0" t="s">
        <v>466</v>
      </c>
      <c r="BI54" s="112" t="n">
        <v>5024866140026</v>
      </c>
      <c r="BJ54" s="126" t="s">
        <v>200</v>
      </c>
      <c r="BK54" s="0" t="s">
        <v>215</v>
      </c>
      <c r="BL54" s="112" t="n">
        <v>4</v>
      </c>
      <c r="BM54" s="112" t="n">
        <v>4</v>
      </c>
      <c r="BN54" s="112" t="n">
        <v>4</v>
      </c>
      <c r="BO54" s="111" t="n">
        <v>20</v>
      </c>
      <c r="BP54" s="125" t="s">
        <v>200</v>
      </c>
      <c r="BQ54" s="127" t="s">
        <v>216</v>
      </c>
    </row>
    <row r="55" customFormat="false" ht="13.8" hidden="false" customHeight="false" outlineLevel="0" collapsed="false">
      <c r="A55" s="0" t="s">
        <v>673</v>
      </c>
      <c r="B55" s="0" t="s">
        <v>454</v>
      </c>
      <c r="C55" s="0" t="s">
        <v>423</v>
      </c>
      <c r="D55" s="0" t="s">
        <v>312</v>
      </c>
      <c r="E55" s="0" t="s">
        <v>313</v>
      </c>
      <c r="F55" s="0" t="s">
        <v>314</v>
      </c>
      <c r="G55" s="0" t="s">
        <v>424</v>
      </c>
      <c r="H55" s="0" t="s">
        <v>197</v>
      </c>
      <c r="J55" s="111" t="n">
        <v>2</v>
      </c>
      <c r="K55" s="0" t="s">
        <v>198</v>
      </c>
      <c r="L55" s="0" t="s">
        <v>392</v>
      </c>
      <c r="M55" s="0" t="s">
        <v>199</v>
      </c>
      <c r="O55" s="0" t="s">
        <v>200</v>
      </c>
      <c r="Q55" s="120" t="s">
        <v>200</v>
      </c>
      <c r="R55" s="0" t="s">
        <v>16</v>
      </c>
      <c r="S55" s="0" t="s">
        <v>201</v>
      </c>
      <c r="T55" s="0" t="s">
        <v>198</v>
      </c>
      <c r="U55" s="0" t="s">
        <v>202</v>
      </c>
      <c r="V55" s="0" t="s">
        <v>203</v>
      </c>
      <c r="W55" s="110" t="s">
        <v>204</v>
      </c>
      <c r="X55" s="111" t="n">
        <v>1993</v>
      </c>
      <c r="Y55" s="111" t="s">
        <v>205</v>
      </c>
      <c r="Z55" s="111" t="s">
        <v>198</v>
      </c>
      <c r="AA55" s="122" t="s">
        <v>200</v>
      </c>
      <c r="AB55" s="0" t="s">
        <v>574</v>
      </c>
      <c r="AC55" s="0" t="s">
        <v>574</v>
      </c>
      <c r="AD55" s="111" t="n">
        <v>1993</v>
      </c>
      <c r="AE55" s="111" t="s">
        <v>198</v>
      </c>
      <c r="AI55" s="111" t="s">
        <v>207</v>
      </c>
      <c r="AK55" s="111" t="str">
        <f aca="false">(AB55)</f>
        <v>Electronic arts</v>
      </c>
      <c r="AL55" s="0" t="s">
        <v>200</v>
      </c>
      <c r="AM55" s="111" t="n">
        <f aca="false">AD55</f>
        <v>1993</v>
      </c>
      <c r="AN55" s="111" t="s">
        <v>297</v>
      </c>
      <c r="AP55" s="0" t="s">
        <v>674</v>
      </c>
      <c r="AQ55" s="0" t="s">
        <v>200</v>
      </c>
      <c r="AR55" s="0" t="s">
        <v>200</v>
      </c>
      <c r="AS55" s="0" t="s">
        <v>675</v>
      </c>
      <c r="AV55" s="0" t="s">
        <v>200</v>
      </c>
      <c r="AZ55" s="0" t="s">
        <v>676</v>
      </c>
      <c r="BA55" s="124" t="s">
        <v>200</v>
      </c>
      <c r="BB55" s="0" t="s">
        <v>210</v>
      </c>
      <c r="BC55" s="0" t="s">
        <v>677</v>
      </c>
      <c r="BE55" s="104" t="s">
        <v>678</v>
      </c>
      <c r="BG55" s="125" t="s">
        <v>200</v>
      </c>
      <c r="BH55" s="0" t="s">
        <v>214</v>
      </c>
      <c r="BI55" s="112" t="n">
        <v>5015839262999</v>
      </c>
      <c r="BJ55" s="126" t="s">
        <v>200</v>
      </c>
      <c r="BK55" s="0" t="s">
        <v>215</v>
      </c>
      <c r="BL55" s="112" t="n">
        <v>4</v>
      </c>
      <c r="BM55" s="112" t="n">
        <v>4</v>
      </c>
      <c r="BN55" s="112" t="n">
        <v>4</v>
      </c>
      <c r="BO55" s="111" t="n">
        <v>20</v>
      </c>
      <c r="BP55" s="125" t="s">
        <v>200</v>
      </c>
      <c r="BQ55" s="127" t="s">
        <v>216</v>
      </c>
    </row>
    <row r="56" customFormat="false" ht="13.8" hidden="false" customHeight="false" outlineLevel="0" collapsed="false">
      <c r="A56" s="0" t="s">
        <v>679</v>
      </c>
      <c r="B56" s="0" t="s">
        <v>454</v>
      </c>
      <c r="C56" s="0" t="s">
        <v>505</v>
      </c>
      <c r="D56" s="0" t="s">
        <v>506</v>
      </c>
      <c r="E56" s="0" t="s">
        <v>194</v>
      </c>
      <c r="F56" s="0" t="s">
        <v>195</v>
      </c>
      <c r="G56" s="0" t="s">
        <v>196</v>
      </c>
      <c r="H56" s="0" t="s">
        <v>219</v>
      </c>
      <c r="J56" s="111" t="n">
        <v>1</v>
      </c>
      <c r="K56" s="0" t="s">
        <v>198</v>
      </c>
      <c r="L56" s="0" t="s">
        <v>198</v>
      </c>
      <c r="M56" s="0" t="s">
        <v>235</v>
      </c>
      <c r="N56" s="0" t="s">
        <v>680</v>
      </c>
      <c r="O56" s="0" t="s">
        <v>237</v>
      </c>
      <c r="P56" s="0" t="s">
        <v>410</v>
      </c>
      <c r="Q56" s="120" t="s">
        <v>200</v>
      </c>
      <c r="R56" s="0" t="s">
        <v>16</v>
      </c>
      <c r="S56" s="0" t="s">
        <v>201</v>
      </c>
      <c r="T56" s="0" t="s">
        <v>198</v>
      </c>
      <c r="U56" s="0" t="s">
        <v>202</v>
      </c>
      <c r="V56" s="0" t="s">
        <v>203</v>
      </c>
      <c r="W56" s="110" t="s">
        <v>204</v>
      </c>
      <c r="X56" s="111" t="n">
        <v>1993</v>
      </c>
      <c r="Y56" s="111" t="s">
        <v>498</v>
      </c>
      <c r="Z56" s="111" t="s">
        <v>221</v>
      </c>
      <c r="AA56" s="122" t="s">
        <v>200</v>
      </c>
      <c r="AB56" s="0" t="s">
        <v>508</v>
      </c>
      <c r="AC56" s="0" t="s">
        <v>426</v>
      </c>
      <c r="AD56" s="111" t="n">
        <v>1993</v>
      </c>
      <c r="AE56" s="111" t="s">
        <v>198</v>
      </c>
      <c r="AI56" s="111" t="s">
        <v>294</v>
      </c>
      <c r="AJ56" s="111" t="s">
        <v>509</v>
      </c>
      <c r="AK56" s="111" t="s">
        <v>681</v>
      </c>
      <c r="AL56" s="0" t="s">
        <v>200</v>
      </c>
      <c r="AM56" s="111" t="n">
        <v>1992</v>
      </c>
      <c r="AN56" s="111" t="s">
        <v>510</v>
      </c>
      <c r="AQ56" s="0" t="s">
        <v>682</v>
      </c>
      <c r="AR56" s="0" t="s">
        <v>200</v>
      </c>
      <c r="AS56" s="0" t="s">
        <v>200</v>
      </c>
      <c r="AT56" s="0" t="s">
        <v>683</v>
      </c>
      <c r="AU56" s="0" t="s">
        <v>267</v>
      </c>
      <c r="AV56" s="0" t="s">
        <v>684</v>
      </c>
      <c r="AZ56" s="0" t="s">
        <v>685</v>
      </c>
      <c r="BA56" s="124" t="s">
        <v>200</v>
      </c>
      <c r="BB56" s="0" t="s">
        <v>248</v>
      </c>
      <c r="BC56" s="0" t="s">
        <v>686</v>
      </c>
      <c r="BD56" s="0" t="s">
        <v>687</v>
      </c>
      <c r="BE56" s="104" t="s">
        <v>688</v>
      </c>
      <c r="BF56" s="0" t="s">
        <v>200</v>
      </c>
      <c r="BG56" s="125" t="s">
        <v>200</v>
      </c>
      <c r="BH56" s="0" t="s">
        <v>466</v>
      </c>
      <c r="BI56" s="112" t="n">
        <v>5013442554562</v>
      </c>
      <c r="BJ56" s="126" t="s">
        <v>200</v>
      </c>
      <c r="BK56" s="0" t="s">
        <v>215</v>
      </c>
      <c r="BL56" s="112" t="n">
        <v>4</v>
      </c>
      <c r="BM56" s="112" t="n">
        <v>4</v>
      </c>
      <c r="BN56" s="112" t="n">
        <v>4</v>
      </c>
      <c r="BO56" s="111" t="n">
        <v>40</v>
      </c>
      <c r="BP56" s="125" t="s">
        <v>200</v>
      </c>
      <c r="BQ56" s="127" t="s">
        <v>216</v>
      </c>
    </row>
    <row r="57" customFormat="false" ht="13.8" hidden="false" customHeight="false" outlineLevel="0" collapsed="false">
      <c r="A57" s="0" t="s">
        <v>689</v>
      </c>
      <c r="B57" s="0" t="s">
        <v>454</v>
      </c>
      <c r="C57" s="0" t="s">
        <v>234</v>
      </c>
      <c r="D57" s="0" t="s">
        <v>193</v>
      </c>
      <c r="E57" s="0" t="s">
        <v>194</v>
      </c>
      <c r="F57" s="0" t="s">
        <v>195</v>
      </c>
      <c r="G57" s="0" t="s">
        <v>196</v>
      </c>
      <c r="H57" s="0" t="s">
        <v>197</v>
      </c>
      <c r="J57" s="111" t="n">
        <v>1</v>
      </c>
      <c r="K57" s="0" t="s">
        <v>198</v>
      </c>
      <c r="L57" s="0" t="s">
        <v>198</v>
      </c>
      <c r="M57" s="0" t="s">
        <v>199</v>
      </c>
      <c r="O57" s="0" t="s">
        <v>200</v>
      </c>
      <c r="P57" s="0" t="s">
        <v>634</v>
      </c>
      <c r="Q57" s="120" t="s">
        <v>200</v>
      </c>
      <c r="R57" s="0" t="s">
        <v>16</v>
      </c>
      <c r="S57" s="0" t="s">
        <v>201</v>
      </c>
      <c r="T57" s="0" t="s">
        <v>198</v>
      </c>
      <c r="U57" s="0" t="s">
        <v>202</v>
      </c>
      <c r="V57" s="0" t="s">
        <v>203</v>
      </c>
      <c r="W57" s="110" t="s">
        <v>204</v>
      </c>
      <c r="X57" s="111" t="n">
        <v>1994</v>
      </c>
      <c r="Y57" s="111" t="s">
        <v>205</v>
      </c>
      <c r="Z57" s="111" t="s">
        <v>221</v>
      </c>
      <c r="AA57" s="122" t="s">
        <v>200</v>
      </c>
      <c r="AB57" s="0" t="s">
        <v>690</v>
      </c>
      <c r="AC57" s="0" t="s">
        <v>690</v>
      </c>
      <c r="AD57" s="111" t="n">
        <v>1994</v>
      </c>
      <c r="AE57" s="111" t="s">
        <v>222</v>
      </c>
      <c r="AI57" s="111" t="s">
        <v>207</v>
      </c>
      <c r="AK57" s="111" t="str">
        <f aca="false">(AB57)</f>
        <v>Psygnosis</v>
      </c>
      <c r="AM57" s="111" t="n">
        <f aca="false">AD57</f>
        <v>1994</v>
      </c>
      <c r="AN57" s="111" t="s">
        <v>263</v>
      </c>
      <c r="AS57" s="0" t="s">
        <v>200</v>
      </c>
      <c r="AT57" s="0" t="s">
        <v>691</v>
      </c>
      <c r="AU57" s="0" t="s">
        <v>332</v>
      </c>
      <c r="AV57" s="0" t="s">
        <v>692</v>
      </c>
      <c r="AZ57" s="0" t="s">
        <v>693</v>
      </c>
      <c r="BA57" s="124" t="s">
        <v>200</v>
      </c>
      <c r="BB57" s="0" t="s">
        <v>462</v>
      </c>
      <c r="BC57" s="0" t="s">
        <v>694</v>
      </c>
      <c r="BE57" s="104" t="s">
        <v>695</v>
      </c>
      <c r="BF57" s="0" t="s">
        <v>696</v>
      </c>
      <c r="BG57" s="125" t="s">
        <v>200</v>
      </c>
      <c r="BH57" s="0" t="s">
        <v>466</v>
      </c>
      <c r="BI57" s="112" t="n">
        <v>53203013858</v>
      </c>
      <c r="BJ57" s="126" t="s">
        <v>200</v>
      </c>
      <c r="BK57" s="0" t="s">
        <v>215</v>
      </c>
      <c r="BL57" s="112" t="n">
        <v>4</v>
      </c>
      <c r="BM57" s="112" t="n">
        <v>4</v>
      </c>
      <c r="BN57" s="112" t="n">
        <v>4</v>
      </c>
      <c r="BO57" s="111" t="n">
        <v>80</v>
      </c>
      <c r="BP57" s="125" t="s">
        <v>200</v>
      </c>
      <c r="BQ57" s="127" t="s">
        <v>216</v>
      </c>
    </row>
    <row r="58" customFormat="false" ht="13.8" hidden="false" customHeight="false" outlineLevel="0" collapsed="false">
      <c r="A58" s="0" t="s">
        <v>697</v>
      </c>
      <c r="B58" s="0" t="s">
        <v>454</v>
      </c>
      <c r="C58" s="0" t="s">
        <v>369</v>
      </c>
      <c r="D58" s="0" t="s">
        <v>312</v>
      </c>
      <c r="E58" s="0" t="s">
        <v>194</v>
      </c>
      <c r="F58" s="0" t="s">
        <v>195</v>
      </c>
      <c r="G58" s="0" t="s">
        <v>391</v>
      </c>
      <c r="H58" s="0" t="s">
        <v>219</v>
      </c>
      <c r="J58" s="111" t="n">
        <v>2</v>
      </c>
      <c r="K58" s="0" t="s">
        <v>198</v>
      </c>
      <c r="L58" s="0" t="s">
        <v>392</v>
      </c>
      <c r="M58" s="0" t="s">
        <v>199</v>
      </c>
      <c r="O58" s="0" t="s">
        <v>200</v>
      </c>
      <c r="Q58" s="120" t="s">
        <v>200</v>
      </c>
      <c r="R58" s="0" t="s">
        <v>16</v>
      </c>
      <c r="S58" s="0" t="s">
        <v>698</v>
      </c>
      <c r="T58" s="0" t="s">
        <v>198</v>
      </c>
      <c r="U58" s="0" t="s">
        <v>202</v>
      </c>
      <c r="V58" s="0" t="s">
        <v>203</v>
      </c>
      <c r="W58" s="110" t="s">
        <v>204</v>
      </c>
      <c r="X58" s="111" t="n">
        <v>1995</v>
      </c>
      <c r="Y58" s="111" t="s">
        <v>205</v>
      </c>
      <c r="Z58" s="111" t="s">
        <v>198</v>
      </c>
      <c r="AA58" s="122" t="s">
        <v>200</v>
      </c>
      <c r="AB58" s="0" t="s">
        <v>699</v>
      </c>
      <c r="AC58" s="0" t="s">
        <v>574</v>
      </c>
      <c r="AD58" s="111" t="n">
        <v>1995</v>
      </c>
      <c r="AE58" s="111" t="s">
        <v>222</v>
      </c>
      <c r="AI58" s="111" t="s">
        <v>700</v>
      </c>
      <c r="AJ58" s="111" t="s">
        <v>701</v>
      </c>
      <c r="AK58" s="0" t="s">
        <v>699</v>
      </c>
      <c r="AM58" s="111" t="n">
        <v>1993</v>
      </c>
      <c r="AN58" s="111" t="s">
        <v>297</v>
      </c>
      <c r="AS58" s="0" t="s">
        <v>200</v>
      </c>
      <c r="AU58" s="0" t="s">
        <v>299</v>
      </c>
      <c r="AV58" s="0" t="s">
        <v>200</v>
      </c>
      <c r="AZ58" s="0" t="s">
        <v>702</v>
      </c>
      <c r="BA58" s="124" t="s">
        <v>200</v>
      </c>
      <c r="BB58" s="0" t="s">
        <v>210</v>
      </c>
      <c r="BC58" s="0" t="s">
        <v>703</v>
      </c>
      <c r="BE58" s="104" t="s">
        <v>704</v>
      </c>
      <c r="BG58" s="125" t="s">
        <v>200</v>
      </c>
      <c r="BH58" s="0" t="s">
        <v>582</v>
      </c>
      <c r="BI58" s="112" t="n">
        <v>5030936010410</v>
      </c>
      <c r="BJ58" s="126" t="s">
        <v>200</v>
      </c>
      <c r="BK58" s="0" t="s">
        <v>215</v>
      </c>
      <c r="BL58" s="112" t="n">
        <v>4</v>
      </c>
      <c r="BM58" s="112" t="n">
        <v>4</v>
      </c>
      <c r="BN58" s="112" t="n">
        <v>4</v>
      </c>
      <c r="BO58" s="111" t="n">
        <v>20</v>
      </c>
      <c r="BP58" s="125" t="s">
        <v>200</v>
      </c>
      <c r="BQ58" s="127" t="s">
        <v>216</v>
      </c>
    </row>
    <row r="59" customFormat="false" ht="13.8" hidden="false" customHeight="false" outlineLevel="0" collapsed="false">
      <c r="A59" s="0" t="s">
        <v>705</v>
      </c>
      <c r="B59" s="0" t="s">
        <v>454</v>
      </c>
      <c r="C59" s="0" t="s">
        <v>234</v>
      </c>
      <c r="D59" s="0" t="s">
        <v>193</v>
      </c>
      <c r="E59" s="0" t="s">
        <v>194</v>
      </c>
      <c r="F59" s="0" t="s">
        <v>195</v>
      </c>
      <c r="G59" s="0" t="s">
        <v>196</v>
      </c>
      <c r="H59" s="0" t="s">
        <v>197</v>
      </c>
      <c r="J59" s="111" t="n">
        <v>1</v>
      </c>
      <c r="K59" s="0" t="s">
        <v>198</v>
      </c>
      <c r="L59" s="0" t="s">
        <v>198</v>
      </c>
      <c r="M59" s="0" t="s">
        <v>199</v>
      </c>
      <c r="O59" s="0" t="s">
        <v>200</v>
      </c>
      <c r="Q59" s="120" t="s">
        <v>200</v>
      </c>
      <c r="R59" s="0" t="s">
        <v>16</v>
      </c>
      <c r="S59" s="0" t="s">
        <v>201</v>
      </c>
      <c r="T59" s="0" t="s">
        <v>198</v>
      </c>
      <c r="U59" s="0" t="s">
        <v>202</v>
      </c>
      <c r="V59" s="0" t="s">
        <v>203</v>
      </c>
      <c r="W59" s="110" t="s">
        <v>204</v>
      </c>
      <c r="X59" s="111" t="n">
        <v>1992</v>
      </c>
      <c r="Y59" s="111" t="s">
        <v>205</v>
      </c>
      <c r="Z59" s="111" t="s">
        <v>198</v>
      </c>
      <c r="AA59" s="122" t="s">
        <v>200</v>
      </c>
      <c r="AB59" s="0" t="s">
        <v>478</v>
      </c>
      <c r="AC59" s="0" t="s">
        <v>479</v>
      </c>
      <c r="AD59" s="111" t="n">
        <v>1992</v>
      </c>
      <c r="AE59" s="111" t="s">
        <v>645</v>
      </c>
      <c r="AI59" s="111" t="s">
        <v>207</v>
      </c>
      <c r="AK59" s="111" t="str">
        <f aca="false">(AB59)</f>
        <v>Virgin interactive</v>
      </c>
      <c r="AL59" s="0" t="s">
        <v>200</v>
      </c>
      <c r="AM59" s="111" t="n">
        <f aca="false">AD59</f>
        <v>1992</v>
      </c>
      <c r="AN59" s="111" t="s">
        <v>297</v>
      </c>
      <c r="AP59" s="0" t="s">
        <v>567</v>
      </c>
      <c r="AQ59" s="0" t="s">
        <v>200</v>
      </c>
      <c r="AR59" s="0" t="s">
        <v>200</v>
      </c>
      <c r="AS59" s="0" t="s">
        <v>706</v>
      </c>
      <c r="AT59" s="104" t="s">
        <v>707</v>
      </c>
      <c r="AV59" s="0" t="s">
        <v>484</v>
      </c>
      <c r="AZ59" s="0" t="s">
        <v>708</v>
      </c>
      <c r="BA59" s="124" t="s">
        <v>200</v>
      </c>
      <c r="BB59" s="0" t="s">
        <v>210</v>
      </c>
      <c r="BC59" s="0" t="s">
        <v>709</v>
      </c>
      <c r="BD59" s="0" t="s">
        <v>710</v>
      </c>
      <c r="BE59" s="104" t="s">
        <v>711</v>
      </c>
      <c r="BG59" s="125" t="s">
        <v>200</v>
      </c>
      <c r="BH59" s="0" t="s">
        <v>466</v>
      </c>
      <c r="BI59" s="112" t="n">
        <v>5013715020077</v>
      </c>
      <c r="BJ59" s="126" t="s">
        <v>200</v>
      </c>
      <c r="BK59" s="0" t="s">
        <v>215</v>
      </c>
      <c r="BL59" s="112" t="n">
        <v>4</v>
      </c>
      <c r="BM59" s="112" t="n">
        <v>4</v>
      </c>
      <c r="BN59" s="112" t="n">
        <v>4</v>
      </c>
      <c r="BO59" s="111" t="n">
        <v>20</v>
      </c>
      <c r="BP59" s="125" t="s">
        <v>200</v>
      </c>
      <c r="BQ59" s="127" t="s">
        <v>216</v>
      </c>
    </row>
    <row r="60" customFormat="false" ht="13.8" hidden="false" customHeight="false" outlineLevel="0" collapsed="false">
      <c r="A60" s="0" t="s">
        <v>712</v>
      </c>
      <c r="B60" s="0" t="s">
        <v>454</v>
      </c>
      <c r="C60" s="0" t="s">
        <v>713</v>
      </c>
      <c r="D60" s="0" t="s">
        <v>193</v>
      </c>
      <c r="E60" s="0" t="s">
        <v>194</v>
      </c>
      <c r="F60" s="0" t="s">
        <v>195</v>
      </c>
      <c r="G60" s="0" t="s">
        <v>391</v>
      </c>
      <c r="H60" s="0" t="s">
        <v>219</v>
      </c>
      <c r="J60" s="111" t="n">
        <v>2</v>
      </c>
      <c r="K60" s="0" t="s">
        <v>198</v>
      </c>
      <c r="L60" s="0" t="s">
        <v>392</v>
      </c>
      <c r="M60" s="0" t="s">
        <v>199</v>
      </c>
      <c r="O60" s="0" t="s">
        <v>200</v>
      </c>
      <c r="Q60" s="120" t="s">
        <v>200</v>
      </c>
      <c r="R60" s="0" t="s">
        <v>16</v>
      </c>
      <c r="S60" s="0" t="s">
        <v>201</v>
      </c>
      <c r="T60" s="0" t="s">
        <v>198</v>
      </c>
      <c r="U60" s="0" t="s">
        <v>202</v>
      </c>
      <c r="V60" s="0" t="s">
        <v>203</v>
      </c>
      <c r="W60" s="110" t="s">
        <v>204</v>
      </c>
      <c r="X60" s="111" t="n">
        <v>1993</v>
      </c>
      <c r="Y60" s="111" t="s">
        <v>205</v>
      </c>
      <c r="Z60" s="111" t="s">
        <v>198</v>
      </c>
      <c r="AA60" s="122" t="s">
        <v>200</v>
      </c>
      <c r="AB60" s="0" t="s">
        <v>206</v>
      </c>
      <c r="AC60" s="0" t="s">
        <v>206</v>
      </c>
      <c r="AD60" s="111" t="n">
        <v>1993</v>
      </c>
      <c r="AE60" s="111" t="s">
        <v>222</v>
      </c>
      <c r="AI60" s="111" t="s">
        <v>207</v>
      </c>
      <c r="AK60" s="111" t="str">
        <f aca="false">(AB60)</f>
        <v>Sega</v>
      </c>
      <c r="AM60" s="111" t="n">
        <f aca="false">AD60</f>
        <v>1993</v>
      </c>
      <c r="AN60" s="111" t="s">
        <v>208</v>
      </c>
      <c r="AS60" s="0" t="s">
        <v>200</v>
      </c>
      <c r="AV60" s="0" t="s">
        <v>200</v>
      </c>
      <c r="AZ60" s="0" t="s">
        <v>714</v>
      </c>
      <c r="BA60" s="124" t="s">
        <v>200</v>
      </c>
      <c r="BB60" s="0" t="s">
        <v>248</v>
      </c>
      <c r="BC60" s="0" t="s">
        <v>715</v>
      </c>
      <c r="BE60" s="104" t="s">
        <v>716</v>
      </c>
      <c r="BG60" s="125" t="s">
        <v>200</v>
      </c>
      <c r="BH60" s="0" t="s">
        <v>466</v>
      </c>
      <c r="BI60" s="112" t="n">
        <v>4974365612283</v>
      </c>
      <c r="BJ60" s="126" t="s">
        <v>200</v>
      </c>
      <c r="BK60" s="0" t="s">
        <v>215</v>
      </c>
      <c r="BL60" s="112" t="n">
        <v>4</v>
      </c>
      <c r="BM60" s="112" t="n">
        <v>4</v>
      </c>
      <c r="BN60" s="112" t="n">
        <v>4</v>
      </c>
      <c r="BO60" s="111" t="n">
        <v>20</v>
      </c>
      <c r="BP60" s="125" t="s">
        <v>200</v>
      </c>
      <c r="BQ60" s="127" t="s">
        <v>216</v>
      </c>
    </row>
    <row r="61" customFormat="false" ht="13.8" hidden="false" customHeight="false" outlineLevel="0" collapsed="false">
      <c r="A61" s="0" t="s">
        <v>717</v>
      </c>
      <c r="B61" s="0" t="s">
        <v>454</v>
      </c>
      <c r="C61" s="0" t="s">
        <v>192</v>
      </c>
      <c r="D61" s="0" t="s">
        <v>193</v>
      </c>
      <c r="E61" s="0" t="s">
        <v>194</v>
      </c>
      <c r="F61" s="0" t="s">
        <v>195</v>
      </c>
      <c r="G61" s="0" t="s">
        <v>196</v>
      </c>
      <c r="H61" s="0" t="s">
        <v>197</v>
      </c>
      <c r="J61" s="111" t="n">
        <v>1</v>
      </c>
      <c r="K61" s="0" t="s">
        <v>198</v>
      </c>
      <c r="L61" s="0" t="s">
        <v>198</v>
      </c>
      <c r="M61" s="0" t="s">
        <v>199</v>
      </c>
      <c r="O61" s="0" t="s">
        <v>200</v>
      </c>
      <c r="Q61" s="120" t="s">
        <v>200</v>
      </c>
      <c r="R61" s="0" t="s">
        <v>16</v>
      </c>
      <c r="S61" s="0" t="s">
        <v>201</v>
      </c>
      <c r="T61" s="0" t="s">
        <v>198</v>
      </c>
      <c r="U61" s="0" t="s">
        <v>202</v>
      </c>
      <c r="V61" s="0" t="s">
        <v>203</v>
      </c>
      <c r="W61" s="110" t="s">
        <v>204</v>
      </c>
      <c r="X61" s="111" t="n">
        <v>1991</v>
      </c>
      <c r="Y61" s="111" t="s">
        <v>205</v>
      </c>
      <c r="Z61" s="111" t="s">
        <v>198</v>
      </c>
      <c r="AA61" s="122" t="s">
        <v>200</v>
      </c>
      <c r="AB61" s="131" t="s">
        <v>718</v>
      </c>
      <c r="AC61" s="0" t="s">
        <v>718</v>
      </c>
      <c r="AD61" s="111" t="n">
        <v>1991</v>
      </c>
      <c r="AE61" s="111" t="s">
        <v>222</v>
      </c>
      <c r="AI61" s="111" t="s">
        <v>207</v>
      </c>
      <c r="AK61" s="111" t="str">
        <f aca="false">(AB61)</f>
        <v>NCS corp</v>
      </c>
      <c r="AM61" s="111" t="n">
        <f aca="false">AD61</f>
        <v>1991</v>
      </c>
      <c r="AN61" s="111" t="s">
        <v>208</v>
      </c>
      <c r="AS61" s="0" t="s">
        <v>200</v>
      </c>
      <c r="AT61" s="0" t="s">
        <v>576</v>
      </c>
      <c r="AU61" s="0" t="s">
        <v>470</v>
      </c>
      <c r="AV61" s="0" t="s">
        <v>200</v>
      </c>
      <c r="AZ61" s="0" t="s">
        <v>719</v>
      </c>
      <c r="BA61" s="124" t="s">
        <v>200</v>
      </c>
      <c r="BB61" s="0" t="s">
        <v>248</v>
      </c>
      <c r="BC61" s="0" t="s">
        <v>720</v>
      </c>
      <c r="BE61" s="104" t="s">
        <v>721</v>
      </c>
      <c r="BG61" s="125" t="s">
        <v>200</v>
      </c>
      <c r="BH61" s="0" t="s">
        <v>466</v>
      </c>
      <c r="BI61" s="112" t="n">
        <v>4974365610302</v>
      </c>
      <c r="BJ61" s="126" t="s">
        <v>200</v>
      </c>
      <c r="BK61" s="0" t="s">
        <v>215</v>
      </c>
      <c r="BL61" s="112" t="n">
        <v>4</v>
      </c>
      <c r="BM61" s="112" t="n">
        <v>4</v>
      </c>
      <c r="BN61" s="112" t="n">
        <v>4</v>
      </c>
      <c r="BO61" s="111" t="n">
        <v>20</v>
      </c>
      <c r="BP61" s="125" t="s">
        <v>200</v>
      </c>
      <c r="BQ61" s="127" t="s">
        <v>216</v>
      </c>
    </row>
    <row r="62" customFormat="false" ht="13.8" hidden="false" customHeight="false" outlineLevel="0" collapsed="false">
      <c r="A62" s="0" t="s">
        <v>722</v>
      </c>
      <c r="B62" s="0" t="s">
        <v>454</v>
      </c>
      <c r="C62" s="0" t="s">
        <v>218</v>
      </c>
      <c r="D62" s="0" t="s">
        <v>312</v>
      </c>
      <c r="E62" s="0" t="s">
        <v>194</v>
      </c>
      <c r="F62" s="0" t="s">
        <v>195</v>
      </c>
      <c r="G62" s="0" t="s">
        <v>196</v>
      </c>
      <c r="H62" s="0" t="s">
        <v>219</v>
      </c>
      <c r="J62" s="111" t="n">
        <v>1</v>
      </c>
      <c r="K62" s="0" t="s">
        <v>198</v>
      </c>
      <c r="L62" s="0" t="s">
        <v>198</v>
      </c>
      <c r="M62" s="0" t="s">
        <v>199</v>
      </c>
      <c r="O62" s="0" t="s">
        <v>200</v>
      </c>
      <c r="Q62" s="120" t="s">
        <v>200</v>
      </c>
      <c r="R62" s="0" t="s">
        <v>16</v>
      </c>
      <c r="S62" s="0" t="s">
        <v>201</v>
      </c>
      <c r="T62" s="0" t="s">
        <v>198</v>
      </c>
      <c r="U62" s="0" t="s">
        <v>202</v>
      </c>
      <c r="V62" s="0" t="s">
        <v>203</v>
      </c>
      <c r="W62" s="110" t="s">
        <v>204</v>
      </c>
      <c r="X62" s="111" t="n">
        <v>1993</v>
      </c>
      <c r="Y62" s="111" t="s">
        <v>205</v>
      </c>
      <c r="Z62" s="111" t="s">
        <v>221</v>
      </c>
      <c r="AA62" s="122" t="s">
        <v>200</v>
      </c>
      <c r="AB62" s="0" t="s">
        <v>574</v>
      </c>
      <c r="AC62" s="0" t="s">
        <v>574</v>
      </c>
      <c r="AD62" s="111" t="n">
        <v>1993</v>
      </c>
      <c r="AE62" s="111" t="s">
        <v>222</v>
      </c>
      <c r="AI62" s="111" t="s">
        <v>207</v>
      </c>
      <c r="AK62" s="111" t="str">
        <f aca="false">(AB62)</f>
        <v>Electronic arts</v>
      </c>
      <c r="AM62" s="111" t="n">
        <f aca="false">AD62</f>
        <v>1993</v>
      </c>
      <c r="AN62" s="111" t="s">
        <v>297</v>
      </c>
      <c r="AS62" s="0" t="s">
        <v>200</v>
      </c>
      <c r="AT62" s="0" t="s">
        <v>723</v>
      </c>
      <c r="AU62" s="0" t="s">
        <v>227</v>
      </c>
      <c r="AV62" s="0" t="s">
        <v>200</v>
      </c>
      <c r="AZ62" s="0" t="s">
        <v>724</v>
      </c>
      <c r="BA62" s="124" t="s">
        <v>200</v>
      </c>
      <c r="BB62" s="0" t="s">
        <v>248</v>
      </c>
      <c r="BC62" s="0" t="s">
        <v>725</v>
      </c>
      <c r="BD62" s="0" t="s">
        <v>726</v>
      </c>
      <c r="BE62" s="104" t="s">
        <v>727</v>
      </c>
      <c r="BG62" s="125" t="s">
        <v>200</v>
      </c>
      <c r="BH62" s="0" t="s">
        <v>582</v>
      </c>
      <c r="BI62" s="112" t="n">
        <v>5015839248993</v>
      </c>
      <c r="BJ62" s="126" t="s">
        <v>200</v>
      </c>
      <c r="BK62" s="0" t="s">
        <v>215</v>
      </c>
      <c r="BL62" s="112" t="n">
        <v>4</v>
      </c>
      <c r="BM62" s="112" t="n">
        <v>4</v>
      </c>
      <c r="BN62" s="112" t="n">
        <v>4</v>
      </c>
      <c r="BO62" s="111" t="n">
        <v>20</v>
      </c>
      <c r="BP62" s="125" t="s">
        <v>200</v>
      </c>
      <c r="BQ62" s="127" t="s">
        <v>216</v>
      </c>
    </row>
    <row r="63" customFormat="false" ht="13.8" hidden="false" customHeight="false" outlineLevel="0" collapsed="false">
      <c r="A63" s="0" t="s">
        <v>728</v>
      </c>
      <c r="B63" s="0" t="s">
        <v>454</v>
      </c>
      <c r="C63" s="0" t="s">
        <v>192</v>
      </c>
      <c r="D63" s="0" t="s">
        <v>193</v>
      </c>
      <c r="E63" s="0" t="s">
        <v>194</v>
      </c>
      <c r="F63" s="0" t="s">
        <v>195</v>
      </c>
      <c r="G63" s="0" t="s">
        <v>196</v>
      </c>
      <c r="H63" s="0" t="s">
        <v>219</v>
      </c>
      <c r="J63" s="111" t="n">
        <v>2</v>
      </c>
      <c r="K63" s="0" t="s">
        <v>198</v>
      </c>
      <c r="L63" s="0" t="s">
        <v>392</v>
      </c>
      <c r="M63" s="0" t="s">
        <v>199</v>
      </c>
      <c r="O63" s="0" t="s">
        <v>200</v>
      </c>
      <c r="Q63" s="120" t="s">
        <v>200</v>
      </c>
      <c r="R63" s="0" t="s">
        <v>16</v>
      </c>
      <c r="S63" s="0" t="s">
        <v>201</v>
      </c>
      <c r="T63" s="0" t="s">
        <v>198</v>
      </c>
      <c r="U63" s="0" t="s">
        <v>202</v>
      </c>
      <c r="V63" s="0" t="s">
        <v>203</v>
      </c>
      <c r="W63" s="110" t="s">
        <v>204</v>
      </c>
      <c r="X63" s="111" t="n">
        <v>1990</v>
      </c>
      <c r="Y63" s="111" t="s">
        <v>205</v>
      </c>
      <c r="Z63" s="111" t="s">
        <v>198</v>
      </c>
      <c r="AA63" s="122" t="s">
        <v>200</v>
      </c>
      <c r="AB63" s="0" t="s">
        <v>729</v>
      </c>
      <c r="AC63" s="0" t="s">
        <v>730</v>
      </c>
      <c r="AD63" s="111" t="n">
        <v>1990</v>
      </c>
      <c r="AE63" s="111" t="s">
        <v>222</v>
      </c>
      <c r="AI63" s="111" t="s">
        <v>207</v>
      </c>
      <c r="AK63" s="111" t="str">
        <f aca="false">(AB63)</f>
        <v>Tecno soft</v>
      </c>
      <c r="AM63" s="111" t="n">
        <v>1989</v>
      </c>
      <c r="AN63" s="111" t="s">
        <v>208</v>
      </c>
      <c r="AS63" s="0" t="s">
        <v>200</v>
      </c>
      <c r="AV63" s="0" t="s">
        <v>200</v>
      </c>
      <c r="AZ63" s="0" t="s">
        <v>731</v>
      </c>
      <c r="BA63" s="124" t="s">
        <v>200</v>
      </c>
      <c r="BB63" s="0" t="s">
        <v>248</v>
      </c>
      <c r="BC63" s="0" t="s">
        <v>732</v>
      </c>
      <c r="BD63" s="0" t="s">
        <v>733</v>
      </c>
      <c r="BE63" s="104" t="s">
        <v>734</v>
      </c>
      <c r="BG63" s="125" t="s">
        <v>200</v>
      </c>
      <c r="BH63" s="0" t="s">
        <v>735</v>
      </c>
      <c r="BI63" s="112" t="n">
        <v>4974365614003</v>
      </c>
      <c r="BJ63" s="126" t="s">
        <v>200</v>
      </c>
      <c r="BK63" s="0" t="s">
        <v>215</v>
      </c>
      <c r="BL63" s="112" t="n">
        <v>4</v>
      </c>
      <c r="BM63" s="112" t="n">
        <v>4</v>
      </c>
      <c r="BN63" s="112" t="n">
        <v>4</v>
      </c>
      <c r="BO63" s="111" t="n">
        <v>20</v>
      </c>
      <c r="BP63" s="125" t="s">
        <v>200</v>
      </c>
      <c r="BQ63" s="127" t="s">
        <v>216</v>
      </c>
    </row>
    <row r="64" customFormat="false" ht="13.8" hidden="false" customHeight="false" outlineLevel="0" collapsed="false">
      <c r="A64" s="0" t="s">
        <v>736</v>
      </c>
      <c r="B64" s="0" t="s">
        <v>454</v>
      </c>
      <c r="C64" s="0" t="s">
        <v>423</v>
      </c>
      <c r="D64" s="0" t="s">
        <v>193</v>
      </c>
      <c r="E64" s="0" t="s">
        <v>313</v>
      </c>
      <c r="F64" s="0" t="s">
        <v>314</v>
      </c>
      <c r="G64" s="0" t="s">
        <v>424</v>
      </c>
      <c r="H64" s="0" t="s">
        <v>197</v>
      </c>
      <c r="J64" s="111" t="n">
        <v>2</v>
      </c>
      <c r="K64" s="0" t="s">
        <v>198</v>
      </c>
      <c r="L64" s="0" t="s">
        <v>392</v>
      </c>
      <c r="M64" s="0" t="s">
        <v>274</v>
      </c>
      <c r="O64" s="0" t="s">
        <v>596</v>
      </c>
      <c r="Q64" s="120" t="s">
        <v>200</v>
      </c>
      <c r="R64" s="0" t="s">
        <v>16</v>
      </c>
      <c r="S64" s="0" t="s">
        <v>201</v>
      </c>
      <c r="T64" s="0" t="s">
        <v>198</v>
      </c>
      <c r="U64" s="0" t="s">
        <v>202</v>
      </c>
      <c r="V64" s="0" t="s">
        <v>203</v>
      </c>
      <c r="W64" s="110" t="s">
        <v>204</v>
      </c>
      <c r="X64" s="111" t="n">
        <v>1996</v>
      </c>
      <c r="Y64" s="111" t="s">
        <v>205</v>
      </c>
      <c r="Z64" s="111" t="s">
        <v>198</v>
      </c>
      <c r="AA64" s="122" t="s">
        <v>200</v>
      </c>
      <c r="AB64" s="0" t="s">
        <v>459</v>
      </c>
      <c r="AC64" s="0" t="s">
        <v>459</v>
      </c>
      <c r="AD64" s="111" t="n">
        <v>1996</v>
      </c>
      <c r="AE64" s="111" t="s">
        <v>198</v>
      </c>
      <c r="AI64" s="111" t="s">
        <v>294</v>
      </c>
      <c r="AJ64" s="111" t="s">
        <v>737</v>
      </c>
      <c r="AK64" s="111" t="s">
        <v>459</v>
      </c>
      <c r="AL64" s="0" t="s">
        <v>200</v>
      </c>
      <c r="AM64" s="111" t="n">
        <v>1994</v>
      </c>
      <c r="AN64" s="111" t="s">
        <v>208</v>
      </c>
      <c r="AR64" s="0" t="s">
        <v>200</v>
      </c>
      <c r="AS64" s="0" t="s">
        <v>738</v>
      </c>
      <c r="AV64" s="0" t="s">
        <v>200</v>
      </c>
      <c r="AZ64" s="0" t="s">
        <v>739</v>
      </c>
      <c r="BA64" s="124" t="s">
        <v>200</v>
      </c>
      <c r="BB64" s="0" t="s">
        <v>248</v>
      </c>
      <c r="BC64" s="0" t="s">
        <v>740</v>
      </c>
      <c r="BD64" s="0" t="s">
        <v>741</v>
      </c>
      <c r="BE64" s="104" t="s">
        <v>742</v>
      </c>
      <c r="BF64" s="0" t="s">
        <v>200</v>
      </c>
      <c r="BG64" s="125" t="s">
        <v>200</v>
      </c>
      <c r="BH64" s="0" t="s">
        <v>735</v>
      </c>
      <c r="BI64" s="112" t="n">
        <v>4988602012927</v>
      </c>
      <c r="BJ64" s="126" t="s">
        <v>200</v>
      </c>
      <c r="BK64" s="0" t="s">
        <v>215</v>
      </c>
      <c r="BL64" s="112" t="n">
        <v>4</v>
      </c>
      <c r="BM64" s="112" t="n">
        <v>4</v>
      </c>
      <c r="BN64" s="112" t="n">
        <v>4</v>
      </c>
      <c r="BO64" s="111" t="n">
        <v>20</v>
      </c>
      <c r="BP64" s="125" t="s">
        <v>200</v>
      </c>
      <c r="BQ64" s="127" t="s">
        <v>216</v>
      </c>
    </row>
    <row r="65" customFormat="false" ht="13.8" hidden="false" customHeight="false" outlineLevel="0" collapsed="false">
      <c r="A65" s="0" t="s">
        <v>743</v>
      </c>
      <c r="B65" s="0" t="s">
        <v>454</v>
      </c>
      <c r="C65" s="0" t="s">
        <v>192</v>
      </c>
      <c r="D65" s="0" t="s">
        <v>312</v>
      </c>
      <c r="E65" s="0" t="s">
        <v>194</v>
      </c>
      <c r="F65" s="0" t="s">
        <v>195</v>
      </c>
      <c r="G65" s="0" t="s">
        <v>196</v>
      </c>
      <c r="H65" s="0" t="s">
        <v>219</v>
      </c>
      <c r="J65" s="111" t="n">
        <v>1</v>
      </c>
      <c r="K65" s="0" t="s">
        <v>198</v>
      </c>
      <c r="L65" s="0" t="s">
        <v>198</v>
      </c>
      <c r="M65" s="0" t="s">
        <v>199</v>
      </c>
      <c r="O65" s="0" t="s">
        <v>200</v>
      </c>
      <c r="Q65" s="120" t="s">
        <v>200</v>
      </c>
      <c r="R65" s="0" t="s">
        <v>16</v>
      </c>
      <c r="S65" s="0" t="s">
        <v>201</v>
      </c>
      <c r="T65" s="0" t="s">
        <v>198</v>
      </c>
      <c r="U65" s="0" t="s">
        <v>202</v>
      </c>
      <c r="V65" s="0" t="s">
        <v>203</v>
      </c>
      <c r="W65" s="110" t="s">
        <v>204</v>
      </c>
      <c r="X65" s="111" t="n">
        <v>1993</v>
      </c>
      <c r="Y65" s="111" t="s">
        <v>205</v>
      </c>
      <c r="Z65" s="111" t="s">
        <v>221</v>
      </c>
      <c r="AA65" s="122" t="s">
        <v>200</v>
      </c>
      <c r="AB65" s="0" t="s">
        <v>744</v>
      </c>
      <c r="AC65" s="0" t="s">
        <v>574</v>
      </c>
      <c r="AD65" s="111" t="n">
        <v>1993</v>
      </c>
      <c r="AE65" s="111" t="s">
        <v>198</v>
      </c>
      <c r="AI65" s="111" t="s">
        <v>207</v>
      </c>
      <c r="AK65" s="111" t="str">
        <f aca="false">(AB65)</f>
        <v>High score prod</v>
      </c>
      <c r="AM65" s="111" t="n">
        <f aca="false">AD65</f>
        <v>1993</v>
      </c>
      <c r="AN65" s="111" t="s">
        <v>297</v>
      </c>
      <c r="AS65" s="0" t="s">
        <v>575</v>
      </c>
      <c r="AT65" s="0" t="s">
        <v>576</v>
      </c>
      <c r="AU65" s="0" t="s">
        <v>577</v>
      </c>
      <c r="AV65" s="0" t="s">
        <v>200</v>
      </c>
      <c r="AZ65" s="0" t="s">
        <v>745</v>
      </c>
      <c r="BA65" s="124" t="s">
        <v>200</v>
      </c>
      <c r="BB65" s="0" t="s">
        <v>248</v>
      </c>
      <c r="BC65" s="0" t="s">
        <v>746</v>
      </c>
      <c r="BD65" s="0" t="s">
        <v>580</v>
      </c>
      <c r="BE65" s="104" t="s">
        <v>747</v>
      </c>
      <c r="BG65" s="125" t="s">
        <v>200</v>
      </c>
      <c r="BH65" s="0" t="s">
        <v>582</v>
      </c>
      <c r="BI65" s="112" t="n">
        <v>5015839245992</v>
      </c>
      <c r="BJ65" s="126" t="s">
        <v>200</v>
      </c>
      <c r="BK65" s="0" t="s">
        <v>215</v>
      </c>
      <c r="BL65" s="112" t="n">
        <v>4</v>
      </c>
      <c r="BM65" s="112" t="n">
        <v>4</v>
      </c>
      <c r="BN65" s="112" t="n">
        <v>4</v>
      </c>
      <c r="BO65" s="111" t="n">
        <v>20</v>
      </c>
      <c r="BP65" s="125" t="s">
        <v>200</v>
      </c>
      <c r="BQ65" s="127" t="s">
        <v>216</v>
      </c>
    </row>
    <row r="66" customFormat="false" ht="13.8" hidden="false" customHeight="false" outlineLevel="0" collapsed="false">
      <c r="A66" s="0" t="s">
        <v>748</v>
      </c>
      <c r="B66" s="0" t="s">
        <v>454</v>
      </c>
      <c r="C66" s="0" t="s">
        <v>234</v>
      </c>
      <c r="D66" s="0" t="s">
        <v>193</v>
      </c>
      <c r="E66" s="0" t="s">
        <v>194</v>
      </c>
      <c r="F66" s="0" t="s">
        <v>195</v>
      </c>
      <c r="G66" s="0" t="s">
        <v>196</v>
      </c>
      <c r="H66" s="0" t="s">
        <v>197</v>
      </c>
      <c r="J66" s="111" t="n">
        <v>1</v>
      </c>
      <c r="K66" s="0" t="s">
        <v>198</v>
      </c>
      <c r="L66" s="0" t="s">
        <v>198</v>
      </c>
      <c r="M66" s="0" t="s">
        <v>199</v>
      </c>
      <c r="O66" s="0" t="s">
        <v>200</v>
      </c>
      <c r="Q66" s="120" t="s">
        <v>200</v>
      </c>
      <c r="R66" s="0" t="s">
        <v>16</v>
      </c>
      <c r="S66" s="0" t="s">
        <v>201</v>
      </c>
      <c r="T66" s="0" t="s">
        <v>198</v>
      </c>
      <c r="U66" s="0" t="s">
        <v>202</v>
      </c>
      <c r="V66" s="0" t="s">
        <v>203</v>
      </c>
      <c r="W66" s="110" t="s">
        <v>204</v>
      </c>
      <c r="X66" s="111" t="n">
        <v>1992</v>
      </c>
      <c r="Y66" s="111" t="s">
        <v>205</v>
      </c>
      <c r="Z66" s="111" t="s">
        <v>198</v>
      </c>
      <c r="AA66" s="122" t="s">
        <v>200</v>
      </c>
      <c r="AB66" s="0" t="s">
        <v>559</v>
      </c>
      <c r="AC66" s="0" t="s">
        <v>206</v>
      </c>
      <c r="AD66" s="111" t="n">
        <v>1992</v>
      </c>
      <c r="AE66" s="111" t="s">
        <v>222</v>
      </c>
      <c r="AI66" s="111" t="s">
        <v>207</v>
      </c>
      <c r="AK66" s="111" t="str">
        <f aca="false">(AB66)</f>
        <v>Sega technical institute us</v>
      </c>
      <c r="AM66" s="111" t="n">
        <f aca="false">AD66</f>
        <v>1992</v>
      </c>
      <c r="AN66" s="111" t="s">
        <v>297</v>
      </c>
      <c r="AS66" s="0" t="s">
        <v>200</v>
      </c>
      <c r="AT66" s="0" t="s">
        <v>749</v>
      </c>
      <c r="AU66" s="0" t="s">
        <v>200</v>
      </c>
      <c r="AV66" s="0" t="s">
        <v>750</v>
      </c>
      <c r="AZ66" s="0" t="s">
        <v>751</v>
      </c>
      <c r="BA66" s="124" t="s">
        <v>200</v>
      </c>
      <c r="BB66" s="0" t="s">
        <v>210</v>
      </c>
      <c r="BC66" s="0" t="s">
        <v>752</v>
      </c>
      <c r="BE66" s="104" t="s">
        <v>753</v>
      </c>
      <c r="BF66" s="0" t="s">
        <v>754</v>
      </c>
      <c r="BG66" s="125" t="s">
        <v>200</v>
      </c>
      <c r="BH66" s="0" t="s">
        <v>735</v>
      </c>
      <c r="BI66" s="112" t="n">
        <v>4974365610104</v>
      </c>
      <c r="BJ66" s="126" t="s">
        <v>200</v>
      </c>
      <c r="BK66" s="0" t="s">
        <v>215</v>
      </c>
      <c r="BL66" s="112" t="n">
        <v>4</v>
      </c>
      <c r="BM66" s="112" t="n">
        <v>4</v>
      </c>
      <c r="BN66" s="112" t="n">
        <v>4</v>
      </c>
      <c r="BO66" s="111" t="n">
        <v>20</v>
      </c>
      <c r="BP66" s="125" t="s">
        <v>200</v>
      </c>
      <c r="BQ66" s="127" t="s">
        <v>216</v>
      </c>
    </row>
    <row r="67" customFormat="false" ht="13.8" hidden="false" customHeight="false" outlineLevel="0" collapsed="false">
      <c r="A67" s="0" t="s">
        <v>755</v>
      </c>
      <c r="B67" s="0" t="s">
        <v>454</v>
      </c>
      <c r="C67" s="0" t="s">
        <v>329</v>
      </c>
      <c r="D67" s="0" t="s">
        <v>193</v>
      </c>
      <c r="E67" s="0" t="s">
        <v>194</v>
      </c>
      <c r="F67" s="0" t="s">
        <v>195</v>
      </c>
      <c r="G67" s="0" t="s">
        <v>196</v>
      </c>
      <c r="H67" s="0" t="s">
        <v>197</v>
      </c>
      <c r="J67" s="111" t="n">
        <v>1</v>
      </c>
      <c r="K67" s="0" t="s">
        <v>198</v>
      </c>
      <c r="L67" s="0" t="s">
        <v>198</v>
      </c>
      <c r="M67" s="0" t="s">
        <v>199</v>
      </c>
      <c r="Q67" s="120" t="s">
        <v>200</v>
      </c>
      <c r="R67" s="0" t="s">
        <v>16</v>
      </c>
      <c r="S67" s="0" t="s">
        <v>201</v>
      </c>
      <c r="T67" s="0" t="s">
        <v>198</v>
      </c>
      <c r="U67" s="0" t="s">
        <v>239</v>
      </c>
      <c r="V67" s="0" t="s">
        <v>756</v>
      </c>
      <c r="W67" s="110" t="s">
        <v>198</v>
      </c>
      <c r="X67" s="111" t="n">
        <v>1992</v>
      </c>
      <c r="Y67" s="111" t="s">
        <v>240</v>
      </c>
      <c r="Z67" s="111" t="s">
        <v>757</v>
      </c>
      <c r="AA67" s="122" t="s">
        <v>200</v>
      </c>
      <c r="AB67" s="0" t="s">
        <v>206</v>
      </c>
      <c r="AC67" s="0" t="s">
        <v>206</v>
      </c>
      <c r="AD67" s="111" t="s">
        <v>198</v>
      </c>
      <c r="AE67" s="111" t="s">
        <v>222</v>
      </c>
      <c r="AI67" s="111" t="s">
        <v>207</v>
      </c>
      <c r="AK67" s="111" t="str">
        <f aca="false">(AB67)</f>
        <v>Sega</v>
      </c>
      <c r="AM67" s="111" t="n">
        <f aca="false">X67</f>
        <v>1992</v>
      </c>
      <c r="AN67" s="111" t="s">
        <v>208</v>
      </c>
      <c r="AU67" s="0" t="s">
        <v>332</v>
      </c>
      <c r="AV67" s="128" t="s">
        <v>758</v>
      </c>
      <c r="AZ67" s="0" t="s">
        <v>759</v>
      </c>
      <c r="BA67" s="124" t="s">
        <v>200</v>
      </c>
      <c r="BB67" s="0" t="s">
        <v>248</v>
      </c>
      <c r="BC67" s="0" t="s">
        <v>760</v>
      </c>
      <c r="BD67" s="0" t="s">
        <v>761</v>
      </c>
      <c r="BE67" s="104" t="s">
        <v>762</v>
      </c>
      <c r="BF67" s="0" t="s">
        <v>763</v>
      </c>
      <c r="BG67" s="125"/>
      <c r="BH67" s="0" t="s">
        <v>253</v>
      </c>
      <c r="BI67" s="112" t="n">
        <v>4974365555139</v>
      </c>
      <c r="BJ67" s="126"/>
      <c r="BK67" s="0" t="s">
        <v>215</v>
      </c>
      <c r="BL67" s="112" t="n">
        <v>4</v>
      </c>
      <c r="BM67" s="112" t="n">
        <v>4</v>
      </c>
      <c r="BN67" s="112" t="n">
        <v>4</v>
      </c>
      <c r="BO67" s="111" t="n">
        <v>20</v>
      </c>
      <c r="BP67" s="125"/>
      <c r="BQ67" s="127" t="s">
        <v>216</v>
      </c>
    </row>
    <row r="68" customFormat="false" ht="13.8" hidden="false" customHeight="false" outlineLevel="0" collapsed="false">
      <c r="A68" s="0" t="s">
        <v>764</v>
      </c>
      <c r="B68" s="0" t="s">
        <v>454</v>
      </c>
      <c r="C68" s="0" t="s">
        <v>329</v>
      </c>
      <c r="D68" s="0" t="s">
        <v>312</v>
      </c>
      <c r="E68" s="0" t="s">
        <v>194</v>
      </c>
      <c r="F68" s="0" t="s">
        <v>195</v>
      </c>
      <c r="G68" s="0" t="s">
        <v>330</v>
      </c>
      <c r="H68" s="0" t="s">
        <v>219</v>
      </c>
      <c r="J68" s="111" t="n">
        <v>1</v>
      </c>
      <c r="K68" s="0" t="s">
        <v>198</v>
      </c>
      <c r="L68" s="0" t="s">
        <v>198</v>
      </c>
      <c r="M68" s="0" t="s">
        <v>235</v>
      </c>
      <c r="N68" s="0" t="s">
        <v>765</v>
      </c>
      <c r="O68" s="0" t="s">
        <v>237</v>
      </c>
      <c r="P68" s="0" t="s">
        <v>410</v>
      </c>
      <c r="Q68" s="120" t="s">
        <v>200</v>
      </c>
      <c r="R68" s="0" t="s">
        <v>16</v>
      </c>
      <c r="S68" s="0" t="s">
        <v>201</v>
      </c>
      <c r="T68" s="0" t="s">
        <v>198</v>
      </c>
      <c r="U68" s="0" t="s">
        <v>202</v>
      </c>
      <c r="V68" s="0" t="s">
        <v>203</v>
      </c>
      <c r="W68" s="110" t="s">
        <v>204</v>
      </c>
      <c r="X68" s="111" t="n">
        <v>1993</v>
      </c>
      <c r="Y68" s="111" t="s">
        <v>498</v>
      </c>
      <c r="Z68" s="130" t="s">
        <v>757</v>
      </c>
      <c r="AA68" s="122" t="s">
        <v>200</v>
      </c>
      <c r="AB68" s="0" t="s">
        <v>766</v>
      </c>
      <c r="AC68" s="0" t="s">
        <v>206</v>
      </c>
      <c r="AD68" s="111" t="n">
        <v>1993</v>
      </c>
      <c r="AE68" s="111" t="s">
        <v>222</v>
      </c>
      <c r="AI68" s="111" t="s">
        <v>207</v>
      </c>
      <c r="AK68" s="111" t="str">
        <f aca="false">(AB68)</f>
        <v>Climax entertainment</v>
      </c>
      <c r="AM68" s="111" t="n">
        <f aca="false">AD68</f>
        <v>1993</v>
      </c>
      <c r="AN68" s="111" t="s">
        <v>208</v>
      </c>
      <c r="AR68" s="0" t="s">
        <v>767</v>
      </c>
      <c r="AS68" s="0" t="s">
        <v>200</v>
      </c>
      <c r="AU68" s="0" t="s">
        <v>332</v>
      </c>
      <c r="AV68" s="0" t="s">
        <v>768</v>
      </c>
      <c r="AZ68" s="0" t="s">
        <v>769</v>
      </c>
      <c r="BA68" s="124" t="s">
        <v>200</v>
      </c>
      <c r="BB68" s="0" t="s">
        <v>462</v>
      </c>
      <c r="BC68" s="0" t="s">
        <v>770</v>
      </c>
      <c r="BD68" s="0" t="s">
        <v>771</v>
      </c>
      <c r="BE68" s="104" t="s">
        <v>772</v>
      </c>
      <c r="BF68" s="0" t="s">
        <v>200</v>
      </c>
      <c r="BG68" s="125" t="s">
        <v>200</v>
      </c>
      <c r="BH68" s="0" t="s">
        <v>253</v>
      </c>
      <c r="BI68" s="112" t="n">
        <v>4974365613532</v>
      </c>
      <c r="BJ68" s="126" t="s">
        <v>200</v>
      </c>
      <c r="BK68" s="0" t="s">
        <v>215</v>
      </c>
      <c r="BL68" s="112" t="n">
        <v>4</v>
      </c>
      <c r="BM68" s="112" t="n">
        <v>4</v>
      </c>
      <c r="BN68" s="112" t="n">
        <v>4</v>
      </c>
      <c r="BO68" s="111" t="n">
        <v>70</v>
      </c>
      <c r="BP68" s="125" t="s">
        <v>200</v>
      </c>
      <c r="BQ68" s="127" t="s">
        <v>216</v>
      </c>
    </row>
    <row r="69" customFormat="false" ht="13.8" hidden="false" customHeight="false" outlineLevel="0" collapsed="false">
      <c r="A69" s="0" t="s">
        <v>764</v>
      </c>
      <c r="B69" s="0" t="s">
        <v>454</v>
      </c>
      <c r="C69" s="0" t="s">
        <v>329</v>
      </c>
      <c r="D69" s="0" t="s">
        <v>312</v>
      </c>
      <c r="E69" s="0" t="s">
        <v>194</v>
      </c>
      <c r="F69" s="0" t="s">
        <v>195</v>
      </c>
      <c r="G69" s="0" t="s">
        <v>330</v>
      </c>
      <c r="H69" s="0" t="s">
        <v>219</v>
      </c>
      <c r="J69" s="111" t="n">
        <v>1</v>
      </c>
      <c r="K69" s="0" t="s">
        <v>198</v>
      </c>
      <c r="L69" s="0" t="s">
        <v>198</v>
      </c>
      <c r="M69" s="0" t="s">
        <v>235</v>
      </c>
      <c r="N69" s="0" t="s">
        <v>765</v>
      </c>
      <c r="O69" s="0" t="s">
        <v>237</v>
      </c>
      <c r="Q69" s="120" t="s">
        <v>200</v>
      </c>
      <c r="R69" s="0" t="s">
        <v>16</v>
      </c>
      <c r="S69" s="0" t="s">
        <v>201</v>
      </c>
      <c r="T69" s="0" t="s">
        <v>198</v>
      </c>
      <c r="U69" s="0" t="s">
        <v>239</v>
      </c>
      <c r="V69" s="0" t="s">
        <v>756</v>
      </c>
      <c r="W69" s="110" t="s">
        <v>198</v>
      </c>
      <c r="X69" s="111" t="n">
        <v>1992</v>
      </c>
      <c r="Y69" s="111" t="s">
        <v>240</v>
      </c>
      <c r="Z69" s="130" t="s">
        <v>757</v>
      </c>
      <c r="AA69" s="122" t="s">
        <v>200</v>
      </c>
      <c r="AB69" s="0" t="s">
        <v>766</v>
      </c>
      <c r="AC69" s="0" t="s">
        <v>206</v>
      </c>
      <c r="AD69" s="111" t="n">
        <v>1993</v>
      </c>
      <c r="AE69" s="111" t="s">
        <v>222</v>
      </c>
      <c r="AI69" s="111" t="s">
        <v>207</v>
      </c>
      <c r="AK69" s="111" t="str">
        <f aca="false">(AB69)</f>
        <v>Climax entertainment</v>
      </c>
      <c r="AM69" s="111" t="n">
        <f aca="false">AD69</f>
        <v>1993</v>
      </c>
      <c r="AN69" s="111" t="s">
        <v>208</v>
      </c>
      <c r="AR69" s="0" t="s">
        <v>767</v>
      </c>
      <c r="AS69" s="0" t="s">
        <v>200</v>
      </c>
      <c r="AU69" s="0" t="s">
        <v>332</v>
      </c>
      <c r="AV69" s="0" t="s">
        <v>768</v>
      </c>
      <c r="AZ69" s="0" t="s">
        <v>769</v>
      </c>
      <c r="BA69" s="124" t="s">
        <v>200</v>
      </c>
      <c r="BB69" s="0" t="s">
        <v>462</v>
      </c>
      <c r="BC69" s="0" t="s">
        <v>770</v>
      </c>
      <c r="BD69" s="0" t="s">
        <v>771</v>
      </c>
      <c r="BE69" s="104" t="s">
        <v>772</v>
      </c>
      <c r="BF69" s="0" t="s">
        <v>200</v>
      </c>
      <c r="BG69" s="125" t="s">
        <v>200</v>
      </c>
      <c r="BH69" s="0" t="s">
        <v>253</v>
      </c>
      <c r="BI69" s="112" t="n">
        <v>4974365555177</v>
      </c>
      <c r="BJ69" s="126" t="s">
        <v>200</v>
      </c>
      <c r="BK69" s="0" t="s">
        <v>215</v>
      </c>
      <c r="BL69" s="112" t="n">
        <v>4</v>
      </c>
      <c r="BM69" s="112" t="n">
        <v>4</v>
      </c>
      <c r="BN69" s="112" t="n">
        <v>4</v>
      </c>
      <c r="BO69" s="111" t="n">
        <v>70</v>
      </c>
      <c r="BP69" s="125" t="s">
        <v>200</v>
      </c>
      <c r="BQ69" s="127" t="s">
        <v>216</v>
      </c>
    </row>
    <row r="70" customFormat="false" ht="13.8" hidden="false" customHeight="false" outlineLevel="0" collapsed="false">
      <c r="A70" s="0" t="s">
        <v>773</v>
      </c>
      <c r="B70" s="0" t="s">
        <v>454</v>
      </c>
      <c r="C70" s="0" t="s">
        <v>329</v>
      </c>
      <c r="D70" s="0" t="s">
        <v>193</v>
      </c>
      <c r="E70" s="0" t="s">
        <v>194</v>
      </c>
      <c r="F70" s="0" t="s">
        <v>195</v>
      </c>
      <c r="G70" s="0" t="s">
        <v>330</v>
      </c>
      <c r="H70" s="0" t="s">
        <v>219</v>
      </c>
      <c r="J70" s="111" t="n">
        <v>1</v>
      </c>
      <c r="K70" s="0" t="s">
        <v>198</v>
      </c>
      <c r="L70" s="0" t="s">
        <v>198</v>
      </c>
      <c r="M70" s="0" t="s">
        <v>274</v>
      </c>
      <c r="O70" s="0" t="s">
        <v>237</v>
      </c>
      <c r="Q70" s="120" t="s">
        <v>200</v>
      </c>
      <c r="R70" s="0" t="s">
        <v>16</v>
      </c>
      <c r="S70" s="0" t="s">
        <v>201</v>
      </c>
      <c r="T70" s="0" t="s">
        <v>198</v>
      </c>
      <c r="U70" s="0" t="s">
        <v>202</v>
      </c>
      <c r="V70" s="0" t="s">
        <v>203</v>
      </c>
      <c r="W70" s="110" t="s">
        <v>204</v>
      </c>
      <c r="X70" s="111" t="n">
        <v>1995</v>
      </c>
      <c r="Y70" s="111" t="s">
        <v>498</v>
      </c>
      <c r="Z70" s="130" t="s">
        <v>757</v>
      </c>
      <c r="AA70" s="122" t="s">
        <v>200</v>
      </c>
      <c r="AB70" s="0" t="s">
        <v>402</v>
      </c>
      <c r="AC70" s="0" t="s">
        <v>206</v>
      </c>
      <c r="AD70" s="111" t="n">
        <v>1995</v>
      </c>
      <c r="AE70" s="111" t="s">
        <v>222</v>
      </c>
      <c r="AI70" s="111" t="s">
        <v>207</v>
      </c>
      <c r="AK70" s="111" t="str">
        <f aca="false">(AB70)</f>
        <v>Ancient</v>
      </c>
      <c r="AM70" s="111" t="n">
        <f aca="false">AD70</f>
        <v>1995</v>
      </c>
      <c r="AN70" s="111" t="s">
        <v>208</v>
      </c>
      <c r="AS70" s="0" t="s">
        <v>200</v>
      </c>
      <c r="AU70" s="0" t="s">
        <v>332</v>
      </c>
      <c r="AV70" s="0" t="s">
        <v>200</v>
      </c>
      <c r="AW70" s="0" t="s">
        <v>404</v>
      </c>
      <c r="AZ70" s="0" t="s">
        <v>774</v>
      </c>
      <c r="BA70" s="124" t="s">
        <v>200</v>
      </c>
      <c r="BB70" s="0" t="s">
        <v>462</v>
      </c>
      <c r="BC70" s="0" t="s">
        <v>775</v>
      </c>
      <c r="BD70" s="0" t="s">
        <v>776</v>
      </c>
      <c r="BE70" s="104" t="s">
        <v>777</v>
      </c>
      <c r="BG70" s="125" t="s">
        <v>200</v>
      </c>
      <c r="BH70" s="0" t="s">
        <v>735</v>
      </c>
      <c r="BI70" s="112" t="n">
        <v>5012967993504</v>
      </c>
      <c r="BJ70" s="126" t="s">
        <v>200</v>
      </c>
      <c r="BK70" s="0" t="s">
        <v>215</v>
      </c>
      <c r="BL70" s="112" t="n">
        <v>4</v>
      </c>
      <c r="BM70" s="112" t="n">
        <v>4</v>
      </c>
      <c r="BN70" s="112" t="n">
        <v>4</v>
      </c>
      <c r="BO70" s="111" t="n">
        <v>50</v>
      </c>
      <c r="BP70" s="125" t="s">
        <v>200</v>
      </c>
      <c r="BQ70" s="127" t="s">
        <v>216</v>
      </c>
    </row>
    <row r="71" customFormat="false" ht="13.8" hidden="false" customHeight="false" outlineLevel="0" collapsed="false">
      <c r="A71" s="0" t="s">
        <v>778</v>
      </c>
      <c r="B71" s="0" t="s">
        <v>454</v>
      </c>
      <c r="C71" s="0" t="s">
        <v>234</v>
      </c>
      <c r="D71" s="0" t="s">
        <v>193</v>
      </c>
      <c r="E71" s="0" t="s">
        <v>194</v>
      </c>
      <c r="F71" s="0" t="s">
        <v>195</v>
      </c>
      <c r="G71" s="0" t="s">
        <v>330</v>
      </c>
      <c r="H71" s="0" t="s">
        <v>219</v>
      </c>
      <c r="J71" s="111" t="n">
        <v>1</v>
      </c>
      <c r="K71" s="0" t="s">
        <v>198</v>
      </c>
      <c r="L71" s="0" t="s">
        <v>198</v>
      </c>
      <c r="M71" s="0" t="s">
        <v>199</v>
      </c>
      <c r="O71" s="0" t="s">
        <v>200</v>
      </c>
      <c r="Q71" s="120" t="s">
        <v>200</v>
      </c>
      <c r="R71" s="0" t="s">
        <v>16</v>
      </c>
      <c r="S71" s="0" t="s">
        <v>201</v>
      </c>
      <c r="T71" s="0" t="s">
        <v>198</v>
      </c>
      <c r="U71" s="0" t="s">
        <v>202</v>
      </c>
      <c r="V71" s="0" t="s">
        <v>203</v>
      </c>
      <c r="W71" s="110" t="s">
        <v>204</v>
      </c>
      <c r="X71" s="111" t="n">
        <v>1993</v>
      </c>
      <c r="Y71" s="111" t="s">
        <v>205</v>
      </c>
      <c r="Z71" s="130" t="s">
        <v>757</v>
      </c>
      <c r="AA71" s="122" t="s">
        <v>200</v>
      </c>
      <c r="AB71" s="0" t="s">
        <v>779</v>
      </c>
      <c r="AC71" s="0" t="s">
        <v>574</v>
      </c>
      <c r="AD71" s="111" t="n">
        <v>1993</v>
      </c>
      <c r="AE71" s="111" t="s">
        <v>198</v>
      </c>
      <c r="AI71" s="111" t="s">
        <v>294</v>
      </c>
      <c r="AJ71" s="111" t="s">
        <v>509</v>
      </c>
      <c r="AK71" s="0" t="s">
        <v>779</v>
      </c>
      <c r="AM71" s="111" t="n">
        <v>1991</v>
      </c>
      <c r="AN71" s="111" t="s">
        <v>263</v>
      </c>
      <c r="AS71" s="0" t="s">
        <v>200</v>
      </c>
      <c r="AT71" s="0" t="s">
        <v>339</v>
      </c>
      <c r="AU71" s="0" t="s">
        <v>332</v>
      </c>
      <c r="AV71" s="0" t="s">
        <v>780</v>
      </c>
      <c r="AZ71" s="0" t="s">
        <v>781</v>
      </c>
      <c r="BA71" s="124" t="s">
        <v>200</v>
      </c>
      <c r="BB71" s="0" t="s">
        <v>210</v>
      </c>
      <c r="BC71" s="0" t="s">
        <v>782</v>
      </c>
      <c r="BE71" s="104" t="s">
        <v>783</v>
      </c>
      <c r="BG71" s="125" t="s">
        <v>200</v>
      </c>
      <c r="BH71" s="0" t="s">
        <v>582</v>
      </c>
      <c r="BI71" s="112" t="n">
        <v>5015839064999</v>
      </c>
      <c r="BJ71" s="126" t="s">
        <v>200</v>
      </c>
      <c r="BK71" s="0" t="s">
        <v>215</v>
      </c>
      <c r="BL71" s="112" t="n">
        <v>4</v>
      </c>
      <c r="BM71" s="112" t="n">
        <v>4</v>
      </c>
      <c r="BN71" s="112" t="n">
        <v>4</v>
      </c>
      <c r="BO71" s="111" t="n">
        <v>20</v>
      </c>
      <c r="BP71" s="125" t="s">
        <v>200</v>
      </c>
      <c r="BQ71" s="127" t="s">
        <v>216</v>
      </c>
    </row>
    <row r="72" customFormat="false" ht="13.8" hidden="false" customHeight="false" outlineLevel="0" collapsed="false">
      <c r="A72" s="0" t="s">
        <v>784</v>
      </c>
      <c r="B72" s="0" t="s">
        <v>454</v>
      </c>
      <c r="C72" s="0" t="s">
        <v>380</v>
      </c>
      <c r="D72" s="0" t="s">
        <v>193</v>
      </c>
      <c r="E72" s="0" t="s">
        <v>194</v>
      </c>
      <c r="F72" s="0" t="s">
        <v>195</v>
      </c>
      <c r="G72" s="0" t="s">
        <v>196</v>
      </c>
      <c r="H72" s="0" t="s">
        <v>400</v>
      </c>
      <c r="I72" s="0" t="s">
        <v>401</v>
      </c>
      <c r="J72" s="111" t="n">
        <v>2</v>
      </c>
      <c r="K72" s="0" t="s">
        <v>198</v>
      </c>
      <c r="L72" s="0" t="s">
        <v>392</v>
      </c>
      <c r="M72" s="0" t="s">
        <v>274</v>
      </c>
      <c r="O72" s="0" t="s">
        <v>200</v>
      </c>
      <c r="P72" s="0" t="s">
        <v>410</v>
      </c>
      <c r="Q72" s="120" t="s">
        <v>200</v>
      </c>
      <c r="R72" s="0" t="s">
        <v>16</v>
      </c>
      <c r="S72" s="0" t="s">
        <v>201</v>
      </c>
      <c r="T72" s="0" t="s">
        <v>198</v>
      </c>
      <c r="U72" s="0" t="s">
        <v>202</v>
      </c>
      <c r="V72" s="0" t="s">
        <v>203</v>
      </c>
      <c r="W72" s="110" t="s">
        <v>204</v>
      </c>
      <c r="X72" s="111" t="n">
        <v>1991</v>
      </c>
      <c r="Y72" s="111" t="s">
        <v>205</v>
      </c>
      <c r="Z72" s="111" t="s">
        <v>198</v>
      </c>
      <c r="AA72" s="122" t="s">
        <v>200</v>
      </c>
      <c r="AB72" s="0" t="s">
        <v>785</v>
      </c>
      <c r="AC72" s="0" t="s">
        <v>690</v>
      </c>
      <c r="AD72" s="111" t="n">
        <v>1991</v>
      </c>
      <c r="AE72" s="111" t="s">
        <v>198</v>
      </c>
      <c r="AI72" s="111" t="s">
        <v>207</v>
      </c>
      <c r="AK72" s="111" t="str">
        <f aca="false">(AB72)</f>
        <v>DMA design</v>
      </c>
      <c r="AL72" s="0" t="s">
        <v>200</v>
      </c>
      <c r="AM72" s="111" t="n">
        <f aca="false">AD72</f>
        <v>1991</v>
      </c>
      <c r="AN72" s="111" t="s">
        <v>263</v>
      </c>
      <c r="AR72" s="0" t="s">
        <v>200</v>
      </c>
      <c r="AS72" s="0" t="s">
        <v>786</v>
      </c>
      <c r="AT72" s="0" t="s">
        <v>787</v>
      </c>
      <c r="AU72" s="0" t="s">
        <v>200</v>
      </c>
      <c r="AV72" s="0" t="s">
        <v>780</v>
      </c>
      <c r="AZ72" s="0" t="s">
        <v>788</v>
      </c>
      <c r="BA72" s="124" t="s">
        <v>200</v>
      </c>
      <c r="BB72" s="0" t="s">
        <v>248</v>
      </c>
      <c r="BC72" s="0" t="s">
        <v>789</v>
      </c>
      <c r="BD72" s="0" t="s">
        <v>790</v>
      </c>
      <c r="BE72" s="104" t="s">
        <v>791</v>
      </c>
      <c r="BF72" s="0" t="s">
        <v>200</v>
      </c>
      <c r="BG72" s="125" t="s">
        <v>200</v>
      </c>
      <c r="BH72" s="0" t="s">
        <v>735</v>
      </c>
      <c r="BI72" s="112" t="n">
        <v>4974365617042</v>
      </c>
      <c r="BJ72" s="126" t="s">
        <v>200</v>
      </c>
      <c r="BK72" s="0" t="s">
        <v>215</v>
      </c>
      <c r="BL72" s="112" t="n">
        <v>4</v>
      </c>
      <c r="BM72" s="112" t="n">
        <v>4</v>
      </c>
      <c r="BN72" s="112" t="n">
        <v>4</v>
      </c>
      <c r="BO72" s="111" t="n">
        <v>20</v>
      </c>
      <c r="BP72" s="125" t="s">
        <v>200</v>
      </c>
      <c r="BQ72" s="127" t="s">
        <v>216</v>
      </c>
    </row>
    <row r="73" customFormat="false" ht="13.8" hidden="false" customHeight="false" outlineLevel="0" collapsed="false">
      <c r="A73" s="0" t="s">
        <v>792</v>
      </c>
      <c r="B73" s="0" t="s">
        <v>454</v>
      </c>
      <c r="C73" s="0" t="s">
        <v>380</v>
      </c>
      <c r="D73" s="0" t="s">
        <v>193</v>
      </c>
      <c r="E73" s="0" t="s">
        <v>194</v>
      </c>
      <c r="F73" s="0" t="s">
        <v>195</v>
      </c>
      <c r="G73" s="0" t="s">
        <v>196</v>
      </c>
      <c r="H73" s="0" t="s">
        <v>197</v>
      </c>
      <c r="J73" s="111" t="n">
        <v>1</v>
      </c>
      <c r="K73" s="0" t="s">
        <v>198</v>
      </c>
      <c r="L73" s="0" t="s">
        <v>198</v>
      </c>
      <c r="M73" s="0" t="s">
        <v>274</v>
      </c>
      <c r="O73" s="0" t="s">
        <v>200</v>
      </c>
      <c r="Q73" s="120" t="s">
        <v>200</v>
      </c>
      <c r="R73" s="0" t="s">
        <v>16</v>
      </c>
      <c r="S73" s="0" t="s">
        <v>201</v>
      </c>
      <c r="T73" s="0" t="s">
        <v>198</v>
      </c>
      <c r="U73" s="0" t="s">
        <v>202</v>
      </c>
      <c r="V73" s="0" t="s">
        <v>203</v>
      </c>
      <c r="W73" s="110" t="s">
        <v>204</v>
      </c>
      <c r="X73" s="111" t="n">
        <v>1993</v>
      </c>
      <c r="Y73" s="111" t="s">
        <v>205</v>
      </c>
      <c r="Z73" s="111" t="s">
        <v>198</v>
      </c>
      <c r="AA73" s="122" t="s">
        <v>200</v>
      </c>
      <c r="AB73" s="0" t="s">
        <v>793</v>
      </c>
      <c r="AC73" s="0" t="s">
        <v>690</v>
      </c>
      <c r="AD73" s="111" t="n">
        <v>1993</v>
      </c>
      <c r="AE73" s="111" t="s">
        <v>198</v>
      </c>
      <c r="AI73" s="111" t="s">
        <v>207</v>
      </c>
      <c r="AK73" s="111" t="str">
        <f aca="false">(AB73)</f>
        <v>DMA Design</v>
      </c>
      <c r="AM73" s="111" t="n">
        <f aca="false">AD73</f>
        <v>1993</v>
      </c>
      <c r="AN73" s="111" t="s">
        <v>263</v>
      </c>
      <c r="AQ73" s="0" t="s">
        <v>200</v>
      </c>
      <c r="AS73" s="0" t="s">
        <v>786</v>
      </c>
      <c r="AT73" s="0" t="s">
        <v>787</v>
      </c>
      <c r="AU73" s="0" t="s">
        <v>200</v>
      </c>
      <c r="AV73" s="0" t="s">
        <v>780</v>
      </c>
      <c r="AZ73" s="0" t="s">
        <v>794</v>
      </c>
      <c r="BA73" s="124" t="s">
        <v>200</v>
      </c>
      <c r="BB73" s="0" t="s">
        <v>248</v>
      </c>
      <c r="BC73" s="0" t="s">
        <v>795</v>
      </c>
      <c r="BD73" s="0" t="s">
        <v>796</v>
      </c>
      <c r="BE73" s="104" t="s">
        <v>797</v>
      </c>
      <c r="BG73" s="125" t="s">
        <v>200</v>
      </c>
      <c r="BH73" s="0" t="s">
        <v>735</v>
      </c>
      <c r="BI73" s="112" t="n">
        <v>53203013650</v>
      </c>
      <c r="BJ73" s="126" t="s">
        <v>200</v>
      </c>
      <c r="BK73" s="0" t="s">
        <v>215</v>
      </c>
      <c r="BL73" s="112" t="n">
        <v>4</v>
      </c>
      <c r="BM73" s="112" t="n">
        <v>4</v>
      </c>
      <c r="BN73" s="112" t="n">
        <v>4</v>
      </c>
      <c r="BO73" s="111" t="n">
        <v>20</v>
      </c>
      <c r="BP73" s="125" t="s">
        <v>200</v>
      </c>
      <c r="BQ73" s="127" t="s">
        <v>216</v>
      </c>
    </row>
    <row r="74" customFormat="false" ht="13.8" hidden="false" customHeight="false" outlineLevel="0" collapsed="false">
      <c r="A74" s="0" t="s">
        <v>798</v>
      </c>
      <c r="B74" s="0" t="s">
        <v>454</v>
      </c>
      <c r="C74" s="0" t="s">
        <v>234</v>
      </c>
      <c r="D74" s="0" t="s">
        <v>193</v>
      </c>
      <c r="E74" s="0" t="s">
        <v>194</v>
      </c>
      <c r="F74" s="0" t="s">
        <v>195</v>
      </c>
      <c r="G74" s="0" t="s">
        <v>196</v>
      </c>
      <c r="H74" s="0" t="s">
        <v>197</v>
      </c>
      <c r="J74" s="111" t="n">
        <v>1</v>
      </c>
      <c r="K74" s="0" t="s">
        <v>198</v>
      </c>
      <c r="L74" s="0" t="s">
        <v>198</v>
      </c>
      <c r="M74" s="0" t="s">
        <v>199</v>
      </c>
      <c r="O74" s="0" t="s">
        <v>200</v>
      </c>
      <c r="Q74" s="120" t="s">
        <v>200</v>
      </c>
      <c r="R74" s="0" t="s">
        <v>16</v>
      </c>
      <c r="S74" s="0" t="s">
        <v>201</v>
      </c>
      <c r="T74" s="0" t="s">
        <v>198</v>
      </c>
      <c r="U74" s="0" t="s">
        <v>202</v>
      </c>
      <c r="V74" s="0" t="s">
        <v>203</v>
      </c>
      <c r="W74" s="110" t="s">
        <v>204</v>
      </c>
      <c r="X74" s="111" t="n">
        <v>1994</v>
      </c>
      <c r="Y74" s="111" t="s">
        <v>205</v>
      </c>
      <c r="Z74" s="111" t="s">
        <v>198</v>
      </c>
      <c r="AA74" s="122" t="s">
        <v>200</v>
      </c>
      <c r="AB74" s="0" t="s">
        <v>618</v>
      </c>
      <c r="AC74" s="0" t="s">
        <v>479</v>
      </c>
      <c r="AD74" s="111" t="n">
        <v>1994</v>
      </c>
      <c r="AE74" s="111" t="s">
        <v>198</v>
      </c>
      <c r="AG74" s="111" t="s">
        <v>241</v>
      </c>
      <c r="AH74" s="111" t="s">
        <v>799</v>
      </c>
      <c r="AI74" s="111" t="s">
        <v>207</v>
      </c>
      <c r="AK74" s="111" t="str">
        <f aca="false">(AB74)</f>
        <v>Westwood studios</v>
      </c>
      <c r="AL74" s="0" t="s">
        <v>200</v>
      </c>
      <c r="AM74" s="111" t="n">
        <f aca="false">AD74</f>
        <v>1994</v>
      </c>
      <c r="AN74" s="111" t="s">
        <v>297</v>
      </c>
      <c r="AP74" s="0" t="s">
        <v>286</v>
      </c>
      <c r="AQ74" s="0" t="s">
        <v>200</v>
      </c>
      <c r="AR74" s="0" t="s">
        <v>200</v>
      </c>
      <c r="AS74" s="0" t="s">
        <v>800</v>
      </c>
      <c r="AT74" s="0" t="s">
        <v>226</v>
      </c>
      <c r="AU74" s="0" t="s">
        <v>801</v>
      </c>
      <c r="AV74" s="0" t="s">
        <v>200</v>
      </c>
      <c r="AW74" s="131" t="s">
        <v>622</v>
      </c>
      <c r="AZ74" s="0" t="s">
        <v>802</v>
      </c>
      <c r="BA74" s="124" t="s">
        <v>200</v>
      </c>
      <c r="BB74" s="0" t="s">
        <v>248</v>
      </c>
      <c r="BC74" s="0" t="s">
        <v>803</v>
      </c>
      <c r="BD74" s="0" t="s">
        <v>804</v>
      </c>
      <c r="BE74" s="104" t="s">
        <v>805</v>
      </c>
      <c r="BG74" s="125" t="s">
        <v>200</v>
      </c>
      <c r="BH74" s="0" t="s">
        <v>735</v>
      </c>
      <c r="BI74" s="112" t="n">
        <v>5028587020018</v>
      </c>
      <c r="BJ74" s="126" t="s">
        <v>200</v>
      </c>
      <c r="BK74" s="0" t="s">
        <v>215</v>
      </c>
      <c r="BL74" s="112" t="n">
        <v>4</v>
      </c>
      <c r="BM74" s="112" t="n">
        <v>4</v>
      </c>
      <c r="BN74" s="112" t="n">
        <v>4</v>
      </c>
      <c r="BO74" s="111" t="n">
        <v>20</v>
      </c>
      <c r="BP74" s="125" t="s">
        <v>200</v>
      </c>
      <c r="BQ74" s="127" t="s">
        <v>216</v>
      </c>
    </row>
    <row r="75" customFormat="false" ht="13.8" hidden="false" customHeight="false" outlineLevel="0" collapsed="false">
      <c r="A75" s="0" t="s">
        <v>806</v>
      </c>
      <c r="B75" s="0" t="s">
        <v>454</v>
      </c>
      <c r="C75" s="0" t="s">
        <v>234</v>
      </c>
      <c r="D75" s="0" t="s">
        <v>193</v>
      </c>
      <c r="E75" s="0" t="s">
        <v>194</v>
      </c>
      <c r="F75" s="0" t="s">
        <v>195</v>
      </c>
      <c r="G75" s="0" t="s">
        <v>196</v>
      </c>
      <c r="H75" s="0" t="s">
        <v>219</v>
      </c>
      <c r="J75" s="111" t="n">
        <v>1</v>
      </c>
      <c r="K75" s="0" t="s">
        <v>198</v>
      </c>
      <c r="L75" s="0" t="s">
        <v>198</v>
      </c>
      <c r="M75" s="0" t="s">
        <v>199</v>
      </c>
      <c r="O75" s="0" t="s">
        <v>200</v>
      </c>
      <c r="Q75" s="120" t="s">
        <v>200</v>
      </c>
      <c r="R75" s="0" t="s">
        <v>16</v>
      </c>
      <c r="S75" s="0" t="s">
        <v>201</v>
      </c>
      <c r="T75" s="0" t="s">
        <v>198</v>
      </c>
      <c r="U75" s="0" t="s">
        <v>202</v>
      </c>
      <c r="V75" s="0" t="s">
        <v>203</v>
      </c>
      <c r="W75" s="110" t="s">
        <v>204</v>
      </c>
      <c r="X75" s="111" t="n">
        <v>1994</v>
      </c>
      <c r="Y75" s="111" t="s">
        <v>498</v>
      </c>
      <c r="Z75" s="111" t="s">
        <v>198</v>
      </c>
      <c r="AA75" s="122" t="s">
        <v>200</v>
      </c>
      <c r="AB75" s="0" t="s">
        <v>807</v>
      </c>
      <c r="AC75" s="0" t="s">
        <v>807</v>
      </c>
      <c r="AD75" s="111" t="n">
        <v>1994</v>
      </c>
      <c r="AE75" s="111" t="s">
        <v>222</v>
      </c>
      <c r="AI75" s="111" t="s">
        <v>207</v>
      </c>
      <c r="AK75" s="111" t="str">
        <f aca="false">(AB75)</f>
        <v>Infogrames</v>
      </c>
      <c r="AL75" s="0" t="s">
        <v>200</v>
      </c>
      <c r="AM75" s="111" t="n">
        <f aca="false">AD75</f>
        <v>1994</v>
      </c>
      <c r="AN75" s="111" t="s">
        <v>510</v>
      </c>
      <c r="AP75" s="0" t="s">
        <v>275</v>
      </c>
      <c r="AQ75" s="0" t="s">
        <v>200</v>
      </c>
      <c r="AR75" s="0" t="s">
        <v>224</v>
      </c>
      <c r="AS75" s="0" t="s">
        <v>808</v>
      </c>
      <c r="AT75" s="0" t="s">
        <v>200</v>
      </c>
      <c r="AU75" s="0" t="s">
        <v>200</v>
      </c>
      <c r="AV75" s="0" t="s">
        <v>200</v>
      </c>
      <c r="AZ75" s="0" t="s">
        <v>809</v>
      </c>
      <c r="BA75" s="124" t="s">
        <v>200</v>
      </c>
      <c r="BB75" s="0" t="s">
        <v>248</v>
      </c>
      <c r="BC75" s="0" t="s">
        <v>810</v>
      </c>
      <c r="BE75" s="104" t="s">
        <v>811</v>
      </c>
      <c r="BG75" s="125" t="s">
        <v>200</v>
      </c>
      <c r="BH75" s="0" t="s">
        <v>735</v>
      </c>
      <c r="BI75" s="112" t="n">
        <v>3329720007203</v>
      </c>
      <c r="BJ75" s="126" t="s">
        <v>200</v>
      </c>
      <c r="BK75" s="0" t="s">
        <v>215</v>
      </c>
      <c r="BL75" s="112" t="n">
        <v>4</v>
      </c>
      <c r="BM75" s="112" t="n">
        <v>4</v>
      </c>
      <c r="BN75" s="112" t="n">
        <v>4</v>
      </c>
      <c r="BO75" s="111" t="n">
        <v>20</v>
      </c>
      <c r="BP75" s="125" t="s">
        <v>200</v>
      </c>
      <c r="BQ75" s="127" t="s">
        <v>216</v>
      </c>
    </row>
    <row r="76" customFormat="false" ht="13.8" hidden="false" customHeight="false" outlineLevel="0" collapsed="false">
      <c r="A76" s="0" t="s">
        <v>812</v>
      </c>
      <c r="B76" s="0" t="s">
        <v>454</v>
      </c>
      <c r="C76" s="0" t="s">
        <v>329</v>
      </c>
      <c r="D76" s="0" t="s">
        <v>312</v>
      </c>
      <c r="E76" s="0" t="s">
        <v>194</v>
      </c>
      <c r="F76" s="0" t="s">
        <v>195</v>
      </c>
      <c r="G76" s="0" t="s">
        <v>330</v>
      </c>
      <c r="H76" s="0" t="s">
        <v>197</v>
      </c>
      <c r="J76" s="111" t="n">
        <v>1</v>
      </c>
      <c r="K76" s="0" t="s">
        <v>198</v>
      </c>
      <c r="L76" s="0" t="s">
        <v>198</v>
      </c>
      <c r="M76" s="0" t="s">
        <v>199</v>
      </c>
      <c r="Q76" s="120" t="s">
        <v>200</v>
      </c>
      <c r="R76" s="0" t="s">
        <v>16</v>
      </c>
      <c r="S76" s="0" t="s">
        <v>201</v>
      </c>
      <c r="T76" s="0" t="s">
        <v>198</v>
      </c>
      <c r="U76" s="0" t="s">
        <v>202</v>
      </c>
      <c r="V76" s="0" t="s">
        <v>203</v>
      </c>
      <c r="W76" s="110" t="s">
        <v>204</v>
      </c>
      <c r="X76" s="111" t="n">
        <v>1995</v>
      </c>
      <c r="Y76" s="111" t="s">
        <v>498</v>
      </c>
      <c r="Z76" s="130" t="s">
        <v>757</v>
      </c>
      <c r="AA76" s="122" t="s">
        <v>200</v>
      </c>
      <c r="AB76" s="0" t="s">
        <v>628</v>
      </c>
      <c r="AC76" s="0" t="s">
        <v>206</v>
      </c>
      <c r="AD76" s="111" t="n">
        <v>1995</v>
      </c>
      <c r="AE76" s="111" t="s">
        <v>222</v>
      </c>
      <c r="AI76" s="111" t="s">
        <v>207</v>
      </c>
      <c r="AK76" s="111" t="str">
        <f aca="false">(AB76)</f>
        <v>Treasure</v>
      </c>
      <c r="AM76" s="111" t="n">
        <f aca="false">AD76</f>
        <v>1995</v>
      </c>
      <c r="AN76" s="111" t="s">
        <v>208</v>
      </c>
      <c r="AT76" s="0" t="s">
        <v>576</v>
      </c>
      <c r="AU76" s="0" t="s">
        <v>332</v>
      </c>
      <c r="AV76" s="0" t="s">
        <v>813</v>
      </c>
      <c r="AZ76" s="0" t="s">
        <v>814</v>
      </c>
      <c r="BA76" s="124" t="s">
        <v>200</v>
      </c>
      <c r="BB76" s="0" t="s">
        <v>248</v>
      </c>
      <c r="BC76" s="0" t="s">
        <v>815</v>
      </c>
      <c r="BE76" s="104" t="s">
        <v>816</v>
      </c>
      <c r="BG76" s="125"/>
      <c r="BH76" s="0" t="s">
        <v>735</v>
      </c>
      <c r="BI76" s="112" t="n">
        <v>4974365638795</v>
      </c>
      <c r="BJ76" s="126"/>
      <c r="BK76" s="0" t="s">
        <v>215</v>
      </c>
      <c r="BL76" s="112" t="n">
        <v>4</v>
      </c>
      <c r="BM76" s="112" t="n">
        <v>4</v>
      </c>
      <c r="BN76" s="112" t="n">
        <v>4</v>
      </c>
      <c r="BO76" s="111" t="n">
        <v>20</v>
      </c>
      <c r="BP76" s="125"/>
      <c r="BQ76" s="127" t="s">
        <v>216</v>
      </c>
    </row>
    <row r="77" customFormat="false" ht="13.8" hidden="false" customHeight="false" outlineLevel="0" collapsed="false">
      <c r="A77" s="0" t="s">
        <v>817</v>
      </c>
      <c r="B77" s="0" t="s">
        <v>454</v>
      </c>
      <c r="C77" s="0" t="s">
        <v>818</v>
      </c>
      <c r="D77" s="0" t="s">
        <v>819</v>
      </c>
      <c r="E77" s="0" t="s">
        <v>313</v>
      </c>
      <c r="F77" s="0" t="s">
        <v>314</v>
      </c>
      <c r="G77" s="0" t="s">
        <v>196</v>
      </c>
      <c r="H77" s="0" t="s">
        <v>197</v>
      </c>
      <c r="J77" s="111" t="n">
        <v>2</v>
      </c>
      <c r="K77" s="0" t="s">
        <v>198</v>
      </c>
      <c r="L77" s="0" t="s">
        <v>392</v>
      </c>
      <c r="M77" s="0" t="s">
        <v>199</v>
      </c>
      <c r="O77" s="0" t="s">
        <v>200</v>
      </c>
      <c r="P77" s="0" t="s">
        <v>238</v>
      </c>
      <c r="Q77" s="120" t="s">
        <v>200</v>
      </c>
      <c r="R77" s="0" t="s">
        <v>16</v>
      </c>
      <c r="S77" s="0" t="s">
        <v>201</v>
      </c>
      <c r="T77" s="0" t="s">
        <v>198</v>
      </c>
      <c r="U77" s="0" t="s">
        <v>202</v>
      </c>
      <c r="V77" s="0" t="s">
        <v>203</v>
      </c>
      <c r="W77" s="110" t="s">
        <v>204</v>
      </c>
      <c r="X77" s="111" t="n">
        <v>1993</v>
      </c>
      <c r="Y77" s="111" t="s">
        <v>205</v>
      </c>
      <c r="Z77" s="111" t="s">
        <v>198</v>
      </c>
      <c r="AA77" s="122" t="s">
        <v>200</v>
      </c>
      <c r="AB77" s="0" t="s">
        <v>820</v>
      </c>
      <c r="AC77" s="0" t="s">
        <v>574</v>
      </c>
      <c r="AD77" s="111" t="n">
        <v>1993</v>
      </c>
      <c r="AE77" s="111" t="s">
        <v>198</v>
      </c>
      <c r="AI77" s="111" t="s">
        <v>294</v>
      </c>
      <c r="AJ77" s="111" t="s">
        <v>509</v>
      </c>
      <c r="AK77" s="0" t="s">
        <v>820</v>
      </c>
      <c r="AL77" s="0" t="s">
        <v>200</v>
      </c>
      <c r="AM77" s="111" t="n">
        <v>1991</v>
      </c>
      <c r="AN77" s="111" t="s">
        <v>263</v>
      </c>
      <c r="AP77" s="0" t="s">
        <v>674</v>
      </c>
      <c r="AQ77" s="0" t="s">
        <v>200</v>
      </c>
      <c r="AR77" s="0" t="s">
        <v>200</v>
      </c>
      <c r="AS77" s="0" t="s">
        <v>821</v>
      </c>
      <c r="AV77" s="0" t="s">
        <v>200</v>
      </c>
      <c r="AZ77" s="0" t="s">
        <v>822</v>
      </c>
      <c r="BA77" s="124" t="s">
        <v>200</v>
      </c>
      <c r="BB77" s="0" t="s">
        <v>210</v>
      </c>
      <c r="BC77" s="0" t="s">
        <v>823</v>
      </c>
      <c r="BE77" s="104" t="s">
        <v>824</v>
      </c>
      <c r="BG77" s="125" t="s">
        <v>200</v>
      </c>
      <c r="BH77" s="0" t="s">
        <v>582</v>
      </c>
      <c r="BI77" s="112" t="n">
        <v>5015839218996</v>
      </c>
      <c r="BJ77" s="126" t="s">
        <v>200</v>
      </c>
      <c r="BK77" s="0" t="s">
        <v>215</v>
      </c>
      <c r="BL77" s="112" t="n">
        <v>4</v>
      </c>
      <c r="BM77" s="112" t="n">
        <v>4</v>
      </c>
      <c r="BN77" s="112" t="n">
        <v>4</v>
      </c>
      <c r="BO77" s="111" t="n">
        <v>20</v>
      </c>
      <c r="BP77" s="125" t="s">
        <v>200</v>
      </c>
      <c r="BQ77" s="127" t="s">
        <v>216</v>
      </c>
    </row>
    <row r="78" customFormat="false" ht="13.8" hidden="false" customHeight="false" outlineLevel="0" collapsed="false">
      <c r="A78" s="0" t="s">
        <v>825</v>
      </c>
      <c r="B78" s="0" t="s">
        <v>454</v>
      </c>
      <c r="C78" s="0" t="s">
        <v>380</v>
      </c>
      <c r="D78" s="0" t="s">
        <v>193</v>
      </c>
      <c r="E78" s="0" t="s">
        <v>194</v>
      </c>
      <c r="F78" s="0" t="s">
        <v>195</v>
      </c>
      <c r="G78" s="0" t="s">
        <v>196</v>
      </c>
      <c r="H78" s="0" t="s">
        <v>197</v>
      </c>
      <c r="J78" s="111" t="n">
        <v>1</v>
      </c>
      <c r="K78" s="0" t="s">
        <v>198</v>
      </c>
      <c r="L78" s="0" t="s">
        <v>198</v>
      </c>
      <c r="M78" s="0" t="s">
        <v>199</v>
      </c>
      <c r="O78" s="0" t="s">
        <v>200</v>
      </c>
      <c r="Q78" s="120" t="s">
        <v>200</v>
      </c>
      <c r="R78" s="0" t="s">
        <v>16</v>
      </c>
      <c r="S78" s="0" t="s">
        <v>201</v>
      </c>
      <c r="T78" s="0" t="s">
        <v>198</v>
      </c>
      <c r="U78" s="0" t="s">
        <v>239</v>
      </c>
      <c r="V78" s="0" t="s">
        <v>756</v>
      </c>
      <c r="W78" s="110" t="s">
        <v>198</v>
      </c>
      <c r="X78" s="111" t="n">
        <v>1993</v>
      </c>
      <c r="Y78" s="111" t="s">
        <v>240</v>
      </c>
      <c r="Z78" s="111" t="s">
        <v>221</v>
      </c>
      <c r="AA78" s="122" t="s">
        <v>200</v>
      </c>
      <c r="AB78" s="0" t="s">
        <v>826</v>
      </c>
      <c r="AC78" s="0" t="s">
        <v>826</v>
      </c>
      <c r="AD78" s="111" t="s">
        <v>198</v>
      </c>
      <c r="AE78" s="111" t="s">
        <v>222</v>
      </c>
      <c r="AI78" s="111" t="s">
        <v>207</v>
      </c>
      <c r="AK78" s="111" t="str">
        <f aca="false">(AB78)</f>
        <v>Zeppelin games (eutechnyx)</v>
      </c>
      <c r="AM78" s="111" t="n">
        <f aca="false">X78</f>
        <v>1993</v>
      </c>
      <c r="AN78" s="111" t="s">
        <v>263</v>
      </c>
      <c r="AS78" s="0" t="s">
        <v>200</v>
      </c>
      <c r="AT78" s="0" t="s">
        <v>827</v>
      </c>
      <c r="AU78" s="0" t="s">
        <v>200</v>
      </c>
      <c r="AV78" s="0" t="s">
        <v>200</v>
      </c>
      <c r="AZ78" s="0" t="s">
        <v>828</v>
      </c>
      <c r="BA78" s="124" t="s">
        <v>200</v>
      </c>
      <c r="BB78" s="0" t="s">
        <v>248</v>
      </c>
      <c r="BC78" s="0" t="s">
        <v>829</v>
      </c>
      <c r="BD78" s="0" t="s">
        <v>830</v>
      </c>
      <c r="BE78" s="104" t="s">
        <v>831</v>
      </c>
      <c r="BG78" s="125" t="s">
        <v>200</v>
      </c>
      <c r="BH78" s="0" t="s">
        <v>735</v>
      </c>
      <c r="BI78" s="112" t="n">
        <v>5024866140057</v>
      </c>
      <c r="BJ78" s="126" t="s">
        <v>200</v>
      </c>
      <c r="BK78" s="0" t="s">
        <v>215</v>
      </c>
      <c r="BL78" s="112" t="n">
        <v>4</v>
      </c>
      <c r="BM78" s="112" t="n">
        <v>4</v>
      </c>
      <c r="BN78" s="112" t="n">
        <v>4</v>
      </c>
      <c r="BO78" s="111" t="n">
        <v>20</v>
      </c>
      <c r="BP78" s="125" t="s">
        <v>200</v>
      </c>
      <c r="BQ78" s="127" t="s">
        <v>216</v>
      </c>
    </row>
    <row r="79" customFormat="false" ht="13.8" hidden="false" customHeight="false" outlineLevel="0" collapsed="false">
      <c r="A79" s="0" t="s">
        <v>832</v>
      </c>
      <c r="B79" s="0" t="s">
        <v>454</v>
      </c>
      <c r="C79" s="0" t="s">
        <v>234</v>
      </c>
      <c r="D79" s="0" t="s">
        <v>193</v>
      </c>
      <c r="E79" s="0" t="s">
        <v>194</v>
      </c>
      <c r="F79" s="0" t="s">
        <v>195</v>
      </c>
      <c r="G79" s="0" t="s">
        <v>196</v>
      </c>
      <c r="H79" s="0" t="s">
        <v>197</v>
      </c>
      <c r="J79" s="111" t="n">
        <v>1</v>
      </c>
      <c r="K79" s="0" t="s">
        <v>198</v>
      </c>
      <c r="L79" s="0" t="s">
        <v>198</v>
      </c>
      <c r="M79" s="0" t="s">
        <v>199</v>
      </c>
      <c r="O79" s="0" t="s">
        <v>200</v>
      </c>
      <c r="Q79" s="120" t="s">
        <v>200</v>
      </c>
      <c r="R79" s="0" t="s">
        <v>16</v>
      </c>
      <c r="S79" s="0" t="s">
        <v>201</v>
      </c>
      <c r="T79" s="0" t="s">
        <v>198</v>
      </c>
      <c r="U79" s="0" t="s">
        <v>202</v>
      </c>
      <c r="V79" s="0" t="s">
        <v>203</v>
      </c>
      <c r="W79" s="110" t="s">
        <v>204</v>
      </c>
      <c r="X79" s="111" t="n">
        <v>1994</v>
      </c>
      <c r="Y79" s="111" t="s">
        <v>205</v>
      </c>
      <c r="Z79" s="111" t="s">
        <v>198</v>
      </c>
      <c r="AA79" s="122" t="s">
        <v>200</v>
      </c>
      <c r="AB79" s="0" t="s">
        <v>833</v>
      </c>
      <c r="AC79" s="0" t="s">
        <v>833</v>
      </c>
      <c r="AD79" s="111" t="n">
        <v>1994</v>
      </c>
      <c r="AE79" s="111" t="s">
        <v>222</v>
      </c>
      <c r="AI79" s="111" t="s">
        <v>207</v>
      </c>
      <c r="AK79" s="111" t="str">
        <f aca="false">(AB79)</f>
        <v>Domark</v>
      </c>
      <c r="AM79" s="111" t="n">
        <f aca="false">AD79</f>
        <v>1994</v>
      </c>
      <c r="AN79" s="111" t="s">
        <v>263</v>
      </c>
      <c r="AS79" s="0" t="s">
        <v>200</v>
      </c>
      <c r="AT79" s="0" t="s">
        <v>226</v>
      </c>
      <c r="AV79" s="0" t="s">
        <v>200</v>
      </c>
      <c r="AZ79" s="0" t="s">
        <v>834</v>
      </c>
      <c r="BA79" s="124" t="s">
        <v>200</v>
      </c>
      <c r="BB79" s="0" t="s">
        <v>248</v>
      </c>
      <c r="BC79" s="0" t="s">
        <v>835</v>
      </c>
      <c r="BD79" s="0" t="s">
        <v>836</v>
      </c>
      <c r="BE79" s="104" t="s">
        <v>421</v>
      </c>
      <c r="BG79" s="125" t="s">
        <v>200</v>
      </c>
      <c r="BH79" s="0" t="s">
        <v>214</v>
      </c>
      <c r="BI79" s="112" t="n">
        <v>5022231220960</v>
      </c>
      <c r="BJ79" s="126" t="s">
        <v>200</v>
      </c>
      <c r="BK79" s="0" t="s">
        <v>215</v>
      </c>
      <c r="BL79" s="112" t="n">
        <v>4</v>
      </c>
      <c r="BM79" s="112" t="n">
        <v>4</v>
      </c>
      <c r="BN79" s="112" t="n">
        <v>4</v>
      </c>
      <c r="BO79" s="111" t="n">
        <v>20</v>
      </c>
      <c r="BP79" s="125" t="s">
        <v>200</v>
      </c>
      <c r="BQ79" s="127" t="s">
        <v>216</v>
      </c>
    </row>
    <row r="80" customFormat="false" ht="13.8" hidden="false" customHeight="false" outlineLevel="0" collapsed="false">
      <c r="A80" s="0" t="s">
        <v>837</v>
      </c>
      <c r="B80" s="0" t="s">
        <v>454</v>
      </c>
      <c r="C80" s="0" t="s">
        <v>369</v>
      </c>
      <c r="D80" s="0" t="s">
        <v>193</v>
      </c>
      <c r="E80" s="0" t="s">
        <v>194</v>
      </c>
      <c r="F80" s="0" t="s">
        <v>195</v>
      </c>
      <c r="G80" s="0" t="s">
        <v>391</v>
      </c>
      <c r="H80" s="0" t="s">
        <v>838</v>
      </c>
      <c r="I80" s="0" t="s">
        <v>839</v>
      </c>
      <c r="J80" s="111" t="n">
        <v>4</v>
      </c>
      <c r="K80" s="0" t="s">
        <v>198</v>
      </c>
      <c r="L80" s="0" t="s">
        <v>456</v>
      </c>
      <c r="M80" s="0" t="s">
        <v>274</v>
      </c>
      <c r="O80" s="0" t="s">
        <v>458</v>
      </c>
      <c r="Q80" s="120" t="s">
        <v>200</v>
      </c>
      <c r="R80" s="0" t="s">
        <v>16</v>
      </c>
      <c r="S80" s="0" t="s">
        <v>201</v>
      </c>
      <c r="T80" s="0" t="s">
        <v>198</v>
      </c>
      <c r="U80" s="0" t="s">
        <v>202</v>
      </c>
      <c r="V80" s="0" t="s">
        <v>203</v>
      </c>
      <c r="W80" s="110" t="s">
        <v>204</v>
      </c>
      <c r="X80" s="111" t="n">
        <v>1994</v>
      </c>
      <c r="Y80" s="111" t="s">
        <v>200</v>
      </c>
      <c r="Z80" s="111" t="s">
        <v>198</v>
      </c>
      <c r="AA80" s="122" t="s">
        <v>200</v>
      </c>
      <c r="AB80" s="0" t="s">
        <v>840</v>
      </c>
      <c r="AC80" s="0" t="s">
        <v>206</v>
      </c>
      <c r="AD80" s="111" t="n">
        <v>1994</v>
      </c>
      <c r="AE80" s="111" t="s">
        <v>222</v>
      </c>
      <c r="AI80" s="111" t="s">
        <v>294</v>
      </c>
      <c r="AJ80" s="111" t="s">
        <v>126</v>
      </c>
      <c r="AK80" s="111" t="s">
        <v>840</v>
      </c>
      <c r="AL80" s="0" t="s">
        <v>200</v>
      </c>
      <c r="AM80" s="111" t="n">
        <v>1993</v>
      </c>
      <c r="AN80" s="111" t="s">
        <v>208</v>
      </c>
      <c r="AP80" s="0" t="s">
        <v>200</v>
      </c>
      <c r="AR80" s="0" t="s">
        <v>200</v>
      </c>
      <c r="AS80" s="0" t="s">
        <v>841</v>
      </c>
      <c r="AU80" s="0" t="s">
        <v>434</v>
      </c>
      <c r="AV80" s="0" t="s">
        <v>200</v>
      </c>
      <c r="AZ80" s="0" t="s">
        <v>842</v>
      </c>
      <c r="BA80" s="124" t="s">
        <v>200</v>
      </c>
      <c r="BB80" s="0" t="s">
        <v>462</v>
      </c>
      <c r="BC80" s="0" t="s">
        <v>843</v>
      </c>
      <c r="BD80" s="0" t="s">
        <v>844</v>
      </c>
      <c r="BE80" s="104" t="s">
        <v>845</v>
      </c>
      <c r="BG80" s="125" t="s">
        <v>200</v>
      </c>
      <c r="BH80" s="0" t="s">
        <v>735</v>
      </c>
      <c r="BI80" s="112" t="n">
        <v>4974365615734</v>
      </c>
      <c r="BJ80" s="126" t="s">
        <v>200</v>
      </c>
      <c r="BK80" s="0" t="s">
        <v>215</v>
      </c>
      <c r="BL80" s="112" t="n">
        <v>4</v>
      </c>
      <c r="BM80" s="112" t="n">
        <v>4</v>
      </c>
      <c r="BN80" s="112" t="n">
        <v>4</v>
      </c>
      <c r="BO80" s="111" t="n">
        <v>60</v>
      </c>
      <c r="BP80" s="125" t="s">
        <v>200</v>
      </c>
      <c r="BQ80" s="127" t="s">
        <v>216</v>
      </c>
    </row>
    <row r="81" customFormat="false" ht="13.8" hidden="false" customHeight="false" outlineLevel="0" collapsed="false">
      <c r="A81" s="0" t="s">
        <v>846</v>
      </c>
      <c r="B81" s="0" t="s">
        <v>454</v>
      </c>
      <c r="C81" s="104" t="s">
        <v>847</v>
      </c>
      <c r="D81" s="0" t="s">
        <v>193</v>
      </c>
      <c r="E81" s="0" t="s">
        <v>848</v>
      </c>
      <c r="F81" s="0" t="s">
        <v>848</v>
      </c>
      <c r="G81" s="0" t="s">
        <v>848</v>
      </c>
      <c r="H81" s="0" t="s">
        <v>197</v>
      </c>
      <c r="J81" s="111" t="n">
        <v>2</v>
      </c>
      <c r="K81" s="0" t="s">
        <v>198</v>
      </c>
      <c r="L81" s="0" t="s">
        <v>392</v>
      </c>
      <c r="M81" s="0" t="s">
        <v>199</v>
      </c>
      <c r="O81" s="0" t="s">
        <v>200</v>
      </c>
      <c r="Q81" s="120" t="s">
        <v>200</v>
      </c>
      <c r="R81" s="0" t="s">
        <v>16</v>
      </c>
      <c r="S81" s="0" t="s">
        <v>201</v>
      </c>
      <c r="T81" s="0" t="s">
        <v>198</v>
      </c>
      <c r="U81" s="0" t="s">
        <v>202</v>
      </c>
      <c r="V81" s="0" t="s">
        <v>203</v>
      </c>
      <c r="W81" s="110" t="s">
        <v>204</v>
      </c>
      <c r="X81" s="111" t="n">
        <v>1993</v>
      </c>
      <c r="Y81" s="111" t="s">
        <v>205</v>
      </c>
      <c r="Z81" s="111" t="s">
        <v>198</v>
      </c>
      <c r="AA81" s="122" t="s">
        <v>200</v>
      </c>
      <c r="AB81" s="0" t="s">
        <v>206</v>
      </c>
      <c r="AC81" s="0" t="s">
        <v>206</v>
      </c>
      <c r="AD81" s="111" t="n">
        <v>1993</v>
      </c>
      <c r="AE81" s="111" t="s">
        <v>222</v>
      </c>
      <c r="AI81" s="111" t="s">
        <v>700</v>
      </c>
      <c r="AJ81" s="111" t="s">
        <v>701</v>
      </c>
      <c r="AK81" s="0" t="s">
        <v>206</v>
      </c>
      <c r="AM81" s="111" t="s">
        <v>849</v>
      </c>
      <c r="AN81" s="111" t="s">
        <v>208</v>
      </c>
      <c r="AS81" s="0" t="s">
        <v>850</v>
      </c>
      <c r="AT81" s="0" t="s">
        <v>851</v>
      </c>
      <c r="AU81" s="0" t="s">
        <v>200</v>
      </c>
      <c r="AV81" s="0" t="s">
        <v>200</v>
      </c>
      <c r="AW81" s="0" t="s">
        <v>852</v>
      </c>
      <c r="AX81" s="0" t="s">
        <v>200</v>
      </c>
      <c r="AY81" s="0" t="s">
        <v>200</v>
      </c>
      <c r="AZ81" s="0" t="s">
        <v>853</v>
      </c>
      <c r="BA81" s="124" t="s">
        <v>200</v>
      </c>
      <c r="BB81" s="0" t="s">
        <v>248</v>
      </c>
      <c r="BC81" s="0" t="s">
        <v>854</v>
      </c>
      <c r="BE81" s="104" t="s">
        <v>855</v>
      </c>
      <c r="BF81" s="0" t="s">
        <v>856</v>
      </c>
      <c r="BG81" s="125" t="s">
        <v>200</v>
      </c>
      <c r="BH81" s="0" t="s">
        <v>735</v>
      </c>
      <c r="BI81" s="112" t="s">
        <v>198</v>
      </c>
      <c r="BJ81" s="126" t="s">
        <v>200</v>
      </c>
      <c r="BK81" s="0" t="s">
        <v>359</v>
      </c>
      <c r="BL81" s="112" t="n">
        <v>4</v>
      </c>
      <c r="BM81" s="112" t="n">
        <v>4</v>
      </c>
      <c r="BN81" s="112" t="s">
        <v>66</v>
      </c>
      <c r="BO81" s="111" t="n">
        <v>20</v>
      </c>
      <c r="BP81" s="125" t="s">
        <v>200</v>
      </c>
      <c r="BQ81" s="127" t="s">
        <v>216</v>
      </c>
    </row>
    <row r="82" customFormat="false" ht="13.8" hidden="false" customHeight="false" outlineLevel="0" collapsed="false">
      <c r="A82" s="0" t="s">
        <v>857</v>
      </c>
      <c r="B82" s="0" t="s">
        <v>454</v>
      </c>
      <c r="C82" s="131" t="s">
        <v>858</v>
      </c>
      <c r="D82" s="131" t="s">
        <v>193</v>
      </c>
      <c r="E82" s="0" t="s">
        <v>194</v>
      </c>
      <c r="F82" s="0" t="s">
        <v>195</v>
      </c>
      <c r="G82" s="0" t="s">
        <v>196</v>
      </c>
      <c r="H82" s="0" t="s">
        <v>219</v>
      </c>
      <c r="J82" s="111" t="n">
        <v>1</v>
      </c>
      <c r="K82" s="0" t="s">
        <v>198</v>
      </c>
      <c r="L82" s="0" t="s">
        <v>198</v>
      </c>
      <c r="M82" s="0" t="s">
        <v>199</v>
      </c>
      <c r="O82" s="0" t="s">
        <v>200</v>
      </c>
      <c r="Q82" s="120" t="s">
        <v>200</v>
      </c>
      <c r="R82" s="0" t="s">
        <v>16</v>
      </c>
      <c r="S82" s="0" t="s">
        <v>201</v>
      </c>
      <c r="T82" s="0" t="s">
        <v>198</v>
      </c>
      <c r="U82" s="0" t="s">
        <v>202</v>
      </c>
      <c r="V82" s="0" t="s">
        <v>203</v>
      </c>
      <c r="W82" s="110" t="s">
        <v>204</v>
      </c>
      <c r="X82" s="111" t="n">
        <v>1992</v>
      </c>
      <c r="Y82" s="111" t="s">
        <v>205</v>
      </c>
      <c r="Z82" s="111" t="s">
        <v>198</v>
      </c>
      <c r="AA82" s="122" t="s">
        <v>200</v>
      </c>
      <c r="AB82" s="0" t="s">
        <v>520</v>
      </c>
      <c r="AC82" s="0" t="s">
        <v>479</v>
      </c>
      <c r="AD82" s="111" t="n">
        <v>1992</v>
      </c>
      <c r="AE82" s="111" t="s">
        <v>198</v>
      </c>
      <c r="AI82" s="111" t="s">
        <v>207</v>
      </c>
      <c r="AK82" s="111" t="str">
        <f aca="false">(AB82)</f>
        <v>Sensible software</v>
      </c>
      <c r="AM82" s="111" t="n">
        <f aca="false">AD82</f>
        <v>1992</v>
      </c>
      <c r="AN82" s="111" t="s">
        <v>263</v>
      </c>
      <c r="AS82" s="0" t="s">
        <v>200</v>
      </c>
      <c r="AV82" s="0" t="s">
        <v>200</v>
      </c>
      <c r="AZ82" s="0" t="s">
        <v>859</v>
      </c>
      <c r="BA82" s="124" t="s">
        <v>200</v>
      </c>
      <c r="BB82" s="0" t="s">
        <v>210</v>
      </c>
      <c r="BC82" s="0" t="s">
        <v>860</v>
      </c>
      <c r="BD82" s="0" t="s">
        <v>861</v>
      </c>
      <c r="BE82" s="104" t="s">
        <v>862</v>
      </c>
      <c r="BF82" s="0" t="s">
        <v>200</v>
      </c>
      <c r="BG82" s="125" t="s">
        <v>200</v>
      </c>
      <c r="BH82" s="0" t="s">
        <v>735</v>
      </c>
      <c r="BI82" s="112" t="n">
        <v>5013715021906</v>
      </c>
      <c r="BJ82" s="126" t="s">
        <v>200</v>
      </c>
      <c r="BK82" s="0" t="s">
        <v>215</v>
      </c>
      <c r="BL82" s="112" t="n">
        <v>4</v>
      </c>
      <c r="BM82" s="112" t="n">
        <v>4</v>
      </c>
      <c r="BN82" s="112" t="n">
        <v>4</v>
      </c>
      <c r="BO82" s="111" t="n">
        <v>20</v>
      </c>
      <c r="BP82" s="125" t="s">
        <v>200</v>
      </c>
      <c r="BQ82" s="127" t="s">
        <v>216</v>
      </c>
    </row>
    <row r="83" customFormat="false" ht="13.8" hidden="false" customHeight="false" outlineLevel="0" collapsed="false">
      <c r="A83" s="0" t="s">
        <v>863</v>
      </c>
      <c r="B83" s="0" t="s">
        <v>454</v>
      </c>
      <c r="C83" s="0" t="s">
        <v>234</v>
      </c>
      <c r="D83" s="0" t="s">
        <v>193</v>
      </c>
      <c r="E83" s="0" t="s">
        <v>194</v>
      </c>
      <c r="F83" s="0" t="s">
        <v>195</v>
      </c>
      <c r="G83" s="0" t="s">
        <v>196</v>
      </c>
      <c r="H83" s="0" t="s">
        <v>197</v>
      </c>
      <c r="J83" s="111" t="n">
        <v>1</v>
      </c>
      <c r="K83" s="0" t="s">
        <v>198</v>
      </c>
      <c r="L83" s="0" t="s">
        <v>198</v>
      </c>
      <c r="M83" s="0" t="s">
        <v>199</v>
      </c>
      <c r="Q83" s="120" t="s">
        <v>200</v>
      </c>
      <c r="R83" s="0" t="s">
        <v>16</v>
      </c>
      <c r="S83" s="0" t="s">
        <v>201</v>
      </c>
      <c r="T83" s="0" t="s">
        <v>198</v>
      </c>
      <c r="U83" s="0" t="s">
        <v>202</v>
      </c>
      <c r="V83" s="0" t="s">
        <v>203</v>
      </c>
      <c r="W83" s="110" t="s">
        <v>204</v>
      </c>
      <c r="X83" s="111" t="n">
        <v>1990</v>
      </c>
      <c r="Y83" s="111" t="s">
        <v>205</v>
      </c>
      <c r="Z83" s="111" t="s">
        <v>198</v>
      </c>
      <c r="AA83" s="122" t="s">
        <v>200</v>
      </c>
      <c r="AB83" s="0" t="s">
        <v>206</v>
      </c>
      <c r="AC83" s="0" t="s">
        <v>206</v>
      </c>
      <c r="AD83" s="111" t="n">
        <v>1990</v>
      </c>
      <c r="AE83" s="111" t="s">
        <v>660</v>
      </c>
      <c r="AI83" s="111" t="s">
        <v>207</v>
      </c>
      <c r="AK83" s="111" t="str">
        <f aca="false">(AB83)</f>
        <v>Sega</v>
      </c>
      <c r="AM83" s="111" t="n">
        <f aca="false">AD83</f>
        <v>1990</v>
      </c>
      <c r="AN83" s="111" t="s">
        <v>208</v>
      </c>
      <c r="AP83" s="0" t="s">
        <v>264</v>
      </c>
      <c r="AQ83" s="0" t="s">
        <v>864</v>
      </c>
      <c r="AR83" s="0" t="s">
        <v>200</v>
      </c>
      <c r="AS83" s="0" t="s">
        <v>865</v>
      </c>
      <c r="AT83" s="104" t="s">
        <v>707</v>
      </c>
      <c r="AX83" s="0" t="s">
        <v>866</v>
      </c>
      <c r="AZ83" s="0" t="s">
        <v>867</v>
      </c>
      <c r="BA83" s="124" t="s">
        <v>200</v>
      </c>
      <c r="BB83" s="0" t="s">
        <v>210</v>
      </c>
      <c r="BC83" s="0" t="s">
        <v>868</v>
      </c>
      <c r="BE83" s="104" t="s">
        <v>869</v>
      </c>
      <c r="BF83" s="104" t="s">
        <v>870</v>
      </c>
      <c r="BG83" s="125"/>
      <c r="BH83" s="0" t="s">
        <v>466</v>
      </c>
      <c r="BI83" s="112" t="n">
        <v>4974365610135</v>
      </c>
      <c r="BJ83" s="126"/>
      <c r="BK83" s="0" t="s">
        <v>215</v>
      </c>
      <c r="BL83" s="112" t="n">
        <v>4</v>
      </c>
      <c r="BM83" s="112" t="n">
        <v>4</v>
      </c>
      <c r="BN83" s="112" t="n">
        <v>4</v>
      </c>
      <c r="BO83" s="111" t="n">
        <v>60</v>
      </c>
      <c r="BP83" s="125"/>
      <c r="BQ83" s="127" t="s">
        <v>216</v>
      </c>
    </row>
    <row r="84" customFormat="false" ht="13.8" hidden="false" customHeight="false" outlineLevel="0" collapsed="false">
      <c r="A84" s="0" t="s">
        <v>871</v>
      </c>
      <c r="B84" s="0" t="s">
        <v>454</v>
      </c>
      <c r="C84" s="0" t="s">
        <v>234</v>
      </c>
      <c r="D84" s="0" t="s">
        <v>193</v>
      </c>
      <c r="E84" s="0" t="s">
        <v>194</v>
      </c>
      <c r="F84" s="0" t="s">
        <v>195</v>
      </c>
      <c r="G84" s="0" t="s">
        <v>196</v>
      </c>
      <c r="H84" s="0" t="s">
        <v>197</v>
      </c>
      <c r="J84" s="111" t="n">
        <v>1</v>
      </c>
      <c r="K84" s="0" t="s">
        <v>198</v>
      </c>
      <c r="L84" s="0" t="s">
        <v>198</v>
      </c>
      <c r="M84" s="0" t="s">
        <v>199</v>
      </c>
      <c r="O84" s="0" t="s">
        <v>200</v>
      </c>
      <c r="Q84" s="120" t="s">
        <v>200</v>
      </c>
      <c r="R84" s="0" t="s">
        <v>16</v>
      </c>
      <c r="S84" s="0" t="s">
        <v>201</v>
      </c>
      <c r="T84" s="0" t="s">
        <v>198</v>
      </c>
      <c r="U84" s="0" t="s">
        <v>202</v>
      </c>
      <c r="V84" s="0" t="s">
        <v>203</v>
      </c>
      <c r="W84" s="110" t="s">
        <v>204</v>
      </c>
      <c r="X84" s="111" t="n">
        <v>1994</v>
      </c>
      <c r="Y84" s="111" t="s">
        <v>200</v>
      </c>
      <c r="Z84" s="111" t="s">
        <v>198</v>
      </c>
      <c r="AA84" s="122" t="s">
        <v>200</v>
      </c>
      <c r="AB84" s="0" t="s">
        <v>779</v>
      </c>
      <c r="AC84" s="0" t="s">
        <v>872</v>
      </c>
      <c r="AD84" s="111" t="n">
        <v>1994</v>
      </c>
      <c r="AE84" s="111" t="s">
        <v>198</v>
      </c>
      <c r="AI84" s="111" t="s">
        <v>207</v>
      </c>
      <c r="AK84" s="111" t="str">
        <f aca="false">(AB84)</f>
        <v>Traveller’s tale games</v>
      </c>
      <c r="AL84" s="0" t="s">
        <v>200</v>
      </c>
      <c r="AM84" s="111" t="n">
        <f aca="false">AD84</f>
        <v>1994</v>
      </c>
      <c r="AN84" s="111" t="s">
        <v>263</v>
      </c>
      <c r="AP84" s="0" t="s">
        <v>286</v>
      </c>
      <c r="AQ84" s="0" t="s">
        <v>200</v>
      </c>
      <c r="AR84" s="0" t="s">
        <v>200</v>
      </c>
      <c r="AS84" s="0" t="s">
        <v>287</v>
      </c>
      <c r="AV84" s="0" t="s">
        <v>873</v>
      </c>
      <c r="AZ84" s="0" t="s">
        <v>874</v>
      </c>
      <c r="BA84" s="124" t="s">
        <v>200</v>
      </c>
      <c r="BB84" s="0" t="s">
        <v>462</v>
      </c>
      <c r="BC84" s="0" t="s">
        <v>875</v>
      </c>
      <c r="BD84" s="0" t="s">
        <v>876</v>
      </c>
      <c r="BE84" s="104" t="s">
        <v>877</v>
      </c>
      <c r="BF84" s="0" t="s">
        <v>878</v>
      </c>
      <c r="BG84" s="125" t="s">
        <v>200</v>
      </c>
      <c r="BH84" s="0" t="s">
        <v>735</v>
      </c>
      <c r="BI84" s="112" t="n">
        <v>735009705105</v>
      </c>
      <c r="BJ84" s="126" t="s">
        <v>200</v>
      </c>
      <c r="BK84" s="0" t="s">
        <v>215</v>
      </c>
      <c r="BL84" s="112" t="n">
        <v>4</v>
      </c>
      <c r="BM84" s="112" t="n">
        <v>4</v>
      </c>
      <c r="BN84" s="112" t="n">
        <v>4</v>
      </c>
      <c r="BO84" s="111" t="n">
        <v>30</v>
      </c>
      <c r="BP84" s="125" t="s">
        <v>200</v>
      </c>
      <c r="BQ84" s="127" t="s">
        <v>216</v>
      </c>
    </row>
    <row r="85" customFormat="false" ht="13.8" hidden="false" customHeight="false" outlineLevel="0" collapsed="false">
      <c r="A85" s="0" t="s">
        <v>879</v>
      </c>
      <c r="B85" s="0" t="s">
        <v>454</v>
      </c>
      <c r="C85" s="0" t="s">
        <v>818</v>
      </c>
      <c r="D85" s="0" t="s">
        <v>193</v>
      </c>
      <c r="E85" s="0" t="s">
        <v>313</v>
      </c>
      <c r="F85" s="0" t="s">
        <v>314</v>
      </c>
      <c r="G85" s="0" t="s">
        <v>880</v>
      </c>
      <c r="H85" s="0" t="s">
        <v>400</v>
      </c>
      <c r="I85" s="0" t="s">
        <v>594</v>
      </c>
      <c r="J85" s="111" t="n">
        <v>8</v>
      </c>
      <c r="K85" s="0" t="s">
        <v>198</v>
      </c>
      <c r="L85" s="0" t="s">
        <v>392</v>
      </c>
      <c r="M85" s="0" t="s">
        <v>235</v>
      </c>
      <c r="N85" s="0" t="s">
        <v>881</v>
      </c>
      <c r="O85" s="0" t="s">
        <v>596</v>
      </c>
      <c r="Q85" s="120" t="s">
        <v>200</v>
      </c>
      <c r="R85" s="0" t="s">
        <v>16</v>
      </c>
      <c r="S85" s="0" t="s">
        <v>201</v>
      </c>
      <c r="T85" s="0" t="s">
        <v>198</v>
      </c>
      <c r="U85" s="0" t="s">
        <v>202</v>
      </c>
      <c r="V85" s="0" t="s">
        <v>203</v>
      </c>
      <c r="W85" s="110" t="s">
        <v>204</v>
      </c>
      <c r="X85" s="111" t="n">
        <v>1994</v>
      </c>
      <c r="Y85" s="111" t="s">
        <v>205</v>
      </c>
      <c r="Z85" s="111" t="s">
        <v>198</v>
      </c>
      <c r="AA85" s="122" t="s">
        <v>200</v>
      </c>
      <c r="AB85" s="0" t="s">
        <v>668</v>
      </c>
      <c r="AC85" s="0" t="s">
        <v>668</v>
      </c>
      <c r="AD85" s="111" t="n">
        <v>1994</v>
      </c>
      <c r="AE85" s="111" t="s">
        <v>198</v>
      </c>
      <c r="AI85" s="111" t="s">
        <v>207</v>
      </c>
      <c r="AK85" s="111" t="str">
        <f aca="false">(AB85)</f>
        <v>Codemasters</v>
      </c>
      <c r="AL85" s="0" t="s">
        <v>200</v>
      </c>
      <c r="AM85" s="111" t="n">
        <f aca="false">AD85</f>
        <v>1994</v>
      </c>
      <c r="AN85" s="111" t="s">
        <v>263</v>
      </c>
      <c r="AO85" s="0" t="s">
        <v>882</v>
      </c>
      <c r="AP85" s="0" t="s">
        <v>567</v>
      </c>
      <c r="AQ85" s="0" t="s">
        <v>200</v>
      </c>
      <c r="AR85" s="0" t="s">
        <v>200</v>
      </c>
      <c r="AS85" s="0" t="s">
        <v>883</v>
      </c>
      <c r="AV85" s="0" t="s">
        <v>200</v>
      </c>
      <c r="AZ85" s="0" t="s">
        <v>884</v>
      </c>
      <c r="BA85" s="124" t="s">
        <v>200</v>
      </c>
      <c r="BB85" s="0" t="s">
        <v>462</v>
      </c>
      <c r="BC85" s="0" t="s">
        <v>885</v>
      </c>
      <c r="BD85" s="0" t="s">
        <v>886</v>
      </c>
      <c r="BE85" s="104" t="s">
        <v>887</v>
      </c>
      <c r="BG85" s="125" t="s">
        <v>200</v>
      </c>
      <c r="BH85" s="0" t="s">
        <v>214</v>
      </c>
      <c r="BI85" s="112" t="n">
        <v>5024866140309</v>
      </c>
      <c r="BJ85" s="126" t="s">
        <v>200</v>
      </c>
      <c r="BK85" s="0" t="s">
        <v>215</v>
      </c>
      <c r="BL85" s="112" t="n">
        <v>4</v>
      </c>
      <c r="BM85" s="112" t="n">
        <v>4</v>
      </c>
      <c r="BN85" s="112" t="n">
        <v>4</v>
      </c>
      <c r="BO85" s="111" t="n">
        <v>20</v>
      </c>
      <c r="BP85" s="125" t="s">
        <v>200</v>
      </c>
      <c r="BQ85" s="127" t="s">
        <v>216</v>
      </c>
    </row>
    <row r="86" customFormat="false" ht="13.8" hidden="false" customHeight="false" outlineLevel="0" collapsed="false">
      <c r="A86" s="0" t="s">
        <v>888</v>
      </c>
      <c r="B86" s="0" t="s">
        <v>454</v>
      </c>
      <c r="C86" s="0" t="s">
        <v>818</v>
      </c>
      <c r="D86" s="0" t="s">
        <v>193</v>
      </c>
      <c r="E86" s="0" t="s">
        <v>313</v>
      </c>
      <c r="F86" s="0" t="s">
        <v>314</v>
      </c>
      <c r="G86" s="0" t="s">
        <v>880</v>
      </c>
      <c r="H86" s="0" t="s">
        <v>197</v>
      </c>
      <c r="J86" s="111" t="n">
        <v>4</v>
      </c>
      <c r="K86" s="0" t="s">
        <v>198</v>
      </c>
      <c r="L86" s="0" t="s">
        <v>456</v>
      </c>
      <c r="M86" s="0" t="s">
        <v>274</v>
      </c>
      <c r="O86" s="0" t="s">
        <v>200</v>
      </c>
      <c r="Q86" s="120" t="s">
        <v>200</v>
      </c>
      <c r="R86" s="0" t="s">
        <v>16</v>
      </c>
      <c r="S86" s="0" t="s">
        <v>201</v>
      </c>
      <c r="T86" s="0" t="s">
        <v>198</v>
      </c>
      <c r="U86" s="0" t="s">
        <v>202</v>
      </c>
      <c r="V86" s="0" t="s">
        <v>203</v>
      </c>
      <c r="W86" s="110" t="s">
        <v>204</v>
      </c>
      <c r="X86" s="111" t="n">
        <v>1996</v>
      </c>
      <c r="Y86" s="111" t="s">
        <v>205</v>
      </c>
      <c r="Z86" s="111" t="s">
        <v>198</v>
      </c>
      <c r="AA86" s="122" t="s">
        <v>200</v>
      </c>
      <c r="AB86" s="0" t="s">
        <v>668</v>
      </c>
      <c r="AC86" s="0" t="s">
        <v>668</v>
      </c>
      <c r="AD86" s="111" t="n">
        <v>1996</v>
      </c>
      <c r="AE86" s="111" t="s">
        <v>222</v>
      </c>
      <c r="AI86" s="111" t="s">
        <v>207</v>
      </c>
      <c r="AK86" s="111" t="str">
        <f aca="false">(AB86)</f>
        <v>Codemasters</v>
      </c>
      <c r="AL86" s="0" t="s">
        <v>200</v>
      </c>
      <c r="AM86" s="111" t="n">
        <f aca="false">AD86</f>
        <v>1996</v>
      </c>
      <c r="AN86" s="111" t="s">
        <v>263</v>
      </c>
      <c r="AO86" s="0" t="s">
        <v>882</v>
      </c>
      <c r="AP86" s="0" t="s">
        <v>567</v>
      </c>
      <c r="AQ86" s="0" t="s">
        <v>200</v>
      </c>
      <c r="AR86" s="0" t="s">
        <v>200</v>
      </c>
      <c r="AS86" s="0" t="s">
        <v>883</v>
      </c>
      <c r="AV86" s="0" t="s">
        <v>200</v>
      </c>
      <c r="AZ86" s="0" t="s">
        <v>889</v>
      </c>
      <c r="BA86" s="124" t="s">
        <v>200</v>
      </c>
      <c r="BB86" s="0" t="s">
        <v>462</v>
      </c>
      <c r="BC86" s="0" t="s">
        <v>890</v>
      </c>
      <c r="BE86" s="104" t="s">
        <v>891</v>
      </c>
      <c r="BG86" s="125" t="s">
        <v>200</v>
      </c>
      <c r="BH86" s="0" t="s">
        <v>214</v>
      </c>
      <c r="BI86" s="112" t="n">
        <v>5024866140668</v>
      </c>
      <c r="BJ86" s="126" t="s">
        <v>200</v>
      </c>
      <c r="BK86" s="0" t="s">
        <v>215</v>
      </c>
      <c r="BL86" s="112" t="n">
        <v>4</v>
      </c>
      <c r="BM86" s="112" t="n">
        <v>4</v>
      </c>
      <c r="BN86" s="112" t="n">
        <v>4</v>
      </c>
      <c r="BO86" s="111" t="n">
        <v>20</v>
      </c>
      <c r="BP86" s="125" t="s">
        <v>200</v>
      </c>
      <c r="BQ86" s="127" t="s">
        <v>216</v>
      </c>
    </row>
    <row r="87" customFormat="false" ht="13.8" hidden="false" customHeight="false" outlineLevel="0" collapsed="false">
      <c r="A87" s="0" t="s">
        <v>892</v>
      </c>
      <c r="B87" s="0" t="s">
        <v>454</v>
      </c>
      <c r="C87" s="0" t="s">
        <v>234</v>
      </c>
      <c r="D87" s="0" t="s">
        <v>193</v>
      </c>
      <c r="E87" s="0" t="s">
        <v>194</v>
      </c>
      <c r="F87" s="0" t="s">
        <v>195</v>
      </c>
      <c r="G87" s="0" t="s">
        <v>196</v>
      </c>
      <c r="H87" s="0" t="s">
        <v>400</v>
      </c>
      <c r="I87" s="0" t="s">
        <v>401</v>
      </c>
      <c r="J87" s="111" t="n">
        <v>1</v>
      </c>
      <c r="K87" s="0" t="s">
        <v>198</v>
      </c>
      <c r="L87" s="0" t="s">
        <v>198</v>
      </c>
      <c r="M87" s="0" t="s">
        <v>274</v>
      </c>
      <c r="O87" s="0" t="s">
        <v>200</v>
      </c>
      <c r="Q87" s="120" t="s">
        <v>200</v>
      </c>
      <c r="R87" s="0" t="s">
        <v>16</v>
      </c>
      <c r="S87" s="0" t="s">
        <v>201</v>
      </c>
      <c r="T87" s="0" t="s">
        <v>198</v>
      </c>
      <c r="U87" s="0" t="s">
        <v>202</v>
      </c>
      <c r="V87" s="0" t="s">
        <v>203</v>
      </c>
      <c r="W87" s="110" t="s">
        <v>204</v>
      </c>
      <c r="X87" s="111" t="n">
        <v>1993</v>
      </c>
      <c r="Y87" s="111" t="s">
        <v>200</v>
      </c>
      <c r="Z87" s="111" t="s">
        <v>198</v>
      </c>
      <c r="AA87" s="122" t="s">
        <v>200</v>
      </c>
      <c r="AB87" s="0" t="s">
        <v>893</v>
      </c>
      <c r="AC87" s="0" t="s">
        <v>468</v>
      </c>
      <c r="AD87" s="111" t="n">
        <v>1993</v>
      </c>
      <c r="AE87" s="111" t="s">
        <v>198</v>
      </c>
      <c r="AI87" s="111" t="s">
        <v>207</v>
      </c>
      <c r="AK87" s="111" t="str">
        <f aca="false">(AB87)</f>
        <v>Ocean France</v>
      </c>
      <c r="AM87" s="111" t="n">
        <f aca="false">AD87</f>
        <v>1993</v>
      </c>
      <c r="AN87" s="111" t="s">
        <v>510</v>
      </c>
      <c r="AS87" s="0" t="s">
        <v>200</v>
      </c>
      <c r="AT87" s="0" t="s">
        <v>381</v>
      </c>
      <c r="AU87" s="0" t="s">
        <v>434</v>
      </c>
      <c r="AV87" s="0" t="s">
        <v>894</v>
      </c>
      <c r="AZ87" s="0" t="s">
        <v>895</v>
      </c>
      <c r="BA87" s="124" t="s">
        <v>200</v>
      </c>
      <c r="BB87" s="0" t="s">
        <v>462</v>
      </c>
      <c r="BC87" s="0" t="s">
        <v>896</v>
      </c>
      <c r="BD87" s="0" t="s">
        <v>897</v>
      </c>
      <c r="BE87" s="104" t="s">
        <v>898</v>
      </c>
      <c r="BG87" s="125" t="s">
        <v>200</v>
      </c>
      <c r="BH87" s="0" t="s">
        <v>466</v>
      </c>
      <c r="BI87" s="112" t="n">
        <v>5013156810008</v>
      </c>
      <c r="BJ87" s="126" t="s">
        <v>200</v>
      </c>
      <c r="BK87" s="0" t="s">
        <v>215</v>
      </c>
      <c r="BL87" s="112" t="n">
        <v>4</v>
      </c>
      <c r="BM87" s="112" t="n">
        <v>4</v>
      </c>
      <c r="BN87" s="112" t="n">
        <v>4</v>
      </c>
      <c r="BO87" s="111" t="n">
        <v>20</v>
      </c>
      <c r="BP87" s="125" t="s">
        <v>200</v>
      </c>
      <c r="BQ87" s="127" t="s">
        <v>216</v>
      </c>
    </row>
    <row r="88" customFormat="false" ht="13.8" hidden="false" customHeight="false" outlineLevel="0" collapsed="false">
      <c r="A88" s="0" t="s">
        <v>899</v>
      </c>
      <c r="B88" s="0" t="s">
        <v>454</v>
      </c>
      <c r="C88" s="0" t="s">
        <v>605</v>
      </c>
      <c r="D88" s="131" t="s">
        <v>900</v>
      </c>
      <c r="E88" s="0" t="s">
        <v>194</v>
      </c>
      <c r="F88" s="0" t="s">
        <v>606</v>
      </c>
      <c r="G88" s="0" t="s">
        <v>391</v>
      </c>
      <c r="H88" s="131" t="s">
        <v>901</v>
      </c>
      <c r="I88" s="131"/>
      <c r="J88" s="111" t="n">
        <v>1</v>
      </c>
      <c r="K88" s="0" t="s">
        <v>198</v>
      </c>
      <c r="L88" s="0" t="s">
        <v>392</v>
      </c>
      <c r="M88" s="0" t="s">
        <v>199</v>
      </c>
      <c r="O88" s="0" t="s">
        <v>200</v>
      </c>
      <c r="Q88" s="120" t="s">
        <v>200</v>
      </c>
      <c r="R88" s="0" t="s">
        <v>16</v>
      </c>
      <c r="S88" s="131" t="s">
        <v>201</v>
      </c>
      <c r="T88" s="0" t="s">
        <v>198</v>
      </c>
      <c r="U88" s="131" t="s">
        <v>202</v>
      </c>
      <c r="V88" s="0" t="s">
        <v>203</v>
      </c>
      <c r="W88" s="110" t="s">
        <v>204</v>
      </c>
      <c r="X88" s="130" t="n">
        <v>1993</v>
      </c>
      <c r="Y88" s="111" t="s">
        <v>205</v>
      </c>
      <c r="Z88" s="130" t="s">
        <v>198</v>
      </c>
      <c r="AA88" s="122" t="s">
        <v>200</v>
      </c>
      <c r="AB88" s="131" t="s">
        <v>902</v>
      </c>
      <c r="AC88" s="131" t="s">
        <v>902</v>
      </c>
      <c r="AD88" s="130" t="n">
        <v>1993</v>
      </c>
      <c r="AE88" s="111" t="s">
        <v>198</v>
      </c>
      <c r="AI88" s="111" t="s">
        <v>207</v>
      </c>
      <c r="AK88" s="111" t="s">
        <v>902</v>
      </c>
      <c r="AL88" s="0" t="s">
        <v>216</v>
      </c>
      <c r="AM88" s="111" t="n">
        <v>1992</v>
      </c>
      <c r="AN88" s="111" t="s">
        <v>297</v>
      </c>
      <c r="AO88" s="131" t="s">
        <v>609</v>
      </c>
      <c r="AP88" s="0" t="s">
        <v>200</v>
      </c>
      <c r="AQ88" s="0" t="s">
        <v>200</v>
      </c>
      <c r="AR88" s="0" t="s">
        <v>903</v>
      </c>
      <c r="AS88" s="0" t="s">
        <v>904</v>
      </c>
      <c r="AT88" s="104" t="s">
        <v>433</v>
      </c>
      <c r="AU88" s="0" t="s">
        <v>200</v>
      </c>
      <c r="AV88" s="0" t="s">
        <v>905</v>
      </c>
      <c r="AZ88" s="131" t="s">
        <v>906</v>
      </c>
      <c r="BA88" s="124" t="s">
        <v>200</v>
      </c>
      <c r="BB88" s="0" t="s">
        <v>248</v>
      </c>
      <c r="BC88" s="0" t="s">
        <v>907</v>
      </c>
      <c r="BD88" s="132" t="s">
        <v>908</v>
      </c>
      <c r="BE88" s="0" t="s">
        <v>909</v>
      </c>
      <c r="BF88" s="0" t="s">
        <v>200</v>
      </c>
      <c r="BG88" s="125" t="s">
        <v>200</v>
      </c>
      <c r="BH88" s="0" t="s">
        <v>582</v>
      </c>
      <c r="BI88" s="112" t="n">
        <v>5023843026810</v>
      </c>
      <c r="BJ88" s="126" t="s">
        <v>200</v>
      </c>
      <c r="BK88" s="131" t="s">
        <v>215</v>
      </c>
      <c r="BL88" s="112" t="n">
        <v>4</v>
      </c>
      <c r="BM88" s="112" t="n">
        <v>4</v>
      </c>
      <c r="BN88" s="112" t="n">
        <v>4</v>
      </c>
      <c r="BO88" s="111" t="n">
        <v>20</v>
      </c>
      <c r="BP88" s="125" t="s">
        <v>200</v>
      </c>
      <c r="BQ88" s="127"/>
    </row>
    <row r="89" customFormat="false" ht="13.8" hidden="false" customHeight="false" outlineLevel="0" collapsed="false">
      <c r="A89" s="0" t="s">
        <v>910</v>
      </c>
      <c r="B89" s="0" t="s">
        <v>454</v>
      </c>
      <c r="C89" s="0" t="s">
        <v>911</v>
      </c>
      <c r="D89" s="0" t="s">
        <v>900</v>
      </c>
      <c r="E89" s="0" t="s">
        <v>313</v>
      </c>
      <c r="F89" s="0" t="s">
        <v>314</v>
      </c>
      <c r="G89" s="0" t="s">
        <v>424</v>
      </c>
      <c r="H89" s="0" t="s">
        <v>197</v>
      </c>
      <c r="J89" s="111" t="n">
        <v>4</v>
      </c>
      <c r="K89" s="0" t="s">
        <v>198</v>
      </c>
      <c r="L89" s="0" t="s">
        <v>456</v>
      </c>
      <c r="M89" s="0" t="s">
        <v>199</v>
      </c>
      <c r="O89" s="0" t="s">
        <v>458</v>
      </c>
      <c r="Q89" s="120" t="s">
        <v>200</v>
      </c>
      <c r="R89" s="0" t="s">
        <v>16</v>
      </c>
      <c r="S89" s="0" t="s">
        <v>201</v>
      </c>
      <c r="T89" s="0" t="s">
        <v>198</v>
      </c>
      <c r="U89" s="0" t="s">
        <v>202</v>
      </c>
      <c r="V89" s="0" t="s">
        <v>203</v>
      </c>
      <c r="W89" s="110" t="s">
        <v>204</v>
      </c>
      <c r="X89" s="111" t="n">
        <v>1994</v>
      </c>
      <c r="Y89" s="111" t="s">
        <v>205</v>
      </c>
      <c r="Z89" s="111" t="s">
        <v>198</v>
      </c>
      <c r="AA89" s="122" t="s">
        <v>200</v>
      </c>
      <c r="AB89" s="0" t="s">
        <v>912</v>
      </c>
      <c r="AC89" s="0" t="s">
        <v>913</v>
      </c>
      <c r="AD89" s="111" t="n">
        <v>1994</v>
      </c>
      <c r="AE89" s="111" t="s">
        <v>198</v>
      </c>
      <c r="AG89" s="111" t="s">
        <v>241</v>
      </c>
      <c r="AH89" s="111" t="s">
        <v>914</v>
      </c>
      <c r="AI89" s="111" t="s">
        <v>700</v>
      </c>
      <c r="AJ89" s="111" t="s">
        <v>701</v>
      </c>
      <c r="AK89" s="0" t="s">
        <v>912</v>
      </c>
      <c r="AL89" s="0" t="s">
        <v>216</v>
      </c>
      <c r="AM89" s="111" t="n">
        <v>1993</v>
      </c>
      <c r="AN89" s="111" t="s">
        <v>297</v>
      </c>
      <c r="AP89" s="0" t="s">
        <v>674</v>
      </c>
      <c r="AQ89" s="0" t="s">
        <v>915</v>
      </c>
      <c r="AR89" s="0" t="s">
        <v>200</v>
      </c>
      <c r="AS89" s="0" t="s">
        <v>916</v>
      </c>
      <c r="AV89" s="0" t="s">
        <v>200</v>
      </c>
      <c r="AZ89" s="0" t="s">
        <v>917</v>
      </c>
      <c r="BA89" s="124" t="s">
        <v>200</v>
      </c>
      <c r="BB89" s="0" t="s">
        <v>248</v>
      </c>
      <c r="BC89" s="0" t="s">
        <v>918</v>
      </c>
      <c r="BD89" s="0" t="s">
        <v>919</v>
      </c>
      <c r="BE89" s="104" t="s">
        <v>920</v>
      </c>
      <c r="BG89" s="125" t="s">
        <v>200</v>
      </c>
      <c r="BH89" s="0" t="s">
        <v>466</v>
      </c>
      <c r="BI89" s="112" t="n">
        <v>3455198001228</v>
      </c>
      <c r="BJ89" s="126" t="s">
        <v>200</v>
      </c>
      <c r="BK89" s="0" t="s">
        <v>215</v>
      </c>
      <c r="BL89" s="112" t="n">
        <v>4</v>
      </c>
      <c r="BM89" s="112" t="n">
        <v>4</v>
      </c>
      <c r="BN89" s="112" t="n">
        <v>4</v>
      </c>
      <c r="BO89" s="111" t="n">
        <v>20</v>
      </c>
      <c r="BP89" s="125" t="s">
        <v>200</v>
      </c>
      <c r="BQ89" s="127" t="s">
        <v>216</v>
      </c>
    </row>
    <row r="90" customFormat="false" ht="13.8" hidden="false" customHeight="false" outlineLevel="0" collapsed="false">
      <c r="A90" s="0" t="s">
        <v>921</v>
      </c>
      <c r="B90" s="0" t="s">
        <v>454</v>
      </c>
      <c r="C90" s="0" t="s">
        <v>369</v>
      </c>
      <c r="D90" s="0" t="s">
        <v>312</v>
      </c>
      <c r="E90" s="0" t="s">
        <v>194</v>
      </c>
      <c r="F90" s="0" t="s">
        <v>195</v>
      </c>
      <c r="G90" s="0" t="s">
        <v>196</v>
      </c>
      <c r="H90" s="0" t="s">
        <v>197</v>
      </c>
      <c r="J90" s="111" t="n">
        <v>1</v>
      </c>
      <c r="K90" s="0" t="s">
        <v>198</v>
      </c>
      <c r="L90" s="0" t="s">
        <v>198</v>
      </c>
      <c r="M90" s="0" t="s">
        <v>199</v>
      </c>
      <c r="O90" s="0" t="s">
        <v>200</v>
      </c>
      <c r="Q90" s="120" t="s">
        <v>200</v>
      </c>
      <c r="R90" s="0" t="s">
        <v>16</v>
      </c>
      <c r="S90" s="0" t="s">
        <v>201</v>
      </c>
      <c r="T90" s="0" t="s">
        <v>198</v>
      </c>
      <c r="U90" s="0" t="s">
        <v>202</v>
      </c>
      <c r="V90" s="0" t="s">
        <v>203</v>
      </c>
      <c r="W90" s="110" t="s">
        <v>204</v>
      </c>
      <c r="X90" s="111" t="n">
        <v>1991</v>
      </c>
      <c r="Y90" s="111" t="s">
        <v>205</v>
      </c>
      <c r="Z90" s="111" t="s">
        <v>198</v>
      </c>
      <c r="AA90" s="122" t="s">
        <v>200</v>
      </c>
      <c r="AB90" s="0" t="s">
        <v>393</v>
      </c>
      <c r="AC90" s="0" t="s">
        <v>394</v>
      </c>
      <c r="AD90" s="111" t="n">
        <v>1991</v>
      </c>
      <c r="AE90" s="111" t="s">
        <v>198</v>
      </c>
      <c r="AI90" s="111" t="s">
        <v>922</v>
      </c>
      <c r="AJ90" s="111" t="s">
        <v>295</v>
      </c>
      <c r="AK90" s="111" t="s">
        <v>393</v>
      </c>
      <c r="AL90" s="0" t="s">
        <v>216</v>
      </c>
      <c r="AM90" s="111" t="n">
        <v>1984</v>
      </c>
      <c r="AN90" s="111" t="s">
        <v>297</v>
      </c>
      <c r="AP90" s="0" t="s">
        <v>200</v>
      </c>
      <c r="AQ90" s="0" t="s">
        <v>200</v>
      </c>
      <c r="AR90" s="0" t="s">
        <v>200</v>
      </c>
      <c r="AS90" s="0" t="s">
        <v>200</v>
      </c>
      <c r="AT90" s="0" t="s">
        <v>381</v>
      </c>
      <c r="AV90" s="0" t="s">
        <v>200</v>
      </c>
      <c r="AZ90" s="0" t="s">
        <v>923</v>
      </c>
      <c r="BA90" s="124" t="s">
        <v>200</v>
      </c>
      <c r="BB90" s="0" t="s">
        <v>210</v>
      </c>
      <c r="BC90" s="0" t="s">
        <v>924</v>
      </c>
      <c r="BD90" s="0" t="s">
        <v>925</v>
      </c>
      <c r="BE90" s="104" t="s">
        <v>926</v>
      </c>
      <c r="BG90" s="125" t="s">
        <v>200</v>
      </c>
      <c r="BH90" s="0" t="s">
        <v>466</v>
      </c>
      <c r="BI90" s="112" t="n">
        <v>5022231220533</v>
      </c>
      <c r="BJ90" s="126" t="s">
        <v>200</v>
      </c>
      <c r="BK90" s="0" t="s">
        <v>215</v>
      </c>
      <c r="BL90" s="112" t="n">
        <v>4</v>
      </c>
      <c r="BM90" s="112" t="n">
        <v>4</v>
      </c>
      <c r="BN90" s="112" t="n">
        <v>4</v>
      </c>
      <c r="BO90" s="111" t="n">
        <v>20</v>
      </c>
      <c r="BP90" s="125" t="s">
        <v>200</v>
      </c>
      <c r="BQ90" s="127" t="s">
        <v>216</v>
      </c>
    </row>
    <row r="91" customFormat="false" ht="13.8" hidden="false" customHeight="false" outlineLevel="0" collapsed="false">
      <c r="A91" s="0" t="s">
        <v>927</v>
      </c>
      <c r="B91" s="0" t="s">
        <v>454</v>
      </c>
      <c r="C91" s="0" t="s">
        <v>928</v>
      </c>
      <c r="D91" s="0" t="s">
        <v>193</v>
      </c>
      <c r="E91" s="0" t="s">
        <v>194</v>
      </c>
      <c r="F91" s="0" t="s">
        <v>195</v>
      </c>
      <c r="G91" s="0" t="s">
        <v>330</v>
      </c>
      <c r="H91" s="0" t="s">
        <v>219</v>
      </c>
      <c r="J91" s="111" t="n">
        <v>1</v>
      </c>
      <c r="K91" s="0" t="s">
        <v>198</v>
      </c>
      <c r="L91" s="0" t="s">
        <v>198</v>
      </c>
      <c r="M91" s="0" t="s">
        <v>235</v>
      </c>
      <c r="N91" s="0" t="s">
        <v>929</v>
      </c>
      <c r="O91" s="0" t="s">
        <v>237</v>
      </c>
      <c r="Q91" s="120" t="s">
        <v>200</v>
      </c>
      <c r="R91" s="0" t="s">
        <v>16</v>
      </c>
      <c r="S91" s="0" t="s">
        <v>201</v>
      </c>
      <c r="T91" s="0" t="s">
        <v>198</v>
      </c>
      <c r="U91" s="0" t="s">
        <v>202</v>
      </c>
      <c r="V91" s="0" t="s">
        <v>203</v>
      </c>
      <c r="W91" s="110" t="s">
        <v>204</v>
      </c>
      <c r="X91" s="111" t="n">
        <v>1994</v>
      </c>
      <c r="Y91" s="111" t="s">
        <v>205</v>
      </c>
      <c r="Z91" s="130" t="s">
        <v>757</v>
      </c>
      <c r="AA91" s="122" t="s">
        <v>200</v>
      </c>
      <c r="AB91" s="0" t="s">
        <v>930</v>
      </c>
      <c r="AC91" s="0" t="s">
        <v>206</v>
      </c>
      <c r="AD91" s="111" t="n">
        <v>1994</v>
      </c>
      <c r="AE91" s="111" t="s">
        <v>222</v>
      </c>
      <c r="AI91" s="111" t="s">
        <v>207</v>
      </c>
      <c r="AK91" s="111" t="str">
        <f aca="false">(AB91)</f>
        <v>Sega – AM7</v>
      </c>
      <c r="AL91" s="0" t="s">
        <v>200</v>
      </c>
      <c r="AM91" s="111" t="n">
        <f aca="false">AD91</f>
        <v>1994</v>
      </c>
      <c r="AN91" s="111" t="s">
        <v>208</v>
      </c>
      <c r="AR91" s="0" t="s">
        <v>200</v>
      </c>
      <c r="AS91" s="0" t="s">
        <v>931</v>
      </c>
      <c r="AT91" s="0" t="s">
        <v>576</v>
      </c>
      <c r="AU91" s="0" t="s">
        <v>332</v>
      </c>
      <c r="AV91" s="0" t="s">
        <v>932</v>
      </c>
      <c r="AZ91" s="0" t="s">
        <v>933</v>
      </c>
      <c r="BA91" s="124" t="s">
        <v>200</v>
      </c>
      <c r="BB91" s="0" t="s">
        <v>210</v>
      </c>
      <c r="BC91" s="0" t="s">
        <v>934</v>
      </c>
      <c r="BD91" s="0" t="s">
        <v>935</v>
      </c>
      <c r="BE91" s="104" t="s">
        <v>936</v>
      </c>
      <c r="BF91" s="0" t="s">
        <v>200</v>
      </c>
      <c r="BG91" s="125" t="s">
        <v>200</v>
      </c>
      <c r="BH91" s="0" t="s">
        <v>466</v>
      </c>
      <c r="BI91" s="112" t="n">
        <v>4974365613075</v>
      </c>
      <c r="BJ91" s="126" t="s">
        <v>200</v>
      </c>
      <c r="BK91" s="0" t="s">
        <v>215</v>
      </c>
      <c r="BL91" s="112" t="n">
        <v>4</v>
      </c>
      <c r="BM91" s="112" t="n">
        <v>4</v>
      </c>
      <c r="BN91" s="112" t="n">
        <v>4</v>
      </c>
      <c r="BO91" s="111" t="n">
        <v>150</v>
      </c>
      <c r="BP91" s="125" t="s">
        <v>200</v>
      </c>
      <c r="BQ91" s="127" t="s">
        <v>216</v>
      </c>
    </row>
    <row r="92" customFormat="false" ht="13.8" hidden="false" customHeight="false" outlineLevel="0" collapsed="false">
      <c r="A92" s="0" t="s">
        <v>937</v>
      </c>
      <c r="B92" s="0" t="s">
        <v>454</v>
      </c>
      <c r="C92" s="0" t="s">
        <v>938</v>
      </c>
      <c r="D92" s="0" t="s">
        <v>193</v>
      </c>
      <c r="E92" s="0" t="s">
        <v>313</v>
      </c>
      <c r="F92" s="0" t="s">
        <v>314</v>
      </c>
      <c r="G92" s="0" t="s">
        <v>196</v>
      </c>
      <c r="H92" s="0" t="s">
        <v>197</v>
      </c>
      <c r="J92" s="111" t="n">
        <v>1</v>
      </c>
      <c r="K92" s="0" t="s">
        <v>198</v>
      </c>
      <c r="L92" s="0" t="s">
        <v>198</v>
      </c>
      <c r="M92" s="0" t="s">
        <v>199</v>
      </c>
      <c r="O92" s="0" t="s">
        <v>200</v>
      </c>
      <c r="Q92" s="120" t="s">
        <v>200</v>
      </c>
      <c r="R92" s="0" t="s">
        <v>16</v>
      </c>
      <c r="S92" s="0" t="s">
        <v>201</v>
      </c>
      <c r="T92" s="0" t="s">
        <v>198</v>
      </c>
      <c r="U92" s="0" t="s">
        <v>202</v>
      </c>
      <c r="V92" s="0" t="s">
        <v>203</v>
      </c>
      <c r="W92" s="110" t="s">
        <v>204</v>
      </c>
      <c r="X92" s="111" t="n">
        <v>1994</v>
      </c>
      <c r="Y92" s="111" t="s">
        <v>200</v>
      </c>
      <c r="Z92" s="111" t="s">
        <v>198</v>
      </c>
      <c r="AA92" s="122" t="s">
        <v>200</v>
      </c>
      <c r="AB92" s="0" t="s">
        <v>939</v>
      </c>
      <c r="AC92" s="0" t="s">
        <v>426</v>
      </c>
      <c r="AD92" s="111" t="n">
        <v>1994</v>
      </c>
      <c r="AE92" s="111" t="s">
        <v>198</v>
      </c>
      <c r="AI92" s="111" t="s">
        <v>207</v>
      </c>
      <c r="AK92" s="111" t="str">
        <f aca="false">(AB92)</f>
        <v>Rage software</v>
      </c>
      <c r="AM92" s="111" t="n">
        <f aca="false">AD92</f>
        <v>1994</v>
      </c>
      <c r="AN92" s="111" t="s">
        <v>263</v>
      </c>
      <c r="AS92" s="0" t="s">
        <v>200</v>
      </c>
      <c r="AV92" s="0" t="s">
        <v>200</v>
      </c>
      <c r="AZ92" s="0" t="s">
        <v>940</v>
      </c>
      <c r="BA92" s="124" t="s">
        <v>200</v>
      </c>
      <c r="BB92" s="0" t="s">
        <v>248</v>
      </c>
      <c r="BC92" s="0" t="s">
        <v>941</v>
      </c>
      <c r="BE92" s="104" t="s">
        <v>942</v>
      </c>
      <c r="BG92" s="125" t="s">
        <v>200</v>
      </c>
      <c r="BH92" s="0" t="s">
        <v>582</v>
      </c>
      <c r="BI92" s="112" t="n">
        <v>5013442560341</v>
      </c>
      <c r="BJ92" s="126" t="s">
        <v>200</v>
      </c>
      <c r="BK92" s="0" t="s">
        <v>215</v>
      </c>
      <c r="BL92" s="112" t="n">
        <v>4</v>
      </c>
      <c r="BM92" s="112" t="n">
        <v>4</v>
      </c>
      <c r="BN92" s="112" t="n">
        <v>4</v>
      </c>
      <c r="BO92" s="111" t="n">
        <v>20</v>
      </c>
      <c r="BP92" s="125" t="s">
        <v>200</v>
      </c>
      <c r="BQ92" s="127" t="s">
        <v>216</v>
      </c>
    </row>
    <row r="93" customFormat="false" ht="13.8" hidden="false" customHeight="false" outlineLevel="0" collapsed="false">
      <c r="A93" s="0" t="s">
        <v>943</v>
      </c>
      <c r="B93" s="0" t="s">
        <v>454</v>
      </c>
      <c r="C93" s="0" t="s">
        <v>505</v>
      </c>
      <c r="D93" s="0" t="s">
        <v>506</v>
      </c>
      <c r="E93" s="0" t="s">
        <v>194</v>
      </c>
      <c r="F93" s="0" t="s">
        <v>195</v>
      </c>
      <c r="G93" s="0" t="s">
        <v>196</v>
      </c>
      <c r="H93" s="0" t="s">
        <v>219</v>
      </c>
      <c r="J93" s="111" t="n">
        <v>1</v>
      </c>
      <c r="K93" s="0" t="s">
        <v>198</v>
      </c>
      <c r="L93" s="0" t="s">
        <v>198</v>
      </c>
      <c r="M93" s="0" t="s">
        <v>235</v>
      </c>
      <c r="N93" s="0" t="s">
        <v>944</v>
      </c>
      <c r="O93" s="0" t="s">
        <v>237</v>
      </c>
      <c r="P93" s="0" t="s">
        <v>410</v>
      </c>
      <c r="Q93" s="120" t="s">
        <v>200</v>
      </c>
      <c r="R93" s="0" t="s">
        <v>16</v>
      </c>
      <c r="S93" s="0" t="s">
        <v>201</v>
      </c>
      <c r="T93" s="0" t="s">
        <v>198</v>
      </c>
      <c r="U93" s="0" t="s">
        <v>202</v>
      </c>
      <c r="V93" s="0" t="s">
        <v>203</v>
      </c>
      <c r="W93" s="110" t="s">
        <v>204</v>
      </c>
      <c r="X93" s="111" t="n">
        <v>1993</v>
      </c>
      <c r="Y93" s="111" t="s">
        <v>205</v>
      </c>
      <c r="Z93" s="111" t="s">
        <v>198</v>
      </c>
      <c r="AA93" s="122" t="s">
        <v>200</v>
      </c>
      <c r="AB93" s="0" t="s">
        <v>293</v>
      </c>
      <c r="AC93" s="0" t="s">
        <v>833</v>
      </c>
      <c r="AD93" s="111" t="n">
        <v>1993</v>
      </c>
      <c r="AE93" s="111" t="s">
        <v>198</v>
      </c>
      <c r="AI93" s="111" t="s">
        <v>922</v>
      </c>
      <c r="AJ93" s="111" t="s">
        <v>295</v>
      </c>
      <c r="AK93" s="111" t="s">
        <v>945</v>
      </c>
      <c r="AL93" s="0" t="s">
        <v>200</v>
      </c>
      <c r="AM93" s="111" t="n">
        <v>1989</v>
      </c>
      <c r="AN93" s="130" t="s">
        <v>297</v>
      </c>
      <c r="AQ93" s="0" t="s">
        <v>946</v>
      </c>
      <c r="AR93" s="0" t="s">
        <v>200</v>
      </c>
      <c r="AS93" s="0" t="s">
        <v>947</v>
      </c>
      <c r="AT93" s="0" t="s">
        <v>339</v>
      </c>
      <c r="AU93" s="0" t="s">
        <v>483</v>
      </c>
      <c r="AV93" s="0" t="s">
        <v>945</v>
      </c>
      <c r="AZ93" s="0" t="s">
        <v>948</v>
      </c>
      <c r="BA93" s="124" t="s">
        <v>200</v>
      </c>
      <c r="BB93" s="0" t="s">
        <v>462</v>
      </c>
      <c r="BC93" s="0" t="s">
        <v>949</v>
      </c>
      <c r="BD93" s="0" t="s">
        <v>950</v>
      </c>
      <c r="BE93" s="104" t="s">
        <v>951</v>
      </c>
      <c r="BG93" s="125" t="s">
        <v>200</v>
      </c>
      <c r="BH93" s="0" t="s">
        <v>466</v>
      </c>
      <c r="BI93" s="112" t="n">
        <v>5022231220939</v>
      </c>
      <c r="BJ93" s="126" t="s">
        <v>200</v>
      </c>
      <c r="BK93" s="0" t="s">
        <v>215</v>
      </c>
      <c r="BL93" s="112" t="n">
        <v>4</v>
      </c>
      <c r="BM93" s="112" t="n">
        <v>4</v>
      </c>
      <c r="BN93" s="112" t="n">
        <v>4</v>
      </c>
      <c r="BO93" s="111" t="n">
        <v>60</v>
      </c>
      <c r="BP93" s="125" t="s">
        <v>200</v>
      </c>
      <c r="BQ93" s="127" t="s">
        <v>216</v>
      </c>
    </row>
    <row r="94" customFormat="false" ht="13.8" hidden="false" customHeight="false" outlineLevel="0" collapsed="false">
      <c r="A94" s="0" t="s">
        <v>952</v>
      </c>
      <c r="B94" s="0" t="s">
        <v>454</v>
      </c>
      <c r="C94" s="0" t="s">
        <v>380</v>
      </c>
      <c r="D94" s="0" t="s">
        <v>193</v>
      </c>
      <c r="E94" s="0" t="s">
        <v>194</v>
      </c>
      <c r="F94" s="0" t="s">
        <v>195</v>
      </c>
      <c r="G94" s="0" t="s">
        <v>196</v>
      </c>
      <c r="H94" s="0" t="s">
        <v>197</v>
      </c>
      <c r="J94" s="111" t="n">
        <v>1</v>
      </c>
      <c r="K94" s="0" t="s">
        <v>198</v>
      </c>
      <c r="L94" s="0" t="s">
        <v>198</v>
      </c>
      <c r="M94" s="0" t="s">
        <v>199</v>
      </c>
      <c r="O94" s="0" t="s">
        <v>200</v>
      </c>
      <c r="Q94" s="120" t="s">
        <v>200</v>
      </c>
      <c r="R94" s="0" t="s">
        <v>16</v>
      </c>
      <c r="S94" s="0" t="s">
        <v>201</v>
      </c>
      <c r="T94" s="0" t="s">
        <v>198</v>
      </c>
      <c r="U94" s="0" t="s">
        <v>202</v>
      </c>
      <c r="V94" s="0" t="s">
        <v>203</v>
      </c>
      <c r="W94" s="110" t="s">
        <v>204</v>
      </c>
      <c r="X94" s="111" t="n">
        <v>1993</v>
      </c>
      <c r="Y94" s="111" t="s">
        <v>200</v>
      </c>
      <c r="Z94" s="111" t="s">
        <v>198</v>
      </c>
      <c r="AA94" s="122" t="s">
        <v>200</v>
      </c>
      <c r="AB94" s="0" t="s">
        <v>779</v>
      </c>
      <c r="AC94" s="0" t="s">
        <v>690</v>
      </c>
      <c r="AD94" s="111" t="n">
        <v>1993</v>
      </c>
      <c r="AE94" s="111" t="s">
        <v>645</v>
      </c>
      <c r="AI94" s="111" t="s">
        <v>207</v>
      </c>
      <c r="AK94" s="111" t="str">
        <f aca="false">(AB94)</f>
        <v>Traveller’s tale games</v>
      </c>
      <c r="AM94" s="111" t="n">
        <f aca="false">AD94</f>
        <v>1993</v>
      </c>
      <c r="AN94" s="111" t="s">
        <v>263</v>
      </c>
      <c r="AS94" s="0" t="s">
        <v>200</v>
      </c>
      <c r="AT94" s="0" t="s">
        <v>381</v>
      </c>
      <c r="AU94" s="0" t="s">
        <v>244</v>
      </c>
      <c r="AV94" s="0" t="s">
        <v>200</v>
      </c>
      <c r="AZ94" s="0" t="s">
        <v>953</v>
      </c>
      <c r="BA94" s="124" t="s">
        <v>200</v>
      </c>
      <c r="BB94" s="0" t="s">
        <v>210</v>
      </c>
      <c r="BC94" s="0" t="s">
        <v>954</v>
      </c>
      <c r="BD94" s="0" t="s">
        <v>955</v>
      </c>
      <c r="BE94" s="104" t="s">
        <v>956</v>
      </c>
      <c r="BG94" s="125" t="s">
        <v>200</v>
      </c>
      <c r="BH94" s="0" t="s">
        <v>466</v>
      </c>
      <c r="BI94" s="112" t="n">
        <v>53203009912</v>
      </c>
      <c r="BJ94" s="126" t="s">
        <v>200</v>
      </c>
      <c r="BK94" s="0" t="s">
        <v>215</v>
      </c>
      <c r="BL94" s="112" t="n">
        <v>4</v>
      </c>
      <c r="BM94" s="112" t="n">
        <v>4</v>
      </c>
      <c r="BN94" s="112" t="n">
        <v>4</v>
      </c>
      <c r="BO94" s="111" t="n">
        <v>20</v>
      </c>
      <c r="BP94" s="125" t="s">
        <v>200</v>
      </c>
      <c r="BQ94" s="127" t="s">
        <v>216</v>
      </c>
    </row>
    <row r="95" customFormat="false" ht="13.8" hidden="false" customHeight="false" outlineLevel="0" collapsed="false">
      <c r="A95" s="0" t="s">
        <v>957</v>
      </c>
      <c r="B95" s="0" t="s">
        <v>454</v>
      </c>
      <c r="C95" s="0" t="s">
        <v>234</v>
      </c>
      <c r="D95" s="0" t="s">
        <v>193</v>
      </c>
      <c r="E95" s="0" t="s">
        <v>194</v>
      </c>
      <c r="F95" s="0" t="s">
        <v>195</v>
      </c>
      <c r="G95" s="0" t="s">
        <v>196</v>
      </c>
      <c r="H95" s="0" t="s">
        <v>197</v>
      </c>
      <c r="J95" s="111" t="n">
        <v>1</v>
      </c>
      <c r="K95" s="0" t="s">
        <v>198</v>
      </c>
      <c r="L95" s="0" t="s">
        <v>198</v>
      </c>
      <c r="M95" s="0" t="s">
        <v>199</v>
      </c>
      <c r="O95" s="0" t="s">
        <v>200</v>
      </c>
      <c r="P95" s="0" t="s">
        <v>238</v>
      </c>
      <c r="Q95" s="120" t="s">
        <v>200</v>
      </c>
      <c r="R95" s="0" t="s">
        <v>16</v>
      </c>
      <c r="S95" s="0" t="s">
        <v>201</v>
      </c>
      <c r="T95" s="0" t="s">
        <v>198</v>
      </c>
      <c r="U95" s="0" t="s">
        <v>202</v>
      </c>
      <c r="V95" s="0" t="s">
        <v>203</v>
      </c>
      <c r="W95" s="110" t="s">
        <v>204</v>
      </c>
      <c r="X95" s="111" t="n">
        <v>1995</v>
      </c>
      <c r="Z95" s="111" t="s">
        <v>198</v>
      </c>
      <c r="AA95" s="122" t="s">
        <v>200</v>
      </c>
      <c r="AB95" s="0" t="s">
        <v>206</v>
      </c>
      <c r="AC95" s="0" t="s">
        <v>206</v>
      </c>
      <c r="AD95" s="111" t="n">
        <v>1995</v>
      </c>
      <c r="AE95" s="111" t="s">
        <v>222</v>
      </c>
      <c r="AI95" s="111" t="s">
        <v>700</v>
      </c>
      <c r="AJ95" s="111" t="s">
        <v>701</v>
      </c>
      <c r="AK95" s="0" t="s">
        <v>206</v>
      </c>
      <c r="AL95" s="0" t="s">
        <v>200</v>
      </c>
      <c r="AM95" s="111" t="s">
        <v>849</v>
      </c>
      <c r="AN95" s="111" t="s">
        <v>208</v>
      </c>
      <c r="AP95" s="0" t="s">
        <v>286</v>
      </c>
      <c r="AQ95" s="0" t="s">
        <v>200</v>
      </c>
      <c r="AR95" s="0" t="s">
        <v>200</v>
      </c>
      <c r="AS95" s="0" t="s">
        <v>958</v>
      </c>
      <c r="AV95" s="128" t="s">
        <v>959</v>
      </c>
      <c r="AW95" s="0" t="s">
        <v>246</v>
      </c>
      <c r="AZ95" s="0" t="s">
        <v>960</v>
      </c>
      <c r="BA95" s="124" t="s">
        <v>200</v>
      </c>
      <c r="BB95" s="0" t="s">
        <v>248</v>
      </c>
      <c r="BC95" s="0" t="s">
        <v>961</v>
      </c>
      <c r="BD95" s="0" t="s">
        <v>962</v>
      </c>
      <c r="BE95" s="104" t="s">
        <v>963</v>
      </c>
      <c r="BG95" s="125" t="s">
        <v>200</v>
      </c>
      <c r="BH95" s="0" t="s">
        <v>466</v>
      </c>
      <c r="BI95" s="112" t="n">
        <v>4974365611972</v>
      </c>
      <c r="BJ95" s="126" t="s">
        <v>200</v>
      </c>
      <c r="BK95" s="0" t="s">
        <v>215</v>
      </c>
      <c r="BL95" s="112" t="n">
        <v>4</v>
      </c>
      <c r="BM95" s="112" t="n">
        <v>4</v>
      </c>
      <c r="BN95" s="112" t="n">
        <v>4</v>
      </c>
      <c r="BO95" s="111" t="n">
        <v>20</v>
      </c>
      <c r="BP95" s="125" t="s">
        <v>200</v>
      </c>
      <c r="BQ95" s="127" t="s">
        <v>216</v>
      </c>
    </row>
    <row r="96" customFormat="false" ht="13.8" hidden="false" customHeight="false" outlineLevel="0" collapsed="false">
      <c r="A96" s="0" t="s">
        <v>964</v>
      </c>
      <c r="B96" s="0" t="s">
        <v>454</v>
      </c>
      <c r="C96" s="131" t="s">
        <v>965</v>
      </c>
      <c r="D96" s="0" t="s">
        <v>193</v>
      </c>
      <c r="E96" s="0" t="s">
        <v>194</v>
      </c>
      <c r="F96" s="0" t="s">
        <v>195</v>
      </c>
      <c r="G96" s="0" t="s">
        <v>196</v>
      </c>
      <c r="H96" s="0" t="s">
        <v>219</v>
      </c>
      <c r="J96" s="111" t="n">
        <v>1</v>
      </c>
      <c r="K96" s="0" t="s">
        <v>198</v>
      </c>
      <c r="L96" s="0" t="s">
        <v>198</v>
      </c>
      <c r="M96" s="0" t="s">
        <v>199</v>
      </c>
      <c r="O96" s="0" t="s">
        <v>200</v>
      </c>
      <c r="Q96" s="120" t="s">
        <v>200</v>
      </c>
      <c r="R96" s="0" t="s">
        <v>16</v>
      </c>
      <c r="S96" s="0" t="s">
        <v>201</v>
      </c>
      <c r="T96" s="0" t="s">
        <v>198</v>
      </c>
      <c r="U96" s="0" t="s">
        <v>202</v>
      </c>
      <c r="V96" s="0" t="s">
        <v>203</v>
      </c>
      <c r="W96" s="110" t="s">
        <v>204</v>
      </c>
      <c r="X96" s="111" t="n">
        <v>1993</v>
      </c>
      <c r="Y96" s="111" t="s">
        <v>200</v>
      </c>
      <c r="Z96" s="111" t="s">
        <v>198</v>
      </c>
      <c r="AA96" s="122" t="s">
        <v>200</v>
      </c>
      <c r="AB96" s="0" t="s">
        <v>966</v>
      </c>
      <c r="AC96" s="0" t="s">
        <v>206</v>
      </c>
      <c r="AD96" s="111" t="n">
        <v>1993</v>
      </c>
      <c r="AE96" s="111" t="s">
        <v>222</v>
      </c>
      <c r="AI96" s="111" t="s">
        <v>207</v>
      </c>
      <c r="AK96" s="111" t="str">
        <f aca="false">(AB96)</f>
        <v>Gau entertainment</v>
      </c>
      <c r="AM96" s="111" t="n">
        <f aca="false">AD96</f>
        <v>1993</v>
      </c>
      <c r="AN96" s="111" t="s">
        <v>208</v>
      </c>
      <c r="AS96" s="0" t="s">
        <v>200</v>
      </c>
      <c r="AT96" s="0" t="s">
        <v>967</v>
      </c>
      <c r="AU96" s="0" t="s">
        <v>267</v>
      </c>
      <c r="AV96" s="0" t="s">
        <v>200</v>
      </c>
      <c r="AZ96" s="0" t="s">
        <v>968</v>
      </c>
      <c r="BA96" s="124" t="s">
        <v>200</v>
      </c>
      <c r="BB96" s="0" t="s">
        <v>248</v>
      </c>
      <c r="BC96" s="0" t="s">
        <v>969</v>
      </c>
      <c r="BE96" s="104" t="s">
        <v>327</v>
      </c>
      <c r="BG96" s="125" t="s">
        <v>200</v>
      </c>
      <c r="BH96" s="0" t="s">
        <v>466</v>
      </c>
      <c r="BI96" s="112" t="n">
        <v>4974365610760</v>
      </c>
      <c r="BJ96" s="126" t="s">
        <v>200</v>
      </c>
      <c r="BK96" s="0" t="s">
        <v>215</v>
      </c>
      <c r="BL96" s="112" t="n">
        <v>4</v>
      </c>
      <c r="BM96" s="112" t="n">
        <v>4</v>
      </c>
      <c r="BN96" s="112" t="n">
        <v>4</v>
      </c>
      <c r="BO96" s="111" t="n">
        <v>60</v>
      </c>
      <c r="BP96" s="125" t="s">
        <v>200</v>
      </c>
      <c r="BQ96" s="127" t="s">
        <v>216</v>
      </c>
    </row>
    <row r="97" customFormat="false" ht="13.8" hidden="false" customHeight="false" outlineLevel="0" collapsed="false">
      <c r="A97" s="0" t="s">
        <v>970</v>
      </c>
      <c r="B97" s="0" t="s">
        <v>454</v>
      </c>
      <c r="C97" s="0" t="s">
        <v>311</v>
      </c>
      <c r="D97" s="0" t="s">
        <v>819</v>
      </c>
      <c r="E97" s="0" t="s">
        <v>284</v>
      </c>
      <c r="F97" s="0" t="s">
        <v>195</v>
      </c>
      <c r="G97" s="0" t="s">
        <v>196</v>
      </c>
      <c r="H97" s="0" t="s">
        <v>197</v>
      </c>
      <c r="J97" s="111" t="n">
        <v>2</v>
      </c>
      <c r="K97" s="0" t="s">
        <v>198</v>
      </c>
      <c r="L97" s="0" t="s">
        <v>392</v>
      </c>
      <c r="M97" s="0" t="s">
        <v>274</v>
      </c>
      <c r="O97" s="0" t="s">
        <v>237</v>
      </c>
      <c r="P97" s="0" t="s">
        <v>410</v>
      </c>
      <c r="Q97" s="120" t="s">
        <v>200</v>
      </c>
      <c r="R97" s="0" t="s">
        <v>16</v>
      </c>
      <c r="S97" s="0" t="s">
        <v>201</v>
      </c>
      <c r="T97" s="0" t="s">
        <v>198</v>
      </c>
      <c r="U97" s="0" t="s">
        <v>202</v>
      </c>
      <c r="V97" s="0" t="s">
        <v>203</v>
      </c>
      <c r="W97" s="110" t="s">
        <v>204</v>
      </c>
      <c r="X97" s="111" t="n">
        <v>1992</v>
      </c>
      <c r="Y97" s="111" t="s">
        <v>205</v>
      </c>
      <c r="Z97" s="111" t="s">
        <v>198</v>
      </c>
      <c r="AA97" s="122" t="s">
        <v>200</v>
      </c>
      <c r="AB97" s="0" t="s">
        <v>574</v>
      </c>
      <c r="AC97" s="0" t="s">
        <v>574</v>
      </c>
      <c r="AD97" s="111" t="n">
        <v>1992</v>
      </c>
      <c r="AE97" s="111" t="s">
        <v>222</v>
      </c>
      <c r="AI97" s="111" t="s">
        <v>207</v>
      </c>
      <c r="AK97" s="111" t="str">
        <f aca="false">(AB97)</f>
        <v>Electronic arts</v>
      </c>
      <c r="AM97" s="111" t="n">
        <f aca="false">AD97</f>
        <v>1992</v>
      </c>
      <c r="AN97" s="111" t="s">
        <v>297</v>
      </c>
      <c r="AS97" s="0" t="s">
        <v>971</v>
      </c>
      <c r="AV97" s="0" t="s">
        <v>200</v>
      </c>
      <c r="AZ97" s="0" t="s">
        <v>972</v>
      </c>
      <c r="BA97" s="124" t="s">
        <v>200</v>
      </c>
      <c r="BB97" s="0" t="s">
        <v>248</v>
      </c>
      <c r="BC97" s="0" t="s">
        <v>973</v>
      </c>
      <c r="BD97" s="0" t="s">
        <v>974</v>
      </c>
      <c r="BE97" s="104" t="s">
        <v>975</v>
      </c>
      <c r="BG97" s="125" t="s">
        <v>200</v>
      </c>
      <c r="BH97" s="0" t="s">
        <v>582</v>
      </c>
      <c r="BI97" s="112" t="n">
        <v>5015839160998</v>
      </c>
      <c r="BJ97" s="126" t="s">
        <v>200</v>
      </c>
      <c r="BK97" s="0" t="s">
        <v>215</v>
      </c>
      <c r="BL97" s="112" t="n">
        <v>4</v>
      </c>
      <c r="BM97" s="112" t="n">
        <v>4</v>
      </c>
      <c r="BN97" s="112" t="n">
        <v>4</v>
      </c>
      <c r="BO97" s="111" t="n">
        <v>20</v>
      </c>
      <c r="BP97" s="125" t="s">
        <v>200</v>
      </c>
      <c r="BQ97" s="127" t="s">
        <v>216</v>
      </c>
    </row>
    <row r="98" customFormat="false" ht="13.8" hidden="false" customHeight="false" outlineLevel="0" collapsed="false">
      <c r="A98" s="0" t="s">
        <v>976</v>
      </c>
      <c r="B98" s="0" t="s">
        <v>454</v>
      </c>
      <c r="C98" s="0" t="s">
        <v>234</v>
      </c>
      <c r="D98" s="0" t="s">
        <v>193</v>
      </c>
      <c r="E98" s="0" t="s">
        <v>194</v>
      </c>
      <c r="F98" s="0" t="s">
        <v>195</v>
      </c>
      <c r="G98" s="0" t="s">
        <v>196</v>
      </c>
      <c r="H98" s="0" t="s">
        <v>197</v>
      </c>
      <c r="J98" s="111" t="n">
        <v>1</v>
      </c>
      <c r="K98" s="0" t="s">
        <v>198</v>
      </c>
      <c r="L98" s="0" t="s">
        <v>198</v>
      </c>
      <c r="M98" s="0" t="s">
        <v>274</v>
      </c>
      <c r="O98" s="0" t="s">
        <v>237</v>
      </c>
      <c r="Q98" s="120" t="s">
        <v>200</v>
      </c>
      <c r="R98" s="0" t="s">
        <v>16</v>
      </c>
      <c r="S98" s="0" t="s">
        <v>201</v>
      </c>
      <c r="T98" s="0" t="s">
        <v>198</v>
      </c>
      <c r="U98" s="0" t="s">
        <v>202</v>
      </c>
      <c r="V98" s="0" t="s">
        <v>203</v>
      </c>
      <c r="W98" s="110" t="s">
        <v>204</v>
      </c>
      <c r="X98" s="111" t="n">
        <v>1993</v>
      </c>
      <c r="Y98" s="111" t="s">
        <v>205</v>
      </c>
      <c r="Z98" s="111" t="s">
        <v>198</v>
      </c>
      <c r="AA98" s="122" t="s">
        <v>200</v>
      </c>
      <c r="AB98" s="0" t="s">
        <v>459</v>
      </c>
      <c r="AC98" s="0" t="s">
        <v>459</v>
      </c>
      <c r="AD98" s="111" t="n">
        <v>1993</v>
      </c>
      <c r="AE98" s="111" t="s">
        <v>222</v>
      </c>
      <c r="AI98" s="111" t="s">
        <v>207</v>
      </c>
      <c r="AK98" s="111" t="str">
        <f aca="false">(AB98)</f>
        <v>Konami</v>
      </c>
      <c r="AM98" s="111" t="n">
        <f aca="false">AD98</f>
        <v>1993</v>
      </c>
      <c r="AN98" s="111" t="s">
        <v>208</v>
      </c>
      <c r="AS98" s="0" t="s">
        <v>200</v>
      </c>
      <c r="AT98" s="0" t="s">
        <v>339</v>
      </c>
      <c r="AU98" s="0" t="s">
        <v>200</v>
      </c>
      <c r="AV98" s="0" t="s">
        <v>200</v>
      </c>
      <c r="AW98" s="0" t="s">
        <v>977</v>
      </c>
      <c r="AZ98" s="0" t="s">
        <v>978</v>
      </c>
      <c r="BA98" s="124" t="s">
        <v>200</v>
      </c>
      <c r="BB98" s="0" t="s">
        <v>462</v>
      </c>
      <c r="BC98" s="0" t="s">
        <v>979</v>
      </c>
      <c r="BD98" s="0" t="s">
        <v>980</v>
      </c>
      <c r="BE98" s="104" t="s">
        <v>981</v>
      </c>
      <c r="BG98" s="125" t="s">
        <v>200</v>
      </c>
      <c r="BH98" s="0" t="s">
        <v>466</v>
      </c>
      <c r="BI98" s="112" t="n">
        <v>4988602610086</v>
      </c>
      <c r="BJ98" s="126" t="s">
        <v>200</v>
      </c>
      <c r="BK98" s="0" t="s">
        <v>215</v>
      </c>
      <c r="BL98" s="112" t="n">
        <v>4</v>
      </c>
      <c r="BM98" s="112" t="n">
        <v>4</v>
      </c>
      <c r="BN98" s="112" t="n">
        <v>4</v>
      </c>
      <c r="BO98" s="111" t="n">
        <v>60</v>
      </c>
      <c r="BP98" s="125" t="s">
        <v>200</v>
      </c>
      <c r="BQ98" s="127" t="s">
        <v>216</v>
      </c>
    </row>
    <row r="99" customFormat="false" ht="13.8" hidden="false" customHeight="false" outlineLevel="0" collapsed="false">
      <c r="A99" s="0" t="s">
        <v>982</v>
      </c>
      <c r="B99" s="0" t="s">
        <v>454</v>
      </c>
      <c r="C99" s="0" t="s">
        <v>818</v>
      </c>
      <c r="D99" s="0" t="s">
        <v>312</v>
      </c>
      <c r="E99" s="0" t="s">
        <v>313</v>
      </c>
      <c r="F99" s="0" t="s">
        <v>314</v>
      </c>
      <c r="G99" s="0" t="s">
        <v>880</v>
      </c>
      <c r="H99" s="0" t="s">
        <v>197</v>
      </c>
      <c r="J99" s="111" t="n">
        <v>2</v>
      </c>
      <c r="K99" s="0" t="s">
        <v>198</v>
      </c>
      <c r="L99" s="0" t="s">
        <v>392</v>
      </c>
      <c r="M99" s="0" t="s">
        <v>199</v>
      </c>
      <c r="O99" s="0" t="s">
        <v>200</v>
      </c>
      <c r="Q99" s="120" t="s">
        <v>200</v>
      </c>
      <c r="R99" s="0" t="s">
        <v>16</v>
      </c>
      <c r="S99" s="0" t="s">
        <v>201</v>
      </c>
      <c r="T99" s="0" t="s">
        <v>198</v>
      </c>
      <c r="U99" s="0" t="s">
        <v>202</v>
      </c>
      <c r="V99" s="0" t="s">
        <v>203</v>
      </c>
      <c r="W99" s="110" t="s">
        <v>204</v>
      </c>
      <c r="X99" s="111" t="n">
        <v>1993</v>
      </c>
      <c r="Y99" s="111" t="s">
        <v>205</v>
      </c>
      <c r="Z99" s="111" t="s">
        <v>198</v>
      </c>
      <c r="AA99" s="122" t="s">
        <v>200</v>
      </c>
      <c r="AB99" s="0" t="s">
        <v>983</v>
      </c>
      <c r="AC99" s="0" t="s">
        <v>984</v>
      </c>
      <c r="AD99" s="111" t="n">
        <v>1993</v>
      </c>
      <c r="AE99" s="111" t="s">
        <v>198</v>
      </c>
      <c r="AI99" s="111" t="s">
        <v>207</v>
      </c>
      <c r="AK99" s="111" t="str">
        <f aca="false">(AB99)</f>
        <v>Silicon &amp; synapse</v>
      </c>
      <c r="AM99" s="111" t="n">
        <f aca="false">AD99</f>
        <v>1993</v>
      </c>
      <c r="AN99" s="130" t="s">
        <v>297</v>
      </c>
      <c r="AS99" s="0" t="s">
        <v>200</v>
      </c>
      <c r="AV99" s="0" t="s">
        <v>985</v>
      </c>
      <c r="AZ99" s="0" t="s">
        <v>986</v>
      </c>
      <c r="BA99" s="124" t="s">
        <v>200</v>
      </c>
      <c r="BB99" s="0" t="s">
        <v>248</v>
      </c>
      <c r="BC99" s="0" t="s">
        <v>987</v>
      </c>
      <c r="BE99" s="104" t="s">
        <v>988</v>
      </c>
      <c r="BG99" s="125" t="s">
        <v>200</v>
      </c>
      <c r="BH99" s="0" t="s">
        <v>466</v>
      </c>
      <c r="BI99" s="112" t="n">
        <v>5026102020109</v>
      </c>
      <c r="BJ99" s="126" t="s">
        <v>200</v>
      </c>
      <c r="BK99" s="0" t="s">
        <v>215</v>
      </c>
      <c r="BL99" s="112" t="n">
        <v>4</v>
      </c>
      <c r="BM99" s="112" t="n">
        <v>4</v>
      </c>
      <c r="BN99" s="112" t="n">
        <v>4</v>
      </c>
      <c r="BO99" s="111" t="n">
        <v>30</v>
      </c>
      <c r="BP99" s="125" t="s">
        <v>200</v>
      </c>
      <c r="BQ99" s="127" t="s">
        <v>216</v>
      </c>
    </row>
    <row r="100" customFormat="false" ht="13.8" hidden="false" customHeight="false" outlineLevel="0" collapsed="false">
      <c r="A100" s="0" t="s">
        <v>989</v>
      </c>
      <c r="B100" s="0" t="s">
        <v>454</v>
      </c>
      <c r="C100" s="0" t="s">
        <v>423</v>
      </c>
      <c r="D100" s="0" t="s">
        <v>193</v>
      </c>
      <c r="E100" s="0" t="s">
        <v>313</v>
      </c>
      <c r="F100" s="0" t="s">
        <v>314</v>
      </c>
      <c r="G100" s="0" t="s">
        <v>424</v>
      </c>
      <c r="H100" s="0" t="s">
        <v>197</v>
      </c>
      <c r="J100" s="111" t="n">
        <v>2</v>
      </c>
      <c r="K100" s="0" t="s">
        <v>198</v>
      </c>
      <c r="L100" s="0" t="s">
        <v>392</v>
      </c>
      <c r="M100" s="0" t="s">
        <v>199</v>
      </c>
      <c r="O100" s="0" t="s">
        <v>200</v>
      </c>
      <c r="Q100" s="120" t="s">
        <v>200</v>
      </c>
      <c r="R100" s="0" t="s">
        <v>16</v>
      </c>
      <c r="S100" s="0" t="s">
        <v>201</v>
      </c>
      <c r="T100" s="0" t="s">
        <v>198</v>
      </c>
      <c r="U100" s="0" t="s">
        <v>202</v>
      </c>
      <c r="V100" s="0" t="s">
        <v>203</v>
      </c>
      <c r="W100" s="110" t="s">
        <v>204</v>
      </c>
      <c r="X100" s="111" t="n">
        <v>1993</v>
      </c>
      <c r="Y100" s="111" t="s">
        <v>205</v>
      </c>
      <c r="Z100" s="111" t="s">
        <v>198</v>
      </c>
      <c r="AA100" s="122" t="s">
        <v>200</v>
      </c>
      <c r="AB100" s="0" t="s">
        <v>520</v>
      </c>
      <c r="AC100" s="0" t="s">
        <v>872</v>
      </c>
      <c r="AD100" s="111" t="n">
        <v>1993</v>
      </c>
      <c r="AE100" s="111" t="s">
        <v>198</v>
      </c>
      <c r="AI100" s="111" t="s">
        <v>207</v>
      </c>
      <c r="AK100" s="111" t="str">
        <f aca="false">(AB100)</f>
        <v>Sensible software</v>
      </c>
      <c r="AM100" s="111" t="n">
        <f aca="false">AD100</f>
        <v>1993</v>
      </c>
      <c r="AN100" s="111" t="s">
        <v>263</v>
      </c>
      <c r="AS100" s="0" t="s">
        <v>200</v>
      </c>
      <c r="AV100" s="0" t="s">
        <v>200</v>
      </c>
      <c r="AZ100" s="0" t="s">
        <v>990</v>
      </c>
      <c r="BA100" s="124" t="s">
        <v>200</v>
      </c>
      <c r="BB100" s="0" t="s">
        <v>210</v>
      </c>
      <c r="BC100" s="0" t="s">
        <v>991</v>
      </c>
      <c r="BE100" s="104" t="s">
        <v>992</v>
      </c>
      <c r="BG100" s="125" t="s">
        <v>200</v>
      </c>
      <c r="BH100" s="0" t="s">
        <v>466</v>
      </c>
      <c r="BI100" s="112" t="n">
        <v>90451401174</v>
      </c>
      <c r="BJ100" s="126" t="s">
        <v>200</v>
      </c>
      <c r="BK100" s="0" t="s">
        <v>215</v>
      </c>
      <c r="BL100" s="112" t="n">
        <v>4</v>
      </c>
      <c r="BM100" s="112" t="n">
        <v>4</v>
      </c>
      <c r="BN100" s="112" t="n">
        <v>4</v>
      </c>
      <c r="BO100" s="111" t="n">
        <v>20</v>
      </c>
      <c r="BP100" s="125" t="s">
        <v>200</v>
      </c>
      <c r="BQ100" s="127" t="s">
        <v>216</v>
      </c>
    </row>
    <row r="101" customFormat="false" ht="13.8" hidden="false" customHeight="false" outlineLevel="0" collapsed="false">
      <c r="A101" s="0" t="s">
        <v>993</v>
      </c>
      <c r="B101" s="0" t="s">
        <v>454</v>
      </c>
      <c r="C101" s="0" t="s">
        <v>994</v>
      </c>
      <c r="D101" s="0" t="s">
        <v>193</v>
      </c>
      <c r="E101" s="0" t="s">
        <v>194</v>
      </c>
      <c r="F101" s="0" t="s">
        <v>195</v>
      </c>
      <c r="G101" s="0" t="s">
        <v>330</v>
      </c>
      <c r="H101" s="0" t="s">
        <v>197</v>
      </c>
      <c r="J101" s="111" t="n">
        <v>1</v>
      </c>
      <c r="K101" s="0" t="s">
        <v>198</v>
      </c>
      <c r="L101" s="0" t="s">
        <v>198</v>
      </c>
      <c r="M101" s="0" t="s">
        <v>235</v>
      </c>
      <c r="N101" s="0" t="s">
        <v>995</v>
      </c>
      <c r="O101" s="0" t="s">
        <v>237</v>
      </c>
      <c r="P101" s="0" t="s">
        <v>238</v>
      </c>
      <c r="Q101" s="120" t="s">
        <v>200</v>
      </c>
      <c r="R101" s="0" t="s">
        <v>16</v>
      </c>
      <c r="S101" s="0" t="s">
        <v>201</v>
      </c>
      <c r="T101" s="0" t="s">
        <v>198</v>
      </c>
      <c r="U101" s="0" t="s">
        <v>202</v>
      </c>
      <c r="V101" s="0" t="s">
        <v>203</v>
      </c>
      <c r="W101" s="110" t="s">
        <v>204</v>
      </c>
      <c r="X101" s="111" t="n">
        <v>1993</v>
      </c>
      <c r="Y101" s="111" t="s">
        <v>498</v>
      </c>
      <c r="Z101" s="130" t="s">
        <v>757</v>
      </c>
      <c r="AA101" s="122" t="s">
        <v>200</v>
      </c>
      <c r="AB101" s="0" t="s">
        <v>996</v>
      </c>
      <c r="AC101" s="0" t="s">
        <v>206</v>
      </c>
      <c r="AD101" s="111" t="n">
        <v>1993</v>
      </c>
      <c r="AE101" s="111" t="s">
        <v>222</v>
      </c>
      <c r="AI101" s="111" t="s">
        <v>207</v>
      </c>
      <c r="AK101" s="111" t="str">
        <f aca="false">(AB101)</f>
        <v>Camelot software</v>
      </c>
      <c r="AL101" s="0" t="s">
        <v>200</v>
      </c>
      <c r="AM101" s="111" t="n">
        <f aca="false">AD101</f>
        <v>1993</v>
      </c>
      <c r="AN101" s="111" t="s">
        <v>208</v>
      </c>
      <c r="AR101" s="0" t="s">
        <v>200</v>
      </c>
      <c r="AS101" s="0" t="s">
        <v>997</v>
      </c>
      <c r="AT101" s="0" t="s">
        <v>226</v>
      </c>
      <c r="AU101" s="0" t="s">
        <v>332</v>
      </c>
      <c r="AV101" s="0" t="s">
        <v>200</v>
      </c>
      <c r="AZ101" s="0" t="s">
        <v>998</v>
      </c>
      <c r="BA101" s="124" t="s">
        <v>200</v>
      </c>
      <c r="BB101" s="0" t="s">
        <v>462</v>
      </c>
      <c r="BC101" s="0" t="s">
        <v>999</v>
      </c>
      <c r="BD101" s="0" t="s">
        <v>1000</v>
      </c>
      <c r="BE101" s="104" t="s">
        <v>1001</v>
      </c>
      <c r="BG101" s="125" t="s">
        <v>200</v>
      </c>
      <c r="BH101" s="0" t="s">
        <v>735</v>
      </c>
      <c r="BI101" s="112" t="n">
        <v>4974365613150</v>
      </c>
      <c r="BJ101" s="126" t="s">
        <v>200</v>
      </c>
      <c r="BK101" s="0" t="s">
        <v>215</v>
      </c>
      <c r="BL101" s="112" t="n">
        <v>4</v>
      </c>
      <c r="BM101" s="112" t="n">
        <v>4</v>
      </c>
      <c r="BN101" s="112" t="n">
        <v>4</v>
      </c>
      <c r="BO101" s="111" t="n">
        <v>60</v>
      </c>
      <c r="BP101" s="125" t="s">
        <v>200</v>
      </c>
      <c r="BQ101" s="127" t="s">
        <v>216</v>
      </c>
    </row>
    <row r="102" customFormat="false" ht="13.8" hidden="false" customHeight="false" outlineLevel="0" collapsed="false">
      <c r="A102" s="0" t="s">
        <v>1002</v>
      </c>
      <c r="B102" s="0" t="s">
        <v>454</v>
      </c>
      <c r="C102" s="131" t="s">
        <v>1003</v>
      </c>
      <c r="D102" s="131" t="s">
        <v>193</v>
      </c>
      <c r="E102" s="0" t="s">
        <v>194</v>
      </c>
      <c r="F102" s="0" t="s">
        <v>195</v>
      </c>
      <c r="G102" s="0" t="s">
        <v>196</v>
      </c>
      <c r="H102" s="0" t="s">
        <v>197</v>
      </c>
      <c r="J102" s="111" t="n">
        <v>1</v>
      </c>
      <c r="K102" s="0" t="s">
        <v>198</v>
      </c>
      <c r="L102" s="0" t="s">
        <v>198</v>
      </c>
      <c r="M102" s="0" t="s">
        <v>199</v>
      </c>
      <c r="O102" s="0" t="s">
        <v>200</v>
      </c>
      <c r="Q102" s="120" t="s">
        <v>200</v>
      </c>
      <c r="R102" s="0" t="s">
        <v>16</v>
      </c>
      <c r="S102" s="0" t="s">
        <v>201</v>
      </c>
      <c r="T102" s="0" t="s">
        <v>198</v>
      </c>
      <c r="U102" s="0" t="s">
        <v>202</v>
      </c>
      <c r="V102" s="0" t="s">
        <v>203</v>
      </c>
      <c r="W102" s="110" t="s">
        <v>204</v>
      </c>
      <c r="X102" s="111" t="n">
        <v>1991</v>
      </c>
      <c r="Z102" s="111" t="s">
        <v>221</v>
      </c>
      <c r="AA102" s="122" t="s">
        <v>200</v>
      </c>
      <c r="AB102" s="0" t="s">
        <v>766</v>
      </c>
      <c r="AC102" s="0" t="s">
        <v>206</v>
      </c>
      <c r="AD102" s="111" t="n">
        <v>1991</v>
      </c>
      <c r="AE102" s="111" t="s">
        <v>1004</v>
      </c>
      <c r="AI102" s="111" t="s">
        <v>207</v>
      </c>
      <c r="AK102" s="111" t="str">
        <f aca="false">(AB102)</f>
        <v>Climax entertainment</v>
      </c>
      <c r="AM102" s="111" t="n">
        <f aca="false">AD102</f>
        <v>1991</v>
      </c>
      <c r="AN102" s="111" t="s">
        <v>208</v>
      </c>
      <c r="AS102" s="0" t="s">
        <v>997</v>
      </c>
      <c r="AT102" s="0" t="s">
        <v>339</v>
      </c>
      <c r="AU102" s="0" t="s">
        <v>332</v>
      </c>
      <c r="AV102" s="0" t="s">
        <v>768</v>
      </c>
      <c r="AZ102" s="0" t="s">
        <v>1005</v>
      </c>
      <c r="BA102" s="124" t="s">
        <v>200</v>
      </c>
      <c r="BB102" s="0" t="s">
        <v>210</v>
      </c>
      <c r="BC102" s="0" t="s">
        <v>1006</v>
      </c>
      <c r="BD102" s="0" t="s">
        <v>1007</v>
      </c>
      <c r="BE102" s="104" t="s">
        <v>1008</v>
      </c>
      <c r="BG102" s="125" t="s">
        <v>200</v>
      </c>
      <c r="BH102" s="0" t="s">
        <v>735</v>
      </c>
      <c r="BI102" s="112" t="n">
        <v>4974365613105</v>
      </c>
      <c r="BJ102" s="126" t="s">
        <v>200</v>
      </c>
      <c r="BK102" s="0" t="s">
        <v>215</v>
      </c>
      <c r="BL102" s="112" t="n">
        <v>4</v>
      </c>
      <c r="BM102" s="112" t="n">
        <v>4</v>
      </c>
      <c r="BN102" s="112" t="n">
        <v>4</v>
      </c>
      <c r="BO102" s="111" t="n">
        <v>20</v>
      </c>
      <c r="BP102" s="125" t="s">
        <v>200</v>
      </c>
      <c r="BQ102" s="127" t="s">
        <v>216</v>
      </c>
    </row>
    <row r="103" customFormat="false" ht="13.8" hidden="false" customHeight="false" outlineLevel="0" collapsed="false">
      <c r="A103" s="0" t="s">
        <v>1009</v>
      </c>
      <c r="B103" s="0" t="s">
        <v>454</v>
      </c>
      <c r="C103" s="0" t="s">
        <v>490</v>
      </c>
      <c r="D103" s="0" t="s">
        <v>193</v>
      </c>
      <c r="E103" s="0" t="s">
        <v>194</v>
      </c>
      <c r="F103" s="0" t="s">
        <v>195</v>
      </c>
      <c r="G103" s="0" t="s">
        <v>196</v>
      </c>
      <c r="H103" s="0" t="s">
        <v>219</v>
      </c>
      <c r="J103" s="111" t="n">
        <v>1</v>
      </c>
      <c r="K103" s="0" t="s">
        <v>198</v>
      </c>
      <c r="L103" s="0" t="s">
        <v>198</v>
      </c>
      <c r="M103" s="0" t="s">
        <v>199</v>
      </c>
      <c r="O103" s="0" t="s">
        <v>200</v>
      </c>
      <c r="Q103" s="120" t="s">
        <v>200</v>
      </c>
      <c r="R103" s="0" t="s">
        <v>16</v>
      </c>
      <c r="S103" s="0" t="s">
        <v>201</v>
      </c>
      <c r="T103" s="0" t="s">
        <v>198</v>
      </c>
      <c r="U103" s="0" t="s">
        <v>202</v>
      </c>
      <c r="V103" s="0" t="s">
        <v>203</v>
      </c>
      <c r="W103" s="110" t="s">
        <v>204</v>
      </c>
      <c r="X103" s="111" t="n">
        <v>1993</v>
      </c>
      <c r="Z103" s="111" t="s">
        <v>221</v>
      </c>
      <c r="AA103" s="122" t="s">
        <v>200</v>
      </c>
      <c r="AB103" s="0" t="s">
        <v>930</v>
      </c>
      <c r="AC103" s="0" t="s">
        <v>206</v>
      </c>
      <c r="AD103" s="111" t="n">
        <v>1993</v>
      </c>
      <c r="AE103" s="111" t="s">
        <v>222</v>
      </c>
      <c r="AI103" s="111" t="s">
        <v>207</v>
      </c>
      <c r="AK103" s="111" t="str">
        <f aca="false">(AB103)</f>
        <v>Sega – AM7</v>
      </c>
      <c r="AM103" s="111" t="n">
        <f aca="false">AD103</f>
        <v>1993</v>
      </c>
      <c r="AN103" s="111" t="s">
        <v>208</v>
      </c>
      <c r="AS103" s="0" t="s">
        <v>1010</v>
      </c>
      <c r="AT103" s="0" t="s">
        <v>354</v>
      </c>
      <c r="AU103" s="0" t="s">
        <v>200</v>
      </c>
      <c r="AV103" s="128" t="s">
        <v>598</v>
      </c>
      <c r="AZ103" s="0" t="s">
        <v>1011</v>
      </c>
      <c r="BA103" s="124" t="s">
        <v>200</v>
      </c>
      <c r="BB103" s="0" t="s">
        <v>248</v>
      </c>
      <c r="BC103" s="0" t="s">
        <v>1012</v>
      </c>
      <c r="BD103" s="0" t="s">
        <v>1013</v>
      </c>
      <c r="BE103" s="104" t="s">
        <v>1014</v>
      </c>
      <c r="BG103" s="125" t="s">
        <v>200</v>
      </c>
      <c r="BH103" s="0" t="s">
        <v>466</v>
      </c>
      <c r="BI103" s="112" t="n">
        <v>4974365611361</v>
      </c>
      <c r="BJ103" s="126" t="s">
        <v>200</v>
      </c>
      <c r="BK103" s="0" t="s">
        <v>215</v>
      </c>
      <c r="BL103" s="112" t="n">
        <v>4</v>
      </c>
      <c r="BM103" s="112" t="n">
        <v>4</v>
      </c>
      <c r="BN103" s="112" t="n">
        <v>4</v>
      </c>
      <c r="BO103" s="111" t="n">
        <v>20</v>
      </c>
      <c r="BP103" s="125" t="s">
        <v>200</v>
      </c>
      <c r="BQ103" s="127" t="s">
        <v>216</v>
      </c>
    </row>
    <row r="104" customFormat="false" ht="13.8" hidden="false" customHeight="false" outlineLevel="0" collapsed="false">
      <c r="A104" s="0" t="s">
        <v>1015</v>
      </c>
      <c r="B104" s="0" t="s">
        <v>454</v>
      </c>
      <c r="C104" s="0" t="s">
        <v>234</v>
      </c>
      <c r="D104" s="0" t="s">
        <v>312</v>
      </c>
      <c r="E104" s="0" t="s">
        <v>194</v>
      </c>
      <c r="F104" s="0" t="s">
        <v>195</v>
      </c>
      <c r="G104" s="0" t="s">
        <v>196</v>
      </c>
      <c r="H104" s="0" t="s">
        <v>197</v>
      </c>
      <c r="J104" s="111" t="n">
        <v>2</v>
      </c>
      <c r="K104" s="0" t="s">
        <v>198</v>
      </c>
      <c r="L104" s="0" t="s">
        <v>392</v>
      </c>
      <c r="M104" s="0" t="s">
        <v>199</v>
      </c>
      <c r="O104" s="0" t="s">
        <v>200</v>
      </c>
      <c r="Q104" s="120" t="s">
        <v>200</v>
      </c>
      <c r="R104" s="0" t="s">
        <v>16</v>
      </c>
      <c r="S104" s="0" t="s">
        <v>201</v>
      </c>
      <c r="T104" s="0" t="s">
        <v>198</v>
      </c>
      <c r="U104" s="0" t="s">
        <v>202</v>
      </c>
      <c r="V104" s="0" t="s">
        <v>203</v>
      </c>
      <c r="W104" s="110" t="s">
        <v>204</v>
      </c>
      <c r="X104" s="111" t="n">
        <v>1993</v>
      </c>
      <c r="Z104" s="111" t="s">
        <v>198</v>
      </c>
      <c r="AA104" s="122" t="s">
        <v>200</v>
      </c>
      <c r="AB104" s="0" t="s">
        <v>1016</v>
      </c>
      <c r="AC104" s="0" t="s">
        <v>206</v>
      </c>
      <c r="AD104" s="111" t="n">
        <v>1993</v>
      </c>
      <c r="AE104" s="111" t="s">
        <v>198</v>
      </c>
      <c r="AI104" s="111" t="s">
        <v>922</v>
      </c>
      <c r="AJ104" s="111" t="s">
        <v>1017</v>
      </c>
      <c r="AK104" s="111" t="s">
        <v>1016</v>
      </c>
      <c r="AM104" s="111" t="n">
        <v>1990</v>
      </c>
      <c r="AN104" s="111" t="s">
        <v>263</v>
      </c>
      <c r="AS104" s="0" t="s">
        <v>200</v>
      </c>
      <c r="AT104" s="0" t="s">
        <v>381</v>
      </c>
      <c r="AV104" s="0" t="s">
        <v>1018</v>
      </c>
      <c r="AW104" s="0" t="s">
        <v>1019</v>
      </c>
      <c r="AZ104" s="0" t="s">
        <v>1020</v>
      </c>
      <c r="BA104" s="124" t="s">
        <v>200</v>
      </c>
      <c r="BB104" s="0" t="s">
        <v>248</v>
      </c>
      <c r="BC104" s="0" t="s">
        <v>1021</v>
      </c>
      <c r="BD104" s="0" t="s">
        <v>1022</v>
      </c>
      <c r="BE104" s="104" t="s">
        <v>1023</v>
      </c>
      <c r="BG104" s="125" t="s">
        <v>200</v>
      </c>
      <c r="BH104" s="0" t="s">
        <v>735</v>
      </c>
      <c r="BI104" s="112" t="n">
        <v>4974365615413</v>
      </c>
      <c r="BJ104" s="126" t="s">
        <v>200</v>
      </c>
      <c r="BK104" s="0" t="s">
        <v>215</v>
      </c>
      <c r="BL104" s="112" t="n">
        <v>4</v>
      </c>
      <c r="BM104" s="112" t="n">
        <v>4</v>
      </c>
      <c r="BN104" s="112" t="n">
        <v>4</v>
      </c>
      <c r="BO104" s="111" t="n">
        <v>20</v>
      </c>
      <c r="BP104" s="125" t="s">
        <v>200</v>
      </c>
      <c r="BQ104" s="127" t="s">
        <v>216</v>
      </c>
    </row>
    <row r="105" customFormat="false" ht="13.8" hidden="false" customHeight="false" outlineLevel="0" collapsed="false">
      <c r="A105" s="0" t="s">
        <v>1024</v>
      </c>
      <c r="B105" s="0" t="s">
        <v>454</v>
      </c>
      <c r="C105" s="0" t="s">
        <v>329</v>
      </c>
      <c r="D105" s="0" t="s">
        <v>193</v>
      </c>
      <c r="E105" s="0" t="s">
        <v>194</v>
      </c>
      <c r="F105" s="0" t="s">
        <v>195</v>
      </c>
      <c r="G105" s="0" t="s">
        <v>330</v>
      </c>
      <c r="H105" s="0" t="s">
        <v>400</v>
      </c>
      <c r="I105" s="0" t="s">
        <v>401</v>
      </c>
      <c r="J105" s="111" t="n">
        <v>1</v>
      </c>
      <c r="K105" s="0" t="s">
        <v>198</v>
      </c>
      <c r="L105" s="0" t="s">
        <v>198</v>
      </c>
      <c r="M105" s="0" t="s">
        <v>235</v>
      </c>
      <c r="N105" s="0" t="s">
        <v>1025</v>
      </c>
      <c r="O105" s="0" t="s">
        <v>237</v>
      </c>
      <c r="P105" s="0" t="s">
        <v>477</v>
      </c>
      <c r="Q105" s="120" t="s">
        <v>200</v>
      </c>
      <c r="R105" s="0" t="s">
        <v>16</v>
      </c>
      <c r="S105" s="0" t="s">
        <v>201</v>
      </c>
      <c r="T105" s="0" t="s">
        <v>198</v>
      </c>
      <c r="U105" s="0" t="s">
        <v>202</v>
      </c>
      <c r="V105" s="0" t="s">
        <v>203</v>
      </c>
      <c r="W105" s="110" t="s">
        <v>204</v>
      </c>
      <c r="X105" s="111" t="n">
        <v>1994</v>
      </c>
      <c r="Y105" s="111" t="s">
        <v>498</v>
      </c>
      <c r="Z105" s="130" t="s">
        <v>757</v>
      </c>
      <c r="AA105" s="122" t="s">
        <v>200</v>
      </c>
      <c r="AB105" s="0" t="s">
        <v>966</v>
      </c>
      <c r="AC105" s="0" t="s">
        <v>206</v>
      </c>
      <c r="AD105" s="111" t="n">
        <v>1994</v>
      </c>
      <c r="AE105" s="111" t="s">
        <v>222</v>
      </c>
      <c r="AI105" s="111" t="s">
        <v>207</v>
      </c>
      <c r="AK105" s="111" t="str">
        <f aca="false">(AB105)</f>
        <v>Gau entertainment</v>
      </c>
      <c r="AM105" s="111" t="n">
        <f aca="false">AD105</f>
        <v>1994</v>
      </c>
      <c r="AN105" s="111" t="s">
        <v>208</v>
      </c>
      <c r="AS105" s="0" t="s">
        <v>200</v>
      </c>
      <c r="AT105" s="0" t="s">
        <v>226</v>
      </c>
      <c r="AU105" s="0" t="s">
        <v>434</v>
      </c>
      <c r="AV105" s="0" t="s">
        <v>200</v>
      </c>
      <c r="AZ105" s="0" t="s">
        <v>1026</v>
      </c>
      <c r="BA105" s="124" t="s">
        <v>200</v>
      </c>
      <c r="BB105" s="0" t="s">
        <v>462</v>
      </c>
      <c r="BC105" s="0" t="s">
        <v>1027</v>
      </c>
      <c r="BD105" s="0" t="s">
        <v>1028</v>
      </c>
      <c r="BE105" s="104" t="s">
        <v>1029</v>
      </c>
      <c r="BG105" s="125" t="s">
        <v>200</v>
      </c>
      <c r="BH105" s="0" t="s">
        <v>735</v>
      </c>
      <c r="BI105" s="112" t="n">
        <v>4974365611828</v>
      </c>
      <c r="BJ105" s="126" t="s">
        <v>200</v>
      </c>
      <c r="BK105" s="0" t="s">
        <v>215</v>
      </c>
      <c r="BL105" s="112" t="n">
        <v>4</v>
      </c>
      <c r="BM105" s="112" t="n">
        <v>4</v>
      </c>
      <c r="BN105" s="112" t="n">
        <v>4</v>
      </c>
      <c r="BO105" s="111" t="n">
        <v>80</v>
      </c>
      <c r="BP105" s="125" t="s">
        <v>200</v>
      </c>
      <c r="BQ105" s="127" t="s">
        <v>216</v>
      </c>
    </row>
    <row r="106" customFormat="false" ht="13.8" hidden="false" customHeight="false" outlineLevel="0" collapsed="false">
      <c r="A106" s="0" t="s">
        <v>1030</v>
      </c>
      <c r="B106" s="0" t="s">
        <v>454</v>
      </c>
      <c r="C106" s="0" t="s">
        <v>234</v>
      </c>
      <c r="D106" s="0" t="s">
        <v>193</v>
      </c>
      <c r="E106" s="0" t="s">
        <v>194</v>
      </c>
      <c r="F106" s="0" t="s">
        <v>195</v>
      </c>
      <c r="G106" s="0" t="s">
        <v>196</v>
      </c>
      <c r="H106" s="0" t="s">
        <v>400</v>
      </c>
      <c r="I106" s="0" t="s">
        <v>401</v>
      </c>
      <c r="J106" s="111" t="n">
        <v>1</v>
      </c>
      <c r="K106" s="0" t="s">
        <v>198</v>
      </c>
      <c r="L106" s="0" t="s">
        <v>198</v>
      </c>
      <c r="M106" s="0" t="s">
        <v>235</v>
      </c>
      <c r="N106" s="0" t="s">
        <v>1031</v>
      </c>
      <c r="O106" s="0" t="s">
        <v>237</v>
      </c>
      <c r="P106" s="0" t="s">
        <v>238</v>
      </c>
      <c r="Q106" s="120" t="s">
        <v>200</v>
      </c>
      <c r="R106" s="0" t="s">
        <v>16</v>
      </c>
      <c r="S106" s="0" t="s">
        <v>201</v>
      </c>
      <c r="T106" s="0" t="s">
        <v>198</v>
      </c>
      <c r="U106" s="0" t="s">
        <v>202</v>
      </c>
      <c r="V106" s="0" t="s">
        <v>203</v>
      </c>
      <c r="W106" s="110" t="s">
        <v>204</v>
      </c>
      <c r="X106" s="111" t="n">
        <v>1994</v>
      </c>
      <c r="Y106" s="130" t="s">
        <v>205</v>
      </c>
      <c r="Z106" s="111" t="s">
        <v>198</v>
      </c>
      <c r="AA106" s="122" t="s">
        <v>200</v>
      </c>
      <c r="AB106" s="0" t="s">
        <v>1032</v>
      </c>
      <c r="AC106" s="0" t="s">
        <v>206</v>
      </c>
      <c r="AD106" s="111" t="n">
        <v>1994</v>
      </c>
      <c r="AE106" s="111" t="s">
        <v>222</v>
      </c>
      <c r="AG106" s="111" t="s">
        <v>200</v>
      </c>
      <c r="AH106" s="111" t="s">
        <v>200</v>
      </c>
      <c r="AI106" s="111" t="s">
        <v>207</v>
      </c>
      <c r="AK106" s="111" t="str">
        <f aca="false">(AB106)</f>
        <v>Sega – Sonic team</v>
      </c>
      <c r="AL106" s="0" t="s">
        <v>200</v>
      </c>
      <c r="AM106" s="111" t="n">
        <f aca="false">AD106</f>
        <v>1994</v>
      </c>
      <c r="AN106" s="111" t="s">
        <v>208</v>
      </c>
      <c r="AO106" s="0" t="s">
        <v>1033</v>
      </c>
      <c r="AP106" s="0" t="s">
        <v>200</v>
      </c>
      <c r="AQ106" s="0" t="s">
        <v>1034</v>
      </c>
      <c r="AR106" s="0" t="s">
        <v>200</v>
      </c>
      <c r="AS106" s="0" t="s">
        <v>403</v>
      </c>
      <c r="AT106" s="0" t="s">
        <v>200</v>
      </c>
      <c r="AV106" s="0" t="s">
        <v>1035</v>
      </c>
      <c r="AW106" s="0" t="s">
        <v>411</v>
      </c>
      <c r="AZ106" s="0" t="s">
        <v>1036</v>
      </c>
      <c r="BA106" s="124" t="s">
        <v>200</v>
      </c>
      <c r="BB106" s="0" t="s">
        <v>462</v>
      </c>
      <c r="BC106" s="0" t="s">
        <v>1037</v>
      </c>
      <c r="BD106" s="0" t="s">
        <v>1038</v>
      </c>
      <c r="BE106" s="104" t="s">
        <v>1039</v>
      </c>
      <c r="BF106" s="0" t="s">
        <v>1040</v>
      </c>
      <c r="BG106" s="125" t="s">
        <v>200</v>
      </c>
      <c r="BH106" s="0" t="s">
        <v>253</v>
      </c>
      <c r="BI106" s="112" t="n">
        <v>4974365615635</v>
      </c>
      <c r="BJ106" s="126" t="s">
        <v>200</v>
      </c>
      <c r="BK106" s="0" t="s">
        <v>215</v>
      </c>
      <c r="BL106" s="112" t="n">
        <v>4</v>
      </c>
      <c r="BM106" s="112" t="n">
        <v>4</v>
      </c>
      <c r="BN106" s="112" t="n">
        <v>4</v>
      </c>
      <c r="BO106" s="111" t="n">
        <v>70</v>
      </c>
      <c r="BP106" s="125" t="s">
        <v>200</v>
      </c>
      <c r="BQ106" s="127" t="s">
        <v>216</v>
      </c>
    </row>
    <row r="107" customFormat="false" ht="13.8" hidden="false" customHeight="false" outlineLevel="0" collapsed="false">
      <c r="A107" s="0" t="s">
        <v>1041</v>
      </c>
      <c r="B107" s="0" t="s">
        <v>454</v>
      </c>
      <c r="C107" s="0" t="s">
        <v>234</v>
      </c>
      <c r="D107" s="0" t="s">
        <v>193</v>
      </c>
      <c r="E107" s="0" t="s">
        <v>194</v>
      </c>
      <c r="F107" s="0" t="s">
        <v>399</v>
      </c>
      <c r="G107" s="0" t="s">
        <v>196</v>
      </c>
      <c r="H107" s="0" t="s">
        <v>400</v>
      </c>
      <c r="I107" s="0" t="s">
        <v>401</v>
      </c>
      <c r="J107" s="111" t="n">
        <v>1</v>
      </c>
      <c r="K107" s="0" t="s">
        <v>198</v>
      </c>
      <c r="L107" s="0" t="s">
        <v>198</v>
      </c>
      <c r="M107" s="0" t="s">
        <v>235</v>
      </c>
      <c r="N107" s="0" t="s">
        <v>1042</v>
      </c>
      <c r="O107" s="0" t="s">
        <v>237</v>
      </c>
      <c r="P107" s="0" t="s">
        <v>238</v>
      </c>
      <c r="Q107" s="120" t="s">
        <v>200</v>
      </c>
      <c r="R107" s="0" t="s">
        <v>16</v>
      </c>
      <c r="S107" s="0" t="s">
        <v>201</v>
      </c>
      <c r="T107" s="0" t="s">
        <v>198</v>
      </c>
      <c r="U107" s="0" t="s">
        <v>202</v>
      </c>
      <c r="V107" s="0" t="s">
        <v>203</v>
      </c>
      <c r="W107" s="110" t="s">
        <v>204</v>
      </c>
      <c r="X107" s="111" t="n">
        <v>1991</v>
      </c>
      <c r="Y107" s="130" t="s">
        <v>205</v>
      </c>
      <c r="Z107" s="111" t="s">
        <v>198</v>
      </c>
      <c r="AA107" s="122" t="s">
        <v>200</v>
      </c>
      <c r="AB107" s="0" t="s">
        <v>1032</v>
      </c>
      <c r="AC107" s="0" t="s">
        <v>206</v>
      </c>
      <c r="AD107" s="111" t="n">
        <v>1991</v>
      </c>
      <c r="AE107" s="111" t="s">
        <v>222</v>
      </c>
      <c r="AG107" s="111" t="s">
        <v>241</v>
      </c>
      <c r="AH107" s="111" t="s">
        <v>1043</v>
      </c>
      <c r="AI107" s="111" t="s">
        <v>207</v>
      </c>
      <c r="AK107" s="111" t="str">
        <f aca="false">(AB107)</f>
        <v>Sega – Sonic team</v>
      </c>
      <c r="AL107" s="0" t="s">
        <v>200</v>
      </c>
      <c r="AM107" s="111" t="n">
        <f aca="false">AD107</f>
        <v>1991</v>
      </c>
      <c r="AN107" s="111" t="s">
        <v>208</v>
      </c>
      <c r="AQ107" s="0" t="s">
        <v>1044</v>
      </c>
      <c r="AR107" s="0" t="s">
        <v>200</v>
      </c>
      <c r="AS107" s="0" t="s">
        <v>403</v>
      </c>
      <c r="AV107" s="0" t="s">
        <v>1045</v>
      </c>
      <c r="AW107" s="0" t="s">
        <v>411</v>
      </c>
      <c r="AZ107" s="0" t="s">
        <v>1046</v>
      </c>
      <c r="BA107" s="124" t="s">
        <v>200</v>
      </c>
      <c r="BB107" s="0" t="s">
        <v>462</v>
      </c>
      <c r="BC107" s="0" t="s">
        <v>1037</v>
      </c>
      <c r="BD107" s="0" t="s">
        <v>1047</v>
      </c>
      <c r="BE107" s="0" t="s">
        <v>1048</v>
      </c>
      <c r="BF107" s="0" t="s">
        <v>200</v>
      </c>
      <c r="BG107" s="125" t="s">
        <v>200</v>
      </c>
      <c r="BH107" s="0" t="s">
        <v>253</v>
      </c>
      <c r="BI107" s="112" t="n">
        <v>4974365610098</v>
      </c>
      <c r="BJ107" s="126" t="s">
        <v>200</v>
      </c>
      <c r="BK107" s="0" t="s">
        <v>215</v>
      </c>
      <c r="BL107" s="112" t="n">
        <v>4</v>
      </c>
      <c r="BM107" s="112" t="n">
        <v>4</v>
      </c>
      <c r="BN107" s="112" t="n">
        <v>4</v>
      </c>
      <c r="BO107" s="111" t="n">
        <v>20</v>
      </c>
      <c r="BP107" s="125" t="s">
        <v>200</v>
      </c>
      <c r="BQ107" s="127" t="s">
        <v>216</v>
      </c>
    </row>
    <row r="108" customFormat="false" ht="13.8" hidden="false" customHeight="false" outlineLevel="0" collapsed="false">
      <c r="A108" s="0" t="s">
        <v>1049</v>
      </c>
      <c r="B108" s="0" t="s">
        <v>454</v>
      </c>
      <c r="C108" s="0" t="s">
        <v>234</v>
      </c>
      <c r="D108" s="0" t="s">
        <v>193</v>
      </c>
      <c r="E108" s="0" t="s">
        <v>194</v>
      </c>
      <c r="F108" s="0" t="s">
        <v>399</v>
      </c>
      <c r="G108" s="0" t="s">
        <v>196</v>
      </c>
      <c r="H108" s="0" t="s">
        <v>400</v>
      </c>
      <c r="I108" s="0" t="s">
        <v>401</v>
      </c>
      <c r="J108" s="111" t="n">
        <v>2</v>
      </c>
      <c r="K108" s="0" t="s">
        <v>198</v>
      </c>
      <c r="L108" s="0" t="s">
        <v>1050</v>
      </c>
      <c r="M108" s="0" t="s">
        <v>274</v>
      </c>
      <c r="O108" s="0" t="s">
        <v>237</v>
      </c>
      <c r="P108" s="0" t="s">
        <v>238</v>
      </c>
      <c r="Q108" s="120" t="s">
        <v>200</v>
      </c>
      <c r="R108" s="0" t="s">
        <v>16</v>
      </c>
      <c r="S108" s="0" t="s">
        <v>201</v>
      </c>
      <c r="T108" s="0" t="s">
        <v>198</v>
      </c>
      <c r="U108" s="0" t="s">
        <v>202</v>
      </c>
      <c r="V108" s="0" t="s">
        <v>203</v>
      </c>
      <c r="W108" s="110" t="s">
        <v>204</v>
      </c>
      <c r="X108" s="111" t="n">
        <v>1992</v>
      </c>
      <c r="Y108" s="130" t="s">
        <v>205</v>
      </c>
      <c r="Z108" s="111" t="s">
        <v>198</v>
      </c>
      <c r="AA108" s="122" t="s">
        <v>200</v>
      </c>
      <c r="AB108" s="0" t="s">
        <v>1032</v>
      </c>
      <c r="AC108" s="0" t="s">
        <v>206</v>
      </c>
      <c r="AD108" s="111" t="n">
        <v>1992</v>
      </c>
      <c r="AE108" s="111" t="s">
        <v>222</v>
      </c>
      <c r="AG108" s="111" t="s">
        <v>241</v>
      </c>
      <c r="AH108" s="111" t="s">
        <v>1051</v>
      </c>
      <c r="AI108" s="111" t="s">
        <v>207</v>
      </c>
      <c r="AK108" s="111" t="str">
        <f aca="false">(AB108)</f>
        <v>Sega – Sonic team</v>
      </c>
      <c r="AL108" s="0" t="s">
        <v>200</v>
      </c>
      <c r="AM108" s="111" t="n">
        <f aca="false">AD108</f>
        <v>1992</v>
      </c>
      <c r="AN108" s="111" t="s">
        <v>208</v>
      </c>
      <c r="AO108" s="0" t="s">
        <v>609</v>
      </c>
      <c r="AP108" s="0" t="s">
        <v>200</v>
      </c>
      <c r="AQ108" s="0" t="s">
        <v>200</v>
      </c>
      <c r="AR108" s="0" t="s">
        <v>200</v>
      </c>
      <c r="AS108" s="0" t="s">
        <v>403</v>
      </c>
      <c r="AV108" s="0" t="s">
        <v>1052</v>
      </c>
      <c r="AW108" s="0" t="s">
        <v>411</v>
      </c>
      <c r="AZ108" s="0" t="s">
        <v>1053</v>
      </c>
      <c r="BA108" s="124" t="s">
        <v>200</v>
      </c>
      <c r="BB108" s="0" t="s">
        <v>462</v>
      </c>
      <c r="BC108" s="0" t="s">
        <v>1037</v>
      </c>
      <c r="BD108" s="0" t="s">
        <v>1054</v>
      </c>
      <c r="BE108" s="0" t="s">
        <v>1048</v>
      </c>
      <c r="BF108" s="0" t="s">
        <v>200</v>
      </c>
      <c r="BG108" s="125" t="s">
        <v>200</v>
      </c>
      <c r="BH108" s="0" t="s">
        <v>253</v>
      </c>
      <c r="BI108" s="112" t="n">
        <v>4974365610517</v>
      </c>
      <c r="BJ108" s="126" t="s">
        <v>200</v>
      </c>
      <c r="BK108" s="0" t="s">
        <v>215</v>
      </c>
      <c r="BL108" s="112" t="n">
        <v>4</v>
      </c>
      <c r="BM108" s="112" t="n">
        <v>4</v>
      </c>
      <c r="BN108" s="112" t="n">
        <v>4</v>
      </c>
      <c r="BO108" s="111" t="n">
        <v>20</v>
      </c>
      <c r="BP108" s="125" t="s">
        <v>200</v>
      </c>
      <c r="BQ108" s="127" t="s">
        <v>216</v>
      </c>
    </row>
    <row r="109" customFormat="false" ht="13.8" hidden="false" customHeight="false" outlineLevel="0" collapsed="false">
      <c r="A109" s="0" t="s">
        <v>1055</v>
      </c>
      <c r="B109" s="0" t="s">
        <v>454</v>
      </c>
      <c r="C109" s="0" t="s">
        <v>234</v>
      </c>
      <c r="D109" s="0" t="s">
        <v>193</v>
      </c>
      <c r="E109" s="0" t="s">
        <v>194</v>
      </c>
      <c r="F109" s="0" t="s">
        <v>399</v>
      </c>
      <c r="G109" s="0" t="s">
        <v>196</v>
      </c>
      <c r="H109" s="0" t="s">
        <v>400</v>
      </c>
      <c r="I109" s="0" t="s">
        <v>401</v>
      </c>
      <c r="J109" s="111" t="n">
        <v>2</v>
      </c>
      <c r="K109" s="0" t="s">
        <v>198</v>
      </c>
      <c r="L109" s="0" t="s">
        <v>392</v>
      </c>
      <c r="M109" s="0" t="s">
        <v>235</v>
      </c>
      <c r="N109" s="0" t="s">
        <v>1056</v>
      </c>
      <c r="O109" s="0" t="s">
        <v>237</v>
      </c>
      <c r="P109" s="0" t="s">
        <v>238</v>
      </c>
      <c r="Q109" s="120" t="s">
        <v>200</v>
      </c>
      <c r="R109" s="0" t="s">
        <v>16</v>
      </c>
      <c r="S109" s="0" t="s">
        <v>201</v>
      </c>
      <c r="T109" s="0" t="s">
        <v>198</v>
      </c>
      <c r="U109" s="0" t="s">
        <v>202</v>
      </c>
      <c r="V109" s="0" t="s">
        <v>203</v>
      </c>
      <c r="W109" s="110" t="s">
        <v>204</v>
      </c>
      <c r="X109" s="111" t="n">
        <v>1994</v>
      </c>
      <c r="Y109" s="130" t="s">
        <v>205</v>
      </c>
      <c r="Z109" s="111" t="s">
        <v>198</v>
      </c>
      <c r="AA109" s="122" t="s">
        <v>200</v>
      </c>
      <c r="AB109" s="0" t="s">
        <v>1032</v>
      </c>
      <c r="AC109" s="0" t="s">
        <v>206</v>
      </c>
      <c r="AD109" s="111" t="n">
        <v>1994</v>
      </c>
      <c r="AE109" s="111" t="s">
        <v>222</v>
      </c>
      <c r="AG109" s="111" t="s">
        <v>200</v>
      </c>
      <c r="AH109" s="111" t="s">
        <v>200</v>
      </c>
      <c r="AI109" s="111" t="s">
        <v>207</v>
      </c>
      <c r="AK109" s="111" t="str">
        <f aca="false">(AB109)</f>
        <v>Sega – Sonic team</v>
      </c>
      <c r="AL109" s="0" t="s">
        <v>200</v>
      </c>
      <c r="AM109" s="111" t="n">
        <f aca="false">AD109</f>
        <v>1994</v>
      </c>
      <c r="AN109" s="111" t="s">
        <v>208</v>
      </c>
      <c r="AO109" s="0" t="s">
        <v>609</v>
      </c>
      <c r="AP109" s="0" t="s">
        <v>200</v>
      </c>
      <c r="AQ109" s="0" t="s">
        <v>200</v>
      </c>
      <c r="AR109" s="0" t="s">
        <v>200</v>
      </c>
      <c r="AS109" s="0" t="s">
        <v>403</v>
      </c>
      <c r="AV109" s="0" t="s">
        <v>1035</v>
      </c>
      <c r="AW109" s="0" t="s">
        <v>411</v>
      </c>
      <c r="AZ109" s="0" t="s">
        <v>1057</v>
      </c>
      <c r="BA109" s="124" t="s">
        <v>200</v>
      </c>
      <c r="BB109" s="0" t="s">
        <v>462</v>
      </c>
      <c r="BC109" s="0" t="s">
        <v>1037</v>
      </c>
      <c r="BD109" s="0" t="s">
        <v>1058</v>
      </c>
      <c r="BE109" s="104" t="s">
        <v>1059</v>
      </c>
      <c r="BF109" s="0" t="s">
        <v>200</v>
      </c>
      <c r="BG109" s="125" t="s">
        <v>200</v>
      </c>
      <c r="BH109" s="0" t="s">
        <v>253</v>
      </c>
      <c r="BI109" s="112" t="n">
        <v>4974365610791</v>
      </c>
      <c r="BJ109" s="126" t="s">
        <v>200</v>
      </c>
      <c r="BK109" s="0" t="s">
        <v>215</v>
      </c>
      <c r="BL109" s="112" t="n">
        <v>4</v>
      </c>
      <c r="BM109" s="112" t="n">
        <v>4</v>
      </c>
      <c r="BN109" s="112" t="n">
        <v>4</v>
      </c>
      <c r="BO109" s="111" t="n">
        <v>50</v>
      </c>
      <c r="BP109" s="125" t="s">
        <v>200</v>
      </c>
      <c r="BQ109" s="127" t="s">
        <v>216</v>
      </c>
    </row>
    <row r="110" customFormat="false" ht="13.8" hidden="false" customHeight="false" outlineLevel="0" collapsed="false">
      <c r="A110" s="0" t="s">
        <v>1060</v>
      </c>
      <c r="B110" s="0" t="s">
        <v>454</v>
      </c>
      <c r="C110" s="0" t="s">
        <v>329</v>
      </c>
      <c r="D110" s="0" t="s">
        <v>193</v>
      </c>
      <c r="E110" s="0" t="s">
        <v>194</v>
      </c>
      <c r="F110" s="0" t="s">
        <v>195</v>
      </c>
      <c r="G110" s="0" t="s">
        <v>196</v>
      </c>
      <c r="H110" s="0" t="s">
        <v>197</v>
      </c>
      <c r="J110" s="111" t="n">
        <v>1</v>
      </c>
      <c r="K110" s="0" t="s">
        <v>198</v>
      </c>
      <c r="L110" s="0" t="s">
        <v>198</v>
      </c>
      <c r="M110" s="0" t="s">
        <v>199</v>
      </c>
      <c r="Q110" s="120"/>
      <c r="R110" s="0" t="s">
        <v>16</v>
      </c>
      <c r="S110" s="0" t="s">
        <v>201</v>
      </c>
      <c r="T110" s="0" t="s">
        <v>198</v>
      </c>
      <c r="U110" s="0" t="s">
        <v>239</v>
      </c>
      <c r="V110" s="0" t="s">
        <v>756</v>
      </c>
      <c r="X110" s="111" t="n">
        <v>1990</v>
      </c>
      <c r="Y110" s="130" t="s">
        <v>240</v>
      </c>
      <c r="Z110" s="111" t="s">
        <v>221</v>
      </c>
      <c r="AA110" s="122" t="s">
        <v>200</v>
      </c>
      <c r="AB110" s="0" t="s">
        <v>1061</v>
      </c>
      <c r="AC110" s="0" t="s">
        <v>206</v>
      </c>
      <c r="AD110" s="111" t="s">
        <v>198</v>
      </c>
      <c r="AE110" s="111" t="s">
        <v>198</v>
      </c>
      <c r="AI110" s="111" t="s">
        <v>294</v>
      </c>
      <c r="AJ110" s="111" t="s">
        <v>295</v>
      </c>
      <c r="AK110" s="111" t="s">
        <v>1061</v>
      </c>
      <c r="AM110" s="111" t="n">
        <v>1988</v>
      </c>
      <c r="AN110" s="111" t="s">
        <v>208</v>
      </c>
      <c r="AS110" s="0" t="s">
        <v>1062</v>
      </c>
      <c r="AU110" s="0" t="s">
        <v>332</v>
      </c>
      <c r="AW110" s="0" t="s">
        <v>404</v>
      </c>
      <c r="AZ110" s="0" t="s">
        <v>1063</v>
      </c>
      <c r="BA110" s="124" t="s">
        <v>200</v>
      </c>
      <c r="BB110" s="0" t="s">
        <v>210</v>
      </c>
      <c r="BC110" s="0" t="s">
        <v>1064</v>
      </c>
      <c r="BD110" s="0" t="s">
        <v>1065</v>
      </c>
      <c r="BE110" s="104" t="s">
        <v>1066</v>
      </c>
      <c r="BG110" s="125"/>
      <c r="BH110" s="0" t="s">
        <v>253</v>
      </c>
      <c r="BI110" s="112" t="n">
        <v>4974365545048</v>
      </c>
      <c r="BJ110" s="126"/>
      <c r="BK110" s="131" t="s">
        <v>215</v>
      </c>
      <c r="BL110" s="112" t="n">
        <v>4</v>
      </c>
      <c r="BM110" s="112" t="n">
        <v>4</v>
      </c>
      <c r="BN110" s="112" t="n">
        <v>4</v>
      </c>
      <c r="BO110" s="111" t="n">
        <v>20</v>
      </c>
      <c r="BP110" s="125"/>
      <c r="BQ110" s="127"/>
    </row>
    <row r="111" customFormat="false" ht="13.8" hidden="false" customHeight="false" outlineLevel="0" collapsed="false">
      <c r="A111" s="0" t="s">
        <v>1067</v>
      </c>
      <c r="B111" s="0" t="s">
        <v>454</v>
      </c>
      <c r="C111" s="0" t="s">
        <v>192</v>
      </c>
      <c r="D111" s="0" t="s">
        <v>819</v>
      </c>
      <c r="E111" s="0" t="s">
        <v>194</v>
      </c>
      <c r="F111" s="0" t="s">
        <v>195</v>
      </c>
      <c r="G111" s="0" t="s">
        <v>196</v>
      </c>
      <c r="H111" s="0" t="s">
        <v>197</v>
      </c>
      <c r="J111" s="111" t="n">
        <v>1</v>
      </c>
      <c r="K111" s="0" t="s">
        <v>198</v>
      </c>
      <c r="L111" s="0" t="s">
        <v>198</v>
      </c>
      <c r="M111" s="0" t="s">
        <v>274</v>
      </c>
      <c r="O111" s="0" t="s">
        <v>237</v>
      </c>
      <c r="P111" s="0" t="s">
        <v>238</v>
      </c>
      <c r="Q111" s="120" t="s">
        <v>200</v>
      </c>
      <c r="R111" s="0" t="s">
        <v>16</v>
      </c>
      <c r="S111" s="0" t="s">
        <v>201</v>
      </c>
      <c r="T111" s="0" t="s">
        <v>198</v>
      </c>
      <c r="U111" s="0" t="s">
        <v>202</v>
      </c>
      <c r="V111" s="0" t="s">
        <v>203</v>
      </c>
      <c r="W111" s="110" t="s">
        <v>204</v>
      </c>
      <c r="X111" s="111" t="n">
        <v>1990</v>
      </c>
      <c r="Y111" s="111" t="s">
        <v>205</v>
      </c>
      <c r="Z111" s="111" t="s">
        <v>198</v>
      </c>
      <c r="AA111" s="122" t="s">
        <v>200</v>
      </c>
      <c r="AB111" s="0" t="s">
        <v>1068</v>
      </c>
      <c r="AC111" s="0" t="s">
        <v>206</v>
      </c>
      <c r="AD111" s="111" t="n">
        <v>1990</v>
      </c>
      <c r="AE111" s="111" t="s">
        <v>660</v>
      </c>
      <c r="AI111" s="111" t="s">
        <v>207</v>
      </c>
      <c r="AK111" s="0" t="s">
        <v>1068</v>
      </c>
      <c r="AL111" s="0" t="s">
        <v>216</v>
      </c>
      <c r="AM111" s="111" t="n">
        <v>1988</v>
      </c>
      <c r="AN111" s="111" t="s">
        <v>208</v>
      </c>
      <c r="AP111" s="0" t="s">
        <v>200</v>
      </c>
      <c r="AQ111" s="0" t="s">
        <v>200</v>
      </c>
      <c r="AR111" s="0" t="s">
        <v>200</v>
      </c>
      <c r="AS111" s="0" t="s">
        <v>200</v>
      </c>
      <c r="AU111" s="0" t="s">
        <v>1069</v>
      </c>
      <c r="AV111" s="0" t="s">
        <v>1070</v>
      </c>
      <c r="AW111" s="0" t="s">
        <v>246</v>
      </c>
      <c r="AZ111" s="0" t="s">
        <v>1071</v>
      </c>
      <c r="BA111" s="124" t="s">
        <v>200</v>
      </c>
      <c r="BB111" s="0" t="s">
        <v>248</v>
      </c>
      <c r="BC111" s="0" t="s">
        <v>1072</v>
      </c>
      <c r="BD111" s="0" t="s">
        <v>1073</v>
      </c>
      <c r="BE111" s="104" t="s">
        <v>1074</v>
      </c>
      <c r="BG111" s="125" t="s">
        <v>200</v>
      </c>
      <c r="BH111" s="0" t="s">
        <v>735</v>
      </c>
      <c r="BI111" s="112" t="n">
        <v>4974365611026</v>
      </c>
      <c r="BJ111" s="126" t="s">
        <v>200</v>
      </c>
      <c r="BK111" s="0" t="s">
        <v>215</v>
      </c>
      <c r="BL111" s="112" t="n">
        <v>4</v>
      </c>
      <c r="BM111" s="112" t="n">
        <v>4</v>
      </c>
      <c r="BN111" s="112" t="n">
        <v>4</v>
      </c>
      <c r="BO111" s="111" t="n">
        <v>20</v>
      </c>
      <c r="BP111" s="125" t="s">
        <v>200</v>
      </c>
      <c r="BQ111" s="127" t="s">
        <v>216</v>
      </c>
    </row>
    <row r="112" customFormat="false" ht="13.8" hidden="false" customHeight="false" outlineLevel="0" collapsed="false">
      <c r="A112" s="0" t="s">
        <v>1075</v>
      </c>
      <c r="B112" s="0" t="s">
        <v>454</v>
      </c>
      <c r="C112" s="0" t="s">
        <v>234</v>
      </c>
      <c r="D112" s="0" t="s">
        <v>193</v>
      </c>
      <c r="E112" s="0" t="s">
        <v>194</v>
      </c>
      <c r="F112" s="0" t="s">
        <v>195</v>
      </c>
      <c r="G112" s="0" t="s">
        <v>196</v>
      </c>
      <c r="H112" s="0" t="s">
        <v>197</v>
      </c>
      <c r="J112" s="111" t="n">
        <v>1</v>
      </c>
      <c r="K112" s="0" t="s">
        <v>198</v>
      </c>
      <c r="L112" s="0" t="s">
        <v>198</v>
      </c>
      <c r="M112" s="0" t="s">
        <v>199</v>
      </c>
      <c r="O112" s="0" t="s">
        <v>200</v>
      </c>
      <c r="Q112" s="120" t="s">
        <v>200</v>
      </c>
      <c r="R112" s="0" t="s">
        <v>16</v>
      </c>
      <c r="S112" s="0" t="s">
        <v>201</v>
      </c>
      <c r="T112" s="0" t="s">
        <v>198</v>
      </c>
      <c r="U112" s="0" t="s">
        <v>202</v>
      </c>
      <c r="V112" s="0" t="s">
        <v>203</v>
      </c>
      <c r="W112" s="110" t="s">
        <v>204</v>
      </c>
      <c r="X112" s="111" t="n">
        <v>1994</v>
      </c>
      <c r="Y112" s="111" t="s">
        <v>205</v>
      </c>
      <c r="Z112" s="111" t="s">
        <v>198</v>
      </c>
      <c r="AA112" s="122" t="s">
        <v>200</v>
      </c>
      <c r="AB112" s="0" t="s">
        <v>459</v>
      </c>
      <c r="AC112" s="0" t="s">
        <v>459</v>
      </c>
      <c r="AD112" s="111" t="n">
        <v>1994</v>
      </c>
      <c r="AE112" s="111" t="s">
        <v>198</v>
      </c>
      <c r="AI112" s="111" t="s">
        <v>207</v>
      </c>
      <c r="AK112" s="111" t="str">
        <f aca="false">(AB112)</f>
        <v>Konami</v>
      </c>
      <c r="AM112" s="111" t="n">
        <f aca="false">AD112</f>
        <v>1994</v>
      </c>
      <c r="AN112" s="111" t="s">
        <v>208</v>
      </c>
      <c r="AS112" s="0" t="s">
        <v>200</v>
      </c>
      <c r="AT112" s="0" t="s">
        <v>339</v>
      </c>
      <c r="AU112" s="0" t="s">
        <v>332</v>
      </c>
      <c r="AV112" s="0" t="s">
        <v>200</v>
      </c>
      <c r="AW112" s="0" t="s">
        <v>1076</v>
      </c>
      <c r="AY112" s="0" t="s">
        <v>200</v>
      </c>
      <c r="AZ112" s="0" t="s">
        <v>1077</v>
      </c>
      <c r="BA112" s="124" t="s">
        <v>200</v>
      </c>
      <c r="BB112" s="0" t="s">
        <v>248</v>
      </c>
      <c r="BC112" s="0" t="s">
        <v>1078</v>
      </c>
      <c r="BD112" s="0" t="s">
        <v>1079</v>
      </c>
      <c r="BE112" s="0" t="s">
        <v>1080</v>
      </c>
      <c r="BG112" s="125" t="s">
        <v>200</v>
      </c>
      <c r="BH112" s="0" t="s">
        <v>735</v>
      </c>
      <c r="BI112" s="112" t="n">
        <v>4988602623802</v>
      </c>
      <c r="BJ112" s="126" t="s">
        <v>200</v>
      </c>
      <c r="BK112" s="0" t="s">
        <v>215</v>
      </c>
      <c r="BL112" s="112" t="n">
        <v>4</v>
      </c>
      <c r="BM112" s="112" t="n">
        <v>4</v>
      </c>
      <c r="BN112" s="112" t="n">
        <v>4</v>
      </c>
      <c r="BO112" s="111" t="n">
        <v>40</v>
      </c>
      <c r="BP112" s="125" t="s">
        <v>200</v>
      </c>
      <c r="BQ112" s="127" t="s">
        <v>216</v>
      </c>
    </row>
    <row r="113" customFormat="false" ht="13.8" hidden="false" customHeight="false" outlineLevel="0" collapsed="false">
      <c r="A113" s="0" t="s">
        <v>1081</v>
      </c>
      <c r="B113" s="0" t="s">
        <v>454</v>
      </c>
      <c r="C113" s="0" t="s">
        <v>1082</v>
      </c>
      <c r="D113" s="0" t="s">
        <v>193</v>
      </c>
      <c r="E113" s="0" t="s">
        <v>194</v>
      </c>
      <c r="F113" s="0" t="s">
        <v>195</v>
      </c>
      <c r="G113" s="0" t="s">
        <v>424</v>
      </c>
      <c r="H113" s="0" t="s">
        <v>219</v>
      </c>
      <c r="J113" s="111" t="n">
        <v>2</v>
      </c>
      <c r="K113" s="0" t="s">
        <v>198</v>
      </c>
      <c r="L113" s="0" t="s">
        <v>392</v>
      </c>
      <c r="M113" s="0" t="s">
        <v>274</v>
      </c>
      <c r="O113" s="0" t="s">
        <v>596</v>
      </c>
      <c r="Q113" s="120" t="s">
        <v>200</v>
      </c>
      <c r="R113" s="0" t="s">
        <v>16</v>
      </c>
      <c r="S113" s="0" t="s">
        <v>201</v>
      </c>
      <c r="T113" s="0" t="s">
        <v>198</v>
      </c>
      <c r="U113" s="0" t="s">
        <v>202</v>
      </c>
      <c r="V113" s="0" t="s">
        <v>203</v>
      </c>
      <c r="W113" s="110" t="s">
        <v>204</v>
      </c>
      <c r="X113" s="111" t="n">
        <v>1991</v>
      </c>
      <c r="Z113" s="111" t="s">
        <v>221</v>
      </c>
      <c r="AA113" s="122" t="s">
        <v>200</v>
      </c>
      <c r="AB113" s="0" t="s">
        <v>535</v>
      </c>
      <c r="AC113" s="0" t="s">
        <v>479</v>
      </c>
      <c r="AD113" s="111" t="n">
        <v>1991</v>
      </c>
      <c r="AE113" s="111" t="s">
        <v>1004</v>
      </c>
      <c r="AI113" s="111" t="s">
        <v>207</v>
      </c>
      <c r="AK113" s="111" t="str">
        <f aca="false">(AB113)</f>
        <v>Bitmap brothers</v>
      </c>
      <c r="AM113" s="111" t="n">
        <f aca="false">AD113</f>
        <v>1991</v>
      </c>
      <c r="AN113" s="111" t="s">
        <v>263</v>
      </c>
      <c r="AS113" s="0" t="s">
        <v>200</v>
      </c>
      <c r="AU113" s="0" t="s">
        <v>267</v>
      </c>
      <c r="AV113" s="0" t="s">
        <v>200</v>
      </c>
      <c r="AZ113" s="0" t="s">
        <v>1083</v>
      </c>
      <c r="BA113" s="124" t="s">
        <v>200</v>
      </c>
      <c r="BB113" s="0" t="s">
        <v>248</v>
      </c>
      <c r="BC113" s="0" t="s">
        <v>1084</v>
      </c>
      <c r="BD113" s="0" t="s">
        <v>1085</v>
      </c>
      <c r="BE113" s="104" t="s">
        <v>1086</v>
      </c>
      <c r="BG113" s="125" t="s">
        <v>200</v>
      </c>
      <c r="BH113" s="0" t="s">
        <v>214</v>
      </c>
      <c r="BI113" s="112" t="n">
        <v>5013715020107</v>
      </c>
      <c r="BJ113" s="126" t="s">
        <v>200</v>
      </c>
      <c r="BK113" s="0" t="s">
        <v>215</v>
      </c>
      <c r="BL113" s="112" t="n">
        <v>4</v>
      </c>
      <c r="BM113" s="112" t="n">
        <v>4</v>
      </c>
      <c r="BN113" s="112" t="n">
        <v>4</v>
      </c>
      <c r="BO113" s="111" t="n">
        <v>20</v>
      </c>
      <c r="BP113" s="125" t="s">
        <v>200</v>
      </c>
      <c r="BQ113" s="127" t="s">
        <v>216</v>
      </c>
    </row>
    <row r="114" customFormat="false" ht="13.8" hidden="false" customHeight="false" outlineLevel="0" collapsed="false">
      <c r="A114" s="0" t="s">
        <v>1087</v>
      </c>
      <c r="B114" s="0" t="s">
        <v>454</v>
      </c>
      <c r="C114" s="0" t="s">
        <v>605</v>
      </c>
      <c r="D114" s="0" t="s">
        <v>193</v>
      </c>
      <c r="E114" s="0" t="s">
        <v>194</v>
      </c>
      <c r="F114" s="0" t="s">
        <v>606</v>
      </c>
      <c r="G114" s="0" t="s">
        <v>391</v>
      </c>
      <c r="H114" s="0" t="s">
        <v>400</v>
      </c>
      <c r="I114" s="0" t="s">
        <v>401</v>
      </c>
      <c r="J114" s="111" t="n">
        <v>2</v>
      </c>
      <c r="K114" s="0" t="s">
        <v>198</v>
      </c>
      <c r="L114" s="0" t="s">
        <v>392</v>
      </c>
      <c r="M114" s="0" t="s">
        <v>274</v>
      </c>
      <c r="O114" s="104" t="s">
        <v>596</v>
      </c>
      <c r="P114" s="0" t="s">
        <v>1088</v>
      </c>
      <c r="Q114" s="120" t="s">
        <v>200</v>
      </c>
      <c r="R114" s="0" t="s">
        <v>16</v>
      </c>
      <c r="S114" s="0" t="s">
        <v>201</v>
      </c>
      <c r="T114" s="0" t="s">
        <v>198</v>
      </c>
      <c r="U114" s="0" t="s">
        <v>202</v>
      </c>
      <c r="V114" s="0" t="s">
        <v>203</v>
      </c>
      <c r="W114" s="110" t="s">
        <v>204</v>
      </c>
      <c r="X114" s="111" t="n">
        <v>1993</v>
      </c>
      <c r="Y114" s="111" t="s">
        <v>205</v>
      </c>
      <c r="Z114" s="111" t="s">
        <v>198</v>
      </c>
      <c r="AA114" s="122" t="s">
        <v>200</v>
      </c>
      <c r="AB114" s="0" t="s">
        <v>543</v>
      </c>
      <c r="AC114" s="0" t="s">
        <v>206</v>
      </c>
      <c r="AD114" s="111" t="n">
        <v>1993</v>
      </c>
      <c r="AE114" s="111" t="s">
        <v>222</v>
      </c>
      <c r="AG114" s="111" t="s">
        <v>241</v>
      </c>
      <c r="AH114" s="111" t="s">
        <v>799</v>
      </c>
      <c r="AI114" s="111" t="s">
        <v>294</v>
      </c>
      <c r="AJ114" s="111" t="s">
        <v>737</v>
      </c>
      <c r="AK114" s="111" t="s">
        <v>543</v>
      </c>
      <c r="AL114" s="0" t="s">
        <v>216</v>
      </c>
      <c r="AM114" s="111" t="n">
        <v>1991</v>
      </c>
      <c r="AN114" s="111" t="s">
        <v>208</v>
      </c>
      <c r="AO114" s="0" t="s">
        <v>609</v>
      </c>
      <c r="AP114" s="0" t="s">
        <v>200</v>
      </c>
      <c r="AQ114" s="0" t="s">
        <v>1089</v>
      </c>
      <c r="AR114" s="0" t="s">
        <v>200</v>
      </c>
      <c r="AS114" s="0" t="s">
        <v>1090</v>
      </c>
      <c r="AT114" s="0" t="s">
        <v>433</v>
      </c>
      <c r="AU114" s="0" t="s">
        <v>200</v>
      </c>
      <c r="AV114" s="0" t="s">
        <v>1091</v>
      </c>
      <c r="AW114" s="0" t="s">
        <v>1092</v>
      </c>
      <c r="AZ114" s="0" t="s">
        <v>1093</v>
      </c>
      <c r="BA114" s="124" t="s">
        <v>200</v>
      </c>
      <c r="BB114" s="0" t="s">
        <v>248</v>
      </c>
      <c r="BC114" s="0" t="s">
        <v>1094</v>
      </c>
      <c r="BD114" s="0" t="s">
        <v>1095</v>
      </c>
      <c r="BE114" s="104" t="s">
        <v>1096</v>
      </c>
      <c r="BF114" s="0" t="s">
        <v>1097</v>
      </c>
      <c r="BG114" s="125" t="s">
        <v>200</v>
      </c>
      <c r="BH114" s="0" t="s">
        <v>214</v>
      </c>
      <c r="BI114" s="112" t="n">
        <v>4974365610906</v>
      </c>
      <c r="BJ114" s="126" t="s">
        <v>200</v>
      </c>
      <c r="BK114" s="0" t="s">
        <v>215</v>
      </c>
      <c r="BL114" s="112" t="n">
        <v>4</v>
      </c>
      <c r="BM114" s="112" t="n">
        <v>4</v>
      </c>
      <c r="BN114" s="112" t="n">
        <v>4</v>
      </c>
      <c r="BO114" s="111" t="n">
        <v>20</v>
      </c>
      <c r="BP114" s="125" t="s">
        <v>200</v>
      </c>
      <c r="BQ114" s="127" t="s">
        <v>216</v>
      </c>
    </row>
    <row r="115" customFormat="false" ht="13.8" hidden="false" customHeight="false" outlineLevel="0" collapsed="false">
      <c r="A115" s="0" t="s">
        <v>1098</v>
      </c>
      <c r="B115" s="0" t="s">
        <v>454</v>
      </c>
      <c r="C115" s="131" t="s">
        <v>558</v>
      </c>
      <c r="D115" s="131" t="s">
        <v>193</v>
      </c>
      <c r="E115" s="0" t="s">
        <v>194</v>
      </c>
      <c r="F115" s="0" t="s">
        <v>195</v>
      </c>
      <c r="G115" s="0" t="s">
        <v>196</v>
      </c>
      <c r="H115" s="0" t="s">
        <v>400</v>
      </c>
      <c r="I115" s="0" t="s">
        <v>401</v>
      </c>
      <c r="J115" s="111" t="n">
        <v>2</v>
      </c>
      <c r="K115" s="0" t="s">
        <v>198</v>
      </c>
      <c r="L115" s="0" t="s">
        <v>533</v>
      </c>
      <c r="M115" s="0" t="s">
        <v>235</v>
      </c>
      <c r="N115" s="0" t="s">
        <v>1099</v>
      </c>
      <c r="O115" s="0" t="s">
        <v>534</v>
      </c>
      <c r="P115" s="0" t="s">
        <v>238</v>
      </c>
      <c r="Q115" s="120" t="s">
        <v>200</v>
      </c>
      <c r="R115" s="0" t="s">
        <v>16</v>
      </c>
      <c r="S115" s="0" t="s">
        <v>201</v>
      </c>
      <c r="T115" s="0" t="s">
        <v>198</v>
      </c>
      <c r="U115" s="0" t="s">
        <v>202</v>
      </c>
      <c r="V115" s="0" t="s">
        <v>203</v>
      </c>
      <c r="W115" s="110" t="s">
        <v>204</v>
      </c>
      <c r="X115" s="111" t="n">
        <v>1992</v>
      </c>
      <c r="Y115" s="111" t="s">
        <v>205</v>
      </c>
      <c r="Z115" s="111" t="s">
        <v>198</v>
      </c>
      <c r="AA115" s="122" t="s">
        <v>200</v>
      </c>
      <c r="AB115" s="0" t="s">
        <v>930</v>
      </c>
      <c r="AC115" s="0" t="s">
        <v>206</v>
      </c>
      <c r="AD115" s="111" t="n">
        <v>1992</v>
      </c>
      <c r="AE115" s="111" t="s">
        <v>222</v>
      </c>
      <c r="AI115" s="111" t="s">
        <v>207</v>
      </c>
      <c r="AK115" s="111" t="str">
        <f aca="false">(AB115)</f>
        <v>Sega – AM7</v>
      </c>
      <c r="AL115" s="0" t="s">
        <v>200</v>
      </c>
      <c r="AM115" s="111" t="n">
        <f aca="false">AD115</f>
        <v>1992</v>
      </c>
      <c r="AN115" s="111" t="s">
        <v>208</v>
      </c>
      <c r="AO115" s="0" t="s">
        <v>609</v>
      </c>
      <c r="AP115" s="0" t="s">
        <v>200</v>
      </c>
      <c r="AR115" s="0" t="s">
        <v>1100</v>
      </c>
      <c r="AS115" s="0" t="s">
        <v>1101</v>
      </c>
      <c r="AT115" s="0" t="s">
        <v>1102</v>
      </c>
      <c r="AU115" s="0" t="s">
        <v>200</v>
      </c>
      <c r="AV115" s="128" t="s">
        <v>598</v>
      </c>
      <c r="AW115" s="0" t="s">
        <v>404</v>
      </c>
      <c r="AZ115" s="0" t="s">
        <v>1103</v>
      </c>
      <c r="BA115" s="124" t="s">
        <v>200</v>
      </c>
      <c r="BB115" s="0" t="s">
        <v>248</v>
      </c>
      <c r="BC115" s="0" t="s">
        <v>1104</v>
      </c>
      <c r="BD115" s="0" t="s">
        <v>1105</v>
      </c>
      <c r="BE115" s="104" t="s">
        <v>1106</v>
      </c>
      <c r="BF115" s="0" t="s">
        <v>200</v>
      </c>
      <c r="BG115" s="125" t="s">
        <v>200</v>
      </c>
      <c r="BH115" s="0" t="s">
        <v>214</v>
      </c>
      <c r="BI115" s="112" t="n">
        <v>4974365610548</v>
      </c>
      <c r="BJ115" s="126" t="s">
        <v>200</v>
      </c>
      <c r="BK115" s="0" t="s">
        <v>215</v>
      </c>
      <c r="BL115" s="112" t="n">
        <v>4</v>
      </c>
      <c r="BM115" s="112" t="n">
        <v>4</v>
      </c>
      <c r="BN115" s="112" t="n">
        <v>4</v>
      </c>
      <c r="BO115" s="111" t="n">
        <v>70</v>
      </c>
      <c r="BP115" s="125" t="s">
        <v>200</v>
      </c>
      <c r="BQ115" s="127" t="s">
        <v>216</v>
      </c>
    </row>
    <row r="116" customFormat="false" ht="13.8" hidden="false" customHeight="false" outlineLevel="0" collapsed="false">
      <c r="A116" s="0" t="s">
        <v>1107</v>
      </c>
      <c r="B116" s="0" t="s">
        <v>454</v>
      </c>
      <c r="C116" s="0" t="s">
        <v>234</v>
      </c>
      <c r="D116" s="0" t="s">
        <v>193</v>
      </c>
      <c r="E116" s="0" t="s">
        <v>194</v>
      </c>
      <c r="F116" s="0" t="s">
        <v>195</v>
      </c>
      <c r="G116" s="0" t="s">
        <v>196</v>
      </c>
      <c r="H116" s="0" t="s">
        <v>219</v>
      </c>
      <c r="J116" s="111" t="n">
        <v>1</v>
      </c>
      <c r="K116" s="0" t="s">
        <v>198</v>
      </c>
      <c r="L116" s="0" t="s">
        <v>198</v>
      </c>
      <c r="M116" s="0" t="s">
        <v>199</v>
      </c>
      <c r="O116" s="0" t="s">
        <v>200</v>
      </c>
      <c r="Q116" s="120" t="s">
        <v>200</v>
      </c>
      <c r="R116" s="0" t="s">
        <v>16</v>
      </c>
      <c r="S116" s="0" t="s">
        <v>201</v>
      </c>
      <c r="T116" s="0" t="s">
        <v>198</v>
      </c>
      <c r="U116" s="0" t="s">
        <v>285</v>
      </c>
      <c r="V116" s="0" t="s">
        <v>203</v>
      </c>
      <c r="W116" s="110" t="s">
        <v>198</v>
      </c>
      <c r="X116" s="111" t="n">
        <v>1990</v>
      </c>
      <c r="Y116" s="111" t="s">
        <v>205</v>
      </c>
      <c r="Z116" s="111" t="s">
        <v>198</v>
      </c>
      <c r="AA116" s="122" t="s">
        <v>200</v>
      </c>
      <c r="AB116" s="0" t="s">
        <v>543</v>
      </c>
      <c r="AC116" s="0" t="s">
        <v>543</v>
      </c>
      <c r="AD116" s="111" t="n">
        <v>1990</v>
      </c>
      <c r="AE116" s="111" t="s">
        <v>198</v>
      </c>
      <c r="AI116" s="111" t="s">
        <v>207</v>
      </c>
      <c r="AK116" s="111" t="s">
        <v>1108</v>
      </c>
      <c r="AL116" s="0" t="s">
        <v>216</v>
      </c>
      <c r="AM116" s="111" t="n">
        <v>1989</v>
      </c>
      <c r="AN116" s="111" t="s">
        <v>208</v>
      </c>
      <c r="AP116" s="0" t="s">
        <v>200</v>
      </c>
      <c r="AQ116" s="0" t="s">
        <v>200</v>
      </c>
      <c r="AR116" s="0" t="s">
        <v>200</v>
      </c>
      <c r="AS116" s="0" t="s">
        <v>1109</v>
      </c>
      <c r="AT116" s="0" t="s">
        <v>1110</v>
      </c>
      <c r="AU116" s="0" t="s">
        <v>200</v>
      </c>
      <c r="AV116" s="0" t="s">
        <v>200</v>
      </c>
      <c r="AZ116" s="0" t="s">
        <v>1111</v>
      </c>
      <c r="BA116" s="124" t="s">
        <v>200</v>
      </c>
      <c r="BB116" s="0" t="s">
        <v>210</v>
      </c>
      <c r="BC116" s="0" t="s">
        <v>1112</v>
      </c>
      <c r="BD116" s="0" t="s">
        <v>1113</v>
      </c>
      <c r="BE116" s="104" t="s">
        <v>1114</v>
      </c>
      <c r="BG116" s="125" t="s">
        <v>200</v>
      </c>
      <c r="BH116" s="0" t="s">
        <v>253</v>
      </c>
      <c r="BI116" s="112" t="n">
        <v>10086011128</v>
      </c>
      <c r="BJ116" s="126" t="s">
        <v>200</v>
      </c>
      <c r="BK116" s="0" t="s">
        <v>215</v>
      </c>
      <c r="BL116" s="112" t="n">
        <v>4</v>
      </c>
      <c r="BM116" s="112" t="n">
        <v>4</v>
      </c>
      <c r="BN116" s="112" t="n">
        <v>4</v>
      </c>
      <c r="BO116" s="111" t="n">
        <v>20</v>
      </c>
      <c r="BP116" s="125" t="s">
        <v>200</v>
      </c>
      <c r="BQ116" s="127" t="s">
        <v>216</v>
      </c>
    </row>
    <row r="117" customFormat="false" ht="13.8" hidden="false" customHeight="false" outlineLevel="0" collapsed="false">
      <c r="A117" s="0" t="s">
        <v>1115</v>
      </c>
      <c r="B117" s="0" t="s">
        <v>454</v>
      </c>
      <c r="C117" s="0" t="s">
        <v>192</v>
      </c>
      <c r="D117" s="0" t="s">
        <v>193</v>
      </c>
      <c r="E117" s="0" t="s">
        <v>194</v>
      </c>
      <c r="F117" s="0" t="s">
        <v>195</v>
      </c>
      <c r="G117" s="0" t="s">
        <v>196</v>
      </c>
      <c r="H117" s="0" t="s">
        <v>219</v>
      </c>
      <c r="J117" s="111" t="n">
        <v>1</v>
      </c>
      <c r="K117" s="0" t="s">
        <v>198</v>
      </c>
      <c r="L117" s="0" t="s">
        <v>198</v>
      </c>
      <c r="M117" s="0" t="s">
        <v>199</v>
      </c>
      <c r="O117" s="0" t="s">
        <v>200</v>
      </c>
      <c r="Q117" s="120" t="s">
        <v>200</v>
      </c>
      <c r="R117" s="0" t="s">
        <v>16</v>
      </c>
      <c r="S117" s="0" t="s">
        <v>201</v>
      </c>
      <c r="T117" s="0" t="s">
        <v>198</v>
      </c>
      <c r="U117" s="0" t="s">
        <v>202</v>
      </c>
      <c r="V117" s="0" t="s">
        <v>203</v>
      </c>
      <c r="W117" s="110" t="s">
        <v>204</v>
      </c>
      <c r="X117" s="111" t="n">
        <v>1994</v>
      </c>
      <c r="Z117" s="111" t="s">
        <v>198</v>
      </c>
      <c r="AA117" s="122" t="s">
        <v>200</v>
      </c>
      <c r="AB117" s="0" t="s">
        <v>1116</v>
      </c>
      <c r="AC117" s="0" t="s">
        <v>206</v>
      </c>
      <c r="AD117" s="111" t="n">
        <v>1994</v>
      </c>
      <c r="AE117" s="111" t="s">
        <v>222</v>
      </c>
      <c r="AI117" s="111" t="s">
        <v>207</v>
      </c>
      <c r="AK117" s="111" t="str">
        <f aca="false">(AB117)</f>
        <v>Xyrinx</v>
      </c>
      <c r="AM117" s="111" t="n">
        <f aca="false">AD117</f>
        <v>1994</v>
      </c>
      <c r="AN117" s="111" t="s">
        <v>208</v>
      </c>
      <c r="AS117" s="0" t="s">
        <v>200</v>
      </c>
      <c r="AU117" s="0" t="s">
        <v>470</v>
      </c>
      <c r="AV117" s="0" t="s">
        <v>200</v>
      </c>
      <c r="AZ117" s="0" t="s">
        <v>1117</v>
      </c>
      <c r="BA117" s="124" t="s">
        <v>200</v>
      </c>
      <c r="BB117" s="0" t="s">
        <v>248</v>
      </c>
      <c r="BC117" s="0" t="s">
        <v>1118</v>
      </c>
      <c r="BD117" s="0" t="s">
        <v>1119</v>
      </c>
      <c r="BE117" s="104" t="s">
        <v>1120</v>
      </c>
      <c r="BG117" s="125" t="s">
        <v>200</v>
      </c>
      <c r="BH117" s="0" t="s">
        <v>214</v>
      </c>
      <c r="BI117" s="112" t="n">
        <v>4974365615512</v>
      </c>
      <c r="BJ117" s="126" t="s">
        <v>200</v>
      </c>
      <c r="BK117" s="0" t="s">
        <v>215</v>
      </c>
      <c r="BL117" s="112" t="n">
        <v>4</v>
      </c>
      <c r="BM117" s="112" t="n">
        <v>4</v>
      </c>
      <c r="BN117" s="112" t="n">
        <v>4</v>
      </c>
      <c r="BO117" s="111" t="n">
        <v>20</v>
      </c>
      <c r="BP117" s="125" t="s">
        <v>200</v>
      </c>
      <c r="BQ117" s="127" t="s">
        <v>216</v>
      </c>
    </row>
    <row r="118" customFormat="false" ht="13.8" hidden="false" customHeight="false" outlineLevel="0" collapsed="false">
      <c r="A118" s="0" t="s">
        <v>1121</v>
      </c>
      <c r="B118" s="0" t="s">
        <v>454</v>
      </c>
      <c r="C118" s="0" t="s">
        <v>965</v>
      </c>
      <c r="D118" s="0" t="s">
        <v>193</v>
      </c>
      <c r="E118" s="0" t="s">
        <v>194</v>
      </c>
      <c r="F118" s="0" t="s">
        <v>195</v>
      </c>
      <c r="G118" s="0" t="s">
        <v>196</v>
      </c>
      <c r="H118" s="0" t="s">
        <v>219</v>
      </c>
      <c r="J118" s="111" t="n">
        <v>2</v>
      </c>
      <c r="K118" s="0" t="s">
        <v>198</v>
      </c>
      <c r="L118" s="0" t="s">
        <v>533</v>
      </c>
      <c r="M118" s="0" t="s">
        <v>199</v>
      </c>
      <c r="O118" s="0" t="s">
        <v>534</v>
      </c>
      <c r="Q118" s="120" t="s">
        <v>200</v>
      </c>
      <c r="R118" s="0" t="s">
        <v>16</v>
      </c>
      <c r="S118" s="0" t="s">
        <v>201</v>
      </c>
      <c r="T118" s="0" t="s">
        <v>198</v>
      </c>
      <c r="U118" s="0" t="s">
        <v>202</v>
      </c>
      <c r="V118" s="0" t="s">
        <v>203</v>
      </c>
      <c r="W118" s="110" t="s">
        <v>204</v>
      </c>
      <c r="X118" s="111" t="n">
        <v>1992</v>
      </c>
      <c r="Y118" s="111" t="s">
        <v>205</v>
      </c>
      <c r="Z118" s="111" t="s">
        <v>198</v>
      </c>
      <c r="AA118" s="122" t="s">
        <v>200</v>
      </c>
      <c r="AB118" s="0" t="s">
        <v>459</v>
      </c>
      <c r="AC118" s="0" t="s">
        <v>459</v>
      </c>
      <c r="AD118" s="111" t="n">
        <v>1992</v>
      </c>
      <c r="AE118" s="111" t="s">
        <v>198</v>
      </c>
      <c r="AI118" s="111" t="s">
        <v>207</v>
      </c>
      <c r="AK118" s="111" t="str">
        <f aca="false">(AB118)</f>
        <v>Konami</v>
      </c>
      <c r="AM118" s="111" t="n">
        <f aca="false">AD118</f>
        <v>1992</v>
      </c>
      <c r="AN118" s="111" t="s">
        <v>208</v>
      </c>
      <c r="AO118" s="0" t="s">
        <v>609</v>
      </c>
      <c r="AP118" s="0" t="s">
        <v>200</v>
      </c>
      <c r="AS118" s="0" t="s">
        <v>200</v>
      </c>
      <c r="AU118" s="0" t="s">
        <v>1122</v>
      </c>
      <c r="AV118" s="0" t="s">
        <v>200</v>
      </c>
      <c r="AZ118" s="0" t="s">
        <v>1123</v>
      </c>
      <c r="BA118" s="124" t="s">
        <v>200</v>
      </c>
      <c r="BB118" s="0" t="s">
        <v>248</v>
      </c>
      <c r="BC118" s="0" t="s">
        <v>1124</v>
      </c>
      <c r="BD118" s="0" t="s">
        <v>1125</v>
      </c>
      <c r="BE118" s="104" t="s">
        <v>1126</v>
      </c>
      <c r="BG118" s="125" t="s">
        <v>200</v>
      </c>
      <c r="BH118" s="0" t="s">
        <v>214</v>
      </c>
      <c r="BI118" s="112" t="n">
        <v>83717160007</v>
      </c>
      <c r="BJ118" s="126" t="s">
        <v>200</v>
      </c>
      <c r="BK118" s="0" t="s">
        <v>215</v>
      </c>
      <c r="BL118" s="112" t="n">
        <v>4</v>
      </c>
      <c r="BM118" s="112" t="n">
        <v>4</v>
      </c>
      <c r="BN118" s="112" t="n">
        <v>4</v>
      </c>
      <c r="BO118" s="111" t="n">
        <v>70</v>
      </c>
      <c r="BP118" s="125" t="s">
        <v>200</v>
      </c>
      <c r="BQ118" s="127" t="s">
        <v>216</v>
      </c>
    </row>
    <row r="119" customFormat="false" ht="13.8" hidden="false" customHeight="false" outlineLevel="0" collapsed="false">
      <c r="A119" s="0" t="s">
        <v>1127</v>
      </c>
      <c r="B119" s="0" t="s">
        <v>454</v>
      </c>
      <c r="C119" s="0" t="s">
        <v>1128</v>
      </c>
      <c r="D119" s="0" t="s">
        <v>819</v>
      </c>
      <c r="E119" s="0" t="s">
        <v>313</v>
      </c>
      <c r="F119" s="0" t="s">
        <v>314</v>
      </c>
      <c r="G119" s="0" t="s">
        <v>424</v>
      </c>
      <c r="H119" s="0" t="s">
        <v>197</v>
      </c>
      <c r="J119" s="111" t="n">
        <v>2</v>
      </c>
      <c r="K119" s="0" t="s">
        <v>198</v>
      </c>
      <c r="L119" s="0" t="s">
        <v>392</v>
      </c>
      <c r="M119" s="0" t="s">
        <v>199</v>
      </c>
      <c r="Q119" s="120" t="s">
        <v>200</v>
      </c>
      <c r="R119" s="0" t="s">
        <v>16</v>
      </c>
      <c r="S119" s="0" t="s">
        <v>201</v>
      </c>
      <c r="T119" s="0" t="s">
        <v>198</v>
      </c>
      <c r="U119" s="0" t="s">
        <v>202</v>
      </c>
      <c r="V119" s="0" t="s">
        <v>203</v>
      </c>
      <c r="W119" s="110" t="s">
        <v>204</v>
      </c>
      <c r="X119" s="111" t="n">
        <v>1994</v>
      </c>
      <c r="Z119" s="111" t="s">
        <v>198</v>
      </c>
      <c r="AA119" s="122" t="s">
        <v>200</v>
      </c>
      <c r="AB119" s="0" t="s">
        <v>1129</v>
      </c>
      <c r="AC119" s="0" t="s">
        <v>574</v>
      </c>
      <c r="AD119" s="111" t="n">
        <v>1994</v>
      </c>
      <c r="AE119" s="111" t="s">
        <v>198</v>
      </c>
      <c r="AI119" s="111" t="s">
        <v>294</v>
      </c>
      <c r="AJ119" s="111" t="s">
        <v>1130</v>
      </c>
      <c r="AK119" s="0" t="s">
        <v>1129</v>
      </c>
      <c r="AL119" s="0" t="s">
        <v>216</v>
      </c>
      <c r="AM119" s="111" t="n">
        <v>1991</v>
      </c>
      <c r="AN119" s="111" t="s">
        <v>208</v>
      </c>
      <c r="AZ119" s="0" t="s">
        <v>1131</v>
      </c>
      <c r="BA119" s="124" t="s">
        <v>200</v>
      </c>
      <c r="BB119" s="0" t="s">
        <v>248</v>
      </c>
      <c r="BC119" s="0" t="s">
        <v>1132</v>
      </c>
      <c r="BD119" s="0" t="s">
        <v>1133</v>
      </c>
      <c r="BE119" s="104" t="s">
        <v>1134</v>
      </c>
      <c r="BG119" s="125"/>
      <c r="BH119" s="0" t="s">
        <v>582</v>
      </c>
      <c r="BI119" s="112" t="n">
        <v>5015839253997</v>
      </c>
      <c r="BJ119" s="126"/>
      <c r="BK119" s="0" t="s">
        <v>359</v>
      </c>
      <c r="BL119" s="112" t="n">
        <v>4</v>
      </c>
      <c r="BM119" s="112" t="n">
        <v>4</v>
      </c>
      <c r="BN119" s="112" t="s">
        <v>66</v>
      </c>
      <c r="BO119" s="111" t="n">
        <v>20</v>
      </c>
      <c r="BP119" s="125"/>
      <c r="BQ119" s="127" t="s">
        <v>216</v>
      </c>
    </row>
    <row r="120" customFormat="false" ht="13.8" hidden="false" customHeight="false" outlineLevel="0" collapsed="false">
      <c r="A120" s="0" t="s">
        <v>1135</v>
      </c>
      <c r="B120" s="0" t="s">
        <v>454</v>
      </c>
      <c r="C120" s="0" t="s">
        <v>1136</v>
      </c>
      <c r="D120" s="0" t="s">
        <v>819</v>
      </c>
      <c r="E120" s="0" t="s">
        <v>313</v>
      </c>
      <c r="F120" s="0" t="s">
        <v>314</v>
      </c>
      <c r="G120" s="0" t="s">
        <v>880</v>
      </c>
      <c r="H120" s="0" t="s">
        <v>197</v>
      </c>
      <c r="J120" s="111" t="n">
        <v>1</v>
      </c>
      <c r="K120" s="0" t="s">
        <v>198</v>
      </c>
      <c r="L120" s="0" t="s">
        <v>198</v>
      </c>
      <c r="M120" s="0" t="s">
        <v>199</v>
      </c>
      <c r="O120" s="0" t="s">
        <v>200</v>
      </c>
      <c r="Q120" s="120" t="s">
        <v>200</v>
      </c>
      <c r="R120" s="0" t="s">
        <v>16</v>
      </c>
      <c r="S120" s="0" t="s">
        <v>201</v>
      </c>
      <c r="T120" s="0" t="s">
        <v>198</v>
      </c>
      <c r="U120" s="0" t="s">
        <v>202</v>
      </c>
      <c r="V120" s="0" t="s">
        <v>203</v>
      </c>
      <c r="W120" s="110" t="s">
        <v>204</v>
      </c>
      <c r="X120" s="111" t="n">
        <v>1992</v>
      </c>
      <c r="Y120" s="111" t="s">
        <v>205</v>
      </c>
      <c r="Z120" s="111" t="s">
        <v>198</v>
      </c>
      <c r="AA120" s="122" t="s">
        <v>200</v>
      </c>
      <c r="AB120" s="0" t="s">
        <v>206</v>
      </c>
      <c r="AC120" s="0" t="s">
        <v>206</v>
      </c>
      <c r="AD120" s="111" t="n">
        <v>1992</v>
      </c>
      <c r="AE120" s="111" t="s">
        <v>660</v>
      </c>
      <c r="AI120" s="111" t="s">
        <v>207</v>
      </c>
      <c r="AK120" s="111" t="str">
        <f aca="false">(AB120)</f>
        <v>Sega</v>
      </c>
      <c r="AL120" s="0" t="s">
        <v>200</v>
      </c>
      <c r="AM120" s="111" t="n">
        <f aca="false">AD120</f>
        <v>1992</v>
      </c>
      <c r="AN120" s="111" t="s">
        <v>208</v>
      </c>
      <c r="AP120" s="0" t="s">
        <v>567</v>
      </c>
      <c r="AQ120" s="0" t="s">
        <v>200</v>
      </c>
      <c r="AR120" s="0" t="s">
        <v>200</v>
      </c>
      <c r="AS120" s="0" t="s">
        <v>1137</v>
      </c>
      <c r="AV120" s="0" t="s">
        <v>959</v>
      </c>
      <c r="AZ120" s="0" t="s">
        <v>1138</v>
      </c>
      <c r="BA120" s="124" t="s">
        <v>200</v>
      </c>
      <c r="BB120" s="0" t="s">
        <v>210</v>
      </c>
      <c r="BC120" s="0" t="s">
        <v>1139</v>
      </c>
      <c r="BE120" s="104" t="s">
        <v>1140</v>
      </c>
      <c r="BG120" s="125" t="s">
        <v>200</v>
      </c>
      <c r="BH120" s="0" t="s">
        <v>214</v>
      </c>
      <c r="BI120" s="112" t="n">
        <v>4974365611354</v>
      </c>
      <c r="BJ120" s="126" t="s">
        <v>200</v>
      </c>
      <c r="BK120" s="0" t="s">
        <v>215</v>
      </c>
      <c r="BL120" s="112" t="n">
        <v>4</v>
      </c>
      <c r="BM120" s="112" t="n">
        <v>4</v>
      </c>
      <c r="BN120" s="112" t="n">
        <v>4</v>
      </c>
      <c r="BO120" s="111" t="n">
        <v>20</v>
      </c>
      <c r="BP120" s="125" t="s">
        <v>200</v>
      </c>
      <c r="BQ120" s="127" t="s">
        <v>216</v>
      </c>
    </row>
    <row r="121" customFormat="false" ht="13.8" hidden="false" customHeight="false" outlineLevel="0" collapsed="false">
      <c r="A121" s="0" t="s">
        <v>1141</v>
      </c>
      <c r="B121" s="0" t="s">
        <v>454</v>
      </c>
      <c r="C121" s="0" t="s">
        <v>818</v>
      </c>
      <c r="D121" s="0" t="s">
        <v>193</v>
      </c>
      <c r="E121" s="0" t="s">
        <v>313</v>
      </c>
      <c r="F121" s="0" t="s">
        <v>314</v>
      </c>
      <c r="G121" s="0" t="s">
        <v>880</v>
      </c>
      <c r="H121" s="0" t="s">
        <v>197</v>
      </c>
      <c r="J121" s="111" t="n">
        <v>8</v>
      </c>
      <c r="K121" s="0" t="s">
        <v>198</v>
      </c>
      <c r="L121" s="0" t="s">
        <v>456</v>
      </c>
      <c r="M121" s="0" t="s">
        <v>274</v>
      </c>
      <c r="Q121" s="120" t="s">
        <v>200</v>
      </c>
      <c r="R121" s="0" t="s">
        <v>16</v>
      </c>
      <c r="S121" s="0" t="s">
        <v>201</v>
      </c>
      <c r="T121" s="0" t="s">
        <v>198</v>
      </c>
      <c r="U121" s="0" t="s">
        <v>202</v>
      </c>
      <c r="V121" s="0" t="s">
        <v>203</v>
      </c>
      <c r="W121" s="110" t="s">
        <v>204</v>
      </c>
      <c r="X121" s="111" t="n">
        <v>1995</v>
      </c>
      <c r="Z121" s="111" t="s">
        <v>198</v>
      </c>
      <c r="AA121" s="122" t="s">
        <v>200</v>
      </c>
      <c r="AB121" s="0" t="s">
        <v>1142</v>
      </c>
      <c r="AC121" s="0" t="s">
        <v>668</v>
      </c>
      <c r="AD121" s="111" t="n">
        <v>1995</v>
      </c>
      <c r="AE121" s="111" t="s">
        <v>198</v>
      </c>
      <c r="AI121" s="111" t="s">
        <v>294</v>
      </c>
      <c r="AJ121" s="111" t="s">
        <v>509</v>
      </c>
      <c r="AK121" s="0" t="s">
        <v>1142</v>
      </c>
      <c r="AM121" s="111" t="n">
        <v>1995</v>
      </c>
      <c r="AN121" s="111" t="s">
        <v>1143</v>
      </c>
      <c r="AO121" s="0" t="s">
        <v>882</v>
      </c>
      <c r="AP121" s="0" t="s">
        <v>200</v>
      </c>
      <c r="AZ121" s="0" t="s">
        <v>1144</v>
      </c>
      <c r="BA121" s="124" t="s">
        <v>200</v>
      </c>
      <c r="BB121" s="0" t="s">
        <v>248</v>
      </c>
      <c r="BC121" s="0" t="s">
        <v>1145</v>
      </c>
      <c r="BD121" s="0" t="s">
        <v>1146</v>
      </c>
      <c r="BE121" s="104" t="s">
        <v>1147</v>
      </c>
      <c r="BG121" s="125"/>
      <c r="BH121" s="0" t="s">
        <v>214</v>
      </c>
      <c r="BI121" s="112" t="n">
        <v>5024866140552</v>
      </c>
      <c r="BJ121" s="126"/>
      <c r="BK121" s="0" t="s">
        <v>215</v>
      </c>
      <c r="BL121" s="112" t="n">
        <v>4</v>
      </c>
      <c r="BM121" s="112" t="n">
        <v>4</v>
      </c>
      <c r="BN121" s="112" t="n">
        <v>4</v>
      </c>
      <c r="BO121" s="111" t="n">
        <v>20</v>
      </c>
      <c r="BP121" s="125"/>
      <c r="BQ121" s="127" t="s">
        <v>216</v>
      </c>
    </row>
    <row r="122" customFormat="false" ht="13.8" hidden="false" customHeight="false" outlineLevel="0" collapsed="false">
      <c r="A122" s="0" t="s">
        <v>1148</v>
      </c>
      <c r="B122" s="0" t="s">
        <v>454</v>
      </c>
      <c r="C122" s="0" t="s">
        <v>390</v>
      </c>
      <c r="D122" s="0" t="s">
        <v>312</v>
      </c>
      <c r="E122" s="0" t="s">
        <v>194</v>
      </c>
      <c r="F122" s="0" t="s">
        <v>195</v>
      </c>
      <c r="G122" s="0" t="s">
        <v>196</v>
      </c>
      <c r="H122" s="0" t="s">
        <v>219</v>
      </c>
      <c r="J122" s="111" t="n">
        <v>1</v>
      </c>
      <c r="K122" s="0" t="s">
        <v>198</v>
      </c>
      <c r="L122" s="0" t="s">
        <v>198</v>
      </c>
      <c r="M122" s="0" t="s">
        <v>199</v>
      </c>
      <c r="O122" s="0" t="s">
        <v>200</v>
      </c>
      <c r="Q122" s="120" t="s">
        <v>200</v>
      </c>
      <c r="R122" s="0" t="s">
        <v>16</v>
      </c>
      <c r="S122" s="0" t="s">
        <v>201</v>
      </c>
      <c r="T122" s="0" t="s">
        <v>198</v>
      </c>
      <c r="U122" s="0" t="s">
        <v>202</v>
      </c>
      <c r="V122" s="0" t="s">
        <v>203</v>
      </c>
      <c r="W122" s="110" t="s">
        <v>204</v>
      </c>
      <c r="X122" s="111" t="n">
        <v>1993</v>
      </c>
      <c r="Y122" s="111" t="s">
        <v>205</v>
      </c>
      <c r="Z122" s="111" t="s">
        <v>221</v>
      </c>
      <c r="AA122" s="122" t="s">
        <v>200</v>
      </c>
      <c r="AB122" s="0" t="s">
        <v>1149</v>
      </c>
      <c r="AC122" s="0" t="s">
        <v>574</v>
      </c>
      <c r="AD122" s="111" t="n">
        <v>1993</v>
      </c>
      <c r="AE122" s="111" t="s">
        <v>198</v>
      </c>
      <c r="AI122" s="111" t="s">
        <v>207</v>
      </c>
      <c r="AK122" s="111" t="str">
        <f aca="false">(AB122)</f>
        <v>Bullfrog</v>
      </c>
      <c r="AM122" s="111" t="n">
        <f aca="false">AD122</f>
        <v>1993</v>
      </c>
      <c r="AN122" s="111" t="s">
        <v>263</v>
      </c>
      <c r="AS122" s="0" t="s">
        <v>200</v>
      </c>
      <c r="AT122" s="0" t="s">
        <v>1150</v>
      </c>
      <c r="AU122" s="0" t="s">
        <v>267</v>
      </c>
      <c r="AV122" s="131" t="s">
        <v>1151</v>
      </c>
      <c r="AW122" s="131"/>
      <c r="AX122" s="131"/>
      <c r="AY122" s="131"/>
      <c r="AZ122" s="0" t="s">
        <v>1152</v>
      </c>
      <c r="BA122" s="124" t="s">
        <v>200</v>
      </c>
      <c r="BB122" s="0" t="s">
        <v>210</v>
      </c>
      <c r="BC122" s="0" t="s">
        <v>1153</v>
      </c>
      <c r="BD122" s="0" t="s">
        <v>1154</v>
      </c>
      <c r="BE122" s="104" t="s">
        <v>1155</v>
      </c>
      <c r="BF122" s="0" t="s">
        <v>1156</v>
      </c>
      <c r="BG122" s="125" t="s">
        <v>200</v>
      </c>
      <c r="BH122" s="0" t="s">
        <v>582</v>
      </c>
      <c r="BI122" s="112" t="n">
        <v>5015839236990</v>
      </c>
      <c r="BJ122" s="126" t="s">
        <v>200</v>
      </c>
      <c r="BK122" s="0" t="s">
        <v>215</v>
      </c>
      <c r="BL122" s="112" t="n">
        <v>4</v>
      </c>
      <c r="BM122" s="112" t="n">
        <v>4</v>
      </c>
      <c r="BN122" s="112" t="n">
        <v>4</v>
      </c>
      <c r="BO122" s="111" t="n">
        <v>20</v>
      </c>
      <c r="BP122" s="125" t="s">
        <v>200</v>
      </c>
      <c r="BQ122" s="127" t="s">
        <v>216</v>
      </c>
    </row>
    <row r="123" customFormat="false" ht="13.8" hidden="false" customHeight="false" outlineLevel="0" collapsed="false">
      <c r="A123" s="0" t="s">
        <v>1157</v>
      </c>
      <c r="B123" s="0" t="s">
        <v>454</v>
      </c>
      <c r="C123" s="0" t="s">
        <v>234</v>
      </c>
      <c r="D123" s="0" t="s">
        <v>193</v>
      </c>
      <c r="E123" s="0" t="s">
        <v>194</v>
      </c>
      <c r="F123" s="0" t="s">
        <v>195</v>
      </c>
      <c r="G123" s="0" t="s">
        <v>196</v>
      </c>
      <c r="H123" s="0" t="s">
        <v>197</v>
      </c>
      <c r="J123" s="111" t="n">
        <v>1</v>
      </c>
      <c r="K123" s="0" t="s">
        <v>198</v>
      </c>
      <c r="L123" s="0" t="s">
        <v>198</v>
      </c>
      <c r="M123" s="0" t="s">
        <v>199</v>
      </c>
      <c r="O123" s="0" t="s">
        <v>200</v>
      </c>
      <c r="Q123" s="120" t="s">
        <v>200</v>
      </c>
      <c r="R123" s="0" t="s">
        <v>16</v>
      </c>
      <c r="S123" s="0" t="s">
        <v>201</v>
      </c>
      <c r="T123" s="0" t="s">
        <v>198</v>
      </c>
      <c r="U123" s="0" t="s">
        <v>202</v>
      </c>
      <c r="V123" s="0" t="s">
        <v>203</v>
      </c>
      <c r="W123" s="110" t="s">
        <v>204</v>
      </c>
      <c r="X123" s="111" t="n">
        <v>1991</v>
      </c>
      <c r="Z123" s="111" t="s">
        <v>198</v>
      </c>
      <c r="AA123" s="122" t="s">
        <v>200</v>
      </c>
      <c r="AB123" s="0" t="s">
        <v>370</v>
      </c>
      <c r="AC123" s="0" t="s">
        <v>370</v>
      </c>
      <c r="AD123" s="111" t="n">
        <v>1991</v>
      </c>
      <c r="AE123" s="111" t="s">
        <v>198</v>
      </c>
      <c r="AI123" s="111" t="s">
        <v>207</v>
      </c>
      <c r="AK123" s="111" t="str">
        <f aca="false">(AB123)</f>
        <v>Namco</v>
      </c>
      <c r="AM123" s="111" t="n">
        <f aca="false">AD123</f>
        <v>1991</v>
      </c>
      <c r="AN123" s="111" t="s">
        <v>208</v>
      </c>
      <c r="AS123" s="0" t="s">
        <v>200</v>
      </c>
      <c r="AT123" s="0" t="s">
        <v>339</v>
      </c>
      <c r="AU123" s="0" t="s">
        <v>244</v>
      </c>
      <c r="AV123" s="0" t="s">
        <v>200</v>
      </c>
      <c r="AZ123" s="0" t="s">
        <v>1158</v>
      </c>
      <c r="BA123" s="124" t="s">
        <v>200</v>
      </c>
      <c r="BB123" s="0" t="s">
        <v>210</v>
      </c>
      <c r="BC123" s="0" t="s">
        <v>1159</v>
      </c>
      <c r="BE123" s="104" t="s">
        <v>1160</v>
      </c>
      <c r="BG123" s="125" t="s">
        <v>1161</v>
      </c>
      <c r="BH123" s="0" t="s">
        <v>214</v>
      </c>
      <c r="BI123" s="112" t="n">
        <v>4974365610524</v>
      </c>
      <c r="BJ123" s="126" t="s">
        <v>200</v>
      </c>
      <c r="BK123" s="0" t="s">
        <v>215</v>
      </c>
      <c r="BL123" s="112" t="n">
        <v>4</v>
      </c>
      <c r="BM123" s="112" t="n">
        <v>4</v>
      </c>
      <c r="BN123" s="112" t="n">
        <v>4</v>
      </c>
      <c r="BO123" s="111" t="n">
        <v>20</v>
      </c>
      <c r="BP123" s="125" t="s">
        <v>200</v>
      </c>
      <c r="BQ123" s="127" t="s">
        <v>216</v>
      </c>
    </row>
    <row r="124" customFormat="false" ht="13.8" hidden="false" customHeight="false" outlineLevel="0" collapsed="false">
      <c r="A124" s="0" t="s">
        <v>1162</v>
      </c>
      <c r="B124" s="0" t="s">
        <v>454</v>
      </c>
      <c r="C124" s="131" t="s">
        <v>858</v>
      </c>
      <c r="D124" s="131" t="s">
        <v>312</v>
      </c>
      <c r="E124" s="0" t="s">
        <v>313</v>
      </c>
      <c r="F124" s="0" t="s">
        <v>195</v>
      </c>
      <c r="G124" s="0" t="s">
        <v>330</v>
      </c>
      <c r="H124" s="0" t="s">
        <v>197</v>
      </c>
      <c r="J124" s="111" t="n">
        <v>1</v>
      </c>
      <c r="K124" s="0" t="s">
        <v>198</v>
      </c>
      <c r="L124" s="0" t="s">
        <v>198</v>
      </c>
      <c r="M124" s="0" t="s">
        <v>274</v>
      </c>
      <c r="O124" s="0" t="s">
        <v>237</v>
      </c>
      <c r="P124" s="0" t="s">
        <v>410</v>
      </c>
      <c r="Q124" s="120" t="s">
        <v>200</v>
      </c>
      <c r="R124" s="0" t="s">
        <v>16</v>
      </c>
      <c r="S124" s="0" t="s">
        <v>201</v>
      </c>
      <c r="T124" s="0" t="s">
        <v>198</v>
      </c>
      <c r="U124" s="0" t="s">
        <v>202</v>
      </c>
      <c r="V124" s="0" t="s">
        <v>203</v>
      </c>
      <c r="W124" s="110" t="s">
        <v>204</v>
      </c>
      <c r="X124" s="111" t="n">
        <v>1995</v>
      </c>
      <c r="Y124" s="111" t="s">
        <v>498</v>
      </c>
      <c r="Z124" s="111" t="s">
        <v>221</v>
      </c>
      <c r="AA124" s="122" t="s">
        <v>200</v>
      </c>
      <c r="AB124" s="0" t="s">
        <v>1149</v>
      </c>
      <c r="AC124" s="0" t="s">
        <v>574</v>
      </c>
      <c r="AD124" s="111" t="n">
        <v>1995</v>
      </c>
      <c r="AE124" s="111" t="s">
        <v>198</v>
      </c>
      <c r="AI124" s="111" t="s">
        <v>294</v>
      </c>
      <c r="AJ124" s="111" t="s">
        <v>1163</v>
      </c>
      <c r="AK124" s="111" t="s">
        <v>1149</v>
      </c>
      <c r="AL124" s="0" t="s">
        <v>200</v>
      </c>
      <c r="AM124" s="111" t="n">
        <v>1994</v>
      </c>
      <c r="AN124" s="111" t="s">
        <v>263</v>
      </c>
      <c r="AR124" s="0" t="s">
        <v>200</v>
      </c>
      <c r="AS124" s="0" t="s">
        <v>1164</v>
      </c>
      <c r="AT124" s="0" t="s">
        <v>1165</v>
      </c>
      <c r="AU124" s="0" t="s">
        <v>227</v>
      </c>
      <c r="AV124" s="0" t="s">
        <v>1151</v>
      </c>
      <c r="AZ124" s="0" t="s">
        <v>1166</v>
      </c>
      <c r="BA124" s="124" t="s">
        <v>200</v>
      </c>
      <c r="BB124" s="0" t="s">
        <v>248</v>
      </c>
      <c r="BC124" s="0" t="s">
        <v>1167</v>
      </c>
      <c r="BE124" s="104" t="s">
        <v>1168</v>
      </c>
      <c r="BG124" s="125" t="s">
        <v>200</v>
      </c>
      <c r="BH124" s="0" t="s">
        <v>582</v>
      </c>
      <c r="BI124" s="112" t="n">
        <v>5015839286995</v>
      </c>
      <c r="BJ124" s="126" t="s">
        <v>200</v>
      </c>
      <c r="BK124" s="0" t="s">
        <v>215</v>
      </c>
      <c r="BL124" s="112" t="n">
        <v>4</v>
      </c>
      <c r="BM124" s="112" t="n">
        <v>4</v>
      </c>
      <c r="BN124" s="112" t="n">
        <v>4</v>
      </c>
      <c r="BO124" s="111" t="n">
        <v>20</v>
      </c>
      <c r="BP124" s="125" t="s">
        <v>200</v>
      </c>
      <c r="BQ124" s="127" t="s">
        <v>216</v>
      </c>
    </row>
    <row r="125" customFormat="false" ht="13.8" hidden="false" customHeight="false" outlineLevel="0" collapsed="false">
      <c r="A125" s="0" t="s">
        <v>1169</v>
      </c>
      <c r="B125" s="0" t="s">
        <v>454</v>
      </c>
      <c r="C125" s="0" t="s">
        <v>192</v>
      </c>
      <c r="D125" s="0" t="s">
        <v>193</v>
      </c>
      <c r="E125" s="0" t="s">
        <v>194</v>
      </c>
      <c r="F125" s="0" t="s">
        <v>195</v>
      </c>
      <c r="G125" s="0" t="s">
        <v>196</v>
      </c>
      <c r="H125" s="0" t="s">
        <v>219</v>
      </c>
      <c r="J125" s="111" t="n">
        <v>1</v>
      </c>
      <c r="K125" s="0" t="s">
        <v>198</v>
      </c>
      <c r="L125" s="0" t="s">
        <v>198</v>
      </c>
      <c r="M125" s="0" t="s">
        <v>199</v>
      </c>
      <c r="O125" s="0" t="s">
        <v>200</v>
      </c>
      <c r="Q125" s="120" t="s">
        <v>200</v>
      </c>
      <c r="R125" s="0" t="s">
        <v>16</v>
      </c>
      <c r="S125" s="0" t="s">
        <v>201</v>
      </c>
      <c r="T125" s="0" t="s">
        <v>198</v>
      </c>
      <c r="U125" s="0" t="s">
        <v>202</v>
      </c>
      <c r="V125" s="0" t="s">
        <v>203</v>
      </c>
      <c r="W125" s="110" t="s">
        <v>204</v>
      </c>
      <c r="X125" s="111" t="n">
        <v>1992</v>
      </c>
      <c r="Z125" s="111" t="s">
        <v>198</v>
      </c>
      <c r="AA125" s="122" t="s">
        <v>200</v>
      </c>
      <c r="AB125" s="0" t="s">
        <v>729</v>
      </c>
      <c r="AC125" s="0" t="s">
        <v>206</v>
      </c>
      <c r="AD125" s="111" t="n">
        <v>1992</v>
      </c>
      <c r="AE125" s="111" t="s">
        <v>222</v>
      </c>
      <c r="AI125" s="111" t="s">
        <v>207</v>
      </c>
      <c r="AK125" s="111" t="str">
        <f aca="false">(AB125)</f>
        <v>Tecno soft</v>
      </c>
      <c r="AM125" s="111" t="n">
        <f aca="false">AD125</f>
        <v>1992</v>
      </c>
      <c r="AN125" s="111" t="s">
        <v>208</v>
      </c>
      <c r="AS125" s="0" t="s">
        <v>1170</v>
      </c>
      <c r="AT125" s="0" t="s">
        <v>576</v>
      </c>
      <c r="AU125" s="104" t="s">
        <v>267</v>
      </c>
      <c r="AV125" s="0" t="s">
        <v>200</v>
      </c>
      <c r="AZ125" s="0" t="s">
        <v>1171</v>
      </c>
      <c r="BA125" s="124" t="s">
        <v>200</v>
      </c>
      <c r="BB125" s="0" t="s">
        <v>248</v>
      </c>
      <c r="BC125" s="0" t="s">
        <v>1172</v>
      </c>
      <c r="BD125" s="0" t="s">
        <v>1173</v>
      </c>
      <c r="BE125" s="104" t="s">
        <v>1174</v>
      </c>
      <c r="BF125" s="0" t="s">
        <v>1175</v>
      </c>
      <c r="BG125" s="125" t="s">
        <v>200</v>
      </c>
      <c r="BH125" s="0" t="s">
        <v>214</v>
      </c>
      <c r="BI125" s="112" t="n">
        <v>4974365611439</v>
      </c>
      <c r="BJ125" s="126" t="s">
        <v>200</v>
      </c>
      <c r="BK125" s="0" t="s">
        <v>359</v>
      </c>
      <c r="BL125" s="112" t="n">
        <v>4</v>
      </c>
      <c r="BM125" s="112" t="n">
        <v>4</v>
      </c>
      <c r="BN125" s="112" t="s">
        <v>66</v>
      </c>
      <c r="BO125" s="111" t="n">
        <v>60</v>
      </c>
      <c r="BP125" s="125" t="s">
        <v>200</v>
      </c>
      <c r="BQ125" s="127" t="s">
        <v>216</v>
      </c>
    </row>
    <row r="126" customFormat="false" ht="13.8" hidden="false" customHeight="false" outlineLevel="0" collapsed="false">
      <c r="A126" s="0" t="s">
        <v>1176</v>
      </c>
      <c r="B126" s="0" t="s">
        <v>454</v>
      </c>
      <c r="C126" s="0" t="s">
        <v>234</v>
      </c>
      <c r="D126" s="0" t="s">
        <v>193</v>
      </c>
      <c r="E126" s="0" t="s">
        <v>194</v>
      </c>
      <c r="F126" s="0" t="s">
        <v>195</v>
      </c>
      <c r="G126" s="0" t="s">
        <v>196</v>
      </c>
      <c r="H126" s="0" t="s">
        <v>219</v>
      </c>
      <c r="J126" s="111" t="n">
        <v>1</v>
      </c>
      <c r="K126" s="0" t="s">
        <v>198</v>
      </c>
      <c r="L126" s="0" t="s">
        <v>198</v>
      </c>
      <c r="M126" s="0" t="s">
        <v>220</v>
      </c>
      <c r="O126" s="0" t="s">
        <v>200</v>
      </c>
      <c r="Q126" s="120" t="s">
        <v>200</v>
      </c>
      <c r="R126" s="0" t="s">
        <v>16</v>
      </c>
      <c r="S126" s="0" t="s">
        <v>201</v>
      </c>
      <c r="T126" s="0" t="s">
        <v>198</v>
      </c>
      <c r="U126" s="0" t="s">
        <v>202</v>
      </c>
      <c r="V126" s="0" t="s">
        <v>203</v>
      </c>
      <c r="W126" s="110" t="s">
        <v>204</v>
      </c>
      <c r="X126" s="111" t="n">
        <v>1995</v>
      </c>
      <c r="Y126" s="111" t="s">
        <v>498</v>
      </c>
      <c r="Z126" s="111" t="s">
        <v>221</v>
      </c>
      <c r="AA126" s="122" t="s">
        <v>200</v>
      </c>
      <c r="AB126" s="0" t="s">
        <v>807</v>
      </c>
      <c r="AC126" s="0" t="s">
        <v>807</v>
      </c>
      <c r="AD126" s="111" t="n">
        <v>1995</v>
      </c>
      <c r="AE126" s="111" t="s">
        <v>198</v>
      </c>
      <c r="AI126" s="111" t="s">
        <v>207</v>
      </c>
      <c r="AK126" s="111" t="str">
        <f aca="false">(AB126)</f>
        <v>Infogrames</v>
      </c>
      <c r="AL126" s="0" t="s">
        <v>200</v>
      </c>
      <c r="AM126" s="111" t="n">
        <f aca="false">AD126</f>
        <v>1995</v>
      </c>
      <c r="AN126" s="111" t="s">
        <v>510</v>
      </c>
      <c r="AP126" s="0" t="s">
        <v>275</v>
      </c>
      <c r="AQ126" s="0" t="s">
        <v>200</v>
      </c>
      <c r="AR126" s="0" t="s">
        <v>224</v>
      </c>
      <c r="AS126" s="0" t="s">
        <v>1177</v>
      </c>
      <c r="AT126" s="0" t="s">
        <v>200</v>
      </c>
      <c r="AU126" s="0" t="s">
        <v>1178</v>
      </c>
      <c r="AV126" s="0" t="s">
        <v>200</v>
      </c>
      <c r="AZ126" s="0" t="s">
        <v>1179</v>
      </c>
      <c r="BA126" s="124" t="s">
        <v>200</v>
      </c>
      <c r="BB126" s="0" t="s">
        <v>248</v>
      </c>
      <c r="BC126" s="0" t="s">
        <v>1180</v>
      </c>
      <c r="BE126" s="104" t="s">
        <v>1181</v>
      </c>
      <c r="BG126" s="125" t="s">
        <v>200</v>
      </c>
      <c r="BH126" s="0" t="s">
        <v>214</v>
      </c>
      <c r="BI126" s="112" t="n">
        <v>3329720011033</v>
      </c>
      <c r="BJ126" s="126" t="s">
        <v>200</v>
      </c>
      <c r="BK126" s="0" t="s">
        <v>215</v>
      </c>
      <c r="BL126" s="112" t="n">
        <v>4</v>
      </c>
      <c r="BM126" s="112" t="n">
        <v>4</v>
      </c>
      <c r="BN126" s="112" t="n">
        <v>4</v>
      </c>
      <c r="BO126" s="111" t="n">
        <v>20</v>
      </c>
      <c r="BP126" s="125" t="s">
        <v>200</v>
      </c>
      <c r="BQ126" s="127" t="s">
        <v>216</v>
      </c>
    </row>
    <row r="127" customFormat="false" ht="13.8" hidden="false" customHeight="false" outlineLevel="0" collapsed="false">
      <c r="A127" s="0" t="s">
        <v>1182</v>
      </c>
      <c r="B127" s="0" t="s">
        <v>454</v>
      </c>
      <c r="C127" s="0" t="s">
        <v>234</v>
      </c>
      <c r="D127" s="0" t="s">
        <v>193</v>
      </c>
      <c r="E127" s="0" t="s">
        <v>194</v>
      </c>
      <c r="F127" s="0" t="s">
        <v>195</v>
      </c>
      <c r="G127" s="0" t="s">
        <v>196</v>
      </c>
      <c r="H127" s="0" t="s">
        <v>400</v>
      </c>
      <c r="I127" s="0" t="s">
        <v>401</v>
      </c>
      <c r="J127" s="111" t="n">
        <v>1</v>
      </c>
      <c r="K127" s="0" t="s">
        <v>198</v>
      </c>
      <c r="L127" s="0" t="s">
        <v>198</v>
      </c>
      <c r="M127" s="0" t="s">
        <v>199</v>
      </c>
      <c r="O127" s="0" t="s">
        <v>200</v>
      </c>
      <c r="Q127" s="120" t="s">
        <v>200</v>
      </c>
      <c r="R127" s="0" t="s">
        <v>16</v>
      </c>
      <c r="S127" s="0" t="s">
        <v>201</v>
      </c>
      <c r="T127" s="0" t="s">
        <v>198</v>
      </c>
      <c r="U127" s="0" t="s">
        <v>202</v>
      </c>
      <c r="V127" s="0" t="s">
        <v>203</v>
      </c>
      <c r="W127" s="110" t="s">
        <v>204</v>
      </c>
      <c r="X127" s="111" t="n">
        <v>1993</v>
      </c>
      <c r="Y127" s="111" t="s">
        <v>205</v>
      </c>
      <c r="Z127" s="111" t="s">
        <v>198</v>
      </c>
      <c r="AA127" s="122" t="s">
        <v>200</v>
      </c>
      <c r="AB127" s="0" t="s">
        <v>459</v>
      </c>
      <c r="AC127" s="0" t="s">
        <v>459</v>
      </c>
      <c r="AD127" s="111" t="n">
        <v>1993</v>
      </c>
      <c r="AE127" s="111" t="s">
        <v>222</v>
      </c>
      <c r="AI127" s="111" t="s">
        <v>207</v>
      </c>
      <c r="AK127" s="111" t="str">
        <f aca="false">(AB127)</f>
        <v>Konami</v>
      </c>
      <c r="AL127" s="0" t="s">
        <v>200</v>
      </c>
      <c r="AM127" s="111" t="n">
        <f aca="false">AD127</f>
        <v>1993</v>
      </c>
      <c r="AN127" s="111" t="s">
        <v>208</v>
      </c>
      <c r="AP127" s="0" t="s">
        <v>286</v>
      </c>
      <c r="AQ127" s="0" t="s">
        <v>200</v>
      </c>
      <c r="AR127" s="0" t="s">
        <v>200</v>
      </c>
      <c r="AS127" s="0" t="s">
        <v>460</v>
      </c>
      <c r="AV127" s="0" t="s">
        <v>200</v>
      </c>
      <c r="AZ127" s="0" t="s">
        <v>1183</v>
      </c>
      <c r="BA127" s="124" t="s">
        <v>200</v>
      </c>
      <c r="BB127" s="0" t="s">
        <v>248</v>
      </c>
      <c r="BC127" s="0" t="s">
        <v>1184</v>
      </c>
      <c r="BE127" s="104" t="s">
        <v>1185</v>
      </c>
      <c r="BF127" s="0" t="s">
        <v>1186</v>
      </c>
      <c r="BG127" s="125" t="s">
        <v>200</v>
      </c>
      <c r="BH127" s="0" t="s">
        <v>214</v>
      </c>
      <c r="BI127" s="112" t="n">
        <v>83717160021</v>
      </c>
      <c r="BJ127" s="126" t="s">
        <v>200</v>
      </c>
      <c r="BK127" s="0" t="s">
        <v>215</v>
      </c>
      <c r="BL127" s="112" t="n">
        <v>4</v>
      </c>
      <c r="BM127" s="112" t="n">
        <v>4</v>
      </c>
      <c r="BN127" s="112" t="n">
        <v>4</v>
      </c>
      <c r="BO127" s="111" t="n">
        <v>20</v>
      </c>
      <c r="BP127" s="125" t="s">
        <v>200</v>
      </c>
      <c r="BQ127" s="127" t="s">
        <v>216</v>
      </c>
    </row>
    <row r="128" customFormat="false" ht="13.8" hidden="false" customHeight="false" outlineLevel="0" collapsed="false">
      <c r="A128" s="0" t="s">
        <v>1187</v>
      </c>
      <c r="B128" s="0" t="s">
        <v>454</v>
      </c>
      <c r="C128" s="0" t="s">
        <v>713</v>
      </c>
      <c r="D128" s="0" t="s">
        <v>193</v>
      </c>
      <c r="E128" s="0" t="s">
        <v>194</v>
      </c>
      <c r="F128" s="0" t="s">
        <v>195</v>
      </c>
      <c r="G128" s="0" t="s">
        <v>391</v>
      </c>
      <c r="H128" s="0" t="s">
        <v>219</v>
      </c>
      <c r="J128" s="111" t="n">
        <v>1</v>
      </c>
      <c r="K128" s="0" t="s">
        <v>198</v>
      </c>
      <c r="L128" s="0" t="s">
        <v>198</v>
      </c>
      <c r="M128" s="0" t="s">
        <v>199</v>
      </c>
      <c r="O128" s="0" t="s">
        <v>200</v>
      </c>
      <c r="Q128" s="120" t="s">
        <v>200</v>
      </c>
      <c r="R128" s="0" t="s">
        <v>16</v>
      </c>
      <c r="S128" s="0" t="s">
        <v>201</v>
      </c>
      <c r="T128" s="0" t="s">
        <v>198</v>
      </c>
      <c r="U128" s="0" t="s">
        <v>202</v>
      </c>
      <c r="V128" s="0" t="s">
        <v>203</v>
      </c>
      <c r="W128" s="110" t="s">
        <v>204</v>
      </c>
      <c r="X128" s="111" t="n">
        <v>1995</v>
      </c>
      <c r="Y128" s="111" t="s">
        <v>205</v>
      </c>
      <c r="Z128" s="111" t="s">
        <v>198</v>
      </c>
      <c r="AA128" s="122" t="s">
        <v>200</v>
      </c>
      <c r="AB128" s="0" t="s">
        <v>1188</v>
      </c>
      <c r="AC128" s="0" t="s">
        <v>574</v>
      </c>
      <c r="AD128" s="111" t="n">
        <v>1995</v>
      </c>
      <c r="AE128" s="111" t="s">
        <v>222</v>
      </c>
      <c r="AI128" s="111" t="s">
        <v>207</v>
      </c>
      <c r="AK128" s="111" t="str">
        <f aca="false">(AB128)</f>
        <v>Visual concepts</v>
      </c>
      <c r="AM128" s="111" t="n">
        <f aca="false">AD128</f>
        <v>1995</v>
      </c>
      <c r="AN128" s="0" t="s">
        <v>297</v>
      </c>
      <c r="AS128" s="0" t="s">
        <v>200</v>
      </c>
      <c r="AV128" s="0" t="s">
        <v>200</v>
      </c>
      <c r="AZ128" s="0" t="s">
        <v>1189</v>
      </c>
      <c r="BA128" s="124" t="s">
        <v>200</v>
      </c>
      <c r="BB128" s="0" t="s">
        <v>248</v>
      </c>
      <c r="BC128" s="0" t="s">
        <v>1190</v>
      </c>
      <c r="BD128" s="0" t="s">
        <v>1191</v>
      </c>
      <c r="BE128" s="104" t="s">
        <v>1192</v>
      </c>
      <c r="BG128" s="125" t="s">
        <v>200</v>
      </c>
      <c r="BH128" s="0" t="s">
        <v>214</v>
      </c>
      <c r="BI128" s="112" t="n">
        <v>5015839295997</v>
      </c>
      <c r="BJ128" s="126" t="s">
        <v>200</v>
      </c>
      <c r="BK128" s="0" t="s">
        <v>215</v>
      </c>
      <c r="BL128" s="112" t="n">
        <v>4</v>
      </c>
      <c r="BM128" s="112" t="n">
        <v>4</v>
      </c>
      <c r="BN128" s="112" t="n">
        <v>4</v>
      </c>
      <c r="BO128" s="111" t="n">
        <v>20</v>
      </c>
      <c r="BP128" s="125" t="s">
        <v>200</v>
      </c>
      <c r="BQ128" s="127" t="s">
        <v>216</v>
      </c>
    </row>
    <row r="129" customFormat="false" ht="13.8" hidden="false" customHeight="false" outlineLevel="0" collapsed="false">
      <c r="A129" s="0" t="s">
        <v>1193</v>
      </c>
      <c r="B129" s="0" t="s">
        <v>454</v>
      </c>
      <c r="C129" s="0" t="s">
        <v>192</v>
      </c>
      <c r="D129" s="0" t="s">
        <v>312</v>
      </c>
      <c r="E129" s="0" t="s">
        <v>194</v>
      </c>
      <c r="F129" s="0" t="s">
        <v>195</v>
      </c>
      <c r="G129" s="0" t="s">
        <v>196</v>
      </c>
      <c r="H129" s="0" t="s">
        <v>219</v>
      </c>
      <c r="J129" s="111" t="n">
        <v>1</v>
      </c>
      <c r="K129" s="0" t="s">
        <v>198</v>
      </c>
      <c r="L129" s="0" t="s">
        <v>198</v>
      </c>
      <c r="M129" s="0" t="s">
        <v>199</v>
      </c>
      <c r="O129" s="0" t="s">
        <v>200</v>
      </c>
      <c r="Q129" s="120" t="s">
        <v>200</v>
      </c>
      <c r="R129" s="0" t="s">
        <v>16</v>
      </c>
      <c r="S129" s="0" t="s">
        <v>201</v>
      </c>
      <c r="T129" s="0" t="s">
        <v>198</v>
      </c>
      <c r="U129" s="0" t="s">
        <v>202</v>
      </c>
      <c r="V129" s="0" t="s">
        <v>203</v>
      </c>
      <c r="W129" s="110" t="s">
        <v>204</v>
      </c>
      <c r="X129" s="111" t="n">
        <v>1994</v>
      </c>
      <c r="Y129" s="111" t="s">
        <v>205</v>
      </c>
      <c r="Z129" s="111" t="s">
        <v>221</v>
      </c>
      <c r="AA129" s="122" t="s">
        <v>200</v>
      </c>
      <c r="AB129" s="0" t="s">
        <v>573</v>
      </c>
      <c r="AC129" s="0" t="s">
        <v>574</v>
      </c>
      <c r="AD129" s="111" t="n">
        <v>1994</v>
      </c>
      <c r="AE129" s="111" t="s">
        <v>198</v>
      </c>
      <c r="AI129" s="111" t="s">
        <v>207</v>
      </c>
      <c r="AK129" s="111" t="str">
        <f aca="false">(AB129)</f>
        <v>Granite bay software</v>
      </c>
      <c r="AM129" s="111" t="n">
        <f aca="false">AD129</f>
        <v>1994</v>
      </c>
      <c r="AN129" s="111" t="s">
        <v>297</v>
      </c>
      <c r="AS129" s="0" t="s">
        <v>575</v>
      </c>
      <c r="AT129" s="0" t="s">
        <v>576</v>
      </c>
      <c r="AU129" s="0" t="s">
        <v>577</v>
      </c>
      <c r="AV129" s="0" t="s">
        <v>200</v>
      </c>
      <c r="AZ129" s="0" t="s">
        <v>1194</v>
      </c>
      <c r="BA129" s="124" t="s">
        <v>200</v>
      </c>
      <c r="BB129" s="0" t="s">
        <v>248</v>
      </c>
      <c r="BC129" s="0" t="s">
        <v>1195</v>
      </c>
      <c r="BD129" s="0" t="s">
        <v>1196</v>
      </c>
      <c r="BE129" s="104" t="s">
        <v>1197</v>
      </c>
      <c r="BF129" s="0" t="s">
        <v>1198</v>
      </c>
      <c r="BG129" s="125" t="s">
        <v>200</v>
      </c>
      <c r="BH129" s="0" t="s">
        <v>582</v>
      </c>
      <c r="BI129" s="112" t="n">
        <v>5015839291999</v>
      </c>
      <c r="BJ129" s="126" t="s">
        <v>200</v>
      </c>
      <c r="BK129" s="0" t="s">
        <v>215</v>
      </c>
      <c r="BL129" s="112" t="n">
        <v>4</v>
      </c>
      <c r="BM129" s="112" t="n">
        <v>4</v>
      </c>
      <c r="BN129" s="112" t="n">
        <v>4</v>
      </c>
      <c r="BO129" s="111" t="n">
        <v>20</v>
      </c>
      <c r="BP129" s="125" t="s">
        <v>200</v>
      </c>
      <c r="BQ129" s="127" t="s">
        <v>216</v>
      </c>
    </row>
    <row r="130" customFormat="false" ht="13.8" hidden="false" customHeight="false" outlineLevel="0" collapsed="false">
      <c r="A130" s="0" t="s">
        <v>1199</v>
      </c>
      <c r="B130" s="0" t="s">
        <v>454</v>
      </c>
      <c r="C130" s="0" t="s">
        <v>234</v>
      </c>
      <c r="D130" s="0" t="s">
        <v>193</v>
      </c>
      <c r="E130" s="0" t="s">
        <v>194</v>
      </c>
      <c r="F130" s="0" t="s">
        <v>195</v>
      </c>
      <c r="G130" s="0" t="s">
        <v>196</v>
      </c>
      <c r="H130" s="0" t="s">
        <v>219</v>
      </c>
      <c r="J130" s="111" t="n">
        <v>1</v>
      </c>
      <c r="K130" s="0" t="s">
        <v>198</v>
      </c>
      <c r="L130" s="0" t="s">
        <v>198</v>
      </c>
      <c r="M130" s="0" t="s">
        <v>199</v>
      </c>
      <c r="O130" s="0" t="s">
        <v>200</v>
      </c>
      <c r="Q130" s="120" t="s">
        <v>200</v>
      </c>
      <c r="R130" s="0" t="s">
        <v>16</v>
      </c>
      <c r="S130" s="0" t="s">
        <v>201</v>
      </c>
      <c r="T130" s="0" t="s">
        <v>198</v>
      </c>
      <c r="U130" s="0" t="s">
        <v>239</v>
      </c>
      <c r="V130" s="0" t="s">
        <v>756</v>
      </c>
      <c r="W130" s="110" t="s">
        <v>198</v>
      </c>
      <c r="X130" s="111" t="n">
        <v>1990</v>
      </c>
      <c r="Y130" s="111" t="s">
        <v>240</v>
      </c>
      <c r="Z130" s="111" t="s">
        <v>198</v>
      </c>
      <c r="AA130" s="122" t="s">
        <v>200</v>
      </c>
      <c r="AB130" s="131" t="s">
        <v>1200</v>
      </c>
      <c r="AC130" s="131" t="s">
        <v>1201</v>
      </c>
      <c r="AD130" s="111" t="s">
        <v>198</v>
      </c>
      <c r="AE130" s="111" t="s">
        <v>198</v>
      </c>
      <c r="AI130" s="111" t="s">
        <v>207</v>
      </c>
      <c r="AK130" s="131" t="s">
        <v>1200</v>
      </c>
      <c r="AM130" s="111" t="n">
        <f aca="false">X130</f>
        <v>1990</v>
      </c>
      <c r="AN130" s="111" t="s">
        <v>208</v>
      </c>
      <c r="AS130" s="0" t="s">
        <v>1202</v>
      </c>
      <c r="AT130" s="0" t="s">
        <v>266</v>
      </c>
      <c r="AU130" s="0" t="s">
        <v>332</v>
      </c>
      <c r="AV130" s="0" t="s">
        <v>200</v>
      </c>
      <c r="AZ130" s="0" t="s">
        <v>1203</v>
      </c>
      <c r="BA130" s="124" t="s">
        <v>200</v>
      </c>
      <c r="BB130" s="0" t="s">
        <v>210</v>
      </c>
      <c r="BC130" s="0" t="s">
        <v>1204</v>
      </c>
      <c r="BD130" s="0" t="s">
        <v>1205</v>
      </c>
      <c r="BE130" s="104" t="s">
        <v>1206</v>
      </c>
      <c r="BG130" s="125" t="s">
        <v>200</v>
      </c>
      <c r="BH130" s="0" t="s">
        <v>253</v>
      </c>
      <c r="BI130" s="112" t="n">
        <v>4988624990326</v>
      </c>
      <c r="BJ130" s="126" t="s">
        <v>200</v>
      </c>
      <c r="BK130" s="0" t="s">
        <v>215</v>
      </c>
      <c r="BL130" s="112" t="n">
        <v>4</v>
      </c>
      <c r="BM130" s="112" t="n">
        <v>4</v>
      </c>
      <c r="BN130" s="112" t="n">
        <v>4</v>
      </c>
      <c r="BO130" s="111" t="n">
        <v>20</v>
      </c>
      <c r="BP130" s="125" t="s">
        <v>200</v>
      </c>
      <c r="BQ130" s="127" t="s">
        <v>216</v>
      </c>
    </row>
    <row r="131" customFormat="false" ht="13.8" hidden="false" customHeight="false" outlineLevel="0" collapsed="false">
      <c r="A131" s="0" t="s">
        <v>1207</v>
      </c>
      <c r="B131" s="0" t="s">
        <v>454</v>
      </c>
      <c r="C131" s="131" t="s">
        <v>558</v>
      </c>
      <c r="D131" s="131" t="s">
        <v>193</v>
      </c>
      <c r="E131" s="0" t="s">
        <v>194</v>
      </c>
      <c r="F131" s="0" t="s">
        <v>195</v>
      </c>
      <c r="G131" s="0" t="s">
        <v>196</v>
      </c>
      <c r="H131" s="0" t="s">
        <v>197</v>
      </c>
      <c r="J131" s="111" t="n">
        <v>2</v>
      </c>
      <c r="K131" s="0" t="s">
        <v>198</v>
      </c>
      <c r="L131" s="0" t="s">
        <v>533</v>
      </c>
      <c r="M131" s="0" t="s">
        <v>199</v>
      </c>
      <c r="Q131" s="120" t="s">
        <v>200</v>
      </c>
      <c r="R131" s="0" t="s">
        <v>16</v>
      </c>
      <c r="S131" s="0" t="s">
        <v>201</v>
      </c>
      <c r="T131" s="0" t="s">
        <v>198</v>
      </c>
      <c r="U131" s="0" t="s">
        <v>285</v>
      </c>
      <c r="V131" s="0" t="s">
        <v>203</v>
      </c>
      <c r="W131" s="110" t="s">
        <v>204</v>
      </c>
      <c r="X131" s="111" t="n">
        <v>2018</v>
      </c>
      <c r="Y131" s="111" t="s">
        <v>205</v>
      </c>
      <c r="Z131" s="111" t="s">
        <v>198</v>
      </c>
      <c r="AA131" s="122" t="s">
        <v>200</v>
      </c>
      <c r="AB131" s="0" t="s">
        <v>1208</v>
      </c>
      <c r="AC131" s="0" t="s">
        <v>1209</v>
      </c>
      <c r="AD131" s="111" t="n">
        <v>2018</v>
      </c>
      <c r="AE131" s="111" t="s">
        <v>222</v>
      </c>
      <c r="AI131" s="111" t="s">
        <v>700</v>
      </c>
      <c r="AJ131" s="111" t="s">
        <v>701</v>
      </c>
      <c r="AK131" s="0" t="s">
        <v>1208</v>
      </c>
      <c r="AL131" s="0" t="s">
        <v>216</v>
      </c>
      <c r="AM131" s="111" t="n">
        <v>1999</v>
      </c>
      <c r="AN131" s="111" t="s">
        <v>297</v>
      </c>
      <c r="AO131" s="0" t="s">
        <v>609</v>
      </c>
      <c r="AP131" s="0" t="s">
        <v>200</v>
      </c>
      <c r="AZ131" s="0" t="s">
        <v>1210</v>
      </c>
      <c r="BA131" s="124" t="s">
        <v>200</v>
      </c>
      <c r="BB131" s="0" t="s">
        <v>210</v>
      </c>
      <c r="BC131" s="0" t="s">
        <v>1211</v>
      </c>
      <c r="BE131" s="104" t="s">
        <v>1212</v>
      </c>
      <c r="BF131" s="104" t="s">
        <v>1213</v>
      </c>
      <c r="BG131" s="125" t="s">
        <v>200</v>
      </c>
      <c r="BH131" s="0" t="s">
        <v>253</v>
      </c>
      <c r="BI131" s="112" t="n">
        <v>800265939196</v>
      </c>
      <c r="BJ131" s="126" t="s">
        <v>200</v>
      </c>
      <c r="BK131" s="0" t="s">
        <v>215</v>
      </c>
      <c r="BL131" s="112" t="n">
        <v>4</v>
      </c>
      <c r="BM131" s="112" t="n">
        <v>4</v>
      </c>
      <c r="BN131" s="112" t="n">
        <v>4</v>
      </c>
      <c r="BO131" s="111" t="n">
        <v>20</v>
      </c>
      <c r="BP131" s="125" t="s">
        <v>200</v>
      </c>
      <c r="BQ131" s="127" t="s">
        <v>216</v>
      </c>
    </row>
    <row r="132" customFormat="false" ht="13.8" hidden="false" customHeight="false" outlineLevel="0" collapsed="false">
      <c r="A132" s="0" t="s">
        <v>1214</v>
      </c>
      <c r="B132" s="0" t="s">
        <v>454</v>
      </c>
      <c r="C132" s="0" t="s">
        <v>234</v>
      </c>
      <c r="D132" s="0" t="s">
        <v>193</v>
      </c>
      <c r="E132" s="0" t="s">
        <v>194</v>
      </c>
      <c r="F132" s="0" t="s">
        <v>195</v>
      </c>
      <c r="G132" s="0" t="s">
        <v>196</v>
      </c>
      <c r="H132" s="0" t="s">
        <v>197</v>
      </c>
      <c r="J132" s="111" t="n">
        <v>2</v>
      </c>
      <c r="K132" s="0" t="s">
        <v>198</v>
      </c>
      <c r="L132" s="0" t="s">
        <v>392</v>
      </c>
      <c r="M132" s="0" t="s">
        <v>199</v>
      </c>
      <c r="O132" s="0" t="s">
        <v>200</v>
      </c>
      <c r="Q132" s="120" t="s">
        <v>200</v>
      </c>
      <c r="R132" s="0" t="s">
        <v>16</v>
      </c>
      <c r="S132" s="0" t="s">
        <v>201</v>
      </c>
      <c r="T132" s="0" t="s">
        <v>198</v>
      </c>
      <c r="U132" s="0" t="s">
        <v>202</v>
      </c>
      <c r="V132" s="0" t="s">
        <v>203</v>
      </c>
      <c r="W132" s="110" t="s">
        <v>204</v>
      </c>
      <c r="X132" s="111" t="n">
        <v>1993</v>
      </c>
      <c r="Y132" s="111" t="s">
        <v>205</v>
      </c>
      <c r="Z132" s="111" t="s">
        <v>198</v>
      </c>
      <c r="AA132" s="122" t="s">
        <v>200</v>
      </c>
      <c r="AB132" s="0" t="s">
        <v>1215</v>
      </c>
      <c r="AC132" s="0" t="s">
        <v>690</v>
      </c>
      <c r="AD132" s="111" t="n">
        <v>1993</v>
      </c>
      <c r="AE132" s="111" t="s">
        <v>1004</v>
      </c>
      <c r="AI132" s="111" t="s">
        <v>207</v>
      </c>
      <c r="AK132" s="111" t="str">
        <f aca="false">(AB132)</f>
        <v>Bizarre creations</v>
      </c>
      <c r="AM132" s="111" t="n">
        <f aca="false">AD132</f>
        <v>1993</v>
      </c>
      <c r="AN132" s="111" t="s">
        <v>263</v>
      </c>
      <c r="AS132" s="0" t="s">
        <v>200</v>
      </c>
      <c r="AT132" s="0" t="s">
        <v>1216</v>
      </c>
      <c r="AV132" s="0" t="s">
        <v>200</v>
      </c>
      <c r="AZ132" s="0" t="s">
        <v>1217</v>
      </c>
      <c r="BA132" s="124" t="s">
        <v>200</v>
      </c>
      <c r="BB132" s="0" t="s">
        <v>210</v>
      </c>
      <c r="BC132" s="0" t="s">
        <v>1218</v>
      </c>
      <c r="BD132" s="0" t="s">
        <v>1219</v>
      </c>
      <c r="BE132" s="104" t="s">
        <v>1220</v>
      </c>
      <c r="BG132" s="125" t="s">
        <v>200</v>
      </c>
      <c r="BH132" s="0" t="s">
        <v>214</v>
      </c>
      <c r="BI132" s="112" t="n">
        <v>53203010017</v>
      </c>
      <c r="BJ132" s="126" t="s">
        <v>200</v>
      </c>
      <c r="BK132" s="0" t="s">
        <v>215</v>
      </c>
      <c r="BL132" s="112" t="n">
        <v>4</v>
      </c>
      <c r="BM132" s="112" t="n">
        <v>4</v>
      </c>
      <c r="BN132" s="112" t="n">
        <v>4</v>
      </c>
      <c r="BO132" s="111" t="n">
        <v>20</v>
      </c>
      <c r="BP132" s="125" t="s">
        <v>200</v>
      </c>
      <c r="BQ132" s="127" t="s">
        <v>216</v>
      </c>
    </row>
    <row r="133" customFormat="false" ht="13.8" hidden="false" customHeight="false" outlineLevel="0" collapsed="false">
      <c r="A133" s="0" t="s">
        <v>1221</v>
      </c>
      <c r="B133" s="0" t="s">
        <v>454</v>
      </c>
      <c r="C133" s="0" t="s">
        <v>234</v>
      </c>
      <c r="D133" s="0" t="s">
        <v>193</v>
      </c>
      <c r="E133" s="0" t="s">
        <v>194</v>
      </c>
      <c r="F133" s="0" t="s">
        <v>195</v>
      </c>
      <c r="G133" s="0" t="s">
        <v>196</v>
      </c>
      <c r="H133" s="0" t="s">
        <v>197</v>
      </c>
      <c r="J133" s="111" t="n">
        <v>1</v>
      </c>
      <c r="K133" s="0" t="s">
        <v>198</v>
      </c>
      <c r="L133" s="0" t="s">
        <v>198</v>
      </c>
      <c r="M133" s="0" t="s">
        <v>274</v>
      </c>
      <c r="O133" s="0" t="s">
        <v>200</v>
      </c>
      <c r="Q133" s="120" t="s">
        <v>200</v>
      </c>
      <c r="R133" s="0" t="s">
        <v>16</v>
      </c>
      <c r="S133" s="0" t="s">
        <v>201</v>
      </c>
      <c r="T133" s="0" t="s">
        <v>198</v>
      </c>
      <c r="U133" s="0" t="s">
        <v>202</v>
      </c>
      <c r="V133" s="0" t="s">
        <v>203</v>
      </c>
      <c r="W133" s="110" t="s">
        <v>204</v>
      </c>
      <c r="X133" s="111" t="n">
        <v>1992</v>
      </c>
      <c r="Y133" s="111" t="s">
        <v>205</v>
      </c>
      <c r="Z133" s="111" t="s">
        <v>198</v>
      </c>
      <c r="AA133" s="122" t="s">
        <v>200</v>
      </c>
      <c r="AB133" s="0" t="s">
        <v>440</v>
      </c>
      <c r="AC133" s="0" t="s">
        <v>206</v>
      </c>
      <c r="AD133" s="111" t="n">
        <v>1992</v>
      </c>
      <c r="AE133" s="111" t="s">
        <v>198</v>
      </c>
      <c r="AI133" s="111" t="s">
        <v>207</v>
      </c>
      <c r="AK133" s="111" t="str">
        <f aca="false">(AB133)</f>
        <v>Westone</v>
      </c>
      <c r="AM133" s="111" t="n">
        <f aca="false">AD133</f>
        <v>1992</v>
      </c>
      <c r="AN133" s="111" t="s">
        <v>208</v>
      </c>
      <c r="AS133" s="0" t="s">
        <v>441</v>
      </c>
      <c r="AU133" s="0" t="s">
        <v>332</v>
      </c>
      <c r="AV133" s="128" t="s">
        <v>442</v>
      </c>
      <c r="AZ133" s="0" t="s">
        <v>1222</v>
      </c>
      <c r="BA133" s="124" t="s">
        <v>200</v>
      </c>
      <c r="BB133" s="0" t="s">
        <v>248</v>
      </c>
      <c r="BC133" s="0" t="s">
        <v>1223</v>
      </c>
      <c r="BD133" s="0" t="s">
        <v>1224</v>
      </c>
      <c r="BE133" s="104" t="s">
        <v>1225</v>
      </c>
      <c r="BG133" s="125" t="s">
        <v>200</v>
      </c>
      <c r="BH133" s="0" t="s">
        <v>214</v>
      </c>
      <c r="BI133" s="112" t="n">
        <v>4974365610265</v>
      </c>
      <c r="BJ133" s="126" t="s">
        <v>200</v>
      </c>
      <c r="BK133" s="0" t="s">
        <v>215</v>
      </c>
      <c r="BL133" s="112" t="n">
        <v>4</v>
      </c>
      <c r="BM133" s="112" t="n">
        <v>4</v>
      </c>
      <c r="BN133" s="112" t="n">
        <v>4</v>
      </c>
      <c r="BO133" s="111" t="n">
        <v>20</v>
      </c>
      <c r="BP133" s="125" t="s">
        <v>200</v>
      </c>
      <c r="BQ133" s="127" t="s">
        <v>216</v>
      </c>
    </row>
    <row r="134" customFormat="false" ht="13.8" hidden="false" customHeight="false" outlineLevel="0" collapsed="false">
      <c r="A134" s="0" t="s">
        <v>1226</v>
      </c>
      <c r="B134" s="0" t="s">
        <v>454</v>
      </c>
      <c r="C134" s="0" t="s">
        <v>234</v>
      </c>
      <c r="D134" s="0" t="s">
        <v>193</v>
      </c>
      <c r="E134" s="0" t="s">
        <v>194</v>
      </c>
      <c r="F134" s="0" t="s">
        <v>195</v>
      </c>
      <c r="G134" s="0" t="s">
        <v>196</v>
      </c>
      <c r="H134" s="0" t="s">
        <v>838</v>
      </c>
      <c r="I134" s="0" t="s">
        <v>839</v>
      </c>
      <c r="J134" s="111" t="n">
        <v>2</v>
      </c>
      <c r="K134" s="0" t="s">
        <v>198</v>
      </c>
      <c r="L134" s="0" t="s">
        <v>533</v>
      </c>
      <c r="M134" s="0" t="s">
        <v>235</v>
      </c>
      <c r="N134" s="0" t="s">
        <v>1227</v>
      </c>
      <c r="O134" s="0" t="s">
        <v>534</v>
      </c>
      <c r="P134" s="0" t="s">
        <v>1228</v>
      </c>
      <c r="Q134" s="120" t="s">
        <v>200</v>
      </c>
      <c r="R134" s="0" t="s">
        <v>16</v>
      </c>
      <c r="S134" s="0" t="s">
        <v>201</v>
      </c>
      <c r="T134" s="0" t="s">
        <v>198</v>
      </c>
      <c r="U134" s="0" t="s">
        <v>202</v>
      </c>
      <c r="V134" s="0" t="s">
        <v>203</v>
      </c>
      <c r="W134" s="110" t="s">
        <v>204</v>
      </c>
      <c r="X134" s="111" t="n">
        <v>1992</v>
      </c>
      <c r="Y134" s="111" t="s">
        <v>498</v>
      </c>
      <c r="Z134" s="111" t="s">
        <v>198</v>
      </c>
      <c r="AA134" s="122" t="s">
        <v>200</v>
      </c>
      <c r="AB134" s="0" t="s">
        <v>206</v>
      </c>
      <c r="AC134" s="0" t="s">
        <v>206</v>
      </c>
      <c r="AD134" s="111" t="n">
        <v>1992</v>
      </c>
      <c r="AE134" s="111" t="s">
        <v>222</v>
      </c>
      <c r="AI134" s="111" t="s">
        <v>207</v>
      </c>
      <c r="AK134" s="111" t="str">
        <f aca="false">(AB134)</f>
        <v>Sega</v>
      </c>
      <c r="AL134" s="0" t="s">
        <v>200</v>
      </c>
      <c r="AM134" s="111" t="n">
        <f aca="false">AD134</f>
        <v>1992</v>
      </c>
      <c r="AN134" s="111" t="s">
        <v>208</v>
      </c>
      <c r="AO134" s="0" t="s">
        <v>609</v>
      </c>
      <c r="AP134" s="0" t="s">
        <v>286</v>
      </c>
      <c r="AQ134" s="0" t="s">
        <v>200</v>
      </c>
      <c r="AR134" s="0" t="s">
        <v>200</v>
      </c>
      <c r="AS134" s="0" t="s">
        <v>958</v>
      </c>
      <c r="AU134" s="0" t="s">
        <v>434</v>
      </c>
      <c r="AV134" s="0" t="s">
        <v>200</v>
      </c>
      <c r="AZ134" s="0" t="s">
        <v>1229</v>
      </c>
      <c r="BA134" s="124" t="s">
        <v>200</v>
      </c>
      <c r="BB134" s="0" t="s">
        <v>462</v>
      </c>
      <c r="BC134" s="0" t="s">
        <v>1230</v>
      </c>
      <c r="BD134" s="0" t="s">
        <v>1231</v>
      </c>
      <c r="BE134" s="104" t="s">
        <v>1232</v>
      </c>
      <c r="BF134" s="104" t="s">
        <v>1233</v>
      </c>
      <c r="BG134" s="125" t="s">
        <v>200</v>
      </c>
      <c r="BH134" s="0" t="s">
        <v>214</v>
      </c>
      <c r="BI134" s="112" t="n">
        <v>4974365638054</v>
      </c>
      <c r="BJ134" s="126" t="s">
        <v>200</v>
      </c>
      <c r="BK134" s="0" t="s">
        <v>215</v>
      </c>
      <c r="BL134" s="112" t="n">
        <v>4</v>
      </c>
      <c r="BM134" s="112" t="n">
        <v>4</v>
      </c>
      <c r="BN134" s="112" t="n">
        <v>4</v>
      </c>
      <c r="BO134" s="111" t="n">
        <v>30</v>
      </c>
      <c r="BP134" s="125" t="s">
        <v>200</v>
      </c>
      <c r="BQ134" s="127" t="s">
        <v>216</v>
      </c>
    </row>
    <row r="135" customFormat="false" ht="13.8" hidden="false" customHeight="false" outlineLevel="0" collapsed="false">
      <c r="A135" s="0" t="s">
        <v>1234</v>
      </c>
      <c r="B135" s="0" t="s">
        <v>454</v>
      </c>
      <c r="C135" s="0" t="s">
        <v>532</v>
      </c>
      <c r="D135" s="0" t="s">
        <v>193</v>
      </c>
      <c r="E135" s="0" t="s">
        <v>194</v>
      </c>
      <c r="F135" s="0" t="s">
        <v>195</v>
      </c>
      <c r="G135" s="0" t="s">
        <v>196</v>
      </c>
      <c r="H135" s="0" t="s">
        <v>197</v>
      </c>
      <c r="J135" s="111" t="n">
        <v>2</v>
      </c>
      <c r="K135" s="0" t="s">
        <v>198</v>
      </c>
      <c r="L135" s="0" t="s">
        <v>533</v>
      </c>
      <c r="M135" s="0" t="s">
        <v>199</v>
      </c>
      <c r="O135" s="0" t="s">
        <v>534</v>
      </c>
      <c r="Q135" s="120" t="s">
        <v>200</v>
      </c>
      <c r="R135" s="0" t="s">
        <v>16</v>
      </c>
      <c r="S135" s="0" t="s">
        <v>201</v>
      </c>
      <c r="T135" s="0" t="s">
        <v>198</v>
      </c>
      <c r="U135" s="0" t="s">
        <v>202</v>
      </c>
      <c r="V135" s="0" t="s">
        <v>203</v>
      </c>
      <c r="W135" s="110" t="s">
        <v>204</v>
      </c>
      <c r="X135" s="111" t="n">
        <v>1993</v>
      </c>
      <c r="Y135" s="111" t="s">
        <v>205</v>
      </c>
      <c r="Z135" s="111" t="s">
        <v>198</v>
      </c>
      <c r="AA135" s="122" t="s">
        <v>200</v>
      </c>
      <c r="AB135" s="0" t="s">
        <v>1235</v>
      </c>
      <c r="AC135" s="0" t="s">
        <v>459</v>
      </c>
      <c r="AD135" s="111" t="n">
        <v>1993</v>
      </c>
      <c r="AE135" s="111" t="s">
        <v>198</v>
      </c>
      <c r="AI135" s="111" t="s">
        <v>207</v>
      </c>
      <c r="AK135" s="111" t="str">
        <f aca="false">(AB135)</f>
        <v>Lucasarts</v>
      </c>
      <c r="AM135" s="111" t="n">
        <f aca="false">AD135</f>
        <v>1993</v>
      </c>
      <c r="AN135" s="111" t="s">
        <v>297</v>
      </c>
      <c r="AT135" s="0" t="s">
        <v>1236</v>
      </c>
      <c r="AU135" s="0" t="s">
        <v>470</v>
      </c>
      <c r="AV135" s="0" t="s">
        <v>200</v>
      </c>
      <c r="AZ135" s="0" t="s">
        <v>1237</v>
      </c>
      <c r="BA135" s="124" t="s">
        <v>200</v>
      </c>
      <c r="BB135" s="0" t="s">
        <v>248</v>
      </c>
      <c r="BC135" s="0" t="s">
        <v>1238</v>
      </c>
      <c r="BD135" s="0" t="s">
        <v>1239</v>
      </c>
      <c r="BE135" s="104" t="s">
        <v>1240</v>
      </c>
      <c r="BF135" s="104" t="s">
        <v>1241</v>
      </c>
      <c r="BG135" s="125" t="s">
        <v>200</v>
      </c>
      <c r="BH135" s="0" t="s">
        <v>214</v>
      </c>
      <c r="BI135" s="112" t="n">
        <v>4988602612004</v>
      </c>
      <c r="BJ135" s="126" t="s">
        <v>200</v>
      </c>
      <c r="BK135" s="131" t="s">
        <v>359</v>
      </c>
      <c r="BL135" s="112" t="n">
        <v>4</v>
      </c>
      <c r="BM135" s="112" t="n">
        <v>4</v>
      </c>
      <c r="BN135" s="112" t="s">
        <v>66</v>
      </c>
      <c r="BO135" s="111" t="n">
        <v>20</v>
      </c>
      <c r="BP135" s="125" t="s">
        <v>200</v>
      </c>
      <c r="BQ135" s="127" t="s">
        <v>216</v>
      </c>
    </row>
    <row r="136" customFormat="false" ht="13.8" hidden="false" customHeight="false" outlineLevel="0" collapsed="false">
      <c r="A136" s="0" t="s">
        <v>1242</v>
      </c>
      <c r="B136" s="0" t="s">
        <v>454</v>
      </c>
      <c r="C136" s="0" t="s">
        <v>234</v>
      </c>
      <c r="D136" s="0" t="s">
        <v>193</v>
      </c>
      <c r="E136" s="0" t="s">
        <v>194</v>
      </c>
      <c r="F136" s="0" t="s">
        <v>195</v>
      </c>
      <c r="G136" s="0" t="s">
        <v>196</v>
      </c>
      <c r="H136" s="0" t="s">
        <v>219</v>
      </c>
      <c r="J136" s="111" t="n">
        <v>1</v>
      </c>
      <c r="K136" s="0" t="s">
        <v>198</v>
      </c>
      <c r="L136" s="0" t="s">
        <v>198</v>
      </c>
      <c r="M136" s="0" t="s">
        <v>199</v>
      </c>
      <c r="O136" s="0" t="s">
        <v>200</v>
      </c>
      <c r="Q136" s="120" t="s">
        <v>200</v>
      </c>
      <c r="R136" s="0" t="s">
        <v>16</v>
      </c>
      <c r="S136" s="0" t="s">
        <v>201</v>
      </c>
      <c r="T136" s="0" t="s">
        <v>198</v>
      </c>
      <c r="U136" s="0" t="s">
        <v>202</v>
      </c>
      <c r="V136" s="0" t="s">
        <v>203</v>
      </c>
      <c r="W136" s="110" t="s">
        <v>204</v>
      </c>
      <c r="X136" s="111" t="n">
        <v>1993</v>
      </c>
      <c r="Y136" s="111" t="s">
        <v>205</v>
      </c>
      <c r="Z136" s="111" t="s">
        <v>198</v>
      </c>
      <c r="AA136" s="122" t="s">
        <v>200</v>
      </c>
      <c r="AB136" s="0" t="s">
        <v>1243</v>
      </c>
      <c r="AC136" s="0" t="s">
        <v>574</v>
      </c>
      <c r="AD136" s="111" t="n">
        <v>1993</v>
      </c>
      <c r="AE136" s="111" t="s">
        <v>198</v>
      </c>
      <c r="AI136" s="111" t="s">
        <v>207</v>
      </c>
      <c r="AK136" s="111" t="str">
        <f aca="false">(AB136)</f>
        <v>Gremlin</v>
      </c>
      <c r="AM136" s="111" t="n">
        <f aca="false">AD136</f>
        <v>1993</v>
      </c>
      <c r="AN136" s="111" t="s">
        <v>263</v>
      </c>
      <c r="AP136" s="0" t="s">
        <v>567</v>
      </c>
      <c r="AQ136" s="0" t="s">
        <v>200</v>
      </c>
      <c r="AR136" s="0" t="s">
        <v>224</v>
      </c>
      <c r="AS136" s="0" t="s">
        <v>1244</v>
      </c>
      <c r="AT136" s="0" t="s">
        <v>200</v>
      </c>
      <c r="AU136" s="0" t="s">
        <v>244</v>
      </c>
      <c r="AV136" s="0" t="s">
        <v>200</v>
      </c>
      <c r="AZ136" s="0" t="s">
        <v>1245</v>
      </c>
      <c r="BA136" s="124" t="s">
        <v>200</v>
      </c>
      <c r="BB136" s="0" t="s">
        <v>210</v>
      </c>
      <c r="BC136" s="0" t="s">
        <v>1246</v>
      </c>
      <c r="BE136" s="104" t="s">
        <v>1247</v>
      </c>
      <c r="BF136" s="104" t="s">
        <v>1248</v>
      </c>
      <c r="BG136" s="125" t="s">
        <v>200</v>
      </c>
      <c r="BH136" s="0" t="s">
        <v>582</v>
      </c>
      <c r="BI136" s="112" t="n">
        <v>5015839264993</v>
      </c>
      <c r="BJ136" s="126" t="s">
        <v>200</v>
      </c>
      <c r="BK136" s="0" t="s">
        <v>215</v>
      </c>
      <c r="BL136" s="112" t="n">
        <v>4</v>
      </c>
      <c r="BM136" s="112" t="n">
        <v>4</v>
      </c>
      <c r="BN136" s="112" t="n">
        <v>4</v>
      </c>
      <c r="BO136" s="111" t="n">
        <v>20</v>
      </c>
      <c r="BP136" s="125" t="s">
        <v>200</v>
      </c>
      <c r="BQ136" s="127" t="s">
        <v>216</v>
      </c>
    </row>
    <row r="137" customFormat="false" ht="13.8" hidden="false" customHeight="false" outlineLevel="0" collapsed="false">
      <c r="A137" s="0" t="s">
        <v>1249</v>
      </c>
      <c r="B137" s="0" t="s">
        <v>1250</v>
      </c>
      <c r="C137" s="0" t="s">
        <v>234</v>
      </c>
      <c r="D137" s="0" t="s">
        <v>193</v>
      </c>
      <c r="E137" s="0" t="s">
        <v>194</v>
      </c>
      <c r="F137" s="0" t="s">
        <v>195</v>
      </c>
      <c r="G137" s="0" t="s">
        <v>196</v>
      </c>
      <c r="H137" s="0" t="s">
        <v>197</v>
      </c>
      <c r="J137" s="111" t="n">
        <v>1</v>
      </c>
      <c r="K137" s="0" t="s">
        <v>198</v>
      </c>
      <c r="L137" s="0" t="s">
        <v>198</v>
      </c>
      <c r="M137" s="0" t="s">
        <v>199</v>
      </c>
      <c r="O137" s="0" t="s">
        <v>200</v>
      </c>
      <c r="Q137" s="120" t="s">
        <v>200</v>
      </c>
      <c r="R137" s="0" t="s">
        <v>1251</v>
      </c>
      <c r="S137" s="0" t="s">
        <v>201</v>
      </c>
      <c r="T137" s="0" t="s">
        <v>198</v>
      </c>
      <c r="U137" s="0" t="s">
        <v>202</v>
      </c>
      <c r="V137" s="0" t="s">
        <v>1252</v>
      </c>
      <c r="W137" s="110" t="s">
        <v>198</v>
      </c>
      <c r="X137" s="111" t="n">
        <v>1993</v>
      </c>
      <c r="Y137" s="111" t="s">
        <v>205</v>
      </c>
      <c r="Z137" s="111" t="s">
        <v>198</v>
      </c>
      <c r="AA137" s="122" t="s">
        <v>200</v>
      </c>
      <c r="AB137" s="0" t="s">
        <v>549</v>
      </c>
      <c r="AC137" s="0" t="s">
        <v>549</v>
      </c>
      <c r="AD137" s="111" t="n">
        <v>1993</v>
      </c>
      <c r="AE137" s="111" t="s">
        <v>198</v>
      </c>
      <c r="AI137" s="111" t="s">
        <v>207</v>
      </c>
      <c r="AK137" s="111" t="str">
        <f aca="false">(AB137)</f>
        <v>Core design</v>
      </c>
      <c r="AM137" s="111" t="n">
        <f aca="false">AD137</f>
        <v>1993</v>
      </c>
      <c r="AN137" s="111" t="s">
        <v>263</v>
      </c>
      <c r="AS137" s="0" t="s">
        <v>550</v>
      </c>
      <c r="AT137" s="0" t="s">
        <v>1253</v>
      </c>
      <c r="AU137" s="0" t="s">
        <v>552</v>
      </c>
      <c r="AV137" s="0" t="s">
        <v>200</v>
      </c>
      <c r="AZ137" s="0" t="s">
        <v>1254</v>
      </c>
      <c r="BA137" s="124" t="s">
        <v>200</v>
      </c>
      <c r="BB137" s="0" t="s">
        <v>248</v>
      </c>
      <c r="BC137" s="0" t="s">
        <v>1255</v>
      </c>
      <c r="BE137" s="104" t="s">
        <v>1256</v>
      </c>
      <c r="BG137" s="125" t="s">
        <v>200</v>
      </c>
      <c r="BH137" s="0" t="s">
        <v>214</v>
      </c>
      <c r="BI137" s="112" t="n">
        <v>5020717600022</v>
      </c>
      <c r="BJ137" s="126" t="s">
        <v>200</v>
      </c>
      <c r="BK137" s="0" t="s">
        <v>215</v>
      </c>
      <c r="BL137" s="112" t="n">
        <v>4</v>
      </c>
      <c r="BM137" s="112" t="n">
        <v>4</v>
      </c>
      <c r="BN137" s="112" t="n">
        <v>4</v>
      </c>
      <c r="BO137" s="111" t="n">
        <v>20</v>
      </c>
      <c r="BP137" s="125" t="s">
        <v>200</v>
      </c>
      <c r="BQ137" s="127" t="s">
        <v>216</v>
      </c>
    </row>
    <row r="138" customFormat="false" ht="13.8" hidden="false" customHeight="false" outlineLevel="0" collapsed="false">
      <c r="A138" s="0" t="s">
        <v>1257</v>
      </c>
      <c r="B138" s="0" t="s">
        <v>1250</v>
      </c>
      <c r="C138" s="0" t="s">
        <v>1258</v>
      </c>
      <c r="D138" s="0" t="s">
        <v>193</v>
      </c>
      <c r="E138" s="0" t="s">
        <v>194</v>
      </c>
      <c r="F138" s="0" t="s">
        <v>195</v>
      </c>
      <c r="G138" s="0" t="s">
        <v>362</v>
      </c>
      <c r="H138" s="0" t="s">
        <v>219</v>
      </c>
      <c r="J138" s="111" t="n">
        <v>1</v>
      </c>
      <c r="K138" s="0" t="s">
        <v>198</v>
      </c>
      <c r="L138" s="0" t="s">
        <v>198</v>
      </c>
      <c r="M138" s="0" t="s">
        <v>274</v>
      </c>
      <c r="O138" s="0" t="s">
        <v>200</v>
      </c>
      <c r="P138" s="0" t="s">
        <v>410</v>
      </c>
      <c r="Q138" s="120" t="s">
        <v>200</v>
      </c>
      <c r="R138" s="0" t="s">
        <v>1251</v>
      </c>
      <c r="S138" s="0" t="s">
        <v>201</v>
      </c>
      <c r="T138" s="0" t="s">
        <v>198</v>
      </c>
      <c r="U138" s="0" t="s">
        <v>202</v>
      </c>
      <c r="V138" s="0" t="s">
        <v>1252</v>
      </c>
      <c r="W138" s="110" t="s">
        <v>198</v>
      </c>
      <c r="X138" s="111" t="n">
        <v>1993</v>
      </c>
      <c r="Y138" s="111" t="s">
        <v>205</v>
      </c>
      <c r="Z138" s="111" t="s">
        <v>198</v>
      </c>
      <c r="AA138" s="122" t="s">
        <v>200</v>
      </c>
      <c r="AB138" s="0" t="s">
        <v>1259</v>
      </c>
      <c r="AC138" s="0" t="s">
        <v>206</v>
      </c>
      <c r="AD138" s="111" t="n">
        <v>1993</v>
      </c>
      <c r="AE138" s="111" t="s">
        <v>198</v>
      </c>
      <c r="AI138" s="111" t="s">
        <v>207</v>
      </c>
      <c r="AK138" s="0" t="s">
        <v>1259</v>
      </c>
      <c r="AL138" s="0" t="s">
        <v>216</v>
      </c>
      <c r="AM138" s="111" t="n">
        <v>1983</v>
      </c>
      <c r="AN138" s="111" t="s">
        <v>297</v>
      </c>
      <c r="AQ138" s="0" t="s">
        <v>1260</v>
      </c>
      <c r="AR138" s="0" t="s">
        <v>224</v>
      </c>
      <c r="AS138" s="0" t="s">
        <v>200</v>
      </c>
      <c r="AT138" s="0" t="s">
        <v>339</v>
      </c>
      <c r="AU138" s="0" t="s">
        <v>332</v>
      </c>
      <c r="AV138" s="0" t="s">
        <v>200</v>
      </c>
      <c r="AZ138" s="0" t="s">
        <v>1261</v>
      </c>
      <c r="BA138" s="124" t="s">
        <v>200</v>
      </c>
      <c r="BB138" s="0" t="s">
        <v>210</v>
      </c>
      <c r="BC138" s="0" t="s">
        <v>1262</v>
      </c>
      <c r="BD138" s="0" t="s">
        <v>1263</v>
      </c>
      <c r="BE138" s="104" t="s">
        <v>1264</v>
      </c>
      <c r="BF138" s="104" t="s">
        <v>1265</v>
      </c>
      <c r="BG138" s="125" t="s">
        <v>200</v>
      </c>
      <c r="BH138" s="0" t="s">
        <v>214</v>
      </c>
      <c r="BI138" s="112" t="n">
        <v>4974365644369</v>
      </c>
      <c r="BJ138" s="126" t="s">
        <v>200</v>
      </c>
      <c r="BK138" s="0" t="s">
        <v>215</v>
      </c>
      <c r="BL138" s="112" t="n">
        <v>4</v>
      </c>
      <c r="BM138" s="112" t="n">
        <v>4</v>
      </c>
      <c r="BN138" s="112" t="n">
        <v>4</v>
      </c>
      <c r="BO138" s="111" t="n">
        <v>80</v>
      </c>
      <c r="BP138" s="125" t="s">
        <v>200</v>
      </c>
      <c r="BQ138" s="127" t="s">
        <v>216</v>
      </c>
    </row>
    <row r="139" customFormat="false" ht="13.8" hidden="false" customHeight="false" outlineLevel="0" collapsed="false">
      <c r="A139" s="0" t="s">
        <v>1266</v>
      </c>
      <c r="B139" s="0" t="s">
        <v>1250</v>
      </c>
      <c r="C139" s="0" t="s">
        <v>1267</v>
      </c>
      <c r="D139" s="0" t="s">
        <v>193</v>
      </c>
      <c r="E139" s="0" t="s">
        <v>194</v>
      </c>
      <c r="F139" s="0" t="s">
        <v>195</v>
      </c>
      <c r="G139" s="0" t="s">
        <v>330</v>
      </c>
      <c r="H139" s="0" t="s">
        <v>219</v>
      </c>
      <c r="J139" s="111" t="n">
        <v>1</v>
      </c>
      <c r="K139" s="0" t="s">
        <v>198</v>
      </c>
      <c r="L139" s="0" t="s">
        <v>198</v>
      </c>
      <c r="M139" s="0" t="s">
        <v>199</v>
      </c>
      <c r="O139" s="0" t="s">
        <v>200</v>
      </c>
      <c r="P139" s="0" t="s">
        <v>410</v>
      </c>
      <c r="Q139" s="120" t="s">
        <v>200</v>
      </c>
      <c r="R139" s="0" t="s">
        <v>1251</v>
      </c>
      <c r="S139" s="0" t="s">
        <v>201</v>
      </c>
      <c r="T139" s="0" t="s">
        <v>198</v>
      </c>
      <c r="U139" s="0" t="s">
        <v>202</v>
      </c>
      <c r="V139" s="0" t="s">
        <v>1252</v>
      </c>
      <c r="W139" s="110" t="s">
        <v>198</v>
      </c>
      <c r="X139" s="111" t="n">
        <v>1993</v>
      </c>
      <c r="Y139" s="111" t="s">
        <v>498</v>
      </c>
      <c r="Z139" s="130" t="s">
        <v>757</v>
      </c>
      <c r="AA139" s="122" t="s">
        <v>200</v>
      </c>
      <c r="AB139" s="131" t="s">
        <v>1268</v>
      </c>
      <c r="AC139" s="0" t="s">
        <v>479</v>
      </c>
      <c r="AD139" s="111" t="n">
        <v>1993</v>
      </c>
      <c r="AE139" s="111" t="s">
        <v>222</v>
      </c>
      <c r="AI139" s="111" t="s">
        <v>207</v>
      </c>
      <c r="AK139" s="111" t="str">
        <f aca="false">(AB139)</f>
        <v>Cryo interactive</v>
      </c>
      <c r="AL139" s="0" t="s">
        <v>200</v>
      </c>
      <c r="AM139" s="111" t="n">
        <f aca="false">AD139</f>
        <v>1993</v>
      </c>
      <c r="AN139" s="111" t="s">
        <v>510</v>
      </c>
      <c r="AP139" s="0" t="s">
        <v>619</v>
      </c>
      <c r="AQ139" s="0" t="s">
        <v>1269</v>
      </c>
      <c r="AR139" s="0" t="s">
        <v>200</v>
      </c>
      <c r="AS139" s="0" t="s">
        <v>621</v>
      </c>
      <c r="AU139" s="0" t="s">
        <v>267</v>
      </c>
      <c r="AV139" s="0" t="s">
        <v>200</v>
      </c>
      <c r="AX139" s="0" t="s">
        <v>1270</v>
      </c>
      <c r="AZ139" s="0" t="s">
        <v>1271</v>
      </c>
      <c r="BA139" s="124" t="s">
        <v>200</v>
      </c>
      <c r="BB139" s="0" t="s">
        <v>210</v>
      </c>
      <c r="BC139" s="0" t="s">
        <v>1272</v>
      </c>
      <c r="BD139" s="0" t="s">
        <v>1273</v>
      </c>
      <c r="BE139" s="104" t="s">
        <v>1274</v>
      </c>
      <c r="BF139" s="104" t="s">
        <v>1275</v>
      </c>
      <c r="BG139" s="125" t="s">
        <v>200</v>
      </c>
      <c r="BH139" s="0" t="s">
        <v>214</v>
      </c>
      <c r="BI139" s="112" t="n">
        <v>5013715012089</v>
      </c>
      <c r="BJ139" s="126" t="s">
        <v>200</v>
      </c>
      <c r="BK139" s="0" t="s">
        <v>215</v>
      </c>
      <c r="BL139" s="112" t="n">
        <v>4</v>
      </c>
      <c r="BM139" s="112" t="n">
        <v>4</v>
      </c>
      <c r="BN139" s="112" t="n">
        <v>4</v>
      </c>
      <c r="BO139" s="111" t="n">
        <v>20</v>
      </c>
      <c r="BP139" s="125" t="s">
        <v>200</v>
      </c>
      <c r="BQ139" s="127" t="s">
        <v>216</v>
      </c>
    </row>
    <row r="140" customFormat="false" ht="13.8" hidden="false" customHeight="false" outlineLevel="0" collapsed="false">
      <c r="A140" s="0" t="s">
        <v>1276</v>
      </c>
      <c r="B140" s="0" t="s">
        <v>1250</v>
      </c>
      <c r="C140" s="0" t="s">
        <v>192</v>
      </c>
      <c r="D140" s="0" t="s">
        <v>193</v>
      </c>
      <c r="E140" s="0" t="s">
        <v>194</v>
      </c>
      <c r="F140" s="0" t="s">
        <v>195</v>
      </c>
      <c r="G140" s="0" t="s">
        <v>196</v>
      </c>
      <c r="H140" s="0" t="s">
        <v>197</v>
      </c>
      <c r="J140" s="111" t="n">
        <v>1</v>
      </c>
      <c r="K140" s="0" t="s">
        <v>198</v>
      </c>
      <c r="L140" s="0" t="s">
        <v>198</v>
      </c>
      <c r="M140" s="0" t="s">
        <v>199</v>
      </c>
      <c r="O140" s="0" t="s">
        <v>200</v>
      </c>
      <c r="Q140" s="120" t="s">
        <v>200</v>
      </c>
      <c r="R140" s="0" t="s">
        <v>1251</v>
      </c>
      <c r="S140" s="0" t="s">
        <v>201</v>
      </c>
      <c r="T140" s="0" t="s">
        <v>198</v>
      </c>
      <c r="U140" s="0" t="s">
        <v>202</v>
      </c>
      <c r="V140" s="0" t="s">
        <v>1252</v>
      </c>
      <c r="W140" s="110" t="s">
        <v>198</v>
      </c>
      <c r="X140" s="111" t="n">
        <v>1993</v>
      </c>
      <c r="Y140" s="111" t="s">
        <v>205</v>
      </c>
      <c r="Z140" s="111" t="s">
        <v>198</v>
      </c>
      <c r="AA140" s="122" t="s">
        <v>200</v>
      </c>
      <c r="AB140" s="0" t="s">
        <v>1277</v>
      </c>
      <c r="AC140" s="0" t="s">
        <v>1278</v>
      </c>
      <c r="AD140" s="111" t="n">
        <v>1993</v>
      </c>
      <c r="AE140" s="111" t="s">
        <v>222</v>
      </c>
      <c r="AI140" s="111" t="s">
        <v>207</v>
      </c>
      <c r="AK140" s="111" t="str">
        <f aca="false">(AB140)</f>
        <v>Victor interactive</v>
      </c>
      <c r="AM140" s="111" t="n">
        <f aca="false">AD140</f>
        <v>1993</v>
      </c>
      <c r="AN140" s="111" t="s">
        <v>208</v>
      </c>
      <c r="AS140" s="0" t="s">
        <v>200</v>
      </c>
      <c r="AT140" s="0" t="s">
        <v>1279</v>
      </c>
      <c r="AU140" s="0" t="s">
        <v>227</v>
      </c>
      <c r="AV140" s="0" t="s">
        <v>200</v>
      </c>
      <c r="AZ140" s="0" t="s">
        <v>1280</v>
      </c>
      <c r="BA140" s="124" t="s">
        <v>200</v>
      </c>
      <c r="BB140" s="0" t="s">
        <v>248</v>
      </c>
      <c r="BC140" s="0" t="s">
        <v>1281</v>
      </c>
      <c r="BD140" s="0" t="s">
        <v>1282</v>
      </c>
      <c r="BE140" s="104" t="s">
        <v>1283</v>
      </c>
      <c r="BG140" s="125" t="s">
        <v>200</v>
      </c>
      <c r="BH140" s="0" t="s">
        <v>214</v>
      </c>
      <c r="BI140" s="112" t="n">
        <v>9119940658</v>
      </c>
      <c r="BJ140" s="126" t="s">
        <v>200</v>
      </c>
      <c r="BK140" s="0" t="s">
        <v>1284</v>
      </c>
      <c r="BL140" s="112" t="n">
        <v>4</v>
      </c>
      <c r="BM140" s="112" t="s">
        <v>66</v>
      </c>
      <c r="BN140" s="112" t="s">
        <v>66</v>
      </c>
      <c r="BO140" s="111" t="n">
        <v>90</v>
      </c>
      <c r="BP140" s="125" t="s">
        <v>200</v>
      </c>
      <c r="BQ140" s="127" t="s">
        <v>216</v>
      </c>
    </row>
    <row r="141" customFormat="false" ht="13.8" hidden="false" customHeight="false" outlineLevel="0" collapsed="false">
      <c r="A141" s="0" t="s">
        <v>1285</v>
      </c>
      <c r="B141" s="0" t="s">
        <v>1250</v>
      </c>
      <c r="C141" s="0" t="s">
        <v>1258</v>
      </c>
      <c r="D141" s="0" t="s">
        <v>1286</v>
      </c>
      <c r="E141" s="0" t="s">
        <v>194</v>
      </c>
      <c r="F141" s="0" t="s">
        <v>399</v>
      </c>
      <c r="G141" s="0" t="s">
        <v>362</v>
      </c>
      <c r="H141" s="0" t="s">
        <v>1287</v>
      </c>
      <c r="J141" s="111" t="n">
        <v>1</v>
      </c>
      <c r="K141" s="0" t="s">
        <v>198</v>
      </c>
      <c r="L141" s="0" t="s">
        <v>198</v>
      </c>
      <c r="M141" s="0" t="s">
        <v>199</v>
      </c>
      <c r="O141" s="0" t="s">
        <v>200</v>
      </c>
      <c r="P141" s="0" t="s">
        <v>410</v>
      </c>
      <c r="Q141" s="120" t="s">
        <v>200</v>
      </c>
      <c r="R141" s="0" t="s">
        <v>1251</v>
      </c>
      <c r="S141" s="0" t="s">
        <v>201</v>
      </c>
      <c r="T141" s="0" t="s">
        <v>198</v>
      </c>
      <c r="U141" s="0" t="s">
        <v>202</v>
      </c>
      <c r="V141" s="0" t="s">
        <v>1252</v>
      </c>
      <c r="W141" s="110" t="s">
        <v>198</v>
      </c>
      <c r="X141" s="111" t="n">
        <v>1992</v>
      </c>
      <c r="Y141" s="111" t="s">
        <v>498</v>
      </c>
      <c r="Z141" s="111" t="s">
        <v>221</v>
      </c>
      <c r="AA141" s="122" t="s">
        <v>200</v>
      </c>
      <c r="AB141" s="0" t="s">
        <v>1288</v>
      </c>
      <c r="AC141" s="0" t="s">
        <v>206</v>
      </c>
      <c r="AD141" s="111" t="n">
        <v>1992</v>
      </c>
      <c r="AE141" s="111" t="s">
        <v>222</v>
      </c>
      <c r="AI141" s="111" t="s">
        <v>207</v>
      </c>
      <c r="AK141" s="111" t="str">
        <f aca="false">(AB141)</f>
        <v>Digital pictures</v>
      </c>
      <c r="AL141" s="0" t="s">
        <v>200</v>
      </c>
      <c r="AM141" s="111" t="n">
        <f aca="false">AD141</f>
        <v>1992</v>
      </c>
      <c r="AN141" s="111" t="s">
        <v>297</v>
      </c>
      <c r="AQ141" s="0" t="s">
        <v>1289</v>
      </c>
      <c r="AR141" s="0" t="s">
        <v>1290</v>
      </c>
      <c r="AS141" s="0" t="s">
        <v>200</v>
      </c>
      <c r="AT141" s="0" t="s">
        <v>1291</v>
      </c>
      <c r="AU141" s="0" t="s">
        <v>200</v>
      </c>
      <c r="AV141" s="0" t="s">
        <v>1292</v>
      </c>
      <c r="AX141" s="0" t="s">
        <v>1293</v>
      </c>
      <c r="AZ141" s="0" t="s">
        <v>1294</v>
      </c>
      <c r="BA141" s="124" t="s">
        <v>200</v>
      </c>
      <c r="BB141" s="0" t="s">
        <v>210</v>
      </c>
      <c r="BC141" s="0" t="s">
        <v>1295</v>
      </c>
      <c r="BD141" s="0" t="s">
        <v>1296</v>
      </c>
      <c r="BE141" s="0" t="s">
        <v>1296</v>
      </c>
      <c r="BF141" s="0" t="s">
        <v>1297</v>
      </c>
      <c r="BG141" s="125" t="s">
        <v>200</v>
      </c>
      <c r="BH141" s="0" t="s">
        <v>214</v>
      </c>
      <c r="BI141" s="112" t="n">
        <v>4974365649036</v>
      </c>
      <c r="BJ141" s="126" t="s">
        <v>200</v>
      </c>
      <c r="BK141" s="0" t="s">
        <v>215</v>
      </c>
      <c r="BL141" s="112" t="n">
        <v>4</v>
      </c>
      <c r="BM141" s="112" t="n">
        <v>4</v>
      </c>
      <c r="BN141" s="112" t="n">
        <v>4</v>
      </c>
      <c r="BO141" s="111" t="n">
        <v>20</v>
      </c>
      <c r="BP141" s="125" t="s">
        <v>200</v>
      </c>
      <c r="BQ141" s="127" t="s">
        <v>216</v>
      </c>
    </row>
    <row r="142" customFormat="false" ht="13.8" hidden="false" customHeight="false" outlineLevel="0" collapsed="false">
      <c r="A142" s="0" t="s">
        <v>1298</v>
      </c>
      <c r="B142" s="0" t="s">
        <v>1250</v>
      </c>
      <c r="C142" s="0" t="s">
        <v>1258</v>
      </c>
      <c r="D142" s="0" t="s">
        <v>1286</v>
      </c>
      <c r="E142" s="0" t="s">
        <v>194</v>
      </c>
      <c r="F142" s="0" t="s">
        <v>195</v>
      </c>
      <c r="G142" s="0" t="s">
        <v>362</v>
      </c>
      <c r="H142" s="0" t="s">
        <v>219</v>
      </c>
      <c r="J142" s="111" t="n">
        <v>1</v>
      </c>
      <c r="K142" s="0" t="s">
        <v>198</v>
      </c>
      <c r="L142" s="0" t="s">
        <v>198</v>
      </c>
      <c r="M142" s="0" t="s">
        <v>199</v>
      </c>
      <c r="O142" s="0" t="s">
        <v>200</v>
      </c>
      <c r="P142" s="0" t="s">
        <v>410</v>
      </c>
      <c r="Q142" s="120" t="s">
        <v>200</v>
      </c>
      <c r="R142" s="0" t="s">
        <v>1251</v>
      </c>
      <c r="S142" s="0" t="s">
        <v>201</v>
      </c>
      <c r="T142" s="0" t="s">
        <v>198</v>
      </c>
      <c r="U142" s="0" t="s">
        <v>202</v>
      </c>
      <c r="V142" s="0" t="s">
        <v>1252</v>
      </c>
      <c r="W142" s="110" t="s">
        <v>198</v>
      </c>
      <c r="X142" s="111" t="n">
        <v>1992</v>
      </c>
      <c r="Y142" s="111" t="s">
        <v>205</v>
      </c>
      <c r="Z142" s="111" t="s">
        <v>198</v>
      </c>
      <c r="AA142" s="122" t="s">
        <v>200</v>
      </c>
      <c r="AB142" s="0" t="s">
        <v>1299</v>
      </c>
      <c r="AC142" s="131" t="s">
        <v>1201</v>
      </c>
      <c r="AD142" s="111" t="n">
        <v>1992</v>
      </c>
      <c r="AE142" s="111" t="s">
        <v>222</v>
      </c>
      <c r="AI142" s="111" t="s">
        <v>207</v>
      </c>
      <c r="AK142" s="0" t="s">
        <v>1299</v>
      </c>
      <c r="AL142" s="0" t="s">
        <v>216</v>
      </c>
      <c r="AM142" s="111" t="n">
        <v>1985</v>
      </c>
      <c r="AN142" s="111" t="s">
        <v>208</v>
      </c>
      <c r="AQ142" s="0" t="s">
        <v>1260</v>
      </c>
      <c r="AR142" s="0" t="s">
        <v>200</v>
      </c>
      <c r="AS142" s="0" t="s">
        <v>200</v>
      </c>
      <c r="AT142" s="0" t="s">
        <v>527</v>
      </c>
      <c r="AV142" s="0" t="s">
        <v>1300</v>
      </c>
      <c r="AZ142" s="0" t="s">
        <v>1301</v>
      </c>
      <c r="BA142" s="124" t="s">
        <v>200</v>
      </c>
      <c r="BB142" s="0" t="s">
        <v>210</v>
      </c>
      <c r="BC142" s="0" t="s">
        <v>1262</v>
      </c>
      <c r="BD142" s="0" t="s">
        <v>1302</v>
      </c>
      <c r="BE142" s="104" t="s">
        <v>1303</v>
      </c>
      <c r="BG142" s="125" t="s">
        <v>200</v>
      </c>
      <c r="BH142" s="0" t="s">
        <v>214</v>
      </c>
      <c r="BI142" s="112" t="n">
        <v>4974365646035</v>
      </c>
      <c r="BJ142" s="126" t="s">
        <v>200</v>
      </c>
      <c r="BK142" s="0" t="s">
        <v>215</v>
      </c>
      <c r="BL142" s="112" t="n">
        <v>4</v>
      </c>
      <c r="BM142" s="112" t="n">
        <v>4</v>
      </c>
      <c r="BN142" s="112" t="n">
        <v>4</v>
      </c>
      <c r="BO142" s="111" t="n">
        <v>20</v>
      </c>
      <c r="BP142" s="125" t="s">
        <v>200</v>
      </c>
      <c r="BQ142" s="127" t="s">
        <v>216</v>
      </c>
    </row>
    <row r="143" customFormat="false" ht="13.8" hidden="false" customHeight="false" outlineLevel="0" collapsed="false">
      <c r="A143" s="0" t="s">
        <v>1304</v>
      </c>
      <c r="B143" s="0" t="s">
        <v>1250</v>
      </c>
      <c r="C143" s="0" t="s">
        <v>192</v>
      </c>
      <c r="D143" s="0" t="s">
        <v>193</v>
      </c>
      <c r="E143" s="0" t="s">
        <v>194</v>
      </c>
      <c r="F143" s="0" t="s">
        <v>195</v>
      </c>
      <c r="G143" s="0" t="s">
        <v>196</v>
      </c>
      <c r="H143" s="0" t="s">
        <v>219</v>
      </c>
      <c r="J143" s="111" t="n">
        <v>1</v>
      </c>
      <c r="K143" s="0" t="s">
        <v>198</v>
      </c>
      <c r="L143" s="0" t="s">
        <v>198</v>
      </c>
      <c r="M143" s="0" t="s">
        <v>199</v>
      </c>
      <c r="O143" s="0" t="s">
        <v>200</v>
      </c>
      <c r="Q143" s="120" t="s">
        <v>200</v>
      </c>
      <c r="R143" s="0" t="s">
        <v>1251</v>
      </c>
      <c r="S143" s="0" t="s">
        <v>201</v>
      </c>
      <c r="T143" s="0" t="s">
        <v>198</v>
      </c>
      <c r="U143" s="0" t="s">
        <v>202</v>
      </c>
      <c r="V143" s="0" t="s">
        <v>1252</v>
      </c>
      <c r="W143" s="110" t="s">
        <v>198</v>
      </c>
      <c r="X143" s="111" t="n">
        <v>1992</v>
      </c>
      <c r="Y143" s="111" t="s">
        <v>205</v>
      </c>
      <c r="Z143" s="111" t="s">
        <v>198</v>
      </c>
      <c r="AA143" s="122" t="s">
        <v>200</v>
      </c>
      <c r="AB143" s="0" t="s">
        <v>338</v>
      </c>
      <c r="AC143" s="0" t="s">
        <v>394</v>
      </c>
      <c r="AD143" s="111" t="n">
        <v>1992</v>
      </c>
      <c r="AE143" s="111" t="s">
        <v>222</v>
      </c>
      <c r="AI143" s="111" t="s">
        <v>207</v>
      </c>
      <c r="AK143" s="111" t="str">
        <f aca="false">(AB143)</f>
        <v>Compile</v>
      </c>
      <c r="AM143" s="111" t="n">
        <f aca="false">AD143</f>
        <v>1992</v>
      </c>
      <c r="AN143" s="111" t="s">
        <v>208</v>
      </c>
      <c r="AS143" s="0" t="s">
        <v>1305</v>
      </c>
      <c r="AT143" s="0" t="s">
        <v>967</v>
      </c>
      <c r="AU143" s="0" t="s">
        <v>1306</v>
      </c>
      <c r="AV143" s="0" t="s">
        <v>200</v>
      </c>
      <c r="AZ143" s="0" t="s">
        <v>1307</v>
      </c>
      <c r="BA143" s="124" t="s">
        <v>200</v>
      </c>
      <c r="BB143" s="0" t="s">
        <v>248</v>
      </c>
      <c r="BC143" s="0" t="s">
        <v>1308</v>
      </c>
      <c r="BD143" s="0" t="s">
        <v>1309</v>
      </c>
      <c r="BE143" s="104" t="s">
        <v>1310</v>
      </c>
      <c r="BF143" s="0" t="s">
        <v>200</v>
      </c>
      <c r="BG143" s="125" t="s">
        <v>200</v>
      </c>
      <c r="BH143" s="0" t="s">
        <v>214</v>
      </c>
      <c r="BI143" s="112" t="n">
        <v>4974365644161</v>
      </c>
      <c r="BJ143" s="126" t="s">
        <v>200</v>
      </c>
      <c r="BK143" s="0" t="s">
        <v>215</v>
      </c>
      <c r="BL143" s="112" t="n">
        <v>4</v>
      </c>
      <c r="BM143" s="112" t="n">
        <v>4</v>
      </c>
      <c r="BN143" s="112" t="n">
        <v>4</v>
      </c>
      <c r="BO143" s="111" t="n">
        <v>150</v>
      </c>
      <c r="BP143" s="125" t="s">
        <v>200</v>
      </c>
      <c r="BQ143" s="127" t="s">
        <v>216</v>
      </c>
    </row>
    <row r="144" customFormat="false" ht="13.8" hidden="false" customHeight="false" outlineLevel="0" collapsed="false">
      <c r="A144" s="0" t="s">
        <v>1311</v>
      </c>
      <c r="B144" s="0" t="s">
        <v>1250</v>
      </c>
      <c r="C144" s="0" t="s">
        <v>994</v>
      </c>
      <c r="D144" s="0" t="s">
        <v>193</v>
      </c>
      <c r="E144" s="0" t="s">
        <v>194</v>
      </c>
      <c r="F144" s="0" t="s">
        <v>195</v>
      </c>
      <c r="G144" s="0" t="s">
        <v>196</v>
      </c>
      <c r="H144" s="0" t="s">
        <v>197</v>
      </c>
      <c r="J144" s="111" t="n">
        <v>1</v>
      </c>
      <c r="K144" s="0" t="s">
        <v>198</v>
      </c>
      <c r="L144" s="0" t="s">
        <v>198</v>
      </c>
      <c r="M144" s="0" t="s">
        <v>235</v>
      </c>
      <c r="N144" s="0" t="s">
        <v>1312</v>
      </c>
      <c r="O144" s="0" t="s">
        <v>237</v>
      </c>
      <c r="Q144" s="120" t="s">
        <v>200</v>
      </c>
      <c r="R144" s="0" t="s">
        <v>1251</v>
      </c>
      <c r="S144" s="0" t="s">
        <v>201</v>
      </c>
      <c r="T144" s="0" t="s">
        <v>198</v>
      </c>
      <c r="U144" s="0" t="s">
        <v>239</v>
      </c>
      <c r="V144" s="0" t="s">
        <v>756</v>
      </c>
      <c r="W144" s="110" t="s">
        <v>198</v>
      </c>
      <c r="X144" s="111" t="n">
        <v>1994</v>
      </c>
      <c r="Y144" s="111" t="s">
        <v>240</v>
      </c>
      <c r="Z144" s="130" t="s">
        <v>757</v>
      </c>
      <c r="AA144" s="122" t="s">
        <v>200</v>
      </c>
      <c r="AB144" s="0" t="s">
        <v>206</v>
      </c>
      <c r="AC144" s="0" t="s">
        <v>206</v>
      </c>
      <c r="AD144" s="111" t="n">
        <v>1995</v>
      </c>
      <c r="AE144" s="111" t="s">
        <v>222</v>
      </c>
      <c r="AI144" s="111" t="s">
        <v>1313</v>
      </c>
      <c r="AJ144" s="111" t="s">
        <v>1314</v>
      </c>
      <c r="AK144" s="111" t="s">
        <v>206</v>
      </c>
      <c r="AM144" s="111" t="n">
        <v>1992</v>
      </c>
      <c r="AN144" s="111" t="s">
        <v>208</v>
      </c>
      <c r="AS144" s="0" t="s">
        <v>997</v>
      </c>
      <c r="AT144" s="0" t="s">
        <v>226</v>
      </c>
      <c r="AU144" s="0" t="s">
        <v>332</v>
      </c>
      <c r="AV144" s="0" t="s">
        <v>200</v>
      </c>
      <c r="AZ144" s="0" t="s">
        <v>1315</v>
      </c>
      <c r="BA144" s="124" t="s">
        <v>200</v>
      </c>
      <c r="BB144" s="0" t="s">
        <v>462</v>
      </c>
      <c r="BC144" s="0" t="s">
        <v>1316</v>
      </c>
      <c r="BD144" s="0" t="s">
        <v>1317</v>
      </c>
      <c r="BE144" s="104" t="s">
        <v>1318</v>
      </c>
      <c r="BG144" s="125" t="s">
        <v>200</v>
      </c>
      <c r="BH144" s="0" t="s">
        <v>214</v>
      </c>
      <c r="BI144" s="112" t="s">
        <v>198</v>
      </c>
      <c r="BJ144" s="126" t="s">
        <v>200</v>
      </c>
      <c r="BK144" s="0" t="s">
        <v>215</v>
      </c>
      <c r="BL144" s="112" t="n">
        <v>4</v>
      </c>
      <c r="BM144" s="112" t="n">
        <v>4</v>
      </c>
      <c r="BN144" s="112" t="n">
        <v>4</v>
      </c>
      <c r="BO144" s="111" t="n">
        <v>60</v>
      </c>
      <c r="BP144" s="125" t="s">
        <v>200</v>
      </c>
      <c r="BQ144" s="127" t="s">
        <v>216</v>
      </c>
    </row>
    <row r="145" customFormat="false" ht="13.8" hidden="false" customHeight="false" outlineLevel="0" collapsed="false">
      <c r="A145" s="0" t="s">
        <v>1319</v>
      </c>
      <c r="B145" s="0" t="s">
        <v>1250</v>
      </c>
      <c r="C145" s="0" t="s">
        <v>1320</v>
      </c>
      <c r="D145" s="0" t="s">
        <v>1321</v>
      </c>
      <c r="E145" s="0" t="s">
        <v>194</v>
      </c>
      <c r="F145" s="0" t="s">
        <v>195</v>
      </c>
      <c r="G145" s="0" t="s">
        <v>848</v>
      </c>
      <c r="H145" s="0" t="s">
        <v>219</v>
      </c>
      <c r="I145" s="112"/>
      <c r="J145" s="111" t="n">
        <v>1</v>
      </c>
      <c r="K145" s="0" t="s">
        <v>198</v>
      </c>
      <c r="L145" s="0" t="s">
        <v>198</v>
      </c>
      <c r="M145" s="0" t="s">
        <v>199</v>
      </c>
      <c r="O145" s="0" t="s">
        <v>200</v>
      </c>
      <c r="Q145" s="120" t="s">
        <v>200</v>
      </c>
      <c r="R145" s="0" t="s">
        <v>1251</v>
      </c>
      <c r="S145" s="0" t="s">
        <v>201</v>
      </c>
      <c r="T145" s="0" t="s">
        <v>198</v>
      </c>
      <c r="U145" s="0" t="s">
        <v>202</v>
      </c>
      <c r="V145" s="0" t="s">
        <v>1252</v>
      </c>
      <c r="W145" s="110" t="s">
        <v>198</v>
      </c>
      <c r="X145" s="111" t="n">
        <v>1994</v>
      </c>
      <c r="Y145" s="111" t="s">
        <v>205</v>
      </c>
      <c r="Z145" s="111" t="s">
        <v>198</v>
      </c>
      <c r="AA145" s="122" t="s">
        <v>200</v>
      </c>
      <c r="AB145" s="0" t="s">
        <v>1299</v>
      </c>
      <c r="AC145" s="0" t="s">
        <v>206</v>
      </c>
      <c r="AD145" s="111" t="n">
        <v>1994</v>
      </c>
      <c r="AE145" s="111" t="s">
        <v>222</v>
      </c>
      <c r="AI145" s="111" t="s">
        <v>294</v>
      </c>
      <c r="AJ145" s="111" t="s">
        <v>1322</v>
      </c>
      <c r="AK145" s="0" t="s">
        <v>1299</v>
      </c>
      <c r="AL145" s="0" t="s">
        <v>216</v>
      </c>
      <c r="AM145" s="111" t="s">
        <v>849</v>
      </c>
      <c r="AN145" s="111" t="s">
        <v>208</v>
      </c>
      <c r="AO145" s="112"/>
      <c r="AS145" s="0" t="s">
        <v>200</v>
      </c>
      <c r="AV145" s="0" t="s">
        <v>1300</v>
      </c>
      <c r="AZ145" s="133" t="s">
        <v>1323</v>
      </c>
      <c r="BA145" s="124" t="s">
        <v>200</v>
      </c>
      <c r="BB145" s="0" t="s">
        <v>210</v>
      </c>
      <c r="BC145" s="0" t="s">
        <v>1324</v>
      </c>
      <c r="BE145" s="104" t="s">
        <v>1325</v>
      </c>
      <c r="BG145" s="125" t="s">
        <v>200</v>
      </c>
      <c r="BH145" s="0" t="s">
        <v>214</v>
      </c>
      <c r="BI145" s="112" t="s">
        <v>198</v>
      </c>
      <c r="BJ145" s="126" t="s">
        <v>200</v>
      </c>
      <c r="BK145" s="0" t="s">
        <v>215</v>
      </c>
      <c r="BL145" s="112" t="n">
        <v>4</v>
      </c>
      <c r="BM145" s="112" t="n">
        <v>4</v>
      </c>
      <c r="BN145" s="112" t="n">
        <v>4</v>
      </c>
      <c r="BO145" s="111" t="n">
        <v>20</v>
      </c>
      <c r="BP145" s="125" t="s">
        <v>200</v>
      </c>
      <c r="BQ145" s="127" t="s">
        <v>216</v>
      </c>
    </row>
    <row r="146" customFormat="false" ht="13.8" hidden="false" customHeight="false" outlineLevel="0" collapsed="false">
      <c r="A146" s="0" t="s">
        <v>1326</v>
      </c>
      <c r="B146" s="0" t="s">
        <v>1250</v>
      </c>
      <c r="C146" s="0" t="s">
        <v>234</v>
      </c>
      <c r="D146" s="0" t="s">
        <v>193</v>
      </c>
      <c r="E146" s="0" t="s">
        <v>194</v>
      </c>
      <c r="F146" s="0" t="s">
        <v>399</v>
      </c>
      <c r="G146" s="0" t="s">
        <v>196</v>
      </c>
      <c r="H146" s="0" t="s">
        <v>197</v>
      </c>
      <c r="J146" s="111" t="n">
        <v>1</v>
      </c>
      <c r="K146" s="0" t="s">
        <v>198</v>
      </c>
      <c r="L146" s="0" t="s">
        <v>198</v>
      </c>
      <c r="M146" s="0" t="s">
        <v>199</v>
      </c>
      <c r="O146" s="0" t="s">
        <v>200</v>
      </c>
      <c r="Q146" s="120" t="s">
        <v>200</v>
      </c>
      <c r="R146" s="0" t="s">
        <v>1251</v>
      </c>
      <c r="S146" s="0" t="s">
        <v>201</v>
      </c>
      <c r="T146" s="0" t="s">
        <v>198</v>
      </c>
      <c r="U146" s="0" t="s">
        <v>202</v>
      </c>
      <c r="V146" s="0" t="s">
        <v>1252</v>
      </c>
      <c r="W146" s="110" t="s">
        <v>198</v>
      </c>
      <c r="X146" s="111" t="n">
        <v>1993</v>
      </c>
      <c r="Y146" s="111" t="s">
        <v>205</v>
      </c>
      <c r="Z146" s="111" t="s">
        <v>198</v>
      </c>
      <c r="AA146" s="122" t="s">
        <v>200</v>
      </c>
      <c r="AB146" s="0" t="s">
        <v>1032</v>
      </c>
      <c r="AC146" s="0" t="s">
        <v>206</v>
      </c>
      <c r="AD146" s="111" t="n">
        <v>1993</v>
      </c>
      <c r="AE146" s="111" t="s">
        <v>222</v>
      </c>
      <c r="AI146" s="111" t="s">
        <v>207</v>
      </c>
      <c r="AK146" s="111" t="str">
        <f aca="false">(AB146)</f>
        <v>Sega – Sonic team</v>
      </c>
      <c r="AM146" s="111" t="n">
        <f aca="false">AD146</f>
        <v>1993</v>
      </c>
      <c r="AN146" s="111" t="s">
        <v>208</v>
      </c>
      <c r="AS146" s="0" t="s">
        <v>403</v>
      </c>
      <c r="AT146" s="0" t="s">
        <v>339</v>
      </c>
      <c r="AV146" s="0" t="s">
        <v>1327</v>
      </c>
      <c r="AZ146" s="0" t="s">
        <v>1328</v>
      </c>
      <c r="BA146" s="124" t="s">
        <v>200</v>
      </c>
      <c r="BB146" s="0" t="s">
        <v>248</v>
      </c>
      <c r="BC146" s="0" t="s">
        <v>1329</v>
      </c>
      <c r="BD146" s="0" t="s">
        <v>1330</v>
      </c>
      <c r="BE146" s="104" t="s">
        <v>1331</v>
      </c>
      <c r="BG146" s="125" t="s">
        <v>200</v>
      </c>
      <c r="BH146" s="0" t="s">
        <v>214</v>
      </c>
      <c r="BI146" s="112" t="n">
        <v>4974365644079</v>
      </c>
      <c r="BJ146" s="126" t="s">
        <v>200</v>
      </c>
      <c r="BK146" s="0" t="s">
        <v>215</v>
      </c>
      <c r="BL146" s="112" t="n">
        <v>4</v>
      </c>
      <c r="BM146" s="112" t="n">
        <v>4</v>
      </c>
      <c r="BN146" s="112" t="n">
        <v>4</v>
      </c>
      <c r="BO146" s="111" t="n">
        <v>60</v>
      </c>
      <c r="BP146" s="125" t="s">
        <v>200</v>
      </c>
      <c r="BQ146" s="127" t="s">
        <v>216</v>
      </c>
    </row>
    <row r="147" customFormat="false" ht="13.8" hidden="false" customHeight="false" outlineLevel="0" collapsed="false">
      <c r="A147" s="0" t="s">
        <v>1332</v>
      </c>
      <c r="B147" s="0" t="s">
        <v>1250</v>
      </c>
      <c r="C147" s="0" t="s">
        <v>192</v>
      </c>
      <c r="D147" s="0" t="s">
        <v>1333</v>
      </c>
      <c r="E147" s="0" t="s">
        <v>194</v>
      </c>
      <c r="F147" s="0" t="s">
        <v>195</v>
      </c>
      <c r="G147" s="0" t="s">
        <v>196</v>
      </c>
      <c r="H147" s="0" t="s">
        <v>197</v>
      </c>
      <c r="J147" s="111" t="n">
        <v>1</v>
      </c>
      <c r="K147" s="0" t="s">
        <v>198</v>
      </c>
      <c r="L147" s="0" t="s">
        <v>198</v>
      </c>
      <c r="M147" s="0" t="s">
        <v>199</v>
      </c>
      <c r="O147" s="0" t="s">
        <v>200</v>
      </c>
      <c r="Q147" s="120" t="s">
        <v>200</v>
      </c>
      <c r="R147" s="0" t="s">
        <v>1251</v>
      </c>
      <c r="S147" s="0" t="s">
        <v>201</v>
      </c>
      <c r="T147" s="0" t="s">
        <v>198</v>
      </c>
      <c r="U147" s="0" t="s">
        <v>202</v>
      </c>
      <c r="V147" s="0" t="s">
        <v>1252</v>
      </c>
      <c r="W147" s="110" t="s">
        <v>198</v>
      </c>
      <c r="X147" s="111" t="n">
        <v>1993</v>
      </c>
      <c r="Y147" s="111" t="s">
        <v>205</v>
      </c>
      <c r="Z147" s="111" t="s">
        <v>198</v>
      </c>
      <c r="AA147" s="122" t="s">
        <v>200</v>
      </c>
      <c r="AB147" s="0" t="s">
        <v>491</v>
      </c>
      <c r="AC147" s="0" t="s">
        <v>206</v>
      </c>
      <c r="AD147" s="111" t="n">
        <v>1993</v>
      </c>
      <c r="AE147" s="111" t="s">
        <v>222</v>
      </c>
      <c r="AI147" s="111" t="s">
        <v>207</v>
      </c>
      <c r="AK147" s="111" t="str">
        <f aca="false">(AB147)</f>
        <v>Game arts</v>
      </c>
      <c r="AM147" s="111" t="n">
        <f aca="false">AD147</f>
        <v>1993</v>
      </c>
      <c r="AN147" s="111" t="s">
        <v>208</v>
      </c>
      <c r="AS147" s="0" t="s">
        <v>200</v>
      </c>
      <c r="AT147" s="0" t="s">
        <v>576</v>
      </c>
      <c r="AU147" s="0" t="s">
        <v>1306</v>
      </c>
      <c r="AV147" s="0" t="s">
        <v>200</v>
      </c>
      <c r="AZ147" s="0" t="s">
        <v>1334</v>
      </c>
      <c r="BA147" s="124" t="s">
        <v>200</v>
      </c>
      <c r="BB147" s="0" t="s">
        <v>210</v>
      </c>
      <c r="BC147" s="0" t="s">
        <v>1335</v>
      </c>
      <c r="BD147" s="0" t="s">
        <v>200</v>
      </c>
      <c r="BE147" s="104" t="s">
        <v>1336</v>
      </c>
      <c r="BF147" s="104" t="s">
        <v>1337</v>
      </c>
      <c r="BG147" s="125" t="s">
        <v>200</v>
      </c>
      <c r="BH147" s="0" t="s">
        <v>214</v>
      </c>
      <c r="BI147" s="112" t="n">
        <v>4974365644239</v>
      </c>
      <c r="BJ147" s="126" t="s">
        <v>200</v>
      </c>
      <c r="BK147" s="0" t="s">
        <v>215</v>
      </c>
      <c r="BL147" s="112" t="n">
        <v>4</v>
      </c>
      <c r="BM147" s="112" t="n">
        <v>4</v>
      </c>
      <c r="BN147" s="112" t="n">
        <v>4</v>
      </c>
      <c r="BO147" s="111" t="n">
        <v>20</v>
      </c>
      <c r="BP147" s="125" t="s">
        <v>200</v>
      </c>
      <c r="BQ147" s="127" t="s">
        <v>216</v>
      </c>
    </row>
    <row r="148" customFormat="false" ht="13.8" hidden="false" customHeight="false" outlineLevel="0" collapsed="false">
      <c r="A148" s="0" t="s">
        <v>1338</v>
      </c>
      <c r="B148" s="0" t="s">
        <v>1250</v>
      </c>
      <c r="C148" s="0" t="s">
        <v>1258</v>
      </c>
      <c r="D148" s="0" t="s">
        <v>1286</v>
      </c>
      <c r="E148" s="0" t="s">
        <v>194</v>
      </c>
      <c r="F148" s="0" t="s">
        <v>195</v>
      </c>
      <c r="G148" s="0" t="s">
        <v>362</v>
      </c>
      <c r="H148" s="0" t="s">
        <v>219</v>
      </c>
      <c r="J148" s="111" t="n">
        <v>1</v>
      </c>
      <c r="K148" s="0" t="s">
        <v>198</v>
      </c>
      <c r="L148" s="0" t="s">
        <v>198</v>
      </c>
      <c r="M148" s="0" t="s">
        <v>199</v>
      </c>
      <c r="O148" s="0" t="s">
        <v>200</v>
      </c>
      <c r="Q148" s="120" t="s">
        <v>200</v>
      </c>
      <c r="R148" s="0" t="s">
        <v>1251</v>
      </c>
      <c r="S148" s="0" t="s">
        <v>201</v>
      </c>
      <c r="T148" s="0" t="s">
        <v>198</v>
      </c>
      <c r="U148" s="0" t="s">
        <v>239</v>
      </c>
      <c r="V148" s="0" t="s">
        <v>756</v>
      </c>
      <c r="W148" s="110" t="s">
        <v>198</v>
      </c>
      <c r="X148" s="111" t="n">
        <v>1992</v>
      </c>
      <c r="Y148" s="111" t="s">
        <v>240</v>
      </c>
      <c r="Z148" s="111" t="s">
        <v>198</v>
      </c>
      <c r="AA148" s="122" t="s">
        <v>200</v>
      </c>
      <c r="AB148" s="0" t="s">
        <v>1299</v>
      </c>
      <c r="AC148" s="0" t="s">
        <v>363</v>
      </c>
      <c r="AD148" s="111" t="n">
        <v>1993</v>
      </c>
      <c r="AE148" s="111" t="s">
        <v>222</v>
      </c>
      <c r="AI148" s="111" t="s">
        <v>207</v>
      </c>
      <c r="AK148" s="0" t="s">
        <v>1299</v>
      </c>
      <c r="AL148" s="0" t="s">
        <v>216</v>
      </c>
      <c r="AM148" s="111" t="n">
        <v>1985</v>
      </c>
      <c r="AN148" s="111" t="s">
        <v>208</v>
      </c>
      <c r="AS148" s="0" t="s">
        <v>200</v>
      </c>
      <c r="AT148" s="0" t="s">
        <v>266</v>
      </c>
      <c r="AU148" s="0" t="s">
        <v>1306</v>
      </c>
      <c r="AV148" s="0" t="s">
        <v>200</v>
      </c>
      <c r="AZ148" s="0" t="s">
        <v>1339</v>
      </c>
      <c r="BA148" s="124" t="s">
        <v>200</v>
      </c>
      <c r="BB148" s="0" t="s">
        <v>210</v>
      </c>
      <c r="BC148" s="0" t="s">
        <v>1340</v>
      </c>
      <c r="BE148" s="104" t="s">
        <v>1341</v>
      </c>
      <c r="BF148" s="0" t="s">
        <v>1342</v>
      </c>
      <c r="BG148" s="125" t="s">
        <v>200</v>
      </c>
      <c r="BH148" s="0" t="s">
        <v>214</v>
      </c>
      <c r="BI148" s="112" t="s">
        <v>198</v>
      </c>
      <c r="BJ148" s="126" t="s">
        <v>200</v>
      </c>
      <c r="BK148" s="0" t="s">
        <v>215</v>
      </c>
      <c r="BL148" s="112" t="n">
        <v>4</v>
      </c>
      <c r="BM148" s="112" t="n">
        <v>4</v>
      </c>
      <c r="BN148" s="112" t="n">
        <v>4</v>
      </c>
      <c r="BO148" s="111" t="n">
        <v>20</v>
      </c>
      <c r="BP148" s="125" t="s">
        <v>200</v>
      </c>
      <c r="BQ148" s="127" t="s">
        <v>216</v>
      </c>
    </row>
    <row r="149" customFormat="false" ht="13.8" hidden="false" customHeight="false" outlineLevel="0" collapsed="false">
      <c r="A149" s="0" t="s">
        <v>1343</v>
      </c>
      <c r="B149" s="0" t="s">
        <v>1250</v>
      </c>
      <c r="C149" s="0" t="s">
        <v>1344</v>
      </c>
      <c r="D149" s="0" t="s">
        <v>1333</v>
      </c>
      <c r="E149" s="0" t="s">
        <v>194</v>
      </c>
      <c r="F149" s="0" t="s">
        <v>195</v>
      </c>
      <c r="G149" s="0" t="s">
        <v>196</v>
      </c>
      <c r="H149" s="0" t="s">
        <v>219</v>
      </c>
      <c r="J149" s="111" t="n">
        <v>1</v>
      </c>
      <c r="K149" s="0" t="s">
        <v>198</v>
      </c>
      <c r="L149" s="0" t="s">
        <v>198</v>
      </c>
      <c r="M149" s="0" t="s">
        <v>220</v>
      </c>
      <c r="O149" s="0" t="s">
        <v>200</v>
      </c>
      <c r="Q149" s="120" t="s">
        <v>200</v>
      </c>
      <c r="R149" s="0" t="s">
        <v>1251</v>
      </c>
      <c r="S149" s="0" t="s">
        <v>201</v>
      </c>
      <c r="T149" s="0" t="s">
        <v>198</v>
      </c>
      <c r="U149" s="0" t="s">
        <v>202</v>
      </c>
      <c r="V149" s="0" t="s">
        <v>1252</v>
      </c>
      <c r="W149" s="110" t="s">
        <v>198</v>
      </c>
      <c r="X149" s="111" t="n">
        <v>1993</v>
      </c>
      <c r="Y149" s="111" t="s">
        <v>205</v>
      </c>
      <c r="Z149" s="111" t="s">
        <v>198</v>
      </c>
      <c r="AA149" s="122" t="s">
        <v>200</v>
      </c>
      <c r="AB149" s="0" t="s">
        <v>549</v>
      </c>
      <c r="AC149" s="0" t="s">
        <v>549</v>
      </c>
      <c r="AD149" s="111" t="n">
        <v>1993</v>
      </c>
      <c r="AE149" s="111" t="s">
        <v>1004</v>
      </c>
      <c r="AI149" s="111" t="s">
        <v>207</v>
      </c>
      <c r="AK149" s="111" t="str">
        <f aca="false">(AB149)</f>
        <v>Core design</v>
      </c>
      <c r="AM149" s="111" t="n">
        <f aca="false">AD149</f>
        <v>1993</v>
      </c>
      <c r="AN149" s="111" t="s">
        <v>263</v>
      </c>
      <c r="AS149" s="0" t="s">
        <v>200</v>
      </c>
      <c r="AU149" s="0" t="s">
        <v>299</v>
      </c>
      <c r="AV149" s="0" t="s">
        <v>200</v>
      </c>
      <c r="AZ149" s="0" t="s">
        <v>1345</v>
      </c>
      <c r="BA149" s="124" t="s">
        <v>200</v>
      </c>
      <c r="BB149" s="0" t="s">
        <v>210</v>
      </c>
      <c r="BC149" s="0" t="s">
        <v>1346</v>
      </c>
      <c r="BD149" s="0" t="s">
        <v>1347</v>
      </c>
      <c r="BE149" s="104" t="s">
        <v>1348</v>
      </c>
      <c r="BF149" s="0" t="s">
        <v>1349</v>
      </c>
      <c r="BG149" s="125" t="s">
        <v>200</v>
      </c>
      <c r="BH149" s="0" t="s">
        <v>214</v>
      </c>
      <c r="BI149" s="112" t="n">
        <v>5020717600015</v>
      </c>
      <c r="BJ149" s="126" t="s">
        <v>200</v>
      </c>
      <c r="BK149" s="0" t="s">
        <v>215</v>
      </c>
      <c r="BL149" s="112" t="n">
        <v>4</v>
      </c>
      <c r="BM149" s="112" t="n">
        <v>4</v>
      </c>
      <c r="BN149" s="112" t="n">
        <v>4</v>
      </c>
      <c r="BO149" s="111" t="n">
        <v>20</v>
      </c>
      <c r="BP149" s="125" t="s">
        <v>200</v>
      </c>
      <c r="BQ149" s="127" t="s">
        <v>216</v>
      </c>
    </row>
    <row r="150" customFormat="false" ht="13.8" hidden="false" customHeight="false" outlineLevel="0" collapsed="false">
      <c r="A150" s="0" t="s">
        <v>1350</v>
      </c>
      <c r="B150" s="0" t="s">
        <v>1250</v>
      </c>
      <c r="C150" s="0" t="s">
        <v>1258</v>
      </c>
      <c r="D150" s="0" t="s">
        <v>1286</v>
      </c>
      <c r="E150" s="0" t="s">
        <v>194</v>
      </c>
      <c r="F150" s="0" t="s">
        <v>195</v>
      </c>
      <c r="G150" s="0" t="s">
        <v>362</v>
      </c>
      <c r="H150" s="0" t="s">
        <v>219</v>
      </c>
      <c r="J150" s="111" t="n">
        <v>1</v>
      </c>
      <c r="K150" s="0" t="s">
        <v>198</v>
      </c>
      <c r="L150" s="0" t="s">
        <v>198</v>
      </c>
      <c r="M150" s="0" t="s">
        <v>199</v>
      </c>
      <c r="O150" s="0" t="s">
        <v>200</v>
      </c>
      <c r="P150" s="0" t="s">
        <v>410</v>
      </c>
      <c r="Q150" s="120" t="s">
        <v>200</v>
      </c>
      <c r="R150" s="0" t="s">
        <v>1251</v>
      </c>
      <c r="S150" s="0" t="s">
        <v>201</v>
      </c>
      <c r="T150" s="0" t="s">
        <v>198</v>
      </c>
      <c r="U150" s="0" t="s">
        <v>202</v>
      </c>
      <c r="V150" s="0" t="s">
        <v>1252</v>
      </c>
      <c r="W150" s="110" t="s">
        <v>198</v>
      </c>
      <c r="X150" s="111" t="n">
        <v>1994</v>
      </c>
      <c r="Y150" s="111" t="s">
        <v>1351</v>
      </c>
      <c r="Z150" s="111" t="s">
        <v>198</v>
      </c>
      <c r="AA150" s="122" t="s">
        <v>200</v>
      </c>
      <c r="AB150" s="0" t="s">
        <v>1352</v>
      </c>
      <c r="AC150" s="0" t="s">
        <v>206</v>
      </c>
      <c r="AD150" s="111" t="n">
        <v>1994</v>
      </c>
      <c r="AE150" s="111" t="s">
        <v>222</v>
      </c>
      <c r="AI150" s="111" t="s">
        <v>207</v>
      </c>
      <c r="AK150" s="111" t="str">
        <f aca="false">(AB150)</f>
        <v>Code monkeys</v>
      </c>
      <c r="AM150" s="111" t="n">
        <f aca="false">AD150</f>
        <v>1994</v>
      </c>
      <c r="AN150" s="111" t="s">
        <v>263</v>
      </c>
      <c r="AQ150" s="0" t="s">
        <v>1260</v>
      </c>
      <c r="AR150" s="0" t="s">
        <v>200</v>
      </c>
      <c r="AS150" s="0" t="s">
        <v>200</v>
      </c>
      <c r="AU150" s="0" t="s">
        <v>299</v>
      </c>
      <c r="AV150" s="0" t="s">
        <v>200</v>
      </c>
      <c r="AZ150" s="0" t="s">
        <v>1353</v>
      </c>
      <c r="BA150" s="124" t="s">
        <v>200</v>
      </c>
      <c r="BB150" s="0" t="s">
        <v>210</v>
      </c>
      <c r="BC150" s="0" t="s">
        <v>1354</v>
      </c>
      <c r="BD150" s="0" t="s">
        <v>1355</v>
      </c>
      <c r="BE150" s="104" t="s">
        <v>1356</v>
      </c>
      <c r="BF150" s="104" t="s">
        <v>1357</v>
      </c>
      <c r="BG150" s="125" t="s">
        <v>200</v>
      </c>
      <c r="BH150" s="0" t="s">
        <v>214</v>
      </c>
      <c r="BI150" s="112" t="n">
        <v>4974365644291</v>
      </c>
      <c r="BJ150" s="126" t="s">
        <v>200</v>
      </c>
      <c r="BK150" s="0" t="s">
        <v>215</v>
      </c>
      <c r="BL150" s="112" t="n">
        <v>4</v>
      </c>
      <c r="BM150" s="112" t="n">
        <v>4</v>
      </c>
      <c r="BN150" s="112" t="n">
        <v>4</v>
      </c>
      <c r="BO150" s="111" t="n">
        <v>20</v>
      </c>
      <c r="BP150" s="125" t="s">
        <v>200</v>
      </c>
      <c r="BQ150" s="127" t="s">
        <v>216</v>
      </c>
    </row>
    <row r="151" customFormat="false" ht="13.8" hidden="false" customHeight="false" outlineLevel="0" collapsed="false">
      <c r="A151" s="0" t="s">
        <v>1358</v>
      </c>
      <c r="B151" s="0" t="s">
        <v>1359</v>
      </c>
      <c r="C151" s="0" t="s">
        <v>1344</v>
      </c>
      <c r="D151" s="0" t="s">
        <v>1333</v>
      </c>
      <c r="E151" s="0" t="s">
        <v>194</v>
      </c>
      <c r="F151" s="0" t="s">
        <v>195</v>
      </c>
      <c r="G151" s="0" t="s">
        <v>196</v>
      </c>
      <c r="H151" s="0" t="s">
        <v>197</v>
      </c>
      <c r="J151" s="111" t="n">
        <v>1</v>
      </c>
      <c r="K151" s="0" t="s">
        <v>198</v>
      </c>
      <c r="L151" s="0" t="s">
        <v>198</v>
      </c>
      <c r="M151" s="0" t="s">
        <v>199</v>
      </c>
      <c r="O151" s="0" t="s">
        <v>200</v>
      </c>
      <c r="Q151" s="120" t="s">
        <v>200</v>
      </c>
      <c r="R151" s="0" t="s">
        <v>16</v>
      </c>
      <c r="S151" s="0" t="s">
        <v>582</v>
      </c>
      <c r="T151" s="0" t="s">
        <v>198</v>
      </c>
      <c r="U151" s="0" t="s">
        <v>202</v>
      </c>
      <c r="V151" s="0" t="s">
        <v>1252</v>
      </c>
      <c r="W151" s="110" t="s">
        <v>198</v>
      </c>
      <c r="X151" s="111" t="n">
        <v>1994</v>
      </c>
      <c r="Y151" s="111" t="s">
        <v>205</v>
      </c>
      <c r="Z151" s="111" t="s">
        <v>198</v>
      </c>
      <c r="AA151" s="122" t="s">
        <v>200</v>
      </c>
      <c r="AB151" s="0" t="s">
        <v>1235</v>
      </c>
      <c r="AC151" s="0" t="s">
        <v>206</v>
      </c>
      <c r="AD151" s="111" t="n">
        <v>1994</v>
      </c>
      <c r="AE151" s="111" t="s">
        <v>222</v>
      </c>
      <c r="AI151" s="111" t="s">
        <v>207</v>
      </c>
      <c r="AK151" s="111" t="str">
        <f aca="false">(AB151)</f>
        <v>Lucasarts</v>
      </c>
      <c r="AL151" s="0" t="s">
        <v>200</v>
      </c>
      <c r="AM151" s="111" t="n">
        <f aca="false">AD151</f>
        <v>1994</v>
      </c>
      <c r="AN151" s="111" t="s">
        <v>297</v>
      </c>
      <c r="AP151" s="0" t="s">
        <v>264</v>
      </c>
      <c r="AQ151" s="0" t="s">
        <v>200</v>
      </c>
      <c r="AR151" s="0" t="s">
        <v>200</v>
      </c>
      <c r="AS151" s="0" t="s">
        <v>1360</v>
      </c>
      <c r="AT151" s="0" t="s">
        <v>200</v>
      </c>
      <c r="AU151" s="0" t="s">
        <v>1306</v>
      </c>
      <c r="AV151" s="0" t="s">
        <v>200</v>
      </c>
      <c r="AZ151" s="0" t="s">
        <v>1361</v>
      </c>
      <c r="BA151" s="124" t="s">
        <v>200</v>
      </c>
      <c r="BB151" s="0" t="s">
        <v>210</v>
      </c>
      <c r="BC151" s="0" t="s">
        <v>1362</v>
      </c>
      <c r="BE151" s="104" t="s">
        <v>1363</v>
      </c>
      <c r="BF151" s="104" t="s">
        <v>1364</v>
      </c>
      <c r="BG151" s="125" t="s">
        <v>200</v>
      </c>
      <c r="BH151" s="0" t="s">
        <v>582</v>
      </c>
      <c r="BI151" s="112" t="n">
        <v>4974365845087</v>
      </c>
      <c r="BJ151" s="126" t="s">
        <v>200</v>
      </c>
      <c r="BK151" s="0" t="s">
        <v>215</v>
      </c>
      <c r="BL151" s="112" t="n">
        <v>4</v>
      </c>
      <c r="BM151" s="112" t="n">
        <v>4</v>
      </c>
      <c r="BN151" s="112" t="n">
        <v>4</v>
      </c>
      <c r="BO151" s="111" t="n">
        <v>30</v>
      </c>
      <c r="BP151" s="125" t="s">
        <v>200</v>
      </c>
      <c r="BQ151" s="127" t="s">
        <v>216</v>
      </c>
    </row>
    <row r="152" customFormat="false" ht="13.8" hidden="false" customHeight="false" outlineLevel="0" collapsed="false">
      <c r="A152" s="0" t="s">
        <v>1365</v>
      </c>
      <c r="B152" s="0" t="s">
        <v>1359</v>
      </c>
      <c r="C152" s="0" t="s">
        <v>1136</v>
      </c>
      <c r="D152" s="0" t="s">
        <v>1333</v>
      </c>
      <c r="E152" s="0" t="s">
        <v>313</v>
      </c>
      <c r="F152" s="0" t="s">
        <v>314</v>
      </c>
      <c r="G152" s="0" t="s">
        <v>880</v>
      </c>
      <c r="H152" s="0" t="s">
        <v>197</v>
      </c>
      <c r="J152" s="111" t="n">
        <v>2</v>
      </c>
      <c r="K152" s="0" t="s">
        <v>198</v>
      </c>
      <c r="L152" s="0" t="s">
        <v>392</v>
      </c>
      <c r="M152" s="0" t="s">
        <v>199</v>
      </c>
      <c r="O152" s="0" t="s">
        <v>200</v>
      </c>
      <c r="P152" s="0" t="s">
        <v>410</v>
      </c>
      <c r="Q152" s="120" t="s">
        <v>200</v>
      </c>
      <c r="R152" s="0" t="s">
        <v>16</v>
      </c>
      <c r="S152" s="0" t="s">
        <v>582</v>
      </c>
      <c r="T152" s="0" t="s">
        <v>198</v>
      </c>
      <c r="U152" s="0" t="s">
        <v>202</v>
      </c>
      <c r="V152" s="0" t="s">
        <v>1252</v>
      </c>
      <c r="W152" s="110" t="s">
        <v>198</v>
      </c>
      <c r="X152" s="111" t="n">
        <v>1994</v>
      </c>
      <c r="Y152" s="111" t="s">
        <v>205</v>
      </c>
      <c r="Z152" s="111" t="s">
        <v>198</v>
      </c>
      <c r="AA152" s="122" t="s">
        <v>200</v>
      </c>
      <c r="AB152" s="0" t="s">
        <v>1068</v>
      </c>
      <c r="AC152" s="0" t="s">
        <v>206</v>
      </c>
      <c r="AD152" s="111" t="n">
        <v>1994</v>
      </c>
      <c r="AE152" s="111" t="s">
        <v>660</v>
      </c>
      <c r="AI152" s="111" t="s">
        <v>207</v>
      </c>
      <c r="AK152" s="0" t="s">
        <v>1068</v>
      </c>
      <c r="AL152" s="0" t="s">
        <v>216</v>
      </c>
      <c r="AM152" s="111" t="n">
        <v>1992</v>
      </c>
      <c r="AN152" s="111" t="s">
        <v>208</v>
      </c>
      <c r="AQ152" s="0" t="s">
        <v>1366</v>
      </c>
      <c r="AR152" s="0" t="s">
        <v>200</v>
      </c>
      <c r="AS152" s="0" t="s">
        <v>1367</v>
      </c>
      <c r="AV152" s="0" t="s">
        <v>1368</v>
      </c>
      <c r="AW152" s="0" t="s">
        <v>1369</v>
      </c>
      <c r="AY152" s="0" t="s">
        <v>200</v>
      </c>
      <c r="AZ152" s="0" t="s">
        <v>1370</v>
      </c>
      <c r="BA152" s="124" t="s">
        <v>200</v>
      </c>
      <c r="BB152" s="0" t="s">
        <v>325</v>
      </c>
      <c r="BC152" s="0" t="s">
        <v>1371</v>
      </c>
      <c r="BD152" s="0" t="s">
        <v>1372</v>
      </c>
      <c r="BE152" s="104" t="s">
        <v>1373</v>
      </c>
      <c r="BF152" s="104" t="s">
        <v>1374</v>
      </c>
      <c r="BG152" s="125" t="s">
        <v>200</v>
      </c>
      <c r="BH152" s="0" t="s">
        <v>582</v>
      </c>
      <c r="BI152" s="112" t="n">
        <v>4974365846015</v>
      </c>
      <c r="BJ152" s="126" t="s">
        <v>200</v>
      </c>
      <c r="BK152" s="0" t="s">
        <v>215</v>
      </c>
      <c r="BL152" s="112" t="n">
        <v>4</v>
      </c>
      <c r="BM152" s="112" t="n">
        <v>4</v>
      </c>
      <c r="BN152" s="112" t="n">
        <v>4</v>
      </c>
      <c r="BO152" s="111" t="n">
        <v>30</v>
      </c>
      <c r="BP152" s="125" t="s">
        <v>200</v>
      </c>
      <c r="BQ152" s="127" t="s">
        <v>216</v>
      </c>
    </row>
    <row r="153" customFormat="false" ht="13.8" hidden="false" customHeight="false" outlineLevel="0" collapsed="false">
      <c r="A153" s="131" t="s">
        <v>1375</v>
      </c>
      <c r="B153" s="0" t="s">
        <v>1376</v>
      </c>
      <c r="C153" s="131" t="s">
        <v>1377</v>
      </c>
      <c r="D153" s="131" t="s">
        <v>1333</v>
      </c>
      <c r="E153" s="0" t="s">
        <v>313</v>
      </c>
      <c r="F153" s="0" t="s">
        <v>606</v>
      </c>
      <c r="G153" s="0" t="s">
        <v>424</v>
      </c>
      <c r="H153" s="0" t="s">
        <v>400</v>
      </c>
      <c r="I153" s="131" t="s">
        <v>594</v>
      </c>
      <c r="J153" s="130" t="n">
        <v>4</v>
      </c>
      <c r="K153" s="0" t="s">
        <v>198</v>
      </c>
      <c r="L153" s="0" t="s">
        <v>392</v>
      </c>
      <c r="M153" s="0" t="s">
        <v>235</v>
      </c>
      <c r="N153" s="0" t="s">
        <v>1378</v>
      </c>
      <c r="O153" s="0" t="s">
        <v>596</v>
      </c>
      <c r="Q153" s="120" t="s">
        <v>200</v>
      </c>
      <c r="R153" s="131" t="s">
        <v>1251</v>
      </c>
      <c r="S153" s="131" t="s">
        <v>201</v>
      </c>
      <c r="T153" s="0" t="s">
        <v>198</v>
      </c>
      <c r="U153" s="131" t="s">
        <v>202</v>
      </c>
      <c r="V153" s="0" t="s">
        <v>1252</v>
      </c>
      <c r="W153" s="110" t="s">
        <v>204</v>
      </c>
      <c r="X153" s="130" t="n">
        <v>1996</v>
      </c>
      <c r="Y153" s="130" t="s">
        <v>205</v>
      </c>
      <c r="Z153" s="130" t="s">
        <v>198</v>
      </c>
      <c r="AA153" s="122" t="s">
        <v>200</v>
      </c>
      <c r="AB153" s="131" t="s">
        <v>206</v>
      </c>
      <c r="AC153" s="131" t="s">
        <v>206</v>
      </c>
      <c r="AD153" s="130" t="n">
        <v>1996</v>
      </c>
      <c r="AE153" s="130" t="s">
        <v>222</v>
      </c>
      <c r="AF153" s="130"/>
      <c r="AG153" s="130"/>
      <c r="AH153" s="130"/>
      <c r="AI153" s="130" t="s">
        <v>207</v>
      </c>
      <c r="AJ153" s="130"/>
      <c r="AK153" s="130" t="s">
        <v>206</v>
      </c>
      <c r="AL153" s="0" t="s">
        <v>216</v>
      </c>
      <c r="AM153" s="130" t="n">
        <v>1996</v>
      </c>
      <c r="AN153" s="130" t="s">
        <v>208</v>
      </c>
      <c r="AO153" s="131"/>
      <c r="AQ153" s="0" t="s">
        <v>200</v>
      </c>
      <c r="AR153" s="0" t="s">
        <v>200</v>
      </c>
      <c r="AS153" s="0" t="s">
        <v>1379</v>
      </c>
      <c r="AT153" s="0" t="s">
        <v>1380</v>
      </c>
      <c r="AU153" s="0" t="s">
        <v>227</v>
      </c>
      <c r="AV153" s="131" t="s">
        <v>200</v>
      </c>
      <c r="AW153" s="131"/>
      <c r="AX153" s="131"/>
      <c r="AY153" s="131"/>
      <c r="AZ153" s="131" t="s">
        <v>1381</v>
      </c>
      <c r="BA153" s="124" t="s">
        <v>200</v>
      </c>
      <c r="BB153" s="0" t="s">
        <v>248</v>
      </c>
      <c r="BC153" s="0" t="s">
        <v>1382</v>
      </c>
      <c r="BD153" s="0" t="s">
        <v>1383</v>
      </c>
      <c r="BE153" s="0" t="s">
        <v>1384</v>
      </c>
      <c r="BG153" s="125" t="s">
        <v>200</v>
      </c>
      <c r="BH153" s="0" t="s">
        <v>466</v>
      </c>
      <c r="BI153" s="112" t="n">
        <v>4974365811150</v>
      </c>
      <c r="BJ153" s="126" t="s">
        <v>200</v>
      </c>
      <c r="BK153" s="131" t="s">
        <v>215</v>
      </c>
      <c r="BL153" s="112" t="n">
        <v>4</v>
      </c>
      <c r="BM153" s="112" t="n">
        <v>4</v>
      </c>
      <c r="BN153" s="112" t="n">
        <v>4</v>
      </c>
      <c r="BO153" s="111" t="n">
        <v>20</v>
      </c>
      <c r="BP153" s="125" t="s">
        <v>200</v>
      </c>
      <c r="BQ153" s="127" t="s">
        <v>216</v>
      </c>
    </row>
    <row r="154" customFormat="false" ht="13.8" hidden="false" customHeight="false" outlineLevel="0" collapsed="false">
      <c r="A154" s="131" t="s">
        <v>1385</v>
      </c>
      <c r="B154" s="0" t="s">
        <v>1376</v>
      </c>
      <c r="C154" s="131" t="s">
        <v>1386</v>
      </c>
      <c r="D154" s="131" t="s">
        <v>193</v>
      </c>
      <c r="E154" s="0" t="s">
        <v>194</v>
      </c>
      <c r="F154" s="0" t="s">
        <v>195</v>
      </c>
      <c r="G154" s="0" t="s">
        <v>330</v>
      </c>
      <c r="H154" s="0" t="s">
        <v>197</v>
      </c>
      <c r="I154" s="131"/>
      <c r="J154" s="130" t="n">
        <v>1</v>
      </c>
      <c r="K154" s="0" t="s">
        <v>198</v>
      </c>
      <c r="L154" s="0" t="s">
        <v>198</v>
      </c>
      <c r="M154" s="0" t="s">
        <v>199</v>
      </c>
      <c r="Q154" s="120" t="s">
        <v>200</v>
      </c>
      <c r="R154" s="131" t="s">
        <v>1251</v>
      </c>
      <c r="S154" s="131" t="s">
        <v>201</v>
      </c>
      <c r="T154" s="0" t="s">
        <v>198</v>
      </c>
      <c r="U154" s="131" t="s">
        <v>202</v>
      </c>
      <c r="V154" s="0" t="s">
        <v>1252</v>
      </c>
      <c r="W154" s="110" t="s">
        <v>204</v>
      </c>
      <c r="X154" s="130" t="n">
        <v>1996</v>
      </c>
      <c r="Y154" s="130" t="s">
        <v>498</v>
      </c>
      <c r="Z154" s="130" t="s">
        <v>757</v>
      </c>
      <c r="AA154" s="122" t="s">
        <v>200</v>
      </c>
      <c r="AB154" s="131" t="s">
        <v>1387</v>
      </c>
      <c r="AC154" s="131" t="s">
        <v>1388</v>
      </c>
      <c r="AD154" s="130" t="n">
        <v>1996</v>
      </c>
      <c r="AE154" s="130" t="s">
        <v>198</v>
      </c>
      <c r="AF154" s="130"/>
      <c r="AG154" s="130"/>
      <c r="AH154" s="130"/>
      <c r="AI154" s="130" t="s">
        <v>207</v>
      </c>
      <c r="AJ154" s="130"/>
      <c r="AK154" s="111" t="str">
        <f aca="false">(AB154)</f>
        <v>Illusion gaming</v>
      </c>
      <c r="AM154" s="111" t="n">
        <f aca="false">AD154</f>
        <v>1996</v>
      </c>
      <c r="AN154" s="130" t="s">
        <v>297</v>
      </c>
      <c r="AO154" s="131"/>
      <c r="AP154" s="0" t="s">
        <v>264</v>
      </c>
      <c r="AQ154" s="0" t="s">
        <v>200</v>
      </c>
      <c r="AT154" s="0" t="s">
        <v>381</v>
      </c>
      <c r="AU154" s="0" t="s">
        <v>332</v>
      </c>
      <c r="AV154" s="131"/>
      <c r="AW154" s="131"/>
      <c r="AX154" s="131"/>
      <c r="AY154" s="131"/>
      <c r="AZ154" s="131" t="s">
        <v>1389</v>
      </c>
      <c r="BA154" s="124" t="s">
        <v>200</v>
      </c>
      <c r="BB154" s="0" t="s">
        <v>248</v>
      </c>
      <c r="BC154" s="0" t="s">
        <v>1390</v>
      </c>
      <c r="BD154" s="0" t="s">
        <v>1391</v>
      </c>
      <c r="BE154" s="0" t="s">
        <v>1392</v>
      </c>
      <c r="BG154" s="125"/>
      <c r="BH154" s="0" t="s">
        <v>466</v>
      </c>
      <c r="BI154" s="112" t="n">
        <v>768964047522</v>
      </c>
      <c r="BJ154" s="126"/>
      <c r="BK154" s="131" t="s">
        <v>215</v>
      </c>
      <c r="BL154" s="112" t="n">
        <v>4</v>
      </c>
      <c r="BM154" s="112" t="n">
        <v>4</v>
      </c>
      <c r="BN154" s="112" t="n">
        <v>4</v>
      </c>
      <c r="BO154" s="111" t="n">
        <v>20</v>
      </c>
      <c r="BP154" s="125"/>
      <c r="BQ154" s="127" t="s">
        <v>216</v>
      </c>
    </row>
    <row r="155" customFormat="false" ht="13.8" hidden="false" customHeight="false" outlineLevel="0" collapsed="false">
      <c r="A155" s="131" t="s">
        <v>1393</v>
      </c>
      <c r="B155" s="0" t="s">
        <v>1376</v>
      </c>
      <c r="C155" s="131" t="s">
        <v>1394</v>
      </c>
      <c r="D155" s="131" t="s">
        <v>1333</v>
      </c>
      <c r="E155" s="0" t="s">
        <v>194</v>
      </c>
      <c r="F155" s="0" t="s">
        <v>195</v>
      </c>
      <c r="G155" s="0" t="s">
        <v>196</v>
      </c>
      <c r="H155" s="0" t="s">
        <v>197</v>
      </c>
      <c r="I155" s="131"/>
      <c r="J155" s="130" t="n">
        <v>1</v>
      </c>
      <c r="K155" s="0" t="s">
        <v>198</v>
      </c>
      <c r="L155" s="131" t="s">
        <v>198</v>
      </c>
      <c r="M155" s="0" t="s">
        <v>274</v>
      </c>
      <c r="O155" s="131"/>
      <c r="P155" s="0" t="s">
        <v>410</v>
      </c>
      <c r="Q155" s="120" t="s">
        <v>200</v>
      </c>
      <c r="R155" s="131" t="s">
        <v>1251</v>
      </c>
      <c r="S155" s="131" t="s">
        <v>201</v>
      </c>
      <c r="T155" s="0" t="s">
        <v>198</v>
      </c>
      <c r="U155" s="131" t="s">
        <v>202</v>
      </c>
      <c r="V155" s="0" t="s">
        <v>1252</v>
      </c>
      <c r="W155" s="110" t="s">
        <v>204</v>
      </c>
      <c r="X155" s="130" t="n">
        <v>1995</v>
      </c>
      <c r="Y155" s="130" t="s">
        <v>205</v>
      </c>
      <c r="Z155" s="130" t="s">
        <v>198</v>
      </c>
      <c r="AA155" s="122" t="s">
        <v>200</v>
      </c>
      <c r="AB155" s="131" t="s">
        <v>1395</v>
      </c>
      <c r="AC155" s="131" t="s">
        <v>206</v>
      </c>
      <c r="AD155" s="130" t="n">
        <v>1995</v>
      </c>
      <c r="AE155" s="111" t="s">
        <v>222</v>
      </c>
      <c r="AI155" s="130" t="s">
        <v>207</v>
      </c>
      <c r="AJ155" s="130"/>
      <c r="AK155" s="111" t="str">
        <f aca="false">(AB155)</f>
        <v>Realtime associates</v>
      </c>
      <c r="AL155" s="131"/>
      <c r="AM155" s="111" t="n">
        <f aca="false">AD155</f>
        <v>1995</v>
      </c>
      <c r="AN155" s="130" t="s">
        <v>297</v>
      </c>
      <c r="AO155" s="131"/>
      <c r="AP155" s="131"/>
      <c r="AQ155" s="131"/>
      <c r="AR155" s="131"/>
      <c r="AS155" s="0" t="s">
        <v>200</v>
      </c>
      <c r="AT155" s="0" t="s">
        <v>381</v>
      </c>
      <c r="AV155" s="131" t="s">
        <v>200</v>
      </c>
      <c r="AW155" s="131"/>
      <c r="AX155" s="131"/>
      <c r="AY155" s="131"/>
      <c r="AZ155" s="131" t="s">
        <v>1396</v>
      </c>
      <c r="BA155" s="124" t="s">
        <v>200</v>
      </c>
      <c r="BB155" s="0" t="s">
        <v>210</v>
      </c>
      <c r="BC155" s="0" t="s">
        <v>1397</v>
      </c>
      <c r="BD155" s="0" t="s">
        <v>1398</v>
      </c>
      <c r="BE155" s="0" t="s">
        <v>1399</v>
      </c>
      <c r="BF155" s="0" t="s">
        <v>1400</v>
      </c>
      <c r="BG155" s="125" t="s">
        <v>200</v>
      </c>
      <c r="BH155" s="0" t="s">
        <v>466</v>
      </c>
      <c r="BI155" s="112" t="n">
        <v>4974365810047</v>
      </c>
      <c r="BJ155" s="126" t="s">
        <v>200</v>
      </c>
      <c r="BK155" s="131" t="s">
        <v>215</v>
      </c>
      <c r="BL155" s="112" t="n">
        <v>4</v>
      </c>
      <c r="BM155" s="112" t="n">
        <v>4</v>
      </c>
      <c r="BN155" s="112" t="n">
        <v>4</v>
      </c>
      <c r="BO155" s="111" t="n">
        <v>20</v>
      </c>
      <c r="BP155" s="125" t="s">
        <v>200</v>
      </c>
      <c r="BQ155" s="127" t="s">
        <v>216</v>
      </c>
    </row>
    <row r="156" customFormat="false" ht="13.8" hidden="false" customHeight="false" outlineLevel="0" collapsed="false">
      <c r="A156" s="131" t="s">
        <v>1401</v>
      </c>
      <c r="B156" s="0" t="s">
        <v>1376</v>
      </c>
      <c r="C156" s="0" t="s">
        <v>1344</v>
      </c>
      <c r="D156" s="0" t="s">
        <v>1333</v>
      </c>
      <c r="E156" s="0" t="s">
        <v>194</v>
      </c>
      <c r="F156" s="0" t="s">
        <v>195</v>
      </c>
      <c r="G156" s="0" t="s">
        <v>196</v>
      </c>
      <c r="H156" s="0" t="s">
        <v>197</v>
      </c>
      <c r="I156" s="131"/>
      <c r="J156" s="130" t="n">
        <v>1</v>
      </c>
      <c r="K156" s="0" t="s">
        <v>198</v>
      </c>
      <c r="L156" s="131" t="s">
        <v>198</v>
      </c>
      <c r="M156" s="0" t="s">
        <v>199</v>
      </c>
      <c r="O156" s="131"/>
      <c r="Q156" s="120" t="s">
        <v>200</v>
      </c>
      <c r="R156" s="131" t="s">
        <v>1251</v>
      </c>
      <c r="S156" s="131" t="s">
        <v>201</v>
      </c>
      <c r="T156" s="0" t="s">
        <v>198</v>
      </c>
      <c r="U156" s="131" t="s">
        <v>239</v>
      </c>
      <c r="V156" s="0" t="s">
        <v>756</v>
      </c>
      <c r="W156" s="110" t="s">
        <v>204</v>
      </c>
      <c r="X156" s="130" t="n">
        <v>1997</v>
      </c>
      <c r="Y156" s="130" t="s">
        <v>240</v>
      </c>
      <c r="Z156" s="130" t="s">
        <v>221</v>
      </c>
      <c r="AA156" s="122" t="s">
        <v>200</v>
      </c>
      <c r="AB156" s="131" t="s">
        <v>1402</v>
      </c>
      <c r="AC156" s="131" t="s">
        <v>840</v>
      </c>
      <c r="AD156" s="130" t="s">
        <v>198</v>
      </c>
      <c r="AE156" s="111" t="s">
        <v>222</v>
      </c>
      <c r="AI156" s="130" t="s">
        <v>207</v>
      </c>
      <c r="AJ156" s="130"/>
      <c r="AK156" s="111" t="str">
        <f aca="false">(AB156)</f>
        <v>CA production</v>
      </c>
      <c r="AL156" s="131"/>
      <c r="AM156" s="111" t="n">
        <f aca="false">X156</f>
        <v>1997</v>
      </c>
      <c r="AN156" s="130" t="s">
        <v>208</v>
      </c>
      <c r="AO156" s="131"/>
      <c r="AP156" s="131"/>
      <c r="AQ156" s="131"/>
      <c r="AR156" s="131"/>
      <c r="AT156" s="0" t="s">
        <v>967</v>
      </c>
      <c r="AV156" s="131"/>
      <c r="AW156" s="131"/>
      <c r="AX156" s="131"/>
      <c r="AY156" s="131"/>
      <c r="AZ156" s="131" t="s">
        <v>1403</v>
      </c>
      <c r="BA156" s="124" t="s">
        <v>200</v>
      </c>
      <c r="BB156" s="0" t="s">
        <v>248</v>
      </c>
      <c r="BC156" s="0" t="s">
        <v>1404</v>
      </c>
      <c r="BD156" s="0" t="s">
        <v>1405</v>
      </c>
      <c r="BE156" s="0" t="s">
        <v>1406</v>
      </c>
      <c r="BG156" s="125"/>
      <c r="BH156" s="0" t="s">
        <v>214</v>
      </c>
      <c r="BI156" s="112" t="s">
        <v>198</v>
      </c>
      <c r="BJ156" s="126"/>
      <c r="BK156" s="131" t="s">
        <v>215</v>
      </c>
      <c r="BL156" s="112" t="n">
        <v>4</v>
      </c>
      <c r="BM156" s="112" t="n">
        <v>4</v>
      </c>
      <c r="BN156" s="112" t="n">
        <v>4</v>
      </c>
      <c r="BO156" s="111" t="n">
        <v>50</v>
      </c>
      <c r="BP156" s="125"/>
      <c r="BQ156" s="127" t="s">
        <v>216</v>
      </c>
    </row>
    <row r="157" customFormat="false" ht="13.8" hidden="false" customHeight="false" outlineLevel="0" collapsed="false">
      <c r="A157" s="131" t="s">
        <v>1407</v>
      </c>
      <c r="B157" s="0" t="s">
        <v>1376</v>
      </c>
      <c r="C157" s="0" t="s">
        <v>1408</v>
      </c>
      <c r="D157" s="0" t="s">
        <v>1333</v>
      </c>
      <c r="E157" s="0" t="s">
        <v>194</v>
      </c>
      <c r="F157" s="0" t="s">
        <v>195</v>
      </c>
      <c r="G157" s="0" t="s">
        <v>196</v>
      </c>
      <c r="H157" s="0" t="s">
        <v>219</v>
      </c>
      <c r="I157" s="131"/>
      <c r="J157" s="130" t="n">
        <v>1</v>
      </c>
      <c r="K157" s="0" t="s">
        <v>198</v>
      </c>
      <c r="L157" s="131" t="s">
        <v>198</v>
      </c>
      <c r="M157" s="0" t="s">
        <v>199</v>
      </c>
      <c r="O157" s="131"/>
      <c r="Q157" s="120"/>
      <c r="R157" s="131" t="s">
        <v>1251</v>
      </c>
      <c r="S157" s="131" t="s">
        <v>201</v>
      </c>
      <c r="T157" s="131" t="s">
        <v>1409</v>
      </c>
      <c r="U157" s="131" t="s">
        <v>239</v>
      </c>
      <c r="V157" s="0" t="s">
        <v>756</v>
      </c>
      <c r="W157" s="110" t="s">
        <v>198</v>
      </c>
      <c r="X157" s="130" t="n">
        <v>1998</v>
      </c>
      <c r="Y157" s="130" t="s">
        <v>240</v>
      </c>
      <c r="Z157" s="130" t="s">
        <v>757</v>
      </c>
      <c r="AA157" s="122"/>
      <c r="AB157" s="131" t="s">
        <v>1032</v>
      </c>
      <c r="AC157" s="131" t="s">
        <v>206</v>
      </c>
      <c r="AD157" s="130" t="n">
        <v>1998</v>
      </c>
      <c r="AE157" s="111" t="s">
        <v>222</v>
      </c>
      <c r="AI157" s="130" t="s">
        <v>207</v>
      </c>
      <c r="AJ157" s="130"/>
      <c r="AK157" s="111" t="str">
        <f aca="false">(AB157)</f>
        <v>Sega – Sonic team</v>
      </c>
      <c r="AL157" s="131"/>
      <c r="AM157" s="111" t="n">
        <f aca="false">AD157</f>
        <v>1998</v>
      </c>
      <c r="AN157" s="130" t="s">
        <v>208</v>
      </c>
      <c r="AO157" s="131"/>
      <c r="AP157" s="131"/>
      <c r="AQ157" s="131"/>
      <c r="AR157" s="131"/>
      <c r="AT157" s="0" t="s">
        <v>1410</v>
      </c>
      <c r="AU157" s="0" t="s">
        <v>267</v>
      </c>
      <c r="AV157" s="131" t="s">
        <v>1411</v>
      </c>
      <c r="AW157" s="131" t="s">
        <v>1412</v>
      </c>
      <c r="AX157" s="131"/>
      <c r="AY157" s="131"/>
      <c r="AZ157" s="131" t="s">
        <v>1413</v>
      </c>
      <c r="BA157" s="124" t="s">
        <v>200</v>
      </c>
      <c r="BB157" s="0" t="s">
        <v>248</v>
      </c>
      <c r="BC157" s="0" t="s">
        <v>1414</v>
      </c>
      <c r="BE157" s="0" t="s">
        <v>421</v>
      </c>
      <c r="BF157" s="0" t="s">
        <v>1415</v>
      </c>
      <c r="BG157" s="125"/>
      <c r="BH157" s="0" t="s">
        <v>253</v>
      </c>
      <c r="BI157" s="112" t="s">
        <v>198</v>
      </c>
      <c r="BJ157" s="126"/>
      <c r="BK157" s="131" t="s">
        <v>215</v>
      </c>
      <c r="BL157" s="112" t="n">
        <v>4</v>
      </c>
      <c r="BM157" s="112" t="n">
        <v>4</v>
      </c>
      <c r="BN157" s="112" t="n">
        <v>4</v>
      </c>
      <c r="BO157" s="111" t="n">
        <v>50</v>
      </c>
      <c r="BP157" s="125"/>
      <c r="BQ157" s="127" t="s">
        <v>216</v>
      </c>
    </row>
    <row r="158" customFormat="false" ht="13.8" hidden="false" customHeight="false" outlineLevel="0" collapsed="false">
      <c r="A158" s="131" t="s">
        <v>1416</v>
      </c>
      <c r="B158" s="0" t="s">
        <v>1376</v>
      </c>
      <c r="C158" s="0" t="s">
        <v>234</v>
      </c>
      <c r="D158" s="0" t="s">
        <v>1417</v>
      </c>
      <c r="E158" s="0" t="s">
        <v>194</v>
      </c>
      <c r="F158" s="0" t="s">
        <v>195</v>
      </c>
      <c r="G158" s="0" t="s">
        <v>196</v>
      </c>
      <c r="H158" s="0" t="s">
        <v>197</v>
      </c>
      <c r="I158" s="131"/>
      <c r="J158" s="130" t="n">
        <v>1</v>
      </c>
      <c r="K158" s="0" t="s">
        <v>198</v>
      </c>
      <c r="L158" s="131" t="s">
        <v>198</v>
      </c>
      <c r="M158" s="0" t="s">
        <v>274</v>
      </c>
      <c r="O158" s="131"/>
      <c r="Q158" s="120" t="s">
        <v>200</v>
      </c>
      <c r="R158" s="131" t="s">
        <v>1251</v>
      </c>
      <c r="S158" s="131" t="s">
        <v>201</v>
      </c>
      <c r="T158" s="0" t="s">
        <v>198</v>
      </c>
      <c r="U158" s="131" t="s">
        <v>239</v>
      </c>
      <c r="V158" s="0" t="s">
        <v>756</v>
      </c>
      <c r="W158" s="110" t="s">
        <v>198</v>
      </c>
      <c r="X158" s="130" t="n">
        <v>1995</v>
      </c>
      <c r="Y158" s="130" t="s">
        <v>240</v>
      </c>
      <c r="Z158" s="130" t="s">
        <v>198</v>
      </c>
      <c r="AA158" s="122" t="s">
        <v>200</v>
      </c>
      <c r="AB158" s="0" t="s">
        <v>930</v>
      </c>
      <c r="AC158" s="131" t="s">
        <v>206</v>
      </c>
      <c r="AD158" s="130" t="n">
        <v>1995</v>
      </c>
      <c r="AE158" s="111" t="s">
        <v>222</v>
      </c>
      <c r="AI158" s="130" t="s">
        <v>207</v>
      </c>
      <c r="AJ158" s="130"/>
      <c r="AK158" s="111" t="str">
        <f aca="false">(AB158)</f>
        <v>Sega – AM7</v>
      </c>
      <c r="AL158" s="131"/>
      <c r="AM158" s="111" t="n">
        <f aca="false">AD158</f>
        <v>1995</v>
      </c>
      <c r="AN158" s="130" t="s">
        <v>208</v>
      </c>
      <c r="AO158" s="131"/>
      <c r="AP158" s="131"/>
      <c r="AQ158" s="131"/>
      <c r="AR158" s="131"/>
      <c r="AS158" s="0" t="s">
        <v>200</v>
      </c>
      <c r="AT158" s="0" t="s">
        <v>381</v>
      </c>
      <c r="AU158" s="0" t="s">
        <v>244</v>
      </c>
      <c r="AV158" s="131" t="s">
        <v>200</v>
      </c>
      <c r="AW158" s="131"/>
      <c r="AX158" s="131"/>
      <c r="AY158" s="131"/>
      <c r="AZ158" s="131" t="s">
        <v>1418</v>
      </c>
      <c r="BA158" s="124" t="s">
        <v>200</v>
      </c>
      <c r="BB158" s="0" t="s">
        <v>210</v>
      </c>
      <c r="BC158" s="0" t="s">
        <v>1419</v>
      </c>
      <c r="BD158" s="0" t="s">
        <v>1420</v>
      </c>
      <c r="BE158" s="0" t="s">
        <v>1421</v>
      </c>
      <c r="BG158" s="125" t="s">
        <v>200</v>
      </c>
      <c r="BH158" s="0" t="s">
        <v>214</v>
      </c>
      <c r="BI158" s="112" t="s">
        <v>198</v>
      </c>
      <c r="BJ158" s="126" t="s">
        <v>200</v>
      </c>
      <c r="BK158" s="131" t="s">
        <v>215</v>
      </c>
      <c r="BL158" s="112" t="n">
        <v>4</v>
      </c>
      <c r="BM158" s="112" t="n">
        <v>4</v>
      </c>
      <c r="BN158" s="112" t="n">
        <v>4</v>
      </c>
      <c r="BO158" s="111" t="n">
        <v>20</v>
      </c>
      <c r="BP158" s="125" t="s">
        <v>200</v>
      </c>
      <c r="BQ158" s="127" t="s">
        <v>216</v>
      </c>
    </row>
    <row r="159" customFormat="false" ht="13.8" hidden="false" customHeight="false" outlineLevel="0" collapsed="false">
      <c r="A159" s="131" t="s">
        <v>1422</v>
      </c>
      <c r="B159" s="0" t="s">
        <v>1376</v>
      </c>
      <c r="C159" s="0" t="s">
        <v>390</v>
      </c>
      <c r="D159" s="0" t="s">
        <v>193</v>
      </c>
      <c r="E159" s="0" t="s">
        <v>194</v>
      </c>
      <c r="F159" s="0" t="s">
        <v>606</v>
      </c>
      <c r="G159" s="0" t="s">
        <v>196</v>
      </c>
      <c r="H159" s="0" t="s">
        <v>219</v>
      </c>
      <c r="I159" s="131"/>
      <c r="J159" s="130" t="n">
        <v>1</v>
      </c>
      <c r="K159" s="131" t="s">
        <v>198</v>
      </c>
      <c r="L159" s="0" t="s">
        <v>198</v>
      </c>
      <c r="M159" s="0" t="s">
        <v>235</v>
      </c>
      <c r="N159" s="0" t="s">
        <v>1423</v>
      </c>
      <c r="O159" s="0" t="s">
        <v>237</v>
      </c>
      <c r="P159" s="0" t="s">
        <v>410</v>
      </c>
      <c r="Q159" s="120" t="s">
        <v>200</v>
      </c>
      <c r="R159" s="131" t="s">
        <v>1251</v>
      </c>
      <c r="S159" s="131" t="s">
        <v>201</v>
      </c>
      <c r="T159" s="0" t="s">
        <v>198</v>
      </c>
      <c r="U159" s="131" t="s">
        <v>202</v>
      </c>
      <c r="V159" s="0" t="s">
        <v>1252</v>
      </c>
      <c r="W159" s="110" t="s">
        <v>204</v>
      </c>
      <c r="X159" s="130" t="n">
        <v>1996</v>
      </c>
      <c r="Y159" s="111" t="s">
        <v>498</v>
      </c>
      <c r="Z159" s="130" t="s">
        <v>757</v>
      </c>
      <c r="AA159" s="122" t="s">
        <v>200</v>
      </c>
      <c r="AB159" s="131" t="s">
        <v>618</v>
      </c>
      <c r="AC159" s="131" t="s">
        <v>206</v>
      </c>
      <c r="AD159" s="130" t="n">
        <v>1996</v>
      </c>
      <c r="AE159" s="130" t="s">
        <v>198</v>
      </c>
      <c r="AF159" s="130"/>
      <c r="AG159" s="130"/>
      <c r="AH159" s="130"/>
      <c r="AI159" s="130" t="s">
        <v>207</v>
      </c>
      <c r="AJ159" s="130"/>
      <c r="AK159" s="111" t="str">
        <f aca="false">(AB159)</f>
        <v>Westwood studios</v>
      </c>
      <c r="AL159" s="131" t="s">
        <v>200</v>
      </c>
      <c r="AM159" s="111" t="n">
        <f aca="false">AD159</f>
        <v>1996</v>
      </c>
      <c r="AN159" s="111" t="s">
        <v>297</v>
      </c>
      <c r="AP159" s="131"/>
      <c r="AQ159" s="131" t="s">
        <v>1424</v>
      </c>
      <c r="AR159" s="131" t="s">
        <v>200</v>
      </c>
      <c r="AS159" s="0" t="s">
        <v>1425</v>
      </c>
      <c r="AT159" s="0" t="s">
        <v>433</v>
      </c>
      <c r="AU159" s="0" t="s">
        <v>299</v>
      </c>
      <c r="AV159" s="131" t="s">
        <v>1426</v>
      </c>
      <c r="AW159" s="131" t="s">
        <v>622</v>
      </c>
      <c r="AX159" s="131"/>
      <c r="AY159" s="131"/>
      <c r="AZ159" s="131" t="s">
        <v>1427</v>
      </c>
      <c r="BA159" s="124" t="s">
        <v>200</v>
      </c>
      <c r="BB159" s="0" t="s">
        <v>248</v>
      </c>
      <c r="BC159" s="0" t="s">
        <v>1428</v>
      </c>
      <c r="BD159" s="0" t="s">
        <v>1429</v>
      </c>
      <c r="BE159" s="0" t="s">
        <v>1430</v>
      </c>
      <c r="BF159" s="0" t="s">
        <v>1431</v>
      </c>
      <c r="BG159" s="125" t="s">
        <v>200</v>
      </c>
      <c r="BH159" s="0" t="s">
        <v>466</v>
      </c>
      <c r="BI159" s="112" t="n">
        <v>5028587080982</v>
      </c>
      <c r="BJ159" s="126" t="s">
        <v>200</v>
      </c>
      <c r="BK159" s="131" t="s">
        <v>215</v>
      </c>
      <c r="BL159" s="112" t="n">
        <v>4</v>
      </c>
      <c r="BM159" s="112" t="n">
        <v>4</v>
      </c>
      <c r="BN159" s="112" t="n">
        <v>4</v>
      </c>
      <c r="BO159" s="111" t="n">
        <v>20</v>
      </c>
      <c r="BP159" s="125" t="s">
        <v>200</v>
      </c>
      <c r="BQ159" s="127" t="s">
        <v>216</v>
      </c>
    </row>
    <row r="160" customFormat="false" ht="13.8" hidden="false" customHeight="false" outlineLevel="0" collapsed="false">
      <c r="A160" s="131" t="s">
        <v>1432</v>
      </c>
      <c r="B160" s="0" t="s">
        <v>1376</v>
      </c>
      <c r="C160" s="0" t="s">
        <v>329</v>
      </c>
      <c r="D160" s="0" t="s">
        <v>312</v>
      </c>
      <c r="E160" s="0" t="s">
        <v>1433</v>
      </c>
      <c r="F160" s="0" t="s">
        <v>1434</v>
      </c>
      <c r="G160" s="0" t="s">
        <v>196</v>
      </c>
      <c r="H160" s="0" t="s">
        <v>219</v>
      </c>
      <c r="I160" s="131"/>
      <c r="J160" s="130" t="n">
        <v>1</v>
      </c>
      <c r="K160" s="0" t="s">
        <v>198</v>
      </c>
      <c r="L160" s="131" t="s">
        <v>198</v>
      </c>
      <c r="M160" s="0" t="s">
        <v>199</v>
      </c>
      <c r="O160" s="131" t="s">
        <v>200</v>
      </c>
      <c r="Q160" s="120" t="s">
        <v>200</v>
      </c>
      <c r="R160" s="131" t="s">
        <v>1251</v>
      </c>
      <c r="S160" s="131" t="s">
        <v>201</v>
      </c>
      <c r="T160" s="0" t="s">
        <v>198</v>
      </c>
      <c r="U160" s="131" t="s">
        <v>202</v>
      </c>
      <c r="V160" s="0" t="s">
        <v>1252</v>
      </c>
      <c r="W160" s="110" t="s">
        <v>204</v>
      </c>
      <c r="X160" s="130" t="n">
        <v>1997</v>
      </c>
      <c r="Y160" s="130" t="s">
        <v>205</v>
      </c>
      <c r="Z160" s="130" t="s">
        <v>757</v>
      </c>
      <c r="AA160" s="122" t="s">
        <v>200</v>
      </c>
      <c r="AB160" s="131" t="s">
        <v>766</v>
      </c>
      <c r="AC160" s="131" t="s">
        <v>206</v>
      </c>
      <c r="AD160" s="130" t="n">
        <v>1997</v>
      </c>
      <c r="AE160" s="111" t="s">
        <v>222</v>
      </c>
      <c r="AI160" s="130" t="s">
        <v>207</v>
      </c>
      <c r="AJ160" s="130"/>
      <c r="AK160" s="111" t="str">
        <f aca="false">(AB160)</f>
        <v>Climax entertainment</v>
      </c>
      <c r="AL160" s="131"/>
      <c r="AM160" s="111" t="n">
        <f aca="false">AD160</f>
        <v>1997</v>
      </c>
      <c r="AN160" s="130" t="s">
        <v>208</v>
      </c>
      <c r="AO160" s="131"/>
      <c r="AP160" s="131"/>
      <c r="AQ160" s="131"/>
      <c r="AR160" s="131"/>
      <c r="AS160" s="0" t="s">
        <v>200</v>
      </c>
      <c r="AU160" s="0" t="s">
        <v>332</v>
      </c>
      <c r="AV160" s="131" t="s">
        <v>768</v>
      </c>
      <c r="AW160" s="131"/>
      <c r="AX160" s="131"/>
      <c r="AY160" s="131"/>
      <c r="AZ160" s="131" t="s">
        <v>1435</v>
      </c>
      <c r="BA160" s="124" t="s">
        <v>200</v>
      </c>
      <c r="BB160" s="0" t="s">
        <v>210</v>
      </c>
      <c r="BC160" s="0" t="s">
        <v>1436</v>
      </c>
      <c r="BD160" s="0" t="s">
        <v>1437</v>
      </c>
      <c r="BE160" s="0" t="s">
        <v>1438</v>
      </c>
      <c r="BF160" s="0" t="s">
        <v>1439</v>
      </c>
      <c r="BG160" s="125" t="s">
        <v>200</v>
      </c>
      <c r="BH160" s="0" t="s">
        <v>466</v>
      </c>
      <c r="BI160" s="112" t="n">
        <v>4974365813048</v>
      </c>
      <c r="BJ160" s="126" t="s">
        <v>200</v>
      </c>
      <c r="BK160" s="131" t="s">
        <v>215</v>
      </c>
      <c r="BL160" s="112" t="n">
        <v>4</v>
      </c>
      <c r="BM160" s="112" t="n">
        <v>4</v>
      </c>
      <c r="BN160" s="112" t="n">
        <v>4</v>
      </c>
      <c r="BO160" s="111" t="n">
        <v>60</v>
      </c>
      <c r="BP160" s="125" t="s">
        <v>200</v>
      </c>
      <c r="BQ160" s="127" t="s">
        <v>216</v>
      </c>
    </row>
    <row r="161" customFormat="false" ht="13.8" hidden="false" customHeight="false" outlineLevel="0" collapsed="false">
      <c r="A161" s="131" t="s">
        <v>1440</v>
      </c>
      <c r="B161" s="0" t="s">
        <v>1376</v>
      </c>
      <c r="C161" s="0" t="s">
        <v>818</v>
      </c>
      <c r="D161" s="0" t="s">
        <v>1333</v>
      </c>
      <c r="E161" s="0" t="s">
        <v>313</v>
      </c>
      <c r="F161" s="0" t="s">
        <v>314</v>
      </c>
      <c r="G161" s="0" t="s">
        <v>880</v>
      </c>
      <c r="H161" s="0" t="s">
        <v>197</v>
      </c>
      <c r="I161" s="131"/>
      <c r="J161" s="130" t="n">
        <v>2</v>
      </c>
      <c r="K161" s="131" t="s">
        <v>1441</v>
      </c>
      <c r="L161" s="131" t="s">
        <v>392</v>
      </c>
      <c r="M161" s="0" t="s">
        <v>199</v>
      </c>
      <c r="O161" s="131"/>
      <c r="P161" s="0" t="s">
        <v>410</v>
      </c>
      <c r="Q161" s="120" t="s">
        <v>200</v>
      </c>
      <c r="R161" s="131" t="s">
        <v>1251</v>
      </c>
      <c r="S161" s="131" t="s">
        <v>201</v>
      </c>
      <c r="T161" s="0" t="s">
        <v>198</v>
      </c>
      <c r="U161" s="131" t="s">
        <v>202</v>
      </c>
      <c r="V161" s="0" t="s">
        <v>1252</v>
      </c>
      <c r="W161" s="110" t="s">
        <v>204</v>
      </c>
      <c r="X161" s="130" t="n">
        <v>1996</v>
      </c>
      <c r="Y161" s="130" t="s">
        <v>205</v>
      </c>
      <c r="Z161" s="130" t="s">
        <v>198</v>
      </c>
      <c r="AA161" s="122" t="s">
        <v>200</v>
      </c>
      <c r="AB161" s="0" t="s">
        <v>1068</v>
      </c>
      <c r="AC161" s="131" t="s">
        <v>206</v>
      </c>
      <c r="AD161" s="130" t="n">
        <v>1996</v>
      </c>
      <c r="AE161" s="111" t="s">
        <v>222</v>
      </c>
      <c r="AI161" s="130" t="s">
        <v>207</v>
      </c>
      <c r="AJ161" s="130"/>
      <c r="AK161" s="0" t="s">
        <v>1068</v>
      </c>
      <c r="AL161" s="0" t="s">
        <v>216</v>
      </c>
      <c r="AM161" s="130" t="n">
        <v>1994</v>
      </c>
      <c r="AN161" s="130" t="s">
        <v>208</v>
      </c>
      <c r="AO161" s="0" t="s">
        <v>1442</v>
      </c>
      <c r="AP161" s="0" t="s">
        <v>200</v>
      </c>
      <c r="AQ161" s="0" t="s">
        <v>1443</v>
      </c>
      <c r="AR161" s="0" t="s">
        <v>200</v>
      </c>
      <c r="AS161" s="0" t="s">
        <v>200</v>
      </c>
      <c r="AV161" s="0" t="s">
        <v>1444</v>
      </c>
      <c r="AW161" s="0" t="s">
        <v>1445</v>
      </c>
      <c r="AZ161" s="131" t="s">
        <v>1446</v>
      </c>
      <c r="BA161" s="124" t="s">
        <v>200</v>
      </c>
      <c r="BB161" s="0" t="s">
        <v>210</v>
      </c>
      <c r="BC161" s="0" t="s">
        <v>1447</v>
      </c>
      <c r="BE161" s="0" t="s">
        <v>1448</v>
      </c>
      <c r="BF161" s="0" t="s">
        <v>1449</v>
      </c>
      <c r="BG161" s="125" t="s">
        <v>200</v>
      </c>
      <c r="BH161" s="0" t="s">
        <v>466</v>
      </c>
      <c r="BI161" s="112" t="n">
        <v>4974365812133</v>
      </c>
      <c r="BJ161" s="126" t="s">
        <v>200</v>
      </c>
      <c r="BK161" s="131" t="s">
        <v>215</v>
      </c>
      <c r="BL161" s="112" t="n">
        <v>4</v>
      </c>
      <c r="BM161" s="112" t="n">
        <v>4</v>
      </c>
      <c r="BN161" s="112" t="n">
        <v>4</v>
      </c>
      <c r="BO161" s="111" t="n">
        <v>20</v>
      </c>
      <c r="BP161" s="125" t="s">
        <v>200</v>
      </c>
      <c r="BQ161" s="127" t="s">
        <v>216</v>
      </c>
    </row>
    <row r="162" customFormat="false" ht="13.8" hidden="false" customHeight="false" outlineLevel="0" collapsed="false">
      <c r="A162" s="131" t="s">
        <v>1450</v>
      </c>
      <c r="B162" s="0" t="s">
        <v>1376</v>
      </c>
      <c r="C162" s="131" t="s">
        <v>1451</v>
      </c>
      <c r="D162" s="131" t="s">
        <v>1452</v>
      </c>
      <c r="E162" s="0" t="s">
        <v>194</v>
      </c>
      <c r="F162" s="0" t="s">
        <v>195</v>
      </c>
      <c r="G162" s="0" t="s">
        <v>330</v>
      </c>
      <c r="H162" s="0" t="s">
        <v>901</v>
      </c>
      <c r="J162" s="111" t="n">
        <v>1</v>
      </c>
      <c r="K162" s="0" t="s">
        <v>198</v>
      </c>
      <c r="L162" s="0" t="s">
        <v>198</v>
      </c>
      <c r="M162" s="0" t="s">
        <v>199</v>
      </c>
      <c r="O162" s="0" t="s">
        <v>237</v>
      </c>
      <c r="Q162" s="120" t="s">
        <v>200</v>
      </c>
      <c r="R162" s="0" t="s">
        <v>1251</v>
      </c>
      <c r="S162" s="0" t="s">
        <v>201</v>
      </c>
      <c r="T162" s="131" t="s">
        <v>1453</v>
      </c>
      <c r="U162" s="0" t="s">
        <v>202</v>
      </c>
      <c r="V162" s="0" t="s">
        <v>756</v>
      </c>
      <c r="W162" s="110" t="s">
        <v>204</v>
      </c>
      <c r="X162" s="111" t="n">
        <v>1998</v>
      </c>
      <c r="Y162" s="111" t="s">
        <v>205</v>
      </c>
      <c r="Z162" s="130" t="s">
        <v>757</v>
      </c>
      <c r="AA162" s="122" t="s">
        <v>200</v>
      </c>
      <c r="AB162" s="0" t="s">
        <v>930</v>
      </c>
      <c r="AC162" s="0" t="s">
        <v>1454</v>
      </c>
      <c r="AD162" s="111" t="n">
        <v>1998</v>
      </c>
      <c r="AE162" s="111" t="s">
        <v>222</v>
      </c>
      <c r="AG162" s="111" t="s">
        <v>200</v>
      </c>
      <c r="AH162" s="111" t="s">
        <v>200</v>
      </c>
      <c r="AI162" s="111" t="s">
        <v>207</v>
      </c>
      <c r="AK162" s="111" t="str">
        <f aca="false">(AB162)</f>
        <v>Sega – AM7</v>
      </c>
      <c r="AL162" s="0" t="s">
        <v>200</v>
      </c>
      <c r="AM162" s="111" t="n">
        <f aca="false">AD162</f>
        <v>1998</v>
      </c>
      <c r="AN162" s="111" t="s">
        <v>208</v>
      </c>
      <c r="AO162" s="0" t="s">
        <v>200</v>
      </c>
      <c r="AQ162" s="0" t="s">
        <v>200</v>
      </c>
      <c r="AR162" s="0" t="s">
        <v>1455</v>
      </c>
      <c r="AS162" s="0" t="s">
        <v>200</v>
      </c>
      <c r="AT162" s="0" t="s">
        <v>200</v>
      </c>
      <c r="AU162" s="0" t="s">
        <v>200</v>
      </c>
      <c r="AV162" s="0" t="s">
        <v>959</v>
      </c>
      <c r="AW162" s="0" t="s">
        <v>200</v>
      </c>
      <c r="AZ162" s="0" t="s">
        <v>1456</v>
      </c>
      <c r="BA162" s="124" t="s">
        <v>200</v>
      </c>
      <c r="BB162" s="0" t="s">
        <v>248</v>
      </c>
      <c r="BC162" s="0" t="s">
        <v>1457</v>
      </c>
      <c r="BD162" s="0" t="s">
        <v>200</v>
      </c>
      <c r="BE162" s="104" t="s">
        <v>1458</v>
      </c>
      <c r="BF162" s="104" t="s">
        <v>200</v>
      </c>
      <c r="BG162" s="125" t="s">
        <v>200</v>
      </c>
      <c r="BH162" s="0" t="s">
        <v>214</v>
      </c>
      <c r="BI162" s="112" t="s">
        <v>198</v>
      </c>
      <c r="BJ162" s="126" t="s">
        <v>200</v>
      </c>
      <c r="BK162" s="0" t="s">
        <v>215</v>
      </c>
      <c r="BL162" s="112" t="n">
        <v>4</v>
      </c>
      <c r="BM162" s="112" t="n">
        <v>4</v>
      </c>
      <c r="BN162" s="112" t="n">
        <v>4</v>
      </c>
      <c r="BO162" s="111" t="n">
        <v>20</v>
      </c>
      <c r="BP162" s="125" t="s">
        <v>200</v>
      </c>
      <c r="BQ162" s="127" t="s">
        <v>216</v>
      </c>
    </row>
    <row r="163" customFormat="false" ht="13.8" hidden="false" customHeight="false" outlineLevel="0" collapsed="false">
      <c r="A163" s="131" t="s">
        <v>1459</v>
      </c>
      <c r="B163" s="0" t="s">
        <v>1376</v>
      </c>
      <c r="C163" s="0" t="s">
        <v>390</v>
      </c>
      <c r="D163" s="0" t="s">
        <v>1460</v>
      </c>
      <c r="E163" s="0" t="s">
        <v>194</v>
      </c>
      <c r="F163" s="0" t="s">
        <v>606</v>
      </c>
      <c r="G163" s="0" t="s">
        <v>330</v>
      </c>
      <c r="H163" s="0" t="s">
        <v>219</v>
      </c>
      <c r="I163" s="131"/>
      <c r="J163" s="130" t="n">
        <v>1</v>
      </c>
      <c r="K163" s="0" t="s">
        <v>198</v>
      </c>
      <c r="L163" s="0" t="s">
        <v>198</v>
      </c>
      <c r="M163" s="0" t="s">
        <v>235</v>
      </c>
      <c r="N163" s="0" t="s">
        <v>1461</v>
      </c>
      <c r="O163" s="0" t="s">
        <v>237</v>
      </c>
      <c r="P163" s="0" t="s">
        <v>410</v>
      </c>
      <c r="Q163" s="120" t="s">
        <v>200</v>
      </c>
      <c r="R163" s="131" t="s">
        <v>1251</v>
      </c>
      <c r="S163" s="131" t="s">
        <v>201</v>
      </c>
      <c r="T163" s="0" t="s">
        <v>198</v>
      </c>
      <c r="U163" s="131" t="s">
        <v>202</v>
      </c>
      <c r="V163" s="0" t="s">
        <v>1252</v>
      </c>
      <c r="W163" s="110" t="s">
        <v>204</v>
      </c>
      <c r="X163" s="130" t="n">
        <v>1997</v>
      </c>
      <c r="Y163" s="130" t="s">
        <v>205</v>
      </c>
      <c r="Z163" s="130" t="s">
        <v>757</v>
      </c>
      <c r="AA163" s="122" t="s">
        <v>200</v>
      </c>
      <c r="AB163" s="131" t="s">
        <v>206</v>
      </c>
      <c r="AC163" s="131" t="s">
        <v>206</v>
      </c>
      <c r="AD163" s="130" t="n">
        <v>1997</v>
      </c>
      <c r="AE163" s="111" t="s">
        <v>222</v>
      </c>
      <c r="AI163" s="130" t="s">
        <v>207</v>
      </c>
      <c r="AJ163" s="130"/>
      <c r="AK163" s="111" t="str">
        <f aca="false">(AB163)</f>
        <v>Sega</v>
      </c>
      <c r="AM163" s="111" t="n">
        <f aca="false">AD163</f>
        <v>1997</v>
      </c>
      <c r="AN163" s="130" t="s">
        <v>208</v>
      </c>
      <c r="AO163" s="131"/>
      <c r="AS163" s="0" t="s">
        <v>200</v>
      </c>
      <c r="AU163" s="0" t="s">
        <v>332</v>
      </c>
      <c r="AV163" s="131" t="s">
        <v>200</v>
      </c>
      <c r="AW163" s="131"/>
      <c r="AX163" s="131"/>
      <c r="AY163" s="131"/>
      <c r="AZ163" s="131" t="s">
        <v>1462</v>
      </c>
      <c r="BA163" s="124" t="s">
        <v>200</v>
      </c>
      <c r="BB163" s="0" t="s">
        <v>248</v>
      </c>
      <c r="BC163" s="0" t="s">
        <v>1463</v>
      </c>
      <c r="BD163" s="0" t="s">
        <v>1464</v>
      </c>
      <c r="BE163" s="0" t="s">
        <v>1465</v>
      </c>
      <c r="BG163" s="125" t="s">
        <v>200</v>
      </c>
      <c r="BH163" s="0" t="s">
        <v>466</v>
      </c>
      <c r="BI163" s="112" t="n">
        <v>4974365813826</v>
      </c>
      <c r="BJ163" s="126" t="s">
        <v>200</v>
      </c>
      <c r="BK163" s="131" t="s">
        <v>215</v>
      </c>
      <c r="BL163" s="112" t="n">
        <v>4</v>
      </c>
      <c r="BM163" s="112" t="n">
        <v>4</v>
      </c>
      <c r="BN163" s="112" t="n">
        <v>4</v>
      </c>
      <c r="BO163" s="111" t="n">
        <v>190</v>
      </c>
      <c r="BP163" s="125" t="s">
        <v>200</v>
      </c>
      <c r="BQ163" s="127" t="s">
        <v>216</v>
      </c>
    </row>
    <row r="164" customFormat="false" ht="13.8" hidden="false" customHeight="false" outlineLevel="0" collapsed="false">
      <c r="A164" s="131" t="s">
        <v>1466</v>
      </c>
      <c r="B164" s="0" t="s">
        <v>1376</v>
      </c>
      <c r="C164" s="131" t="s">
        <v>558</v>
      </c>
      <c r="D164" s="131" t="s">
        <v>193</v>
      </c>
      <c r="E164" s="0" t="s">
        <v>194</v>
      </c>
      <c r="F164" s="0" t="s">
        <v>195</v>
      </c>
      <c r="G164" s="0" t="s">
        <v>196</v>
      </c>
      <c r="H164" s="0" t="s">
        <v>197</v>
      </c>
      <c r="I164" s="131"/>
      <c r="J164" s="130" t="n">
        <v>2</v>
      </c>
      <c r="K164" s="0" t="s">
        <v>198</v>
      </c>
      <c r="L164" s="0" t="s">
        <v>533</v>
      </c>
      <c r="M164" s="0" t="s">
        <v>274</v>
      </c>
      <c r="O164" s="0" t="s">
        <v>534</v>
      </c>
      <c r="Q164" s="120" t="s">
        <v>200</v>
      </c>
      <c r="R164" s="131" t="s">
        <v>1251</v>
      </c>
      <c r="S164" s="131" t="s">
        <v>201</v>
      </c>
      <c r="T164" s="0" t="s">
        <v>198</v>
      </c>
      <c r="U164" s="131" t="s">
        <v>239</v>
      </c>
      <c r="V164" s="131" t="s">
        <v>1252</v>
      </c>
      <c r="W164" s="110" t="s">
        <v>198</v>
      </c>
      <c r="X164" s="130" t="n">
        <v>1999</v>
      </c>
      <c r="Y164" s="130" t="s">
        <v>240</v>
      </c>
      <c r="Z164" s="130" t="s">
        <v>198</v>
      </c>
      <c r="AA164" s="122" t="s">
        <v>200</v>
      </c>
      <c r="AB164" s="131" t="s">
        <v>543</v>
      </c>
      <c r="AC164" s="131" t="s">
        <v>543</v>
      </c>
      <c r="AD164" s="130" t="s">
        <v>198</v>
      </c>
      <c r="AE164" s="130" t="s">
        <v>222</v>
      </c>
      <c r="AF164" s="130"/>
      <c r="AG164" s="130"/>
      <c r="AH164" s="130"/>
      <c r="AI164" s="130" t="s">
        <v>207</v>
      </c>
      <c r="AJ164" s="130" t="s">
        <v>200</v>
      </c>
      <c r="AK164" s="130" t="s">
        <v>543</v>
      </c>
      <c r="AL164" s="0" t="s">
        <v>216</v>
      </c>
      <c r="AM164" s="111" t="s">
        <v>849</v>
      </c>
      <c r="AN164" s="130" t="s">
        <v>208</v>
      </c>
      <c r="AO164" s="0" t="s">
        <v>609</v>
      </c>
      <c r="AP164" s="0" t="s">
        <v>1467</v>
      </c>
      <c r="AQ164" s="0" t="s">
        <v>200</v>
      </c>
      <c r="AR164" s="0" t="s">
        <v>200</v>
      </c>
      <c r="AS164" s="0" t="s">
        <v>1468</v>
      </c>
      <c r="AU164" s="0" t="s">
        <v>332</v>
      </c>
      <c r="AV164" s="131" t="s">
        <v>200</v>
      </c>
      <c r="AW164" s="131"/>
      <c r="AX164" s="131"/>
      <c r="AY164" s="131"/>
      <c r="AZ164" s="131" t="s">
        <v>1469</v>
      </c>
      <c r="BA164" s="124" t="s">
        <v>200</v>
      </c>
      <c r="BB164" s="0" t="s">
        <v>248</v>
      </c>
      <c r="BC164" s="0" t="s">
        <v>1470</v>
      </c>
      <c r="BD164" s="0" t="s">
        <v>1471</v>
      </c>
      <c r="BE164" s="0" t="s">
        <v>1472</v>
      </c>
      <c r="BG164" s="125" t="s">
        <v>200</v>
      </c>
      <c r="BH164" s="0" t="s">
        <v>214</v>
      </c>
      <c r="BI164" s="112" t="s">
        <v>198</v>
      </c>
      <c r="BJ164" s="126" t="s">
        <v>200</v>
      </c>
      <c r="BK164" s="131" t="s">
        <v>215</v>
      </c>
      <c r="BL164" s="112" t="n">
        <v>4</v>
      </c>
      <c r="BM164" s="112" t="n">
        <v>4</v>
      </c>
      <c r="BN164" s="112" t="n">
        <v>4</v>
      </c>
      <c r="BO164" s="111" t="n">
        <v>80</v>
      </c>
      <c r="BP164" s="125" t="s">
        <v>200</v>
      </c>
      <c r="BQ164" s="127" t="s">
        <v>216</v>
      </c>
    </row>
    <row r="165" customFormat="false" ht="13.8" hidden="false" customHeight="false" outlineLevel="0" collapsed="false">
      <c r="A165" s="131" t="s">
        <v>1473</v>
      </c>
      <c r="B165" s="0" t="s">
        <v>1376</v>
      </c>
      <c r="C165" s="0" t="s">
        <v>234</v>
      </c>
      <c r="D165" s="0" t="s">
        <v>193</v>
      </c>
      <c r="E165" s="0" t="s">
        <v>194</v>
      </c>
      <c r="F165" s="0" t="s">
        <v>195</v>
      </c>
      <c r="G165" s="0" t="s">
        <v>196</v>
      </c>
      <c r="H165" s="0" t="s">
        <v>197</v>
      </c>
      <c r="I165" s="131"/>
      <c r="J165" s="130" t="n">
        <v>1</v>
      </c>
      <c r="K165" s="0" t="s">
        <v>198</v>
      </c>
      <c r="L165" s="131" t="s">
        <v>198</v>
      </c>
      <c r="M165" s="0" t="s">
        <v>199</v>
      </c>
      <c r="O165" s="131"/>
      <c r="Q165" s="120" t="s">
        <v>200</v>
      </c>
      <c r="R165" s="131" t="s">
        <v>1251</v>
      </c>
      <c r="S165" s="131" t="s">
        <v>201</v>
      </c>
      <c r="T165" s="0" t="s">
        <v>198</v>
      </c>
      <c r="U165" s="131" t="s">
        <v>202</v>
      </c>
      <c r="V165" s="131" t="s">
        <v>1252</v>
      </c>
      <c r="W165" s="110" t="s">
        <v>204</v>
      </c>
      <c r="X165" s="130" t="n">
        <v>1995</v>
      </c>
      <c r="Y165" s="130" t="s">
        <v>205</v>
      </c>
      <c r="Z165" s="130" t="s">
        <v>198</v>
      </c>
      <c r="AA165" s="122" t="s">
        <v>200</v>
      </c>
      <c r="AB165" s="131" t="s">
        <v>1474</v>
      </c>
      <c r="AC165" s="131" t="s">
        <v>479</v>
      </c>
      <c r="AD165" s="130" t="n">
        <v>1995</v>
      </c>
      <c r="AE165" s="130" t="s">
        <v>198</v>
      </c>
      <c r="AF165" s="130"/>
      <c r="AG165" s="130"/>
      <c r="AH165" s="130"/>
      <c r="AI165" s="130" t="s">
        <v>207</v>
      </c>
      <c r="AJ165" s="130"/>
      <c r="AK165" s="111" t="str">
        <f aca="false">(AB165)</f>
        <v>Screaming pink</v>
      </c>
      <c r="AL165" s="131"/>
      <c r="AM165" s="111" t="n">
        <f aca="false">AD165</f>
        <v>1995</v>
      </c>
      <c r="AN165" s="130" t="s">
        <v>297</v>
      </c>
      <c r="AO165" s="131"/>
      <c r="AP165" s="131"/>
      <c r="AQ165" s="131"/>
      <c r="AR165" s="131"/>
      <c r="AS165" s="0" t="s">
        <v>636</v>
      </c>
      <c r="AT165" s="0" t="s">
        <v>381</v>
      </c>
      <c r="AU165" s="0" t="s">
        <v>227</v>
      </c>
      <c r="AV165" s="131" t="s">
        <v>484</v>
      </c>
      <c r="AW165" s="131"/>
      <c r="AX165" s="131"/>
      <c r="AY165" s="131"/>
      <c r="AZ165" s="131" t="s">
        <v>1475</v>
      </c>
      <c r="BA165" s="124" t="s">
        <v>200</v>
      </c>
      <c r="BB165" s="0" t="s">
        <v>248</v>
      </c>
      <c r="BC165" s="0" t="s">
        <v>1476</v>
      </c>
      <c r="BD165" s="0" t="s">
        <v>1477</v>
      </c>
      <c r="BE165" s="0" t="s">
        <v>1478</v>
      </c>
      <c r="BF165" s="0" t="s">
        <v>1479</v>
      </c>
      <c r="BG165" s="125" t="s">
        <v>200</v>
      </c>
      <c r="BH165" s="0" t="s">
        <v>466</v>
      </c>
      <c r="BI165" s="112" t="n">
        <v>5028587080333</v>
      </c>
      <c r="BJ165" s="126" t="s">
        <v>200</v>
      </c>
      <c r="BK165" s="131" t="s">
        <v>215</v>
      </c>
      <c r="BL165" s="112" t="n">
        <v>4</v>
      </c>
      <c r="BM165" s="112" t="n">
        <v>4</v>
      </c>
      <c r="BN165" s="112" t="n">
        <v>4</v>
      </c>
      <c r="BO165" s="111" t="n">
        <v>20</v>
      </c>
      <c r="BP165" s="125" t="s">
        <v>200</v>
      </c>
      <c r="BQ165" s="127" t="s">
        <v>216</v>
      </c>
    </row>
    <row r="166" customFormat="false" ht="13.8" hidden="false" customHeight="false" outlineLevel="0" collapsed="false">
      <c r="A166" s="131" t="s">
        <v>1480</v>
      </c>
      <c r="B166" s="0" t="s">
        <v>1376</v>
      </c>
      <c r="C166" s="131" t="s">
        <v>1451</v>
      </c>
      <c r="D166" s="131" t="s">
        <v>1333</v>
      </c>
      <c r="E166" s="0" t="s">
        <v>194</v>
      </c>
      <c r="F166" s="0" t="s">
        <v>195</v>
      </c>
      <c r="G166" s="0" t="s">
        <v>330</v>
      </c>
      <c r="H166" s="131" t="s">
        <v>901</v>
      </c>
      <c r="J166" s="111" t="n">
        <v>1</v>
      </c>
      <c r="K166" s="0" t="s">
        <v>198</v>
      </c>
      <c r="L166" s="0" t="s">
        <v>198</v>
      </c>
      <c r="M166" s="0" t="s">
        <v>199</v>
      </c>
      <c r="Q166" s="120" t="s">
        <v>200</v>
      </c>
      <c r="R166" s="131" t="s">
        <v>1251</v>
      </c>
      <c r="S166" s="131" t="s">
        <v>201</v>
      </c>
      <c r="T166" s="0" t="s">
        <v>198</v>
      </c>
      <c r="U166" s="131" t="s">
        <v>239</v>
      </c>
      <c r="V166" s="0" t="s">
        <v>756</v>
      </c>
      <c r="W166" s="110" t="s">
        <v>198</v>
      </c>
      <c r="X166" s="130" t="n">
        <v>1996</v>
      </c>
      <c r="Y166" s="130" t="s">
        <v>240</v>
      </c>
      <c r="Z166" s="130" t="s">
        <v>757</v>
      </c>
      <c r="AA166" s="122" t="s">
        <v>200</v>
      </c>
      <c r="AB166" s="131" t="s">
        <v>1481</v>
      </c>
      <c r="AC166" s="0" t="s">
        <v>206</v>
      </c>
      <c r="AD166" s="130" t="n">
        <v>1996</v>
      </c>
      <c r="AE166" s="130" t="s">
        <v>1004</v>
      </c>
      <c r="AF166" s="130"/>
      <c r="AG166" s="130"/>
      <c r="AH166" s="130"/>
      <c r="AI166" s="130" t="s">
        <v>207</v>
      </c>
      <c r="AJ166" s="130"/>
      <c r="AK166" s="111" t="str">
        <f aca="false">(AB166)</f>
        <v>Warp</v>
      </c>
      <c r="AM166" s="111" t="n">
        <f aca="false">AD166</f>
        <v>1996</v>
      </c>
      <c r="AN166" s="130" t="s">
        <v>208</v>
      </c>
      <c r="AQ166" s="0" t="s">
        <v>1482</v>
      </c>
      <c r="AR166" s="0" t="s">
        <v>200</v>
      </c>
      <c r="AS166" s="0" t="s">
        <v>200</v>
      </c>
      <c r="AT166" s="0" t="s">
        <v>266</v>
      </c>
      <c r="AU166" s="0" t="s">
        <v>1306</v>
      </c>
      <c r="AV166" s="131" t="s">
        <v>1483</v>
      </c>
      <c r="AW166" s="131" t="s">
        <v>1484</v>
      </c>
      <c r="AX166" s="131"/>
      <c r="AY166" s="131"/>
      <c r="AZ166" s="0" t="s">
        <v>1485</v>
      </c>
      <c r="BA166" s="124" t="s">
        <v>200</v>
      </c>
      <c r="BB166" s="0" t="s">
        <v>210</v>
      </c>
      <c r="BC166" s="0" t="s">
        <v>1486</v>
      </c>
      <c r="BE166" s="0" t="s">
        <v>1487</v>
      </c>
      <c r="BG166" s="125" t="s">
        <v>200</v>
      </c>
      <c r="BH166" s="0" t="s">
        <v>214</v>
      </c>
      <c r="BI166" s="112" t="s">
        <v>198</v>
      </c>
      <c r="BJ166" s="126" t="s">
        <v>200</v>
      </c>
      <c r="BK166" s="131" t="s">
        <v>215</v>
      </c>
      <c r="BL166" s="112" t="n">
        <v>4</v>
      </c>
      <c r="BM166" s="112" t="n">
        <v>4</v>
      </c>
      <c r="BN166" s="112" t="n">
        <v>4</v>
      </c>
      <c r="BO166" s="111" t="n">
        <v>20</v>
      </c>
      <c r="BP166" s="125" t="s">
        <v>200</v>
      </c>
      <c r="BQ166" s="127" t="s">
        <v>216</v>
      </c>
    </row>
    <row r="167" customFormat="false" ht="13.8" hidden="false" customHeight="false" outlineLevel="0" collapsed="false">
      <c r="A167" s="131" t="s">
        <v>1488</v>
      </c>
      <c r="B167" s="0" t="s">
        <v>1376</v>
      </c>
      <c r="C167" s="131" t="s">
        <v>1489</v>
      </c>
      <c r="D167" s="131" t="s">
        <v>1333</v>
      </c>
      <c r="E167" s="0" t="s">
        <v>194</v>
      </c>
      <c r="F167" s="0" t="s">
        <v>195</v>
      </c>
      <c r="G167" s="0" t="s">
        <v>196</v>
      </c>
      <c r="H167" s="0" t="s">
        <v>219</v>
      </c>
      <c r="I167" s="131"/>
      <c r="J167" s="130" t="n">
        <v>1</v>
      </c>
      <c r="K167" s="0" t="s">
        <v>198</v>
      </c>
      <c r="L167" s="131" t="s">
        <v>198</v>
      </c>
      <c r="M167" s="0" t="s">
        <v>199</v>
      </c>
      <c r="O167" s="131"/>
      <c r="Q167" s="120" t="s">
        <v>200</v>
      </c>
      <c r="R167" s="131" t="s">
        <v>1251</v>
      </c>
      <c r="S167" s="131" t="s">
        <v>201</v>
      </c>
      <c r="T167" s="0" t="s">
        <v>198</v>
      </c>
      <c r="U167" s="131" t="s">
        <v>202</v>
      </c>
      <c r="V167" s="131" t="s">
        <v>1252</v>
      </c>
      <c r="W167" s="110" t="s">
        <v>204</v>
      </c>
      <c r="X167" s="130" t="n">
        <v>1996</v>
      </c>
      <c r="Y167" s="130"/>
      <c r="Z167" s="111" t="s">
        <v>221</v>
      </c>
      <c r="AA167" s="122" t="s">
        <v>200</v>
      </c>
      <c r="AB167" s="131" t="s">
        <v>1490</v>
      </c>
      <c r="AC167" s="131" t="s">
        <v>1491</v>
      </c>
      <c r="AD167" s="130" t="n">
        <v>1996</v>
      </c>
      <c r="AE167" s="130" t="s">
        <v>198</v>
      </c>
      <c r="AF167" s="130"/>
      <c r="AG167" s="130"/>
      <c r="AH167" s="130"/>
      <c r="AI167" s="130" t="s">
        <v>207</v>
      </c>
      <c r="AJ167" s="130"/>
      <c r="AK167" s="111" t="str">
        <f aca="false">(AB167)</f>
        <v>Lobotomy software</v>
      </c>
      <c r="AL167" s="131"/>
      <c r="AM167" s="111" t="n">
        <f aca="false">AD167</f>
        <v>1996</v>
      </c>
      <c r="AN167" s="130" t="s">
        <v>297</v>
      </c>
      <c r="AO167" s="131"/>
      <c r="AP167" s="131"/>
      <c r="AQ167" s="131"/>
      <c r="AR167" s="131"/>
      <c r="AS167" s="0" t="s">
        <v>200</v>
      </c>
      <c r="AU167" s="0" t="s">
        <v>1492</v>
      </c>
      <c r="AV167" s="131" t="s">
        <v>200</v>
      </c>
      <c r="AW167" s="131"/>
      <c r="AX167" s="131"/>
      <c r="AY167" s="131"/>
      <c r="AZ167" s="131" t="s">
        <v>1493</v>
      </c>
      <c r="BA167" s="124" t="s">
        <v>200</v>
      </c>
      <c r="BB167" s="0" t="s">
        <v>248</v>
      </c>
      <c r="BC167" s="0" t="s">
        <v>1494</v>
      </c>
      <c r="BD167" s="0" t="s">
        <v>1495</v>
      </c>
      <c r="BE167" s="0" t="s">
        <v>1496</v>
      </c>
      <c r="BG167" s="125" t="s">
        <v>200</v>
      </c>
      <c r="BH167" s="0" t="s">
        <v>466</v>
      </c>
      <c r="BI167" s="112" t="n">
        <v>4974365810849</v>
      </c>
      <c r="BJ167" s="126" t="s">
        <v>200</v>
      </c>
      <c r="BK167" s="131" t="s">
        <v>215</v>
      </c>
      <c r="BL167" s="112" t="n">
        <v>4</v>
      </c>
      <c r="BM167" s="112" t="n">
        <v>4</v>
      </c>
      <c r="BN167" s="112" t="n">
        <v>4</v>
      </c>
      <c r="BO167" s="111" t="n">
        <v>20</v>
      </c>
      <c r="BP167" s="125" t="s">
        <v>200</v>
      </c>
      <c r="BQ167" s="127" t="s">
        <v>216</v>
      </c>
    </row>
    <row r="168" customFormat="false" ht="13.8" hidden="false" customHeight="false" outlineLevel="0" collapsed="false">
      <c r="A168" s="131" t="s">
        <v>1497</v>
      </c>
      <c r="B168" s="0" t="s">
        <v>1376</v>
      </c>
      <c r="C168" s="131" t="s">
        <v>994</v>
      </c>
      <c r="D168" s="131" t="s">
        <v>193</v>
      </c>
      <c r="E168" s="0" t="s">
        <v>194</v>
      </c>
      <c r="F168" s="0" t="s">
        <v>195</v>
      </c>
      <c r="G168" s="0" t="s">
        <v>196</v>
      </c>
      <c r="H168" s="0" t="s">
        <v>197</v>
      </c>
      <c r="I168" s="131"/>
      <c r="J168" s="130" t="n">
        <v>1</v>
      </c>
      <c r="K168" s="0" t="s">
        <v>198</v>
      </c>
      <c r="L168" s="131" t="s">
        <v>198</v>
      </c>
      <c r="M168" s="0" t="s">
        <v>199</v>
      </c>
      <c r="O168" s="131"/>
      <c r="Q168" s="120" t="s">
        <v>200</v>
      </c>
      <c r="R168" s="131" t="s">
        <v>1251</v>
      </c>
      <c r="S168" s="131" t="s">
        <v>201</v>
      </c>
      <c r="T168" s="0" t="s">
        <v>198</v>
      </c>
      <c r="U168" s="131" t="s">
        <v>239</v>
      </c>
      <c r="V168" s="0" t="s">
        <v>756</v>
      </c>
      <c r="W168" s="110" t="s">
        <v>204</v>
      </c>
      <c r="X168" s="130" t="n">
        <v>1996</v>
      </c>
      <c r="Y168" s="130" t="s">
        <v>240</v>
      </c>
      <c r="Z168" s="111" t="s">
        <v>221</v>
      </c>
      <c r="AA168" s="122" t="s">
        <v>200</v>
      </c>
      <c r="AB168" s="131" t="s">
        <v>1498</v>
      </c>
      <c r="AC168" s="131" t="s">
        <v>1499</v>
      </c>
      <c r="AD168" s="130" t="s">
        <v>198</v>
      </c>
      <c r="AE168" s="130" t="s">
        <v>222</v>
      </c>
      <c r="AF168" s="130"/>
      <c r="AG168" s="130"/>
      <c r="AH168" s="130"/>
      <c r="AI168" s="130" t="s">
        <v>1313</v>
      </c>
      <c r="AJ168" s="130" t="s">
        <v>737</v>
      </c>
      <c r="AK168" s="130" t="s">
        <v>1498</v>
      </c>
      <c r="AL168" s="131"/>
      <c r="AM168" s="130" t="n">
        <v>1994</v>
      </c>
      <c r="AN168" s="130" t="s">
        <v>208</v>
      </c>
      <c r="AO168" s="131"/>
      <c r="AP168" s="131"/>
      <c r="AQ168" s="131"/>
      <c r="AR168" s="131"/>
      <c r="AS168" s="0" t="s">
        <v>997</v>
      </c>
      <c r="AU168" s="0" t="s">
        <v>332</v>
      </c>
      <c r="AV168" s="131" t="s">
        <v>768</v>
      </c>
      <c r="AW168" s="131"/>
      <c r="AX168" s="131"/>
      <c r="AY168" s="131"/>
      <c r="AZ168" s="131" t="s">
        <v>1500</v>
      </c>
      <c r="BA168" s="124" t="s">
        <v>200</v>
      </c>
      <c r="BB168" s="0" t="s">
        <v>248</v>
      </c>
      <c r="BC168" s="0" t="s">
        <v>1501</v>
      </c>
      <c r="BD168" s="0" t="s">
        <v>1502</v>
      </c>
      <c r="BE168" s="0" t="s">
        <v>1503</v>
      </c>
      <c r="BG168" s="125"/>
      <c r="BH168" s="0" t="s">
        <v>214</v>
      </c>
      <c r="BI168" s="112" t="s">
        <v>198</v>
      </c>
      <c r="BJ168" s="126"/>
      <c r="BK168" s="131" t="s">
        <v>215</v>
      </c>
      <c r="BL168" s="112" t="n">
        <v>4</v>
      </c>
      <c r="BM168" s="112" t="n">
        <v>4</v>
      </c>
      <c r="BN168" s="112" t="n">
        <v>4</v>
      </c>
      <c r="BO168" s="111" t="n">
        <v>20</v>
      </c>
      <c r="BP168" s="125"/>
      <c r="BQ168" s="127" t="s">
        <v>216</v>
      </c>
    </row>
    <row r="169" customFormat="false" ht="13.8" hidden="false" customHeight="false" outlineLevel="0" collapsed="false">
      <c r="A169" s="131" t="s">
        <v>1504</v>
      </c>
      <c r="B169" s="0" t="s">
        <v>1376</v>
      </c>
      <c r="C169" s="0" t="s">
        <v>605</v>
      </c>
      <c r="D169" s="0" t="s">
        <v>193</v>
      </c>
      <c r="E169" s="0" t="s">
        <v>194</v>
      </c>
      <c r="F169" s="0" t="s">
        <v>606</v>
      </c>
      <c r="G169" s="0" t="s">
        <v>391</v>
      </c>
      <c r="H169" s="0" t="s">
        <v>197</v>
      </c>
      <c r="I169" s="131"/>
      <c r="J169" s="130" t="n">
        <v>2</v>
      </c>
      <c r="K169" s="0" t="s">
        <v>198</v>
      </c>
      <c r="L169" s="131" t="s">
        <v>533</v>
      </c>
      <c r="M169" s="0" t="s">
        <v>199</v>
      </c>
      <c r="O169" s="131"/>
      <c r="Q169" s="120" t="s">
        <v>200</v>
      </c>
      <c r="R169" s="131" t="s">
        <v>1251</v>
      </c>
      <c r="S169" s="131" t="s">
        <v>201</v>
      </c>
      <c r="T169" s="0" t="s">
        <v>198</v>
      </c>
      <c r="U169" s="131" t="s">
        <v>239</v>
      </c>
      <c r="V169" s="131" t="s">
        <v>1252</v>
      </c>
      <c r="W169" s="110" t="s">
        <v>198</v>
      </c>
      <c r="X169" s="130" t="n">
        <v>1995</v>
      </c>
      <c r="Y169" s="130" t="s">
        <v>240</v>
      </c>
      <c r="Z169" s="130" t="s">
        <v>198</v>
      </c>
      <c r="AA169" s="122" t="s">
        <v>200</v>
      </c>
      <c r="AB169" s="131" t="s">
        <v>206</v>
      </c>
      <c r="AC169" s="131" t="s">
        <v>206</v>
      </c>
      <c r="AD169" s="130" t="n">
        <v>1996</v>
      </c>
      <c r="AE169" s="111" t="s">
        <v>222</v>
      </c>
      <c r="AI169" s="130" t="s">
        <v>207</v>
      </c>
      <c r="AJ169" s="130"/>
      <c r="AK169" s="130" t="s">
        <v>206</v>
      </c>
      <c r="AL169" s="0" t="s">
        <v>216</v>
      </c>
      <c r="AM169" s="130" t="n">
        <v>1994</v>
      </c>
      <c r="AN169" s="130" t="s">
        <v>208</v>
      </c>
      <c r="AO169" s="0" t="s">
        <v>609</v>
      </c>
      <c r="AP169" s="0" t="s">
        <v>200</v>
      </c>
      <c r="AQ169" s="0" t="s">
        <v>200</v>
      </c>
      <c r="AR169" s="0" t="s">
        <v>200</v>
      </c>
      <c r="AS169" s="0" t="s">
        <v>331</v>
      </c>
      <c r="AT169" s="0" t="s">
        <v>433</v>
      </c>
      <c r="AU169" s="0" t="s">
        <v>332</v>
      </c>
      <c r="AV169" s="131" t="s">
        <v>200</v>
      </c>
      <c r="AW169" s="131"/>
      <c r="AX169" s="131"/>
      <c r="AY169" s="131"/>
      <c r="AZ169" s="131" t="s">
        <v>1505</v>
      </c>
      <c r="BA169" s="124" t="s">
        <v>200</v>
      </c>
      <c r="BB169" s="0" t="s">
        <v>210</v>
      </c>
      <c r="BC169" s="0" t="s">
        <v>1506</v>
      </c>
      <c r="BE169" s="0" t="s">
        <v>1507</v>
      </c>
      <c r="BG169" s="125" t="s">
        <v>200</v>
      </c>
      <c r="BH169" s="0" t="s">
        <v>214</v>
      </c>
      <c r="BI169" s="112" t="s">
        <v>198</v>
      </c>
      <c r="BJ169" s="126" t="s">
        <v>200</v>
      </c>
      <c r="BK169" s="131" t="s">
        <v>215</v>
      </c>
      <c r="BL169" s="112" t="n">
        <v>4</v>
      </c>
      <c r="BM169" s="112" t="n">
        <v>4</v>
      </c>
      <c r="BN169" s="112" t="n">
        <v>4</v>
      </c>
      <c r="BO169" s="111" t="n">
        <v>20</v>
      </c>
      <c r="BP169" s="125" t="s">
        <v>200</v>
      </c>
      <c r="BQ169" s="127" t="s">
        <v>216</v>
      </c>
    </row>
    <row r="170" customFormat="false" ht="13.8" hidden="false" customHeight="false" outlineLevel="0" collapsed="false">
      <c r="A170" s="131" t="s">
        <v>1508</v>
      </c>
      <c r="B170" s="0" t="s">
        <v>1376</v>
      </c>
      <c r="C170" s="131" t="s">
        <v>558</v>
      </c>
      <c r="D170" s="0" t="s">
        <v>1460</v>
      </c>
      <c r="E170" s="0" t="s">
        <v>1433</v>
      </c>
      <c r="F170" s="0" t="s">
        <v>1509</v>
      </c>
      <c r="G170" s="0" t="s">
        <v>196</v>
      </c>
      <c r="H170" s="0" t="s">
        <v>197</v>
      </c>
      <c r="I170" s="131"/>
      <c r="J170" s="133" t="s">
        <v>1510</v>
      </c>
      <c r="K170" s="0" t="s">
        <v>198</v>
      </c>
      <c r="L170" s="0" t="s">
        <v>1050</v>
      </c>
      <c r="M170" s="0" t="s">
        <v>235</v>
      </c>
      <c r="N170" s="0" t="s">
        <v>1511</v>
      </c>
      <c r="O170" s="0" t="s">
        <v>1512</v>
      </c>
      <c r="P170" s="0" t="s">
        <v>410</v>
      </c>
      <c r="Q170" s="120" t="s">
        <v>200</v>
      </c>
      <c r="R170" s="131" t="s">
        <v>1251</v>
      </c>
      <c r="S170" s="131" t="s">
        <v>201</v>
      </c>
      <c r="T170" s="0" t="s">
        <v>198</v>
      </c>
      <c r="U170" s="131" t="s">
        <v>202</v>
      </c>
      <c r="V170" s="131" t="s">
        <v>1252</v>
      </c>
      <c r="W170" s="110" t="s">
        <v>204</v>
      </c>
      <c r="X170" s="130" t="n">
        <v>1996</v>
      </c>
      <c r="Y170" s="111" t="s">
        <v>498</v>
      </c>
      <c r="Z170" s="130" t="s">
        <v>757</v>
      </c>
      <c r="AA170" s="122" t="s">
        <v>200</v>
      </c>
      <c r="AB170" s="131" t="s">
        <v>628</v>
      </c>
      <c r="AC170" s="131" t="s">
        <v>206</v>
      </c>
      <c r="AD170" s="130" t="n">
        <v>1996</v>
      </c>
      <c r="AE170" s="111" t="s">
        <v>222</v>
      </c>
      <c r="AI170" s="130" t="s">
        <v>207</v>
      </c>
      <c r="AJ170" s="130"/>
      <c r="AK170" s="111" t="str">
        <f aca="false">(AB170)</f>
        <v>Treasure</v>
      </c>
      <c r="AL170" s="0" t="s">
        <v>200</v>
      </c>
      <c r="AM170" s="111" t="n">
        <f aca="false">AD170</f>
        <v>1996</v>
      </c>
      <c r="AN170" s="130" t="s">
        <v>208</v>
      </c>
      <c r="AO170" s="0" t="s">
        <v>609</v>
      </c>
      <c r="AP170" s="0" t="s">
        <v>200</v>
      </c>
      <c r="AR170" s="0" t="s">
        <v>200</v>
      </c>
      <c r="AS170" s="0" t="s">
        <v>200</v>
      </c>
      <c r="AT170" s="0" t="s">
        <v>1513</v>
      </c>
      <c r="AU170" s="0" t="s">
        <v>332</v>
      </c>
      <c r="AV170" s="0" t="s">
        <v>629</v>
      </c>
      <c r="AW170" s="131"/>
      <c r="AX170" s="131"/>
      <c r="AY170" s="131"/>
      <c r="AZ170" s="131" t="s">
        <v>1514</v>
      </c>
      <c r="BA170" s="124" t="s">
        <v>200</v>
      </c>
      <c r="BB170" s="0" t="s">
        <v>248</v>
      </c>
      <c r="BC170" s="0" t="s">
        <v>1515</v>
      </c>
      <c r="BD170" s="0" t="s">
        <v>1516</v>
      </c>
      <c r="BE170" s="0" t="s">
        <v>1517</v>
      </c>
      <c r="BF170" s="0" t="s">
        <v>200</v>
      </c>
      <c r="BG170" s="125" t="s">
        <v>200</v>
      </c>
      <c r="BH170" s="0" t="s">
        <v>466</v>
      </c>
      <c r="BI170" s="112" t="n">
        <v>4974365810351</v>
      </c>
      <c r="BJ170" s="126" t="s">
        <v>200</v>
      </c>
      <c r="BK170" s="131" t="s">
        <v>215</v>
      </c>
      <c r="BL170" s="112" t="n">
        <v>4</v>
      </c>
      <c r="BM170" s="112" t="n">
        <v>4</v>
      </c>
      <c r="BN170" s="112" t="n">
        <v>4</v>
      </c>
      <c r="BO170" s="111" t="n">
        <v>120</v>
      </c>
      <c r="BP170" s="125" t="s">
        <v>200</v>
      </c>
      <c r="BQ170" s="127" t="s">
        <v>216</v>
      </c>
    </row>
    <row r="171" customFormat="false" ht="13.8" hidden="false" customHeight="false" outlineLevel="0" collapsed="false">
      <c r="A171" s="131" t="s">
        <v>1518</v>
      </c>
      <c r="B171" s="0" t="s">
        <v>1376</v>
      </c>
      <c r="C171" s="0" t="s">
        <v>423</v>
      </c>
      <c r="D171" s="0" t="s">
        <v>1460</v>
      </c>
      <c r="E171" s="0" t="s">
        <v>313</v>
      </c>
      <c r="F171" s="0" t="s">
        <v>314</v>
      </c>
      <c r="G171" s="0" t="s">
        <v>424</v>
      </c>
      <c r="H171" s="0" t="s">
        <v>197</v>
      </c>
      <c r="I171" s="131"/>
      <c r="J171" s="130" t="n">
        <v>2</v>
      </c>
      <c r="K171" s="0" t="s">
        <v>198</v>
      </c>
      <c r="L171" s="131" t="s">
        <v>392</v>
      </c>
      <c r="M171" s="0" t="s">
        <v>199</v>
      </c>
      <c r="O171" s="131"/>
      <c r="Q171" s="120" t="s">
        <v>200</v>
      </c>
      <c r="R171" s="131" t="s">
        <v>1251</v>
      </c>
      <c r="S171" s="131" t="s">
        <v>201</v>
      </c>
      <c r="T171" s="0" t="s">
        <v>198</v>
      </c>
      <c r="U171" s="131" t="s">
        <v>202</v>
      </c>
      <c r="V171" s="131" t="s">
        <v>1252</v>
      </c>
      <c r="W171" s="110" t="s">
        <v>204</v>
      </c>
      <c r="X171" s="130" t="n">
        <v>1995</v>
      </c>
      <c r="Y171" s="130" t="s">
        <v>205</v>
      </c>
      <c r="Z171" s="130" t="s">
        <v>198</v>
      </c>
      <c r="AA171" s="122" t="s">
        <v>200</v>
      </c>
      <c r="AB171" s="131" t="s">
        <v>1519</v>
      </c>
      <c r="AC171" s="131" t="s">
        <v>206</v>
      </c>
      <c r="AD171" s="130" t="n">
        <v>1995</v>
      </c>
      <c r="AE171" s="111" t="s">
        <v>222</v>
      </c>
      <c r="AI171" s="130" t="s">
        <v>207</v>
      </c>
      <c r="AJ171" s="130"/>
      <c r="AK171" s="111" t="str">
        <f aca="false">(AB171)</f>
        <v>Sega – Team aquila</v>
      </c>
      <c r="AL171" s="131"/>
      <c r="AM171" s="111" t="n">
        <f aca="false">AD171</f>
        <v>1995</v>
      </c>
      <c r="AN171" s="130" t="s">
        <v>208</v>
      </c>
      <c r="AO171" s="131"/>
      <c r="AP171" s="131"/>
      <c r="AQ171" s="131"/>
      <c r="AR171" s="131"/>
      <c r="AS171" s="0" t="s">
        <v>200</v>
      </c>
      <c r="AV171" s="131" t="s">
        <v>200</v>
      </c>
      <c r="AW171" s="131"/>
      <c r="AX171" s="131"/>
      <c r="AY171" s="131"/>
      <c r="AZ171" s="131" t="s">
        <v>1520</v>
      </c>
      <c r="BA171" s="124" t="s">
        <v>200</v>
      </c>
      <c r="BB171" s="0" t="s">
        <v>210</v>
      </c>
      <c r="BC171" s="0" t="s">
        <v>1521</v>
      </c>
      <c r="BD171" s="0" t="s">
        <v>1522</v>
      </c>
      <c r="BE171" s="0" t="s">
        <v>1523</v>
      </c>
      <c r="BF171" s="0" t="s">
        <v>1524</v>
      </c>
      <c r="BG171" s="125" t="s">
        <v>200</v>
      </c>
      <c r="BH171" s="0" t="s">
        <v>466</v>
      </c>
      <c r="BI171" s="112" t="n">
        <v>4974365811051</v>
      </c>
      <c r="BJ171" s="126" t="s">
        <v>200</v>
      </c>
      <c r="BK171" s="131" t="s">
        <v>215</v>
      </c>
      <c r="BL171" s="112" t="n">
        <v>4</v>
      </c>
      <c r="BM171" s="112" t="n">
        <v>4</v>
      </c>
      <c r="BN171" s="112" t="n">
        <v>4</v>
      </c>
      <c r="BO171" s="111" t="n">
        <v>20</v>
      </c>
      <c r="BP171" s="125" t="s">
        <v>200</v>
      </c>
      <c r="BQ171" s="127" t="s">
        <v>216</v>
      </c>
    </row>
    <row r="172" customFormat="false" ht="13.8" hidden="false" customHeight="false" outlineLevel="0" collapsed="false">
      <c r="A172" s="131" t="s">
        <v>1525</v>
      </c>
      <c r="B172" s="0" t="s">
        <v>1376</v>
      </c>
      <c r="C172" s="131" t="s">
        <v>218</v>
      </c>
      <c r="D172" s="131" t="s">
        <v>1526</v>
      </c>
      <c r="E172" s="0" t="s">
        <v>194</v>
      </c>
      <c r="F172" s="0" t="s">
        <v>195</v>
      </c>
      <c r="G172" s="0" t="s">
        <v>362</v>
      </c>
      <c r="H172" s="131" t="s">
        <v>197</v>
      </c>
      <c r="J172" s="111" t="n">
        <v>1</v>
      </c>
      <c r="K172" s="0" t="s">
        <v>198</v>
      </c>
      <c r="L172" s="0" t="s">
        <v>198</v>
      </c>
      <c r="M172" s="0" t="s">
        <v>199</v>
      </c>
      <c r="P172" s="0" t="s">
        <v>410</v>
      </c>
      <c r="Q172" s="120" t="s">
        <v>200</v>
      </c>
      <c r="R172" s="131" t="s">
        <v>1251</v>
      </c>
      <c r="S172" s="131" t="s">
        <v>201</v>
      </c>
      <c r="T172" s="0" t="s">
        <v>198</v>
      </c>
      <c r="U172" s="131" t="s">
        <v>239</v>
      </c>
      <c r="V172" s="0" t="s">
        <v>756</v>
      </c>
      <c r="W172" s="110" t="s">
        <v>198</v>
      </c>
      <c r="X172" s="130" t="n">
        <v>1997</v>
      </c>
      <c r="Y172" s="130" t="s">
        <v>240</v>
      </c>
      <c r="Z172" s="130" t="s">
        <v>757</v>
      </c>
      <c r="AA172" s="122" t="s">
        <v>200</v>
      </c>
      <c r="AB172" s="131" t="s">
        <v>1481</v>
      </c>
      <c r="AC172" s="0" t="s">
        <v>206</v>
      </c>
      <c r="AD172" s="130" t="s">
        <v>198</v>
      </c>
      <c r="AE172" s="130" t="s">
        <v>222</v>
      </c>
      <c r="AF172" s="130"/>
      <c r="AG172" s="130"/>
      <c r="AH172" s="130"/>
      <c r="AI172" s="130" t="s">
        <v>207</v>
      </c>
      <c r="AJ172" s="130"/>
      <c r="AK172" s="111" t="str">
        <f aca="false">(AB172)</f>
        <v>Warp</v>
      </c>
      <c r="AM172" s="111" t="n">
        <f aca="false">X172</f>
        <v>1997</v>
      </c>
      <c r="AN172" s="130" t="s">
        <v>208</v>
      </c>
      <c r="AQ172" s="0" t="s">
        <v>1527</v>
      </c>
      <c r="AR172" s="0" t="s">
        <v>200</v>
      </c>
      <c r="AS172" s="0" t="s">
        <v>200</v>
      </c>
      <c r="AV172" s="131" t="s">
        <v>1528</v>
      </c>
      <c r="AW172" s="131" t="s">
        <v>1484</v>
      </c>
      <c r="AX172" s="131"/>
      <c r="AY172" s="131"/>
      <c r="AZ172" s="0" t="s">
        <v>1529</v>
      </c>
      <c r="BA172" s="124" t="s">
        <v>200</v>
      </c>
      <c r="BB172" s="0" t="s">
        <v>248</v>
      </c>
      <c r="BC172" s="0" t="s">
        <v>1530</v>
      </c>
      <c r="BE172" s="0" t="s">
        <v>1531</v>
      </c>
      <c r="BG172" s="125" t="s">
        <v>200</v>
      </c>
      <c r="BH172" s="0" t="s">
        <v>253</v>
      </c>
      <c r="BI172" s="112" t="s">
        <v>198</v>
      </c>
      <c r="BJ172" s="126" t="s">
        <v>200</v>
      </c>
      <c r="BK172" s="131" t="s">
        <v>215</v>
      </c>
      <c r="BL172" s="112" t="n">
        <v>4</v>
      </c>
      <c r="BM172" s="112" t="n">
        <v>4</v>
      </c>
      <c r="BN172" s="112" t="n">
        <v>4</v>
      </c>
      <c r="BO172" s="111" t="n">
        <v>20</v>
      </c>
      <c r="BP172" s="125" t="s">
        <v>200</v>
      </c>
      <c r="BQ172" s="127" t="s">
        <v>216</v>
      </c>
    </row>
    <row r="173" customFormat="false" ht="13.8" hidden="false" customHeight="false" outlineLevel="0" collapsed="false">
      <c r="A173" s="131" t="s">
        <v>1532</v>
      </c>
      <c r="B173" s="0" t="s">
        <v>1376</v>
      </c>
      <c r="C173" s="0" t="s">
        <v>605</v>
      </c>
      <c r="D173" s="0" t="s">
        <v>193</v>
      </c>
      <c r="E173" s="0" t="s">
        <v>194</v>
      </c>
      <c r="F173" s="0" t="s">
        <v>606</v>
      </c>
      <c r="G173" s="0" t="s">
        <v>391</v>
      </c>
      <c r="H173" s="0" t="s">
        <v>219</v>
      </c>
      <c r="I173" s="131"/>
      <c r="J173" s="130" t="n">
        <v>2</v>
      </c>
      <c r="K173" s="0" t="s">
        <v>198</v>
      </c>
      <c r="L173" s="131" t="s">
        <v>392</v>
      </c>
      <c r="M173" s="0" t="s">
        <v>274</v>
      </c>
      <c r="O173" s="131"/>
      <c r="Q173" s="120" t="s">
        <v>200</v>
      </c>
      <c r="R173" s="131" t="s">
        <v>1251</v>
      </c>
      <c r="S173" s="131" t="s">
        <v>201</v>
      </c>
      <c r="T173" s="131" t="s">
        <v>1533</v>
      </c>
      <c r="U173" s="131" t="s">
        <v>239</v>
      </c>
      <c r="V173" s="131" t="s">
        <v>756</v>
      </c>
      <c r="W173" s="110" t="s">
        <v>198</v>
      </c>
      <c r="X173" s="130" t="n">
        <v>1995</v>
      </c>
      <c r="Y173" s="130" t="s">
        <v>240</v>
      </c>
      <c r="Z173" s="130" t="s">
        <v>198</v>
      </c>
      <c r="AA173" s="122" t="s">
        <v>200</v>
      </c>
      <c r="AB173" s="131" t="s">
        <v>1534</v>
      </c>
      <c r="AC173" s="131" t="s">
        <v>1534</v>
      </c>
      <c r="AD173" s="130" t="n">
        <v>1995</v>
      </c>
      <c r="AE173" s="111" t="s">
        <v>198</v>
      </c>
      <c r="AI173" s="130" t="s">
        <v>294</v>
      </c>
      <c r="AJ173" s="130" t="s">
        <v>1130</v>
      </c>
      <c r="AK173" s="130" t="s">
        <v>1534</v>
      </c>
      <c r="AL173" s="131" t="s">
        <v>216</v>
      </c>
      <c r="AM173" s="130" t="n">
        <v>1995</v>
      </c>
      <c r="AN173" s="130" t="s">
        <v>208</v>
      </c>
      <c r="AO173" s="0" t="s">
        <v>609</v>
      </c>
      <c r="AP173" s="131" t="s">
        <v>200</v>
      </c>
      <c r="AQ173" s="131"/>
      <c r="AR173" s="131"/>
      <c r="AS173" s="0" t="s">
        <v>1535</v>
      </c>
      <c r="AT173" s="0" t="s">
        <v>433</v>
      </c>
      <c r="AU173" s="0" t="s">
        <v>200</v>
      </c>
      <c r="AV173" s="131"/>
      <c r="AW173" s="131"/>
      <c r="AX173" s="131"/>
      <c r="AY173" s="131"/>
      <c r="AZ173" s="131" t="s">
        <v>1536</v>
      </c>
      <c r="BA173" s="124" t="s">
        <v>200</v>
      </c>
      <c r="BB173" s="0" t="s">
        <v>248</v>
      </c>
      <c r="BC173" s="0" t="s">
        <v>1537</v>
      </c>
      <c r="BD173" s="0" t="s">
        <v>1538</v>
      </c>
      <c r="BE173" s="0" t="s">
        <v>1539</v>
      </c>
      <c r="BG173" s="125"/>
      <c r="BH173" s="0" t="s">
        <v>214</v>
      </c>
      <c r="BI173" s="112" t="n">
        <v>4964808200009</v>
      </c>
      <c r="BJ173" s="126"/>
      <c r="BK173" s="131" t="s">
        <v>215</v>
      </c>
      <c r="BL173" s="112" t="n">
        <v>4</v>
      </c>
      <c r="BM173" s="112" t="n">
        <v>4</v>
      </c>
      <c r="BN173" s="112" t="n">
        <v>4</v>
      </c>
      <c r="BO173" s="111" t="n">
        <v>60</v>
      </c>
      <c r="BP173" s="125"/>
      <c r="BQ173" s="127" t="s">
        <v>216</v>
      </c>
    </row>
    <row r="174" customFormat="false" ht="13.8" hidden="false" customHeight="false" outlineLevel="0" collapsed="false">
      <c r="A174" s="131" t="s">
        <v>1540</v>
      </c>
      <c r="B174" s="0" t="s">
        <v>1376</v>
      </c>
      <c r="C174" s="0" t="s">
        <v>192</v>
      </c>
      <c r="D174" s="0" t="s">
        <v>193</v>
      </c>
      <c r="E174" s="0" t="s">
        <v>194</v>
      </c>
      <c r="F174" s="0" t="s">
        <v>195</v>
      </c>
      <c r="G174" s="0" t="s">
        <v>196</v>
      </c>
      <c r="H174" s="0" t="s">
        <v>197</v>
      </c>
      <c r="I174" s="131"/>
      <c r="J174" s="130" t="n">
        <v>1</v>
      </c>
      <c r="K174" s="0" t="s">
        <v>198</v>
      </c>
      <c r="L174" s="131" t="s">
        <v>198</v>
      </c>
      <c r="M174" s="0" t="s">
        <v>274</v>
      </c>
      <c r="O174" s="131"/>
      <c r="Q174" s="120"/>
      <c r="R174" s="131" t="s">
        <v>1251</v>
      </c>
      <c r="S174" s="131" t="s">
        <v>201</v>
      </c>
      <c r="T174" s="0" t="s">
        <v>198</v>
      </c>
      <c r="U174" s="131" t="s">
        <v>239</v>
      </c>
      <c r="V174" s="131" t="s">
        <v>756</v>
      </c>
      <c r="W174" s="110" t="s">
        <v>198</v>
      </c>
      <c r="X174" s="130" t="n">
        <v>1995</v>
      </c>
      <c r="Y174" s="130" t="s">
        <v>205</v>
      </c>
      <c r="Z174" s="130" t="s">
        <v>198</v>
      </c>
      <c r="AA174" s="122"/>
      <c r="AB174" s="131" t="s">
        <v>363</v>
      </c>
      <c r="AC174" s="131" t="s">
        <v>363</v>
      </c>
      <c r="AD174" s="130" t="n">
        <v>1995</v>
      </c>
      <c r="AE174" s="111" t="s">
        <v>222</v>
      </c>
      <c r="AI174" s="130" t="s">
        <v>207</v>
      </c>
      <c r="AJ174" s="130"/>
      <c r="AK174" s="130" t="s">
        <v>363</v>
      </c>
      <c r="AL174" s="131" t="s">
        <v>216</v>
      </c>
      <c r="AM174" s="130" t="n">
        <v>1993</v>
      </c>
      <c r="AN174" s="130" t="s">
        <v>208</v>
      </c>
      <c r="AP174" s="131"/>
      <c r="AQ174" s="131" t="s">
        <v>1541</v>
      </c>
      <c r="AR174" s="131" t="s">
        <v>200</v>
      </c>
      <c r="AU174" s="0" t="s">
        <v>1306</v>
      </c>
      <c r="AV174" s="131"/>
      <c r="AW174" s="131"/>
      <c r="AX174" s="131"/>
      <c r="AY174" s="131"/>
      <c r="AZ174" s="131" t="s">
        <v>1542</v>
      </c>
      <c r="BA174" s="124" t="s">
        <v>200</v>
      </c>
      <c r="BB174" s="0" t="s">
        <v>248</v>
      </c>
      <c r="BC174" s="0" t="s">
        <v>1543</v>
      </c>
      <c r="BD174" s="0" t="s">
        <v>1544</v>
      </c>
      <c r="BE174" s="0" t="s">
        <v>1545</v>
      </c>
      <c r="BG174" s="125"/>
      <c r="BH174" s="0" t="s">
        <v>253</v>
      </c>
      <c r="BI174" s="112" t="s">
        <v>198</v>
      </c>
      <c r="BJ174" s="126"/>
      <c r="BK174" s="131" t="s">
        <v>215</v>
      </c>
      <c r="BL174" s="112" t="n">
        <v>4</v>
      </c>
      <c r="BM174" s="112" t="n">
        <v>4</v>
      </c>
      <c r="BN174" s="112" t="n">
        <v>4</v>
      </c>
      <c r="BO174" s="111" t="n">
        <v>30</v>
      </c>
      <c r="BP174" s="125"/>
      <c r="BQ174" s="127"/>
    </row>
    <row r="175" customFormat="false" ht="13.8" hidden="false" customHeight="false" outlineLevel="0" collapsed="false">
      <c r="A175" s="131" t="s">
        <v>1546</v>
      </c>
      <c r="B175" s="0" t="s">
        <v>1376</v>
      </c>
      <c r="C175" s="0" t="s">
        <v>1344</v>
      </c>
      <c r="D175" s="0" t="s">
        <v>1333</v>
      </c>
      <c r="E175" s="0" t="s">
        <v>194</v>
      </c>
      <c r="F175" s="0" t="s">
        <v>195</v>
      </c>
      <c r="G175" s="0" t="s">
        <v>330</v>
      </c>
      <c r="H175" s="0" t="s">
        <v>219</v>
      </c>
      <c r="I175" s="131"/>
      <c r="J175" s="130" t="n">
        <v>1</v>
      </c>
      <c r="K175" s="0" t="s">
        <v>198</v>
      </c>
      <c r="L175" s="131" t="s">
        <v>198</v>
      </c>
      <c r="M175" s="0" t="s">
        <v>199</v>
      </c>
      <c r="O175" s="131"/>
      <c r="Q175" s="120" t="s">
        <v>200</v>
      </c>
      <c r="R175" s="131" t="s">
        <v>1251</v>
      </c>
      <c r="S175" s="131" t="s">
        <v>201</v>
      </c>
      <c r="T175" s="0" t="s">
        <v>198</v>
      </c>
      <c r="U175" s="131" t="s">
        <v>202</v>
      </c>
      <c r="V175" s="131" t="s">
        <v>1252</v>
      </c>
      <c r="W175" s="110" t="s">
        <v>204</v>
      </c>
      <c r="X175" s="130" t="n">
        <v>1996</v>
      </c>
      <c r="Y175" s="130"/>
      <c r="Z175" s="111" t="s">
        <v>221</v>
      </c>
      <c r="AA175" s="122" t="s">
        <v>200</v>
      </c>
      <c r="AB175" s="131" t="s">
        <v>1149</v>
      </c>
      <c r="AC175" s="131" t="s">
        <v>574</v>
      </c>
      <c r="AD175" s="130" t="n">
        <v>1996</v>
      </c>
      <c r="AE175" s="130" t="s">
        <v>198</v>
      </c>
      <c r="AF175" s="130"/>
      <c r="AG175" s="130"/>
      <c r="AH175" s="130"/>
      <c r="AI175" s="130" t="s">
        <v>294</v>
      </c>
      <c r="AJ175" s="130" t="s">
        <v>1163</v>
      </c>
      <c r="AK175" s="111" t="s">
        <v>1149</v>
      </c>
      <c r="AL175" s="131"/>
      <c r="AM175" s="130" t="n">
        <v>1994</v>
      </c>
      <c r="AN175" s="130" t="s">
        <v>263</v>
      </c>
      <c r="AO175" s="131"/>
      <c r="AP175" s="131"/>
      <c r="AQ175" s="131"/>
      <c r="AR175" s="131"/>
      <c r="AS175" s="0" t="s">
        <v>200</v>
      </c>
      <c r="AT175" s="0" t="s">
        <v>1216</v>
      </c>
      <c r="AU175" s="0" t="s">
        <v>483</v>
      </c>
      <c r="AV175" s="131" t="s">
        <v>1547</v>
      </c>
      <c r="AW175" s="131"/>
      <c r="AX175" s="131"/>
      <c r="AY175" s="131"/>
      <c r="AZ175" s="131" t="s">
        <v>1548</v>
      </c>
      <c r="BA175" s="124" t="s">
        <v>200</v>
      </c>
      <c r="BB175" s="0" t="s">
        <v>210</v>
      </c>
      <c r="BC175" s="0" t="s">
        <v>1549</v>
      </c>
      <c r="BD175" s="0" t="s">
        <v>1550</v>
      </c>
      <c r="BE175" s="0" t="s">
        <v>1551</v>
      </c>
      <c r="BF175" s="0" t="s">
        <v>1552</v>
      </c>
      <c r="BG175" s="125" t="s">
        <v>200</v>
      </c>
      <c r="BH175" s="0" t="s">
        <v>214</v>
      </c>
      <c r="BI175" s="112" t="n">
        <v>5015839314971</v>
      </c>
      <c r="BJ175" s="126" t="s">
        <v>200</v>
      </c>
      <c r="BK175" s="131" t="s">
        <v>215</v>
      </c>
      <c r="BL175" s="112" t="n">
        <v>4</v>
      </c>
      <c r="BM175" s="112" t="n">
        <v>4</v>
      </c>
      <c r="BN175" s="112" t="n">
        <v>4</v>
      </c>
      <c r="BO175" s="111" t="n">
        <v>20</v>
      </c>
      <c r="BP175" s="125" t="s">
        <v>200</v>
      </c>
      <c r="BQ175" s="127" t="s">
        <v>216</v>
      </c>
    </row>
    <row r="176" customFormat="false" ht="13.8" hidden="false" customHeight="false" outlineLevel="0" collapsed="false">
      <c r="A176" s="131" t="s">
        <v>1553</v>
      </c>
      <c r="B176" s="0" t="s">
        <v>1376</v>
      </c>
      <c r="C176" s="0" t="s">
        <v>928</v>
      </c>
      <c r="D176" s="0" t="s">
        <v>193</v>
      </c>
      <c r="E176" s="0" t="s">
        <v>194</v>
      </c>
      <c r="F176" s="0" t="s">
        <v>195</v>
      </c>
      <c r="G176" s="0" t="s">
        <v>330</v>
      </c>
      <c r="H176" s="0" t="s">
        <v>219</v>
      </c>
      <c r="I176" s="131"/>
      <c r="J176" s="130" t="n">
        <v>1</v>
      </c>
      <c r="K176" s="0" t="s">
        <v>198</v>
      </c>
      <c r="L176" s="131" t="s">
        <v>198</v>
      </c>
      <c r="M176" s="0" t="s">
        <v>199</v>
      </c>
      <c r="O176" s="131"/>
      <c r="Q176" s="120" t="s">
        <v>200</v>
      </c>
      <c r="R176" s="131" t="s">
        <v>1251</v>
      </c>
      <c r="S176" s="131" t="s">
        <v>201</v>
      </c>
      <c r="T176" s="0" t="s">
        <v>198</v>
      </c>
      <c r="U176" s="131" t="s">
        <v>239</v>
      </c>
      <c r="V176" s="131" t="s">
        <v>756</v>
      </c>
      <c r="W176" s="110" t="s">
        <v>198</v>
      </c>
      <c r="X176" s="130" t="n">
        <v>1995</v>
      </c>
      <c r="Y176" s="111" t="s">
        <v>240</v>
      </c>
      <c r="Z176" s="130" t="s">
        <v>757</v>
      </c>
      <c r="AA176" s="122" t="s">
        <v>200</v>
      </c>
      <c r="AB176" s="131" t="s">
        <v>206</v>
      </c>
      <c r="AC176" s="131" t="s">
        <v>206</v>
      </c>
      <c r="AD176" s="130" t="s">
        <v>198</v>
      </c>
      <c r="AE176" s="130" t="s">
        <v>222</v>
      </c>
      <c r="AF176" s="130"/>
      <c r="AG176" s="130"/>
      <c r="AH176" s="130"/>
      <c r="AI176" s="130" t="s">
        <v>207</v>
      </c>
      <c r="AJ176" s="130"/>
      <c r="AK176" s="111" t="str">
        <f aca="false">(AB176)</f>
        <v>Sega</v>
      </c>
      <c r="AL176" s="131"/>
      <c r="AM176" s="111" t="n">
        <f aca="false">X176</f>
        <v>1995</v>
      </c>
      <c r="AN176" s="130" t="s">
        <v>208</v>
      </c>
      <c r="AO176" s="131"/>
      <c r="AP176" s="0" t="s">
        <v>610</v>
      </c>
      <c r="AQ176" s="131" t="s">
        <v>200</v>
      </c>
      <c r="AR176" s="131" t="s">
        <v>200</v>
      </c>
      <c r="AS176" s="0" t="s">
        <v>1554</v>
      </c>
      <c r="AT176" s="0" t="s">
        <v>1555</v>
      </c>
      <c r="AU176" s="0" t="s">
        <v>332</v>
      </c>
      <c r="AV176" s="131" t="s">
        <v>1556</v>
      </c>
      <c r="AW176" s="131"/>
      <c r="AX176" s="131"/>
      <c r="AY176" s="131"/>
      <c r="AZ176" s="131" t="s">
        <v>1557</v>
      </c>
      <c r="BA176" s="124" t="s">
        <v>200</v>
      </c>
      <c r="BB176" s="0" t="s">
        <v>248</v>
      </c>
      <c r="BC176" s="0" t="s">
        <v>1558</v>
      </c>
      <c r="BE176" s="0" t="s">
        <v>1559</v>
      </c>
      <c r="BG176" s="125" t="s">
        <v>200</v>
      </c>
      <c r="BH176" s="0" t="s">
        <v>214</v>
      </c>
      <c r="BI176" s="112" t="s">
        <v>198</v>
      </c>
      <c r="BJ176" s="126" t="s">
        <v>200</v>
      </c>
      <c r="BK176" s="131" t="s">
        <v>215</v>
      </c>
      <c r="BL176" s="112" t="n">
        <v>4</v>
      </c>
      <c r="BM176" s="112" t="n">
        <v>4</v>
      </c>
      <c r="BN176" s="112" t="n">
        <v>4</v>
      </c>
      <c r="BO176" s="111" t="n">
        <v>20</v>
      </c>
      <c r="BP176" s="125" t="s">
        <v>200</v>
      </c>
      <c r="BQ176" s="127" t="s">
        <v>216</v>
      </c>
    </row>
    <row r="177" customFormat="false" ht="13.8" hidden="false" customHeight="false" outlineLevel="0" collapsed="false">
      <c r="A177" s="131" t="s">
        <v>1560</v>
      </c>
      <c r="B177" s="0" t="s">
        <v>1376</v>
      </c>
      <c r="C177" s="131" t="s">
        <v>1386</v>
      </c>
      <c r="D177" s="131" t="s">
        <v>1526</v>
      </c>
      <c r="E177" s="0" t="s">
        <v>284</v>
      </c>
      <c r="F177" s="0" t="s">
        <v>1509</v>
      </c>
      <c r="G177" s="0" t="s">
        <v>330</v>
      </c>
      <c r="H177" s="0" t="s">
        <v>219</v>
      </c>
      <c r="I177" s="131"/>
      <c r="J177" s="130" t="n">
        <v>1</v>
      </c>
      <c r="K177" s="0" t="s">
        <v>198</v>
      </c>
      <c r="L177" s="131" t="s">
        <v>198</v>
      </c>
      <c r="M177" s="0" t="s">
        <v>199</v>
      </c>
      <c r="O177" s="131" t="s">
        <v>200</v>
      </c>
      <c r="P177" s="0" t="s">
        <v>410</v>
      </c>
      <c r="Q177" s="120" t="s">
        <v>200</v>
      </c>
      <c r="R177" s="131" t="s">
        <v>1251</v>
      </c>
      <c r="S177" s="131" t="s">
        <v>201</v>
      </c>
      <c r="T177" s="0" t="s">
        <v>198</v>
      </c>
      <c r="U177" s="131" t="s">
        <v>202</v>
      </c>
      <c r="V177" s="131" t="s">
        <v>1252</v>
      </c>
      <c r="W177" s="110" t="s">
        <v>204</v>
      </c>
      <c r="X177" s="130" t="n">
        <v>1995</v>
      </c>
      <c r="Y177" s="111" t="s">
        <v>498</v>
      </c>
      <c r="Z177" s="130" t="s">
        <v>757</v>
      </c>
      <c r="AA177" s="122" t="s">
        <v>200</v>
      </c>
      <c r="AB177" s="131" t="s">
        <v>1561</v>
      </c>
      <c r="AC177" s="131" t="s">
        <v>1562</v>
      </c>
      <c r="AD177" s="130" t="n">
        <v>1995</v>
      </c>
      <c r="AE177" s="130" t="s">
        <v>198</v>
      </c>
      <c r="AF177" s="130"/>
      <c r="AG177" s="130"/>
      <c r="AH177" s="130"/>
      <c r="AI177" s="111" t="s">
        <v>294</v>
      </c>
      <c r="AJ177" s="111" t="s">
        <v>1163</v>
      </c>
      <c r="AK177" s="111" t="s">
        <v>1561</v>
      </c>
      <c r="AL177" s="131" t="s">
        <v>200</v>
      </c>
      <c r="AM177" s="111" t="n">
        <v>1993</v>
      </c>
      <c r="AN177" s="130" t="s">
        <v>297</v>
      </c>
      <c r="AO177" s="131"/>
      <c r="AP177" s="131"/>
      <c r="AQ177" s="131" t="s">
        <v>1563</v>
      </c>
      <c r="AR177" s="131" t="s">
        <v>200</v>
      </c>
      <c r="AS177" s="0" t="s">
        <v>1564</v>
      </c>
      <c r="AV177" s="131" t="s">
        <v>200</v>
      </c>
      <c r="AW177" s="131"/>
      <c r="AX177" s="131"/>
      <c r="AY177" s="131"/>
      <c r="AZ177" s="131" t="s">
        <v>1565</v>
      </c>
      <c r="BA177" s="124" t="s">
        <v>200</v>
      </c>
      <c r="BB177" s="0" t="s">
        <v>248</v>
      </c>
      <c r="BC177" s="0" t="s">
        <v>1566</v>
      </c>
      <c r="BD177" s="0" t="s">
        <v>1567</v>
      </c>
      <c r="BE177" s="0" t="s">
        <v>1568</v>
      </c>
      <c r="BF177" s="0" t="s">
        <v>1569</v>
      </c>
      <c r="BG177" s="125" t="s">
        <v>200</v>
      </c>
      <c r="BH177" s="0" t="s">
        <v>466</v>
      </c>
      <c r="BI177" s="112" t="n">
        <v>4974365810818</v>
      </c>
      <c r="BJ177" s="126" t="s">
        <v>200</v>
      </c>
      <c r="BK177" s="131" t="s">
        <v>215</v>
      </c>
      <c r="BL177" s="112" t="n">
        <v>4</v>
      </c>
      <c r="BM177" s="112" t="n">
        <v>4</v>
      </c>
      <c r="BN177" s="112" t="n">
        <v>4</v>
      </c>
      <c r="BO177" s="111" t="n">
        <v>20</v>
      </c>
      <c r="BP177" s="125" t="s">
        <v>200</v>
      </c>
      <c r="BQ177" s="127" t="s">
        <v>216</v>
      </c>
    </row>
    <row r="178" customFormat="false" ht="13.8" hidden="false" customHeight="false" outlineLevel="0" collapsed="false">
      <c r="A178" s="131" t="s">
        <v>1570</v>
      </c>
      <c r="B178" s="0" t="s">
        <v>1376</v>
      </c>
      <c r="C178" s="0" t="s">
        <v>218</v>
      </c>
      <c r="D178" s="0" t="s">
        <v>193</v>
      </c>
      <c r="E178" s="0" t="s">
        <v>194</v>
      </c>
      <c r="F178" s="0" t="s">
        <v>195</v>
      </c>
      <c r="G178" s="0" t="s">
        <v>196</v>
      </c>
      <c r="H178" s="0" t="s">
        <v>197</v>
      </c>
      <c r="I178" s="131"/>
      <c r="J178" s="130" t="n">
        <v>1</v>
      </c>
      <c r="K178" s="0" t="s">
        <v>198</v>
      </c>
      <c r="L178" s="131" t="s">
        <v>198</v>
      </c>
      <c r="M178" s="0" t="s">
        <v>199</v>
      </c>
      <c r="O178" s="131"/>
      <c r="Q178" s="120" t="s">
        <v>200</v>
      </c>
      <c r="R178" s="131" t="s">
        <v>1251</v>
      </c>
      <c r="S178" s="131" t="s">
        <v>201</v>
      </c>
      <c r="T178" s="0" t="s">
        <v>198</v>
      </c>
      <c r="U178" s="131" t="s">
        <v>239</v>
      </c>
      <c r="V178" s="131" t="s">
        <v>756</v>
      </c>
      <c r="W178" s="110" t="s">
        <v>198</v>
      </c>
      <c r="X178" s="130" t="n">
        <v>1997</v>
      </c>
      <c r="Y178" s="111" t="s">
        <v>240</v>
      </c>
      <c r="Z178" s="130" t="s">
        <v>757</v>
      </c>
      <c r="AA178" s="122" t="s">
        <v>200</v>
      </c>
      <c r="AB178" s="131" t="s">
        <v>1571</v>
      </c>
      <c r="AC178" s="131" t="s">
        <v>1572</v>
      </c>
      <c r="AD178" s="130" t="s">
        <v>198</v>
      </c>
      <c r="AE178" s="130" t="s">
        <v>222</v>
      </c>
      <c r="AF178" s="130"/>
      <c r="AG178" s="130"/>
      <c r="AH178" s="130"/>
      <c r="AI178" s="130" t="s">
        <v>207</v>
      </c>
      <c r="AJ178" s="130"/>
      <c r="AK178" s="111" t="str">
        <f aca="false">(AB178)</f>
        <v>Givro</v>
      </c>
      <c r="AL178" s="131"/>
      <c r="AM178" s="111" t="n">
        <f aca="false">X178</f>
        <v>1997</v>
      </c>
      <c r="AN178" s="130" t="s">
        <v>208</v>
      </c>
      <c r="AO178" s="131"/>
      <c r="AP178" s="131"/>
      <c r="AQ178" s="131"/>
      <c r="AR178" s="131"/>
      <c r="AS178" s="0" t="s">
        <v>200</v>
      </c>
      <c r="AT178" s="0" t="s">
        <v>381</v>
      </c>
      <c r="AV178" s="131" t="s">
        <v>200</v>
      </c>
      <c r="AW178" s="131"/>
      <c r="AX178" s="131"/>
      <c r="AY178" s="131"/>
      <c r="AZ178" s="131" t="s">
        <v>1573</v>
      </c>
      <c r="BA178" s="124" t="s">
        <v>200</v>
      </c>
      <c r="BB178" s="0" t="s">
        <v>248</v>
      </c>
      <c r="BC178" s="0" t="s">
        <v>1574</v>
      </c>
      <c r="BE178" s="0" t="s">
        <v>1575</v>
      </c>
      <c r="BG178" s="125" t="s">
        <v>200</v>
      </c>
      <c r="BH178" s="0" t="s">
        <v>214</v>
      </c>
      <c r="BI178" s="112" t="s">
        <v>198</v>
      </c>
      <c r="BJ178" s="126" t="s">
        <v>200</v>
      </c>
      <c r="BK178" s="131" t="s">
        <v>215</v>
      </c>
      <c r="BL178" s="112" t="n">
        <v>4</v>
      </c>
      <c r="BM178" s="112" t="n">
        <v>4</v>
      </c>
      <c r="BN178" s="112" t="n">
        <v>4</v>
      </c>
      <c r="BO178" s="111" t="n">
        <v>20</v>
      </c>
      <c r="BP178" s="125" t="s">
        <v>200</v>
      </c>
      <c r="BQ178" s="127" t="s">
        <v>216</v>
      </c>
    </row>
    <row r="179" customFormat="false" ht="13.8" hidden="false" customHeight="false" outlineLevel="0" collapsed="false">
      <c r="A179" s="131" t="s">
        <v>1576</v>
      </c>
      <c r="B179" s="0" t="s">
        <v>1376</v>
      </c>
      <c r="C179" s="0" t="s">
        <v>218</v>
      </c>
      <c r="D179" s="0" t="s">
        <v>1333</v>
      </c>
      <c r="E179" s="0" t="s">
        <v>194</v>
      </c>
      <c r="F179" s="0" t="s">
        <v>195</v>
      </c>
      <c r="G179" s="0" t="s">
        <v>196</v>
      </c>
      <c r="H179" s="0" t="s">
        <v>197</v>
      </c>
      <c r="I179" s="131"/>
      <c r="J179" s="130" t="n">
        <v>2</v>
      </c>
      <c r="K179" s="0" t="s">
        <v>198</v>
      </c>
      <c r="L179" s="131" t="s">
        <v>392</v>
      </c>
      <c r="M179" s="0" t="s">
        <v>220</v>
      </c>
      <c r="O179" s="131"/>
      <c r="Q179" s="120" t="s">
        <v>200</v>
      </c>
      <c r="R179" s="131" t="s">
        <v>1251</v>
      </c>
      <c r="S179" s="131" t="s">
        <v>201</v>
      </c>
      <c r="T179" s="0" t="s">
        <v>198</v>
      </c>
      <c r="U179" s="131" t="s">
        <v>239</v>
      </c>
      <c r="V179" s="131" t="s">
        <v>756</v>
      </c>
      <c r="W179" s="110" t="s">
        <v>198</v>
      </c>
      <c r="X179" s="130" t="n">
        <v>1996</v>
      </c>
      <c r="Y179" s="111" t="s">
        <v>240</v>
      </c>
      <c r="Z179" s="130" t="s">
        <v>221</v>
      </c>
      <c r="AA179" s="122" t="s">
        <v>200</v>
      </c>
      <c r="AB179" s="131" t="s">
        <v>206</v>
      </c>
      <c r="AC179" s="131" t="s">
        <v>206</v>
      </c>
      <c r="AD179" s="130" t="s">
        <v>198</v>
      </c>
      <c r="AE179" s="130" t="s">
        <v>222</v>
      </c>
      <c r="AF179" s="130"/>
      <c r="AG179" s="130"/>
      <c r="AH179" s="130" t="s">
        <v>914</v>
      </c>
      <c r="AI179" s="130" t="s">
        <v>207</v>
      </c>
      <c r="AJ179" s="130"/>
      <c r="AK179" s="111" t="str">
        <f aca="false">(AB179)</f>
        <v>Sega</v>
      </c>
      <c r="AL179" s="131"/>
      <c r="AM179" s="111" t="n">
        <f aca="false">X179</f>
        <v>1996</v>
      </c>
      <c r="AN179" s="130" t="s">
        <v>208</v>
      </c>
      <c r="AO179" s="131"/>
      <c r="AP179" s="131"/>
      <c r="AQ179" s="131" t="s">
        <v>1577</v>
      </c>
      <c r="AR179" s="131" t="s">
        <v>200</v>
      </c>
      <c r="AS179" s="0" t="s">
        <v>1578</v>
      </c>
      <c r="AT179" s="0" t="s">
        <v>381</v>
      </c>
      <c r="AU179" s="0" t="s">
        <v>227</v>
      </c>
      <c r="AV179" s="131" t="s">
        <v>1411</v>
      </c>
      <c r="AW179" s="131" t="s">
        <v>1579</v>
      </c>
      <c r="AX179" s="131"/>
      <c r="AY179" s="131" t="s">
        <v>200</v>
      </c>
      <c r="AZ179" s="131" t="s">
        <v>1580</v>
      </c>
      <c r="BA179" s="124" t="s">
        <v>200</v>
      </c>
      <c r="BB179" s="0" t="s">
        <v>210</v>
      </c>
      <c r="BC179" s="0" t="s">
        <v>1581</v>
      </c>
      <c r="BD179" s="0" t="s">
        <v>1582</v>
      </c>
      <c r="BE179" s="0" t="s">
        <v>1583</v>
      </c>
      <c r="BG179" s="125"/>
      <c r="BH179" s="0" t="s">
        <v>214</v>
      </c>
      <c r="BI179" s="112" t="s">
        <v>198</v>
      </c>
      <c r="BJ179" s="126"/>
      <c r="BK179" s="131" t="s">
        <v>215</v>
      </c>
      <c r="BL179" s="112" t="n">
        <v>4</v>
      </c>
      <c r="BM179" s="112" t="n">
        <v>4</v>
      </c>
      <c r="BN179" s="112" t="n">
        <v>4</v>
      </c>
      <c r="BO179" s="111" t="n">
        <v>20</v>
      </c>
      <c r="BP179" s="125"/>
      <c r="BQ179" s="127" t="s">
        <v>216</v>
      </c>
    </row>
    <row r="180" customFormat="false" ht="13.8" hidden="false" customHeight="false" outlineLevel="0" collapsed="false">
      <c r="A180" s="131" t="s">
        <v>1584</v>
      </c>
      <c r="B180" s="0" t="s">
        <v>1376</v>
      </c>
      <c r="C180" s="0" t="s">
        <v>218</v>
      </c>
      <c r="D180" s="0" t="s">
        <v>1333</v>
      </c>
      <c r="E180" s="0" t="s">
        <v>194</v>
      </c>
      <c r="F180" s="0" t="s">
        <v>195</v>
      </c>
      <c r="G180" s="0" t="s">
        <v>196</v>
      </c>
      <c r="H180" s="0" t="s">
        <v>197</v>
      </c>
      <c r="I180" s="131"/>
      <c r="J180" s="130" t="n">
        <v>2</v>
      </c>
      <c r="K180" s="0" t="s">
        <v>198</v>
      </c>
      <c r="L180" s="131" t="s">
        <v>392</v>
      </c>
      <c r="M180" s="0" t="s">
        <v>199</v>
      </c>
      <c r="O180" s="131"/>
      <c r="Q180" s="120" t="s">
        <v>200</v>
      </c>
      <c r="R180" s="131" t="s">
        <v>1251</v>
      </c>
      <c r="S180" s="131" t="s">
        <v>201</v>
      </c>
      <c r="T180" s="0" t="s">
        <v>198</v>
      </c>
      <c r="U180" s="131" t="s">
        <v>239</v>
      </c>
      <c r="V180" s="131" t="s">
        <v>756</v>
      </c>
      <c r="W180" s="110" t="s">
        <v>198</v>
      </c>
      <c r="X180" s="130" t="n">
        <v>1996</v>
      </c>
      <c r="Y180" s="111" t="s">
        <v>240</v>
      </c>
      <c r="Z180" s="130" t="s">
        <v>221</v>
      </c>
      <c r="AA180" s="122" t="s">
        <v>200</v>
      </c>
      <c r="AB180" s="131" t="s">
        <v>206</v>
      </c>
      <c r="AC180" s="131" t="s">
        <v>206</v>
      </c>
      <c r="AD180" s="130" t="n">
        <v>1996</v>
      </c>
      <c r="AE180" s="130" t="s">
        <v>222</v>
      </c>
      <c r="AF180" s="130"/>
      <c r="AG180" s="130"/>
      <c r="AH180" s="130"/>
      <c r="AI180" s="130" t="s">
        <v>207</v>
      </c>
      <c r="AJ180" s="130"/>
      <c r="AK180" s="111" t="str">
        <f aca="false">(AB180)</f>
        <v>Sega</v>
      </c>
      <c r="AL180" s="131"/>
      <c r="AM180" s="111" t="n">
        <f aca="false">AD180</f>
        <v>1996</v>
      </c>
      <c r="AN180" s="130" t="s">
        <v>208</v>
      </c>
      <c r="AO180" s="131"/>
      <c r="AP180" s="131"/>
      <c r="AQ180" s="131"/>
      <c r="AR180" s="131"/>
      <c r="AS180" s="0" t="s">
        <v>1578</v>
      </c>
      <c r="AT180" s="0" t="s">
        <v>381</v>
      </c>
      <c r="AU180" s="0" t="s">
        <v>227</v>
      </c>
      <c r="AV180" s="131" t="s">
        <v>1411</v>
      </c>
      <c r="AW180" s="131" t="s">
        <v>1579</v>
      </c>
      <c r="AX180" s="131"/>
      <c r="AY180" s="131" t="s">
        <v>200</v>
      </c>
      <c r="AZ180" s="131" t="s">
        <v>1585</v>
      </c>
      <c r="BA180" s="124" t="s">
        <v>200</v>
      </c>
      <c r="BB180" s="0" t="s">
        <v>210</v>
      </c>
      <c r="BC180" s="0" t="s">
        <v>1586</v>
      </c>
      <c r="BE180" s="0" t="s">
        <v>1583</v>
      </c>
      <c r="BG180" s="125"/>
      <c r="BH180" s="0" t="s">
        <v>214</v>
      </c>
      <c r="BI180" s="112" t="s">
        <v>198</v>
      </c>
      <c r="BJ180" s="126"/>
      <c r="BK180" s="131" t="s">
        <v>215</v>
      </c>
      <c r="BL180" s="112" t="n">
        <v>4</v>
      </c>
      <c r="BM180" s="112" t="n">
        <v>4</v>
      </c>
      <c r="BN180" s="112" t="n">
        <v>4</v>
      </c>
      <c r="BO180" s="111" t="n">
        <v>20</v>
      </c>
      <c r="BP180" s="125"/>
      <c r="BQ180" s="127" t="s">
        <v>216</v>
      </c>
    </row>
    <row r="181" customFormat="false" ht="13.8" hidden="false" customHeight="false" outlineLevel="0" collapsed="false">
      <c r="A181" s="131" t="s">
        <v>1587</v>
      </c>
      <c r="B181" s="0" t="s">
        <v>1376</v>
      </c>
      <c r="C181" s="0" t="s">
        <v>234</v>
      </c>
      <c r="D181" s="0" t="s">
        <v>1333</v>
      </c>
      <c r="E181" s="0" t="s">
        <v>194</v>
      </c>
      <c r="F181" s="0" t="s">
        <v>195</v>
      </c>
      <c r="G181" s="0" t="s">
        <v>196</v>
      </c>
      <c r="H181" s="0" t="s">
        <v>197</v>
      </c>
      <c r="I181" s="131"/>
      <c r="J181" s="130" t="n">
        <v>1</v>
      </c>
      <c r="K181" s="0" t="s">
        <v>198</v>
      </c>
      <c r="L181" s="131" t="s">
        <v>198</v>
      </c>
      <c r="M181" s="0" t="s">
        <v>199</v>
      </c>
      <c r="O181" s="131"/>
      <c r="P181" s="0" t="s">
        <v>410</v>
      </c>
      <c r="Q181" s="120" t="s">
        <v>200</v>
      </c>
      <c r="R181" s="131" t="s">
        <v>1251</v>
      </c>
      <c r="S181" s="131" t="s">
        <v>201</v>
      </c>
      <c r="T181" s="0" t="s">
        <v>198</v>
      </c>
      <c r="U181" s="131" t="s">
        <v>202</v>
      </c>
      <c r="V181" s="131" t="s">
        <v>1252</v>
      </c>
      <c r="W181" s="110" t="s">
        <v>204</v>
      </c>
      <c r="X181" s="130" t="n">
        <v>1997</v>
      </c>
      <c r="Y181" s="130"/>
      <c r="Z181" s="130" t="s">
        <v>198</v>
      </c>
      <c r="AA181" s="122" t="s">
        <v>200</v>
      </c>
      <c r="AB181" s="131" t="s">
        <v>1588</v>
      </c>
      <c r="AC181" s="131" t="s">
        <v>1388</v>
      </c>
      <c r="AD181" s="130" t="n">
        <v>1997</v>
      </c>
      <c r="AE181" s="130" t="s">
        <v>198</v>
      </c>
      <c r="AF181" s="130"/>
      <c r="AG181" s="130"/>
      <c r="AH181" s="130"/>
      <c r="AI181" s="130" t="s">
        <v>207</v>
      </c>
      <c r="AJ181" s="130"/>
      <c r="AK181" s="111" t="str">
        <f aca="false">(AB181)</f>
        <v>Toys for Bob</v>
      </c>
      <c r="AL181" s="131"/>
      <c r="AM181" s="111" t="n">
        <f aca="false">AD181</f>
        <v>1997</v>
      </c>
      <c r="AN181" s="130" t="s">
        <v>297</v>
      </c>
      <c r="AO181" s="131"/>
      <c r="AP181" s="131"/>
      <c r="AQ181" s="131" t="s">
        <v>1589</v>
      </c>
      <c r="AR181" s="131" t="s">
        <v>200</v>
      </c>
      <c r="AS181" s="0" t="s">
        <v>200</v>
      </c>
      <c r="AV181" s="131" t="s">
        <v>200</v>
      </c>
      <c r="AW181" s="131"/>
      <c r="AX181" s="131"/>
      <c r="AY181" s="131"/>
      <c r="AZ181" s="131" t="s">
        <v>1590</v>
      </c>
      <c r="BA181" s="124" t="s">
        <v>200</v>
      </c>
      <c r="BB181" s="0" t="s">
        <v>210</v>
      </c>
      <c r="BC181" s="0" t="s">
        <v>1591</v>
      </c>
      <c r="BE181" s="0" t="s">
        <v>1592</v>
      </c>
      <c r="BG181" s="125" t="s">
        <v>200</v>
      </c>
      <c r="BH181" s="0" t="s">
        <v>466</v>
      </c>
      <c r="BI181" s="112" t="n">
        <v>4974365810900</v>
      </c>
      <c r="BJ181" s="126" t="s">
        <v>200</v>
      </c>
      <c r="BK181" s="131" t="s">
        <v>215</v>
      </c>
      <c r="BL181" s="112" t="n">
        <v>4</v>
      </c>
      <c r="BM181" s="112" t="n">
        <v>4</v>
      </c>
      <c r="BN181" s="112" t="n">
        <v>4</v>
      </c>
      <c r="BO181" s="111" t="n">
        <v>20</v>
      </c>
      <c r="BP181" s="125" t="s">
        <v>200</v>
      </c>
      <c r="BQ181" s="127" t="s">
        <v>216</v>
      </c>
    </row>
    <row r="182" customFormat="false" ht="13.8" hidden="false" customHeight="false" outlineLevel="0" collapsed="false">
      <c r="A182" s="131" t="s">
        <v>1593</v>
      </c>
      <c r="B182" s="0" t="s">
        <v>1376</v>
      </c>
      <c r="C182" s="0" t="s">
        <v>928</v>
      </c>
      <c r="D182" s="0" t="s">
        <v>1333</v>
      </c>
      <c r="E182" s="0" t="s">
        <v>194</v>
      </c>
      <c r="F182" s="0" t="s">
        <v>195</v>
      </c>
      <c r="G182" s="0" t="s">
        <v>330</v>
      </c>
      <c r="H182" s="0" t="s">
        <v>219</v>
      </c>
      <c r="I182" s="131"/>
      <c r="J182" s="130" t="n">
        <v>1</v>
      </c>
      <c r="K182" s="0" t="s">
        <v>198</v>
      </c>
      <c r="L182" s="131" t="s">
        <v>198</v>
      </c>
      <c r="M182" s="0" t="s">
        <v>199</v>
      </c>
      <c r="O182" s="131"/>
      <c r="Q182" s="120" t="s">
        <v>200</v>
      </c>
      <c r="R182" s="131" t="s">
        <v>1251</v>
      </c>
      <c r="S182" s="131" t="s">
        <v>201</v>
      </c>
      <c r="T182" s="0" t="s">
        <v>198</v>
      </c>
      <c r="U182" s="131" t="s">
        <v>239</v>
      </c>
      <c r="V182" s="131" t="s">
        <v>756</v>
      </c>
      <c r="W182" s="110" t="s">
        <v>198</v>
      </c>
      <c r="X182" s="130" t="n">
        <v>1998</v>
      </c>
      <c r="Y182" s="111" t="s">
        <v>240</v>
      </c>
      <c r="Z182" s="130" t="s">
        <v>757</v>
      </c>
      <c r="AA182" s="122" t="s">
        <v>200</v>
      </c>
      <c r="AB182" s="131" t="s">
        <v>1594</v>
      </c>
      <c r="AC182" s="131" t="s">
        <v>206</v>
      </c>
      <c r="AD182" s="130" t="n">
        <v>1998</v>
      </c>
      <c r="AE182" s="111" t="s">
        <v>222</v>
      </c>
      <c r="AI182" s="130" t="s">
        <v>207</v>
      </c>
      <c r="AJ182" s="130"/>
      <c r="AK182" s="111" t="str">
        <f aca="false">(AB182)</f>
        <v>Sega – Team Andromeda</v>
      </c>
      <c r="AL182" s="131"/>
      <c r="AM182" s="111" t="n">
        <f aca="false">AD182</f>
        <v>1998</v>
      </c>
      <c r="AN182" s="130" t="s">
        <v>208</v>
      </c>
      <c r="AO182" s="131"/>
      <c r="AP182" s="131"/>
      <c r="AQ182" s="131"/>
      <c r="AR182" s="131"/>
      <c r="AS182" s="0" t="s">
        <v>1595</v>
      </c>
      <c r="AU182" s="0" t="s">
        <v>332</v>
      </c>
      <c r="AV182" s="131" t="s">
        <v>200</v>
      </c>
      <c r="AW182" s="0" t="s">
        <v>1596</v>
      </c>
      <c r="AY182" s="131"/>
      <c r="AZ182" s="131" t="s">
        <v>1597</v>
      </c>
      <c r="BA182" s="124" t="s">
        <v>200</v>
      </c>
      <c r="BB182" s="0" t="s">
        <v>210</v>
      </c>
      <c r="BC182" s="0" t="s">
        <v>1598</v>
      </c>
      <c r="BD182" s="0" t="s">
        <v>1599</v>
      </c>
      <c r="BE182" s="0" t="s">
        <v>1600</v>
      </c>
      <c r="BG182" s="125" t="s">
        <v>200</v>
      </c>
      <c r="BH182" s="0" t="s">
        <v>214</v>
      </c>
      <c r="BI182" s="112" t="s">
        <v>198</v>
      </c>
      <c r="BJ182" s="126" t="s">
        <v>200</v>
      </c>
      <c r="BK182" s="131" t="s">
        <v>215</v>
      </c>
      <c r="BL182" s="112" t="n">
        <v>4</v>
      </c>
      <c r="BM182" s="112" t="n">
        <v>4</v>
      </c>
      <c r="BN182" s="112" t="n">
        <v>4</v>
      </c>
      <c r="BO182" s="111" t="n">
        <v>20</v>
      </c>
      <c r="BP182" s="125" t="s">
        <v>200</v>
      </c>
      <c r="BQ182" s="127" t="s">
        <v>216</v>
      </c>
    </row>
    <row r="183" customFormat="false" ht="13.8" hidden="false" customHeight="false" outlineLevel="0" collapsed="false">
      <c r="A183" s="131" t="s">
        <v>1601</v>
      </c>
      <c r="B183" s="0" t="s">
        <v>1376</v>
      </c>
      <c r="C183" s="0" t="s">
        <v>1344</v>
      </c>
      <c r="D183" s="0" t="s">
        <v>1333</v>
      </c>
      <c r="E183" s="0" t="s">
        <v>194</v>
      </c>
      <c r="F183" s="0" t="s">
        <v>195</v>
      </c>
      <c r="G183" s="0" t="s">
        <v>196</v>
      </c>
      <c r="H183" s="0" t="s">
        <v>197</v>
      </c>
      <c r="I183" s="131"/>
      <c r="J183" s="130" t="n">
        <v>1</v>
      </c>
      <c r="K183" s="0" t="s">
        <v>198</v>
      </c>
      <c r="L183" s="0" t="s">
        <v>198</v>
      </c>
      <c r="M183" s="0" t="s">
        <v>274</v>
      </c>
      <c r="O183" s="0" t="s">
        <v>237</v>
      </c>
      <c r="P183" s="0" t="s">
        <v>238</v>
      </c>
      <c r="Q183" s="120" t="s">
        <v>200</v>
      </c>
      <c r="R183" s="131" t="s">
        <v>1251</v>
      </c>
      <c r="S183" s="131" t="s">
        <v>201</v>
      </c>
      <c r="T183" s="0" t="s">
        <v>198</v>
      </c>
      <c r="U183" s="131" t="s">
        <v>202</v>
      </c>
      <c r="V183" s="131" t="s">
        <v>1252</v>
      </c>
      <c r="W183" s="110" t="s">
        <v>204</v>
      </c>
      <c r="X183" s="130" t="n">
        <v>1995</v>
      </c>
      <c r="Y183" s="130"/>
      <c r="Z183" s="130" t="s">
        <v>198</v>
      </c>
      <c r="AA183" s="122" t="s">
        <v>200</v>
      </c>
      <c r="AB183" s="131" t="s">
        <v>1594</v>
      </c>
      <c r="AC183" s="131" t="s">
        <v>206</v>
      </c>
      <c r="AD183" s="130" t="n">
        <v>1995</v>
      </c>
      <c r="AE183" s="111" t="s">
        <v>222</v>
      </c>
      <c r="AI183" s="130" t="s">
        <v>207</v>
      </c>
      <c r="AJ183" s="130"/>
      <c r="AK183" s="111" t="str">
        <f aca="false">(AB183)</f>
        <v>Sega – Team Andromeda</v>
      </c>
      <c r="AL183" s="0" t="s">
        <v>200</v>
      </c>
      <c r="AM183" s="111" t="n">
        <f aca="false">AD183</f>
        <v>1995</v>
      </c>
      <c r="AN183" s="130" t="s">
        <v>208</v>
      </c>
      <c r="AO183" s="131"/>
      <c r="AR183" s="0" t="s">
        <v>200</v>
      </c>
      <c r="AS183" s="0" t="s">
        <v>1595</v>
      </c>
      <c r="AU183" s="0" t="s">
        <v>1602</v>
      </c>
      <c r="AV183" s="131" t="s">
        <v>200</v>
      </c>
      <c r="AW183" s="131"/>
      <c r="AX183" s="131"/>
      <c r="AY183" s="131"/>
      <c r="AZ183" s="131" t="s">
        <v>1603</v>
      </c>
      <c r="BA183" s="124" t="s">
        <v>200</v>
      </c>
      <c r="BB183" s="0" t="s">
        <v>210</v>
      </c>
      <c r="BC183" s="0" t="s">
        <v>1604</v>
      </c>
      <c r="BD183" s="0" t="s">
        <v>1605</v>
      </c>
      <c r="BE183" s="0" t="s">
        <v>1606</v>
      </c>
      <c r="BF183" s="0" t="s">
        <v>1607</v>
      </c>
      <c r="BG183" s="125" t="s">
        <v>200</v>
      </c>
      <c r="BH183" s="0" t="s">
        <v>466</v>
      </c>
      <c r="BI183" s="112" t="n">
        <v>4974365810092</v>
      </c>
      <c r="BJ183" s="126" t="s">
        <v>200</v>
      </c>
      <c r="BK183" s="131" t="s">
        <v>215</v>
      </c>
      <c r="BL183" s="112" t="n">
        <v>4</v>
      </c>
      <c r="BM183" s="112" t="n">
        <v>4</v>
      </c>
      <c r="BN183" s="112" t="n">
        <v>4</v>
      </c>
      <c r="BO183" s="111" t="n">
        <v>20</v>
      </c>
      <c r="BP183" s="125" t="s">
        <v>200</v>
      </c>
      <c r="BQ183" s="127" t="s">
        <v>216</v>
      </c>
    </row>
    <row r="184" customFormat="false" ht="13.8" hidden="false" customHeight="false" outlineLevel="0" collapsed="false">
      <c r="A184" s="131" t="s">
        <v>1608</v>
      </c>
      <c r="B184" s="0" t="s">
        <v>1376</v>
      </c>
      <c r="C184" s="0" t="s">
        <v>1344</v>
      </c>
      <c r="D184" s="0" t="s">
        <v>1333</v>
      </c>
      <c r="E184" s="0" t="s">
        <v>194</v>
      </c>
      <c r="F184" s="0" t="s">
        <v>195</v>
      </c>
      <c r="G184" s="0" t="s">
        <v>196</v>
      </c>
      <c r="H184" s="0" t="s">
        <v>197</v>
      </c>
      <c r="I184" s="131"/>
      <c r="J184" s="130" t="n">
        <v>1</v>
      </c>
      <c r="K184" s="0" t="s">
        <v>198</v>
      </c>
      <c r="L184" s="131" t="s">
        <v>198</v>
      </c>
      <c r="M184" s="0" t="s">
        <v>274</v>
      </c>
      <c r="O184" s="131"/>
      <c r="Q184" s="120" t="s">
        <v>200</v>
      </c>
      <c r="R184" s="131" t="s">
        <v>1251</v>
      </c>
      <c r="S184" s="131" t="s">
        <v>201</v>
      </c>
      <c r="T184" s="0" t="s">
        <v>198</v>
      </c>
      <c r="U184" s="131" t="s">
        <v>202</v>
      </c>
      <c r="V184" s="131" t="s">
        <v>1252</v>
      </c>
      <c r="W184" s="110" t="s">
        <v>204</v>
      </c>
      <c r="X184" s="130" t="n">
        <v>1996</v>
      </c>
      <c r="Y184" s="130"/>
      <c r="Z184" s="130" t="s">
        <v>198</v>
      </c>
      <c r="AA184" s="122" t="s">
        <v>200</v>
      </c>
      <c r="AB184" s="131" t="s">
        <v>1594</v>
      </c>
      <c r="AC184" s="131" t="s">
        <v>206</v>
      </c>
      <c r="AD184" s="130" t="n">
        <v>1996</v>
      </c>
      <c r="AE184" s="111" t="s">
        <v>222</v>
      </c>
      <c r="AI184" s="130" t="s">
        <v>207</v>
      </c>
      <c r="AJ184" s="130"/>
      <c r="AK184" s="111" t="str">
        <f aca="false">(AB184)</f>
        <v>Sega – Team Andromeda</v>
      </c>
      <c r="AL184" s="131"/>
      <c r="AM184" s="111" t="n">
        <f aca="false">AD184</f>
        <v>1996</v>
      </c>
      <c r="AN184" s="130" t="s">
        <v>208</v>
      </c>
      <c r="AO184" s="131"/>
      <c r="AP184" s="131"/>
      <c r="AQ184" s="131"/>
      <c r="AR184" s="131"/>
      <c r="AS184" s="0" t="s">
        <v>1595</v>
      </c>
      <c r="AU184" s="0" t="s">
        <v>1602</v>
      </c>
      <c r="AV184" s="131" t="s">
        <v>200</v>
      </c>
      <c r="AW184" s="131"/>
      <c r="AX184" s="131"/>
      <c r="AY184" s="131"/>
      <c r="AZ184" s="131" t="s">
        <v>1609</v>
      </c>
      <c r="BA184" s="124" t="s">
        <v>200</v>
      </c>
      <c r="BB184" s="0" t="s">
        <v>210</v>
      </c>
      <c r="BC184" s="0" t="s">
        <v>1610</v>
      </c>
      <c r="BD184" s="0" t="s">
        <v>1611</v>
      </c>
      <c r="BE184" s="0" t="s">
        <v>1612</v>
      </c>
      <c r="BF184" s="0" t="s">
        <v>1613</v>
      </c>
      <c r="BG184" s="125" t="s">
        <v>200</v>
      </c>
      <c r="BH184" s="0" t="s">
        <v>466</v>
      </c>
      <c r="BI184" s="112" t="n">
        <v>4974365810221</v>
      </c>
      <c r="BJ184" s="126" t="s">
        <v>200</v>
      </c>
      <c r="BK184" s="131" t="s">
        <v>215</v>
      </c>
      <c r="BL184" s="112" t="n">
        <v>4</v>
      </c>
      <c r="BM184" s="112" t="n">
        <v>4</v>
      </c>
      <c r="BN184" s="112" t="n">
        <v>4</v>
      </c>
      <c r="BO184" s="111" t="n">
        <v>60</v>
      </c>
      <c r="BP184" s="125" t="s">
        <v>200</v>
      </c>
      <c r="BQ184" s="127" t="s">
        <v>216</v>
      </c>
    </row>
    <row r="185" customFormat="false" ht="13.8" hidden="false" customHeight="false" outlineLevel="0" collapsed="false">
      <c r="A185" s="131" t="s">
        <v>1614</v>
      </c>
      <c r="B185" s="0" t="s">
        <v>1376</v>
      </c>
      <c r="C185" s="0" t="s">
        <v>192</v>
      </c>
      <c r="D185" s="0" t="s">
        <v>193</v>
      </c>
      <c r="E185" s="0" t="s">
        <v>194</v>
      </c>
      <c r="F185" s="0" t="s">
        <v>195</v>
      </c>
      <c r="G185" s="0" t="s">
        <v>196</v>
      </c>
      <c r="H185" s="0" t="s">
        <v>197</v>
      </c>
      <c r="I185" s="131"/>
      <c r="J185" s="130" t="n">
        <v>2</v>
      </c>
      <c r="K185" s="0" t="s">
        <v>198</v>
      </c>
      <c r="L185" s="131" t="s">
        <v>533</v>
      </c>
      <c r="M185" s="0" t="s">
        <v>274</v>
      </c>
      <c r="O185" s="131"/>
      <c r="Q185" s="120" t="s">
        <v>200</v>
      </c>
      <c r="R185" s="131" t="s">
        <v>1251</v>
      </c>
      <c r="S185" s="131" t="s">
        <v>201</v>
      </c>
      <c r="T185" s="0" t="s">
        <v>198</v>
      </c>
      <c r="U185" s="131" t="s">
        <v>202</v>
      </c>
      <c r="V185" s="131" t="s">
        <v>1252</v>
      </c>
      <c r="W185" s="110" t="s">
        <v>204</v>
      </c>
      <c r="X185" s="130" t="n">
        <v>1996</v>
      </c>
      <c r="Y185" s="130" t="s">
        <v>205</v>
      </c>
      <c r="Z185" s="130" t="s">
        <v>198</v>
      </c>
      <c r="AA185" s="122" t="s">
        <v>200</v>
      </c>
      <c r="AB185" s="131" t="s">
        <v>459</v>
      </c>
      <c r="AC185" s="131" t="s">
        <v>459</v>
      </c>
      <c r="AD185" s="130" t="n">
        <v>1996</v>
      </c>
      <c r="AE185" s="130" t="s">
        <v>198</v>
      </c>
      <c r="AF185" s="130"/>
      <c r="AG185" s="130"/>
      <c r="AH185" s="130"/>
      <c r="AI185" s="130" t="s">
        <v>207</v>
      </c>
      <c r="AJ185" s="130"/>
      <c r="AK185" s="111" t="str">
        <f aca="false">(AB185)</f>
        <v>Konami</v>
      </c>
      <c r="AL185" s="131"/>
      <c r="AM185" s="111" t="n">
        <f aca="false">AD185</f>
        <v>1996</v>
      </c>
      <c r="AN185" s="111" t="s">
        <v>208</v>
      </c>
      <c r="AO185" s="131"/>
      <c r="AP185" s="131"/>
      <c r="AQ185" s="131" t="s">
        <v>1615</v>
      </c>
      <c r="AR185" s="131" t="s">
        <v>200</v>
      </c>
      <c r="AS185" s="0" t="s">
        <v>1616</v>
      </c>
      <c r="AU185" s="0" t="s">
        <v>227</v>
      </c>
      <c r="AV185" s="131" t="s">
        <v>200</v>
      </c>
      <c r="AW185" s="131"/>
      <c r="AX185" s="131"/>
      <c r="AY185" s="131"/>
      <c r="AZ185" s="131" t="s">
        <v>1617</v>
      </c>
      <c r="BA185" s="124" t="s">
        <v>200</v>
      </c>
      <c r="BB185" s="0" t="s">
        <v>248</v>
      </c>
      <c r="BC185" s="0" t="s">
        <v>1618</v>
      </c>
      <c r="BD185" s="0" t="s">
        <v>1619</v>
      </c>
      <c r="BE185" s="0" t="s">
        <v>1620</v>
      </c>
      <c r="BG185" s="125" t="s">
        <v>200</v>
      </c>
      <c r="BH185" s="0" t="s">
        <v>466</v>
      </c>
      <c r="BI185" s="112" t="n">
        <v>4988602006599</v>
      </c>
      <c r="BJ185" s="126" t="s">
        <v>200</v>
      </c>
      <c r="BK185" s="131" t="s">
        <v>215</v>
      </c>
      <c r="BL185" s="112" t="n">
        <v>4</v>
      </c>
      <c r="BM185" s="112" t="n">
        <v>4</v>
      </c>
      <c r="BN185" s="112" t="n">
        <v>4</v>
      </c>
      <c r="BO185" s="111" t="n">
        <v>120</v>
      </c>
      <c r="BP185" s="125" t="s">
        <v>200</v>
      </c>
      <c r="BQ185" s="127" t="s">
        <v>216</v>
      </c>
    </row>
    <row r="186" customFormat="false" ht="13.8" hidden="false" customHeight="false" outlineLevel="0" collapsed="false">
      <c r="A186" s="131" t="s">
        <v>1621</v>
      </c>
      <c r="B186" s="0" t="s">
        <v>1376</v>
      </c>
      <c r="C186" s="131" t="s">
        <v>1451</v>
      </c>
      <c r="D186" s="131" t="s">
        <v>1452</v>
      </c>
      <c r="E186" s="0" t="s">
        <v>1622</v>
      </c>
      <c r="F186" s="0" t="s">
        <v>1509</v>
      </c>
      <c r="G186" s="0" t="s">
        <v>330</v>
      </c>
      <c r="H186" s="131" t="s">
        <v>901</v>
      </c>
      <c r="I186" s="131"/>
      <c r="J186" s="130" t="n">
        <v>1</v>
      </c>
      <c r="K186" s="0" t="s">
        <v>198</v>
      </c>
      <c r="L186" s="0" t="s">
        <v>198</v>
      </c>
      <c r="M186" s="0" t="s">
        <v>235</v>
      </c>
      <c r="N186" s="0" t="s">
        <v>1623</v>
      </c>
      <c r="O186" s="0" t="s">
        <v>237</v>
      </c>
      <c r="P186" s="0" t="s">
        <v>410</v>
      </c>
      <c r="Q186" s="120" t="s">
        <v>200</v>
      </c>
      <c r="R186" s="131" t="s">
        <v>1251</v>
      </c>
      <c r="S186" s="131" t="s">
        <v>201</v>
      </c>
      <c r="T186" s="0" t="s">
        <v>198</v>
      </c>
      <c r="U186" s="131" t="s">
        <v>202</v>
      </c>
      <c r="V186" s="131" t="s">
        <v>1252</v>
      </c>
      <c r="W186" s="110" t="s">
        <v>204</v>
      </c>
      <c r="X186" s="130" t="n">
        <v>1997</v>
      </c>
      <c r="Y186" s="130" t="s">
        <v>1624</v>
      </c>
      <c r="Z186" s="130" t="s">
        <v>757</v>
      </c>
      <c r="AA186" s="122" t="s">
        <v>200</v>
      </c>
      <c r="AB186" s="131" t="s">
        <v>543</v>
      </c>
      <c r="AC186" s="131" t="s">
        <v>543</v>
      </c>
      <c r="AD186" s="130" t="n">
        <v>1997</v>
      </c>
      <c r="AE186" s="130" t="s">
        <v>198</v>
      </c>
      <c r="AF186" s="130"/>
      <c r="AG186" s="130"/>
      <c r="AH186" s="130"/>
      <c r="AI186" s="130" t="s">
        <v>207</v>
      </c>
      <c r="AJ186" s="130"/>
      <c r="AK186" s="111" t="str">
        <f aca="false">(AB186)</f>
        <v>Capcom</v>
      </c>
      <c r="AL186" s="0" t="s">
        <v>200</v>
      </c>
      <c r="AM186" s="111" t="n">
        <f aca="false">AD186</f>
        <v>1997</v>
      </c>
      <c r="AN186" s="130" t="s">
        <v>208</v>
      </c>
      <c r="AO186" s="131"/>
      <c r="AQ186" s="0" t="s">
        <v>1625</v>
      </c>
      <c r="AR186" s="0" t="s">
        <v>1626</v>
      </c>
      <c r="AS186" s="0" t="s">
        <v>1627</v>
      </c>
      <c r="AT186" s="0" t="s">
        <v>1628</v>
      </c>
      <c r="AU186" s="0" t="s">
        <v>470</v>
      </c>
      <c r="AV186" s="0" t="s">
        <v>1629</v>
      </c>
      <c r="AW186" s="0" t="s">
        <v>200</v>
      </c>
      <c r="AZ186" s="131" t="s">
        <v>1630</v>
      </c>
      <c r="BA186" s="124" t="s">
        <v>200</v>
      </c>
      <c r="BB186" s="0" t="s">
        <v>248</v>
      </c>
      <c r="BC186" s="0" t="s">
        <v>1631</v>
      </c>
      <c r="BE186" s="0" t="s">
        <v>1632</v>
      </c>
      <c r="BF186" s="0" t="s">
        <v>1633</v>
      </c>
      <c r="BG186" s="125" t="s">
        <v>200</v>
      </c>
      <c r="BH186" s="0" t="s">
        <v>466</v>
      </c>
      <c r="BI186" s="112" t="n">
        <v>4974365810924</v>
      </c>
      <c r="BJ186" s="126" t="s">
        <v>200</v>
      </c>
      <c r="BK186" s="131" t="s">
        <v>215</v>
      </c>
      <c r="BL186" s="112" t="n">
        <v>4</v>
      </c>
      <c r="BM186" s="112" t="n">
        <v>4</v>
      </c>
      <c r="BN186" s="112" t="n">
        <v>4</v>
      </c>
      <c r="BO186" s="111" t="n">
        <v>20</v>
      </c>
      <c r="BP186" s="125" t="s">
        <v>200</v>
      </c>
      <c r="BQ186" s="127" t="s">
        <v>216</v>
      </c>
    </row>
    <row r="187" customFormat="false" ht="13.8" hidden="false" customHeight="false" outlineLevel="0" collapsed="false">
      <c r="A187" s="131" t="s">
        <v>1634</v>
      </c>
      <c r="B187" s="0" t="s">
        <v>1376</v>
      </c>
      <c r="C187" s="0" t="s">
        <v>369</v>
      </c>
      <c r="D187" s="0" t="s">
        <v>193</v>
      </c>
      <c r="E187" s="0" t="s">
        <v>194</v>
      </c>
      <c r="F187" s="0" t="s">
        <v>195</v>
      </c>
      <c r="G187" s="0" t="s">
        <v>391</v>
      </c>
      <c r="H187" s="0" t="s">
        <v>838</v>
      </c>
      <c r="I187" s="0" t="s">
        <v>839</v>
      </c>
      <c r="J187" s="133" t="s">
        <v>1635</v>
      </c>
      <c r="K187" s="131" t="s">
        <v>198</v>
      </c>
      <c r="L187" s="0" t="s">
        <v>1050</v>
      </c>
      <c r="M187" s="0" t="s">
        <v>274</v>
      </c>
      <c r="O187" s="0" t="s">
        <v>458</v>
      </c>
      <c r="Q187" s="120" t="s">
        <v>200</v>
      </c>
      <c r="R187" s="131" t="s">
        <v>1251</v>
      </c>
      <c r="S187" s="131" t="s">
        <v>201</v>
      </c>
      <c r="T187" s="0" t="s">
        <v>198</v>
      </c>
      <c r="U187" s="131" t="s">
        <v>202</v>
      </c>
      <c r="V187" s="131" t="s">
        <v>1252</v>
      </c>
      <c r="W187" s="110" t="s">
        <v>204</v>
      </c>
      <c r="X187" s="130" t="n">
        <v>1997</v>
      </c>
      <c r="Y187" s="130"/>
      <c r="Z187" s="130" t="s">
        <v>198</v>
      </c>
      <c r="AA187" s="122" t="s">
        <v>200</v>
      </c>
      <c r="AB187" s="131" t="s">
        <v>840</v>
      </c>
      <c r="AC187" s="131" t="s">
        <v>206</v>
      </c>
      <c r="AD187" s="130" t="n">
        <v>1997</v>
      </c>
      <c r="AE187" s="111" t="s">
        <v>222</v>
      </c>
      <c r="AI187" s="130" t="s">
        <v>207</v>
      </c>
      <c r="AJ187" s="130"/>
      <c r="AK187" s="111" t="str">
        <f aca="false">(AB187)</f>
        <v>Hudson soft</v>
      </c>
      <c r="AL187" s="0" t="s">
        <v>200</v>
      </c>
      <c r="AM187" s="111" t="n">
        <f aca="false">AD187</f>
        <v>1997</v>
      </c>
      <c r="AN187" s="130" t="s">
        <v>208</v>
      </c>
      <c r="AO187" s="131"/>
      <c r="AP187" s="0" t="s">
        <v>200</v>
      </c>
      <c r="AR187" s="0" t="s">
        <v>200</v>
      </c>
      <c r="AS187" s="0" t="s">
        <v>841</v>
      </c>
      <c r="AU187" s="0" t="s">
        <v>434</v>
      </c>
      <c r="AV187" s="131" t="s">
        <v>200</v>
      </c>
      <c r="AW187" s="131"/>
      <c r="AX187" s="131"/>
      <c r="AY187" s="131"/>
      <c r="AZ187" s="131" t="s">
        <v>1636</v>
      </c>
      <c r="BA187" s="124" t="s">
        <v>200</v>
      </c>
      <c r="BB187" s="0" t="s">
        <v>248</v>
      </c>
      <c r="BC187" s="0" t="s">
        <v>1637</v>
      </c>
      <c r="BD187" s="0" t="s">
        <v>1638</v>
      </c>
      <c r="BE187" s="0" t="s">
        <v>1639</v>
      </c>
      <c r="BF187" s="0" t="s">
        <v>200</v>
      </c>
      <c r="BG187" s="125" t="s">
        <v>200</v>
      </c>
      <c r="BH187" s="0" t="s">
        <v>466</v>
      </c>
      <c r="BI187" s="112" t="n">
        <v>4974365810702</v>
      </c>
      <c r="BJ187" s="126" t="s">
        <v>200</v>
      </c>
      <c r="BK187" s="131" t="s">
        <v>215</v>
      </c>
      <c r="BL187" s="112" t="n">
        <v>4</v>
      </c>
      <c r="BM187" s="112" t="n">
        <v>4</v>
      </c>
      <c r="BN187" s="112" t="n">
        <v>4</v>
      </c>
      <c r="BO187" s="111" t="n">
        <v>80</v>
      </c>
      <c r="BP187" s="125" t="s">
        <v>200</v>
      </c>
      <c r="BQ187" s="127" t="s">
        <v>216</v>
      </c>
    </row>
    <row r="188" customFormat="false" ht="13.8" hidden="false" customHeight="false" outlineLevel="0" collapsed="false">
      <c r="A188" s="131" t="s">
        <v>1640</v>
      </c>
      <c r="B188" s="0" t="s">
        <v>1376</v>
      </c>
      <c r="C188" s="0" t="s">
        <v>1641</v>
      </c>
      <c r="D188" s="131" t="s">
        <v>819</v>
      </c>
      <c r="E188" s="0" t="s">
        <v>848</v>
      </c>
      <c r="F188" s="0" t="s">
        <v>848</v>
      </c>
      <c r="G188" s="0" t="s">
        <v>848</v>
      </c>
      <c r="H188" s="0" t="s">
        <v>197</v>
      </c>
      <c r="I188" s="131"/>
      <c r="J188" s="130" t="n">
        <v>1</v>
      </c>
      <c r="K188" s="0" t="s">
        <v>198</v>
      </c>
      <c r="L188" s="131" t="s">
        <v>198</v>
      </c>
      <c r="M188" s="0" t="s">
        <v>199</v>
      </c>
      <c r="O188" s="131"/>
      <c r="Q188" s="120" t="s">
        <v>200</v>
      </c>
      <c r="R188" s="131" t="s">
        <v>1251</v>
      </c>
      <c r="S188" s="131" t="s">
        <v>201</v>
      </c>
      <c r="T188" s="0" t="s">
        <v>198</v>
      </c>
      <c r="U188" s="131" t="s">
        <v>202</v>
      </c>
      <c r="V188" s="131" t="s">
        <v>1252</v>
      </c>
      <c r="W188" s="110" t="s">
        <v>204</v>
      </c>
      <c r="X188" s="130" t="n">
        <v>1996</v>
      </c>
      <c r="Y188" s="130" t="s">
        <v>205</v>
      </c>
      <c r="Z188" s="130" t="s">
        <v>198</v>
      </c>
      <c r="AA188" s="122" t="s">
        <v>200</v>
      </c>
      <c r="AB188" s="131" t="s">
        <v>1642</v>
      </c>
      <c r="AC188" s="131" t="s">
        <v>206</v>
      </c>
      <c r="AD188" s="130" t="n">
        <v>1996</v>
      </c>
      <c r="AE188" s="111" t="s">
        <v>222</v>
      </c>
      <c r="AI188" s="111" t="s">
        <v>294</v>
      </c>
      <c r="AJ188" s="111" t="s">
        <v>191</v>
      </c>
      <c r="AK188" s="111" t="s">
        <v>206</v>
      </c>
      <c r="AL188" s="0" t="s">
        <v>216</v>
      </c>
      <c r="AM188" s="111" t="s">
        <v>849</v>
      </c>
      <c r="AN188" s="111" t="s">
        <v>208</v>
      </c>
      <c r="AO188" s="131"/>
      <c r="AP188" s="0" t="s">
        <v>200</v>
      </c>
      <c r="AQ188" s="0" t="s">
        <v>200</v>
      </c>
      <c r="AR188" s="0" t="s">
        <v>200</v>
      </c>
      <c r="AS188" s="0" t="s">
        <v>200</v>
      </c>
      <c r="AV188" s="0" t="s">
        <v>1070</v>
      </c>
      <c r="AW188" s="0" t="s">
        <v>315</v>
      </c>
      <c r="AZ188" s="131" t="s">
        <v>1643</v>
      </c>
      <c r="BA188" s="124" t="s">
        <v>200</v>
      </c>
      <c r="BB188" s="0" t="s">
        <v>210</v>
      </c>
      <c r="BC188" s="0" t="s">
        <v>1644</v>
      </c>
      <c r="BE188" s="0" t="s">
        <v>1645</v>
      </c>
      <c r="BG188" s="125" t="s">
        <v>200</v>
      </c>
      <c r="BH188" s="0" t="s">
        <v>214</v>
      </c>
      <c r="BI188" s="112" t="n">
        <v>4974365816049</v>
      </c>
      <c r="BJ188" s="126" t="s">
        <v>200</v>
      </c>
      <c r="BK188" s="131" t="s">
        <v>215</v>
      </c>
      <c r="BL188" s="112" t="n">
        <v>4</v>
      </c>
      <c r="BM188" s="112" t="n">
        <v>4</v>
      </c>
      <c r="BN188" s="112" t="n">
        <v>4</v>
      </c>
      <c r="BO188" s="111" t="n">
        <v>20</v>
      </c>
      <c r="BP188" s="125" t="s">
        <v>200</v>
      </c>
      <c r="BQ188" s="127" t="s">
        <v>216</v>
      </c>
    </row>
    <row r="189" customFormat="false" ht="13.8" hidden="false" customHeight="false" outlineLevel="0" collapsed="false">
      <c r="A189" s="131" t="s">
        <v>1646</v>
      </c>
      <c r="B189" s="0" t="s">
        <v>1376</v>
      </c>
      <c r="C189" s="0" t="s">
        <v>938</v>
      </c>
      <c r="D189" s="0" t="s">
        <v>1333</v>
      </c>
      <c r="E189" s="0" t="s">
        <v>313</v>
      </c>
      <c r="F189" s="0" t="s">
        <v>314</v>
      </c>
      <c r="G189" s="0" t="s">
        <v>880</v>
      </c>
      <c r="H189" s="0" t="s">
        <v>197</v>
      </c>
      <c r="I189" s="131"/>
      <c r="J189" s="130" t="n">
        <v>2</v>
      </c>
      <c r="K189" s="0" t="s">
        <v>198</v>
      </c>
      <c r="L189" s="0" t="s">
        <v>392</v>
      </c>
      <c r="M189" s="0" t="s">
        <v>235</v>
      </c>
      <c r="N189" s="0" t="s">
        <v>1647</v>
      </c>
      <c r="O189" s="0" t="s">
        <v>596</v>
      </c>
      <c r="P189" s="0" t="s">
        <v>410</v>
      </c>
      <c r="Q189" s="120" t="s">
        <v>200</v>
      </c>
      <c r="R189" s="131" t="s">
        <v>1251</v>
      </c>
      <c r="S189" s="131" t="s">
        <v>201</v>
      </c>
      <c r="T189" s="0" t="s">
        <v>198</v>
      </c>
      <c r="U189" s="131" t="s">
        <v>202</v>
      </c>
      <c r="V189" s="131" t="s">
        <v>1252</v>
      </c>
      <c r="W189" s="110" t="s">
        <v>204</v>
      </c>
      <c r="X189" s="130" t="n">
        <v>1996</v>
      </c>
      <c r="Y189" s="130" t="s">
        <v>205</v>
      </c>
      <c r="Z189" s="130" t="s">
        <v>198</v>
      </c>
      <c r="AA189" s="122" t="s">
        <v>200</v>
      </c>
      <c r="AB189" s="0" t="s">
        <v>1068</v>
      </c>
      <c r="AC189" s="131" t="s">
        <v>206</v>
      </c>
      <c r="AD189" s="130" t="n">
        <v>1996</v>
      </c>
      <c r="AE189" s="111" t="s">
        <v>222</v>
      </c>
      <c r="AG189" s="111" t="s">
        <v>241</v>
      </c>
      <c r="AH189" s="111" t="s">
        <v>914</v>
      </c>
      <c r="AI189" s="130" t="s">
        <v>207</v>
      </c>
      <c r="AJ189" s="130"/>
      <c r="AK189" s="0" t="s">
        <v>1068</v>
      </c>
      <c r="AL189" s="0" t="s">
        <v>216</v>
      </c>
      <c r="AM189" s="130" t="n">
        <v>1994</v>
      </c>
      <c r="AN189" s="130" t="s">
        <v>208</v>
      </c>
      <c r="AO189" s="0" t="s">
        <v>1442</v>
      </c>
      <c r="AP189" s="0" t="s">
        <v>200</v>
      </c>
      <c r="AQ189" s="0" t="s">
        <v>1443</v>
      </c>
      <c r="AR189" s="0" t="s">
        <v>200</v>
      </c>
      <c r="AS189" s="0" t="s">
        <v>1648</v>
      </c>
      <c r="AV189" s="131" t="s">
        <v>1649</v>
      </c>
      <c r="AW189" s="0" t="s">
        <v>1650</v>
      </c>
      <c r="AZ189" s="131" t="s">
        <v>1651</v>
      </c>
      <c r="BA189" s="124" t="s">
        <v>200</v>
      </c>
      <c r="BB189" s="0" t="s">
        <v>210</v>
      </c>
      <c r="BC189" s="0" t="s">
        <v>1652</v>
      </c>
      <c r="BD189" s="0" t="s">
        <v>1653</v>
      </c>
      <c r="BE189" s="0" t="s">
        <v>1654</v>
      </c>
      <c r="BF189" s="0" t="s">
        <v>1655</v>
      </c>
      <c r="BG189" s="125" t="s">
        <v>200</v>
      </c>
      <c r="BH189" s="0" t="s">
        <v>466</v>
      </c>
      <c r="BI189" s="112" t="n">
        <v>4974365812072</v>
      </c>
      <c r="BJ189" s="126" t="s">
        <v>200</v>
      </c>
      <c r="BK189" s="131" t="s">
        <v>215</v>
      </c>
      <c r="BL189" s="112" t="n">
        <v>4</v>
      </c>
      <c r="BM189" s="112" t="n">
        <v>4</v>
      </c>
      <c r="BN189" s="112" t="n">
        <v>4</v>
      </c>
      <c r="BO189" s="111" t="n">
        <v>20</v>
      </c>
      <c r="BP189" s="125" t="s">
        <v>200</v>
      </c>
      <c r="BQ189" s="127" t="s">
        <v>216</v>
      </c>
    </row>
    <row r="190" customFormat="false" ht="13.8" hidden="false" customHeight="false" outlineLevel="0" collapsed="false">
      <c r="A190" s="131" t="s">
        <v>1656</v>
      </c>
      <c r="B190" s="0" t="s">
        <v>1376</v>
      </c>
      <c r="C190" s="0" t="s">
        <v>218</v>
      </c>
      <c r="D190" s="0" t="s">
        <v>193</v>
      </c>
      <c r="E190" s="0" t="s">
        <v>194</v>
      </c>
      <c r="F190" s="0" t="s">
        <v>195</v>
      </c>
      <c r="G190" s="0" t="s">
        <v>330</v>
      </c>
      <c r="H190" s="0" t="s">
        <v>197</v>
      </c>
      <c r="I190" s="131"/>
      <c r="J190" s="130" t="n">
        <v>1</v>
      </c>
      <c r="K190" s="0" t="s">
        <v>198</v>
      </c>
      <c r="L190" s="0" t="s">
        <v>198</v>
      </c>
      <c r="M190" s="0" t="s">
        <v>199</v>
      </c>
      <c r="Q190" s="120" t="s">
        <v>200</v>
      </c>
      <c r="R190" s="131" t="s">
        <v>1251</v>
      </c>
      <c r="S190" s="131" t="s">
        <v>201</v>
      </c>
      <c r="T190" s="0" t="s">
        <v>198</v>
      </c>
      <c r="U190" s="131" t="s">
        <v>239</v>
      </c>
      <c r="V190" s="131" t="s">
        <v>756</v>
      </c>
      <c r="W190" s="110" t="s">
        <v>198</v>
      </c>
      <c r="X190" s="130" t="n">
        <v>1998</v>
      </c>
      <c r="Y190" s="111" t="s">
        <v>240</v>
      </c>
      <c r="Z190" s="111" t="s">
        <v>221</v>
      </c>
      <c r="AA190" s="122" t="s">
        <v>200</v>
      </c>
      <c r="AB190" s="131" t="s">
        <v>206</v>
      </c>
      <c r="AC190" s="131" t="s">
        <v>206</v>
      </c>
      <c r="AD190" s="130" t="s">
        <v>198</v>
      </c>
      <c r="AE190" s="111" t="s">
        <v>222</v>
      </c>
      <c r="AI190" s="130" t="s">
        <v>207</v>
      </c>
      <c r="AJ190" s="130"/>
      <c r="AK190" s="111" t="str">
        <f aca="false">(AB190)</f>
        <v>Sega</v>
      </c>
      <c r="AM190" s="111" t="n">
        <f aca="false">X190</f>
        <v>1998</v>
      </c>
      <c r="AN190" s="130" t="s">
        <v>208</v>
      </c>
      <c r="AO190" s="131"/>
      <c r="AQ190" s="0" t="s">
        <v>200</v>
      </c>
      <c r="AR190" s="0" t="s">
        <v>200</v>
      </c>
      <c r="AT190" s="0" t="s">
        <v>381</v>
      </c>
      <c r="AU190" s="0" t="s">
        <v>227</v>
      </c>
      <c r="AV190" s="131" t="s">
        <v>200</v>
      </c>
      <c r="AW190" s="131"/>
      <c r="AX190" s="131"/>
      <c r="AY190" s="131"/>
      <c r="AZ190" s="131" t="s">
        <v>1657</v>
      </c>
      <c r="BA190" s="124" t="s">
        <v>200</v>
      </c>
      <c r="BB190" s="0" t="s">
        <v>210</v>
      </c>
      <c r="BC190" s="0" t="s">
        <v>1658</v>
      </c>
      <c r="BD190" s="0" t="s">
        <v>1659</v>
      </c>
      <c r="BE190" s="0" t="s">
        <v>1660</v>
      </c>
      <c r="BG190" s="125"/>
      <c r="BH190" s="0" t="s">
        <v>214</v>
      </c>
      <c r="BI190" s="112" t="s">
        <v>198</v>
      </c>
      <c r="BJ190" s="126"/>
      <c r="BK190" s="131" t="s">
        <v>215</v>
      </c>
      <c r="BL190" s="112" t="n">
        <v>4</v>
      </c>
      <c r="BM190" s="112" t="n">
        <v>4</v>
      </c>
      <c r="BN190" s="112" t="n">
        <v>4</v>
      </c>
      <c r="BO190" s="111" t="n">
        <v>20</v>
      </c>
      <c r="BP190" s="125"/>
      <c r="BQ190" s="127" t="s">
        <v>216</v>
      </c>
    </row>
    <row r="191" customFormat="false" ht="13.8" hidden="false" customHeight="false" outlineLevel="0" collapsed="false">
      <c r="A191" s="0" t="s">
        <v>1661</v>
      </c>
      <c r="B191" s="0" t="s">
        <v>1376</v>
      </c>
      <c r="C191" s="131" t="s">
        <v>1003</v>
      </c>
      <c r="D191" s="0" t="s">
        <v>1460</v>
      </c>
      <c r="E191" s="0" t="s">
        <v>194</v>
      </c>
      <c r="F191" s="0" t="s">
        <v>195</v>
      </c>
      <c r="G191" s="0" t="s">
        <v>330</v>
      </c>
      <c r="H191" s="0" t="s">
        <v>219</v>
      </c>
      <c r="I191" s="131"/>
      <c r="J191" s="130" t="n">
        <v>1</v>
      </c>
      <c r="K191" s="0" t="s">
        <v>198</v>
      </c>
      <c r="L191" s="0" t="s">
        <v>198</v>
      </c>
      <c r="M191" s="0" t="s">
        <v>199</v>
      </c>
      <c r="O191" s="0" t="s">
        <v>200</v>
      </c>
      <c r="Q191" s="120" t="s">
        <v>200</v>
      </c>
      <c r="R191" s="131" t="s">
        <v>1251</v>
      </c>
      <c r="S191" s="131" t="s">
        <v>201</v>
      </c>
      <c r="T191" s="0" t="s">
        <v>198</v>
      </c>
      <c r="U191" s="131" t="s">
        <v>239</v>
      </c>
      <c r="V191" s="0" t="s">
        <v>756</v>
      </c>
      <c r="W191" s="110" t="s">
        <v>198</v>
      </c>
      <c r="X191" s="130" t="n">
        <v>1996</v>
      </c>
      <c r="Y191" s="130" t="s">
        <v>240</v>
      </c>
      <c r="Z191" s="130" t="s">
        <v>757</v>
      </c>
      <c r="AA191" s="122" t="s">
        <v>200</v>
      </c>
      <c r="AB191" s="131" t="s">
        <v>996</v>
      </c>
      <c r="AC191" s="131" t="s">
        <v>206</v>
      </c>
      <c r="AD191" s="130" t="n">
        <v>1997</v>
      </c>
      <c r="AE191" s="111" t="s">
        <v>222</v>
      </c>
      <c r="AF191" s="130"/>
      <c r="AG191" s="130"/>
      <c r="AH191" s="130"/>
      <c r="AI191" s="130" t="s">
        <v>207</v>
      </c>
      <c r="AJ191" s="130"/>
      <c r="AK191" s="111" t="str">
        <f aca="false">(AB191)</f>
        <v>Camelot software</v>
      </c>
      <c r="AM191" s="111" t="n">
        <f aca="false">AD191</f>
        <v>1997</v>
      </c>
      <c r="AN191" s="130" t="s">
        <v>208</v>
      </c>
      <c r="AO191" s="131"/>
      <c r="AS191" s="0" t="s">
        <v>997</v>
      </c>
      <c r="AU191" s="0" t="s">
        <v>332</v>
      </c>
      <c r="AV191" s="0" t="s">
        <v>200</v>
      </c>
      <c r="AZ191" s="131" t="s">
        <v>1662</v>
      </c>
      <c r="BA191" s="124" t="s">
        <v>200</v>
      </c>
      <c r="BB191" s="0" t="s">
        <v>210</v>
      </c>
      <c r="BC191" s="0" t="s">
        <v>1663</v>
      </c>
      <c r="BD191" s="0" t="s">
        <v>1664</v>
      </c>
      <c r="BE191" s="0" t="s">
        <v>1665</v>
      </c>
      <c r="BG191" s="125" t="s">
        <v>200</v>
      </c>
      <c r="BH191" s="0" t="s">
        <v>214</v>
      </c>
      <c r="BI191" s="112" t="s">
        <v>198</v>
      </c>
      <c r="BJ191" s="126" t="s">
        <v>200</v>
      </c>
      <c r="BK191" s="131" t="s">
        <v>215</v>
      </c>
      <c r="BL191" s="112" t="n">
        <v>4</v>
      </c>
      <c r="BM191" s="112" t="n">
        <v>4</v>
      </c>
      <c r="BN191" s="112" t="n">
        <v>4</v>
      </c>
      <c r="BO191" s="111" t="n">
        <v>20</v>
      </c>
      <c r="BP191" s="125" t="s">
        <v>200</v>
      </c>
      <c r="BQ191" s="127" t="s">
        <v>216</v>
      </c>
    </row>
    <row r="192" customFormat="false" ht="13.8" hidden="false" customHeight="false" outlineLevel="0" collapsed="false">
      <c r="A192" s="131" t="s">
        <v>1666</v>
      </c>
      <c r="B192" s="0" t="s">
        <v>1376</v>
      </c>
      <c r="C192" s="0" t="s">
        <v>490</v>
      </c>
      <c r="D192" s="0" t="s">
        <v>900</v>
      </c>
      <c r="E192" s="0" t="s">
        <v>194</v>
      </c>
      <c r="F192" s="0" t="s">
        <v>195</v>
      </c>
      <c r="G192" s="0" t="s">
        <v>196</v>
      </c>
      <c r="H192" s="0" t="s">
        <v>219</v>
      </c>
      <c r="I192" s="131"/>
      <c r="J192" s="130" t="n">
        <v>1</v>
      </c>
      <c r="K192" s="0" t="s">
        <v>198</v>
      </c>
      <c r="L192" s="131" t="s">
        <v>198</v>
      </c>
      <c r="M192" s="0" t="s">
        <v>199</v>
      </c>
      <c r="O192" s="131"/>
      <c r="Q192" s="120" t="s">
        <v>200</v>
      </c>
      <c r="R192" s="131" t="s">
        <v>1251</v>
      </c>
      <c r="S192" s="131" t="s">
        <v>201</v>
      </c>
      <c r="T192" s="0" t="s">
        <v>198</v>
      </c>
      <c r="U192" s="131" t="s">
        <v>239</v>
      </c>
      <c r="V192" s="131" t="s">
        <v>756</v>
      </c>
      <c r="W192" s="110" t="s">
        <v>198</v>
      </c>
      <c r="X192" s="130" t="n">
        <v>1995</v>
      </c>
      <c r="Y192" s="130" t="s">
        <v>240</v>
      </c>
      <c r="Z192" s="130" t="s">
        <v>198</v>
      </c>
      <c r="AA192" s="122" t="s">
        <v>200</v>
      </c>
      <c r="AB192" s="0" t="s">
        <v>930</v>
      </c>
      <c r="AC192" s="131" t="s">
        <v>206</v>
      </c>
      <c r="AD192" s="130" t="n">
        <v>1996</v>
      </c>
      <c r="AE192" s="111" t="s">
        <v>222</v>
      </c>
      <c r="AI192" s="130" t="s">
        <v>207</v>
      </c>
      <c r="AJ192" s="130"/>
      <c r="AK192" s="111" t="str">
        <f aca="false">(AB192)</f>
        <v>Sega – AM7</v>
      </c>
      <c r="AL192" s="131"/>
      <c r="AM192" s="111" t="n">
        <f aca="false">AD192</f>
        <v>1996</v>
      </c>
      <c r="AN192" s="130" t="s">
        <v>208</v>
      </c>
      <c r="AO192" s="131"/>
      <c r="AP192" s="131"/>
      <c r="AQ192" s="131"/>
      <c r="AR192" s="131"/>
      <c r="AS192" s="0" t="s">
        <v>1010</v>
      </c>
      <c r="AT192" s="0" t="s">
        <v>1667</v>
      </c>
      <c r="AU192" s="0" t="s">
        <v>200</v>
      </c>
      <c r="AV192" s="131" t="s">
        <v>200</v>
      </c>
      <c r="AW192" s="131"/>
      <c r="AX192" s="131"/>
      <c r="AY192" s="131"/>
      <c r="AZ192" s="131" t="s">
        <v>1668</v>
      </c>
      <c r="BA192" s="124" t="s">
        <v>200</v>
      </c>
      <c r="BB192" s="0" t="s">
        <v>210</v>
      </c>
      <c r="BC192" s="0" t="s">
        <v>1669</v>
      </c>
      <c r="BE192" s="0" t="s">
        <v>1670</v>
      </c>
      <c r="BG192" s="125" t="s">
        <v>200</v>
      </c>
      <c r="BH192" s="0" t="s">
        <v>214</v>
      </c>
      <c r="BI192" s="112" t="s">
        <v>198</v>
      </c>
      <c r="BJ192" s="126" t="s">
        <v>200</v>
      </c>
      <c r="BK192" s="131" t="s">
        <v>215</v>
      </c>
      <c r="BL192" s="112" t="n">
        <v>4</v>
      </c>
      <c r="BM192" s="112" t="n">
        <v>4</v>
      </c>
      <c r="BN192" s="112" t="n">
        <v>4</v>
      </c>
      <c r="BO192" s="111" t="n">
        <v>30</v>
      </c>
      <c r="BP192" s="125" t="s">
        <v>200</v>
      </c>
      <c r="BQ192" s="127" t="s">
        <v>216</v>
      </c>
    </row>
    <row r="193" customFormat="false" ht="13.8" hidden="false" customHeight="false" outlineLevel="0" collapsed="false">
      <c r="A193" s="131" t="s">
        <v>1671</v>
      </c>
      <c r="B193" s="0" t="s">
        <v>1376</v>
      </c>
      <c r="C193" s="0" t="s">
        <v>192</v>
      </c>
      <c r="D193" s="0" t="s">
        <v>193</v>
      </c>
      <c r="E193" s="0" t="s">
        <v>194</v>
      </c>
      <c r="F193" s="0" t="s">
        <v>195</v>
      </c>
      <c r="G193" s="0" t="s">
        <v>196</v>
      </c>
      <c r="H193" s="0" t="s">
        <v>197</v>
      </c>
      <c r="I193" s="131"/>
      <c r="J193" s="130" t="n">
        <v>2</v>
      </c>
      <c r="K193" s="0" t="s">
        <v>198</v>
      </c>
      <c r="L193" s="131" t="s">
        <v>533</v>
      </c>
      <c r="M193" s="0" t="s">
        <v>274</v>
      </c>
      <c r="O193" s="131"/>
      <c r="Q193" s="120" t="s">
        <v>200</v>
      </c>
      <c r="R193" s="131" t="s">
        <v>1251</v>
      </c>
      <c r="S193" s="131" t="s">
        <v>201</v>
      </c>
      <c r="T193" s="0" t="s">
        <v>198</v>
      </c>
      <c r="U193" s="131" t="s">
        <v>239</v>
      </c>
      <c r="V193" s="131" t="s">
        <v>756</v>
      </c>
      <c r="W193" s="110" t="s">
        <v>198</v>
      </c>
      <c r="X193" s="130" t="n">
        <v>1996</v>
      </c>
      <c r="Y193" s="130" t="s">
        <v>240</v>
      </c>
      <c r="Z193" s="130" t="s">
        <v>198</v>
      </c>
      <c r="AA193" s="122" t="s">
        <v>200</v>
      </c>
      <c r="AB193" s="131" t="s">
        <v>1672</v>
      </c>
      <c r="AC193" s="131" t="s">
        <v>1673</v>
      </c>
      <c r="AD193" s="130" t="s">
        <v>198</v>
      </c>
      <c r="AE193" s="111" t="s">
        <v>222</v>
      </c>
      <c r="AI193" s="130" t="s">
        <v>207</v>
      </c>
      <c r="AJ193" s="130"/>
      <c r="AK193" s="130" t="s">
        <v>1672</v>
      </c>
      <c r="AL193" s="131" t="s">
        <v>216</v>
      </c>
      <c r="AM193" s="130" t="n">
        <v>1994</v>
      </c>
      <c r="AN193" s="130" t="s">
        <v>208</v>
      </c>
      <c r="AO193" s="131"/>
      <c r="AP193" s="131"/>
      <c r="AQ193" s="131"/>
      <c r="AR193" s="131"/>
      <c r="AV193" s="131"/>
      <c r="AW193" s="131"/>
      <c r="AX193" s="131"/>
      <c r="AY193" s="131"/>
      <c r="AZ193" s="131" t="s">
        <v>1674</v>
      </c>
      <c r="BA193" s="124" t="s">
        <v>200</v>
      </c>
      <c r="BB193" s="0" t="s">
        <v>248</v>
      </c>
      <c r="BC193" s="0" t="s">
        <v>1675</v>
      </c>
      <c r="BE193" s="0" t="s">
        <v>1676</v>
      </c>
      <c r="BG193" s="125"/>
      <c r="BH193" s="0" t="s">
        <v>214</v>
      </c>
      <c r="BI193" s="112" t="s">
        <v>198</v>
      </c>
      <c r="BJ193" s="126"/>
      <c r="BK193" s="131" t="s">
        <v>215</v>
      </c>
      <c r="BL193" s="112" t="n">
        <v>4</v>
      </c>
      <c r="BM193" s="112" t="n">
        <v>4</v>
      </c>
      <c r="BN193" s="112" t="n">
        <v>4</v>
      </c>
      <c r="BO193" s="111" t="n">
        <v>90</v>
      </c>
      <c r="BP193" s="125"/>
      <c r="BQ193" s="127" t="s">
        <v>216</v>
      </c>
    </row>
    <row r="194" customFormat="false" ht="13.8" hidden="false" customHeight="false" outlineLevel="0" collapsed="false">
      <c r="A194" s="131" t="s">
        <v>1677</v>
      </c>
      <c r="B194" s="0" t="s">
        <v>1376</v>
      </c>
      <c r="C194" s="0" t="s">
        <v>818</v>
      </c>
      <c r="D194" s="0" t="s">
        <v>1333</v>
      </c>
      <c r="E194" s="0" t="s">
        <v>313</v>
      </c>
      <c r="F194" s="0" t="s">
        <v>314</v>
      </c>
      <c r="G194" s="0" t="s">
        <v>880</v>
      </c>
      <c r="H194" s="0" t="s">
        <v>197</v>
      </c>
      <c r="I194" s="131"/>
      <c r="J194" s="130" t="n">
        <v>2</v>
      </c>
      <c r="K194" s="0" t="s">
        <v>198</v>
      </c>
      <c r="L194" s="131" t="s">
        <v>392</v>
      </c>
      <c r="M194" s="0" t="s">
        <v>220</v>
      </c>
      <c r="O194" s="131"/>
      <c r="Q194" s="120" t="s">
        <v>200</v>
      </c>
      <c r="R194" s="131" t="s">
        <v>1251</v>
      </c>
      <c r="S194" s="131" t="s">
        <v>201</v>
      </c>
      <c r="T194" s="0" t="s">
        <v>198</v>
      </c>
      <c r="U194" s="131" t="s">
        <v>239</v>
      </c>
      <c r="V194" s="131" t="s">
        <v>756</v>
      </c>
      <c r="W194" s="110" t="s">
        <v>198</v>
      </c>
      <c r="X194" s="130" t="n">
        <v>1997</v>
      </c>
      <c r="Y194" s="130" t="s">
        <v>240</v>
      </c>
      <c r="Z194" s="130" t="s">
        <v>198</v>
      </c>
      <c r="AA194" s="122" t="s">
        <v>200</v>
      </c>
      <c r="AB194" s="0" t="s">
        <v>779</v>
      </c>
      <c r="AC194" s="131" t="s">
        <v>206</v>
      </c>
      <c r="AD194" s="130" t="n">
        <v>1997</v>
      </c>
      <c r="AE194" s="111" t="s">
        <v>222</v>
      </c>
      <c r="AI194" s="130" t="s">
        <v>207</v>
      </c>
      <c r="AJ194" s="130"/>
      <c r="AK194" s="111" t="str">
        <f aca="false">(AB194)</f>
        <v>Traveller’s tale games</v>
      </c>
      <c r="AL194" s="131"/>
      <c r="AM194" s="111" t="n">
        <f aca="false">AD194</f>
        <v>1997</v>
      </c>
      <c r="AN194" s="130" t="s">
        <v>263</v>
      </c>
      <c r="AO194" s="131"/>
      <c r="AP194" s="131"/>
      <c r="AQ194" s="131"/>
      <c r="AR194" s="131"/>
      <c r="AS194" s="0" t="s">
        <v>403</v>
      </c>
      <c r="AV194" s="131" t="s">
        <v>1411</v>
      </c>
      <c r="AW194" s="131"/>
      <c r="AX194" s="131"/>
      <c r="AY194" s="131"/>
      <c r="AZ194" s="131" t="s">
        <v>1678</v>
      </c>
      <c r="BA194" s="124" t="s">
        <v>200</v>
      </c>
      <c r="BB194" s="0" t="s">
        <v>210</v>
      </c>
      <c r="BC194" s="0" t="s">
        <v>1679</v>
      </c>
      <c r="BD194" s="0" t="s">
        <v>1680</v>
      </c>
      <c r="BE194" s="0" t="s">
        <v>1681</v>
      </c>
      <c r="BF194" s="0" t="s">
        <v>1682</v>
      </c>
      <c r="BG194" s="125" t="s">
        <v>200</v>
      </c>
      <c r="BH194" s="0" t="s">
        <v>214</v>
      </c>
      <c r="BI194" s="112" t="s">
        <v>198</v>
      </c>
      <c r="BJ194" s="126" t="s">
        <v>200</v>
      </c>
      <c r="BK194" s="131" t="s">
        <v>215</v>
      </c>
      <c r="BL194" s="112" t="n">
        <v>4</v>
      </c>
      <c r="BM194" s="112" t="n">
        <v>4</v>
      </c>
      <c r="BN194" s="112" t="n">
        <v>4</v>
      </c>
      <c r="BO194" s="111" t="n">
        <v>20</v>
      </c>
      <c r="BP194" s="125" t="s">
        <v>200</v>
      </c>
      <c r="BQ194" s="127" t="s">
        <v>216</v>
      </c>
    </row>
    <row r="195" customFormat="false" ht="13.8" hidden="false" customHeight="false" outlineLevel="0" collapsed="false">
      <c r="A195" s="131" t="s">
        <v>1683</v>
      </c>
      <c r="B195" s="0" t="s">
        <v>1376</v>
      </c>
      <c r="C195" s="0" t="s">
        <v>532</v>
      </c>
      <c r="D195" s="0" t="s">
        <v>312</v>
      </c>
      <c r="E195" s="0" t="s">
        <v>194</v>
      </c>
      <c r="F195" s="0" t="s">
        <v>195</v>
      </c>
      <c r="G195" s="0" t="s">
        <v>196</v>
      </c>
      <c r="H195" s="0" t="s">
        <v>197</v>
      </c>
      <c r="I195" s="131"/>
      <c r="J195" s="130" t="n">
        <v>1</v>
      </c>
      <c r="K195" s="0" t="s">
        <v>198</v>
      </c>
      <c r="L195" s="131" t="s">
        <v>198</v>
      </c>
      <c r="M195" s="0" t="s">
        <v>199</v>
      </c>
      <c r="O195" s="131"/>
      <c r="Q195" s="120" t="s">
        <v>200</v>
      </c>
      <c r="R195" s="131" t="s">
        <v>1251</v>
      </c>
      <c r="S195" s="131" t="s">
        <v>201</v>
      </c>
      <c r="T195" s="0" t="s">
        <v>198</v>
      </c>
      <c r="U195" s="131" t="s">
        <v>239</v>
      </c>
      <c r="V195" s="131" t="s">
        <v>756</v>
      </c>
      <c r="W195" s="110" t="s">
        <v>198</v>
      </c>
      <c r="X195" s="130" t="n">
        <v>1995</v>
      </c>
      <c r="Y195" s="130" t="s">
        <v>240</v>
      </c>
      <c r="Z195" s="130" t="s">
        <v>198</v>
      </c>
      <c r="AA195" s="122" t="s">
        <v>200</v>
      </c>
      <c r="AB195" s="0" t="s">
        <v>1684</v>
      </c>
      <c r="AC195" s="131" t="s">
        <v>1685</v>
      </c>
      <c r="AD195" s="130" t="s">
        <v>198</v>
      </c>
      <c r="AE195" s="111" t="s">
        <v>222</v>
      </c>
      <c r="AI195" s="130" t="s">
        <v>207</v>
      </c>
      <c r="AJ195" s="130"/>
      <c r="AK195" s="111" t="str">
        <f aca="false">(AB195)</f>
        <v>Tamsoft</v>
      </c>
      <c r="AL195" s="131"/>
      <c r="AM195" s="111" t="n">
        <f aca="false">X195</f>
        <v>1995</v>
      </c>
      <c r="AN195" s="130" t="s">
        <v>208</v>
      </c>
      <c r="AO195" s="131"/>
      <c r="AP195" s="131"/>
      <c r="AQ195" s="131"/>
      <c r="AR195" s="131"/>
      <c r="AV195" s="131"/>
      <c r="AW195" s="131"/>
      <c r="AX195" s="131"/>
      <c r="AY195" s="131"/>
      <c r="AZ195" s="131" t="s">
        <v>1686</v>
      </c>
      <c r="BA195" s="124" t="s">
        <v>200</v>
      </c>
      <c r="BB195" s="0" t="s">
        <v>248</v>
      </c>
      <c r="BC195" s="0" t="s">
        <v>1419</v>
      </c>
      <c r="BE195" s="0" t="s">
        <v>1687</v>
      </c>
      <c r="BF195" s="0" t="s">
        <v>1688</v>
      </c>
      <c r="BG195" s="125"/>
      <c r="BH195" s="0" t="s">
        <v>214</v>
      </c>
      <c r="BI195" s="112" t="s">
        <v>198</v>
      </c>
      <c r="BJ195" s="126"/>
      <c r="BK195" s="131" t="s">
        <v>215</v>
      </c>
      <c r="BL195" s="112" t="n">
        <v>4</v>
      </c>
      <c r="BM195" s="112" t="n">
        <v>4</v>
      </c>
      <c r="BN195" s="112" t="n">
        <v>4</v>
      </c>
      <c r="BO195" s="111" t="n">
        <v>30</v>
      </c>
      <c r="BP195" s="125"/>
      <c r="BQ195" s="127" t="s">
        <v>216</v>
      </c>
    </row>
    <row r="196" customFormat="false" ht="13.8" hidden="false" customHeight="false" outlineLevel="0" collapsed="false">
      <c r="A196" s="131" t="s">
        <v>1689</v>
      </c>
      <c r="B196" s="0" t="s">
        <v>1376</v>
      </c>
      <c r="C196" s="0" t="s">
        <v>329</v>
      </c>
      <c r="D196" s="0" t="s">
        <v>193</v>
      </c>
      <c r="E196" s="0" t="s">
        <v>194</v>
      </c>
      <c r="F196" s="0" t="s">
        <v>195</v>
      </c>
      <c r="G196" s="0" t="s">
        <v>330</v>
      </c>
      <c r="H196" s="0" t="s">
        <v>197</v>
      </c>
      <c r="I196" s="131"/>
      <c r="J196" s="130" t="n">
        <v>1</v>
      </c>
      <c r="K196" s="0" t="s">
        <v>198</v>
      </c>
      <c r="L196" s="131" t="s">
        <v>198</v>
      </c>
      <c r="M196" s="0" t="s">
        <v>199</v>
      </c>
      <c r="O196" s="131"/>
      <c r="Q196" s="120" t="s">
        <v>200</v>
      </c>
      <c r="R196" s="131" t="s">
        <v>1251</v>
      </c>
      <c r="S196" s="131" t="s">
        <v>201</v>
      </c>
      <c r="T196" s="0" t="s">
        <v>198</v>
      </c>
      <c r="U196" s="131" t="s">
        <v>239</v>
      </c>
      <c r="V196" s="131" t="s">
        <v>756</v>
      </c>
      <c r="W196" s="110" t="s">
        <v>198</v>
      </c>
      <c r="X196" s="130" t="n">
        <v>1996</v>
      </c>
      <c r="Y196" s="111" t="s">
        <v>240</v>
      </c>
      <c r="Z196" s="130" t="s">
        <v>757</v>
      </c>
      <c r="AA196" s="122" t="s">
        <v>200</v>
      </c>
      <c r="AB196" s="131" t="s">
        <v>402</v>
      </c>
      <c r="AC196" s="131" t="s">
        <v>206</v>
      </c>
      <c r="AD196" s="130" t="n">
        <v>1996</v>
      </c>
      <c r="AE196" s="111" t="s">
        <v>222</v>
      </c>
      <c r="AI196" s="130" t="s">
        <v>207</v>
      </c>
      <c r="AJ196" s="130"/>
      <c r="AK196" s="111" t="str">
        <f aca="false">(AB196)</f>
        <v>Ancient</v>
      </c>
      <c r="AL196" s="131"/>
      <c r="AM196" s="111" t="n">
        <f aca="false">AD196</f>
        <v>1996</v>
      </c>
      <c r="AN196" s="130" t="s">
        <v>208</v>
      </c>
      <c r="AO196" s="131"/>
      <c r="AP196" s="131"/>
      <c r="AQ196" s="131"/>
      <c r="AR196" s="131"/>
      <c r="AS196" s="0" t="s">
        <v>200</v>
      </c>
      <c r="AU196" s="0" t="s">
        <v>332</v>
      </c>
      <c r="AV196" s="131" t="s">
        <v>200</v>
      </c>
      <c r="AW196" s="131" t="s">
        <v>404</v>
      </c>
      <c r="AX196" s="131"/>
      <c r="AY196" s="131"/>
      <c r="AZ196" s="131" t="s">
        <v>1690</v>
      </c>
      <c r="BA196" s="124" t="s">
        <v>200</v>
      </c>
      <c r="BB196" s="0" t="s">
        <v>248</v>
      </c>
      <c r="BC196" s="0" t="s">
        <v>1691</v>
      </c>
      <c r="BD196" s="0" t="s">
        <v>200</v>
      </c>
      <c r="BE196" s="0" t="s">
        <v>1692</v>
      </c>
      <c r="BF196" s="0" t="s">
        <v>1693</v>
      </c>
      <c r="BG196" s="125" t="s">
        <v>200</v>
      </c>
      <c r="BH196" s="0" t="s">
        <v>214</v>
      </c>
      <c r="BI196" s="112" t="s">
        <v>198</v>
      </c>
      <c r="BJ196" s="126" t="s">
        <v>200</v>
      </c>
      <c r="BK196" s="131" t="s">
        <v>215</v>
      </c>
      <c r="BL196" s="112" t="n">
        <v>4</v>
      </c>
      <c r="BM196" s="112" t="n">
        <v>4</v>
      </c>
      <c r="BN196" s="112" t="n">
        <v>4</v>
      </c>
      <c r="BO196" s="111" t="n">
        <v>20</v>
      </c>
      <c r="BP196" s="125" t="s">
        <v>200</v>
      </c>
      <c r="BQ196" s="127" t="s">
        <v>216</v>
      </c>
    </row>
    <row r="197" customFormat="false" ht="13.8" hidden="false" customHeight="false" outlineLevel="0" collapsed="false">
      <c r="A197" s="131" t="s">
        <v>1694</v>
      </c>
      <c r="B197" s="0" t="s">
        <v>1376</v>
      </c>
      <c r="C197" s="0" t="s">
        <v>818</v>
      </c>
      <c r="D197" s="0" t="s">
        <v>1460</v>
      </c>
      <c r="E197" s="0" t="s">
        <v>313</v>
      </c>
      <c r="F197" s="0" t="s">
        <v>314</v>
      </c>
      <c r="G197" s="0" t="s">
        <v>880</v>
      </c>
      <c r="H197" s="0" t="s">
        <v>197</v>
      </c>
      <c r="I197" s="131"/>
      <c r="J197" s="130" t="n">
        <v>8</v>
      </c>
      <c r="K197" s="0" t="s">
        <v>198</v>
      </c>
      <c r="L197" s="0" t="s">
        <v>456</v>
      </c>
      <c r="M197" s="0" t="s">
        <v>199</v>
      </c>
      <c r="O197" s="131"/>
      <c r="Q197" s="120" t="s">
        <v>200</v>
      </c>
      <c r="R197" s="131" t="s">
        <v>1251</v>
      </c>
      <c r="S197" s="131" t="s">
        <v>201</v>
      </c>
      <c r="T197" s="0" t="s">
        <v>198</v>
      </c>
      <c r="U197" s="131" t="s">
        <v>202</v>
      </c>
      <c r="V197" s="131" t="s">
        <v>1252</v>
      </c>
      <c r="W197" s="110" t="s">
        <v>204</v>
      </c>
      <c r="X197" s="130" t="n">
        <v>1996</v>
      </c>
      <c r="Y197" s="130" t="s">
        <v>205</v>
      </c>
      <c r="Z197" s="130" t="s">
        <v>198</v>
      </c>
      <c r="AA197" s="122" t="s">
        <v>200</v>
      </c>
      <c r="AB197" s="131" t="s">
        <v>1695</v>
      </c>
      <c r="AC197" s="131" t="s">
        <v>1696</v>
      </c>
      <c r="AD197" s="130" t="n">
        <v>1996</v>
      </c>
      <c r="AE197" s="130" t="s">
        <v>198</v>
      </c>
      <c r="AF197" s="130"/>
      <c r="AG197" s="130"/>
      <c r="AH197" s="130"/>
      <c r="AI197" s="111" t="s">
        <v>294</v>
      </c>
      <c r="AJ197" s="111" t="s">
        <v>701</v>
      </c>
      <c r="AK197" s="131" t="s">
        <v>1695</v>
      </c>
      <c r="AL197" s="131"/>
      <c r="AM197" s="111" t="n">
        <v>1994</v>
      </c>
      <c r="AN197" s="111" t="s">
        <v>263</v>
      </c>
      <c r="AO197" s="131"/>
      <c r="AP197" s="131"/>
      <c r="AQ197" s="131"/>
      <c r="AR197" s="131"/>
      <c r="AS197" s="0" t="s">
        <v>200</v>
      </c>
      <c r="AV197" s="131" t="s">
        <v>200</v>
      </c>
      <c r="AW197" s="131"/>
      <c r="AX197" s="131"/>
      <c r="AY197" s="131"/>
      <c r="AZ197" s="131" t="s">
        <v>1697</v>
      </c>
      <c r="BA197" s="124" t="s">
        <v>200</v>
      </c>
      <c r="BB197" s="0" t="s">
        <v>210</v>
      </c>
      <c r="BC197" s="0" t="s">
        <v>1698</v>
      </c>
      <c r="BD197" s="0" t="s">
        <v>1699</v>
      </c>
      <c r="BE197" s="0" t="s">
        <v>1700</v>
      </c>
      <c r="BG197" s="125" t="s">
        <v>200</v>
      </c>
      <c r="BH197" s="0" t="s">
        <v>466</v>
      </c>
      <c r="BI197" s="112" t="n">
        <v>3362933400331</v>
      </c>
      <c r="BJ197" s="126" t="s">
        <v>200</v>
      </c>
      <c r="BK197" s="131" t="s">
        <v>215</v>
      </c>
      <c r="BL197" s="112" t="n">
        <v>4</v>
      </c>
      <c r="BM197" s="112" t="n">
        <v>4</v>
      </c>
      <c r="BN197" s="112" t="n">
        <v>4</v>
      </c>
      <c r="BO197" s="111" t="n">
        <v>20</v>
      </c>
      <c r="BP197" s="125" t="s">
        <v>200</v>
      </c>
      <c r="BQ197" s="127" t="s">
        <v>216</v>
      </c>
    </row>
    <row r="198" customFormat="false" ht="13.8" hidden="false" customHeight="false" outlineLevel="0" collapsed="false">
      <c r="A198" s="131" t="s">
        <v>1701</v>
      </c>
      <c r="B198" s="0" t="s">
        <v>1376</v>
      </c>
      <c r="C198" s="131" t="s">
        <v>380</v>
      </c>
      <c r="D198" s="131" t="s">
        <v>193</v>
      </c>
      <c r="E198" s="0" t="s">
        <v>194</v>
      </c>
      <c r="F198" s="0" t="s">
        <v>195</v>
      </c>
      <c r="G198" s="0" t="s">
        <v>391</v>
      </c>
      <c r="H198" s="0" t="s">
        <v>400</v>
      </c>
      <c r="I198" s="131" t="s">
        <v>594</v>
      </c>
      <c r="J198" s="130" t="n">
        <v>2</v>
      </c>
      <c r="K198" s="0" t="s">
        <v>198</v>
      </c>
      <c r="L198" s="0" t="s">
        <v>392</v>
      </c>
      <c r="M198" s="0" t="s">
        <v>274</v>
      </c>
      <c r="O198" s="0" t="s">
        <v>596</v>
      </c>
      <c r="Q198" s="120" t="s">
        <v>200</v>
      </c>
      <c r="R198" s="131" t="s">
        <v>1251</v>
      </c>
      <c r="S198" s="131" t="s">
        <v>201</v>
      </c>
      <c r="T198" s="0" t="s">
        <v>198</v>
      </c>
      <c r="U198" s="131" t="s">
        <v>202</v>
      </c>
      <c r="V198" s="131" t="s">
        <v>1252</v>
      </c>
      <c r="W198" s="110" t="s">
        <v>204</v>
      </c>
      <c r="X198" s="130" t="n">
        <v>1997</v>
      </c>
      <c r="Y198" s="130" t="s">
        <v>1702</v>
      </c>
      <c r="Z198" s="130" t="s">
        <v>198</v>
      </c>
      <c r="AA198" s="122" t="s">
        <v>200</v>
      </c>
      <c r="AB198" s="131" t="s">
        <v>543</v>
      </c>
      <c r="AC198" s="131" t="s">
        <v>479</v>
      </c>
      <c r="AD198" s="130" t="n">
        <v>1997</v>
      </c>
      <c r="AE198" s="130" t="s">
        <v>198</v>
      </c>
      <c r="AF198" s="130"/>
      <c r="AG198" s="130"/>
      <c r="AH198" s="130"/>
      <c r="AI198" s="130" t="s">
        <v>207</v>
      </c>
      <c r="AJ198" s="130"/>
      <c r="AK198" s="130" t="s">
        <v>543</v>
      </c>
      <c r="AL198" s="0" t="s">
        <v>216</v>
      </c>
      <c r="AM198" s="130" t="n">
        <v>1996</v>
      </c>
      <c r="AN198" s="130" t="s">
        <v>208</v>
      </c>
      <c r="AO198" s="131"/>
      <c r="AP198" s="0" t="s">
        <v>200</v>
      </c>
      <c r="AQ198" s="0" t="s">
        <v>200</v>
      </c>
      <c r="AR198" s="0" t="s">
        <v>200</v>
      </c>
      <c r="AS198" s="0" t="s">
        <v>1090</v>
      </c>
      <c r="AU198" s="0" t="s">
        <v>227</v>
      </c>
      <c r="AV198" s="131" t="s">
        <v>1703</v>
      </c>
      <c r="AW198" s="131"/>
      <c r="AX198" s="131"/>
      <c r="AY198" s="131"/>
      <c r="AZ198" s="131" t="s">
        <v>1704</v>
      </c>
      <c r="BA198" s="124" t="s">
        <v>200</v>
      </c>
      <c r="BB198" s="0" t="s">
        <v>248</v>
      </c>
      <c r="BC198" s="0" t="s">
        <v>1705</v>
      </c>
      <c r="BD198" s="0" t="s">
        <v>1706</v>
      </c>
      <c r="BE198" s="0" t="s">
        <v>1707</v>
      </c>
      <c r="BF198" s="0" t="s">
        <v>1708</v>
      </c>
      <c r="BG198" s="125" t="s">
        <v>200</v>
      </c>
      <c r="BH198" s="0" t="s">
        <v>466</v>
      </c>
      <c r="BI198" s="112" t="n">
        <v>5028587081170</v>
      </c>
      <c r="BJ198" s="126" t="s">
        <v>200</v>
      </c>
      <c r="BK198" s="131" t="s">
        <v>215</v>
      </c>
      <c r="BL198" s="112" t="n">
        <v>4</v>
      </c>
      <c r="BM198" s="112" t="n">
        <v>4</v>
      </c>
      <c r="BN198" s="112" t="n">
        <v>4</v>
      </c>
      <c r="BO198" s="111" t="n">
        <v>20</v>
      </c>
      <c r="BP198" s="125" t="s">
        <v>200</v>
      </c>
      <c r="BQ198" s="127" t="s">
        <v>216</v>
      </c>
    </row>
    <row r="199" customFormat="false" ht="13.8" hidden="false" customHeight="false" outlineLevel="0" collapsed="false">
      <c r="A199" s="0" t="s">
        <v>1709</v>
      </c>
      <c r="B199" s="0" t="s">
        <v>1376</v>
      </c>
      <c r="C199" s="0" t="s">
        <v>390</v>
      </c>
      <c r="D199" s="0" t="s">
        <v>312</v>
      </c>
      <c r="E199" s="0" t="s">
        <v>194</v>
      </c>
      <c r="F199" s="0" t="s">
        <v>195</v>
      </c>
      <c r="G199" s="0" t="s">
        <v>196</v>
      </c>
      <c r="H199" s="0" t="s">
        <v>197</v>
      </c>
      <c r="I199" s="131"/>
      <c r="J199" s="130" t="n">
        <v>1</v>
      </c>
      <c r="K199" s="0" t="s">
        <v>198</v>
      </c>
      <c r="L199" s="0" t="s">
        <v>198</v>
      </c>
      <c r="M199" s="0" t="s">
        <v>274</v>
      </c>
      <c r="O199" s="0" t="s">
        <v>237</v>
      </c>
      <c r="P199" s="0" t="s">
        <v>410</v>
      </c>
      <c r="Q199" s="120" t="s">
        <v>200</v>
      </c>
      <c r="R199" s="131" t="s">
        <v>1251</v>
      </c>
      <c r="S199" s="131" t="s">
        <v>201</v>
      </c>
      <c r="T199" s="0" t="s">
        <v>198</v>
      </c>
      <c r="U199" s="131" t="s">
        <v>202</v>
      </c>
      <c r="V199" s="131" t="s">
        <v>1252</v>
      </c>
      <c r="W199" s="110" t="s">
        <v>204</v>
      </c>
      <c r="X199" s="130" t="n">
        <v>1995</v>
      </c>
      <c r="Y199" s="111" t="s">
        <v>498</v>
      </c>
      <c r="Z199" s="130" t="s">
        <v>757</v>
      </c>
      <c r="AA199" s="122" t="s">
        <v>200</v>
      </c>
      <c r="AB199" s="131" t="s">
        <v>1588</v>
      </c>
      <c r="AC199" s="131" t="s">
        <v>1388</v>
      </c>
      <c r="AD199" s="130" t="n">
        <v>1995</v>
      </c>
      <c r="AE199" s="130" t="s">
        <v>198</v>
      </c>
      <c r="AF199" s="130"/>
      <c r="AG199" s="130"/>
      <c r="AH199" s="130"/>
      <c r="AI199" s="130" t="s">
        <v>207</v>
      </c>
      <c r="AJ199" s="130"/>
      <c r="AK199" s="111" t="str">
        <f aca="false">(AB199)</f>
        <v>Toys for Bob</v>
      </c>
      <c r="AM199" s="111" t="n">
        <f aca="false">AD199</f>
        <v>1995</v>
      </c>
      <c r="AN199" s="130" t="s">
        <v>297</v>
      </c>
      <c r="AO199" s="131"/>
      <c r="AS199" s="0" t="s">
        <v>200</v>
      </c>
      <c r="AT199" s="0" t="s">
        <v>1710</v>
      </c>
      <c r="AU199" s="0" t="s">
        <v>227</v>
      </c>
      <c r="AV199" s="131" t="s">
        <v>200</v>
      </c>
      <c r="AW199" s="131"/>
      <c r="AX199" s="131"/>
      <c r="AY199" s="131"/>
      <c r="AZ199" s="131" t="s">
        <v>1711</v>
      </c>
      <c r="BA199" s="124" t="s">
        <v>200</v>
      </c>
      <c r="BB199" s="0" t="s">
        <v>210</v>
      </c>
      <c r="BC199" s="0" t="s">
        <v>1712</v>
      </c>
      <c r="BE199" s="0" t="s">
        <v>1713</v>
      </c>
      <c r="BG199" s="125" t="s">
        <v>200</v>
      </c>
      <c r="BH199" s="0" t="s">
        <v>466</v>
      </c>
      <c r="BI199" s="112" t="n">
        <v>768964043425</v>
      </c>
      <c r="BJ199" s="126" t="s">
        <v>200</v>
      </c>
      <c r="BK199" s="131" t="s">
        <v>215</v>
      </c>
      <c r="BL199" s="112" t="n">
        <v>4</v>
      </c>
      <c r="BM199" s="112" t="n">
        <v>4</v>
      </c>
      <c r="BN199" s="112" t="n">
        <v>4</v>
      </c>
      <c r="BO199" s="111" t="n">
        <v>20</v>
      </c>
      <c r="BP199" s="125" t="s">
        <v>200</v>
      </c>
      <c r="BQ199" s="127" t="s">
        <v>216</v>
      </c>
    </row>
    <row r="200" customFormat="false" ht="13.8" hidden="false" customHeight="false" outlineLevel="0" collapsed="false">
      <c r="A200" s="131" t="s">
        <v>1714</v>
      </c>
      <c r="B200" s="0" t="s">
        <v>1376</v>
      </c>
      <c r="C200" s="131" t="s">
        <v>380</v>
      </c>
      <c r="D200" s="131" t="s">
        <v>193</v>
      </c>
      <c r="E200" s="0" t="s">
        <v>194</v>
      </c>
      <c r="F200" s="0" t="s">
        <v>195</v>
      </c>
      <c r="G200" s="0" t="s">
        <v>391</v>
      </c>
      <c r="H200" s="0" t="s">
        <v>400</v>
      </c>
      <c r="I200" s="131" t="s">
        <v>594</v>
      </c>
      <c r="J200" s="130" t="n">
        <v>2</v>
      </c>
      <c r="K200" s="0" t="s">
        <v>198</v>
      </c>
      <c r="L200" s="0" t="s">
        <v>392</v>
      </c>
      <c r="M200" s="0" t="s">
        <v>274</v>
      </c>
      <c r="O200" s="0" t="s">
        <v>596</v>
      </c>
      <c r="Q200" s="120" t="s">
        <v>200</v>
      </c>
      <c r="R200" s="131" t="s">
        <v>1251</v>
      </c>
      <c r="S200" s="131" t="s">
        <v>201</v>
      </c>
      <c r="T200" s="0" t="s">
        <v>198</v>
      </c>
      <c r="U200" s="131" t="s">
        <v>239</v>
      </c>
      <c r="V200" s="131" t="s">
        <v>756</v>
      </c>
      <c r="W200" s="110" t="s">
        <v>198</v>
      </c>
      <c r="X200" s="130" t="n">
        <v>1997</v>
      </c>
      <c r="Y200" s="130" t="s">
        <v>240</v>
      </c>
      <c r="Z200" s="130" t="s">
        <v>198</v>
      </c>
      <c r="AA200" s="122" t="s">
        <v>200</v>
      </c>
      <c r="AB200" s="131" t="s">
        <v>1715</v>
      </c>
      <c r="AC200" s="131" t="s">
        <v>1715</v>
      </c>
      <c r="AD200" s="130" t="s">
        <v>198</v>
      </c>
      <c r="AE200" s="130" t="s">
        <v>198</v>
      </c>
      <c r="AF200" s="130"/>
      <c r="AG200" s="130"/>
      <c r="AH200" s="130"/>
      <c r="AI200" s="111" t="s">
        <v>294</v>
      </c>
      <c r="AJ200" s="111" t="s">
        <v>1130</v>
      </c>
      <c r="AK200" s="131" t="s">
        <v>1715</v>
      </c>
      <c r="AL200" s="0" t="s">
        <v>216</v>
      </c>
      <c r="AM200" s="111" t="n">
        <v>1996</v>
      </c>
      <c r="AN200" s="111" t="s">
        <v>208</v>
      </c>
      <c r="AO200" s="131"/>
      <c r="AP200" s="0" t="s">
        <v>200</v>
      </c>
      <c r="AQ200" s="0" t="s">
        <v>200</v>
      </c>
      <c r="AR200" s="0" t="s">
        <v>200</v>
      </c>
      <c r="AS200" s="0" t="s">
        <v>200</v>
      </c>
      <c r="AT200" s="0" t="s">
        <v>1279</v>
      </c>
      <c r="AU200" s="0" t="s">
        <v>434</v>
      </c>
      <c r="AV200" s="131" t="s">
        <v>200</v>
      </c>
      <c r="AW200" s="131"/>
      <c r="AX200" s="131"/>
      <c r="AY200" s="131"/>
      <c r="AZ200" s="131" t="s">
        <v>1716</v>
      </c>
      <c r="BA200" s="124" t="s">
        <v>200</v>
      </c>
      <c r="BB200" s="0" t="s">
        <v>248</v>
      </c>
      <c r="BC200" s="0" t="s">
        <v>1404</v>
      </c>
      <c r="BE200" s="0" t="s">
        <v>1717</v>
      </c>
      <c r="BG200" s="125" t="s">
        <v>200</v>
      </c>
      <c r="BH200" s="0" t="s">
        <v>214</v>
      </c>
      <c r="BI200" s="112" t="s">
        <v>198</v>
      </c>
      <c r="BJ200" s="126" t="s">
        <v>200</v>
      </c>
      <c r="BK200" s="131" t="s">
        <v>215</v>
      </c>
      <c r="BL200" s="112" t="n">
        <v>4</v>
      </c>
      <c r="BM200" s="112" t="n">
        <v>4</v>
      </c>
      <c r="BN200" s="112" t="n">
        <v>4</v>
      </c>
      <c r="BO200" s="111" t="n">
        <v>160</v>
      </c>
      <c r="BP200" s="125" t="s">
        <v>200</v>
      </c>
      <c r="BQ200" s="127" t="s">
        <v>216</v>
      </c>
    </row>
    <row r="201" customFormat="false" ht="13.8" hidden="false" customHeight="false" outlineLevel="0" collapsed="false">
      <c r="A201" s="131" t="s">
        <v>1718</v>
      </c>
      <c r="B201" s="0" t="s">
        <v>1376</v>
      </c>
      <c r="C201" s="131" t="s">
        <v>1719</v>
      </c>
      <c r="D201" s="0" t="s">
        <v>1460</v>
      </c>
      <c r="E201" s="0" t="s">
        <v>194</v>
      </c>
      <c r="F201" s="0" t="s">
        <v>195</v>
      </c>
      <c r="G201" s="0" t="s">
        <v>391</v>
      </c>
      <c r="H201" s="0" t="s">
        <v>197</v>
      </c>
      <c r="I201" s="131"/>
      <c r="J201" s="130" t="n">
        <v>2</v>
      </c>
      <c r="K201" s="0" t="s">
        <v>198</v>
      </c>
      <c r="L201" s="0" t="s">
        <v>392</v>
      </c>
      <c r="M201" s="0" t="s">
        <v>199</v>
      </c>
      <c r="Q201" s="120" t="s">
        <v>200</v>
      </c>
      <c r="R201" s="131" t="s">
        <v>1251</v>
      </c>
      <c r="S201" s="131" t="s">
        <v>201</v>
      </c>
      <c r="T201" s="0" t="s">
        <v>198</v>
      </c>
      <c r="U201" s="131" t="s">
        <v>239</v>
      </c>
      <c r="V201" s="131" t="s">
        <v>756</v>
      </c>
      <c r="W201" s="110" t="s">
        <v>198</v>
      </c>
      <c r="X201" s="130" t="n">
        <v>1996</v>
      </c>
      <c r="Y201" s="130" t="s">
        <v>240</v>
      </c>
      <c r="Z201" s="130" t="s">
        <v>198</v>
      </c>
      <c r="AA201" s="122" t="s">
        <v>200</v>
      </c>
      <c r="AB201" s="131" t="s">
        <v>402</v>
      </c>
      <c r="AC201" s="131" t="s">
        <v>1278</v>
      </c>
      <c r="AD201" s="130" t="s">
        <v>198</v>
      </c>
      <c r="AE201" s="130" t="s">
        <v>222</v>
      </c>
      <c r="AF201" s="130"/>
      <c r="AG201" s="130"/>
      <c r="AH201" s="130"/>
      <c r="AI201" s="111" t="s">
        <v>207</v>
      </c>
      <c r="AK201" s="111" t="str">
        <f aca="false">(AB201)</f>
        <v>Ancient</v>
      </c>
      <c r="AM201" s="111" t="n">
        <f aca="false">X201</f>
        <v>1996</v>
      </c>
      <c r="AN201" s="111" t="s">
        <v>208</v>
      </c>
      <c r="AO201" s="131"/>
      <c r="AV201" s="131"/>
      <c r="AW201" s="131" t="s">
        <v>404</v>
      </c>
      <c r="AX201" s="131"/>
      <c r="AY201" s="131"/>
      <c r="AZ201" s="131" t="s">
        <v>1720</v>
      </c>
      <c r="BA201" s="124" t="s">
        <v>200</v>
      </c>
      <c r="BB201" s="0" t="s">
        <v>248</v>
      </c>
      <c r="BC201" s="0" t="s">
        <v>1721</v>
      </c>
      <c r="BE201" s="0" t="s">
        <v>1722</v>
      </c>
      <c r="BG201" s="125"/>
      <c r="BH201" s="0" t="s">
        <v>214</v>
      </c>
      <c r="BI201" s="112" t="s">
        <v>198</v>
      </c>
      <c r="BJ201" s="126"/>
      <c r="BK201" s="131" t="s">
        <v>215</v>
      </c>
      <c r="BL201" s="112" t="n">
        <v>4</v>
      </c>
      <c r="BM201" s="112" t="n">
        <v>4</v>
      </c>
      <c r="BN201" s="112" t="n">
        <v>4</v>
      </c>
      <c r="BO201" s="111" t="n">
        <v>30</v>
      </c>
      <c r="BP201" s="125"/>
      <c r="BQ201" s="127" t="s">
        <v>216</v>
      </c>
    </row>
    <row r="202" customFormat="false" ht="13.8" hidden="false" customHeight="false" outlineLevel="0" collapsed="false">
      <c r="A202" s="131" t="s">
        <v>1723</v>
      </c>
      <c r="B202" s="0" t="s">
        <v>1376</v>
      </c>
      <c r="C202" s="131" t="s">
        <v>361</v>
      </c>
      <c r="D202" s="131" t="s">
        <v>1333</v>
      </c>
      <c r="E202" s="0" t="s">
        <v>194</v>
      </c>
      <c r="F202" s="0" t="s">
        <v>195</v>
      </c>
      <c r="G202" s="0" t="s">
        <v>362</v>
      </c>
      <c r="H202" s="0" t="s">
        <v>400</v>
      </c>
      <c r="I202" s="131"/>
      <c r="J202" s="130" t="n">
        <v>2</v>
      </c>
      <c r="K202" s="0" t="s">
        <v>198</v>
      </c>
      <c r="L202" s="0" t="s">
        <v>533</v>
      </c>
      <c r="M202" s="0" t="s">
        <v>274</v>
      </c>
      <c r="P202" s="0" t="s">
        <v>410</v>
      </c>
      <c r="Q202" s="120" t="s">
        <v>200</v>
      </c>
      <c r="R202" s="131" t="s">
        <v>1251</v>
      </c>
      <c r="S202" s="131" t="s">
        <v>201</v>
      </c>
      <c r="T202" s="0" t="s">
        <v>198</v>
      </c>
      <c r="U202" s="131" t="s">
        <v>239</v>
      </c>
      <c r="V202" s="131" t="s">
        <v>756</v>
      </c>
      <c r="W202" s="110" t="s">
        <v>198</v>
      </c>
      <c r="X202" s="130" t="n">
        <v>1995</v>
      </c>
      <c r="Y202" s="130" t="s">
        <v>240</v>
      </c>
      <c r="Z202" s="130" t="s">
        <v>198</v>
      </c>
      <c r="AA202" s="122" t="s">
        <v>200</v>
      </c>
      <c r="AB202" s="0" t="s">
        <v>1068</v>
      </c>
      <c r="AC202" s="131" t="s">
        <v>206</v>
      </c>
      <c r="AD202" s="130" t="n">
        <v>1995</v>
      </c>
      <c r="AE202" s="111" t="s">
        <v>222</v>
      </c>
      <c r="AF202" s="130"/>
      <c r="AG202" s="130"/>
      <c r="AH202" s="130"/>
      <c r="AI202" s="130" t="s">
        <v>207</v>
      </c>
      <c r="AK202" s="0" t="s">
        <v>1068</v>
      </c>
      <c r="AL202" s="0" t="s">
        <v>216</v>
      </c>
      <c r="AM202" s="111" t="n">
        <v>1994</v>
      </c>
      <c r="AN202" s="111" t="s">
        <v>208</v>
      </c>
      <c r="AO202" s="131"/>
      <c r="AQ202" s="0" t="s">
        <v>1724</v>
      </c>
      <c r="AR202" s="0" t="s">
        <v>200</v>
      </c>
      <c r="AS202" s="0" t="s">
        <v>1367</v>
      </c>
      <c r="AT202" s="0" t="s">
        <v>1725</v>
      </c>
      <c r="AV202" s="131"/>
      <c r="AW202" s="131"/>
      <c r="AX202" s="131"/>
      <c r="AY202" s="131"/>
      <c r="AZ202" s="131" t="s">
        <v>1726</v>
      </c>
      <c r="BA202" s="124" t="s">
        <v>200</v>
      </c>
      <c r="BB202" s="0" t="s">
        <v>210</v>
      </c>
      <c r="BC202" s="0" t="s">
        <v>1727</v>
      </c>
      <c r="BE202" s="0" t="s">
        <v>1728</v>
      </c>
      <c r="BG202" s="125"/>
      <c r="BH202" s="0" t="s">
        <v>214</v>
      </c>
      <c r="BI202" s="112" t="s">
        <v>198</v>
      </c>
      <c r="BJ202" s="126"/>
      <c r="BK202" s="131" t="s">
        <v>215</v>
      </c>
      <c r="BL202" s="112" t="n">
        <v>4</v>
      </c>
      <c r="BM202" s="112" t="n">
        <v>4</v>
      </c>
      <c r="BN202" s="112" t="n">
        <v>4</v>
      </c>
      <c r="BO202" s="111" t="n">
        <v>20</v>
      </c>
      <c r="BP202" s="125"/>
      <c r="BQ202" s="127" t="s">
        <v>216</v>
      </c>
    </row>
    <row r="203" customFormat="false" ht="13.8" hidden="false" customHeight="false" outlineLevel="0" collapsed="false">
      <c r="A203" s="131" t="s">
        <v>1729</v>
      </c>
      <c r="B203" s="0" t="s">
        <v>1376</v>
      </c>
      <c r="C203" s="131" t="s">
        <v>361</v>
      </c>
      <c r="D203" s="131" t="s">
        <v>1333</v>
      </c>
      <c r="E203" s="0" t="s">
        <v>194</v>
      </c>
      <c r="F203" s="0" t="s">
        <v>195</v>
      </c>
      <c r="G203" s="0" t="s">
        <v>362</v>
      </c>
      <c r="H203" s="0" t="s">
        <v>400</v>
      </c>
      <c r="I203" s="131"/>
      <c r="J203" s="130" t="n">
        <v>2</v>
      </c>
      <c r="K203" s="0" t="s">
        <v>198</v>
      </c>
      <c r="L203" s="0" t="s">
        <v>533</v>
      </c>
      <c r="M203" s="0" t="s">
        <v>274</v>
      </c>
      <c r="Q203" s="120" t="s">
        <v>200</v>
      </c>
      <c r="R203" s="131" t="s">
        <v>1251</v>
      </c>
      <c r="S203" s="131" t="s">
        <v>201</v>
      </c>
      <c r="T203" s="0" t="s">
        <v>198</v>
      </c>
      <c r="U203" s="131" t="s">
        <v>239</v>
      </c>
      <c r="V203" s="131" t="s">
        <v>756</v>
      </c>
      <c r="W203" s="110" t="s">
        <v>198</v>
      </c>
      <c r="X203" s="130" t="n">
        <v>1996</v>
      </c>
      <c r="Y203" s="130" t="s">
        <v>240</v>
      </c>
      <c r="Z203" s="130" t="s">
        <v>198</v>
      </c>
      <c r="AA203" s="122" t="s">
        <v>200</v>
      </c>
      <c r="AB203" s="0" t="s">
        <v>1068</v>
      </c>
      <c r="AC203" s="131" t="s">
        <v>206</v>
      </c>
      <c r="AD203" s="130" t="n">
        <v>1996</v>
      </c>
      <c r="AE203" s="111" t="s">
        <v>222</v>
      </c>
      <c r="AF203" s="130"/>
      <c r="AG203" s="130"/>
      <c r="AH203" s="130"/>
      <c r="AI203" s="130" t="s">
        <v>207</v>
      </c>
      <c r="AK203" s="0" t="s">
        <v>1068</v>
      </c>
      <c r="AL203" s="0" t="s">
        <v>216</v>
      </c>
      <c r="AM203" s="111" t="n">
        <v>1995</v>
      </c>
      <c r="AN203" s="111" t="s">
        <v>208</v>
      </c>
      <c r="AO203" s="131" t="s">
        <v>1730</v>
      </c>
      <c r="AP203" s="0" t="s">
        <v>200</v>
      </c>
      <c r="AQ203" s="0" t="s">
        <v>200</v>
      </c>
      <c r="AS203" s="0" t="s">
        <v>1367</v>
      </c>
      <c r="AT203" s="0" t="s">
        <v>1725</v>
      </c>
      <c r="AV203" s="131"/>
      <c r="AW203" s="131"/>
      <c r="AX203" s="131"/>
      <c r="AY203" s="131"/>
      <c r="AZ203" s="131" t="s">
        <v>1731</v>
      </c>
      <c r="BA203" s="124" t="s">
        <v>200</v>
      </c>
      <c r="BB203" s="0" t="s">
        <v>210</v>
      </c>
      <c r="BC203" s="0" t="s">
        <v>1732</v>
      </c>
      <c r="BE203" s="0" t="s">
        <v>1733</v>
      </c>
      <c r="BG203" s="125"/>
      <c r="BH203" s="0" t="s">
        <v>214</v>
      </c>
      <c r="BI203" s="112" t="s">
        <v>198</v>
      </c>
      <c r="BJ203" s="126"/>
      <c r="BK203" s="131" t="s">
        <v>215</v>
      </c>
      <c r="BL203" s="112" t="n">
        <v>4</v>
      </c>
      <c r="BM203" s="112" t="n">
        <v>4</v>
      </c>
      <c r="BN203" s="112" t="n">
        <v>4</v>
      </c>
      <c r="BO203" s="111" t="n">
        <v>20</v>
      </c>
      <c r="BP203" s="125"/>
      <c r="BQ203" s="127" t="s">
        <v>216</v>
      </c>
    </row>
    <row r="204" customFormat="false" ht="13.8" hidden="false" customHeight="false" outlineLevel="0" collapsed="false">
      <c r="A204" s="131" t="s">
        <v>1734</v>
      </c>
      <c r="B204" s="0" t="s">
        <v>1376</v>
      </c>
      <c r="C204" s="131" t="s">
        <v>1735</v>
      </c>
      <c r="D204" s="131" t="s">
        <v>1333</v>
      </c>
      <c r="E204" s="0" t="s">
        <v>194</v>
      </c>
      <c r="F204" s="0" t="s">
        <v>195</v>
      </c>
      <c r="G204" s="0" t="s">
        <v>391</v>
      </c>
      <c r="H204" s="0" t="s">
        <v>197</v>
      </c>
      <c r="I204" s="131"/>
      <c r="J204" s="130" t="n">
        <v>2</v>
      </c>
      <c r="K204" s="0" t="s">
        <v>198</v>
      </c>
      <c r="L204" s="0" t="s">
        <v>392</v>
      </c>
      <c r="M204" s="0" t="s">
        <v>235</v>
      </c>
      <c r="N204" s="0" t="s">
        <v>1736</v>
      </c>
      <c r="O204" s="0" t="s">
        <v>596</v>
      </c>
      <c r="P204" s="0" t="s">
        <v>410</v>
      </c>
      <c r="Q204" s="120" t="s">
        <v>200</v>
      </c>
      <c r="R204" s="131" t="s">
        <v>1251</v>
      </c>
      <c r="S204" s="131" t="s">
        <v>201</v>
      </c>
      <c r="T204" s="0" t="s">
        <v>198</v>
      </c>
      <c r="U204" s="131" t="s">
        <v>239</v>
      </c>
      <c r="V204" s="131" t="s">
        <v>756</v>
      </c>
      <c r="W204" s="110" t="s">
        <v>198</v>
      </c>
      <c r="X204" s="130" t="n">
        <v>1994</v>
      </c>
      <c r="Y204" s="130" t="s">
        <v>240</v>
      </c>
      <c r="Z204" s="130" t="s">
        <v>198</v>
      </c>
      <c r="AA204" s="122" t="s">
        <v>200</v>
      </c>
      <c r="AB204" s="0" t="s">
        <v>1068</v>
      </c>
      <c r="AC204" s="131" t="s">
        <v>206</v>
      </c>
      <c r="AD204" s="130" t="n">
        <v>1995</v>
      </c>
      <c r="AE204" s="111" t="s">
        <v>222</v>
      </c>
      <c r="AG204" s="111" t="s">
        <v>241</v>
      </c>
      <c r="AH204" s="111" t="s">
        <v>914</v>
      </c>
      <c r="AI204" s="130" t="s">
        <v>207</v>
      </c>
      <c r="AJ204" s="130"/>
      <c r="AK204" s="0" t="s">
        <v>1068</v>
      </c>
      <c r="AL204" s="0" t="s">
        <v>216</v>
      </c>
      <c r="AM204" s="130" t="n">
        <v>1993</v>
      </c>
      <c r="AN204" s="130" t="s">
        <v>208</v>
      </c>
      <c r="AO204" s="0" t="s">
        <v>609</v>
      </c>
      <c r="AP204" s="0" t="s">
        <v>200</v>
      </c>
      <c r="AQ204" s="0" t="s">
        <v>1737</v>
      </c>
      <c r="AR204" s="0" t="s">
        <v>200</v>
      </c>
      <c r="AS204" s="0" t="s">
        <v>1367</v>
      </c>
      <c r="AV204" s="0" t="s">
        <v>1070</v>
      </c>
      <c r="AZ204" s="131" t="s">
        <v>1738</v>
      </c>
      <c r="BA204" s="124" t="s">
        <v>200</v>
      </c>
      <c r="BB204" s="0" t="s">
        <v>248</v>
      </c>
      <c r="BC204" s="0" t="s">
        <v>1739</v>
      </c>
      <c r="BE204" s="0" t="s">
        <v>1740</v>
      </c>
      <c r="BF204" s="0" t="s">
        <v>200</v>
      </c>
      <c r="BG204" s="125" t="s">
        <v>200</v>
      </c>
      <c r="BH204" s="0" t="s">
        <v>214</v>
      </c>
      <c r="BI204" s="112" t="s">
        <v>198</v>
      </c>
      <c r="BJ204" s="126" t="s">
        <v>200</v>
      </c>
      <c r="BK204" s="131" t="s">
        <v>215</v>
      </c>
      <c r="BL204" s="112" t="n">
        <v>4</v>
      </c>
      <c r="BM204" s="112" t="n">
        <v>4</v>
      </c>
      <c r="BN204" s="112" t="n">
        <v>4</v>
      </c>
      <c r="BO204" s="111" t="n">
        <v>20</v>
      </c>
      <c r="BP204" s="125" t="s">
        <v>200</v>
      </c>
      <c r="BQ204" s="127" t="s">
        <v>216</v>
      </c>
    </row>
    <row r="205" customFormat="false" ht="13.8" hidden="false" customHeight="false" outlineLevel="0" collapsed="false">
      <c r="A205" s="131" t="s">
        <v>1741</v>
      </c>
      <c r="B205" s="0" t="s">
        <v>1376</v>
      </c>
      <c r="C205" s="131" t="s">
        <v>1735</v>
      </c>
      <c r="D205" s="131" t="s">
        <v>1333</v>
      </c>
      <c r="E205" s="0" t="s">
        <v>194</v>
      </c>
      <c r="F205" s="0" t="s">
        <v>195</v>
      </c>
      <c r="G205" s="0" t="s">
        <v>391</v>
      </c>
      <c r="H205" s="0" t="s">
        <v>197</v>
      </c>
      <c r="I205" s="131"/>
      <c r="J205" s="130" t="n">
        <v>2</v>
      </c>
      <c r="K205" s="0" t="s">
        <v>198</v>
      </c>
      <c r="L205" s="0" t="s">
        <v>392</v>
      </c>
      <c r="M205" s="0" t="s">
        <v>274</v>
      </c>
      <c r="O205" s="0" t="s">
        <v>596</v>
      </c>
      <c r="P205" s="0" t="s">
        <v>410</v>
      </c>
      <c r="Q205" s="120" t="s">
        <v>200</v>
      </c>
      <c r="R205" s="131" t="s">
        <v>1251</v>
      </c>
      <c r="S205" s="131" t="s">
        <v>201</v>
      </c>
      <c r="T205" s="0" t="s">
        <v>198</v>
      </c>
      <c r="U205" s="131" t="s">
        <v>202</v>
      </c>
      <c r="V205" s="131" t="s">
        <v>1252</v>
      </c>
      <c r="W205" s="110" t="s">
        <v>204</v>
      </c>
      <c r="X205" s="130" t="n">
        <v>1995</v>
      </c>
      <c r="Y205" s="130" t="s">
        <v>205</v>
      </c>
      <c r="Z205" s="130" t="s">
        <v>198</v>
      </c>
      <c r="AA205" s="122" t="s">
        <v>200</v>
      </c>
      <c r="AB205" s="0" t="s">
        <v>1068</v>
      </c>
      <c r="AC205" s="131" t="s">
        <v>206</v>
      </c>
      <c r="AD205" s="130" t="n">
        <v>1995</v>
      </c>
      <c r="AE205" s="111" t="s">
        <v>222</v>
      </c>
      <c r="AI205" s="130" t="s">
        <v>207</v>
      </c>
      <c r="AJ205" s="130"/>
      <c r="AK205" s="0" t="s">
        <v>1068</v>
      </c>
      <c r="AL205" s="0" t="s">
        <v>216</v>
      </c>
      <c r="AM205" s="130" t="n">
        <v>1995</v>
      </c>
      <c r="AN205" s="130" t="s">
        <v>208</v>
      </c>
      <c r="AO205" s="0" t="s">
        <v>609</v>
      </c>
      <c r="AP205" s="0" t="s">
        <v>200</v>
      </c>
      <c r="AQ205" s="0" t="s">
        <v>1737</v>
      </c>
      <c r="AR205" s="0" t="s">
        <v>200</v>
      </c>
      <c r="AS205" s="0" t="s">
        <v>1367</v>
      </c>
      <c r="AV205" s="0" t="s">
        <v>1070</v>
      </c>
      <c r="AZ205" s="131" t="s">
        <v>1742</v>
      </c>
      <c r="BA205" s="124" t="s">
        <v>200</v>
      </c>
      <c r="BB205" s="0" t="s">
        <v>248</v>
      </c>
      <c r="BC205" s="0" t="s">
        <v>1739</v>
      </c>
      <c r="BE205" s="0" t="s">
        <v>1743</v>
      </c>
      <c r="BF205" s="0" t="s">
        <v>200</v>
      </c>
      <c r="BG205" s="125" t="s">
        <v>200</v>
      </c>
      <c r="BH205" s="0" t="s">
        <v>214</v>
      </c>
      <c r="BI205" s="112" t="s">
        <v>198</v>
      </c>
      <c r="BJ205" s="126" t="s">
        <v>200</v>
      </c>
      <c r="BK205" s="131" t="s">
        <v>215</v>
      </c>
      <c r="BL205" s="112" t="n">
        <v>4</v>
      </c>
      <c r="BM205" s="112" t="n">
        <v>4</v>
      </c>
      <c r="BN205" s="112" t="n">
        <v>4</v>
      </c>
      <c r="BO205" s="111" t="n">
        <v>20</v>
      </c>
      <c r="BP205" s="125" t="s">
        <v>200</v>
      </c>
      <c r="BQ205" s="127" t="s">
        <v>216</v>
      </c>
    </row>
    <row r="206" customFormat="false" ht="13.8" hidden="false" customHeight="false" outlineLevel="0" collapsed="false">
      <c r="A206" s="131" t="s">
        <v>1744</v>
      </c>
      <c r="B206" s="0" t="s">
        <v>1376</v>
      </c>
      <c r="C206" s="131" t="s">
        <v>1735</v>
      </c>
      <c r="D206" s="131" t="s">
        <v>1333</v>
      </c>
      <c r="E206" s="0" t="s">
        <v>194</v>
      </c>
      <c r="F206" s="0" t="s">
        <v>195</v>
      </c>
      <c r="G206" s="0" t="s">
        <v>391</v>
      </c>
      <c r="H206" s="0" t="s">
        <v>197</v>
      </c>
      <c r="I206" s="131"/>
      <c r="J206" s="130" t="n">
        <v>2</v>
      </c>
      <c r="K206" s="0" t="s">
        <v>198</v>
      </c>
      <c r="L206" s="0" t="s">
        <v>392</v>
      </c>
      <c r="M206" s="0" t="s">
        <v>235</v>
      </c>
      <c r="N206" s="0" t="s">
        <v>1745</v>
      </c>
      <c r="O206" s="0" t="s">
        <v>596</v>
      </c>
      <c r="Q206" s="120" t="s">
        <v>200</v>
      </c>
      <c r="R206" s="131" t="s">
        <v>1251</v>
      </c>
      <c r="S206" s="131" t="s">
        <v>201</v>
      </c>
      <c r="T206" s="0" t="s">
        <v>198</v>
      </c>
      <c r="U206" s="131" t="s">
        <v>202</v>
      </c>
      <c r="V206" s="131" t="s">
        <v>1252</v>
      </c>
      <c r="W206" s="110" t="s">
        <v>204</v>
      </c>
      <c r="X206" s="130" t="n">
        <v>1996</v>
      </c>
      <c r="Y206" s="130" t="s">
        <v>205</v>
      </c>
      <c r="Z206" s="130" t="s">
        <v>198</v>
      </c>
      <c r="AA206" s="122" t="s">
        <v>200</v>
      </c>
      <c r="AB206" s="0" t="s">
        <v>1068</v>
      </c>
      <c r="AC206" s="131" t="s">
        <v>206</v>
      </c>
      <c r="AD206" s="130" t="n">
        <v>1996</v>
      </c>
      <c r="AE206" s="111" t="s">
        <v>645</v>
      </c>
      <c r="AG206" s="111" t="s">
        <v>241</v>
      </c>
      <c r="AH206" s="111" t="s">
        <v>1746</v>
      </c>
      <c r="AI206" s="130" t="s">
        <v>207</v>
      </c>
      <c r="AJ206" s="130"/>
      <c r="AK206" s="0" t="s">
        <v>1068</v>
      </c>
      <c r="AL206" s="0" t="s">
        <v>216</v>
      </c>
      <c r="AM206" s="130" t="n">
        <v>1995</v>
      </c>
      <c r="AN206" s="130" t="s">
        <v>208</v>
      </c>
      <c r="AO206" s="0" t="s">
        <v>609</v>
      </c>
      <c r="AP206" s="0" t="s">
        <v>200</v>
      </c>
      <c r="AQ206" s="0" t="s">
        <v>200</v>
      </c>
      <c r="AR206" s="0" t="s">
        <v>200</v>
      </c>
      <c r="AS206" s="0" t="s">
        <v>1367</v>
      </c>
      <c r="AV206" s="0" t="s">
        <v>1070</v>
      </c>
      <c r="AW206" s="0" t="s">
        <v>1445</v>
      </c>
      <c r="AZ206" s="131" t="s">
        <v>1747</v>
      </c>
      <c r="BA206" s="124" t="s">
        <v>200</v>
      </c>
      <c r="BB206" s="0" t="s">
        <v>248</v>
      </c>
      <c r="BC206" s="0" t="s">
        <v>1748</v>
      </c>
      <c r="BD206" s="0" t="s">
        <v>1749</v>
      </c>
      <c r="BE206" s="0" t="s">
        <v>1750</v>
      </c>
      <c r="BG206" s="125" t="s">
        <v>200</v>
      </c>
      <c r="BH206" s="0" t="s">
        <v>466</v>
      </c>
      <c r="BI206" s="112" t="n">
        <v>4974365810146</v>
      </c>
      <c r="BJ206" s="126" t="s">
        <v>200</v>
      </c>
      <c r="BK206" s="131" t="s">
        <v>215</v>
      </c>
      <c r="BL206" s="112" t="n">
        <v>4</v>
      </c>
      <c r="BM206" s="112" t="n">
        <v>4</v>
      </c>
      <c r="BN206" s="112" t="n">
        <v>4</v>
      </c>
      <c r="BO206" s="111" t="n">
        <v>20</v>
      </c>
      <c r="BP206" s="125" t="s">
        <v>200</v>
      </c>
      <c r="BQ206" s="127" t="s">
        <v>216</v>
      </c>
    </row>
    <row r="207" customFormat="false" ht="13.8" hidden="false" customHeight="false" outlineLevel="0" collapsed="false">
      <c r="A207" s="131" t="s">
        <v>1751</v>
      </c>
      <c r="B207" s="0" t="s">
        <v>1376</v>
      </c>
      <c r="C207" s="0" t="s">
        <v>329</v>
      </c>
      <c r="D207" s="0" t="s">
        <v>1752</v>
      </c>
      <c r="E207" s="0" t="s">
        <v>194</v>
      </c>
      <c r="F207" s="0" t="s">
        <v>195</v>
      </c>
      <c r="G207" s="0" t="s">
        <v>330</v>
      </c>
      <c r="H207" s="0" t="s">
        <v>219</v>
      </c>
      <c r="I207" s="131"/>
      <c r="J207" s="130" t="n">
        <v>1</v>
      </c>
      <c r="K207" s="0" t="s">
        <v>198</v>
      </c>
      <c r="L207" s="131" t="s">
        <v>198</v>
      </c>
      <c r="M207" s="0" t="s">
        <v>199</v>
      </c>
      <c r="O207" s="131"/>
      <c r="Q207" s="120" t="s">
        <v>200</v>
      </c>
      <c r="R207" s="131" t="s">
        <v>1251</v>
      </c>
      <c r="S207" s="131" t="s">
        <v>201</v>
      </c>
      <c r="T207" s="0" t="s">
        <v>198</v>
      </c>
      <c r="U207" s="131" t="s">
        <v>202</v>
      </c>
      <c r="V207" s="131" t="s">
        <v>1252</v>
      </c>
      <c r="W207" s="110" t="s">
        <v>204</v>
      </c>
      <c r="X207" s="130" t="n">
        <v>1995</v>
      </c>
      <c r="Y207" s="130" t="s">
        <v>205</v>
      </c>
      <c r="Z207" s="111" t="s">
        <v>198</v>
      </c>
      <c r="AA207" s="122" t="s">
        <v>200</v>
      </c>
      <c r="AB207" s="131" t="s">
        <v>1753</v>
      </c>
      <c r="AC207" s="131" t="s">
        <v>206</v>
      </c>
      <c r="AD207" s="130" t="n">
        <v>1995</v>
      </c>
      <c r="AE207" s="111" t="s">
        <v>222</v>
      </c>
      <c r="AI207" s="130" t="s">
        <v>207</v>
      </c>
      <c r="AJ207" s="130"/>
      <c r="AK207" s="111" t="str">
        <f aca="false">(AB207)</f>
        <v>T&amp;E soft</v>
      </c>
      <c r="AL207" s="131"/>
      <c r="AM207" s="111" t="n">
        <f aca="false">AD207</f>
        <v>1995</v>
      </c>
      <c r="AN207" s="130" t="s">
        <v>208</v>
      </c>
      <c r="AO207" s="131"/>
      <c r="AP207" s="131"/>
      <c r="AQ207" s="131"/>
      <c r="AR207" s="131"/>
      <c r="AS207" s="0" t="s">
        <v>1367</v>
      </c>
      <c r="AT207" s="0" t="s">
        <v>339</v>
      </c>
      <c r="AU207" s="0" t="s">
        <v>332</v>
      </c>
      <c r="AV207" s="131" t="s">
        <v>200</v>
      </c>
      <c r="AW207" s="131"/>
      <c r="AX207" s="131"/>
      <c r="AY207" s="131"/>
      <c r="AZ207" s="131" t="s">
        <v>1754</v>
      </c>
      <c r="BA207" s="124" t="s">
        <v>200</v>
      </c>
      <c r="BB207" s="0" t="s">
        <v>210</v>
      </c>
      <c r="BC207" s="0" t="s">
        <v>1755</v>
      </c>
      <c r="BD207" s="0" t="s">
        <v>1756</v>
      </c>
      <c r="BE207" s="0" t="s">
        <v>1757</v>
      </c>
      <c r="BF207" s="0" t="s">
        <v>1758</v>
      </c>
      <c r="BG207" s="125" t="s">
        <v>200</v>
      </c>
      <c r="BH207" s="0" t="s">
        <v>466</v>
      </c>
      <c r="BI207" s="112" t="n">
        <v>4974165873808</v>
      </c>
      <c r="BJ207" s="126" t="s">
        <v>200</v>
      </c>
      <c r="BK207" s="131" t="s">
        <v>215</v>
      </c>
      <c r="BL207" s="112" t="n">
        <v>4</v>
      </c>
      <c r="BM207" s="112" t="n">
        <v>4</v>
      </c>
      <c r="BN207" s="112" t="n">
        <v>4</v>
      </c>
      <c r="BO207" s="111" t="n">
        <v>20</v>
      </c>
      <c r="BP207" s="125" t="s">
        <v>200</v>
      </c>
      <c r="BQ207" s="127" t="s">
        <v>216</v>
      </c>
    </row>
    <row r="208" customFormat="false" ht="13.8" hidden="false" customHeight="false" outlineLevel="0" collapsed="false">
      <c r="A208" s="131" t="s">
        <v>1759</v>
      </c>
      <c r="B208" s="0" t="s">
        <v>1376</v>
      </c>
      <c r="C208" s="131" t="s">
        <v>1719</v>
      </c>
      <c r="D208" s="131" t="s">
        <v>1333</v>
      </c>
      <c r="E208" s="0" t="s">
        <v>194</v>
      </c>
      <c r="F208" s="0" t="s">
        <v>195</v>
      </c>
      <c r="G208" s="0" t="s">
        <v>391</v>
      </c>
      <c r="H208" s="0" t="s">
        <v>197</v>
      </c>
      <c r="I208" s="131"/>
      <c r="J208" s="130" t="n">
        <v>2</v>
      </c>
      <c r="K208" s="131" t="s">
        <v>198</v>
      </c>
      <c r="L208" s="131" t="s">
        <v>392</v>
      </c>
      <c r="M208" s="0" t="s">
        <v>199</v>
      </c>
      <c r="O208" s="131"/>
      <c r="Q208" s="120" t="s">
        <v>200</v>
      </c>
      <c r="R208" s="131" t="s">
        <v>1251</v>
      </c>
      <c r="S208" s="131" t="s">
        <v>201</v>
      </c>
      <c r="T208" s="0" t="s">
        <v>198</v>
      </c>
      <c r="U208" s="131" t="s">
        <v>202</v>
      </c>
      <c r="V208" s="131" t="s">
        <v>1252</v>
      </c>
      <c r="W208" s="110" t="s">
        <v>204</v>
      </c>
      <c r="X208" s="130" t="n">
        <v>1996</v>
      </c>
      <c r="Y208" s="130" t="s">
        <v>205</v>
      </c>
      <c r="Z208" s="130" t="s">
        <v>198</v>
      </c>
      <c r="AA208" s="122" t="s">
        <v>200</v>
      </c>
      <c r="AB208" s="0" t="s">
        <v>1068</v>
      </c>
      <c r="AC208" s="131" t="s">
        <v>206</v>
      </c>
      <c r="AD208" s="130" t="n">
        <v>1996</v>
      </c>
      <c r="AE208" s="111" t="s">
        <v>645</v>
      </c>
      <c r="AI208" s="130" t="s">
        <v>207</v>
      </c>
      <c r="AJ208" s="130"/>
      <c r="AK208" s="0" t="s">
        <v>1068</v>
      </c>
      <c r="AL208" s="0" t="s">
        <v>216</v>
      </c>
      <c r="AM208" s="130" t="n">
        <v>1995</v>
      </c>
      <c r="AN208" s="130" t="s">
        <v>208</v>
      </c>
      <c r="AO208" s="131"/>
      <c r="AP208" s="0" t="s">
        <v>200</v>
      </c>
      <c r="AQ208" s="0" t="s">
        <v>200</v>
      </c>
      <c r="AR208" s="0" t="s">
        <v>200</v>
      </c>
      <c r="AS208" s="0" t="s">
        <v>1367</v>
      </c>
      <c r="AT208" s="0" t="s">
        <v>967</v>
      </c>
      <c r="AU208" s="0" t="s">
        <v>267</v>
      </c>
      <c r="AV208" s="0" t="s">
        <v>200</v>
      </c>
      <c r="AZ208" s="131" t="s">
        <v>1760</v>
      </c>
      <c r="BA208" s="124" t="s">
        <v>200</v>
      </c>
      <c r="BB208" s="0" t="s">
        <v>210</v>
      </c>
      <c r="BC208" s="0" t="s">
        <v>1761</v>
      </c>
      <c r="BE208" s="0" t="s">
        <v>1762</v>
      </c>
      <c r="BG208" s="125" t="s">
        <v>200</v>
      </c>
      <c r="BH208" s="0" t="s">
        <v>466</v>
      </c>
      <c r="BI208" s="112" t="n">
        <v>4974365810429</v>
      </c>
      <c r="BJ208" s="126" t="s">
        <v>200</v>
      </c>
      <c r="BK208" s="131" t="s">
        <v>215</v>
      </c>
      <c r="BL208" s="112" t="n">
        <v>4</v>
      </c>
      <c r="BM208" s="112" t="n">
        <v>4</v>
      </c>
      <c r="BN208" s="112" t="n">
        <v>4</v>
      </c>
      <c r="BO208" s="111" t="n">
        <v>20</v>
      </c>
      <c r="BP208" s="125" t="s">
        <v>200</v>
      </c>
      <c r="BQ208" s="127" t="s">
        <v>216</v>
      </c>
    </row>
    <row r="209" customFormat="false" ht="13.8" hidden="false" customHeight="false" outlineLevel="0" collapsed="false">
      <c r="A209" s="131" t="s">
        <v>1763</v>
      </c>
      <c r="B209" s="0" t="s">
        <v>1376</v>
      </c>
      <c r="C209" s="0" t="s">
        <v>605</v>
      </c>
      <c r="D209" s="0" t="s">
        <v>193</v>
      </c>
      <c r="E209" s="0" t="s">
        <v>194</v>
      </c>
      <c r="F209" s="0" t="s">
        <v>606</v>
      </c>
      <c r="G209" s="0" t="s">
        <v>391</v>
      </c>
      <c r="H209" s="0" t="s">
        <v>197</v>
      </c>
      <c r="I209" s="131"/>
      <c r="J209" s="130" t="n">
        <v>2</v>
      </c>
      <c r="K209" s="0" t="s">
        <v>198</v>
      </c>
      <c r="L209" s="131" t="s">
        <v>392</v>
      </c>
      <c r="M209" s="0" t="s">
        <v>199</v>
      </c>
      <c r="O209" s="131"/>
      <c r="Q209" s="120" t="s">
        <v>200</v>
      </c>
      <c r="R209" s="131" t="s">
        <v>1251</v>
      </c>
      <c r="S209" s="131" t="s">
        <v>201</v>
      </c>
      <c r="T209" s="131" t="s">
        <v>1533</v>
      </c>
      <c r="U209" s="131" t="s">
        <v>202</v>
      </c>
      <c r="V209" s="131" t="s">
        <v>756</v>
      </c>
      <c r="W209" s="110" t="s">
        <v>204</v>
      </c>
      <c r="X209" s="130" t="n">
        <v>1997</v>
      </c>
      <c r="Y209" s="130" t="s">
        <v>205</v>
      </c>
      <c r="Z209" s="130" t="s">
        <v>198</v>
      </c>
      <c r="AA209" s="122" t="s">
        <v>200</v>
      </c>
      <c r="AB209" s="131" t="s">
        <v>1562</v>
      </c>
      <c r="AC209" s="131" t="s">
        <v>1562</v>
      </c>
      <c r="AD209" s="130" t="s">
        <v>198</v>
      </c>
      <c r="AE209" s="111" t="s">
        <v>198</v>
      </c>
      <c r="AI209" s="130" t="s">
        <v>294</v>
      </c>
      <c r="AJ209" s="130" t="s">
        <v>1130</v>
      </c>
      <c r="AK209" s="131" t="s">
        <v>1562</v>
      </c>
      <c r="AL209" s="0" t="s">
        <v>216</v>
      </c>
      <c r="AM209" s="130" t="n">
        <v>1996</v>
      </c>
      <c r="AN209" s="130" t="s">
        <v>208</v>
      </c>
      <c r="AO209" s="131" t="s">
        <v>609</v>
      </c>
      <c r="AP209" s="0" t="s">
        <v>200</v>
      </c>
      <c r="AZ209" s="131" t="s">
        <v>1764</v>
      </c>
      <c r="BA209" s="124" t="s">
        <v>200</v>
      </c>
      <c r="BB209" s="0" t="s">
        <v>248</v>
      </c>
      <c r="BC209" s="0" t="s">
        <v>1765</v>
      </c>
      <c r="BD209" s="0" t="s">
        <v>1766</v>
      </c>
      <c r="BE209" s="0" t="s">
        <v>1767</v>
      </c>
      <c r="BG209" s="125"/>
      <c r="BH209" s="0" t="s">
        <v>466</v>
      </c>
      <c r="BI209" s="112" t="n">
        <v>4907940701713</v>
      </c>
      <c r="BJ209" s="126"/>
      <c r="BK209" s="131" t="s">
        <v>215</v>
      </c>
      <c r="BL209" s="112" t="n">
        <v>4</v>
      </c>
      <c r="BM209" s="112" t="n">
        <v>4</v>
      </c>
      <c r="BN209" s="112" t="n">
        <v>4</v>
      </c>
      <c r="BO209" s="111" t="n">
        <v>40</v>
      </c>
      <c r="BP209" s="125"/>
      <c r="BQ209" s="127" t="s">
        <v>216</v>
      </c>
    </row>
    <row r="210" customFormat="false" ht="13.8" hidden="false" customHeight="false" outlineLevel="0" collapsed="false">
      <c r="A210" s="131" t="s">
        <v>1768</v>
      </c>
      <c r="B210" s="0" t="s">
        <v>1376</v>
      </c>
      <c r="C210" s="0" t="s">
        <v>994</v>
      </c>
      <c r="D210" s="0" t="s">
        <v>1769</v>
      </c>
      <c r="E210" s="0" t="s">
        <v>194</v>
      </c>
      <c r="F210" s="0" t="s">
        <v>195</v>
      </c>
      <c r="G210" s="0" t="s">
        <v>391</v>
      </c>
      <c r="H210" s="0" t="s">
        <v>400</v>
      </c>
      <c r="I210" s="131" t="s">
        <v>401</v>
      </c>
      <c r="J210" s="130" t="n">
        <v>4</v>
      </c>
      <c r="K210" s="0" t="s">
        <v>198</v>
      </c>
      <c r="L210" s="0" t="s">
        <v>456</v>
      </c>
      <c r="M210" s="0" t="s">
        <v>235</v>
      </c>
      <c r="N210" s="0" t="s">
        <v>1770</v>
      </c>
      <c r="O210" s="0" t="s">
        <v>458</v>
      </c>
      <c r="Q210" s="120" t="s">
        <v>200</v>
      </c>
      <c r="R210" s="131" t="s">
        <v>1251</v>
      </c>
      <c r="S210" s="131" t="s">
        <v>201</v>
      </c>
      <c r="T210" s="0" t="s">
        <v>198</v>
      </c>
      <c r="U210" s="131" t="s">
        <v>202</v>
      </c>
      <c r="V210" s="131" t="s">
        <v>1252</v>
      </c>
      <c r="W210" s="110" t="s">
        <v>204</v>
      </c>
      <c r="X210" s="130" t="n">
        <v>1995</v>
      </c>
      <c r="Y210" s="130" t="s">
        <v>498</v>
      </c>
      <c r="Z210" s="130" t="s">
        <v>198</v>
      </c>
      <c r="AA210" s="122" t="s">
        <v>200</v>
      </c>
      <c r="AB210" s="131" t="s">
        <v>1771</v>
      </c>
      <c r="AC210" s="131" t="s">
        <v>468</v>
      </c>
      <c r="AD210" s="130" t="n">
        <v>1995</v>
      </c>
      <c r="AE210" s="130" t="s">
        <v>198</v>
      </c>
      <c r="AF210" s="130"/>
      <c r="AG210" s="130"/>
      <c r="AH210" s="130"/>
      <c r="AI210" s="130" t="s">
        <v>207</v>
      </c>
      <c r="AJ210" s="130"/>
      <c r="AK210" s="111" t="str">
        <f aca="false">(AB210)</f>
        <v>Team 17</v>
      </c>
      <c r="AL210" s="104" t="s">
        <v>200</v>
      </c>
      <c r="AM210" s="111" t="n">
        <f aca="false">AD210</f>
        <v>1995</v>
      </c>
      <c r="AN210" s="130" t="s">
        <v>263</v>
      </c>
      <c r="AO210" s="131"/>
      <c r="AP210" s="104" t="s">
        <v>200</v>
      </c>
      <c r="AQ210" s="104" t="s">
        <v>200</v>
      </c>
      <c r="AR210" s="104" t="s">
        <v>200</v>
      </c>
      <c r="AS210" s="0" t="s">
        <v>1772</v>
      </c>
      <c r="AT210" s="0" t="s">
        <v>381</v>
      </c>
      <c r="AU210" s="0" t="s">
        <v>434</v>
      </c>
      <c r="AV210" s="131" t="s">
        <v>200</v>
      </c>
      <c r="AW210" s="131"/>
      <c r="AX210" s="131"/>
      <c r="AY210" s="131"/>
      <c r="AZ210" s="131" t="s">
        <v>1773</v>
      </c>
      <c r="BA210" s="124" t="s">
        <v>200</v>
      </c>
      <c r="BB210" s="0" t="s">
        <v>248</v>
      </c>
      <c r="BC210" s="0" t="s">
        <v>1774</v>
      </c>
      <c r="BD210" s="0" t="s">
        <v>1775</v>
      </c>
      <c r="BE210" s="0" t="s">
        <v>1776</v>
      </c>
      <c r="BF210" s="0" t="s">
        <v>1777</v>
      </c>
      <c r="BG210" s="125" t="s">
        <v>200</v>
      </c>
      <c r="BH210" s="0" t="s">
        <v>466</v>
      </c>
      <c r="BI210" s="112" t="n">
        <v>5013156810152</v>
      </c>
      <c r="BJ210" s="126" t="s">
        <v>200</v>
      </c>
      <c r="BK210" s="131" t="s">
        <v>215</v>
      </c>
      <c r="BL210" s="112" t="n">
        <v>4</v>
      </c>
      <c r="BM210" s="112" t="n">
        <v>4</v>
      </c>
      <c r="BN210" s="112" t="n">
        <v>4</v>
      </c>
      <c r="BO210" s="111" t="n">
        <v>20</v>
      </c>
      <c r="BP210" s="125" t="s">
        <v>200</v>
      </c>
      <c r="BQ210" s="127" t="s">
        <v>216</v>
      </c>
    </row>
    <row r="211" customFormat="false" ht="13.8" hidden="false" customHeight="false" outlineLevel="0" collapsed="false">
      <c r="A211" s="131" t="s">
        <v>1778</v>
      </c>
      <c r="B211" s="0" t="s">
        <v>1376</v>
      </c>
      <c r="C211" s="0" t="s">
        <v>605</v>
      </c>
      <c r="D211" s="0" t="s">
        <v>193</v>
      </c>
      <c r="E211" s="0" t="s">
        <v>194</v>
      </c>
      <c r="F211" s="0" t="s">
        <v>606</v>
      </c>
      <c r="G211" s="0" t="s">
        <v>391</v>
      </c>
      <c r="H211" s="0" t="s">
        <v>197</v>
      </c>
      <c r="I211" s="131"/>
      <c r="J211" s="130" t="n">
        <v>2</v>
      </c>
      <c r="K211" s="0" t="s">
        <v>198</v>
      </c>
      <c r="L211" s="0" t="s">
        <v>392</v>
      </c>
      <c r="M211" s="0" t="s">
        <v>274</v>
      </c>
      <c r="O211" s="0" t="s">
        <v>596</v>
      </c>
      <c r="Q211" s="120" t="s">
        <v>200</v>
      </c>
      <c r="R211" s="131" t="s">
        <v>1251</v>
      </c>
      <c r="S211" s="131" t="s">
        <v>201</v>
      </c>
      <c r="T211" s="0" t="s">
        <v>198</v>
      </c>
      <c r="U211" s="131" t="s">
        <v>202</v>
      </c>
      <c r="V211" s="131" t="s">
        <v>1252</v>
      </c>
      <c r="W211" s="110" t="s">
        <v>204</v>
      </c>
      <c r="X211" s="130" t="n">
        <v>1996</v>
      </c>
      <c r="Y211" s="130" t="s">
        <v>205</v>
      </c>
      <c r="Z211" s="130" t="s">
        <v>198</v>
      </c>
      <c r="AA211" s="122" t="s">
        <v>200</v>
      </c>
      <c r="AB211" s="131" t="s">
        <v>1642</v>
      </c>
      <c r="AC211" s="131" t="s">
        <v>913</v>
      </c>
      <c r="AD211" s="130" t="n">
        <v>1996</v>
      </c>
      <c r="AE211" s="130" t="s">
        <v>198</v>
      </c>
      <c r="AF211" s="130"/>
      <c r="AG211" s="130"/>
      <c r="AH211" s="130"/>
      <c r="AI211" s="130" t="s">
        <v>207</v>
      </c>
      <c r="AJ211" s="130"/>
      <c r="AK211" s="130" t="s">
        <v>1642</v>
      </c>
      <c r="AL211" s="0" t="s">
        <v>216</v>
      </c>
      <c r="AM211" s="130" t="n">
        <v>1994</v>
      </c>
      <c r="AN211" s="130" t="s">
        <v>208</v>
      </c>
      <c r="AO211" s="0" t="s">
        <v>609</v>
      </c>
      <c r="AP211" s="0" t="s">
        <v>526</v>
      </c>
      <c r="AQ211" s="0" t="s">
        <v>200</v>
      </c>
      <c r="AR211" s="0" t="s">
        <v>200</v>
      </c>
      <c r="AS211" s="0" t="s">
        <v>1779</v>
      </c>
      <c r="AT211" s="0" t="s">
        <v>1780</v>
      </c>
      <c r="AU211" s="0" t="s">
        <v>200</v>
      </c>
      <c r="AV211" s="0" t="s">
        <v>1781</v>
      </c>
      <c r="AW211" s="131"/>
      <c r="AX211" s="131"/>
      <c r="AY211" s="131"/>
      <c r="AZ211" s="131" t="s">
        <v>1782</v>
      </c>
      <c r="BA211" s="124" t="s">
        <v>200</v>
      </c>
      <c r="BB211" s="0" t="s">
        <v>248</v>
      </c>
      <c r="BC211" s="0" t="s">
        <v>1783</v>
      </c>
      <c r="BD211" s="0" t="s">
        <v>1784</v>
      </c>
      <c r="BE211" s="0" t="s">
        <v>1785</v>
      </c>
      <c r="BF211" s="0" t="s">
        <v>1786</v>
      </c>
      <c r="BG211" s="125" t="s">
        <v>200</v>
      </c>
      <c r="BH211" s="0" t="s">
        <v>466</v>
      </c>
      <c r="BI211" s="112" t="n">
        <v>3455198205114</v>
      </c>
      <c r="BJ211" s="126" t="s">
        <v>200</v>
      </c>
      <c r="BK211" s="131" t="s">
        <v>215</v>
      </c>
      <c r="BL211" s="112" t="n">
        <v>4</v>
      </c>
      <c r="BM211" s="112" t="n">
        <v>4</v>
      </c>
      <c r="BN211" s="112" t="n">
        <v>4</v>
      </c>
      <c r="BO211" s="111" t="n">
        <v>40</v>
      </c>
      <c r="BP211" s="125" t="s">
        <v>200</v>
      </c>
      <c r="BQ211" s="127" t="s">
        <v>216</v>
      </c>
    </row>
    <row r="212" customFormat="false" ht="13.8" hidden="false" customHeight="false" outlineLevel="0" collapsed="false">
      <c r="A212" s="131" t="s">
        <v>1787</v>
      </c>
      <c r="B212" s="0" t="s">
        <v>1788</v>
      </c>
      <c r="C212" s="0" t="s">
        <v>234</v>
      </c>
      <c r="D212" s="0" t="s">
        <v>193</v>
      </c>
      <c r="E212" s="0" t="s">
        <v>194</v>
      </c>
      <c r="F212" s="0" t="s">
        <v>195</v>
      </c>
      <c r="G212" s="0" t="s">
        <v>196</v>
      </c>
      <c r="H212" s="0" t="s">
        <v>197</v>
      </c>
      <c r="I212" s="131"/>
      <c r="J212" s="130" t="n">
        <v>1</v>
      </c>
      <c r="K212" s="0" t="s">
        <v>198</v>
      </c>
      <c r="L212" s="0" t="s">
        <v>198</v>
      </c>
      <c r="M212" s="0" t="s">
        <v>199</v>
      </c>
      <c r="Q212" s="120" t="s">
        <v>200</v>
      </c>
      <c r="R212" s="131" t="s">
        <v>1789</v>
      </c>
      <c r="S212" s="131" t="s">
        <v>201</v>
      </c>
      <c r="T212" s="0" t="s">
        <v>198</v>
      </c>
      <c r="U212" s="131" t="s">
        <v>202</v>
      </c>
      <c r="V212" s="0" t="s">
        <v>1790</v>
      </c>
      <c r="W212" s="110" t="s">
        <v>204</v>
      </c>
      <c r="X212" s="130" t="n">
        <v>2017</v>
      </c>
      <c r="Y212" s="130"/>
      <c r="Z212" s="130" t="s">
        <v>198</v>
      </c>
      <c r="AA212" s="122" t="s">
        <v>200</v>
      </c>
      <c r="AB212" s="131" t="s">
        <v>1791</v>
      </c>
      <c r="AC212" s="131" t="s">
        <v>1792</v>
      </c>
      <c r="AD212" s="130" t="n">
        <v>2017</v>
      </c>
      <c r="AE212" s="130" t="s">
        <v>198</v>
      </c>
      <c r="AF212" s="130"/>
      <c r="AG212" s="130"/>
      <c r="AH212" s="130"/>
      <c r="AI212" s="111" t="s">
        <v>294</v>
      </c>
      <c r="AJ212" s="130" t="s">
        <v>1793</v>
      </c>
      <c r="AK212" s="131" t="s">
        <v>1791</v>
      </c>
      <c r="AM212" s="130" t="n">
        <v>2015</v>
      </c>
      <c r="AN212" s="130" t="s">
        <v>1794</v>
      </c>
      <c r="AO212" s="131"/>
      <c r="AS212" s="0" t="s">
        <v>200</v>
      </c>
      <c r="AT212" s="0" t="s">
        <v>1795</v>
      </c>
      <c r="AU212" s="0" t="s">
        <v>244</v>
      </c>
      <c r="AV212" s="131" t="s">
        <v>200</v>
      </c>
      <c r="AW212" s="131"/>
      <c r="AX212" s="131"/>
      <c r="AY212" s="131"/>
      <c r="AZ212" s="131" t="s">
        <v>1796</v>
      </c>
      <c r="BA212" s="124" t="s">
        <v>200</v>
      </c>
      <c r="BB212" s="0" t="s">
        <v>210</v>
      </c>
      <c r="BC212" s="0" t="s">
        <v>1797</v>
      </c>
      <c r="BE212" s="0" t="s">
        <v>1559</v>
      </c>
      <c r="BG212" s="125" t="s">
        <v>200</v>
      </c>
      <c r="BH212" s="0" t="s">
        <v>214</v>
      </c>
      <c r="BI212" s="112" t="n">
        <v>706199896706</v>
      </c>
      <c r="BJ212" s="126" t="s">
        <v>200</v>
      </c>
      <c r="BK212" s="131" t="s">
        <v>215</v>
      </c>
      <c r="BL212" s="112" t="n">
        <v>4</v>
      </c>
      <c r="BM212" s="112" t="n">
        <v>4</v>
      </c>
      <c r="BN212" s="112" t="n">
        <v>4</v>
      </c>
      <c r="BO212" s="111" t="n">
        <v>20</v>
      </c>
      <c r="BP212" s="125" t="s">
        <v>200</v>
      </c>
      <c r="BQ212" s="127" t="s">
        <v>216</v>
      </c>
    </row>
    <row r="213" customFormat="false" ht="13.8" hidden="false" customHeight="false" outlineLevel="0" collapsed="false">
      <c r="A213" s="131" t="s">
        <v>1798</v>
      </c>
      <c r="B213" s="0" t="s">
        <v>1788</v>
      </c>
      <c r="C213" s="131" t="s">
        <v>1451</v>
      </c>
      <c r="D213" s="131" t="s">
        <v>1452</v>
      </c>
      <c r="E213" s="0" t="s">
        <v>194</v>
      </c>
      <c r="F213" s="0" t="s">
        <v>195</v>
      </c>
      <c r="G213" s="0" t="s">
        <v>330</v>
      </c>
      <c r="H213" s="131" t="s">
        <v>901</v>
      </c>
      <c r="I213" s="131"/>
      <c r="J213" s="130" t="n">
        <v>1</v>
      </c>
      <c r="K213" s="0" t="s">
        <v>198</v>
      </c>
      <c r="L213" s="0" t="s">
        <v>198</v>
      </c>
      <c r="M213" s="0" t="s">
        <v>199</v>
      </c>
      <c r="Q213" s="120" t="s">
        <v>200</v>
      </c>
      <c r="R213" s="131" t="s">
        <v>1789</v>
      </c>
      <c r="S213" s="131" t="s">
        <v>201</v>
      </c>
      <c r="T213" s="0" t="s">
        <v>198</v>
      </c>
      <c r="U213" s="131" t="s">
        <v>202</v>
      </c>
      <c r="V213" s="131" t="s">
        <v>1252</v>
      </c>
      <c r="W213" s="110" t="s">
        <v>204</v>
      </c>
      <c r="X213" s="130" t="n">
        <v>2001</v>
      </c>
      <c r="Y213" s="130"/>
      <c r="Z213" s="130" t="s">
        <v>757</v>
      </c>
      <c r="AA213" s="122" t="s">
        <v>200</v>
      </c>
      <c r="AB213" s="131" t="s">
        <v>1799</v>
      </c>
      <c r="AC213" s="131" t="s">
        <v>807</v>
      </c>
      <c r="AD213" s="130" t="n">
        <v>2001</v>
      </c>
      <c r="AE213" s="130" t="s">
        <v>198</v>
      </c>
      <c r="AF213" s="130"/>
      <c r="AG213" s="130"/>
      <c r="AH213" s="130"/>
      <c r="AI213" s="130" t="s">
        <v>207</v>
      </c>
      <c r="AJ213" s="130"/>
      <c r="AK213" s="111" t="str">
        <f aca="false">(AB213)</f>
        <v>Darkworks</v>
      </c>
      <c r="AM213" s="111" t="n">
        <f aca="false">AD213</f>
        <v>2001</v>
      </c>
      <c r="AN213" s="130" t="s">
        <v>510</v>
      </c>
      <c r="AO213" s="131" t="s">
        <v>1800</v>
      </c>
      <c r="AR213" s="0" t="s">
        <v>1455</v>
      </c>
      <c r="AS213" s="0" t="s">
        <v>200</v>
      </c>
      <c r="AU213" s="0" t="s">
        <v>470</v>
      </c>
      <c r="AV213" s="131" t="s">
        <v>200</v>
      </c>
      <c r="AW213" s="131"/>
      <c r="AX213" s="131"/>
      <c r="AY213" s="131"/>
      <c r="AZ213" s="131" t="s">
        <v>1801</v>
      </c>
      <c r="BA213" s="124" t="s">
        <v>200</v>
      </c>
      <c r="BB213" s="0" t="s">
        <v>210</v>
      </c>
      <c r="BC213" s="0" t="s">
        <v>1802</v>
      </c>
      <c r="BD213" s="0" t="s">
        <v>1803</v>
      </c>
      <c r="BE213" s="0" t="s">
        <v>1804</v>
      </c>
      <c r="BF213" s="0" t="s">
        <v>1805</v>
      </c>
      <c r="BG213" s="125" t="s">
        <v>200</v>
      </c>
      <c r="BH213" s="0" t="s">
        <v>214</v>
      </c>
      <c r="BI213" s="112" t="n">
        <v>3546430012307</v>
      </c>
      <c r="BJ213" s="126" t="s">
        <v>200</v>
      </c>
      <c r="BK213" s="131" t="s">
        <v>215</v>
      </c>
      <c r="BL213" s="112" t="n">
        <v>4</v>
      </c>
      <c r="BM213" s="112" t="n">
        <v>4</v>
      </c>
      <c r="BN213" s="112" t="n">
        <v>4</v>
      </c>
      <c r="BO213" s="111" t="n">
        <v>20</v>
      </c>
      <c r="BP213" s="125" t="s">
        <v>200</v>
      </c>
      <c r="BQ213" s="127" t="s">
        <v>216</v>
      </c>
    </row>
    <row r="214" customFormat="false" ht="13.8" hidden="false" customHeight="false" outlineLevel="0" collapsed="false">
      <c r="A214" s="131" t="s">
        <v>1806</v>
      </c>
      <c r="B214" s="0" t="s">
        <v>1788</v>
      </c>
      <c r="C214" s="0" t="s">
        <v>605</v>
      </c>
      <c r="D214" s="0" t="s">
        <v>193</v>
      </c>
      <c r="E214" s="0" t="s">
        <v>194</v>
      </c>
      <c r="F214" s="0" t="s">
        <v>606</v>
      </c>
      <c r="G214" s="0" t="s">
        <v>391</v>
      </c>
      <c r="H214" s="0" t="s">
        <v>197</v>
      </c>
      <c r="I214" s="131"/>
      <c r="J214" s="130" t="n">
        <v>2</v>
      </c>
      <c r="K214" s="0" t="s">
        <v>198</v>
      </c>
      <c r="L214" s="0" t="s">
        <v>392</v>
      </c>
      <c r="M214" s="0" t="s">
        <v>199</v>
      </c>
      <c r="Q214" s="120" t="s">
        <v>200</v>
      </c>
      <c r="R214" s="131" t="s">
        <v>1789</v>
      </c>
      <c r="S214" s="131" t="s">
        <v>201</v>
      </c>
      <c r="T214" s="0" t="s">
        <v>198</v>
      </c>
      <c r="U214" s="131" t="s">
        <v>202</v>
      </c>
      <c r="V214" s="0" t="s">
        <v>1790</v>
      </c>
      <c r="W214" s="110" t="s">
        <v>204</v>
      </c>
      <c r="X214" s="130" t="n">
        <v>2017</v>
      </c>
      <c r="Y214" s="130"/>
      <c r="Z214" s="130" t="s">
        <v>198</v>
      </c>
      <c r="AA214" s="122" t="s">
        <v>200</v>
      </c>
      <c r="AB214" s="131" t="s">
        <v>1807</v>
      </c>
      <c r="AC214" s="131" t="s">
        <v>1792</v>
      </c>
      <c r="AD214" s="130" t="n">
        <v>2017</v>
      </c>
      <c r="AE214" s="130" t="s">
        <v>198</v>
      </c>
      <c r="AF214" s="130"/>
      <c r="AG214" s="130"/>
      <c r="AH214" s="130"/>
      <c r="AI214" s="111" t="s">
        <v>294</v>
      </c>
      <c r="AJ214" s="130" t="s">
        <v>1130</v>
      </c>
      <c r="AK214" s="131" t="s">
        <v>1807</v>
      </c>
      <c r="AL214" s="0" t="s">
        <v>216</v>
      </c>
      <c r="AM214" s="130" t="n">
        <v>1996</v>
      </c>
      <c r="AN214" s="130" t="s">
        <v>208</v>
      </c>
      <c r="AO214" s="0" t="s">
        <v>609</v>
      </c>
      <c r="AP214" s="0" t="s">
        <v>200</v>
      </c>
      <c r="AS214" s="0" t="s">
        <v>200</v>
      </c>
      <c r="AT214" s="104" t="s">
        <v>200</v>
      </c>
      <c r="AV214" s="131" t="s">
        <v>200</v>
      </c>
      <c r="AW214" s="131"/>
      <c r="AX214" s="131"/>
      <c r="AY214" s="131"/>
      <c r="AZ214" s="131" t="s">
        <v>1808</v>
      </c>
      <c r="BA214" s="124" t="s">
        <v>200</v>
      </c>
      <c r="BB214" s="0" t="s">
        <v>248</v>
      </c>
      <c r="BC214" s="0" t="s">
        <v>1809</v>
      </c>
      <c r="BE214" s="0" t="s">
        <v>1559</v>
      </c>
      <c r="BG214" s="125" t="s">
        <v>200</v>
      </c>
      <c r="BH214" s="0" t="s">
        <v>214</v>
      </c>
      <c r="BI214" s="112" t="n">
        <v>706199896744</v>
      </c>
      <c r="BJ214" s="126" t="s">
        <v>200</v>
      </c>
      <c r="BK214" s="131" t="s">
        <v>215</v>
      </c>
      <c r="BL214" s="112" t="n">
        <v>4</v>
      </c>
      <c r="BM214" s="112" t="n">
        <v>4</v>
      </c>
      <c r="BN214" s="112" t="n">
        <v>4</v>
      </c>
      <c r="BO214" s="111" t="n">
        <v>20</v>
      </c>
      <c r="BP214" s="125" t="s">
        <v>200</v>
      </c>
      <c r="BQ214" s="127" t="s">
        <v>216</v>
      </c>
    </row>
    <row r="215" customFormat="false" ht="13.8" hidden="false" customHeight="false" outlineLevel="0" collapsed="false">
      <c r="A215" s="131" t="s">
        <v>1810</v>
      </c>
      <c r="B215" s="0" t="s">
        <v>1788</v>
      </c>
      <c r="C215" s="131" t="s">
        <v>380</v>
      </c>
      <c r="D215" s="131" t="s">
        <v>193</v>
      </c>
      <c r="E215" s="0" t="s">
        <v>194</v>
      </c>
      <c r="F215" s="0" t="s">
        <v>195</v>
      </c>
      <c r="G215" s="0" t="s">
        <v>391</v>
      </c>
      <c r="H215" s="0" t="s">
        <v>197</v>
      </c>
      <c r="I215" s="131"/>
      <c r="J215" s="130" t="n">
        <v>4</v>
      </c>
      <c r="K215" s="0" t="s">
        <v>198</v>
      </c>
      <c r="L215" s="0" t="s">
        <v>392</v>
      </c>
      <c r="M215" s="0" t="s">
        <v>199</v>
      </c>
      <c r="O215" s="0" t="s">
        <v>596</v>
      </c>
      <c r="Q215" s="120" t="s">
        <v>200</v>
      </c>
      <c r="R215" s="131" t="s">
        <v>1789</v>
      </c>
      <c r="S215" s="131" t="s">
        <v>201</v>
      </c>
      <c r="T215" s="0" t="s">
        <v>198</v>
      </c>
      <c r="U215" s="131" t="s">
        <v>202</v>
      </c>
      <c r="V215" s="131" t="s">
        <v>1252</v>
      </c>
      <c r="W215" s="110" t="s">
        <v>204</v>
      </c>
      <c r="X215" s="130" t="n">
        <v>2000</v>
      </c>
      <c r="Y215" s="130"/>
      <c r="Z215" s="130" t="s">
        <v>198</v>
      </c>
      <c r="AA215" s="122" t="s">
        <v>200</v>
      </c>
      <c r="AB215" s="131" t="s">
        <v>1032</v>
      </c>
      <c r="AC215" s="131" t="s">
        <v>206</v>
      </c>
      <c r="AD215" s="130" t="n">
        <v>2000</v>
      </c>
      <c r="AE215" s="130" t="s">
        <v>198</v>
      </c>
      <c r="AF215" s="130"/>
      <c r="AG215" s="130"/>
      <c r="AH215" s="130"/>
      <c r="AI215" s="130" t="s">
        <v>207</v>
      </c>
      <c r="AJ215" s="130"/>
      <c r="AK215" s="111" t="str">
        <f aca="false">(AB215)</f>
        <v>Sega – Sonic team</v>
      </c>
      <c r="AM215" s="111" t="n">
        <f aca="false">AD215</f>
        <v>2000</v>
      </c>
      <c r="AN215" s="130" t="s">
        <v>208</v>
      </c>
      <c r="AO215" s="131"/>
      <c r="AS215" s="0" t="s">
        <v>200</v>
      </c>
      <c r="AT215" s="0" t="s">
        <v>298</v>
      </c>
      <c r="AU215" s="0" t="s">
        <v>244</v>
      </c>
      <c r="AV215" s="131" t="s">
        <v>1035</v>
      </c>
      <c r="AW215" s="131"/>
      <c r="AX215" s="131"/>
      <c r="AY215" s="131"/>
      <c r="AZ215" s="131" t="s">
        <v>1811</v>
      </c>
      <c r="BA215" s="124" t="s">
        <v>200</v>
      </c>
      <c r="BB215" s="0" t="s">
        <v>248</v>
      </c>
      <c r="BC215" s="0" t="s">
        <v>1812</v>
      </c>
      <c r="BE215" s="0" t="s">
        <v>1813</v>
      </c>
      <c r="BF215" s="0" t="s">
        <v>200</v>
      </c>
      <c r="BG215" s="125" t="s">
        <v>200</v>
      </c>
      <c r="BH215" s="0" t="s">
        <v>214</v>
      </c>
      <c r="BI215" s="112" t="n">
        <v>5060004760343</v>
      </c>
      <c r="BJ215" s="126" t="s">
        <v>200</v>
      </c>
      <c r="BK215" s="131" t="s">
        <v>215</v>
      </c>
      <c r="BL215" s="112" t="n">
        <v>4</v>
      </c>
      <c r="BM215" s="112" t="n">
        <v>4</v>
      </c>
      <c r="BN215" s="112" t="n">
        <v>4</v>
      </c>
      <c r="BO215" s="111" t="n">
        <v>20</v>
      </c>
      <c r="BP215" s="125" t="s">
        <v>200</v>
      </c>
      <c r="BQ215" s="127" t="s">
        <v>216</v>
      </c>
    </row>
    <row r="216" customFormat="false" ht="13.8" hidden="false" customHeight="false" outlineLevel="0" collapsed="false">
      <c r="A216" s="131" t="s">
        <v>1814</v>
      </c>
      <c r="B216" s="0" t="s">
        <v>1788</v>
      </c>
      <c r="C216" s="0" t="s">
        <v>361</v>
      </c>
      <c r="D216" s="0" t="s">
        <v>1333</v>
      </c>
      <c r="E216" s="0" t="s">
        <v>194</v>
      </c>
      <c r="F216" s="0" t="s">
        <v>195</v>
      </c>
      <c r="G216" s="0" t="s">
        <v>362</v>
      </c>
      <c r="H216" s="0" t="s">
        <v>400</v>
      </c>
      <c r="I216" s="131"/>
      <c r="J216" s="130" t="n">
        <v>2</v>
      </c>
      <c r="K216" s="131" t="s">
        <v>198</v>
      </c>
      <c r="L216" s="0" t="s">
        <v>533</v>
      </c>
      <c r="M216" s="0" t="s">
        <v>199</v>
      </c>
      <c r="O216" s="0" t="s">
        <v>200</v>
      </c>
      <c r="Q216" s="120" t="s">
        <v>200</v>
      </c>
      <c r="R216" s="131" t="s">
        <v>1789</v>
      </c>
      <c r="S216" s="131" t="s">
        <v>201</v>
      </c>
      <c r="T216" s="0" t="s">
        <v>198</v>
      </c>
      <c r="U216" s="131" t="s">
        <v>202</v>
      </c>
      <c r="V216" s="131" t="s">
        <v>1252</v>
      </c>
      <c r="W216" s="110" t="s">
        <v>1815</v>
      </c>
      <c r="X216" s="130" t="n">
        <v>2001</v>
      </c>
      <c r="Y216" s="130"/>
      <c r="Z216" s="130" t="s">
        <v>198</v>
      </c>
      <c r="AA216" s="122" t="s">
        <v>200</v>
      </c>
      <c r="AB216" s="131" t="s">
        <v>1816</v>
      </c>
      <c r="AC216" s="131" t="s">
        <v>206</v>
      </c>
      <c r="AD216" s="130" t="n">
        <v>2001</v>
      </c>
      <c r="AE216" s="130" t="s">
        <v>222</v>
      </c>
      <c r="AF216" s="130"/>
      <c r="AG216" s="130"/>
      <c r="AH216" s="130"/>
      <c r="AI216" s="130" t="s">
        <v>207</v>
      </c>
      <c r="AJ216" s="130"/>
      <c r="AK216" s="131" t="s">
        <v>1816</v>
      </c>
      <c r="AL216" s="0" t="s">
        <v>216</v>
      </c>
      <c r="AM216" s="130" t="n">
        <v>2000</v>
      </c>
      <c r="AN216" s="130" t="s">
        <v>208</v>
      </c>
      <c r="AO216" s="131" t="s">
        <v>1730</v>
      </c>
      <c r="AP216" s="0" t="s">
        <v>200</v>
      </c>
      <c r="AS216" s="0" t="s">
        <v>200</v>
      </c>
      <c r="AV216" s="131" t="s">
        <v>200</v>
      </c>
      <c r="AW216" s="131"/>
      <c r="AX216" s="131"/>
      <c r="AY216" s="131"/>
      <c r="AZ216" s="131" t="s">
        <v>1817</v>
      </c>
      <c r="BA216" s="124" t="s">
        <v>200</v>
      </c>
      <c r="BB216" s="0" t="s">
        <v>210</v>
      </c>
      <c r="BC216" s="0" t="s">
        <v>1818</v>
      </c>
      <c r="BE216" s="0" t="s">
        <v>1819</v>
      </c>
      <c r="BG216" s="125" t="s">
        <v>200</v>
      </c>
      <c r="BH216" s="0" t="s">
        <v>214</v>
      </c>
      <c r="BI216" s="112" t="n">
        <v>5060004761142</v>
      </c>
      <c r="BJ216" s="126" t="s">
        <v>200</v>
      </c>
      <c r="BK216" s="131" t="s">
        <v>215</v>
      </c>
      <c r="BL216" s="112" t="n">
        <v>4</v>
      </c>
      <c r="BM216" s="112" t="n">
        <v>4</v>
      </c>
      <c r="BN216" s="112" t="n">
        <v>4</v>
      </c>
      <c r="BO216" s="111" t="n">
        <v>20</v>
      </c>
      <c r="BP216" s="125" t="s">
        <v>200</v>
      </c>
      <c r="BQ216" s="127" t="s">
        <v>216</v>
      </c>
    </row>
    <row r="217" customFormat="false" ht="13.8" hidden="false" customHeight="false" outlineLevel="0" collapsed="false">
      <c r="A217" s="131" t="s">
        <v>1820</v>
      </c>
      <c r="B217" s="0" t="s">
        <v>1788</v>
      </c>
      <c r="C217" s="0" t="s">
        <v>818</v>
      </c>
      <c r="D217" s="0" t="s">
        <v>1333</v>
      </c>
      <c r="E217" s="0" t="s">
        <v>313</v>
      </c>
      <c r="F217" s="0" t="s">
        <v>314</v>
      </c>
      <c r="G217" s="0" t="s">
        <v>330</v>
      </c>
      <c r="H217" s="0" t="s">
        <v>197</v>
      </c>
      <c r="I217" s="131"/>
      <c r="J217" s="130" t="n">
        <v>1</v>
      </c>
      <c r="K217" s="0" t="s">
        <v>198</v>
      </c>
      <c r="L217" s="0" t="s">
        <v>198</v>
      </c>
      <c r="M217" s="0" t="s">
        <v>274</v>
      </c>
      <c r="Q217" s="120" t="s">
        <v>200</v>
      </c>
      <c r="R217" s="131" t="s">
        <v>1789</v>
      </c>
      <c r="S217" s="131" t="s">
        <v>201</v>
      </c>
      <c r="T217" s="0" t="s">
        <v>198</v>
      </c>
      <c r="U217" s="131" t="s">
        <v>202</v>
      </c>
      <c r="V217" s="131" t="s">
        <v>1252</v>
      </c>
      <c r="W217" s="110" t="s">
        <v>204</v>
      </c>
      <c r="X217" s="130" t="n">
        <v>2001</v>
      </c>
      <c r="Y217" s="130" t="s">
        <v>205</v>
      </c>
      <c r="Z217" s="130" t="s">
        <v>198</v>
      </c>
      <c r="AA217" s="122" t="s">
        <v>200</v>
      </c>
      <c r="AB217" s="131" t="s">
        <v>1816</v>
      </c>
      <c r="AC217" s="131" t="s">
        <v>206</v>
      </c>
      <c r="AD217" s="130" t="n">
        <v>2001</v>
      </c>
      <c r="AE217" s="130" t="s">
        <v>222</v>
      </c>
      <c r="AF217" s="130"/>
      <c r="AG217" s="130"/>
      <c r="AH217" s="130"/>
      <c r="AI217" s="130" t="s">
        <v>207</v>
      </c>
      <c r="AJ217" s="130"/>
      <c r="AK217" s="111" t="str">
        <f aca="false">(AB217)</f>
        <v>Sega hitmaker – AM3</v>
      </c>
      <c r="AM217" s="111" t="n">
        <f aca="false">AD217</f>
        <v>2001</v>
      </c>
      <c r="AN217" s="130" t="s">
        <v>208</v>
      </c>
      <c r="AO217" s="0" t="s">
        <v>1442</v>
      </c>
      <c r="AP217" s="0" t="s">
        <v>200</v>
      </c>
      <c r="AQ217" s="0" t="s">
        <v>200</v>
      </c>
      <c r="AR217" s="0" t="s">
        <v>200</v>
      </c>
      <c r="AS217" s="0" t="s">
        <v>1821</v>
      </c>
      <c r="AT217" s="0" t="s">
        <v>1822</v>
      </c>
      <c r="AU217" s="0" t="s">
        <v>1823</v>
      </c>
      <c r="AV217" s="131" t="s">
        <v>200</v>
      </c>
      <c r="AW217" s="131"/>
      <c r="AX217" s="131"/>
      <c r="AY217" s="131"/>
      <c r="AZ217" s="131" t="s">
        <v>1824</v>
      </c>
      <c r="BA217" s="124" t="s">
        <v>200</v>
      </c>
      <c r="BB217" s="0" t="s">
        <v>248</v>
      </c>
      <c r="BC217" s="0" t="s">
        <v>1825</v>
      </c>
      <c r="BD217" s="0" t="s">
        <v>1826</v>
      </c>
      <c r="BE217" s="0" t="s">
        <v>1827</v>
      </c>
      <c r="BG217" s="125" t="s">
        <v>200</v>
      </c>
      <c r="BH217" s="0" t="s">
        <v>214</v>
      </c>
      <c r="BI217" s="112" t="n">
        <v>5060004761159</v>
      </c>
      <c r="BJ217" s="126" t="s">
        <v>200</v>
      </c>
      <c r="BK217" s="131" t="s">
        <v>215</v>
      </c>
      <c r="BL217" s="112" t="n">
        <v>4</v>
      </c>
      <c r="BM217" s="112" t="n">
        <v>4</v>
      </c>
      <c r="BN217" s="112" t="n">
        <v>4</v>
      </c>
      <c r="BO217" s="111" t="n">
        <v>20</v>
      </c>
      <c r="BP217" s="125" t="s">
        <v>200</v>
      </c>
      <c r="BQ217" s="127" t="s">
        <v>216</v>
      </c>
    </row>
    <row r="218" customFormat="false" ht="13.8" hidden="false" customHeight="false" outlineLevel="0" collapsed="false">
      <c r="A218" s="131" t="s">
        <v>1828</v>
      </c>
      <c r="B218" s="0" t="s">
        <v>1788</v>
      </c>
      <c r="C218" s="0" t="s">
        <v>818</v>
      </c>
      <c r="D218" s="0" t="s">
        <v>1333</v>
      </c>
      <c r="E218" s="0" t="s">
        <v>313</v>
      </c>
      <c r="F218" s="0" t="s">
        <v>314</v>
      </c>
      <c r="G218" s="0" t="s">
        <v>880</v>
      </c>
      <c r="H218" s="0" t="s">
        <v>197</v>
      </c>
      <c r="I218" s="131"/>
      <c r="J218" s="130" t="n">
        <v>2</v>
      </c>
      <c r="K218" s="131" t="s">
        <v>198</v>
      </c>
      <c r="L218" s="0" t="s">
        <v>392</v>
      </c>
      <c r="M218" s="0" t="s">
        <v>199</v>
      </c>
      <c r="Q218" s="120" t="s">
        <v>200</v>
      </c>
      <c r="R218" s="131" t="s">
        <v>1789</v>
      </c>
      <c r="S218" s="131" t="s">
        <v>201</v>
      </c>
      <c r="T218" s="0" t="s">
        <v>198</v>
      </c>
      <c r="U218" s="131" t="s">
        <v>202</v>
      </c>
      <c r="V218" s="131" t="s">
        <v>1252</v>
      </c>
      <c r="W218" s="110" t="s">
        <v>204</v>
      </c>
      <c r="X218" s="130" t="n">
        <v>2001</v>
      </c>
      <c r="Y218" s="130" t="s">
        <v>205</v>
      </c>
      <c r="Z218" s="130" t="s">
        <v>198</v>
      </c>
      <c r="AA218" s="122" t="s">
        <v>200</v>
      </c>
      <c r="AB218" s="131" t="s">
        <v>1829</v>
      </c>
      <c r="AC218" s="131" t="s">
        <v>206</v>
      </c>
      <c r="AD218" s="130" t="n">
        <v>2001</v>
      </c>
      <c r="AE218" s="130" t="s">
        <v>222</v>
      </c>
      <c r="AF218" s="130"/>
      <c r="AG218" s="130"/>
      <c r="AH218" s="130"/>
      <c r="AI218" s="130" t="s">
        <v>207</v>
      </c>
      <c r="AJ218" s="130"/>
      <c r="AK218" s="111" t="str">
        <f aca="false">(AB218)</f>
        <v>Sega – Amusement vision – AM4</v>
      </c>
      <c r="AM218" s="111" t="n">
        <f aca="false">AD218</f>
        <v>2001</v>
      </c>
      <c r="AN218" s="130" t="s">
        <v>208</v>
      </c>
      <c r="AO218" s="0" t="s">
        <v>1442</v>
      </c>
      <c r="AP218" s="0" t="s">
        <v>200</v>
      </c>
      <c r="AQ218" s="0" t="s">
        <v>200</v>
      </c>
      <c r="AR218" s="0" t="s">
        <v>200</v>
      </c>
      <c r="AS218" s="0" t="s">
        <v>200</v>
      </c>
      <c r="AV218" s="131" t="s">
        <v>1070</v>
      </c>
      <c r="AW218" s="131"/>
      <c r="AX218" s="131"/>
      <c r="AY218" s="131"/>
      <c r="AZ218" s="131" t="s">
        <v>1830</v>
      </c>
      <c r="BA218" s="124" t="s">
        <v>200</v>
      </c>
      <c r="BB218" s="0" t="s">
        <v>210</v>
      </c>
      <c r="BC218" s="0" t="s">
        <v>1831</v>
      </c>
      <c r="BE218" s="0" t="s">
        <v>1832</v>
      </c>
      <c r="BG218" s="125" t="s">
        <v>200</v>
      </c>
      <c r="BH218" s="0" t="s">
        <v>214</v>
      </c>
      <c r="BI218" s="112" t="n">
        <v>5060004761166</v>
      </c>
      <c r="BJ218" s="126" t="s">
        <v>200</v>
      </c>
      <c r="BK218" s="131" t="s">
        <v>215</v>
      </c>
      <c r="BL218" s="112" t="n">
        <v>4</v>
      </c>
      <c r="BM218" s="112" t="n">
        <v>4</v>
      </c>
      <c r="BN218" s="112" t="n">
        <v>4</v>
      </c>
      <c r="BO218" s="111" t="n">
        <v>20</v>
      </c>
      <c r="BP218" s="125" t="s">
        <v>200</v>
      </c>
      <c r="BQ218" s="127" t="s">
        <v>216</v>
      </c>
    </row>
    <row r="219" customFormat="false" ht="13.8" hidden="false" customHeight="false" outlineLevel="0" collapsed="false">
      <c r="A219" s="131" t="s">
        <v>1833</v>
      </c>
      <c r="B219" s="0" t="s">
        <v>1788</v>
      </c>
      <c r="C219" s="0" t="s">
        <v>928</v>
      </c>
      <c r="D219" s="0" t="s">
        <v>193</v>
      </c>
      <c r="E219" s="0" t="s">
        <v>194</v>
      </c>
      <c r="F219" s="0" t="s">
        <v>195</v>
      </c>
      <c r="G219" s="0" t="s">
        <v>330</v>
      </c>
      <c r="H219" s="0" t="s">
        <v>219</v>
      </c>
      <c r="I219" s="131"/>
      <c r="J219" s="130" t="n">
        <v>1</v>
      </c>
      <c r="K219" s="0" t="s">
        <v>198</v>
      </c>
      <c r="L219" s="0" t="s">
        <v>198</v>
      </c>
      <c r="M219" s="0" t="s">
        <v>274</v>
      </c>
      <c r="P219" s="0" t="s">
        <v>410</v>
      </c>
      <c r="Q219" s="120" t="s">
        <v>200</v>
      </c>
      <c r="R219" s="131" t="s">
        <v>1789</v>
      </c>
      <c r="S219" s="131" t="s">
        <v>1834</v>
      </c>
      <c r="T219" s="131" t="s">
        <v>1835</v>
      </c>
      <c r="U219" s="131" t="s">
        <v>239</v>
      </c>
      <c r="V219" s="131" t="s">
        <v>756</v>
      </c>
      <c r="W219" s="110" t="s">
        <v>198</v>
      </c>
      <c r="X219" s="130" t="n">
        <v>2001</v>
      </c>
      <c r="Y219" s="130" t="s">
        <v>240</v>
      </c>
      <c r="Z219" s="130" t="s">
        <v>757</v>
      </c>
      <c r="AA219" s="122" t="s">
        <v>200</v>
      </c>
      <c r="AB219" s="131" t="s">
        <v>543</v>
      </c>
      <c r="AC219" s="131" t="s">
        <v>543</v>
      </c>
      <c r="AD219" s="130" t="s">
        <v>198</v>
      </c>
      <c r="AE219" s="130" t="s">
        <v>222</v>
      </c>
      <c r="AF219" s="130"/>
      <c r="AG219" s="130"/>
      <c r="AH219" s="130"/>
      <c r="AI219" s="130" t="s">
        <v>207</v>
      </c>
      <c r="AJ219" s="130"/>
      <c r="AK219" s="111" t="str">
        <f aca="false">(AB219)</f>
        <v>Capcom</v>
      </c>
      <c r="AM219" s="111" t="n">
        <f aca="false">X219</f>
        <v>2001</v>
      </c>
      <c r="AN219" s="130" t="s">
        <v>208</v>
      </c>
      <c r="AO219" s="131"/>
      <c r="AQ219" s="0" t="s">
        <v>1836</v>
      </c>
      <c r="AR219" s="0" t="s">
        <v>200</v>
      </c>
      <c r="AU219" s="0" t="s">
        <v>332</v>
      </c>
      <c r="AV219" s="131" t="s">
        <v>1837</v>
      </c>
      <c r="AW219" s="131" t="s">
        <v>200</v>
      </c>
      <c r="AX219" s="131"/>
      <c r="AY219" s="131"/>
      <c r="AZ219" s="131" t="s">
        <v>1838</v>
      </c>
      <c r="BA219" s="124" t="s">
        <v>200</v>
      </c>
      <c r="BB219" s="0" t="s">
        <v>248</v>
      </c>
      <c r="BC219" s="0" t="s">
        <v>1839</v>
      </c>
      <c r="BD219" s="0" t="s">
        <v>1840</v>
      </c>
      <c r="BE219" s="0" t="s">
        <v>1841</v>
      </c>
      <c r="BF219" s="0" t="s">
        <v>1842</v>
      </c>
      <c r="BG219" s="125"/>
      <c r="BH219" s="0" t="s">
        <v>214</v>
      </c>
      <c r="BI219" s="112" t="s">
        <v>198</v>
      </c>
      <c r="BJ219" s="126"/>
      <c r="BK219" s="131" t="s">
        <v>215</v>
      </c>
      <c r="BL219" s="112" t="n">
        <v>4</v>
      </c>
      <c r="BM219" s="112" t="n">
        <v>4</v>
      </c>
      <c r="BN219" s="112" t="n">
        <v>4</v>
      </c>
      <c r="BO219" s="111" t="n">
        <v>290</v>
      </c>
      <c r="BP219" s="125"/>
      <c r="BQ219" s="127" t="s">
        <v>216</v>
      </c>
    </row>
    <row r="220" customFormat="false" ht="13.8" hidden="false" customHeight="false" outlineLevel="0" collapsed="false">
      <c r="A220" s="131" t="s">
        <v>1843</v>
      </c>
      <c r="B220" s="0" t="s">
        <v>1788</v>
      </c>
      <c r="C220" s="131" t="s">
        <v>1844</v>
      </c>
      <c r="D220" s="131" t="s">
        <v>1333</v>
      </c>
      <c r="E220" s="0" t="s">
        <v>313</v>
      </c>
      <c r="F220" s="0" t="s">
        <v>314</v>
      </c>
      <c r="G220" s="0" t="s">
        <v>880</v>
      </c>
      <c r="H220" s="0" t="s">
        <v>197</v>
      </c>
      <c r="I220" s="131"/>
      <c r="J220" s="130" t="n">
        <v>2</v>
      </c>
      <c r="K220" s="131" t="s">
        <v>198</v>
      </c>
      <c r="L220" s="0" t="s">
        <v>392</v>
      </c>
      <c r="M220" s="0" t="s">
        <v>199</v>
      </c>
      <c r="Q220" s="120" t="s">
        <v>200</v>
      </c>
      <c r="R220" s="131" t="s">
        <v>1789</v>
      </c>
      <c r="S220" s="131" t="s">
        <v>201</v>
      </c>
      <c r="T220" s="0" t="s">
        <v>198</v>
      </c>
      <c r="U220" s="131" t="s">
        <v>202</v>
      </c>
      <c r="V220" s="131" t="s">
        <v>1252</v>
      </c>
      <c r="W220" s="110" t="s">
        <v>204</v>
      </c>
      <c r="X220" s="130" t="n">
        <v>2000</v>
      </c>
      <c r="Y220" s="130"/>
      <c r="Z220" s="130" t="s">
        <v>198</v>
      </c>
      <c r="AA220" s="122" t="s">
        <v>200</v>
      </c>
      <c r="AB220" s="0" t="s">
        <v>1068</v>
      </c>
      <c r="AC220" s="131" t="s">
        <v>913</v>
      </c>
      <c r="AD220" s="130" t="n">
        <v>2000</v>
      </c>
      <c r="AE220" s="130" t="s">
        <v>222</v>
      </c>
      <c r="AF220" s="130"/>
      <c r="AG220" s="130"/>
      <c r="AH220" s="130"/>
      <c r="AI220" s="130" t="s">
        <v>207</v>
      </c>
      <c r="AJ220" s="130"/>
      <c r="AK220" s="0" t="s">
        <v>1068</v>
      </c>
      <c r="AL220" s="0" t="s">
        <v>216</v>
      </c>
      <c r="AM220" s="130" t="n">
        <v>1999</v>
      </c>
      <c r="AN220" s="130" t="s">
        <v>208</v>
      </c>
      <c r="AO220" s="0" t="s">
        <v>1442</v>
      </c>
      <c r="AP220" s="0" t="s">
        <v>674</v>
      </c>
      <c r="AQ220" s="0" t="s">
        <v>200</v>
      </c>
      <c r="AR220" s="0" t="s">
        <v>200</v>
      </c>
      <c r="AS220" s="0" t="s">
        <v>1845</v>
      </c>
      <c r="AV220" s="131" t="s">
        <v>1846</v>
      </c>
      <c r="AW220" s="131"/>
      <c r="AX220" s="131"/>
      <c r="AY220" s="131"/>
      <c r="AZ220" s="131" t="s">
        <v>1847</v>
      </c>
      <c r="BA220" s="124" t="s">
        <v>200</v>
      </c>
      <c r="BB220" s="0" t="s">
        <v>210</v>
      </c>
      <c r="BC220" s="0" t="s">
        <v>1848</v>
      </c>
      <c r="BD220" s="0" t="s">
        <v>1849</v>
      </c>
      <c r="BE220" s="0" t="s">
        <v>1850</v>
      </c>
      <c r="BG220" s="125" t="s">
        <v>200</v>
      </c>
      <c r="BH220" s="0" t="s">
        <v>214</v>
      </c>
      <c r="BI220" s="112" t="n">
        <v>3455198326420</v>
      </c>
      <c r="BJ220" s="126" t="s">
        <v>200</v>
      </c>
      <c r="BK220" s="131" t="s">
        <v>215</v>
      </c>
      <c r="BL220" s="112" t="n">
        <v>4</v>
      </c>
      <c r="BM220" s="112" t="n">
        <v>4</v>
      </c>
      <c r="BN220" s="112" t="n">
        <v>4</v>
      </c>
      <c r="BO220" s="111" t="n">
        <v>20</v>
      </c>
      <c r="BP220" s="125" t="s">
        <v>200</v>
      </c>
      <c r="BQ220" s="127" t="s">
        <v>216</v>
      </c>
    </row>
    <row r="221" customFormat="false" ht="13.8" hidden="false" customHeight="false" outlineLevel="0" collapsed="false">
      <c r="A221" s="131" t="s">
        <v>1851</v>
      </c>
      <c r="B221" s="0" t="s">
        <v>1788</v>
      </c>
      <c r="C221" s="131" t="s">
        <v>1386</v>
      </c>
      <c r="D221" s="131" t="s">
        <v>193</v>
      </c>
      <c r="E221" s="0" t="s">
        <v>194</v>
      </c>
      <c r="F221" s="0" t="s">
        <v>195</v>
      </c>
      <c r="G221" s="0" t="s">
        <v>196</v>
      </c>
      <c r="H221" s="0" t="s">
        <v>197</v>
      </c>
      <c r="I221" s="131"/>
      <c r="J221" s="130" t="n">
        <v>1</v>
      </c>
      <c r="K221" s="0" t="s">
        <v>198</v>
      </c>
      <c r="L221" s="0" t="s">
        <v>198</v>
      </c>
      <c r="M221" s="0" t="s">
        <v>199</v>
      </c>
      <c r="Q221" s="120" t="s">
        <v>200</v>
      </c>
      <c r="R221" s="131" t="s">
        <v>1789</v>
      </c>
      <c r="S221" s="131" t="s">
        <v>201</v>
      </c>
      <c r="T221" s="0" t="s">
        <v>198</v>
      </c>
      <c r="U221" s="131" t="s">
        <v>202</v>
      </c>
      <c r="V221" s="131" t="s">
        <v>1252</v>
      </c>
      <c r="W221" s="110" t="s">
        <v>204</v>
      </c>
      <c r="X221" s="130" t="n">
        <v>2019</v>
      </c>
      <c r="Y221" s="130"/>
      <c r="Z221" s="130" t="s">
        <v>198</v>
      </c>
      <c r="AA221" s="122" t="s">
        <v>200</v>
      </c>
      <c r="AB221" s="131" t="s">
        <v>1852</v>
      </c>
      <c r="AC221" s="131" t="s">
        <v>1792</v>
      </c>
      <c r="AD221" s="130" t="n">
        <v>2019</v>
      </c>
      <c r="AE221" s="130" t="s">
        <v>198</v>
      </c>
      <c r="AF221" s="130"/>
      <c r="AG221" s="130"/>
      <c r="AH221" s="130"/>
      <c r="AI221" s="130" t="s">
        <v>294</v>
      </c>
      <c r="AJ221" s="130" t="s">
        <v>1163</v>
      </c>
      <c r="AK221" s="131" t="s">
        <v>1852</v>
      </c>
      <c r="AM221" s="130" t="n">
        <v>2013</v>
      </c>
      <c r="AN221" s="130" t="s">
        <v>510</v>
      </c>
      <c r="AO221" s="131"/>
      <c r="AT221" s="0" t="s">
        <v>1795</v>
      </c>
      <c r="AU221" s="0" t="s">
        <v>200</v>
      </c>
      <c r="AV221" s="131"/>
      <c r="AW221" s="131"/>
      <c r="AX221" s="131"/>
      <c r="AY221" s="131"/>
      <c r="AZ221" s="131" t="s">
        <v>1853</v>
      </c>
      <c r="BA221" s="124" t="s">
        <v>200</v>
      </c>
      <c r="BB221" s="0" t="s">
        <v>210</v>
      </c>
      <c r="BC221" s="0" t="s">
        <v>1854</v>
      </c>
      <c r="BD221" s="0" t="s">
        <v>1855</v>
      </c>
      <c r="BE221" s="0" t="s">
        <v>1856</v>
      </c>
      <c r="BG221" s="125"/>
      <c r="BH221" s="0" t="s">
        <v>214</v>
      </c>
      <c r="BI221" s="112" t="n">
        <v>800265939332</v>
      </c>
      <c r="BJ221" s="126"/>
      <c r="BK221" s="131" t="s">
        <v>215</v>
      </c>
      <c r="BL221" s="112" t="n">
        <v>4</v>
      </c>
      <c r="BM221" s="112" t="n">
        <v>4</v>
      </c>
      <c r="BN221" s="112" t="n">
        <v>4</v>
      </c>
      <c r="BO221" s="111" t="n">
        <v>20</v>
      </c>
      <c r="BP221" s="125"/>
      <c r="BQ221" s="127" t="s">
        <v>216</v>
      </c>
    </row>
    <row r="222" customFormat="false" ht="13.8" hidden="false" customHeight="false" outlineLevel="0" collapsed="false">
      <c r="A222" s="131" t="s">
        <v>1857</v>
      </c>
      <c r="B222" s="0" t="s">
        <v>1788</v>
      </c>
      <c r="C222" s="131" t="s">
        <v>1408</v>
      </c>
      <c r="D222" s="131" t="s">
        <v>1333</v>
      </c>
      <c r="E222" s="0" t="s">
        <v>194</v>
      </c>
      <c r="F222" s="0" t="s">
        <v>195</v>
      </c>
      <c r="G222" s="0" t="s">
        <v>196</v>
      </c>
      <c r="H222" s="0" t="s">
        <v>197</v>
      </c>
      <c r="I222" s="131"/>
      <c r="J222" s="130" t="n">
        <v>4</v>
      </c>
      <c r="K222" s="0" t="s">
        <v>198</v>
      </c>
      <c r="L222" s="0" t="s">
        <v>392</v>
      </c>
      <c r="M222" s="0" t="s">
        <v>199</v>
      </c>
      <c r="Q222" s="120" t="s">
        <v>200</v>
      </c>
      <c r="R222" s="131" t="s">
        <v>1789</v>
      </c>
      <c r="S222" s="131" t="s">
        <v>201</v>
      </c>
      <c r="T222" s="0" t="s">
        <v>198</v>
      </c>
      <c r="U222" s="131" t="s">
        <v>202</v>
      </c>
      <c r="V222" s="131" t="s">
        <v>1252</v>
      </c>
      <c r="W222" s="110" t="s">
        <v>204</v>
      </c>
      <c r="X222" s="130" t="n">
        <v>2000</v>
      </c>
      <c r="Y222" s="130"/>
      <c r="Z222" s="130" t="s">
        <v>198</v>
      </c>
      <c r="AA222" s="122" t="s">
        <v>200</v>
      </c>
      <c r="AB222" s="131" t="s">
        <v>1215</v>
      </c>
      <c r="AC222" s="131" t="s">
        <v>913</v>
      </c>
      <c r="AD222" s="130" t="n">
        <v>2000</v>
      </c>
      <c r="AE222" s="130" t="s">
        <v>198</v>
      </c>
      <c r="AF222" s="130"/>
      <c r="AG222" s="130"/>
      <c r="AH222" s="130"/>
      <c r="AI222" s="130" t="s">
        <v>207</v>
      </c>
      <c r="AJ222" s="130"/>
      <c r="AK222" s="111" t="str">
        <f aca="false">(AB222)</f>
        <v>Bizarre creations</v>
      </c>
      <c r="AM222" s="111" t="n">
        <f aca="false">AD222</f>
        <v>2000</v>
      </c>
      <c r="AN222" s="130" t="s">
        <v>263</v>
      </c>
      <c r="AO222" s="131"/>
      <c r="AS222" s="0" t="s">
        <v>200</v>
      </c>
      <c r="AU222" s="0" t="s">
        <v>227</v>
      </c>
      <c r="AV222" s="131" t="s">
        <v>200</v>
      </c>
      <c r="AW222" s="131"/>
      <c r="AX222" s="131"/>
      <c r="AY222" s="131"/>
      <c r="AZ222" s="131" t="s">
        <v>1858</v>
      </c>
      <c r="BA222" s="124" t="s">
        <v>200</v>
      </c>
      <c r="BB222" s="0" t="s">
        <v>210</v>
      </c>
      <c r="BC222" s="0" t="s">
        <v>1859</v>
      </c>
      <c r="BE222" s="0" t="s">
        <v>1860</v>
      </c>
      <c r="BG222" s="125" t="s">
        <v>200</v>
      </c>
      <c r="BH222" s="0" t="s">
        <v>214</v>
      </c>
      <c r="BI222" s="112" t="n">
        <v>3455198321852</v>
      </c>
      <c r="BJ222" s="126" t="s">
        <v>200</v>
      </c>
      <c r="BK222" s="131" t="s">
        <v>215</v>
      </c>
      <c r="BL222" s="112" t="n">
        <v>4</v>
      </c>
      <c r="BM222" s="112" t="n">
        <v>4</v>
      </c>
      <c r="BN222" s="112" t="n">
        <v>4</v>
      </c>
      <c r="BO222" s="111" t="n">
        <v>20</v>
      </c>
      <c r="BP222" s="125" t="s">
        <v>200</v>
      </c>
      <c r="BQ222" s="127" t="s">
        <v>216</v>
      </c>
    </row>
    <row r="223" customFormat="false" ht="13.8" hidden="false" customHeight="false" outlineLevel="0" collapsed="false">
      <c r="A223" s="131" t="s">
        <v>1861</v>
      </c>
      <c r="B223" s="0" t="s">
        <v>1788</v>
      </c>
      <c r="C223" s="0" t="s">
        <v>1862</v>
      </c>
      <c r="D223" s="0" t="s">
        <v>1333</v>
      </c>
      <c r="E223" s="0" t="s">
        <v>313</v>
      </c>
      <c r="F223" s="0" t="s">
        <v>314</v>
      </c>
      <c r="G223" s="0" t="s">
        <v>880</v>
      </c>
      <c r="H223" s="0" t="s">
        <v>197</v>
      </c>
      <c r="I223" s="131"/>
      <c r="J223" s="130" t="n">
        <v>2</v>
      </c>
      <c r="K223" s="0" t="s">
        <v>198</v>
      </c>
      <c r="L223" s="0" t="s">
        <v>392</v>
      </c>
      <c r="M223" s="0" t="s">
        <v>199</v>
      </c>
      <c r="Q223" s="120" t="s">
        <v>200</v>
      </c>
      <c r="R223" s="131" t="s">
        <v>1789</v>
      </c>
      <c r="S223" s="131" t="s">
        <v>201</v>
      </c>
      <c r="T223" s="0" t="s">
        <v>198</v>
      </c>
      <c r="U223" s="131" t="s">
        <v>202</v>
      </c>
      <c r="V223" s="131" t="s">
        <v>1252</v>
      </c>
      <c r="W223" s="110" t="s">
        <v>204</v>
      </c>
      <c r="X223" s="130" t="n">
        <v>1999</v>
      </c>
      <c r="Y223" s="130"/>
      <c r="Z223" s="130" t="s">
        <v>198</v>
      </c>
      <c r="AA223" s="122" t="s">
        <v>200</v>
      </c>
      <c r="AB223" s="131" t="s">
        <v>902</v>
      </c>
      <c r="AC223" s="131" t="s">
        <v>902</v>
      </c>
      <c r="AD223" s="130" t="n">
        <v>1999</v>
      </c>
      <c r="AE223" s="130" t="s">
        <v>198</v>
      </c>
      <c r="AF223" s="130"/>
      <c r="AG223" s="130"/>
      <c r="AH223" s="130"/>
      <c r="AI223" s="130" t="s">
        <v>207</v>
      </c>
      <c r="AJ223" s="130"/>
      <c r="AK223" s="111" t="str">
        <f aca="false">(AB223)</f>
        <v>Midway</v>
      </c>
      <c r="AM223" s="111" t="n">
        <f aca="false">AD223</f>
        <v>1999</v>
      </c>
      <c r="AN223" s="130" t="s">
        <v>297</v>
      </c>
      <c r="AO223" s="131"/>
      <c r="AS223" s="0" t="s">
        <v>200</v>
      </c>
      <c r="AV223" s="131" t="s">
        <v>200</v>
      </c>
      <c r="AW223" s="131"/>
      <c r="AX223" s="131"/>
      <c r="AY223" s="131"/>
      <c r="AZ223" s="131" t="s">
        <v>1863</v>
      </c>
      <c r="BA223" s="124" t="s">
        <v>200</v>
      </c>
      <c r="BB223" s="0" t="s">
        <v>210</v>
      </c>
      <c r="BC223" s="0" t="s">
        <v>1864</v>
      </c>
      <c r="BD223" s="0" t="s">
        <v>760</v>
      </c>
      <c r="BE223" s="0" t="s">
        <v>1865</v>
      </c>
      <c r="BF223" s="0" t="s">
        <v>1866</v>
      </c>
      <c r="BG223" s="125" t="s">
        <v>200</v>
      </c>
      <c r="BH223" s="0" t="s">
        <v>214</v>
      </c>
      <c r="BI223" s="112" t="n">
        <v>5037930050039</v>
      </c>
      <c r="BJ223" s="126" t="s">
        <v>200</v>
      </c>
      <c r="BK223" s="131" t="s">
        <v>215</v>
      </c>
      <c r="BL223" s="112" t="n">
        <v>4</v>
      </c>
      <c r="BM223" s="112" t="n">
        <v>4</v>
      </c>
      <c r="BN223" s="112" t="n">
        <v>4</v>
      </c>
      <c r="BO223" s="111" t="n">
        <v>20</v>
      </c>
      <c r="BP223" s="125" t="s">
        <v>200</v>
      </c>
      <c r="BQ223" s="127" t="s">
        <v>216</v>
      </c>
    </row>
    <row r="224" customFormat="false" ht="13.8" hidden="false" customHeight="false" outlineLevel="0" collapsed="false">
      <c r="A224" s="131" t="s">
        <v>1867</v>
      </c>
      <c r="B224" s="0" t="s">
        <v>1788</v>
      </c>
      <c r="C224" s="131" t="s">
        <v>1868</v>
      </c>
      <c r="D224" s="131" t="s">
        <v>1869</v>
      </c>
      <c r="E224" s="0" t="s">
        <v>284</v>
      </c>
      <c r="F224" s="0" t="s">
        <v>195</v>
      </c>
      <c r="G224" s="0" t="s">
        <v>196</v>
      </c>
      <c r="H224" s="0" t="s">
        <v>197</v>
      </c>
      <c r="I224" s="131"/>
      <c r="J224" s="130" t="n">
        <v>1</v>
      </c>
      <c r="K224" s="0" t="s">
        <v>198</v>
      </c>
      <c r="L224" s="0" t="s">
        <v>198</v>
      </c>
      <c r="M224" s="0" t="s">
        <v>199</v>
      </c>
      <c r="Q224" s="120" t="s">
        <v>200</v>
      </c>
      <c r="R224" s="131" t="s">
        <v>1789</v>
      </c>
      <c r="S224" s="131" t="s">
        <v>201</v>
      </c>
      <c r="T224" s="0" t="s">
        <v>198</v>
      </c>
      <c r="U224" s="131" t="s">
        <v>202</v>
      </c>
      <c r="V224" s="131" t="s">
        <v>1252</v>
      </c>
      <c r="W224" s="110" t="s">
        <v>204</v>
      </c>
      <c r="X224" s="130" t="n">
        <v>2000</v>
      </c>
      <c r="Y224" s="130"/>
      <c r="Z224" s="111" t="s">
        <v>221</v>
      </c>
      <c r="AA224" s="122" t="s">
        <v>200</v>
      </c>
      <c r="AB224" s="131" t="s">
        <v>1870</v>
      </c>
      <c r="AC224" s="131" t="s">
        <v>206</v>
      </c>
      <c r="AD224" s="130" t="n">
        <v>2000</v>
      </c>
      <c r="AE224" s="130" t="s">
        <v>222</v>
      </c>
      <c r="AF224" s="130"/>
      <c r="AG224" s="130"/>
      <c r="AH224" s="130"/>
      <c r="AI224" s="130" t="s">
        <v>207</v>
      </c>
      <c r="AJ224" s="130"/>
      <c r="AK224" s="111" t="str">
        <f aca="false">(AB224)</f>
        <v>Sega – Smilebit</v>
      </c>
      <c r="AM224" s="111" t="n">
        <f aca="false">AD224</f>
        <v>2000</v>
      </c>
      <c r="AN224" s="130" t="s">
        <v>208</v>
      </c>
      <c r="AO224" s="131"/>
      <c r="AS224" s="0" t="s">
        <v>200</v>
      </c>
      <c r="AT224" s="0" t="s">
        <v>433</v>
      </c>
      <c r="AU224" s="0" t="s">
        <v>1871</v>
      </c>
      <c r="AV224" s="131" t="s">
        <v>1872</v>
      </c>
      <c r="AW224" s="0" t="s">
        <v>1873</v>
      </c>
      <c r="AX224" s="131"/>
      <c r="AY224" s="131"/>
      <c r="AZ224" s="131" t="s">
        <v>1874</v>
      </c>
      <c r="BA224" s="124" t="s">
        <v>200</v>
      </c>
      <c r="BB224" s="0" t="s">
        <v>210</v>
      </c>
      <c r="BC224" s="0" t="s">
        <v>1875</v>
      </c>
      <c r="BE224" s="0" t="s">
        <v>1876</v>
      </c>
      <c r="BF224" s="0" t="s">
        <v>1877</v>
      </c>
      <c r="BG224" s="125" t="s">
        <v>200</v>
      </c>
      <c r="BH224" s="0" t="s">
        <v>214</v>
      </c>
      <c r="BI224" s="112" t="n">
        <v>5060004760602</v>
      </c>
      <c r="BJ224" s="126" t="s">
        <v>200</v>
      </c>
      <c r="BK224" s="131" t="s">
        <v>215</v>
      </c>
      <c r="BL224" s="112" t="n">
        <v>4</v>
      </c>
      <c r="BM224" s="112" t="n">
        <v>4</v>
      </c>
      <c r="BN224" s="112" t="n">
        <v>4</v>
      </c>
      <c r="BO224" s="111" t="n">
        <v>20</v>
      </c>
      <c r="BP224" s="125" t="s">
        <v>200</v>
      </c>
      <c r="BQ224" s="127" t="s">
        <v>216</v>
      </c>
    </row>
    <row r="225" customFormat="false" ht="13.8" hidden="false" customHeight="false" outlineLevel="0" collapsed="false">
      <c r="A225" s="131" t="s">
        <v>1878</v>
      </c>
      <c r="B225" s="0" t="s">
        <v>1788</v>
      </c>
      <c r="C225" s="0" t="s">
        <v>605</v>
      </c>
      <c r="D225" s="0" t="s">
        <v>193</v>
      </c>
      <c r="E225" s="0" t="s">
        <v>194</v>
      </c>
      <c r="F225" s="0" t="s">
        <v>606</v>
      </c>
      <c r="G225" s="0" t="s">
        <v>391</v>
      </c>
      <c r="H225" s="0" t="s">
        <v>197</v>
      </c>
      <c r="I225" s="131"/>
      <c r="J225" s="130" t="n">
        <v>4</v>
      </c>
      <c r="K225" s="0" t="s">
        <v>198</v>
      </c>
      <c r="L225" s="0" t="s">
        <v>392</v>
      </c>
      <c r="M225" s="0" t="s">
        <v>235</v>
      </c>
      <c r="N225" s="0" t="s">
        <v>1879</v>
      </c>
      <c r="O225" s="104" t="s">
        <v>596</v>
      </c>
      <c r="P225" s="0" t="s">
        <v>238</v>
      </c>
      <c r="Q225" s="120" t="s">
        <v>200</v>
      </c>
      <c r="R225" s="131" t="s">
        <v>1789</v>
      </c>
      <c r="S225" s="131" t="s">
        <v>201</v>
      </c>
      <c r="T225" s="0" t="s">
        <v>198</v>
      </c>
      <c r="U225" s="131" t="s">
        <v>202</v>
      </c>
      <c r="V225" s="131" t="s">
        <v>1252</v>
      </c>
      <c r="W225" s="110" t="s">
        <v>204</v>
      </c>
      <c r="X225" s="130" t="n">
        <v>2000</v>
      </c>
      <c r="Y225" s="130" t="s">
        <v>205</v>
      </c>
      <c r="Z225" s="130" t="s">
        <v>198</v>
      </c>
      <c r="AA225" s="122" t="s">
        <v>200</v>
      </c>
      <c r="AB225" s="131" t="s">
        <v>543</v>
      </c>
      <c r="AC225" s="131" t="s">
        <v>543</v>
      </c>
      <c r="AD225" s="130" t="n">
        <v>2000</v>
      </c>
      <c r="AE225" s="130" t="s">
        <v>198</v>
      </c>
      <c r="AF225" s="130"/>
      <c r="AG225" s="130"/>
      <c r="AH225" s="130"/>
      <c r="AI225" s="130" t="s">
        <v>207</v>
      </c>
      <c r="AJ225" s="130"/>
      <c r="AK225" s="130" t="s">
        <v>543</v>
      </c>
      <c r="AL225" s="0" t="s">
        <v>216</v>
      </c>
      <c r="AM225" s="130" t="n">
        <v>1998</v>
      </c>
      <c r="AN225" s="130" t="s">
        <v>208</v>
      </c>
      <c r="AO225" s="0" t="s">
        <v>609</v>
      </c>
      <c r="AP225" s="0" t="s">
        <v>526</v>
      </c>
      <c r="AQ225" s="0" t="s">
        <v>200</v>
      </c>
      <c r="AR225" s="0" t="s">
        <v>200</v>
      </c>
      <c r="AS225" s="0" t="s">
        <v>1880</v>
      </c>
      <c r="AT225" s="0" t="s">
        <v>1780</v>
      </c>
      <c r="AU225" s="0" t="s">
        <v>200</v>
      </c>
      <c r="AV225" s="0" t="s">
        <v>1781</v>
      </c>
      <c r="AW225" s="131"/>
      <c r="AX225" s="131"/>
      <c r="AY225" s="131"/>
      <c r="AZ225" s="131" t="s">
        <v>1881</v>
      </c>
      <c r="BA225" s="124" t="s">
        <v>200</v>
      </c>
      <c r="BB225" s="0" t="s">
        <v>248</v>
      </c>
      <c r="BC225" s="0" t="s">
        <v>1882</v>
      </c>
      <c r="BD225" s="0" t="s">
        <v>1883</v>
      </c>
      <c r="BE225" s="0" t="s">
        <v>1884</v>
      </c>
      <c r="BG225" s="125" t="s">
        <v>200</v>
      </c>
      <c r="BH225" s="0" t="s">
        <v>214</v>
      </c>
      <c r="BI225" s="112" t="n">
        <v>5028587082627</v>
      </c>
      <c r="BJ225" s="126" t="s">
        <v>200</v>
      </c>
      <c r="BK225" s="131" t="s">
        <v>215</v>
      </c>
      <c r="BL225" s="112" t="n">
        <v>4</v>
      </c>
      <c r="BM225" s="112" t="n">
        <v>4</v>
      </c>
      <c r="BN225" s="112" t="n">
        <v>4</v>
      </c>
      <c r="BO225" s="111" t="n">
        <v>20</v>
      </c>
      <c r="BP225" s="125" t="s">
        <v>200</v>
      </c>
      <c r="BQ225" s="127" t="s">
        <v>216</v>
      </c>
    </row>
    <row r="226" customFormat="false" ht="13.8" hidden="false" customHeight="false" outlineLevel="0" collapsed="false">
      <c r="A226" s="131" t="s">
        <v>1885</v>
      </c>
      <c r="B226" s="0" t="s">
        <v>1788</v>
      </c>
      <c r="C226" s="131" t="s">
        <v>1408</v>
      </c>
      <c r="D226" s="131" t="s">
        <v>1333</v>
      </c>
      <c r="E226" s="0" t="s">
        <v>194</v>
      </c>
      <c r="F226" s="0" t="s">
        <v>195</v>
      </c>
      <c r="G226" s="0" t="s">
        <v>196</v>
      </c>
      <c r="H226" s="0" t="s">
        <v>219</v>
      </c>
      <c r="I226" s="131"/>
      <c r="J226" s="130" t="n">
        <v>1</v>
      </c>
      <c r="K226" s="0" t="s">
        <v>198</v>
      </c>
      <c r="L226" s="0" t="s">
        <v>198</v>
      </c>
      <c r="M226" s="0" t="s">
        <v>199</v>
      </c>
      <c r="Q226" s="120" t="s">
        <v>200</v>
      </c>
      <c r="R226" s="131" t="s">
        <v>1789</v>
      </c>
      <c r="S226" s="131" t="s">
        <v>201</v>
      </c>
      <c r="T226" s="0" t="s">
        <v>198</v>
      </c>
      <c r="U226" s="131" t="s">
        <v>202</v>
      </c>
      <c r="V226" s="131" t="s">
        <v>1252</v>
      </c>
      <c r="W226" s="110" t="s">
        <v>204</v>
      </c>
      <c r="X226" s="130" t="n">
        <v>2000</v>
      </c>
      <c r="Y226" s="130"/>
      <c r="Z226" s="130" t="s">
        <v>221</v>
      </c>
      <c r="AA226" s="122" t="s">
        <v>200</v>
      </c>
      <c r="AB226" s="131" t="s">
        <v>1886</v>
      </c>
      <c r="AC226" s="131" t="s">
        <v>984</v>
      </c>
      <c r="AD226" s="130" t="n">
        <v>2000</v>
      </c>
      <c r="AE226" s="130" t="s">
        <v>198</v>
      </c>
      <c r="AF226" s="130"/>
      <c r="AG226" s="130"/>
      <c r="AH226" s="130"/>
      <c r="AI226" s="130" t="s">
        <v>207</v>
      </c>
      <c r="AJ226" s="130"/>
      <c r="AK226" s="111" t="str">
        <f aca="false">(AB226)</f>
        <v>Bioware</v>
      </c>
      <c r="AM226" s="111" t="n">
        <f aca="false">AD226</f>
        <v>2000</v>
      </c>
      <c r="AN226" s="130" t="s">
        <v>1887</v>
      </c>
      <c r="AO226" s="131"/>
      <c r="AS226" s="0" t="s">
        <v>200</v>
      </c>
      <c r="AU226" s="0" t="s">
        <v>267</v>
      </c>
      <c r="AV226" s="131" t="s">
        <v>1888</v>
      </c>
      <c r="AW226" s="131" t="s">
        <v>200</v>
      </c>
      <c r="AX226" s="131"/>
      <c r="AY226" s="131"/>
      <c r="AZ226" s="131" t="s">
        <v>1889</v>
      </c>
      <c r="BA226" s="124" t="s">
        <v>200</v>
      </c>
      <c r="BB226" s="0" t="s">
        <v>210</v>
      </c>
      <c r="BC226" s="0" t="s">
        <v>1890</v>
      </c>
      <c r="BD226" s="0" t="s">
        <v>1891</v>
      </c>
      <c r="BE226" s="0" t="s">
        <v>1892</v>
      </c>
      <c r="BG226" s="125" t="s">
        <v>200</v>
      </c>
      <c r="BH226" s="0" t="s">
        <v>214</v>
      </c>
      <c r="BI226" s="112" t="n">
        <v>5026102003645</v>
      </c>
      <c r="BJ226" s="126" t="s">
        <v>200</v>
      </c>
      <c r="BK226" s="131" t="s">
        <v>215</v>
      </c>
      <c r="BL226" s="112" t="n">
        <v>4</v>
      </c>
      <c r="BM226" s="112" t="n">
        <v>4</v>
      </c>
      <c r="BN226" s="112" t="n">
        <v>4</v>
      </c>
      <c r="BO226" s="111" t="n">
        <v>20</v>
      </c>
      <c r="BP226" s="125" t="s">
        <v>200</v>
      </c>
      <c r="BQ226" s="127" t="s">
        <v>216</v>
      </c>
    </row>
    <row r="227" customFormat="false" ht="13.8" hidden="false" customHeight="false" outlineLevel="0" collapsed="false">
      <c r="A227" s="131" t="s">
        <v>1893</v>
      </c>
      <c r="B227" s="0" t="s">
        <v>1788</v>
      </c>
      <c r="C227" s="0" t="s">
        <v>818</v>
      </c>
      <c r="D227" s="0" t="s">
        <v>1333</v>
      </c>
      <c r="E227" s="0" t="s">
        <v>313</v>
      </c>
      <c r="F227" s="0" t="s">
        <v>314</v>
      </c>
      <c r="G227" s="0" t="s">
        <v>880</v>
      </c>
      <c r="H227" s="0" t="s">
        <v>197</v>
      </c>
      <c r="I227" s="131"/>
      <c r="J227" s="130" t="n">
        <v>2</v>
      </c>
      <c r="K227" s="131" t="s">
        <v>198</v>
      </c>
      <c r="L227" s="0" t="s">
        <v>392</v>
      </c>
      <c r="M227" s="0" t="s">
        <v>199</v>
      </c>
      <c r="Q227" s="120" t="s">
        <v>200</v>
      </c>
      <c r="R227" s="131" t="s">
        <v>1789</v>
      </c>
      <c r="S227" s="131" t="s">
        <v>201</v>
      </c>
      <c r="T227" s="0" t="s">
        <v>198</v>
      </c>
      <c r="U227" s="131" t="s">
        <v>202</v>
      </c>
      <c r="V227" s="131" t="s">
        <v>1252</v>
      </c>
      <c r="W227" s="110" t="s">
        <v>204</v>
      </c>
      <c r="X227" s="130" t="n">
        <v>2000</v>
      </c>
      <c r="Y227" s="130"/>
      <c r="Z227" s="130" t="s">
        <v>198</v>
      </c>
      <c r="AA227" s="122" t="s">
        <v>200</v>
      </c>
      <c r="AB227" s="131" t="s">
        <v>1215</v>
      </c>
      <c r="AC227" s="131" t="s">
        <v>206</v>
      </c>
      <c r="AD227" s="130" t="n">
        <v>2000</v>
      </c>
      <c r="AE227" s="130" t="s">
        <v>222</v>
      </c>
      <c r="AF227" s="130"/>
      <c r="AG227" s="130"/>
      <c r="AH227" s="130"/>
      <c r="AI227" s="130" t="s">
        <v>207</v>
      </c>
      <c r="AJ227" s="130"/>
      <c r="AK227" s="111" t="str">
        <f aca="false">(AB227)</f>
        <v>Bizarre creations</v>
      </c>
      <c r="AM227" s="111" t="n">
        <f aca="false">AD227</f>
        <v>2000</v>
      </c>
      <c r="AN227" s="130" t="s">
        <v>263</v>
      </c>
      <c r="AO227" s="0" t="s">
        <v>1442</v>
      </c>
      <c r="AP227" s="0" t="s">
        <v>674</v>
      </c>
      <c r="AQ227" s="0" t="s">
        <v>200</v>
      </c>
      <c r="AS227" s="0" t="s">
        <v>1894</v>
      </c>
      <c r="AV227" s="131" t="s">
        <v>200</v>
      </c>
      <c r="AW227" s="131"/>
      <c r="AX227" s="131"/>
      <c r="AY227" s="131"/>
      <c r="AZ227" s="131" t="s">
        <v>1895</v>
      </c>
      <c r="BA227" s="124" t="s">
        <v>200</v>
      </c>
      <c r="BB227" s="0" t="s">
        <v>248</v>
      </c>
      <c r="BC227" s="0" t="s">
        <v>1896</v>
      </c>
      <c r="BD227" s="0" t="s">
        <v>1897</v>
      </c>
      <c r="BE227" s="0" t="s">
        <v>1898</v>
      </c>
      <c r="BF227" s="0" t="s">
        <v>1899</v>
      </c>
      <c r="BG227" s="125" t="s">
        <v>200</v>
      </c>
      <c r="BH227" s="0" t="s">
        <v>214</v>
      </c>
      <c r="BI227" s="112" t="n">
        <v>4974365503079</v>
      </c>
      <c r="BJ227" s="126" t="s">
        <v>200</v>
      </c>
      <c r="BK227" s="131" t="s">
        <v>215</v>
      </c>
      <c r="BL227" s="112" t="n">
        <v>4</v>
      </c>
      <c r="BM227" s="112" t="n">
        <v>4</v>
      </c>
      <c r="BN227" s="112" t="n">
        <v>4</v>
      </c>
      <c r="BO227" s="111" t="n">
        <v>20</v>
      </c>
      <c r="BP227" s="125" t="s">
        <v>200</v>
      </c>
      <c r="BQ227" s="127" t="s">
        <v>216</v>
      </c>
    </row>
    <row r="228" customFormat="false" ht="13.8" hidden="false" customHeight="false" outlineLevel="0" collapsed="false">
      <c r="A228" s="131" t="s">
        <v>1900</v>
      </c>
      <c r="B228" s="0" t="s">
        <v>1788</v>
      </c>
      <c r="C228" s="131" t="s">
        <v>1408</v>
      </c>
      <c r="D228" s="131" t="s">
        <v>1333</v>
      </c>
      <c r="E228" s="0" t="s">
        <v>194</v>
      </c>
      <c r="F228" s="0" t="s">
        <v>195</v>
      </c>
      <c r="G228" s="0" t="s">
        <v>330</v>
      </c>
      <c r="H228" s="0" t="s">
        <v>1287</v>
      </c>
      <c r="I228" s="131"/>
      <c r="J228" s="130" t="n">
        <v>1</v>
      </c>
      <c r="K228" s="0" t="s">
        <v>198</v>
      </c>
      <c r="L228" s="0" t="s">
        <v>198</v>
      </c>
      <c r="M228" s="0" t="s">
        <v>199</v>
      </c>
      <c r="Q228" s="120" t="s">
        <v>200</v>
      </c>
      <c r="R228" s="131" t="s">
        <v>1789</v>
      </c>
      <c r="S228" s="131" t="s">
        <v>201</v>
      </c>
      <c r="T228" s="0" t="s">
        <v>198</v>
      </c>
      <c r="U228" s="131" t="s">
        <v>202</v>
      </c>
      <c r="V228" s="131" t="s">
        <v>1252</v>
      </c>
      <c r="W228" s="110" t="s">
        <v>204</v>
      </c>
      <c r="X228" s="130" t="n">
        <v>2000</v>
      </c>
      <c r="Y228" s="130"/>
      <c r="Z228" s="130" t="s">
        <v>757</v>
      </c>
      <c r="AA228" s="122" t="s">
        <v>200</v>
      </c>
      <c r="AB228" s="131" t="s">
        <v>1901</v>
      </c>
      <c r="AC228" s="131" t="s">
        <v>1902</v>
      </c>
      <c r="AD228" s="130" t="n">
        <v>2000</v>
      </c>
      <c r="AE228" s="130" t="s">
        <v>198</v>
      </c>
      <c r="AF228" s="130"/>
      <c r="AG228" s="130"/>
      <c r="AH228" s="130"/>
      <c r="AI228" s="130" t="s">
        <v>207</v>
      </c>
      <c r="AJ228" s="130"/>
      <c r="AK228" s="111" t="str">
        <f aca="false">(AB228)</f>
        <v>Quantic dream</v>
      </c>
      <c r="AM228" s="111" t="n">
        <f aca="false">AD228</f>
        <v>2000</v>
      </c>
      <c r="AN228" s="130" t="s">
        <v>510</v>
      </c>
      <c r="AO228" s="131"/>
      <c r="AS228" s="0" t="s">
        <v>200</v>
      </c>
      <c r="AU228" s="0" t="s">
        <v>267</v>
      </c>
      <c r="AV228" s="131" t="s">
        <v>1903</v>
      </c>
      <c r="AW228" s="131" t="s">
        <v>1904</v>
      </c>
      <c r="AX228" s="131" t="s">
        <v>1904</v>
      </c>
      <c r="AY228" s="131"/>
      <c r="AZ228" s="131" t="s">
        <v>1905</v>
      </c>
      <c r="BA228" s="124" t="s">
        <v>200</v>
      </c>
      <c r="BB228" s="0" t="s">
        <v>210</v>
      </c>
      <c r="BC228" s="0" t="s">
        <v>1906</v>
      </c>
      <c r="BD228" s="0" t="s">
        <v>1907</v>
      </c>
      <c r="BE228" s="0" t="s">
        <v>1908</v>
      </c>
      <c r="BF228" s="0" t="s">
        <v>1909</v>
      </c>
      <c r="BG228" s="125" t="s">
        <v>200</v>
      </c>
      <c r="BH228" s="0" t="s">
        <v>214</v>
      </c>
      <c r="BI228" s="112" t="n">
        <v>5032921010085</v>
      </c>
      <c r="BJ228" s="126" t="s">
        <v>200</v>
      </c>
      <c r="BK228" s="131" t="s">
        <v>215</v>
      </c>
      <c r="BL228" s="112" t="n">
        <v>4</v>
      </c>
      <c r="BM228" s="112" t="n">
        <v>4</v>
      </c>
      <c r="BN228" s="112" t="n">
        <v>4</v>
      </c>
      <c r="BO228" s="111" t="n">
        <v>20</v>
      </c>
      <c r="BP228" s="125" t="s">
        <v>200</v>
      </c>
      <c r="BQ228" s="127" t="s">
        <v>216</v>
      </c>
    </row>
    <row r="229" customFormat="false" ht="13.8" hidden="false" customHeight="false" outlineLevel="0" collapsed="false">
      <c r="A229" s="131" t="s">
        <v>1910</v>
      </c>
      <c r="B229" s="0" t="s">
        <v>1788</v>
      </c>
      <c r="C229" s="131" t="s">
        <v>1719</v>
      </c>
      <c r="D229" s="131" t="s">
        <v>1333</v>
      </c>
      <c r="E229" s="0" t="s">
        <v>194</v>
      </c>
      <c r="F229" s="0" t="s">
        <v>195</v>
      </c>
      <c r="G229" s="0" t="s">
        <v>391</v>
      </c>
      <c r="H229" s="0" t="s">
        <v>197</v>
      </c>
      <c r="I229" s="131"/>
      <c r="J229" s="130" t="n">
        <v>4</v>
      </c>
      <c r="K229" s="131" t="s">
        <v>198</v>
      </c>
      <c r="L229" s="0" t="s">
        <v>456</v>
      </c>
      <c r="M229" s="0" t="s">
        <v>199</v>
      </c>
      <c r="Q229" s="120" t="s">
        <v>200</v>
      </c>
      <c r="R229" s="131" t="s">
        <v>1789</v>
      </c>
      <c r="S229" s="131" t="s">
        <v>201</v>
      </c>
      <c r="T229" s="0" t="s">
        <v>198</v>
      </c>
      <c r="U229" s="131" t="s">
        <v>202</v>
      </c>
      <c r="V229" s="131" t="s">
        <v>1252</v>
      </c>
      <c r="W229" s="110" t="s">
        <v>204</v>
      </c>
      <c r="X229" s="130" t="n">
        <v>2001</v>
      </c>
      <c r="Y229" s="130"/>
      <c r="Z229" s="130" t="s">
        <v>198</v>
      </c>
      <c r="AA229" s="122" t="s">
        <v>200</v>
      </c>
      <c r="AB229" s="0" t="s">
        <v>1068</v>
      </c>
      <c r="AC229" s="131" t="s">
        <v>206</v>
      </c>
      <c r="AD229" s="130" t="n">
        <v>2001</v>
      </c>
      <c r="AE229" s="130" t="s">
        <v>222</v>
      </c>
      <c r="AF229" s="130"/>
      <c r="AG229" s="130"/>
      <c r="AH229" s="130"/>
      <c r="AI229" s="130" t="s">
        <v>207</v>
      </c>
      <c r="AJ229" s="130"/>
      <c r="AK229" s="111" t="str">
        <f aca="false">(AB229)</f>
        <v>Sega – AM2</v>
      </c>
      <c r="AM229" s="111" t="n">
        <f aca="false">AD229</f>
        <v>2001</v>
      </c>
      <c r="AN229" s="130" t="s">
        <v>208</v>
      </c>
      <c r="AO229" s="131"/>
      <c r="AS229" s="0" t="s">
        <v>200</v>
      </c>
      <c r="AV229" s="131" t="s">
        <v>1070</v>
      </c>
      <c r="AW229" s="131"/>
      <c r="AX229" s="131"/>
      <c r="AY229" s="131"/>
      <c r="AZ229" s="131" t="s">
        <v>1911</v>
      </c>
      <c r="BA229" s="124" t="s">
        <v>200</v>
      </c>
      <c r="BB229" s="0" t="s">
        <v>210</v>
      </c>
      <c r="BC229" s="0" t="s">
        <v>1912</v>
      </c>
      <c r="BD229" s="0" t="s">
        <v>1913</v>
      </c>
      <c r="BE229" s="0" t="s">
        <v>1914</v>
      </c>
      <c r="BG229" s="125" t="s">
        <v>200</v>
      </c>
      <c r="BH229" s="0" t="s">
        <v>214</v>
      </c>
      <c r="BI229" s="112" t="n">
        <v>5060004761241</v>
      </c>
      <c r="BJ229" s="126" t="s">
        <v>200</v>
      </c>
      <c r="BK229" s="131" t="s">
        <v>215</v>
      </c>
      <c r="BL229" s="112" t="n">
        <v>4</v>
      </c>
      <c r="BM229" s="112" t="n">
        <v>4</v>
      </c>
      <c r="BN229" s="112" t="n">
        <v>4</v>
      </c>
      <c r="BO229" s="111" t="n">
        <v>20</v>
      </c>
      <c r="BP229" s="125" t="s">
        <v>200</v>
      </c>
      <c r="BQ229" s="127" t="s">
        <v>216</v>
      </c>
    </row>
    <row r="230" customFormat="false" ht="13.8" hidden="false" customHeight="false" outlineLevel="0" collapsed="false">
      <c r="A230" s="131" t="s">
        <v>1915</v>
      </c>
      <c r="B230" s="0" t="s">
        <v>1788</v>
      </c>
      <c r="C230" s="131" t="s">
        <v>1719</v>
      </c>
      <c r="D230" s="131" t="s">
        <v>1333</v>
      </c>
      <c r="E230" s="0" t="s">
        <v>194</v>
      </c>
      <c r="F230" s="0" t="s">
        <v>195</v>
      </c>
      <c r="G230" s="0" t="s">
        <v>391</v>
      </c>
      <c r="H230" s="0" t="s">
        <v>197</v>
      </c>
      <c r="I230" s="131"/>
      <c r="J230" s="130" t="n">
        <v>4</v>
      </c>
      <c r="K230" s="0" t="s">
        <v>198</v>
      </c>
      <c r="L230" s="0" t="s">
        <v>456</v>
      </c>
      <c r="M230" s="0" t="s">
        <v>199</v>
      </c>
      <c r="Q230" s="120" t="s">
        <v>200</v>
      </c>
      <c r="R230" s="131" t="s">
        <v>1789</v>
      </c>
      <c r="S230" s="131" t="s">
        <v>201</v>
      </c>
      <c r="T230" s="0" t="s">
        <v>198</v>
      </c>
      <c r="U230" s="131" t="s">
        <v>202</v>
      </c>
      <c r="V230" s="131" t="s">
        <v>1252</v>
      </c>
      <c r="W230" s="110" t="s">
        <v>204</v>
      </c>
      <c r="X230" s="130" t="n">
        <v>1999</v>
      </c>
      <c r="Y230" s="130"/>
      <c r="Z230" s="130" t="s">
        <v>198</v>
      </c>
      <c r="AA230" s="122" t="s">
        <v>200</v>
      </c>
      <c r="AB230" s="131" t="s">
        <v>543</v>
      </c>
      <c r="AC230" s="131" t="s">
        <v>543</v>
      </c>
      <c r="AD230" s="130" t="n">
        <v>1999</v>
      </c>
      <c r="AE230" s="130" t="s">
        <v>222</v>
      </c>
      <c r="AF230" s="130"/>
      <c r="AG230" s="130"/>
      <c r="AH230" s="130"/>
      <c r="AI230" s="130" t="s">
        <v>207</v>
      </c>
      <c r="AJ230" s="130"/>
      <c r="AK230" s="130" t="s">
        <v>543</v>
      </c>
      <c r="AL230" s="0" t="s">
        <v>216</v>
      </c>
      <c r="AM230" s="130" t="n">
        <v>1999</v>
      </c>
      <c r="AN230" s="130" t="s">
        <v>208</v>
      </c>
      <c r="AO230" s="0" t="s">
        <v>609</v>
      </c>
      <c r="AP230" s="0" t="s">
        <v>200</v>
      </c>
      <c r="AQ230" s="0" t="s">
        <v>200</v>
      </c>
      <c r="AR230" s="0" t="s">
        <v>200</v>
      </c>
      <c r="AS230" s="0" t="s">
        <v>200</v>
      </c>
      <c r="AV230" s="0" t="s">
        <v>1781</v>
      </c>
      <c r="AW230" s="131"/>
      <c r="AX230" s="131"/>
      <c r="AY230" s="131"/>
      <c r="AZ230" s="131" t="s">
        <v>1916</v>
      </c>
      <c r="BA230" s="124" t="s">
        <v>200</v>
      </c>
      <c r="BB230" s="0" t="s">
        <v>248</v>
      </c>
      <c r="BC230" s="0" t="s">
        <v>1917</v>
      </c>
      <c r="BD230" s="0" t="s">
        <v>1918</v>
      </c>
      <c r="BE230" s="0" t="s">
        <v>1919</v>
      </c>
      <c r="BF230" s="0" t="s">
        <v>1920</v>
      </c>
      <c r="BG230" s="125" t="s">
        <v>200</v>
      </c>
      <c r="BH230" s="0" t="s">
        <v>214</v>
      </c>
      <c r="BI230" s="112" t="n">
        <v>5032921007887</v>
      </c>
      <c r="BJ230" s="126" t="s">
        <v>200</v>
      </c>
      <c r="BK230" s="131" t="s">
        <v>215</v>
      </c>
      <c r="BL230" s="112" t="n">
        <v>4</v>
      </c>
      <c r="BM230" s="112" t="n">
        <v>4</v>
      </c>
      <c r="BN230" s="112" t="n">
        <v>4</v>
      </c>
      <c r="BO230" s="111" t="n">
        <v>20</v>
      </c>
      <c r="BP230" s="125" t="s">
        <v>200</v>
      </c>
      <c r="BQ230" s="127" t="s">
        <v>216</v>
      </c>
    </row>
    <row r="231" customFormat="false" ht="13.8" hidden="false" customHeight="false" outlineLevel="0" collapsed="false">
      <c r="A231" s="131" t="s">
        <v>1921</v>
      </c>
      <c r="B231" s="0" t="s">
        <v>1788</v>
      </c>
      <c r="C231" s="131" t="s">
        <v>1489</v>
      </c>
      <c r="D231" s="131" t="s">
        <v>1333</v>
      </c>
      <c r="E231" s="0" t="s">
        <v>194</v>
      </c>
      <c r="F231" s="0" t="s">
        <v>314</v>
      </c>
      <c r="G231" s="0" t="s">
        <v>391</v>
      </c>
      <c r="H231" s="0" t="s">
        <v>901</v>
      </c>
      <c r="I231" s="131"/>
      <c r="J231" s="130" t="n">
        <v>4</v>
      </c>
      <c r="K231" s="131" t="s">
        <v>198</v>
      </c>
      <c r="L231" s="0" t="s">
        <v>456</v>
      </c>
      <c r="M231" s="0" t="s">
        <v>199</v>
      </c>
      <c r="Q231" s="120" t="s">
        <v>200</v>
      </c>
      <c r="R231" s="131" t="s">
        <v>1789</v>
      </c>
      <c r="S231" s="131" t="s">
        <v>201</v>
      </c>
      <c r="T231" s="0" t="s">
        <v>198</v>
      </c>
      <c r="U231" s="131" t="s">
        <v>202</v>
      </c>
      <c r="V231" s="131" t="s">
        <v>1252</v>
      </c>
      <c r="W231" s="110" t="s">
        <v>204</v>
      </c>
      <c r="X231" s="130" t="n">
        <v>2000</v>
      </c>
      <c r="Y231" s="130"/>
      <c r="Z231" s="130" t="s">
        <v>198</v>
      </c>
      <c r="AA231" s="122" t="s">
        <v>200</v>
      </c>
      <c r="AB231" s="131" t="s">
        <v>1922</v>
      </c>
      <c r="AC231" s="131" t="s">
        <v>206</v>
      </c>
      <c r="AD231" s="130" t="n">
        <v>2000</v>
      </c>
      <c r="AE231" s="130" t="s">
        <v>198</v>
      </c>
      <c r="AF231" s="130"/>
      <c r="AG231" s="130"/>
      <c r="AH231" s="130"/>
      <c r="AI231" s="130" t="s">
        <v>207</v>
      </c>
      <c r="AJ231" s="130"/>
      <c r="AK231" s="111" t="str">
        <f aca="false">(AB231)</f>
        <v>Raster production</v>
      </c>
      <c r="AM231" s="111" t="n">
        <f aca="false">AD231</f>
        <v>2000</v>
      </c>
      <c r="AN231" s="130" t="s">
        <v>297</v>
      </c>
      <c r="AO231" s="131"/>
      <c r="AS231" s="0" t="s">
        <v>200</v>
      </c>
      <c r="AV231" s="131" t="s">
        <v>1923</v>
      </c>
      <c r="AW231" s="131" t="s">
        <v>200</v>
      </c>
      <c r="AX231" s="131"/>
      <c r="AY231" s="131"/>
      <c r="AZ231" s="131" t="s">
        <v>1924</v>
      </c>
      <c r="BA231" s="124" t="s">
        <v>200</v>
      </c>
      <c r="BB231" s="0" t="s">
        <v>248</v>
      </c>
      <c r="BC231" s="0" t="s">
        <v>979</v>
      </c>
      <c r="BD231" s="0" t="s">
        <v>1925</v>
      </c>
      <c r="BE231" s="0" t="s">
        <v>1926</v>
      </c>
      <c r="BF231" s="0" t="s">
        <v>1927</v>
      </c>
      <c r="BG231" s="125" t="s">
        <v>200</v>
      </c>
      <c r="BH231" s="0" t="s">
        <v>214</v>
      </c>
      <c r="BI231" s="112" t="n">
        <v>5060004760589</v>
      </c>
      <c r="BJ231" s="126" t="s">
        <v>200</v>
      </c>
      <c r="BK231" s="131" t="s">
        <v>215</v>
      </c>
      <c r="BL231" s="112" t="n">
        <v>4</v>
      </c>
      <c r="BM231" s="112" t="n">
        <v>4</v>
      </c>
      <c r="BN231" s="112" t="n">
        <v>4</v>
      </c>
      <c r="BO231" s="111" t="n">
        <v>20</v>
      </c>
      <c r="BP231" s="125" t="s">
        <v>200</v>
      </c>
      <c r="BQ231" s="127" t="s">
        <v>216</v>
      </c>
    </row>
    <row r="232" customFormat="false" ht="13.8" hidden="false" customHeight="false" outlineLevel="0" collapsed="false">
      <c r="A232" s="131" t="s">
        <v>1928</v>
      </c>
      <c r="B232" s="0" t="s">
        <v>1788</v>
      </c>
      <c r="C232" s="131" t="s">
        <v>329</v>
      </c>
      <c r="D232" s="131" t="s">
        <v>1333</v>
      </c>
      <c r="E232" s="0" t="s">
        <v>194</v>
      </c>
      <c r="F232" s="0" t="s">
        <v>195</v>
      </c>
      <c r="G232" s="0" t="s">
        <v>330</v>
      </c>
      <c r="H232" s="0" t="s">
        <v>197</v>
      </c>
      <c r="I232" s="131"/>
      <c r="J232" s="130" t="n">
        <v>1</v>
      </c>
      <c r="K232" s="131" t="s">
        <v>198</v>
      </c>
      <c r="L232" s="0" t="s">
        <v>198</v>
      </c>
      <c r="M232" s="0" t="s">
        <v>199</v>
      </c>
      <c r="Q232" s="120"/>
      <c r="R232" s="131" t="s">
        <v>1789</v>
      </c>
      <c r="S232" s="131" t="s">
        <v>201</v>
      </c>
      <c r="T232" s="0" t="s">
        <v>198</v>
      </c>
      <c r="U232" s="131" t="s">
        <v>239</v>
      </c>
      <c r="V232" s="131" t="s">
        <v>756</v>
      </c>
      <c r="W232" s="110" t="s">
        <v>198</v>
      </c>
      <c r="X232" s="130" t="n">
        <v>2000</v>
      </c>
      <c r="Y232" s="130" t="s">
        <v>240</v>
      </c>
      <c r="Z232" s="130" t="s">
        <v>757</v>
      </c>
      <c r="AA232" s="122"/>
      <c r="AB232" s="131" t="s">
        <v>206</v>
      </c>
      <c r="AC232" s="131" t="s">
        <v>206</v>
      </c>
      <c r="AD232" s="130" t="s">
        <v>198</v>
      </c>
      <c r="AE232" s="130" t="s">
        <v>222</v>
      </c>
      <c r="AF232" s="130"/>
      <c r="AG232" s="130"/>
      <c r="AH232" s="130"/>
      <c r="AI232" s="130" t="s">
        <v>1313</v>
      </c>
      <c r="AJ232" s="130" t="s">
        <v>701</v>
      </c>
      <c r="AK232" s="130" t="s">
        <v>206</v>
      </c>
      <c r="AM232" s="111" t="n">
        <v>1991</v>
      </c>
      <c r="AN232" s="130" t="s">
        <v>208</v>
      </c>
      <c r="AO232" s="131"/>
      <c r="AT232" s="0" t="s">
        <v>1710</v>
      </c>
      <c r="AU232" s="0" t="s">
        <v>1871</v>
      </c>
      <c r="AV232" s="131" t="s">
        <v>1070</v>
      </c>
      <c r="AW232" s="131"/>
      <c r="AX232" s="131"/>
      <c r="AY232" s="131"/>
      <c r="AZ232" s="131" t="s">
        <v>1929</v>
      </c>
      <c r="BA232" s="124" t="s">
        <v>200</v>
      </c>
      <c r="BB232" s="0" t="s">
        <v>248</v>
      </c>
      <c r="BC232" s="0" t="s">
        <v>1930</v>
      </c>
      <c r="BD232" s="0" t="s">
        <v>1931</v>
      </c>
      <c r="BE232" s="0" t="s">
        <v>1932</v>
      </c>
      <c r="BG232" s="125"/>
      <c r="BH232" s="0" t="s">
        <v>214</v>
      </c>
      <c r="BI232" s="112" t="s">
        <v>198</v>
      </c>
      <c r="BJ232" s="126"/>
      <c r="BK232" s="131" t="s">
        <v>215</v>
      </c>
      <c r="BL232" s="112" t="n">
        <v>4</v>
      </c>
      <c r="BM232" s="112" t="n">
        <v>4</v>
      </c>
      <c r="BN232" s="112" t="n">
        <v>4</v>
      </c>
      <c r="BO232" s="111" t="n">
        <v>20</v>
      </c>
      <c r="BP232" s="125"/>
      <c r="BQ232" s="127"/>
    </row>
    <row r="233" customFormat="false" ht="13.8" hidden="false" customHeight="false" outlineLevel="0" collapsed="false">
      <c r="A233" s="131" t="s">
        <v>1933</v>
      </c>
      <c r="B233" s="0" t="s">
        <v>1788</v>
      </c>
      <c r="C233" s="131" t="s">
        <v>1451</v>
      </c>
      <c r="D233" s="131" t="s">
        <v>1333</v>
      </c>
      <c r="E233" s="0" t="s">
        <v>194</v>
      </c>
      <c r="F233" s="0" t="s">
        <v>195</v>
      </c>
      <c r="G233" s="0" t="s">
        <v>196</v>
      </c>
      <c r="H233" s="131" t="s">
        <v>901</v>
      </c>
      <c r="I233" s="131"/>
      <c r="J233" s="130" t="n">
        <v>1</v>
      </c>
      <c r="K233" s="0" t="s">
        <v>198</v>
      </c>
      <c r="L233" s="0" t="s">
        <v>198</v>
      </c>
      <c r="M233" s="0" t="s">
        <v>199</v>
      </c>
      <c r="Q233" s="120" t="s">
        <v>200</v>
      </c>
      <c r="R233" s="131" t="s">
        <v>1789</v>
      </c>
      <c r="S233" s="131" t="s">
        <v>201</v>
      </c>
      <c r="T233" s="0" t="s">
        <v>198</v>
      </c>
      <c r="U233" s="131" t="s">
        <v>202</v>
      </c>
      <c r="V233" s="131" t="s">
        <v>1252</v>
      </c>
      <c r="W233" s="110" t="s">
        <v>204</v>
      </c>
      <c r="X233" s="130" t="n">
        <v>2000</v>
      </c>
      <c r="Y233" s="130" t="s">
        <v>1624</v>
      </c>
      <c r="Z233" s="130" t="s">
        <v>757</v>
      </c>
      <c r="AA233" s="122" t="s">
        <v>200</v>
      </c>
      <c r="AB233" s="131" t="s">
        <v>543</v>
      </c>
      <c r="AC233" s="131" t="s">
        <v>543</v>
      </c>
      <c r="AD233" s="130" t="n">
        <v>2000</v>
      </c>
      <c r="AE233" s="130" t="s">
        <v>198</v>
      </c>
      <c r="AF233" s="130"/>
      <c r="AG233" s="111" t="s">
        <v>241</v>
      </c>
      <c r="AH233" s="111" t="s">
        <v>914</v>
      </c>
      <c r="AI233" s="130" t="s">
        <v>207</v>
      </c>
      <c r="AJ233" s="130"/>
      <c r="AK233" s="111" t="str">
        <f aca="false">(AB233)</f>
        <v>Capcom</v>
      </c>
      <c r="AM233" s="111" t="n">
        <f aca="false">AD233</f>
        <v>2000</v>
      </c>
      <c r="AN233" s="130" t="s">
        <v>208</v>
      </c>
      <c r="AO233" s="131"/>
      <c r="AR233" s="0" t="s">
        <v>1455</v>
      </c>
      <c r="AS233" s="0" t="s">
        <v>1627</v>
      </c>
      <c r="AT233" s="0" t="s">
        <v>1934</v>
      </c>
      <c r="AU233" s="0" t="s">
        <v>470</v>
      </c>
      <c r="AV233" s="131" t="s">
        <v>1935</v>
      </c>
      <c r="AW233" s="131" t="s">
        <v>200</v>
      </c>
      <c r="AX233" s="131"/>
      <c r="AY233" s="131"/>
      <c r="AZ233" s="131" t="s">
        <v>1936</v>
      </c>
      <c r="BA233" s="124" t="s">
        <v>200</v>
      </c>
      <c r="BB233" s="0" t="s">
        <v>210</v>
      </c>
      <c r="BC233" s="0" t="s">
        <v>1937</v>
      </c>
      <c r="BD233" s="0" t="s">
        <v>1938</v>
      </c>
      <c r="BE233" s="0" t="s">
        <v>1939</v>
      </c>
      <c r="BG233" s="125" t="s">
        <v>200</v>
      </c>
      <c r="BH233" s="0" t="s">
        <v>214</v>
      </c>
      <c r="BI233" s="112" t="n">
        <v>5032921010535</v>
      </c>
      <c r="BJ233" s="126" t="s">
        <v>200</v>
      </c>
      <c r="BK233" s="131" t="s">
        <v>215</v>
      </c>
      <c r="BL233" s="112" t="n">
        <v>4</v>
      </c>
      <c r="BM233" s="112" t="n">
        <v>4</v>
      </c>
      <c r="BN233" s="112" t="n">
        <v>4</v>
      </c>
      <c r="BO233" s="111" t="n">
        <v>20</v>
      </c>
      <c r="BP233" s="125" t="s">
        <v>200</v>
      </c>
      <c r="BQ233" s="127" t="s">
        <v>216</v>
      </c>
    </row>
    <row r="234" customFormat="false" ht="13.8" hidden="false" customHeight="false" outlineLevel="0" collapsed="false">
      <c r="A234" s="131" t="s">
        <v>1940</v>
      </c>
      <c r="B234" s="0" t="s">
        <v>1788</v>
      </c>
      <c r="C234" s="0" t="s">
        <v>818</v>
      </c>
      <c r="D234" s="0" t="s">
        <v>1333</v>
      </c>
      <c r="E234" s="0" t="s">
        <v>313</v>
      </c>
      <c r="F234" s="0" t="s">
        <v>314</v>
      </c>
      <c r="G234" s="0" t="s">
        <v>880</v>
      </c>
      <c r="H234" s="0" t="s">
        <v>197</v>
      </c>
      <c r="I234" s="131"/>
      <c r="J234" s="130" t="n">
        <v>4</v>
      </c>
      <c r="K234" s="0" t="s">
        <v>198</v>
      </c>
      <c r="L234" s="0" t="s">
        <v>392</v>
      </c>
      <c r="M234" s="0" t="s">
        <v>199</v>
      </c>
      <c r="Q234" s="120" t="s">
        <v>200</v>
      </c>
      <c r="R234" s="131" t="s">
        <v>1789</v>
      </c>
      <c r="S234" s="131" t="s">
        <v>201</v>
      </c>
      <c r="T234" s="0" t="s">
        <v>198</v>
      </c>
      <c r="U234" s="131" t="s">
        <v>202</v>
      </c>
      <c r="V234" s="131" t="s">
        <v>1252</v>
      </c>
      <c r="W234" s="110" t="s">
        <v>204</v>
      </c>
      <c r="X234" s="130" t="n">
        <v>2000</v>
      </c>
      <c r="Y234" s="130"/>
      <c r="Z234" s="130" t="s">
        <v>198</v>
      </c>
      <c r="AA234" s="122" t="s">
        <v>200</v>
      </c>
      <c r="AB234" s="131" t="s">
        <v>261</v>
      </c>
      <c r="AC234" s="131" t="s">
        <v>913</v>
      </c>
      <c r="AD234" s="130" t="n">
        <v>2000</v>
      </c>
      <c r="AE234" s="130" t="s">
        <v>198</v>
      </c>
      <c r="AF234" s="130"/>
      <c r="AG234" s="130"/>
      <c r="AH234" s="130"/>
      <c r="AI234" s="130" t="s">
        <v>207</v>
      </c>
      <c r="AJ234" s="130"/>
      <c r="AK234" s="111" t="str">
        <f aca="false">(AB234)</f>
        <v>Probe</v>
      </c>
      <c r="AM234" s="111" t="n">
        <f aca="false">AD234</f>
        <v>2000</v>
      </c>
      <c r="AN234" s="130" t="s">
        <v>263</v>
      </c>
      <c r="AO234" s="131"/>
      <c r="AS234" s="0" t="s">
        <v>200</v>
      </c>
      <c r="AV234" s="131" t="s">
        <v>200</v>
      </c>
      <c r="AW234" s="131"/>
      <c r="AX234" s="131"/>
      <c r="AY234" s="131"/>
      <c r="AZ234" s="131" t="s">
        <v>1941</v>
      </c>
      <c r="BA234" s="124" t="s">
        <v>200</v>
      </c>
      <c r="BB234" s="0" t="s">
        <v>210</v>
      </c>
      <c r="BC234" s="0" t="s">
        <v>1942</v>
      </c>
      <c r="BD234" s="0" t="s">
        <v>1943</v>
      </c>
      <c r="BE234" s="0" t="s">
        <v>1944</v>
      </c>
      <c r="BF234" s="0" t="s">
        <v>200</v>
      </c>
      <c r="BG234" s="125" t="s">
        <v>200</v>
      </c>
      <c r="BH234" s="0" t="s">
        <v>214</v>
      </c>
      <c r="BI234" s="112" t="n">
        <v>3455198316322</v>
      </c>
      <c r="BJ234" s="126" t="s">
        <v>200</v>
      </c>
      <c r="BK234" s="131" t="s">
        <v>215</v>
      </c>
      <c r="BL234" s="112" t="n">
        <v>4</v>
      </c>
      <c r="BM234" s="112" t="n">
        <v>4</v>
      </c>
      <c r="BN234" s="112" t="n">
        <v>4</v>
      </c>
      <c r="BO234" s="111" t="n">
        <v>20</v>
      </c>
      <c r="BP234" s="125" t="s">
        <v>200</v>
      </c>
      <c r="BQ234" s="127" t="s">
        <v>216</v>
      </c>
    </row>
    <row r="235" customFormat="false" ht="13.8" hidden="false" customHeight="false" outlineLevel="0" collapsed="false">
      <c r="A235" s="131" t="s">
        <v>1945</v>
      </c>
      <c r="B235" s="0" t="s">
        <v>1788</v>
      </c>
      <c r="C235" s="0" t="s">
        <v>938</v>
      </c>
      <c r="D235" s="0" t="s">
        <v>193</v>
      </c>
      <c r="E235" s="0" t="s">
        <v>313</v>
      </c>
      <c r="F235" s="0" t="s">
        <v>314</v>
      </c>
      <c r="G235" s="0" t="s">
        <v>880</v>
      </c>
      <c r="H235" s="0" t="s">
        <v>197</v>
      </c>
      <c r="I235" s="131"/>
      <c r="J235" s="130" t="n">
        <v>4</v>
      </c>
      <c r="K235" s="0" t="s">
        <v>198</v>
      </c>
      <c r="L235" s="0" t="s">
        <v>392</v>
      </c>
      <c r="M235" s="0" t="s">
        <v>199</v>
      </c>
      <c r="Q235" s="120" t="s">
        <v>200</v>
      </c>
      <c r="R235" s="131" t="s">
        <v>1789</v>
      </c>
      <c r="S235" s="131" t="s">
        <v>201</v>
      </c>
      <c r="T235" s="0" t="s">
        <v>198</v>
      </c>
      <c r="U235" s="131" t="s">
        <v>202</v>
      </c>
      <c r="V235" s="131" t="s">
        <v>1252</v>
      </c>
      <c r="W235" s="110" t="s">
        <v>204</v>
      </c>
      <c r="X235" s="130" t="n">
        <v>2017</v>
      </c>
      <c r="Y235" s="130" t="s">
        <v>205</v>
      </c>
      <c r="Z235" s="130" t="s">
        <v>198</v>
      </c>
      <c r="AA235" s="122" t="s">
        <v>200</v>
      </c>
      <c r="AB235" s="131" t="s">
        <v>1946</v>
      </c>
      <c r="AC235" s="131" t="s">
        <v>1792</v>
      </c>
      <c r="AD235" s="130" t="n">
        <v>2017</v>
      </c>
      <c r="AE235" s="130" t="s">
        <v>222</v>
      </c>
      <c r="AF235" s="130"/>
      <c r="AG235" s="130"/>
      <c r="AH235" s="130"/>
      <c r="AI235" s="130" t="s">
        <v>207</v>
      </c>
      <c r="AJ235" s="130"/>
      <c r="AK235" s="111" t="str">
        <f aca="false">(AB235)</f>
        <v>Senile team</v>
      </c>
      <c r="AM235" s="111" t="n">
        <f aca="false">AD235</f>
        <v>2017</v>
      </c>
      <c r="AN235" s="130" t="s">
        <v>1947</v>
      </c>
      <c r="AO235" s="131"/>
      <c r="AS235" s="0" t="s">
        <v>200</v>
      </c>
      <c r="AV235" s="131" t="s">
        <v>200</v>
      </c>
      <c r="AW235" s="131"/>
      <c r="AX235" s="131"/>
      <c r="AY235" s="131"/>
      <c r="AZ235" s="131" t="s">
        <v>1948</v>
      </c>
      <c r="BA235" s="124" t="s">
        <v>200</v>
      </c>
      <c r="BB235" s="0" t="s">
        <v>248</v>
      </c>
      <c r="BC235" s="0" t="s">
        <v>1949</v>
      </c>
      <c r="BD235" s="0" t="s">
        <v>1950</v>
      </c>
      <c r="BE235" s="0" t="s">
        <v>1545</v>
      </c>
      <c r="BG235" s="125" t="s">
        <v>200</v>
      </c>
      <c r="BH235" s="0" t="s">
        <v>214</v>
      </c>
      <c r="BI235" s="112" t="n">
        <v>706199896720</v>
      </c>
      <c r="BJ235" s="126" t="s">
        <v>200</v>
      </c>
      <c r="BK235" s="131" t="s">
        <v>215</v>
      </c>
      <c r="BL235" s="112" t="n">
        <v>4</v>
      </c>
      <c r="BM235" s="112" t="n">
        <v>4</v>
      </c>
      <c r="BN235" s="112" t="n">
        <v>4</v>
      </c>
      <c r="BO235" s="111" t="n">
        <v>20</v>
      </c>
      <c r="BP235" s="125" t="s">
        <v>200</v>
      </c>
      <c r="BQ235" s="127" t="s">
        <v>216</v>
      </c>
    </row>
    <row r="236" customFormat="false" ht="13.8" hidden="false" customHeight="false" outlineLevel="0" collapsed="false">
      <c r="A236" s="131" t="s">
        <v>1951</v>
      </c>
      <c r="B236" s="0" t="s">
        <v>1788</v>
      </c>
      <c r="C236" s="0" t="s">
        <v>218</v>
      </c>
      <c r="D236" s="0" t="s">
        <v>1869</v>
      </c>
      <c r="E236" s="0" t="s">
        <v>194</v>
      </c>
      <c r="F236" s="0" t="s">
        <v>195</v>
      </c>
      <c r="G236" s="0" t="s">
        <v>330</v>
      </c>
      <c r="H236" s="0" t="s">
        <v>219</v>
      </c>
      <c r="I236" s="131"/>
      <c r="J236" s="130" t="n">
        <v>1</v>
      </c>
      <c r="K236" s="0" t="s">
        <v>198</v>
      </c>
      <c r="L236" s="0" t="s">
        <v>198</v>
      </c>
      <c r="M236" s="0" t="s">
        <v>274</v>
      </c>
      <c r="Q236" s="120" t="s">
        <v>200</v>
      </c>
      <c r="R236" s="131" t="s">
        <v>1789</v>
      </c>
      <c r="S236" s="131" t="s">
        <v>201</v>
      </c>
      <c r="T236" s="0" t="s">
        <v>198</v>
      </c>
      <c r="U236" s="131" t="s">
        <v>239</v>
      </c>
      <c r="V236" s="131" t="s">
        <v>756</v>
      </c>
      <c r="W236" s="110" t="s">
        <v>198</v>
      </c>
      <c r="X236" s="130" t="n">
        <v>2001</v>
      </c>
      <c r="Y236" s="130" t="s">
        <v>240</v>
      </c>
      <c r="Z236" s="130" t="s">
        <v>757</v>
      </c>
      <c r="AA236" s="122" t="s">
        <v>200</v>
      </c>
      <c r="AB236" s="131" t="s">
        <v>206</v>
      </c>
      <c r="AC236" s="131" t="s">
        <v>206</v>
      </c>
      <c r="AD236" s="130" t="s">
        <v>198</v>
      </c>
      <c r="AE236" s="130" t="s">
        <v>222</v>
      </c>
      <c r="AF236" s="130"/>
      <c r="AG236" s="130"/>
      <c r="AH236" s="130"/>
      <c r="AI236" s="130" t="s">
        <v>207</v>
      </c>
      <c r="AJ236" s="130"/>
      <c r="AK236" s="111" t="str">
        <f aca="false">(AB236)</f>
        <v>Sega</v>
      </c>
      <c r="AM236" s="111" t="n">
        <f aca="false">X236</f>
        <v>2001</v>
      </c>
      <c r="AN236" s="130" t="s">
        <v>208</v>
      </c>
      <c r="AO236" s="131"/>
      <c r="AQ236" s="0" t="s">
        <v>1952</v>
      </c>
      <c r="AR236" s="0" t="s">
        <v>200</v>
      </c>
      <c r="AT236" s="0" t="s">
        <v>381</v>
      </c>
      <c r="AU236" s="0" t="s">
        <v>227</v>
      </c>
      <c r="AV236" s="131"/>
      <c r="AW236" s="131"/>
      <c r="AX236" s="131"/>
      <c r="AY236" s="131"/>
      <c r="AZ236" s="131" t="s">
        <v>1953</v>
      </c>
      <c r="BA236" s="124" t="s">
        <v>200</v>
      </c>
      <c r="BB236" s="0" t="s">
        <v>248</v>
      </c>
      <c r="BC236" s="0" t="s">
        <v>1954</v>
      </c>
      <c r="BD236" s="0" t="s">
        <v>1955</v>
      </c>
      <c r="BE236" s="0" t="s">
        <v>1956</v>
      </c>
      <c r="BF236" s="0" t="s">
        <v>1957</v>
      </c>
      <c r="BG236" s="125"/>
      <c r="BH236" s="0" t="s">
        <v>214</v>
      </c>
      <c r="BI236" s="112" t="n">
        <v>4974365501518</v>
      </c>
      <c r="BJ236" s="126"/>
      <c r="BK236" s="131" t="s">
        <v>215</v>
      </c>
      <c r="BL236" s="112" t="n">
        <v>4</v>
      </c>
      <c r="BM236" s="112" t="n">
        <v>4</v>
      </c>
      <c r="BN236" s="112" t="n">
        <v>4</v>
      </c>
      <c r="BO236" s="111" t="n">
        <v>80</v>
      </c>
      <c r="BP236" s="125"/>
      <c r="BQ236" s="127" t="s">
        <v>216</v>
      </c>
    </row>
    <row r="237" customFormat="false" ht="13.8" hidden="false" customHeight="false" outlineLevel="0" collapsed="false">
      <c r="A237" s="131" t="s">
        <v>1958</v>
      </c>
      <c r="B237" s="0" t="s">
        <v>1788</v>
      </c>
      <c r="C237" s="0" t="s">
        <v>938</v>
      </c>
      <c r="D237" s="0" t="s">
        <v>1333</v>
      </c>
      <c r="E237" s="0" t="s">
        <v>313</v>
      </c>
      <c r="F237" s="0" t="s">
        <v>314</v>
      </c>
      <c r="G237" s="0" t="s">
        <v>880</v>
      </c>
      <c r="H237" s="0" t="s">
        <v>197</v>
      </c>
      <c r="I237" s="131"/>
      <c r="J237" s="130" t="n">
        <v>2</v>
      </c>
      <c r="K237" s="131" t="s">
        <v>198</v>
      </c>
      <c r="L237" s="0" t="s">
        <v>392</v>
      </c>
      <c r="M237" s="0" t="s">
        <v>274</v>
      </c>
      <c r="Q237" s="120" t="s">
        <v>200</v>
      </c>
      <c r="R237" s="131" t="s">
        <v>1789</v>
      </c>
      <c r="S237" s="131" t="s">
        <v>201</v>
      </c>
      <c r="T237" s="0" t="s">
        <v>198</v>
      </c>
      <c r="U237" s="131" t="s">
        <v>202</v>
      </c>
      <c r="V237" s="131" t="s">
        <v>1252</v>
      </c>
      <c r="W237" s="110" t="s">
        <v>204</v>
      </c>
      <c r="X237" s="130" t="n">
        <v>1999</v>
      </c>
      <c r="Y237" s="130" t="s">
        <v>205</v>
      </c>
      <c r="Z237" s="130" t="s">
        <v>198</v>
      </c>
      <c r="AA237" s="122" t="s">
        <v>200</v>
      </c>
      <c r="AB237" s="0" t="s">
        <v>1068</v>
      </c>
      <c r="AC237" s="131" t="s">
        <v>206</v>
      </c>
      <c r="AD237" s="130" t="n">
        <v>1999</v>
      </c>
      <c r="AE237" s="111" t="s">
        <v>1004</v>
      </c>
      <c r="AI237" s="130" t="s">
        <v>207</v>
      </c>
      <c r="AJ237" s="130"/>
      <c r="AK237" s="0" t="s">
        <v>1068</v>
      </c>
      <c r="AL237" s="0" t="s">
        <v>216</v>
      </c>
      <c r="AM237" s="130" t="n">
        <v>1998</v>
      </c>
      <c r="AN237" s="130" t="s">
        <v>208</v>
      </c>
      <c r="AO237" s="0" t="s">
        <v>1442</v>
      </c>
      <c r="AP237" s="0" t="s">
        <v>674</v>
      </c>
      <c r="AQ237" s="0" t="s">
        <v>200</v>
      </c>
      <c r="AR237" s="0" t="s">
        <v>200</v>
      </c>
      <c r="AS237" s="0" t="s">
        <v>1648</v>
      </c>
      <c r="AV237" s="131" t="s">
        <v>200</v>
      </c>
      <c r="AW237" s="0" t="s">
        <v>1873</v>
      </c>
      <c r="AX237" s="131"/>
      <c r="AY237" s="131"/>
      <c r="AZ237" s="131" t="s">
        <v>1959</v>
      </c>
      <c r="BA237" s="124" t="s">
        <v>200</v>
      </c>
      <c r="BB237" s="0" t="s">
        <v>248</v>
      </c>
      <c r="BC237" s="0" t="s">
        <v>1960</v>
      </c>
      <c r="BD237" s="0" t="s">
        <v>1961</v>
      </c>
      <c r="BE237" s="0" t="s">
        <v>1962</v>
      </c>
      <c r="BF237" s="0" t="s">
        <v>200</v>
      </c>
      <c r="BG237" s="125" t="s">
        <v>200</v>
      </c>
      <c r="BH237" s="0" t="s">
        <v>214</v>
      </c>
      <c r="BI237" s="112" t="n">
        <v>4974365503048</v>
      </c>
      <c r="BJ237" s="126" t="s">
        <v>200</v>
      </c>
      <c r="BK237" s="131" t="s">
        <v>215</v>
      </c>
      <c r="BL237" s="112" t="n">
        <v>4</v>
      </c>
      <c r="BM237" s="112" t="n">
        <v>4</v>
      </c>
      <c r="BN237" s="112" t="n">
        <v>4</v>
      </c>
      <c r="BO237" s="111" t="n">
        <v>20</v>
      </c>
      <c r="BP237" s="125" t="s">
        <v>200</v>
      </c>
      <c r="BQ237" s="127" t="s">
        <v>216</v>
      </c>
    </row>
    <row r="238" customFormat="false" ht="13.8" hidden="false" customHeight="false" outlineLevel="0" collapsed="false">
      <c r="A238" s="131" t="s">
        <v>1963</v>
      </c>
      <c r="B238" s="0" t="s">
        <v>1788</v>
      </c>
      <c r="C238" s="131" t="s">
        <v>1408</v>
      </c>
      <c r="D238" s="131" t="s">
        <v>1333</v>
      </c>
      <c r="E238" s="0" t="s">
        <v>194</v>
      </c>
      <c r="F238" s="0" t="s">
        <v>399</v>
      </c>
      <c r="G238" s="0" t="s">
        <v>196</v>
      </c>
      <c r="H238" s="131" t="s">
        <v>901</v>
      </c>
      <c r="I238" s="131"/>
      <c r="J238" s="130" t="n">
        <v>1</v>
      </c>
      <c r="K238" s="0" t="s">
        <v>198</v>
      </c>
      <c r="L238" s="0" t="s">
        <v>198</v>
      </c>
      <c r="M238" s="0" t="s">
        <v>199</v>
      </c>
      <c r="Q238" s="120" t="s">
        <v>200</v>
      </c>
      <c r="R238" s="131" t="s">
        <v>1789</v>
      </c>
      <c r="S238" s="131" t="s">
        <v>201</v>
      </c>
      <c r="T238" s="0" t="s">
        <v>198</v>
      </c>
      <c r="U238" s="131" t="s">
        <v>202</v>
      </c>
      <c r="V238" s="131" t="s">
        <v>1252</v>
      </c>
      <c r="W238" s="110" t="s">
        <v>204</v>
      </c>
      <c r="X238" s="130" t="n">
        <v>1999</v>
      </c>
      <c r="Y238" s="130"/>
      <c r="Z238" s="130" t="s">
        <v>221</v>
      </c>
      <c r="AA238" s="122" t="s">
        <v>200</v>
      </c>
      <c r="AB238" s="131" t="s">
        <v>912</v>
      </c>
      <c r="AC238" s="131" t="s">
        <v>913</v>
      </c>
      <c r="AD238" s="130" t="n">
        <v>1999</v>
      </c>
      <c r="AE238" s="130" t="s">
        <v>198</v>
      </c>
      <c r="AF238" s="130"/>
      <c r="AG238" s="130"/>
      <c r="AH238" s="130"/>
      <c r="AI238" s="130" t="s">
        <v>207</v>
      </c>
      <c r="AJ238" s="130"/>
      <c r="AK238" s="111" t="str">
        <f aca="false">(AB238)</f>
        <v>Iguana entertainment</v>
      </c>
      <c r="AM238" s="111" t="n">
        <f aca="false">AD238</f>
        <v>1999</v>
      </c>
      <c r="AN238" s="130" t="s">
        <v>297</v>
      </c>
      <c r="AO238" s="131"/>
      <c r="AP238" s="0" t="s">
        <v>526</v>
      </c>
      <c r="AR238" s="0" t="s">
        <v>1455</v>
      </c>
      <c r="AS238" s="0" t="s">
        <v>1964</v>
      </c>
      <c r="AT238" s="0" t="s">
        <v>1965</v>
      </c>
      <c r="AU238" s="0" t="s">
        <v>470</v>
      </c>
      <c r="AV238" s="131" t="s">
        <v>200</v>
      </c>
      <c r="AW238" s="131"/>
      <c r="AX238" s="131"/>
      <c r="AY238" s="131"/>
      <c r="AZ238" s="131" t="s">
        <v>1966</v>
      </c>
      <c r="BA238" s="124" t="s">
        <v>200</v>
      </c>
      <c r="BB238" s="0" t="s">
        <v>210</v>
      </c>
      <c r="BC238" s="0" t="s">
        <v>1967</v>
      </c>
      <c r="BD238" s="0" t="s">
        <v>760</v>
      </c>
      <c r="BE238" s="0" t="s">
        <v>1968</v>
      </c>
      <c r="BG238" s="125" t="s">
        <v>200</v>
      </c>
      <c r="BH238" s="0" t="s">
        <v>214</v>
      </c>
      <c r="BI238" s="112" t="n">
        <v>3455198314151</v>
      </c>
      <c r="BJ238" s="126" t="s">
        <v>200</v>
      </c>
      <c r="BK238" s="131" t="s">
        <v>215</v>
      </c>
      <c r="BL238" s="112" t="n">
        <v>4</v>
      </c>
      <c r="BM238" s="112" t="n">
        <v>4</v>
      </c>
      <c r="BN238" s="112" t="n">
        <v>4</v>
      </c>
      <c r="BO238" s="111" t="n">
        <v>20</v>
      </c>
      <c r="BP238" s="125" t="s">
        <v>200</v>
      </c>
      <c r="BQ238" s="127" t="s">
        <v>216</v>
      </c>
    </row>
    <row r="239" customFormat="false" ht="13.8" hidden="false" customHeight="false" outlineLevel="0" collapsed="false">
      <c r="A239" s="131" t="s">
        <v>1969</v>
      </c>
      <c r="B239" s="0" t="s">
        <v>1788</v>
      </c>
      <c r="C239" s="131" t="s">
        <v>1970</v>
      </c>
      <c r="D239" s="131" t="s">
        <v>1333</v>
      </c>
      <c r="E239" s="0" t="s">
        <v>194</v>
      </c>
      <c r="F239" s="0" t="s">
        <v>195</v>
      </c>
      <c r="G239" s="0" t="s">
        <v>330</v>
      </c>
      <c r="H239" s="0" t="s">
        <v>219</v>
      </c>
      <c r="J239" s="130" t="n">
        <v>1</v>
      </c>
      <c r="K239" s="0" t="s">
        <v>198</v>
      </c>
      <c r="L239" s="0" t="s">
        <v>198</v>
      </c>
      <c r="M239" s="0" t="s">
        <v>274</v>
      </c>
      <c r="O239" s="0" t="s">
        <v>237</v>
      </c>
      <c r="P239" s="0" t="s">
        <v>410</v>
      </c>
      <c r="Q239" s="120" t="s">
        <v>200</v>
      </c>
      <c r="R239" s="131" t="s">
        <v>1789</v>
      </c>
      <c r="S239" s="131" t="s">
        <v>201</v>
      </c>
      <c r="T239" s="131" t="s">
        <v>1453</v>
      </c>
      <c r="U239" s="131" t="s">
        <v>202</v>
      </c>
      <c r="V239" s="131" t="s">
        <v>1252</v>
      </c>
      <c r="W239" s="110" t="s">
        <v>204</v>
      </c>
      <c r="X239" s="130" t="n">
        <v>2000</v>
      </c>
      <c r="Y239" s="130" t="s">
        <v>1624</v>
      </c>
      <c r="Z239" s="130" t="s">
        <v>757</v>
      </c>
      <c r="AA239" s="122" t="s">
        <v>200</v>
      </c>
      <c r="AB239" s="0" t="s">
        <v>1068</v>
      </c>
      <c r="AC239" s="131" t="s">
        <v>206</v>
      </c>
      <c r="AD239" s="130" t="n">
        <v>2000</v>
      </c>
      <c r="AE239" s="130" t="s">
        <v>222</v>
      </c>
      <c r="AF239" s="130" t="s">
        <v>1971</v>
      </c>
      <c r="AG239" s="111" t="s">
        <v>1972</v>
      </c>
      <c r="AH239" s="133" t="s">
        <v>914</v>
      </c>
      <c r="AI239" s="130" t="s">
        <v>207</v>
      </c>
      <c r="AJ239" s="130"/>
      <c r="AK239" s="111" t="str">
        <f aca="false">(AB239)</f>
        <v>Sega – AM2</v>
      </c>
      <c r="AL239" s="0" t="s">
        <v>200</v>
      </c>
      <c r="AM239" s="111" t="n">
        <f aca="false">AD239</f>
        <v>2000</v>
      </c>
      <c r="AN239" s="130" t="s">
        <v>208</v>
      </c>
      <c r="AO239" s="0" t="s">
        <v>200</v>
      </c>
      <c r="AQ239" s="0" t="s">
        <v>1973</v>
      </c>
      <c r="AR239" s="0" t="s">
        <v>200</v>
      </c>
      <c r="AS239" s="0" t="s">
        <v>1974</v>
      </c>
      <c r="AT239" s="0" t="s">
        <v>1965</v>
      </c>
      <c r="AU239" s="0" t="s">
        <v>1975</v>
      </c>
      <c r="AV239" s="131" t="s">
        <v>1368</v>
      </c>
      <c r="AW239" s="131" t="s">
        <v>1976</v>
      </c>
      <c r="AX239" s="131" t="s">
        <v>200</v>
      </c>
      <c r="AY239" s="131"/>
      <c r="AZ239" s="131" t="s">
        <v>1977</v>
      </c>
      <c r="BA239" s="124" t="s">
        <v>200</v>
      </c>
      <c r="BB239" s="0" t="s">
        <v>210</v>
      </c>
      <c r="BC239" s="0" t="s">
        <v>1978</v>
      </c>
      <c r="BD239" s="0" t="s">
        <v>1979</v>
      </c>
      <c r="BE239" s="0" t="s">
        <v>1980</v>
      </c>
      <c r="BF239" s="0" t="s">
        <v>1981</v>
      </c>
      <c r="BG239" s="125" t="s">
        <v>200</v>
      </c>
      <c r="BH239" s="0" t="s">
        <v>214</v>
      </c>
      <c r="BI239" s="112" t="n">
        <v>5060004760558</v>
      </c>
      <c r="BJ239" s="126" t="s">
        <v>200</v>
      </c>
      <c r="BK239" s="131" t="s">
        <v>215</v>
      </c>
      <c r="BL239" s="112" t="n">
        <v>4</v>
      </c>
      <c r="BM239" s="112" t="n">
        <v>4</v>
      </c>
      <c r="BN239" s="112" t="n">
        <v>4</v>
      </c>
      <c r="BO239" s="111" t="n">
        <v>60</v>
      </c>
      <c r="BP239" s="125" t="s">
        <v>200</v>
      </c>
      <c r="BQ239" s="127" t="s">
        <v>216</v>
      </c>
    </row>
    <row r="240" customFormat="false" ht="13.8" hidden="false" customHeight="false" outlineLevel="0" collapsed="false">
      <c r="A240" s="131" t="s">
        <v>1982</v>
      </c>
      <c r="B240" s="0" t="s">
        <v>1788</v>
      </c>
      <c r="C240" s="131" t="s">
        <v>1394</v>
      </c>
      <c r="D240" s="131" t="s">
        <v>1333</v>
      </c>
      <c r="E240" s="0" t="s">
        <v>194</v>
      </c>
      <c r="F240" s="0" t="s">
        <v>195</v>
      </c>
      <c r="G240" s="0" t="s">
        <v>196</v>
      </c>
      <c r="H240" s="0" t="s">
        <v>197</v>
      </c>
      <c r="I240" s="131"/>
      <c r="J240" s="130" t="n">
        <v>1</v>
      </c>
      <c r="K240" s="0" t="s">
        <v>198</v>
      </c>
      <c r="L240" s="0" t="s">
        <v>198</v>
      </c>
      <c r="M240" s="0" t="s">
        <v>274</v>
      </c>
      <c r="Q240" s="120" t="s">
        <v>200</v>
      </c>
      <c r="R240" s="131" t="s">
        <v>1789</v>
      </c>
      <c r="S240" s="131" t="s">
        <v>201</v>
      </c>
      <c r="T240" s="0" t="s">
        <v>198</v>
      </c>
      <c r="U240" s="131" t="s">
        <v>202</v>
      </c>
      <c r="V240" s="131" t="s">
        <v>1252</v>
      </c>
      <c r="W240" s="110" t="s">
        <v>204</v>
      </c>
      <c r="X240" s="130" t="n">
        <v>1999</v>
      </c>
      <c r="Y240" s="130" t="s">
        <v>1624</v>
      </c>
      <c r="Z240" s="111" t="s">
        <v>221</v>
      </c>
      <c r="AA240" s="122" t="s">
        <v>200</v>
      </c>
      <c r="AB240" s="131" t="s">
        <v>1032</v>
      </c>
      <c r="AC240" s="131" t="s">
        <v>206</v>
      </c>
      <c r="AD240" s="130" t="n">
        <v>1999</v>
      </c>
      <c r="AE240" s="130" t="s">
        <v>222</v>
      </c>
      <c r="AF240" s="130"/>
      <c r="AG240" s="111" t="s">
        <v>241</v>
      </c>
      <c r="AH240" s="130" t="s">
        <v>1983</v>
      </c>
      <c r="AI240" s="130" t="s">
        <v>207</v>
      </c>
      <c r="AJ240" s="130"/>
      <c r="AK240" s="111" t="str">
        <f aca="false">(AB240)</f>
        <v>Sega – Sonic team</v>
      </c>
      <c r="AL240" s="0" t="s">
        <v>200</v>
      </c>
      <c r="AM240" s="111" t="n">
        <f aca="false">AD240</f>
        <v>1999</v>
      </c>
      <c r="AN240" s="130" t="s">
        <v>208</v>
      </c>
      <c r="AO240" s="131"/>
      <c r="AQ240" s="0" t="s">
        <v>1984</v>
      </c>
      <c r="AR240" s="0" t="s">
        <v>200</v>
      </c>
      <c r="AS240" s="0" t="s">
        <v>403</v>
      </c>
      <c r="AV240" s="131" t="s">
        <v>1985</v>
      </c>
      <c r="AW240" s="131" t="s">
        <v>200</v>
      </c>
      <c r="AX240" s="131"/>
      <c r="AY240" s="131"/>
      <c r="AZ240" s="131" t="s">
        <v>1986</v>
      </c>
      <c r="BA240" s="124" t="s">
        <v>200</v>
      </c>
      <c r="BB240" s="0" t="s">
        <v>210</v>
      </c>
      <c r="BC240" s="0" t="s">
        <v>1987</v>
      </c>
      <c r="BD240" s="0" t="s">
        <v>1988</v>
      </c>
      <c r="BE240" s="0" t="s">
        <v>1989</v>
      </c>
      <c r="BG240" s="125" t="s">
        <v>200</v>
      </c>
      <c r="BH240" s="0" t="s">
        <v>214</v>
      </c>
      <c r="BI240" s="112" t="n">
        <v>4974365503017</v>
      </c>
      <c r="BJ240" s="126" t="s">
        <v>200</v>
      </c>
      <c r="BK240" s="131" t="s">
        <v>215</v>
      </c>
      <c r="BL240" s="112" t="n">
        <v>4</v>
      </c>
      <c r="BM240" s="112" t="n">
        <v>4</v>
      </c>
      <c r="BN240" s="112" t="n">
        <v>4</v>
      </c>
      <c r="BO240" s="111" t="n">
        <v>20</v>
      </c>
      <c r="BP240" s="125" t="s">
        <v>200</v>
      </c>
      <c r="BQ240" s="127" t="s">
        <v>216</v>
      </c>
    </row>
    <row r="241" customFormat="false" ht="13.8" hidden="false" customHeight="false" outlineLevel="0" collapsed="false">
      <c r="A241" s="131" t="s">
        <v>1990</v>
      </c>
      <c r="B241" s="0" t="s">
        <v>1788</v>
      </c>
      <c r="C241" s="131" t="s">
        <v>1735</v>
      </c>
      <c r="D241" s="131" t="s">
        <v>1333</v>
      </c>
      <c r="E241" s="0" t="s">
        <v>194</v>
      </c>
      <c r="F241" s="0" t="s">
        <v>606</v>
      </c>
      <c r="G241" s="0" t="s">
        <v>391</v>
      </c>
      <c r="H241" s="0" t="s">
        <v>197</v>
      </c>
      <c r="I241" s="131"/>
      <c r="J241" s="130" t="n">
        <v>2</v>
      </c>
      <c r="K241" s="0" t="s">
        <v>198</v>
      </c>
      <c r="L241" s="0" t="s">
        <v>392</v>
      </c>
      <c r="M241" s="0" t="s">
        <v>235</v>
      </c>
      <c r="N241" s="0" t="s">
        <v>1991</v>
      </c>
      <c r="O241" s="0" t="s">
        <v>596</v>
      </c>
      <c r="Q241" s="120" t="s">
        <v>200</v>
      </c>
      <c r="R241" s="131" t="s">
        <v>1789</v>
      </c>
      <c r="S241" s="131" t="s">
        <v>201</v>
      </c>
      <c r="T241" s="0" t="s">
        <v>198</v>
      </c>
      <c r="U241" s="131" t="s">
        <v>202</v>
      </c>
      <c r="V241" s="131" t="s">
        <v>1252</v>
      </c>
      <c r="W241" s="110" t="s">
        <v>204</v>
      </c>
      <c r="X241" s="130" t="n">
        <v>1999</v>
      </c>
      <c r="Y241" s="130" t="s">
        <v>1624</v>
      </c>
      <c r="Z241" s="130" t="s">
        <v>198</v>
      </c>
      <c r="AA241" s="122" t="s">
        <v>200</v>
      </c>
      <c r="AB241" s="131" t="s">
        <v>370</v>
      </c>
      <c r="AC241" s="131" t="s">
        <v>370</v>
      </c>
      <c r="AD241" s="130" t="n">
        <v>1999</v>
      </c>
      <c r="AE241" s="130" t="s">
        <v>222</v>
      </c>
      <c r="AF241" s="130"/>
      <c r="AG241" s="111" t="s">
        <v>241</v>
      </c>
      <c r="AH241" s="111" t="s">
        <v>914</v>
      </c>
      <c r="AI241" s="130" t="s">
        <v>207</v>
      </c>
      <c r="AJ241" s="130"/>
      <c r="AK241" s="130" t="s">
        <v>370</v>
      </c>
      <c r="AL241" s="0" t="s">
        <v>216</v>
      </c>
      <c r="AM241" s="130" t="n">
        <v>1998</v>
      </c>
      <c r="AN241" s="130" t="s">
        <v>208</v>
      </c>
      <c r="AO241" s="0" t="s">
        <v>609</v>
      </c>
      <c r="AP241" s="0" t="s">
        <v>200</v>
      </c>
      <c r="AQ241" s="0" t="s">
        <v>200</v>
      </c>
      <c r="AR241" s="0" t="s">
        <v>200</v>
      </c>
      <c r="AS241" s="0" t="s">
        <v>1992</v>
      </c>
      <c r="AT241" s="0" t="s">
        <v>200</v>
      </c>
      <c r="AV241" s="131" t="s">
        <v>200</v>
      </c>
      <c r="AW241" s="131"/>
      <c r="AX241" s="131"/>
      <c r="AY241" s="131"/>
      <c r="AZ241" s="131" t="s">
        <v>1993</v>
      </c>
      <c r="BA241" s="124" t="s">
        <v>200</v>
      </c>
      <c r="BB241" s="0" t="s">
        <v>248</v>
      </c>
      <c r="BC241" s="0" t="s">
        <v>1994</v>
      </c>
      <c r="BD241" s="0" t="s">
        <v>1995</v>
      </c>
      <c r="BE241" s="0" t="s">
        <v>1996</v>
      </c>
      <c r="BG241" s="125" t="s">
        <v>200</v>
      </c>
      <c r="BH241" s="0" t="s">
        <v>214</v>
      </c>
      <c r="BI241" s="112" t="n">
        <v>5060004760015</v>
      </c>
      <c r="BJ241" s="126" t="s">
        <v>200</v>
      </c>
      <c r="BK241" s="131" t="s">
        <v>215</v>
      </c>
      <c r="BL241" s="112" t="n">
        <v>4</v>
      </c>
      <c r="BM241" s="112" t="n">
        <v>4</v>
      </c>
      <c r="BN241" s="112" t="n">
        <v>4</v>
      </c>
      <c r="BO241" s="111" t="n">
        <v>20</v>
      </c>
      <c r="BP241" s="125" t="s">
        <v>200</v>
      </c>
      <c r="BQ241" s="127" t="s">
        <v>216</v>
      </c>
    </row>
    <row r="242" customFormat="false" ht="13.8" hidden="false" customHeight="false" outlineLevel="0" collapsed="false">
      <c r="A242" s="131" t="s">
        <v>1997</v>
      </c>
      <c r="B242" s="0" t="s">
        <v>1788</v>
      </c>
      <c r="C242" s="131" t="s">
        <v>1970</v>
      </c>
      <c r="D242" s="131" t="s">
        <v>1333</v>
      </c>
      <c r="E242" s="0" t="s">
        <v>194</v>
      </c>
      <c r="F242" s="0" t="s">
        <v>195</v>
      </c>
      <c r="G242" s="0" t="s">
        <v>330</v>
      </c>
      <c r="H242" s="0" t="s">
        <v>901</v>
      </c>
      <c r="I242" s="131"/>
      <c r="J242" s="130" t="n">
        <v>1</v>
      </c>
      <c r="K242" s="0" t="s">
        <v>198</v>
      </c>
      <c r="L242" s="0" t="s">
        <v>198</v>
      </c>
      <c r="M242" s="0" t="s">
        <v>274</v>
      </c>
      <c r="O242" s="0" t="s">
        <v>237</v>
      </c>
      <c r="Q242" s="120" t="s">
        <v>200</v>
      </c>
      <c r="R242" s="131" t="s">
        <v>1789</v>
      </c>
      <c r="S242" s="131" t="s">
        <v>201</v>
      </c>
      <c r="T242" s="0" t="s">
        <v>198</v>
      </c>
      <c r="U242" s="131" t="s">
        <v>202</v>
      </c>
      <c r="V242" s="131" t="s">
        <v>1252</v>
      </c>
      <c r="W242" s="110" t="s">
        <v>204</v>
      </c>
      <c r="X242" s="130" t="n">
        <v>2000</v>
      </c>
      <c r="Y242" s="111" t="s">
        <v>498</v>
      </c>
      <c r="Z242" s="130" t="s">
        <v>757</v>
      </c>
      <c r="AA242" s="122" t="s">
        <v>200</v>
      </c>
      <c r="AB242" s="131" t="s">
        <v>1388</v>
      </c>
      <c r="AC242" s="131" t="s">
        <v>1902</v>
      </c>
      <c r="AD242" s="130" t="n">
        <v>2000</v>
      </c>
      <c r="AE242" s="130" t="s">
        <v>198</v>
      </c>
      <c r="AF242" s="130"/>
      <c r="AG242" s="130"/>
      <c r="AH242" s="130"/>
      <c r="AI242" s="130" t="s">
        <v>207</v>
      </c>
      <c r="AJ242" s="130"/>
      <c r="AK242" s="111" t="str">
        <f aca="false">(AB242)</f>
        <v>Crystal dynamics</v>
      </c>
      <c r="AM242" s="111" t="n">
        <f aca="false">AD242</f>
        <v>2000</v>
      </c>
      <c r="AN242" s="130" t="s">
        <v>297</v>
      </c>
      <c r="AS242" s="0" t="s">
        <v>1998</v>
      </c>
      <c r="AT242" s="0" t="s">
        <v>1999</v>
      </c>
      <c r="AU242" s="0" t="s">
        <v>332</v>
      </c>
      <c r="AV242" s="131" t="s">
        <v>2000</v>
      </c>
      <c r="AZ242" s="131" t="s">
        <v>2001</v>
      </c>
      <c r="BA242" s="124" t="s">
        <v>200</v>
      </c>
      <c r="BB242" s="0" t="s">
        <v>248</v>
      </c>
      <c r="BC242" s="0" t="s">
        <v>2002</v>
      </c>
      <c r="BD242" s="0" t="s">
        <v>2003</v>
      </c>
      <c r="BE242" s="0" t="s">
        <v>2004</v>
      </c>
      <c r="BF242" s="0" t="s">
        <v>2005</v>
      </c>
      <c r="BG242" s="125" t="s">
        <v>200</v>
      </c>
      <c r="BH242" s="0" t="s">
        <v>214</v>
      </c>
      <c r="BI242" s="112" t="n">
        <v>5032921009393</v>
      </c>
      <c r="BJ242" s="126" t="s">
        <v>200</v>
      </c>
      <c r="BK242" s="131" t="s">
        <v>215</v>
      </c>
      <c r="BL242" s="112" t="n">
        <v>4</v>
      </c>
      <c r="BM242" s="112" t="n">
        <v>4</v>
      </c>
      <c r="BN242" s="112" t="n">
        <v>4</v>
      </c>
      <c r="BO242" s="111" t="n">
        <v>20</v>
      </c>
      <c r="BP242" s="125" t="s">
        <v>200</v>
      </c>
      <c r="BQ242" s="127" t="s">
        <v>216</v>
      </c>
    </row>
    <row r="243" customFormat="false" ht="13.8" hidden="false" customHeight="false" outlineLevel="0" collapsed="false">
      <c r="A243" s="131" t="s">
        <v>2006</v>
      </c>
      <c r="B243" s="0" t="s">
        <v>1788</v>
      </c>
      <c r="C243" s="0" t="s">
        <v>192</v>
      </c>
      <c r="D243" s="0" t="s">
        <v>193</v>
      </c>
      <c r="E243" s="0" t="s">
        <v>194</v>
      </c>
      <c r="F243" s="0" t="s">
        <v>195</v>
      </c>
      <c r="G243" s="0" t="s">
        <v>196</v>
      </c>
      <c r="H243" s="0" t="s">
        <v>197</v>
      </c>
      <c r="I243" s="131"/>
      <c r="J243" s="130" t="n">
        <v>1</v>
      </c>
      <c r="K243" s="0" t="s">
        <v>198</v>
      </c>
      <c r="L243" s="0" t="s">
        <v>198</v>
      </c>
      <c r="M243" s="0" t="s">
        <v>199</v>
      </c>
      <c r="Q243" s="120" t="s">
        <v>200</v>
      </c>
      <c r="R243" s="131" t="s">
        <v>1789</v>
      </c>
      <c r="S243" s="131" t="s">
        <v>201</v>
      </c>
      <c r="T243" s="0" t="s">
        <v>198</v>
      </c>
      <c r="U243" s="131" t="s">
        <v>202</v>
      </c>
      <c r="V243" s="0" t="s">
        <v>1790</v>
      </c>
      <c r="W243" s="110" t="s">
        <v>204</v>
      </c>
      <c r="X243" s="130" t="n">
        <v>2013</v>
      </c>
      <c r="Y243" s="130" t="s">
        <v>205</v>
      </c>
      <c r="Z243" s="130" t="s">
        <v>198</v>
      </c>
      <c r="AA243" s="122" t="s">
        <v>200</v>
      </c>
      <c r="AB243" s="131" t="s">
        <v>2007</v>
      </c>
      <c r="AC243" s="131" t="s">
        <v>2008</v>
      </c>
      <c r="AD243" s="130" t="n">
        <v>2013</v>
      </c>
      <c r="AE243" s="130" t="s">
        <v>222</v>
      </c>
      <c r="AF243" s="130"/>
      <c r="AG243" s="130"/>
      <c r="AH243" s="130"/>
      <c r="AI243" s="130" t="s">
        <v>207</v>
      </c>
      <c r="AJ243" s="130"/>
      <c r="AK243" s="111" t="str">
        <f aca="false">(AB243)</f>
        <v>Duranik</v>
      </c>
      <c r="AM243" s="111" t="n">
        <f aca="false">AD243</f>
        <v>2013</v>
      </c>
      <c r="AN243" s="130" t="s">
        <v>2009</v>
      </c>
      <c r="AO243" s="131"/>
      <c r="AS243" s="0" t="s">
        <v>200</v>
      </c>
      <c r="AT243" s="0" t="s">
        <v>200</v>
      </c>
      <c r="AU243" s="0" t="s">
        <v>1306</v>
      </c>
      <c r="AV243" s="131" t="s">
        <v>200</v>
      </c>
      <c r="AW243" s="131"/>
      <c r="AX243" s="131"/>
      <c r="AY243" s="131"/>
      <c r="AZ243" s="131" t="s">
        <v>2010</v>
      </c>
      <c r="BA243" s="124" t="s">
        <v>200</v>
      </c>
      <c r="BB243" s="0" t="s">
        <v>248</v>
      </c>
      <c r="BC243" s="0" t="s">
        <v>2011</v>
      </c>
      <c r="BD243" s="0" t="s">
        <v>2012</v>
      </c>
      <c r="BE243" s="0" t="s">
        <v>2013</v>
      </c>
      <c r="BG243" s="125" t="s">
        <v>200</v>
      </c>
      <c r="BH243" s="0" t="s">
        <v>214</v>
      </c>
      <c r="BI243" s="112" t="n">
        <v>706199896768</v>
      </c>
      <c r="BJ243" s="126" t="s">
        <v>200</v>
      </c>
      <c r="BK243" s="131" t="s">
        <v>215</v>
      </c>
      <c r="BL243" s="112" t="n">
        <v>4</v>
      </c>
      <c r="BM243" s="112" t="n">
        <v>4</v>
      </c>
      <c r="BN243" s="112" t="n">
        <v>4</v>
      </c>
      <c r="BO243" s="111" t="n">
        <v>20</v>
      </c>
      <c r="BP243" s="125" t="s">
        <v>200</v>
      </c>
      <c r="BQ243" s="127" t="s">
        <v>216</v>
      </c>
    </row>
    <row r="244" customFormat="false" ht="13.8" hidden="false" customHeight="false" outlineLevel="0" collapsed="false">
      <c r="A244" s="131" t="s">
        <v>2014</v>
      </c>
      <c r="B244" s="0" t="s">
        <v>1788</v>
      </c>
      <c r="C244" s="131" t="s">
        <v>1868</v>
      </c>
      <c r="D244" s="131" t="s">
        <v>1333</v>
      </c>
      <c r="E244" s="0" t="s">
        <v>313</v>
      </c>
      <c r="F244" s="0" t="s">
        <v>314</v>
      </c>
      <c r="G244" s="0" t="s">
        <v>196</v>
      </c>
      <c r="H244" s="0" t="s">
        <v>197</v>
      </c>
      <c r="I244" s="131"/>
      <c r="J244" s="130" t="n">
        <v>2</v>
      </c>
      <c r="K244" s="0" t="s">
        <v>198</v>
      </c>
      <c r="L244" s="0" t="s">
        <v>392</v>
      </c>
      <c r="M244" s="0" t="s">
        <v>199</v>
      </c>
      <c r="Q244" s="120" t="s">
        <v>200</v>
      </c>
      <c r="R244" s="131" t="s">
        <v>1789</v>
      </c>
      <c r="S244" s="131" t="s">
        <v>201</v>
      </c>
      <c r="T244" s="0" t="s">
        <v>198</v>
      </c>
      <c r="U244" s="131" t="s">
        <v>202</v>
      </c>
      <c r="V244" s="131" t="s">
        <v>1252</v>
      </c>
      <c r="W244" s="110" t="s">
        <v>204</v>
      </c>
      <c r="X244" s="130" t="n">
        <v>2000</v>
      </c>
      <c r="Y244" s="130"/>
      <c r="Z244" s="130" t="s">
        <v>198</v>
      </c>
      <c r="AA244" s="122" t="s">
        <v>200</v>
      </c>
      <c r="AB244" s="131" t="s">
        <v>2015</v>
      </c>
      <c r="AC244" s="131" t="s">
        <v>2016</v>
      </c>
      <c r="AD244" s="130" t="n">
        <v>2000</v>
      </c>
      <c r="AE244" s="130" t="s">
        <v>198</v>
      </c>
      <c r="AF244" s="130"/>
      <c r="AG244" s="130"/>
      <c r="AH244" s="130"/>
      <c r="AI244" s="130" t="s">
        <v>207</v>
      </c>
      <c r="AJ244" s="130"/>
      <c r="AK244" s="111" t="str">
        <f aca="false">(AB244)</f>
        <v>Crave</v>
      </c>
      <c r="AL244" s="0" t="s">
        <v>200</v>
      </c>
      <c r="AM244" s="111" t="n">
        <f aca="false">AD244</f>
        <v>2000</v>
      </c>
      <c r="AN244" s="130" t="s">
        <v>297</v>
      </c>
      <c r="AO244" s="131"/>
      <c r="AP244" s="0" t="s">
        <v>567</v>
      </c>
      <c r="AQ244" s="0" t="s">
        <v>200</v>
      </c>
      <c r="AR244" s="0" t="s">
        <v>200</v>
      </c>
      <c r="AS244" s="0" t="s">
        <v>2017</v>
      </c>
      <c r="AV244" s="131" t="s">
        <v>200</v>
      </c>
      <c r="AW244" s="131"/>
      <c r="AX244" s="131"/>
      <c r="AY244" s="131"/>
      <c r="AZ244" s="131" t="s">
        <v>2018</v>
      </c>
      <c r="BA244" s="124" t="s">
        <v>200</v>
      </c>
      <c r="BB244" s="0" t="s">
        <v>248</v>
      </c>
      <c r="BC244" s="0" t="s">
        <v>2019</v>
      </c>
      <c r="BD244" s="0" t="s">
        <v>2020</v>
      </c>
      <c r="BE244" s="0" t="s">
        <v>665</v>
      </c>
      <c r="BG244" s="125" t="s">
        <v>200</v>
      </c>
      <c r="BH244" s="0" t="s">
        <v>214</v>
      </c>
      <c r="BI244" s="112" t="n">
        <v>4036636010492</v>
      </c>
      <c r="BJ244" s="126" t="s">
        <v>200</v>
      </c>
      <c r="BK244" s="131" t="s">
        <v>215</v>
      </c>
      <c r="BL244" s="112" t="n">
        <v>4</v>
      </c>
      <c r="BM244" s="112" t="n">
        <v>4</v>
      </c>
      <c r="BN244" s="112" t="n">
        <v>4</v>
      </c>
      <c r="BO244" s="111" t="n">
        <v>20</v>
      </c>
      <c r="BP244" s="125" t="s">
        <v>200</v>
      </c>
      <c r="BQ244" s="127" t="s">
        <v>216</v>
      </c>
    </row>
    <row r="245" customFormat="false" ht="13.8" hidden="false" customHeight="false" outlineLevel="0" collapsed="false">
      <c r="A245" s="131" t="s">
        <v>2021</v>
      </c>
      <c r="B245" s="0" t="s">
        <v>1788</v>
      </c>
      <c r="C245" s="131" t="s">
        <v>1868</v>
      </c>
      <c r="D245" s="131" t="s">
        <v>1333</v>
      </c>
      <c r="E245" s="0" t="s">
        <v>313</v>
      </c>
      <c r="F245" s="0" t="s">
        <v>314</v>
      </c>
      <c r="G245" s="0" t="s">
        <v>196</v>
      </c>
      <c r="H245" s="0" t="s">
        <v>197</v>
      </c>
      <c r="I245" s="131"/>
      <c r="J245" s="130" t="n">
        <v>2</v>
      </c>
      <c r="K245" s="0" t="s">
        <v>198</v>
      </c>
      <c r="L245" s="0" t="s">
        <v>392</v>
      </c>
      <c r="M245" s="0" t="s">
        <v>274</v>
      </c>
      <c r="Q245" s="120" t="s">
        <v>200</v>
      </c>
      <c r="R245" s="131" t="s">
        <v>1789</v>
      </c>
      <c r="S245" s="131" t="s">
        <v>201</v>
      </c>
      <c r="T245" s="0" t="s">
        <v>198</v>
      </c>
      <c r="U245" s="131" t="s">
        <v>202</v>
      </c>
      <c r="V245" s="131" t="s">
        <v>1252</v>
      </c>
      <c r="W245" s="110" t="s">
        <v>204</v>
      </c>
      <c r="X245" s="130" t="n">
        <v>2000</v>
      </c>
      <c r="Y245" s="130"/>
      <c r="Z245" s="130" t="s">
        <v>198</v>
      </c>
      <c r="AA245" s="122" t="s">
        <v>200</v>
      </c>
      <c r="AB245" s="131" t="s">
        <v>2022</v>
      </c>
      <c r="AC245" s="131" t="s">
        <v>2016</v>
      </c>
      <c r="AD245" s="130" t="n">
        <v>2000</v>
      </c>
      <c r="AE245" s="130" t="s">
        <v>198</v>
      </c>
      <c r="AF245" s="130"/>
      <c r="AG245" s="130"/>
      <c r="AH245" s="130"/>
      <c r="AI245" s="130" t="s">
        <v>207</v>
      </c>
      <c r="AJ245" s="130"/>
      <c r="AK245" s="111" t="str">
        <f aca="false">(AB245)</f>
        <v>Neversoft</v>
      </c>
      <c r="AL245" s="0" t="s">
        <v>200</v>
      </c>
      <c r="AM245" s="111" t="n">
        <f aca="false">AD245</f>
        <v>2000</v>
      </c>
      <c r="AN245" s="130" t="s">
        <v>297</v>
      </c>
      <c r="AO245" s="131" t="s">
        <v>2023</v>
      </c>
      <c r="AP245" s="0" t="s">
        <v>567</v>
      </c>
      <c r="AQ245" s="0" t="s">
        <v>200</v>
      </c>
      <c r="AR245" s="0" t="s">
        <v>200</v>
      </c>
      <c r="AS245" s="0" t="s">
        <v>2017</v>
      </c>
      <c r="AV245" s="131" t="s">
        <v>200</v>
      </c>
      <c r="AW245" s="131"/>
      <c r="AX245" s="131"/>
      <c r="AY245" s="131"/>
      <c r="AZ245" s="131" t="s">
        <v>2024</v>
      </c>
      <c r="BA245" s="124" t="s">
        <v>200</v>
      </c>
      <c r="BB245" s="0" t="s">
        <v>248</v>
      </c>
      <c r="BC245" s="0" t="s">
        <v>2025</v>
      </c>
      <c r="BD245" s="0" t="s">
        <v>2026</v>
      </c>
      <c r="BE245" s="0" t="s">
        <v>2027</v>
      </c>
      <c r="BG245" s="125" t="s">
        <v>200</v>
      </c>
      <c r="BH245" s="0" t="s">
        <v>214</v>
      </c>
      <c r="BI245" s="112" t="n">
        <v>5030917011641</v>
      </c>
      <c r="BJ245" s="126" t="s">
        <v>200</v>
      </c>
      <c r="BK245" s="131" t="s">
        <v>215</v>
      </c>
      <c r="BL245" s="112" t="n">
        <v>4</v>
      </c>
      <c r="BM245" s="112" t="n">
        <v>4</v>
      </c>
      <c r="BN245" s="112" t="n">
        <v>4</v>
      </c>
      <c r="BO245" s="111" t="n">
        <v>20</v>
      </c>
      <c r="BP245" s="125" t="s">
        <v>200</v>
      </c>
      <c r="BQ245" s="127" t="s">
        <v>216</v>
      </c>
    </row>
    <row r="246" customFormat="false" ht="13.8" hidden="false" customHeight="false" outlineLevel="0" collapsed="false">
      <c r="A246" s="131" t="s">
        <v>2028</v>
      </c>
      <c r="B246" s="0" t="s">
        <v>1788</v>
      </c>
      <c r="C246" s="0" t="s">
        <v>1344</v>
      </c>
      <c r="D246" s="0" t="s">
        <v>1333</v>
      </c>
      <c r="E246" s="0" t="s">
        <v>194</v>
      </c>
      <c r="F246" s="0" t="s">
        <v>195</v>
      </c>
      <c r="G246" s="0" t="s">
        <v>196</v>
      </c>
      <c r="H246" s="0" t="s">
        <v>197</v>
      </c>
      <c r="I246" s="131"/>
      <c r="J246" s="130" t="n">
        <v>4</v>
      </c>
      <c r="K246" s="0" t="s">
        <v>198</v>
      </c>
      <c r="L246" s="0" t="s">
        <v>392</v>
      </c>
      <c r="M246" s="0" t="s">
        <v>199</v>
      </c>
      <c r="Q246" s="120" t="s">
        <v>200</v>
      </c>
      <c r="R246" s="131" t="s">
        <v>1789</v>
      </c>
      <c r="S246" s="131" t="s">
        <v>201</v>
      </c>
      <c r="T246" s="0" t="s">
        <v>198</v>
      </c>
      <c r="U246" s="131" t="s">
        <v>202</v>
      </c>
      <c r="V246" s="131" t="s">
        <v>1252</v>
      </c>
      <c r="W246" s="110" t="s">
        <v>204</v>
      </c>
      <c r="X246" s="130" t="n">
        <v>1999</v>
      </c>
      <c r="Y246" s="130"/>
      <c r="Z246" s="130" t="s">
        <v>198</v>
      </c>
      <c r="AA246" s="122" t="s">
        <v>200</v>
      </c>
      <c r="AB246" s="131" t="s">
        <v>2029</v>
      </c>
      <c r="AC246" s="131" t="s">
        <v>206</v>
      </c>
      <c r="AD246" s="130" t="n">
        <v>1999</v>
      </c>
      <c r="AE246" s="130" t="s">
        <v>222</v>
      </c>
      <c r="AF246" s="130"/>
      <c r="AG246" s="130"/>
      <c r="AH246" s="130"/>
      <c r="AI246" s="130" t="s">
        <v>207</v>
      </c>
      <c r="AJ246" s="130"/>
      <c r="AK246" s="111" t="str">
        <f aca="false">(AB246)</f>
        <v>No cliché</v>
      </c>
      <c r="AM246" s="111" t="n">
        <f aca="false">AD246</f>
        <v>1999</v>
      </c>
      <c r="AN246" s="130" t="s">
        <v>510</v>
      </c>
      <c r="AO246" s="131"/>
      <c r="AS246" s="0" t="s">
        <v>200</v>
      </c>
      <c r="AU246" s="0" t="s">
        <v>244</v>
      </c>
      <c r="AV246" s="131" t="s">
        <v>2030</v>
      </c>
      <c r="AW246" s="131"/>
      <c r="AX246" s="131"/>
      <c r="AY246" s="131"/>
      <c r="AZ246" s="131" t="s">
        <v>2031</v>
      </c>
      <c r="BA246" s="124" t="s">
        <v>200</v>
      </c>
      <c r="BB246" s="0" t="s">
        <v>210</v>
      </c>
      <c r="BC246" s="0" t="s">
        <v>2032</v>
      </c>
      <c r="BE246" s="0" t="s">
        <v>2033</v>
      </c>
      <c r="BF246" s="0" t="s">
        <v>2034</v>
      </c>
      <c r="BG246" s="125" t="s">
        <v>200</v>
      </c>
      <c r="BH246" s="0" t="s">
        <v>214</v>
      </c>
      <c r="BI246" s="112" t="n">
        <v>4974365503055</v>
      </c>
      <c r="BJ246" s="126" t="s">
        <v>200</v>
      </c>
      <c r="BK246" s="131" t="s">
        <v>215</v>
      </c>
      <c r="BL246" s="112" t="n">
        <v>4</v>
      </c>
      <c r="BM246" s="112" t="n">
        <v>4</v>
      </c>
      <c r="BN246" s="112" t="n">
        <v>4</v>
      </c>
      <c r="BO246" s="111" t="n">
        <v>20</v>
      </c>
      <c r="BP246" s="125" t="s">
        <v>200</v>
      </c>
      <c r="BQ246" s="127" t="s">
        <v>216</v>
      </c>
    </row>
    <row r="247" customFormat="false" ht="13.8" hidden="false" customHeight="false" outlineLevel="0" collapsed="false">
      <c r="A247" s="131" t="s">
        <v>2035</v>
      </c>
      <c r="B247" s="0" t="s">
        <v>1788</v>
      </c>
      <c r="C247" s="131" t="s">
        <v>1489</v>
      </c>
      <c r="D247" s="131" t="s">
        <v>1333</v>
      </c>
      <c r="E247" s="0" t="s">
        <v>313</v>
      </c>
      <c r="F247" s="0" t="s">
        <v>314</v>
      </c>
      <c r="G247" s="0" t="s">
        <v>391</v>
      </c>
      <c r="H247" s="0" t="s">
        <v>901</v>
      </c>
      <c r="I247" s="131"/>
      <c r="J247" s="130" t="n">
        <v>4</v>
      </c>
      <c r="K247" s="131" t="s">
        <v>198</v>
      </c>
      <c r="L247" s="0" t="s">
        <v>456</v>
      </c>
      <c r="M247" s="0" t="s">
        <v>199</v>
      </c>
      <c r="P247" s="0" t="s">
        <v>410</v>
      </c>
      <c r="Q247" s="120" t="s">
        <v>200</v>
      </c>
      <c r="R247" s="131" t="s">
        <v>1789</v>
      </c>
      <c r="S247" s="131" t="s">
        <v>201</v>
      </c>
      <c r="T247" s="0" t="s">
        <v>198</v>
      </c>
      <c r="U247" s="131" t="s">
        <v>202</v>
      </c>
      <c r="V247" s="131" t="s">
        <v>1252</v>
      </c>
      <c r="W247" s="110" t="s">
        <v>204</v>
      </c>
      <c r="X247" s="130" t="n">
        <v>2001</v>
      </c>
      <c r="Y247" s="130"/>
      <c r="Z247" s="130" t="s">
        <v>198</v>
      </c>
      <c r="AA247" s="122" t="s">
        <v>200</v>
      </c>
      <c r="AB247" s="131" t="s">
        <v>2036</v>
      </c>
      <c r="AC247" s="131" t="s">
        <v>807</v>
      </c>
      <c r="AD247" s="130" t="n">
        <v>2001</v>
      </c>
      <c r="AE247" s="130" t="s">
        <v>198</v>
      </c>
      <c r="AF247" s="130"/>
      <c r="AG247" s="130"/>
      <c r="AH247" s="130"/>
      <c r="AI247" s="130" t="s">
        <v>207</v>
      </c>
      <c r="AJ247" s="130"/>
      <c r="AK247" s="111" t="str">
        <f aca="false">(AB247)</f>
        <v>Sega – secret level</v>
      </c>
      <c r="AL247" s="0" t="s">
        <v>200</v>
      </c>
      <c r="AM247" s="111" t="n">
        <f aca="false">AD247</f>
        <v>2001</v>
      </c>
      <c r="AN247" s="130" t="s">
        <v>297</v>
      </c>
      <c r="AO247" s="131"/>
      <c r="AQ247" s="0" t="s">
        <v>2037</v>
      </c>
      <c r="AR247" s="0" t="s">
        <v>200</v>
      </c>
      <c r="AS247" s="0" t="s">
        <v>2038</v>
      </c>
      <c r="AV247" s="131" t="s">
        <v>2039</v>
      </c>
      <c r="AW247" s="131"/>
      <c r="AX247" s="131"/>
      <c r="AY247" s="131" t="s">
        <v>2040</v>
      </c>
      <c r="AZ247" s="131" t="s">
        <v>2041</v>
      </c>
      <c r="BA247" s="124" t="s">
        <v>200</v>
      </c>
      <c r="BB247" s="0" t="s">
        <v>248</v>
      </c>
      <c r="BC247" s="0" t="s">
        <v>2042</v>
      </c>
      <c r="BE247" s="0" t="s">
        <v>2043</v>
      </c>
      <c r="BG247" s="125" t="s">
        <v>200</v>
      </c>
      <c r="BH247" s="0" t="s">
        <v>214</v>
      </c>
      <c r="BI247" s="112" t="n">
        <v>3546430019238</v>
      </c>
      <c r="BJ247" s="126" t="s">
        <v>200</v>
      </c>
      <c r="BK247" s="131" t="s">
        <v>215</v>
      </c>
      <c r="BL247" s="112" t="n">
        <v>4</v>
      </c>
      <c r="BM247" s="112" t="n">
        <v>4</v>
      </c>
      <c r="BN247" s="112" t="n">
        <v>4</v>
      </c>
      <c r="BO247" s="111" t="n">
        <v>20</v>
      </c>
      <c r="BP247" s="125" t="s">
        <v>200</v>
      </c>
      <c r="BQ247" s="127" t="s">
        <v>216</v>
      </c>
    </row>
    <row r="248" customFormat="false" ht="13.8" hidden="false" customHeight="false" outlineLevel="0" collapsed="false">
      <c r="A248" s="131" t="s">
        <v>2044</v>
      </c>
      <c r="B248" s="0" t="s">
        <v>1788</v>
      </c>
      <c r="C248" s="0" t="s">
        <v>423</v>
      </c>
      <c r="D248" s="0" t="s">
        <v>1333</v>
      </c>
      <c r="E248" s="0" t="s">
        <v>313</v>
      </c>
      <c r="F248" s="0" t="s">
        <v>314</v>
      </c>
      <c r="G248" s="0" t="s">
        <v>424</v>
      </c>
      <c r="H248" s="0" t="s">
        <v>197</v>
      </c>
      <c r="I248" s="131"/>
      <c r="J248" s="130" t="n">
        <v>4</v>
      </c>
      <c r="K248" s="0" t="s">
        <v>198</v>
      </c>
      <c r="L248" s="0" t="s">
        <v>456</v>
      </c>
      <c r="M248" s="0" t="s">
        <v>199</v>
      </c>
      <c r="Q248" s="120" t="s">
        <v>200</v>
      </c>
      <c r="R248" s="131" t="s">
        <v>1789</v>
      </c>
      <c r="S248" s="131" t="s">
        <v>201</v>
      </c>
      <c r="T248" s="0" t="s">
        <v>198</v>
      </c>
      <c r="U248" s="131" t="s">
        <v>202</v>
      </c>
      <c r="V248" s="131" t="s">
        <v>1252</v>
      </c>
      <c r="W248" s="110" t="s">
        <v>204</v>
      </c>
      <c r="X248" s="130" t="n">
        <v>2000</v>
      </c>
      <c r="Y248" s="130" t="s">
        <v>205</v>
      </c>
      <c r="Z248" s="130" t="s">
        <v>198</v>
      </c>
      <c r="AA248" s="122" t="s">
        <v>200</v>
      </c>
      <c r="AB248" s="0" t="s">
        <v>1068</v>
      </c>
      <c r="AC248" s="131" t="s">
        <v>206</v>
      </c>
      <c r="AD248" s="130" t="n">
        <v>2000</v>
      </c>
      <c r="AE248" s="130" t="s">
        <v>222</v>
      </c>
      <c r="AF248" s="130"/>
      <c r="AG248" s="130"/>
      <c r="AH248" s="130"/>
      <c r="AI248" s="130" t="s">
        <v>207</v>
      </c>
      <c r="AJ248" s="130"/>
      <c r="AK248" s="0" t="s">
        <v>1068</v>
      </c>
      <c r="AL248" s="0" t="s">
        <v>216</v>
      </c>
      <c r="AM248" s="130" t="n">
        <v>1999</v>
      </c>
      <c r="AN248" s="130" t="s">
        <v>208</v>
      </c>
      <c r="AO248" s="131"/>
      <c r="AP248" s="0" t="s">
        <v>200</v>
      </c>
      <c r="AQ248" s="0" t="s">
        <v>200</v>
      </c>
      <c r="AR248" s="0" t="s">
        <v>200</v>
      </c>
      <c r="AS248" s="0" t="s">
        <v>1367</v>
      </c>
      <c r="AV248" s="131" t="s">
        <v>1368</v>
      </c>
      <c r="AW248" s="131"/>
      <c r="AX248" s="131"/>
      <c r="AY248" s="131"/>
      <c r="AZ248" s="131" t="s">
        <v>2045</v>
      </c>
      <c r="BA248" s="124" t="s">
        <v>200</v>
      </c>
      <c r="BB248" s="0" t="s">
        <v>210</v>
      </c>
      <c r="BC248" s="0" t="s">
        <v>2046</v>
      </c>
      <c r="BE248" s="0" t="s">
        <v>2047</v>
      </c>
      <c r="BF248" s="0" t="s">
        <v>2048</v>
      </c>
      <c r="BG248" s="125" t="s">
        <v>200</v>
      </c>
      <c r="BH248" s="0" t="s">
        <v>214</v>
      </c>
      <c r="BI248" s="112" t="n">
        <v>5060004760084</v>
      </c>
      <c r="BJ248" s="126" t="s">
        <v>200</v>
      </c>
      <c r="BK248" s="131" t="s">
        <v>215</v>
      </c>
      <c r="BL248" s="112" t="n">
        <v>4</v>
      </c>
      <c r="BM248" s="112" t="n">
        <v>4</v>
      </c>
      <c r="BN248" s="112" t="n">
        <v>4</v>
      </c>
      <c r="BO248" s="111" t="n">
        <v>20</v>
      </c>
      <c r="BP248" s="125" t="s">
        <v>200</v>
      </c>
      <c r="BQ248" s="127" t="s">
        <v>216</v>
      </c>
    </row>
    <row r="249" customFormat="false" ht="13.8" hidden="false" customHeight="false" outlineLevel="0" collapsed="false">
      <c r="A249" s="131" t="s">
        <v>2049</v>
      </c>
      <c r="B249" s="0" t="s">
        <v>1788</v>
      </c>
      <c r="C249" s="131" t="s">
        <v>2050</v>
      </c>
      <c r="D249" s="131" t="s">
        <v>1333</v>
      </c>
      <c r="E249" s="0" t="s">
        <v>313</v>
      </c>
      <c r="F249" s="0" t="s">
        <v>314</v>
      </c>
      <c r="G249" s="0" t="s">
        <v>424</v>
      </c>
      <c r="H249" s="0" t="s">
        <v>197</v>
      </c>
      <c r="I249" s="131"/>
      <c r="J249" s="130" t="n">
        <v>4</v>
      </c>
      <c r="K249" s="0" t="s">
        <v>198</v>
      </c>
      <c r="L249" s="0" t="s">
        <v>456</v>
      </c>
      <c r="M249" s="0" t="s">
        <v>235</v>
      </c>
      <c r="N249" s="0" t="s">
        <v>2051</v>
      </c>
      <c r="O249" s="0" t="s">
        <v>458</v>
      </c>
      <c r="Q249" s="120" t="s">
        <v>200</v>
      </c>
      <c r="R249" s="131" t="s">
        <v>1789</v>
      </c>
      <c r="S249" s="131" t="s">
        <v>201</v>
      </c>
      <c r="T249" s="0" t="s">
        <v>198</v>
      </c>
      <c r="U249" s="131" t="s">
        <v>202</v>
      </c>
      <c r="V249" s="131" t="s">
        <v>1252</v>
      </c>
      <c r="W249" s="110" t="s">
        <v>204</v>
      </c>
      <c r="X249" s="130" t="n">
        <v>2001</v>
      </c>
      <c r="Y249" s="130"/>
      <c r="Z249" s="130" t="s">
        <v>198</v>
      </c>
      <c r="AA249" s="122" t="s">
        <v>200</v>
      </c>
      <c r="AB249" s="131" t="s">
        <v>1816</v>
      </c>
      <c r="AC249" s="131" t="s">
        <v>206</v>
      </c>
      <c r="AD249" s="130" t="n">
        <v>2001</v>
      </c>
      <c r="AE249" s="130" t="s">
        <v>198</v>
      </c>
      <c r="AF249" s="130"/>
      <c r="AG249" s="130"/>
      <c r="AH249" s="130"/>
      <c r="AI249" s="130" t="s">
        <v>207</v>
      </c>
      <c r="AJ249" s="130"/>
      <c r="AK249" s="131" t="s">
        <v>1816</v>
      </c>
      <c r="AL249" s="0" t="s">
        <v>216</v>
      </c>
      <c r="AM249" s="130" t="n">
        <v>2001</v>
      </c>
      <c r="AN249" s="130" t="s">
        <v>208</v>
      </c>
      <c r="AO249" s="131"/>
      <c r="AP249" s="0" t="s">
        <v>674</v>
      </c>
      <c r="AQ249" s="0" t="s">
        <v>200</v>
      </c>
      <c r="AR249" s="0" t="s">
        <v>200</v>
      </c>
      <c r="AS249" s="0" t="s">
        <v>1367</v>
      </c>
      <c r="AV249" s="131" t="s">
        <v>200</v>
      </c>
      <c r="AW249" s="131"/>
      <c r="AX249" s="131"/>
      <c r="AY249" s="131"/>
      <c r="AZ249" s="131" t="s">
        <v>2052</v>
      </c>
      <c r="BA249" s="124" t="s">
        <v>200</v>
      </c>
      <c r="BB249" s="0" t="s">
        <v>248</v>
      </c>
      <c r="BC249" s="0" t="s">
        <v>2053</v>
      </c>
      <c r="BD249" s="0" t="s">
        <v>2054</v>
      </c>
      <c r="BE249" s="0" t="s">
        <v>2055</v>
      </c>
      <c r="BF249" s="0" t="s">
        <v>2056</v>
      </c>
      <c r="BG249" s="125" t="s">
        <v>200</v>
      </c>
      <c r="BH249" s="0" t="s">
        <v>214</v>
      </c>
      <c r="BI249" s="112" t="n">
        <v>5060004761272</v>
      </c>
      <c r="BJ249" s="126" t="s">
        <v>200</v>
      </c>
      <c r="BK249" s="131" t="s">
        <v>215</v>
      </c>
      <c r="BL249" s="112" t="n">
        <v>4</v>
      </c>
      <c r="BM249" s="112" t="n">
        <v>4</v>
      </c>
      <c r="BN249" s="112" t="n">
        <v>4</v>
      </c>
      <c r="BO249" s="111" t="n">
        <v>20</v>
      </c>
      <c r="BP249" s="125" t="s">
        <v>200</v>
      </c>
      <c r="BQ249" s="127" t="s">
        <v>216</v>
      </c>
    </row>
    <row r="250" customFormat="false" ht="13.8" hidden="false" customHeight="false" outlineLevel="0" collapsed="false">
      <c r="A250" s="131" t="s">
        <v>2057</v>
      </c>
      <c r="B250" s="0" t="s">
        <v>1788</v>
      </c>
      <c r="C250" s="131" t="s">
        <v>490</v>
      </c>
      <c r="D250" s="131" t="s">
        <v>193</v>
      </c>
      <c r="E250" s="0" t="s">
        <v>1433</v>
      </c>
      <c r="F250" s="0" t="s">
        <v>1434</v>
      </c>
      <c r="G250" s="0" t="s">
        <v>196</v>
      </c>
      <c r="H250" s="0" t="s">
        <v>197</v>
      </c>
      <c r="I250" s="131"/>
      <c r="J250" s="130" t="n">
        <v>1</v>
      </c>
      <c r="K250" s="0" t="s">
        <v>198</v>
      </c>
      <c r="L250" s="0" t="s">
        <v>198</v>
      </c>
      <c r="M250" s="0" t="s">
        <v>199</v>
      </c>
      <c r="Q250" s="120" t="s">
        <v>200</v>
      </c>
      <c r="R250" s="131" t="s">
        <v>1789</v>
      </c>
      <c r="S250" s="131" t="s">
        <v>201</v>
      </c>
      <c r="T250" s="0" t="s">
        <v>198</v>
      </c>
      <c r="U250" s="131" t="s">
        <v>202</v>
      </c>
      <c r="V250" s="0" t="s">
        <v>1790</v>
      </c>
      <c r="W250" s="110" t="s">
        <v>204</v>
      </c>
      <c r="X250" s="130" t="n">
        <v>2019</v>
      </c>
      <c r="Y250" s="130"/>
      <c r="Z250" s="130" t="s">
        <v>198</v>
      </c>
      <c r="AA250" s="122" t="s">
        <v>200</v>
      </c>
      <c r="AB250" s="131" t="s">
        <v>2058</v>
      </c>
      <c r="AC250" s="131" t="s">
        <v>2058</v>
      </c>
      <c r="AD250" s="130" t="n">
        <v>2019</v>
      </c>
      <c r="AE250" s="130" t="s">
        <v>198</v>
      </c>
      <c r="AF250" s="130"/>
      <c r="AG250" s="130"/>
      <c r="AH250" s="130"/>
      <c r="AI250" s="130" t="s">
        <v>294</v>
      </c>
      <c r="AJ250" s="130" t="s">
        <v>1163</v>
      </c>
      <c r="AK250" s="131" t="s">
        <v>2058</v>
      </c>
      <c r="AM250" s="130" t="n">
        <v>2013</v>
      </c>
      <c r="AN250" s="130" t="s">
        <v>297</v>
      </c>
      <c r="AO250" s="131"/>
      <c r="AU250" s="0" t="s">
        <v>2059</v>
      </c>
      <c r="AV250" s="131" t="s">
        <v>200</v>
      </c>
      <c r="AW250" s="131"/>
      <c r="AX250" s="131"/>
      <c r="AY250" s="131"/>
      <c r="AZ250" s="131" t="s">
        <v>2060</v>
      </c>
      <c r="BA250" s="124" t="s">
        <v>200</v>
      </c>
      <c r="BB250" s="0" t="s">
        <v>248</v>
      </c>
      <c r="BC250" s="0" t="s">
        <v>2061</v>
      </c>
      <c r="BD250" s="0" t="s">
        <v>1864</v>
      </c>
      <c r="BE250" s="0" t="s">
        <v>1898</v>
      </c>
      <c r="BG250" s="125"/>
      <c r="BH250" s="0" t="s">
        <v>214</v>
      </c>
      <c r="BI250" s="112" t="n">
        <v>800265939752</v>
      </c>
      <c r="BJ250" s="126"/>
      <c r="BK250" s="131" t="s">
        <v>215</v>
      </c>
      <c r="BL250" s="112" t="n">
        <v>4</v>
      </c>
      <c r="BM250" s="112" t="n">
        <v>4</v>
      </c>
      <c r="BN250" s="112" t="n">
        <v>4</v>
      </c>
      <c r="BO250" s="111" t="n">
        <v>20</v>
      </c>
      <c r="BP250" s="125"/>
      <c r="BQ250" s="127" t="s">
        <v>216</v>
      </c>
    </row>
    <row r="251" customFormat="false" ht="13.8" hidden="false" customHeight="false" outlineLevel="0" collapsed="false">
      <c r="A251" s="131" t="s">
        <v>2062</v>
      </c>
      <c r="B251" s="0" t="s">
        <v>2063</v>
      </c>
      <c r="C251" s="0" t="s">
        <v>532</v>
      </c>
      <c r="D251" s="0" t="s">
        <v>312</v>
      </c>
      <c r="E251" s="0" t="s">
        <v>194</v>
      </c>
      <c r="F251" s="0" t="s">
        <v>195</v>
      </c>
      <c r="G251" s="0" t="s">
        <v>391</v>
      </c>
      <c r="H251" s="0" t="s">
        <v>219</v>
      </c>
      <c r="J251" s="111" t="n">
        <v>1</v>
      </c>
      <c r="K251" s="0" t="s">
        <v>198</v>
      </c>
      <c r="L251" s="0" t="s">
        <v>198</v>
      </c>
      <c r="M251" s="0" t="s">
        <v>199</v>
      </c>
      <c r="O251" s="0" t="s">
        <v>200</v>
      </c>
      <c r="Q251" s="120" t="s">
        <v>200</v>
      </c>
      <c r="R251" s="0" t="s">
        <v>16</v>
      </c>
      <c r="S251" s="0" t="s">
        <v>201</v>
      </c>
      <c r="T251" s="0" t="s">
        <v>198</v>
      </c>
      <c r="U251" s="0" t="s">
        <v>202</v>
      </c>
      <c r="V251" s="0" t="s">
        <v>1790</v>
      </c>
      <c r="W251" s="110" t="s">
        <v>204</v>
      </c>
      <c r="X251" s="111" t="n">
        <v>1995</v>
      </c>
      <c r="Y251" s="130" t="s">
        <v>205</v>
      </c>
      <c r="Z251" s="111" t="s">
        <v>198</v>
      </c>
      <c r="AA251" s="122" t="s">
        <v>200</v>
      </c>
      <c r="AB251" s="0" t="s">
        <v>2064</v>
      </c>
      <c r="AC251" s="0" t="s">
        <v>206</v>
      </c>
      <c r="AD251" s="111" t="n">
        <v>1995</v>
      </c>
      <c r="AE251" s="111" t="s">
        <v>222</v>
      </c>
      <c r="AI251" s="111" t="s">
        <v>207</v>
      </c>
      <c r="AK251" s="111" t="str">
        <f aca="false">(AB251)</f>
        <v>Eden entertainment</v>
      </c>
      <c r="AM251" s="111" t="n">
        <f aca="false">AD251</f>
        <v>1995</v>
      </c>
      <c r="AN251" s="111" t="s">
        <v>1794</v>
      </c>
      <c r="AS251" s="0" t="s">
        <v>200</v>
      </c>
      <c r="AV251" s="0" t="s">
        <v>200</v>
      </c>
      <c r="AZ251" s="104" t="s">
        <v>2065</v>
      </c>
      <c r="BA251" s="124" t="s">
        <v>200</v>
      </c>
      <c r="BB251" s="0" t="s">
        <v>210</v>
      </c>
      <c r="BC251" s="0" t="s">
        <v>2066</v>
      </c>
      <c r="BE251" s="104" t="s">
        <v>2067</v>
      </c>
      <c r="BG251" s="125" t="s">
        <v>200</v>
      </c>
      <c r="BH251" s="0" t="s">
        <v>2068</v>
      </c>
      <c r="BI251" s="112" t="s">
        <v>198</v>
      </c>
      <c r="BJ251" s="126" t="s">
        <v>200</v>
      </c>
      <c r="BK251" s="0" t="s">
        <v>2069</v>
      </c>
      <c r="BL251" s="112" t="n">
        <v>4</v>
      </c>
      <c r="BM251" s="112" t="s">
        <v>66</v>
      </c>
      <c r="BN251" s="112" t="s">
        <v>66</v>
      </c>
      <c r="BO251" s="111" t="n">
        <v>20</v>
      </c>
      <c r="BP251" s="125" t="s">
        <v>200</v>
      </c>
      <c r="BQ251" s="127" t="s">
        <v>216</v>
      </c>
    </row>
    <row r="252" customFormat="false" ht="13.8" hidden="false" customHeight="false" outlineLevel="0" collapsed="false">
      <c r="A252" s="131" t="s">
        <v>2070</v>
      </c>
      <c r="B252" s="0" t="s">
        <v>2063</v>
      </c>
      <c r="C252" s="0" t="s">
        <v>380</v>
      </c>
      <c r="D252" s="0" t="s">
        <v>193</v>
      </c>
      <c r="E252" s="0" t="s">
        <v>194</v>
      </c>
      <c r="F252" s="0" t="s">
        <v>314</v>
      </c>
      <c r="G252" s="0" t="s">
        <v>391</v>
      </c>
      <c r="H252" s="0" t="s">
        <v>197</v>
      </c>
      <c r="J252" s="111" t="n">
        <v>1</v>
      </c>
      <c r="K252" s="0" t="s">
        <v>198</v>
      </c>
      <c r="L252" s="0" t="s">
        <v>198</v>
      </c>
      <c r="M252" s="0" t="s">
        <v>199</v>
      </c>
      <c r="O252" s="0" t="s">
        <v>200</v>
      </c>
      <c r="Q252" s="120" t="s">
        <v>200</v>
      </c>
      <c r="R252" s="0" t="s">
        <v>16</v>
      </c>
      <c r="S252" s="0" t="s">
        <v>201</v>
      </c>
      <c r="T252" s="0" t="s">
        <v>198</v>
      </c>
      <c r="U252" s="0" t="s">
        <v>202</v>
      </c>
      <c r="V252" s="0" t="s">
        <v>1790</v>
      </c>
      <c r="W252" s="110" t="s">
        <v>204</v>
      </c>
      <c r="X252" s="111" t="n">
        <v>1996</v>
      </c>
      <c r="Y252" s="130" t="s">
        <v>205</v>
      </c>
      <c r="Z252" s="111" t="s">
        <v>198</v>
      </c>
      <c r="AA252" s="122" t="s">
        <v>200</v>
      </c>
      <c r="AB252" s="0" t="s">
        <v>206</v>
      </c>
      <c r="AC252" s="0" t="s">
        <v>206</v>
      </c>
      <c r="AD252" s="111" t="n">
        <v>1996</v>
      </c>
      <c r="AE252" s="111" t="s">
        <v>645</v>
      </c>
      <c r="AI252" s="111" t="s">
        <v>207</v>
      </c>
      <c r="AK252" s="111" t="str">
        <f aca="false">(AB252)</f>
        <v>Sega</v>
      </c>
      <c r="AM252" s="111" t="n">
        <f aca="false">AD252</f>
        <v>1996</v>
      </c>
      <c r="AN252" s="111" t="s">
        <v>208</v>
      </c>
      <c r="AS252" s="0" t="s">
        <v>200</v>
      </c>
      <c r="AU252" s="0" t="s">
        <v>244</v>
      </c>
      <c r="AV252" s="0" t="s">
        <v>200</v>
      </c>
      <c r="AZ252" s="0" t="s">
        <v>2071</v>
      </c>
      <c r="BA252" s="124" t="s">
        <v>200</v>
      </c>
      <c r="BB252" s="0" t="s">
        <v>210</v>
      </c>
      <c r="BC252" s="0" t="s">
        <v>2072</v>
      </c>
      <c r="BE252" s="104" t="s">
        <v>2073</v>
      </c>
      <c r="BF252" s="0" t="s">
        <v>200</v>
      </c>
      <c r="BG252" s="125" t="s">
        <v>200</v>
      </c>
      <c r="BH252" s="0" t="s">
        <v>2068</v>
      </c>
      <c r="BI252" s="112" t="s">
        <v>198</v>
      </c>
      <c r="BJ252" s="126" t="s">
        <v>200</v>
      </c>
      <c r="BK252" s="0" t="s">
        <v>2069</v>
      </c>
      <c r="BL252" s="112" t="n">
        <v>4</v>
      </c>
      <c r="BM252" s="112" t="s">
        <v>66</v>
      </c>
      <c r="BN252" s="112" t="s">
        <v>66</v>
      </c>
      <c r="BO252" s="111" t="n">
        <v>20</v>
      </c>
      <c r="BP252" s="125" t="s">
        <v>200</v>
      </c>
      <c r="BQ252" s="127" t="s">
        <v>216</v>
      </c>
    </row>
    <row r="253" customFormat="false" ht="13.8" hidden="false" customHeight="false" outlineLevel="0" collapsed="false">
      <c r="A253" s="131" t="s">
        <v>2074</v>
      </c>
      <c r="B253" s="0" t="s">
        <v>2063</v>
      </c>
      <c r="C253" s="0" t="s">
        <v>369</v>
      </c>
      <c r="D253" s="0" t="s">
        <v>193</v>
      </c>
      <c r="E253" s="0" t="s">
        <v>194</v>
      </c>
      <c r="F253" s="0" t="s">
        <v>195</v>
      </c>
      <c r="G253" s="0" t="s">
        <v>196</v>
      </c>
      <c r="H253" s="0" t="s">
        <v>219</v>
      </c>
      <c r="J253" s="111" t="n">
        <v>1</v>
      </c>
      <c r="K253" s="0" t="s">
        <v>1441</v>
      </c>
      <c r="L253" s="0" t="s">
        <v>392</v>
      </c>
      <c r="M253" s="0" t="s">
        <v>199</v>
      </c>
      <c r="O253" s="0" t="s">
        <v>200</v>
      </c>
      <c r="Q253" s="120" t="s">
        <v>200</v>
      </c>
      <c r="R253" s="0" t="s">
        <v>16</v>
      </c>
      <c r="S253" s="0" t="s">
        <v>201</v>
      </c>
      <c r="T253" s="0" t="s">
        <v>198</v>
      </c>
      <c r="U253" s="0" t="s">
        <v>239</v>
      </c>
      <c r="V253" s="0" t="s">
        <v>1790</v>
      </c>
      <c r="W253" s="110" t="s">
        <v>204</v>
      </c>
      <c r="X253" s="111" t="n">
        <v>1991</v>
      </c>
      <c r="Y253" s="111" t="s">
        <v>240</v>
      </c>
      <c r="Z253" s="111" t="s">
        <v>198</v>
      </c>
      <c r="AA253" s="122" t="s">
        <v>200</v>
      </c>
      <c r="AB253" s="0" t="s">
        <v>2075</v>
      </c>
      <c r="AC253" s="0" t="s">
        <v>2075</v>
      </c>
      <c r="AD253" s="111" t="s">
        <v>198</v>
      </c>
      <c r="AE253" s="111" t="s">
        <v>222</v>
      </c>
      <c r="AI253" s="111" t="s">
        <v>207</v>
      </c>
      <c r="AK253" s="111" t="str">
        <f aca="false">(AB253)</f>
        <v>Kaneko</v>
      </c>
      <c r="AM253" s="111" t="n">
        <f aca="false">X253</f>
        <v>1991</v>
      </c>
      <c r="AN253" s="111" t="s">
        <v>208</v>
      </c>
      <c r="AS253" s="0" t="s">
        <v>200</v>
      </c>
      <c r="AV253" s="0" t="s">
        <v>200</v>
      </c>
      <c r="AZ253" s="104" t="s">
        <v>2076</v>
      </c>
      <c r="BA253" s="124" t="s">
        <v>200</v>
      </c>
      <c r="BB253" s="0" t="s">
        <v>210</v>
      </c>
      <c r="BC253" s="0" t="s">
        <v>2077</v>
      </c>
      <c r="BD253" s="0" t="s">
        <v>1797</v>
      </c>
      <c r="BE253" s="104" t="s">
        <v>2078</v>
      </c>
      <c r="BG253" s="125" t="s">
        <v>200</v>
      </c>
      <c r="BH253" s="0" t="s">
        <v>253</v>
      </c>
      <c r="BI253" s="112" t="n">
        <v>4992410000045</v>
      </c>
      <c r="BJ253" s="126" t="s">
        <v>200</v>
      </c>
      <c r="BK253" s="0" t="s">
        <v>215</v>
      </c>
      <c r="BL253" s="112" t="n">
        <v>4</v>
      </c>
      <c r="BM253" s="112" t="n">
        <v>4</v>
      </c>
      <c r="BN253" s="112" t="n">
        <v>4</v>
      </c>
      <c r="BO253" s="111" t="n">
        <v>20</v>
      </c>
      <c r="BP253" s="125" t="s">
        <v>200</v>
      </c>
      <c r="BQ253" s="127" t="s">
        <v>216</v>
      </c>
    </row>
    <row r="254" customFormat="false" ht="13.8" hidden="false" customHeight="false" outlineLevel="0" collapsed="false">
      <c r="A254" s="131" t="s">
        <v>2079</v>
      </c>
      <c r="B254" s="0" t="s">
        <v>2063</v>
      </c>
      <c r="C254" s="0" t="s">
        <v>380</v>
      </c>
      <c r="D254" s="0" t="s">
        <v>193</v>
      </c>
      <c r="E254" s="0" t="s">
        <v>194</v>
      </c>
      <c r="F254" s="0" t="s">
        <v>314</v>
      </c>
      <c r="G254" s="0" t="s">
        <v>391</v>
      </c>
      <c r="H254" s="0" t="s">
        <v>197</v>
      </c>
      <c r="J254" s="111" t="n">
        <v>1</v>
      </c>
      <c r="K254" s="0" t="s">
        <v>1441</v>
      </c>
      <c r="L254" s="0" t="s">
        <v>392</v>
      </c>
      <c r="M254" s="0" t="s">
        <v>199</v>
      </c>
      <c r="O254" s="0" t="s">
        <v>200</v>
      </c>
      <c r="Q254" s="120" t="s">
        <v>200</v>
      </c>
      <c r="R254" s="0" t="s">
        <v>16</v>
      </c>
      <c r="S254" s="0" t="s">
        <v>201</v>
      </c>
      <c r="T254" s="0" t="s">
        <v>198</v>
      </c>
      <c r="U254" s="0" t="s">
        <v>239</v>
      </c>
      <c r="V254" s="0" t="s">
        <v>1790</v>
      </c>
      <c r="W254" s="110" t="s">
        <v>204</v>
      </c>
      <c r="X254" s="111" t="n">
        <v>1990</v>
      </c>
      <c r="Y254" s="111" t="s">
        <v>240</v>
      </c>
      <c r="Z254" s="111" t="s">
        <v>198</v>
      </c>
      <c r="AA254" s="122" t="s">
        <v>200</v>
      </c>
      <c r="AB254" s="0" t="s">
        <v>206</v>
      </c>
      <c r="AC254" s="0" t="s">
        <v>206</v>
      </c>
      <c r="AD254" s="111" t="n">
        <v>1990</v>
      </c>
      <c r="AE254" s="111" t="s">
        <v>198</v>
      </c>
      <c r="AI254" s="111" t="s">
        <v>207</v>
      </c>
      <c r="AK254" s="111" t="str">
        <f aca="false">(AB254)</f>
        <v>Sega</v>
      </c>
      <c r="AM254" s="111" t="n">
        <f aca="false">AD254</f>
        <v>1990</v>
      </c>
      <c r="AN254" s="111" t="s">
        <v>208</v>
      </c>
      <c r="AS254" s="0" t="s">
        <v>200</v>
      </c>
      <c r="AV254" s="0" t="s">
        <v>200</v>
      </c>
      <c r="AZ254" s="0" t="s">
        <v>2080</v>
      </c>
      <c r="BA254" s="124" t="s">
        <v>200</v>
      </c>
      <c r="BB254" s="0" t="s">
        <v>248</v>
      </c>
      <c r="BC254" s="0" t="s">
        <v>2081</v>
      </c>
      <c r="BD254" s="0" t="s">
        <v>200</v>
      </c>
      <c r="BE254" s="104" t="s">
        <v>1665</v>
      </c>
      <c r="BF254" s="0" t="s">
        <v>2082</v>
      </c>
      <c r="BG254" s="125" t="s">
        <v>200</v>
      </c>
      <c r="BH254" s="0" t="s">
        <v>253</v>
      </c>
      <c r="BI254" s="112" t="n">
        <v>4974365131012</v>
      </c>
      <c r="BJ254" s="126" t="s">
        <v>200</v>
      </c>
      <c r="BK254" s="0" t="s">
        <v>215</v>
      </c>
      <c r="BL254" s="112" t="n">
        <v>4</v>
      </c>
      <c r="BM254" s="112" t="n">
        <v>4</v>
      </c>
      <c r="BN254" s="112" t="n">
        <v>4</v>
      </c>
      <c r="BO254" s="111" t="n">
        <v>20</v>
      </c>
      <c r="BP254" s="125" t="s">
        <v>200</v>
      </c>
      <c r="BQ254" s="127" t="s">
        <v>216</v>
      </c>
    </row>
    <row r="255" customFormat="false" ht="13.8" hidden="false" customHeight="false" outlineLevel="0" collapsed="false">
      <c r="A255" s="131" t="s">
        <v>2083</v>
      </c>
      <c r="B255" s="0" t="s">
        <v>2063</v>
      </c>
      <c r="C255" s="0" t="s">
        <v>369</v>
      </c>
      <c r="D255" s="0" t="s">
        <v>193</v>
      </c>
      <c r="E255" s="0" t="s">
        <v>194</v>
      </c>
      <c r="F255" s="0" t="s">
        <v>195</v>
      </c>
      <c r="G255" s="0" t="s">
        <v>391</v>
      </c>
      <c r="H255" s="0" t="s">
        <v>197</v>
      </c>
      <c r="J255" s="111" t="n">
        <v>1</v>
      </c>
      <c r="K255" s="0" t="s">
        <v>198</v>
      </c>
      <c r="L255" s="0" t="s">
        <v>198</v>
      </c>
      <c r="M255" s="0" t="s">
        <v>199</v>
      </c>
      <c r="O255" s="0" t="s">
        <v>200</v>
      </c>
      <c r="P255" s="0" t="s">
        <v>2084</v>
      </c>
      <c r="Q255" s="120" t="s">
        <v>200</v>
      </c>
      <c r="R255" s="0" t="s">
        <v>16</v>
      </c>
      <c r="S255" s="0" t="s">
        <v>201</v>
      </c>
      <c r="T255" s="0" t="s">
        <v>198</v>
      </c>
      <c r="U255" s="0" t="s">
        <v>239</v>
      </c>
      <c r="V255" s="0" t="s">
        <v>1790</v>
      </c>
      <c r="W255" s="110" t="s">
        <v>204</v>
      </c>
      <c r="X255" s="111" t="n">
        <v>1991</v>
      </c>
      <c r="Y255" s="111" t="s">
        <v>240</v>
      </c>
      <c r="Z255" s="111" t="s">
        <v>198</v>
      </c>
      <c r="AA255" s="122" t="s">
        <v>200</v>
      </c>
      <c r="AB255" s="0" t="s">
        <v>2085</v>
      </c>
      <c r="AC255" s="0" t="s">
        <v>206</v>
      </c>
      <c r="AD255" s="111" t="n">
        <v>1991</v>
      </c>
      <c r="AE255" s="130" t="s">
        <v>222</v>
      </c>
      <c r="AF255" s="130"/>
      <c r="AG255" s="130"/>
      <c r="AH255" s="130"/>
      <c r="AI255" s="111" t="s">
        <v>207</v>
      </c>
      <c r="AK255" s="111" t="str">
        <f aca="false">(AB255)</f>
        <v>JSH Co</v>
      </c>
      <c r="AL255" s="0" t="s">
        <v>200</v>
      </c>
      <c r="AM255" s="111" t="n">
        <f aca="false">AD255</f>
        <v>1991</v>
      </c>
      <c r="AN255" s="111" t="s">
        <v>208</v>
      </c>
      <c r="AQ255" s="0" t="s">
        <v>200</v>
      </c>
      <c r="AR255" s="0" t="s">
        <v>2086</v>
      </c>
      <c r="AS255" s="0" t="s">
        <v>200</v>
      </c>
      <c r="AT255" s="0" t="s">
        <v>381</v>
      </c>
      <c r="AU255" s="0" t="s">
        <v>2087</v>
      </c>
      <c r="AV255" s="0" t="s">
        <v>200</v>
      </c>
      <c r="AZ255" s="0" t="s">
        <v>2088</v>
      </c>
      <c r="BA255" s="124" t="s">
        <v>200</v>
      </c>
      <c r="BB255" s="0" t="s">
        <v>210</v>
      </c>
      <c r="BC255" s="0" t="s">
        <v>2089</v>
      </c>
      <c r="BD255" s="0" t="s">
        <v>2090</v>
      </c>
      <c r="BE255" s="104" t="s">
        <v>2091</v>
      </c>
      <c r="BG255" s="125" t="s">
        <v>200</v>
      </c>
      <c r="BH255" s="0" t="s">
        <v>253</v>
      </c>
      <c r="BI255" s="112" t="n">
        <v>4974365132101</v>
      </c>
      <c r="BJ255" s="126" t="s">
        <v>200</v>
      </c>
      <c r="BK255" s="0" t="s">
        <v>215</v>
      </c>
      <c r="BL255" s="112" t="n">
        <v>4</v>
      </c>
      <c r="BM255" s="112" t="n">
        <v>4</v>
      </c>
      <c r="BN255" s="112" t="n">
        <v>4</v>
      </c>
      <c r="BO255" s="111" t="n">
        <v>20</v>
      </c>
      <c r="BP255" s="125" t="s">
        <v>200</v>
      </c>
      <c r="BQ255" s="127" t="s">
        <v>216</v>
      </c>
    </row>
    <row r="256" customFormat="false" ht="13.8" hidden="false" customHeight="false" outlineLevel="0" collapsed="false">
      <c r="A256" s="131" t="s">
        <v>2092</v>
      </c>
      <c r="B256" s="0" t="s">
        <v>2063</v>
      </c>
      <c r="C256" s="0" t="s">
        <v>311</v>
      </c>
      <c r="D256" s="0" t="s">
        <v>819</v>
      </c>
      <c r="E256" s="0" t="s">
        <v>313</v>
      </c>
      <c r="F256" s="0" t="s">
        <v>314</v>
      </c>
      <c r="G256" s="0" t="s">
        <v>196</v>
      </c>
      <c r="H256" s="0" t="s">
        <v>197</v>
      </c>
      <c r="J256" s="111" t="n">
        <v>1</v>
      </c>
      <c r="K256" s="0" t="s">
        <v>1441</v>
      </c>
      <c r="L256" s="0" t="s">
        <v>392</v>
      </c>
      <c r="M256" s="0" t="s">
        <v>199</v>
      </c>
      <c r="O256" s="0" t="s">
        <v>200</v>
      </c>
      <c r="Q256" s="120" t="s">
        <v>200</v>
      </c>
      <c r="R256" s="0" t="s">
        <v>16</v>
      </c>
      <c r="S256" s="0" t="s">
        <v>201</v>
      </c>
      <c r="T256" s="0" t="s">
        <v>198</v>
      </c>
      <c r="U256" s="0" t="s">
        <v>202</v>
      </c>
      <c r="V256" s="0" t="s">
        <v>1790</v>
      </c>
      <c r="W256" s="110" t="s">
        <v>204</v>
      </c>
      <c r="X256" s="111" t="n">
        <v>1994</v>
      </c>
      <c r="Y256" s="130" t="s">
        <v>205</v>
      </c>
      <c r="Z256" s="111" t="s">
        <v>198</v>
      </c>
      <c r="AA256" s="122" t="s">
        <v>200</v>
      </c>
      <c r="AB256" s="0" t="s">
        <v>206</v>
      </c>
      <c r="AC256" s="0" t="s">
        <v>206</v>
      </c>
      <c r="AD256" s="111" t="n">
        <v>1994</v>
      </c>
      <c r="AE256" s="111" t="s">
        <v>660</v>
      </c>
      <c r="AI256" s="111" t="s">
        <v>207</v>
      </c>
      <c r="AK256" s="111" t="str">
        <f aca="false">(AB256)</f>
        <v>Sega</v>
      </c>
      <c r="AM256" s="111" t="n">
        <f aca="false">AD256</f>
        <v>1994</v>
      </c>
      <c r="AN256" s="111" t="s">
        <v>208</v>
      </c>
      <c r="AS256" s="0" t="s">
        <v>200</v>
      </c>
      <c r="AV256" s="0" t="s">
        <v>200</v>
      </c>
      <c r="AZ256" s="0" t="s">
        <v>2093</v>
      </c>
      <c r="BA256" s="124" t="s">
        <v>200</v>
      </c>
      <c r="BB256" s="0" t="s">
        <v>210</v>
      </c>
      <c r="BC256" s="0" t="s">
        <v>2094</v>
      </c>
      <c r="BE256" s="104" t="s">
        <v>2095</v>
      </c>
      <c r="BG256" s="125" t="s">
        <v>200</v>
      </c>
      <c r="BH256" s="0" t="s">
        <v>2068</v>
      </c>
      <c r="BI256" s="112" t="s">
        <v>198</v>
      </c>
      <c r="BJ256" s="126" t="s">
        <v>200</v>
      </c>
      <c r="BK256" s="0" t="s">
        <v>2069</v>
      </c>
      <c r="BL256" s="112" t="n">
        <v>4</v>
      </c>
      <c r="BM256" s="112" t="s">
        <v>66</v>
      </c>
      <c r="BN256" s="112" t="s">
        <v>66</v>
      </c>
      <c r="BO256" s="111" t="n">
        <v>20</v>
      </c>
      <c r="BP256" s="125" t="s">
        <v>200</v>
      </c>
      <c r="BQ256" s="127" t="s">
        <v>216</v>
      </c>
    </row>
    <row r="257" customFormat="false" ht="13.8" hidden="false" customHeight="false" outlineLevel="0" collapsed="false">
      <c r="A257" s="131" t="s">
        <v>2096</v>
      </c>
      <c r="B257" s="0" t="s">
        <v>2063</v>
      </c>
      <c r="C257" s="0" t="s">
        <v>490</v>
      </c>
      <c r="D257" s="0" t="s">
        <v>193</v>
      </c>
      <c r="E257" s="0" t="s">
        <v>194</v>
      </c>
      <c r="F257" s="0" t="s">
        <v>195</v>
      </c>
      <c r="G257" s="0" t="s">
        <v>196</v>
      </c>
      <c r="H257" s="0" t="s">
        <v>197</v>
      </c>
      <c r="J257" s="111" t="n">
        <v>1</v>
      </c>
      <c r="K257" s="0" t="s">
        <v>198</v>
      </c>
      <c r="L257" s="0" t="s">
        <v>198</v>
      </c>
      <c r="M257" s="0" t="s">
        <v>199</v>
      </c>
      <c r="O257" s="0" t="s">
        <v>200</v>
      </c>
      <c r="Q257" s="120" t="s">
        <v>200</v>
      </c>
      <c r="R257" s="0" t="s">
        <v>16</v>
      </c>
      <c r="S257" s="0" t="s">
        <v>201</v>
      </c>
      <c r="T257" s="0" t="s">
        <v>198</v>
      </c>
      <c r="U257" s="0" t="s">
        <v>239</v>
      </c>
      <c r="V257" s="0" t="s">
        <v>1790</v>
      </c>
      <c r="W257" s="110" t="s">
        <v>204</v>
      </c>
      <c r="X257" s="111" t="n">
        <v>1991</v>
      </c>
      <c r="Y257" s="111" t="s">
        <v>240</v>
      </c>
      <c r="Z257" s="111" t="s">
        <v>198</v>
      </c>
      <c r="AA257" s="122" t="s">
        <v>200</v>
      </c>
      <c r="AB257" s="0" t="s">
        <v>1402</v>
      </c>
      <c r="AC257" s="0" t="s">
        <v>206</v>
      </c>
      <c r="AD257" s="111" t="s">
        <v>198</v>
      </c>
      <c r="AE257" s="111" t="s">
        <v>222</v>
      </c>
      <c r="AI257" s="111" t="s">
        <v>207</v>
      </c>
      <c r="AK257" s="111" t="str">
        <f aca="false">(AB257)</f>
        <v>CA production</v>
      </c>
      <c r="AM257" s="111" t="n">
        <f aca="false">X257</f>
        <v>1991</v>
      </c>
      <c r="AN257" s="111" t="s">
        <v>208</v>
      </c>
      <c r="AP257" s="0" t="s">
        <v>610</v>
      </c>
      <c r="AS257" s="0" t="s">
        <v>2097</v>
      </c>
      <c r="AU257" s="0" t="s">
        <v>332</v>
      </c>
      <c r="AV257" s="0" t="s">
        <v>200</v>
      </c>
      <c r="AZ257" s="104" t="s">
        <v>2098</v>
      </c>
      <c r="BA257" s="124" t="s">
        <v>200</v>
      </c>
      <c r="BB257" s="0" t="s">
        <v>248</v>
      </c>
      <c r="BC257" s="0" t="s">
        <v>2099</v>
      </c>
      <c r="BE257" s="104" t="s">
        <v>421</v>
      </c>
      <c r="BF257" s="0" t="s">
        <v>2100</v>
      </c>
      <c r="BG257" s="125" t="s">
        <v>200</v>
      </c>
      <c r="BH257" s="0" t="s">
        <v>253</v>
      </c>
      <c r="BI257" s="112" t="n">
        <v>4974365133733</v>
      </c>
      <c r="BJ257" s="126" t="s">
        <v>200</v>
      </c>
      <c r="BK257" s="0" t="s">
        <v>215</v>
      </c>
      <c r="BL257" s="112" t="n">
        <v>4</v>
      </c>
      <c r="BM257" s="112" t="n">
        <v>4</v>
      </c>
      <c r="BN257" s="112" t="n">
        <v>4</v>
      </c>
      <c r="BO257" s="111" t="n">
        <v>20</v>
      </c>
      <c r="BP257" s="125" t="s">
        <v>200</v>
      </c>
      <c r="BQ257" s="127" t="s">
        <v>216</v>
      </c>
    </row>
    <row r="258" customFormat="false" ht="13.8" hidden="false" customHeight="false" outlineLevel="0" collapsed="false">
      <c r="A258" s="131" t="s">
        <v>2101</v>
      </c>
      <c r="B258" s="0" t="s">
        <v>2063</v>
      </c>
      <c r="C258" s="0" t="s">
        <v>380</v>
      </c>
      <c r="D258" s="0" t="s">
        <v>193</v>
      </c>
      <c r="E258" s="0" t="s">
        <v>194</v>
      </c>
      <c r="F258" s="0" t="s">
        <v>195</v>
      </c>
      <c r="G258" s="0" t="s">
        <v>391</v>
      </c>
      <c r="H258" s="0" t="s">
        <v>197</v>
      </c>
      <c r="J258" s="111" t="n">
        <v>1</v>
      </c>
      <c r="K258" s="0" t="s">
        <v>198</v>
      </c>
      <c r="L258" s="0" t="s">
        <v>198</v>
      </c>
      <c r="M258" s="0" t="s">
        <v>199</v>
      </c>
      <c r="O258" s="0" t="s">
        <v>200</v>
      </c>
      <c r="Q258" s="120" t="s">
        <v>200</v>
      </c>
      <c r="R258" s="0" t="s">
        <v>16</v>
      </c>
      <c r="S258" s="0" t="s">
        <v>201</v>
      </c>
      <c r="T258" s="0" t="s">
        <v>198</v>
      </c>
      <c r="U258" s="0" t="s">
        <v>202</v>
      </c>
      <c r="V258" s="0" t="s">
        <v>1790</v>
      </c>
      <c r="W258" s="110" t="s">
        <v>204</v>
      </c>
      <c r="X258" s="111" t="n">
        <v>1991</v>
      </c>
      <c r="Y258" s="130" t="s">
        <v>205</v>
      </c>
      <c r="Z258" s="111" t="s">
        <v>198</v>
      </c>
      <c r="AA258" s="122" t="s">
        <v>200</v>
      </c>
      <c r="AB258" s="0" t="s">
        <v>393</v>
      </c>
      <c r="AC258" s="0" t="s">
        <v>394</v>
      </c>
      <c r="AD258" s="111" t="n">
        <v>1991</v>
      </c>
      <c r="AE258" s="111" t="s">
        <v>198</v>
      </c>
      <c r="AI258" s="111" t="s">
        <v>207</v>
      </c>
      <c r="AK258" s="111" t="str">
        <f aca="false">(AB258)</f>
        <v>Atari</v>
      </c>
      <c r="AM258" s="111" t="n">
        <f aca="false">AD258</f>
        <v>1991</v>
      </c>
      <c r="AN258" s="111" t="s">
        <v>297</v>
      </c>
      <c r="AS258" s="0" t="s">
        <v>200</v>
      </c>
      <c r="AV258" s="0" t="s">
        <v>200</v>
      </c>
      <c r="AZ258" s="0" t="s">
        <v>2102</v>
      </c>
      <c r="BA258" s="124" t="s">
        <v>200</v>
      </c>
      <c r="BB258" s="0" t="s">
        <v>210</v>
      </c>
      <c r="BC258" s="0" t="s">
        <v>2103</v>
      </c>
      <c r="BD258" s="0" t="s">
        <v>2104</v>
      </c>
      <c r="BE258" s="104" t="s">
        <v>2105</v>
      </c>
      <c r="BG258" s="125" t="s">
        <v>200</v>
      </c>
      <c r="BH258" s="0" t="s">
        <v>2068</v>
      </c>
      <c r="BI258" s="112" t="s">
        <v>198</v>
      </c>
      <c r="BJ258" s="126" t="s">
        <v>200</v>
      </c>
      <c r="BK258" s="0" t="s">
        <v>2069</v>
      </c>
      <c r="BL258" s="112" t="n">
        <v>4</v>
      </c>
      <c r="BM258" s="112" t="s">
        <v>66</v>
      </c>
      <c r="BN258" s="112" t="s">
        <v>66</v>
      </c>
      <c r="BO258" s="111" t="n">
        <v>20</v>
      </c>
      <c r="BP258" s="125" t="s">
        <v>200</v>
      </c>
      <c r="BQ258" s="127" t="s">
        <v>216</v>
      </c>
    </row>
    <row r="259" customFormat="false" ht="13.8" hidden="false" customHeight="false" outlineLevel="0" collapsed="false">
      <c r="A259" s="131" t="s">
        <v>2106</v>
      </c>
      <c r="B259" s="0" t="s">
        <v>2063</v>
      </c>
      <c r="C259" s="0" t="s">
        <v>818</v>
      </c>
      <c r="D259" s="0" t="s">
        <v>819</v>
      </c>
      <c r="E259" s="0" t="s">
        <v>1433</v>
      </c>
      <c r="F259" s="0" t="s">
        <v>314</v>
      </c>
      <c r="G259" s="0" t="s">
        <v>196</v>
      </c>
      <c r="H259" s="0" t="s">
        <v>197</v>
      </c>
      <c r="J259" s="111" t="n">
        <v>1</v>
      </c>
      <c r="K259" s="0" t="s">
        <v>1441</v>
      </c>
      <c r="L259" s="0" t="s">
        <v>392</v>
      </c>
      <c r="M259" s="0" t="s">
        <v>199</v>
      </c>
      <c r="O259" s="0" t="s">
        <v>200</v>
      </c>
      <c r="Q259" s="120" t="s">
        <v>200</v>
      </c>
      <c r="R259" s="0" t="s">
        <v>16</v>
      </c>
      <c r="S259" s="0" t="s">
        <v>201</v>
      </c>
      <c r="T259" s="0" t="s">
        <v>198</v>
      </c>
      <c r="U259" s="0" t="s">
        <v>202</v>
      </c>
      <c r="V259" s="0" t="s">
        <v>1790</v>
      </c>
      <c r="W259" s="110" t="s">
        <v>204</v>
      </c>
      <c r="X259" s="111" t="n">
        <v>1991</v>
      </c>
      <c r="Y259" s="130" t="s">
        <v>205</v>
      </c>
      <c r="Z259" s="111" t="s">
        <v>198</v>
      </c>
      <c r="AA259" s="122" t="s">
        <v>200</v>
      </c>
      <c r="AB259" s="0" t="s">
        <v>206</v>
      </c>
      <c r="AC259" s="0" t="s">
        <v>2107</v>
      </c>
      <c r="AD259" s="111" t="n">
        <v>1991</v>
      </c>
      <c r="AE259" s="111" t="s">
        <v>198</v>
      </c>
      <c r="AI259" s="111" t="s">
        <v>207</v>
      </c>
      <c r="AK259" s="111" t="str">
        <f aca="false">(AB259)</f>
        <v>Sega</v>
      </c>
      <c r="AM259" s="111" t="n">
        <f aca="false">AD259</f>
        <v>1991</v>
      </c>
      <c r="AN259" s="111" t="s">
        <v>208</v>
      </c>
      <c r="AS259" s="0" t="s">
        <v>2108</v>
      </c>
      <c r="AV259" s="0" t="s">
        <v>1070</v>
      </c>
      <c r="AW259" s="0" t="s">
        <v>315</v>
      </c>
      <c r="AZ259" s="0" t="s">
        <v>2109</v>
      </c>
      <c r="BA259" s="124" t="s">
        <v>200</v>
      </c>
      <c r="BB259" s="0" t="s">
        <v>210</v>
      </c>
      <c r="BC259" s="0" t="s">
        <v>2110</v>
      </c>
      <c r="BE259" s="104" t="s">
        <v>1757</v>
      </c>
      <c r="BG259" s="125" t="s">
        <v>200</v>
      </c>
      <c r="BH259" s="0" t="s">
        <v>2068</v>
      </c>
      <c r="BI259" s="112" t="s">
        <v>198</v>
      </c>
      <c r="BJ259" s="126" t="s">
        <v>200</v>
      </c>
      <c r="BK259" s="0" t="s">
        <v>2069</v>
      </c>
      <c r="BL259" s="112" t="n">
        <v>4</v>
      </c>
      <c r="BM259" s="112" t="s">
        <v>66</v>
      </c>
      <c r="BN259" s="112" t="s">
        <v>66</v>
      </c>
      <c r="BO259" s="111" t="n">
        <v>20</v>
      </c>
      <c r="BP259" s="125" t="s">
        <v>200</v>
      </c>
      <c r="BQ259" s="127" t="s">
        <v>216</v>
      </c>
    </row>
    <row r="260" customFormat="false" ht="13.8" hidden="false" customHeight="false" outlineLevel="0" collapsed="false">
      <c r="A260" s="131" t="s">
        <v>2111</v>
      </c>
      <c r="B260" s="0" t="s">
        <v>2063</v>
      </c>
      <c r="C260" s="0" t="s">
        <v>380</v>
      </c>
      <c r="D260" s="0" t="s">
        <v>193</v>
      </c>
      <c r="E260" s="0" t="s">
        <v>194</v>
      </c>
      <c r="F260" s="0" t="s">
        <v>195</v>
      </c>
      <c r="G260" s="0" t="s">
        <v>391</v>
      </c>
      <c r="H260" s="0" t="s">
        <v>197</v>
      </c>
      <c r="J260" s="111" t="n">
        <v>1</v>
      </c>
      <c r="K260" s="0" t="s">
        <v>198</v>
      </c>
      <c r="L260" s="0" t="s">
        <v>198</v>
      </c>
      <c r="M260" s="0" t="s">
        <v>199</v>
      </c>
      <c r="O260" s="0" t="s">
        <v>200</v>
      </c>
      <c r="Q260" s="120" t="s">
        <v>200</v>
      </c>
      <c r="R260" s="0" t="s">
        <v>16</v>
      </c>
      <c r="S260" s="0" t="s">
        <v>201</v>
      </c>
      <c r="T260" s="0" t="s">
        <v>198</v>
      </c>
      <c r="U260" s="0" t="s">
        <v>202</v>
      </c>
      <c r="V260" s="0" t="s">
        <v>1790</v>
      </c>
      <c r="W260" s="110" t="s">
        <v>204</v>
      </c>
      <c r="X260" s="111" t="n">
        <v>1991</v>
      </c>
      <c r="Y260" s="130" t="s">
        <v>205</v>
      </c>
      <c r="Z260" s="111" t="s">
        <v>198</v>
      </c>
      <c r="AA260" s="122" t="s">
        <v>200</v>
      </c>
      <c r="AB260" s="0" t="s">
        <v>2112</v>
      </c>
      <c r="AC260" s="0" t="s">
        <v>206</v>
      </c>
      <c r="AD260" s="111" t="n">
        <v>1991</v>
      </c>
      <c r="AE260" s="111" t="s">
        <v>198</v>
      </c>
      <c r="AI260" s="111" t="s">
        <v>207</v>
      </c>
      <c r="AK260" s="111" t="s">
        <v>2112</v>
      </c>
      <c r="AL260" s="0" t="s">
        <v>216</v>
      </c>
      <c r="AM260" s="111" t="n">
        <v>1982</v>
      </c>
      <c r="AN260" s="111" t="s">
        <v>208</v>
      </c>
      <c r="AS260" s="0" t="s">
        <v>200</v>
      </c>
      <c r="AT260" s="0" t="s">
        <v>381</v>
      </c>
      <c r="AV260" s="0" t="s">
        <v>200</v>
      </c>
      <c r="AZ260" s="104" t="s">
        <v>2113</v>
      </c>
      <c r="BA260" s="124" t="s">
        <v>200</v>
      </c>
      <c r="BB260" s="0" t="s">
        <v>248</v>
      </c>
      <c r="BC260" s="0" t="s">
        <v>2114</v>
      </c>
      <c r="BE260" s="104" t="s">
        <v>2115</v>
      </c>
      <c r="BG260" s="125" t="s">
        <v>200</v>
      </c>
      <c r="BH260" s="0" t="s">
        <v>253</v>
      </c>
      <c r="BI260" s="112" t="n">
        <v>4974365622022</v>
      </c>
      <c r="BJ260" s="126" t="s">
        <v>200</v>
      </c>
      <c r="BK260" s="0" t="s">
        <v>215</v>
      </c>
      <c r="BL260" s="112" t="n">
        <v>4</v>
      </c>
      <c r="BM260" s="112" t="n">
        <v>4</v>
      </c>
      <c r="BN260" s="112" t="n">
        <v>4</v>
      </c>
      <c r="BO260" s="111" t="n">
        <v>20</v>
      </c>
      <c r="BP260" s="125" t="s">
        <v>200</v>
      </c>
      <c r="BQ260" s="127" t="s">
        <v>216</v>
      </c>
    </row>
    <row r="261" customFormat="false" ht="13.8" hidden="false" customHeight="false" outlineLevel="0" collapsed="false">
      <c r="A261" s="131" t="s">
        <v>2116</v>
      </c>
      <c r="B261" s="0" t="s">
        <v>2063</v>
      </c>
      <c r="C261" s="0" t="s">
        <v>380</v>
      </c>
      <c r="D261" s="0" t="s">
        <v>193</v>
      </c>
      <c r="E261" s="0" t="s">
        <v>194</v>
      </c>
      <c r="F261" s="0" t="s">
        <v>195</v>
      </c>
      <c r="G261" s="0" t="s">
        <v>391</v>
      </c>
      <c r="H261" s="0" t="s">
        <v>197</v>
      </c>
      <c r="J261" s="111" t="n">
        <v>1</v>
      </c>
      <c r="K261" s="0" t="s">
        <v>198</v>
      </c>
      <c r="L261" s="0" t="s">
        <v>198</v>
      </c>
      <c r="M261" s="0" t="s">
        <v>199</v>
      </c>
      <c r="O261" s="0" t="s">
        <v>200</v>
      </c>
      <c r="Q261" s="120" t="s">
        <v>200</v>
      </c>
      <c r="R261" s="0" t="s">
        <v>16</v>
      </c>
      <c r="S261" s="0" t="s">
        <v>201</v>
      </c>
      <c r="T261" s="0" t="s">
        <v>198</v>
      </c>
      <c r="U261" s="0" t="s">
        <v>202</v>
      </c>
      <c r="V261" s="0" t="s">
        <v>1790</v>
      </c>
      <c r="W261" s="110" t="s">
        <v>204</v>
      </c>
      <c r="X261" s="111" t="n">
        <v>1991</v>
      </c>
      <c r="Y261" s="130" t="s">
        <v>205</v>
      </c>
      <c r="Z261" s="111" t="s">
        <v>198</v>
      </c>
      <c r="AA261" s="122" t="s">
        <v>200</v>
      </c>
      <c r="AB261" s="0" t="s">
        <v>394</v>
      </c>
      <c r="AC261" s="0" t="s">
        <v>394</v>
      </c>
      <c r="AD261" s="111" t="n">
        <v>1991</v>
      </c>
      <c r="AE261" s="111" t="s">
        <v>222</v>
      </c>
      <c r="AI261" s="111" t="s">
        <v>207</v>
      </c>
      <c r="AK261" s="111" t="str">
        <f aca="false">(AB261)</f>
        <v>Tengen</v>
      </c>
      <c r="AM261" s="111" t="n">
        <f aca="false">AD261</f>
        <v>1991</v>
      </c>
      <c r="AN261" s="111" t="s">
        <v>297</v>
      </c>
      <c r="AS261" s="0" t="s">
        <v>200</v>
      </c>
      <c r="AV261" s="0" t="s">
        <v>200</v>
      </c>
      <c r="AZ261" s="104" t="s">
        <v>2117</v>
      </c>
      <c r="BA261" s="124" t="s">
        <v>200</v>
      </c>
      <c r="BB261" s="0" t="s">
        <v>248</v>
      </c>
      <c r="BC261" s="0" t="s">
        <v>2118</v>
      </c>
      <c r="BE261" s="104" t="s">
        <v>1126</v>
      </c>
      <c r="BG261" s="125" t="s">
        <v>200</v>
      </c>
      <c r="BH261" s="0" t="s">
        <v>2068</v>
      </c>
      <c r="BI261" s="112" t="s">
        <v>198</v>
      </c>
      <c r="BJ261" s="126" t="s">
        <v>200</v>
      </c>
      <c r="BK261" s="0" t="s">
        <v>2069</v>
      </c>
      <c r="BL261" s="112" t="n">
        <v>4</v>
      </c>
      <c r="BM261" s="112" t="s">
        <v>66</v>
      </c>
      <c r="BN261" s="112" t="s">
        <v>66</v>
      </c>
      <c r="BO261" s="111" t="n">
        <v>20</v>
      </c>
      <c r="BP261" s="125" t="s">
        <v>200</v>
      </c>
      <c r="BQ261" s="127" t="s">
        <v>216</v>
      </c>
    </row>
    <row r="262" customFormat="false" ht="13.8" hidden="false" customHeight="false" outlineLevel="0" collapsed="false">
      <c r="A262" s="131" t="s">
        <v>2119</v>
      </c>
      <c r="B262" s="0" t="s">
        <v>2063</v>
      </c>
      <c r="C262" s="0" t="s">
        <v>234</v>
      </c>
      <c r="D262" s="0" t="s">
        <v>193</v>
      </c>
      <c r="E262" s="0" t="s">
        <v>194</v>
      </c>
      <c r="F262" s="0" t="s">
        <v>195</v>
      </c>
      <c r="G262" s="0" t="s">
        <v>196</v>
      </c>
      <c r="H262" s="0" t="s">
        <v>197</v>
      </c>
      <c r="J262" s="111" t="n">
        <v>1</v>
      </c>
      <c r="K262" s="0" t="s">
        <v>198</v>
      </c>
      <c r="L262" s="0" t="s">
        <v>198</v>
      </c>
      <c r="M262" s="0" t="s">
        <v>199</v>
      </c>
      <c r="Q262" s="120" t="s">
        <v>200</v>
      </c>
      <c r="R262" s="0" t="s">
        <v>16</v>
      </c>
      <c r="S262" s="0" t="s">
        <v>201</v>
      </c>
      <c r="T262" s="0" t="s">
        <v>198</v>
      </c>
      <c r="U262" s="0" t="s">
        <v>239</v>
      </c>
      <c r="V262" s="0" t="s">
        <v>1790</v>
      </c>
      <c r="W262" s="110" t="s">
        <v>204</v>
      </c>
      <c r="X262" s="111" t="n">
        <v>1991</v>
      </c>
      <c r="Y262" s="111" t="s">
        <v>240</v>
      </c>
      <c r="Z262" s="111" t="s">
        <v>198</v>
      </c>
      <c r="AA262" s="122" t="s">
        <v>200</v>
      </c>
      <c r="AB262" s="0" t="s">
        <v>2120</v>
      </c>
      <c r="AC262" s="0" t="s">
        <v>206</v>
      </c>
      <c r="AD262" s="111" t="n">
        <v>1991</v>
      </c>
      <c r="AE262" s="111" t="s">
        <v>660</v>
      </c>
      <c r="AI262" s="111" t="s">
        <v>207</v>
      </c>
      <c r="AK262" s="111" t="str">
        <f aca="false">(AB262)</f>
        <v>Hertz company</v>
      </c>
      <c r="AM262" s="111" t="n">
        <f aca="false">AD262</f>
        <v>1991</v>
      </c>
      <c r="AN262" s="111" t="s">
        <v>208</v>
      </c>
      <c r="AP262" s="0" t="s">
        <v>200</v>
      </c>
      <c r="AZ262" s="104" t="s">
        <v>2121</v>
      </c>
      <c r="BA262" s="124" t="s">
        <v>200</v>
      </c>
      <c r="BB262" s="0" t="s">
        <v>210</v>
      </c>
      <c r="BC262" s="0" t="s">
        <v>2122</v>
      </c>
      <c r="BD262" s="0" t="s">
        <v>760</v>
      </c>
      <c r="BE262" s="104" t="s">
        <v>762</v>
      </c>
      <c r="BG262" s="125"/>
      <c r="BH262" s="0" t="s">
        <v>2068</v>
      </c>
      <c r="BI262" s="112" t="s">
        <v>198</v>
      </c>
      <c r="BJ262" s="126"/>
      <c r="BK262" s="0" t="s">
        <v>2069</v>
      </c>
      <c r="BL262" s="112" t="n">
        <v>4</v>
      </c>
      <c r="BM262" s="112" t="s">
        <v>66</v>
      </c>
      <c r="BN262" s="112" t="s">
        <v>66</v>
      </c>
      <c r="BO262" s="111" t="n">
        <v>20</v>
      </c>
      <c r="BP262" s="125"/>
      <c r="BQ262" s="127" t="s">
        <v>216</v>
      </c>
    </row>
    <row r="263" customFormat="false" ht="13.8" hidden="false" customHeight="false" outlineLevel="0" collapsed="false">
      <c r="A263" s="131" t="s">
        <v>2123</v>
      </c>
      <c r="B263" s="0" t="s">
        <v>2063</v>
      </c>
      <c r="C263" s="0" t="s">
        <v>380</v>
      </c>
      <c r="D263" s="0" t="s">
        <v>193</v>
      </c>
      <c r="E263" s="0" t="s">
        <v>194</v>
      </c>
      <c r="F263" s="0" t="s">
        <v>195</v>
      </c>
      <c r="G263" s="0" t="s">
        <v>391</v>
      </c>
      <c r="H263" s="0" t="s">
        <v>400</v>
      </c>
      <c r="I263" s="0" t="s">
        <v>594</v>
      </c>
      <c r="J263" s="111" t="n">
        <v>1</v>
      </c>
      <c r="K263" s="0" t="s">
        <v>1441</v>
      </c>
      <c r="L263" s="0" t="s">
        <v>392</v>
      </c>
      <c r="M263" s="0" t="s">
        <v>199</v>
      </c>
      <c r="O263" s="0" t="s">
        <v>200</v>
      </c>
      <c r="Q263" s="120" t="s">
        <v>200</v>
      </c>
      <c r="R263" s="0" t="s">
        <v>16</v>
      </c>
      <c r="S263" s="0" t="s">
        <v>201</v>
      </c>
      <c r="T263" s="0" t="s">
        <v>198</v>
      </c>
      <c r="U263" s="0" t="s">
        <v>239</v>
      </c>
      <c r="V263" s="0" t="s">
        <v>1790</v>
      </c>
      <c r="W263" s="110" t="s">
        <v>204</v>
      </c>
      <c r="X263" s="111" t="n">
        <v>1993</v>
      </c>
      <c r="Y263" s="111" t="s">
        <v>240</v>
      </c>
      <c r="Z263" s="111" t="s">
        <v>198</v>
      </c>
      <c r="AA263" s="122" t="s">
        <v>200</v>
      </c>
      <c r="AB263" s="0" t="s">
        <v>338</v>
      </c>
      <c r="AC263" s="0" t="s">
        <v>206</v>
      </c>
      <c r="AD263" s="111" t="s">
        <v>198</v>
      </c>
      <c r="AE263" s="111" t="s">
        <v>198</v>
      </c>
      <c r="AI263" s="111" t="s">
        <v>207</v>
      </c>
      <c r="AK263" s="111" t="s">
        <v>338</v>
      </c>
      <c r="AL263" s="0" t="s">
        <v>216</v>
      </c>
      <c r="AM263" s="111" t="n">
        <v>1992</v>
      </c>
      <c r="AN263" s="111" t="s">
        <v>208</v>
      </c>
      <c r="AS263" s="0" t="s">
        <v>597</v>
      </c>
      <c r="AV263" s="0" t="s">
        <v>200</v>
      </c>
      <c r="AZ263" s="0" t="s">
        <v>2124</v>
      </c>
      <c r="BA263" s="124" t="s">
        <v>200</v>
      </c>
      <c r="BB263" s="0" t="s">
        <v>248</v>
      </c>
      <c r="BC263" s="0" t="s">
        <v>2125</v>
      </c>
      <c r="BE263" s="104" t="s">
        <v>2126</v>
      </c>
      <c r="BG263" s="125" t="s">
        <v>200</v>
      </c>
      <c r="BH263" s="0" t="s">
        <v>253</v>
      </c>
      <c r="BI263" s="112" t="n">
        <v>4974365133245</v>
      </c>
      <c r="BJ263" s="126" t="s">
        <v>200</v>
      </c>
      <c r="BK263" s="0" t="s">
        <v>215</v>
      </c>
      <c r="BL263" s="112" t="n">
        <v>4</v>
      </c>
      <c r="BM263" s="112" t="n">
        <v>4</v>
      </c>
      <c r="BN263" s="112" t="n">
        <v>4</v>
      </c>
      <c r="BO263" s="111" t="n">
        <v>20</v>
      </c>
      <c r="BP263" s="125" t="s">
        <v>200</v>
      </c>
      <c r="BQ263" s="127" t="s">
        <v>216</v>
      </c>
    </row>
    <row r="264" customFormat="false" ht="13.8" hidden="false" customHeight="false" outlineLevel="0" collapsed="false">
      <c r="A264" s="131" t="s">
        <v>2127</v>
      </c>
      <c r="B264" s="0" t="s">
        <v>2063</v>
      </c>
      <c r="C264" s="0" t="s">
        <v>2128</v>
      </c>
      <c r="D264" s="0" t="s">
        <v>193</v>
      </c>
      <c r="E264" s="0" t="s">
        <v>194</v>
      </c>
      <c r="F264" s="0" t="s">
        <v>195</v>
      </c>
      <c r="G264" s="0" t="s">
        <v>196</v>
      </c>
      <c r="H264" s="0" t="s">
        <v>197</v>
      </c>
      <c r="J264" s="111" t="n">
        <v>1</v>
      </c>
      <c r="K264" s="0" t="s">
        <v>1441</v>
      </c>
      <c r="L264" s="0" t="s">
        <v>1050</v>
      </c>
      <c r="M264" s="0" t="s">
        <v>199</v>
      </c>
      <c r="O264" s="0" t="s">
        <v>200</v>
      </c>
      <c r="Q264" s="120" t="s">
        <v>200</v>
      </c>
      <c r="R264" s="0" t="s">
        <v>16</v>
      </c>
      <c r="S264" s="0" t="s">
        <v>201</v>
      </c>
      <c r="T264" s="0" t="s">
        <v>198</v>
      </c>
      <c r="U264" s="0" t="s">
        <v>239</v>
      </c>
      <c r="V264" s="0" t="s">
        <v>1790</v>
      </c>
      <c r="W264" s="110" t="s">
        <v>204</v>
      </c>
      <c r="X264" s="111" t="n">
        <v>1994</v>
      </c>
      <c r="Y264" s="111" t="s">
        <v>240</v>
      </c>
      <c r="Z264" s="111" t="s">
        <v>198</v>
      </c>
      <c r="AA264" s="122" t="s">
        <v>200</v>
      </c>
      <c r="AB264" s="0" t="s">
        <v>206</v>
      </c>
      <c r="AC264" s="0" t="s">
        <v>206</v>
      </c>
      <c r="AD264" s="111" t="s">
        <v>198</v>
      </c>
      <c r="AE264" s="111" t="s">
        <v>660</v>
      </c>
      <c r="AI264" s="111" t="s">
        <v>207</v>
      </c>
      <c r="AK264" s="111" t="s">
        <v>206</v>
      </c>
      <c r="AL264" s="0" t="s">
        <v>216</v>
      </c>
      <c r="AM264" s="111" t="n">
        <v>1993</v>
      </c>
      <c r="AN264" s="111" t="s">
        <v>208</v>
      </c>
      <c r="AQ264" s="0" t="s">
        <v>2129</v>
      </c>
      <c r="AR264" s="0" t="s">
        <v>200</v>
      </c>
      <c r="AS264" s="0" t="s">
        <v>2130</v>
      </c>
      <c r="AT264" s="0" t="s">
        <v>381</v>
      </c>
      <c r="AU264" s="0" t="s">
        <v>2087</v>
      </c>
      <c r="AV264" s="0" t="s">
        <v>200</v>
      </c>
      <c r="AZ264" s="104" t="s">
        <v>2131</v>
      </c>
      <c r="BA264" s="124" t="s">
        <v>200</v>
      </c>
      <c r="BB264" s="0" t="s">
        <v>248</v>
      </c>
      <c r="BC264" s="0" t="s">
        <v>2132</v>
      </c>
      <c r="BE264" s="104" t="s">
        <v>2133</v>
      </c>
      <c r="BG264" s="125" t="s">
        <v>200</v>
      </c>
      <c r="BH264" s="0" t="s">
        <v>253</v>
      </c>
      <c r="BI264" s="112" t="n">
        <v>4974365133474</v>
      </c>
      <c r="BJ264" s="126" t="s">
        <v>200</v>
      </c>
      <c r="BK264" s="0" t="s">
        <v>215</v>
      </c>
      <c r="BL264" s="112" t="n">
        <v>4</v>
      </c>
      <c r="BM264" s="112" t="n">
        <v>4</v>
      </c>
      <c r="BN264" s="112" t="n">
        <v>4</v>
      </c>
      <c r="BO264" s="111" t="n">
        <v>20</v>
      </c>
      <c r="BP264" s="125" t="s">
        <v>200</v>
      </c>
      <c r="BQ264" s="127" t="s">
        <v>216</v>
      </c>
    </row>
    <row r="265" customFormat="false" ht="13.8" hidden="false" customHeight="false" outlineLevel="0" collapsed="false">
      <c r="A265" s="131" t="s">
        <v>2134</v>
      </c>
      <c r="B265" s="0" t="s">
        <v>2063</v>
      </c>
      <c r="C265" s="0" t="s">
        <v>994</v>
      </c>
      <c r="D265" s="0" t="s">
        <v>193</v>
      </c>
      <c r="E265" s="0" t="s">
        <v>194</v>
      </c>
      <c r="F265" s="0" t="s">
        <v>195</v>
      </c>
      <c r="G265" s="0" t="s">
        <v>196</v>
      </c>
      <c r="H265" s="0" t="s">
        <v>197</v>
      </c>
      <c r="J265" s="111" t="n">
        <v>1</v>
      </c>
      <c r="K265" s="0" t="s">
        <v>198</v>
      </c>
      <c r="L265" s="0" t="s">
        <v>198</v>
      </c>
      <c r="M265" s="0" t="s">
        <v>199</v>
      </c>
      <c r="O265" s="0" t="s">
        <v>200</v>
      </c>
      <c r="Q265" s="120" t="s">
        <v>200</v>
      </c>
      <c r="R265" s="0" t="s">
        <v>16</v>
      </c>
      <c r="S265" s="0" t="s">
        <v>201</v>
      </c>
      <c r="T265" s="0" t="s">
        <v>198</v>
      </c>
      <c r="U265" s="0" t="s">
        <v>239</v>
      </c>
      <c r="V265" s="0" t="s">
        <v>1790</v>
      </c>
      <c r="W265" s="110" t="s">
        <v>204</v>
      </c>
      <c r="X265" s="111" t="n">
        <v>1992</v>
      </c>
      <c r="Y265" s="111" t="s">
        <v>240</v>
      </c>
      <c r="Z265" s="130" t="s">
        <v>757</v>
      </c>
      <c r="AA265" s="122" t="s">
        <v>200</v>
      </c>
      <c r="AB265" s="0" t="s">
        <v>996</v>
      </c>
      <c r="AC265" s="0" t="s">
        <v>206</v>
      </c>
      <c r="AD265" s="111" t="s">
        <v>198</v>
      </c>
      <c r="AE265" s="130" t="s">
        <v>222</v>
      </c>
      <c r="AF265" s="130"/>
      <c r="AG265" s="130"/>
      <c r="AH265" s="130"/>
      <c r="AI265" s="111" t="s">
        <v>207</v>
      </c>
      <c r="AK265" s="111" t="str">
        <f aca="false">(AB265)</f>
        <v>Camelot software</v>
      </c>
      <c r="AM265" s="111" t="n">
        <f aca="false">X265</f>
        <v>1992</v>
      </c>
      <c r="AN265" s="111" t="s">
        <v>208</v>
      </c>
      <c r="AS265" s="0" t="s">
        <v>997</v>
      </c>
      <c r="AT265" s="0" t="s">
        <v>226</v>
      </c>
      <c r="AU265" s="0" t="s">
        <v>332</v>
      </c>
      <c r="AV265" s="0" t="s">
        <v>200</v>
      </c>
      <c r="AZ265" s="0" t="s">
        <v>2135</v>
      </c>
      <c r="BA265" s="124" t="s">
        <v>200</v>
      </c>
      <c r="BB265" s="0" t="s">
        <v>248</v>
      </c>
      <c r="BC265" s="0" t="s">
        <v>2136</v>
      </c>
      <c r="BD265" s="0" t="s">
        <v>2137</v>
      </c>
      <c r="BE265" s="104" t="s">
        <v>2138</v>
      </c>
      <c r="BG265" s="125" t="s">
        <v>200</v>
      </c>
      <c r="BH265" s="0" t="s">
        <v>253</v>
      </c>
      <c r="BI265" s="112" t="n">
        <v>4974365134112</v>
      </c>
      <c r="BJ265" s="126" t="s">
        <v>200</v>
      </c>
      <c r="BK265" s="0" t="s">
        <v>215</v>
      </c>
      <c r="BL265" s="112" t="n">
        <v>4</v>
      </c>
      <c r="BM265" s="112" t="n">
        <v>4</v>
      </c>
      <c r="BN265" s="112" t="n">
        <v>4</v>
      </c>
      <c r="BO265" s="111" t="n">
        <v>20</v>
      </c>
      <c r="BP265" s="125" t="s">
        <v>200</v>
      </c>
      <c r="BQ265" s="127" t="s">
        <v>216</v>
      </c>
    </row>
    <row r="266" customFormat="false" ht="13.8" hidden="false" customHeight="false" outlineLevel="0" collapsed="false">
      <c r="A266" s="131" t="s">
        <v>2139</v>
      </c>
      <c r="B266" s="0" t="s">
        <v>2063</v>
      </c>
      <c r="C266" s="0" t="s">
        <v>994</v>
      </c>
      <c r="D266" s="0" t="s">
        <v>193</v>
      </c>
      <c r="E266" s="0" t="s">
        <v>194</v>
      </c>
      <c r="F266" s="0" t="s">
        <v>195</v>
      </c>
      <c r="G266" s="0" t="s">
        <v>196</v>
      </c>
      <c r="H266" s="0" t="s">
        <v>197</v>
      </c>
      <c r="J266" s="111" t="n">
        <v>1</v>
      </c>
      <c r="K266" s="0" t="s">
        <v>198</v>
      </c>
      <c r="L266" s="0" t="s">
        <v>198</v>
      </c>
      <c r="M266" s="0" t="s">
        <v>199</v>
      </c>
      <c r="O266" s="0" t="s">
        <v>200</v>
      </c>
      <c r="Q266" s="120" t="s">
        <v>200</v>
      </c>
      <c r="R266" s="0" t="s">
        <v>16</v>
      </c>
      <c r="S266" s="0" t="s">
        <v>201</v>
      </c>
      <c r="T266" s="0" t="s">
        <v>198</v>
      </c>
      <c r="U266" s="0" t="s">
        <v>239</v>
      </c>
      <c r="V266" s="0" t="s">
        <v>1790</v>
      </c>
      <c r="W266" s="110" t="s">
        <v>204</v>
      </c>
      <c r="X266" s="111" t="n">
        <v>1994</v>
      </c>
      <c r="Y266" s="111" t="s">
        <v>240</v>
      </c>
      <c r="Z266" s="130" t="s">
        <v>757</v>
      </c>
      <c r="AA266" s="122" t="s">
        <v>200</v>
      </c>
      <c r="AB266" s="0" t="s">
        <v>996</v>
      </c>
      <c r="AC266" s="0" t="s">
        <v>206</v>
      </c>
      <c r="AD266" s="111" t="s">
        <v>198</v>
      </c>
      <c r="AE266" s="130" t="s">
        <v>222</v>
      </c>
      <c r="AF266" s="130"/>
      <c r="AG266" s="130"/>
      <c r="AH266" s="130"/>
      <c r="AI266" s="111" t="s">
        <v>207</v>
      </c>
      <c r="AK266" s="111" t="str">
        <f aca="false">(AB266)</f>
        <v>Camelot software</v>
      </c>
      <c r="AM266" s="111" t="n">
        <f aca="false">X266</f>
        <v>1994</v>
      </c>
      <c r="AN266" s="111" t="s">
        <v>208</v>
      </c>
      <c r="AS266" s="0" t="s">
        <v>997</v>
      </c>
      <c r="AT266" s="0" t="s">
        <v>226</v>
      </c>
      <c r="AU266" s="0" t="s">
        <v>332</v>
      </c>
      <c r="AV266" s="0" t="s">
        <v>200</v>
      </c>
      <c r="AZ266" s="0" t="s">
        <v>2140</v>
      </c>
      <c r="BA266" s="124" t="s">
        <v>200</v>
      </c>
      <c r="BB266" s="0" t="s">
        <v>248</v>
      </c>
      <c r="BC266" s="0" t="s">
        <v>2136</v>
      </c>
      <c r="BD266" s="0" t="s">
        <v>2137</v>
      </c>
      <c r="BE266" s="104" t="s">
        <v>2138</v>
      </c>
      <c r="BG266" s="125" t="s">
        <v>200</v>
      </c>
      <c r="BH266" s="0" t="s">
        <v>253</v>
      </c>
      <c r="BI266" s="112" t="n">
        <v>4974365134099</v>
      </c>
      <c r="BJ266" s="126" t="s">
        <v>200</v>
      </c>
      <c r="BK266" s="0" t="s">
        <v>215</v>
      </c>
      <c r="BL266" s="112" t="n">
        <v>4</v>
      </c>
      <c r="BM266" s="112" t="n">
        <v>4</v>
      </c>
      <c r="BN266" s="112" t="n">
        <v>4</v>
      </c>
      <c r="BO266" s="111" t="n">
        <v>20</v>
      </c>
      <c r="BP266" s="125" t="s">
        <v>200</v>
      </c>
      <c r="BQ266" s="127" t="s">
        <v>216</v>
      </c>
    </row>
    <row r="267" customFormat="false" ht="13.8" hidden="false" customHeight="false" outlineLevel="0" collapsed="false">
      <c r="A267" s="131" t="s">
        <v>2141</v>
      </c>
      <c r="B267" s="0" t="s">
        <v>2063</v>
      </c>
      <c r="C267" s="0" t="s">
        <v>994</v>
      </c>
      <c r="D267" s="0" t="s">
        <v>193</v>
      </c>
      <c r="E267" s="0" t="s">
        <v>194</v>
      </c>
      <c r="F267" s="0" t="s">
        <v>195</v>
      </c>
      <c r="G267" s="0" t="s">
        <v>196</v>
      </c>
      <c r="H267" s="0" t="s">
        <v>219</v>
      </c>
      <c r="J267" s="111" t="n">
        <v>1</v>
      </c>
      <c r="K267" s="0" t="s">
        <v>198</v>
      </c>
      <c r="L267" s="0" t="s">
        <v>198</v>
      </c>
      <c r="M267" s="0" t="s">
        <v>199</v>
      </c>
      <c r="O267" s="0" t="s">
        <v>200</v>
      </c>
      <c r="Q267" s="120" t="s">
        <v>200</v>
      </c>
      <c r="R267" s="0" t="s">
        <v>16</v>
      </c>
      <c r="S267" s="0" t="s">
        <v>201</v>
      </c>
      <c r="T267" s="0" t="s">
        <v>198</v>
      </c>
      <c r="U267" s="0" t="s">
        <v>239</v>
      </c>
      <c r="V267" s="0" t="s">
        <v>1790</v>
      </c>
      <c r="W267" s="110" t="s">
        <v>204</v>
      </c>
      <c r="X267" s="111" t="n">
        <v>1995</v>
      </c>
      <c r="Y267" s="111" t="s">
        <v>240</v>
      </c>
      <c r="Z267" s="130" t="s">
        <v>757</v>
      </c>
      <c r="AA267" s="122" t="s">
        <v>200</v>
      </c>
      <c r="AB267" s="0" t="s">
        <v>996</v>
      </c>
      <c r="AC267" s="0" t="s">
        <v>206</v>
      </c>
      <c r="AD267" s="111" t="s">
        <v>198</v>
      </c>
      <c r="AE267" s="130" t="s">
        <v>222</v>
      </c>
      <c r="AF267" s="130"/>
      <c r="AG267" s="130"/>
      <c r="AH267" s="130"/>
      <c r="AI267" s="111" t="s">
        <v>207</v>
      </c>
      <c r="AK267" s="111" t="str">
        <f aca="false">(AB267)</f>
        <v>Camelot software</v>
      </c>
      <c r="AM267" s="111" t="n">
        <f aca="false">X267</f>
        <v>1995</v>
      </c>
      <c r="AN267" s="111" t="s">
        <v>208</v>
      </c>
      <c r="AS267" s="0" t="s">
        <v>997</v>
      </c>
      <c r="AT267" s="0" t="s">
        <v>226</v>
      </c>
      <c r="AU267" s="0" t="s">
        <v>332</v>
      </c>
      <c r="AV267" s="0" t="s">
        <v>200</v>
      </c>
      <c r="AZ267" s="0" t="s">
        <v>2142</v>
      </c>
      <c r="BA267" s="124" t="s">
        <v>200</v>
      </c>
      <c r="BB267" s="0" t="s">
        <v>248</v>
      </c>
      <c r="BC267" s="0" t="s">
        <v>2136</v>
      </c>
      <c r="BD267" s="0" t="s">
        <v>2137</v>
      </c>
      <c r="BE267" s="104" t="s">
        <v>2138</v>
      </c>
      <c r="BG267" s="125" t="s">
        <v>200</v>
      </c>
      <c r="BH267" s="0" t="s">
        <v>253</v>
      </c>
      <c r="BI267" s="112" t="n">
        <v>4974365134280</v>
      </c>
      <c r="BJ267" s="126" t="s">
        <v>200</v>
      </c>
      <c r="BK267" s="0" t="s">
        <v>215</v>
      </c>
      <c r="BL267" s="112" t="n">
        <v>4</v>
      </c>
      <c r="BM267" s="112" t="n">
        <v>4</v>
      </c>
      <c r="BN267" s="112" t="n">
        <v>4</v>
      </c>
      <c r="BO267" s="111" t="n">
        <v>20</v>
      </c>
      <c r="BP267" s="125" t="s">
        <v>200</v>
      </c>
      <c r="BQ267" s="127" t="s">
        <v>216</v>
      </c>
    </row>
    <row r="268" customFormat="false" ht="13.8" hidden="false" customHeight="false" outlineLevel="0" collapsed="false">
      <c r="A268" s="131" t="s">
        <v>2143</v>
      </c>
      <c r="B268" s="0" t="s">
        <v>2063</v>
      </c>
      <c r="C268" s="0" t="s">
        <v>490</v>
      </c>
      <c r="D268" s="0" t="s">
        <v>193</v>
      </c>
      <c r="E268" s="0" t="s">
        <v>194</v>
      </c>
      <c r="F268" s="0" t="s">
        <v>195</v>
      </c>
      <c r="G268" s="0" t="s">
        <v>196</v>
      </c>
      <c r="H268" s="0" t="s">
        <v>219</v>
      </c>
      <c r="J268" s="111" t="n">
        <v>1</v>
      </c>
      <c r="K268" s="0" t="s">
        <v>198</v>
      </c>
      <c r="L268" s="0" t="s">
        <v>198</v>
      </c>
      <c r="M268" s="0" t="s">
        <v>199</v>
      </c>
      <c r="O268" s="0" t="s">
        <v>200</v>
      </c>
      <c r="Q268" s="120" t="s">
        <v>200</v>
      </c>
      <c r="R268" s="0" t="s">
        <v>16</v>
      </c>
      <c r="S268" s="0" t="s">
        <v>201</v>
      </c>
      <c r="T268" s="0" t="s">
        <v>198</v>
      </c>
      <c r="U268" s="0" t="s">
        <v>202</v>
      </c>
      <c r="V268" s="0" t="s">
        <v>1790</v>
      </c>
      <c r="W268" s="110" t="s">
        <v>204</v>
      </c>
      <c r="X268" s="111" t="n">
        <v>1991</v>
      </c>
      <c r="Y268" s="130" t="s">
        <v>205</v>
      </c>
      <c r="Z268" s="111" t="s">
        <v>198</v>
      </c>
      <c r="AA268" s="122" t="s">
        <v>200</v>
      </c>
      <c r="AB268" s="0" t="s">
        <v>206</v>
      </c>
      <c r="AC268" s="0" t="s">
        <v>206</v>
      </c>
      <c r="AD268" s="111" t="n">
        <v>1991</v>
      </c>
      <c r="AE268" s="111" t="s">
        <v>222</v>
      </c>
      <c r="AI268" s="111" t="s">
        <v>207</v>
      </c>
      <c r="AK268" s="111" t="str">
        <f aca="false">(AB268)</f>
        <v>Sega</v>
      </c>
      <c r="AM268" s="111" t="n">
        <f aca="false">AD268</f>
        <v>1991</v>
      </c>
      <c r="AN268" s="111" t="s">
        <v>208</v>
      </c>
      <c r="AS268" s="0" t="s">
        <v>1010</v>
      </c>
      <c r="AT268" s="0" t="s">
        <v>1667</v>
      </c>
      <c r="AU268" s="0" t="s">
        <v>200</v>
      </c>
      <c r="AV268" s="0" t="s">
        <v>200</v>
      </c>
      <c r="AZ268" s="0" t="s">
        <v>2144</v>
      </c>
      <c r="BA268" s="124" t="s">
        <v>200</v>
      </c>
      <c r="BB268" s="0" t="s">
        <v>210</v>
      </c>
      <c r="BC268" s="0" t="s">
        <v>2145</v>
      </c>
      <c r="BD268" s="0" t="s">
        <v>2146</v>
      </c>
      <c r="BE268" s="104" t="s">
        <v>2147</v>
      </c>
      <c r="BG268" s="125" t="s">
        <v>200</v>
      </c>
      <c r="BH268" s="0" t="s">
        <v>2068</v>
      </c>
      <c r="BI268" s="112" t="s">
        <v>198</v>
      </c>
      <c r="BJ268" s="126" t="s">
        <v>200</v>
      </c>
      <c r="BK268" s="0" t="s">
        <v>2069</v>
      </c>
      <c r="BL268" s="112" t="n">
        <v>4</v>
      </c>
      <c r="BM268" s="112" t="s">
        <v>66</v>
      </c>
      <c r="BN268" s="112" t="s">
        <v>66</v>
      </c>
      <c r="BO268" s="111" t="n">
        <v>20</v>
      </c>
      <c r="BP268" s="125" t="s">
        <v>200</v>
      </c>
      <c r="BQ268" s="127" t="s">
        <v>216</v>
      </c>
    </row>
    <row r="269" customFormat="false" ht="13.8" hidden="false" customHeight="false" outlineLevel="0" collapsed="false">
      <c r="A269" s="131" t="s">
        <v>2148</v>
      </c>
      <c r="B269" s="0" t="s">
        <v>2063</v>
      </c>
      <c r="C269" s="0" t="s">
        <v>490</v>
      </c>
      <c r="D269" s="0" t="s">
        <v>193</v>
      </c>
      <c r="E269" s="0" t="s">
        <v>194</v>
      </c>
      <c r="F269" s="0" t="s">
        <v>195</v>
      </c>
      <c r="G269" s="0" t="s">
        <v>196</v>
      </c>
      <c r="H269" s="0" t="s">
        <v>197</v>
      </c>
      <c r="J269" s="111" t="n">
        <v>1</v>
      </c>
      <c r="K269" s="0" t="s">
        <v>198</v>
      </c>
      <c r="L269" s="0" t="s">
        <v>198</v>
      </c>
      <c r="M269" s="0" t="s">
        <v>199</v>
      </c>
      <c r="O269" s="0" t="s">
        <v>200</v>
      </c>
      <c r="Q269" s="120" t="s">
        <v>200</v>
      </c>
      <c r="R269" s="0" t="s">
        <v>16</v>
      </c>
      <c r="S269" s="0" t="s">
        <v>201</v>
      </c>
      <c r="T269" s="0" t="s">
        <v>198</v>
      </c>
      <c r="U269" s="0" t="s">
        <v>202</v>
      </c>
      <c r="V269" s="0" t="s">
        <v>1790</v>
      </c>
      <c r="W269" s="110" t="s">
        <v>204</v>
      </c>
      <c r="X269" s="111" t="n">
        <v>1992</v>
      </c>
      <c r="Y269" s="130" t="s">
        <v>205</v>
      </c>
      <c r="Z269" s="111" t="s">
        <v>198</v>
      </c>
      <c r="AA269" s="122" t="s">
        <v>200</v>
      </c>
      <c r="AB269" s="0" t="s">
        <v>206</v>
      </c>
      <c r="AC269" s="0" t="s">
        <v>206</v>
      </c>
      <c r="AD269" s="111" t="n">
        <v>1992</v>
      </c>
      <c r="AE269" s="111" t="s">
        <v>222</v>
      </c>
      <c r="AI269" s="111" t="s">
        <v>207</v>
      </c>
      <c r="AK269" s="111" t="str">
        <f aca="false">(AB269)</f>
        <v>Sega</v>
      </c>
      <c r="AM269" s="111" t="n">
        <f aca="false">AD269</f>
        <v>1992</v>
      </c>
      <c r="AN269" s="111" t="s">
        <v>208</v>
      </c>
      <c r="AS269" s="0" t="s">
        <v>1010</v>
      </c>
      <c r="AT269" s="0" t="s">
        <v>1667</v>
      </c>
      <c r="AU269" s="0" t="s">
        <v>200</v>
      </c>
      <c r="AV269" s="0" t="s">
        <v>200</v>
      </c>
      <c r="AW269" s="0" t="s">
        <v>404</v>
      </c>
      <c r="AZ269" s="0" t="s">
        <v>2149</v>
      </c>
      <c r="BA269" s="124" t="s">
        <v>200</v>
      </c>
      <c r="BB269" s="0" t="s">
        <v>210</v>
      </c>
      <c r="BC269" s="0" t="s">
        <v>2150</v>
      </c>
      <c r="BD269" s="0" t="s">
        <v>2151</v>
      </c>
      <c r="BE269" s="104" t="s">
        <v>2152</v>
      </c>
      <c r="BG269" s="125" t="s">
        <v>200</v>
      </c>
      <c r="BH269" s="0" t="s">
        <v>2068</v>
      </c>
      <c r="BI269" s="112" t="s">
        <v>198</v>
      </c>
      <c r="BJ269" s="126" t="s">
        <v>200</v>
      </c>
      <c r="BK269" s="0" t="s">
        <v>2069</v>
      </c>
      <c r="BL269" s="112" t="n">
        <v>4</v>
      </c>
      <c r="BM269" s="112" t="s">
        <v>66</v>
      </c>
      <c r="BN269" s="112" t="s">
        <v>66</v>
      </c>
      <c r="BO269" s="111" t="n">
        <v>20</v>
      </c>
      <c r="BP269" s="125" t="s">
        <v>200</v>
      </c>
      <c r="BQ269" s="127" t="s">
        <v>216</v>
      </c>
    </row>
    <row r="270" customFormat="false" ht="13.8" hidden="false" customHeight="false" outlineLevel="0" collapsed="false">
      <c r="A270" s="131" t="s">
        <v>2153</v>
      </c>
      <c r="B270" s="0" t="s">
        <v>2063</v>
      </c>
      <c r="C270" s="0" t="s">
        <v>818</v>
      </c>
      <c r="D270" s="0" t="s">
        <v>819</v>
      </c>
      <c r="E270" s="0" t="s">
        <v>313</v>
      </c>
      <c r="F270" s="0" t="s">
        <v>314</v>
      </c>
      <c r="G270" s="0" t="s">
        <v>880</v>
      </c>
      <c r="H270" s="0" t="s">
        <v>197</v>
      </c>
      <c r="J270" s="111" t="n">
        <v>1</v>
      </c>
      <c r="K270" s="0" t="s">
        <v>1441</v>
      </c>
      <c r="L270" s="0" t="s">
        <v>392</v>
      </c>
      <c r="M270" s="0" t="s">
        <v>199</v>
      </c>
      <c r="O270" s="0" t="s">
        <v>200</v>
      </c>
      <c r="Q270" s="120" t="s">
        <v>200</v>
      </c>
      <c r="R270" s="0" t="s">
        <v>16</v>
      </c>
      <c r="S270" s="0" t="s">
        <v>201</v>
      </c>
      <c r="T270" s="0" t="s">
        <v>198</v>
      </c>
      <c r="U270" s="0" t="s">
        <v>202</v>
      </c>
      <c r="V270" s="0" t="s">
        <v>1790</v>
      </c>
      <c r="W270" s="110" t="s">
        <v>204</v>
      </c>
      <c r="X270" s="111" t="n">
        <v>1994</v>
      </c>
      <c r="Y270" s="130" t="s">
        <v>205</v>
      </c>
      <c r="Z270" s="111" t="s">
        <v>198</v>
      </c>
      <c r="AA270" s="122" t="s">
        <v>200</v>
      </c>
      <c r="AB270" s="0" t="s">
        <v>206</v>
      </c>
      <c r="AC270" s="0" t="s">
        <v>206</v>
      </c>
      <c r="AD270" s="111" t="n">
        <v>1994</v>
      </c>
      <c r="AE270" s="130" t="s">
        <v>222</v>
      </c>
      <c r="AF270" s="130"/>
      <c r="AG270" s="130"/>
      <c r="AH270" s="130"/>
      <c r="AI270" s="111" t="s">
        <v>207</v>
      </c>
      <c r="AK270" s="111" t="str">
        <f aca="false">(AB270)</f>
        <v>Sega</v>
      </c>
      <c r="AM270" s="111" t="n">
        <f aca="false">AD270</f>
        <v>1994</v>
      </c>
      <c r="AN270" s="111" t="s">
        <v>208</v>
      </c>
      <c r="AS270" s="0" t="s">
        <v>403</v>
      </c>
      <c r="AV270" s="0" t="s">
        <v>200</v>
      </c>
      <c r="AZ270" s="0" t="s">
        <v>2154</v>
      </c>
      <c r="BA270" s="124" t="s">
        <v>200</v>
      </c>
      <c r="BB270" s="0" t="s">
        <v>210</v>
      </c>
      <c r="BC270" s="0" t="s">
        <v>2155</v>
      </c>
      <c r="BD270" s="0" t="s">
        <v>2156</v>
      </c>
      <c r="BE270" s="104" t="s">
        <v>2157</v>
      </c>
      <c r="BG270" s="125" t="s">
        <v>200</v>
      </c>
      <c r="BH270" s="0" t="s">
        <v>2068</v>
      </c>
      <c r="BI270" s="112" t="s">
        <v>198</v>
      </c>
      <c r="BJ270" s="126" t="s">
        <v>200</v>
      </c>
      <c r="BK270" s="0" t="s">
        <v>2069</v>
      </c>
      <c r="BL270" s="112" t="n">
        <v>4</v>
      </c>
      <c r="BM270" s="112" t="s">
        <v>66</v>
      </c>
      <c r="BN270" s="112" t="s">
        <v>66</v>
      </c>
      <c r="BO270" s="111" t="n">
        <v>20</v>
      </c>
      <c r="BP270" s="125" t="s">
        <v>200</v>
      </c>
      <c r="BQ270" s="127" t="s">
        <v>216</v>
      </c>
    </row>
    <row r="271" customFormat="false" ht="13.8" hidden="false" customHeight="false" outlineLevel="0" collapsed="false">
      <c r="A271" s="131" t="s">
        <v>2158</v>
      </c>
      <c r="B271" s="0" t="s">
        <v>2063</v>
      </c>
      <c r="C271" s="0" t="s">
        <v>234</v>
      </c>
      <c r="D271" s="0" t="s">
        <v>193</v>
      </c>
      <c r="E271" s="0" t="s">
        <v>194</v>
      </c>
      <c r="F271" s="0" t="s">
        <v>399</v>
      </c>
      <c r="G271" s="0" t="s">
        <v>196</v>
      </c>
      <c r="H271" s="0" t="s">
        <v>197</v>
      </c>
      <c r="J271" s="111" t="n">
        <v>1</v>
      </c>
      <c r="K271" s="0" t="s">
        <v>198</v>
      </c>
      <c r="L271" s="0" t="s">
        <v>198</v>
      </c>
      <c r="M271" s="0" t="s">
        <v>199</v>
      </c>
      <c r="O271" s="0" t="s">
        <v>200</v>
      </c>
      <c r="Q271" s="120" t="s">
        <v>200</v>
      </c>
      <c r="R271" s="0" t="s">
        <v>16</v>
      </c>
      <c r="S271" s="0" t="s">
        <v>201</v>
      </c>
      <c r="T271" s="0" t="s">
        <v>198</v>
      </c>
      <c r="U271" s="0" t="s">
        <v>202</v>
      </c>
      <c r="V271" s="0" t="s">
        <v>1790</v>
      </c>
      <c r="W271" s="110" t="s">
        <v>204</v>
      </c>
      <c r="X271" s="111" t="n">
        <v>1994</v>
      </c>
      <c r="Y271" s="130" t="s">
        <v>205</v>
      </c>
      <c r="Z271" s="111" t="s">
        <v>198</v>
      </c>
      <c r="AA271" s="122" t="s">
        <v>200</v>
      </c>
      <c r="AB271" s="0" t="s">
        <v>345</v>
      </c>
      <c r="AC271" s="0" t="s">
        <v>206</v>
      </c>
      <c r="AD271" s="111" t="n">
        <v>1994</v>
      </c>
      <c r="AE271" s="111" t="s">
        <v>222</v>
      </c>
      <c r="AI271" s="111" t="s">
        <v>207</v>
      </c>
      <c r="AK271" s="111" t="str">
        <f aca="false">(AB271)</f>
        <v>Aspect</v>
      </c>
      <c r="AM271" s="111" t="n">
        <f aca="false">AD271</f>
        <v>1994</v>
      </c>
      <c r="AN271" s="111" t="s">
        <v>208</v>
      </c>
      <c r="AS271" s="0" t="s">
        <v>403</v>
      </c>
      <c r="AV271" s="0" t="s">
        <v>200</v>
      </c>
      <c r="AZ271" s="0" t="s">
        <v>2159</v>
      </c>
      <c r="BA271" s="124" t="s">
        <v>200</v>
      </c>
      <c r="BB271" s="0" t="s">
        <v>210</v>
      </c>
      <c r="BC271" s="0" t="s">
        <v>2160</v>
      </c>
      <c r="BD271" s="0" t="s">
        <v>2161</v>
      </c>
      <c r="BE271" s="104" t="s">
        <v>2162</v>
      </c>
      <c r="BG271" s="125" t="s">
        <v>200</v>
      </c>
      <c r="BH271" s="0" t="s">
        <v>2068</v>
      </c>
      <c r="BI271" s="112" t="s">
        <v>198</v>
      </c>
      <c r="BJ271" s="126" t="s">
        <v>200</v>
      </c>
      <c r="BK271" s="0" t="s">
        <v>2069</v>
      </c>
      <c r="BL271" s="112" t="n">
        <v>4</v>
      </c>
      <c r="BM271" s="112" t="s">
        <v>66</v>
      </c>
      <c r="BN271" s="112" t="s">
        <v>66</v>
      </c>
      <c r="BO271" s="111" t="n">
        <v>20</v>
      </c>
      <c r="BP271" s="125" t="s">
        <v>200</v>
      </c>
      <c r="BQ271" s="127" t="s">
        <v>216</v>
      </c>
    </row>
    <row r="272" customFormat="false" ht="13.8" hidden="false" customHeight="false" outlineLevel="0" collapsed="false">
      <c r="A272" s="131" t="s">
        <v>2163</v>
      </c>
      <c r="B272" s="0" t="s">
        <v>2063</v>
      </c>
      <c r="C272" s="0" t="s">
        <v>938</v>
      </c>
      <c r="D272" s="0" t="s">
        <v>193</v>
      </c>
      <c r="E272" s="0" t="s">
        <v>313</v>
      </c>
      <c r="F272" s="0" t="s">
        <v>314</v>
      </c>
      <c r="G272" s="0" t="s">
        <v>880</v>
      </c>
      <c r="H272" s="0" t="s">
        <v>197</v>
      </c>
      <c r="J272" s="111" t="n">
        <v>1</v>
      </c>
      <c r="K272" s="0" t="s">
        <v>1441</v>
      </c>
      <c r="L272" s="0" t="s">
        <v>392</v>
      </c>
      <c r="M272" s="0" t="s">
        <v>199</v>
      </c>
      <c r="O272" s="0" t="s">
        <v>200</v>
      </c>
      <c r="Q272" s="120" t="s">
        <v>200</v>
      </c>
      <c r="R272" s="0" t="s">
        <v>16</v>
      </c>
      <c r="S272" s="0" t="s">
        <v>201</v>
      </c>
      <c r="T272" s="0" t="s">
        <v>198</v>
      </c>
      <c r="U272" s="0" t="s">
        <v>202</v>
      </c>
      <c r="V272" s="0" t="s">
        <v>1790</v>
      </c>
      <c r="W272" s="110" t="s">
        <v>204</v>
      </c>
      <c r="X272" s="111" t="n">
        <v>1992</v>
      </c>
      <c r="Y272" s="130" t="s">
        <v>205</v>
      </c>
      <c r="Z272" s="111" t="s">
        <v>198</v>
      </c>
      <c r="AA272" s="122" t="s">
        <v>200</v>
      </c>
      <c r="AB272" s="0" t="s">
        <v>2164</v>
      </c>
      <c r="AC272" s="0" t="s">
        <v>479</v>
      </c>
      <c r="AD272" s="111" t="n">
        <v>1992</v>
      </c>
      <c r="AE272" s="111" t="s">
        <v>198</v>
      </c>
      <c r="AI272" s="111" t="s">
        <v>294</v>
      </c>
      <c r="AK272" s="0" t="s">
        <v>2164</v>
      </c>
      <c r="AL272" s="0" t="s">
        <v>216</v>
      </c>
      <c r="AM272" s="111" t="n">
        <v>1989</v>
      </c>
      <c r="AN272" s="111" t="s">
        <v>297</v>
      </c>
      <c r="AS272" s="0" t="s">
        <v>200</v>
      </c>
      <c r="AV272" s="0" t="s">
        <v>200</v>
      </c>
      <c r="AZ272" s="0" t="s">
        <v>2165</v>
      </c>
      <c r="BA272" s="124" t="s">
        <v>200</v>
      </c>
      <c r="BB272" s="0" t="s">
        <v>210</v>
      </c>
      <c r="BC272" s="0" t="s">
        <v>2166</v>
      </c>
      <c r="BE272" s="104" t="s">
        <v>2167</v>
      </c>
      <c r="BG272" s="125" t="s">
        <v>200</v>
      </c>
      <c r="BH272" s="0" t="s">
        <v>2068</v>
      </c>
      <c r="BI272" s="112" t="s">
        <v>198</v>
      </c>
      <c r="BJ272" s="126" t="s">
        <v>200</v>
      </c>
      <c r="BK272" s="0" t="s">
        <v>2069</v>
      </c>
      <c r="BL272" s="112" t="n">
        <v>4</v>
      </c>
      <c r="BM272" s="112" t="s">
        <v>66</v>
      </c>
      <c r="BN272" s="112" t="s">
        <v>66</v>
      </c>
      <c r="BO272" s="111" t="n">
        <v>20</v>
      </c>
      <c r="BP272" s="125" t="s">
        <v>200</v>
      </c>
      <c r="BQ272" s="127" t="s">
        <v>216</v>
      </c>
    </row>
    <row r="273" customFormat="false" ht="13.8" hidden="false" customHeight="false" outlineLevel="0" collapsed="false">
      <c r="A273" s="131" t="s">
        <v>2168</v>
      </c>
      <c r="B273" s="0" t="s">
        <v>2063</v>
      </c>
      <c r="C273" s="0" t="s">
        <v>1136</v>
      </c>
      <c r="D273" s="0" t="s">
        <v>819</v>
      </c>
      <c r="E273" s="0" t="s">
        <v>313</v>
      </c>
      <c r="F273" s="0" t="s">
        <v>314</v>
      </c>
      <c r="G273" s="0" t="s">
        <v>880</v>
      </c>
      <c r="H273" s="0" t="s">
        <v>197</v>
      </c>
      <c r="J273" s="111" t="n">
        <v>1</v>
      </c>
      <c r="K273" s="0" t="s">
        <v>1441</v>
      </c>
      <c r="L273" s="0" t="s">
        <v>392</v>
      </c>
      <c r="M273" s="0" t="s">
        <v>199</v>
      </c>
      <c r="O273" s="0" t="s">
        <v>200</v>
      </c>
      <c r="Q273" s="120" t="s">
        <v>200</v>
      </c>
      <c r="R273" s="0" t="s">
        <v>16</v>
      </c>
      <c r="S273" s="0" t="s">
        <v>201</v>
      </c>
      <c r="T273" s="0" t="s">
        <v>198</v>
      </c>
      <c r="U273" s="0" t="s">
        <v>202</v>
      </c>
      <c r="V273" s="0" t="s">
        <v>1790</v>
      </c>
      <c r="W273" s="110" t="s">
        <v>204</v>
      </c>
      <c r="X273" s="111" t="n">
        <v>1991</v>
      </c>
      <c r="Y273" s="130" t="s">
        <v>205</v>
      </c>
      <c r="Z273" s="111" t="s">
        <v>198</v>
      </c>
      <c r="AA273" s="122" t="s">
        <v>200</v>
      </c>
      <c r="AB273" s="0" t="s">
        <v>206</v>
      </c>
      <c r="AC273" s="0" t="s">
        <v>206</v>
      </c>
      <c r="AD273" s="111" t="n">
        <v>1991</v>
      </c>
      <c r="AE273" s="111" t="s">
        <v>660</v>
      </c>
      <c r="AI273" s="111" t="s">
        <v>207</v>
      </c>
      <c r="AK273" s="111" t="str">
        <f aca="false">(AB273)</f>
        <v>Sega</v>
      </c>
      <c r="AM273" s="111" t="n">
        <f aca="false">AD273</f>
        <v>1991</v>
      </c>
      <c r="AN273" s="111" t="s">
        <v>208</v>
      </c>
      <c r="AS273" s="0" t="s">
        <v>200</v>
      </c>
      <c r="AV273" s="0" t="s">
        <v>200</v>
      </c>
      <c r="AW273" s="0" t="s">
        <v>404</v>
      </c>
      <c r="AZ273" s="0" t="s">
        <v>2169</v>
      </c>
      <c r="BA273" s="124" t="s">
        <v>200</v>
      </c>
      <c r="BB273" s="0" t="s">
        <v>248</v>
      </c>
      <c r="BC273" s="0" t="s">
        <v>2170</v>
      </c>
      <c r="BE273" s="104" t="s">
        <v>2171</v>
      </c>
      <c r="BG273" s="125" t="s">
        <v>200</v>
      </c>
      <c r="BH273" s="0" t="s">
        <v>2068</v>
      </c>
      <c r="BI273" s="112" t="s">
        <v>198</v>
      </c>
      <c r="BJ273" s="126" t="s">
        <v>200</v>
      </c>
      <c r="BK273" s="0" t="s">
        <v>2069</v>
      </c>
      <c r="BL273" s="112" t="n">
        <v>4</v>
      </c>
      <c r="BM273" s="112" t="s">
        <v>66</v>
      </c>
      <c r="BN273" s="112" t="s">
        <v>66</v>
      </c>
      <c r="BO273" s="111" t="n">
        <v>20</v>
      </c>
      <c r="BP273" s="125" t="s">
        <v>200</v>
      </c>
      <c r="BQ273" s="127" t="s">
        <v>216</v>
      </c>
    </row>
    <row r="274" customFormat="false" ht="13.8" hidden="false" customHeight="false" outlineLevel="0" collapsed="false">
      <c r="A274" s="131" t="s">
        <v>2172</v>
      </c>
      <c r="B274" s="0" t="s">
        <v>2063</v>
      </c>
      <c r="C274" s="0" t="s">
        <v>329</v>
      </c>
      <c r="D274" s="0" t="s">
        <v>193</v>
      </c>
      <c r="E274" s="0" t="s">
        <v>194</v>
      </c>
      <c r="F274" s="0" t="s">
        <v>195</v>
      </c>
      <c r="G274" s="0" t="s">
        <v>196</v>
      </c>
      <c r="H274" s="0" t="s">
        <v>197</v>
      </c>
      <c r="J274" s="111" t="n">
        <v>1</v>
      </c>
      <c r="K274" s="0" t="s">
        <v>198</v>
      </c>
      <c r="L274" s="0" t="s">
        <v>198</v>
      </c>
      <c r="M274" s="0" t="s">
        <v>274</v>
      </c>
      <c r="O274" s="0" t="s">
        <v>200</v>
      </c>
      <c r="Q274" s="120" t="s">
        <v>200</v>
      </c>
      <c r="R274" s="0" t="s">
        <v>16</v>
      </c>
      <c r="S274" s="0" t="s">
        <v>201</v>
      </c>
      <c r="T274" s="0" t="s">
        <v>198</v>
      </c>
      <c r="U274" s="0" t="s">
        <v>239</v>
      </c>
      <c r="V274" s="0" t="s">
        <v>1790</v>
      </c>
      <c r="W274" s="110" t="s">
        <v>204</v>
      </c>
      <c r="X274" s="111" t="n">
        <v>1995</v>
      </c>
      <c r="Y274" s="111" t="s">
        <v>240</v>
      </c>
      <c r="Z274" s="130" t="s">
        <v>757</v>
      </c>
      <c r="AA274" s="122" t="s">
        <v>200</v>
      </c>
      <c r="AB274" s="0" t="s">
        <v>206</v>
      </c>
      <c r="AC274" s="0" t="s">
        <v>206</v>
      </c>
      <c r="AD274" s="111" t="s">
        <v>198</v>
      </c>
      <c r="AE274" s="130" t="s">
        <v>222</v>
      </c>
      <c r="AF274" s="130"/>
      <c r="AG274" s="130"/>
      <c r="AH274" s="130"/>
      <c r="AI274" s="111" t="s">
        <v>207</v>
      </c>
      <c r="AK274" s="111" t="str">
        <f aca="false">(AB274)</f>
        <v>Sega</v>
      </c>
      <c r="AM274" s="111" t="n">
        <f aca="false">X274</f>
        <v>1995</v>
      </c>
      <c r="AN274" s="111" t="s">
        <v>208</v>
      </c>
      <c r="AS274" s="0" t="s">
        <v>200</v>
      </c>
      <c r="AU274" s="0" t="s">
        <v>332</v>
      </c>
      <c r="AV274" s="0" t="s">
        <v>200</v>
      </c>
      <c r="AW274" s="0" t="s">
        <v>1596</v>
      </c>
      <c r="AZ274" s="0" t="s">
        <v>2173</v>
      </c>
      <c r="BA274" s="124" t="s">
        <v>200</v>
      </c>
      <c r="BB274" s="0" t="s">
        <v>248</v>
      </c>
      <c r="BC274" s="0" t="s">
        <v>2174</v>
      </c>
      <c r="BD274" s="0" t="s">
        <v>760</v>
      </c>
      <c r="BE274" s="104" t="s">
        <v>2175</v>
      </c>
      <c r="BG274" s="125" t="s">
        <v>200</v>
      </c>
      <c r="BH274" s="0" t="s">
        <v>253</v>
      </c>
      <c r="BI274" s="112" t="n">
        <v>4974365134266</v>
      </c>
      <c r="BJ274" s="126" t="s">
        <v>200</v>
      </c>
      <c r="BK274" s="0" t="s">
        <v>215</v>
      </c>
      <c r="BL274" s="112" t="n">
        <v>4</v>
      </c>
      <c r="BM274" s="112" t="n">
        <v>4</v>
      </c>
      <c r="BN274" s="112" t="n">
        <v>4</v>
      </c>
      <c r="BO274" s="111" t="n">
        <v>60</v>
      </c>
      <c r="BP274" s="125" t="s">
        <v>200</v>
      </c>
      <c r="BQ274" s="127" t="s">
        <v>216</v>
      </c>
    </row>
    <row r="275" customFormat="false" ht="13.8" hidden="false" customHeight="false" outlineLevel="0" collapsed="false">
      <c r="A275" s="131" t="s">
        <v>2176</v>
      </c>
      <c r="B275" s="0" t="s">
        <v>2063</v>
      </c>
      <c r="C275" s="0" t="s">
        <v>234</v>
      </c>
      <c r="D275" s="0" t="s">
        <v>193</v>
      </c>
      <c r="E275" s="0" t="s">
        <v>194</v>
      </c>
      <c r="F275" s="0" t="s">
        <v>195</v>
      </c>
      <c r="G275" s="0" t="s">
        <v>196</v>
      </c>
      <c r="H275" s="0" t="s">
        <v>197</v>
      </c>
      <c r="J275" s="111" t="n">
        <v>1</v>
      </c>
      <c r="K275" s="0" t="s">
        <v>198</v>
      </c>
      <c r="L275" s="0" t="s">
        <v>198</v>
      </c>
      <c r="M275" s="0" t="s">
        <v>199</v>
      </c>
      <c r="O275" s="0" t="s">
        <v>200</v>
      </c>
      <c r="Q275" s="120" t="s">
        <v>200</v>
      </c>
      <c r="R275" s="0" t="s">
        <v>16</v>
      </c>
      <c r="S275" s="0" t="s">
        <v>201</v>
      </c>
      <c r="T275" s="0" t="s">
        <v>198</v>
      </c>
      <c r="U275" s="0" t="s">
        <v>202</v>
      </c>
      <c r="V275" s="0" t="s">
        <v>1790</v>
      </c>
      <c r="W275" s="110" t="s">
        <v>204</v>
      </c>
      <c r="X275" s="111" t="n">
        <v>1995</v>
      </c>
      <c r="Y275" s="130" t="s">
        <v>205</v>
      </c>
      <c r="Z275" s="111" t="s">
        <v>198</v>
      </c>
      <c r="AA275" s="122" t="s">
        <v>200</v>
      </c>
      <c r="AB275" s="0" t="s">
        <v>345</v>
      </c>
      <c r="AC275" s="0" t="s">
        <v>206</v>
      </c>
      <c r="AD275" s="111" t="n">
        <v>1995</v>
      </c>
      <c r="AE275" s="130" t="s">
        <v>222</v>
      </c>
      <c r="AF275" s="130"/>
      <c r="AG275" s="130"/>
      <c r="AH275" s="130"/>
      <c r="AI275" s="111" t="s">
        <v>207</v>
      </c>
      <c r="AK275" s="111" t="str">
        <f aca="false">(AB275)</f>
        <v>Aspect</v>
      </c>
      <c r="AM275" s="111" t="n">
        <f aca="false">AD275</f>
        <v>1995</v>
      </c>
      <c r="AN275" s="111" t="s">
        <v>208</v>
      </c>
      <c r="AS275" s="0" t="s">
        <v>403</v>
      </c>
      <c r="AU275" s="0" t="s">
        <v>200</v>
      </c>
      <c r="AV275" s="0" t="s">
        <v>200</v>
      </c>
      <c r="AZ275" s="0" t="s">
        <v>2177</v>
      </c>
      <c r="BA275" s="124" t="s">
        <v>200</v>
      </c>
      <c r="BB275" s="0" t="s">
        <v>248</v>
      </c>
      <c r="BC275" s="0" t="s">
        <v>2178</v>
      </c>
      <c r="BD275" s="0" t="s">
        <v>2179</v>
      </c>
      <c r="BE275" s="104" t="s">
        <v>2180</v>
      </c>
      <c r="BG275" s="125" t="s">
        <v>200</v>
      </c>
      <c r="BH275" s="0" t="s">
        <v>2068</v>
      </c>
      <c r="BI275" s="112" t="s">
        <v>198</v>
      </c>
      <c r="BJ275" s="126" t="s">
        <v>200</v>
      </c>
      <c r="BK275" s="0" t="s">
        <v>2069</v>
      </c>
      <c r="BL275" s="112" t="n">
        <v>4</v>
      </c>
      <c r="BM275" s="112" t="s">
        <v>66</v>
      </c>
      <c r="BN275" s="112" t="s">
        <v>66</v>
      </c>
      <c r="BO275" s="111" t="n">
        <v>20</v>
      </c>
      <c r="BP275" s="125" t="s">
        <v>200</v>
      </c>
      <c r="BQ275" s="127" t="s">
        <v>216</v>
      </c>
    </row>
    <row r="276" customFormat="false" ht="13.8" hidden="false" customHeight="false" outlineLevel="0" collapsed="false">
      <c r="A276" s="131" t="s">
        <v>2181</v>
      </c>
      <c r="B276" s="0" t="s">
        <v>2063</v>
      </c>
      <c r="C276" s="0" t="s">
        <v>234</v>
      </c>
      <c r="D276" s="0" t="s">
        <v>193</v>
      </c>
      <c r="E276" s="0" t="s">
        <v>194</v>
      </c>
      <c r="F276" s="0" t="s">
        <v>195</v>
      </c>
      <c r="G276" s="0" t="s">
        <v>196</v>
      </c>
      <c r="H276" s="0" t="s">
        <v>197</v>
      </c>
      <c r="J276" s="111" t="n">
        <v>1</v>
      </c>
      <c r="K276" s="0" t="s">
        <v>198</v>
      </c>
      <c r="L276" s="0" t="s">
        <v>198</v>
      </c>
      <c r="M276" s="0" t="s">
        <v>199</v>
      </c>
      <c r="O276" s="0" t="s">
        <v>200</v>
      </c>
      <c r="Q276" s="120" t="s">
        <v>200</v>
      </c>
      <c r="R276" s="0" t="s">
        <v>16</v>
      </c>
      <c r="S276" s="0" t="s">
        <v>201</v>
      </c>
      <c r="T276" s="0" t="s">
        <v>198</v>
      </c>
      <c r="U276" s="0" t="s">
        <v>239</v>
      </c>
      <c r="V276" s="0" t="s">
        <v>1790</v>
      </c>
      <c r="W276" s="110" t="s">
        <v>204</v>
      </c>
      <c r="X276" s="111" t="n">
        <v>1995</v>
      </c>
      <c r="Y276" s="111" t="s">
        <v>240</v>
      </c>
      <c r="Z276" s="111" t="s">
        <v>198</v>
      </c>
      <c r="AA276" s="122" t="s">
        <v>200</v>
      </c>
      <c r="AB276" s="0" t="s">
        <v>2182</v>
      </c>
      <c r="AC276" s="0" t="s">
        <v>206</v>
      </c>
      <c r="AD276" s="111" t="n">
        <v>1995</v>
      </c>
      <c r="AE276" s="130" t="s">
        <v>222</v>
      </c>
      <c r="AF276" s="130"/>
      <c r="AG276" s="130"/>
      <c r="AH276" s="130"/>
      <c r="AI276" s="111" t="s">
        <v>207</v>
      </c>
      <c r="AK276" s="111" t="str">
        <f aca="false">(AB276)</f>
        <v>Red entertainment</v>
      </c>
      <c r="AM276" s="111" t="n">
        <f aca="false">AD276</f>
        <v>1995</v>
      </c>
      <c r="AN276" s="111" t="s">
        <v>208</v>
      </c>
      <c r="AS276" s="0" t="s">
        <v>200</v>
      </c>
      <c r="AU276" s="0" t="s">
        <v>244</v>
      </c>
      <c r="AV276" s="0" t="s">
        <v>200</v>
      </c>
      <c r="AZ276" s="0" t="s">
        <v>2183</v>
      </c>
      <c r="BA276" s="124" t="s">
        <v>200</v>
      </c>
      <c r="BB276" s="0" t="s">
        <v>248</v>
      </c>
      <c r="BC276" s="0" t="s">
        <v>2184</v>
      </c>
      <c r="BD276" s="0" t="s">
        <v>2185</v>
      </c>
      <c r="BE276" s="104" t="s">
        <v>2186</v>
      </c>
      <c r="BG276" s="125" t="s">
        <v>200</v>
      </c>
      <c r="BH276" s="0" t="s">
        <v>253</v>
      </c>
      <c r="BI276" s="112" t="n">
        <v>4974365133696</v>
      </c>
      <c r="BJ276" s="126" t="s">
        <v>200</v>
      </c>
      <c r="BK276" s="0" t="s">
        <v>215</v>
      </c>
      <c r="BL276" s="112" t="n">
        <v>4</v>
      </c>
      <c r="BM276" s="112" t="n">
        <v>4</v>
      </c>
      <c r="BN276" s="112" t="n">
        <v>4</v>
      </c>
      <c r="BO276" s="111" t="n">
        <v>30</v>
      </c>
      <c r="BP276" s="125" t="s">
        <v>200</v>
      </c>
      <c r="BQ276" s="127" t="s">
        <v>216</v>
      </c>
    </row>
    <row r="277" customFormat="false" ht="13.8" hidden="false" customHeight="false" outlineLevel="0" collapsed="false">
      <c r="A277" s="131" t="s">
        <v>2187</v>
      </c>
      <c r="B277" s="0" t="s">
        <v>2063</v>
      </c>
      <c r="C277" s="0" t="s">
        <v>490</v>
      </c>
      <c r="D277" s="0" t="s">
        <v>193</v>
      </c>
      <c r="E277" s="0" t="s">
        <v>194</v>
      </c>
      <c r="F277" s="0" t="s">
        <v>195</v>
      </c>
      <c r="G277" s="0" t="s">
        <v>196</v>
      </c>
      <c r="H277" s="0" t="s">
        <v>197</v>
      </c>
      <c r="J277" s="111" t="n">
        <v>1</v>
      </c>
      <c r="K277" s="0" t="s">
        <v>198</v>
      </c>
      <c r="L277" s="0" t="s">
        <v>198</v>
      </c>
      <c r="M277" s="0" t="s">
        <v>199</v>
      </c>
      <c r="O277" s="0" t="s">
        <v>200</v>
      </c>
      <c r="Q277" s="120" t="s">
        <v>200</v>
      </c>
      <c r="R277" s="0" t="s">
        <v>16</v>
      </c>
      <c r="S277" s="0" t="s">
        <v>201</v>
      </c>
      <c r="T277" s="0" t="s">
        <v>198</v>
      </c>
      <c r="U277" s="0" t="s">
        <v>202</v>
      </c>
      <c r="V277" s="0" t="s">
        <v>1790</v>
      </c>
      <c r="W277" s="110" t="s">
        <v>204</v>
      </c>
      <c r="X277" s="111" t="n">
        <v>1992</v>
      </c>
      <c r="Y277" s="130" t="s">
        <v>205</v>
      </c>
      <c r="Z277" s="111" t="s">
        <v>198</v>
      </c>
      <c r="AA277" s="122" t="s">
        <v>200</v>
      </c>
      <c r="AB277" s="0" t="s">
        <v>261</v>
      </c>
      <c r="AC277" s="0" t="s">
        <v>479</v>
      </c>
      <c r="AD277" s="111" t="n">
        <v>1992</v>
      </c>
      <c r="AE277" s="111" t="s">
        <v>198</v>
      </c>
      <c r="AI277" s="111" t="s">
        <v>207</v>
      </c>
      <c r="AK277" s="111" t="str">
        <f aca="false">(AB277)</f>
        <v>Probe</v>
      </c>
      <c r="AL277" s="0" t="s">
        <v>200</v>
      </c>
      <c r="AM277" s="111" t="n">
        <f aca="false">AD277</f>
        <v>1992</v>
      </c>
      <c r="AN277" s="111" t="s">
        <v>263</v>
      </c>
      <c r="AP277" s="0" t="s">
        <v>264</v>
      </c>
      <c r="AQ277" s="0" t="s">
        <v>200</v>
      </c>
      <c r="AR277" s="0" t="s">
        <v>200</v>
      </c>
      <c r="AS277" s="0" t="s">
        <v>2188</v>
      </c>
      <c r="AU277" s="0" t="s">
        <v>537</v>
      </c>
      <c r="AV277" s="0" t="s">
        <v>200</v>
      </c>
      <c r="AX277" s="0" t="s">
        <v>2189</v>
      </c>
      <c r="AZ277" s="0" t="s">
        <v>2190</v>
      </c>
      <c r="BA277" s="124" t="s">
        <v>200</v>
      </c>
      <c r="BB277" s="0" t="s">
        <v>210</v>
      </c>
      <c r="BC277" s="0" t="s">
        <v>2191</v>
      </c>
      <c r="BD277" s="0" t="s">
        <v>2192</v>
      </c>
      <c r="BE277" s="104" t="s">
        <v>2193</v>
      </c>
      <c r="BG277" s="125" t="s">
        <v>200</v>
      </c>
      <c r="BH277" s="0" t="s">
        <v>2068</v>
      </c>
      <c r="BI277" s="112" t="s">
        <v>198</v>
      </c>
      <c r="BJ277" s="126" t="s">
        <v>200</v>
      </c>
      <c r="BK277" s="0" t="s">
        <v>2069</v>
      </c>
      <c r="BL277" s="112" t="n">
        <v>4</v>
      </c>
      <c r="BM277" s="112" t="s">
        <v>66</v>
      </c>
      <c r="BN277" s="112" t="s">
        <v>66</v>
      </c>
      <c r="BO277" s="111" t="n">
        <v>20</v>
      </c>
      <c r="BP277" s="125" t="s">
        <v>200</v>
      </c>
      <c r="BQ277" s="127" t="s">
        <v>216</v>
      </c>
    </row>
    <row r="278" customFormat="false" ht="13.8" hidden="false" customHeight="false" outlineLevel="0" collapsed="false">
      <c r="A278" s="131" t="s">
        <v>2194</v>
      </c>
      <c r="B278" s="0" t="s">
        <v>2063</v>
      </c>
      <c r="C278" s="0" t="s">
        <v>605</v>
      </c>
      <c r="D278" s="0" t="s">
        <v>193</v>
      </c>
      <c r="E278" s="0" t="s">
        <v>194</v>
      </c>
      <c r="F278" s="0" t="s">
        <v>606</v>
      </c>
      <c r="G278" s="0" t="s">
        <v>391</v>
      </c>
      <c r="H278" s="0" t="s">
        <v>197</v>
      </c>
      <c r="J278" s="111" t="n">
        <v>1</v>
      </c>
      <c r="K278" s="0" t="s">
        <v>198</v>
      </c>
      <c r="L278" s="0" t="s">
        <v>198</v>
      </c>
      <c r="M278" s="0" t="s">
        <v>199</v>
      </c>
      <c r="O278" s="0" t="s">
        <v>200</v>
      </c>
      <c r="Q278" s="120" t="s">
        <v>200</v>
      </c>
      <c r="R278" s="0" t="s">
        <v>16</v>
      </c>
      <c r="S278" s="0" t="s">
        <v>201</v>
      </c>
      <c r="T278" s="0" t="s">
        <v>198</v>
      </c>
      <c r="U278" s="0" t="s">
        <v>202</v>
      </c>
      <c r="V278" s="0" t="s">
        <v>1790</v>
      </c>
      <c r="W278" s="110" t="s">
        <v>204</v>
      </c>
      <c r="X278" s="111" t="n">
        <v>1996</v>
      </c>
      <c r="Y278" s="130" t="s">
        <v>205</v>
      </c>
      <c r="Z278" s="111" t="s">
        <v>198</v>
      </c>
      <c r="AA278" s="122" t="s">
        <v>200</v>
      </c>
      <c r="AB278" s="0" t="s">
        <v>345</v>
      </c>
      <c r="AC278" s="0" t="s">
        <v>206</v>
      </c>
      <c r="AD278" s="111" t="n">
        <v>1996</v>
      </c>
      <c r="AE278" s="111" t="s">
        <v>660</v>
      </c>
      <c r="AI278" s="111" t="s">
        <v>207</v>
      </c>
      <c r="AK278" s="111" t="str">
        <f aca="false">(AB278)</f>
        <v>Aspect</v>
      </c>
      <c r="AM278" s="111" t="n">
        <f aca="false">AD278</f>
        <v>1996</v>
      </c>
      <c r="AN278" s="111" t="s">
        <v>208</v>
      </c>
      <c r="AO278" s="131" t="s">
        <v>609</v>
      </c>
      <c r="AP278" s="0" t="s">
        <v>200</v>
      </c>
      <c r="AS278" s="0" t="s">
        <v>1367</v>
      </c>
      <c r="AT278" s="0" t="s">
        <v>200</v>
      </c>
      <c r="AV278" s="0" t="s">
        <v>200</v>
      </c>
      <c r="AZ278" s="0" t="s">
        <v>2195</v>
      </c>
      <c r="BA278" s="124" t="s">
        <v>200</v>
      </c>
      <c r="BB278" s="0" t="s">
        <v>210</v>
      </c>
      <c r="BC278" s="0" t="s">
        <v>2196</v>
      </c>
      <c r="BD278" s="0" t="s">
        <v>2197</v>
      </c>
      <c r="BE278" s="104" t="s">
        <v>2198</v>
      </c>
      <c r="BG278" s="125" t="s">
        <v>200</v>
      </c>
      <c r="BH278" s="0" t="s">
        <v>2068</v>
      </c>
      <c r="BI278" s="112" t="s">
        <v>198</v>
      </c>
      <c r="BJ278" s="126" t="s">
        <v>200</v>
      </c>
      <c r="BK278" s="0" t="s">
        <v>2069</v>
      </c>
      <c r="BL278" s="112" t="n">
        <v>4</v>
      </c>
      <c r="BM278" s="112" t="s">
        <v>66</v>
      </c>
      <c r="BN278" s="112" t="s">
        <v>66</v>
      </c>
      <c r="BO278" s="111" t="n">
        <v>20</v>
      </c>
      <c r="BP278" s="125" t="s">
        <v>200</v>
      </c>
      <c r="BQ278" s="127" t="s">
        <v>216</v>
      </c>
    </row>
    <row r="279" customFormat="false" ht="13.8" hidden="false" customHeight="false" outlineLevel="0" collapsed="false">
      <c r="A279" s="131" t="s">
        <v>439</v>
      </c>
      <c r="B279" s="0" t="s">
        <v>2063</v>
      </c>
      <c r="C279" s="0" t="s">
        <v>234</v>
      </c>
      <c r="D279" s="0" t="s">
        <v>193</v>
      </c>
      <c r="E279" s="0" t="s">
        <v>194</v>
      </c>
      <c r="F279" s="0" t="s">
        <v>195</v>
      </c>
      <c r="G279" s="0" t="s">
        <v>196</v>
      </c>
      <c r="H279" s="0" t="s">
        <v>197</v>
      </c>
      <c r="J279" s="111" t="n">
        <v>1</v>
      </c>
      <c r="K279" s="0" t="s">
        <v>198</v>
      </c>
      <c r="L279" s="0" t="s">
        <v>198</v>
      </c>
      <c r="M279" s="0" t="s">
        <v>199</v>
      </c>
      <c r="O279" s="0" t="s">
        <v>200</v>
      </c>
      <c r="Q279" s="120" t="s">
        <v>200</v>
      </c>
      <c r="R279" s="0" t="s">
        <v>16</v>
      </c>
      <c r="S279" s="0" t="s">
        <v>201</v>
      </c>
      <c r="T279" s="0" t="s">
        <v>198</v>
      </c>
      <c r="U279" s="0" t="s">
        <v>202</v>
      </c>
      <c r="V279" s="0" t="s">
        <v>1790</v>
      </c>
      <c r="W279" s="110" t="s">
        <v>204</v>
      </c>
      <c r="X279" s="111" t="n">
        <v>1991</v>
      </c>
      <c r="Y279" s="130"/>
      <c r="Z279" s="111" t="s">
        <v>198</v>
      </c>
      <c r="AA279" s="122" t="s">
        <v>200</v>
      </c>
      <c r="AB279" s="0" t="s">
        <v>440</v>
      </c>
      <c r="AC279" s="0" t="s">
        <v>206</v>
      </c>
      <c r="AD279" s="111" t="n">
        <v>1991</v>
      </c>
      <c r="AE279" s="111" t="s">
        <v>198</v>
      </c>
      <c r="AI279" s="111" t="s">
        <v>207</v>
      </c>
      <c r="AK279" s="111" t="str">
        <f aca="false">(AB279)</f>
        <v>Westone</v>
      </c>
      <c r="AL279" s="0" t="s">
        <v>200</v>
      </c>
      <c r="AM279" s="111" t="n">
        <f aca="false">AD279</f>
        <v>1991</v>
      </c>
      <c r="AN279" s="111" t="s">
        <v>208</v>
      </c>
      <c r="AR279" s="0" t="s">
        <v>200</v>
      </c>
      <c r="AS279" s="0" t="s">
        <v>441</v>
      </c>
      <c r="AV279" s="128" t="s">
        <v>442</v>
      </c>
      <c r="AZ279" s="0" t="s">
        <v>2199</v>
      </c>
      <c r="BA279" s="124" t="s">
        <v>200</v>
      </c>
      <c r="BB279" s="0" t="s">
        <v>210</v>
      </c>
      <c r="BC279" s="0" t="s">
        <v>2200</v>
      </c>
      <c r="BD279" s="0" t="s">
        <v>2201</v>
      </c>
      <c r="BE279" s="104" t="s">
        <v>2202</v>
      </c>
      <c r="BF279" s="0" t="s">
        <v>2203</v>
      </c>
      <c r="BG279" s="125" t="s">
        <v>200</v>
      </c>
      <c r="BH279" s="0" t="s">
        <v>2068</v>
      </c>
      <c r="BI279" s="112" t="s">
        <v>198</v>
      </c>
      <c r="BJ279" s="126" t="s">
        <v>200</v>
      </c>
      <c r="BK279" s="0" t="s">
        <v>2069</v>
      </c>
      <c r="BL279" s="112" t="n">
        <v>4</v>
      </c>
      <c r="BM279" s="112" t="s">
        <v>66</v>
      </c>
      <c r="BN279" s="112" t="s">
        <v>66</v>
      </c>
      <c r="BO279" s="111" t="n">
        <v>20</v>
      </c>
      <c r="BP279" s="125" t="s">
        <v>200</v>
      </c>
      <c r="BQ279" s="127" t="s">
        <v>216</v>
      </c>
    </row>
    <row r="280" customFormat="false" ht="13.8" hidden="false" customHeight="false" outlineLevel="0" collapsed="false">
      <c r="A280" s="131" t="s">
        <v>2204</v>
      </c>
      <c r="B280" s="0" t="s">
        <v>2063</v>
      </c>
      <c r="C280" s="0" t="s">
        <v>234</v>
      </c>
      <c r="D280" s="0" t="s">
        <v>193</v>
      </c>
      <c r="E280" s="0" t="s">
        <v>194</v>
      </c>
      <c r="F280" s="0" t="s">
        <v>195</v>
      </c>
      <c r="G280" s="0" t="s">
        <v>196</v>
      </c>
      <c r="H280" s="0" t="s">
        <v>197</v>
      </c>
      <c r="J280" s="111" t="n">
        <v>1</v>
      </c>
      <c r="K280" s="0" t="s">
        <v>198</v>
      </c>
      <c r="L280" s="0" t="s">
        <v>198</v>
      </c>
      <c r="M280" s="0" t="s">
        <v>199</v>
      </c>
      <c r="O280" s="0" t="s">
        <v>200</v>
      </c>
      <c r="Q280" s="120" t="s">
        <v>200</v>
      </c>
      <c r="R280" s="0" t="s">
        <v>16</v>
      </c>
      <c r="S280" s="0" t="s">
        <v>201</v>
      </c>
      <c r="T280" s="0" t="s">
        <v>198</v>
      </c>
      <c r="U280" s="0" t="s">
        <v>202</v>
      </c>
      <c r="V280" s="0" t="s">
        <v>1790</v>
      </c>
      <c r="W280" s="110" t="s">
        <v>204</v>
      </c>
      <c r="X280" s="111" t="n">
        <v>1989</v>
      </c>
      <c r="Y280" s="130"/>
      <c r="Z280" s="111" t="s">
        <v>198</v>
      </c>
      <c r="AA280" s="122" t="s">
        <v>200</v>
      </c>
      <c r="AB280" s="0" t="s">
        <v>440</v>
      </c>
      <c r="AC280" s="0" t="s">
        <v>206</v>
      </c>
      <c r="AD280" s="111" t="n">
        <v>1989</v>
      </c>
      <c r="AE280" s="111" t="s">
        <v>198</v>
      </c>
      <c r="AI280" s="111" t="s">
        <v>207</v>
      </c>
      <c r="AK280" s="111" t="str">
        <f aca="false">(AB280)</f>
        <v>Westone</v>
      </c>
      <c r="AM280" s="111" t="n">
        <f aca="false">AD280</f>
        <v>1989</v>
      </c>
      <c r="AN280" s="111" t="s">
        <v>208</v>
      </c>
      <c r="AS280" s="0" t="s">
        <v>441</v>
      </c>
      <c r="AU280" s="0" t="s">
        <v>332</v>
      </c>
      <c r="AV280" s="128" t="s">
        <v>442</v>
      </c>
      <c r="AZ280" s="0" t="s">
        <v>2199</v>
      </c>
      <c r="BA280" s="124" t="s">
        <v>200</v>
      </c>
      <c r="BB280" s="0" t="s">
        <v>248</v>
      </c>
      <c r="BC280" s="0" t="s">
        <v>2205</v>
      </c>
      <c r="BD280" s="0" t="s">
        <v>200</v>
      </c>
      <c r="BE280" s="104" t="s">
        <v>2206</v>
      </c>
      <c r="BF280" s="0" t="s">
        <v>2207</v>
      </c>
      <c r="BG280" s="125" t="s">
        <v>200</v>
      </c>
      <c r="BH280" s="0" t="s">
        <v>2068</v>
      </c>
      <c r="BI280" s="112" t="s">
        <v>198</v>
      </c>
      <c r="BJ280" s="126" t="s">
        <v>200</v>
      </c>
      <c r="BK280" s="0" t="s">
        <v>2069</v>
      </c>
      <c r="BL280" s="112" t="n">
        <v>4</v>
      </c>
      <c r="BM280" s="112" t="s">
        <v>66</v>
      </c>
      <c r="BN280" s="112" t="s">
        <v>66</v>
      </c>
      <c r="BO280" s="111" t="n">
        <v>20</v>
      </c>
      <c r="BP280" s="125" t="s">
        <v>200</v>
      </c>
      <c r="BQ280" s="127" t="s">
        <v>216</v>
      </c>
    </row>
    <row r="281" customFormat="false" ht="13.8" hidden="false" customHeight="false" outlineLevel="0" collapsed="false">
      <c r="A281" s="0" t="s">
        <v>2208</v>
      </c>
      <c r="B281" s="0" t="s">
        <v>2209</v>
      </c>
      <c r="C281" s="0" t="s">
        <v>311</v>
      </c>
      <c r="D281" s="0" t="s">
        <v>1460</v>
      </c>
      <c r="E281" s="0" t="s">
        <v>313</v>
      </c>
      <c r="F281" s="0" t="s">
        <v>314</v>
      </c>
      <c r="G281" s="0" t="s">
        <v>196</v>
      </c>
      <c r="H281" s="0" t="s">
        <v>197</v>
      </c>
      <c r="J281" s="111" t="n">
        <v>2</v>
      </c>
      <c r="K281" s="0" t="s">
        <v>198</v>
      </c>
      <c r="L281" s="0" t="s">
        <v>392</v>
      </c>
      <c r="M281" s="0" t="s">
        <v>199</v>
      </c>
      <c r="O281" s="0" t="s">
        <v>200</v>
      </c>
      <c r="Q281" s="120" t="s">
        <v>200</v>
      </c>
      <c r="R281" s="0" t="s">
        <v>1251</v>
      </c>
      <c r="S281" s="0" t="s">
        <v>201</v>
      </c>
      <c r="T281" s="0" t="s">
        <v>198</v>
      </c>
      <c r="U281" s="0" t="s">
        <v>202</v>
      </c>
      <c r="V281" s="0" t="s">
        <v>1252</v>
      </c>
      <c r="W281" s="110" t="s">
        <v>204</v>
      </c>
      <c r="X281" s="111" t="n">
        <v>1997</v>
      </c>
      <c r="Z281" s="111" t="s">
        <v>198</v>
      </c>
      <c r="AA281" s="122" t="s">
        <v>200</v>
      </c>
      <c r="AB281" s="0" t="s">
        <v>2210</v>
      </c>
      <c r="AC281" s="0" t="s">
        <v>872</v>
      </c>
      <c r="AD281" s="111" t="n">
        <v>1997</v>
      </c>
      <c r="AE281" s="111" t="s">
        <v>222</v>
      </c>
      <c r="AI281" s="111" t="s">
        <v>207</v>
      </c>
      <c r="AK281" s="111" t="str">
        <f aca="false">(AB281)</f>
        <v>Sony computer entertainment america</v>
      </c>
      <c r="AM281" s="111" t="n">
        <f aca="false">AD281</f>
        <v>1997</v>
      </c>
      <c r="AN281" s="111" t="s">
        <v>208</v>
      </c>
      <c r="AS281" s="0" t="s">
        <v>200</v>
      </c>
      <c r="AV281" s="0" t="s">
        <v>200</v>
      </c>
      <c r="AZ281" s="0" t="s">
        <v>2211</v>
      </c>
      <c r="BA281" s="124" t="s">
        <v>200</v>
      </c>
      <c r="BB281" s="0" t="s">
        <v>210</v>
      </c>
      <c r="BC281" s="0" t="s">
        <v>2212</v>
      </c>
      <c r="BD281" s="0" t="s">
        <v>2213</v>
      </c>
      <c r="BE281" s="104" t="s">
        <v>2214</v>
      </c>
      <c r="BG281" s="125" t="s">
        <v>200</v>
      </c>
      <c r="BH281" s="0" t="s">
        <v>2215</v>
      </c>
      <c r="BI281" s="112" t="n">
        <v>711719644323</v>
      </c>
      <c r="BJ281" s="126" t="s">
        <v>200</v>
      </c>
      <c r="BK281" s="0" t="s">
        <v>215</v>
      </c>
      <c r="BL281" s="112" t="n">
        <v>4</v>
      </c>
      <c r="BM281" s="112" t="n">
        <v>4</v>
      </c>
      <c r="BN281" s="112" t="n">
        <v>4</v>
      </c>
      <c r="BO281" s="111" t="n">
        <v>20</v>
      </c>
      <c r="BP281" s="125" t="s">
        <v>200</v>
      </c>
      <c r="BQ281" s="127" t="s">
        <v>216</v>
      </c>
    </row>
    <row r="282" customFormat="false" ht="13.8" hidden="false" customHeight="false" outlineLevel="0" collapsed="false">
      <c r="A282" s="0" t="s">
        <v>2216</v>
      </c>
      <c r="B282" s="0" t="s">
        <v>2209</v>
      </c>
      <c r="C282" s="0" t="s">
        <v>390</v>
      </c>
      <c r="D282" s="0" t="s">
        <v>193</v>
      </c>
      <c r="E282" s="0" t="s">
        <v>194</v>
      </c>
      <c r="F282" s="0" t="s">
        <v>606</v>
      </c>
      <c r="G282" s="0" t="s">
        <v>196</v>
      </c>
      <c r="H282" s="0" t="s">
        <v>219</v>
      </c>
      <c r="J282" s="111" t="n">
        <v>1</v>
      </c>
      <c r="K282" s="0" t="s">
        <v>1441</v>
      </c>
      <c r="L282" s="0" t="s">
        <v>392</v>
      </c>
      <c r="M282" s="0" t="s">
        <v>274</v>
      </c>
      <c r="O282" s="0" t="s">
        <v>237</v>
      </c>
      <c r="Q282" s="120" t="s">
        <v>200</v>
      </c>
      <c r="R282" s="0" t="s">
        <v>1251</v>
      </c>
      <c r="S282" s="0" t="s">
        <v>201</v>
      </c>
      <c r="T282" s="0" t="s">
        <v>198</v>
      </c>
      <c r="U282" s="0" t="s">
        <v>202</v>
      </c>
      <c r="V282" s="0" t="s">
        <v>1252</v>
      </c>
      <c r="W282" s="110" t="s">
        <v>204</v>
      </c>
      <c r="X282" s="111" t="n">
        <v>1997</v>
      </c>
      <c r="Y282" s="111" t="s">
        <v>498</v>
      </c>
      <c r="Z282" s="130" t="s">
        <v>757</v>
      </c>
      <c r="AA282" s="122" t="s">
        <v>200</v>
      </c>
      <c r="AB282" s="0" t="s">
        <v>618</v>
      </c>
      <c r="AC282" s="0" t="s">
        <v>479</v>
      </c>
      <c r="AD282" s="111" t="n">
        <v>1997</v>
      </c>
      <c r="AE282" s="111" t="s">
        <v>1004</v>
      </c>
      <c r="AI282" s="111" t="s">
        <v>207</v>
      </c>
      <c r="AK282" s="111" t="str">
        <f aca="false">(AB282)</f>
        <v>Westwood studios</v>
      </c>
      <c r="AM282" s="111" t="n">
        <f aca="false">AD282</f>
        <v>1997</v>
      </c>
      <c r="AN282" s="111" t="s">
        <v>297</v>
      </c>
      <c r="AO282" s="0" t="s">
        <v>609</v>
      </c>
      <c r="AP282" s="0" t="s">
        <v>200</v>
      </c>
      <c r="AR282" s="0" t="s">
        <v>2217</v>
      </c>
      <c r="AS282" s="0" t="s">
        <v>1425</v>
      </c>
      <c r="AT282" s="0" t="s">
        <v>2218</v>
      </c>
      <c r="AU282" s="0" t="s">
        <v>2219</v>
      </c>
      <c r="AV282" s="0" t="s">
        <v>1426</v>
      </c>
      <c r="AW282" s="131" t="s">
        <v>622</v>
      </c>
      <c r="AZ282" s="0" t="s">
        <v>2220</v>
      </c>
      <c r="BA282" s="124" t="s">
        <v>200</v>
      </c>
      <c r="BB282" s="0" t="s">
        <v>248</v>
      </c>
      <c r="BC282" s="0" t="s">
        <v>2221</v>
      </c>
      <c r="BD282" s="0" t="s">
        <v>2222</v>
      </c>
      <c r="BE282" s="104" t="s">
        <v>2223</v>
      </c>
      <c r="BF282" s="104" t="s">
        <v>2224</v>
      </c>
      <c r="BG282" s="125" t="s">
        <v>200</v>
      </c>
      <c r="BH282" s="0" t="s">
        <v>2225</v>
      </c>
      <c r="BI282" s="112" t="n">
        <v>5028587081439</v>
      </c>
      <c r="BJ282" s="126" t="s">
        <v>200</v>
      </c>
      <c r="BK282" s="0" t="s">
        <v>215</v>
      </c>
      <c r="BL282" s="112" t="n">
        <v>4</v>
      </c>
      <c r="BM282" s="112" t="n">
        <v>4</v>
      </c>
      <c r="BN282" s="112" t="n">
        <v>4</v>
      </c>
      <c r="BO282" s="111" t="n">
        <v>20</v>
      </c>
      <c r="BP282" s="125" t="s">
        <v>200</v>
      </c>
      <c r="BQ282" s="127" t="s">
        <v>216</v>
      </c>
    </row>
    <row r="283" customFormat="false" ht="13.8" hidden="false" customHeight="false" outlineLevel="0" collapsed="false">
      <c r="A283" s="0" t="s">
        <v>2226</v>
      </c>
      <c r="B283" s="0" t="s">
        <v>2209</v>
      </c>
      <c r="C283" s="0" t="s">
        <v>390</v>
      </c>
      <c r="D283" s="0" t="s">
        <v>193</v>
      </c>
      <c r="E283" s="0" t="s">
        <v>194</v>
      </c>
      <c r="F283" s="0" t="s">
        <v>606</v>
      </c>
      <c r="G283" s="0" t="s">
        <v>196</v>
      </c>
      <c r="H283" s="0" t="s">
        <v>219</v>
      </c>
      <c r="J283" s="111" t="n">
        <v>1</v>
      </c>
      <c r="K283" s="0" t="s">
        <v>1441</v>
      </c>
      <c r="L283" s="0" t="s">
        <v>392</v>
      </c>
      <c r="M283" s="0" t="s">
        <v>199</v>
      </c>
      <c r="O283" s="0" t="s">
        <v>200</v>
      </c>
      <c r="Q283" s="120" t="s">
        <v>200</v>
      </c>
      <c r="R283" s="0" t="s">
        <v>1251</v>
      </c>
      <c r="S283" s="0" t="s">
        <v>201</v>
      </c>
      <c r="T283" s="0" t="s">
        <v>198</v>
      </c>
      <c r="U283" s="0" t="s">
        <v>202</v>
      </c>
      <c r="V283" s="0" t="s">
        <v>1252</v>
      </c>
      <c r="W283" s="110" t="s">
        <v>204</v>
      </c>
      <c r="X283" s="111" t="n">
        <v>1998</v>
      </c>
      <c r="Y283" s="111" t="s">
        <v>498</v>
      </c>
      <c r="Z283" s="111" t="s">
        <v>757</v>
      </c>
      <c r="AA283" s="122" t="s">
        <v>200</v>
      </c>
      <c r="AB283" s="0" t="s">
        <v>618</v>
      </c>
      <c r="AC283" s="0" t="s">
        <v>479</v>
      </c>
      <c r="AD283" s="111" t="n">
        <v>1998</v>
      </c>
      <c r="AE283" s="111" t="s">
        <v>1004</v>
      </c>
      <c r="AI283" s="111" t="s">
        <v>207</v>
      </c>
      <c r="AK283" s="111" t="str">
        <f aca="false">(AB283)</f>
        <v>Westwood studios</v>
      </c>
      <c r="AM283" s="111" t="n">
        <f aca="false">AD283</f>
        <v>1998</v>
      </c>
      <c r="AN283" s="111" t="s">
        <v>297</v>
      </c>
      <c r="AO283" s="0" t="s">
        <v>609</v>
      </c>
      <c r="AP283" s="0" t="s">
        <v>200</v>
      </c>
      <c r="AR283" s="0" t="s">
        <v>2217</v>
      </c>
      <c r="AS283" s="0" t="s">
        <v>1425</v>
      </c>
      <c r="AT283" s="0" t="s">
        <v>433</v>
      </c>
      <c r="AU283" s="0" t="s">
        <v>2219</v>
      </c>
      <c r="AV283" s="0" t="s">
        <v>1426</v>
      </c>
      <c r="AW283" s="131" t="s">
        <v>622</v>
      </c>
      <c r="AZ283" s="0" t="s">
        <v>2227</v>
      </c>
      <c r="BA283" s="124" t="s">
        <v>200</v>
      </c>
      <c r="BB283" s="0" t="s">
        <v>248</v>
      </c>
      <c r="BC283" s="0" t="s">
        <v>2228</v>
      </c>
      <c r="BD283" s="0" t="s">
        <v>2229</v>
      </c>
      <c r="BE283" s="104" t="s">
        <v>2230</v>
      </c>
      <c r="BF283" s="104" t="s">
        <v>200</v>
      </c>
      <c r="BG283" s="125" t="s">
        <v>200</v>
      </c>
      <c r="BH283" s="0" t="s">
        <v>2225</v>
      </c>
      <c r="BI283" s="112" t="n">
        <v>5028587081927</v>
      </c>
      <c r="BJ283" s="126" t="s">
        <v>200</v>
      </c>
      <c r="BK283" s="0" t="s">
        <v>215</v>
      </c>
      <c r="BL283" s="112" t="n">
        <v>4</v>
      </c>
      <c r="BM283" s="112" t="n">
        <v>4</v>
      </c>
      <c r="BN283" s="112" t="n">
        <v>4</v>
      </c>
      <c r="BO283" s="111" t="n">
        <v>20</v>
      </c>
      <c r="BP283" s="125" t="s">
        <v>200</v>
      </c>
      <c r="BQ283" s="127" t="s">
        <v>216</v>
      </c>
    </row>
    <row r="284" customFormat="false" ht="13.8" hidden="false" customHeight="false" outlineLevel="0" collapsed="false">
      <c r="A284" s="0" t="s">
        <v>2231</v>
      </c>
      <c r="B284" s="0" t="s">
        <v>2209</v>
      </c>
      <c r="C284" s="0" t="s">
        <v>1489</v>
      </c>
      <c r="D284" s="0" t="s">
        <v>1333</v>
      </c>
      <c r="E284" s="0" t="s">
        <v>194</v>
      </c>
      <c r="F284" s="0" t="s">
        <v>195</v>
      </c>
      <c r="G284" s="0" t="s">
        <v>196</v>
      </c>
      <c r="H284" s="0" t="s">
        <v>901</v>
      </c>
      <c r="J284" s="111" t="n">
        <v>1</v>
      </c>
      <c r="K284" s="0" t="s">
        <v>198</v>
      </c>
      <c r="L284" s="0" t="s">
        <v>198</v>
      </c>
      <c r="M284" s="0" t="s">
        <v>199</v>
      </c>
      <c r="O284" s="0" t="s">
        <v>200</v>
      </c>
      <c r="Q284" s="120"/>
      <c r="R284" s="0" t="s">
        <v>1251</v>
      </c>
      <c r="S284" s="0" t="s">
        <v>698</v>
      </c>
      <c r="T284" s="0" t="s">
        <v>198</v>
      </c>
      <c r="U284" s="0" t="s">
        <v>202</v>
      </c>
      <c r="V284" s="0" t="s">
        <v>1252</v>
      </c>
      <c r="W284" s="110" t="s">
        <v>204</v>
      </c>
      <c r="X284" s="111" t="n">
        <v>1996</v>
      </c>
      <c r="Z284" s="111" t="s">
        <v>221</v>
      </c>
      <c r="AA284" s="122" t="s">
        <v>200</v>
      </c>
      <c r="AB284" s="0" t="s">
        <v>261</v>
      </c>
      <c r="AC284" s="0" t="s">
        <v>913</v>
      </c>
      <c r="AD284" s="111" t="n">
        <v>1996</v>
      </c>
      <c r="AE284" s="111" t="s">
        <v>198</v>
      </c>
      <c r="AI284" s="111" t="s">
        <v>207</v>
      </c>
      <c r="AK284" s="111" t="str">
        <f aca="false">(AB284)</f>
        <v>Probe</v>
      </c>
      <c r="AM284" s="111" t="n">
        <f aca="false">AD284</f>
        <v>1996</v>
      </c>
      <c r="AN284" s="111" t="s">
        <v>263</v>
      </c>
      <c r="AP284" s="0" t="s">
        <v>264</v>
      </c>
      <c r="AS284" s="0" t="s">
        <v>265</v>
      </c>
      <c r="AU284" s="0" t="s">
        <v>267</v>
      </c>
      <c r="AX284" s="0" t="s">
        <v>268</v>
      </c>
      <c r="AZ284" s="0" t="s">
        <v>2232</v>
      </c>
      <c r="BA284" s="124" t="s">
        <v>200</v>
      </c>
      <c r="BB284" s="0" t="s">
        <v>248</v>
      </c>
      <c r="BC284" s="0" t="s">
        <v>2233</v>
      </c>
      <c r="BE284" s="104" t="s">
        <v>2234</v>
      </c>
      <c r="BF284" s="104"/>
      <c r="BG284" s="125"/>
      <c r="BH284" s="0" t="s">
        <v>2235</v>
      </c>
      <c r="BI284" s="112" t="n">
        <v>3455192111138</v>
      </c>
      <c r="BJ284" s="126"/>
      <c r="BK284" s="0" t="s">
        <v>215</v>
      </c>
      <c r="BL284" s="112" t="n">
        <v>4</v>
      </c>
      <c r="BM284" s="112" t="n">
        <v>4</v>
      </c>
      <c r="BN284" s="112" t="n">
        <v>4</v>
      </c>
      <c r="BO284" s="111" t="n">
        <v>20</v>
      </c>
      <c r="BP284" s="125"/>
      <c r="BQ284" s="127" t="s">
        <v>216</v>
      </c>
    </row>
    <row r="285" customFormat="false" ht="13.8" hidden="false" customHeight="false" outlineLevel="0" collapsed="false">
      <c r="A285" s="0" t="s">
        <v>2236</v>
      </c>
      <c r="B285" s="0" t="s">
        <v>2209</v>
      </c>
      <c r="C285" s="0" t="s">
        <v>329</v>
      </c>
      <c r="D285" s="0" t="s">
        <v>193</v>
      </c>
      <c r="E285" s="0" t="s">
        <v>194</v>
      </c>
      <c r="F285" s="0" t="s">
        <v>195</v>
      </c>
      <c r="G285" s="0" t="s">
        <v>330</v>
      </c>
      <c r="H285" s="0" t="s">
        <v>197</v>
      </c>
      <c r="J285" s="111" t="n">
        <v>1</v>
      </c>
      <c r="K285" s="0" t="s">
        <v>198</v>
      </c>
      <c r="L285" s="0" t="s">
        <v>198</v>
      </c>
      <c r="M285" s="0" t="s">
        <v>235</v>
      </c>
      <c r="N285" s="0" t="s">
        <v>2237</v>
      </c>
      <c r="O285" s="0" t="s">
        <v>237</v>
      </c>
      <c r="Q285" s="120" t="s">
        <v>200</v>
      </c>
      <c r="R285" s="0" t="s">
        <v>1251</v>
      </c>
      <c r="S285" s="0" t="s">
        <v>201</v>
      </c>
      <c r="T285" s="0" t="s">
        <v>198</v>
      </c>
      <c r="U285" s="0" t="s">
        <v>202</v>
      </c>
      <c r="V285" s="0" t="s">
        <v>1252</v>
      </c>
      <c r="W285" s="110" t="s">
        <v>204</v>
      </c>
      <c r="X285" s="111" t="n">
        <v>1998</v>
      </c>
      <c r="Z285" s="130" t="s">
        <v>757</v>
      </c>
      <c r="AA285" s="122" t="s">
        <v>200</v>
      </c>
      <c r="AB285" s="0" t="s">
        <v>2238</v>
      </c>
      <c r="AC285" s="0" t="s">
        <v>690</v>
      </c>
      <c r="AD285" s="111" t="n">
        <v>1998</v>
      </c>
      <c r="AE285" s="111" t="s">
        <v>222</v>
      </c>
      <c r="AI285" s="111" t="s">
        <v>207</v>
      </c>
      <c r="AK285" s="111" t="str">
        <f aca="false">(AB285)</f>
        <v>Matrix soft</v>
      </c>
      <c r="AM285" s="111" t="n">
        <f aca="false">AD285</f>
        <v>1998</v>
      </c>
      <c r="AN285" s="111" t="s">
        <v>208</v>
      </c>
      <c r="AS285" s="0" t="s">
        <v>200</v>
      </c>
      <c r="AT285" s="0" t="s">
        <v>1150</v>
      </c>
      <c r="AU285" s="0" t="s">
        <v>332</v>
      </c>
      <c r="AV285" s="0" t="s">
        <v>200</v>
      </c>
      <c r="AW285" s="0" t="s">
        <v>2239</v>
      </c>
      <c r="AZ285" s="0" t="s">
        <v>2240</v>
      </c>
      <c r="BA285" s="124" t="s">
        <v>200</v>
      </c>
      <c r="BB285" s="0" t="s">
        <v>462</v>
      </c>
      <c r="BC285" s="0" t="s">
        <v>2241</v>
      </c>
      <c r="BD285" s="0" t="s">
        <v>2242</v>
      </c>
      <c r="BE285" s="104" t="s">
        <v>2243</v>
      </c>
      <c r="BF285" s="104" t="s">
        <v>200</v>
      </c>
      <c r="BG285" s="125" t="s">
        <v>200</v>
      </c>
      <c r="BH285" s="0" t="s">
        <v>2225</v>
      </c>
      <c r="BI285" s="112" t="n">
        <v>711719712022</v>
      </c>
      <c r="BJ285" s="126" t="s">
        <v>200</v>
      </c>
      <c r="BK285" s="0" t="s">
        <v>215</v>
      </c>
      <c r="BL285" s="112" t="n">
        <v>4</v>
      </c>
      <c r="BM285" s="112" t="n">
        <v>4</v>
      </c>
      <c r="BN285" s="112" t="n">
        <v>4</v>
      </c>
      <c r="BO285" s="111" t="n">
        <v>40</v>
      </c>
      <c r="BP285" s="125" t="s">
        <v>200</v>
      </c>
      <c r="BQ285" s="127" t="s">
        <v>216</v>
      </c>
    </row>
    <row r="286" customFormat="false" ht="13.8" hidden="false" customHeight="false" outlineLevel="0" collapsed="false">
      <c r="A286" s="0" t="s">
        <v>2244</v>
      </c>
      <c r="B286" s="0" t="s">
        <v>2209</v>
      </c>
      <c r="C286" s="131" t="s">
        <v>1394</v>
      </c>
      <c r="D286" s="131" t="s">
        <v>1333</v>
      </c>
      <c r="E286" s="0" t="s">
        <v>194</v>
      </c>
      <c r="F286" s="0" t="s">
        <v>195</v>
      </c>
      <c r="G286" s="0" t="s">
        <v>196</v>
      </c>
      <c r="H286" s="0" t="s">
        <v>197</v>
      </c>
      <c r="J286" s="111" t="n">
        <v>1</v>
      </c>
      <c r="K286" s="0" t="s">
        <v>198</v>
      </c>
      <c r="L286" s="0" t="s">
        <v>198</v>
      </c>
      <c r="M286" s="0" t="s">
        <v>274</v>
      </c>
      <c r="O286" s="0" t="s">
        <v>200</v>
      </c>
      <c r="Q286" s="120" t="s">
        <v>200</v>
      </c>
      <c r="R286" s="0" t="s">
        <v>1251</v>
      </c>
      <c r="S286" s="0" t="s">
        <v>201</v>
      </c>
      <c r="T286" s="0" t="s">
        <v>198</v>
      </c>
      <c r="U286" s="0" t="s">
        <v>202</v>
      </c>
      <c r="V286" s="0" t="s">
        <v>1252</v>
      </c>
      <c r="W286" s="110" t="s">
        <v>204</v>
      </c>
      <c r="X286" s="111" t="n">
        <v>1999</v>
      </c>
      <c r="Z286" s="111" t="s">
        <v>221</v>
      </c>
      <c r="AA286" s="122" t="s">
        <v>200</v>
      </c>
      <c r="AB286" s="0" t="s">
        <v>2245</v>
      </c>
      <c r="AC286" s="0" t="s">
        <v>872</v>
      </c>
      <c r="AD286" s="111" t="n">
        <v>1999</v>
      </c>
      <c r="AE286" s="111" t="s">
        <v>222</v>
      </c>
      <c r="AI286" s="111" t="s">
        <v>207</v>
      </c>
      <c r="AK286" s="111" t="str">
        <f aca="false">(AB286)</f>
        <v>Sony – Japan studio</v>
      </c>
      <c r="AM286" s="111" t="n">
        <f aca="false">AD286</f>
        <v>1999</v>
      </c>
      <c r="AN286" s="111" t="s">
        <v>208</v>
      </c>
      <c r="AS286" s="0" t="s">
        <v>2246</v>
      </c>
      <c r="AU286" s="0" t="s">
        <v>2087</v>
      </c>
      <c r="AV286" s="0" t="s">
        <v>200</v>
      </c>
      <c r="AZ286" s="0" t="s">
        <v>2247</v>
      </c>
      <c r="BA286" s="124" t="s">
        <v>200</v>
      </c>
      <c r="BB286" s="0" t="s">
        <v>248</v>
      </c>
      <c r="BC286" s="0" t="s">
        <v>2248</v>
      </c>
      <c r="BD286" s="0" t="s">
        <v>2249</v>
      </c>
      <c r="BE286" s="104" t="s">
        <v>2250</v>
      </c>
      <c r="BF286" s="104" t="s">
        <v>200</v>
      </c>
      <c r="BG286" s="125" t="s">
        <v>200</v>
      </c>
      <c r="BH286" s="0" t="s">
        <v>2235</v>
      </c>
      <c r="BI286" s="112" t="n">
        <v>711719263821</v>
      </c>
      <c r="BJ286" s="126" t="s">
        <v>200</v>
      </c>
      <c r="BK286" s="0" t="s">
        <v>215</v>
      </c>
      <c r="BL286" s="112" t="n">
        <v>4</v>
      </c>
      <c r="BM286" s="112" t="n">
        <v>4</v>
      </c>
      <c r="BN286" s="112" t="n">
        <v>4</v>
      </c>
      <c r="BO286" s="111" t="n">
        <v>20</v>
      </c>
      <c r="BP286" s="125" t="s">
        <v>200</v>
      </c>
      <c r="BQ286" s="127" t="s">
        <v>216</v>
      </c>
    </row>
    <row r="287" customFormat="false" ht="13.8" hidden="false" customHeight="false" outlineLevel="0" collapsed="false">
      <c r="A287" s="0" t="s">
        <v>2251</v>
      </c>
      <c r="B287" s="0" t="s">
        <v>2209</v>
      </c>
      <c r="C287" s="0" t="s">
        <v>1735</v>
      </c>
      <c r="D287" s="0" t="s">
        <v>1333</v>
      </c>
      <c r="E287" s="0" t="s">
        <v>194</v>
      </c>
      <c r="F287" s="0" t="s">
        <v>606</v>
      </c>
      <c r="G287" s="0" t="s">
        <v>391</v>
      </c>
      <c r="H287" s="0" t="s">
        <v>197</v>
      </c>
      <c r="J287" s="111" t="n">
        <v>2</v>
      </c>
      <c r="K287" s="0" t="s">
        <v>198</v>
      </c>
      <c r="L287" s="0" t="s">
        <v>392</v>
      </c>
      <c r="M287" s="0" t="s">
        <v>220</v>
      </c>
      <c r="O287" s="0" t="s">
        <v>200</v>
      </c>
      <c r="Q287" s="120" t="s">
        <v>200</v>
      </c>
      <c r="R287" s="0" t="s">
        <v>1251</v>
      </c>
      <c r="S287" s="0" t="s">
        <v>201</v>
      </c>
      <c r="T287" s="0" t="s">
        <v>198</v>
      </c>
      <c r="U287" s="0" t="s">
        <v>202</v>
      </c>
      <c r="V287" s="0" t="s">
        <v>1252</v>
      </c>
      <c r="W287" s="110" t="s">
        <v>204</v>
      </c>
      <c r="X287" s="111" t="n">
        <v>1995</v>
      </c>
      <c r="Z287" s="111" t="s">
        <v>198</v>
      </c>
      <c r="AA287" s="122" t="s">
        <v>200</v>
      </c>
      <c r="AB287" s="0" t="s">
        <v>1684</v>
      </c>
      <c r="AC287" s="0" t="s">
        <v>872</v>
      </c>
      <c r="AD287" s="111" t="n">
        <v>1995</v>
      </c>
      <c r="AE287" s="111" t="s">
        <v>222</v>
      </c>
      <c r="AI287" s="111" t="s">
        <v>207</v>
      </c>
      <c r="AK287" s="111" t="str">
        <f aca="false">(AB287)</f>
        <v>Tamsoft</v>
      </c>
      <c r="AL287" s="0" t="s">
        <v>200</v>
      </c>
      <c r="AM287" s="111" t="n">
        <f aca="false">AD287</f>
        <v>1995</v>
      </c>
      <c r="AN287" s="111" t="s">
        <v>208</v>
      </c>
      <c r="AO287" s="0" t="s">
        <v>609</v>
      </c>
      <c r="AP287" s="0" t="s">
        <v>200</v>
      </c>
      <c r="AQ287" s="0" t="s">
        <v>2252</v>
      </c>
      <c r="AR287" s="0" t="s">
        <v>200</v>
      </c>
      <c r="AS287" s="0" t="s">
        <v>200</v>
      </c>
      <c r="AT287" s="0" t="s">
        <v>200</v>
      </c>
      <c r="AV287" s="0" t="s">
        <v>200</v>
      </c>
      <c r="AZ287" s="0" t="s">
        <v>2253</v>
      </c>
      <c r="BA287" s="124" t="s">
        <v>200</v>
      </c>
      <c r="BB287" s="0" t="s">
        <v>210</v>
      </c>
      <c r="BC287" s="0" t="s">
        <v>2254</v>
      </c>
      <c r="BD287" s="0" t="s">
        <v>2255</v>
      </c>
      <c r="BE287" s="104" t="s">
        <v>2256</v>
      </c>
      <c r="BF287" s="104" t="s">
        <v>2257</v>
      </c>
      <c r="BG287" s="125" t="s">
        <v>200</v>
      </c>
      <c r="BH287" s="0" t="s">
        <v>2225</v>
      </c>
      <c r="BI287" s="112" t="n">
        <v>711719609926</v>
      </c>
      <c r="BJ287" s="126" t="s">
        <v>200</v>
      </c>
      <c r="BK287" s="0" t="s">
        <v>215</v>
      </c>
      <c r="BL287" s="112" t="n">
        <v>4</v>
      </c>
      <c r="BM287" s="112" t="n">
        <v>4</v>
      </c>
      <c r="BN287" s="112" t="n">
        <v>4</v>
      </c>
      <c r="BO287" s="111" t="n">
        <v>20</v>
      </c>
      <c r="BP287" s="125" t="s">
        <v>200</v>
      </c>
      <c r="BQ287" s="127" t="s">
        <v>216</v>
      </c>
    </row>
    <row r="288" customFormat="false" ht="13.8" hidden="false" customHeight="false" outlineLevel="0" collapsed="false">
      <c r="A288" s="0" t="s">
        <v>2258</v>
      </c>
      <c r="B288" s="0" t="s">
        <v>2209</v>
      </c>
      <c r="C288" s="0" t="s">
        <v>329</v>
      </c>
      <c r="D288" s="0" t="s">
        <v>193</v>
      </c>
      <c r="E288" s="0" t="s">
        <v>194</v>
      </c>
      <c r="F288" s="0" t="s">
        <v>195</v>
      </c>
      <c r="G288" s="0" t="s">
        <v>330</v>
      </c>
      <c r="H288" s="0" t="s">
        <v>901</v>
      </c>
      <c r="J288" s="111" t="n">
        <v>1</v>
      </c>
      <c r="K288" s="0" t="s">
        <v>198</v>
      </c>
      <c r="L288" s="0" t="s">
        <v>198</v>
      </c>
      <c r="M288" s="0" t="s">
        <v>274</v>
      </c>
      <c r="O288" s="0" t="s">
        <v>237</v>
      </c>
      <c r="P288" s="0" t="s">
        <v>2259</v>
      </c>
      <c r="Q288" s="120" t="s">
        <v>200</v>
      </c>
      <c r="R288" s="0" t="s">
        <v>1251</v>
      </c>
      <c r="S288" s="0" t="s">
        <v>201</v>
      </c>
      <c r="T288" s="0" t="s">
        <v>198</v>
      </c>
      <c r="U288" s="0" t="s">
        <v>202</v>
      </c>
      <c r="V288" s="0" t="s">
        <v>1252</v>
      </c>
      <c r="W288" s="110" t="s">
        <v>204</v>
      </c>
      <c r="X288" s="111" t="n">
        <v>1996</v>
      </c>
      <c r="Y288" s="111" t="s">
        <v>498</v>
      </c>
      <c r="Z288" s="130" t="s">
        <v>757</v>
      </c>
      <c r="AA288" s="122" t="s">
        <v>200</v>
      </c>
      <c r="AB288" s="0" t="s">
        <v>2260</v>
      </c>
      <c r="AC288" s="0" t="s">
        <v>1388</v>
      </c>
      <c r="AD288" s="111" t="n">
        <v>1996</v>
      </c>
      <c r="AE288" s="111" t="s">
        <v>1004</v>
      </c>
      <c r="AI288" s="111" t="s">
        <v>207</v>
      </c>
      <c r="AK288" s="111" t="str">
        <f aca="false">(AB288)</f>
        <v>Silicon knights</v>
      </c>
      <c r="AL288" s="0" t="s">
        <v>200</v>
      </c>
      <c r="AM288" s="111" t="n">
        <f aca="false">AD288</f>
        <v>1996</v>
      </c>
      <c r="AN288" s="111" t="s">
        <v>1887</v>
      </c>
      <c r="AR288" s="0" t="s">
        <v>200</v>
      </c>
      <c r="AS288" s="0" t="s">
        <v>1998</v>
      </c>
      <c r="AT288" s="0" t="s">
        <v>2261</v>
      </c>
      <c r="AU288" s="0" t="s">
        <v>2262</v>
      </c>
      <c r="AV288" s="131" t="s">
        <v>2000</v>
      </c>
      <c r="AZ288" s="0" t="s">
        <v>2263</v>
      </c>
      <c r="BA288" s="124" t="s">
        <v>200</v>
      </c>
      <c r="BB288" s="0" t="s">
        <v>210</v>
      </c>
      <c r="BC288" s="0" t="s">
        <v>2264</v>
      </c>
      <c r="BD288" s="0" t="s">
        <v>2265</v>
      </c>
      <c r="BE288" s="104" t="s">
        <v>1665</v>
      </c>
      <c r="BF288" s="104" t="s">
        <v>2266</v>
      </c>
      <c r="BG288" s="125" t="s">
        <v>200</v>
      </c>
      <c r="BH288" s="0" t="s">
        <v>2225</v>
      </c>
      <c r="BI288" s="112" t="n">
        <v>768964047621</v>
      </c>
      <c r="BJ288" s="126" t="s">
        <v>200</v>
      </c>
      <c r="BK288" s="0" t="s">
        <v>215</v>
      </c>
      <c r="BL288" s="112" t="n">
        <v>4</v>
      </c>
      <c r="BM288" s="112" t="n">
        <v>4</v>
      </c>
      <c r="BN288" s="112" t="n">
        <v>4</v>
      </c>
      <c r="BO288" s="111" t="n">
        <v>20</v>
      </c>
      <c r="BP288" s="125" t="s">
        <v>200</v>
      </c>
      <c r="BQ288" s="127" t="s">
        <v>216</v>
      </c>
    </row>
    <row r="289" customFormat="false" ht="13.8" hidden="false" customHeight="false" outlineLevel="0" collapsed="false">
      <c r="A289" s="0" t="s">
        <v>2267</v>
      </c>
      <c r="B289" s="0" t="s">
        <v>2209</v>
      </c>
      <c r="C289" s="0" t="s">
        <v>1735</v>
      </c>
      <c r="D289" s="0" t="s">
        <v>1333</v>
      </c>
      <c r="E289" s="0" t="s">
        <v>194</v>
      </c>
      <c r="F289" s="0" t="s">
        <v>606</v>
      </c>
      <c r="G289" s="0" t="s">
        <v>391</v>
      </c>
      <c r="H289" s="0" t="s">
        <v>197</v>
      </c>
      <c r="J289" s="111" t="n">
        <v>2</v>
      </c>
      <c r="K289" s="0" t="s">
        <v>198</v>
      </c>
      <c r="L289" s="0" t="s">
        <v>392</v>
      </c>
      <c r="M289" s="0" t="s">
        <v>199</v>
      </c>
      <c r="O289" s="0" t="s">
        <v>200</v>
      </c>
      <c r="Q289" s="120" t="s">
        <v>200</v>
      </c>
      <c r="R289" s="0" t="s">
        <v>1251</v>
      </c>
      <c r="S289" s="0" t="s">
        <v>201</v>
      </c>
      <c r="T289" s="0" t="s">
        <v>198</v>
      </c>
      <c r="U289" s="0" t="s">
        <v>202</v>
      </c>
      <c r="V289" s="0" t="s">
        <v>1252</v>
      </c>
      <c r="W289" s="110" t="s">
        <v>204</v>
      </c>
      <c r="X289" s="111" t="n">
        <v>1999</v>
      </c>
      <c r="Z289" s="111" t="s">
        <v>198</v>
      </c>
      <c r="AA289" s="122" t="s">
        <v>200</v>
      </c>
      <c r="AB289" s="0" t="s">
        <v>840</v>
      </c>
      <c r="AC289" s="0" t="s">
        <v>479</v>
      </c>
      <c r="AD289" s="111" t="n">
        <v>1999</v>
      </c>
      <c r="AE289" s="111" t="s">
        <v>222</v>
      </c>
      <c r="AI289" s="111" t="s">
        <v>207</v>
      </c>
      <c r="AK289" s="111" t="str">
        <f aca="false">(AB289)</f>
        <v>Hudson soft</v>
      </c>
      <c r="AM289" s="111" t="n">
        <f aca="false">AD289</f>
        <v>1999</v>
      </c>
      <c r="AN289" s="111" t="s">
        <v>208</v>
      </c>
      <c r="AO289" s="0" t="s">
        <v>609</v>
      </c>
      <c r="AP289" s="0" t="s">
        <v>200</v>
      </c>
      <c r="AS289" s="0" t="s">
        <v>2268</v>
      </c>
      <c r="AT289" s="0" t="s">
        <v>200</v>
      </c>
      <c r="AZ289" s="0" t="s">
        <v>2269</v>
      </c>
      <c r="BA289" s="124" t="s">
        <v>200</v>
      </c>
      <c r="BB289" s="0" t="s">
        <v>210</v>
      </c>
      <c r="BC289" s="0" t="s">
        <v>2025</v>
      </c>
      <c r="BD289" s="0" t="s">
        <v>2270</v>
      </c>
      <c r="BE289" s="104" t="s">
        <v>2271</v>
      </c>
      <c r="BF289" s="104"/>
      <c r="BG289" s="125"/>
      <c r="BH289" s="0" t="s">
        <v>2225</v>
      </c>
      <c r="BI289" s="112" t="n">
        <v>5028587082351</v>
      </c>
      <c r="BJ289" s="126"/>
      <c r="BK289" s="0" t="s">
        <v>215</v>
      </c>
      <c r="BL289" s="112" t="n">
        <v>4</v>
      </c>
      <c r="BM289" s="112" t="n">
        <v>4</v>
      </c>
      <c r="BN289" s="112" t="n">
        <v>4</v>
      </c>
      <c r="BO289" s="111" t="n">
        <v>20</v>
      </c>
      <c r="BP289" s="125"/>
      <c r="BQ289" s="127" t="s">
        <v>216</v>
      </c>
    </row>
    <row r="290" customFormat="false" ht="13.8" hidden="false" customHeight="false" outlineLevel="0" collapsed="false">
      <c r="A290" s="0" t="s">
        <v>2272</v>
      </c>
      <c r="B290" s="0" t="s">
        <v>2209</v>
      </c>
      <c r="C290" s="0" t="s">
        <v>192</v>
      </c>
      <c r="D290" s="0" t="s">
        <v>193</v>
      </c>
      <c r="E290" s="0" t="s">
        <v>194</v>
      </c>
      <c r="F290" s="0" t="s">
        <v>195</v>
      </c>
      <c r="G290" s="0" t="s">
        <v>196</v>
      </c>
      <c r="H290" s="0" t="s">
        <v>197</v>
      </c>
      <c r="J290" s="111" t="n">
        <v>2</v>
      </c>
      <c r="K290" s="0" t="s">
        <v>198</v>
      </c>
      <c r="L290" s="0" t="s">
        <v>533</v>
      </c>
      <c r="M290" s="0" t="s">
        <v>274</v>
      </c>
      <c r="Q290" s="120" t="s">
        <v>200</v>
      </c>
      <c r="R290" s="0" t="s">
        <v>1251</v>
      </c>
      <c r="S290" s="0" t="s">
        <v>201</v>
      </c>
      <c r="T290" s="0" t="s">
        <v>198</v>
      </c>
      <c r="U290" s="0" t="s">
        <v>239</v>
      </c>
      <c r="V290" s="0" t="s">
        <v>1252</v>
      </c>
      <c r="W290" s="110" t="s">
        <v>204</v>
      </c>
      <c r="X290" s="111" t="n">
        <v>1998</v>
      </c>
      <c r="Z290" s="111" t="s">
        <v>198</v>
      </c>
      <c r="AA290" s="122" t="s">
        <v>200</v>
      </c>
      <c r="AB290" s="0" t="s">
        <v>2273</v>
      </c>
      <c r="AC290" s="0" t="s">
        <v>2273</v>
      </c>
      <c r="AD290" s="111" t="n">
        <v>1998</v>
      </c>
      <c r="AE290" s="111" t="s">
        <v>222</v>
      </c>
      <c r="AI290" s="111" t="s">
        <v>207</v>
      </c>
      <c r="AK290" s="111" t="str">
        <f aca="false">(AB290)</f>
        <v>Banpresto</v>
      </c>
      <c r="AM290" s="111" t="n">
        <f aca="false">AD290</f>
        <v>1998</v>
      </c>
      <c r="AN290" s="111" t="s">
        <v>208</v>
      </c>
      <c r="AT290" s="0" t="s">
        <v>433</v>
      </c>
      <c r="AU290" s="0" t="s">
        <v>2087</v>
      </c>
      <c r="AV290" s="0" t="s">
        <v>200</v>
      </c>
      <c r="AZ290" s="0" t="s">
        <v>2274</v>
      </c>
      <c r="BA290" s="124" t="s">
        <v>200</v>
      </c>
      <c r="BB290" s="0" t="s">
        <v>210</v>
      </c>
      <c r="BC290" s="0" t="s">
        <v>2275</v>
      </c>
      <c r="BD290" s="0" t="s">
        <v>2276</v>
      </c>
      <c r="BE290" s="104" t="s">
        <v>1559</v>
      </c>
      <c r="BG290" s="125" t="s">
        <v>200</v>
      </c>
      <c r="BH290" s="0" t="s">
        <v>2215</v>
      </c>
      <c r="BI290" s="112" t="n">
        <v>4983164738261</v>
      </c>
      <c r="BJ290" s="126" t="s">
        <v>200</v>
      </c>
      <c r="BK290" s="0" t="s">
        <v>215</v>
      </c>
      <c r="BL290" s="112" t="n">
        <v>4</v>
      </c>
      <c r="BM290" s="112" t="n">
        <v>4</v>
      </c>
      <c r="BN290" s="112" t="n">
        <v>4</v>
      </c>
      <c r="BO290" s="111" t="n">
        <v>20</v>
      </c>
      <c r="BP290" s="125" t="s">
        <v>200</v>
      </c>
      <c r="BQ290" s="127" t="s">
        <v>216</v>
      </c>
    </row>
    <row r="291" customFormat="false" ht="13.8" hidden="false" customHeight="false" outlineLevel="0" collapsed="false">
      <c r="A291" s="0" t="s">
        <v>2277</v>
      </c>
      <c r="B291" s="0" t="s">
        <v>2209</v>
      </c>
      <c r="C291" s="131" t="s">
        <v>1386</v>
      </c>
      <c r="D291" s="131" t="s">
        <v>193</v>
      </c>
      <c r="E291" s="0" t="s">
        <v>194</v>
      </c>
      <c r="F291" s="0" t="s">
        <v>195</v>
      </c>
      <c r="G291" s="0" t="s">
        <v>330</v>
      </c>
      <c r="H291" s="0" t="s">
        <v>197</v>
      </c>
      <c r="J291" s="111" t="n">
        <v>1</v>
      </c>
      <c r="K291" s="0" t="s">
        <v>198</v>
      </c>
      <c r="L291" s="0" t="s">
        <v>198</v>
      </c>
      <c r="M291" s="0" t="s">
        <v>199</v>
      </c>
      <c r="O291" s="0" t="s">
        <v>200</v>
      </c>
      <c r="Q291" s="120" t="s">
        <v>200</v>
      </c>
      <c r="R291" s="0" t="s">
        <v>1251</v>
      </c>
      <c r="S291" s="0" t="s">
        <v>201</v>
      </c>
      <c r="T291" s="0" t="s">
        <v>198</v>
      </c>
      <c r="U291" s="0" t="s">
        <v>202</v>
      </c>
      <c r="V291" s="0" t="s">
        <v>1252</v>
      </c>
      <c r="W291" s="110" t="s">
        <v>204</v>
      </c>
      <c r="X291" s="111" t="n">
        <v>1997</v>
      </c>
      <c r="Y291" s="111" t="s">
        <v>498</v>
      </c>
      <c r="Z291" s="130" t="s">
        <v>757</v>
      </c>
      <c r="AA291" s="122" t="s">
        <v>200</v>
      </c>
      <c r="AB291" s="0" t="s">
        <v>2278</v>
      </c>
      <c r="AC291" s="0" t="s">
        <v>872</v>
      </c>
      <c r="AD291" s="111" t="n">
        <v>1997</v>
      </c>
      <c r="AE291" s="111" t="s">
        <v>1004</v>
      </c>
      <c r="AI291" s="111" t="s">
        <v>207</v>
      </c>
      <c r="AK291" s="111" t="str">
        <f aca="false">(AB291)</f>
        <v>Revolution software</v>
      </c>
      <c r="AM291" s="111" t="n">
        <f aca="false">AD291</f>
        <v>1997</v>
      </c>
      <c r="AN291" s="111" t="s">
        <v>263</v>
      </c>
      <c r="AS291" s="0" t="s">
        <v>2279</v>
      </c>
      <c r="AU291" s="0" t="s">
        <v>2280</v>
      </c>
      <c r="AV291" s="0" t="s">
        <v>2281</v>
      </c>
      <c r="AZ291" s="0" t="s">
        <v>2282</v>
      </c>
      <c r="BA291" s="124" t="s">
        <v>200</v>
      </c>
      <c r="BB291" s="0" t="s">
        <v>248</v>
      </c>
      <c r="BC291" s="0" t="s">
        <v>2283</v>
      </c>
      <c r="BD291" s="0" t="s">
        <v>2284</v>
      </c>
      <c r="BE291" s="104" t="s">
        <v>2285</v>
      </c>
      <c r="BG291" s="125" t="s">
        <v>200</v>
      </c>
      <c r="BH291" s="0" t="s">
        <v>2225</v>
      </c>
      <c r="BI291" s="112" t="n">
        <v>711719697824</v>
      </c>
      <c r="BJ291" s="126" t="s">
        <v>200</v>
      </c>
      <c r="BK291" s="0" t="s">
        <v>215</v>
      </c>
      <c r="BL291" s="112" t="n">
        <v>4</v>
      </c>
      <c r="BM291" s="112" t="n">
        <v>4</v>
      </c>
      <c r="BN291" s="112" t="n">
        <v>4</v>
      </c>
      <c r="BO291" s="111" t="n">
        <v>20</v>
      </c>
      <c r="BP291" s="125" t="s">
        <v>200</v>
      </c>
      <c r="BQ291" s="127" t="s">
        <v>216</v>
      </c>
    </row>
    <row r="292" customFormat="false" ht="13.8" hidden="false" customHeight="false" outlineLevel="0" collapsed="false">
      <c r="A292" s="0" t="s">
        <v>2286</v>
      </c>
      <c r="B292" s="0" t="s">
        <v>2209</v>
      </c>
      <c r="C292" s="0" t="s">
        <v>369</v>
      </c>
      <c r="D292" s="0" t="s">
        <v>193</v>
      </c>
      <c r="E292" s="0" t="s">
        <v>194</v>
      </c>
      <c r="F292" s="0" t="s">
        <v>195</v>
      </c>
      <c r="G292" s="0" t="s">
        <v>196</v>
      </c>
      <c r="H292" s="0" t="s">
        <v>400</v>
      </c>
      <c r="I292" s="0" t="s">
        <v>401</v>
      </c>
      <c r="J292" s="111" t="n">
        <v>2</v>
      </c>
      <c r="K292" s="0" t="s">
        <v>198</v>
      </c>
      <c r="L292" s="0" t="s">
        <v>533</v>
      </c>
      <c r="M292" s="0" t="s">
        <v>199</v>
      </c>
      <c r="O292" s="0" t="s">
        <v>200</v>
      </c>
      <c r="Q292" s="120" t="s">
        <v>200</v>
      </c>
      <c r="R292" s="0" t="s">
        <v>1251</v>
      </c>
      <c r="S292" s="0" t="s">
        <v>201</v>
      </c>
      <c r="T292" s="0" t="s">
        <v>198</v>
      </c>
      <c r="U292" s="0" t="s">
        <v>202</v>
      </c>
      <c r="V292" s="0" t="s">
        <v>1252</v>
      </c>
      <c r="W292" s="110" t="s">
        <v>204</v>
      </c>
      <c r="X292" s="111" t="n">
        <v>1996</v>
      </c>
      <c r="Z292" s="111" t="s">
        <v>198</v>
      </c>
      <c r="AA292" s="122" t="s">
        <v>200</v>
      </c>
      <c r="AB292" s="0" t="s">
        <v>261</v>
      </c>
      <c r="AC292" s="0" t="s">
        <v>913</v>
      </c>
      <c r="AD292" s="111" t="n">
        <v>1996</v>
      </c>
      <c r="AE292" s="111" t="s">
        <v>222</v>
      </c>
      <c r="AI292" s="111" t="s">
        <v>207</v>
      </c>
      <c r="AK292" s="111" t="str">
        <f aca="false">(AB292)</f>
        <v>Probe</v>
      </c>
      <c r="AM292" s="111" t="n">
        <f aca="false">AD292</f>
        <v>1996</v>
      </c>
      <c r="AN292" s="111" t="s">
        <v>263</v>
      </c>
      <c r="AS292" s="0" t="s">
        <v>2287</v>
      </c>
      <c r="AU292" s="0" t="s">
        <v>434</v>
      </c>
      <c r="AV292" s="0" t="s">
        <v>200</v>
      </c>
      <c r="AZ292" s="0" t="s">
        <v>2288</v>
      </c>
      <c r="BA292" s="124" t="s">
        <v>200</v>
      </c>
      <c r="BB292" s="0" t="s">
        <v>210</v>
      </c>
      <c r="BC292" s="0" t="s">
        <v>2289</v>
      </c>
      <c r="BD292" s="0" t="s">
        <v>2290</v>
      </c>
      <c r="BE292" s="104" t="s">
        <v>2291</v>
      </c>
      <c r="BF292" s="104" t="s">
        <v>200</v>
      </c>
      <c r="BG292" s="125" t="s">
        <v>200</v>
      </c>
      <c r="BH292" s="0" t="s">
        <v>2225</v>
      </c>
      <c r="BI292" s="112" t="n">
        <v>3455192106714</v>
      </c>
      <c r="BJ292" s="126" t="s">
        <v>200</v>
      </c>
      <c r="BK292" s="0" t="s">
        <v>215</v>
      </c>
      <c r="BL292" s="112" t="n">
        <v>4</v>
      </c>
      <c r="BM292" s="112" t="n">
        <v>4</v>
      </c>
      <c r="BN292" s="112" t="n">
        <v>4</v>
      </c>
      <c r="BO292" s="111" t="n">
        <v>20</v>
      </c>
      <c r="BP292" s="125" t="s">
        <v>200</v>
      </c>
      <c r="BQ292" s="127" t="s">
        <v>216</v>
      </c>
    </row>
    <row r="293" customFormat="false" ht="13.8" hidden="false" customHeight="false" outlineLevel="0" collapsed="false">
      <c r="A293" s="0" t="s">
        <v>2292</v>
      </c>
      <c r="B293" s="0" t="s">
        <v>2209</v>
      </c>
      <c r="C293" s="0" t="s">
        <v>1735</v>
      </c>
      <c r="D293" s="0" t="s">
        <v>1333</v>
      </c>
      <c r="E293" s="0" t="s">
        <v>194</v>
      </c>
      <c r="F293" s="0" t="s">
        <v>606</v>
      </c>
      <c r="G293" s="0" t="s">
        <v>391</v>
      </c>
      <c r="H293" s="0" t="s">
        <v>1287</v>
      </c>
      <c r="J293" s="111" t="n">
        <v>2</v>
      </c>
      <c r="K293" s="0" t="s">
        <v>1441</v>
      </c>
      <c r="L293" s="0" t="s">
        <v>392</v>
      </c>
      <c r="M293" s="0" t="s">
        <v>199</v>
      </c>
      <c r="O293" s="0" t="s">
        <v>596</v>
      </c>
      <c r="P293" s="0" t="s">
        <v>410</v>
      </c>
      <c r="Q293" s="120" t="s">
        <v>200</v>
      </c>
      <c r="R293" s="0" t="s">
        <v>1251</v>
      </c>
      <c r="S293" s="0" t="s">
        <v>201</v>
      </c>
      <c r="T293" s="0" t="s">
        <v>198</v>
      </c>
      <c r="U293" s="0" t="s">
        <v>202</v>
      </c>
      <c r="V293" s="0" t="s">
        <v>1252</v>
      </c>
      <c r="W293" s="110" t="s">
        <v>204</v>
      </c>
      <c r="X293" s="111" t="n">
        <v>1998</v>
      </c>
      <c r="Z293" s="111" t="s">
        <v>198</v>
      </c>
      <c r="AA293" s="122" t="s">
        <v>200</v>
      </c>
      <c r="AB293" s="0" t="s">
        <v>2293</v>
      </c>
      <c r="AC293" s="0" t="s">
        <v>2294</v>
      </c>
      <c r="AD293" s="111" t="n">
        <v>1998</v>
      </c>
      <c r="AE293" s="111" t="s">
        <v>222</v>
      </c>
      <c r="AI293" s="111" t="s">
        <v>207</v>
      </c>
      <c r="AK293" s="111" t="str">
        <f aca="false">(AB293)</f>
        <v>Lightweight</v>
      </c>
      <c r="AL293" s="0" t="s">
        <v>200</v>
      </c>
      <c r="AM293" s="111" t="n">
        <f aca="false">AD293</f>
        <v>1998</v>
      </c>
      <c r="AN293" s="111" t="s">
        <v>208</v>
      </c>
      <c r="AO293" s="0" t="s">
        <v>609</v>
      </c>
      <c r="AP293" s="0" t="s">
        <v>200</v>
      </c>
      <c r="AQ293" s="0" t="s">
        <v>2295</v>
      </c>
      <c r="AR293" s="0" t="s">
        <v>2296</v>
      </c>
      <c r="AS293" s="0" t="s">
        <v>200</v>
      </c>
      <c r="AT293" s="0" t="s">
        <v>354</v>
      </c>
      <c r="AU293" s="0" t="s">
        <v>2297</v>
      </c>
      <c r="AV293" s="0" t="s">
        <v>2298</v>
      </c>
      <c r="AW293" s="0" t="s">
        <v>200</v>
      </c>
      <c r="AZ293" s="0" t="s">
        <v>2299</v>
      </c>
      <c r="BA293" s="124" t="s">
        <v>200</v>
      </c>
      <c r="BB293" s="0" t="s">
        <v>210</v>
      </c>
      <c r="BC293" s="0" t="s">
        <v>2300</v>
      </c>
      <c r="BD293" s="0" t="s">
        <v>2301</v>
      </c>
      <c r="BE293" s="104" t="s">
        <v>2302</v>
      </c>
      <c r="BG293" s="125" t="s">
        <v>200</v>
      </c>
      <c r="BH293" s="0" t="s">
        <v>2225</v>
      </c>
      <c r="BI293" s="112" t="n">
        <v>711719690122</v>
      </c>
      <c r="BJ293" s="126" t="s">
        <v>200</v>
      </c>
      <c r="BK293" s="0" t="s">
        <v>215</v>
      </c>
      <c r="BL293" s="112" t="n">
        <v>4</v>
      </c>
      <c r="BM293" s="112" t="n">
        <v>4</v>
      </c>
      <c r="BN293" s="112" t="n">
        <v>4</v>
      </c>
      <c r="BO293" s="111" t="n">
        <v>20</v>
      </c>
      <c r="BP293" s="125" t="s">
        <v>200</v>
      </c>
      <c r="BQ293" s="127" t="s">
        <v>216</v>
      </c>
    </row>
    <row r="294" customFormat="false" ht="13.8" hidden="false" customHeight="false" outlineLevel="0" collapsed="false">
      <c r="A294" s="0" t="s">
        <v>2303</v>
      </c>
      <c r="B294" s="0" t="s">
        <v>2209</v>
      </c>
      <c r="C294" s="131" t="s">
        <v>2304</v>
      </c>
      <c r="D294" s="131" t="s">
        <v>193</v>
      </c>
      <c r="E294" s="0" t="s">
        <v>284</v>
      </c>
      <c r="F294" s="0" t="s">
        <v>399</v>
      </c>
      <c r="G294" s="0" t="s">
        <v>330</v>
      </c>
      <c r="H294" s="0" t="s">
        <v>219</v>
      </c>
      <c r="J294" s="111" t="n">
        <v>1</v>
      </c>
      <c r="K294" s="0" t="s">
        <v>198</v>
      </c>
      <c r="L294" s="0" t="s">
        <v>198</v>
      </c>
      <c r="M294" s="0" t="s">
        <v>235</v>
      </c>
      <c r="N294" s="0" t="s">
        <v>2305</v>
      </c>
      <c r="O294" s="0" t="s">
        <v>237</v>
      </c>
      <c r="P294" s="0" t="s">
        <v>238</v>
      </c>
      <c r="Q294" s="120" t="s">
        <v>200</v>
      </c>
      <c r="R294" s="0" t="s">
        <v>1251</v>
      </c>
      <c r="S294" s="0" t="s">
        <v>201</v>
      </c>
      <c r="T294" s="0" t="s">
        <v>198</v>
      </c>
      <c r="U294" s="0" t="s">
        <v>202</v>
      </c>
      <c r="V294" s="0" t="s">
        <v>1252</v>
      </c>
      <c r="W294" s="110" t="s">
        <v>204</v>
      </c>
      <c r="X294" s="111" t="n">
        <v>1997</v>
      </c>
      <c r="Y294" s="111" t="s">
        <v>1624</v>
      </c>
      <c r="Z294" s="111" t="s">
        <v>221</v>
      </c>
      <c r="AA294" s="122" t="s">
        <v>200</v>
      </c>
      <c r="AB294" s="0" t="s">
        <v>459</v>
      </c>
      <c r="AC294" s="0" t="s">
        <v>459</v>
      </c>
      <c r="AD294" s="111" t="n">
        <v>1997</v>
      </c>
      <c r="AE294" s="111" t="s">
        <v>198</v>
      </c>
      <c r="AI294" s="111" t="s">
        <v>207</v>
      </c>
      <c r="AK294" s="111" t="str">
        <f aca="false">(AB294)</f>
        <v>Konami</v>
      </c>
      <c r="AL294" s="0" t="s">
        <v>200</v>
      </c>
      <c r="AM294" s="111" t="n">
        <f aca="false">AD294</f>
        <v>1997</v>
      </c>
      <c r="AN294" s="111" t="s">
        <v>208</v>
      </c>
      <c r="AQ294" s="0" t="s">
        <v>2306</v>
      </c>
      <c r="AR294" s="0" t="s">
        <v>200</v>
      </c>
      <c r="AS294" s="0" t="s">
        <v>2307</v>
      </c>
      <c r="AT294" s="0" t="s">
        <v>2308</v>
      </c>
      <c r="AU294" s="0" t="s">
        <v>2262</v>
      </c>
      <c r="AV294" s="0" t="s">
        <v>2309</v>
      </c>
      <c r="AW294" s="0" t="s">
        <v>977</v>
      </c>
      <c r="AZ294" s="0" t="s">
        <v>2310</v>
      </c>
      <c r="BA294" s="124" t="s">
        <v>200</v>
      </c>
      <c r="BB294" s="0" t="s">
        <v>462</v>
      </c>
      <c r="BC294" s="0" t="s">
        <v>2311</v>
      </c>
      <c r="BD294" s="0" t="s">
        <v>2312</v>
      </c>
      <c r="BE294" s="104" t="s">
        <v>2313</v>
      </c>
      <c r="BG294" s="125" t="s">
        <v>200</v>
      </c>
      <c r="BH294" s="0" t="s">
        <v>2225</v>
      </c>
      <c r="BI294" s="112" t="n">
        <v>4988602060652</v>
      </c>
      <c r="BJ294" s="126" t="s">
        <v>200</v>
      </c>
      <c r="BK294" s="0" t="s">
        <v>215</v>
      </c>
      <c r="BL294" s="112" t="n">
        <v>4</v>
      </c>
      <c r="BM294" s="112" t="n">
        <v>4</v>
      </c>
      <c r="BN294" s="112" t="n">
        <v>4</v>
      </c>
      <c r="BO294" s="111" t="n">
        <v>190</v>
      </c>
      <c r="BP294" s="125" t="s">
        <v>200</v>
      </c>
      <c r="BQ294" s="127" t="s">
        <v>216</v>
      </c>
    </row>
    <row r="295" customFormat="false" ht="13.8" hidden="false" customHeight="false" outlineLevel="0" collapsed="false">
      <c r="A295" s="0" t="s">
        <v>2314</v>
      </c>
      <c r="B295" s="0" t="s">
        <v>2209</v>
      </c>
      <c r="C295" s="0" t="s">
        <v>928</v>
      </c>
      <c r="D295" s="0" t="s">
        <v>1333</v>
      </c>
      <c r="E295" s="0" t="s">
        <v>194</v>
      </c>
      <c r="F295" s="0" t="s">
        <v>1509</v>
      </c>
      <c r="G295" s="0" t="s">
        <v>330</v>
      </c>
      <c r="H295" s="0" t="s">
        <v>197</v>
      </c>
      <c r="J295" s="111" t="n">
        <v>1</v>
      </c>
      <c r="K295" s="0" t="s">
        <v>198</v>
      </c>
      <c r="L295" s="0" t="s">
        <v>198</v>
      </c>
      <c r="M295" s="0" t="s">
        <v>199</v>
      </c>
      <c r="O295" s="0" t="s">
        <v>200</v>
      </c>
      <c r="Q295" s="120" t="s">
        <v>200</v>
      </c>
      <c r="R295" s="0" t="s">
        <v>1251</v>
      </c>
      <c r="S295" s="0" t="s">
        <v>698</v>
      </c>
      <c r="T295" s="0" t="s">
        <v>198</v>
      </c>
      <c r="U295" s="0" t="s">
        <v>285</v>
      </c>
      <c r="V295" s="131" t="s">
        <v>2315</v>
      </c>
      <c r="W295" s="110" t="s">
        <v>204</v>
      </c>
      <c r="X295" s="111" t="n">
        <v>2000</v>
      </c>
      <c r="Y295" s="111" t="s">
        <v>205</v>
      </c>
      <c r="Z295" s="130" t="s">
        <v>757</v>
      </c>
      <c r="AA295" s="122" t="s">
        <v>200</v>
      </c>
      <c r="AB295" s="0" t="s">
        <v>2294</v>
      </c>
      <c r="AC295" s="0" t="s">
        <v>2294</v>
      </c>
      <c r="AD295" s="111" t="s">
        <v>198</v>
      </c>
      <c r="AE295" s="111" t="s">
        <v>222</v>
      </c>
      <c r="AH295" s="111" t="s">
        <v>799</v>
      </c>
      <c r="AI295" s="111" t="s">
        <v>207</v>
      </c>
      <c r="AK295" s="111" t="str">
        <f aca="false">(AB295)</f>
        <v>Squaresoft</v>
      </c>
      <c r="AM295" s="111" t="n">
        <f aca="false">X295</f>
        <v>2000</v>
      </c>
      <c r="AN295" s="111" t="s">
        <v>208</v>
      </c>
      <c r="AT295" s="0" t="s">
        <v>2316</v>
      </c>
      <c r="AU295" s="0" t="s">
        <v>332</v>
      </c>
      <c r="AV295" s="0" t="s">
        <v>2317</v>
      </c>
      <c r="AW295" s="104" t="s">
        <v>2318</v>
      </c>
      <c r="AX295" s="104"/>
      <c r="AY295" s="104"/>
      <c r="AZ295" s="0" t="s">
        <v>2319</v>
      </c>
      <c r="BA295" s="124" t="s">
        <v>200</v>
      </c>
      <c r="BB295" s="0" t="s">
        <v>210</v>
      </c>
      <c r="BC295" s="0" t="s">
        <v>2320</v>
      </c>
      <c r="BE295" s="104" t="s">
        <v>2321</v>
      </c>
      <c r="BF295" s="104" t="s">
        <v>2322</v>
      </c>
      <c r="BG295" s="125" t="s">
        <v>200</v>
      </c>
      <c r="BH295" s="0" t="s">
        <v>2235</v>
      </c>
      <c r="BI295" s="112" t="n">
        <v>662248900087</v>
      </c>
      <c r="BJ295" s="126" t="s">
        <v>200</v>
      </c>
      <c r="BK295" s="0" t="s">
        <v>215</v>
      </c>
      <c r="BL295" s="112" t="n">
        <v>4</v>
      </c>
      <c r="BM295" s="112" t="n">
        <v>4</v>
      </c>
      <c r="BN295" s="112" t="n">
        <v>4</v>
      </c>
      <c r="BO295" s="111" t="n">
        <v>20</v>
      </c>
      <c r="BP295" s="125" t="s">
        <v>200</v>
      </c>
      <c r="BQ295" s="127" t="s">
        <v>216</v>
      </c>
    </row>
    <row r="296" customFormat="false" ht="13.8" hidden="false" customHeight="false" outlineLevel="0" collapsed="false">
      <c r="A296" s="131" t="s">
        <v>2323</v>
      </c>
      <c r="B296" s="0" t="s">
        <v>2209</v>
      </c>
      <c r="C296" s="131" t="s">
        <v>1451</v>
      </c>
      <c r="D296" s="131" t="s">
        <v>193</v>
      </c>
      <c r="E296" s="0" t="s">
        <v>194</v>
      </c>
      <c r="F296" s="0" t="s">
        <v>195</v>
      </c>
      <c r="G296" s="0" t="s">
        <v>330</v>
      </c>
      <c r="H296" s="0" t="s">
        <v>901</v>
      </c>
      <c r="J296" s="111" t="n">
        <v>1</v>
      </c>
      <c r="K296" s="0" t="s">
        <v>198</v>
      </c>
      <c r="L296" s="0" t="s">
        <v>198</v>
      </c>
      <c r="M296" s="0" t="s">
        <v>199</v>
      </c>
      <c r="O296" s="0" t="s">
        <v>200</v>
      </c>
      <c r="Q296" s="120" t="s">
        <v>200</v>
      </c>
      <c r="R296" s="0" t="s">
        <v>1251</v>
      </c>
      <c r="S296" s="0" t="s">
        <v>201</v>
      </c>
      <c r="T296" s="0" t="s">
        <v>198</v>
      </c>
      <c r="U296" s="0" t="s">
        <v>239</v>
      </c>
      <c r="V296" s="0" t="s">
        <v>756</v>
      </c>
      <c r="W296" s="110" t="s">
        <v>198</v>
      </c>
      <c r="X296" s="111" t="n">
        <v>1997</v>
      </c>
      <c r="Y296" s="111" t="s">
        <v>240</v>
      </c>
      <c r="Z296" s="130" t="s">
        <v>757</v>
      </c>
      <c r="AA296" s="122" t="s">
        <v>200</v>
      </c>
      <c r="AB296" s="0" t="s">
        <v>2324</v>
      </c>
      <c r="AC296" s="0" t="s">
        <v>2324</v>
      </c>
      <c r="AD296" s="111" t="s">
        <v>198</v>
      </c>
      <c r="AE296" s="111" t="s">
        <v>198</v>
      </c>
      <c r="AI296" s="111" t="s">
        <v>294</v>
      </c>
      <c r="AJ296" s="111" t="s">
        <v>737</v>
      </c>
      <c r="AK296" s="0" t="s">
        <v>2324</v>
      </c>
      <c r="AM296" s="111" t="n">
        <v>1995</v>
      </c>
      <c r="AN296" s="111" t="s">
        <v>208</v>
      </c>
      <c r="AQ296" s="0" t="s">
        <v>2325</v>
      </c>
      <c r="AR296" s="0" t="s">
        <v>2326</v>
      </c>
      <c r="AS296" s="0" t="s">
        <v>2327</v>
      </c>
      <c r="AT296" s="0" t="s">
        <v>2328</v>
      </c>
      <c r="AU296" s="0" t="s">
        <v>470</v>
      </c>
      <c r="AZ296" s="104" t="s">
        <v>2329</v>
      </c>
      <c r="BA296" s="124" t="s">
        <v>200</v>
      </c>
      <c r="BB296" s="0" t="s">
        <v>210</v>
      </c>
      <c r="BC296" s="0" t="s">
        <v>2330</v>
      </c>
      <c r="BE296" s="104" t="s">
        <v>869</v>
      </c>
      <c r="BG296" s="125"/>
      <c r="BH296" s="0" t="s">
        <v>2215</v>
      </c>
      <c r="BI296" s="112" t="n">
        <v>4959143900196</v>
      </c>
      <c r="BJ296" s="126"/>
      <c r="BK296" s="0" t="s">
        <v>215</v>
      </c>
      <c r="BL296" s="112" t="n">
        <v>4</v>
      </c>
      <c r="BM296" s="112" t="n">
        <v>4</v>
      </c>
      <c r="BN296" s="112" t="n">
        <v>4</v>
      </c>
      <c r="BO296" s="111" t="n">
        <v>20</v>
      </c>
      <c r="BP296" s="125"/>
      <c r="BQ296" s="127" t="s">
        <v>216</v>
      </c>
    </row>
    <row r="297" customFormat="false" ht="13.8" hidden="false" customHeight="false" outlineLevel="0" collapsed="false">
      <c r="A297" s="0" t="s">
        <v>2331</v>
      </c>
      <c r="B297" s="0" t="s">
        <v>2209</v>
      </c>
      <c r="C297" s="0" t="s">
        <v>938</v>
      </c>
      <c r="D297" s="0" t="s">
        <v>1333</v>
      </c>
      <c r="E297" s="0" t="s">
        <v>313</v>
      </c>
      <c r="F297" s="0" t="s">
        <v>314</v>
      </c>
      <c r="G297" s="0" t="s">
        <v>196</v>
      </c>
      <c r="H297" s="0" t="s">
        <v>197</v>
      </c>
      <c r="J297" s="111" t="n">
        <v>2</v>
      </c>
      <c r="K297" s="0" t="s">
        <v>198</v>
      </c>
      <c r="L297" s="0" t="s">
        <v>392</v>
      </c>
      <c r="M297" s="0" t="s">
        <v>274</v>
      </c>
      <c r="O297" s="0" t="s">
        <v>200</v>
      </c>
      <c r="Q297" s="120" t="s">
        <v>200</v>
      </c>
      <c r="R297" s="0" t="s">
        <v>1251</v>
      </c>
      <c r="S297" s="0" t="s">
        <v>201</v>
      </c>
      <c r="T297" s="0" t="s">
        <v>198</v>
      </c>
      <c r="U297" s="0" t="s">
        <v>202</v>
      </c>
      <c r="V297" s="0" t="s">
        <v>1252</v>
      </c>
      <c r="W297" s="110" t="s">
        <v>204</v>
      </c>
      <c r="X297" s="111" t="n">
        <v>2000</v>
      </c>
      <c r="Z297" s="111" t="s">
        <v>198</v>
      </c>
      <c r="AA297" s="122" t="s">
        <v>200</v>
      </c>
      <c r="AB297" s="0" t="s">
        <v>668</v>
      </c>
      <c r="AC297" s="0" t="s">
        <v>668</v>
      </c>
      <c r="AD297" s="111" t="n">
        <v>2000</v>
      </c>
      <c r="AE297" s="111" t="s">
        <v>1004</v>
      </c>
      <c r="AI297" s="111" t="s">
        <v>207</v>
      </c>
      <c r="AK297" s="111" t="str">
        <f aca="false">(AB297)</f>
        <v>Codemasters</v>
      </c>
      <c r="AL297" s="0" t="s">
        <v>200</v>
      </c>
      <c r="AM297" s="111" t="n">
        <f aca="false">AD297</f>
        <v>2000</v>
      </c>
      <c r="AN297" s="111" t="s">
        <v>263</v>
      </c>
      <c r="AO297" s="0" t="s">
        <v>1442</v>
      </c>
      <c r="AP297" s="0" t="s">
        <v>567</v>
      </c>
      <c r="AQ297" s="0" t="s">
        <v>2332</v>
      </c>
      <c r="AR297" s="0" t="s">
        <v>200</v>
      </c>
      <c r="AS297" s="0" t="s">
        <v>2333</v>
      </c>
      <c r="AV297" s="0" t="s">
        <v>200</v>
      </c>
      <c r="AZ297" s="0" t="s">
        <v>2334</v>
      </c>
      <c r="BA297" s="124" t="s">
        <v>200</v>
      </c>
      <c r="BB297" s="0" t="s">
        <v>210</v>
      </c>
      <c r="BC297" s="0" t="s">
        <v>2335</v>
      </c>
      <c r="BD297" s="0" t="s">
        <v>2336</v>
      </c>
      <c r="BE297" s="104" t="s">
        <v>2337</v>
      </c>
      <c r="BF297" s="104" t="s">
        <v>2338</v>
      </c>
      <c r="BG297" s="125" t="s">
        <v>200</v>
      </c>
      <c r="BH297" s="0" t="s">
        <v>2225</v>
      </c>
      <c r="BI297" s="112" t="n">
        <v>5024866241242</v>
      </c>
      <c r="BJ297" s="126" t="s">
        <v>200</v>
      </c>
      <c r="BK297" s="0" t="s">
        <v>215</v>
      </c>
      <c r="BL297" s="112" t="n">
        <v>4</v>
      </c>
      <c r="BM297" s="112" t="n">
        <v>4</v>
      </c>
      <c r="BN297" s="112" t="n">
        <v>4</v>
      </c>
      <c r="BO297" s="111" t="n">
        <v>20</v>
      </c>
      <c r="BP297" s="125" t="s">
        <v>200</v>
      </c>
      <c r="BQ297" s="127" t="s">
        <v>216</v>
      </c>
    </row>
    <row r="298" customFormat="false" ht="13.8" hidden="false" customHeight="false" outlineLevel="0" collapsed="false">
      <c r="A298" s="0" t="s">
        <v>2339</v>
      </c>
      <c r="B298" s="0" t="s">
        <v>2209</v>
      </c>
      <c r="C298" s="0" t="s">
        <v>1344</v>
      </c>
      <c r="D298" s="0" t="s">
        <v>1333</v>
      </c>
      <c r="E298" s="0" t="s">
        <v>194</v>
      </c>
      <c r="F298" s="0" t="s">
        <v>195</v>
      </c>
      <c r="G298" s="0" t="s">
        <v>196</v>
      </c>
      <c r="H298" s="0" t="s">
        <v>219</v>
      </c>
      <c r="J298" s="111" t="n">
        <v>1</v>
      </c>
      <c r="K298" s="0" t="s">
        <v>198</v>
      </c>
      <c r="L298" s="0" t="s">
        <v>198</v>
      </c>
      <c r="M298" s="0" t="s">
        <v>199</v>
      </c>
      <c r="O298" s="0" t="s">
        <v>200</v>
      </c>
      <c r="Q298" s="120" t="s">
        <v>200</v>
      </c>
      <c r="R298" s="0" t="s">
        <v>1251</v>
      </c>
      <c r="S298" s="0" t="s">
        <v>201</v>
      </c>
      <c r="T298" s="0" t="s">
        <v>198</v>
      </c>
      <c r="U298" s="0" t="s">
        <v>202</v>
      </c>
      <c r="V298" s="0" t="s">
        <v>1252</v>
      </c>
      <c r="W298" s="110" t="s">
        <v>204</v>
      </c>
      <c r="X298" s="111" t="n">
        <v>2000</v>
      </c>
      <c r="Z298" s="111" t="s">
        <v>198</v>
      </c>
      <c r="AA298" s="122" t="s">
        <v>200</v>
      </c>
      <c r="AB298" s="0" t="s">
        <v>690</v>
      </c>
      <c r="AC298" s="0" t="s">
        <v>690</v>
      </c>
      <c r="AD298" s="111" t="n">
        <v>2000</v>
      </c>
      <c r="AE298" s="111" t="s">
        <v>222</v>
      </c>
      <c r="AI298" s="111" t="s">
        <v>207</v>
      </c>
      <c r="AK298" s="111" t="str">
        <f aca="false">(AB298)</f>
        <v>Psygnosis</v>
      </c>
      <c r="AM298" s="111" t="n">
        <f aca="false">AD298</f>
        <v>2000</v>
      </c>
      <c r="AN298" s="111" t="s">
        <v>263</v>
      </c>
      <c r="AS298" s="0" t="s">
        <v>200</v>
      </c>
      <c r="AT298" s="0" t="s">
        <v>200</v>
      </c>
      <c r="AU298" s="0" t="s">
        <v>1306</v>
      </c>
      <c r="AV298" s="0" t="s">
        <v>200</v>
      </c>
      <c r="AZ298" s="0" t="s">
        <v>2340</v>
      </c>
      <c r="BA298" s="124" t="s">
        <v>200</v>
      </c>
      <c r="BB298" s="0" t="s">
        <v>210</v>
      </c>
      <c r="BC298" s="0" t="s">
        <v>2341</v>
      </c>
      <c r="BE298" s="104" t="s">
        <v>2342</v>
      </c>
      <c r="BG298" s="125" t="s">
        <v>200</v>
      </c>
      <c r="BH298" s="0" t="s">
        <v>2225</v>
      </c>
      <c r="BI298" s="112" t="n">
        <v>711719147923</v>
      </c>
      <c r="BJ298" s="126" t="s">
        <v>200</v>
      </c>
      <c r="BK298" s="0" t="s">
        <v>215</v>
      </c>
      <c r="BL298" s="112" t="n">
        <v>4</v>
      </c>
      <c r="BM298" s="112" t="n">
        <v>4</v>
      </c>
      <c r="BN298" s="112" t="n">
        <v>4</v>
      </c>
      <c r="BO298" s="111" t="n">
        <v>20</v>
      </c>
      <c r="BP298" s="125" t="s">
        <v>200</v>
      </c>
      <c r="BQ298" s="127" t="s">
        <v>216</v>
      </c>
    </row>
    <row r="299" customFormat="false" ht="13.8" hidden="false" customHeight="false" outlineLevel="0" collapsed="false">
      <c r="A299" s="0" t="s">
        <v>2343</v>
      </c>
      <c r="B299" s="0" t="s">
        <v>2209</v>
      </c>
      <c r="C299" s="0" t="s">
        <v>329</v>
      </c>
      <c r="D299" s="0" t="s">
        <v>193</v>
      </c>
      <c r="E299" s="0" t="s">
        <v>194</v>
      </c>
      <c r="F299" s="0" t="s">
        <v>195</v>
      </c>
      <c r="G299" s="0" t="s">
        <v>330</v>
      </c>
      <c r="H299" s="0" t="s">
        <v>197</v>
      </c>
      <c r="J299" s="111" t="n">
        <v>1</v>
      </c>
      <c r="K299" s="0" t="s">
        <v>198</v>
      </c>
      <c r="L299" s="0" t="s">
        <v>198</v>
      </c>
      <c r="M299" s="0" t="s">
        <v>199</v>
      </c>
      <c r="O299" s="0" t="s">
        <v>200</v>
      </c>
      <c r="Q299" s="120" t="s">
        <v>200</v>
      </c>
      <c r="R299" s="0" t="s">
        <v>1251</v>
      </c>
      <c r="S299" s="0" t="s">
        <v>201</v>
      </c>
      <c r="T299" s="0" t="s">
        <v>198</v>
      </c>
      <c r="U299" s="0" t="s">
        <v>239</v>
      </c>
      <c r="V299" s="131" t="s">
        <v>756</v>
      </c>
      <c r="W299" s="110" t="s">
        <v>198</v>
      </c>
      <c r="X299" s="111" t="n">
        <v>1997</v>
      </c>
      <c r="Y299" s="111" t="s">
        <v>240</v>
      </c>
      <c r="Z299" s="130" t="s">
        <v>757</v>
      </c>
      <c r="AA299" s="122" t="s">
        <v>200</v>
      </c>
      <c r="AB299" s="0" t="s">
        <v>2344</v>
      </c>
      <c r="AC299" s="0" t="s">
        <v>2344</v>
      </c>
      <c r="AD299" s="111" t="s">
        <v>198</v>
      </c>
      <c r="AE299" s="111" t="s">
        <v>222</v>
      </c>
      <c r="AI299" s="111" t="s">
        <v>207</v>
      </c>
      <c r="AK299" s="111" t="str">
        <f aca="false">(AB299)</f>
        <v>Fill in café</v>
      </c>
      <c r="AM299" s="111" t="n">
        <f aca="false">X299</f>
        <v>1997</v>
      </c>
      <c r="AN299" s="111" t="s">
        <v>208</v>
      </c>
      <c r="AS299" s="0" t="s">
        <v>200</v>
      </c>
      <c r="AU299" s="0" t="s">
        <v>434</v>
      </c>
      <c r="AV299" s="0" t="s">
        <v>200</v>
      </c>
      <c r="AZ299" s="0" t="s">
        <v>2345</v>
      </c>
      <c r="BA299" s="124" t="s">
        <v>200</v>
      </c>
      <c r="BB299" s="0" t="s">
        <v>248</v>
      </c>
      <c r="BC299" s="0" t="s">
        <v>2346</v>
      </c>
      <c r="BD299" s="0" t="s">
        <v>2347</v>
      </c>
      <c r="BE299" s="104" t="s">
        <v>2348</v>
      </c>
      <c r="BG299" s="125" t="s">
        <v>200</v>
      </c>
      <c r="BH299" s="0" t="s">
        <v>2215</v>
      </c>
      <c r="BI299" s="112" t="n">
        <v>4518324970412</v>
      </c>
      <c r="BJ299" s="126" t="s">
        <v>200</v>
      </c>
      <c r="BK299" s="0" t="s">
        <v>215</v>
      </c>
      <c r="BL299" s="112" t="n">
        <v>4</v>
      </c>
      <c r="BM299" s="112" t="n">
        <v>4</v>
      </c>
      <c r="BN299" s="112" t="n">
        <v>4</v>
      </c>
      <c r="BO299" s="111" t="n">
        <v>20</v>
      </c>
      <c r="BP299" s="125" t="s">
        <v>200</v>
      </c>
      <c r="BQ299" s="127" t="s">
        <v>216</v>
      </c>
    </row>
    <row r="300" customFormat="false" ht="13.8" hidden="false" customHeight="false" outlineLevel="0" collapsed="false">
      <c r="A300" s="0" t="s">
        <v>2349</v>
      </c>
      <c r="B300" s="0" t="s">
        <v>2209</v>
      </c>
      <c r="C300" s="131" t="s">
        <v>858</v>
      </c>
      <c r="D300" s="0" t="s">
        <v>312</v>
      </c>
      <c r="E300" s="0" t="s">
        <v>194</v>
      </c>
      <c r="F300" s="0" t="s">
        <v>195</v>
      </c>
      <c r="G300" s="0" t="s">
        <v>330</v>
      </c>
      <c r="H300" s="0" t="s">
        <v>219</v>
      </c>
      <c r="J300" s="111" t="n">
        <v>1</v>
      </c>
      <c r="K300" s="0" t="s">
        <v>198</v>
      </c>
      <c r="L300" s="0" t="s">
        <v>198</v>
      </c>
      <c r="M300" s="0" t="s">
        <v>199</v>
      </c>
      <c r="O300" s="0" t="s">
        <v>200</v>
      </c>
      <c r="Q300" s="120" t="s">
        <v>200</v>
      </c>
      <c r="R300" s="0" t="s">
        <v>1251</v>
      </c>
      <c r="S300" s="0" t="s">
        <v>201</v>
      </c>
      <c r="T300" s="0" t="s">
        <v>198</v>
      </c>
      <c r="U300" s="0" t="s">
        <v>202</v>
      </c>
      <c r="V300" s="0" t="s">
        <v>1252</v>
      </c>
      <c r="W300" s="110" t="s">
        <v>204</v>
      </c>
      <c r="X300" s="111" t="n">
        <v>1997</v>
      </c>
      <c r="Z300" s="111" t="s">
        <v>757</v>
      </c>
      <c r="AA300" s="122" t="s">
        <v>200</v>
      </c>
      <c r="AB300" s="0" t="s">
        <v>2350</v>
      </c>
      <c r="AC300" s="0" t="s">
        <v>913</v>
      </c>
      <c r="AD300" s="111" t="n">
        <v>1997</v>
      </c>
      <c r="AE300" s="111" t="s">
        <v>1004</v>
      </c>
      <c r="AI300" s="111" t="s">
        <v>207</v>
      </c>
      <c r="AK300" s="111" t="str">
        <f aca="false">(AB300)</f>
        <v>System 3</v>
      </c>
      <c r="AM300" s="111" t="n">
        <f aca="false">AD300</f>
        <v>1997</v>
      </c>
      <c r="AN300" s="111" t="s">
        <v>263</v>
      </c>
      <c r="AS300" s="0" t="s">
        <v>200</v>
      </c>
      <c r="AT300" s="0" t="s">
        <v>433</v>
      </c>
      <c r="AU300" s="0" t="s">
        <v>2351</v>
      </c>
      <c r="AV300" s="0" t="s">
        <v>200</v>
      </c>
      <c r="AZ300" s="0" t="s">
        <v>2352</v>
      </c>
      <c r="BA300" s="124" t="s">
        <v>200</v>
      </c>
      <c r="BB300" s="0" t="s">
        <v>248</v>
      </c>
      <c r="BC300" s="0" t="s">
        <v>2353</v>
      </c>
      <c r="BD300" s="0" t="s">
        <v>2354</v>
      </c>
      <c r="BE300" s="104" t="s">
        <v>2355</v>
      </c>
      <c r="BG300" s="125" t="s">
        <v>200</v>
      </c>
      <c r="BH300" s="0" t="s">
        <v>2225</v>
      </c>
      <c r="BI300" s="112" t="n">
        <v>3455192112715</v>
      </c>
      <c r="BJ300" s="126" t="s">
        <v>200</v>
      </c>
      <c r="BK300" s="0" t="s">
        <v>215</v>
      </c>
      <c r="BL300" s="112" t="n">
        <v>4</v>
      </c>
      <c r="BM300" s="112" t="n">
        <v>4</v>
      </c>
      <c r="BN300" s="112" t="n">
        <v>4</v>
      </c>
      <c r="BO300" s="111" t="n">
        <v>20</v>
      </c>
      <c r="BP300" s="125" t="s">
        <v>200</v>
      </c>
      <c r="BQ300" s="127" t="s">
        <v>216</v>
      </c>
    </row>
    <row r="301" customFormat="false" ht="13.8" hidden="false" customHeight="false" outlineLevel="0" collapsed="false">
      <c r="A301" s="0" t="s">
        <v>2356</v>
      </c>
      <c r="B301" s="0" t="s">
        <v>2209</v>
      </c>
      <c r="C301" s="131" t="s">
        <v>1394</v>
      </c>
      <c r="D301" s="131" t="s">
        <v>1333</v>
      </c>
      <c r="E301" s="0" t="s">
        <v>194</v>
      </c>
      <c r="F301" s="0" t="s">
        <v>195</v>
      </c>
      <c r="G301" s="0" t="s">
        <v>196</v>
      </c>
      <c r="H301" s="0" t="s">
        <v>197</v>
      </c>
      <c r="J301" s="111" t="n">
        <v>1</v>
      </c>
      <c r="K301" s="0" t="s">
        <v>198</v>
      </c>
      <c r="L301" s="0" t="s">
        <v>198</v>
      </c>
      <c r="M301" s="0" t="s">
        <v>274</v>
      </c>
      <c r="O301" s="0" t="s">
        <v>237</v>
      </c>
      <c r="Q301" s="120" t="s">
        <v>200</v>
      </c>
      <c r="R301" s="0" t="s">
        <v>1251</v>
      </c>
      <c r="S301" s="0" t="s">
        <v>201</v>
      </c>
      <c r="T301" s="0" t="s">
        <v>198</v>
      </c>
      <c r="U301" s="0" t="s">
        <v>202</v>
      </c>
      <c r="V301" s="0" t="s">
        <v>1252</v>
      </c>
      <c r="W301" s="110" t="s">
        <v>204</v>
      </c>
      <c r="X301" s="111" t="n">
        <v>1996</v>
      </c>
      <c r="Y301" s="111" t="s">
        <v>498</v>
      </c>
      <c r="Z301" s="111" t="s">
        <v>198</v>
      </c>
      <c r="AA301" s="122" t="s">
        <v>200</v>
      </c>
      <c r="AB301" s="0" t="s">
        <v>2357</v>
      </c>
      <c r="AC301" s="0" t="s">
        <v>872</v>
      </c>
      <c r="AD301" s="111" t="n">
        <v>1996</v>
      </c>
      <c r="AE301" s="111" t="s">
        <v>222</v>
      </c>
      <c r="AG301" s="111" t="s">
        <v>241</v>
      </c>
      <c r="AH301" s="111" t="s">
        <v>2358</v>
      </c>
      <c r="AI301" s="111" t="s">
        <v>207</v>
      </c>
      <c r="AK301" s="111" t="str">
        <f aca="false">(AB301)</f>
        <v>Naughty dog</v>
      </c>
      <c r="AL301" s="0" t="s">
        <v>200</v>
      </c>
      <c r="AM301" s="111" t="n">
        <f aca="false">AD301</f>
        <v>1996</v>
      </c>
      <c r="AN301" s="111" t="s">
        <v>297</v>
      </c>
      <c r="AQ301" s="0" t="s">
        <v>2359</v>
      </c>
      <c r="AR301" s="0" t="s">
        <v>200</v>
      </c>
      <c r="AS301" s="0" t="s">
        <v>2360</v>
      </c>
      <c r="AT301" s="0" t="s">
        <v>339</v>
      </c>
      <c r="AV301" s="0" t="s">
        <v>2361</v>
      </c>
      <c r="AW301" s="0" t="s">
        <v>200</v>
      </c>
      <c r="AZ301" s="0" t="s">
        <v>2362</v>
      </c>
      <c r="BA301" s="124" t="s">
        <v>200</v>
      </c>
      <c r="BB301" s="0" t="s">
        <v>248</v>
      </c>
      <c r="BC301" s="0" t="s">
        <v>2363</v>
      </c>
      <c r="BD301" s="0" t="s">
        <v>2364</v>
      </c>
      <c r="BE301" s="104" t="s">
        <v>2365</v>
      </c>
      <c r="BF301" s="104" t="s">
        <v>200</v>
      </c>
      <c r="BG301" s="125" t="s">
        <v>200</v>
      </c>
      <c r="BH301" s="0" t="s">
        <v>2225</v>
      </c>
      <c r="BI301" s="112" t="n">
        <v>711719627623</v>
      </c>
      <c r="BJ301" s="126" t="s">
        <v>200</v>
      </c>
      <c r="BK301" s="0" t="s">
        <v>215</v>
      </c>
      <c r="BL301" s="112" t="n">
        <v>4</v>
      </c>
      <c r="BM301" s="112" t="n">
        <v>4</v>
      </c>
      <c r="BN301" s="112" t="n">
        <v>4</v>
      </c>
      <c r="BO301" s="111" t="n">
        <v>20</v>
      </c>
      <c r="BP301" s="125" t="s">
        <v>200</v>
      </c>
      <c r="BQ301" s="127" t="s">
        <v>216</v>
      </c>
    </row>
    <row r="302" customFormat="false" ht="13.8" hidden="false" customHeight="false" outlineLevel="0" collapsed="false">
      <c r="A302" s="0" t="s">
        <v>2366</v>
      </c>
      <c r="B302" s="0" t="s">
        <v>2209</v>
      </c>
      <c r="C302" s="131" t="s">
        <v>1394</v>
      </c>
      <c r="D302" s="131" t="s">
        <v>1333</v>
      </c>
      <c r="E302" s="0" t="s">
        <v>194</v>
      </c>
      <c r="F302" s="0" t="s">
        <v>195</v>
      </c>
      <c r="G302" s="0" t="s">
        <v>196</v>
      </c>
      <c r="H302" s="0" t="s">
        <v>400</v>
      </c>
      <c r="I302" s="0" t="s">
        <v>2367</v>
      </c>
      <c r="J302" s="111" t="n">
        <v>1</v>
      </c>
      <c r="K302" s="0" t="s">
        <v>198</v>
      </c>
      <c r="L302" s="0" t="s">
        <v>198</v>
      </c>
      <c r="M302" s="0" t="s">
        <v>199</v>
      </c>
      <c r="O302" s="0" t="s">
        <v>200</v>
      </c>
      <c r="Q302" s="120" t="s">
        <v>200</v>
      </c>
      <c r="R302" s="0" t="s">
        <v>1251</v>
      </c>
      <c r="S302" s="0" t="s">
        <v>698</v>
      </c>
      <c r="T302" s="0" t="s">
        <v>198</v>
      </c>
      <c r="U302" s="0" t="s">
        <v>202</v>
      </c>
      <c r="V302" s="0" t="s">
        <v>1252</v>
      </c>
      <c r="W302" s="110" t="s">
        <v>204</v>
      </c>
      <c r="X302" s="111" t="n">
        <v>1997</v>
      </c>
      <c r="Z302" s="111" t="s">
        <v>198</v>
      </c>
      <c r="AA302" s="122" t="s">
        <v>200</v>
      </c>
      <c r="AB302" s="0" t="s">
        <v>2368</v>
      </c>
      <c r="AC302" s="0" t="s">
        <v>2369</v>
      </c>
      <c r="AD302" s="111" t="n">
        <v>1997</v>
      </c>
      <c r="AE302" s="111" t="s">
        <v>198</v>
      </c>
      <c r="AH302" s="111" t="s">
        <v>2370</v>
      </c>
      <c r="AI302" s="111" t="s">
        <v>207</v>
      </c>
      <c r="AK302" s="111" t="str">
        <f aca="false">(AB302)</f>
        <v>Argonaut games</v>
      </c>
      <c r="AM302" s="111" t="n">
        <f aca="false">AD302</f>
        <v>1997</v>
      </c>
      <c r="AN302" s="111" t="s">
        <v>263</v>
      </c>
      <c r="AS302" s="0" t="s">
        <v>200</v>
      </c>
      <c r="AT302" s="0" t="s">
        <v>381</v>
      </c>
      <c r="AU302" s="0" t="s">
        <v>434</v>
      </c>
      <c r="AV302" s="0" t="s">
        <v>200</v>
      </c>
      <c r="AZ302" s="0" t="s">
        <v>2371</v>
      </c>
      <c r="BA302" s="124" t="s">
        <v>200</v>
      </c>
      <c r="BB302" s="0" t="s">
        <v>210</v>
      </c>
      <c r="BC302" s="0" t="s">
        <v>2372</v>
      </c>
      <c r="BE302" s="104" t="s">
        <v>2373</v>
      </c>
      <c r="BG302" s="125" t="s">
        <v>200</v>
      </c>
      <c r="BH302" s="0" t="s">
        <v>2235</v>
      </c>
      <c r="BI302" s="112" t="n">
        <v>5030931018640</v>
      </c>
      <c r="BJ302" s="126" t="s">
        <v>200</v>
      </c>
      <c r="BK302" s="0" t="s">
        <v>359</v>
      </c>
      <c r="BL302" s="112" t="n">
        <v>4</v>
      </c>
      <c r="BM302" s="112" t="n">
        <v>4</v>
      </c>
      <c r="BN302" s="112" t="s">
        <v>66</v>
      </c>
      <c r="BO302" s="111" t="n">
        <v>20</v>
      </c>
      <c r="BP302" s="125" t="s">
        <v>200</v>
      </c>
      <c r="BQ302" s="127" t="s">
        <v>216</v>
      </c>
    </row>
    <row r="303" customFormat="false" ht="13.8" hidden="false" customHeight="false" outlineLevel="0" collapsed="false">
      <c r="A303" s="0" t="s">
        <v>2374</v>
      </c>
      <c r="B303" s="0" t="s">
        <v>2209</v>
      </c>
      <c r="C303" s="0" t="s">
        <v>2375</v>
      </c>
      <c r="D303" s="0" t="s">
        <v>312</v>
      </c>
      <c r="E303" s="0" t="s">
        <v>194</v>
      </c>
      <c r="F303" s="0" t="s">
        <v>195</v>
      </c>
      <c r="G303" s="0" t="s">
        <v>196</v>
      </c>
      <c r="H303" s="0" t="s">
        <v>219</v>
      </c>
      <c r="J303" s="111" t="n">
        <v>1</v>
      </c>
      <c r="K303" s="0" t="s">
        <v>198</v>
      </c>
      <c r="L303" s="0" t="s">
        <v>198</v>
      </c>
      <c r="M303" s="0" t="s">
        <v>199</v>
      </c>
      <c r="O303" s="0" t="s">
        <v>200</v>
      </c>
      <c r="Q303" s="120" t="s">
        <v>200</v>
      </c>
      <c r="R303" s="0" t="s">
        <v>1251</v>
      </c>
      <c r="S303" s="0" t="s">
        <v>201</v>
      </c>
      <c r="T303" s="0" t="s">
        <v>198</v>
      </c>
      <c r="U303" s="0" t="s">
        <v>202</v>
      </c>
      <c r="V303" s="0" t="s">
        <v>1252</v>
      </c>
      <c r="W303" s="110" t="s">
        <v>204</v>
      </c>
      <c r="X303" s="111" t="n">
        <v>1997</v>
      </c>
      <c r="Z303" s="111" t="s">
        <v>198</v>
      </c>
      <c r="AA303" s="122" t="s">
        <v>200</v>
      </c>
      <c r="AB303" s="0" t="s">
        <v>1395</v>
      </c>
      <c r="AC303" s="0" t="s">
        <v>2376</v>
      </c>
      <c r="AD303" s="111" t="n">
        <v>1997</v>
      </c>
      <c r="AE303" s="111" t="s">
        <v>198</v>
      </c>
      <c r="AI303" s="111" t="s">
        <v>207</v>
      </c>
      <c r="AK303" s="111" t="str">
        <f aca="false">(AB303)</f>
        <v>Realtime associates</v>
      </c>
      <c r="AM303" s="111" t="n">
        <f aca="false">AD303</f>
        <v>1997</v>
      </c>
      <c r="AN303" s="111" t="s">
        <v>297</v>
      </c>
      <c r="AR303" s="0" t="s">
        <v>2377</v>
      </c>
      <c r="AU303" s="0" t="s">
        <v>267</v>
      </c>
      <c r="AV303" s="0" t="s">
        <v>2378</v>
      </c>
      <c r="AZ303" s="0" t="s">
        <v>2379</v>
      </c>
      <c r="BA303" s="124" t="s">
        <v>200</v>
      </c>
      <c r="BB303" s="0" t="s">
        <v>210</v>
      </c>
      <c r="BC303" s="0" t="s">
        <v>2380</v>
      </c>
      <c r="BE303" s="104" t="s">
        <v>2381</v>
      </c>
      <c r="BF303" s="0" t="s">
        <v>2382</v>
      </c>
      <c r="BG303" s="125" t="s">
        <v>200</v>
      </c>
      <c r="BH303" s="0" t="s">
        <v>2225</v>
      </c>
      <c r="BI303" s="112" t="n">
        <v>5030931010835</v>
      </c>
      <c r="BJ303" s="126" t="s">
        <v>200</v>
      </c>
      <c r="BK303" s="0" t="s">
        <v>215</v>
      </c>
      <c r="BL303" s="112" t="n">
        <v>4</v>
      </c>
      <c r="BM303" s="112" t="n">
        <v>4</v>
      </c>
      <c r="BN303" s="112" t="n">
        <v>4</v>
      </c>
      <c r="BO303" s="111" t="n">
        <v>20</v>
      </c>
      <c r="BP303" s="125" t="s">
        <v>200</v>
      </c>
      <c r="BQ303" s="127" t="s">
        <v>216</v>
      </c>
    </row>
    <row r="304" customFormat="false" ht="13.8" hidden="false" customHeight="false" outlineLevel="0" collapsed="false">
      <c r="A304" s="0" t="s">
        <v>2383</v>
      </c>
      <c r="B304" s="0" t="s">
        <v>2209</v>
      </c>
      <c r="C304" s="0" t="s">
        <v>818</v>
      </c>
      <c r="D304" s="0" t="s">
        <v>1333</v>
      </c>
      <c r="E304" s="0" t="s">
        <v>313</v>
      </c>
      <c r="F304" s="0" t="s">
        <v>314</v>
      </c>
      <c r="G304" s="0" t="s">
        <v>880</v>
      </c>
      <c r="H304" s="0" t="s">
        <v>197</v>
      </c>
      <c r="J304" s="111" t="n">
        <v>2</v>
      </c>
      <c r="K304" s="0" t="s">
        <v>198</v>
      </c>
      <c r="L304" s="0" t="s">
        <v>392</v>
      </c>
      <c r="M304" s="0" t="s">
        <v>274</v>
      </c>
      <c r="O304" s="0" t="s">
        <v>200</v>
      </c>
      <c r="Q304" s="120" t="s">
        <v>200</v>
      </c>
      <c r="R304" s="0" t="s">
        <v>1251</v>
      </c>
      <c r="S304" s="0" t="s">
        <v>201</v>
      </c>
      <c r="T304" s="0" t="s">
        <v>198</v>
      </c>
      <c r="U304" s="0" t="s">
        <v>202</v>
      </c>
      <c r="V304" s="0" t="s">
        <v>1252</v>
      </c>
      <c r="W304" s="110" t="s">
        <v>204</v>
      </c>
      <c r="X304" s="111" t="n">
        <v>1999</v>
      </c>
      <c r="Z304" s="111" t="s">
        <v>198</v>
      </c>
      <c r="AA304" s="122" t="s">
        <v>200</v>
      </c>
      <c r="AB304" s="0" t="s">
        <v>2357</v>
      </c>
      <c r="AC304" s="0" t="s">
        <v>872</v>
      </c>
      <c r="AD304" s="111" t="n">
        <v>1999</v>
      </c>
      <c r="AE304" s="111" t="s">
        <v>222</v>
      </c>
      <c r="AH304" s="111" t="s">
        <v>1746</v>
      </c>
      <c r="AI304" s="111" t="s">
        <v>207</v>
      </c>
      <c r="AK304" s="111" t="str">
        <f aca="false">(AB304)</f>
        <v>Naughty dog</v>
      </c>
      <c r="AM304" s="111" t="n">
        <f aca="false">AD304</f>
        <v>1999</v>
      </c>
      <c r="AN304" s="111" t="s">
        <v>297</v>
      </c>
      <c r="AS304" s="0" t="s">
        <v>2360</v>
      </c>
      <c r="AV304" s="0" t="s">
        <v>2384</v>
      </c>
      <c r="AW304" s="0" t="s">
        <v>200</v>
      </c>
      <c r="AZ304" s="0" t="s">
        <v>2385</v>
      </c>
      <c r="BA304" s="124" t="s">
        <v>200</v>
      </c>
      <c r="BB304" s="0" t="s">
        <v>210</v>
      </c>
      <c r="BC304" s="0" t="s">
        <v>2386</v>
      </c>
      <c r="BD304" s="0" t="s">
        <v>2387</v>
      </c>
      <c r="BE304" s="104" t="s">
        <v>2388</v>
      </c>
      <c r="BF304" s="0" t="s">
        <v>2389</v>
      </c>
      <c r="BG304" s="125" t="s">
        <v>200</v>
      </c>
      <c r="BH304" s="0" t="s">
        <v>2225</v>
      </c>
      <c r="BI304" s="112" t="n">
        <v>711719867524</v>
      </c>
      <c r="BJ304" s="126" t="s">
        <v>200</v>
      </c>
      <c r="BK304" s="0" t="s">
        <v>215</v>
      </c>
      <c r="BL304" s="112" t="n">
        <v>4</v>
      </c>
      <c r="BM304" s="112" t="n">
        <v>4</v>
      </c>
      <c r="BN304" s="112" t="n">
        <v>4</v>
      </c>
      <c r="BO304" s="111" t="n">
        <v>20</v>
      </c>
      <c r="BP304" s="125" t="s">
        <v>200</v>
      </c>
      <c r="BQ304" s="127" t="s">
        <v>216</v>
      </c>
    </row>
    <row r="305" customFormat="false" ht="13.8" hidden="false" customHeight="false" outlineLevel="0" collapsed="false">
      <c r="A305" s="0" t="s">
        <v>2390</v>
      </c>
      <c r="B305" s="0" t="s">
        <v>2209</v>
      </c>
      <c r="C305" s="0" t="s">
        <v>965</v>
      </c>
      <c r="D305" s="0" t="s">
        <v>193</v>
      </c>
      <c r="E305" s="0" t="s">
        <v>194</v>
      </c>
      <c r="F305" s="0" t="s">
        <v>195</v>
      </c>
      <c r="G305" s="0" t="s">
        <v>196</v>
      </c>
      <c r="H305" s="0" t="s">
        <v>197</v>
      </c>
      <c r="J305" s="111" t="n">
        <v>1</v>
      </c>
      <c r="K305" s="0" t="s">
        <v>198</v>
      </c>
      <c r="L305" s="0" t="s">
        <v>198</v>
      </c>
      <c r="M305" s="0" t="s">
        <v>199</v>
      </c>
      <c r="O305" s="0" t="s">
        <v>200</v>
      </c>
      <c r="Q305" s="120" t="s">
        <v>200</v>
      </c>
      <c r="R305" s="0" t="s">
        <v>1251</v>
      </c>
      <c r="S305" s="0" t="s">
        <v>201</v>
      </c>
      <c r="T305" s="0" t="s">
        <v>198</v>
      </c>
      <c r="U305" s="0" t="s">
        <v>202</v>
      </c>
      <c r="V305" s="0" t="s">
        <v>1252</v>
      </c>
      <c r="W305" s="110" t="s">
        <v>204</v>
      </c>
      <c r="X305" s="111" t="n">
        <v>2004</v>
      </c>
      <c r="Z305" s="111" t="s">
        <v>198</v>
      </c>
      <c r="AA305" s="122" t="s">
        <v>200</v>
      </c>
      <c r="AB305" s="0" t="s">
        <v>2391</v>
      </c>
      <c r="AC305" s="0" t="s">
        <v>2392</v>
      </c>
      <c r="AD305" s="111" t="n">
        <v>2004</v>
      </c>
      <c r="AE305" s="111" t="s">
        <v>198</v>
      </c>
      <c r="AI305" s="111" t="s">
        <v>207</v>
      </c>
      <c r="AK305" s="111" t="str">
        <f aca="false">(AB305)</f>
        <v>Hip interactive</v>
      </c>
      <c r="AM305" s="111" t="n">
        <f aca="false">AD305</f>
        <v>2004</v>
      </c>
      <c r="AN305" s="111" t="s">
        <v>1887</v>
      </c>
      <c r="AT305" s="0" t="s">
        <v>576</v>
      </c>
      <c r="AU305" s="0" t="s">
        <v>299</v>
      </c>
      <c r="AV305" s="0" t="s">
        <v>200</v>
      </c>
      <c r="AZ305" s="0" t="s">
        <v>2393</v>
      </c>
      <c r="BA305" s="124" t="s">
        <v>200</v>
      </c>
      <c r="BB305" s="0" t="s">
        <v>248</v>
      </c>
      <c r="BC305" s="0" t="s">
        <v>2394</v>
      </c>
      <c r="BD305" s="0" t="s">
        <v>2395</v>
      </c>
      <c r="BE305" s="104" t="s">
        <v>2396</v>
      </c>
      <c r="BG305" s="125" t="s">
        <v>200</v>
      </c>
      <c r="BH305" s="0" t="s">
        <v>2225</v>
      </c>
      <c r="BI305" s="112" t="n">
        <v>3760049398229</v>
      </c>
      <c r="BJ305" s="126" t="s">
        <v>200</v>
      </c>
      <c r="BK305" s="0" t="s">
        <v>215</v>
      </c>
      <c r="BL305" s="112" t="n">
        <v>4</v>
      </c>
      <c r="BM305" s="112" t="n">
        <v>4</v>
      </c>
      <c r="BN305" s="112" t="n">
        <v>4</v>
      </c>
      <c r="BO305" s="111" t="n">
        <v>20</v>
      </c>
      <c r="BP305" s="125" t="s">
        <v>200</v>
      </c>
      <c r="BQ305" s="127" t="s">
        <v>216</v>
      </c>
    </row>
    <row r="306" customFormat="false" ht="13.8" hidden="false" customHeight="false" outlineLevel="0" collapsed="false">
      <c r="A306" s="0" t="s">
        <v>2397</v>
      </c>
      <c r="B306" s="0" t="s">
        <v>2209</v>
      </c>
      <c r="C306" s="0" t="s">
        <v>192</v>
      </c>
      <c r="D306" s="0" t="s">
        <v>193</v>
      </c>
      <c r="E306" s="0" t="s">
        <v>194</v>
      </c>
      <c r="F306" s="0" t="s">
        <v>195</v>
      </c>
      <c r="G306" s="0" t="s">
        <v>196</v>
      </c>
      <c r="H306" s="0" t="s">
        <v>219</v>
      </c>
      <c r="J306" s="111" t="n">
        <v>2</v>
      </c>
      <c r="K306" s="0" t="s">
        <v>198</v>
      </c>
      <c r="L306" s="0" t="s">
        <v>533</v>
      </c>
      <c r="M306" s="0" t="s">
        <v>199</v>
      </c>
      <c r="Q306" s="120" t="s">
        <v>200</v>
      </c>
      <c r="R306" s="0" t="s">
        <v>1251</v>
      </c>
      <c r="S306" s="0" t="s">
        <v>201</v>
      </c>
      <c r="T306" s="0" t="s">
        <v>198</v>
      </c>
      <c r="U306" s="0" t="s">
        <v>239</v>
      </c>
      <c r="V306" s="0" t="s">
        <v>756</v>
      </c>
      <c r="W306" s="110" t="s">
        <v>198</v>
      </c>
      <c r="X306" s="111" t="n">
        <v>1996</v>
      </c>
      <c r="Y306" s="111" t="s">
        <v>240</v>
      </c>
      <c r="Z306" s="111" t="s">
        <v>221</v>
      </c>
      <c r="AA306" s="122" t="s">
        <v>200</v>
      </c>
      <c r="AB306" s="0" t="s">
        <v>2398</v>
      </c>
      <c r="AC306" s="0" t="s">
        <v>2399</v>
      </c>
      <c r="AD306" s="111" t="s">
        <v>198</v>
      </c>
      <c r="AE306" s="111" t="s">
        <v>198</v>
      </c>
      <c r="AI306" s="111" t="s">
        <v>294</v>
      </c>
      <c r="AJ306" s="111" t="s">
        <v>737</v>
      </c>
      <c r="AK306" s="0" t="s">
        <v>2398</v>
      </c>
      <c r="AM306" s="111" t="n">
        <v>1995</v>
      </c>
      <c r="AN306" s="111" t="s">
        <v>208</v>
      </c>
      <c r="AO306" s="0" t="s">
        <v>2023</v>
      </c>
      <c r="AU306" s="0" t="s">
        <v>267</v>
      </c>
      <c r="AZ306" s="0" t="s">
        <v>2400</v>
      </c>
      <c r="BA306" s="124" t="s">
        <v>200</v>
      </c>
      <c r="BB306" s="0" t="s">
        <v>248</v>
      </c>
      <c r="BC306" s="0" t="s">
        <v>2401</v>
      </c>
      <c r="BD306" s="0" t="s">
        <v>2402</v>
      </c>
      <c r="BE306" s="104" t="s">
        <v>2403</v>
      </c>
      <c r="BG306" s="125"/>
      <c r="BH306" s="0" t="s">
        <v>2215</v>
      </c>
      <c r="BI306" s="112" t="n">
        <v>4988679200050</v>
      </c>
      <c r="BJ306" s="126"/>
      <c r="BK306" s="0" t="s">
        <v>215</v>
      </c>
      <c r="BL306" s="112" t="n">
        <v>4</v>
      </c>
      <c r="BM306" s="112" t="n">
        <v>4</v>
      </c>
      <c r="BN306" s="112" t="n">
        <v>4</v>
      </c>
      <c r="BO306" s="111" t="n">
        <v>20</v>
      </c>
      <c r="BP306" s="125"/>
      <c r="BQ306" s="127" t="s">
        <v>216</v>
      </c>
    </row>
    <row r="307" customFormat="false" ht="12.65" hidden="false" customHeight="true" outlineLevel="0" collapsed="false">
      <c r="A307" s="0" t="s">
        <v>2404</v>
      </c>
      <c r="B307" s="0" t="s">
        <v>2209</v>
      </c>
      <c r="C307" s="131" t="s">
        <v>1735</v>
      </c>
      <c r="D307" s="131" t="s">
        <v>1333</v>
      </c>
      <c r="E307" s="0" t="s">
        <v>194</v>
      </c>
      <c r="F307" s="0" t="s">
        <v>606</v>
      </c>
      <c r="G307" s="0" t="s">
        <v>391</v>
      </c>
      <c r="H307" s="0" t="s">
        <v>197</v>
      </c>
      <c r="J307" s="111" t="n">
        <v>2</v>
      </c>
      <c r="K307" s="0" t="s">
        <v>198</v>
      </c>
      <c r="L307" s="0" t="s">
        <v>392</v>
      </c>
      <c r="M307" s="0" t="s">
        <v>274</v>
      </c>
      <c r="O307" s="0" t="s">
        <v>200</v>
      </c>
      <c r="Q307" s="120" t="s">
        <v>200</v>
      </c>
      <c r="R307" s="0" t="s">
        <v>1251</v>
      </c>
      <c r="S307" s="0" t="s">
        <v>201</v>
      </c>
      <c r="T307" s="0" t="s">
        <v>198</v>
      </c>
      <c r="U307" s="0" t="s">
        <v>202</v>
      </c>
      <c r="V307" s="0" t="s">
        <v>1252</v>
      </c>
      <c r="W307" s="110" t="s">
        <v>204</v>
      </c>
      <c r="X307" s="111" t="n">
        <v>1998</v>
      </c>
      <c r="Y307" s="111" t="s">
        <v>607</v>
      </c>
      <c r="Z307" s="111" t="s">
        <v>198</v>
      </c>
      <c r="AA307" s="122" t="s">
        <v>200</v>
      </c>
      <c r="AB307" s="0" t="s">
        <v>2405</v>
      </c>
      <c r="AC307" s="0" t="s">
        <v>352</v>
      </c>
      <c r="AD307" s="111" t="n">
        <v>1998</v>
      </c>
      <c r="AE307" s="111" t="s">
        <v>222</v>
      </c>
      <c r="AI307" s="111" t="s">
        <v>207</v>
      </c>
      <c r="AK307" s="111" t="s">
        <v>2405</v>
      </c>
      <c r="AL307" s="0" t="s">
        <v>216</v>
      </c>
      <c r="AM307" s="111" t="n">
        <v>1996</v>
      </c>
      <c r="AN307" s="111" t="s">
        <v>208</v>
      </c>
      <c r="AO307" s="0" t="s">
        <v>609</v>
      </c>
      <c r="AP307" s="0" t="s">
        <v>200</v>
      </c>
      <c r="AQ307" s="0" t="s">
        <v>200</v>
      </c>
      <c r="AR307" s="0" t="s">
        <v>200</v>
      </c>
      <c r="AS307" s="0" t="s">
        <v>2406</v>
      </c>
      <c r="AT307" s="0" t="s">
        <v>2407</v>
      </c>
      <c r="AU307" s="0" t="s">
        <v>200</v>
      </c>
      <c r="AV307" s="0" t="s">
        <v>2408</v>
      </c>
      <c r="AZ307" s="0" t="s">
        <v>2409</v>
      </c>
      <c r="BA307" s="124" t="s">
        <v>200</v>
      </c>
      <c r="BB307" s="0" t="s">
        <v>248</v>
      </c>
      <c r="BC307" s="0" t="s">
        <v>2410</v>
      </c>
      <c r="BD307" s="0" t="s">
        <v>2411</v>
      </c>
      <c r="BE307" s="104" t="s">
        <v>2412</v>
      </c>
      <c r="BG307" s="125" t="s">
        <v>200</v>
      </c>
      <c r="BH307" s="0" t="s">
        <v>2225</v>
      </c>
      <c r="BI307" s="112" t="n">
        <v>711719731726</v>
      </c>
      <c r="BJ307" s="126" t="s">
        <v>200</v>
      </c>
      <c r="BK307" s="0" t="s">
        <v>215</v>
      </c>
      <c r="BL307" s="112" t="n">
        <v>4</v>
      </c>
      <c r="BM307" s="112" t="n">
        <v>4</v>
      </c>
      <c r="BN307" s="112" t="n">
        <v>4</v>
      </c>
      <c r="BO307" s="111" t="n">
        <v>20</v>
      </c>
      <c r="BP307" s="125" t="s">
        <v>200</v>
      </c>
      <c r="BQ307" s="127" t="s">
        <v>216</v>
      </c>
    </row>
    <row r="308" customFormat="false" ht="13.8" hidden="false" customHeight="false" outlineLevel="0" collapsed="false">
      <c r="A308" s="0" t="s">
        <v>2413</v>
      </c>
      <c r="B308" s="0" t="s">
        <v>2209</v>
      </c>
      <c r="C308" s="131" t="s">
        <v>1451</v>
      </c>
      <c r="D308" s="131" t="s">
        <v>1452</v>
      </c>
      <c r="E308" s="0" t="s">
        <v>194</v>
      </c>
      <c r="F308" s="0" t="s">
        <v>195</v>
      </c>
      <c r="G308" s="0" t="s">
        <v>330</v>
      </c>
      <c r="H308" s="0" t="s">
        <v>901</v>
      </c>
      <c r="J308" s="111" t="n">
        <v>1</v>
      </c>
      <c r="K308" s="0" t="s">
        <v>198</v>
      </c>
      <c r="L308" s="0" t="s">
        <v>198</v>
      </c>
      <c r="M308" s="0" t="s">
        <v>199</v>
      </c>
      <c r="O308" s="0" t="s">
        <v>200</v>
      </c>
      <c r="Q308" s="120" t="s">
        <v>200</v>
      </c>
      <c r="R308" s="0" t="s">
        <v>1251</v>
      </c>
      <c r="S308" s="0" t="s">
        <v>201</v>
      </c>
      <c r="T308" s="0" t="s">
        <v>198</v>
      </c>
      <c r="U308" s="0" t="s">
        <v>202</v>
      </c>
      <c r="V308" s="0" t="s">
        <v>1252</v>
      </c>
      <c r="W308" s="110" t="s">
        <v>204</v>
      </c>
      <c r="X308" s="111" t="n">
        <v>2000</v>
      </c>
      <c r="Z308" s="130" t="s">
        <v>757</v>
      </c>
      <c r="AA308" s="122" t="s">
        <v>200</v>
      </c>
      <c r="AB308" s="0" t="s">
        <v>2278</v>
      </c>
      <c r="AC308" s="0" t="s">
        <v>872</v>
      </c>
      <c r="AD308" s="111" t="n">
        <v>2000</v>
      </c>
      <c r="AE308" s="111" t="s">
        <v>1004</v>
      </c>
      <c r="AI308" s="111" t="s">
        <v>207</v>
      </c>
      <c r="AK308" s="111" t="str">
        <f aca="false">(AB308)</f>
        <v>Revolution software</v>
      </c>
      <c r="AM308" s="111" t="n">
        <f aca="false">AD308</f>
        <v>2000</v>
      </c>
      <c r="AN308" s="111" t="s">
        <v>263</v>
      </c>
      <c r="AR308" s="0" t="s">
        <v>1455</v>
      </c>
      <c r="AS308" s="0" t="s">
        <v>200</v>
      </c>
      <c r="AU308" s="0" t="s">
        <v>470</v>
      </c>
      <c r="AV308" s="0" t="s">
        <v>200</v>
      </c>
      <c r="AZ308" s="0" t="s">
        <v>2414</v>
      </c>
      <c r="BA308" s="124" t="s">
        <v>200</v>
      </c>
      <c r="BB308" s="0" t="s">
        <v>210</v>
      </c>
      <c r="BC308" s="0" t="s">
        <v>2415</v>
      </c>
      <c r="BD308" s="0" t="s">
        <v>1809</v>
      </c>
      <c r="BE308" s="104" t="s">
        <v>2416</v>
      </c>
      <c r="BF308" s="0" t="s">
        <v>200</v>
      </c>
      <c r="BG308" s="125" t="s">
        <v>200</v>
      </c>
      <c r="BH308" s="0" t="s">
        <v>2225</v>
      </c>
      <c r="BI308" s="112" t="n">
        <v>711719167327</v>
      </c>
      <c r="BJ308" s="126" t="s">
        <v>200</v>
      </c>
      <c r="BK308" s="0" t="s">
        <v>215</v>
      </c>
      <c r="BL308" s="112" t="n">
        <v>4</v>
      </c>
      <c r="BM308" s="112" t="n">
        <v>4</v>
      </c>
      <c r="BN308" s="112" t="n">
        <v>4</v>
      </c>
      <c r="BO308" s="111" t="n">
        <v>20</v>
      </c>
      <c r="BP308" s="125" t="s">
        <v>200</v>
      </c>
      <c r="BQ308" s="127" t="s">
        <v>216</v>
      </c>
    </row>
    <row r="309" customFormat="false" ht="13.8" hidden="false" customHeight="false" outlineLevel="0" collapsed="false">
      <c r="A309" s="0" t="s">
        <v>2417</v>
      </c>
      <c r="B309" s="0" t="s">
        <v>2209</v>
      </c>
      <c r="C309" s="0" t="s">
        <v>818</v>
      </c>
      <c r="D309" s="0" t="s">
        <v>1333</v>
      </c>
      <c r="E309" s="0" t="s">
        <v>313</v>
      </c>
      <c r="F309" s="0" t="s">
        <v>314</v>
      </c>
      <c r="G309" s="0" t="s">
        <v>880</v>
      </c>
      <c r="H309" s="0" t="s">
        <v>197</v>
      </c>
      <c r="J309" s="111" t="n">
        <v>1</v>
      </c>
      <c r="K309" s="0" t="s">
        <v>1441</v>
      </c>
      <c r="L309" s="0" t="s">
        <v>392</v>
      </c>
      <c r="M309" s="0" t="s">
        <v>199</v>
      </c>
      <c r="O309" s="0" t="s">
        <v>200</v>
      </c>
      <c r="Q309" s="120" t="s">
        <v>200</v>
      </c>
      <c r="R309" s="0" t="s">
        <v>1251</v>
      </c>
      <c r="S309" s="0" t="s">
        <v>201</v>
      </c>
      <c r="T309" s="0" t="s">
        <v>198</v>
      </c>
      <c r="U309" s="0" t="s">
        <v>202</v>
      </c>
      <c r="V309" s="0" t="s">
        <v>1252</v>
      </c>
      <c r="W309" s="110" t="s">
        <v>204</v>
      </c>
      <c r="X309" s="111" t="n">
        <v>1996</v>
      </c>
      <c r="Z309" s="111" t="s">
        <v>198</v>
      </c>
      <c r="AA309" s="122" t="s">
        <v>200</v>
      </c>
      <c r="AB309" s="0" t="s">
        <v>2418</v>
      </c>
      <c r="AC309" s="0" t="s">
        <v>690</v>
      </c>
      <c r="AD309" s="111" t="n">
        <v>1996</v>
      </c>
      <c r="AE309" s="111" t="s">
        <v>198</v>
      </c>
      <c r="AI309" s="111" t="s">
        <v>207</v>
      </c>
      <c r="AK309" s="111" t="str">
        <f aca="false">(AB309)</f>
        <v>Reflections</v>
      </c>
      <c r="AM309" s="111" t="n">
        <f aca="false">AD309</f>
        <v>1996</v>
      </c>
      <c r="AN309" s="111" t="s">
        <v>263</v>
      </c>
      <c r="AS309" s="0" t="s">
        <v>200</v>
      </c>
      <c r="AV309" s="0" t="s">
        <v>200</v>
      </c>
      <c r="AZ309" s="0" t="s">
        <v>2419</v>
      </c>
      <c r="BA309" s="124" t="s">
        <v>200</v>
      </c>
      <c r="BB309" s="0" t="s">
        <v>210</v>
      </c>
      <c r="BC309" s="0" t="s">
        <v>2420</v>
      </c>
      <c r="BD309" s="0" t="s">
        <v>2421</v>
      </c>
      <c r="BE309" s="104" t="s">
        <v>2422</v>
      </c>
      <c r="BF309" s="104" t="s">
        <v>2423</v>
      </c>
      <c r="BG309" s="125" t="s">
        <v>200</v>
      </c>
      <c r="BH309" s="0" t="s">
        <v>2225</v>
      </c>
      <c r="BI309" s="112" t="n">
        <v>711719610328</v>
      </c>
      <c r="BJ309" s="126" t="s">
        <v>200</v>
      </c>
      <c r="BK309" s="0" t="s">
        <v>215</v>
      </c>
      <c r="BL309" s="112" t="n">
        <v>4</v>
      </c>
      <c r="BM309" s="112" t="n">
        <v>4</v>
      </c>
      <c r="BN309" s="112" t="n">
        <v>4</v>
      </c>
      <c r="BO309" s="111" t="n">
        <v>20</v>
      </c>
      <c r="BP309" s="125" t="s">
        <v>200</v>
      </c>
      <c r="BQ309" s="127" t="s">
        <v>216</v>
      </c>
    </row>
    <row r="310" customFormat="false" ht="13.8" hidden="false" customHeight="false" outlineLevel="0" collapsed="false">
      <c r="A310" s="0" t="s">
        <v>2424</v>
      </c>
      <c r="B310" s="0" t="s">
        <v>2209</v>
      </c>
      <c r="C310" s="131" t="s">
        <v>1451</v>
      </c>
      <c r="D310" s="131" t="s">
        <v>1333</v>
      </c>
      <c r="E310" s="0" t="s">
        <v>194</v>
      </c>
      <c r="F310" s="0" t="s">
        <v>195</v>
      </c>
      <c r="G310" s="0" t="s">
        <v>330</v>
      </c>
      <c r="H310" s="0" t="s">
        <v>901</v>
      </c>
      <c r="J310" s="111" t="n">
        <v>1</v>
      </c>
      <c r="K310" s="0" t="s">
        <v>198</v>
      </c>
      <c r="L310" s="0" t="s">
        <v>198</v>
      </c>
      <c r="M310" s="0" t="s">
        <v>199</v>
      </c>
      <c r="O310" s="0" t="s">
        <v>200</v>
      </c>
      <c r="Q310" s="120" t="s">
        <v>200</v>
      </c>
      <c r="R310" s="0" t="s">
        <v>1251</v>
      </c>
      <c r="S310" s="0" t="s">
        <v>201</v>
      </c>
      <c r="T310" s="0" t="s">
        <v>198</v>
      </c>
      <c r="U310" s="0" t="s">
        <v>202</v>
      </c>
      <c r="V310" s="0" t="s">
        <v>1252</v>
      </c>
      <c r="W310" s="110" t="s">
        <v>204</v>
      </c>
      <c r="X310" s="111" t="n">
        <v>1999</v>
      </c>
      <c r="Y310" s="111" t="s">
        <v>1624</v>
      </c>
      <c r="Z310" s="130" t="s">
        <v>757</v>
      </c>
      <c r="AA310" s="122" t="s">
        <v>200</v>
      </c>
      <c r="AB310" s="0" t="s">
        <v>543</v>
      </c>
      <c r="AC310" s="0" t="s">
        <v>479</v>
      </c>
      <c r="AD310" s="111" t="n">
        <v>1999</v>
      </c>
      <c r="AE310" s="111" t="s">
        <v>198</v>
      </c>
      <c r="AH310" s="111" t="s">
        <v>1983</v>
      </c>
      <c r="AI310" s="111" t="s">
        <v>207</v>
      </c>
      <c r="AK310" s="111" t="str">
        <f aca="false">(AB310)</f>
        <v>Capcom</v>
      </c>
      <c r="AM310" s="111" t="n">
        <f aca="false">AD310</f>
        <v>1999</v>
      </c>
      <c r="AN310" s="111" t="s">
        <v>208</v>
      </c>
      <c r="AR310" s="0" t="s">
        <v>1455</v>
      </c>
      <c r="AT310" s="0" t="s">
        <v>2425</v>
      </c>
      <c r="AU310" s="0" t="s">
        <v>552</v>
      </c>
      <c r="AV310" s="0" t="s">
        <v>2426</v>
      </c>
      <c r="AZ310" s="0" t="s">
        <v>2427</v>
      </c>
      <c r="BA310" s="124" t="s">
        <v>200</v>
      </c>
      <c r="BB310" s="0" t="s">
        <v>210</v>
      </c>
      <c r="BC310" s="0" t="s">
        <v>2428</v>
      </c>
      <c r="BE310" s="104" t="s">
        <v>2429</v>
      </c>
      <c r="BF310" s="0" t="s">
        <v>200</v>
      </c>
      <c r="BG310" s="125" t="s">
        <v>200</v>
      </c>
      <c r="BH310" s="0" t="s">
        <v>466</v>
      </c>
      <c r="BI310" s="112" t="n">
        <v>5028587082511</v>
      </c>
      <c r="BJ310" s="126" t="s">
        <v>200</v>
      </c>
      <c r="BK310" s="0" t="s">
        <v>215</v>
      </c>
      <c r="BL310" s="112" t="n">
        <v>4</v>
      </c>
      <c r="BM310" s="112" t="n">
        <v>4</v>
      </c>
      <c r="BN310" s="112" t="n">
        <v>4</v>
      </c>
      <c r="BO310" s="111" t="n">
        <v>20</v>
      </c>
      <c r="BP310" s="125" t="s">
        <v>200</v>
      </c>
      <c r="BQ310" s="127" t="s">
        <v>216</v>
      </c>
    </row>
    <row r="311" customFormat="false" ht="17.3" hidden="false" customHeight="true" outlineLevel="0" collapsed="false">
      <c r="A311" s="0" t="s">
        <v>2430</v>
      </c>
      <c r="B311" s="0" t="s">
        <v>2209</v>
      </c>
      <c r="C311" s="131" t="s">
        <v>1451</v>
      </c>
      <c r="D311" s="131" t="s">
        <v>1333</v>
      </c>
      <c r="E311" s="0" t="s">
        <v>194</v>
      </c>
      <c r="F311" s="0" t="s">
        <v>195</v>
      </c>
      <c r="G311" s="0" t="s">
        <v>330</v>
      </c>
      <c r="H311" s="0" t="s">
        <v>901</v>
      </c>
      <c r="J311" s="111" t="n">
        <v>1</v>
      </c>
      <c r="K311" s="0" t="s">
        <v>198</v>
      </c>
      <c r="L311" s="0" t="s">
        <v>198</v>
      </c>
      <c r="M311" s="0" t="s">
        <v>199</v>
      </c>
      <c r="O311" s="0" t="s">
        <v>200</v>
      </c>
      <c r="Q311" s="120" t="s">
        <v>200</v>
      </c>
      <c r="R311" s="0" t="s">
        <v>1251</v>
      </c>
      <c r="S311" s="0" t="s">
        <v>201</v>
      </c>
      <c r="T311" s="0" t="s">
        <v>198</v>
      </c>
      <c r="U311" s="0" t="s">
        <v>202</v>
      </c>
      <c r="V311" s="0" t="s">
        <v>1252</v>
      </c>
      <c r="W311" s="110" t="s">
        <v>204</v>
      </c>
      <c r="X311" s="111" t="n">
        <v>2000</v>
      </c>
      <c r="Y311" s="111" t="s">
        <v>1624</v>
      </c>
      <c r="Z311" s="130" t="s">
        <v>757</v>
      </c>
      <c r="AA311" s="122" t="s">
        <v>200</v>
      </c>
      <c r="AB311" s="0" t="s">
        <v>543</v>
      </c>
      <c r="AC311" s="0" t="s">
        <v>479</v>
      </c>
      <c r="AD311" s="111" t="n">
        <v>2000</v>
      </c>
      <c r="AE311" s="111" t="s">
        <v>1004</v>
      </c>
      <c r="AH311" s="111" t="s">
        <v>914</v>
      </c>
      <c r="AI311" s="111" t="s">
        <v>207</v>
      </c>
      <c r="AK311" s="111" t="str">
        <f aca="false">(AB311)</f>
        <v>Capcom</v>
      </c>
      <c r="AM311" s="111" t="n">
        <f aca="false">AD311</f>
        <v>2000</v>
      </c>
      <c r="AN311" s="111" t="s">
        <v>208</v>
      </c>
      <c r="AR311" s="0" t="s">
        <v>1455</v>
      </c>
      <c r="AT311" s="0" t="s">
        <v>2425</v>
      </c>
      <c r="AU311" s="0" t="s">
        <v>552</v>
      </c>
      <c r="AV311" s="0" t="s">
        <v>2426</v>
      </c>
      <c r="AZ311" s="0" t="s">
        <v>2431</v>
      </c>
      <c r="BA311" s="124" t="s">
        <v>200</v>
      </c>
      <c r="BB311" s="0" t="s">
        <v>210</v>
      </c>
      <c r="BC311" s="0" t="s">
        <v>2432</v>
      </c>
      <c r="BE311" s="104" t="s">
        <v>2433</v>
      </c>
      <c r="BF311" s="104" t="s">
        <v>2434</v>
      </c>
      <c r="BG311" s="125" t="s">
        <v>200</v>
      </c>
      <c r="BH311" s="0" t="s">
        <v>466</v>
      </c>
      <c r="BI311" s="112" t="n">
        <v>5028587083624</v>
      </c>
      <c r="BJ311" s="126" t="s">
        <v>200</v>
      </c>
      <c r="BK311" s="0" t="s">
        <v>215</v>
      </c>
      <c r="BL311" s="112" t="n">
        <v>4</v>
      </c>
      <c r="BM311" s="112" t="n">
        <v>4</v>
      </c>
      <c r="BN311" s="112" t="n">
        <v>4</v>
      </c>
      <c r="BO311" s="111" t="n">
        <v>20</v>
      </c>
      <c r="BP311" s="125" t="s">
        <v>200</v>
      </c>
      <c r="BQ311" s="127" t="s">
        <v>216</v>
      </c>
    </row>
    <row r="312" customFormat="false" ht="16.15" hidden="false" customHeight="true" outlineLevel="0" collapsed="false">
      <c r="A312" s="0" t="s">
        <v>2435</v>
      </c>
      <c r="B312" s="0" t="s">
        <v>2209</v>
      </c>
      <c r="C312" s="131" t="s">
        <v>1386</v>
      </c>
      <c r="D312" s="131" t="s">
        <v>193</v>
      </c>
      <c r="E312" s="0" t="s">
        <v>194</v>
      </c>
      <c r="F312" s="0" t="s">
        <v>195</v>
      </c>
      <c r="G312" s="0" t="s">
        <v>330</v>
      </c>
      <c r="H312" s="0" t="s">
        <v>219</v>
      </c>
      <c r="J312" s="111" t="n">
        <v>1</v>
      </c>
      <c r="K312" s="0" t="s">
        <v>198</v>
      </c>
      <c r="L312" s="0" t="s">
        <v>198</v>
      </c>
      <c r="M312" s="0" t="s">
        <v>199</v>
      </c>
      <c r="Q312" s="120" t="s">
        <v>200</v>
      </c>
      <c r="R312" s="0" t="s">
        <v>1251</v>
      </c>
      <c r="S312" s="0" t="s">
        <v>201</v>
      </c>
      <c r="T312" s="0" t="s">
        <v>198</v>
      </c>
      <c r="U312" s="0" t="s">
        <v>202</v>
      </c>
      <c r="V312" s="0" t="s">
        <v>1252</v>
      </c>
      <c r="W312" s="110" t="s">
        <v>204</v>
      </c>
      <c r="X312" s="111" t="n">
        <v>1995</v>
      </c>
      <c r="Y312" s="111" t="s">
        <v>498</v>
      </c>
      <c r="Z312" s="130" t="s">
        <v>757</v>
      </c>
      <c r="AA312" s="122" t="s">
        <v>200</v>
      </c>
      <c r="AB312" s="0" t="s">
        <v>2436</v>
      </c>
      <c r="AC312" s="0" t="s">
        <v>690</v>
      </c>
      <c r="AD312" s="111" t="n">
        <v>1995</v>
      </c>
      <c r="AE312" s="111" t="s">
        <v>198</v>
      </c>
      <c r="AI312" s="111" t="s">
        <v>207</v>
      </c>
      <c r="AK312" s="111" t="str">
        <f aca="false">(AB312)</f>
        <v>Perfect 10 prod</v>
      </c>
      <c r="AM312" s="111" t="n">
        <f aca="false">AD312</f>
        <v>1995</v>
      </c>
      <c r="AN312" s="111" t="s">
        <v>263</v>
      </c>
      <c r="AP312" s="0" t="s">
        <v>619</v>
      </c>
      <c r="AQ312" s="0" t="s">
        <v>200</v>
      </c>
      <c r="AR312" s="0" t="s">
        <v>224</v>
      </c>
      <c r="AS312" s="0" t="s">
        <v>2437</v>
      </c>
      <c r="AT312" s="0" t="s">
        <v>2438</v>
      </c>
      <c r="AU312" s="0" t="s">
        <v>200</v>
      </c>
      <c r="AZ312" s="0" t="s">
        <v>2439</v>
      </c>
      <c r="BA312" s="124" t="s">
        <v>200</v>
      </c>
      <c r="BB312" s="0" t="s">
        <v>248</v>
      </c>
      <c r="BC312" s="0" t="s">
        <v>2440</v>
      </c>
      <c r="BD312" s="0" t="s">
        <v>2441</v>
      </c>
      <c r="BE312" s="104" t="s">
        <v>2442</v>
      </c>
      <c r="BF312" s="104" t="s">
        <v>2443</v>
      </c>
      <c r="BG312" s="125" t="s">
        <v>200</v>
      </c>
      <c r="BH312" s="0" t="s">
        <v>466</v>
      </c>
      <c r="BI312" s="112" t="n">
        <v>711719610724</v>
      </c>
      <c r="BJ312" s="126" t="s">
        <v>200</v>
      </c>
      <c r="BK312" s="0" t="s">
        <v>215</v>
      </c>
      <c r="BL312" s="112" t="n">
        <v>4</v>
      </c>
      <c r="BM312" s="112" t="n">
        <v>4</v>
      </c>
      <c r="BN312" s="112" t="n">
        <v>4</v>
      </c>
      <c r="BO312" s="111" t="n">
        <v>60</v>
      </c>
      <c r="BP312" s="125" t="s">
        <v>200</v>
      </c>
      <c r="BQ312" s="127" t="s">
        <v>216</v>
      </c>
    </row>
    <row r="313" customFormat="false" ht="17.3" hidden="false" customHeight="true" outlineLevel="0" collapsed="false">
      <c r="A313" s="0" t="s">
        <v>2444</v>
      </c>
      <c r="B313" s="0" t="s">
        <v>2209</v>
      </c>
      <c r="C313" s="131" t="s">
        <v>1386</v>
      </c>
      <c r="D313" s="131" t="s">
        <v>193</v>
      </c>
      <c r="E313" s="0" t="s">
        <v>194</v>
      </c>
      <c r="F313" s="0" t="s">
        <v>195</v>
      </c>
      <c r="G313" s="0" t="s">
        <v>330</v>
      </c>
      <c r="H313" s="0" t="s">
        <v>219</v>
      </c>
      <c r="J313" s="111" t="n">
        <v>1</v>
      </c>
      <c r="K313" s="0" t="s">
        <v>198</v>
      </c>
      <c r="L313" s="0" t="s">
        <v>198</v>
      </c>
      <c r="M313" s="0" t="s">
        <v>199</v>
      </c>
      <c r="Q313" s="120" t="s">
        <v>200</v>
      </c>
      <c r="R313" s="0" t="s">
        <v>1251</v>
      </c>
      <c r="S313" s="0" t="s">
        <v>201</v>
      </c>
      <c r="T313" s="0" t="s">
        <v>198</v>
      </c>
      <c r="U313" s="0" t="s">
        <v>202</v>
      </c>
      <c r="V313" s="0" t="s">
        <v>1252</v>
      </c>
      <c r="W313" s="110" t="s">
        <v>204</v>
      </c>
      <c r="X313" s="111" t="n">
        <v>1997</v>
      </c>
      <c r="Y313" s="111" t="s">
        <v>498</v>
      </c>
      <c r="Z313" s="130" t="s">
        <v>757</v>
      </c>
      <c r="AA313" s="122" t="s">
        <v>200</v>
      </c>
      <c r="AB313" s="0" t="s">
        <v>2445</v>
      </c>
      <c r="AC313" s="0" t="s">
        <v>690</v>
      </c>
      <c r="AD313" s="111" t="n">
        <v>1997</v>
      </c>
      <c r="AE313" s="111" t="s">
        <v>198</v>
      </c>
      <c r="AI313" s="111" t="s">
        <v>207</v>
      </c>
      <c r="AK313" s="111" t="str">
        <f aca="false">(AB313)</f>
        <v>Perfect entertainment</v>
      </c>
      <c r="AM313" s="111" t="n">
        <f aca="false">AD313</f>
        <v>1997</v>
      </c>
      <c r="AN313" s="111" t="s">
        <v>263</v>
      </c>
      <c r="AP313" s="0" t="s">
        <v>619</v>
      </c>
      <c r="AQ313" s="0" t="s">
        <v>200</v>
      </c>
      <c r="AR313" s="0" t="s">
        <v>224</v>
      </c>
      <c r="AS313" s="0" t="s">
        <v>2437</v>
      </c>
      <c r="AT313" s="0" t="s">
        <v>2438</v>
      </c>
      <c r="AU313" s="0" t="s">
        <v>200</v>
      </c>
      <c r="AZ313" s="0" t="s">
        <v>2446</v>
      </c>
      <c r="BA313" s="124" t="s">
        <v>200</v>
      </c>
      <c r="BB313" s="0" t="s">
        <v>248</v>
      </c>
      <c r="BC313" s="0" t="s">
        <v>2447</v>
      </c>
      <c r="BD313" s="0" t="s">
        <v>2448</v>
      </c>
      <c r="BE313" s="104" t="s">
        <v>2449</v>
      </c>
      <c r="BF313" s="104" t="s">
        <v>200</v>
      </c>
      <c r="BG313" s="125" t="s">
        <v>200</v>
      </c>
      <c r="BH313" s="0" t="s">
        <v>466</v>
      </c>
      <c r="BI313" s="112" t="n">
        <v>711719664628</v>
      </c>
      <c r="BJ313" s="126" t="s">
        <v>200</v>
      </c>
      <c r="BK313" s="0" t="s">
        <v>215</v>
      </c>
      <c r="BL313" s="112" t="n">
        <v>4</v>
      </c>
      <c r="BM313" s="112" t="n">
        <v>4</v>
      </c>
      <c r="BN313" s="112" t="n">
        <v>4</v>
      </c>
      <c r="BO313" s="111" t="n">
        <v>20</v>
      </c>
      <c r="BP313" s="125" t="s">
        <v>200</v>
      </c>
      <c r="BQ313" s="127" t="s">
        <v>216</v>
      </c>
    </row>
    <row r="314" customFormat="false" ht="17.3" hidden="false" customHeight="true" outlineLevel="0" collapsed="false">
      <c r="A314" s="0" t="s">
        <v>2450</v>
      </c>
      <c r="B314" s="0" t="s">
        <v>2209</v>
      </c>
      <c r="C314" s="131" t="s">
        <v>1386</v>
      </c>
      <c r="D314" s="131" t="s">
        <v>193</v>
      </c>
      <c r="E314" s="0" t="s">
        <v>194</v>
      </c>
      <c r="F314" s="0" t="s">
        <v>195</v>
      </c>
      <c r="G314" s="0" t="s">
        <v>330</v>
      </c>
      <c r="H314" s="0" t="s">
        <v>219</v>
      </c>
      <c r="J314" s="111" t="n">
        <v>1</v>
      </c>
      <c r="K314" s="0" t="s">
        <v>198</v>
      </c>
      <c r="L314" s="0" t="s">
        <v>198</v>
      </c>
      <c r="M314" s="0" t="s">
        <v>199</v>
      </c>
      <c r="Q314" s="120" t="s">
        <v>200</v>
      </c>
      <c r="R314" s="0" t="s">
        <v>1251</v>
      </c>
      <c r="S314" s="0" t="s">
        <v>201</v>
      </c>
      <c r="T314" s="0" t="s">
        <v>198</v>
      </c>
      <c r="U314" s="0" t="s">
        <v>202</v>
      </c>
      <c r="V314" s="0" t="s">
        <v>1252</v>
      </c>
      <c r="W314" s="110" t="s">
        <v>204</v>
      </c>
      <c r="X314" s="111" t="n">
        <v>1999</v>
      </c>
      <c r="Y314" s="111" t="s">
        <v>498</v>
      </c>
      <c r="Z314" s="130" t="s">
        <v>757</v>
      </c>
      <c r="AA314" s="122" t="s">
        <v>200</v>
      </c>
      <c r="AB314" s="0" t="s">
        <v>2451</v>
      </c>
      <c r="AC314" s="0" t="s">
        <v>2452</v>
      </c>
      <c r="AD314" s="111" t="n">
        <v>1999</v>
      </c>
      <c r="AE314" s="111" t="s">
        <v>1004</v>
      </c>
      <c r="AI314" s="111" t="s">
        <v>207</v>
      </c>
      <c r="AK314" s="111" t="str">
        <f aca="false">(AB314)</f>
        <v>Teeny weeny games</v>
      </c>
      <c r="AM314" s="111" t="n">
        <f aca="false">AD314</f>
        <v>1999</v>
      </c>
      <c r="AN314" s="111" t="s">
        <v>263</v>
      </c>
      <c r="AP314" s="0" t="s">
        <v>619</v>
      </c>
      <c r="AQ314" s="0" t="s">
        <v>200</v>
      </c>
      <c r="AS314" s="0" t="s">
        <v>2437</v>
      </c>
      <c r="AU314" s="0" t="s">
        <v>2351</v>
      </c>
      <c r="AV314" s="0" t="s">
        <v>200</v>
      </c>
      <c r="AZ314" s="0" t="s">
        <v>2453</v>
      </c>
      <c r="BA314" s="124" t="s">
        <v>200</v>
      </c>
      <c r="BB314" s="0" t="s">
        <v>248</v>
      </c>
      <c r="BC314" s="0" t="s">
        <v>2454</v>
      </c>
      <c r="BD314" s="0" t="s">
        <v>2455</v>
      </c>
      <c r="BE314" s="104" t="s">
        <v>213</v>
      </c>
      <c r="BF314" s="104"/>
      <c r="BG314" s="125"/>
      <c r="BH314" s="0" t="s">
        <v>466</v>
      </c>
      <c r="BI314" s="112" t="n">
        <v>5029988006151</v>
      </c>
      <c r="BJ314" s="126"/>
      <c r="BK314" s="0" t="s">
        <v>215</v>
      </c>
      <c r="BL314" s="112" t="n">
        <v>4</v>
      </c>
      <c r="BM314" s="112" t="n">
        <v>4</v>
      </c>
      <c r="BN314" s="112" t="n">
        <v>4</v>
      </c>
      <c r="BO314" s="111" t="n">
        <v>20</v>
      </c>
      <c r="BP314" s="125"/>
      <c r="BQ314" s="127" t="s">
        <v>216</v>
      </c>
    </row>
    <row r="315" customFormat="false" ht="14.95" hidden="false" customHeight="true" outlineLevel="0" collapsed="false">
      <c r="A315" s="0" t="s">
        <v>2456</v>
      </c>
      <c r="B315" s="0" t="s">
        <v>2209</v>
      </c>
      <c r="C315" s="131" t="s">
        <v>1489</v>
      </c>
      <c r="D315" s="131" t="s">
        <v>1333</v>
      </c>
      <c r="E315" s="0" t="s">
        <v>194</v>
      </c>
      <c r="F315" s="0" t="s">
        <v>195</v>
      </c>
      <c r="G315" s="0" t="s">
        <v>196</v>
      </c>
      <c r="H315" s="0" t="s">
        <v>219</v>
      </c>
      <c r="J315" s="111" t="n">
        <v>1</v>
      </c>
      <c r="K315" s="0" t="s">
        <v>198</v>
      </c>
      <c r="L315" s="0" t="s">
        <v>198</v>
      </c>
      <c r="M315" s="0" t="s">
        <v>199</v>
      </c>
      <c r="O315" s="0" t="s">
        <v>200</v>
      </c>
      <c r="Q315" s="120" t="s">
        <v>200</v>
      </c>
      <c r="R315" s="0" t="s">
        <v>1251</v>
      </c>
      <c r="S315" s="0" t="s">
        <v>201</v>
      </c>
      <c r="T315" s="0" t="s">
        <v>198</v>
      </c>
      <c r="U315" s="0" t="s">
        <v>202</v>
      </c>
      <c r="V315" s="0" t="s">
        <v>1252</v>
      </c>
      <c r="W315" s="110" t="s">
        <v>204</v>
      </c>
      <c r="X315" s="111" t="n">
        <v>1996</v>
      </c>
      <c r="Z315" s="111" t="s">
        <v>221</v>
      </c>
      <c r="AA315" s="122" t="s">
        <v>200</v>
      </c>
      <c r="AB315" s="0" t="s">
        <v>2457</v>
      </c>
      <c r="AC315" s="0" t="s">
        <v>984</v>
      </c>
      <c r="AD315" s="111" t="n">
        <v>1996</v>
      </c>
      <c r="AE315" s="111" t="s">
        <v>222</v>
      </c>
      <c r="AI315" s="111" t="s">
        <v>207</v>
      </c>
      <c r="AK315" s="111" t="str">
        <f aca="false">(AB315)</f>
        <v>Insomniac games</v>
      </c>
      <c r="AM315" s="111" t="n">
        <f aca="false">AD315</f>
        <v>1996</v>
      </c>
      <c r="AN315" s="111" t="s">
        <v>297</v>
      </c>
      <c r="AS315" s="0" t="s">
        <v>200</v>
      </c>
      <c r="AU315" s="0" t="s">
        <v>267</v>
      </c>
      <c r="AV315" s="0" t="s">
        <v>750</v>
      </c>
      <c r="AZ315" s="0" t="s">
        <v>2458</v>
      </c>
      <c r="BA315" s="124" t="s">
        <v>200</v>
      </c>
      <c r="BB315" s="0" t="s">
        <v>210</v>
      </c>
      <c r="BC315" s="0" t="s">
        <v>2459</v>
      </c>
      <c r="BD315" s="0" t="s">
        <v>2460</v>
      </c>
      <c r="BE315" s="104" t="s">
        <v>2461</v>
      </c>
      <c r="BG315" s="125" t="s">
        <v>200</v>
      </c>
      <c r="BH315" s="0" t="s">
        <v>466</v>
      </c>
      <c r="BI315" s="112" t="n">
        <v>5026102282859</v>
      </c>
      <c r="BJ315" s="126" t="s">
        <v>200</v>
      </c>
      <c r="BK315" s="0" t="s">
        <v>215</v>
      </c>
      <c r="BL315" s="112" t="n">
        <v>4</v>
      </c>
      <c r="BM315" s="112" t="n">
        <v>4</v>
      </c>
      <c r="BN315" s="112" t="n">
        <v>4</v>
      </c>
      <c r="BO315" s="111" t="n">
        <v>20</v>
      </c>
      <c r="BP315" s="125" t="s">
        <v>200</v>
      </c>
      <c r="BQ315" s="127" t="s">
        <v>216</v>
      </c>
    </row>
    <row r="316" customFormat="false" ht="13.8" hidden="false" customHeight="false" outlineLevel="0" collapsed="false">
      <c r="A316" s="0" t="s">
        <v>2462</v>
      </c>
      <c r="B316" s="0" t="s">
        <v>2209</v>
      </c>
      <c r="C316" s="131" t="s">
        <v>1489</v>
      </c>
      <c r="D316" s="0" t="s">
        <v>1460</v>
      </c>
      <c r="E316" s="0" t="s">
        <v>194</v>
      </c>
      <c r="F316" s="0" t="s">
        <v>195</v>
      </c>
      <c r="G316" s="0" t="s">
        <v>196</v>
      </c>
      <c r="H316" s="0" t="s">
        <v>901</v>
      </c>
      <c r="J316" s="111" t="n">
        <v>1</v>
      </c>
      <c r="K316" s="0" t="s">
        <v>1441</v>
      </c>
      <c r="L316" s="0" t="s">
        <v>392</v>
      </c>
      <c r="M316" s="0" t="s">
        <v>274</v>
      </c>
      <c r="O316" s="0" t="s">
        <v>237</v>
      </c>
      <c r="P316" s="0" t="s">
        <v>410</v>
      </c>
      <c r="Q316" s="120" t="s">
        <v>200</v>
      </c>
      <c r="R316" s="0" t="s">
        <v>1251</v>
      </c>
      <c r="S316" s="0" t="s">
        <v>201</v>
      </c>
      <c r="T316" s="0" t="s">
        <v>198</v>
      </c>
      <c r="U316" s="0" t="s">
        <v>202</v>
      </c>
      <c r="V316" s="0" t="s">
        <v>1252</v>
      </c>
      <c r="W316" s="110" t="s">
        <v>204</v>
      </c>
      <c r="X316" s="111" t="n">
        <v>1995</v>
      </c>
      <c r="Y316" s="111" t="s">
        <v>205</v>
      </c>
      <c r="Z316" s="111" t="s">
        <v>198</v>
      </c>
      <c r="AA316" s="122" t="s">
        <v>200</v>
      </c>
      <c r="AB316" s="0" t="s">
        <v>2463</v>
      </c>
      <c r="AC316" s="0" t="s">
        <v>2464</v>
      </c>
      <c r="AD316" s="111" t="n">
        <v>1995</v>
      </c>
      <c r="AE316" s="111" t="s">
        <v>198</v>
      </c>
      <c r="AI316" s="111" t="s">
        <v>294</v>
      </c>
      <c r="AJ316" s="111" t="s">
        <v>1163</v>
      </c>
      <c r="AK316" s="0" t="s">
        <v>2463</v>
      </c>
      <c r="AL316" s="0" t="s">
        <v>200</v>
      </c>
      <c r="AM316" s="111" t="n">
        <v>1993</v>
      </c>
      <c r="AN316" s="111" t="s">
        <v>297</v>
      </c>
      <c r="AQ316" s="0" t="s">
        <v>2465</v>
      </c>
      <c r="AR316" s="0" t="s">
        <v>2466</v>
      </c>
      <c r="AS316" s="0" t="s">
        <v>2467</v>
      </c>
      <c r="AT316" s="0" t="s">
        <v>2468</v>
      </c>
      <c r="AU316" s="0" t="s">
        <v>267</v>
      </c>
      <c r="AV316" s="0" t="s">
        <v>2469</v>
      </c>
      <c r="AZ316" s="0" t="s">
        <v>2470</v>
      </c>
      <c r="BA316" s="124" t="s">
        <v>200</v>
      </c>
      <c r="BB316" s="0" t="s">
        <v>248</v>
      </c>
      <c r="BC316" s="0" t="s">
        <v>2471</v>
      </c>
      <c r="BD316" s="0" t="s">
        <v>2472</v>
      </c>
      <c r="BE316" s="104" t="s">
        <v>2473</v>
      </c>
      <c r="BF316" s="104" t="s">
        <v>2474</v>
      </c>
      <c r="BG316" s="125" t="s">
        <v>200</v>
      </c>
      <c r="BH316" s="0" t="s">
        <v>2215</v>
      </c>
      <c r="BI316" s="112" t="n">
        <v>5029988000296</v>
      </c>
      <c r="BJ316" s="126" t="s">
        <v>200</v>
      </c>
      <c r="BK316" s="0" t="s">
        <v>215</v>
      </c>
      <c r="BL316" s="112" t="n">
        <v>4</v>
      </c>
      <c r="BM316" s="112" t="n">
        <v>4</v>
      </c>
      <c r="BN316" s="112" t="n">
        <v>4</v>
      </c>
      <c r="BO316" s="111" t="n">
        <v>20</v>
      </c>
      <c r="BP316" s="125" t="s">
        <v>200</v>
      </c>
      <c r="BQ316" s="127" t="s">
        <v>216</v>
      </c>
    </row>
    <row r="317" customFormat="false" ht="13.8" hidden="false" customHeight="false" outlineLevel="0" collapsed="false">
      <c r="A317" s="0" t="s">
        <v>2475</v>
      </c>
      <c r="B317" s="0" t="s">
        <v>2209</v>
      </c>
      <c r="C317" s="0" t="s">
        <v>605</v>
      </c>
      <c r="D317" s="0" t="s">
        <v>1460</v>
      </c>
      <c r="E317" s="0" t="s">
        <v>194</v>
      </c>
      <c r="F317" s="0" t="s">
        <v>195</v>
      </c>
      <c r="G317" s="0" t="s">
        <v>391</v>
      </c>
      <c r="H317" s="0" t="s">
        <v>197</v>
      </c>
      <c r="J317" s="111" t="n">
        <v>2</v>
      </c>
      <c r="K317" s="0" t="s">
        <v>198</v>
      </c>
      <c r="L317" s="0" t="s">
        <v>392</v>
      </c>
      <c r="M317" s="0" t="s">
        <v>199</v>
      </c>
      <c r="O317" s="0" t="s">
        <v>200</v>
      </c>
      <c r="Q317" s="120" t="s">
        <v>200</v>
      </c>
      <c r="R317" s="0" t="s">
        <v>1251</v>
      </c>
      <c r="S317" s="0" t="s">
        <v>201</v>
      </c>
      <c r="T317" s="0" t="s">
        <v>198</v>
      </c>
      <c r="U317" s="0" t="s">
        <v>239</v>
      </c>
      <c r="V317" s="131" t="s">
        <v>756</v>
      </c>
      <c r="W317" s="110" t="s">
        <v>198</v>
      </c>
      <c r="X317" s="111" t="n">
        <v>1996</v>
      </c>
      <c r="Y317" s="111" t="s">
        <v>240</v>
      </c>
      <c r="Z317" s="111" t="s">
        <v>757</v>
      </c>
      <c r="AA317" s="122" t="s">
        <v>200</v>
      </c>
      <c r="AB317" s="0" t="s">
        <v>608</v>
      </c>
      <c r="AC317" s="0" t="s">
        <v>608</v>
      </c>
      <c r="AD317" s="111" t="s">
        <v>198</v>
      </c>
      <c r="AE317" s="111" t="s">
        <v>198</v>
      </c>
      <c r="AI317" s="111" t="s">
        <v>207</v>
      </c>
      <c r="AK317" s="111" t="str">
        <f aca="false">(AB317)</f>
        <v>Bandai</v>
      </c>
      <c r="AL317" s="0" t="s">
        <v>200</v>
      </c>
      <c r="AM317" s="111" t="n">
        <f aca="false">X317</f>
        <v>1996</v>
      </c>
      <c r="AN317" s="111" t="s">
        <v>208</v>
      </c>
      <c r="AP317" s="0" t="s">
        <v>610</v>
      </c>
      <c r="AQ317" s="0" t="s">
        <v>200</v>
      </c>
      <c r="AR317" s="0" t="s">
        <v>200</v>
      </c>
      <c r="AS317" s="0" t="s">
        <v>611</v>
      </c>
      <c r="AV317" s="0" t="s">
        <v>612</v>
      </c>
      <c r="AZ317" s="0" t="s">
        <v>2476</v>
      </c>
      <c r="BA317" s="124" t="s">
        <v>200</v>
      </c>
      <c r="BB317" s="0" t="s">
        <v>210</v>
      </c>
      <c r="BC317" s="0" t="s">
        <v>2477</v>
      </c>
      <c r="BE317" s="104" t="s">
        <v>2478</v>
      </c>
      <c r="BF317" s="104" t="s">
        <v>2479</v>
      </c>
      <c r="BG317" s="125" t="s">
        <v>200</v>
      </c>
      <c r="BH317" s="0" t="s">
        <v>2215</v>
      </c>
      <c r="BI317" s="112" t="n">
        <v>4902425495958</v>
      </c>
      <c r="BJ317" s="126" t="s">
        <v>200</v>
      </c>
      <c r="BK317" s="0" t="s">
        <v>215</v>
      </c>
      <c r="BL317" s="112" t="n">
        <v>4</v>
      </c>
      <c r="BM317" s="112" t="n">
        <v>4</v>
      </c>
      <c r="BN317" s="112" t="n">
        <v>4</v>
      </c>
      <c r="BO317" s="111" t="n">
        <v>20</v>
      </c>
      <c r="BP317" s="125" t="s">
        <v>200</v>
      </c>
      <c r="BQ317" s="127" t="s">
        <v>216</v>
      </c>
    </row>
    <row r="318" customFormat="false" ht="13.8" hidden="false" customHeight="false" outlineLevel="0" collapsed="false">
      <c r="A318" s="0" t="s">
        <v>2480</v>
      </c>
      <c r="B318" s="0" t="s">
        <v>2209</v>
      </c>
      <c r="C318" s="0" t="s">
        <v>589</v>
      </c>
      <c r="D318" s="0" t="s">
        <v>193</v>
      </c>
      <c r="E318" s="0" t="s">
        <v>194</v>
      </c>
      <c r="F318" s="0" t="s">
        <v>195</v>
      </c>
      <c r="G318" s="0" t="s">
        <v>196</v>
      </c>
      <c r="H318" s="0" t="s">
        <v>197</v>
      </c>
      <c r="J318" s="111" t="n">
        <v>1</v>
      </c>
      <c r="K318" s="0" t="s">
        <v>198</v>
      </c>
      <c r="L318" s="0" t="s">
        <v>198</v>
      </c>
      <c r="M318" s="0" t="s">
        <v>199</v>
      </c>
      <c r="Q318" s="120" t="s">
        <v>200</v>
      </c>
      <c r="R318" s="0" t="s">
        <v>1251</v>
      </c>
      <c r="S318" s="0" t="s">
        <v>201</v>
      </c>
      <c r="T318" s="0" t="s">
        <v>198</v>
      </c>
      <c r="U318" s="0" t="s">
        <v>239</v>
      </c>
      <c r="V318" s="131" t="s">
        <v>756</v>
      </c>
      <c r="W318" s="110" t="s">
        <v>198</v>
      </c>
      <c r="X318" s="111" t="n">
        <v>1995</v>
      </c>
      <c r="Y318" s="111" t="s">
        <v>240</v>
      </c>
      <c r="Z318" s="111" t="s">
        <v>221</v>
      </c>
      <c r="AA318" s="122" t="s">
        <v>200</v>
      </c>
      <c r="AB318" s="0" t="s">
        <v>730</v>
      </c>
      <c r="AC318" s="0" t="s">
        <v>730</v>
      </c>
      <c r="AD318" s="111" t="s">
        <v>198</v>
      </c>
      <c r="AE318" s="111" t="s">
        <v>198</v>
      </c>
      <c r="AI318" s="111" t="s">
        <v>207</v>
      </c>
      <c r="AK318" s="111" t="str">
        <f aca="false">(AB318)</f>
        <v>Technosoft</v>
      </c>
      <c r="AM318" s="111" t="n">
        <f aca="false">X318</f>
        <v>1995</v>
      </c>
      <c r="AN318" s="111" t="s">
        <v>208</v>
      </c>
      <c r="AU318" s="0" t="s">
        <v>434</v>
      </c>
      <c r="AZ318" s="0" t="s">
        <v>2481</v>
      </c>
      <c r="BA318" s="124" t="s">
        <v>200</v>
      </c>
      <c r="BB318" s="0" t="s">
        <v>248</v>
      </c>
      <c r="BC318" s="0" t="s">
        <v>2482</v>
      </c>
      <c r="BD318" s="0" t="s">
        <v>2483</v>
      </c>
      <c r="BE318" s="104" t="s">
        <v>2484</v>
      </c>
      <c r="BF318" s="104"/>
      <c r="BG318" s="125"/>
      <c r="BH318" s="0" t="s">
        <v>2215</v>
      </c>
      <c r="BI318" s="112" t="n">
        <v>4907095000419</v>
      </c>
      <c r="BJ318" s="126"/>
      <c r="BK318" s="0" t="s">
        <v>215</v>
      </c>
      <c r="BL318" s="112" t="n">
        <v>4</v>
      </c>
      <c r="BM318" s="112" t="n">
        <v>4</v>
      </c>
      <c r="BN318" s="112" t="n">
        <v>4</v>
      </c>
      <c r="BO318" s="111" t="n">
        <v>20</v>
      </c>
      <c r="BP318" s="125"/>
      <c r="BQ318" s="127" t="s">
        <v>216</v>
      </c>
    </row>
    <row r="319" customFormat="false" ht="13.8" hidden="false" customHeight="false" outlineLevel="0" collapsed="false">
      <c r="A319" s="0" t="s">
        <v>2485</v>
      </c>
      <c r="B319" s="0" t="s">
        <v>2209</v>
      </c>
      <c r="C319" s="131" t="s">
        <v>1451</v>
      </c>
      <c r="D319" s="131" t="s">
        <v>2486</v>
      </c>
      <c r="E319" s="0" t="s">
        <v>194</v>
      </c>
      <c r="F319" s="0" t="s">
        <v>2487</v>
      </c>
      <c r="G319" s="0" t="s">
        <v>330</v>
      </c>
      <c r="H319" s="0" t="s">
        <v>901</v>
      </c>
      <c r="J319" s="111" t="n">
        <v>1</v>
      </c>
      <c r="K319" s="0" t="s">
        <v>198</v>
      </c>
      <c r="L319" s="0" t="s">
        <v>198</v>
      </c>
      <c r="M319" s="0" t="s">
        <v>199</v>
      </c>
      <c r="O319" s="0" t="s">
        <v>200</v>
      </c>
      <c r="Q319" s="120" t="s">
        <v>200</v>
      </c>
      <c r="R319" s="0" t="s">
        <v>1251</v>
      </c>
      <c r="S319" s="0" t="s">
        <v>201</v>
      </c>
      <c r="T319" s="0" t="s">
        <v>1453</v>
      </c>
      <c r="U319" s="0" t="s">
        <v>202</v>
      </c>
      <c r="V319" s="0" t="s">
        <v>1252</v>
      </c>
      <c r="W319" s="110" t="s">
        <v>204</v>
      </c>
      <c r="X319" s="111" t="n">
        <v>1999</v>
      </c>
      <c r="Z319" s="130" t="s">
        <v>757</v>
      </c>
      <c r="AA319" s="122" t="s">
        <v>200</v>
      </c>
      <c r="AB319" s="0" t="s">
        <v>2488</v>
      </c>
      <c r="AC319" s="0" t="s">
        <v>1902</v>
      </c>
      <c r="AD319" s="111" t="n">
        <v>1999</v>
      </c>
      <c r="AE319" s="111" t="s">
        <v>222</v>
      </c>
      <c r="AI319" s="111" t="s">
        <v>207</v>
      </c>
      <c r="AK319" s="111" t="str">
        <f aca="false">(AB319)</f>
        <v>Kronos digital</v>
      </c>
      <c r="AM319" s="111" t="n">
        <f aca="false">AD319</f>
        <v>1999</v>
      </c>
      <c r="AN319" s="111" t="s">
        <v>297</v>
      </c>
      <c r="AR319" s="0" t="s">
        <v>2489</v>
      </c>
      <c r="AS319" s="0" t="s">
        <v>2490</v>
      </c>
      <c r="AT319" s="0" t="s">
        <v>266</v>
      </c>
      <c r="AU319" s="0" t="s">
        <v>267</v>
      </c>
      <c r="AV319" s="0" t="s">
        <v>200</v>
      </c>
      <c r="AZ319" s="0" t="s">
        <v>2491</v>
      </c>
      <c r="BA319" s="124" t="s">
        <v>200</v>
      </c>
      <c r="BB319" s="0" t="s">
        <v>210</v>
      </c>
      <c r="BC319" s="0" t="s">
        <v>2492</v>
      </c>
      <c r="BD319" s="0" t="s">
        <v>2493</v>
      </c>
      <c r="BE319" s="104" t="s">
        <v>2494</v>
      </c>
      <c r="BG319" s="125" t="s">
        <v>200</v>
      </c>
      <c r="BH319" s="0" t="s">
        <v>2225</v>
      </c>
      <c r="BI319" s="112" t="n">
        <v>5032921009447</v>
      </c>
      <c r="BJ319" s="126" t="s">
        <v>200</v>
      </c>
      <c r="BK319" s="0" t="s">
        <v>215</v>
      </c>
      <c r="BL319" s="112" t="n">
        <v>4</v>
      </c>
      <c r="BM319" s="112" t="n">
        <v>4</v>
      </c>
      <c r="BN319" s="112" t="n">
        <v>4</v>
      </c>
      <c r="BO319" s="111" t="n">
        <v>20</v>
      </c>
      <c r="BP319" s="125" t="s">
        <v>200</v>
      </c>
      <c r="BQ319" s="127" t="s">
        <v>216</v>
      </c>
    </row>
    <row r="320" customFormat="false" ht="16.15" hidden="false" customHeight="true" outlineLevel="0" collapsed="false">
      <c r="A320" s="0" t="s">
        <v>2495</v>
      </c>
      <c r="B320" s="0" t="s">
        <v>2209</v>
      </c>
      <c r="C320" s="131" t="s">
        <v>1451</v>
      </c>
      <c r="D320" s="131" t="s">
        <v>2486</v>
      </c>
      <c r="E320" s="0" t="s">
        <v>194</v>
      </c>
      <c r="F320" s="0" t="s">
        <v>2487</v>
      </c>
      <c r="G320" s="0" t="s">
        <v>330</v>
      </c>
      <c r="H320" s="0" t="s">
        <v>901</v>
      </c>
      <c r="J320" s="111" t="n">
        <v>1</v>
      </c>
      <c r="K320" s="0" t="s">
        <v>198</v>
      </c>
      <c r="L320" s="0" t="s">
        <v>198</v>
      </c>
      <c r="M320" s="0" t="s">
        <v>199</v>
      </c>
      <c r="O320" s="0" t="s">
        <v>200</v>
      </c>
      <c r="Q320" s="120" t="s">
        <v>200</v>
      </c>
      <c r="R320" s="0" t="s">
        <v>1251</v>
      </c>
      <c r="S320" s="0" t="s">
        <v>201</v>
      </c>
      <c r="T320" s="0" t="s">
        <v>1453</v>
      </c>
      <c r="U320" s="0" t="s">
        <v>202</v>
      </c>
      <c r="V320" s="0" t="s">
        <v>1252</v>
      </c>
      <c r="W320" s="110" t="s">
        <v>204</v>
      </c>
      <c r="X320" s="111" t="n">
        <v>2001</v>
      </c>
      <c r="Z320" s="130" t="s">
        <v>757</v>
      </c>
      <c r="AA320" s="122" t="s">
        <v>200</v>
      </c>
      <c r="AB320" s="0" t="s">
        <v>2488</v>
      </c>
      <c r="AC320" s="0" t="s">
        <v>1902</v>
      </c>
      <c r="AD320" s="111" t="n">
        <v>2001</v>
      </c>
      <c r="AE320" s="111" t="s">
        <v>222</v>
      </c>
      <c r="AI320" s="111" t="s">
        <v>207</v>
      </c>
      <c r="AK320" s="111" t="str">
        <f aca="false">(AB320)</f>
        <v>Kronos digital</v>
      </c>
      <c r="AM320" s="111" t="n">
        <f aca="false">AD320</f>
        <v>2001</v>
      </c>
      <c r="AN320" s="111" t="s">
        <v>297</v>
      </c>
      <c r="AR320" s="0" t="s">
        <v>2489</v>
      </c>
      <c r="AS320" s="0" t="s">
        <v>2490</v>
      </c>
      <c r="AT320" s="0" t="s">
        <v>266</v>
      </c>
      <c r="AU320" s="0" t="s">
        <v>267</v>
      </c>
      <c r="AV320" s="0" t="s">
        <v>200</v>
      </c>
      <c r="AZ320" s="0" t="s">
        <v>2496</v>
      </c>
      <c r="BA320" s="124" t="s">
        <v>200</v>
      </c>
      <c r="BB320" s="0" t="s">
        <v>210</v>
      </c>
      <c r="BC320" s="0" t="s">
        <v>2492</v>
      </c>
      <c r="BD320" s="0" t="s">
        <v>2493</v>
      </c>
      <c r="BE320" s="104" t="s">
        <v>2494</v>
      </c>
      <c r="BG320" s="125" t="s">
        <v>200</v>
      </c>
      <c r="BH320" s="0" t="s">
        <v>2225</v>
      </c>
      <c r="BI320" s="112" t="n">
        <v>5032921013536</v>
      </c>
      <c r="BJ320" s="126" t="s">
        <v>200</v>
      </c>
      <c r="BK320" s="0" t="s">
        <v>215</v>
      </c>
      <c r="BL320" s="112" t="n">
        <v>4</v>
      </c>
      <c r="BM320" s="112" t="n">
        <v>4</v>
      </c>
      <c r="BN320" s="112" t="n">
        <v>4</v>
      </c>
      <c r="BO320" s="111" t="n">
        <v>20</v>
      </c>
      <c r="BP320" s="125" t="s">
        <v>200</v>
      </c>
      <c r="BQ320" s="127" t="s">
        <v>216</v>
      </c>
    </row>
    <row r="321" customFormat="false" ht="13.8" hidden="false" customHeight="false" outlineLevel="0" collapsed="false">
      <c r="A321" s="0" t="s">
        <v>2497</v>
      </c>
      <c r="B321" s="0" t="s">
        <v>2209</v>
      </c>
      <c r="C321" s="131" t="s">
        <v>1489</v>
      </c>
      <c r="D321" s="131" t="s">
        <v>1460</v>
      </c>
      <c r="E321" s="0" t="s">
        <v>194</v>
      </c>
      <c r="F321" s="0" t="s">
        <v>195</v>
      </c>
      <c r="G321" s="0" t="s">
        <v>196</v>
      </c>
      <c r="H321" s="0" t="s">
        <v>901</v>
      </c>
      <c r="J321" s="111" t="n">
        <v>1</v>
      </c>
      <c r="K321" s="0" t="s">
        <v>1441</v>
      </c>
      <c r="L321" s="0" t="s">
        <v>392</v>
      </c>
      <c r="M321" s="0" t="s">
        <v>199</v>
      </c>
      <c r="O321" s="0" t="s">
        <v>200</v>
      </c>
      <c r="Q321" s="120" t="s">
        <v>200</v>
      </c>
      <c r="R321" s="0" t="s">
        <v>1251</v>
      </c>
      <c r="S321" s="0" t="s">
        <v>201</v>
      </c>
      <c r="T321" s="0" t="s">
        <v>198</v>
      </c>
      <c r="U321" s="0" t="s">
        <v>202</v>
      </c>
      <c r="V321" s="0" t="s">
        <v>1252</v>
      </c>
      <c r="W321" s="110" t="s">
        <v>204</v>
      </c>
      <c r="X321" s="111" t="n">
        <v>1996</v>
      </c>
      <c r="Y321" s="111" t="s">
        <v>205</v>
      </c>
      <c r="Z321" s="111" t="s">
        <v>198</v>
      </c>
      <c r="AA321" s="122" t="s">
        <v>200</v>
      </c>
      <c r="AB321" s="0" t="s">
        <v>2463</v>
      </c>
      <c r="AC321" s="0" t="s">
        <v>2464</v>
      </c>
      <c r="AD321" s="111" t="n">
        <v>1996</v>
      </c>
      <c r="AE321" s="111" t="s">
        <v>198</v>
      </c>
      <c r="AI321" s="111" t="s">
        <v>207</v>
      </c>
      <c r="AK321" s="111" t="str">
        <f aca="false">(AB321)</f>
        <v>Williams entertainment</v>
      </c>
      <c r="AM321" s="111" t="n">
        <f aca="false">AD321</f>
        <v>1996</v>
      </c>
      <c r="AN321" s="111" t="s">
        <v>297</v>
      </c>
      <c r="AR321" s="0" t="s">
        <v>1455</v>
      </c>
      <c r="AS321" s="0" t="s">
        <v>2467</v>
      </c>
      <c r="AT321" s="0" t="s">
        <v>2468</v>
      </c>
      <c r="AU321" s="0" t="s">
        <v>267</v>
      </c>
      <c r="AV321" s="0" t="s">
        <v>2469</v>
      </c>
      <c r="AZ321" s="0" t="s">
        <v>2498</v>
      </c>
      <c r="BA321" s="124" t="s">
        <v>200</v>
      </c>
      <c r="BB321" s="0" t="s">
        <v>248</v>
      </c>
      <c r="BC321" s="0" t="s">
        <v>2499</v>
      </c>
      <c r="BE321" s="104" t="s">
        <v>2500</v>
      </c>
      <c r="BF321" s="0" t="s">
        <v>200</v>
      </c>
      <c r="BG321" s="125" t="s">
        <v>200</v>
      </c>
      <c r="BH321" s="0" t="s">
        <v>466</v>
      </c>
      <c r="BI321" s="112" t="n">
        <v>5029988000517</v>
      </c>
      <c r="BJ321" s="126" t="s">
        <v>200</v>
      </c>
      <c r="BK321" s="0" t="s">
        <v>215</v>
      </c>
      <c r="BL321" s="112" t="n">
        <v>4</v>
      </c>
      <c r="BM321" s="112" t="n">
        <v>4</v>
      </c>
      <c r="BN321" s="112" t="n">
        <v>4</v>
      </c>
      <c r="BO321" s="111" t="n">
        <v>20</v>
      </c>
      <c r="BP321" s="125" t="s">
        <v>200</v>
      </c>
      <c r="BQ321" s="127" t="s">
        <v>216</v>
      </c>
    </row>
    <row r="322" customFormat="false" ht="12.65" hidden="false" customHeight="true" outlineLevel="0" collapsed="false">
      <c r="A322" s="0" t="s">
        <v>2501</v>
      </c>
      <c r="B322" s="0" t="s">
        <v>2209</v>
      </c>
      <c r="C322" s="0" t="s">
        <v>928</v>
      </c>
      <c r="D322" s="131" t="s">
        <v>193</v>
      </c>
      <c r="E322" s="0" t="s">
        <v>194</v>
      </c>
      <c r="F322" s="0" t="s">
        <v>195</v>
      </c>
      <c r="G322" s="0" t="s">
        <v>330</v>
      </c>
      <c r="H322" s="0" t="s">
        <v>219</v>
      </c>
      <c r="J322" s="111" t="n">
        <v>1</v>
      </c>
      <c r="K322" s="0" t="s">
        <v>198</v>
      </c>
      <c r="L322" s="0" t="s">
        <v>198</v>
      </c>
      <c r="M322" s="0" t="s">
        <v>199</v>
      </c>
      <c r="O322" s="0" t="s">
        <v>237</v>
      </c>
      <c r="P322" s="0" t="s">
        <v>2259</v>
      </c>
      <c r="Q322" s="120" t="s">
        <v>200</v>
      </c>
      <c r="R322" s="0" t="s">
        <v>1251</v>
      </c>
      <c r="S322" s="0" t="s">
        <v>201</v>
      </c>
      <c r="T322" s="0" t="s">
        <v>198</v>
      </c>
      <c r="U322" s="0" t="s">
        <v>202</v>
      </c>
      <c r="V322" s="0" t="s">
        <v>1252</v>
      </c>
      <c r="W322" s="110" t="s">
        <v>204</v>
      </c>
      <c r="X322" s="111" t="n">
        <v>2002</v>
      </c>
      <c r="Y322" s="111" t="s">
        <v>205</v>
      </c>
      <c r="Z322" s="130" t="s">
        <v>757</v>
      </c>
      <c r="AA322" s="122" t="s">
        <v>200</v>
      </c>
      <c r="AB322" s="0" t="s">
        <v>2294</v>
      </c>
      <c r="AC322" s="0" t="s">
        <v>872</v>
      </c>
      <c r="AD322" s="111" t="n">
        <v>2002</v>
      </c>
      <c r="AE322" s="111" t="s">
        <v>198</v>
      </c>
      <c r="AI322" s="111" t="s">
        <v>207</v>
      </c>
      <c r="AK322" s="111" t="str">
        <f aca="false">(AB322)</f>
        <v>Squaresoft</v>
      </c>
      <c r="AM322" s="111" t="n">
        <f aca="false">AD322</f>
        <v>2002</v>
      </c>
      <c r="AN322" s="111" t="s">
        <v>208</v>
      </c>
      <c r="AR322" s="0" t="s">
        <v>2502</v>
      </c>
      <c r="AS322" s="0" t="s">
        <v>2503</v>
      </c>
      <c r="AT322" s="0" t="s">
        <v>2504</v>
      </c>
      <c r="AU322" s="0" t="s">
        <v>332</v>
      </c>
      <c r="AV322" s="0" t="s">
        <v>2505</v>
      </c>
      <c r="AW322" s="0" t="s">
        <v>2506</v>
      </c>
      <c r="AZ322" s="0" t="s">
        <v>2507</v>
      </c>
      <c r="BA322" s="124" t="s">
        <v>200</v>
      </c>
      <c r="BB322" s="0" t="s">
        <v>210</v>
      </c>
      <c r="BC322" s="0" t="s">
        <v>2508</v>
      </c>
      <c r="BE322" s="104" t="s">
        <v>2509</v>
      </c>
      <c r="BG322" s="125" t="s">
        <v>200</v>
      </c>
      <c r="BH322" s="0" t="s">
        <v>466</v>
      </c>
      <c r="BI322" s="112" t="n">
        <v>711719339229</v>
      </c>
      <c r="BJ322" s="126" t="s">
        <v>200</v>
      </c>
      <c r="BK322" s="0" t="s">
        <v>215</v>
      </c>
      <c r="BL322" s="112" t="n">
        <v>4</v>
      </c>
      <c r="BM322" s="112" t="n">
        <v>4</v>
      </c>
      <c r="BN322" s="112" t="n">
        <v>4</v>
      </c>
      <c r="BO322" s="111" t="n">
        <v>20</v>
      </c>
      <c r="BP322" s="125" t="s">
        <v>200</v>
      </c>
      <c r="BQ322" s="127" t="s">
        <v>216</v>
      </c>
    </row>
    <row r="323" customFormat="false" ht="13.8" hidden="false" customHeight="false" outlineLevel="0" collapsed="false">
      <c r="A323" s="0" t="s">
        <v>2510</v>
      </c>
      <c r="B323" s="0" t="s">
        <v>2209</v>
      </c>
      <c r="C323" s="0" t="s">
        <v>928</v>
      </c>
      <c r="D323" s="0" t="s">
        <v>1452</v>
      </c>
      <c r="E323" s="0" t="s">
        <v>194</v>
      </c>
      <c r="F323" s="0" t="s">
        <v>195</v>
      </c>
      <c r="G323" s="0" t="s">
        <v>330</v>
      </c>
      <c r="H323" s="0" t="s">
        <v>219</v>
      </c>
      <c r="J323" s="111" t="n">
        <v>1</v>
      </c>
      <c r="K323" s="0" t="s">
        <v>198</v>
      </c>
      <c r="L323" s="0" t="s">
        <v>198</v>
      </c>
      <c r="M323" s="0" t="s">
        <v>274</v>
      </c>
      <c r="O323" s="0" t="s">
        <v>237</v>
      </c>
      <c r="P323" s="0" t="s">
        <v>1088</v>
      </c>
      <c r="Q323" s="120" t="s">
        <v>200</v>
      </c>
      <c r="R323" s="0" t="s">
        <v>1251</v>
      </c>
      <c r="S323" s="0" t="s">
        <v>201</v>
      </c>
      <c r="T323" s="131" t="s">
        <v>1453</v>
      </c>
      <c r="U323" s="0" t="s">
        <v>202</v>
      </c>
      <c r="V323" s="0" t="s">
        <v>1252</v>
      </c>
      <c r="W323" s="110" t="s">
        <v>204</v>
      </c>
      <c r="X323" s="111" t="n">
        <v>1997</v>
      </c>
      <c r="Y323" s="111" t="s">
        <v>498</v>
      </c>
      <c r="Z323" s="130" t="s">
        <v>757</v>
      </c>
      <c r="AA323" s="122" t="s">
        <v>200</v>
      </c>
      <c r="AB323" s="0" t="s">
        <v>2294</v>
      </c>
      <c r="AC323" s="0" t="s">
        <v>872</v>
      </c>
      <c r="AD323" s="111" t="n">
        <v>1997</v>
      </c>
      <c r="AE323" s="111" t="s">
        <v>1004</v>
      </c>
      <c r="AF323" s="111" t="s">
        <v>2511</v>
      </c>
      <c r="AG323" s="111" t="s">
        <v>241</v>
      </c>
      <c r="AH323" s="111" t="s">
        <v>2512</v>
      </c>
      <c r="AI323" s="111" t="s">
        <v>207</v>
      </c>
      <c r="AK323" s="111" t="str">
        <f aca="false">(AB323)</f>
        <v>Squaresoft</v>
      </c>
      <c r="AL323" s="0" t="s">
        <v>200</v>
      </c>
      <c r="AM323" s="111" t="n">
        <f aca="false">AD323</f>
        <v>1997</v>
      </c>
      <c r="AN323" s="111" t="s">
        <v>208</v>
      </c>
      <c r="AO323" s="0" t="s">
        <v>200</v>
      </c>
      <c r="AQ323" s="0" t="s">
        <v>2513</v>
      </c>
      <c r="AR323" s="0" t="s">
        <v>2514</v>
      </c>
      <c r="AS323" s="0" t="s">
        <v>2503</v>
      </c>
      <c r="AT323" s="0" t="s">
        <v>2515</v>
      </c>
      <c r="AU323" s="0" t="s">
        <v>332</v>
      </c>
      <c r="AV323" s="0" t="s">
        <v>2505</v>
      </c>
      <c r="AW323" s="0" t="s">
        <v>2506</v>
      </c>
      <c r="AZ323" s="0" t="s">
        <v>2516</v>
      </c>
      <c r="BA323" s="124" t="s">
        <v>200</v>
      </c>
      <c r="BB323" s="0" t="s">
        <v>248</v>
      </c>
      <c r="BC323" s="0" t="s">
        <v>2517</v>
      </c>
      <c r="BD323" s="0" t="s">
        <v>2518</v>
      </c>
      <c r="BE323" s="104" t="s">
        <v>2519</v>
      </c>
      <c r="BF323" s="104" t="s">
        <v>2520</v>
      </c>
      <c r="BG323" s="125" t="s">
        <v>200</v>
      </c>
      <c r="BH323" s="0" t="s">
        <v>2225</v>
      </c>
      <c r="BI323" s="112" t="n">
        <v>711719694427</v>
      </c>
      <c r="BJ323" s="126" t="s">
        <v>200</v>
      </c>
      <c r="BK323" s="0" t="s">
        <v>215</v>
      </c>
      <c r="BL323" s="112" t="n">
        <v>4</v>
      </c>
      <c r="BM323" s="112" t="n">
        <v>4</v>
      </c>
      <c r="BN323" s="112" t="n">
        <v>4</v>
      </c>
      <c r="BO323" s="111" t="n">
        <v>20</v>
      </c>
      <c r="BP323" s="125" t="s">
        <v>200</v>
      </c>
      <c r="BQ323" s="127" t="s">
        <v>216</v>
      </c>
    </row>
    <row r="324" customFormat="false" ht="16.15" hidden="false" customHeight="true" outlineLevel="0" collapsed="false">
      <c r="A324" s="0" t="s">
        <v>2521</v>
      </c>
      <c r="B324" s="0" t="s">
        <v>2209</v>
      </c>
      <c r="C324" s="0" t="s">
        <v>928</v>
      </c>
      <c r="D324" s="0" t="s">
        <v>1452</v>
      </c>
      <c r="E324" s="0" t="s">
        <v>194</v>
      </c>
      <c r="F324" s="0" t="s">
        <v>195</v>
      </c>
      <c r="G324" s="0" t="s">
        <v>330</v>
      </c>
      <c r="H324" s="0" t="s">
        <v>219</v>
      </c>
      <c r="J324" s="111" t="n">
        <v>1</v>
      </c>
      <c r="K324" s="0" t="s">
        <v>198</v>
      </c>
      <c r="L324" s="0" t="s">
        <v>198</v>
      </c>
      <c r="M324" s="0" t="s">
        <v>199</v>
      </c>
      <c r="O324" s="0" t="s">
        <v>200</v>
      </c>
      <c r="Q324" s="120" t="s">
        <v>200</v>
      </c>
      <c r="R324" s="0" t="s">
        <v>1251</v>
      </c>
      <c r="S324" s="0" t="s">
        <v>201</v>
      </c>
      <c r="T324" s="131" t="s">
        <v>1453</v>
      </c>
      <c r="U324" s="0" t="s">
        <v>202</v>
      </c>
      <c r="V324" s="0" t="s">
        <v>1252</v>
      </c>
      <c r="W324" s="110" t="s">
        <v>204</v>
      </c>
      <c r="X324" s="111" t="n">
        <v>1999</v>
      </c>
      <c r="Y324" s="111" t="s">
        <v>498</v>
      </c>
      <c r="Z324" s="130" t="s">
        <v>757</v>
      </c>
      <c r="AA324" s="122" t="s">
        <v>200</v>
      </c>
      <c r="AB324" s="0" t="s">
        <v>2294</v>
      </c>
      <c r="AC324" s="0" t="s">
        <v>872</v>
      </c>
      <c r="AD324" s="111" t="n">
        <v>1999</v>
      </c>
      <c r="AE324" s="111" t="s">
        <v>1004</v>
      </c>
      <c r="AG324" s="111" t="s">
        <v>241</v>
      </c>
      <c r="AH324" s="111" t="s">
        <v>2522</v>
      </c>
      <c r="AI324" s="111" t="s">
        <v>207</v>
      </c>
      <c r="AK324" s="111" t="str">
        <f aca="false">(AB324)</f>
        <v>Squaresoft</v>
      </c>
      <c r="AM324" s="111" t="n">
        <f aca="false">AD324</f>
        <v>1999</v>
      </c>
      <c r="AN324" s="111" t="s">
        <v>208</v>
      </c>
      <c r="AO324" s="0" t="s">
        <v>200</v>
      </c>
      <c r="AR324" s="0" t="s">
        <v>2523</v>
      </c>
      <c r="AS324" s="0" t="s">
        <v>2503</v>
      </c>
      <c r="AT324" s="0" t="s">
        <v>266</v>
      </c>
      <c r="AU324" s="0" t="s">
        <v>332</v>
      </c>
      <c r="AV324" s="0" t="s">
        <v>2505</v>
      </c>
      <c r="AW324" s="0" t="s">
        <v>2506</v>
      </c>
      <c r="AZ324" s="0" t="s">
        <v>2524</v>
      </c>
      <c r="BA324" s="124" t="s">
        <v>200</v>
      </c>
      <c r="BB324" s="0" t="s">
        <v>248</v>
      </c>
      <c r="BC324" s="0" t="s">
        <v>2525</v>
      </c>
      <c r="BD324" s="0" t="s">
        <v>2526</v>
      </c>
      <c r="BE324" s="104" t="s">
        <v>2527</v>
      </c>
      <c r="BF324" s="0" t="s">
        <v>200</v>
      </c>
      <c r="BG324" s="125" t="s">
        <v>200</v>
      </c>
      <c r="BH324" s="0" t="s">
        <v>2225</v>
      </c>
      <c r="BI324" s="112" t="n">
        <v>711719858829</v>
      </c>
      <c r="BJ324" s="126" t="s">
        <v>200</v>
      </c>
      <c r="BK324" s="0" t="s">
        <v>215</v>
      </c>
      <c r="BL324" s="112" t="n">
        <v>4</v>
      </c>
      <c r="BM324" s="112" t="n">
        <v>4</v>
      </c>
      <c r="BN324" s="112" t="n">
        <v>4</v>
      </c>
      <c r="BO324" s="111" t="n">
        <v>20</v>
      </c>
      <c r="BP324" s="125" t="s">
        <v>200</v>
      </c>
      <c r="BQ324" s="127" t="s">
        <v>216</v>
      </c>
    </row>
    <row r="325" customFormat="false" ht="17.3" hidden="false" customHeight="true" outlineLevel="0" collapsed="false">
      <c r="A325" s="0" t="s">
        <v>2528</v>
      </c>
      <c r="B325" s="0" t="s">
        <v>2209</v>
      </c>
      <c r="C325" s="0" t="s">
        <v>928</v>
      </c>
      <c r="D325" s="0" t="s">
        <v>1452</v>
      </c>
      <c r="E325" s="0" t="s">
        <v>194</v>
      </c>
      <c r="F325" s="0" t="s">
        <v>195</v>
      </c>
      <c r="G325" s="0" t="s">
        <v>330</v>
      </c>
      <c r="H325" s="0" t="s">
        <v>219</v>
      </c>
      <c r="J325" s="111" t="n">
        <v>1</v>
      </c>
      <c r="K325" s="0" t="s">
        <v>198</v>
      </c>
      <c r="L325" s="0" t="s">
        <v>198</v>
      </c>
      <c r="M325" s="0" t="s">
        <v>199</v>
      </c>
      <c r="O325" s="0" t="s">
        <v>200</v>
      </c>
      <c r="Q325" s="120" t="s">
        <v>200</v>
      </c>
      <c r="R325" s="0" t="s">
        <v>1251</v>
      </c>
      <c r="S325" s="0" t="s">
        <v>201</v>
      </c>
      <c r="T325" s="131" t="s">
        <v>1453</v>
      </c>
      <c r="U325" s="0" t="s">
        <v>202</v>
      </c>
      <c r="V325" s="0" t="s">
        <v>1252</v>
      </c>
      <c r="W325" s="110" t="s">
        <v>204</v>
      </c>
      <c r="X325" s="111" t="n">
        <v>2001</v>
      </c>
      <c r="Y325" s="111" t="s">
        <v>498</v>
      </c>
      <c r="Z325" s="130" t="s">
        <v>757</v>
      </c>
      <c r="AA325" s="122" t="s">
        <v>200</v>
      </c>
      <c r="AB325" s="0" t="s">
        <v>2294</v>
      </c>
      <c r="AC325" s="0" t="s">
        <v>872</v>
      </c>
      <c r="AD325" s="111" t="n">
        <v>2001</v>
      </c>
      <c r="AE325" s="111" t="s">
        <v>222</v>
      </c>
      <c r="AF325" s="111" t="s">
        <v>2529</v>
      </c>
      <c r="AG325" s="111" t="s">
        <v>241</v>
      </c>
      <c r="AH325" s="111" t="s">
        <v>2530</v>
      </c>
      <c r="AI325" s="111" t="s">
        <v>207</v>
      </c>
      <c r="AK325" s="111" t="str">
        <f aca="false">(AB325)</f>
        <v>Squaresoft</v>
      </c>
      <c r="AM325" s="111" t="n">
        <f aca="false">AD325</f>
        <v>2001</v>
      </c>
      <c r="AN325" s="111" t="s">
        <v>208</v>
      </c>
      <c r="AO325" s="0" t="s">
        <v>200</v>
      </c>
      <c r="AS325" s="0" t="s">
        <v>2503</v>
      </c>
      <c r="AT325" s="0" t="s">
        <v>1795</v>
      </c>
      <c r="AU325" s="0" t="s">
        <v>332</v>
      </c>
      <c r="AV325" s="0" t="s">
        <v>2531</v>
      </c>
      <c r="AW325" s="0" t="s">
        <v>2506</v>
      </c>
      <c r="AZ325" s="0" t="s">
        <v>2532</v>
      </c>
      <c r="BA325" s="124" t="s">
        <v>200</v>
      </c>
      <c r="BB325" s="0" t="s">
        <v>248</v>
      </c>
      <c r="BC325" s="0" t="s">
        <v>2533</v>
      </c>
      <c r="BD325" s="0" t="s">
        <v>2534</v>
      </c>
      <c r="BE325" s="104" t="s">
        <v>2535</v>
      </c>
      <c r="BG325" s="125" t="s">
        <v>200</v>
      </c>
      <c r="BH325" s="0" t="s">
        <v>2225</v>
      </c>
      <c r="BI325" s="112" t="n">
        <v>4036636200565</v>
      </c>
      <c r="BJ325" s="126" t="s">
        <v>200</v>
      </c>
      <c r="BK325" s="0" t="s">
        <v>215</v>
      </c>
      <c r="BL325" s="112" t="n">
        <v>4</v>
      </c>
      <c r="BM325" s="112" t="n">
        <v>4</v>
      </c>
      <c r="BN325" s="112" t="n">
        <v>4</v>
      </c>
      <c r="BO325" s="111" t="n">
        <v>20</v>
      </c>
      <c r="BP325" s="125" t="s">
        <v>200</v>
      </c>
      <c r="BQ325" s="127" t="s">
        <v>216</v>
      </c>
    </row>
    <row r="326" customFormat="false" ht="14.95" hidden="false" customHeight="true" outlineLevel="0" collapsed="false">
      <c r="A326" s="0" t="s">
        <v>2536</v>
      </c>
      <c r="B326" s="0" t="s">
        <v>2209</v>
      </c>
      <c r="C326" s="0" t="s">
        <v>994</v>
      </c>
      <c r="D326" s="0" t="s">
        <v>2537</v>
      </c>
      <c r="E326" s="0" t="s">
        <v>194</v>
      </c>
      <c r="F326" s="0" t="s">
        <v>195</v>
      </c>
      <c r="G326" s="0" t="s">
        <v>196</v>
      </c>
      <c r="H326" s="0" t="s">
        <v>219</v>
      </c>
      <c r="J326" s="111" t="n">
        <v>1</v>
      </c>
      <c r="K326" s="0" t="s">
        <v>198</v>
      </c>
      <c r="L326" s="0" t="s">
        <v>198</v>
      </c>
      <c r="M326" s="0" t="s">
        <v>199</v>
      </c>
      <c r="O326" s="0" t="s">
        <v>200</v>
      </c>
      <c r="Q326" s="120" t="s">
        <v>200</v>
      </c>
      <c r="R326" s="0" t="s">
        <v>1251</v>
      </c>
      <c r="S326" s="0" t="s">
        <v>201</v>
      </c>
      <c r="T326" s="0" t="s">
        <v>198</v>
      </c>
      <c r="U326" s="0" t="s">
        <v>202</v>
      </c>
      <c r="V326" s="0" t="s">
        <v>1252</v>
      </c>
      <c r="W326" s="110" t="s">
        <v>204</v>
      </c>
      <c r="X326" s="111" t="n">
        <v>2000</v>
      </c>
      <c r="Z326" s="130" t="s">
        <v>757</v>
      </c>
      <c r="AA326" s="122" t="s">
        <v>200</v>
      </c>
      <c r="AB326" s="0" t="s">
        <v>2294</v>
      </c>
      <c r="AC326" s="0" t="s">
        <v>2294</v>
      </c>
      <c r="AD326" s="111" t="n">
        <v>2000</v>
      </c>
      <c r="AE326" s="111" t="s">
        <v>222</v>
      </c>
      <c r="AI326" s="111" t="s">
        <v>207</v>
      </c>
      <c r="AK326" s="111" t="str">
        <f aca="false">(AB326)</f>
        <v>Squaresoft</v>
      </c>
      <c r="AM326" s="111" t="n">
        <f aca="false">AD326</f>
        <v>2000</v>
      </c>
      <c r="AN326" s="111" t="s">
        <v>208</v>
      </c>
      <c r="AS326" s="0" t="s">
        <v>2538</v>
      </c>
      <c r="AT326" s="0" t="s">
        <v>967</v>
      </c>
      <c r="AU326" s="0" t="s">
        <v>267</v>
      </c>
      <c r="AV326" s="0" t="s">
        <v>2298</v>
      </c>
      <c r="AZ326" s="0" t="s">
        <v>2539</v>
      </c>
      <c r="BA326" s="124" t="s">
        <v>200</v>
      </c>
      <c r="BB326" s="0" t="s">
        <v>210</v>
      </c>
      <c r="BC326" s="0" t="s">
        <v>2540</v>
      </c>
      <c r="BD326" s="0" t="s">
        <v>2541</v>
      </c>
      <c r="BE326" s="104" t="s">
        <v>2542</v>
      </c>
      <c r="BG326" s="125" t="s">
        <v>200</v>
      </c>
      <c r="BH326" s="0" t="s">
        <v>466</v>
      </c>
      <c r="BI326" s="112" t="n">
        <v>4036636200411</v>
      </c>
      <c r="BJ326" s="126" t="s">
        <v>200</v>
      </c>
      <c r="BK326" s="0" t="s">
        <v>215</v>
      </c>
      <c r="BL326" s="112" t="n">
        <v>4</v>
      </c>
      <c r="BM326" s="112" t="n">
        <v>4</v>
      </c>
      <c r="BN326" s="112" t="n">
        <v>4</v>
      </c>
      <c r="BO326" s="111" t="n">
        <v>40</v>
      </c>
      <c r="BP326" s="125" t="s">
        <v>200</v>
      </c>
      <c r="BQ326" s="127" t="s">
        <v>216</v>
      </c>
    </row>
    <row r="327" customFormat="false" ht="16.15" hidden="false" customHeight="true" outlineLevel="0" collapsed="false">
      <c r="A327" s="0" t="s">
        <v>2543</v>
      </c>
      <c r="B327" s="0" t="s">
        <v>2209</v>
      </c>
      <c r="C327" s="0" t="s">
        <v>1344</v>
      </c>
      <c r="D327" s="0" t="s">
        <v>1333</v>
      </c>
      <c r="E327" s="0" t="s">
        <v>194</v>
      </c>
      <c r="F327" s="0" t="s">
        <v>195</v>
      </c>
      <c r="G327" s="0" t="s">
        <v>196</v>
      </c>
      <c r="H327" s="0" t="s">
        <v>219</v>
      </c>
      <c r="J327" s="111" t="n">
        <v>2</v>
      </c>
      <c r="K327" s="0" t="s">
        <v>198</v>
      </c>
      <c r="L327" s="0" t="s">
        <v>392</v>
      </c>
      <c r="M327" s="0" t="s">
        <v>199</v>
      </c>
      <c r="O327" s="0" t="s">
        <v>200</v>
      </c>
      <c r="Q327" s="120" t="s">
        <v>200</v>
      </c>
      <c r="R327" s="0" t="s">
        <v>1251</v>
      </c>
      <c r="S327" s="0" t="s">
        <v>201</v>
      </c>
      <c r="T327" s="0" t="s">
        <v>198</v>
      </c>
      <c r="U327" s="0" t="s">
        <v>239</v>
      </c>
      <c r="V327" s="131" t="s">
        <v>756</v>
      </c>
      <c r="W327" s="110" t="s">
        <v>198</v>
      </c>
      <c r="X327" s="111" t="n">
        <v>1997</v>
      </c>
      <c r="Y327" s="111" t="s">
        <v>240</v>
      </c>
      <c r="Z327" s="111" t="s">
        <v>198</v>
      </c>
      <c r="AA327" s="122" t="s">
        <v>200</v>
      </c>
      <c r="AB327" s="0" t="s">
        <v>2544</v>
      </c>
      <c r="AC327" s="0" t="s">
        <v>2545</v>
      </c>
      <c r="AD327" s="111" t="s">
        <v>198</v>
      </c>
      <c r="AE327" s="111" t="s">
        <v>222</v>
      </c>
      <c r="AI327" s="111" t="s">
        <v>207</v>
      </c>
      <c r="AK327" s="111" t="str">
        <f aca="false">(AB327)</f>
        <v>Surveyor corp</v>
      </c>
      <c r="AM327" s="111" t="n">
        <f aca="false">X327</f>
        <v>1997</v>
      </c>
      <c r="AN327" s="111" t="s">
        <v>208</v>
      </c>
      <c r="AS327" s="0" t="s">
        <v>200</v>
      </c>
      <c r="AU327" s="0" t="s">
        <v>267</v>
      </c>
      <c r="AV327" s="0" t="s">
        <v>200</v>
      </c>
      <c r="AZ327" s="104" t="s">
        <v>2546</v>
      </c>
      <c r="BA327" s="124" t="s">
        <v>200</v>
      </c>
      <c r="BB327" s="0" t="s">
        <v>210</v>
      </c>
      <c r="BC327" s="0" t="s">
        <v>2547</v>
      </c>
      <c r="BD327" s="0" t="s">
        <v>2548</v>
      </c>
      <c r="BE327" s="104" t="s">
        <v>2549</v>
      </c>
      <c r="BG327" s="125" t="s">
        <v>200</v>
      </c>
      <c r="BH327" s="0" t="s">
        <v>2215</v>
      </c>
      <c r="BI327" s="112" t="n">
        <v>4940062700219</v>
      </c>
      <c r="BJ327" s="126" t="s">
        <v>200</v>
      </c>
      <c r="BK327" s="0" t="s">
        <v>215</v>
      </c>
      <c r="BL327" s="112" t="n">
        <v>4</v>
      </c>
      <c r="BM327" s="112" t="n">
        <v>4</v>
      </c>
      <c r="BN327" s="112" t="n">
        <v>4</v>
      </c>
      <c r="BO327" s="111" t="n">
        <v>20</v>
      </c>
      <c r="BP327" s="125" t="s">
        <v>200</v>
      </c>
      <c r="BQ327" s="127" t="s">
        <v>216</v>
      </c>
    </row>
    <row r="328" customFormat="false" ht="13.8" hidden="false" customHeight="false" outlineLevel="0" collapsed="false">
      <c r="A328" s="0" t="s">
        <v>2550</v>
      </c>
      <c r="B328" s="0" t="s">
        <v>2209</v>
      </c>
      <c r="C328" s="131" t="s">
        <v>1970</v>
      </c>
      <c r="D328" s="131" t="s">
        <v>1333</v>
      </c>
      <c r="E328" s="0" t="s">
        <v>194</v>
      </c>
      <c r="F328" s="0" t="s">
        <v>195</v>
      </c>
      <c r="G328" s="0" t="s">
        <v>196</v>
      </c>
      <c r="H328" s="0" t="s">
        <v>219</v>
      </c>
      <c r="J328" s="111" t="n">
        <v>2</v>
      </c>
      <c r="K328" s="0" t="s">
        <v>198</v>
      </c>
      <c r="L328" s="0" t="s">
        <v>533</v>
      </c>
      <c r="M328" s="0" t="s">
        <v>199</v>
      </c>
      <c r="O328" s="0" t="s">
        <v>200</v>
      </c>
      <c r="Q328" s="120" t="s">
        <v>200</v>
      </c>
      <c r="R328" s="0" t="s">
        <v>1251</v>
      </c>
      <c r="S328" s="0" t="s">
        <v>201</v>
      </c>
      <c r="T328" s="0" t="s">
        <v>198</v>
      </c>
      <c r="U328" s="0" t="s">
        <v>202</v>
      </c>
      <c r="V328" s="0" t="s">
        <v>1252</v>
      </c>
      <c r="W328" s="110" t="s">
        <v>204</v>
      </c>
      <c r="X328" s="111" t="n">
        <v>2000</v>
      </c>
      <c r="Z328" s="111" t="s">
        <v>221</v>
      </c>
      <c r="AA328" s="122" t="s">
        <v>200</v>
      </c>
      <c r="AB328" s="0" t="s">
        <v>2551</v>
      </c>
      <c r="AC328" s="0" t="s">
        <v>807</v>
      </c>
      <c r="AD328" s="111" t="n">
        <v>2000</v>
      </c>
      <c r="AE328" s="111" t="s">
        <v>222</v>
      </c>
      <c r="AI328" s="111" t="s">
        <v>207</v>
      </c>
      <c r="AK328" s="111" t="str">
        <f aca="false">(AB328)</f>
        <v>Naps team</v>
      </c>
      <c r="AM328" s="111" t="n">
        <f aca="false">AD328</f>
        <v>2000</v>
      </c>
      <c r="AN328" s="111" t="s">
        <v>2552</v>
      </c>
      <c r="AS328" s="0" t="s">
        <v>200</v>
      </c>
      <c r="AT328" s="0" t="s">
        <v>339</v>
      </c>
      <c r="AV328" s="0" t="s">
        <v>200</v>
      </c>
      <c r="AZ328" s="104" t="s">
        <v>2553</v>
      </c>
      <c r="BA328" s="124" t="s">
        <v>200</v>
      </c>
      <c r="BB328" s="0" t="s">
        <v>210</v>
      </c>
      <c r="BC328" s="0" t="s">
        <v>2155</v>
      </c>
      <c r="BD328" s="0" t="s">
        <v>2554</v>
      </c>
      <c r="BE328" s="104" t="s">
        <v>421</v>
      </c>
      <c r="BF328" s="0" t="s">
        <v>2555</v>
      </c>
      <c r="BG328" s="125" t="s">
        <v>200</v>
      </c>
      <c r="BH328" s="0" t="s">
        <v>466</v>
      </c>
      <c r="BI328" s="112" t="n">
        <v>5060034551508</v>
      </c>
      <c r="BJ328" s="126" t="s">
        <v>200</v>
      </c>
      <c r="BK328" s="0" t="s">
        <v>215</v>
      </c>
      <c r="BL328" s="112" t="n">
        <v>4</v>
      </c>
      <c r="BM328" s="112" t="n">
        <v>4</v>
      </c>
      <c r="BN328" s="112" t="n">
        <v>4</v>
      </c>
      <c r="BO328" s="111" t="n">
        <v>20</v>
      </c>
      <c r="BP328" s="125" t="s">
        <v>200</v>
      </c>
      <c r="BQ328" s="127" t="s">
        <v>216</v>
      </c>
    </row>
    <row r="329" customFormat="false" ht="13.8" hidden="false" customHeight="false" outlineLevel="0" collapsed="false">
      <c r="A329" s="0" t="s">
        <v>2556</v>
      </c>
      <c r="B329" s="0" t="s">
        <v>2209</v>
      </c>
      <c r="C329" s="0" t="s">
        <v>192</v>
      </c>
      <c r="D329" s="0" t="s">
        <v>193</v>
      </c>
      <c r="E329" s="0" t="s">
        <v>194</v>
      </c>
      <c r="F329" s="0" t="s">
        <v>195</v>
      </c>
      <c r="G329" s="0" t="s">
        <v>196</v>
      </c>
      <c r="H329" s="0" t="s">
        <v>219</v>
      </c>
      <c r="J329" s="111" t="n">
        <v>2</v>
      </c>
      <c r="K329" s="0" t="s">
        <v>198</v>
      </c>
      <c r="L329" s="0" t="s">
        <v>533</v>
      </c>
      <c r="M329" s="0" t="s">
        <v>199</v>
      </c>
      <c r="O329" s="0" t="s">
        <v>200</v>
      </c>
      <c r="Q329" s="120" t="s">
        <v>200</v>
      </c>
      <c r="R329" s="0" t="s">
        <v>1251</v>
      </c>
      <c r="S329" s="0" t="s">
        <v>201</v>
      </c>
      <c r="T329" s="0" t="s">
        <v>198</v>
      </c>
      <c r="U329" s="0" t="s">
        <v>239</v>
      </c>
      <c r="V329" s="131" t="s">
        <v>756</v>
      </c>
      <c r="W329" s="110" t="s">
        <v>198</v>
      </c>
      <c r="X329" s="111" t="n">
        <v>1999</v>
      </c>
      <c r="Y329" s="111" t="s">
        <v>240</v>
      </c>
      <c r="Z329" s="111" t="s">
        <v>198</v>
      </c>
      <c r="AA329" s="122" t="s">
        <v>200</v>
      </c>
      <c r="AB329" s="0" t="s">
        <v>2557</v>
      </c>
      <c r="AC329" s="0" t="s">
        <v>2558</v>
      </c>
      <c r="AD329" s="111" t="s">
        <v>198</v>
      </c>
      <c r="AE329" s="111" t="s">
        <v>198</v>
      </c>
      <c r="AI329" s="111" t="s">
        <v>207</v>
      </c>
      <c r="AK329" s="111" t="s">
        <v>2557</v>
      </c>
      <c r="AL329" s="0" t="s">
        <v>216</v>
      </c>
      <c r="AM329" s="111" t="n">
        <v>1997</v>
      </c>
      <c r="AN329" s="111" t="s">
        <v>208</v>
      </c>
      <c r="AS329" s="0" t="s">
        <v>2559</v>
      </c>
      <c r="AU329" s="0" t="s">
        <v>267</v>
      </c>
      <c r="AV329" s="0" t="s">
        <v>200</v>
      </c>
      <c r="AZ329" s="104" t="s">
        <v>2560</v>
      </c>
      <c r="BA329" s="124" t="s">
        <v>200</v>
      </c>
      <c r="BB329" s="0" t="s">
        <v>248</v>
      </c>
      <c r="BC329" s="0" t="s">
        <v>979</v>
      </c>
      <c r="BE329" s="104" t="s">
        <v>1545</v>
      </c>
      <c r="BG329" s="125" t="s">
        <v>200</v>
      </c>
      <c r="BH329" s="0" t="s">
        <v>2215</v>
      </c>
      <c r="BI329" s="112" t="n">
        <v>4516365000105</v>
      </c>
      <c r="BJ329" s="126" t="s">
        <v>200</v>
      </c>
      <c r="BK329" s="0" t="s">
        <v>215</v>
      </c>
      <c r="BL329" s="112" t="n">
        <v>4</v>
      </c>
      <c r="BM329" s="112" t="n">
        <v>4</v>
      </c>
      <c r="BN329" s="112" t="n">
        <v>4</v>
      </c>
      <c r="BO329" s="111" t="n">
        <v>20</v>
      </c>
      <c r="BP329" s="125" t="s">
        <v>200</v>
      </c>
      <c r="BQ329" s="127" t="s">
        <v>216</v>
      </c>
    </row>
    <row r="330" customFormat="false" ht="13.8" hidden="false" customHeight="false" outlineLevel="0" collapsed="false">
      <c r="A330" s="131" t="s">
        <v>2561</v>
      </c>
      <c r="B330" s="0" t="s">
        <v>2209</v>
      </c>
      <c r="C330" s="131" t="s">
        <v>380</v>
      </c>
      <c r="D330" s="131" t="s">
        <v>1333</v>
      </c>
      <c r="E330" s="0" t="s">
        <v>194</v>
      </c>
      <c r="F330" s="0" t="s">
        <v>195</v>
      </c>
      <c r="G330" s="0" t="s">
        <v>196</v>
      </c>
      <c r="H330" s="0" t="s">
        <v>197</v>
      </c>
      <c r="J330" s="111" t="n">
        <v>1</v>
      </c>
      <c r="K330" s="0" t="s">
        <v>198</v>
      </c>
      <c r="L330" s="0" t="s">
        <v>198</v>
      </c>
      <c r="M330" s="0" t="s">
        <v>199</v>
      </c>
      <c r="Q330" s="120"/>
      <c r="R330" s="0" t="s">
        <v>1251</v>
      </c>
      <c r="S330" s="0" t="s">
        <v>201</v>
      </c>
      <c r="T330" s="0" t="s">
        <v>198</v>
      </c>
      <c r="U330" s="0" t="s">
        <v>202</v>
      </c>
      <c r="V330" s="0" t="s">
        <v>1252</v>
      </c>
      <c r="W330" s="110" t="s">
        <v>204</v>
      </c>
      <c r="X330" s="111" t="n">
        <v>1999</v>
      </c>
      <c r="Z330" s="130" t="s">
        <v>221</v>
      </c>
      <c r="AA330" s="122" t="s">
        <v>200</v>
      </c>
      <c r="AB330" s="0" t="s">
        <v>2562</v>
      </c>
      <c r="AC330" s="0" t="s">
        <v>393</v>
      </c>
      <c r="AD330" s="111" t="n">
        <v>1999</v>
      </c>
      <c r="AE330" s="111" t="s">
        <v>198</v>
      </c>
      <c r="AI330" s="111" t="s">
        <v>294</v>
      </c>
      <c r="AJ330" s="111" t="s">
        <v>2563</v>
      </c>
      <c r="AK330" s="0" t="s">
        <v>2562</v>
      </c>
      <c r="AM330" s="111" t="n">
        <v>1998</v>
      </c>
      <c r="AN330" s="111" t="s">
        <v>263</v>
      </c>
      <c r="AT330" s="0" t="s">
        <v>381</v>
      </c>
      <c r="AU330" s="0" t="s">
        <v>227</v>
      </c>
      <c r="AZ330" s="104" t="s">
        <v>2564</v>
      </c>
      <c r="BA330" s="124" t="s">
        <v>200</v>
      </c>
      <c r="BB330" s="0" t="s">
        <v>248</v>
      </c>
      <c r="BC330" s="0" t="s">
        <v>2565</v>
      </c>
      <c r="BE330" s="104" t="s">
        <v>2566</v>
      </c>
      <c r="BF330" s="0" t="s">
        <v>2567</v>
      </c>
      <c r="BG330" s="125"/>
      <c r="BH330" s="0" t="s">
        <v>466</v>
      </c>
      <c r="BI330" s="112" t="n">
        <v>5023117544125</v>
      </c>
      <c r="BJ330" s="126"/>
      <c r="BK330" s="0" t="s">
        <v>215</v>
      </c>
      <c r="BL330" s="112" t="n">
        <v>4</v>
      </c>
      <c r="BM330" s="112" t="n">
        <v>4</v>
      </c>
      <c r="BN330" s="112" t="n">
        <v>4</v>
      </c>
      <c r="BO330" s="111" t="n">
        <v>20</v>
      </c>
      <c r="BP330" s="125"/>
      <c r="BQ330" s="127" t="s">
        <v>216</v>
      </c>
    </row>
    <row r="331" customFormat="false" ht="13.8" hidden="false" customHeight="false" outlineLevel="0" collapsed="false">
      <c r="A331" s="0" t="s">
        <v>2568</v>
      </c>
      <c r="B331" s="0" t="s">
        <v>2209</v>
      </c>
      <c r="C331" s="0" t="s">
        <v>928</v>
      </c>
      <c r="D331" s="0" t="s">
        <v>1460</v>
      </c>
      <c r="E331" s="0" t="s">
        <v>194</v>
      </c>
      <c r="F331" s="0" t="s">
        <v>195</v>
      </c>
      <c r="G331" s="0" t="s">
        <v>330</v>
      </c>
      <c r="H331" s="0" t="s">
        <v>197</v>
      </c>
      <c r="J331" s="111" t="n">
        <v>1</v>
      </c>
      <c r="K331" s="0" t="s">
        <v>198</v>
      </c>
      <c r="L331" s="0" t="s">
        <v>198</v>
      </c>
      <c r="M331" s="0" t="s">
        <v>274</v>
      </c>
      <c r="O331" s="0" t="s">
        <v>237</v>
      </c>
      <c r="P331" s="0" t="s">
        <v>238</v>
      </c>
      <c r="Q331" s="120" t="s">
        <v>200</v>
      </c>
      <c r="R331" s="0" t="s">
        <v>1251</v>
      </c>
      <c r="S331" s="0" t="s">
        <v>201</v>
      </c>
      <c r="T331" s="0" t="s">
        <v>198</v>
      </c>
      <c r="U331" s="0" t="s">
        <v>202</v>
      </c>
      <c r="V331" s="0" t="s">
        <v>1252</v>
      </c>
      <c r="W331" s="110" t="s">
        <v>204</v>
      </c>
      <c r="X331" s="111" t="n">
        <v>1997</v>
      </c>
      <c r="Y331" s="111" t="s">
        <v>200</v>
      </c>
      <c r="Z331" s="130" t="s">
        <v>757</v>
      </c>
      <c r="AA331" s="122" t="s">
        <v>200</v>
      </c>
      <c r="AB331" s="0" t="s">
        <v>491</v>
      </c>
      <c r="AC331" s="0" t="s">
        <v>1696</v>
      </c>
      <c r="AD331" s="111" t="n">
        <v>1997</v>
      </c>
      <c r="AE331" s="111" t="s">
        <v>198</v>
      </c>
      <c r="AI331" s="111" t="s">
        <v>207</v>
      </c>
      <c r="AK331" s="111" t="str">
        <f aca="false">(AB331)</f>
        <v>Game arts</v>
      </c>
      <c r="AM331" s="111" t="n">
        <f aca="false">AD331</f>
        <v>1997</v>
      </c>
      <c r="AN331" s="111" t="s">
        <v>208</v>
      </c>
      <c r="AS331" s="0" t="s">
        <v>2569</v>
      </c>
      <c r="AT331" s="0" t="s">
        <v>1795</v>
      </c>
      <c r="AU331" s="0" t="s">
        <v>332</v>
      </c>
      <c r="AV331" s="0" t="s">
        <v>200</v>
      </c>
      <c r="AW331" s="0" t="s">
        <v>2570</v>
      </c>
      <c r="AZ331" s="0" t="s">
        <v>2571</v>
      </c>
      <c r="BA331" s="124" t="s">
        <v>200</v>
      </c>
      <c r="BB331" s="0" t="s">
        <v>210</v>
      </c>
      <c r="BC331" s="0" t="s">
        <v>2572</v>
      </c>
      <c r="BD331" s="0" t="s">
        <v>2573</v>
      </c>
      <c r="BE331" s="104" t="s">
        <v>2574</v>
      </c>
      <c r="BG331" s="125" t="s">
        <v>200</v>
      </c>
      <c r="BH331" s="0" t="s">
        <v>466</v>
      </c>
      <c r="BI331" s="112" t="n">
        <v>3307212804486</v>
      </c>
      <c r="BJ331" s="126" t="s">
        <v>200</v>
      </c>
      <c r="BK331" s="0" t="s">
        <v>215</v>
      </c>
      <c r="BL331" s="112" t="n">
        <v>4</v>
      </c>
      <c r="BM331" s="112" t="n">
        <v>4</v>
      </c>
      <c r="BN331" s="112" t="n">
        <v>4</v>
      </c>
      <c r="BO331" s="111" t="n">
        <v>20</v>
      </c>
      <c r="BP331" s="125" t="s">
        <v>200</v>
      </c>
      <c r="BQ331" s="127" t="s">
        <v>216</v>
      </c>
    </row>
    <row r="332" customFormat="false" ht="13.8" hidden="false" customHeight="false" outlineLevel="0" collapsed="false">
      <c r="A332" s="0" t="s">
        <v>2575</v>
      </c>
      <c r="B332" s="0" t="s">
        <v>2209</v>
      </c>
      <c r="C332" s="131" t="s">
        <v>1844</v>
      </c>
      <c r="D332" s="131" t="s">
        <v>1333</v>
      </c>
      <c r="E332" s="0" t="s">
        <v>313</v>
      </c>
      <c r="F332" s="0" t="s">
        <v>314</v>
      </c>
      <c r="G332" s="0" t="s">
        <v>880</v>
      </c>
      <c r="H332" s="0" t="s">
        <v>197</v>
      </c>
      <c r="J332" s="111" t="n">
        <v>2</v>
      </c>
      <c r="K332" s="131" t="s">
        <v>198</v>
      </c>
      <c r="L332" s="0" t="s">
        <v>392</v>
      </c>
      <c r="M332" s="0" t="s">
        <v>274</v>
      </c>
      <c r="O332" s="0" t="s">
        <v>237</v>
      </c>
      <c r="P332" s="0" t="s">
        <v>410</v>
      </c>
      <c r="Q332" s="120" t="s">
        <v>200</v>
      </c>
      <c r="R332" s="0" t="s">
        <v>1251</v>
      </c>
      <c r="S332" s="0" t="s">
        <v>201</v>
      </c>
      <c r="T332" s="0" t="s">
        <v>198</v>
      </c>
      <c r="U332" s="0" t="s">
        <v>202</v>
      </c>
      <c r="V332" s="0" t="s">
        <v>1252</v>
      </c>
      <c r="W332" s="110" t="s">
        <v>204</v>
      </c>
      <c r="X332" s="111" t="n">
        <v>1998</v>
      </c>
      <c r="Y332" s="111" t="s">
        <v>498</v>
      </c>
      <c r="Z332" s="111" t="s">
        <v>198</v>
      </c>
      <c r="AA332" s="122" t="s">
        <v>200</v>
      </c>
      <c r="AB332" s="0" t="s">
        <v>2576</v>
      </c>
      <c r="AC332" s="0" t="s">
        <v>872</v>
      </c>
      <c r="AD332" s="111" t="n">
        <v>1998</v>
      </c>
      <c r="AE332" s="111" t="s">
        <v>222</v>
      </c>
      <c r="AG332" s="111" t="s">
        <v>241</v>
      </c>
      <c r="AH332" s="111" t="s">
        <v>2577</v>
      </c>
      <c r="AI332" s="111" t="s">
        <v>207</v>
      </c>
      <c r="AK332" s="111" t="str">
        <f aca="false">(AB332)</f>
        <v>Polyphony digital</v>
      </c>
      <c r="AL332" s="0" t="s">
        <v>200</v>
      </c>
      <c r="AM332" s="111" t="n">
        <v>1997</v>
      </c>
      <c r="AN332" s="111" t="s">
        <v>208</v>
      </c>
      <c r="AP332" s="0" t="s">
        <v>674</v>
      </c>
      <c r="AQ332" s="0" t="s">
        <v>2578</v>
      </c>
      <c r="AR332" s="0" t="s">
        <v>200</v>
      </c>
      <c r="AS332" s="0" t="s">
        <v>2579</v>
      </c>
      <c r="AT332" s="0" t="s">
        <v>2580</v>
      </c>
      <c r="AV332" s="0" t="s">
        <v>2581</v>
      </c>
      <c r="AZ332" s="0" t="s">
        <v>2582</v>
      </c>
      <c r="BA332" s="124" t="s">
        <v>200</v>
      </c>
      <c r="BB332" s="0" t="s">
        <v>210</v>
      </c>
      <c r="BC332" s="0" t="s">
        <v>2583</v>
      </c>
      <c r="BD332" s="0" t="s">
        <v>2584</v>
      </c>
      <c r="BE332" s="104" t="s">
        <v>2585</v>
      </c>
      <c r="BF332" s="104" t="s">
        <v>2586</v>
      </c>
      <c r="BG332" s="125" t="s">
        <v>200</v>
      </c>
      <c r="BH332" s="0" t="s">
        <v>466</v>
      </c>
      <c r="BI332" s="112" t="n">
        <v>711719723622</v>
      </c>
      <c r="BJ332" s="126" t="s">
        <v>200</v>
      </c>
      <c r="BK332" s="0" t="s">
        <v>215</v>
      </c>
      <c r="BL332" s="112" t="n">
        <v>4</v>
      </c>
      <c r="BM332" s="112" t="n">
        <v>4</v>
      </c>
      <c r="BN332" s="112" t="n">
        <v>4</v>
      </c>
      <c r="BO332" s="111" t="n">
        <v>20</v>
      </c>
      <c r="BP332" s="125" t="s">
        <v>200</v>
      </c>
      <c r="BQ332" s="127" t="s">
        <v>216</v>
      </c>
    </row>
    <row r="333" customFormat="false" ht="13.8" hidden="false" customHeight="false" outlineLevel="0" collapsed="false">
      <c r="A333" s="0" t="s">
        <v>2587</v>
      </c>
      <c r="B333" s="0" t="s">
        <v>2209</v>
      </c>
      <c r="C333" s="131" t="s">
        <v>490</v>
      </c>
      <c r="D333" s="131" t="s">
        <v>1333</v>
      </c>
      <c r="E333" s="0" t="s">
        <v>194</v>
      </c>
      <c r="F333" s="0" t="s">
        <v>195</v>
      </c>
      <c r="G333" s="0" t="s">
        <v>330</v>
      </c>
      <c r="H333" s="0" t="s">
        <v>1287</v>
      </c>
      <c r="J333" s="111" t="n">
        <v>1</v>
      </c>
      <c r="K333" s="0" t="s">
        <v>198</v>
      </c>
      <c r="L333" s="0" t="s">
        <v>198</v>
      </c>
      <c r="M333" s="0" t="s">
        <v>220</v>
      </c>
      <c r="P333" s="0" t="s">
        <v>410</v>
      </c>
      <c r="Q333" s="120" t="s">
        <v>200</v>
      </c>
      <c r="R333" s="0" t="s">
        <v>1251</v>
      </c>
      <c r="S333" s="0" t="s">
        <v>201</v>
      </c>
      <c r="T333" s="0" t="s">
        <v>198</v>
      </c>
      <c r="U333" s="0" t="s">
        <v>202</v>
      </c>
      <c r="V333" s="0" t="s">
        <v>1252</v>
      </c>
      <c r="W333" s="110" t="s">
        <v>204</v>
      </c>
      <c r="X333" s="111" t="n">
        <v>1997</v>
      </c>
      <c r="Z333" s="111" t="s">
        <v>221</v>
      </c>
      <c r="AA333" s="122" t="s">
        <v>200</v>
      </c>
      <c r="AB333" s="0" t="s">
        <v>793</v>
      </c>
      <c r="AC333" s="0" t="s">
        <v>2588</v>
      </c>
      <c r="AD333" s="111" t="n">
        <v>1997</v>
      </c>
      <c r="AE333" s="111" t="s">
        <v>1004</v>
      </c>
      <c r="AI333" s="111" t="s">
        <v>207</v>
      </c>
      <c r="AK333" s="111" t="str">
        <f aca="false">(AB333)</f>
        <v>DMA Design</v>
      </c>
      <c r="AM333" s="111" t="n">
        <f aca="false">AD333</f>
        <v>1997</v>
      </c>
      <c r="AN333" s="111" t="s">
        <v>297</v>
      </c>
      <c r="AQ333" s="0" t="s">
        <v>2325</v>
      </c>
      <c r="AR333" s="0" t="s">
        <v>2589</v>
      </c>
      <c r="AS333" s="0" t="s">
        <v>2590</v>
      </c>
      <c r="AT333" s="0" t="s">
        <v>2591</v>
      </c>
      <c r="AU333" s="0" t="s">
        <v>200</v>
      </c>
      <c r="AV333" s="0" t="s">
        <v>780</v>
      </c>
      <c r="AZ333" s="0" t="s">
        <v>2592</v>
      </c>
      <c r="BA333" s="124" t="s">
        <v>200</v>
      </c>
      <c r="BB333" s="0" t="s">
        <v>210</v>
      </c>
      <c r="BC333" s="0" t="s">
        <v>2593</v>
      </c>
      <c r="BD333" s="0" t="s">
        <v>1755</v>
      </c>
      <c r="BE333" s="104" t="s">
        <v>2594</v>
      </c>
      <c r="BF333" s="104"/>
      <c r="BG333" s="125"/>
      <c r="BH333" s="0" t="s">
        <v>466</v>
      </c>
      <c r="BI333" s="112" t="n">
        <v>5026555190503</v>
      </c>
      <c r="BJ333" s="126"/>
      <c r="BK333" s="0" t="s">
        <v>215</v>
      </c>
      <c r="BL333" s="112" t="n">
        <v>4</v>
      </c>
      <c r="BM333" s="112" t="n">
        <v>4</v>
      </c>
      <c r="BN333" s="112" t="n">
        <v>4</v>
      </c>
      <c r="BO333" s="111" t="n">
        <v>20</v>
      </c>
      <c r="BP333" s="125"/>
      <c r="BQ333" s="127" t="s">
        <v>216</v>
      </c>
    </row>
    <row r="334" customFormat="false" ht="13.8" hidden="false" customHeight="false" outlineLevel="0" collapsed="false">
      <c r="A334" s="0" t="s">
        <v>2595</v>
      </c>
      <c r="B334" s="0" t="s">
        <v>2209</v>
      </c>
      <c r="C334" s="0" t="s">
        <v>965</v>
      </c>
      <c r="D334" s="0" t="s">
        <v>193</v>
      </c>
      <c r="E334" s="0" t="s">
        <v>194</v>
      </c>
      <c r="F334" s="0" t="s">
        <v>195</v>
      </c>
      <c r="G334" s="0" t="s">
        <v>196</v>
      </c>
      <c r="H334" s="0" t="s">
        <v>197</v>
      </c>
      <c r="J334" s="111" t="n">
        <v>1</v>
      </c>
      <c r="K334" s="0" t="s">
        <v>198</v>
      </c>
      <c r="L334" s="0" t="s">
        <v>198</v>
      </c>
      <c r="M334" s="0" t="s">
        <v>199</v>
      </c>
      <c r="O334" s="0" t="s">
        <v>200</v>
      </c>
      <c r="Q334" s="120" t="s">
        <v>200</v>
      </c>
      <c r="R334" s="0" t="s">
        <v>1251</v>
      </c>
      <c r="S334" s="0" t="s">
        <v>201</v>
      </c>
      <c r="T334" s="0" t="s">
        <v>198</v>
      </c>
      <c r="U334" s="0" t="s">
        <v>239</v>
      </c>
      <c r="V334" s="131" t="s">
        <v>756</v>
      </c>
      <c r="W334" s="110" t="s">
        <v>198</v>
      </c>
      <c r="X334" s="111" t="n">
        <v>1995</v>
      </c>
      <c r="Y334" s="111" t="s">
        <v>240</v>
      </c>
      <c r="Z334" s="111" t="s">
        <v>198</v>
      </c>
      <c r="AA334" s="122" t="s">
        <v>200</v>
      </c>
      <c r="AB334" s="0" t="s">
        <v>2596</v>
      </c>
      <c r="AC334" s="0" t="s">
        <v>872</v>
      </c>
      <c r="AD334" s="111" t="n">
        <v>1995</v>
      </c>
      <c r="AE334" s="111" t="s">
        <v>222</v>
      </c>
      <c r="AI334" s="111" t="s">
        <v>207</v>
      </c>
      <c r="AK334" s="111" t="str">
        <f aca="false">(AB334)</f>
        <v>Media vision</v>
      </c>
      <c r="AM334" s="111" t="n">
        <f aca="false">AD334</f>
        <v>1995</v>
      </c>
      <c r="AN334" s="111" t="s">
        <v>208</v>
      </c>
      <c r="AS334" s="0" t="s">
        <v>200</v>
      </c>
      <c r="AT334" s="0" t="s">
        <v>266</v>
      </c>
      <c r="AU334" s="0" t="s">
        <v>267</v>
      </c>
      <c r="AV334" s="0" t="s">
        <v>200</v>
      </c>
      <c r="AZ334" s="0" t="s">
        <v>2597</v>
      </c>
      <c r="BA334" s="124" t="s">
        <v>200</v>
      </c>
      <c r="BB334" s="0" t="s">
        <v>248</v>
      </c>
      <c r="BC334" s="0" t="s">
        <v>2598</v>
      </c>
      <c r="BE334" s="104" t="s">
        <v>2599</v>
      </c>
      <c r="BF334" s="104" t="s">
        <v>2600</v>
      </c>
      <c r="BG334" s="125" t="s">
        <v>200</v>
      </c>
      <c r="BH334" s="0" t="s">
        <v>2215</v>
      </c>
      <c r="BI334" s="112" t="n">
        <v>4948872100069</v>
      </c>
      <c r="BJ334" s="126" t="s">
        <v>200</v>
      </c>
      <c r="BK334" s="0" t="s">
        <v>215</v>
      </c>
      <c r="BL334" s="112" t="n">
        <v>4</v>
      </c>
      <c r="BM334" s="112" t="n">
        <v>4</v>
      </c>
      <c r="BN334" s="112" t="n">
        <v>4</v>
      </c>
      <c r="BO334" s="111" t="n">
        <v>20</v>
      </c>
      <c r="BP334" s="125" t="s">
        <v>200</v>
      </c>
      <c r="BQ334" s="127" t="s">
        <v>216</v>
      </c>
    </row>
    <row r="335" customFormat="false" ht="13.8" hidden="false" customHeight="false" outlineLevel="0" collapsed="false">
      <c r="A335" s="0" t="s">
        <v>2601</v>
      </c>
      <c r="B335" s="0" t="s">
        <v>2209</v>
      </c>
      <c r="C335" s="0" t="s">
        <v>380</v>
      </c>
      <c r="D335" s="0" t="s">
        <v>193</v>
      </c>
      <c r="E335" s="0" t="s">
        <v>194</v>
      </c>
      <c r="F335" s="0" t="s">
        <v>195</v>
      </c>
      <c r="G335" s="0" t="s">
        <v>196</v>
      </c>
      <c r="H335" s="0" t="s">
        <v>197</v>
      </c>
      <c r="J335" s="111" t="n">
        <v>1</v>
      </c>
      <c r="K335" s="0" t="s">
        <v>198</v>
      </c>
      <c r="L335" s="0" t="s">
        <v>198</v>
      </c>
      <c r="M335" s="0" t="s">
        <v>199</v>
      </c>
      <c r="O335" s="0" t="s">
        <v>200</v>
      </c>
      <c r="Q335" s="120" t="s">
        <v>200</v>
      </c>
      <c r="R335" s="0" t="s">
        <v>1251</v>
      </c>
      <c r="S335" s="0" t="s">
        <v>201</v>
      </c>
      <c r="T335" s="0" t="s">
        <v>198</v>
      </c>
      <c r="U335" s="0" t="s">
        <v>239</v>
      </c>
      <c r="V335" s="131" t="s">
        <v>756</v>
      </c>
      <c r="W335" s="110" t="s">
        <v>198</v>
      </c>
      <c r="X335" s="111" t="n">
        <v>1996</v>
      </c>
      <c r="Y335" s="111" t="s">
        <v>240</v>
      </c>
      <c r="Z335" s="111" t="s">
        <v>198</v>
      </c>
      <c r="AA335" s="122" t="s">
        <v>200</v>
      </c>
      <c r="AB335" s="0" t="s">
        <v>2602</v>
      </c>
      <c r="AC335" s="0" t="s">
        <v>2602</v>
      </c>
      <c r="AD335" s="111" t="s">
        <v>198</v>
      </c>
      <c r="AE335" s="111" t="s">
        <v>222</v>
      </c>
      <c r="AI335" s="111" t="s">
        <v>207</v>
      </c>
      <c r="AK335" s="111" t="str">
        <f aca="false">(AB335)</f>
        <v>Irem</v>
      </c>
      <c r="AM335" s="111" t="n">
        <f aca="false">X335</f>
        <v>1996</v>
      </c>
      <c r="AN335" s="111" t="s">
        <v>208</v>
      </c>
      <c r="AS335" s="0" t="s">
        <v>200</v>
      </c>
      <c r="AT335" s="0" t="s">
        <v>298</v>
      </c>
      <c r="AV335" s="0" t="s">
        <v>200</v>
      </c>
      <c r="AZ335" s="104" t="s">
        <v>2603</v>
      </c>
      <c r="BA335" s="124" t="s">
        <v>200</v>
      </c>
      <c r="BB335" s="0" t="s">
        <v>248</v>
      </c>
      <c r="BC335" s="0" t="s">
        <v>2604</v>
      </c>
      <c r="BD335" s="0" t="s">
        <v>2605</v>
      </c>
      <c r="BE335" s="104" t="s">
        <v>2606</v>
      </c>
      <c r="BF335" s="0" t="s">
        <v>2607</v>
      </c>
      <c r="BG335" s="125" t="s">
        <v>200</v>
      </c>
      <c r="BH335" s="0" t="s">
        <v>2215</v>
      </c>
      <c r="BI335" s="112" t="n">
        <v>4948536000117</v>
      </c>
      <c r="BJ335" s="126" t="s">
        <v>200</v>
      </c>
      <c r="BK335" s="0" t="s">
        <v>215</v>
      </c>
      <c r="BL335" s="112" t="n">
        <v>4</v>
      </c>
      <c r="BM335" s="112" t="n">
        <v>4</v>
      </c>
      <c r="BN335" s="112" t="n">
        <v>4</v>
      </c>
      <c r="BO335" s="111" t="n">
        <v>20</v>
      </c>
      <c r="BP335" s="125" t="s">
        <v>200</v>
      </c>
      <c r="BQ335" s="127" t="s">
        <v>216</v>
      </c>
    </row>
    <row r="336" customFormat="false" ht="13.8" hidden="false" customHeight="false" outlineLevel="0" collapsed="false">
      <c r="A336" s="0" t="s">
        <v>2608</v>
      </c>
      <c r="B336" s="0" t="s">
        <v>2209</v>
      </c>
      <c r="C336" s="0" t="s">
        <v>505</v>
      </c>
      <c r="D336" s="0" t="s">
        <v>506</v>
      </c>
      <c r="E336" s="0" t="s">
        <v>194</v>
      </c>
      <c r="F336" s="0" t="s">
        <v>195</v>
      </c>
      <c r="G336" s="0" t="s">
        <v>196</v>
      </c>
      <c r="H336" s="0" t="s">
        <v>219</v>
      </c>
      <c r="J336" s="111" t="n">
        <v>1</v>
      </c>
      <c r="K336" s="0" t="s">
        <v>198</v>
      </c>
      <c r="L336" s="0" t="s">
        <v>198</v>
      </c>
      <c r="M336" s="0" t="s">
        <v>199</v>
      </c>
      <c r="O336" s="0" t="s">
        <v>200</v>
      </c>
      <c r="Q336" s="120" t="s">
        <v>200</v>
      </c>
      <c r="R336" s="0" t="s">
        <v>1251</v>
      </c>
      <c r="S336" s="0" t="s">
        <v>201</v>
      </c>
      <c r="T336" s="0" t="s">
        <v>198</v>
      </c>
      <c r="U336" s="0" t="s">
        <v>202</v>
      </c>
      <c r="V336" s="0" t="s">
        <v>1252</v>
      </c>
      <c r="W336" s="110" t="s">
        <v>204</v>
      </c>
      <c r="X336" s="111" t="n">
        <v>1998</v>
      </c>
      <c r="Y336" s="111" t="s">
        <v>498</v>
      </c>
      <c r="Z336" s="130" t="s">
        <v>757</v>
      </c>
      <c r="AA336" s="122" t="s">
        <v>200</v>
      </c>
      <c r="AB336" s="0" t="s">
        <v>2609</v>
      </c>
      <c r="AC336" s="0" t="s">
        <v>468</v>
      </c>
      <c r="AD336" s="111" t="n">
        <v>1998</v>
      </c>
      <c r="AE336" s="111" t="s">
        <v>222</v>
      </c>
      <c r="AI336" s="111" t="s">
        <v>207</v>
      </c>
      <c r="AK336" s="111" t="str">
        <f aca="false">(AB336)</f>
        <v>Amazing studio</v>
      </c>
      <c r="AM336" s="111" t="n">
        <f aca="false">AD336</f>
        <v>1998</v>
      </c>
      <c r="AN336" s="111" t="s">
        <v>510</v>
      </c>
      <c r="AS336" s="0" t="s">
        <v>200</v>
      </c>
      <c r="AT336" s="0" t="s">
        <v>226</v>
      </c>
      <c r="AU336" s="0" t="s">
        <v>470</v>
      </c>
      <c r="AV336" s="0" t="s">
        <v>507</v>
      </c>
      <c r="AZ336" s="0" t="s">
        <v>2610</v>
      </c>
      <c r="BA336" s="124" t="s">
        <v>200</v>
      </c>
      <c r="BB336" s="0" t="s">
        <v>248</v>
      </c>
      <c r="BC336" s="0" t="s">
        <v>979</v>
      </c>
      <c r="BD336" s="0" t="s">
        <v>2611</v>
      </c>
      <c r="BE336" s="104" t="s">
        <v>2612</v>
      </c>
      <c r="BF336" s="104" t="s">
        <v>2613</v>
      </c>
      <c r="BG336" s="125" t="s">
        <v>200</v>
      </c>
      <c r="BH336" s="0" t="s">
        <v>466</v>
      </c>
      <c r="BI336" s="112" t="n">
        <v>3546430002568</v>
      </c>
      <c r="BJ336" s="126" t="s">
        <v>200</v>
      </c>
      <c r="BK336" s="0" t="s">
        <v>215</v>
      </c>
      <c r="BL336" s="112" t="n">
        <v>4</v>
      </c>
      <c r="BM336" s="112" t="n">
        <v>4</v>
      </c>
      <c r="BN336" s="112" t="n">
        <v>4</v>
      </c>
      <c r="BO336" s="111" t="n">
        <v>20</v>
      </c>
      <c r="BP336" s="125" t="s">
        <v>200</v>
      </c>
      <c r="BQ336" s="127" t="s">
        <v>216</v>
      </c>
    </row>
    <row r="337" customFormat="false" ht="13.8" hidden="false" customHeight="false" outlineLevel="0" collapsed="false">
      <c r="A337" s="0" t="s">
        <v>2614</v>
      </c>
      <c r="B337" s="0" t="s">
        <v>2209</v>
      </c>
      <c r="C337" s="0" t="s">
        <v>329</v>
      </c>
      <c r="D337" s="0" t="s">
        <v>193</v>
      </c>
      <c r="E337" s="0" t="s">
        <v>194</v>
      </c>
      <c r="F337" s="0" t="s">
        <v>195</v>
      </c>
      <c r="G337" s="0" t="s">
        <v>330</v>
      </c>
      <c r="H337" s="0" t="s">
        <v>400</v>
      </c>
      <c r="I337" s="0" t="s">
        <v>401</v>
      </c>
      <c r="J337" s="111" t="n">
        <v>2</v>
      </c>
      <c r="K337" s="0" t="s">
        <v>198</v>
      </c>
      <c r="L337" s="0" t="s">
        <v>533</v>
      </c>
      <c r="M337" s="0" t="s">
        <v>199</v>
      </c>
      <c r="O337" s="0" t="s">
        <v>534</v>
      </c>
      <c r="Q337" s="120" t="s">
        <v>200</v>
      </c>
      <c r="R337" s="0" t="s">
        <v>1251</v>
      </c>
      <c r="S337" s="0" t="s">
        <v>201</v>
      </c>
      <c r="T337" s="0" t="s">
        <v>198</v>
      </c>
      <c r="U337" s="0" t="s">
        <v>202</v>
      </c>
      <c r="V337" s="0" t="s">
        <v>1252</v>
      </c>
      <c r="W337" s="110" t="s">
        <v>204</v>
      </c>
      <c r="X337" s="111" t="n">
        <v>1997</v>
      </c>
      <c r="Y337" s="111" t="s">
        <v>498</v>
      </c>
      <c r="Z337" s="130" t="s">
        <v>757</v>
      </c>
      <c r="AA337" s="122" t="s">
        <v>200</v>
      </c>
      <c r="AB337" s="0" t="s">
        <v>2615</v>
      </c>
      <c r="AC337" s="0" t="s">
        <v>1235</v>
      </c>
      <c r="AD337" s="111" t="n">
        <v>1997</v>
      </c>
      <c r="AE337" s="111" t="s">
        <v>222</v>
      </c>
      <c r="AI337" s="111" t="s">
        <v>207</v>
      </c>
      <c r="AK337" s="111" t="str">
        <f aca="false">(AB337)</f>
        <v>Big ape</v>
      </c>
      <c r="AM337" s="111" t="n">
        <f aca="false">AD337</f>
        <v>1997</v>
      </c>
      <c r="AN337" s="111" t="s">
        <v>297</v>
      </c>
      <c r="AO337" s="0" t="s">
        <v>609</v>
      </c>
      <c r="AP337" s="0" t="s">
        <v>200</v>
      </c>
      <c r="AT337" s="0" t="s">
        <v>2468</v>
      </c>
      <c r="AU337" s="0" t="s">
        <v>2616</v>
      </c>
      <c r="AV337" s="0" t="s">
        <v>200</v>
      </c>
      <c r="AW337" s="0" t="s">
        <v>2617</v>
      </c>
      <c r="AZ337" s="0" t="s">
        <v>2618</v>
      </c>
      <c r="BA337" s="124" t="s">
        <v>200</v>
      </c>
      <c r="BB337" s="0" t="s">
        <v>248</v>
      </c>
      <c r="BC337" s="0" t="s">
        <v>2619</v>
      </c>
      <c r="BD337" s="0" t="s">
        <v>2620</v>
      </c>
      <c r="BE337" s="104" t="s">
        <v>2621</v>
      </c>
      <c r="BF337" s="104" t="s">
        <v>2622</v>
      </c>
      <c r="BG337" s="125" t="s">
        <v>200</v>
      </c>
      <c r="BH337" s="0" t="s">
        <v>466</v>
      </c>
      <c r="BI337" s="112" t="n">
        <v>3362932802334</v>
      </c>
      <c r="BJ337" s="126" t="s">
        <v>200</v>
      </c>
      <c r="BK337" s="0" t="s">
        <v>215</v>
      </c>
      <c r="BL337" s="112" t="n">
        <v>4</v>
      </c>
      <c r="BM337" s="112" t="n">
        <v>4</v>
      </c>
      <c r="BN337" s="112" t="n">
        <v>4</v>
      </c>
      <c r="BO337" s="111" t="n">
        <v>120</v>
      </c>
      <c r="BP337" s="125" t="s">
        <v>200</v>
      </c>
      <c r="BQ337" s="127" t="s">
        <v>216</v>
      </c>
    </row>
    <row r="338" customFormat="false" ht="13.8" hidden="false" customHeight="false" outlineLevel="0" collapsed="false">
      <c r="A338" s="0" t="s">
        <v>2623</v>
      </c>
      <c r="B338" s="0" t="s">
        <v>2209</v>
      </c>
      <c r="C338" s="0" t="s">
        <v>490</v>
      </c>
      <c r="D338" s="0" t="s">
        <v>1460</v>
      </c>
      <c r="E338" s="0" t="s">
        <v>194</v>
      </c>
      <c r="F338" s="0" t="s">
        <v>195</v>
      </c>
      <c r="G338" s="0" t="s">
        <v>196</v>
      </c>
      <c r="H338" s="0" t="s">
        <v>197</v>
      </c>
      <c r="J338" s="111" t="n">
        <v>1</v>
      </c>
      <c r="K338" s="0" t="s">
        <v>198</v>
      </c>
      <c r="L338" s="0" t="s">
        <v>198</v>
      </c>
      <c r="M338" s="0" t="s">
        <v>199</v>
      </c>
      <c r="O338" s="0" t="s">
        <v>200</v>
      </c>
      <c r="Q338" s="120" t="s">
        <v>200</v>
      </c>
      <c r="R338" s="0" t="s">
        <v>1251</v>
      </c>
      <c r="S338" s="0" t="s">
        <v>201</v>
      </c>
      <c r="T338" s="0" t="s">
        <v>198</v>
      </c>
      <c r="U338" s="0" t="s">
        <v>202</v>
      </c>
      <c r="V338" s="0" t="s">
        <v>1252</v>
      </c>
      <c r="W338" s="110" t="s">
        <v>204</v>
      </c>
      <c r="X338" s="111" t="n">
        <v>1997</v>
      </c>
      <c r="Y338" s="111" t="s">
        <v>498</v>
      </c>
      <c r="Z338" s="111" t="s">
        <v>221</v>
      </c>
      <c r="AA338" s="122" t="s">
        <v>200</v>
      </c>
      <c r="AB338" s="0" t="s">
        <v>2624</v>
      </c>
      <c r="AC338" s="0" t="s">
        <v>584</v>
      </c>
      <c r="AD338" s="111" t="n">
        <v>1997</v>
      </c>
      <c r="AE338" s="111" t="s">
        <v>222</v>
      </c>
      <c r="AI338" s="111" t="s">
        <v>207</v>
      </c>
      <c r="AK338" s="111" t="str">
        <f aca="false">(AB338)</f>
        <v>Eurocom</v>
      </c>
      <c r="AL338" s="0" t="s">
        <v>200</v>
      </c>
      <c r="AM338" s="111" t="n">
        <f aca="false">AD338</f>
        <v>1997</v>
      </c>
      <c r="AN338" s="111" t="s">
        <v>263</v>
      </c>
      <c r="AP338" s="0" t="s">
        <v>286</v>
      </c>
      <c r="AQ338" s="0" t="s">
        <v>200</v>
      </c>
      <c r="AR338" s="0" t="s">
        <v>200</v>
      </c>
      <c r="AS338" s="0" t="s">
        <v>2625</v>
      </c>
      <c r="AT338" s="0" t="s">
        <v>2468</v>
      </c>
      <c r="AU338" s="0" t="s">
        <v>2616</v>
      </c>
      <c r="AV338" s="0" t="s">
        <v>200</v>
      </c>
      <c r="AZ338" s="0" t="s">
        <v>2626</v>
      </c>
      <c r="BA338" s="124" t="s">
        <v>200</v>
      </c>
      <c r="BB338" s="0" t="s">
        <v>210</v>
      </c>
      <c r="BC338" s="0" t="s">
        <v>2627</v>
      </c>
      <c r="BD338" s="0" t="s">
        <v>2628</v>
      </c>
      <c r="BE338" s="104" t="s">
        <v>1539</v>
      </c>
      <c r="BG338" s="125" t="s">
        <v>200</v>
      </c>
      <c r="BH338" s="0" t="s">
        <v>2235</v>
      </c>
      <c r="BI338" s="112" t="n">
        <v>711719737322</v>
      </c>
      <c r="BJ338" s="126" t="s">
        <v>200</v>
      </c>
      <c r="BK338" s="0" t="s">
        <v>215</v>
      </c>
      <c r="BL338" s="112" t="n">
        <v>4</v>
      </c>
      <c r="BM338" s="112" t="n">
        <v>4</v>
      </c>
      <c r="BN338" s="112" t="n">
        <v>4</v>
      </c>
      <c r="BO338" s="111" t="n">
        <v>20</v>
      </c>
      <c r="BP338" s="125" t="s">
        <v>200</v>
      </c>
      <c r="BQ338" s="127" t="s">
        <v>216</v>
      </c>
    </row>
    <row r="339" customFormat="false" ht="13.8" hidden="false" customHeight="false" outlineLevel="0" collapsed="false">
      <c r="A339" s="0" t="s">
        <v>2629</v>
      </c>
      <c r="B339" s="0" t="s">
        <v>2209</v>
      </c>
      <c r="C339" s="0" t="s">
        <v>218</v>
      </c>
      <c r="D339" s="0" t="s">
        <v>1333</v>
      </c>
      <c r="E339" s="0" t="s">
        <v>194</v>
      </c>
      <c r="F339" s="0" t="s">
        <v>195</v>
      </c>
      <c r="G339" s="0" t="s">
        <v>362</v>
      </c>
      <c r="H339" s="0" t="s">
        <v>197</v>
      </c>
      <c r="J339" s="111" t="n">
        <v>1</v>
      </c>
      <c r="K339" s="0" t="s">
        <v>198</v>
      </c>
      <c r="L339" s="0" t="s">
        <v>198</v>
      </c>
      <c r="M339" s="0" t="s">
        <v>199</v>
      </c>
      <c r="O339" s="0" t="s">
        <v>200</v>
      </c>
      <c r="P339" s="0" t="s">
        <v>2084</v>
      </c>
      <c r="Q339" s="120" t="s">
        <v>200</v>
      </c>
      <c r="R339" s="0" t="s">
        <v>1251</v>
      </c>
      <c r="S339" s="0" t="s">
        <v>698</v>
      </c>
      <c r="T339" s="0" t="s">
        <v>198</v>
      </c>
      <c r="U339" s="0" t="s">
        <v>202</v>
      </c>
      <c r="V339" s="0" t="s">
        <v>1252</v>
      </c>
      <c r="W339" s="110" t="s">
        <v>204</v>
      </c>
      <c r="X339" s="111" t="n">
        <v>2000</v>
      </c>
      <c r="Z339" s="111" t="s">
        <v>198</v>
      </c>
      <c r="AA339" s="122" t="s">
        <v>200</v>
      </c>
      <c r="AB339" s="0" t="s">
        <v>2630</v>
      </c>
      <c r="AC339" s="0" t="s">
        <v>2631</v>
      </c>
      <c r="AD339" s="111" t="n">
        <v>2000</v>
      </c>
      <c r="AE339" s="111" t="s">
        <v>222</v>
      </c>
      <c r="AI339" s="111" t="s">
        <v>207</v>
      </c>
      <c r="AK339" s="111" t="str">
        <f aca="false">(AB339)</f>
        <v>Polygon magic</v>
      </c>
      <c r="AM339" s="111" t="n">
        <f aca="false">AD339</f>
        <v>2000</v>
      </c>
      <c r="AN339" s="111" t="s">
        <v>208</v>
      </c>
      <c r="AS339" s="0" t="s">
        <v>200</v>
      </c>
      <c r="AT339" s="0" t="s">
        <v>381</v>
      </c>
      <c r="AU339" s="0" t="s">
        <v>2632</v>
      </c>
      <c r="AV339" s="0" t="s">
        <v>200</v>
      </c>
      <c r="AZ339" s="0" t="s">
        <v>2633</v>
      </c>
      <c r="BA339" s="124" t="s">
        <v>200</v>
      </c>
      <c r="BB339" s="0" t="s">
        <v>210</v>
      </c>
      <c r="BC339" s="0" t="s">
        <v>2634</v>
      </c>
      <c r="BD339" s="0" t="s">
        <v>2635</v>
      </c>
      <c r="BE339" s="104" t="s">
        <v>2636</v>
      </c>
      <c r="BF339" s="0" t="s">
        <v>200</v>
      </c>
      <c r="BG339" s="125" t="s">
        <v>200</v>
      </c>
      <c r="BH339" s="0" t="s">
        <v>466</v>
      </c>
      <c r="BI339" s="112" t="n">
        <v>3417243054283</v>
      </c>
      <c r="BJ339" s="126" t="s">
        <v>200</v>
      </c>
      <c r="BK339" s="0" t="s">
        <v>215</v>
      </c>
      <c r="BL339" s="112" t="n">
        <v>4</v>
      </c>
      <c r="BM339" s="112" t="n">
        <v>4</v>
      </c>
      <c r="BN339" s="112" t="n">
        <v>4</v>
      </c>
      <c r="BO339" s="111" t="n">
        <v>20</v>
      </c>
      <c r="BP339" s="125" t="s">
        <v>200</v>
      </c>
      <c r="BQ339" s="127" t="s">
        <v>216</v>
      </c>
    </row>
    <row r="340" customFormat="false" ht="13.8" hidden="false" customHeight="false" outlineLevel="0" collapsed="false">
      <c r="A340" s="0" t="s">
        <v>2637</v>
      </c>
      <c r="B340" s="0" t="s">
        <v>2209</v>
      </c>
      <c r="C340" s="131" t="s">
        <v>1377</v>
      </c>
      <c r="D340" s="131" t="s">
        <v>1333</v>
      </c>
      <c r="E340" s="0" t="s">
        <v>194</v>
      </c>
      <c r="F340" s="0" t="s">
        <v>314</v>
      </c>
      <c r="G340" s="0" t="s">
        <v>424</v>
      </c>
      <c r="H340" s="0" t="s">
        <v>400</v>
      </c>
      <c r="I340" s="0" t="s">
        <v>594</v>
      </c>
      <c r="J340" s="111" t="n">
        <v>4</v>
      </c>
      <c r="K340" s="0" t="s">
        <v>198</v>
      </c>
      <c r="L340" s="0" t="s">
        <v>392</v>
      </c>
      <c r="M340" s="0" t="s">
        <v>235</v>
      </c>
      <c r="N340" s="0" t="s">
        <v>2638</v>
      </c>
      <c r="O340" s="0" t="s">
        <v>596</v>
      </c>
      <c r="Q340" s="120" t="s">
        <v>200</v>
      </c>
      <c r="R340" s="0" t="s">
        <v>1251</v>
      </c>
      <c r="S340" s="0" t="s">
        <v>201</v>
      </c>
      <c r="T340" s="0" t="s">
        <v>198</v>
      </c>
      <c r="U340" s="0" t="s">
        <v>202</v>
      </c>
      <c r="V340" s="0" t="s">
        <v>1252</v>
      </c>
      <c r="W340" s="110" t="s">
        <v>204</v>
      </c>
      <c r="X340" s="111" t="n">
        <v>1996</v>
      </c>
      <c r="Y340" s="111" t="s">
        <v>1624</v>
      </c>
      <c r="Z340" s="111" t="s">
        <v>198</v>
      </c>
      <c r="AA340" s="122" t="s">
        <v>200</v>
      </c>
      <c r="AB340" s="0" t="s">
        <v>459</v>
      </c>
      <c r="AC340" s="0" t="s">
        <v>459</v>
      </c>
      <c r="AD340" s="111" t="n">
        <v>1996</v>
      </c>
      <c r="AE340" s="111" t="s">
        <v>222</v>
      </c>
      <c r="AI340" s="111" t="s">
        <v>207</v>
      </c>
      <c r="AK340" s="111" t="s">
        <v>459</v>
      </c>
      <c r="AL340" s="0" t="s">
        <v>216</v>
      </c>
      <c r="AM340" s="111" t="n">
        <v>1996</v>
      </c>
      <c r="AN340" s="111" t="s">
        <v>208</v>
      </c>
      <c r="AR340" s="0" t="s">
        <v>200</v>
      </c>
      <c r="AS340" s="0" t="s">
        <v>1379</v>
      </c>
      <c r="AT340" s="0" t="s">
        <v>1380</v>
      </c>
      <c r="AU340" s="0" t="s">
        <v>200</v>
      </c>
      <c r="AV340" s="0" t="s">
        <v>200</v>
      </c>
      <c r="AZ340" s="0" t="s">
        <v>2639</v>
      </c>
      <c r="BA340" s="124" t="s">
        <v>200</v>
      </c>
      <c r="BB340" s="0" t="s">
        <v>210</v>
      </c>
      <c r="BC340" s="0" t="s">
        <v>2640</v>
      </c>
      <c r="BD340" s="0" t="s">
        <v>2641</v>
      </c>
      <c r="BE340" s="104" t="s">
        <v>2642</v>
      </c>
      <c r="BF340" s="104" t="s">
        <v>2643</v>
      </c>
      <c r="BG340" s="125" t="s">
        <v>200</v>
      </c>
      <c r="BH340" s="0" t="s">
        <v>2235</v>
      </c>
      <c r="BI340" s="112" t="n">
        <v>4988602062083</v>
      </c>
      <c r="BJ340" s="126" t="s">
        <v>200</v>
      </c>
      <c r="BK340" s="0" t="s">
        <v>215</v>
      </c>
      <c r="BL340" s="112" t="n">
        <v>4</v>
      </c>
      <c r="BM340" s="112" t="n">
        <v>4</v>
      </c>
      <c r="BN340" s="112" t="n">
        <v>4</v>
      </c>
      <c r="BO340" s="111" t="n">
        <v>20</v>
      </c>
      <c r="BP340" s="125" t="s">
        <v>200</v>
      </c>
      <c r="BQ340" s="127" t="s">
        <v>216</v>
      </c>
    </row>
    <row r="341" customFormat="false" ht="13.8" hidden="false" customHeight="false" outlineLevel="0" collapsed="false">
      <c r="A341" s="0" t="s">
        <v>2644</v>
      </c>
      <c r="B341" s="0" t="s">
        <v>2209</v>
      </c>
      <c r="C341" s="131" t="s">
        <v>1394</v>
      </c>
      <c r="D341" s="131" t="s">
        <v>1333</v>
      </c>
      <c r="E341" s="0" t="s">
        <v>194</v>
      </c>
      <c r="F341" s="0" t="s">
        <v>195</v>
      </c>
      <c r="G341" s="0" t="s">
        <v>196</v>
      </c>
      <c r="H341" s="0" t="s">
        <v>197</v>
      </c>
      <c r="J341" s="111" t="n">
        <v>1</v>
      </c>
      <c r="K341" s="0" t="s">
        <v>198</v>
      </c>
      <c r="L341" s="0" t="s">
        <v>198</v>
      </c>
      <c r="M341" s="0" t="s">
        <v>199</v>
      </c>
      <c r="O341" s="0" t="s">
        <v>200</v>
      </c>
      <c r="Q341" s="120" t="s">
        <v>200</v>
      </c>
      <c r="R341" s="0" t="s">
        <v>1251</v>
      </c>
      <c r="S341" s="0" t="s">
        <v>201</v>
      </c>
      <c r="T341" s="0" t="s">
        <v>198</v>
      </c>
      <c r="U341" s="0" t="s">
        <v>202</v>
      </c>
      <c r="V341" s="0" t="s">
        <v>1252</v>
      </c>
      <c r="W341" s="110" t="s">
        <v>204</v>
      </c>
      <c r="X341" s="111" t="n">
        <v>1996</v>
      </c>
      <c r="Z341" s="111" t="s">
        <v>198</v>
      </c>
      <c r="AA341" s="122" t="s">
        <v>200</v>
      </c>
      <c r="AB341" s="0" t="s">
        <v>2245</v>
      </c>
      <c r="AC341" s="0" t="s">
        <v>872</v>
      </c>
      <c r="AD341" s="111" t="n">
        <v>1996</v>
      </c>
      <c r="AE341" s="111" t="s">
        <v>222</v>
      </c>
      <c r="AI341" s="111" t="s">
        <v>207</v>
      </c>
      <c r="AK341" s="111" t="str">
        <f aca="false">(AB341)</f>
        <v>Sony – Japan studio</v>
      </c>
      <c r="AM341" s="111" t="n">
        <f aca="false">AD341</f>
        <v>1996</v>
      </c>
      <c r="AN341" s="111" t="s">
        <v>297</v>
      </c>
      <c r="AS341" s="0" t="s">
        <v>200</v>
      </c>
      <c r="AT341" s="0" t="s">
        <v>381</v>
      </c>
      <c r="AU341" s="0" t="s">
        <v>244</v>
      </c>
      <c r="AV341" s="0" t="s">
        <v>200</v>
      </c>
      <c r="AZ341" s="0" t="s">
        <v>2645</v>
      </c>
      <c r="BA341" s="124" t="s">
        <v>200</v>
      </c>
      <c r="BB341" s="0" t="s">
        <v>210</v>
      </c>
      <c r="BC341" s="0" t="s">
        <v>2646</v>
      </c>
      <c r="BD341" s="0" t="s">
        <v>2647</v>
      </c>
      <c r="BE341" s="104" t="s">
        <v>2648</v>
      </c>
      <c r="BG341" s="125" t="s">
        <v>200</v>
      </c>
      <c r="BH341" s="0" t="s">
        <v>466</v>
      </c>
      <c r="BI341" s="112" t="n">
        <v>711719629023</v>
      </c>
      <c r="BJ341" s="126" t="s">
        <v>200</v>
      </c>
      <c r="BK341" s="0" t="s">
        <v>359</v>
      </c>
      <c r="BL341" s="112" t="n">
        <v>4</v>
      </c>
      <c r="BM341" s="112" t="n">
        <v>4</v>
      </c>
      <c r="BN341" s="112" t="s">
        <v>66</v>
      </c>
      <c r="BO341" s="111" t="n">
        <v>20</v>
      </c>
      <c r="BP341" s="125" t="s">
        <v>200</v>
      </c>
      <c r="BQ341" s="127" t="s">
        <v>216</v>
      </c>
    </row>
    <row r="342" customFormat="false" ht="13.8" hidden="false" customHeight="false" outlineLevel="0" collapsed="false">
      <c r="A342" s="0" t="s">
        <v>2649</v>
      </c>
      <c r="B342" s="0" t="s">
        <v>2209</v>
      </c>
      <c r="C342" s="0" t="s">
        <v>192</v>
      </c>
      <c r="D342" s="0" t="s">
        <v>193</v>
      </c>
      <c r="E342" s="0" t="s">
        <v>194</v>
      </c>
      <c r="F342" s="0" t="s">
        <v>195</v>
      </c>
      <c r="G342" s="0" t="s">
        <v>196</v>
      </c>
      <c r="H342" s="0" t="s">
        <v>197</v>
      </c>
      <c r="I342" s="112"/>
      <c r="J342" s="111" t="n">
        <v>2</v>
      </c>
      <c r="K342" s="0" t="s">
        <v>198</v>
      </c>
      <c r="L342" s="0" t="s">
        <v>533</v>
      </c>
      <c r="M342" s="0" t="s">
        <v>199</v>
      </c>
      <c r="O342" s="0" t="s">
        <v>200</v>
      </c>
      <c r="Q342" s="120" t="s">
        <v>200</v>
      </c>
      <c r="R342" s="0" t="s">
        <v>1251</v>
      </c>
      <c r="S342" s="0" t="s">
        <v>201</v>
      </c>
      <c r="T342" s="0" t="s">
        <v>198</v>
      </c>
      <c r="U342" s="0" t="s">
        <v>239</v>
      </c>
      <c r="V342" s="131" t="s">
        <v>756</v>
      </c>
      <c r="W342" s="110" t="s">
        <v>198</v>
      </c>
      <c r="X342" s="111" t="n">
        <v>1995</v>
      </c>
      <c r="Y342" s="111" t="s">
        <v>240</v>
      </c>
      <c r="Z342" s="111" t="s">
        <v>198</v>
      </c>
      <c r="AA342" s="122" t="s">
        <v>200</v>
      </c>
      <c r="AB342" s="0" t="s">
        <v>2602</v>
      </c>
      <c r="AC342" s="0" t="s">
        <v>2602</v>
      </c>
      <c r="AD342" s="111" t="s">
        <v>198</v>
      </c>
      <c r="AE342" s="111" t="s">
        <v>198</v>
      </c>
      <c r="AI342" s="111" t="s">
        <v>207</v>
      </c>
      <c r="AK342" s="111" t="s">
        <v>2602</v>
      </c>
      <c r="AL342" s="0" t="s">
        <v>216</v>
      </c>
      <c r="AM342" s="111" t="n">
        <v>1993</v>
      </c>
      <c r="AN342" s="111" t="s">
        <v>208</v>
      </c>
      <c r="AO342" s="112"/>
      <c r="AS342" s="0" t="s">
        <v>200</v>
      </c>
      <c r="AU342" s="0" t="s">
        <v>2650</v>
      </c>
      <c r="AV342" s="0" t="s">
        <v>200</v>
      </c>
      <c r="AZ342" s="133" t="s">
        <v>2651</v>
      </c>
      <c r="BA342" s="124" t="s">
        <v>200</v>
      </c>
      <c r="BB342" s="0" t="s">
        <v>248</v>
      </c>
      <c r="BC342" s="0" t="s">
        <v>2652</v>
      </c>
      <c r="BD342" s="0" t="s">
        <v>2653</v>
      </c>
      <c r="BE342" s="104"/>
      <c r="BG342" s="125" t="s">
        <v>200</v>
      </c>
      <c r="BH342" s="0" t="s">
        <v>2215</v>
      </c>
      <c r="BI342" s="112" t="n">
        <v>4948536190016</v>
      </c>
      <c r="BJ342" s="126" t="s">
        <v>200</v>
      </c>
      <c r="BK342" s="0" t="s">
        <v>215</v>
      </c>
      <c r="BL342" s="112" t="n">
        <v>4</v>
      </c>
      <c r="BM342" s="112" t="n">
        <v>4</v>
      </c>
      <c r="BN342" s="112" t="n">
        <v>4</v>
      </c>
      <c r="BO342" s="111" t="n">
        <v>20</v>
      </c>
      <c r="BP342" s="125" t="s">
        <v>200</v>
      </c>
      <c r="BQ342" s="127" t="s">
        <v>216</v>
      </c>
    </row>
    <row r="343" customFormat="false" ht="13.8" hidden="false" customHeight="false" outlineLevel="0" collapsed="false">
      <c r="A343" s="0" t="s">
        <v>2654</v>
      </c>
      <c r="B343" s="0" t="s">
        <v>2209</v>
      </c>
      <c r="C343" s="0" t="s">
        <v>2655</v>
      </c>
      <c r="D343" s="0" t="s">
        <v>193</v>
      </c>
      <c r="E343" s="0" t="s">
        <v>848</v>
      </c>
      <c r="F343" s="0" t="s">
        <v>848</v>
      </c>
      <c r="G343" s="0" t="s">
        <v>848</v>
      </c>
      <c r="H343" s="0" t="s">
        <v>197</v>
      </c>
      <c r="I343" s="112"/>
      <c r="J343" s="111" t="n">
        <v>2</v>
      </c>
      <c r="K343" s="0" t="s">
        <v>198</v>
      </c>
      <c r="L343" s="0" t="s">
        <v>392</v>
      </c>
      <c r="M343" s="0" t="s">
        <v>199</v>
      </c>
      <c r="O343" s="0" t="s">
        <v>200</v>
      </c>
      <c r="Q343" s="120" t="s">
        <v>200</v>
      </c>
      <c r="R343" s="0" t="s">
        <v>1251</v>
      </c>
      <c r="S343" s="0" t="s">
        <v>201</v>
      </c>
      <c r="T343" s="0" t="s">
        <v>198</v>
      </c>
      <c r="U343" s="0" t="s">
        <v>239</v>
      </c>
      <c r="V343" s="131" t="s">
        <v>756</v>
      </c>
      <c r="W343" s="110" t="s">
        <v>198</v>
      </c>
      <c r="X343" s="111" t="n">
        <v>1997</v>
      </c>
      <c r="Y343" s="111" t="s">
        <v>240</v>
      </c>
      <c r="Z343" s="111" t="s">
        <v>198</v>
      </c>
      <c r="AA343" s="122" t="s">
        <v>200</v>
      </c>
      <c r="AB343" s="0" t="s">
        <v>459</v>
      </c>
      <c r="AC343" s="0" t="s">
        <v>459</v>
      </c>
      <c r="AD343" s="111" t="s">
        <v>198</v>
      </c>
      <c r="AE343" s="111" t="s">
        <v>198</v>
      </c>
      <c r="AI343" s="111" t="s">
        <v>294</v>
      </c>
      <c r="AJ343" s="111" t="s">
        <v>295</v>
      </c>
      <c r="AK343" s="111" t="s">
        <v>459</v>
      </c>
      <c r="AM343" s="111" t="s">
        <v>849</v>
      </c>
      <c r="AN343" s="111" t="s">
        <v>208</v>
      </c>
      <c r="AO343" s="112"/>
      <c r="AQ343" s="131" t="s">
        <v>1615</v>
      </c>
      <c r="AR343" s="0" t="s">
        <v>200</v>
      </c>
      <c r="AS343" s="0" t="s">
        <v>2656</v>
      </c>
      <c r="AV343" s="0" t="s">
        <v>200</v>
      </c>
      <c r="AZ343" s="133" t="s">
        <v>2657</v>
      </c>
      <c r="BA343" s="124" t="s">
        <v>200</v>
      </c>
      <c r="BB343" s="0" t="s">
        <v>210</v>
      </c>
      <c r="BC343" s="0" t="s">
        <v>2658</v>
      </c>
      <c r="BD343" s="0" t="s">
        <v>2659</v>
      </c>
      <c r="BE343" s="104" t="s">
        <v>2660</v>
      </c>
      <c r="BG343" s="125" t="s">
        <v>200</v>
      </c>
      <c r="BH343" s="0" t="s">
        <v>2225</v>
      </c>
      <c r="BI343" s="112" t="n">
        <v>4988602063158</v>
      </c>
      <c r="BJ343" s="126" t="s">
        <v>200</v>
      </c>
      <c r="BK343" s="0" t="s">
        <v>215</v>
      </c>
      <c r="BL343" s="112" t="n">
        <v>4</v>
      </c>
      <c r="BM343" s="112" t="n">
        <v>4</v>
      </c>
      <c r="BN343" s="112" t="n">
        <v>4</v>
      </c>
      <c r="BO343" s="111" t="n">
        <v>20</v>
      </c>
      <c r="BP343" s="125" t="s">
        <v>200</v>
      </c>
      <c r="BQ343" s="127" t="s">
        <v>216</v>
      </c>
    </row>
    <row r="344" customFormat="false" ht="13.8" hidden="false" customHeight="false" outlineLevel="0" collapsed="false">
      <c r="A344" s="0" t="s">
        <v>2661</v>
      </c>
      <c r="B344" s="0" t="s">
        <v>2209</v>
      </c>
      <c r="C344" s="0" t="s">
        <v>2655</v>
      </c>
      <c r="D344" s="0" t="s">
        <v>193</v>
      </c>
      <c r="E344" s="0" t="s">
        <v>848</v>
      </c>
      <c r="F344" s="0" t="s">
        <v>848</v>
      </c>
      <c r="G344" s="0" t="s">
        <v>848</v>
      </c>
      <c r="H344" s="0" t="s">
        <v>197</v>
      </c>
      <c r="I344" s="112"/>
      <c r="J344" s="111" t="n">
        <v>2</v>
      </c>
      <c r="K344" s="0" t="s">
        <v>198</v>
      </c>
      <c r="L344" s="0" t="s">
        <v>392</v>
      </c>
      <c r="M344" s="0" t="s">
        <v>199</v>
      </c>
      <c r="O344" s="0" t="s">
        <v>200</v>
      </c>
      <c r="Q344" s="120" t="s">
        <v>200</v>
      </c>
      <c r="R344" s="0" t="s">
        <v>1251</v>
      </c>
      <c r="S344" s="0" t="s">
        <v>201</v>
      </c>
      <c r="T344" s="0" t="s">
        <v>198</v>
      </c>
      <c r="U344" s="0" t="s">
        <v>239</v>
      </c>
      <c r="V344" s="131" t="s">
        <v>756</v>
      </c>
      <c r="W344" s="110" t="s">
        <v>198</v>
      </c>
      <c r="X344" s="111" t="n">
        <v>1997</v>
      </c>
      <c r="Y344" s="111" t="s">
        <v>240</v>
      </c>
      <c r="Z344" s="111" t="s">
        <v>198</v>
      </c>
      <c r="AA344" s="122" t="s">
        <v>200</v>
      </c>
      <c r="AB344" s="0" t="s">
        <v>459</v>
      </c>
      <c r="AC344" s="0" t="s">
        <v>459</v>
      </c>
      <c r="AD344" s="111" t="s">
        <v>198</v>
      </c>
      <c r="AE344" s="111" t="s">
        <v>198</v>
      </c>
      <c r="AI344" s="111" t="s">
        <v>294</v>
      </c>
      <c r="AJ344" s="111" t="s">
        <v>295</v>
      </c>
      <c r="AK344" s="111" t="s">
        <v>459</v>
      </c>
      <c r="AM344" s="111" t="s">
        <v>849</v>
      </c>
      <c r="AN344" s="111" t="s">
        <v>208</v>
      </c>
      <c r="AO344" s="112"/>
      <c r="AQ344" s="131" t="s">
        <v>1615</v>
      </c>
      <c r="AR344" s="0" t="s">
        <v>200</v>
      </c>
      <c r="AS344" s="0" t="s">
        <v>2656</v>
      </c>
      <c r="AV344" s="0" t="s">
        <v>200</v>
      </c>
      <c r="AZ344" s="133" t="s">
        <v>2662</v>
      </c>
      <c r="BA344" s="124" t="s">
        <v>200</v>
      </c>
      <c r="BB344" s="0" t="s">
        <v>210</v>
      </c>
      <c r="BC344" s="0" t="s">
        <v>2658</v>
      </c>
      <c r="BD344" s="0" t="s">
        <v>2663</v>
      </c>
      <c r="BE344" s="104" t="s">
        <v>2660</v>
      </c>
      <c r="BG344" s="125"/>
      <c r="BH344" s="0" t="s">
        <v>2225</v>
      </c>
      <c r="BI344" s="112" t="n">
        <v>4988602063165</v>
      </c>
      <c r="BJ344" s="126"/>
      <c r="BK344" s="0" t="s">
        <v>215</v>
      </c>
      <c r="BL344" s="112" t="n">
        <v>4</v>
      </c>
      <c r="BM344" s="112" t="n">
        <v>4</v>
      </c>
      <c r="BN344" s="112" t="n">
        <v>4</v>
      </c>
      <c r="BO344" s="111" t="n">
        <v>20</v>
      </c>
      <c r="BP344" s="125"/>
      <c r="BQ344" s="127" t="s">
        <v>216</v>
      </c>
    </row>
    <row r="345" customFormat="false" ht="13.8" hidden="false" customHeight="false" outlineLevel="0" collapsed="false">
      <c r="A345" s="0" t="s">
        <v>2664</v>
      </c>
      <c r="B345" s="0" t="s">
        <v>2209</v>
      </c>
      <c r="C345" s="0" t="s">
        <v>1386</v>
      </c>
      <c r="D345" s="0" t="s">
        <v>193</v>
      </c>
      <c r="E345" s="0" t="s">
        <v>194</v>
      </c>
      <c r="F345" s="0" t="s">
        <v>195</v>
      </c>
      <c r="G345" s="0" t="s">
        <v>196</v>
      </c>
      <c r="H345" s="0" t="s">
        <v>219</v>
      </c>
      <c r="J345" s="111" t="n">
        <v>1</v>
      </c>
      <c r="K345" s="0" t="s">
        <v>198</v>
      </c>
      <c r="L345" s="0" t="s">
        <v>198</v>
      </c>
      <c r="M345" s="0" t="s">
        <v>199</v>
      </c>
      <c r="O345" s="0" t="s">
        <v>200</v>
      </c>
      <c r="Q345" s="120" t="s">
        <v>200</v>
      </c>
      <c r="R345" s="0" t="s">
        <v>1251</v>
      </c>
      <c r="S345" s="0" t="s">
        <v>201</v>
      </c>
      <c r="T345" s="0" t="s">
        <v>198</v>
      </c>
      <c r="U345" s="0" t="s">
        <v>202</v>
      </c>
      <c r="V345" s="0" t="s">
        <v>1252</v>
      </c>
      <c r="W345" s="110" t="s">
        <v>204</v>
      </c>
      <c r="X345" s="111" t="n">
        <v>1997</v>
      </c>
      <c r="Z345" s="111" t="s">
        <v>221</v>
      </c>
      <c r="AA345" s="122" t="s">
        <v>200</v>
      </c>
      <c r="AB345" s="0" t="s">
        <v>2665</v>
      </c>
      <c r="AC345" s="0" t="s">
        <v>574</v>
      </c>
      <c r="AD345" s="111" t="n">
        <v>1997</v>
      </c>
      <c r="AE345" s="111" t="s">
        <v>198</v>
      </c>
      <c r="AI345" s="111" t="s">
        <v>207</v>
      </c>
      <c r="AK345" s="111" t="str">
        <f aca="false">(AB345)</f>
        <v>Adeline software</v>
      </c>
      <c r="AM345" s="111" t="n">
        <f aca="false">AD345</f>
        <v>1997</v>
      </c>
      <c r="AN345" s="111" t="s">
        <v>510</v>
      </c>
      <c r="AS345" s="0" t="s">
        <v>2666</v>
      </c>
      <c r="AT345" s="0" t="s">
        <v>637</v>
      </c>
      <c r="AU345" s="0" t="s">
        <v>227</v>
      </c>
      <c r="AV345" s="131" t="s">
        <v>2030</v>
      </c>
      <c r="AW345" s="131"/>
      <c r="AX345" s="131"/>
      <c r="AY345" s="131"/>
      <c r="AZ345" s="0" t="s">
        <v>2667</v>
      </c>
      <c r="BA345" s="124" t="s">
        <v>200</v>
      </c>
      <c r="BB345" s="0" t="s">
        <v>210</v>
      </c>
      <c r="BC345" s="0" t="s">
        <v>2668</v>
      </c>
      <c r="BE345" s="104" t="s">
        <v>2669</v>
      </c>
      <c r="BF345" s="0" t="s">
        <v>2670</v>
      </c>
      <c r="BG345" s="125" t="s">
        <v>200</v>
      </c>
      <c r="BH345" s="0" t="s">
        <v>466</v>
      </c>
      <c r="BI345" s="112" t="n">
        <v>5030931013249</v>
      </c>
      <c r="BJ345" s="126" t="s">
        <v>200</v>
      </c>
      <c r="BK345" s="0" t="s">
        <v>215</v>
      </c>
      <c r="BL345" s="112" t="n">
        <v>4</v>
      </c>
      <c r="BM345" s="112" t="n">
        <v>4</v>
      </c>
      <c r="BN345" s="112" t="n">
        <v>4</v>
      </c>
      <c r="BO345" s="111" t="n">
        <v>20</v>
      </c>
      <c r="BP345" s="125" t="s">
        <v>200</v>
      </c>
      <c r="BQ345" s="127" t="s">
        <v>216</v>
      </c>
    </row>
    <row r="346" customFormat="false" ht="13.8" hidden="false" customHeight="false" outlineLevel="0" collapsed="false">
      <c r="A346" s="0" t="s">
        <v>2671</v>
      </c>
      <c r="B346" s="0" t="s">
        <v>2209</v>
      </c>
      <c r="C346" s="0" t="s">
        <v>234</v>
      </c>
      <c r="D346" s="0" t="s">
        <v>193</v>
      </c>
      <c r="E346" s="0" t="s">
        <v>194</v>
      </c>
      <c r="F346" s="0" t="s">
        <v>195</v>
      </c>
      <c r="G346" s="0" t="s">
        <v>196</v>
      </c>
      <c r="H346" s="0" t="s">
        <v>197</v>
      </c>
      <c r="J346" s="111" t="n">
        <v>1</v>
      </c>
      <c r="K346" s="0" t="s">
        <v>198</v>
      </c>
      <c r="L346" s="0" t="s">
        <v>198</v>
      </c>
      <c r="M346" s="0" t="s">
        <v>199</v>
      </c>
      <c r="O346" s="0" t="s">
        <v>200</v>
      </c>
      <c r="Q346" s="120" t="s">
        <v>200</v>
      </c>
      <c r="R346" s="0" t="s">
        <v>1251</v>
      </c>
      <c r="S346" s="0" t="s">
        <v>201</v>
      </c>
      <c r="T346" s="0" t="s">
        <v>198</v>
      </c>
      <c r="U346" s="0" t="s">
        <v>202</v>
      </c>
      <c r="V346" s="0" t="s">
        <v>1252</v>
      </c>
      <c r="W346" s="110" t="s">
        <v>204</v>
      </c>
      <c r="X346" s="111" t="n">
        <v>1996</v>
      </c>
      <c r="Z346" s="111" t="s">
        <v>198</v>
      </c>
      <c r="AA346" s="122" t="s">
        <v>200</v>
      </c>
      <c r="AB346" s="0" t="s">
        <v>690</v>
      </c>
      <c r="AC346" s="0" t="s">
        <v>690</v>
      </c>
      <c r="AD346" s="111" t="n">
        <v>1996</v>
      </c>
      <c r="AE346" s="111" t="s">
        <v>1004</v>
      </c>
      <c r="AI346" s="111" t="s">
        <v>207</v>
      </c>
      <c r="AK346" s="111" t="str">
        <f aca="false">(AB346)</f>
        <v>Psygnosis</v>
      </c>
      <c r="AM346" s="111" t="n">
        <f aca="false">AD346</f>
        <v>1996</v>
      </c>
      <c r="AN346" s="111" t="s">
        <v>263</v>
      </c>
      <c r="AS346" s="0" t="s">
        <v>200</v>
      </c>
      <c r="AT346" s="0" t="s">
        <v>381</v>
      </c>
      <c r="AV346" s="0" t="s">
        <v>692</v>
      </c>
      <c r="AZ346" s="0" t="s">
        <v>2672</v>
      </c>
      <c r="BA346" s="124" t="s">
        <v>200</v>
      </c>
      <c r="BB346" s="0" t="s">
        <v>248</v>
      </c>
      <c r="BC346" s="0" t="s">
        <v>2673</v>
      </c>
      <c r="BE346" s="104" t="s">
        <v>2674</v>
      </c>
      <c r="BG346" s="125" t="s">
        <v>200</v>
      </c>
      <c r="BH346" s="0" t="s">
        <v>2225</v>
      </c>
      <c r="BI346" s="112" t="n">
        <v>711719641827</v>
      </c>
      <c r="BJ346" s="126" t="s">
        <v>200</v>
      </c>
      <c r="BK346" s="0" t="s">
        <v>215</v>
      </c>
      <c r="BL346" s="112" t="n">
        <v>4</v>
      </c>
      <c r="BM346" s="112" t="n">
        <v>4</v>
      </c>
      <c r="BN346" s="112" t="n">
        <v>4</v>
      </c>
      <c r="BO346" s="111" t="n">
        <v>60</v>
      </c>
      <c r="BP346" s="125" t="s">
        <v>200</v>
      </c>
      <c r="BQ346" s="127" t="s">
        <v>216</v>
      </c>
    </row>
    <row r="347" customFormat="false" ht="13.8" hidden="false" customHeight="false" outlineLevel="0" collapsed="false">
      <c r="A347" s="0" t="s">
        <v>2675</v>
      </c>
      <c r="B347" s="0" t="s">
        <v>2209</v>
      </c>
      <c r="C347" s="0" t="s">
        <v>380</v>
      </c>
      <c r="D347" s="0" t="s">
        <v>193</v>
      </c>
      <c r="E347" s="0" t="s">
        <v>194</v>
      </c>
      <c r="F347" s="0" t="s">
        <v>195</v>
      </c>
      <c r="G347" s="0" t="s">
        <v>196</v>
      </c>
      <c r="H347" s="0" t="s">
        <v>219</v>
      </c>
      <c r="J347" s="111" t="n">
        <v>1</v>
      </c>
      <c r="K347" s="0" t="s">
        <v>198</v>
      </c>
      <c r="L347" s="0" t="s">
        <v>198</v>
      </c>
      <c r="M347" s="0" t="s">
        <v>199</v>
      </c>
      <c r="O347" s="0" t="s">
        <v>200</v>
      </c>
      <c r="Q347" s="120" t="s">
        <v>200</v>
      </c>
      <c r="R347" s="0" t="s">
        <v>1251</v>
      </c>
      <c r="S347" s="0" t="s">
        <v>201</v>
      </c>
      <c r="T347" s="0" t="s">
        <v>198</v>
      </c>
      <c r="U347" s="0" t="s">
        <v>202</v>
      </c>
      <c r="V347" s="0" t="s">
        <v>1252</v>
      </c>
      <c r="W347" s="110" t="s">
        <v>204</v>
      </c>
      <c r="X347" s="111" t="n">
        <v>1997</v>
      </c>
      <c r="Z347" s="111" t="s">
        <v>221</v>
      </c>
      <c r="AA347" s="122" t="s">
        <v>200</v>
      </c>
      <c r="AB347" s="0" t="s">
        <v>2676</v>
      </c>
      <c r="AC347" s="0" t="s">
        <v>984</v>
      </c>
      <c r="AD347" s="111" t="n">
        <v>1997</v>
      </c>
      <c r="AE347" s="111" t="s">
        <v>198</v>
      </c>
      <c r="AI347" s="111" t="s">
        <v>207</v>
      </c>
      <c r="AK347" s="111" t="str">
        <f aca="false">(AB347)</f>
        <v>Blizzard</v>
      </c>
      <c r="AM347" s="111" t="n">
        <f aca="false">AD347</f>
        <v>1997</v>
      </c>
      <c r="AN347" s="130" t="s">
        <v>297</v>
      </c>
      <c r="AS347" s="0" t="s">
        <v>2677</v>
      </c>
      <c r="AU347" s="0" t="s">
        <v>2059</v>
      </c>
      <c r="AV347" s="0" t="s">
        <v>200</v>
      </c>
      <c r="AZ347" s="0" t="s">
        <v>2678</v>
      </c>
      <c r="BA347" s="124" t="s">
        <v>200</v>
      </c>
      <c r="BB347" s="0" t="s">
        <v>210</v>
      </c>
      <c r="BC347" s="0" t="s">
        <v>2679</v>
      </c>
      <c r="BD347" s="0" t="s">
        <v>2680</v>
      </c>
      <c r="BE347" s="104" t="s">
        <v>665</v>
      </c>
      <c r="BG347" s="125" t="s">
        <v>200</v>
      </c>
      <c r="BH347" s="0" t="s">
        <v>466</v>
      </c>
      <c r="BI347" s="112" t="n">
        <v>5026102286017</v>
      </c>
      <c r="BJ347" s="126" t="s">
        <v>200</v>
      </c>
      <c r="BK347" s="0" t="s">
        <v>215</v>
      </c>
      <c r="BL347" s="112" t="n">
        <v>4</v>
      </c>
      <c r="BM347" s="112" t="n">
        <v>4</v>
      </c>
      <c r="BN347" s="112" t="n">
        <v>4</v>
      </c>
      <c r="BO347" s="111" t="n">
        <v>20</v>
      </c>
      <c r="BP347" s="125" t="s">
        <v>200</v>
      </c>
      <c r="BQ347" s="127" t="s">
        <v>216</v>
      </c>
    </row>
    <row r="348" customFormat="false" ht="13.8" hidden="false" customHeight="false" outlineLevel="0" collapsed="false">
      <c r="A348" s="0" t="s">
        <v>2681</v>
      </c>
      <c r="B348" s="0" t="s">
        <v>2209</v>
      </c>
      <c r="C348" s="0" t="s">
        <v>234</v>
      </c>
      <c r="D348" s="0" t="s">
        <v>1333</v>
      </c>
      <c r="E348" s="0" t="s">
        <v>194</v>
      </c>
      <c r="F348" s="0" t="s">
        <v>195</v>
      </c>
      <c r="G348" s="0" t="s">
        <v>196</v>
      </c>
      <c r="H348" s="0" t="s">
        <v>197</v>
      </c>
      <c r="J348" s="111" t="n">
        <v>1</v>
      </c>
      <c r="K348" s="0" t="s">
        <v>198</v>
      </c>
      <c r="L348" s="0" t="s">
        <v>198</v>
      </c>
      <c r="M348" s="0" t="s">
        <v>199</v>
      </c>
      <c r="O348" s="0" t="s">
        <v>200</v>
      </c>
      <c r="Q348" s="120" t="s">
        <v>200</v>
      </c>
      <c r="R348" s="0" t="s">
        <v>1251</v>
      </c>
      <c r="S348" s="0" t="s">
        <v>201</v>
      </c>
      <c r="T348" s="0" t="s">
        <v>198</v>
      </c>
      <c r="U348" s="0" t="s">
        <v>239</v>
      </c>
      <c r="V348" s="131" t="s">
        <v>756</v>
      </c>
      <c r="W348" s="110" t="s">
        <v>198</v>
      </c>
      <c r="X348" s="111" t="n">
        <v>1997</v>
      </c>
      <c r="Y348" s="111" t="s">
        <v>240</v>
      </c>
      <c r="Z348" s="111" t="s">
        <v>198</v>
      </c>
      <c r="AA348" s="122" t="s">
        <v>200</v>
      </c>
      <c r="AB348" s="0" t="s">
        <v>2682</v>
      </c>
      <c r="AC348" s="0" t="s">
        <v>1388</v>
      </c>
      <c r="AD348" s="111" t="s">
        <v>198</v>
      </c>
      <c r="AE348" s="111" t="s">
        <v>222</v>
      </c>
      <c r="AI348" s="111" t="s">
        <v>207</v>
      </c>
      <c r="AK348" s="111" t="str">
        <f aca="false">(AB348)</f>
        <v>Toys for bob</v>
      </c>
      <c r="AM348" s="111" t="n">
        <f aca="false">X348</f>
        <v>1997</v>
      </c>
      <c r="AN348" s="111" t="s">
        <v>297</v>
      </c>
      <c r="AS348" s="0" t="s">
        <v>200</v>
      </c>
      <c r="AV348" s="0" t="s">
        <v>200</v>
      </c>
      <c r="AZ348" s="0" t="s">
        <v>2683</v>
      </c>
      <c r="BA348" s="124" t="s">
        <v>200</v>
      </c>
      <c r="BB348" s="0" t="s">
        <v>210</v>
      </c>
      <c r="BC348" s="0" t="s">
        <v>2684</v>
      </c>
      <c r="BD348" s="0" t="s">
        <v>2685</v>
      </c>
      <c r="BE348" s="104" t="s">
        <v>2686</v>
      </c>
      <c r="BF348" s="104" t="s">
        <v>200</v>
      </c>
      <c r="BG348" s="125" t="s">
        <v>200</v>
      </c>
      <c r="BH348" s="0" t="s">
        <v>2215</v>
      </c>
      <c r="BI348" s="112" t="n">
        <v>4902425495958</v>
      </c>
      <c r="BJ348" s="126" t="s">
        <v>200</v>
      </c>
      <c r="BK348" s="0" t="s">
        <v>215</v>
      </c>
      <c r="BL348" s="112" t="n">
        <v>4</v>
      </c>
      <c r="BM348" s="112" t="n">
        <v>4</v>
      </c>
      <c r="BN348" s="112" t="n">
        <v>4</v>
      </c>
      <c r="BO348" s="111" t="n">
        <v>20</v>
      </c>
      <c r="BP348" s="125" t="s">
        <v>200</v>
      </c>
      <c r="BQ348" s="127" t="s">
        <v>216</v>
      </c>
    </row>
    <row r="349" customFormat="false" ht="13.8" hidden="false" customHeight="false" outlineLevel="0" collapsed="false">
      <c r="A349" s="0" t="s">
        <v>2687</v>
      </c>
      <c r="B349" s="0" t="s">
        <v>2209</v>
      </c>
      <c r="C349" s="0" t="s">
        <v>2375</v>
      </c>
      <c r="D349" s="0" t="s">
        <v>1333</v>
      </c>
      <c r="E349" s="0" t="s">
        <v>194</v>
      </c>
      <c r="F349" s="0" t="s">
        <v>399</v>
      </c>
      <c r="G349" s="0" t="s">
        <v>196</v>
      </c>
      <c r="H349" s="0" t="s">
        <v>901</v>
      </c>
      <c r="J349" s="111" t="n">
        <v>1</v>
      </c>
      <c r="K349" s="0" t="s">
        <v>198</v>
      </c>
      <c r="L349" s="0" t="s">
        <v>198</v>
      </c>
      <c r="M349" s="0" t="s">
        <v>274</v>
      </c>
      <c r="O349" s="0" t="s">
        <v>237</v>
      </c>
      <c r="P349" s="0" t="s">
        <v>1088</v>
      </c>
      <c r="Q349" s="120" t="s">
        <v>200</v>
      </c>
      <c r="R349" s="0" t="s">
        <v>1251</v>
      </c>
      <c r="S349" s="0" t="s">
        <v>201</v>
      </c>
      <c r="T349" s="0" t="s">
        <v>198</v>
      </c>
      <c r="U349" s="0" t="s">
        <v>202</v>
      </c>
      <c r="V349" s="0" t="s">
        <v>1252</v>
      </c>
      <c r="W349" s="110" t="s">
        <v>204</v>
      </c>
      <c r="X349" s="111" t="n">
        <v>1999</v>
      </c>
      <c r="Y349" s="111" t="s">
        <v>498</v>
      </c>
      <c r="Z349" s="130" t="s">
        <v>757</v>
      </c>
      <c r="AA349" s="122" t="s">
        <v>200</v>
      </c>
      <c r="AB349" s="0" t="s">
        <v>459</v>
      </c>
      <c r="AC349" s="0" t="s">
        <v>459</v>
      </c>
      <c r="AD349" s="111" t="n">
        <v>1999</v>
      </c>
      <c r="AE349" s="111" t="s">
        <v>1004</v>
      </c>
      <c r="AG349" s="111" t="s">
        <v>241</v>
      </c>
      <c r="AH349" s="111" t="s">
        <v>1051</v>
      </c>
      <c r="AI349" s="111" t="s">
        <v>207</v>
      </c>
      <c r="AK349" s="111" t="str">
        <f aca="false">(AB349)</f>
        <v>Konami</v>
      </c>
      <c r="AL349" s="0" t="s">
        <v>200</v>
      </c>
      <c r="AM349" s="111" t="n">
        <f aca="false">AD349</f>
        <v>1999</v>
      </c>
      <c r="AN349" s="111" t="s">
        <v>208</v>
      </c>
      <c r="AQ349" s="0" t="s">
        <v>2688</v>
      </c>
      <c r="AR349" s="0" t="s">
        <v>2689</v>
      </c>
      <c r="AS349" s="0" t="s">
        <v>2690</v>
      </c>
      <c r="AT349" s="0" t="s">
        <v>576</v>
      </c>
      <c r="AU349" s="0" t="s">
        <v>2691</v>
      </c>
      <c r="AV349" s="0" t="s">
        <v>2692</v>
      </c>
      <c r="AW349" s="0" t="s">
        <v>200</v>
      </c>
      <c r="AZ349" s="0" t="s">
        <v>2693</v>
      </c>
      <c r="BA349" s="124" t="s">
        <v>200</v>
      </c>
      <c r="BB349" s="0" t="s">
        <v>210</v>
      </c>
      <c r="BC349" s="0" t="s">
        <v>2694</v>
      </c>
      <c r="BD349" s="0" t="s">
        <v>2695</v>
      </c>
      <c r="BE349" s="104" t="s">
        <v>2696</v>
      </c>
      <c r="BF349" s="104" t="s">
        <v>2697</v>
      </c>
      <c r="BG349" s="125" t="s">
        <v>200</v>
      </c>
      <c r="BH349" s="0" t="s">
        <v>2225</v>
      </c>
      <c r="BI349" s="112" t="n">
        <v>4012927010433</v>
      </c>
      <c r="BJ349" s="126" t="s">
        <v>200</v>
      </c>
      <c r="BK349" s="0" t="s">
        <v>215</v>
      </c>
      <c r="BL349" s="112" t="n">
        <v>4</v>
      </c>
      <c r="BM349" s="112" t="n">
        <v>4</v>
      </c>
      <c r="BN349" s="112" t="n">
        <v>4</v>
      </c>
      <c r="BO349" s="111" t="n">
        <v>20</v>
      </c>
      <c r="BP349" s="125" t="s">
        <v>200</v>
      </c>
      <c r="BQ349" s="127" t="s">
        <v>216</v>
      </c>
    </row>
    <row r="350" customFormat="false" ht="13.8" hidden="false" customHeight="false" outlineLevel="0" collapsed="false">
      <c r="A350" s="0" t="s">
        <v>2698</v>
      </c>
      <c r="B350" s="0" t="s">
        <v>2209</v>
      </c>
      <c r="C350" s="0" t="s">
        <v>818</v>
      </c>
      <c r="D350" s="0" t="s">
        <v>1333</v>
      </c>
      <c r="E350" s="0" t="s">
        <v>313</v>
      </c>
      <c r="F350" s="0" t="s">
        <v>314</v>
      </c>
      <c r="G350" s="0" t="s">
        <v>880</v>
      </c>
      <c r="H350" s="0" t="s">
        <v>197</v>
      </c>
      <c r="J350" s="111" t="n">
        <v>4</v>
      </c>
      <c r="K350" s="0" t="s">
        <v>198</v>
      </c>
      <c r="L350" s="0" t="s">
        <v>392</v>
      </c>
      <c r="M350" s="0" t="s">
        <v>199</v>
      </c>
      <c r="O350" s="0" t="s">
        <v>200</v>
      </c>
      <c r="Q350" s="120" t="s">
        <v>200</v>
      </c>
      <c r="R350" s="0" t="s">
        <v>1251</v>
      </c>
      <c r="S350" s="0" t="s">
        <v>201</v>
      </c>
      <c r="T350" s="0" t="s">
        <v>198</v>
      </c>
      <c r="U350" s="0" t="s">
        <v>202</v>
      </c>
      <c r="V350" s="0" t="s">
        <v>1252</v>
      </c>
      <c r="W350" s="110" t="s">
        <v>204</v>
      </c>
      <c r="X350" s="111" t="n">
        <v>2000</v>
      </c>
      <c r="Z350" s="111" t="s">
        <v>198</v>
      </c>
      <c r="AA350" s="122" t="s">
        <v>200</v>
      </c>
      <c r="AB350" s="0" t="s">
        <v>668</v>
      </c>
      <c r="AC350" s="0" t="s">
        <v>668</v>
      </c>
      <c r="AD350" s="111" t="n">
        <v>2000</v>
      </c>
      <c r="AE350" s="111" t="s">
        <v>222</v>
      </c>
      <c r="AI350" s="111" t="s">
        <v>207</v>
      </c>
      <c r="AK350" s="111" t="str">
        <f aca="false">(AB350)</f>
        <v>Codemasters</v>
      </c>
      <c r="AM350" s="111" t="n">
        <f aca="false">AD350</f>
        <v>2000</v>
      </c>
      <c r="AN350" s="111" t="s">
        <v>263</v>
      </c>
      <c r="AS350" s="0" t="s">
        <v>883</v>
      </c>
      <c r="AU350" s="0" t="s">
        <v>227</v>
      </c>
      <c r="AV350" s="0" t="s">
        <v>200</v>
      </c>
      <c r="AZ350" s="0" t="s">
        <v>2699</v>
      </c>
      <c r="BA350" s="124" t="s">
        <v>200</v>
      </c>
      <c r="BB350" s="0" t="s">
        <v>210</v>
      </c>
      <c r="BC350" s="0" t="s">
        <v>2700</v>
      </c>
      <c r="BE350" s="104" t="s">
        <v>2701</v>
      </c>
      <c r="BF350" s="0" t="s">
        <v>2702</v>
      </c>
      <c r="BG350" s="125" t="s">
        <v>200</v>
      </c>
      <c r="BH350" s="0" t="s">
        <v>466</v>
      </c>
      <c r="BI350" s="112" t="n">
        <v>5024866240849</v>
      </c>
      <c r="BJ350" s="126" t="s">
        <v>200</v>
      </c>
      <c r="BK350" s="0" t="s">
        <v>215</v>
      </c>
      <c r="BL350" s="112" t="n">
        <v>4</v>
      </c>
      <c r="BM350" s="112" t="n">
        <v>4</v>
      </c>
      <c r="BN350" s="112" t="n">
        <v>4</v>
      </c>
      <c r="BO350" s="111" t="n">
        <v>20</v>
      </c>
      <c r="BP350" s="125" t="s">
        <v>200</v>
      </c>
      <c r="BQ350" s="127" t="s">
        <v>216</v>
      </c>
    </row>
    <row r="351" customFormat="false" ht="13.8" hidden="false" customHeight="false" outlineLevel="0" collapsed="false">
      <c r="A351" s="0" t="s">
        <v>2703</v>
      </c>
      <c r="B351" s="0" t="s">
        <v>2209</v>
      </c>
      <c r="C351" s="0" t="s">
        <v>380</v>
      </c>
      <c r="D351" s="0" t="s">
        <v>193</v>
      </c>
      <c r="E351" s="0" t="s">
        <v>194</v>
      </c>
      <c r="F351" s="0" t="s">
        <v>195</v>
      </c>
      <c r="G351" s="0" t="s">
        <v>391</v>
      </c>
      <c r="H351" s="0" t="s">
        <v>197</v>
      </c>
      <c r="J351" s="111" t="n">
        <v>1</v>
      </c>
      <c r="K351" s="0" t="s">
        <v>198</v>
      </c>
      <c r="L351" s="0" t="s">
        <v>198</v>
      </c>
      <c r="M351" s="0" t="s">
        <v>199</v>
      </c>
      <c r="O351" s="0" t="s">
        <v>200</v>
      </c>
      <c r="Q351" s="120" t="s">
        <v>200</v>
      </c>
      <c r="R351" s="0" t="s">
        <v>1251</v>
      </c>
      <c r="S351" s="0" t="s">
        <v>201</v>
      </c>
      <c r="T351" s="0" t="s">
        <v>198</v>
      </c>
      <c r="U351" s="0" t="s">
        <v>239</v>
      </c>
      <c r="V351" s="131" t="s">
        <v>756</v>
      </c>
      <c r="W351" s="110" t="s">
        <v>198</v>
      </c>
      <c r="X351" s="111" t="n">
        <v>1999</v>
      </c>
      <c r="Y351" s="111" t="s">
        <v>240</v>
      </c>
      <c r="Z351" s="130" t="s">
        <v>757</v>
      </c>
      <c r="AA351" s="122" t="s">
        <v>200</v>
      </c>
      <c r="AB351" s="0" t="s">
        <v>1277</v>
      </c>
      <c r="AC351" s="0" t="s">
        <v>1277</v>
      </c>
      <c r="AD351" s="111" t="s">
        <v>198</v>
      </c>
      <c r="AE351" s="111" t="s">
        <v>222</v>
      </c>
      <c r="AI351" s="111" t="s">
        <v>207</v>
      </c>
      <c r="AK351" s="111" t="str">
        <f aca="false">(AB351)</f>
        <v>Victor interactive</v>
      </c>
      <c r="AM351" s="111" t="n">
        <f aca="false">X351</f>
        <v>1999</v>
      </c>
      <c r="AN351" s="111" t="s">
        <v>208</v>
      </c>
      <c r="AS351" s="0" t="s">
        <v>200</v>
      </c>
      <c r="AT351" s="0" t="s">
        <v>266</v>
      </c>
      <c r="AU351" s="0" t="s">
        <v>434</v>
      </c>
      <c r="AV351" s="0" t="s">
        <v>200</v>
      </c>
      <c r="AZ351" s="104" t="s">
        <v>2704</v>
      </c>
      <c r="BA351" s="124" t="s">
        <v>200</v>
      </c>
      <c r="BB351" s="0" t="s">
        <v>248</v>
      </c>
      <c r="BC351" s="0" t="s">
        <v>2705</v>
      </c>
      <c r="BD351" s="0" t="s">
        <v>2706</v>
      </c>
      <c r="BE351" s="104" t="s">
        <v>2707</v>
      </c>
      <c r="BF351" s="0" t="s">
        <v>2708</v>
      </c>
      <c r="BG351" s="125" t="s">
        <v>200</v>
      </c>
      <c r="BH351" s="0" t="s">
        <v>2215</v>
      </c>
      <c r="BI351" s="112" t="n">
        <v>4988110020476</v>
      </c>
      <c r="BJ351" s="126" t="s">
        <v>200</v>
      </c>
      <c r="BK351" s="0" t="s">
        <v>215</v>
      </c>
      <c r="BL351" s="112" t="n">
        <v>4</v>
      </c>
      <c r="BM351" s="112" t="n">
        <v>4</v>
      </c>
      <c r="BN351" s="112" t="n">
        <v>4</v>
      </c>
      <c r="BO351" s="111" t="n">
        <v>20</v>
      </c>
      <c r="BP351" s="125" t="s">
        <v>200</v>
      </c>
      <c r="BQ351" s="127" t="s">
        <v>216</v>
      </c>
    </row>
    <row r="352" customFormat="false" ht="13.8" hidden="false" customHeight="false" outlineLevel="0" collapsed="false">
      <c r="A352" s="0" t="s">
        <v>2709</v>
      </c>
      <c r="B352" s="0" t="s">
        <v>2209</v>
      </c>
      <c r="C352" s="0" t="s">
        <v>311</v>
      </c>
      <c r="D352" s="0" t="s">
        <v>1333</v>
      </c>
      <c r="E352" s="0" t="s">
        <v>313</v>
      </c>
      <c r="F352" s="0" t="s">
        <v>314</v>
      </c>
      <c r="G352" s="0" t="s">
        <v>880</v>
      </c>
      <c r="H352" s="0" t="s">
        <v>197</v>
      </c>
      <c r="J352" s="111" t="n">
        <v>1</v>
      </c>
      <c r="K352" s="0" t="s">
        <v>198</v>
      </c>
      <c r="L352" s="0" t="s">
        <v>198</v>
      </c>
      <c r="M352" s="0" t="s">
        <v>199</v>
      </c>
      <c r="O352" s="0" t="s">
        <v>200</v>
      </c>
      <c r="Q352" s="120" t="s">
        <v>200</v>
      </c>
      <c r="R352" s="0" t="s">
        <v>1251</v>
      </c>
      <c r="S352" s="0" t="s">
        <v>201</v>
      </c>
      <c r="T352" s="0" t="s">
        <v>198</v>
      </c>
      <c r="U352" s="0" t="s">
        <v>202</v>
      </c>
      <c r="V352" s="0" t="s">
        <v>1252</v>
      </c>
      <c r="W352" s="110" t="s">
        <v>204</v>
      </c>
      <c r="X352" s="111" t="n">
        <v>1997</v>
      </c>
      <c r="Z352" s="111" t="s">
        <v>198</v>
      </c>
      <c r="AA352" s="122" t="s">
        <v>200</v>
      </c>
      <c r="AB352" s="0" t="s">
        <v>508</v>
      </c>
      <c r="AC352" s="0" t="s">
        <v>574</v>
      </c>
      <c r="AD352" s="111" t="n">
        <v>1997</v>
      </c>
      <c r="AE352" s="111" t="s">
        <v>1004</v>
      </c>
      <c r="AI352" s="111" t="s">
        <v>207</v>
      </c>
      <c r="AK352" s="111" t="str">
        <f aca="false">(AB352)</f>
        <v>Delphine software</v>
      </c>
      <c r="AM352" s="111" t="n">
        <f aca="false">AD352</f>
        <v>1997</v>
      </c>
      <c r="AN352" s="111" t="s">
        <v>510</v>
      </c>
      <c r="AS352" s="0" t="s">
        <v>2710</v>
      </c>
      <c r="AV352" s="0" t="s">
        <v>684</v>
      </c>
      <c r="AZ352" s="0" t="s">
        <v>2711</v>
      </c>
      <c r="BA352" s="124" t="s">
        <v>200</v>
      </c>
      <c r="BB352" s="0" t="s">
        <v>210</v>
      </c>
      <c r="BC352" s="0" t="s">
        <v>2712</v>
      </c>
      <c r="BE352" s="104" t="s">
        <v>2713</v>
      </c>
      <c r="BG352" s="125" t="s">
        <v>200</v>
      </c>
      <c r="BH352" s="0" t="s">
        <v>466</v>
      </c>
      <c r="BI352" s="112" t="n">
        <v>5030931013256</v>
      </c>
      <c r="BJ352" s="126" t="s">
        <v>200</v>
      </c>
      <c r="BK352" s="0" t="s">
        <v>215</v>
      </c>
      <c r="BL352" s="112" t="n">
        <v>4</v>
      </c>
      <c r="BM352" s="112" t="n">
        <v>4</v>
      </c>
      <c r="BN352" s="112" t="n">
        <v>4</v>
      </c>
      <c r="BO352" s="111" t="n">
        <v>20</v>
      </c>
      <c r="BP352" s="125" t="s">
        <v>200</v>
      </c>
      <c r="BQ352" s="127" t="s">
        <v>216</v>
      </c>
    </row>
    <row r="353" customFormat="false" ht="13.8" hidden="false" customHeight="false" outlineLevel="0" collapsed="false">
      <c r="A353" s="0" t="s">
        <v>1560</v>
      </c>
      <c r="B353" s="0" t="s">
        <v>2209</v>
      </c>
      <c r="C353" s="0" t="s">
        <v>1386</v>
      </c>
      <c r="D353" s="0" t="s">
        <v>1526</v>
      </c>
      <c r="E353" s="0" t="s">
        <v>284</v>
      </c>
      <c r="F353" s="0" t="s">
        <v>1509</v>
      </c>
      <c r="G353" s="0" t="s">
        <v>330</v>
      </c>
      <c r="H353" s="0" t="s">
        <v>219</v>
      </c>
      <c r="J353" s="111" t="n">
        <v>1</v>
      </c>
      <c r="K353" s="0" t="s">
        <v>198</v>
      </c>
      <c r="L353" s="0" t="s">
        <v>198</v>
      </c>
      <c r="M353" s="0" t="s">
        <v>274</v>
      </c>
      <c r="O353" s="0" t="s">
        <v>200</v>
      </c>
      <c r="P353" s="0" t="s">
        <v>410</v>
      </c>
      <c r="Q353" s="120"/>
      <c r="R353" s="0" t="s">
        <v>1251</v>
      </c>
      <c r="S353" s="0" t="s">
        <v>201</v>
      </c>
      <c r="T353" s="0" t="s">
        <v>198</v>
      </c>
      <c r="U353" s="0" t="s">
        <v>202</v>
      </c>
      <c r="V353" s="0" t="s">
        <v>1252</v>
      </c>
      <c r="W353" s="110" t="s">
        <v>204</v>
      </c>
      <c r="X353" s="111" t="n">
        <v>1996</v>
      </c>
      <c r="Y353" s="111" t="s">
        <v>498</v>
      </c>
      <c r="Z353" s="111" t="s">
        <v>221</v>
      </c>
      <c r="AA353" s="122" t="s">
        <v>200</v>
      </c>
      <c r="AB353" s="0" t="s">
        <v>690</v>
      </c>
      <c r="AC353" s="0" t="s">
        <v>690</v>
      </c>
      <c r="AD353" s="111" t="n">
        <v>1996</v>
      </c>
      <c r="AE353" s="111" t="s">
        <v>198</v>
      </c>
      <c r="AI353" s="111" t="s">
        <v>294</v>
      </c>
      <c r="AJ353" s="111" t="s">
        <v>1163</v>
      </c>
      <c r="AK353" s="111" t="s">
        <v>1561</v>
      </c>
      <c r="AM353" s="111" t="n">
        <v>1993</v>
      </c>
      <c r="AN353" s="111" t="s">
        <v>263</v>
      </c>
      <c r="AQ353" s="131" t="s">
        <v>1563</v>
      </c>
      <c r="AR353" s="0" t="s">
        <v>200</v>
      </c>
      <c r="AS353" s="0" t="s">
        <v>1564</v>
      </c>
      <c r="AT353" s="0" t="s">
        <v>200</v>
      </c>
      <c r="AZ353" s="0" t="s">
        <v>2714</v>
      </c>
      <c r="BA353" s="124" t="s">
        <v>200</v>
      </c>
      <c r="BB353" s="0" t="s">
        <v>248</v>
      </c>
      <c r="BC353" s="0" t="s">
        <v>2715</v>
      </c>
      <c r="BD353" s="0" t="s">
        <v>2716</v>
      </c>
      <c r="BE353" s="104" t="s">
        <v>2717</v>
      </c>
      <c r="BF353" s="0" t="s">
        <v>2718</v>
      </c>
      <c r="BG353" s="125"/>
      <c r="BH353" s="0" t="s">
        <v>466</v>
      </c>
      <c r="BI353" s="112" t="n">
        <v>711719617921</v>
      </c>
      <c r="BJ353" s="126"/>
      <c r="BK353" s="0" t="s">
        <v>215</v>
      </c>
      <c r="BL353" s="112" t="n">
        <v>4</v>
      </c>
      <c r="BM353" s="112" t="n">
        <v>4</v>
      </c>
      <c r="BN353" s="112" t="n">
        <v>4</v>
      </c>
      <c r="BO353" s="111" t="n">
        <v>20</v>
      </c>
      <c r="BP353" s="125"/>
      <c r="BQ353" s="127" t="s">
        <v>216</v>
      </c>
    </row>
    <row r="354" customFormat="false" ht="13.8" hidden="false" customHeight="false" outlineLevel="0" collapsed="false">
      <c r="A354" s="0" t="s">
        <v>2719</v>
      </c>
      <c r="B354" s="0" t="s">
        <v>2209</v>
      </c>
      <c r="C354" s="0" t="s">
        <v>558</v>
      </c>
      <c r="D354" s="0" t="s">
        <v>193</v>
      </c>
      <c r="E354" s="0" t="s">
        <v>194</v>
      </c>
      <c r="F354" s="0" t="s">
        <v>195</v>
      </c>
      <c r="G354" s="0" t="s">
        <v>196</v>
      </c>
      <c r="H354" s="0" t="s">
        <v>197</v>
      </c>
      <c r="J354" s="111" t="n">
        <v>2</v>
      </c>
      <c r="K354" s="0" t="s">
        <v>198</v>
      </c>
      <c r="L354" s="0" t="s">
        <v>533</v>
      </c>
      <c r="M354" s="0" t="s">
        <v>199</v>
      </c>
      <c r="Q354" s="120"/>
      <c r="R354" s="0" t="s">
        <v>1251</v>
      </c>
      <c r="S354" s="0" t="s">
        <v>201</v>
      </c>
      <c r="T354" s="0" t="s">
        <v>198</v>
      </c>
      <c r="U354" s="0" t="s">
        <v>239</v>
      </c>
      <c r="V354" s="0" t="s">
        <v>756</v>
      </c>
      <c r="W354" s="110" t="s">
        <v>198</v>
      </c>
      <c r="X354" s="111" t="n">
        <v>1994</v>
      </c>
      <c r="Y354" s="111" t="s">
        <v>240</v>
      </c>
      <c r="Z354" s="111" t="s">
        <v>198</v>
      </c>
      <c r="AA354" s="122"/>
      <c r="AB354" s="0" t="s">
        <v>730</v>
      </c>
      <c r="AC354" s="0" t="s">
        <v>730</v>
      </c>
      <c r="AD354" s="111" t="s">
        <v>198</v>
      </c>
      <c r="AE354" s="111" t="s">
        <v>198</v>
      </c>
      <c r="AI354" s="111" t="s">
        <v>207</v>
      </c>
      <c r="AK354" s="111" t="str">
        <f aca="false">(AB354)</f>
        <v>Technosoft</v>
      </c>
      <c r="AM354" s="111" t="n">
        <f aca="false">X354</f>
        <v>1994</v>
      </c>
      <c r="AN354" s="111" t="s">
        <v>208</v>
      </c>
      <c r="AZ354" s="0" t="s">
        <v>2720</v>
      </c>
      <c r="BA354" s="124" t="s">
        <v>200</v>
      </c>
      <c r="BB354" s="0" t="s">
        <v>248</v>
      </c>
      <c r="BC354" s="0" t="s">
        <v>2721</v>
      </c>
      <c r="BD354" s="0" t="s">
        <v>2722</v>
      </c>
      <c r="BE354" s="104" t="s">
        <v>762</v>
      </c>
      <c r="BG354" s="125"/>
      <c r="BH354" s="0" t="s">
        <v>2215</v>
      </c>
      <c r="BI354" s="112" t="n">
        <v>4907095000402</v>
      </c>
      <c r="BJ354" s="126"/>
      <c r="BK354" s="0" t="s">
        <v>215</v>
      </c>
      <c r="BL354" s="112" t="n">
        <v>4</v>
      </c>
      <c r="BM354" s="112" t="n">
        <v>4</v>
      </c>
      <c r="BN354" s="112" t="n">
        <v>4</v>
      </c>
      <c r="BO354" s="111" t="n">
        <v>60</v>
      </c>
      <c r="BP354" s="125"/>
      <c r="BQ354" s="127" t="s">
        <v>216</v>
      </c>
    </row>
    <row r="355" customFormat="false" ht="13.8" hidden="false" customHeight="false" outlineLevel="0" collapsed="false">
      <c r="A355" s="0" t="s">
        <v>2723</v>
      </c>
      <c r="B355" s="0" t="s">
        <v>2209</v>
      </c>
      <c r="C355" s="0" t="s">
        <v>505</v>
      </c>
      <c r="D355" s="0" t="s">
        <v>506</v>
      </c>
      <c r="E355" s="0" t="s">
        <v>194</v>
      </c>
      <c r="F355" s="0" t="s">
        <v>1509</v>
      </c>
      <c r="G355" s="0" t="s">
        <v>196</v>
      </c>
      <c r="H355" s="0" t="s">
        <v>219</v>
      </c>
      <c r="J355" s="111" t="n">
        <v>1</v>
      </c>
      <c r="K355" s="0" t="s">
        <v>198</v>
      </c>
      <c r="L355" s="0" t="s">
        <v>198</v>
      </c>
      <c r="M355" s="0" t="s">
        <v>199</v>
      </c>
      <c r="O355" s="0" t="s">
        <v>200</v>
      </c>
      <c r="Q355" s="120" t="s">
        <v>200</v>
      </c>
      <c r="R355" s="0" t="s">
        <v>1251</v>
      </c>
      <c r="S355" s="0" t="s">
        <v>201</v>
      </c>
      <c r="T355" s="0" t="s">
        <v>198</v>
      </c>
      <c r="U355" s="0" t="s">
        <v>202</v>
      </c>
      <c r="V355" s="0" t="s">
        <v>1252</v>
      </c>
      <c r="W355" s="110" t="s">
        <v>204</v>
      </c>
      <c r="X355" s="111" t="n">
        <v>1997</v>
      </c>
      <c r="Y355" s="111" t="s">
        <v>498</v>
      </c>
      <c r="Z355" s="130" t="s">
        <v>757</v>
      </c>
      <c r="AA355" s="122" t="s">
        <v>200</v>
      </c>
      <c r="AB355" s="0" t="s">
        <v>2724</v>
      </c>
      <c r="AC355" s="0" t="s">
        <v>2452</v>
      </c>
      <c r="AD355" s="111" t="n">
        <v>1997</v>
      </c>
      <c r="AE355" s="111" t="s">
        <v>1004</v>
      </c>
      <c r="AI355" s="111" t="s">
        <v>207</v>
      </c>
      <c r="AK355" s="111" t="str">
        <f aca="false">(AB355)</f>
        <v>Oddworld inhabitants</v>
      </c>
      <c r="AM355" s="111" t="n">
        <f aca="false">AD355</f>
        <v>1997</v>
      </c>
      <c r="AN355" s="111" t="s">
        <v>297</v>
      </c>
      <c r="AS355" s="0" t="s">
        <v>2725</v>
      </c>
      <c r="AT355" s="0" t="s">
        <v>2726</v>
      </c>
      <c r="AU355" s="0" t="s">
        <v>2727</v>
      </c>
      <c r="AV355" s="0" t="s">
        <v>2728</v>
      </c>
      <c r="AZ355" s="0" t="s">
        <v>2729</v>
      </c>
      <c r="BA355" s="124" t="s">
        <v>200</v>
      </c>
      <c r="BB355" s="0" t="s">
        <v>462</v>
      </c>
      <c r="BC355" s="0" t="s">
        <v>2730</v>
      </c>
      <c r="BD355" s="0" t="s">
        <v>2731</v>
      </c>
      <c r="BE355" s="104" t="s">
        <v>2732</v>
      </c>
      <c r="BF355" s="104" t="s">
        <v>2733</v>
      </c>
      <c r="BG355" s="125" t="s">
        <v>200</v>
      </c>
      <c r="BH355" s="0" t="s">
        <v>466</v>
      </c>
      <c r="BI355" s="112" t="n">
        <v>5029988004478</v>
      </c>
      <c r="BJ355" s="126" t="s">
        <v>200</v>
      </c>
      <c r="BK355" s="0" t="s">
        <v>215</v>
      </c>
      <c r="BL355" s="112" t="n">
        <v>4</v>
      </c>
      <c r="BM355" s="112" t="n">
        <v>4</v>
      </c>
      <c r="BN355" s="112" t="n">
        <v>4</v>
      </c>
      <c r="BO355" s="111" t="n">
        <v>20</v>
      </c>
      <c r="BP355" s="125" t="s">
        <v>200</v>
      </c>
      <c r="BQ355" s="127" t="s">
        <v>216</v>
      </c>
    </row>
    <row r="356" customFormat="false" ht="13.8" hidden="false" customHeight="false" outlineLevel="0" collapsed="false">
      <c r="A356" s="0" t="s">
        <v>2734</v>
      </c>
      <c r="B356" s="0" t="s">
        <v>2209</v>
      </c>
      <c r="C356" s="0" t="s">
        <v>505</v>
      </c>
      <c r="D356" s="0" t="s">
        <v>506</v>
      </c>
      <c r="E356" s="0" t="s">
        <v>194</v>
      </c>
      <c r="F356" s="0" t="s">
        <v>1509</v>
      </c>
      <c r="G356" s="0" t="s">
        <v>196</v>
      </c>
      <c r="H356" s="0" t="s">
        <v>219</v>
      </c>
      <c r="J356" s="111" t="n">
        <v>1</v>
      </c>
      <c r="K356" s="0" t="s">
        <v>198</v>
      </c>
      <c r="L356" s="0" t="s">
        <v>198</v>
      </c>
      <c r="M356" s="0" t="s">
        <v>235</v>
      </c>
      <c r="N356" s="0" t="s">
        <v>2735</v>
      </c>
      <c r="O356" s="0" t="s">
        <v>237</v>
      </c>
      <c r="P356" s="0" t="s">
        <v>2736</v>
      </c>
      <c r="Q356" s="120" t="s">
        <v>200</v>
      </c>
      <c r="R356" s="0" t="s">
        <v>1251</v>
      </c>
      <c r="S356" s="0" t="s">
        <v>201</v>
      </c>
      <c r="T356" s="0" t="s">
        <v>198</v>
      </c>
      <c r="U356" s="0" t="s">
        <v>202</v>
      </c>
      <c r="V356" s="0" t="s">
        <v>1252</v>
      </c>
      <c r="W356" s="110" t="s">
        <v>204</v>
      </c>
      <c r="X356" s="111" t="n">
        <v>1998</v>
      </c>
      <c r="Y356" s="111" t="s">
        <v>498</v>
      </c>
      <c r="Z356" s="130" t="s">
        <v>757</v>
      </c>
      <c r="AA356" s="122" t="s">
        <v>200</v>
      </c>
      <c r="AB356" s="0" t="s">
        <v>2724</v>
      </c>
      <c r="AC356" s="0" t="s">
        <v>2452</v>
      </c>
      <c r="AD356" s="111" t="n">
        <v>1998</v>
      </c>
      <c r="AE356" s="111" t="s">
        <v>1004</v>
      </c>
      <c r="AH356" s="111" t="s">
        <v>2737</v>
      </c>
      <c r="AI356" s="111" t="s">
        <v>207</v>
      </c>
      <c r="AK356" s="111" t="str">
        <f aca="false">(AB356)</f>
        <v>Oddworld inhabitants</v>
      </c>
      <c r="AL356" s="0" t="s">
        <v>200</v>
      </c>
      <c r="AM356" s="111" t="n">
        <f aca="false">AD356</f>
        <v>1998</v>
      </c>
      <c r="AN356" s="111" t="s">
        <v>297</v>
      </c>
      <c r="AR356" s="0" t="s">
        <v>200</v>
      </c>
      <c r="AS356" s="0" t="s">
        <v>2725</v>
      </c>
      <c r="AT356" s="0" t="s">
        <v>2726</v>
      </c>
      <c r="AU356" s="0" t="s">
        <v>2727</v>
      </c>
      <c r="AV356" s="0" t="s">
        <v>2728</v>
      </c>
      <c r="AZ356" s="0" t="s">
        <v>2738</v>
      </c>
      <c r="BA356" s="124" t="s">
        <v>200</v>
      </c>
      <c r="BB356" s="0" t="s">
        <v>462</v>
      </c>
      <c r="BC356" s="0" t="s">
        <v>2739</v>
      </c>
      <c r="BD356" s="0" t="s">
        <v>2740</v>
      </c>
      <c r="BE356" s="104" t="s">
        <v>2741</v>
      </c>
      <c r="BF356" s="104" t="s">
        <v>2742</v>
      </c>
      <c r="BG356" s="125" t="s">
        <v>200</v>
      </c>
      <c r="BH356" s="0" t="s">
        <v>466</v>
      </c>
      <c r="BI356" s="112" t="n">
        <v>5029988000050</v>
      </c>
      <c r="BJ356" s="126" t="s">
        <v>200</v>
      </c>
      <c r="BK356" s="0" t="s">
        <v>215</v>
      </c>
      <c r="BL356" s="112" t="n">
        <v>4</v>
      </c>
      <c r="BM356" s="112" t="n">
        <v>4</v>
      </c>
      <c r="BN356" s="112" t="n">
        <v>4</v>
      </c>
      <c r="BO356" s="111" t="n">
        <v>20</v>
      </c>
      <c r="BP356" s="125" t="s">
        <v>200</v>
      </c>
      <c r="BQ356" s="127" t="s">
        <v>216</v>
      </c>
    </row>
    <row r="357" customFormat="false" ht="13.8" hidden="false" customHeight="false" outlineLevel="0" collapsed="false">
      <c r="A357" s="0" t="s">
        <v>2743</v>
      </c>
      <c r="B357" s="0" t="s">
        <v>2209</v>
      </c>
      <c r="C357" s="0" t="s">
        <v>1344</v>
      </c>
      <c r="D357" s="0" t="s">
        <v>1333</v>
      </c>
      <c r="E357" s="0" t="s">
        <v>194</v>
      </c>
      <c r="F357" s="0" t="s">
        <v>195</v>
      </c>
      <c r="G357" s="0" t="s">
        <v>196</v>
      </c>
      <c r="H357" s="0" t="s">
        <v>219</v>
      </c>
      <c r="J357" s="111" t="n">
        <v>1</v>
      </c>
      <c r="K357" s="0" t="s">
        <v>198</v>
      </c>
      <c r="L357" s="0" t="s">
        <v>198</v>
      </c>
      <c r="M357" s="0" t="s">
        <v>199</v>
      </c>
      <c r="O357" s="0" t="s">
        <v>200</v>
      </c>
      <c r="Q357" s="120" t="s">
        <v>200</v>
      </c>
      <c r="R357" s="0" t="s">
        <v>1251</v>
      </c>
      <c r="S357" s="0" t="s">
        <v>201</v>
      </c>
      <c r="T357" s="0" t="s">
        <v>198</v>
      </c>
      <c r="U357" s="0" t="s">
        <v>202</v>
      </c>
      <c r="V357" s="0" t="s">
        <v>1252</v>
      </c>
      <c r="W357" s="110" t="s">
        <v>204</v>
      </c>
      <c r="X357" s="111" t="n">
        <v>1999</v>
      </c>
      <c r="Z357" s="111" t="s">
        <v>221</v>
      </c>
      <c r="AA357" s="122" t="s">
        <v>200</v>
      </c>
      <c r="AB357" s="0" t="s">
        <v>2576</v>
      </c>
      <c r="AC357" s="0" t="s">
        <v>872</v>
      </c>
      <c r="AD357" s="111" t="n">
        <v>1999</v>
      </c>
      <c r="AE357" s="111" t="s">
        <v>222</v>
      </c>
      <c r="AI357" s="111" t="s">
        <v>207</v>
      </c>
      <c r="AK357" s="111" t="str">
        <f aca="false">(AB357)</f>
        <v>Polyphony digital</v>
      </c>
      <c r="AM357" s="111" t="n">
        <f aca="false">AD357</f>
        <v>1999</v>
      </c>
      <c r="AN357" s="111" t="s">
        <v>208</v>
      </c>
      <c r="AS357" s="0" t="s">
        <v>200</v>
      </c>
      <c r="AT357" s="0" t="s">
        <v>967</v>
      </c>
      <c r="AU357" s="0" t="s">
        <v>1306</v>
      </c>
      <c r="AV357" s="0" t="s">
        <v>2581</v>
      </c>
      <c r="AZ357" s="0" t="s">
        <v>2744</v>
      </c>
      <c r="BA357" s="124" t="s">
        <v>200</v>
      </c>
      <c r="BB357" s="0" t="s">
        <v>210</v>
      </c>
      <c r="BC357" s="0" t="s">
        <v>2745</v>
      </c>
      <c r="BD357" s="0" t="s">
        <v>2387</v>
      </c>
      <c r="BE357" s="104" t="s">
        <v>2746</v>
      </c>
      <c r="BF357" s="0" t="s">
        <v>2747</v>
      </c>
      <c r="BG357" s="125" t="s">
        <v>200</v>
      </c>
      <c r="BH357" s="0" t="s">
        <v>466</v>
      </c>
      <c r="BI357" s="112" t="n">
        <v>711719795124</v>
      </c>
      <c r="BJ357" s="126" t="s">
        <v>200</v>
      </c>
      <c r="BK357" s="0" t="s">
        <v>215</v>
      </c>
      <c r="BL357" s="112" t="n">
        <v>4</v>
      </c>
      <c r="BM357" s="112" t="n">
        <v>4</v>
      </c>
      <c r="BN357" s="112" t="n">
        <v>4</v>
      </c>
      <c r="BO357" s="111" t="n">
        <v>30</v>
      </c>
      <c r="BP357" s="125" t="s">
        <v>200</v>
      </c>
      <c r="BQ357" s="127" t="s">
        <v>216</v>
      </c>
    </row>
    <row r="358" customFormat="false" ht="13.8" hidden="false" customHeight="false" outlineLevel="0" collapsed="false">
      <c r="A358" s="0" t="s">
        <v>2748</v>
      </c>
      <c r="B358" s="0" t="s">
        <v>2209</v>
      </c>
      <c r="C358" s="0" t="s">
        <v>380</v>
      </c>
      <c r="D358" s="0" t="s">
        <v>1333</v>
      </c>
      <c r="E358" s="0" t="s">
        <v>194</v>
      </c>
      <c r="F358" s="0" t="s">
        <v>195</v>
      </c>
      <c r="G358" s="0" t="s">
        <v>196</v>
      </c>
      <c r="H358" s="0" t="s">
        <v>197</v>
      </c>
      <c r="J358" s="111" t="n">
        <v>2</v>
      </c>
      <c r="K358" s="0" t="s">
        <v>198</v>
      </c>
      <c r="L358" s="0" t="s">
        <v>392</v>
      </c>
      <c r="M358" s="0" t="s">
        <v>199</v>
      </c>
      <c r="O358" s="0" t="s">
        <v>200</v>
      </c>
      <c r="Q358" s="120" t="s">
        <v>200</v>
      </c>
      <c r="R358" s="0" t="s">
        <v>1251</v>
      </c>
      <c r="S358" s="0" t="s">
        <v>201</v>
      </c>
      <c r="T358" s="0" t="s">
        <v>198</v>
      </c>
      <c r="U358" s="0" t="s">
        <v>202</v>
      </c>
      <c r="V358" s="0" t="s">
        <v>1252</v>
      </c>
      <c r="W358" s="110" t="s">
        <v>204</v>
      </c>
      <c r="X358" s="111" t="n">
        <v>1997</v>
      </c>
      <c r="Z358" s="111" t="s">
        <v>221</v>
      </c>
      <c r="AA358" s="122" t="s">
        <v>200</v>
      </c>
      <c r="AB358" s="0" t="s">
        <v>690</v>
      </c>
      <c r="AC358" s="0" t="s">
        <v>690</v>
      </c>
      <c r="AD358" s="111" t="n">
        <v>1997</v>
      </c>
      <c r="AE358" s="111" t="s">
        <v>1004</v>
      </c>
      <c r="AI358" s="111" t="s">
        <v>207</v>
      </c>
      <c r="AK358" s="111" t="str">
        <f aca="false">(AB358)</f>
        <v>Psygnosis</v>
      </c>
      <c r="AM358" s="111" t="n">
        <f aca="false">AD358</f>
        <v>1997</v>
      </c>
      <c r="AN358" s="111" t="s">
        <v>263</v>
      </c>
      <c r="AS358" s="0" t="s">
        <v>200</v>
      </c>
      <c r="AT358" s="0" t="s">
        <v>2749</v>
      </c>
      <c r="AU358" s="0" t="s">
        <v>200</v>
      </c>
      <c r="AV358" s="0" t="s">
        <v>200</v>
      </c>
      <c r="AZ358" s="0" t="s">
        <v>2750</v>
      </c>
      <c r="BA358" s="124" t="s">
        <v>200</v>
      </c>
      <c r="BB358" s="0" t="s">
        <v>210</v>
      </c>
      <c r="BC358" s="0" t="s">
        <v>2751</v>
      </c>
      <c r="BD358" s="0" t="s">
        <v>2752</v>
      </c>
      <c r="BE358" s="104" t="s">
        <v>2753</v>
      </c>
      <c r="BF358" s="0" t="s">
        <v>2754</v>
      </c>
      <c r="BG358" s="125" t="s">
        <v>200</v>
      </c>
      <c r="BH358" s="0" t="s">
        <v>466</v>
      </c>
      <c r="BI358" s="112" t="n">
        <v>711719672227</v>
      </c>
      <c r="BJ358" s="126" t="s">
        <v>200</v>
      </c>
      <c r="BK358" s="0" t="s">
        <v>215</v>
      </c>
      <c r="BL358" s="112" t="n">
        <v>4</v>
      </c>
      <c r="BM358" s="112" t="n">
        <v>4</v>
      </c>
      <c r="BN358" s="112" t="n">
        <v>4</v>
      </c>
      <c r="BO358" s="111" t="n">
        <v>20</v>
      </c>
      <c r="BP358" s="125" t="s">
        <v>200</v>
      </c>
      <c r="BQ358" s="127" t="s">
        <v>216</v>
      </c>
    </row>
    <row r="359" customFormat="false" ht="13.8" hidden="false" customHeight="false" outlineLevel="0" collapsed="false">
      <c r="A359" s="0" t="s">
        <v>2755</v>
      </c>
      <c r="B359" s="0" t="s">
        <v>2209</v>
      </c>
      <c r="C359" s="131" t="s">
        <v>1451</v>
      </c>
      <c r="D359" s="131" t="s">
        <v>1452</v>
      </c>
      <c r="E359" s="0" t="s">
        <v>194</v>
      </c>
      <c r="F359" s="0" t="s">
        <v>195</v>
      </c>
      <c r="G359" s="0" t="s">
        <v>330</v>
      </c>
      <c r="H359" s="0" t="s">
        <v>901</v>
      </c>
      <c r="J359" s="111" t="n">
        <v>1</v>
      </c>
      <c r="K359" s="0" t="s">
        <v>198</v>
      </c>
      <c r="L359" s="0" t="s">
        <v>198</v>
      </c>
      <c r="M359" s="0" t="s">
        <v>199</v>
      </c>
      <c r="Q359" s="120" t="s">
        <v>200</v>
      </c>
      <c r="R359" s="0" t="s">
        <v>1251</v>
      </c>
      <c r="S359" s="0" t="s">
        <v>201</v>
      </c>
      <c r="T359" s="0" t="s">
        <v>198</v>
      </c>
      <c r="U359" s="0" t="s">
        <v>202</v>
      </c>
      <c r="V359" s="0" t="s">
        <v>1252</v>
      </c>
      <c r="W359" s="110" t="s">
        <v>204</v>
      </c>
      <c r="X359" s="111" t="n">
        <v>2000</v>
      </c>
      <c r="Z359" s="130" t="s">
        <v>757</v>
      </c>
      <c r="AA359" s="122" t="s">
        <v>200</v>
      </c>
      <c r="AB359" s="0" t="s">
        <v>2294</v>
      </c>
      <c r="AC359" s="0" t="s">
        <v>2294</v>
      </c>
      <c r="AD359" s="111" t="n">
        <v>2000</v>
      </c>
      <c r="AE359" s="111" t="s">
        <v>222</v>
      </c>
      <c r="AI359" s="111" t="s">
        <v>207</v>
      </c>
      <c r="AK359" s="111" t="str">
        <f aca="false">(AB359)</f>
        <v>Squaresoft</v>
      </c>
      <c r="AM359" s="111" t="n">
        <f aca="false">AD359</f>
        <v>2000</v>
      </c>
      <c r="AN359" s="111" t="s">
        <v>208</v>
      </c>
      <c r="AR359" s="0" t="s">
        <v>1455</v>
      </c>
      <c r="AS359" s="0" t="s">
        <v>2756</v>
      </c>
      <c r="AT359" s="0" t="s">
        <v>2757</v>
      </c>
      <c r="AU359" s="0" t="s">
        <v>470</v>
      </c>
      <c r="AV359" s="0" t="s">
        <v>2758</v>
      </c>
      <c r="AZ359" s="0" t="s">
        <v>2759</v>
      </c>
      <c r="BA359" s="124" t="s">
        <v>200</v>
      </c>
      <c r="BB359" s="0" t="s">
        <v>210</v>
      </c>
      <c r="BC359" s="0" t="s">
        <v>2760</v>
      </c>
      <c r="BD359" s="0" t="s">
        <v>2761</v>
      </c>
      <c r="BE359" s="104" t="s">
        <v>2762</v>
      </c>
      <c r="BF359" s="0" t="s">
        <v>2763</v>
      </c>
      <c r="BG359" s="125"/>
      <c r="BH359" s="0" t="s">
        <v>466</v>
      </c>
      <c r="BI359" s="112" t="n">
        <v>4036636200510</v>
      </c>
      <c r="BJ359" s="126"/>
      <c r="BK359" s="0" t="s">
        <v>359</v>
      </c>
      <c r="BL359" s="112" t="n">
        <v>4</v>
      </c>
      <c r="BM359" s="112" t="n">
        <v>4</v>
      </c>
      <c r="BN359" s="112" t="s">
        <v>66</v>
      </c>
      <c r="BO359" s="111" t="n">
        <v>20</v>
      </c>
      <c r="BP359" s="125"/>
      <c r="BQ359" s="127" t="s">
        <v>216</v>
      </c>
    </row>
    <row r="360" customFormat="false" ht="13.8" hidden="false" customHeight="false" outlineLevel="0" collapsed="false">
      <c r="A360" s="0" t="s">
        <v>2764</v>
      </c>
      <c r="B360" s="0" t="s">
        <v>2209</v>
      </c>
      <c r="C360" s="131" t="s">
        <v>558</v>
      </c>
      <c r="D360" s="131" t="s">
        <v>1460</v>
      </c>
      <c r="E360" s="0" t="s">
        <v>194</v>
      </c>
      <c r="F360" s="0" t="s">
        <v>195</v>
      </c>
      <c r="G360" s="0" t="s">
        <v>196</v>
      </c>
      <c r="H360" s="0" t="s">
        <v>197</v>
      </c>
      <c r="J360" s="111" t="n">
        <v>1</v>
      </c>
      <c r="K360" s="0" t="s">
        <v>198</v>
      </c>
      <c r="L360" s="0" t="s">
        <v>198</v>
      </c>
      <c r="M360" s="0" t="s">
        <v>199</v>
      </c>
      <c r="Q360" s="120" t="s">
        <v>200</v>
      </c>
      <c r="R360" s="0" t="s">
        <v>1251</v>
      </c>
      <c r="S360" s="0" t="s">
        <v>201</v>
      </c>
      <c r="T360" s="0" t="s">
        <v>198</v>
      </c>
      <c r="U360" s="0" t="s">
        <v>239</v>
      </c>
      <c r="V360" s="0" t="s">
        <v>756</v>
      </c>
      <c r="W360" s="110" t="s">
        <v>198</v>
      </c>
      <c r="X360" s="111" t="n">
        <v>1997</v>
      </c>
      <c r="Y360" s="111" t="s">
        <v>240</v>
      </c>
      <c r="Z360" s="130" t="s">
        <v>221</v>
      </c>
      <c r="AA360" s="122" t="s">
        <v>200</v>
      </c>
      <c r="AB360" s="0" t="s">
        <v>2344</v>
      </c>
      <c r="AC360" s="0" t="s">
        <v>2273</v>
      </c>
      <c r="AD360" s="111" t="s">
        <v>198</v>
      </c>
      <c r="AE360" s="111" t="s">
        <v>222</v>
      </c>
      <c r="AI360" s="111" t="s">
        <v>207</v>
      </c>
      <c r="AK360" s="111" t="str">
        <f aca="false">(AB360)</f>
        <v>Fill in café</v>
      </c>
      <c r="AM360" s="111" t="n">
        <f aca="false">X360</f>
        <v>1997</v>
      </c>
      <c r="AN360" s="111" t="s">
        <v>208</v>
      </c>
      <c r="AZ360" s="0" t="s">
        <v>2765</v>
      </c>
      <c r="BA360" s="124" t="s">
        <v>200</v>
      </c>
      <c r="BB360" s="0" t="s">
        <v>248</v>
      </c>
      <c r="BC360" s="0" t="s">
        <v>2766</v>
      </c>
      <c r="BD360" s="0" t="s">
        <v>2767</v>
      </c>
      <c r="BE360" s="104" t="s">
        <v>2768</v>
      </c>
      <c r="BF360" s="0" t="s">
        <v>2769</v>
      </c>
      <c r="BG360" s="125"/>
      <c r="BH360" s="0" t="s">
        <v>2215</v>
      </c>
      <c r="BI360" s="112" t="n">
        <v>4983164734218</v>
      </c>
      <c r="BJ360" s="126"/>
      <c r="BK360" s="0" t="s">
        <v>215</v>
      </c>
      <c r="BL360" s="112" t="n">
        <v>4</v>
      </c>
      <c r="BM360" s="112" t="n">
        <v>4</v>
      </c>
      <c r="BN360" s="112" t="n">
        <v>4</v>
      </c>
      <c r="BO360" s="111" t="n">
        <v>120</v>
      </c>
      <c r="BP360" s="125"/>
      <c r="BQ360" s="127" t="s">
        <v>216</v>
      </c>
    </row>
    <row r="361" customFormat="false" ht="13.8" hidden="false" customHeight="false" outlineLevel="0" collapsed="false">
      <c r="A361" s="0" t="s">
        <v>2770</v>
      </c>
      <c r="B361" s="0" t="s">
        <v>2209</v>
      </c>
      <c r="C361" s="131" t="s">
        <v>605</v>
      </c>
      <c r="D361" s="131" t="s">
        <v>193</v>
      </c>
      <c r="E361" s="0" t="s">
        <v>194</v>
      </c>
      <c r="F361" s="0" t="s">
        <v>606</v>
      </c>
      <c r="G361" s="0" t="s">
        <v>391</v>
      </c>
      <c r="H361" s="0" t="s">
        <v>197</v>
      </c>
      <c r="J361" s="111" t="n">
        <v>2</v>
      </c>
      <c r="K361" s="0" t="s">
        <v>198</v>
      </c>
      <c r="L361" s="0" t="s">
        <v>392</v>
      </c>
      <c r="M361" s="0" t="s">
        <v>199</v>
      </c>
      <c r="Q361" s="120"/>
      <c r="R361" s="0" t="s">
        <v>1251</v>
      </c>
      <c r="S361" s="0" t="s">
        <v>201</v>
      </c>
      <c r="T361" s="0" t="s">
        <v>198</v>
      </c>
      <c r="U361" s="0" t="s">
        <v>202</v>
      </c>
      <c r="V361" s="131" t="s">
        <v>1252</v>
      </c>
      <c r="W361" s="110" t="s">
        <v>204</v>
      </c>
      <c r="X361" s="111" t="n">
        <v>1998</v>
      </c>
      <c r="Y361" s="111" t="s">
        <v>1702</v>
      </c>
      <c r="Z361" s="130" t="s">
        <v>198</v>
      </c>
      <c r="AA361" s="122"/>
      <c r="AB361" s="0" t="s">
        <v>543</v>
      </c>
      <c r="AC361" s="0" t="s">
        <v>543</v>
      </c>
      <c r="AD361" s="111" t="n">
        <v>1998</v>
      </c>
      <c r="AE361" s="111" t="s">
        <v>198</v>
      </c>
      <c r="AI361" s="111" t="s">
        <v>207</v>
      </c>
      <c r="AK361" s="111" t="s">
        <v>543</v>
      </c>
      <c r="AL361" s="0" t="s">
        <v>216</v>
      </c>
      <c r="AM361" s="111" t="n">
        <v>1997</v>
      </c>
      <c r="AN361" s="111" t="s">
        <v>208</v>
      </c>
      <c r="AO361" s="0" t="s">
        <v>609</v>
      </c>
      <c r="AP361" s="0" t="s">
        <v>200</v>
      </c>
      <c r="AS361" s="0" t="s">
        <v>1090</v>
      </c>
      <c r="AT361" s="0" t="s">
        <v>200</v>
      </c>
      <c r="AU361" s="0" t="s">
        <v>227</v>
      </c>
      <c r="AZ361" s="0" t="s">
        <v>2771</v>
      </c>
      <c r="BA361" s="124" t="s">
        <v>200</v>
      </c>
      <c r="BB361" s="0" t="s">
        <v>248</v>
      </c>
      <c r="BC361" s="0" t="s">
        <v>2772</v>
      </c>
      <c r="BD361" s="0" t="s">
        <v>2773</v>
      </c>
      <c r="BE361" s="104" t="s">
        <v>2774</v>
      </c>
      <c r="BG361" s="125"/>
      <c r="BH361" s="0" t="s">
        <v>466</v>
      </c>
      <c r="BI361" s="112" t="n">
        <v>5028587082054</v>
      </c>
      <c r="BJ361" s="126"/>
      <c r="BK361" s="0" t="s">
        <v>215</v>
      </c>
      <c r="BL361" s="112" t="n">
        <v>4</v>
      </c>
      <c r="BM361" s="112" t="n">
        <v>4</v>
      </c>
      <c r="BN361" s="112" t="n">
        <v>4</v>
      </c>
      <c r="BO361" s="111" t="n">
        <v>50</v>
      </c>
      <c r="BP361" s="125"/>
      <c r="BQ361" s="127" t="s">
        <v>216</v>
      </c>
    </row>
    <row r="362" customFormat="false" ht="13.8" hidden="false" customHeight="false" outlineLevel="0" collapsed="false">
      <c r="A362" s="0" t="s">
        <v>2775</v>
      </c>
      <c r="B362" s="0" t="s">
        <v>2209</v>
      </c>
      <c r="C362" s="0" t="s">
        <v>380</v>
      </c>
      <c r="D362" s="0" t="s">
        <v>193</v>
      </c>
      <c r="E362" s="0" t="s">
        <v>194</v>
      </c>
      <c r="F362" s="0" t="s">
        <v>195</v>
      </c>
      <c r="G362" s="0" t="s">
        <v>391</v>
      </c>
      <c r="H362" s="0" t="s">
        <v>197</v>
      </c>
      <c r="J362" s="111" t="n">
        <v>2</v>
      </c>
      <c r="K362" s="0" t="s">
        <v>198</v>
      </c>
      <c r="L362" s="0" t="s">
        <v>392</v>
      </c>
      <c r="M362" s="0" t="s">
        <v>199</v>
      </c>
      <c r="O362" s="0" t="s">
        <v>200</v>
      </c>
      <c r="Q362" s="120" t="s">
        <v>200</v>
      </c>
      <c r="R362" s="0" t="s">
        <v>1251</v>
      </c>
      <c r="S362" s="0" t="s">
        <v>698</v>
      </c>
      <c r="T362" s="0" t="s">
        <v>198</v>
      </c>
      <c r="U362" s="0" t="s">
        <v>202</v>
      </c>
      <c r="V362" s="0" t="s">
        <v>1252</v>
      </c>
      <c r="W362" s="110" t="s">
        <v>204</v>
      </c>
      <c r="X362" s="111" t="n">
        <v>1998</v>
      </c>
      <c r="Z362" s="111" t="s">
        <v>198</v>
      </c>
      <c r="AA362" s="122" t="s">
        <v>200</v>
      </c>
      <c r="AB362" s="0" t="s">
        <v>363</v>
      </c>
      <c r="AC362" s="0" t="s">
        <v>1278</v>
      </c>
      <c r="AD362" s="111" t="n">
        <v>1998</v>
      </c>
      <c r="AE362" s="111" t="s">
        <v>198</v>
      </c>
      <c r="AI362" s="111" t="s">
        <v>207</v>
      </c>
      <c r="AK362" s="111" t="str">
        <f aca="false">(AB362)</f>
        <v>Taito</v>
      </c>
      <c r="AM362" s="111" t="n">
        <f aca="false">AD362</f>
        <v>1998</v>
      </c>
      <c r="AN362" s="111" t="s">
        <v>208</v>
      </c>
      <c r="AS362" s="0" t="s">
        <v>200</v>
      </c>
      <c r="AV362" s="0" t="s">
        <v>200</v>
      </c>
      <c r="AZ362" s="104" t="s">
        <v>2776</v>
      </c>
      <c r="BA362" s="124" t="s">
        <v>200</v>
      </c>
      <c r="BB362" s="0" t="s">
        <v>210</v>
      </c>
      <c r="BC362" s="0" t="s">
        <v>2777</v>
      </c>
      <c r="BE362" s="104" t="s">
        <v>2778</v>
      </c>
      <c r="BG362" s="125" t="s">
        <v>200</v>
      </c>
      <c r="BH362" s="0" t="s">
        <v>466</v>
      </c>
      <c r="BI362" s="112" t="n">
        <v>5031320003735</v>
      </c>
      <c r="BJ362" s="126" t="s">
        <v>200</v>
      </c>
      <c r="BK362" s="0" t="s">
        <v>215</v>
      </c>
      <c r="BL362" s="112" t="n">
        <v>4</v>
      </c>
      <c r="BM362" s="112" t="n">
        <v>4</v>
      </c>
      <c r="BN362" s="112" t="n">
        <v>4</v>
      </c>
      <c r="BO362" s="111" t="n">
        <v>20</v>
      </c>
      <c r="BP362" s="125" t="s">
        <v>200</v>
      </c>
      <c r="BQ362" s="127" t="s">
        <v>216</v>
      </c>
    </row>
    <row r="363" customFormat="false" ht="13.8" hidden="false" customHeight="false" outlineLevel="0" collapsed="false">
      <c r="A363" s="0" t="s">
        <v>2779</v>
      </c>
      <c r="B363" s="0" t="s">
        <v>2209</v>
      </c>
      <c r="C363" s="0" t="s">
        <v>218</v>
      </c>
      <c r="D363" s="0" t="s">
        <v>193</v>
      </c>
      <c r="E363" s="0" t="s">
        <v>194</v>
      </c>
      <c r="F363" s="0" t="s">
        <v>2487</v>
      </c>
      <c r="G363" s="0" t="s">
        <v>330</v>
      </c>
      <c r="H363" s="0" t="s">
        <v>197</v>
      </c>
      <c r="J363" s="111" t="n">
        <v>1</v>
      </c>
      <c r="K363" s="0" t="s">
        <v>198</v>
      </c>
      <c r="L363" s="0" t="s">
        <v>198</v>
      </c>
      <c r="M363" s="0" t="s">
        <v>199</v>
      </c>
      <c r="Q363" s="120" t="s">
        <v>200</v>
      </c>
      <c r="R363" s="0" t="s">
        <v>1251</v>
      </c>
      <c r="S363" s="0" t="s">
        <v>201</v>
      </c>
      <c r="T363" s="0" t="s">
        <v>198</v>
      </c>
      <c r="U363" s="0" t="s">
        <v>239</v>
      </c>
      <c r="V363" s="0" t="s">
        <v>756</v>
      </c>
      <c r="W363" s="110" t="s">
        <v>198</v>
      </c>
      <c r="X363" s="111" t="n">
        <v>1997</v>
      </c>
      <c r="Y363" s="111" t="s">
        <v>240</v>
      </c>
      <c r="Z363" s="111" t="s">
        <v>757</v>
      </c>
      <c r="AA363" s="122" t="s">
        <v>200</v>
      </c>
      <c r="AB363" s="0" t="s">
        <v>2780</v>
      </c>
      <c r="AC363" s="0" t="s">
        <v>2780</v>
      </c>
      <c r="AD363" s="111" t="s">
        <v>198</v>
      </c>
      <c r="AE363" s="111" t="s">
        <v>198</v>
      </c>
      <c r="AI363" s="111" t="s">
        <v>207</v>
      </c>
      <c r="AK363" s="111" t="str">
        <f aca="false">(AB363)</f>
        <v>Gainax</v>
      </c>
      <c r="AM363" s="111" t="n">
        <f aca="false">X363</f>
        <v>1997</v>
      </c>
      <c r="AN363" s="111" t="s">
        <v>208</v>
      </c>
      <c r="AU363" s="0" t="s">
        <v>244</v>
      </c>
      <c r="AV363" s="0" t="s">
        <v>200</v>
      </c>
      <c r="AZ363" s="104" t="s">
        <v>2781</v>
      </c>
      <c r="BA363" s="124" t="s">
        <v>200</v>
      </c>
      <c r="BB363" s="0" t="s">
        <v>248</v>
      </c>
      <c r="BC363" s="0" t="s">
        <v>2782</v>
      </c>
      <c r="BD363" s="0" t="s">
        <v>2783</v>
      </c>
      <c r="BE363" s="104" t="s">
        <v>2784</v>
      </c>
      <c r="BG363" s="125"/>
      <c r="BH363" s="0" t="s">
        <v>2215</v>
      </c>
      <c r="BI363" s="112" t="n">
        <v>4948872100328</v>
      </c>
      <c r="BJ363" s="126"/>
      <c r="BK363" s="0" t="s">
        <v>215</v>
      </c>
      <c r="BL363" s="112" t="n">
        <v>4</v>
      </c>
      <c r="BM363" s="112" t="n">
        <v>4</v>
      </c>
      <c r="BN363" s="112" t="n">
        <v>4</v>
      </c>
      <c r="BO363" s="111" t="n">
        <v>20</v>
      </c>
      <c r="BP363" s="125"/>
      <c r="BQ363" s="127" t="s">
        <v>216</v>
      </c>
    </row>
    <row r="364" customFormat="false" ht="13.8" hidden="false" customHeight="false" outlineLevel="0" collapsed="false">
      <c r="A364" s="0" t="s">
        <v>2785</v>
      </c>
      <c r="B364" s="0" t="s">
        <v>2209</v>
      </c>
      <c r="C364" s="131" t="s">
        <v>1489</v>
      </c>
      <c r="D364" s="131" t="s">
        <v>1333</v>
      </c>
      <c r="E364" s="0" t="s">
        <v>194</v>
      </c>
      <c r="F364" s="0" t="s">
        <v>195</v>
      </c>
      <c r="G364" s="0" t="s">
        <v>196</v>
      </c>
      <c r="H364" s="0" t="s">
        <v>901</v>
      </c>
      <c r="J364" s="111" t="n">
        <v>2</v>
      </c>
      <c r="K364" s="131" t="s">
        <v>198</v>
      </c>
      <c r="L364" s="0" t="s">
        <v>392</v>
      </c>
      <c r="M364" s="0" t="s">
        <v>199</v>
      </c>
      <c r="O364" s="0" t="s">
        <v>200</v>
      </c>
      <c r="Q364" s="120" t="s">
        <v>200</v>
      </c>
      <c r="R364" s="0" t="s">
        <v>1251</v>
      </c>
      <c r="S364" s="0" t="s">
        <v>201</v>
      </c>
      <c r="T364" s="0" t="s">
        <v>198</v>
      </c>
      <c r="U364" s="0" t="s">
        <v>202</v>
      </c>
      <c r="V364" s="0" t="s">
        <v>1252</v>
      </c>
      <c r="W364" s="110" t="s">
        <v>204</v>
      </c>
      <c r="X364" s="111" t="n">
        <v>1999</v>
      </c>
      <c r="Z364" s="111" t="s">
        <v>198</v>
      </c>
      <c r="AA364" s="122" t="s">
        <v>200</v>
      </c>
      <c r="AB364" s="0" t="s">
        <v>2464</v>
      </c>
      <c r="AC364" s="0" t="s">
        <v>2016</v>
      </c>
      <c r="AD364" s="111" t="n">
        <v>1999</v>
      </c>
      <c r="AE364" s="111" t="s">
        <v>198</v>
      </c>
      <c r="AI364" s="111" t="s">
        <v>294</v>
      </c>
      <c r="AJ364" s="111" t="s">
        <v>1163</v>
      </c>
      <c r="AK364" s="111" t="str">
        <f aca="false">(AB364)</f>
        <v>id software</v>
      </c>
      <c r="AL364" s="0" t="s">
        <v>200</v>
      </c>
      <c r="AM364" s="111" t="n">
        <v>1997</v>
      </c>
      <c r="AN364" s="111" t="s">
        <v>297</v>
      </c>
      <c r="AR364" s="0" t="s">
        <v>2786</v>
      </c>
      <c r="AS364" s="0" t="s">
        <v>200</v>
      </c>
      <c r="AT364" s="0" t="s">
        <v>576</v>
      </c>
      <c r="AU364" s="0" t="s">
        <v>470</v>
      </c>
      <c r="AV364" s="0" t="s">
        <v>2469</v>
      </c>
      <c r="AY364" s="0" t="s">
        <v>2787</v>
      </c>
      <c r="AZ364" s="0" t="s">
        <v>2788</v>
      </c>
      <c r="BA364" s="124" t="s">
        <v>200</v>
      </c>
      <c r="BB364" s="0" t="s">
        <v>210</v>
      </c>
      <c r="BC364" s="0" t="s">
        <v>2789</v>
      </c>
      <c r="BE364" s="104" t="s">
        <v>2790</v>
      </c>
      <c r="BF364" s="0" t="s">
        <v>2791</v>
      </c>
      <c r="BG364" s="125" t="s">
        <v>200</v>
      </c>
      <c r="BH364" s="0" t="s">
        <v>466</v>
      </c>
      <c r="BI364" s="112" t="n">
        <v>5030917008603</v>
      </c>
      <c r="BJ364" s="126" t="s">
        <v>200</v>
      </c>
      <c r="BK364" s="0" t="s">
        <v>215</v>
      </c>
      <c r="BL364" s="112" t="n">
        <v>4</v>
      </c>
      <c r="BM364" s="112" t="n">
        <v>4</v>
      </c>
      <c r="BN364" s="112" t="n">
        <v>4</v>
      </c>
      <c r="BO364" s="111" t="n">
        <v>20</v>
      </c>
      <c r="BP364" s="125" t="s">
        <v>200</v>
      </c>
      <c r="BQ364" s="127" t="s">
        <v>216</v>
      </c>
    </row>
    <row r="365" customFormat="false" ht="13.8" hidden="false" customHeight="false" outlineLevel="0" collapsed="false">
      <c r="A365" s="0" t="s">
        <v>2792</v>
      </c>
      <c r="B365" s="0" t="s">
        <v>2209</v>
      </c>
      <c r="C365" s="0" t="s">
        <v>192</v>
      </c>
      <c r="D365" s="0" t="s">
        <v>193</v>
      </c>
      <c r="E365" s="0" t="s">
        <v>194</v>
      </c>
      <c r="F365" s="0" t="s">
        <v>195</v>
      </c>
      <c r="G365" s="0" t="s">
        <v>196</v>
      </c>
      <c r="H365" s="0" t="s">
        <v>219</v>
      </c>
      <c r="J365" s="111" t="n">
        <v>2</v>
      </c>
      <c r="K365" s="0" t="s">
        <v>198</v>
      </c>
      <c r="L365" s="0" t="s">
        <v>533</v>
      </c>
      <c r="M365" s="0" t="s">
        <v>274</v>
      </c>
      <c r="O365" s="0" t="s">
        <v>534</v>
      </c>
      <c r="Q365" s="120" t="s">
        <v>200</v>
      </c>
      <c r="R365" s="0" t="s">
        <v>1251</v>
      </c>
      <c r="S365" s="0" t="s">
        <v>201</v>
      </c>
      <c r="T365" s="0" t="s">
        <v>198</v>
      </c>
      <c r="U365" s="0" t="s">
        <v>202</v>
      </c>
      <c r="V365" s="0" t="s">
        <v>1252</v>
      </c>
      <c r="W365" s="110" t="s">
        <v>204</v>
      </c>
      <c r="X365" s="111" t="n">
        <v>1995</v>
      </c>
      <c r="Y365" s="111" t="s">
        <v>205</v>
      </c>
      <c r="Z365" s="111" t="s">
        <v>198</v>
      </c>
      <c r="AA365" s="122" t="s">
        <v>200</v>
      </c>
      <c r="AB365" s="0" t="s">
        <v>2793</v>
      </c>
      <c r="AC365" s="0" t="s">
        <v>468</v>
      </c>
      <c r="AD365" s="111" t="n">
        <v>1995</v>
      </c>
      <c r="AE365" s="111" t="s">
        <v>222</v>
      </c>
      <c r="AI365" s="111" t="s">
        <v>294</v>
      </c>
      <c r="AJ365" s="111" t="s">
        <v>2794</v>
      </c>
      <c r="AK365" s="0" t="s">
        <v>2793</v>
      </c>
      <c r="AL365" s="0" t="s">
        <v>216</v>
      </c>
      <c r="AM365" s="111" t="s">
        <v>849</v>
      </c>
      <c r="AN365" s="111" t="s">
        <v>208</v>
      </c>
      <c r="AP365" s="0" t="s">
        <v>200</v>
      </c>
      <c r="AQ365" s="0" t="s">
        <v>200</v>
      </c>
      <c r="AR365" s="0" t="s">
        <v>200</v>
      </c>
      <c r="AS365" s="0" t="s">
        <v>2795</v>
      </c>
      <c r="AU365" s="0" t="s">
        <v>267</v>
      </c>
      <c r="AV365" s="0" t="s">
        <v>200</v>
      </c>
      <c r="AZ365" s="0" t="s">
        <v>2796</v>
      </c>
      <c r="BA365" s="124" t="s">
        <v>200</v>
      </c>
      <c r="BB365" s="0" t="s">
        <v>248</v>
      </c>
      <c r="BC365" s="0" t="s">
        <v>2797</v>
      </c>
      <c r="BD365" s="0" t="s">
        <v>2798</v>
      </c>
      <c r="BE365" s="104" t="s">
        <v>2799</v>
      </c>
      <c r="BG365" s="125" t="s">
        <v>200</v>
      </c>
      <c r="BH365" s="0" t="s">
        <v>466</v>
      </c>
      <c r="BI365" s="112" t="n">
        <v>5013156900037</v>
      </c>
      <c r="BJ365" s="126" t="s">
        <v>200</v>
      </c>
      <c r="BK365" s="0" t="s">
        <v>215</v>
      </c>
      <c r="BL365" s="112" t="n">
        <v>4</v>
      </c>
      <c r="BM365" s="112" t="n">
        <v>4</v>
      </c>
      <c r="BN365" s="112" t="n">
        <v>4</v>
      </c>
      <c r="BO365" s="111" t="n">
        <v>60</v>
      </c>
      <c r="BP365" s="125" t="s">
        <v>200</v>
      </c>
      <c r="BQ365" s="127" t="s">
        <v>216</v>
      </c>
    </row>
    <row r="366" customFormat="false" ht="13.8" hidden="false" customHeight="false" outlineLevel="0" collapsed="false">
      <c r="A366" s="0" t="s">
        <v>2800</v>
      </c>
      <c r="B366" s="0" t="s">
        <v>2209</v>
      </c>
      <c r="C366" s="0" t="s">
        <v>234</v>
      </c>
      <c r="D366" s="0" t="s">
        <v>193</v>
      </c>
      <c r="E366" s="0" t="s">
        <v>284</v>
      </c>
      <c r="F366" s="0" t="s">
        <v>195</v>
      </c>
      <c r="G366" s="0" t="s">
        <v>196</v>
      </c>
      <c r="H366" s="0" t="s">
        <v>400</v>
      </c>
      <c r="I366" s="0" t="s">
        <v>401</v>
      </c>
      <c r="J366" s="111" t="n">
        <v>1</v>
      </c>
      <c r="K366" s="0" t="s">
        <v>198</v>
      </c>
      <c r="L366" s="0" t="s">
        <v>198</v>
      </c>
      <c r="M366" s="0" t="s">
        <v>235</v>
      </c>
      <c r="N366" s="0" t="s">
        <v>2801</v>
      </c>
      <c r="O366" s="0" t="s">
        <v>237</v>
      </c>
      <c r="P366" s="0" t="s">
        <v>634</v>
      </c>
      <c r="Q366" s="120" t="s">
        <v>200</v>
      </c>
      <c r="R366" s="0" t="s">
        <v>1251</v>
      </c>
      <c r="S366" s="0" t="s">
        <v>201</v>
      </c>
      <c r="T366" s="0" t="s">
        <v>198</v>
      </c>
      <c r="U366" s="0" t="s">
        <v>202</v>
      </c>
      <c r="V366" s="0" t="s">
        <v>1252</v>
      </c>
      <c r="W366" s="110" t="s">
        <v>204</v>
      </c>
      <c r="X366" s="111" t="n">
        <v>1995</v>
      </c>
      <c r="Y366" s="111" t="s">
        <v>498</v>
      </c>
      <c r="Z366" s="111" t="s">
        <v>221</v>
      </c>
      <c r="AA366" s="122" t="s">
        <v>200</v>
      </c>
      <c r="AB366" s="0" t="s">
        <v>2802</v>
      </c>
      <c r="AC366" s="0" t="s">
        <v>1696</v>
      </c>
      <c r="AD366" s="111" t="n">
        <v>1995</v>
      </c>
      <c r="AE366" s="111" t="s">
        <v>198</v>
      </c>
      <c r="AH366" s="130" t="s">
        <v>480</v>
      </c>
      <c r="AI366" s="111" t="s">
        <v>207</v>
      </c>
      <c r="AK366" s="111" t="str">
        <f aca="false">(AB366)</f>
        <v>Ubisoft Montpellier</v>
      </c>
      <c r="AL366" s="0" t="s">
        <v>200</v>
      </c>
      <c r="AM366" s="111" t="n">
        <f aca="false">AD366</f>
        <v>1995</v>
      </c>
      <c r="AN366" s="111" t="s">
        <v>510</v>
      </c>
      <c r="AQ366" s="0" t="s">
        <v>2803</v>
      </c>
      <c r="AR366" s="0" t="s">
        <v>200</v>
      </c>
      <c r="AS366" s="0" t="s">
        <v>2804</v>
      </c>
      <c r="AU366" s="0" t="s">
        <v>434</v>
      </c>
      <c r="AV366" s="0" t="s">
        <v>2805</v>
      </c>
      <c r="AZ366" s="0" t="s">
        <v>2806</v>
      </c>
      <c r="BA366" s="124" t="s">
        <v>200</v>
      </c>
      <c r="BB366" s="0" t="s">
        <v>462</v>
      </c>
      <c r="BC366" s="0" t="s">
        <v>2807</v>
      </c>
      <c r="BD366" s="0" t="s">
        <v>2808</v>
      </c>
      <c r="BE366" s="104" t="s">
        <v>2809</v>
      </c>
      <c r="BF366" s="104" t="s">
        <v>2810</v>
      </c>
      <c r="BG366" s="125" t="s">
        <v>200</v>
      </c>
      <c r="BH366" s="0" t="s">
        <v>466</v>
      </c>
      <c r="BI366" s="112" t="n">
        <v>3307872805830</v>
      </c>
      <c r="BJ366" s="126" t="s">
        <v>200</v>
      </c>
      <c r="BK366" s="0" t="s">
        <v>215</v>
      </c>
      <c r="BL366" s="112" t="n">
        <v>4</v>
      </c>
      <c r="BM366" s="112" t="n">
        <v>4</v>
      </c>
      <c r="BN366" s="112" t="n">
        <v>4</v>
      </c>
      <c r="BO366" s="111" t="n">
        <v>20</v>
      </c>
      <c r="BP366" s="125" t="s">
        <v>200</v>
      </c>
      <c r="BQ366" s="127" t="s">
        <v>216</v>
      </c>
    </row>
    <row r="367" customFormat="false" ht="13.8" hidden="false" customHeight="false" outlineLevel="0" collapsed="false">
      <c r="A367" s="131" t="s">
        <v>2811</v>
      </c>
      <c r="B367" s="0" t="s">
        <v>2209</v>
      </c>
      <c r="C367" s="131" t="s">
        <v>1451</v>
      </c>
      <c r="D367" s="131" t="s">
        <v>1452</v>
      </c>
      <c r="E367" s="0" t="s">
        <v>1622</v>
      </c>
      <c r="F367" s="0" t="s">
        <v>606</v>
      </c>
      <c r="G367" s="0" t="s">
        <v>330</v>
      </c>
      <c r="H367" s="0" t="s">
        <v>901</v>
      </c>
      <c r="J367" s="111" t="n">
        <v>1</v>
      </c>
      <c r="K367" s="0" t="s">
        <v>198</v>
      </c>
      <c r="L367" s="0" t="s">
        <v>198</v>
      </c>
      <c r="M367" s="0" t="s">
        <v>235</v>
      </c>
      <c r="N367" s="0" t="s">
        <v>2812</v>
      </c>
      <c r="O367" s="0" t="s">
        <v>237</v>
      </c>
      <c r="Q367" s="120" t="s">
        <v>200</v>
      </c>
      <c r="R367" s="0" t="s">
        <v>1251</v>
      </c>
      <c r="S367" s="0" t="s">
        <v>201</v>
      </c>
      <c r="T367" s="131" t="s">
        <v>1453</v>
      </c>
      <c r="U367" s="0" t="s">
        <v>202</v>
      </c>
      <c r="V367" s="0" t="s">
        <v>1252</v>
      </c>
      <c r="W367" s="110" t="s">
        <v>204</v>
      </c>
      <c r="X367" s="111" t="n">
        <v>1998</v>
      </c>
      <c r="Y367" s="111" t="s">
        <v>1624</v>
      </c>
      <c r="Z367" s="130" t="s">
        <v>757</v>
      </c>
      <c r="AA367" s="122" t="s">
        <v>200</v>
      </c>
      <c r="AB367" s="0" t="s">
        <v>543</v>
      </c>
      <c r="AC367" s="0" t="s">
        <v>479</v>
      </c>
      <c r="AD367" s="111" t="n">
        <v>1998</v>
      </c>
      <c r="AE367" s="111" t="s">
        <v>198</v>
      </c>
      <c r="AG367" s="111" t="s">
        <v>241</v>
      </c>
      <c r="AH367" s="111" t="s">
        <v>2530</v>
      </c>
      <c r="AI367" s="111" t="s">
        <v>207</v>
      </c>
      <c r="AK367" s="111" t="str">
        <f aca="false">(AB367)</f>
        <v>Capcom</v>
      </c>
      <c r="AL367" s="0" t="s">
        <v>200</v>
      </c>
      <c r="AM367" s="111" t="n">
        <f aca="false">AD367</f>
        <v>1998</v>
      </c>
      <c r="AN367" s="111" t="s">
        <v>208</v>
      </c>
      <c r="AO367" s="0" t="s">
        <v>200</v>
      </c>
      <c r="AQ367" s="0" t="s">
        <v>200</v>
      </c>
      <c r="AR367" s="0" t="s">
        <v>1455</v>
      </c>
      <c r="AS367" s="0" t="s">
        <v>1627</v>
      </c>
      <c r="AT367" s="0" t="s">
        <v>1934</v>
      </c>
      <c r="AU367" s="0" t="s">
        <v>470</v>
      </c>
      <c r="AV367" s="0" t="s">
        <v>2813</v>
      </c>
      <c r="AW367" s="0" t="s">
        <v>200</v>
      </c>
      <c r="AZ367" s="0" t="s">
        <v>2814</v>
      </c>
      <c r="BA367" s="124" t="s">
        <v>200</v>
      </c>
      <c r="BB367" s="0" t="s">
        <v>248</v>
      </c>
      <c r="BC367" s="0" t="s">
        <v>2815</v>
      </c>
      <c r="BD367" s="0" t="s">
        <v>2816</v>
      </c>
      <c r="BE367" s="104" t="s">
        <v>2817</v>
      </c>
      <c r="BF367" s="104" t="s">
        <v>2818</v>
      </c>
      <c r="BG367" s="125" t="s">
        <v>200</v>
      </c>
      <c r="BH367" s="0" t="s">
        <v>466</v>
      </c>
      <c r="BI367" s="112" t="n">
        <v>5028587081828</v>
      </c>
      <c r="BJ367" s="126" t="s">
        <v>200</v>
      </c>
      <c r="BK367" s="0" t="s">
        <v>215</v>
      </c>
      <c r="BL367" s="112" t="n">
        <v>4</v>
      </c>
      <c r="BM367" s="112" t="n">
        <v>4</v>
      </c>
      <c r="BN367" s="112" t="n">
        <v>4</v>
      </c>
      <c r="BO367" s="111" t="n">
        <v>20</v>
      </c>
      <c r="BP367" s="125" t="s">
        <v>200</v>
      </c>
      <c r="BQ367" s="127" t="s">
        <v>216</v>
      </c>
    </row>
    <row r="368" customFormat="false" ht="13.8" hidden="false" customHeight="false" outlineLevel="0" collapsed="false">
      <c r="A368" s="131" t="s">
        <v>2819</v>
      </c>
      <c r="B368" s="0" t="s">
        <v>2209</v>
      </c>
      <c r="C368" s="131" t="s">
        <v>1451</v>
      </c>
      <c r="D368" s="131" t="s">
        <v>1452</v>
      </c>
      <c r="E368" s="0" t="s">
        <v>194</v>
      </c>
      <c r="F368" s="0" t="s">
        <v>195</v>
      </c>
      <c r="G368" s="0" t="s">
        <v>196</v>
      </c>
      <c r="H368" s="0" t="s">
        <v>901</v>
      </c>
      <c r="J368" s="111" t="n">
        <v>1</v>
      </c>
      <c r="K368" s="0" t="s">
        <v>198</v>
      </c>
      <c r="L368" s="0" t="s">
        <v>198</v>
      </c>
      <c r="M368" s="0" t="s">
        <v>199</v>
      </c>
      <c r="O368" s="0" t="s">
        <v>200</v>
      </c>
      <c r="Q368" s="120" t="s">
        <v>200</v>
      </c>
      <c r="R368" s="0" t="s">
        <v>1251</v>
      </c>
      <c r="S368" s="0" t="s">
        <v>201</v>
      </c>
      <c r="T368" s="0" t="s">
        <v>198</v>
      </c>
      <c r="U368" s="0" t="s">
        <v>202</v>
      </c>
      <c r="V368" s="0" t="s">
        <v>1252</v>
      </c>
      <c r="W368" s="110" t="s">
        <v>204</v>
      </c>
      <c r="X368" s="111" t="n">
        <v>2000</v>
      </c>
      <c r="Y368" s="111" t="s">
        <v>1624</v>
      </c>
      <c r="Z368" s="130" t="s">
        <v>757</v>
      </c>
      <c r="AA368" s="122" t="s">
        <v>200</v>
      </c>
      <c r="AB368" s="0" t="s">
        <v>543</v>
      </c>
      <c r="AC368" s="0" t="s">
        <v>1902</v>
      </c>
      <c r="AD368" s="111" t="n">
        <v>2000</v>
      </c>
      <c r="AE368" s="111" t="s">
        <v>198</v>
      </c>
      <c r="AH368" s="111" t="s">
        <v>2737</v>
      </c>
      <c r="AI368" s="111" t="s">
        <v>207</v>
      </c>
      <c r="AK368" s="111" t="str">
        <f aca="false">(AB368)</f>
        <v>Capcom</v>
      </c>
      <c r="AM368" s="111" t="n">
        <f aca="false">AD368</f>
        <v>2000</v>
      </c>
      <c r="AN368" s="111" t="s">
        <v>208</v>
      </c>
      <c r="AR368" s="0" t="s">
        <v>1455</v>
      </c>
      <c r="AS368" s="0" t="s">
        <v>1627</v>
      </c>
      <c r="AT368" s="0" t="s">
        <v>1934</v>
      </c>
      <c r="AU368" s="0" t="s">
        <v>470</v>
      </c>
      <c r="AV368" s="0" t="s">
        <v>2813</v>
      </c>
      <c r="AW368" s="0" t="s">
        <v>200</v>
      </c>
      <c r="AZ368" s="0" t="s">
        <v>2820</v>
      </c>
      <c r="BA368" s="124" t="s">
        <v>200</v>
      </c>
      <c r="BB368" s="0" t="s">
        <v>248</v>
      </c>
      <c r="BC368" s="0" t="s">
        <v>2821</v>
      </c>
      <c r="BD368" s="0" t="s">
        <v>200</v>
      </c>
      <c r="BE368" s="104" t="s">
        <v>2822</v>
      </c>
      <c r="BF368" s="104" t="s">
        <v>2823</v>
      </c>
      <c r="BG368" s="125" t="s">
        <v>200</v>
      </c>
      <c r="BH368" s="0" t="s">
        <v>466</v>
      </c>
      <c r="BI368" s="112" t="n">
        <v>5032921009287</v>
      </c>
      <c r="BJ368" s="126" t="s">
        <v>200</v>
      </c>
      <c r="BK368" s="0" t="s">
        <v>215</v>
      </c>
      <c r="BL368" s="112" t="n">
        <v>4</v>
      </c>
      <c r="BM368" s="112" t="n">
        <v>4</v>
      </c>
      <c r="BN368" s="112" t="n">
        <v>4</v>
      </c>
      <c r="BO368" s="111" t="n">
        <v>20</v>
      </c>
      <c r="BP368" s="125" t="s">
        <v>200</v>
      </c>
      <c r="BQ368" s="127" t="s">
        <v>216</v>
      </c>
    </row>
    <row r="369" customFormat="false" ht="13.8" hidden="false" customHeight="false" outlineLevel="0" collapsed="false">
      <c r="A369" s="131" t="s">
        <v>2824</v>
      </c>
      <c r="B369" s="0" t="s">
        <v>2209</v>
      </c>
      <c r="C369" s="0" t="s">
        <v>818</v>
      </c>
      <c r="D369" s="0" t="s">
        <v>1333</v>
      </c>
      <c r="E369" s="0" t="s">
        <v>313</v>
      </c>
      <c r="F369" s="0" t="s">
        <v>314</v>
      </c>
      <c r="G369" s="0" t="s">
        <v>880</v>
      </c>
      <c r="H369" s="0" t="s">
        <v>197</v>
      </c>
      <c r="J369" s="111" t="n">
        <v>2</v>
      </c>
      <c r="K369" s="0" t="s">
        <v>2825</v>
      </c>
      <c r="L369" s="0" t="s">
        <v>392</v>
      </c>
      <c r="M369" s="0" t="s">
        <v>199</v>
      </c>
      <c r="O369" s="0" t="s">
        <v>200</v>
      </c>
      <c r="Q369" s="120" t="s">
        <v>200</v>
      </c>
      <c r="R369" s="0" t="s">
        <v>1251</v>
      </c>
      <c r="S369" s="0" t="s">
        <v>201</v>
      </c>
      <c r="T369" s="131" t="s">
        <v>1453</v>
      </c>
      <c r="U369" s="0" t="s">
        <v>202</v>
      </c>
      <c r="V369" s="0" t="s">
        <v>1252</v>
      </c>
      <c r="W369" s="110" t="s">
        <v>204</v>
      </c>
      <c r="X369" s="111" t="n">
        <v>1999</v>
      </c>
      <c r="Z369" s="111" t="s">
        <v>198</v>
      </c>
      <c r="AA369" s="122" t="s">
        <v>200</v>
      </c>
      <c r="AB369" s="0" t="s">
        <v>370</v>
      </c>
      <c r="AC369" s="0" t="s">
        <v>872</v>
      </c>
      <c r="AD369" s="111" t="n">
        <v>1999</v>
      </c>
      <c r="AE369" s="111" t="s">
        <v>222</v>
      </c>
      <c r="AI369" s="111" t="s">
        <v>207</v>
      </c>
      <c r="AK369" s="111" t="s">
        <v>370</v>
      </c>
      <c r="AL369" s="0" t="s">
        <v>216</v>
      </c>
      <c r="AM369" s="111" t="n">
        <v>1998</v>
      </c>
      <c r="AN369" s="111" t="s">
        <v>208</v>
      </c>
      <c r="AO369" s="0" t="s">
        <v>200</v>
      </c>
      <c r="AP369" s="0" t="s">
        <v>200</v>
      </c>
      <c r="AQ369" s="0" t="s">
        <v>200</v>
      </c>
      <c r="AR369" s="0" t="s">
        <v>200</v>
      </c>
      <c r="AS369" s="0" t="s">
        <v>2826</v>
      </c>
      <c r="AV369" s="0" t="s">
        <v>200</v>
      </c>
      <c r="AZ369" s="0" t="s">
        <v>2827</v>
      </c>
      <c r="BA369" s="124" t="s">
        <v>200</v>
      </c>
      <c r="BB369" s="0" t="s">
        <v>210</v>
      </c>
      <c r="BC369" s="0" t="s">
        <v>2828</v>
      </c>
      <c r="BD369" s="0" t="s">
        <v>2829</v>
      </c>
      <c r="BE369" s="104" t="s">
        <v>2830</v>
      </c>
      <c r="BG369" s="125" t="s">
        <v>200</v>
      </c>
      <c r="BH369" s="0" t="s">
        <v>466</v>
      </c>
      <c r="BI369" s="112" t="n">
        <v>711719774129</v>
      </c>
      <c r="BJ369" s="126" t="s">
        <v>200</v>
      </c>
      <c r="BK369" s="0" t="s">
        <v>215</v>
      </c>
      <c r="BL369" s="112" t="n">
        <v>4</v>
      </c>
      <c r="BM369" s="112" t="n">
        <v>4</v>
      </c>
      <c r="BN369" s="112" t="n">
        <v>4</v>
      </c>
      <c r="BO369" s="111" t="n">
        <v>20</v>
      </c>
      <c r="BP369" s="125" t="s">
        <v>200</v>
      </c>
      <c r="BQ369" s="127" t="s">
        <v>216</v>
      </c>
    </row>
    <row r="370" customFormat="false" ht="13.8" hidden="false" customHeight="false" outlineLevel="0" collapsed="false">
      <c r="A370" s="131" t="s">
        <v>2831</v>
      </c>
      <c r="B370" s="0" t="s">
        <v>2209</v>
      </c>
      <c r="C370" s="0" t="s">
        <v>605</v>
      </c>
      <c r="D370" s="0" t="s">
        <v>1333</v>
      </c>
      <c r="E370" s="0" t="s">
        <v>194</v>
      </c>
      <c r="F370" s="0" t="s">
        <v>606</v>
      </c>
      <c r="G370" s="0" t="s">
        <v>391</v>
      </c>
      <c r="H370" s="0" t="s">
        <v>197</v>
      </c>
      <c r="J370" s="111" t="n">
        <v>2</v>
      </c>
      <c r="K370" s="0" t="s">
        <v>198</v>
      </c>
      <c r="L370" s="0" t="s">
        <v>392</v>
      </c>
      <c r="M370" s="0" t="s">
        <v>199</v>
      </c>
      <c r="O370" s="0" t="s">
        <v>200</v>
      </c>
      <c r="Q370" s="120" t="s">
        <v>200</v>
      </c>
      <c r="R370" s="0" t="s">
        <v>1251</v>
      </c>
      <c r="S370" s="0" t="s">
        <v>201</v>
      </c>
      <c r="T370" s="0" t="s">
        <v>198</v>
      </c>
      <c r="U370" s="0" t="s">
        <v>239</v>
      </c>
      <c r="V370" s="131" t="s">
        <v>756</v>
      </c>
      <c r="W370" s="110" t="s">
        <v>198</v>
      </c>
      <c r="X370" s="111" t="n">
        <v>1997</v>
      </c>
      <c r="Y370" s="111" t="s">
        <v>240</v>
      </c>
      <c r="Z370" s="111" t="s">
        <v>198</v>
      </c>
      <c r="AA370" s="122" t="s">
        <v>200</v>
      </c>
      <c r="AB370" s="0" t="s">
        <v>543</v>
      </c>
      <c r="AC370" s="0" t="s">
        <v>543</v>
      </c>
      <c r="AD370" s="111" t="n">
        <v>1997</v>
      </c>
      <c r="AE370" s="111" t="s">
        <v>222</v>
      </c>
      <c r="AI370" s="111" t="s">
        <v>207</v>
      </c>
      <c r="AK370" s="111" t="s">
        <v>543</v>
      </c>
      <c r="AL370" s="0" t="s">
        <v>216</v>
      </c>
      <c r="AM370" s="111" t="n">
        <v>1997</v>
      </c>
      <c r="AN370" s="111" t="s">
        <v>208</v>
      </c>
      <c r="AO370" s="0" t="s">
        <v>609</v>
      </c>
      <c r="AP370" s="0" t="s">
        <v>200</v>
      </c>
      <c r="AS370" s="0" t="s">
        <v>200</v>
      </c>
      <c r="AT370" s="0" t="s">
        <v>2832</v>
      </c>
      <c r="AV370" s="0" t="s">
        <v>200</v>
      </c>
      <c r="AZ370" s="0" t="s">
        <v>2833</v>
      </c>
      <c r="BA370" s="124" t="s">
        <v>200</v>
      </c>
      <c r="BB370" s="0" t="s">
        <v>210</v>
      </c>
      <c r="BC370" s="0" t="s">
        <v>2834</v>
      </c>
      <c r="BD370" s="0" t="s">
        <v>2835</v>
      </c>
      <c r="BE370" s="104" t="s">
        <v>2836</v>
      </c>
      <c r="BF370" s="0" t="s">
        <v>2837</v>
      </c>
      <c r="BG370" s="125" t="s">
        <v>200</v>
      </c>
      <c r="BH370" s="0" t="s">
        <v>2215</v>
      </c>
      <c r="BI370" s="112" t="n">
        <v>4976219254892</v>
      </c>
      <c r="BJ370" s="126" t="s">
        <v>200</v>
      </c>
      <c r="BK370" s="0" t="s">
        <v>215</v>
      </c>
      <c r="BL370" s="112" t="n">
        <v>4</v>
      </c>
      <c r="BM370" s="112" t="n">
        <v>4</v>
      </c>
      <c r="BN370" s="112" t="n">
        <v>4</v>
      </c>
      <c r="BO370" s="111" t="n">
        <v>20</v>
      </c>
      <c r="BP370" s="125" t="s">
        <v>200</v>
      </c>
      <c r="BQ370" s="127" t="s">
        <v>216</v>
      </c>
    </row>
    <row r="371" customFormat="false" ht="13.8" hidden="false" customHeight="false" outlineLevel="0" collapsed="false">
      <c r="A371" s="131" t="s">
        <v>2838</v>
      </c>
      <c r="B371" s="0" t="s">
        <v>2209</v>
      </c>
      <c r="C371" s="0" t="s">
        <v>605</v>
      </c>
      <c r="D371" s="0" t="s">
        <v>1333</v>
      </c>
      <c r="E371" s="0" t="s">
        <v>194</v>
      </c>
      <c r="F371" s="0" t="s">
        <v>606</v>
      </c>
      <c r="G371" s="0" t="s">
        <v>391</v>
      </c>
      <c r="H371" s="0" t="s">
        <v>197</v>
      </c>
      <c r="J371" s="111" t="n">
        <v>2</v>
      </c>
      <c r="K371" s="0" t="s">
        <v>198</v>
      </c>
      <c r="L371" s="0" t="s">
        <v>392</v>
      </c>
      <c r="M371" s="0" t="s">
        <v>199</v>
      </c>
      <c r="O371" s="0" t="s">
        <v>200</v>
      </c>
      <c r="Q371" s="120" t="s">
        <v>200</v>
      </c>
      <c r="R371" s="0" t="s">
        <v>1251</v>
      </c>
      <c r="S371" s="0" t="s">
        <v>201</v>
      </c>
      <c r="T371" s="0" t="s">
        <v>198</v>
      </c>
      <c r="U371" s="0" t="s">
        <v>239</v>
      </c>
      <c r="V371" s="131" t="s">
        <v>756</v>
      </c>
      <c r="W371" s="110" t="s">
        <v>198</v>
      </c>
      <c r="X371" s="111" t="n">
        <v>1998</v>
      </c>
      <c r="Y371" s="111" t="s">
        <v>240</v>
      </c>
      <c r="Z371" s="111" t="s">
        <v>198</v>
      </c>
      <c r="AA371" s="122" t="s">
        <v>200</v>
      </c>
      <c r="AB371" s="0" t="s">
        <v>543</v>
      </c>
      <c r="AC371" s="0" t="s">
        <v>543</v>
      </c>
      <c r="AD371" s="111" t="s">
        <v>198</v>
      </c>
      <c r="AE371" s="111" t="s">
        <v>222</v>
      </c>
      <c r="AI371" s="111" t="s">
        <v>207</v>
      </c>
      <c r="AK371" s="111" t="str">
        <f aca="false">(AB371)</f>
        <v>Capcom</v>
      </c>
      <c r="AM371" s="111" t="n">
        <f aca="false">X371</f>
        <v>1998</v>
      </c>
      <c r="AN371" s="111" t="s">
        <v>208</v>
      </c>
      <c r="AO371" s="0" t="s">
        <v>609</v>
      </c>
      <c r="AP371" s="0" t="s">
        <v>200</v>
      </c>
      <c r="AS371" s="0" t="s">
        <v>200</v>
      </c>
      <c r="AT371" s="104" t="s">
        <v>2832</v>
      </c>
      <c r="AV371" s="0" t="s">
        <v>200</v>
      </c>
      <c r="AZ371" s="0" t="s">
        <v>2839</v>
      </c>
      <c r="BA371" s="124" t="s">
        <v>200</v>
      </c>
      <c r="BB371" s="0" t="s">
        <v>210</v>
      </c>
      <c r="BC371" s="0" t="s">
        <v>2834</v>
      </c>
      <c r="BD371" s="0" t="s">
        <v>2835</v>
      </c>
      <c r="BE371" s="104" t="s">
        <v>2836</v>
      </c>
      <c r="BF371" s="0" t="s">
        <v>2837</v>
      </c>
      <c r="BG371" s="125" t="s">
        <v>200</v>
      </c>
      <c r="BH371" s="0" t="s">
        <v>2215</v>
      </c>
      <c r="BI371" s="112" t="n">
        <v>4976219354639</v>
      </c>
      <c r="BJ371" s="126" t="s">
        <v>200</v>
      </c>
      <c r="BK371" s="0" t="s">
        <v>215</v>
      </c>
      <c r="BL371" s="112" t="n">
        <v>4</v>
      </c>
      <c r="BM371" s="112" t="n">
        <v>4</v>
      </c>
      <c r="BN371" s="112" t="n">
        <v>4</v>
      </c>
      <c r="BO371" s="111" t="n">
        <v>20</v>
      </c>
      <c r="BP371" s="125" t="s">
        <v>200</v>
      </c>
      <c r="BQ371" s="127" t="s">
        <v>216</v>
      </c>
    </row>
    <row r="372" customFormat="false" ht="13.8" hidden="false" customHeight="false" outlineLevel="0" collapsed="false">
      <c r="A372" s="131" t="s">
        <v>2840</v>
      </c>
      <c r="B372" s="0" t="s">
        <v>2209</v>
      </c>
      <c r="C372" s="0" t="s">
        <v>311</v>
      </c>
      <c r="D372" s="0" t="s">
        <v>2841</v>
      </c>
      <c r="E372" s="0" t="s">
        <v>194</v>
      </c>
      <c r="F372" s="0" t="s">
        <v>195</v>
      </c>
      <c r="G372" s="0" t="s">
        <v>196</v>
      </c>
      <c r="H372" s="0" t="s">
        <v>197</v>
      </c>
      <c r="J372" s="111" t="n">
        <v>2</v>
      </c>
      <c r="K372" s="0" t="s">
        <v>198</v>
      </c>
      <c r="L372" s="0" t="s">
        <v>392</v>
      </c>
      <c r="M372" s="0" t="s">
        <v>274</v>
      </c>
      <c r="O372" s="0" t="s">
        <v>237</v>
      </c>
      <c r="Q372" s="120" t="s">
        <v>200</v>
      </c>
      <c r="R372" s="0" t="s">
        <v>1251</v>
      </c>
      <c r="S372" s="0" t="s">
        <v>201</v>
      </c>
      <c r="T372" s="0" t="s">
        <v>198</v>
      </c>
      <c r="U372" s="0" t="s">
        <v>202</v>
      </c>
      <c r="V372" s="0" t="s">
        <v>1252</v>
      </c>
      <c r="W372" s="110" t="s">
        <v>204</v>
      </c>
      <c r="X372" s="111" t="n">
        <v>1996</v>
      </c>
      <c r="Z372" s="111" t="s">
        <v>198</v>
      </c>
      <c r="AA372" s="122" t="s">
        <v>200</v>
      </c>
      <c r="AB372" s="0" t="s">
        <v>574</v>
      </c>
      <c r="AC372" s="0" t="s">
        <v>574</v>
      </c>
      <c r="AD372" s="111" t="n">
        <v>1996</v>
      </c>
      <c r="AE372" s="111" t="s">
        <v>198</v>
      </c>
      <c r="AI372" s="111" t="s">
        <v>207</v>
      </c>
      <c r="AK372" s="111" t="str">
        <f aca="false">(AB372)</f>
        <v>Electronic arts</v>
      </c>
      <c r="AM372" s="111" t="n">
        <f aca="false">AD372</f>
        <v>1996</v>
      </c>
      <c r="AN372" s="111" t="s">
        <v>297</v>
      </c>
      <c r="AS372" s="0" t="s">
        <v>971</v>
      </c>
      <c r="AV372" s="0" t="s">
        <v>200</v>
      </c>
      <c r="AZ372" s="0" t="s">
        <v>2842</v>
      </c>
      <c r="BA372" s="124" t="s">
        <v>200</v>
      </c>
      <c r="BB372" s="0" t="s">
        <v>210</v>
      </c>
      <c r="BC372" s="0" t="s">
        <v>2843</v>
      </c>
      <c r="BD372" s="104" t="s">
        <v>2844</v>
      </c>
      <c r="BE372" s="104" t="s">
        <v>2845</v>
      </c>
      <c r="BG372" s="125" t="s">
        <v>200</v>
      </c>
      <c r="BH372" s="0" t="s">
        <v>466</v>
      </c>
      <c r="BI372" s="112" t="n">
        <v>5015839176968</v>
      </c>
      <c r="BJ372" s="126" t="s">
        <v>200</v>
      </c>
      <c r="BK372" s="0" t="s">
        <v>215</v>
      </c>
      <c r="BL372" s="112" t="n">
        <v>4</v>
      </c>
      <c r="BM372" s="112" t="n">
        <v>4</v>
      </c>
      <c r="BN372" s="112" t="n">
        <v>4</v>
      </c>
      <c r="BO372" s="111" t="n">
        <v>20</v>
      </c>
      <c r="BP372" s="125" t="s">
        <v>200</v>
      </c>
      <c r="BQ372" s="127" t="s">
        <v>216</v>
      </c>
    </row>
    <row r="373" customFormat="false" ht="13.8" hidden="false" customHeight="false" outlineLevel="0" collapsed="false">
      <c r="A373" s="131" t="s">
        <v>2846</v>
      </c>
      <c r="B373" s="0" t="s">
        <v>2209</v>
      </c>
      <c r="C373" s="0" t="s">
        <v>818</v>
      </c>
      <c r="D373" s="0" t="s">
        <v>1333</v>
      </c>
      <c r="E373" s="0" t="s">
        <v>313</v>
      </c>
      <c r="F373" s="0" t="s">
        <v>314</v>
      </c>
      <c r="G373" s="0" t="s">
        <v>880</v>
      </c>
      <c r="H373" s="0" t="s">
        <v>197</v>
      </c>
      <c r="J373" s="111" t="n">
        <v>2</v>
      </c>
      <c r="K373" s="0" t="s">
        <v>198</v>
      </c>
      <c r="L373" s="0" t="s">
        <v>392</v>
      </c>
      <c r="M373" s="0" t="s">
        <v>199</v>
      </c>
      <c r="O373" s="0" t="s">
        <v>200</v>
      </c>
      <c r="Q373" s="120" t="s">
        <v>200</v>
      </c>
      <c r="R373" s="0" t="s">
        <v>1251</v>
      </c>
      <c r="S373" s="0" t="s">
        <v>201</v>
      </c>
      <c r="T373" s="0" t="s">
        <v>198</v>
      </c>
      <c r="U373" s="0" t="s">
        <v>202</v>
      </c>
      <c r="V373" s="0" t="s">
        <v>1252</v>
      </c>
      <c r="W373" s="110" t="s">
        <v>204</v>
      </c>
      <c r="X373" s="111" t="n">
        <v>1999</v>
      </c>
      <c r="Z373" s="111" t="s">
        <v>198</v>
      </c>
      <c r="AA373" s="122" t="s">
        <v>200</v>
      </c>
      <c r="AB373" s="0" t="s">
        <v>2847</v>
      </c>
      <c r="AC373" s="0" t="s">
        <v>690</v>
      </c>
      <c r="AD373" s="111" t="n">
        <v>1999</v>
      </c>
      <c r="AE373" s="111" t="s">
        <v>1004</v>
      </c>
      <c r="AI373" s="111" t="s">
        <v>207</v>
      </c>
      <c r="AK373" s="111" t="str">
        <f aca="false">(AB373)</f>
        <v>Attention to detail</v>
      </c>
      <c r="AM373" s="111" t="n">
        <f aca="false">AD373</f>
        <v>1999</v>
      </c>
      <c r="AN373" s="111" t="s">
        <v>263</v>
      </c>
      <c r="AS373" s="0" t="s">
        <v>200</v>
      </c>
      <c r="AU373" s="0" t="s">
        <v>267</v>
      </c>
      <c r="AV373" s="0" t="s">
        <v>200</v>
      </c>
      <c r="AZ373" s="0" t="s">
        <v>2848</v>
      </c>
      <c r="BA373" s="124" t="s">
        <v>200</v>
      </c>
      <c r="BB373" s="0" t="s">
        <v>210</v>
      </c>
      <c r="BC373" s="0" t="s">
        <v>2849</v>
      </c>
      <c r="BD373" s="0" t="s">
        <v>2850</v>
      </c>
      <c r="BE373" s="104" t="s">
        <v>2851</v>
      </c>
      <c r="BF373" s="104" t="s">
        <v>2852</v>
      </c>
      <c r="BG373" s="125" t="s">
        <v>200</v>
      </c>
      <c r="BH373" s="0" t="s">
        <v>466</v>
      </c>
      <c r="BI373" s="112" t="n">
        <v>53203085091</v>
      </c>
      <c r="BJ373" s="126" t="s">
        <v>200</v>
      </c>
      <c r="BK373" s="0" t="s">
        <v>215</v>
      </c>
      <c r="BL373" s="112" t="n">
        <v>4</v>
      </c>
      <c r="BM373" s="112" t="n">
        <v>4</v>
      </c>
      <c r="BN373" s="112" t="n">
        <v>4</v>
      </c>
      <c r="BO373" s="111" t="n">
        <v>20</v>
      </c>
      <c r="BP373" s="125" t="s">
        <v>200</v>
      </c>
      <c r="BQ373" s="127" t="s">
        <v>216</v>
      </c>
    </row>
    <row r="374" customFormat="false" ht="13.8" hidden="false" customHeight="false" outlineLevel="0" collapsed="false">
      <c r="A374" s="131" t="s">
        <v>2853</v>
      </c>
      <c r="B374" s="0" t="s">
        <v>2209</v>
      </c>
      <c r="C374" s="0" t="s">
        <v>928</v>
      </c>
      <c r="D374" s="0" t="s">
        <v>193</v>
      </c>
      <c r="E374" s="0" t="s">
        <v>194</v>
      </c>
      <c r="F374" s="0" t="s">
        <v>195</v>
      </c>
      <c r="G374" s="0" t="s">
        <v>330</v>
      </c>
      <c r="H374" s="0" t="s">
        <v>219</v>
      </c>
      <c r="J374" s="111" t="n">
        <v>1</v>
      </c>
      <c r="K374" s="0" t="s">
        <v>198</v>
      </c>
      <c r="L374" s="0" t="s">
        <v>198</v>
      </c>
      <c r="M374" s="0" t="s">
        <v>199</v>
      </c>
      <c r="O374" s="0" t="s">
        <v>200</v>
      </c>
      <c r="Q374" s="120" t="s">
        <v>200</v>
      </c>
      <c r="R374" s="0" t="s">
        <v>1251</v>
      </c>
      <c r="S374" s="0" t="s">
        <v>201</v>
      </c>
      <c r="T374" s="0" t="s">
        <v>198</v>
      </c>
      <c r="U374" s="0" t="s">
        <v>202</v>
      </c>
      <c r="V374" s="0" t="s">
        <v>1252</v>
      </c>
      <c r="W374" s="110" t="s">
        <v>204</v>
      </c>
      <c r="X374" s="111" t="n">
        <v>2000</v>
      </c>
      <c r="Z374" s="130" t="s">
        <v>757</v>
      </c>
      <c r="AA374" s="122" t="s">
        <v>200</v>
      </c>
      <c r="AB374" s="0" t="s">
        <v>2294</v>
      </c>
      <c r="AC374" s="0" t="s">
        <v>2294</v>
      </c>
      <c r="AD374" s="111" t="n">
        <v>2000</v>
      </c>
      <c r="AE374" s="111" t="s">
        <v>222</v>
      </c>
      <c r="AI374" s="111" t="s">
        <v>207</v>
      </c>
      <c r="AK374" s="111" t="str">
        <f aca="false">(AB374)</f>
        <v>Squaresoft</v>
      </c>
      <c r="AM374" s="111" t="n">
        <f aca="false">AD374</f>
        <v>2000</v>
      </c>
      <c r="AN374" s="111" t="s">
        <v>208</v>
      </c>
      <c r="AS374" s="0" t="s">
        <v>200</v>
      </c>
      <c r="AU374" s="0" t="s">
        <v>332</v>
      </c>
      <c r="AV374" s="0" t="s">
        <v>2854</v>
      </c>
      <c r="AW374" s="0" t="s">
        <v>200</v>
      </c>
      <c r="AZ374" s="0" t="s">
        <v>2855</v>
      </c>
      <c r="BA374" s="124" t="s">
        <v>200</v>
      </c>
      <c r="BB374" s="0" t="s">
        <v>248</v>
      </c>
      <c r="BC374" s="0" t="s">
        <v>2856</v>
      </c>
      <c r="BD374" s="0" t="s">
        <v>2857</v>
      </c>
      <c r="BE374" s="104" t="s">
        <v>2858</v>
      </c>
      <c r="BG374" s="125" t="s">
        <v>200</v>
      </c>
      <c r="BH374" s="0" t="s">
        <v>466</v>
      </c>
      <c r="BI374" s="112" t="n">
        <v>711719144823</v>
      </c>
      <c r="BJ374" s="126" t="s">
        <v>200</v>
      </c>
      <c r="BK374" s="0" t="s">
        <v>215</v>
      </c>
      <c r="BL374" s="112" t="n">
        <v>4</v>
      </c>
      <c r="BM374" s="112" t="n">
        <v>4</v>
      </c>
      <c r="BN374" s="112" t="n">
        <v>4</v>
      </c>
      <c r="BO374" s="111" t="n">
        <v>20</v>
      </c>
      <c r="BP374" s="125" t="s">
        <v>200</v>
      </c>
      <c r="BQ374" s="127" t="s">
        <v>216</v>
      </c>
    </row>
    <row r="375" customFormat="false" ht="13.8" hidden="false" customHeight="false" outlineLevel="0" collapsed="false">
      <c r="A375" s="131" t="s">
        <v>2859</v>
      </c>
      <c r="B375" s="0" t="s">
        <v>2209</v>
      </c>
      <c r="C375" s="0" t="s">
        <v>380</v>
      </c>
      <c r="D375" s="0" t="s">
        <v>193</v>
      </c>
      <c r="E375" s="0" t="s">
        <v>194</v>
      </c>
      <c r="F375" s="0" t="s">
        <v>195</v>
      </c>
      <c r="G375" s="0" t="s">
        <v>196</v>
      </c>
      <c r="H375" s="0" t="s">
        <v>197</v>
      </c>
      <c r="J375" s="111" t="n">
        <v>1</v>
      </c>
      <c r="K375" s="0" t="s">
        <v>198</v>
      </c>
      <c r="L375" s="0" t="s">
        <v>198</v>
      </c>
      <c r="M375" s="0" t="s">
        <v>199</v>
      </c>
      <c r="O375" s="0" t="s">
        <v>200</v>
      </c>
      <c r="Q375" s="120" t="s">
        <v>200</v>
      </c>
      <c r="R375" s="0" t="s">
        <v>1251</v>
      </c>
      <c r="S375" s="0" t="s">
        <v>201</v>
      </c>
      <c r="T375" s="0" t="s">
        <v>198</v>
      </c>
      <c r="U375" s="0" t="s">
        <v>202</v>
      </c>
      <c r="V375" s="0" t="s">
        <v>1252</v>
      </c>
      <c r="W375" s="110" t="s">
        <v>204</v>
      </c>
      <c r="X375" s="111" t="n">
        <v>2000</v>
      </c>
      <c r="Z375" s="111" t="s">
        <v>221</v>
      </c>
      <c r="AA375" s="122" t="s">
        <v>200</v>
      </c>
      <c r="AB375" s="0" t="s">
        <v>2860</v>
      </c>
      <c r="AC375" s="0" t="s">
        <v>2861</v>
      </c>
      <c r="AD375" s="111" t="n">
        <v>2000</v>
      </c>
      <c r="AE375" s="111" t="s">
        <v>198</v>
      </c>
      <c r="AI375" s="111" t="s">
        <v>207</v>
      </c>
      <c r="AK375" s="111" t="str">
        <f aca="false">(AB375)</f>
        <v>Minds eye prod</v>
      </c>
      <c r="AM375" s="111" t="n">
        <f aca="false">AD375</f>
        <v>2000</v>
      </c>
      <c r="AN375" s="111" t="s">
        <v>263</v>
      </c>
      <c r="AS375" s="0" t="s">
        <v>786</v>
      </c>
      <c r="AT375" s="0" t="s">
        <v>298</v>
      </c>
      <c r="AV375" s="0" t="s">
        <v>200</v>
      </c>
      <c r="AZ375" s="104" t="s">
        <v>2862</v>
      </c>
      <c r="BA375" s="124" t="s">
        <v>200</v>
      </c>
      <c r="BB375" s="0" t="s">
        <v>210</v>
      </c>
      <c r="BC375" s="0" t="s">
        <v>2863</v>
      </c>
      <c r="BD375" s="0" t="s">
        <v>2864</v>
      </c>
      <c r="BE375" s="104" t="s">
        <v>2865</v>
      </c>
      <c r="BF375" s="0" t="s">
        <v>2866</v>
      </c>
      <c r="BG375" s="125" t="s">
        <v>200</v>
      </c>
      <c r="BH375" s="0" t="s">
        <v>466</v>
      </c>
      <c r="BI375" s="112" t="n">
        <v>5017783402384</v>
      </c>
      <c r="BJ375" s="126" t="s">
        <v>200</v>
      </c>
      <c r="BK375" s="0" t="s">
        <v>215</v>
      </c>
      <c r="BL375" s="112" t="n">
        <v>4</v>
      </c>
      <c r="BM375" s="112" t="n">
        <v>4</v>
      </c>
      <c r="BN375" s="112" t="n">
        <v>4</v>
      </c>
      <c r="BO375" s="111" t="n">
        <v>20</v>
      </c>
      <c r="BP375" s="125" t="s">
        <v>200</v>
      </c>
      <c r="BQ375" s="127" t="s">
        <v>216</v>
      </c>
    </row>
    <row r="376" customFormat="false" ht="13.8" hidden="false" customHeight="false" outlineLevel="0" collapsed="false">
      <c r="A376" s="131" t="s">
        <v>2867</v>
      </c>
      <c r="B376" s="0" t="s">
        <v>2209</v>
      </c>
      <c r="C376" s="131" t="s">
        <v>1451</v>
      </c>
      <c r="D376" s="131" t="s">
        <v>1333</v>
      </c>
      <c r="E376" s="0" t="s">
        <v>194</v>
      </c>
      <c r="F376" s="0" t="s">
        <v>1509</v>
      </c>
      <c r="G376" s="0" t="s">
        <v>330</v>
      </c>
      <c r="H376" s="0" t="s">
        <v>901</v>
      </c>
      <c r="J376" s="111" t="n">
        <v>1</v>
      </c>
      <c r="K376" s="0" t="s">
        <v>198</v>
      </c>
      <c r="L376" s="0" t="s">
        <v>198</v>
      </c>
      <c r="M376" s="0" t="s">
        <v>199</v>
      </c>
      <c r="O376" s="0" t="s">
        <v>200</v>
      </c>
      <c r="P376" s="0" t="s">
        <v>410</v>
      </c>
      <c r="Q376" s="120" t="s">
        <v>200</v>
      </c>
      <c r="R376" s="0" t="s">
        <v>1251</v>
      </c>
      <c r="S376" s="0" t="s">
        <v>201</v>
      </c>
      <c r="T376" s="0" t="s">
        <v>198</v>
      </c>
      <c r="U376" s="0" t="s">
        <v>202</v>
      </c>
      <c r="V376" s="0" t="s">
        <v>1252</v>
      </c>
      <c r="W376" s="110" t="s">
        <v>204</v>
      </c>
      <c r="X376" s="111" t="n">
        <v>1999</v>
      </c>
      <c r="Y376" s="111" t="s">
        <v>1624</v>
      </c>
      <c r="Z376" s="130" t="s">
        <v>757</v>
      </c>
      <c r="AA376" s="122" t="s">
        <v>200</v>
      </c>
      <c r="AB376" s="0" t="s">
        <v>459</v>
      </c>
      <c r="AC376" s="0" t="s">
        <v>2868</v>
      </c>
      <c r="AD376" s="111" t="n">
        <v>1999</v>
      </c>
      <c r="AE376" s="111" t="s">
        <v>2869</v>
      </c>
      <c r="AI376" s="111" t="s">
        <v>207</v>
      </c>
      <c r="AK376" s="111" t="str">
        <f aca="false">(AB376)</f>
        <v>Konami</v>
      </c>
      <c r="AM376" s="111" t="n">
        <f aca="false">AD376</f>
        <v>1999</v>
      </c>
      <c r="AN376" s="111" t="s">
        <v>208</v>
      </c>
      <c r="AQ376" s="0" t="s">
        <v>2325</v>
      </c>
      <c r="AR376" s="0" t="s">
        <v>2870</v>
      </c>
      <c r="AS376" s="0" t="s">
        <v>2871</v>
      </c>
      <c r="AT376" s="0" t="s">
        <v>2872</v>
      </c>
      <c r="AU376" s="0" t="s">
        <v>2873</v>
      </c>
      <c r="AV376" s="0" t="s">
        <v>2874</v>
      </c>
      <c r="AW376" s="0" t="s">
        <v>2875</v>
      </c>
      <c r="AZ376" s="104" t="s">
        <v>2876</v>
      </c>
      <c r="BA376" s="124" t="s">
        <v>200</v>
      </c>
      <c r="BB376" s="0" t="s">
        <v>210</v>
      </c>
      <c r="BC376" s="0" t="s">
        <v>2330</v>
      </c>
      <c r="BE376" s="104" t="s">
        <v>2877</v>
      </c>
      <c r="BF376" s="0" t="s">
        <v>2878</v>
      </c>
      <c r="BG376" s="125"/>
      <c r="BH376" s="0" t="s">
        <v>466</v>
      </c>
      <c r="BI376" s="112" t="n">
        <v>4988602555660</v>
      </c>
      <c r="BJ376" s="126"/>
      <c r="BK376" s="0" t="s">
        <v>215</v>
      </c>
      <c r="BL376" s="112" t="n">
        <v>4</v>
      </c>
      <c r="BM376" s="112" t="n">
        <v>4</v>
      </c>
      <c r="BN376" s="112" t="n">
        <v>4</v>
      </c>
      <c r="BO376" s="111" t="n">
        <v>20</v>
      </c>
      <c r="BP376" s="125"/>
      <c r="BQ376" s="127" t="s">
        <v>216</v>
      </c>
    </row>
    <row r="377" customFormat="false" ht="13.8" hidden="false" customHeight="false" outlineLevel="0" collapsed="false">
      <c r="A377" s="131" t="s">
        <v>2879</v>
      </c>
      <c r="B377" s="0" t="s">
        <v>2209</v>
      </c>
      <c r="C377" s="131" t="s">
        <v>858</v>
      </c>
      <c r="D377" s="131" t="s">
        <v>2880</v>
      </c>
      <c r="E377" s="0" t="s">
        <v>313</v>
      </c>
      <c r="F377" s="0" t="s">
        <v>314</v>
      </c>
      <c r="G377" s="0" t="s">
        <v>330</v>
      </c>
      <c r="H377" s="0" t="s">
        <v>219</v>
      </c>
      <c r="J377" s="111" t="n">
        <v>1</v>
      </c>
      <c r="K377" s="0" t="s">
        <v>198</v>
      </c>
      <c r="L377" s="0" t="s">
        <v>198</v>
      </c>
      <c r="M377" s="0" t="s">
        <v>274</v>
      </c>
      <c r="O377" s="0" t="s">
        <v>237</v>
      </c>
      <c r="Q377" s="120" t="s">
        <v>200</v>
      </c>
      <c r="R377" s="0" t="s">
        <v>1251</v>
      </c>
      <c r="S377" s="0" t="s">
        <v>201</v>
      </c>
      <c r="T377" s="0" t="s">
        <v>198</v>
      </c>
      <c r="U377" s="0" t="s">
        <v>202</v>
      </c>
      <c r="V377" s="0" t="s">
        <v>1252</v>
      </c>
      <c r="W377" s="110" t="s">
        <v>204</v>
      </c>
      <c r="X377" s="111" t="n">
        <v>1996</v>
      </c>
      <c r="Y377" s="111" t="s">
        <v>498</v>
      </c>
      <c r="Z377" s="111" t="s">
        <v>757</v>
      </c>
      <c r="AA377" s="122" t="s">
        <v>200</v>
      </c>
      <c r="AB377" s="0" t="s">
        <v>2881</v>
      </c>
      <c r="AC377" s="0" t="s">
        <v>574</v>
      </c>
      <c r="AD377" s="111" t="n">
        <v>1996</v>
      </c>
      <c r="AE377" s="111" t="s">
        <v>198</v>
      </c>
      <c r="AI377" s="111" t="s">
        <v>207</v>
      </c>
      <c r="AK377" s="111" t="str">
        <f aca="false">(AB377)</f>
        <v>Maxis</v>
      </c>
      <c r="AL377" s="0" t="s">
        <v>200</v>
      </c>
      <c r="AM377" s="111" t="n">
        <f aca="false">AD377</f>
        <v>1996</v>
      </c>
      <c r="AN377" s="111" t="s">
        <v>297</v>
      </c>
      <c r="AR377" s="0" t="s">
        <v>200</v>
      </c>
      <c r="AS377" s="0" t="s">
        <v>2882</v>
      </c>
      <c r="AT377" s="0" t="s">
        <v>1165</v>
      </c>
      <c r="AV377" s="131" t="s">
        <v>2883</v>
      </c>
      <c r="AW377" s="131"/>
      <c r="AX377" s="131"/>
      <c r="AY377" s="131"/>
      <c r="AZ377" s="0" t="s">
        <v>2884</v>
      </c>
      <c r="BA377" s="124" t="s">
        <v>200</v>
      </c>
      <c r="BB377" s="0" t="s">
        <v>248</v>
      </c>
      <c r="BC377" s="0" t="s">
        <v>2885</v>
      </c>
      <c r="BD377" s="0" t="s">
        <v>2886</v>
      </c>
      <c r="BE377" s="104" t="s">
        <v>2887</v>
      </c>
      <c r="BF377" s="104" t="s">
        <v>2888</v>
      </c>
      <c r="BG377" s="125" t="s">
        <v>200</v>
      </c>
      <c r="BH377" s="0" t="s">
        <v>466</v>
      </c>
      <c r="BI377" s="112" t="n">
        <v>5027872150065</v>
      </c>
      <c r="BJ377" s="126" t="s">
        <v>200</v>
      </c>
      <c r="BK377" s="0" t="s">
        <v>215</v>
      </c>
      <c r="BL377" s="112" t="n">
        <v>4</v>
      </c>
      <c r="BM377" s="112" t="n">
        <v>4</v>
      </c>
      <c r="BN377" s="112" t="n">
        <v>4</v>
      </c>
      <c r="BO377" s="111" t="n">
        <v>20</v>
      </c>
      <c r="BP377" s="125" t="s">
        <v>200</v>
      </c>
      <c r="BQ377" s="127" t="s">
        <v>216</v>
      </c>
    </row>
    <row r="378" customFormat="false" ht="13.8" hidden="false" customHeight="false" outlineLevel="0" collapsed="false">
      <c r="A378" s="131" t="s">
        <v>2889</v>
      </c>
      <c r="B378" s="0" t="s">
        <v>2209</v>
      </c>
      <c r="C378" s="131" t="s">
        <v>1735</v>
      </c>
      <c r="D378" s="131" t="s">
        <v>1333</v>
      </c>
      <c r="E378" s="0" t="s">
        <v>194</v>
      </c>
      <c r="F378" s="0" t="s">
        <v>606</v>
      </c>
      <c r="G378" s="0" t="s">
        <v>391</v>
      </c>
      <c r="H378" s="0" t="s">
        <v>197</v>
      </c>
      <c r="J378" s="111" t="n">
        <v>2</v>
      </c>
      <c r="K378" s="0" t="s">
        <v>198</v>
      </c>
      <c r="L378" s="0" t="s">
        <v>392</v>
      </c>
      <c r="M378" s="0" t="s">
        <v>274</v>
      </c>
      <c r="O378" s="0" t="s">
        <v>596</v>
      </c>
      <c r="P378" s="0" t="s">
        <v>410</v>
      </c>
      <c r="Q378" s="120" t="s">
        <v>200</v>
      </c>
      <c r="R378" s="0" t="s">
        <v>1251</v>
      </c>
      <c r="S378" s="0" t="s">
        <v>698</v>
      </c>
      <c r="T378" s="0" t="s">
        <v>198</v>
      </c>
      <c r="U378" s="0" t="s">
        <v>202</v>
      </c>
      <c r="V378" s="0" t="s">
        <v>1252</v>
      </c>
      <c r="W378" s="110" t="s">
        <v>204</v>
      </c>
      <c r="X378" s="111" t="n">
        <v>1997</v>
      </c>
      <c r="Y378" s="111" t="s">
        <v>1624</v>
      </c>
      <c r="Z378" s="111" t="s">
        <v>198</v>
      </c>
      <c r="AA378" s="122" t="s">
        <v>200</v>
      </c>
      <c r="AB378" s="0" t="s">
        <v>370</v>
      </c>
      <c r="AC378" s="0" t="s">
        <v>872</v>
      </c>
      <c r="AD378" s="111" t="n">
        <v>1997</v>
      </c>
      <c r="AE378" s="111" t="s">
        <v>222</v>
      </c>
      <c r="AI378" s="111" t="s">
        <v>207</v>
      </c>
      <c r="AK378" s="111" t="s">
        <v>370</v>
      </c>
      <c r="AL378" s="0" t="s">
        <v>216</v>
      </c>
      <c r="AM378" s="111" t="n">
        <v>1995</v>
      </c>
      <c r="AN378" s="111" t="s">
        <v>208</v>
      </c>
      <c r="AO378" s="0" t="s">
        <v>609</v>
      </c>
      <c r="AP378" s="0" t="s">
        <v>200</v>
      </c>
      <c r="AQ378" s="0" t="s">
        <v>2890</v>
      </c>
      <c r="AR378" s="0" t="s">
        <v>2891</v>
      </c>
      <c r="AS378" s="0" t="s">
        <v>1992</v>
      </c>
      <c r="AT378" s="0" t="s">
        <v>200</v>
      </c>
      <c r="AV378" s="0" t="s">
        <v>200</v>
      </c>
      <c r="AZ378" s="0" t="s">
        <v>2892</v>
      </c>
      <c r="BA378" s="124" t="s">
        <v>200</v>
      </c>
      <c r="BB378" s="0" t="s">
        <v>210</v>
      </c>
      <c r="BC378" s="0" t="s">
        <v>2893</v>
      </c>
      <c r="BD378" s="0" t="s">
        <v>2894</v>
      </c>
      <c r="BE378" s="104" t="s">
        <v>2895</v>
      </c>
      <c r="BG378" s="125" t="s">
        <v>200</v>
      </c>
      <c r="BH378" s="0" t="s">
        <v>2235</v>
      </c>
      <c r="BI378" s="112" t="n">
        <v>711719710721</v>
      </c>
      <c r="BJ378" s="126" t="s">
        <v>200</v>
      </c>
      <c r="BK378" s="0" t="s">
        <v>215</v>
      </c>
      <c r="BL378" s="112" t="n">
        <v>4</v>
      </c>
      <c r="BM378" s="112" t="n">
        <v>4</v>
      </c>
      <c r="BN378" s="112" t="n">
        <v>4</v>
      </c>
      <c r="BO378" s="111" t="n">
        <v>20</v>
      </c>
      <c r="BP378" s="125" t="s">
        <v>200</v>
      </c>
      <c r="BQ378" s="127" t="s">
        <v>216</v>
      </c>
    </row>
    <row r="379" customFormat="false" ht="13.8" hidden="false" customHeight="false" outlineLevel="0" collapsed="false">
      <c r="A379" s="131" t="s">
        <v>2896</v>
      </c>
      <c r="B379" s="0" t="s">
        <v>2209</v>
      </c>
      <c r="C379" s="131" t="s">
        <v>1394</v>
      </c>
      <c r="D379" s="131" t="s">
        <v>1333</v>
      </c>
      <c r="E379" s="0" t="s">
        <v>194</v>
      </c>
      <c r="F379" s="0" t="s">
        <v>195</v>
      </c>
      <c r="G379" s="0" t="s">
        <v>330</v>
      </c>
      <c r="H379" s="0" t="s">
        <v>400</v>
      </c>
      <c r="I379" s="0" t="s">
        <v>2367</v>
      </c>
      <c r="J379" s="111" t="n">
        <v>1</v>
      </c>
      <c r="K379" s="0" t="s">
        <v>198</v>
      </c>
      <c r="L379" s="0" t="s">
        <v>198</v>
      </c>
      <c r="M379" s="0" t="s">
        <v>199</v>
      </c>
      <c r="O379" s="0" t="s">
        <v>200</v>
      </c>
      <c r="Q379" s="120" t="s">
        <v>200</v>
      </c>
      <c r="R379" s="0" t="s">
        <v>1251</v>
      </c>
      <c r="S379" s="0" t="s">
        <v>201</v>
      </c>
      <c r="T379" s="0" t="s">
        <v>198</v>
      </c>
      <c r="U379" s="0" t="s">
        <v>202</v>
      </c>
      <c r="V379" s="0" t="s">
        <v>1252</v>
      </c>
      <c r="W379" s="110" t="s">
        <v>204</v>
      </c>
      <c r="X379" s="111" t="n">
        <v>1998</v>
      </c>
      <c r="Z379" s="111" t="s">
        <v>221</v>
      </c>
      <c r="AA379" s="122" t="s">
        <v>200</v>
      </c>
      <c r="AB379" s="0" t="s">
        <v>2457</v>
      </c>
      <c r="AC379" s="0" t="s">
        <v>872</v>
      </c>
      <c r="AD379" s="111" t="n">
        <v>1998</v>
      </c>
      <c r="AE379" s="111" t="s">
        <v>222</v>
      </c>
      <c r="AH379" s="111" t="s">
        <v>242</v>
      </c>
      <c r="AI379" s="111" t="s">
        <v>207</v>
      </c>
      <c r="AK379" s="111" t="str">
        <f aca="false">(AB379)</f>
        <v>Insomniac games</v>
      </c>
      <c r="AM379" s="111" t="n">
        <f aca="false">AD379</f>
        <v>1998</v>
      </c>
      <c r="AN379" s="111" t="s">
        <v>297</v>
      </c>
      <c r="AS379" s="0" t="s">
        <v>200</v>
      </c>
      <c r="AT379" s="0" t="s">
        <v>226</v>
      </c>
      <c r="AU379" s="0" t="s">
        <v>434</v>
      </c>
      <c r="AV379" s="0" t="s">
        <v>750</v>
      </c>
      <c r="AZ379" s="0" t="s">
        <v>2897</v>
      </c>
      <c r="BA379" s="124" t="s">
        <v>200</v>
      </c>
      <c r="BB379" s="0" t="s">
        <v>210</v>
      </c>
      <c r="BC379" s="0" t="s">
        <v>2898</v>
      </c>
      <c r="BD379" s="0" t="s">
        <v>2899</v>
      </c>
      <c r="BE379" s="104" t="s">
        <v>2900</v>
      </c>
      <c r="BF379" s="104" t="s">
        <v>200</v>
      </c>
      <c r="BG379" s="125" t="s">
        <v>200</v>
      </c>
      <c r="BH379" s="0" t="s">
        <v>466</v>
      </c>
      <c r="BI379" s="112" t="n">
        <v>711719750222</v>
      </c>
      <c r="BJ379" s="126" t="s">
        <v>200</v>
      </c>
      <c r="BK379" s="0" t="s">
        <v>215</v>
      </c>
      <c r="BL379" s="112" t="n">
        <v>4</v>
      </c>
      <c r="BM379" s="112" t="n">
        <v>4</v>
      </c>
      <c r="BN379" s="112" t="n">
        <v>4</v>
      </c>
      <c r="BO379" s="111" t="n">
        <v>20</v>
      </c>
      <c r="BP379" s="125" t="s">
        <v>200</v>
      </c>
      <c r="BQ379" s="127" t="s">
        <v>216</v>
      </c>
    </row>
    <row r="380" customFormat="false" ht="13.8" hidden="false" customHeight="false" outlineLevel="0" collapsed="false">
      <c r="A380" s="131" t="s">
        <v>2901</v>
      </c>
      <c r="B380" s="0" t="s">
        <v>2209</v>
      </c>
      <c r="C380" s="131" t="s">
        <v>1258</v>
      </c>
      <c r="D380" s="131" t="s">
        <v>900</v>
      </c>
      <c r="E380" s="0" t="s">
        <v>194</v>
      </c>
      <c r="F380" s="0" t="s">
        <v>399</v>
      </c>
      <c r="G380" s="0" t="s">
        <v>196</v>
      </c>
      <c r="H380" s="0" t="s">
        <v>219</v>
      </c>
      <c r="J380" s="111" t="n">
        <v>1</v>
      </c>
      <c r="K380" s="0" t="s">
        <v>198</v>
      </c>
      <c r="L380" s="0" t="s">
        <v>198</v>
      </c>
      <c r="M380" s="0" t="s">
        <v>199</v>
      </c>
      <c r="Q380" s="120" t="s">
        <v>200</v>
      </c>
      <c r="R380" s="0" t="s">
        <v>1251</v>
      </c>
      <c r="S380" s="0" t="s">
        <v>201</v>
      </c>
      <c r="T380" s="0" t="s">
        <v>1453</v>
      </c>
      <c r="U380" s="0" t="s">
        <v>202</v>
      </c>
      <c r="V380" s="0" t="s">
        <v>1252</v>
      </c>
      <c r="W380" s="110" t="s">
        <v>204</v>
      </c>
      <c r="X380" s="111" t="n">
        <v>1995</v>
      </c>
      <c r="Z380" s="111" t="s">
        <v>221</v>
      </c>
      <c r="AA380" s="122" t="s">
        <v>200</v>
      </c>
      <c r="AB380" s="0" t="s">
        <v>2902</v>
      </c>
      <c r="AC380" s="0" t="s">
        <v>1235</v>
      </c>
      <c r="AD380" s="111" t="n">
        <v>1995</v>
      </c>
      <c r="AE380" s="111" t="s">
        <v>198</v>
      </c>
      <c r="AI380" s="111" t="s">
        <v>207</v>
      </c>
      <c r="AK380" s="111" t="str">
        <f aca="false">(AB380)</f>
        <v>Factor 5</v>
      </c>
      <c r="AM380" s="111" t="n">
        <v>1995</v>
      </c>
      <c r="AN380" s="111" t="s">
        <v>2009</v>
      </c>
      <c r="AP380" s="0" t="s">
        <v>264</v>
      </c>
      <c r="AQ380" s="0" t="s">
        <v>200</v>
      </c>
      <c r="AS380" s="0" t="s">
        <v>1360</v>
      </c>
      <c r="AT380" s="0" t="s">
        <v>200</v>
      </c>
      <c r="AU380" s="0" t="s">
        <v>1306</v>
      </c>
      <c r="AV380" s="0" t="s">
        <v>200</v>
      </c>
      <c r="AZ380" s="0" t="s">
        <v>2903</v>
      </c>
      <c r="BA380" s="124" t="s">
        <v>200</v>
      </c>
      <c r="BB380" s="0" t="s">
        <v>210</v>
      </c>
      <c r="BC380" s="0" t="s">
        <v>2904</v>
      </c>
      <c r="BE380" s="104" t="s">
        <v>2905</v>
      </c>
      <c r="BF380" s="104"/>
      <c r="BG380" s="125"/>
      <c r="BH380" s="0" t="s">
        <v>2225</v>
      </c>
      <c r="BI380" s="112" t="n">
        <v>3362932801832</v>
      </c>
      <c r="BJ380" s="126"/>
      <c r="BK380" s="0" t="s">
        <v>359</v>
      </c>
      <c r="BL380" s="112" t="n">
        <v>4</v>
      </c>
      <c r="BM380" s="112" t="n">
        <v>4</v>
      </c>
      <c r="BN380" s="112" t="s">
        <v>66</v>
      </c>
      <c r="BO380" s="111" t="n">
        <v>20</v>
      </c>
      <c r="BP380" s="125"/>
      <c r="BQ380" s="127" t="s">
        <v>216</v>
      </c>
    </row>
    <row r="381" customFormat="false" ht="13.8" hidden="false" customHeight="false" outlineLevel="0" collapsed="false">
      <c r="A381" s="131" t="s">
        <v>2906</v>
      </c>
      <c r="B381" s="0" t="s">
        <v>2209</v>
      </c>
      <c r="C381" s="0" t="s">
        <v>490</v>
      </c>
      <c r="D381" s="0" t="s">
        <v>193</v>
      </c>
      <c r="E381" s="0" t="s">
        <v>194</v>
      </c>
      <c r="F381" s="0" t="s">
        <v>195</v>
      </c>
      <c r="G381" s="0" t="s">
        <v>196</v>
      </c>
      <c r="H381" s="0" t="s">
        <v>219</v>
      </c>
      <c r="J381" s="111" t="n">
        <v>1</v>
      </c>
      <c r="K381" s="0" t="s">
        <v>198</v>
      </c>
      <c r="L381" s="0" t="s">
        <v>198</v>
      </c>
      <c r="M381" s="0" t="s">
        <v>199</v>
      </c>
      <c r="Q381" s="120" t="s">
        <v>200</v>
      </c>
      <c r="R381" s="0" t="s">
        <v>1251</v>
      </c>
      <c r="S381" s="0" t="s">
        <v>201</v>
      </c>
      <c r="T381" s="0" t="s">
        <v>198</v>
      </c>
      <c r="U381" s="0" t="s">
        <v>239</v>
      </c>
      <c r="V381" s="131" t="s">
        <v>756</v>
      </c>
      <c r="W381" s="110" t="s">
        <v>198</v>
      </c>
      <c r="X381" s="111" t="n">
        <v>2000</v>
      </c>
      <c r="Y381" s="111" t="s">
        <v>240</v>
      </c>
      <c r="Z381" s="111" t="s">
        <v>198</v>
      </c>
      <c r="AA381" s="122" t="s">
        <v>200</v>
      </c>
      <c r="AB381" s="0" t="s">
        <v>543</v>
      </c>
      <c r="AC381" s="0" t="s">
        <v>543</v>
      </c>
      <c r="AD381" s="111" t="s">
        <v>198</v>
      </c>
      <c r="AE381" s="111" t="s">
        <v>222</v>
      </c>
      <c r="AI381" s="111" t="s">
        <v>294</v>
      </c>
      <c r="AJ381" s="111" t="s">
        <v>2907</v>
      </c>
      <c r="AK381" s="0" t="s">
        <v>543</v>
      </c>
      <c r="AL381" s="0" t="s">
        <v>216</v>
      </c>
      <c r="AM381" s="111" t="s">
        <v>849</v>
      </c>
      <c r="AN381" s="111" t="s">
        <v>208</v>
      </c>
      <c r="AR381" s="0" t="s">
        <v>200</v>
      </c>
      <c r="AS381" s="0" t="s">
        <v>1109</v>
      </c>
      <c r="AT381" s="0" t="s">
        <v>354</v>
      </c>
      <c r="AU381" s="0" t="s">
        <v>200</v>
      </c>
      <c r="AV381" s="0" t="s">
        <v>200</v>
      </c>
      <c r="AZ381" s="0" t="s">
        <v>2908</v>
      </c>
      <c r="BA381" s="124" t="s">
        <v>200</v>
      </c>
      <c r="BB381" s="0" t="s">
        <v>248</v>
      </c>
      <c r="BC381" s="0" t="s">
        <v>2909</v>
      </c>
      <c r="BE381" s="104" t="s">
        <v>2910</v>
      </c>
      <c r="BG381" s="125" t="s">
        <v>200</v>
      </c>
      <c r="BH381" s="0" t="s">
        <v>2215</v>
      </c>
      <c r="BI381" s="112" t="n">
        <v>4976219454056</v>
      </c>
      <c r="BJ381" s="126" t="s">
        <v>200</v>
      </c>
      <c r="BK381" s="0" t="s">
        <v>215</v>
      </c>
      <c r="BL381" s="112" t="n">
        <v>4</v>
      </c>
      <c r="BM381" s="112" t="n">
        <v>4</v>
      </c>
      <c r="BN381" s="112" t="n">
        <v>4</v>
      </c>
      <c r="BO381" s="111" t="n">
        <v>60</v>
      </c>
      <c r="BP381" s="125" t="s">
        <v>200</v>
      </c>
      <c r="BQ381" s="127" t="s">
        <v>216</v>
      </c>
    </row>
    <row r="382" customFormat="false" ht="13.8" hidden="false" customHeight="false" outlineLevel="0" collapsed="false">
      <c r="A382" s="131" t="s">
        <v>2911</v>
      </c>
      <c r="B382" s="0" t="s">
        <v>2209</v>
      </c>
      <c r="C382" s="0" t="s">
        <v>928</v>
      </c>
      <c r="D382" s="0" t="s">
        <v>1460</v>
      </c>
      <c r="E382" s="0" t="s">
        <v>194</v>
      </c>
      <c r="F382" s="0" t="s">
        <v>1509</v>
      </c>
      <c r="G382" s="0" t="s">
        <v>330</v>
      </c>
      <c r="H382" s="0" t="s">
        <v>219</v>
      </c>
      <c r="J382" s="111" t="n">
        <v>1</v>
      </c>
      <c r="K382" s="0" t="s">
        <v>198</v>
      </c>
      <c r="L382" s="0" t="s">
        <v>198</v>
      </c>
      <c r="M382" s="0" t="s">
        <v>199</v>
      </c>
      <c r="Q382" s="120" t="s">
        <v>200</v>
      </c>
      <c r="R382" s="0" t="s">
        <v>1251</v>
      </c>
      <c r="S382" s="0" t="s">
        <v>2912</v>
      </c>
      <c r="T382" s="0" t="s">
        <v>198</v>
      </c>
      <c r="U382" s="0" t="s">
        <v>202</v>
      </c>
      <c r="V382" s="0" t="s">
        <v>1252</v>
      </c>
      <c r="W382" s="110" t="s">
        <v>204</v>
      </c>
      <c r="X382" s="111" t="n">
        <v>2000</v>
      </c>
      <c r="Z382" s="130" t="s">
        <v>757</v>
      </c>
      <c r="AA382" s="122" t="s">
        <v>200</v>
      </c>
      <c r="AB382" s="0" t="s">
        <v>459</v>
      </c>
      <c r="AC382" s="0" t="s">
        <v>459</v>
      </c>
      <c r="AD382" s="111" t="n">
        <v>2000</v>
      </c>
      <c r="AE382" s="111" t="s">
        <v>222</v>
      </c>
      <c r="AI382" s="111" t="s">
        <v>207</v>
      </c>
      <c r="AK382" s="111" t="str">
        <f aca="false">(AB382)</f>
        <v>Konami</v>
      </c>
      <c r="AM382" s="111" t="n">
        <f aca="false">AD382</f>
        <v>2000</v>
      </c>
      <c r="AN382" s="111" t="s">
        <v>208</v>
      </c>
      <c r="AP382" s="0" t="s">
        <v>619</v>
      </c>
      <c r="AQ382" s="0" t="s">
        <v>200</v>
      </c>
      <c r="AR382" s="0" t="s">
        <v>2913</v>
      </c>
      <c r="AS382" s="0" t="s">
        <v>2914</v>
      </c>
      <c r="AT382" s="0" t="s">
        <v>226</v>
      </c>
      <c r="AU382" s="0" t="s">
        <v>332</v>
      </c>
      <c r="AV382" s="0" t="s">
        <v>200</v>
      </c>
      <c r="AZ382" s="0" t="s">
        <v>2915</v>
      </c>
      <c r="BA382" s="124" t="s">
        <v>200</v>
      </c>
      <c r="BB382" s="0" t="s">
        <v>210</v>
      </c>
      <c r="BC382" s="0" t="s">
        <v>2916</v>
      </c>
      <c r="BD382" s="0" t="s">
        <v>2917</v>
      </c>
      <c r="BE382" s="104" t="s">
        <v>2918</v>
      </c>
      <c r="BG382" s="125" t="s">
        <v>200</v>
      </c>
      <c r="BH382" s="0" t="s">
        <v>2235</v>
      </c>
      <c r="BI382" s="112" t="s">
        <v>198</v>
      </c>
      <c r="BJ382" s="126" t="s">
        <v>200</v>
      </c>
      <c r="BK382" s="0" t="s">
        <v>215</v>
      </c>
      <c r="BL382" s="112" t="n">
        <v>4</v>
      </c>
      <c r="BM382" s="112" t="n">
        <v>4</v>
      </c>
      <c r="BN382" s="112" t="n">
        <v>4</v>
      </c>
      <c r="BO382" s="111" t="n">
        <v>90</v>
      </c>
      <c r="BP382" s="125" t="s">
        <v>200</v>
      </c>
      <c r="BQ382" s="127" t="s">
        <v>216</v>
      </c>
    </row>
    <row r="383" customFormat="false" ht="13.8" hidden="false" customHeight="false" outlineLevel="0" collapsed="false">
      <c r="A383" s="131" t="s">
        <v>2919</v>
      </c>
      <c r="B383" s="0" t="s">
        <v>2209</v>
      </c>
      <c r="C383" s="0" t="s">
        <v>994</v>
      </c>
      <c r="D383" s="0" t="s">
        <v>193</v>
      </c>
      <c r="E383" s="0" t="s">
        <v>194</v>
      </c>
      <c r="F383" s="0" t="s">
        <v>195</v>
      </c>
      <c r="G383" s="0" t="s">
        <v>196</v>
      </c>
      <c r="H383" s="0" t="s">
        <v>219</v>
      </c>
      <c r="J383" s="111" t="n">
        <v>2</v>
      </c>
      <c r="K383" s="0" t="s">
        <v>198</v>
      </c>
      <c r="L383" s="0" t="s">
        <v>392</v>
      </c>
      <c r="M383" s="0" t="s">
        <v>199</v>
      </c>
      <c r="Q383" s="120" t="s">
        <v>200</v>
      </c>
      <c r="R383" s="0" t="s">
        <v>1251</v>
      </c>
      <c r="S383" s="0" t="s">
        <v>201</v>
      </c>
      <c r="T383" s="0" t="s">
        <v>198</v>
      </c>
      <c r="U383" s="0" t="s">
        <v>239</v>
      </c>
      <c r="V383" s="0" t="s">
        <v>756</v>
      </c>
      <c r="W383" s="110" t="s">
        <v>198</v>
      </c>
      <c r="X383" s="111" t="n">
        <v>2001</v>
      </c>
      <c r="Y383" s="111" t="s">
        <v>240</v>
      </c>
      <c r="Z383" s="130" t="s">
        <v>757</v>
      </c>
      <c r="AA383" s="122" t="s">
        <v>200</v>
      </c>
      <c r="AB383" s="0" t="s">
        <v>2920</v>
      </c>
      <c r="AC383" s="0" t="s">
        <v>2921</v>
      </c>
      <c r="AD383" s="111" t="s">
        <v>198</v>
      </c>
      <c r="AE383" s="111" t="s">
        <v>222</v>
      </c>
      <c r="AI383" s="111" t="s">
        <v>207</v>
      </c>
      <c r="AK383" s="111" t="str">
        <f aca="false">(AB383)</f>
        <v>Tirnanog</v>
      </c>
      <c r="AM383" s="111" t="n">
        <f aca="false">X383</f>
        <v>2001</v>
      </c>
      <c r="AN383" s="111" t="s">
        <v>208</v>
      </c>
      <c r="AS383" s="0" t="s">
        <v>2922</v>
      </c>
      <c r="AU383" s="0" t="s">
        <v>332</v>
      </c>
      <c r="AZ383" s="0" t="s">
        <v>2923</v>
      </c>
      <c r="BA383" s="124" t="s">
        <v>200</v>
      </c>
      <c r="BB383" s="0" t="s">
        <v>248</v>
      </c>
      <c r="BC383" s="0" t="s">
        <v>2924</v>
      </c>
      <c r="BD383" s="0" t="s">
        <v>2925</v>
      </c>
      <c r="BE383" s="104" t="s">
        <v>2926</v>
      </c>
      <c r="BG383" s="125"/>
      <c r="BH383" s="0" t="s">
        <v>2215</v>
      </c>
      <c r="BI383" s="112" t="n">
        <v>4541993000111</v>
      </c>
      <c r="BJ383" s="126"/>
      <c r="BK383" s="0" t="s">
        <v>215</v>
      </c>
      <c r="BL383" s="112" t="n">
        <v>4</v>
      </c>
      <c r="BM383" s="112" t="n">
        <v>4</v>
      </c>
      <c r="BN383" s="112" t="n">
        <v>4</v>
      </c>
      <c r="BO383" s="111" t="n">
        <v>20</v>
      </c>
      <c r="BP383" s="125"/>
      <c r="BQ383" s="127" t="s">
        <v>216</v>
      </c>
    </row>
    <row r="384" customFormat="false" ht="13.8" hidden="false" customHeight="false" outlineLevel="0" collapsed="false">
      <c r="A384" s="131" t="s">
        <v>2927</v>
      </c>
      <c r="B384" s="0" t="s">
        <v>2209</v>
      </c>
      <c r="C384" s="0" t="s">
        <v>2375</v>
      </c>
      <c r="D384" s="0" t="s">
        <v>1333</v>
      </c>
      <c r="E384" s="0" t="s">
        <v>194</v>
      </c>
      <c r="F384" s="0" t="s">
        <v>195</v>
      </c>
      <c r="G384" s="0" t="s">
        <v>196</v>
      </c>
      <c r="H384" s="0" t="s">
        <v>901</v>
      </c>
      <c r="J384" s="111" t="n">
        <v>1</v>
      </c>
      <c r="K384" s="0" t="s">
        <v>198</v>
      </c>
      <c r="L384" s="0" t="s">
        <v>198</v>
      </c>
      <c r="M384" s="0" t="s">
        <v>199</v>
      </c>
      <c r="Q384" s="120" t="s">
        <v>200</v>
      </c>
      <c r="R384" s="0" t="s">
        <v>1251</v>
      </c>
      <c r="S384" s="0" t="s">
        <v>698</v>
      </c>
      <c r="T384" s="0" t="s">
        <v>198</v>
      </c>
      <c r="U384" s="0" t="s">
        <v>202</v>
      </c>
      <c r="V384" s="0" t="s">
        <v>1252</v>
      </c>
      <c r="W384" s="110" t="s">
        <v>204</v>
      </c>
      <c r="X384" s="111" t="n">
        <v>1998</v>
      </c>
      <c r="Y384" s="111" t="s">
        <v>498</v>
      </c>
      <c r="Z384" s="130" t="s">
        <v>757</v>
      </c>
      <c r="AA384" s="122" t="s">
        <v>200</v>
      </c>
      <c r="AB384" s="0" t="s">
        <v>2928</v>
      </c>
      <c r="AC384" s="0" t="s">
        <v>2016</v>
      </c>
      <c r="AD384" s="111" t="n">
        <v>1998</v>
      </c>
      <c r="AE384" s="111" t="s">
        <v>222</v>
      </c>
      <c r="AI384" s="111" t="s">
        <v>207</v>
      </c>
      <c r="AK384" s="111" t="str">
        <f aca="false">(AB384)</f>
        <v>Acquire</v>
      </c>
      <c r="AM384" s="111" t="n">
        <f aca="false">AD384</f>
        <v>1998</v>
      </c>
      <c r="AN384" s="111" t="s">
        <v>208</v>
      </c>
      <c r="AS384" s="0" t="s">
        <v>2929</v>
      </c>
      <c r="AT384" s="0" t="s">
        <v>354</v>
      </c>
      <c r="AU384" s="0" t="s">
        <v>2297</v>
      </c>
      <c r="AV384" s="0" t="s">
        <v>200</v>
      </c>
      <c r="AZ384" s="0" t="s">
        <v>2930</v>
      </c>
      <c r="BA384" s="124" t="s">
        <v>200</v>
      </c>
      <c r="BB384" s="0" t="s">
        <v>210</v>
      </c>
      <c r="BC384" s="0" t="s">
        <v>2931</v>
      </c>
      <c r="BD384" s="0" t="s">
        <v>1605</v>
      </c>
      <c r="BE384" s="104" t="s">
        <v>2932</v>
      </c>
      <c r="BF384" s="0" t="s">
        <v>2933</v>
      </c>
      <c r="BG384" s="125"/>
      <c r="BH384" s="0" t="s">
        <v>466</v>
      </c>
      <c r="BI384" s="112" t="n">
        <v>5030917009389</v>
      </c>
      <c r="BJ384" s="126"/>
      <c r="BK384" s="0" t="s">
        <v>215</v>
      </c>
      <c r="BL384" s="112" t="n">
        <v>4</v>
      </c>
      <c r="BM384" s="112" t="n">
        <v>4</v>
      </c>
      <c r="BN384" s="112" t="n">
        <v>4</v>
      </c>
      <c r="BO384" s="111" t="n">
        <v>20</v>
      </c>
      <c r="BP384" s="125"/>
      <c r="BQ384" s="127" t="s">
        <v>216</v>
      </c>
    </row>
    <row r="385" customFormat="false" ht="13.8" hidden="false" customHeight="false" outlineLevel="0" collapsed="false">
      <c r="A385" s="131" t="s">
        <v>2934</v>
      </c>
      <c r="B385" s="0" t="s">
        <v>2209</v>
      </c>
      <c r="C385" s="0" t="s">
        <v>2375</v>
      </c>
      <c r="D385" s="0" t="s">
        <v>1333</v>
      </c>
      <c r="E385" s="0" t="s">
        <v>194</v>
      </c>
      <c r="F385" s="0" t="s">
        <v>195</v>
      </c>
      <c r="G385" s="0" t="s">
        <v>196</v>
      </c>
      <c r="H385" s="0" t="s">
        <v>901</v>
      </c>
      <c r="J385" s="111" t="n">
        <v>1</v>
      </c>
      <c r="K385" s="0" t="s">
        <v>198</v>
      </c>
      <c r="L385" s="0" t="s">
        <v>198</v>
      </c>
      <c r="M385" s="0" t="s">
        <v>199</v>
      </c>
      <c r="Q385" s="120" t="s">
        <v>200</v>
      </c>
      <c r="R385" s="0" t="s">
        <v>1251</v>
      </c>
      <c r="S385" s="0" t="s">
        <v>201</v>
      </c>
      <c r="T385" s="0" t="s">
        <v>198</v>
      </c>
      <c r="U385" s="0" t="s">
        <v>202</v>
      </c>
      <c r="V385" s="0" t="s">
        <v>1252</v>
      </c>
      <c r="W385" s="110" t="s">
        <v>204</v>
      </c>
      <c r="X385" s="111" t="n">
        <v>2000</v>
      </c>
      <c r="Z385" s="130" t="s">
        <v>757</v>
      </c>
      <c r="AA385" s="122" t="s">
        <v>200</v>
      </c>
      <c r="AB385" s="0" t="s">
        <v>2928</v>
      </c>
      <c r="AC385" s="0" t="s">
        <v>2016</v>
      </c>
      <c r="AD385" s="111" t="n">
        <v>2000</v>
      </c>
      <c r="AE385" s="111" t="s">
        <v>222</v>
      </c>
      <c r="AI385" s="111" t="s">
        <v>207</v>
      </c>
      <c r="AK385" s="111" t="str">
        <f aca="false">(AB385)</f>
        <v>Acquire</v>
      </c>
      <c r="AM385" s="111" t="n">
        <f aca="false">AD385</f>
        <v>2000</v>
      </c>
      <c r="AN385" s="111" t="s">
        <v>208</v>
      </c>
      <c r="AS385" s="0" t="s">
        <v>2929</v>
      </c>
      <c r="AT385" s="0" t="s">
        <v>2935</v>
      </c>
      <c r="AU385" s="0" t="s">
        <v>2297</v>
      </c>
      <c r="AV385" s="0" t="s">
        <v>200</v>
      </c>
      <c r="AZ385" s="0" t="s">
        <v>2936</v>
      </c>
      <c r="BA385" s="124" t="s">
        <v>200</v>
      </c>
      <c r="BB385" s="0" t="s">
        <v>210</v>
      </c>
      <c r="BC385" s="0" t="s">
        <v>2937</v>
      </c>
      <c r="BD385" s="0" t="s">
        <v>2938</v>
      </c>
      <c r="BE385" s="104" t="s">
        <v>2939</v>
      </c>
      <c r="BF385" s="0" t="s">
        <v>2940</v>
      </c>
      <c r="BG385" s="125"/>
      <c r="BH385" s="0" t="s">
        <v>466</v>
      </c>
      <c r="BI385" s="112" t="n">
        <v>5030917011023</v>
      </c>
      <c r="BJ385" s="126"/>
      <c r="BK385" s="0" t="s">
        <v>215</v>
      </c>
      <c r="BL385" s="112" t="n">
        <v>4</v>
      </c>
      <c r="BM385" s="112" t="n">
        <v>4</v>
      </c>
      <c r="BN385" s="112" t="n">
        <v>4</v>
      </c>
      <c r="BO385" s="111" t="n">
        <v>20</v>
      </c>
      <c r="BP385" s="125"/>
      <c r="BQ385" s="127" t="s">
        <v>216</v>
      </c>
    </row>
    <row r="386" customFormat="false" ht="13.8" hidden="false" customHeight="false" outlineLevel="0" collapsed="false">
      <c r="A386" s="0" t="s">
        <v>2941</v>
      </c>
      <c r="B386" s="0" t="s">
        <v>2209</v>
      </c>
      <c r="C386" s="131" t="s">
        <v>858</v>
      </c>
      <c r="D386" s="131" t="s">
        <v>312</v>
      </c>
      <c r="E386" s="0" t="s">
        <v>194</v>
      </c>
      <c r="F386" s="0" t="s">
        <v>195</v>
      </c>
      <c r="G386" s="0" t="s">
        <v>330</v>
      </c>
      <c r="H386" s="0" t="s">
        <v>219</v>
      </c>
      <c r="J386" s="111" t="n">
        <v>1</v>
      </c>
      <c r="K386" s="0" t="s">
        <v>198</v>
      </c>
      <c r="L386" s="0" t="s">
        <v>198</v>
      </c>
      <c r="M386" s="0" t="s">
        <v>235</v>
      </c>
      <c r="N386" s="0" t="s">
        <v>2942</v>
      </c>
      <c r="O386" s="0" t="s">
        <v>237</v>
      </c>
      <c r="P386" s="0" t="s">
        <v>410</v>
      </c>
      <c r="Q386" s="120" t="s">
        <v>200</v>
      </c>
      <c r="R386" s="0" t="s">
        <v>1251</v>
      </c>
      <c r="S386" s="0" t="s">
        <v>201</v>
      </c>
      <c r="T386" s="0" t="s">
        <v>198</v>
      </c>
      <c r="U386" s="0" t="s">
        <v>202</v>
      </c>
      <c r="V386" s="0" t="s">
        <v>1252</v>
      </c>
      <c r="W386" s="110" t="s">
        <v>204</v>
      </c>
      <c r="X386" s="111" t="n">
        <v>1998</v>
      </c>
      <c r="Y386" s="111" t="s">
        <v>498</v>
      </c>
      <c r="Z386" s="130" t="s">
        <v>757</v>
      </c>
      <c r="AA386" s="122" t="s">
        <v>200</v>
      </c>
      <c r="AB386" s="0" t="s">
        <v>1149</v>
      </c>
      <c r="AC386" s="0" t="s">
        <v>574</v>
      </c>
      <c r="AD386" s="111" t="n">
        <v>1998</v>
      </c>
      <c r="AE386" s="111" t="s">
        <v>198</v>
      </c>
      <c r="AI386" s="111" t="s">
        <v>207</v>
      </c>
      <c r="AK386" s="111" t="str">
        <f aca="false">(AB386)</f>
        <v>Bullfrog</v>
      </c>
      <c r="AM386" s="111" t="n">
        <f aca="false">AD386</f>
        <v>1998</v>
      </c>
      <c r="AN386" s="111" t="s">
        <v>263</v>
      </c>
      <c r="AS386" s="0" t="s">
        <v>2943</v>
      </c>
      <c r="AT386" s="0" t="s">
        <v>2944</v>
      </c>
      <c r="AU386" s="0" t="s">
        <v>227</v>
      </c>
      <c r="AZ386" s="0" t="s">
        <v>2945</v>
      </c>
      <c r="BA386" s="124" t="s">
        <v>200</v>
      </c>
      <c r="BB386" s="0" t="s">
        <v>462</v>
      </c>
      <c r="BC386" s="0" t="s">
        <v>2946</v>
      </c>
      <c r="BD386" s="0" t="s">
        <v>2947</v>
      </c>
      <c r="BE386" s="104" t="s">
        <v>2948</v>
      </c>
      <c r="BF386" s="104" t="s">
        <v>2949</v>
      </c>
      <c r="BG386" s="125" t="s">
        <v>200</v>
      </c>
      <c r="BH386" s="0" t="s">
        <v>466</v>
      </c>
      <c r="BI386" s="112" t="n">
        <v>5030931014970</v>
      </c>
      <c r="BJ386" s="126" t="s">
        <v>200</v>
      </c>
      <c r="BK386" s="0" t="s">
        <v>215</v>
      </c>
      <c r="BL386" s="112" t="n">
        <v>4</v>
      </c>
      <c r="BM386" s="112" t="n">
        <v>4</v>
      </c>
      <c r="BN386" s="112" t="n">
        <v>4</v>
      </c>
      <c r="BO386" s="111" t="n">
        <v>20</v>
      </c>
      <c r="BP386" s="125" t="s">
        <v>200</v>
      </c>
      <c r="BQ386" s="127" t="s">
        <v>216</v>
      </c>
    </row>
    <row r="387" customFormat="false" ht="13.8" hidden="false" customHeight="false" outlineLevel="0" collapsed="false">
      <c r="A387" s="131" t="s">
        <v>2950</v>
      </c>
      <c r="B387" s="0" t="s">
        <v>2209</v>
      </c>
      <c r="C387" s="131" t="s">
        <v>1735</v>
      </c>
      <c r="D387" s="131" t="s">
        <v>1333</v>
      </c>
      <c r="E387" s="0" t="s">
        <v>194</v>
      </c>
      <c r="F387" s="0" t="s">
        <v>606</v>
      </c>
      <c r="G387" s="0" t="s">
        <v>391</v>
      </c>
      <c r="H387" s="0" t="s">
        <v>197</v>
      </c>
      <c r="J387" s="111" t="n">
        <v>2</v>
      </c>
      <c r="K387" s="0" t="s">
        <v>198</v>
      </c>
      <c r="L387" s="0" t="s">
        <v>392</v>
      </c>
      <c r="M387" s="0" t="s">
        <v>274</v>
      </c>
      <c r="O387" s="0" t="s">
        <v>200</v>
      </c>
      <c r="Q387" s="120" t="s">
        <v>200</v>
      </c>
      <c r="R387" s="0" t="s">
        <v>1251</v>
      </c>
      <c r="S387" s="0" t="s">
        <v>201</v>
      </c>
      <c r="T387" s="0" t="s">
        <v>198</v>
      </c>
      <c r="U387" s="0" t="s">
        <v>202</v>
      </c>
      <c r="V387" s="0" t="s">
        <v>1252</v>
      </c>
      <c r="W387" s="110" t="s">
        <v>204</v>
      </c>
      <c r="X387" s="111" t="n">
        <v>1996</v>
      </c>
      <c r="Z387" s="111" t="s">
        <v>198</v>
      </c>
      <c r="AA387" s="122" t="s">
        <v>200</v>
      </c>
      <c r="AB387" s="0" t="s">
        <v>370</v>
      </c>
      <c r="AC387" s="0" t="s">
        <v>872</v>
      </c>
      <c r="AD387" s="111" t="n">
        <v>1996</v>
      </c>
      <c r="AE387" s="111" t="s">
        <v>222</v>
      </c>
      <c r="AG387" s="111" t="s">
        <v>241</v>
      </c>
      <c r="AH387" s="111" t="s">
        <v>2530</v>
      </c>
      <c r="AI387" s="111" t="s">
        <v>207</v>
      </c>
      <c r="AK387" s="111" t="s">
        <v>370</v>
      </c>
      <c r="AL387" s="0" t="s">
        <v>216</v>
      </c>
      <c r="AM387" s="111" t="n">
        <v>1995</v>
      </c>
      <c r="AN387" s="111" t="s">
        <v>208</v>
      </c>
      <c r="AO387" s="0" t="s">
        <v>609</v>
      </c>
      <c r="AP387" s="0" t="s">
        <v>200</v>
      </c>
      <c r="AQ387" s="0" t="s">
        <v>200</v>
      </c>
      <c r="AR387" s="0" t="s">
        <v>200</v>
      </c>
      <c r="AS387" s="0" t="s">
        <v>2951</v>
      </c>
      <c r="AT387" s="0" t="s">
        <v>433</v>
      </c>
      <c r="AU387" s="0" t="s">
        <v>200</v>
      </c>
      <c r="AV387" s="0" t="s">
        <v>2952</v>
      </c>
      <c r="AZ387" s="0" t="s">
        <v>2953</v>
      </c>
      <c r="BA387" s="124" t="s">
        <v>200</v>
      </c>
      <c r="BB387" s="0" t="s">
        <v>210</v>
      </c>
      <c r="BC387" s="0" t="s">
        <v>2954</v>
      </c>
      <c r="BD387" s="0" t="s">
        <v>2955</v>
      </c>
      <c r="BE387" s="104" t="s">
        <v>2956</v>
      </c>
      <c r="BF387" s="104" t="s">
        <v>2957</v>
      </c>
      <c r="BG387" s="125" t="s">
        <v>200</v>
      </c>
      <c r="BH387" s="0" t="s">
        <v>2225</v>
      </c>
      <c r="BI387" s="112" t="n">
        <v>711719625926</v>
      </c>
      <c r="BJ387" s="126" t="s">
        <v>200</v>
      </c>
      <c r="BK387" s="0" t="s">
        <v>215</v>
      </c>
      <c r="BL387" s="112" t="n">
        <v>4</v>
      </c>
      <c r="BM387" s="112" t="n">
        <v>4</v>
      </c>
      <c r="BN387" s="112" t="n">
        <v>4</v>
      </c>
      <c r="BO387" s="111" t="n">
        <v>20</v>
      </c>
      <c r="BP387" s="125" t="s">
        <v>200</v>
      </c>
      <c r="BQ387" s="127" t="s">
        <v>216</v>
      </c>
    </row>
    <row r="388" customFormat="false" ht="13.8" hidden="false" customHeight="false" outlineLevel="0" collapsed="false">
      <c r="A388" s="131" t="s">
        <v>2958</v>
      </c>
      <c r="B388" s="0" t="s">
        <v>2209</v>
      </c>
      <c r="C388" s="131" t="s">
        <v>218</v>
      </c>
      <c r="D388" s="131" t="s">
        <v>1460</v>
      </c>
      <c r="E388" s="0" t="s">
        <v>194</v>
      </c>
      <c r="F388" s="0" t="s">
        <v>195</v>
      </c>
      <c r="G388" s="0" t="s">
        <v>330</v>
      </c>
      <c r="H388" s="0" t="s">
        <v>219</v>
      </c>
      <c r="J388" s="111" t="n">
        <v>1</v>
      </c>
      <c r="K388" s="0" t="s">
        <v>198</v>
      </c>
      <c r="L388" s="0" t="s">
        <v>198</v>
      </c>
      <c r="M388" s="0" t="s">
        <v>199</v>
      </c>
      <c r="Q388" s="120"/>
      <c r="R388" s="0" t="s">
        <v>1251</v>
      </c>
      <c r="S388" s="0" t="s">
        <v>201</v>
      </c>
      <c r="T388" s="0" t="s">
        <v>1453</v>
      </c>
      <c r="U388" s="0" t="s">
        <v>239</v>
      </c>
      <c r="V388" s="131" t="s">
        <v>756</v>
      </c>
      <c r="W388" s="110" t="s">
        <v>198</v>
      </c>
      <c r="X388" s="111" t="n">
        <v>1998</v>
      </c>
      <c r="Y388" s="111" t="s">
        <v>240</v>
      </c>
      <c r="Z388" s="111" t="s">
        <v>757</v>
      </c>
      <c r="AA388" s="122"/>
      <c r="AB388" s="0" t="s">
        <v>2182</v>
      </c>
      <c r="AC388" s="0" t="s">
        <v>2959</v>
      </c>
      <c r="AD388" s="111" t="s">
        <v>198</v>
      </c>
      <c r="AE388" s="111" t="s">
        <v>222</v>
      </c>
      <c r="AI388" s="111" t="s">
        <v>207</v>
      </c>
      <c r="AK388" s="111" t="str">
        <f aca="false">(AB388)</f>
        <v>Red entertainment</v>
      </c>
      <c r="AM388" s="111" t="n">
        <f aca="false">X388</f>
        <v>1998</v>
      </c>
      <c r="AN388" s="111" t="s">
        <v>208</v>
      </c>
      <c r="AU388" s="0" t="s">
        <v>227</v>
      </c>
      <c r="AZ388" s="0" t="s">
        <v>2960</v>
      </c>
      <c r="BA388" s="124" t="s">
        <v>200</v>
      </c>
      <c r="BB388" s="0" t="s">
        <v>248</v>
      </c>
      <c r="BC388" s="0" t="s">
        <v>2961</v>
      </c>
      <c r="BD388" s="0" t="s">
        <v>2962</v>
      </c>
      <c r="BE388" s="104" t="s">
        <v>2963</v>
      </c>
      <c r="BF388" s="104"/>
      <c r="BG388" s="125"/>
      <c r="BH388" s="0" t="s">
        <v>2225</v>
      </c>
      <c r="BI388" s="112" t="n">
        <v>4984995110240</v>
      </c>
      <c r="BJ388" s="126"/>
      <c r="BK388" s="0" t="s">
        <v>215</v>
      </c>
      <c r="BL388" s="112" t="n">
        <v>4</v>
      </c>
      <c r="BM388" s="112" t="n">
        <v>4</v>
      </c>
      <c r="BN388" s="112" t="n">
        <v>4</v>
      </c>
      <c r="BO388" s="111" t="n">
        <v>20</v>
      </c>
      <c r="BP388" s="125"/>
      <c r="BQ388" s="127" t="s">
        <v>216</v>
      </c>
    </row>
    <row r="389" customFormat="false" ht="13.8" hidden="false" customHeight="false" outlineLevel="0" collapsed="false">
      <c r="A389" s="131" t="s">
        <v>2964</v>
      </c>
      <c r="B389" s="0" t="s">
        <v>2209</v>
      </c>
      <c r="C389" s="0" t="s">
        <v>361</v>
      </c>
      <c r="D389" s="0" t="s">
        <v>1333</v>
      </c>
      <c r="E389" s="0" t="s">
        <v>194</v>
      </c>
      <c r="F389" s="0" t="s">
        <v>195</v>
      </c>
      <c r="G389" s="0" t="s">
        <v>362</v>
      </c>
      <c r="H389" s="0" t="s">
        <v>400</v>
      </c>
      <c r="J389" s="111" t="n">
        <v>1</v>
      </c>
      <c r="K389" s="0" t="s">
        <v>198</v>
      </c>
      <c r="L389" s="0" t="s">
        <v>198</v>
      </c>
      <c r="M389" s="0" t="s">
        <v>274</v>
      </c>
      <c r="O389" s="0" t="s">
        <v>237</v>
      </c>
      <c r="P389" s="0" t="s">
        <v>410</v>
      </c>
      <c r="Q389" s="120" t="s">
        <v>200</v>
      </c>
      <c r="R389" s="0" t="s">
        <v>1251</v>
      </c>
      <c r="S389" s="0" t="s">
        <v>698</v>
      </c>
      <c r="T389" s="0" t="s">
        <v>198</v>
      </c>
      <c r="U389" s="0" t="s">
        <v>202</v>
      </c>
      <c r="V389" s="0" t="s">
        <v>1252</v>
      </c>
      <c r="W389" s="110" t="s">
        <v>1815</v>
      </c>
      <c r="X389" s="111" t="n">
        <v>1998</v>
      </c>
      <c r="Y389" s="111" t="s">
        <v>1624</v>
      </c>
      <c r="Z389" s="111" t="s">
        <v>198</v>
      </c>
      <c r="AA389" s="122" t="s">
        <v>200</v>
      </c>
      <c r="AB389" s="0" t="s">
        <v>370</v>
      </c>
      <c r="AC389" s="0" t="s">
        <v>872</v>
      </c>
      <c r="AD389" s="111" t="n">
        <v>1998</v>
      </c>
      <c r="AE389" s="111" t="s">
        <v>222</v>
      </c>
      <c r="AI389" s="111" t="s">
        <v>207</v>
      </c>
      <c r="AK389" s="111" t="s">
        <v>370</v>
      </c>
      <c r="AL389" s="0" t="s">
        <v>216</v>
      </c>
      <c r="AM389" s="111" t="n">
        <v>1995</v>
      </c>
      <c r="AN389" s="111" t="s">
        <v>208</v>
      </c>
      <c r="AO389" s="0" t="s">
        <v>1730</v>
      </c>
      <c r="AP389" s="0" t="s">
        <v>200</v>
      </c>
      <c r="AQ389" s="0" t="s">
        <v>200</v>
      </c>
      <c r="AR389" s="0" t="s">
        <v>200</v>
      </c>
      <c r="AS389" s="0" t="s">
        <v>2965</v>
      </c>
      <c r="AT389" s="0" t="s">
        <v>339</v>
      </c>
      <c r="AV389" s="0" t="s">
        <v>200</v>
      </c>
      <c r="AW389" s="104"/>
      <c r="AX389" s="104"/>
      <c r="AZ389" s="0" t="s">
        <v>2966</v>
      </c>
      <c r="BA389" s="124" t="s">
        <v>200</v>
      </c>
      <c r="BB389" s="0" t="s">
        <v>210</v>
      </c>
      <c r="BC389" s="0" t="s">
        <v>2967</v>
      </c>
      <c r="BE389" s="104" t="s">
        <v>2968</v>
      </c>
      <c r="BG389" s="125" t="s">
        <v>200</v>
      </c>
      <c r="BH389" s="0" t="s">
        <v>2235</v>
      </c>
      <c r="BI389" s="112" t="n">
        <v>711719710721</v>
      </c>
      <c r="BJ389" s="126" t="s">
        <v>200</v>
      </c>
      <c r="BK389" s="0" t="s">
        <v>215</v>
      </c>
      <c r="BL389" s="112" t="n">
        <v>4</v>
      </c>
      <c r="BM389" s="112" t="n">
        <v>4</v>
      </c>
      <c r="BN389" s="112" t="n">
        <v>4</v>
      </c>
      <c r="BO389" s="111" t="n">
        <v>20</v>
      </c>
      <c r="BP389" s="125" t="s">
        <v>200</v>
      </c>
      <c r="BQ389" s="127" t="s">
        <v>216</v>
      </c>
    </row>
    <row r="390" customFormat="false" ht="13.8" hidden="false" customHeight="false" outlineLevel="0" collapsed="false">
      <c r="A390" s="0" t="s">
        <v>2969</v>
      </c>
      <c r="B390" s="0" t="s">
        <v>2209</v>
      </c>
      <c r="C390" s="131" t="s">
        <v>1735</v>
      </c>
      <c r="D390" s="131" t="s">
        <v>1333</v>
      </c>
      <c r="E390" s="0" t="s">
        <v>194</v>
      </c>
      <c r="F390" s="0" t="s">
        <v>606</v>
      </c>
      <c r="G390" s="0" t="s">
        <v>391</v>
      </c>
      <c r="H390" s="0" t="s">
        <v>197</v>
      </c>
      <c r="J390" s="111" t="n">
        <v>2</v>
      </c>
      <c r="K390" s="0" t="s">
        <v>198</v>
      </c>
      <c r="L390" s="0" t="s">
        <v>392</v>
      </c>
      <c r="M390" s="0" t="s">
        <v>274</v>
      </c>
      <c r="O390" s="0" t="s">
        <v>596</v>
      </c>
      <c r="Q390" s="120" t="s">
        <v>200</v>
      </c>
      <c r="R390" s="0" t="s">
        <v>1251</v>
      </c>
      <c r="S390" s="0" t="s">
        <v>201</v>
      </c>
      <c r="T390" s="0" t="s">
        <v>198</v>
      </c>
      <c r="U390" s="0" t="s">
        <v>239</v>
      </c>
      <c r="V390" s="131" t="s">
        <v>756</v>
      </c>
      <c r="W390" s="110" t="s">
        <v>198</v>
      </c>
      <c r="X390" s="111" t="n">
        <v>1997</v>
      </c>
      <c r="Y390" s="111" t="s">
        <v>240</v>
      </c>
      <c r="Z390" s="111" t="s">
        <v>198</v>
      </c>
      <c r="AA390" s="122" t="s">
        <v>200</v>
      </c>
      <c r="AB390" s="0" t="s">
        <v>2970</v>
      </c>
      <c r="AC390" s="0" t="s">
        <v>2294</v>
      </c>
      <c r="AD390" s="111" t="s">
        <v>198</v>
      </c>
      <c r="AE390" s="111" t="s">
        <v>222</v>
      </c>
      <c r="AI390" s="111" t="s">
        <v>207</v>
      </c>
      <c r="AK390" s="111" t="str">
        <f aca="false">(AB390)</f>
        <v>Dream factory</v>
      </c>
      <c r="AM390" s="111" t="n">
        <f aca="false">X390</f>
        <v>1997</v>
      </c>
      <c r="AN390" s="111" t="s">
        <v>208</v>
      </c>
      <c r="AO390" s="0" t="s">
        <v>609</v>
      </c>
      <c r="AP390" s="0" t="s">
        <v>200</v>
      </c>
      <c r="AS390" s="0" t="s">
        <v>200</v>
      </c>
      <c r="AT390" s="0" t="s">
        <v>200</v>
      </c>
      <c r="AV390" s="0" t="s">
        <v>2971</v>
      </c>
      <c r="AW390" s="0" t="s">
        <v>200</v>
      </c>
      <c r="AZ390" s="0" t="s">
        <v>2972</v>
      </c>
      <c r="BA390" s="124" t="s">
        <v>200</v>
      </c>
      <c r="BB390" s="0" t="s">
        <v>210</v>
      </c>
      <c r="BC390" s="0" t="s">
        <v>2973</v>
      </c>
      <c r="BD390" s="0" t="s">
        <v>2974</v>
      </c>
      <c r="BE390" s="104" t="s">
        <v>2975</v>
      </c>
      <c r="BF390" s="0" t="s">
        <v>2976</v>
      </c>
      <c r="BG390" s="125" t="s">
        <v>200</v>
      </c>
      <c r="BH390" s="0" t="s">
        <v>2215</v>
      </c>
      <c r="BI390" s="112" t="n">
        <v>4961012977017</v>
      </c>
      <c r="BJ390" s="126" t="s">
        <v>200</v>
      </c>
      <c r="BK390" s="0" t="s">
        <v>215</v>
      </c>
      <c r="BL390" s="112" t="n">
        <v>4</v>
      </c>
      <c r="BM390" s="112" t="n">
        <v>4</v>
      </c>
      <c r="BN390" s="112" t="n">
        <v>4</v>
      </c>
      <c r="BO390" s="111" t="n">
        <v>20</v>
      </c>
      <c r="BP390" s="125" t="s">
        <v>200</v>
      </c>
      <c r="BQ390" s="127" t="s">
        <v>216</v>
      </c>
    </row>
    <row r="391" customFormat="false" ht="13.8" hidden="false" customHeight="false" outlineLevel="0" collapsed="false">
      <c r="A391" s="131" t="s">
        <v>2977</v>
      </c>
      <c r="B391" s="0" t="s">
        <v>2209</v>
      </c>
      <c r="C391" s="131" t="s">
        <v>1394</v>
      </c>
      <c r="D391" s="131" t="s">
        <v>1333</v>
      </c>
      <c r="E391" s="0" t="s">
        <v>194</v>
      </c>
      <c r="F391" s="0" t="s">
        <v>195</v>
      </c>
      <c r="G391" s="0" t="s">
        <v>196</v>
      </c>
      <c r="H391" s="0" t="s">
        <v>219</v>
      </c>
      <c r="J391" s="111" t="n">
        <v>1</v>
      </c>
      <c r="K391" s="0" t="s">
        <v>198</v>
      </c>
      <c r="L391" s="0" t="s">
        <v>198</v>
      </c>
      <c r="M391" s="0" t="s">
        <v>199</v>
      </c>
      <c r="O391" s="0" t="s">
        <v>200</v>
      </c>
      <c r="P391" s="0" t="s">
        <v>410</v>
      </c>
      <c r="Q391" s="120" t="s">
        <v>200</v>
      </c>
      <c r="R391" s="0" t="s">
        <v>1251</v>
      </c>
      <c r="S391" s="0" t="s">
        <v>201</v>
      </c>
      <c r="T391" s="0" t="s">
        <v>198</v>
      </c>
      <c r="U391" s="0" t="s">
        <v>202</v>
      </c>
      <c r="V391" s="0" t="s">
        <v>1252</v>
      </c>
      <c r="W391" s="110" t="s">
        <v>204</v>
      </c>
      <c r="X391" s="111" t="n">
        <v>1996</v>
      </c>
      <c r="Y391" s="111" t="s">
        <v>498</v>
      </c>
      <c r="Z391" s="130" t="s">
        <v>757</v>
      </c>
      <c r="AA391" s="122" t="s">
        <v>200</v>
      </c>
      <c r="AB391" s="0" t="s">
        <v>549</v>
      </c>
      <c r="AC391" s="0" t="s">
        <v>1902</v>
      </c>
      <c r="AD391" s="111" t="n">
        <v>1996</v>
      </c>
      <c r="AE391" s="111" t="s">
        <v>198</v>
      </c>
      <c r="AI391" s="111" t="s">
        <v>207</v>
      </c>
      <c r="AK391" s="111" t="str">
        <f aca="false">(AB391)</f>
        <v>Core design</v>
      </c>
      <c r="AL391" s="0" t="s">
        <v>200</v>
      </c>
      <c r="AM391" s="111" t="n">
        <f aca="false">AD391</f>
        <v>1996</v>
      </c>
      <c r="AN391" s="111" t="s">
        <v>263</v>
      </c>
      <c r="AQ391" s="0" t="s">
        <v>2978</v>
      </c>
      <c r="AR391" s="0" t="s">
        <v>200</v>
      </c>
      <c r="AS391" s="0" t="s">
        <v>2979</v>
      </c>
      <c r="AT391" s="0" t="s">
        <v>2980</v>
      </c>
      <c r="AU391" s="0" t="s">
        <v>1871</v>
      </c>
      <c r="AV391" s="0" t="s">
        <v>200</v>
      </c>
      <c r="AZ391" s="0" t="s">
        <v>2981</v>
      </c>
      <c r="BA391" s="124" t="s">
        <v>200</v>
      </c>
      <c r="BB391" s="0" t="s">
        <v>210</v>
      </c>
      <c r="BC391" s="0" t="s">
        <v>2982</v>
      </c>
      <c r="BD391" s="0" t="s">
        <v>2983</v>
      </c>
      <c r="BE391" s="104" t="s">
        <v>2984</v>
      </c>
      <c r="BF391" s="0" t="s">
        <v>2985</v>
      </c>
      <c r="BG391" s="125" t="s">
        <v>200</v>
      </c>
      <c r="BH391" s="0" t="s">
        <v>2235</v>
      </c>
      <c r="BI391" s="112" t="n">
        <v>5032921003223</v>
      </c>
      <c r="BJ391" s="126" t="s">
        <v>200</v>
      </c>
      <c r="BK391" s="0" t="s">
        <v>215</v>
      </c>
      <c r="BL391" s="112" t="n">
        <v>4</v>
      </c>
      <c r="BM391" s="112" t="n">
        <v>4</v>
      </c>
      <c r="BN391" s="112" t="n">
        <v>4</v>
      </c>
      <c r="BO391" s="111" t="n">
        <v>20</v>
      </c>
      <c r="BP391" s="125" t="s">
        <v>200</v>
      </c>
      <c r="BQ391" s="127" t="s">
        <v>216</v>
      </c>
    </row>
    <row r="392" customFormat="false" ht="13.8" hidden="false" customHeight="false" outlineLevel="0" collapsed="false">
      <c r="A392" s="131" t="s">
        <v>2986</v>
      </c>
      <c r="B392" s="0" t="s">
        <v>2209</v>
      </c>
      <c r="C392" s="0" t="s">
        <v>1267</v>
      </c>
      <c r="D392" s="0" t="s">
        <v>193</v>
      </c>
      <c r="E392" s="0" t="s">
        <v>194</v>
      </c>
      <c r="F392" s="0" t="s">
        <v>1509</v>
      </c>
      <c r="G392" s="0" t="s">
        <v>330</v>
      </c>
      <c r="H392" s="0" t="s">
        <v>219</v>
      </c>
      <c r="J392" s="111" t="n">
        <v>1</v>
      </c>
      <c r="K392" s="0" t="s">
        <v>198</v>
      </c>
      <c r="L392" s="0" t="s">
        <v>198</v>
      </c>
      <c r="M392" s="0" t="s">
        <v>220</v>
      </c>
      <c r="O392" s="0" t="s">
        <v>200</v>
      </c>
      <c r="Q392" s="120" t="s">
        <v>200</v>
      </c>
      <c r="R392" s="0" t="s">
        <v>1251</v>
      </c>
      <c r="S392" s="0" t="s">
        <v>201</v>
      </c>
      <c r="T392" s="0" t="s">
        <v>198</v>
      </c>
      <c r="U392" s="0" t="s">
        <v>239</v>
      </c>
      <c r="V392" s="131" t="s">
        <v>756</v>
      </c>
      <c r="W392" s="110" t="s">
        <v>198</v>
      </c>
      <c r="X392" s="111" t="n">
        <v>1995</v>
      </c>
      <c r="Y392" s="111" t="s">
        <v>240</v>
      </c>
      <c r="Z392" s="130" t="s">
        <v>757</v>
      </c>
      <c r="AA392" s="122" t="s">
        <v>200</v>
      </c>
      <c r="AB392" s="0" t="s">
        <v>459</v>
      </c>
      <c r="AC392" s="0" t="s">
        <v>459</v>
      </c>
      <c r="AD392" s="111" t="s">
        <v>198</v>
      </c>
      <c r="AE392" s="111" t="s">
        <v>198</v>
      </c>
      <c r="AI392" s="111" t="s">
        <v>207</v>
      </c>
      <c r="AK392" s="111" t="str">
        <f aca="false">(AB392)</f>
        <v>Konami</v>
      </c>
      <c r="AM392" s="111" t="n">
        <f aca="false">X392</f>
        <v>1995</v>
      </c>
      <c r="AN392" s="111" t="s">
        <v>208</v>
      </c>
      <c r="AR392" s="0" t="s">
        <v>2987</v>
      </c>
      <c r="AS392" s="0" t="s">
        <v>200</v>
      </c>
      <c r="AT392" s="0" t="s">
        <v>2988</v>
      </c>
      <c r="AU392" s="0" t="s">
        <v>1871</v>
      </c>
      <c r="AV392" s="0" t="s">
        <v>2989</v>
      </c>
      <c r="AZ392" s="0" t="s">
        <v>2990</v>
      </c>
      <c r="BA392" s="124" t="s">
        <v>200</v>
      </c>
      <c r="BB392" s="0" t="s">
        <v>248</v>
      </c>
      <c r="BC392" s="0" t="s">
        <v>2991</v>
      </c>
      <c r="BD392" s="0" t="s">
        <v>2992</v>
      </c>
      <c r="BE392" s="104" t="s">
        <v>2993</v>
      </c>
      <c r="BF392" s="0" t="s">
        <v>2994</v>
      </c>
      <c r="BG392" s="125" t="s">
        <v>200</v>
      </c>
      <c r="BH392" s="0" t="s">
        <v>2215</v>
      </c>
      <c r="BI392" s="112" t="s">
        <v>198</v>
      </c>
      <c r="BJ392" s="126" t="s">
        <v>200</v>
      </c>
      <c r="BK392" s="0" t="s">
        <v>215</v>
      </c>
      <c r="BL392" s="112" t="n">
        <v>4</v>
      </c>
      <c r="BM392" s="112" t="n">
        <v>4</v>
      </c>
      <c r="BN392" s="112" t="n">
        <v>4</v>
      </c>
      <c r="BO392" s="111" t="n">
        <v>20</v>
      </c>
      <c r="BP392" s="125" t="s">
        <v>200</v>
      </c>
      <c r="BQ392" s="127" t="s">
        <v>216</v>
      </c>
    </row>
    <row r="393" customFormat="false" ht="13.8" hidden="false" customHeight="false" outlineLevel="0" collapsed="false">
      <c r="A393" s="131" t="s">
        <v>2995</v>
      </c>
      <c r="B393" s="0" t="s">
        <v>2209</v>
      </c>
      <c r="C393" s="0" t="s">
        <v>369</v>
      </c>
      <c r="D393" s="0" t="s">
        <v>1333</v>
      </c>
      <c r="E393" s="0" t="s">
        <v>313</v>
      </c>
      <c r="F393" s="0" t="s">
        <v>314</v>
      </c>
      <c r="G393" s="0" t="s">
        <v>391</v>
      </c>
      <c r="H393" s="0" t="s">
        <v>219</v>
      </c>
      <c r="J393" s="111" t="n">
        <v>2</v>
      </c>
      <c r="K393" s="0" t="s">
        <v>198</v>
      </c>
      <c r="L393" s="0" t="s">
        <v>392</v>
      </c>
      <c r="M393" s="0" t="s">
        <v>199</v>
      </c>
      <c r="O393" s="0" t="s">
        <v>200</v>
      </c>
      <c r="Q393" s="120" t="s">
        <v>200</v>
      </c>
      <c r="R393" s="0" t="s">
        <v>1251</v>
      </c>
      <c r="S393" s="0" t="s">
        <v>201</v>
      </c>
      <c r="T393" s="0" t="s">
        <v>198</v>
      </c>
      <c r="U393" s="0" t="s">
        <v>239</v>
      </c>
      <c r="V393" s="131" t="s">
        <v>756</v>
      </c>
      <c r="W393" s="110" t="s">
        <v>198</v>
      </c>
      <c r="X393" s="111" t="n">
        <v>1998</v>
      </c>
      <c r="Y393" s="111" t="s">
        <v>240</v>
      </c>
      <c r="Z393" s="111" t="s">
        <v>198</v>
      </c>
      <c r="AA393" s="122" t="s">
        <v>200</v>
      </c>
      <c r="AB393" s="0" t="s">
        <v>2996</v>
      </c>
      <c r="AC393" s="0" t="s">
        <v>2959</v>
      </c>
      <c r="AD393" s="111" t="n">
        <v>1999</v>
      </c>
      <c r="AE393" s="111" t="s">
        <v>222</v>
      </c>
      <c r="AI393" s="111" t="s">
        <v>207</v>
      </c>
      <c r="AK393" s="111" t="str">
        <f aca="false">(AB393)</f>
        <v>Racjin</v>
      </c>
      <c r="AM393" s="111" t="n">
        <f aca="false">AD393</f>
        <v>1999</v>
      </c>
      <c r="AN393" s="111" t="s">
        <v>208</v>
      </c>
      <c r="AS393" s="0" t="s">
        <v>200</v>
      </c>
      <c r="AU393" s="0" t="s">
        <v>267</v>
      </c>
      <c r="AV393" s="0" t="s">
        <v>200</v>
      </c>
      <c r="AZ393" s="104" t="s">
        <v>2997</v>
      </c>
      <c r="BA393" s="124" t="s">
        <v>200</v>
      </c>
      <c r="BB393" s="0" t="s">
        <v>210</v>
      </c>
      <c r="BC393" s="0" t="s">
        <v>2998</v>
      </c>
      <c r="BD393" s="0" t="s">
        <v>2999</v>
      </c>
      <c r="BE393" s="104" t="s">
        <v>3000</v>
      </c>
      <c r="BG393" s="125" t="s">
        <v>200</v>
      </c>
      <c r="BH393" s="0" t="s">
        <v>2215</v>
      </c>
      <c r="BI393" s="112" t="n">
        <v>4984995110219</v>
      </c>
      <c r="BJ393" s="126" t="s">
        <v>200</v>
      </c>
      <c r="BK393" s="0" t="s">
        <v>215</v>
      </c>
      <c r="BL393" s="112" t="n">
        <v>4</v>
      </c>
      <c r="BM393" s="112" t="n">
        <v>4</v>
      </c>
      <c r="BN393" s="112" t="n">
        <v>4</v>
      </c>
      <c r="BO393" s="111" t="n">
        <v>20</v>
      </c>
      <c r="BP393" s="125" t="s">
        <v>200</v>
      </c>
      <c r="BQ393" s="127" t="s">
        <v>216</v>
      </c>
    </row>
    <row r="394" customFormat="false" ht="13.8" hidden="false" customHeight="false" outlineLevel="0" collapsed="false">
      <c r="A394" s="131" t="s">
        <v>3001</v>
      </c>
      <c r="B394" s="0" t="s">
        <v>2209</v>
      </c>
      <c r="C394" s="0" t="s">
        <v>1408</v>
      </c>
      <c r="D394" s="0" t="s">
        <v>1869</v>
      </c>
      <c r="E394" s="0" t="s">
        <v>194</v>
      </c>
      <c r="F394" s="0" t="s">
        <v>195</v>
      </c>
      <c r="G394" s="0" t="s">
        <v>196</v>
      </c>
      <c r="H394" s="0" t="s">
        <v>197</v>
      </c>
      <c r="J394" s="111" t="n">
        <v>1</v>
      </c>
      <c r="K394" s="0" t="s">
        <v>198</v>
      </c>
      <c r="L394" s="0" t="s">
        <v>198</v>
      </c>
      <c r="M394" s="0" t="s">
        <v>274</v>
      </c>
      <c r="Q394" s="120" t="s">
        <v>200</v>
      </c>
      <c r="R394" s="0" t="s">
        <v>1251</v>
      </c>
      <c r="S394" s="0" t="s">
        <v>201</v>
      </c>
      <c r="T394" s="0" t="s">
        <v>3002</v>
      </c>
      <c r="U394" s="0" t="s">
        <v>239</v>
      </c>
      <c r="V394" s="131" t="s">
        <v>756</v>
      </c>
      <c r="W394" s="110" t="s">
        <v>198</v>
      </c>
      <c r="X394" s="111" t="n">
        <v>1999</v>
      </c>
      <c r="Y394" s="111" t="s">
        <v>240</v>
      </c>
      <c r="Z394" s="111" t="s">
        <v>221</v>
      </c>
      <c r="AA394" s="122" t="s">
        <v>200</v>
      </c>
      <c r="AB394" s="0" t="s">
        <v>543</v>
      </c>
      <c r="AC394" s="0" t="s">
        <v>543</v>
      </c>
      <c r="AD394" s="111" t="n">
        <v>2000</v>
      </c>
      <c r="AE394" s="111" t="s">
        <v>222</v>
      </c>
      <c r="AI394" s="111" t="s">
        <v>207</v>
      </c>
      <c r="AK394" s="111" t="str">
        <f aca="false">(AB394)</f>
        <v>Capcom</v>
      </c>
      <c r="AM394" s="111" t="n">
        <f aca="false">AD394</f>
        <v>2000</v>
      </c>
      <c r="AN394" s="111" t="s">
        <v>208</v>
      </c>
      <c r="AS394" s="0" t="s">
        <v>3003</v>
      </c>
      <c r="AT394" s="0" t="s">
        <v>226</v>
      </c>
      <c r="AU394" s="0" t="s">
        <v>227</v>
      </c>
      <c r="AZ394" s="104" t="s">
        <v>3004</v>
      </c>
      <c r="BA394" s="124" t="s">
        <v>200</v>
      </c>
      <c r="BB394" s="0" t="s">
        <v>248</v>
      </c>
      <c r="BC394" s="0" t="s">
        <v>3005</v>
      </c>
      <c r="BD394" s="0" t="s">
        <v>2011</v>
      </c>
      <c r="BE394" s="104" t="s">
        <v>3006</v>
      </c>
      <c r="BG394" s="125"/>
      <c r="BH394" s="0" t="s">
        <v>2215</v>
      </c>
      <c r="BI394" s="112" t="n">
        <v>4976219354677</v>
      </c>
      <c r="BJ394" s="126"/>
      <c r="BK394" s="0" t="s">
        <v>215</v>
      </c>
      <c r="BL394" s="112" t="n">
        <v>4</v>
      </c>
      <c r="BM394" s="112" t="n">
        <v>4</v>
      </c>
      <c r="BN394" s="112" t="n">
        <v>4</v>
      </c>
      <c r="BO394" s="111" t="n">
        <v>20</v>
      </c>
      <c r="BP394" s="125"/>
      <c r="BQ394" s="127" t="s">
        <v>216</v>
      </c>
    </row>
    <row r="395" customFormat="false" ht="13.8" hidden="false" customHeight="false" outlineLevel="0" collapsed="false">
      <c r="A395" s="0" t="s">
        <v>3007</v>
      </c>
      <c r="B395" s="0" t="s">
        <v>2209</v>
      </c>
      <c r="C395" s="0" t="s">
        <v>2375</v>
      </c>
      <c r="D395" s="0" t="s">
        <v>1333</v>
      </c>
      <c r="E395" s="0" t="s">
        <v>194</v>
      </c>
      <c r="F395" s="0" t="s">
        <v>606</v>
      </c>
      <c r="G395" s="0" t="s">
        <v>196</v>
      </c>
      <c r="H395" s="0" t="s">
        <v>197</v>
      </c>
      <c r="J395" s="111" t="n">
        <v>1</v>
      </c>
      <c r="K395" s="0" t="s">
        <v>198</v>
      </c>
      <c r="L395" s="0" t="s">
        <v>198</v>
      </c>
      <c r="M395" s="0" t="s">
        <v>199</v>
      </c>
      <c r="O395" s="0" t="s">
        <v>200</v>
      </c>
      <c r="Q395" s="120" t="s">
        <v>200</v>
      </c>
      <c r="R395" s="0" t="s">
        <v>1251</v>
      </c>
      <c r="S395" s="0" t="s">
        <v>201</v>
      </c>
      <c r="T395" s="0" t="s">
        <v>198</v>
      </c>
      <c r="U395" s="0" t="s">
        <v>202</v>
      </c>
      <c r="V395" s="0" t="s">
        <v>1252</v>
      </c>
      <c r="W395" s="110" t="s">
        <v>204</v>
      </c>
      <c r="X395" s="111" t="n">
        <v>2001</v>
      </c>
      <c r="Z395" s="111" t="s">
        <v>198</v>
      </c>
      <c r="AA395" s="122" t="s">
        <v>200</v>
      </c>
      <c r="AB395" s="0" t="s">
        <v>807</v>
      </c>
      <c r="AC395" s="0" t="s">
        <v>807</v>
      </c>
      <c r="AD395" s="111" t="n">
        <v>2001</v>
      </c>
      <c r="AE395" s="111" t="s">
        <v>1004</v>
      </c>
      <c r="AI395" s="111" t="s">
        <v>207</v>
      </c>
      <c r="AK395" s="111" t="str">
        <f aca="false">(AB395)</f>
        <v>Infogrames</v>
      </c>
      <c r="AL395" s="0" t="s">
        <v>200</v>
      </c>
      <c r="AM395" s="111" t="n">
        <f aca="false">AD395</f>
        <v>2001</v>
      </c>
      <c r="AN395" s="111" t="s">
        <v>510</v>
      </c>
      <c r="AP395" s="0" t="s">
        <v>286</v>
      </c>
      <c r="AQ395" s="0" t="s">
        <v>200</v>
      </c>
      <c r="AR395" s="0" t="s">
        <v>200</v>
      </c>
      <c r="AS395" s="0" t="s">
        <v>3008</v>
      </c>
      <c r="AT395" s="0" t="s">
        <v>433</v>
      </c>
      <c r="AV395" s="0" t="s">
        <v>200</v>
      </c>
      <c r="AZ395" s="104" t="s">
        <v>3009</v>
      </c>
      <c r="BA395" s="124" t="s">
        <v>200</v>
      </c>
      <c r="BB395" s="0" t="s">
        <v>210</v>
      </c>
      <c r="BC395" s="0" t="s">
        <v>3010</v>
      </c>
      <c r="BD395" s="0" t="s">
        <v>3011</v>
      </c>
      <c r="BE395" s="104" t="s">
        <v>3012</v>
      </c>
      <c r="BF395" s="0" t="s">
        <v>200</v>
      </c>
      <c r="BG395" s="125" t="s">
        <v>200</v>
      </c>
      <c r="BH395" s="0" t="s">
        <v>466</v>
      </c>
      <c r="BI395" s="112" t="n">
        <v>3546430014516</v>
      </c>
      <c r="BJ395" s="126" t="s">
        <v>200</v>
      </c>
      <c r="BK395" s="0" t="s">
        <v>215</v>
      </c>
      <c r="BL395" s="112" t="n">
        <v>4</v>
      </c>
      <c r="BM395" s="112" t="n">
        <v>4</v>
      </c>
      <c r="BN395" s="112" t="n">
        <v>4</v>
      </c>
      <c r="BO395" s="111" t="n">
        <v>20</v>
      </c>
      <c r="BP395" s="125" t="s">
        <v>200</v>
      </c>
      <c r="BQ395" s="127" t="s">
        <v>216</v>
      </c>
    </row>
    <row r="396" customFormat="false" ht="13.8" hidden="false" customHeight="false" outlineLevel="0" collapsed="false">
      <c r="A396" s="131" t="s">
        <v>3013</v>
      </c>
      <c r="B396" s="0" t="s">
        <v>2209</v>
      </c>
      <c r="C396" s="0" t="s">
        <v>329</v>
      </c>
      <c r="D396" s="0" t="s">
        <v>1333</v>
      </c>
      <c r="E396" s="0" t="s">
        <v>194</v>
      </c>
      <c r="F396" s="0" t="s">
        <v>195</v>
      </c>
      <c r="G396" s="0" t="s">
        <v>196</v>
      </c>
      <c r="H396" s="0" t="s">
        <v>219</v>
      </c>
      <c r="J396" s="111" t="n">
        <v>1</v>
      </c>
      <c r="K396" s="0" t="s">
        <v>198</v>
      </c>
      <c r="L396" s="0" t="s">
        <v>198</v>
      </c>
      <c r="M396" s="0" t="s">
        <v>199</v>
      </c>
      <c r="O396" s="0" t="s">
        <v>200</v>
      </c>
      <c r="Q396" s="120" t="s">
        <v>200</v>
      </c>
      <c r="R396" s="0" t="s">
        <v>1251</v>
      </c>
      <c r="S396" s="0" t="s">
        <v>201</v>
      </c>
      <c r="T396" s="0" t="s">
        <v>198</v>
      </c>
      <c r="U396" s="0" t="s">
        <v>202</v>
      </c>
      <c r="V396" s="0" t="s">
        <v>1252</v>
      </c>
      <c r="W396" s="110" t="s">
        <v>204</v>
      </c>
      <c r="X396" s="111" t="n">
        <v>2000</v>
      </c>
      <c r="Z396" s="130" t="s">
        <v>757</v>
      </c>
      <c r="AA396" s="122" t="s">
        <v>200</v>
      </c>
      <c r="AB396" s="0" t="s">
        <v>2294</v>
      </c>
      <c r="AC396" s="0" t="s">
        <v>2294</v>
      </c>
      <c r="AD396" s="111" t="n">
        <v>2000</v>
      </c>
      <c r="AE396" s="111" t="s">
        <v>222</v>
      </c>
      <c r="AI396" s="111" t="s">
        <v>207</v>
      </c>
      <c r="AK396" s="111" t="str">
        <f aca="false">(AB396)</f>
        <v>Squaresoft</v>
      </c>
      <c r="AM396" s="111" t="n">
        <f aca="false">AD396</f>
        <v>2000</v>
      </c>
      <c r="AN396" s="111" t="s">
        <v>208</v>
      </c>
      <c r="AS396" s="0" t="s">
        <v>200</v>
      </c>
      <c r="AT396" s="0" t="s">
        <v>683</v>
      </c>
      <c r="AU396" s="0" t="s">
        <v>332</v>
      </c>
      <c r="AV396" s="0" t="s">
        <v>2298</v>
      </c>
      <c r="AZ396" s="0" t="s">
        <v>3014</v>
      </c>
      <c r="BA396" s="124" t="s">
        <v>200</v>
      </c>
      <c r="BB396" s="0" t="s">
        <v>210</v>
      </c>
      <c r="BC396" s="0" t="s">
        <v>3015</v>
      </c>
      <c r="BD396" s="0" t="s">
        <v>200</v>
      </c>
      <c r="BE396" s="104" t="s">
        <v>3016</v>
      </c>
      <c r="BF396" s="0" t="s">
        <v>3017</v>
      </c>
      <c r="BG396" s="125" t="s">
        <v>200</v>
      </c>
      <c r="BH396" s="0" t="s">
        <v>466</v>
      </c>
      <c r="BI396" s="112" t="n">
        <v>4036636200466</v>
      </c>
      <c r="BJ396" s="126" t="s">
        <v>200</v>
      </c>
      <c r="BK396" s="0" t="s">
        <v>215</v>
      </c>
      <c r="BL396" s="112" t="n">
        <v>4</v>
      </c>
      <c r="BM396" s="112" t="n">
        <v>4</v>
      </c>
      <c r="BN396" s="112" t="n">
        <v>4</v>
      </c>
      <c r="BO396" s="111" t="n">
        <v>20</v>
      </c>
      <c r="BP396" s="125" t="s">
        <v>200</v>
      </c>
      <c r="BQ396" s="127" t="s">
        <v>216</v>
      </c>
    </row>
    <row r="397" customFormat="false" ht="13.8" hidden="false" customHeight="false" outlineLevel="0" collapsed="false">
      <c r="A397" s="131" t="s">
        <v>3018</v>
      </c>
      <c r="B397" s="0" t="s">
        <v>2209</v>
      </c>
      <c r="C397" s="0" t="s">
        <v>192</v>
      </c>
      <c r="D397" s="0" t="s">
        <v>312</v>
      </c>
      <c r="E397" s="0" t="s">
        <v>194</v>
      </c>
      <c r="F397" s="0" t="s">
        <v>195</v>
      </c>
      <c r="G397" s="0" t="s">
        <v>196</v>
      </c>
      <c r="H397" s="0" t="s">
        <v>197</v>
      </c>
      <c r="J397" s="111" t="n">
        <v>1</v>
      </c>
      <c r="K397" s="0" t="s">
        <v>198</v>
      </c>
      <c r="L397" s="0" t="s">
        <v>198</v>
      </c>
      <c r="M397" s="0" t="s">
        <v>199</v>
      </c>
      <c r="O397" s="0" t="s">
        <v>200</v>
      </c>
      <c r="Q397" s="120" t="s">
        <v>200</v>
      </c>
      <c r="R397" s="0" t="s">
        <v>1251</v>
      </c>
      <c r="S397" s="0" t="s">
        <v>201</v>
      </c>
      <c r="T397" s="0" t="s">
        <v>198</v>
      </c>
      <c r="U397" s="0" t="s">
        <v>202</v>
      </c>
      <c r="V397" s="0" t="s">
        <v>1252</v>
      </c>
      <c r="W397" s="110" t="s">
        <v>204</v>
      </c>
      <c r="X397" s="111" t="n">
        <v>1995</v>
      </c>
      <c r="Z397" s="111" t="s">
        <v>198</v>
      </c>
      <c r="AA397" s="122" t="s">
        <v>200</v>
      </c>
      <c r="AB397" s="0" t="s">
        <v>3019</v>
      </c>
      <c r="AC397" s="0" t="s">
        <v>574</v>
      </c>
      <c r="AD397" s="111" t="n">
        <v>1995</v>
      </c>
      <c r="AE397" s="111" t="s">
        <v>198</v>
      </c>
      <c r="AI397" s="111" t="s">
        <v>294</v>
      </c>
      <c r="AJ397" s="111" t="s">
        <v>1130</v>
      </c>
      <c r="AK397" s="0" t="s">
        <v>3019</v>
      </c>
      <c r="AL397" s="0" t="s">
        <v>216</v>
      </c>
      <c r="AM397" s="111" t="n">
        <v>1992</v>
      </c>
      <c r="AN397" s="111" t="s">
        <v>208</v>
      </c>
      <c r="AS397" s="0" t="s">
        <v>200</v>
      </c>
      <c r="AT397" s="0" t="s">
        <v>200</v>
      </c>
      <c r="AU397" s="0" t="s">
        <v>1306</v>
      </c>
      <c r="AV397" s="0" t="s">
        <v>200</v>
      </c>
      <c r="AZ397" s="0" t="s">
        <v>3020</v>
      </c>
      <c r="BA397" s="124" t="s">
        <v>200</v>
      </c>
      <c r="BB397" s="0" t="s">
        <v>248</v>
      </c>
      <c r="BC397" s="0" t="s">
        <v>3021</v>
      </c>
      <c r="BD397" s="0" t="s">
        <v>3022</v>
      </c>
      <c r="BE397" s="104" t="s">
        <v>3023</v>
      </c>
      <c r="BG397" s="125" t="s">
        <v>200</v>
      </c>
      <c r="BH397" s="0" t="s">
        <v>466</v>
      </c>
      <c r="BI397" s="112" t="n">
        <v>5015839339967</v>
      </c>
      <c r="BJ397" s="126" t="s">
        <v>200</v>
      </c>
      <c r="BK397" s="0" t="s">
        <v>215</v>
      </c>
      <c r="BL397" s="112" t="n">
        <v>4</v>
      </c>
      <c r="BM397" s="112" t="n">
        <v>4</v>
      </c>
      <c r="BN397" s="112" t="n">
        <v>4</v>
      </c>
      <c r="BO397" s="111" t="n">
        <v>20</v>
      </c>
      <c r="BP397" s="125" t="s">
        <v>200</v>
      </c>
      <c r="BQ397" s="127" t="s">
        <v>216</v>
      </c>
    </row>
    <row r="398" customFormat="false" ht="13.8" hidden="false" customHeight="false" outlineLevel="0" collapsed="false">
      <c r="A398" s="0" t="s">
        <v>3024</v>
      </c>
      <c r="B398" s="0" t="s">
        <v>2209</v>
      </c>
      <c r="C398" s="0" t="s">
        <v>390</v>
      </c>
      <c r="D398" s="0" t="s">
        <v>193</v>
      </c>
      <c r="E398" s="0" t="s">
        <v>194</v>
      </c>
      <c r="F398" s="0" t="s">
        <v>606</v>
      </c>
      <c r="G398" s="0" t="s">
        <v>196</v>
      </c>
      <c r="H398" s="0" t="s">
        <v>219</v>
      </c>
      <c r="J398" s="111" t="n">
        <v>1</v>
      </c>
      <c r="K398" s="131" t="s">
        <v>198</v>
      </c>
      <c r="L398" s="0" t="s">
        <v>198</v>
      </c>
      <c r="M398" s="0" t="s">
        <v>199</v>
      </c>
      <c r="O398" s="0" t="s">
        <v>200</v>
      </c>
      <c r="P398" s="0" t="s">
        <v>410</v>
      </c>
      <c r="Q398" s="120" t="s">
        <v>200</v>
      </c>
      <c r="R398" s="0" t="s">
        <v>1251</v>
      </c>
      <c r="S398" s="0" t="s">
        <v>201</v>
      </c>
      <c r="T398" s="0" t="s">
        <v>198</v>
      </c>
      <c r="U398" s="0" t="s">
        <v>202</v>
      </c>
      <c r="V398" s="0" t="s">
        <v>1252</v>
      </c>
      <c r="W398" s="110" t="s">
        <v>204</v>
      </c>
      <c r="X398" s="111" t="n">
        <v>1997</v>
      </c>
      <c r="Y398" s="111" t="s">
        <v>498</v>
      </c>
      <c r="Z398" s="111" t="s">
        <v>757</v>
      </c>
      <c r="AA398" s="122" t="s">
        <v>200</v>
      </c>
      <c r="AB398" s="0" t="s">
        <v>3025</v>
      </c>
      <c r="AC398" s="0" t="s">
        <v>574</v>
      </c>
      <c r="AD398" s="111" t="n">
        <v>1997</v>
      </c>
      <c r="AE398" s="111" t="s">
        <v>198</v>
      </c>
      <c r="AI398" s="111" t="s">
        <v>294</v>
      </c>
      <c r="AJ398" s="111" t="s">
        <v>1163</v>
      </c>
      <c r="AK398" s="111" t="s">
        <v>2676</v>
      </c>
      <c r="AL398" s="0" t="s">
        <v>200</v>
      </c>
      <c r="AM398" s="111" t="n">
        <v>1995</v>
      </c>
      <c r="AN398" s="130" t="s">
        <v>263</v>
      </c>
      <c r="AQ398" s="0" t="s">
        <v>3026</v>
      </c>
      <c r="AR398" s="0" t="s">
        <v>200</v>
      </c>
      <c r="AS398" s="0" t="s">
        <v>3027</v>
      </c>
      <c r="AT398" s="0" t="s">
        <v>433</v>
      </c>
      <c r="AU398" s="0" t="s">
        <v>332</v>
      </c>
      <c r="AV398" s="0" t="s">
        <v>3028</v>
      </c>
      <c r="AZ398" s="0" t="s">
        <v>3029</v>
      </c>
      <c r="BA398" s="124" t="s">
        <v>200</v>
      </c>
      <c r="BB398" s="0" t="s">
        <v>210</v>
      </c>
      <c r="BC398" s="0" t="s">
        <v>3030</v>
      </c>
      <c r="BD398" s="0" t="s">
        <v>3031</v>
      </c>
      <c r="BE398" s="104" t="s">
        <v>3032</v>
      </c>
      <c r="BF398" s="104" t="s">
        <v>3033</v>
      </c>
      <c r="BG398" s="125" t="s">
        <v>200</v>
      </c>
      <c r="BH398" s="0" t="s">
        <v>466</v>
      </c>
      <c r="BI398" s="112" t="n">
        <v>5030931013331</v>
      </c>
      <c r="BJ398" s="126" t="s">
        <v>200</v>
      </c>
      <c r="BK398" s="0" t="s">
        <v>359</v>
      </c>
      <c r="BL398" s="112" t="n">
        <v>4</v>
      </c>
      <c r="BM398" s="112" t="n">
        <v>4</v>
      </c>
      <c r="BN398" s="112" t="s">
        <v>66</v>
      </c>
      <c r="BO398" s="111" t="n">
        <v>20</v>
      </c>
      <c r="BP398" s="125" t="s">
        <v>200</v>
      </c>
      <c r="BQ398" s="127" t="s">
        <v>216</v>
      </c>
    </row>
    <row r="399" customFormat="false" ht="13.8" hidden="false" customHeight="false" outlineLevel="0" collapsed="false">
      <c r="A399" s="0" t="s">
        <v>3034</v>
      </c>
      <c r="B399" s="0" t="s">
        <v>2209</v>
      </c>
      <c r="C399" s="0" t="s">
        <v>928</v>
      </c>
      <c r="D399" s="0" t="s">
        <v>193</v>
      </c>
      <c r="E399" s="0" t="s">
        <v>194</v>
      </c>
      <c r="F399" s="0" t="s">
        <v>195</v>
      </c>
      <c r="G399" s="0" t="s">
        <v>330</v>
      </c>
      <c r="H399" s="0" t="s">
        <v>219</v>
      </c>
      <c r="J399" s="111" t="n">
        <v>1</v>
      </c>
      <c r="K399" s="0" t="s">
        <v>198</v>
      </c>
      <c r="L399" s="0" t="s">
        <v>198</v>
      </c>
      <c r="M399" s="0" t="s">
        <v>199</v>
      </c>
      <c r="O399" s="0" t="s">
        <v>200</v>
      </c>
      <c r="Q399" s="120" t="s">
        <v>200</v>
      </c>
      <c r="R399" s="0" t="s">
        <v>1251</v>
      </c>
      <c r="S399" s="0" t="s">
        <v>201</v>
      </c>
      <c r="T399" s="0" t="s">
        <v>198</v>
      </c>
      <c r="U399" s="0" t="s">
        <v>285</v>
      </c>
      <c r="V399" s="131" t="s">
        <v>2315</v>
      </c>
      <c r="W399" s="110" t="s">
        <v>198</v>
      </c>
      <c r="X399" s="111" t="n">
        <v>1997</v>
      </c>
      <c r="Y399" s="111" t="s">
        <v>205</v>
      </c>
      <c r="Z399" s="130" t="s">
        <v>757</v>
      </c>
      <c r="AA399" s="122" t="s">
        <v>200</v>
      </c>
      <c r="AB399" s="0" t="s">
        <v>2596</v>
      </c>
      <c r="AC399" s="0" t="s">
        <v>872</v>
      </c>
      <c r="AD399" s="111" t="n">
        <v>1998</v>
      </c>
      <c r="AE399" s="111" t="s">
        <v>222</v>
      </c>
      <c r="AI399" s="111" t="s">
        <v>207</v>
      </c>
      <c r="AK399" s="111" t="str">
        <f aca="false">(AB399)</f>
        <v>Media vision</v>
      </c>
      <c r="AM399" s="111" t="n">
        <f aca="false">AD399</f>
        <v>1998</v>
      </c>
      <c r="AN399" s="111" t="s">
        <v>208</v>
      </c>
      <c r="AS399" s="0" t="s">
        <v>3035</v>
      </c>
      <c r="AU399" s="0" t="s">
        <v>1122</v>
      </c>
      <c r="AV399" s="0" t="s">
        <v>200</v>
      </c>
      <c r="AZ399" s="104" t="s">
        <v>3036</v>
      </c>
      <c r="BA399" s="124" t="s">
        <v>200</v>
      </c>
      <c r="BB399" s="0" t="s">
        <v>210</v>
      </c>
      <c r="BC399" s="0" t="s">
        <v>3037</v>
      </c>
      <c r="BD399" s="0" t="s">
        <v>3038</v>
      </c>
      <c r="BE399" s="104" t="s">
        <v>762</v>
      </c>
      <c r="BG399" s="125" t="s">
        <v>200</v>
      </c>
      <c r="BH399" s="0" t="s">
        <v>2235</v>
      </c>
      <c r="BI399" s="112" t="n">
        <v>711719460824</v>
      </c>
      <c r="BJ399" s="126" t="s">
        <v>200</v>
      </c>
      <c r="BK399" s="0" t="s">
        <v>215</v>
      </c>
      <c r="BL399" s="112" t="n">
        <v>4</v>
      </c>
      <c r="BM399" s="112" t="n">
        <v>4</v>
      </c>
      <c r="BN399" s="112" t="n">
        <v>4</v>
      </c>
      <c r="BO399" s="111" t="n">
        <v>20</v>
      </c>
      <c r="BP399" s="125" t="s">
        <v>200</v>
      </c>
      <c r="BQ399" s="127" t="s">
        <v>216</v>
      </c>
    </row>
    <row r="400" customFormat="false" ht="13.8" hidden="false" customHeight="false" outlineLevel="0" collapsed="false">
      <c r="A400" s="0" t="s">
        <v>3039</v>
      </c>
      <c r="B400" s="0" t="s">
        <v>2209</v>
      </c>
      <c r="C400" s="0" t="s">
        <v>1344</v>
      </c>
      <c r="D400" s="0" t="s">
        <v>1286</v>
      </c>
      <c r="E400" s="0" t="s">
        <v>194</v>
      </c>
      <c r="F400" s="0" t="s">
        <v>1509</v>
      </c>
      <c r="G400" s="0" t="s">
        <v>362</v>
      </c>
      <c r="H400" s="0" t="s">
        <v>219</v>
      </c>
      <c r="J400" s="111" t="n">
        <v>1</v>
      </c>
      <c r="K400" s="0" t="s">
        <v>198</v>
      </c>
      <c r="L400" s="0" t="s">
        <v>198</v>
      </c>
      <c r="M400" s="0" t="s">
        <v>199</v>
      </c>
      <c r="O400" s="0" t="s">
        <v>200</v>
      </c>
      <c r="Q400" s="120" t="s">
        <v>200</v>
      </c>
      <c r="R400" s="0" t="s">
        <v>1251</v>
      </c>
      <c r="S400" s="0" t="s">
        <v>201</v>
      </c>
      <c r="T400" s="131" t="s">
        <v>1453</v>
      </c>
      <c r="U400" s="0" t="s">
        <v>202</v>
      </c>
      <c r="V400" s="0" t="s">
        <v>1252</v>
      </c>
      <c r="W400" s="110" t="s">
        <v>204</v>
      </c>
      <c r="X400" s="111" t="n">
        <v>1998</v>
      </c>
      <c r="Y400" s="111" t="s">
        <v>498</v>
      </c>
      <c r="Z400" s="130" t="s">
        <v>757</v>
      </c>
      <c r="AA400" s="122" t="s">
        <v>200</v>
      </c>
      <c r="AB400" s="0" t="s">
        <v>2376</v>
      </c>
      <c r="AC400" s="0" t="s">
        <v>574</v>
      </c>
      <c r="AD400" s="111" t="n">
        <v>1998</v>
      </c>
      <c r="AE400" s="111" t="s">
        <v>1004</v>
      </c>
      <c r="AI400" s="111" t="s">
        <v>207</v>
      </c>
      <c r="AK400" s="111" t="str">
        <f aca="false">(AB400)</f>
        <v>Origin systems</v>
      </c>
      <c r="AM400" s="111" t="n">
        <f aca="false">AD400</f>
        <v>1998</v>
      </c>
      <c r="AN400" s="111" t="s">
        <v>263</v>
      </c>
      <c r="AO400" s="0" t="s">
        <v>200</v>
      </c>
      <c r="AS400" s="0" t="s">
        <v>3040</v>
      </c>
      <c r="AT400" s="0" t="s">
        <v>200</v>
      </c>
      <c r="AU400" s="0" t="s">
        <v>1306</v>
      </c>
      <c r="AV400" s="0" t="s">
        <v>3041</v>
      </c>
      <c r="AX400" s="0" t="s">
        <v>3042</v>
      </c>
      <c r="AZ400" s="0" t="s">
        <v>3043</v>
      </c>
      <c r="BA400" s="124" t="s">
        <v>200</v>
      </c>
      <c r="BB400" s="0" t="s">
        <v>210</v>
      </c>
      <c r="BC400" s="0" t="s">
        <v>3044</v>
      </c>
      <c r="BD400" s="0" t="s">
        <v>3045</v>
      </c>
      <c r="BE400" s="104" t="s">
        <v>3046</v>
      </c>
      <c r="BG400" s="125" t="s">
        <v>200</v>
      </c>
      <c r="BH400" s="0" t="s">
        <v>2215</v>
      </c>
      <c r="BI400" s="112" t="n">
        <v>5030931010729</v>
      </c>
      <c r="BJ400" s="126" t="s">
        <v>200</v>
      </c>
      <c r="BK400" s="0" t="s">
        <v>215</v>
      </c>
      <c r="BL400" s="112" t="n">
        <v>4</v>
      </c>
      <c r="BM400" s="112" t="n">
        <v>4</v>
      </c>
      <c r="BN400" s="112" t="n">
        <v>4</v>
      </c>
      <c r="BO400" s="111" t="n">
        <v>20</v>
      </c>
      <c r="BP400" s="125" t="s">
        <v>200</v>
      </c>
      <c r="BQ400" s="127" t="s">
        <v>216</v>
      </c>
    </row>
    <row r="401" customFormat="false" ht="13.8" hidden="false" customHeight="false" outlineLevel="0" collapsed="false">
      <c r="A401" s="0" t="s">
        <v>3047</v>
      </c>
      <c r="B401" s="0" t="s">
        <v>2209</v>
      </c>
      <c r="C401" s="0" t="s">
        <v>928</v>
      </c>
      <c r="D401" s="0" t="s">
        <v>1460</v>
      </c>
      <c r="E401" s="0" t="s">
        <v>194</v>
      </c>
      <c r="F401" s="0" t="s">
        <v>195</v>
      </c>
      <c r="G401" s="0" t="s">
        <v>330</v>
      </c>
      <c r="H401" s="0" t="s">
        <v>219</v>
      </c>
      <c r="J401" s="111" t="n">
        <v>1</v>
      </c>
      <c r="K401" s="0" t="s">
        <v>198</v>
      </c>
      <c r="L401" s="0" t="s">
        <v>198</v>
      </c>
      <c r="M401" s="0" t="s">
        <v>199</v>
      </c>
      <c r="O401" s="0" t="s">
        <v>200</v>
      </c>
      <c r="Q401" s="120" t="s">
        <v>200</v>
      </c>
      <c r="R401" s="0" t="s">
        <v>1251</v>
      </c>
      <c r="S401" s="0" t="s">
        <v>201</v>
      </c>
      <c r="T401" s="0" t="s">
        <v>198</v>
      </c>
      <c r="U401" s="0" t="s">
        <v>239</v>
      </c>
      <c r="V401" s="131" t="s">
        <v>756</v>
      </c>
      <c r="W401" s="110" t="s">
        <v>198</v>
      </c>
      <c r="X401" s="111" t="n">
        <v>1998</v>
      </c>
      <c r="Y401" s="111" t="s">
        <v>240</v>
      </c>
      <c r="Z401" s="130" t="s">
        <v>757</v>
      </c>
      <c r="AA401" s="122" t="s">
        <v>200</v>
      </c>
      <c r="AB401" s="0" t="s">
        <v>2294</v>
      </c>
      <c r="AC401" s="0" t="s">
        <v>2294</v>
      </c>
      <c r="AD401" s="111" t="s">
        <v>198</v>
      </c>
      <c r="AE401" s="111" t="s">
        <v>222</v>
      </c>
      <c r="AH401" s="111" t="s">
        <v>914</v>
      </c>
      <c r="AI401" s="111" t="s">
        <v>207</v>
      </c>
      <c r="AK401" s="111" t="str">
        <f aca="false">(AB401)</f>
        <v>Squaresoft</v>
      </c>
      <c r="AM401" s="111" t="n">
        <f aca="false">X401</f>
        <v>1998</v>
      </c>
      <c r="AN401" s="111" t="s">
        <v>208</v>
      </c>
      <c r="AS401" s="0" t="s">
        <v>200</v>
      </c>
      <c r="AT401" s="0" t="s">
        <v>683</v>
      </c>
      <c r="AU401" s="0" t="s">
        <v>267</v>
      </c>
      <c r="AV401" s="0" t="s">
        <v>2317</v>
      </c>
      <c r="AW401" s="104" t="s">
        <v>2318</v>
      </c>
      <c r="AX401" s="104"/>
      <c r="AY401" s="104"/>
      <c r="AZ401" s="0" t="s">
        <v>3048</v>
      </c>
      <c r="BA401" s="124" t="s">
        <v>200</v>
      </c>
      <c r="BB401" s="0" t="s">
        <v>210</v>
      </c>
      <c r="BC401" s="0" t="s">
        <v>3049</v>
      </c>
      <c r="BE401" s="104" t="s">
        <v>3050</v>
      </c>
      <c r="BG401" s="125" t="s">
        <v>200</v>
      </c>
      <c r="BH401" s="0" t="s">
        <v>2215</v>
      </c>
      <c r="BI401" s="112" t="n">
        <v>4961012977147</v>
      </c>
      <c r="BJ401" s="126" t="s">
        <v>200</v>
      </c>
      <c r="BK401" s="0" t="s">
        <v>215</v>
      </c>
      <c r="BL401" s="112" t="n">
        <v>4</v>
      </c>
      <c r="BM401" s="112" t="n">
        <v>4</v>
      </c>
      <c r="BN401" s="112" t="n">
        <v>4</v>
      </c>
      <c r="BO401" s="111" t="n">
        <v>70</v>
      </c>
      <c r="BP401" s="125" t="s">
        <v>200</v>
      </c>
      <c r="BQ401" s="127" t="s">
        <v>216</v>
      </c>
    </row>
    <row r="402" customFormat="false" ht="13.8" hidden="false" customHeight="false" outlineLevel="0" collapsed="false">
      <c r="A402" s="0" t="s">
        <v>3051</v>
      </c>
      <c r="B402" s="0" t="s">
        <v>2209</v>
      </c>
      <c r="C402" s="0" t="s">
        <v>1386</v>
      </c>
      <c r="D402" s="0" t="s">
        <v>1286</v>
      </c>
      <c r="E402" s="0" t="s">
        <v>194</v>
      </c>
      <c r="F402" s="0" t="s">
        <v>195</v>
      </c>
      <c r="G402" s="0" t="s">
        <v>330</v>
      </c>
      <c r="H402" s="0" t="s">
        <v>219</v>
      </c>
      <c r="J402" s="111" t="n">
        <v>1</v>
      </c>
      <c r="K402" s="0" t="s">
        <v>198</v>
      </c>
      <c r="L402" s="0" t="s">
        <v>198</v>
      </c>
      <c r="M402" s="0" t="s">
        <v>199</v>
      </c>
      <c r="Q402" s="120"/>
      <c r="R402" s="0" t="s">
        <v>1251</v>
      </c>
      <c r="S402" s="0" t="s">
        <v>201</v>
      </c>
      <c r="T402" s="131" t="s">
        <v>1453</v>
      </c>
      <c r="U402" s="0" t="s">
        <v>202</v>
      </c>
      <c r="V402" s="131" t="s">
        <v>1252</v>
      </c>
      <c r="W402" s="110" t="s">
        <v>204</v>
      </c>
      <c r="X402" s="111" t="n">
        <v>1999</v>
      </c>
      <c r="Y402" s="111" t="s">
        <v>498</v>
      </c>
      <c r="Z402" s="130" t="s">
        <v>757</v>
      </c>
      <c r="AA402" s="122"/>
      <c r="AB402" s="0" t="s">
        <v>3052</v>
      </c>
      <c r="AC402" s="0" t="s">
        <v>872</v>
      </c>
      <c r="AD402" s="111" t="n">
        <v>1999</v>
      </c>
      <c r="AE402" s="111" t="s">
        <v>1004</v>
      </c>
      <c r="AI402" s="111" t="s">
        <v>294</v>
      </c>
      <c r="AJ402" s="111" t="s">
        <v>1163</v>
      </c>
      <c r="AK402" s="0" t="s">
        <v>3052</v>
      </c>
      <c r="AM402" s="111" t="n">
        <v>1998</v>
      </c>
      <c r="AN402" s="111" t="s">
        <v>297</v>
      </c>
      <c r="AP402" s="0" t="s">
        <v>264</v>
      </c>
      <c r="AS402" s="0" t="s">
        <v>3051</v>
      </c>
      <c r="AW402" s="104"/>
      <c r="AX402" s="0" t="s">
        <v>3053</v>
      </c>
      <c r="AY402" s="104" t="s">
        <v>200</v>
      </c>
      <c r="AZ402" s="0" t="s">
        <v>3054</v>
      </c>
      <c r="BA402" s="124" t="s">
        <v>200</v>
      </c>
      <c r="BB402" s="0" t="s">
        <v>248</v>
      </c>
      <c r="BC402" s="0" t="s">
        <v>3055</v>
      </c>
      <c r="BE402" s="104" t="s">
        <v>3056</v>
      </c>
      <c r="BF402" s="0" t="s">
        <v>3057</v>
      </c>
      <c r="BG402" s="125"/>
      <c r="BH402" s="0" t="s">
        <v>2215</v>
      </c>
      <c r="BI402" s="112" t="n">
        <v>711719847120</v>
      </c>
      <c r="BJ402" s="126"/>
      <c r="BK402" s="0" t="s">
        <v>215</v>
      </c>
      <c r="BL402" s="112" t="n">
        <v>4</v>
      </c>
      <c r="BM402" s="112" t="n">
        <v>4</v>
      </c>
      <c r="BN402" s="112" t="n">
        <v>4</v>
      </c>
      <c r="BO402" s="111" t="n">
        <v>20</v>
      </c>
      <c r="BP402" s="125"/>
      <c r="BQ402" s="127" t="s">
        <v>216</v>
      </c>
    </row>
    <row r="403" customFormat="false" ht="13.8" hidden="false" customHeight="false" outlineLevel="0" collapsed="false">
      <c r="A403" s="0" t="s">
        <v>3058</v>
      </c>
      <c r="B403" s="0" t="s">
        <v>3059</v>
      </c>
      <c r="C403" s="0" t="s">
        <v>192</v>
      </c>
      <c r="D403" s="0" t="s">
        <v>193</v>
      </c>
      <c r="E403" s="0" t="s">
        <v>194</v>
      </c>
      <c r="F403" s="0" t="s">
        <v>195</v>
      </c>
      <c r="G403" s="0" t="s">
        <v>196</v>
      </c>
      <c r="H403" s="0" t="s">
        <v>197</v>
      </c>
      <c r="J403" s="111" t="n">
        <v>2</v>
      </c>
      <c r="K403" s="0" t="s">
        <v>198</v>
      </c>
      <c r="L403" s="0" t="s">
        <v>533</v>
      </c>
      <c r="M403" s="0" t="s">
        <v>199</v>
      </c>
      <c r="O403" s="0" t="s">
        <v>200</v>
      </c>
      <c r="Q403" s="120" t="s">
        <v>200</v>
      </c>
      <c r="R403" s="0" t="s">
        <v>1251</v>
      </c>
      <c r="S403" s="0" t="s">
        <v>201</v>
      </c>
      <c r="T403" s="0" t="s">
        <v>198</v>
      </c>
      <c r="U403" s="0" t="s">
        <v>202</v>
      </c>
      <c r="V403" s="0" t="s">
        <v>1252</v>
      </c>
      <c r="W403" s="110" t="s">
        <v>204</v>
      </c>
      <c r="X403" s="111" t="n">
        <v>2004</v>
      </c>
      <c r="Y403" s="111" t="s">
        <v>205</v>
      </c>
      <c r="Z403" s="111" t="s">
        <v>198</v>
      </c>
      <c r="AA403" s="122" t="s">
        <v>200</v>
      </c>
      <c r="AB403" s="0" t="s">
        <v>3060</v>
      </c>
      <c r="AC403" s="0" t="s">
        <v>3061</v>
      </c>
      <c r="AD403" s="111" t="n">
        <v>2004</v>
      </c>
      <c r="AE403" s="111" t="s">
        <v>2869</v>
      </c>
      <c r="AI403" s="111" t="s">
        <v>294</v>
      </c>
      <c r="AJ403" s="111" t="s">
        <v>295</v>
      </c>
      <c r="AK403" s="111" t="s">
        <v>543</v>
      </c>
      <c r="AL403" s="0" t="s">
        <v>216</v>
      </c>
      <c r="AM403" s="111" t="s">
        <v>849</v>
      </c>
      <c r="AN403" s="111" t="s">
        <v>208</v>
      </c>
      <c r="AP403" s="0" t="s">
        <v>200</v>
      </c>
      <c r="AQ403" s="0" t="s">
        <v>200</v>
      </c>
      <c r="AR403" s="0" t="s">
        <v>2217</v>
      </c>
      <c r="AS403" s="0" t="s">
        <v>200</v>
      </c>
      <c r="AU403" s="0" t="s">
        <v>3062</v>
      </c>
      <c r="AV403" s="0" t="s">
        <v>200</v>
      </c>
      <c r="AZ403" s="0" t="s">
        <v>3063</v>
      </c>
      <c r="BA403" s="124" t="s">
        <v>200</v>
      </c>
      <c r="BB403" s="0" t="s">
        <v>248</v>
      </c>
      <c r="BC403" s="0" t="s">
        <v>3064</v>
      </c>
      <c r="BE403" s="104" t="s">
        <v>3065</v>
      </c>
      <c r="BG403" s="125" t="s">
        <v>200</v>
      </c>
      <c r="BH403" s="0" t="s">
        <v>466</v>
      </c>
      <c r="BI403" s="112" t="n">
        <v>5060057020531</v>
      </c>
      <c r="BJ403" s="126" t="s">
        <v>200</v>
      </c>
      <c r="BK403" s="0" t="s">
        <v>215</v>
      </c>
      <c r="BL403" s="112" t="n">
        <v>4</v>
      </c>
      <c r="BM403" s="112" t="n">
        <v>4</v>
      </c>
      <c r="BN403" s="112" t="n">
        <v>4</v>
      </c>
      <c r="BO403" s="111" t="n">
        <v>20</v>
      </c>
      <c r="BP403" s="125" t="s">
        <v>200</v>
      </c>
      <c r="BQ403" s="127" t="s">
        <v>216</v>
      </c>
    </row>
    <row r="404" customFormat="false" ht="13.8" hidden="false" customHeight="false" outlineLevel="0" collapsed="false">
      <c r="A404" s="0" t="s">
        <v>3066</v>
      </c>
      <c r="B404" s="0" t="s">
        <v>3059</v>
      </c>
      <c r="C404" s="0" t="s">
        <v>490</v>
      </c>
      <c r="D404" s="0" t="s">
        <v>193</v>
      </c>
      <c r="E404" s="0" t="s">
        <v>194</v>
      </c>
      <c r="F404" s="0" t="s">
        <v>195</v>
      </c>
      <c r="G404" s="0" t="s">
        <v>196</v>
      </c>
      <c r="H404" s="0" t="s">
        <v>219</v>
      </c>
      <c r="J404" s="111" t="n">
        <v>2</v>
      </c>
      <c r="K404" s="0" t="s">
        <v>198</v>
      </c>
      <c r="L404" s="0" t="s">
        <v>533</v>
      </c>
      <c r="M404" s="0" t="s">
        <v>199</v>
      </c>
      <c r="O404" s="0" t="s">
        <v>200</v>
      </c>
      <c r="Q404" s="120" t="s">
        <v>200</v>
      </c>
      <c r="R404" s="0" t="s">
        <v>3067</v>
      </c>
      <c r="S404" s="0" t="s">
        <v>201</v>
      </c>
      <c r="T404" s="0" t="s">
        <v>198</v>
      </c>
      <c r="U404" s="0" t="s">
        <v>202</v>
      </c>
      <c r="V404" s="0" t="s">
        <v>1252</v>
      </c>
      <c r="W404" s="110" t="s">
        <v>204</v>
      </c>
      <c r="X404" s="111" t="n">
        <v>2005</v>
      </c>
      <c r="Z404" s="111" t="s">
        <v>221</v>
      </c>
      <c r="AA404" s="122" t="s">
        <v>200</v>
      </c>
      <c r="AB404" s="0" t="s">
        <v>3068</v>
      </c>
      <c r="AC404" s="0" t="s">
        <v>3069</v>
      </c>
      <c r="AD404" s="111" t="n">
        <v>2005</v>
      </c>
      <c r="AE404" s="111" t="s">
        <v>198</v>
      </c>
      <c r="AI404" s="111" t="s">
        <v>207</v>
      </c>
      <c r="AK404" s="111" t="str">
        <f aca="false">(AB404)</f>
        <v>Behemoth</v>
      </c>
      <c r="AM404" s="111" t="n">
        <f aca="false">AD404</f>
        <v>2005</v>
      </c>
      <c r="AN404" s="111" t="s">
        <v>297</v>
      </c>
      <c r="AS404" s="0" t="s">
        <v>200</v>
      </c>
      <c r="AV404" s="0" t="s">
        <v>200</v>
      </c>
      <c r="AZ404" s="0" t="s">
        <v>3070</v>
      </c>
      <c r="BA404" s="124" t="s">
        <v>200</v>
      </c>
      <c r="BB404" s="0" t="s">
        <v>248</v>
      </c>
      <c r="BC404" s="0" t="s">
        <v>3071</v>
      </c>
      <c r="BE404" s="104" t="s">
        <v>3072</v>
      </c>
      <c r="BG404" s="125" t="s">
        <v>200</v>
      </c>
      <c r="BH404" s="0" t="s">
        <v>466</v>
      </c>
      <c r="BI404" s="112" t="n">
        <v>5060034553342</v>
      </c>
      <c r="BJ404" s="126" t="s">
        <v>200</v>
      </c>
      <c r="BK404" s="0" t="s">
        <v>215</v>
      </c>
      <c r="BL404" s="112" t="n">
        <v>4</v>
      </c>
      <c r="BM404" s="112" t="n">
        <v>4</v>
      </c>
      <c r="BN404" s="112" t="n">
        <v>4</v>
      </c>
      <c r="BO404" s="111" t="n">
        <v>20</v>
      </c>
      <c r="BP404" s="125" t="s">
        <v>200</v>
      </c>
      <c r="BQ404" s="127" t="s">
        <v>216</v>
      </c>
    </row>
    <row r="405" customFormat="false" ht="13.8" hidden="false" customHeight="false" outlineLevel="0" collapsed="false">
      <c r="A405" s="0" t="s">
        <v>3073</v>
      </c>
      <c r="B405" s="0" t="s">
        <v>3059</v>
      </c>
      <c r="C405" s="0" t="s">
        <v>1394</v>
      </c>
      <c r="D405" s="0" t="s">
        <v>1333</v>
      </c>
      <c r="E405" s="0" t="s">
        <v>194</v>
      </c>
      <c r="F405" s="0" t="s">
        <v>399</v>
      </c>
      <c r="G405" s="0" t="s">
        <v>196</v>
      </c>
      <c r="H405" s="0" t="s">
        <v>197</v>
      </c>
      <c r="J405" s="111" t="n">
        <v>2</v>
      </c>
      <c r="K405" s="0" t="s">
        <v>198</v>
      </c>
      <c r="L405" s="0" t="s">
        <v>392</v>
      </c>
      <c r="M405" s="0" t="s">
        <v>199</v>
      </c>
      <c r="O405" s="0" t="s">
        <v>200</v>
      </c>
      <c r="Q405" s="120" t="s">
        <v>200</v>
      </c>
      <c r="R405" s="0" t="s">
        <v>3067</v>
      </c>
      <c r="S405" s="0" t="s">
        <v>201</v>
      </c>
      <c r="T405" s="0" t="s">
        <v>198</v>
      </c>
      <c r="U405" s="0" t="s">
        <v>202</v>
      </c>
      <c r="V405" s="0" t="s">
        <v>1252</v>
      </c>
      <c r="W405" s="110" t="s">
        <v>204</v>
      </c>
      <c r="X405" s="111" t="n">
        <v>2003</v>
      </c>
      <c r="Z405" s="111" t="s">
        <v>221</v>
      </c>
      <c r="AA405" s="122" t="s">
        <v>200</v>
      </c>
      <c r="AB405" s="0" t="s">
        <v>2245</v>
      </c>
      <c r="AC405" s="0" t="s">
        <v>872</v>
      </c>
      <c r="AD405" s="111" t="n">
        <v>2003</v>
      </c>
      <c r="AE405" s="111" t="s">
        <v>2869</v>
      </c>
      <c r="AI405" s="111" t="s">
        <v>207</v>
      </c>
      <c r="AK405" s="111" t="str">
        <f aca="false">(AB405)</f>
        <v>Sony – Japan studio</v>
      </c>
      <c r="AM405" s="111" t="n">
        <f aca="false">AD405</f>
        <v>2003</v>
      </c>
      <c r="AN405" s="111" t="s">
        <v>208</v>
      </c>
      <c r="AS405" s="0" t="s">
        <v>2246</v>
      </c>
      <c r="AU405" s="0" t="s">
        <v>2087</v>
      </c>
      <c r="AV405" s="0" t="s">
        <v>200</v>
      </c>
      <c r="AZ405" s="0" t="s">
        <v>3074</v>
      </c>
      <c r="BA405" s="124" t="s">
        <v>200</v>
      </c>
      <c r="BB405" s="0" t="s">
        <v>210</v>
      </c>
      <c r="BC405" s="0" t="s">
        <v>3075</v>
      </c>
      <c r="BD405" s="0" t="s">
        <v>3076</v>
      </c>
      <c r="BE405" s="104" t="s">
        <v>3077</v>
      </c>
      <c r="BF405" s="0" t="s">
        <v>200</v>
      </c>
      <c r="BG405" s="125" t="s">
        <v>200</v>
      </c>
      <c r="BH405" s="0" t="s">
        <v>466</v>
      </c>
      <c r="BI405" s="112" t="n">
        <v>711719393726</v>
      </c>
      <c r="BJ405" s="126" t="s">
        <v>200</v>
      </c>
      <c r="BK405" s="0" t="s">
        <v>215</v>
      </c>
      <c r="BL405" s="112" t="n">
        <v>4</v>
      </c>
      <c r="BM405" s="112" t="n">
        <v>4</v>
      </c>
      <c r="BN405" s="112" t="n">
        <v>4</v>
      </c>
      <c r="BO405" s="111" t="n">
        <v>20</v>
      </c>
      <c r="BP405" s="125" t="s">
        <v>200</v>
      </c>
      <c r="BQ405" s="127" t="s">
        <v>216</v>
      </c>
    </row>
    <row r="406" customFormat="false" ht="13.8" hidden="false" customHeight="false" outlineLevel="0" collapsed="false">
      <c r="A406" s="0" t="s">
        <v>3078</v>
      </c>
      <c r="B406" s="0" t="s">
        <v>3059</v>
      </c>
      <c r="C406" s="131" t="s">
        <v>1970</v>
      </c>
      <c r="D406" s="0" t="s">
        <v>1333</v>
      </c>
      <c r="E406" s="0" t="s">
        <v>194</v>
      </c>
      <c r="F406" s="0" t="s">
        <v>195</v>
      </c>
      <c r="G406" s="0" t="s">
        <v>196</v>
      </c>
      <c r="H406" s="0" t="s">
        <v>197</v>
      </c>
      <c r="J406" s="111" t="n">
        <v>1</v>
      </c>
      <c r="K406" s="0" t="s">
        <v>198</v>
      </c>
      <c r="L406" s="0" t="s">
        <v>198</v>
      </c>
      <c r="M406" s="0" t="s">
        <v>199</v>
      </c>
      <c r="O406" s="0" t="s">
        <v>200</v>
      </c>
      <c r="Q406" s="120" t="s">
        <v>200</v>
      </c>
      <c r="R406" s="0" t="s">
        <v>3067</v>
      </c>
      <c r="S406" s="0" t="s">
        <v>201</v>
      </c>
      <c r="T406" s="0" t="s">
        <v>198</v>
      </c>
      <c r="U406" s="0" t="s">
        <v>202</v>
      </c>
      <c r="V406" s="0" t="s">
        <v>1252</v>
      </c>
      <c r="W406" s="110" t="s">
        <v>204</v>
      </c>
      <c r="X406" s="111" t="n">
        <v>2003</v>
      </c>
      <c r="Y406" s="111" t="s">
        <v>498</v>
      </c>
      <c r="Z406" s="111" t="s">
        <v>221</v>
      </c>
      <c r="AA406" s="122" t="s">
        <v>200</v>
      </c>
      <c r="AB406" s="0" t="s">
        <v>3079</v>
      </c>
      <c r="AC406" s="0" t="s">
        <v>393</v>
      </c>
      <c r="AD406" s="111" t="n">
        <v>2003</v>
      </c>
      <c r="AE406" s="111" t="s">
        <v>198</v>
      </c>
      <c r="AI406" s="111" t="s">
        <v>207</v>
      </c>
      <c r="AK406" s="111" t="str">
        <f aca="false">(AB406)</f>
        <v>Etranges libellules</v>
      </c>
      <c r="AL406" s="0" t="s">
        <v>200</v>
      </c>
      <c r="AM406" s="111" t="n">
        <f aca="false">AD406</f>
        <v>2003</v>
      </c>
      <c r="AN406" s="111" t="s">
        <v>510</v>
      </c>
      <c r="AP406" s="0" t="s">
        <v>275</v>
      </c>
      <c r="AQ406" s="0" t="s">
        <v>200</v>
      </c>
      <c r="AR406" s="0" t="s">
        <v>200</v>
      </c>
      <c r="AS406" s="0" t="s">
        <v>276</v>
      </c>
      <c r="AU406" s="0" t="s">
        <v>277</v>
      </c>
      <c r="AV406" s="0" t="s">
        <v>200</v>
      </c>
      <c r="AZ406" s="0" t="s">
        <v>3080</v>
      </c>
      <c r="BA406" s="124" t="s">
        <v>200</v>
      </c>
      <c r="BB406" s="0" t="s">
        <v>210</v>
      </c>
      <c r="BC406" s="0" t="s">
        <v>3081</v>
      </c>
      <c r="BD406" s="0" t="s">
        <v>3082</v>
      </c>
      <c r="BE406" s="104" t="s">
        <v>3083</v>
      </c>
      <c r="BF406" s="104" t="s">
        <v>3084</v>
      </c>
      <c r="BG406" s="125" t="s">
        <v>200</v>
      </c>
      <c r="BH406" s="0" t="s">
        <v>466</v>
      </c>
      <c r="BI406" s="112" t="n">
        <v>3546430107584</v>
      </c>
      <c r="BJ406" s="126" t="s">
        <v>200</v>
      </c>
      <c r="BK406" s="0" t="s">
        <v>215</v>
      </c>
      <c r="BL406" s="112" t="n">
        <v>4</v>
      </c>
      <c r="BM406" s="112" t="n">
        <v>4</v>
      </c>
      <c r="BN406" s="112" t="n">
        <v>4</v>
      </c>
      <c r="BO406" s="111" t="n">
        <v>20</v>
      </c>
      <c r="BP406" s="125" t="s">
        <v>200</v>
      </c>
      <c r="BQ406" s="127" t="s">
        <v>216</v>
      </c>
    </row>
    <row r="407" customFormat="false" ht="13.8" hidden="false" customHeight="false" outlineLevel="0" collapsed="false">
      <c r="A407" s="0" t="s">
        <v>3085</v>
      </c>
      <c r="B407" s="0" t="s">
        <v>3059</v>
      </c>
      <c r="C407" s="131" t="s">
        <v>3086</v>
      </c>
      <c r="D407" s="131" t="s">
        <v>3087</v>
      </c>
      <c r="E407" s="0" t="s">
        <v>194</v>
      </c>
      <c r="F407" s="0" t="s">
        <v>195</v>
      </c>
      <c r="G407" s="0" t="s">
        <v>330</v>
      </c>
      <c r="H407" s="0" t="s">
        <v>219</v>
      </c>
      <c r="J407" s="111" t="n">
        <v>2</v>
      </c>
      <c r="K407" s="0" t="s">
        <v>198</v>
      </c>
      <c r="L407" s="0" t="s">
        <v>533</v>
      </c>
      <c r="M407" s="0" t="s">
        <v>274</v>
      </c>
      <c r="O407" s="0" t="s">
        <v>534</v>
      </c>
      <c r="Q407" s="120" t="s">
        <v>200</v>
      </c>
      <c r="R407" s="0" t="s">
        <v>3067</v>
      </c>
      <c r="S407" s="0" t="s">
        <v>201</v>
      </c>
      <c r="T407" s="0" t="s">
        <v>198</v>
      </c>
      <c r="U407" s="0" t="s">
        <v>202</v>
      </c>
      <c r="V407" s="0" t="s">
        <v>1252</v>
      </c>
      <c r="W407" s="110" t="s">
        <v>204</v>
      </c>
      <c r="X407" s="111" t="n">
        <v>2001</v>
      </c>
      <c r="Y407" s="111" t="s">
        <v>498</v>
      </c>
      <c r="Z407" s="130" t="s">
        <v>757</v>
      </c>
      <c r="AA407" s="122" t="s">
        <v>200</v>
      </c>
      <c r="AB407" s="0" t="s">
        <v>3088</v>
      </c>
      <c r="AC407" s="0" t="s">
        <v>3089</v>
      </c>
      <c r="AD407" s="111" t="n">
        <v>2001</v>
      </c>
      <c r="AE407" s="111" t="s">
        <v>198</v>
      </c>
      <c r="AI407" s="111" t="s">
        <v>207</v>
      </c>
      <c r="AK407" s="111" t="str">
        <f aca="false">(AB407)</f>
        <v>Snowblind studios</v>
      </c>
      <c r="AM407" s="111" t="n">
        <f aca="false">AD407</f>
        <v>2001</v>
      </c>
      <c r="AN407" s="111" t="s">
        <v>297</v>
      </c>
      <c r="AO407" s="0" t="s">
        <v>609</v>
      </c>
      <c r="AP407" s="0" t="s">
        <v>200</v>
      </c>
      <c r="AS407" s="0" t="s">
        <v>1468</v>
      </c>
      <c r="AT407" s="0" t="s">
        <v>3090</v>
      </c>
      <c r="AU407" s="0" t="s">
        <v>332</v>
      </c>
      <c r="AV407" s="0" t="s">
        <v>3091</v>
      </c>
      <c r="AZ407" s="0" t="s">
        <v>3092</v>
      </c>
      <c r="BA407" s="124" t="s">
        <v>200</v>
      </c>
      <c r="BB407" s="0" t="s">
        <v>248</v>
      </c>
      <c r="BC407" s="0" t="s">
        <v>3093</v>
      </c>
      <c r="BD407" s="0" t="s">
        <v>3094</v>
      </c>
      <c r="BE407" s="104" t="s">
        <v>3095</v>
      </c>
      <c r="BG407" s="125" t="s">
        <v>200</v>
      </c>
      <c r="BH407" s="0" t="s">
        <v>466</v>
      </c>
      <c r="BI407" s="112" t="n">
        <v>5026102005878</v>
      </c>
      <c r="BJ407" s="126" t="s">
        <v>200</v>
      </c>
      <c r="BK407" s="0" t="s">
        <v>215</v>
      </c>
      <c r="BL407" s="112" t="n">
        <v>4</v>
      </c>
      <c r="BM407" s="112" t="n">
        <v>4</v>
      </c>
      <c r="BN407" s="112" t="n">
        <v>4</v>
      </c>
      <c r="BO407" s="111" t="n">
        <v>20</v>
      </c>
      <c r="BP407" s="125" t="s">
        <v>200</v>
      </c>
      <c r="BQ407" s="127" t="s">
        <v>216</v>
      </c>
    </row>
    <row r="408" customFormat="false" ht="13.8" hidden="false" customHeight="false" outlineLevel="0" collapsed="false">
      <c r="A408" s="0" t="s">
        <v>3096</v>
      </c>
      <c r="B408" s="0" t="s">
        <v>3059</v>
      </c>
      <c r="C408" s="131" t="s">
        <v>1719</v>
      </c>
      <c r="D408" s="131" t="s">
        <v>1869</v>
      </c>
      <c r="E408" s="0" t="s">
        <v>313</v>
      </c>
      <c r="F408" s="0" t="s">
        <v>314</v>
      </c>
      <c r="G408" s="0" t="s">
        <v>391</v>
      </c>
      <c r="H408" s="0" t="s">
        <v>197</v>
      </c>
      <c r="J408" s="111" t="n">
        <v>2</v>
      </c>
      <c r="K408" s="0" t="s">
        <v>198</v>
      </c>
      <c r="L408" s="0" t="s">
        <v>392</v>
      </c>
      <c r="M408" s="0" t="s">
        <v>220</v>
      </c>
      <c r="P408" s="0" t="s">
        <v>410</v>
      </c>
      <c r="Q408" s="120" t="s">
        <v>200</v>
      </c>
      <c r="R408" s="0" t="s">
        <v>3067</v>
      </c>
      <c r="S408" s="0" t="s">
        <v>201</v>
      </c>
      <c r="T408" s="0" t="s">
        <v>198</v>
      </c>
      <c r="U408" s="0" t="s">
        <v>202</v>
      </c>
      <c r="V408" s="0" t="s">
        <v>1252</v>
      </c>
      <c r="W408" s="110" t="s">
        <v>204</v>
      </c>
      <c r="X408" s="111" t="n">
        <v>2003</v>
      </c>
      <c r="Z408" s="111" t="s">
        <v>198</v>
      </c>
      <c r="AA408" s="122" t="s">
        <v>200</v>
      </c>
      <c r="AB408" s="0" t="s">
        <v>3097</v>
      </c>
      <c r="AC408" s="0" t="s">
        <v>3098</v>
      </c>
      <c r="AD408" s="111" t="n">
        <v>2003</v>
      </c>
      <c r="AE408" s="111" t="s">
        <v>222</v>
      </c>
      <c r="AG408" s="111" t="s">
        <v>3099</v>
      </c>
      <c r="AI408" s="111" t="s">
        <v>207</v>
      </c>
      <c r="AK408" s="111" t="str">
        <f aca="false">(AB408)</f>
        <v>Artdink</v>
      </c>
      <c r="AM408" s="111" t="n">
        <f aca="false">AD408</f>
        <v>2003</v>
      </c>
      <c r="AN408" s="111" t="s">
        <v>208</v>
      </c>
      <c r="AO408" s="0" t="s">
        <v>609</v>
      </c>
      <c r="AP408" s="0" t="s">
        <v>200</v>
      </c>
      <c r="AT408" s="0" t="s">
        <v>381</v>
      </c>
      <c r="AU408" s="0" t="s">
        <v>2087</v>
      </c>
      <c r="AZ408" s="0" t="s">
        <v>3100</v>
      </c>
      <c r="BA408" s="124" t="s">
        <v>200</v>
      </c>
      <c r="BB408" s="0" t="s">
        <v>210</v>
      </c>
      <c r="BC408" s="0" t="s">
        <v>3101</v>
      </c>
      <c r="BD408" s="0" t="s">
        <v>3102</v>
      </c>
      <c r="BE408" s="104" t="s">
        <v>3103</v>
      </c>
      <c r="BG408" s="125"/>
      <c r="BH408" s="0" t="s">
        <v>466</v>
      </c>
      <c r="BI408" s="112" t="n">
        <v>5036675003584</v>
      </c>
      <c r="BJ408" s="126"/>
      <c r="BK408" s="0" t="s">
        <v>215</v>
      </c>
      <c r="BL408" s="112" t="n">
        <v>4</v>
      </c>
      <c r="BM408" s="112" t="n">
        <v>4</v>
      </c>
      <c r="BN408" s="112" t="n">
        <v>4</v>
      </c>
      <c r="BO408" s="111" t="n">
        <v>20</v>
      </c>
      <c r="BP408" s="125"/>
      <c r="BQ408" s="127" t="s">
        <v>216</v>
      </c>
    </row>
    <row r="409" customFormat="false" ht="13.8" hidden="false" customHeight="false" outlineLevel="0" collapsed="false">
      <c r="A409" s="0" t="s">
        <v>3104</v>
      </c>
      <c r="B409" s="0" t="s">
        <v>3059</v>
      </c>
      <c r="C409" s="131" t="s">
        <v>1735</v>
      </c>
      <c r="D409" s="131" t="s">
        <v>1333</v>
      </c>
      <c r="E409" s="0" t="s">
        <v>194</v>
      </c>
      <c r="F409" s="0" t="s">
        <v>606</v>
      </c>
      <c r="G409" s="0" t="s">
        <v>391</v>
      </c>
      <c r="H409" s="0" t="s">
        <v>197</v>
      </c>
      <c r="J409" s="111" t="n">
        <v>2</v>
      </c>
      <c r="K409" s="0" t="s">
        <v>198</v>
      </c>
      <c r="L409" s="0" t="s">
        <v>392</v>
      </c>
      <c r="M409" s="0" t="s">
        <v>199</v>
      </c>
      <c r="O409" s="0" t="s">
        <v>200</v>
      </c>
      <c r="Q409" s="120" t="s">
        <v>200</v>
      </c>
      <c r="R409" s="0" t="s">
        <v>3067</v>
      </c>
      <c r="S409" s="0" t="s">
        <v>201</v>
      </c>
      <c r="T409" s="0" t="s">
        <v>198</v>
      </c>
      <c r="U409" s="0" t="s">
        <v>202</v>
      </c>
      <c r="V409" s="0" t="s">
        <v>1252</v>
      </c>
      <c r="W409" s="110" t="s">
        <v>204</v>
      </c>
      <c r="X409" s="111" t="n">
        <v>2001</v>
      </c>
      <c r="Z409" s="111" t="s">
        <v>198</v>
      </c>
      <c r="AA409" s="122" t="s">
        <v>200</v>
      </c>
      <c r="AB409" s="0" t="s">
        <v>840</v>
      </c>
      <c r="AC409" s="0" t="s">
        <v>479</v>
      </c>
      <c r="AD409" s="111" t="n">
        <v>2001</v>
      </c>
      <c r="AE409" s="111" t="s">
        <v>222</v>
      </c>
      <c r="AI409" s="111" t="s">
        <v>207</v>
      </c>
      <c r="AK409" s="111" t="s">
        <v>840</v>
      </c>
      <c r="AL409" s="0" t="s">
        <v>216</v>
      </c>
      <c r="AM409" s="111" t="n">
        <v>2000</v>
      </c>
      <c r="AN409" s="111" t="s">
        <v>208</v>
      </c>
      <c r="AO409" s="0" t="s">
        <v>609</v>
      </c>
      <c r="AP409" s="0" t="s">
        <v>200</v>
      </c>
      <c r="AS409" s="0" t="s">
        <v>2268</v>
      </c>
      <c r="AT409" s="0" t="s">
        <v>200</v>
      </c>
      <c r="AV409" s="0" t="s">
        <v>200</v>
      </c>
      <c r="AZ409" s="0" t="s">
        <v>3105</v>
      </c>
      <c r="BA409" s="124" t="s">
        <v>200</v>
      </c>
      <c r="BB409" s="0" t="s">
        <v>210</v>
      </c>
      <c r="BC409" s="0" t="s">
        <v>3106</v>
      </c>
      <c r="BE409" s="104" t="s">
        <v>3107</v>
      </c>
      <c r="BF409" s="0" t="s">
        <v>200</v>
      </c>
      <c r="BG409" s="125" t="s">
        <v>200</v>
      </c>
      <c r="BH409" s="0" t="s">
        <v>466</v>
      </c>
      <c r="BI409" s="112" t="n">
        <v>5028587085451</v>
      </c>
      <c r="BJ409" s="126" t="s">
        <v>200</v>
      </c>
      <c r="BK409" s="0" t="s">
        <v>215</v>
      </c>
      <c r="BL409" s="112" t="n">
        <v>4</v>
      </c>
      <c r="BM409" s="112" t="n">
        <v>4</v>
      </c>
      <c r="BN409" s="112" t="n">
        <v>4</v>
      </c>
      <c r="BO409" s="111" t="n">
        <v>20</v>
      </c>
      <c r="BP409" s="125" t="s">
        <v>200</v>
      </c>
      <c r="BQ409" s="127" t="s">
        <v>216</v>
      </c>
    </row>
    <row r="410" customFormat="false" ht="13.8" hidden="false" customHeight="false" outlineLevel="0" collapsed="false">
      <c r="A410" s="0" t="s">
        <v>3108</v>
      </c>
      <c r="B410" s="0" t="s">
        <v>3059</v>
      </c>
      <c r="C410" s="0" t="s">
        <v>380</v>
      </c>
      <c r="D410" s="0" t="s">
        <v>1333</v>
      </c>
      <c r="E410" s="0" t="s">
        <v>313</v>
      </c>
      <c r="F410" s="0" t="s">
        <v>314</v>
      </c>
      <c r="G410" s="0" t="s">
        <v>391</v>
      </c>
      <c r="H410" s="0" t="s">
        <v>219</v>
      </c>
      <c r="J410" s="111" t="n">
        <v>5</v>
      </c>
      <c r="K410" s="0" t="s">
        <v>198</v>
      </c>
      <c r="L410" s="0" t="s">
        <v>392</v>
      </c>
      <c r="M410" s="0" t="s">
        <v>199</v>
      </c>
      <c r="O410" s="0" t="s">
        <v>200</v>
      </c>
      <c r="Q410" s="120" t="s">
        <v>200</v>
      </c>
      <c r="R410" s="0" t="s">
        <v>3067</v>
      </c>
      <c r="S410" s="0" t="s">
        <v>201</v>
      </c>
      <c r="T410" s="0" t="s">
        <v>198</v>
      </c>
      <c r="U410" s="0" t="s">
        <v>202</v>
      </c>
      <c r="V410" s="0" t="s">
        <v>1252</v>
      </c>
      <c r="W410" s="110" t="s">
        <v>204</v>
      </c>
      <c r="X410" s="111" t="n">
        <v>2004</v>
      </c>
      <c r="Z410" s="111" t="s">
        <v>198</v>
      </c>
      <c r="AA410" s="122" t="s">
        <v>200</v>
      </c>
      <c r="AB410" s="0" t="s">
        <v>3109</v>
      </c>
      <c r="AC410" s="0" t="s">
        <v>543</v>
      </c>
      <c r="AD410" s="111" t="n">
        <v>2004</v>
      </c>
      <c r="AE410" s="111" t="s">
        <v>222</v>
      </c>
      <c r="AI410" s="111" t="s">
        <v>207</v>
      </c>
      <c r="AK410" s="111" t="str">
        <f aca="false">(AB410)</f>
        <v>Shift</v>
      </c>
      <c r="AM410" s="111" t="n">
        <f aca="false">AD410</f>
        <v>2004</v>
      </c>
      <c r="AN410" s="111" t="s">
        <v>208</v>
      </c>
      <c r="AS410" s="0" t="s">
        <v>200</v>
      </c>
      <c r="AV410" s="0" t="s">
        <v>200</v>
      </c>
      <c r="AZ410" s="0" t="s">
        <v>3110</v>
      </c>
      <c r="BA410" s="124" t="s">
        <v>200</v>
      </c>
      <c r="BB410" s="0" t="s">
        <v>210</v>
      </c>
      <c r="BC410" s="0" t="s">
        <v>3111</v>
      </c>
      <c r="BD410" s="0" t="s">
        <v>3112</v>
      </c>
      <c r="BE410" s="104" t="s">
        <v>3113</v>
      </c>
      <c r="BG410" s="125" t="s">
        <v>200</v>
      </c>
      <c r="BH410" s="0" t="s">
        <v>466</v>
      </c>
      <c r="BI410" s="112" t="n">
        <v>5055060921487</v>
      </c>
      <c r="BJ410" s="126" t="s">
        <v>200</v>
      </c>
      <c r="BK410" s="0" t="s">
        <v>215</v>
      </c>
      <c r="BL410" s="112" t="n">
        <v>4</v>
      </c>
      <c r="BM410" s="112" t="n">
        <v>4</v>
      </c>
      <c r="BN410" s="112" t="n">
        <v>4</v>
      </c>
      <c r="BO410" s="111" t="n">
        <v>20</v>
      </c>
      <c r="BP410" s="125" t="s">
        <v>200</v>
      </c>
      <c r="BQ410" s="127" t="s">
        <v>216</v>
      </c>
    </row>
    <row r="411" customFormat="false" ht="13.8" hidden="false" customHeight="false" outlineLevel="0" collapsed="false">
      <c r="A411" s="0" t="s">
        <v>3114</v>
      </c>
      <c r="B411" s="0" t="s">
        <v>3059</v>
      </c>
      <c r="C411" s="0" t="s">
        <v>818</v>
      </c>
      <c r="D411" s="0" t="s">
        <v>1333</v>
      </c>
      <c r="E411" s="0" t="s">
        <v>313</v>
      </c>
      <c r="F411" s="0" t="s">
        <v>314</v>
      </c>
      <c r="G411" s="0" t="s">
        <v>196</v>
      </c>
      <c r="H411" s="0" t="s">
        <v>400</v>
      </c>
      <c r="I411" s="0" t="s">
        <v>3115</v>
      </c>
      <c r="J411" s="111" t="n">
        <v>2</v>
      </c>
      <c r="K411" s="131" t="s">
        <v>198</v>
      </c>
      <c r="L411" s="0" t="s">
        <v>392</v>
      </c>
      <c r="M411" s="0" t="s">
        <v>274</v>
      </c>
      <c r="O411" s="0" t="s">
        <v>596</v>
      </c>
      <c r="Q411" s="120" t="s">
        <v>200</v>
      </c>
      <c r="R411" s="0" t="s">
        <v>3067</v>
      </c>
      <c r="S411" s="0" t="s">
        <v>201</v>
      </c>
      <c r="T411" s="0" t="s">
        <v>198</v>
      </c>
      <c r="U411" s="0" t="s">
        <v>202</v>
      </c>
      <c r="V411" s="0" t="s">
        <v>1252</v>
      </c>
      <c r="W411" s="110" t="s">
        <v>204</v>
      </c>
      <c r="X411" s="111" t="n">
        <v>2004</v>
      </c>
      <c r="Y411" s="111" t="s">
        <v>498</v>
      </c>
      <c r="Z411" s="111" t="s">
        <v>198</v>
      </c>
      <c r="AA411" s="122" t="s">
        <v>200</v>
      </c>
      <c r="AB411" s="0" t="s">
        <v>3116</v>
      </c>
      <c r="AC411" s="0" t="s">
        <v>574</v>
      </c>
      <c r="AD411" s="111" t="n">
        <v>2004</v>
      </c>
      <c r="AE411" s="111" t="s">
        <v>198</v>
      </c>
      <c r="AH411" s="111" t="s">
        <v>799</v>
      </c>
      <c r="AI411" s="111" t="s">
        <v>207</v>
      </c>
      <c r="AK411" s="111" t="str">
        <f aca="false">(AB411)</f>
        <v>Criterion</v>
      </c>
      <c r="AL411" s="0" t="s">
        <v>200</v>
      </c>
      <c r="AM411" s="111" t="n">
        <f aca="false">AD411</f>
        <v>2004</v>
      </c>
      <c r="AN411" s="111" t="s">
        <v>263</v>
      </c>
      <c r="AO411" s="0" t="s">
        <v>1442</v>
      </c>
      <c r="AP411" s="0" t="s">
        <v>200</v>
      </c>
      <c r="AR411" s="0" t="s">
        <v>200</v>
      </c>
      <c r="AS411" s="0" t="s">
        <v>3117</v>
      </c>
      <c r="AV411" s="0" t="s">
        <v>3118</v>
      </c>
      <c r="AY411" s="0" t="s">
        <v>3119</v>
      </c>
      <c r="AZ411" s="0" t="s">
        <v>3120</v>
      </c>
      <c r="BA411" s="124" t="s">
        <v>200</v>
      </c>
      <c r="BB411" s="0" t="s">
        <v>248</v>
      </c>
      <c r="BC411" s="0" t="s">
        <v>3121</v>
      </c>
      <c r="BD411" s="0" t="s">
        <v>3122</v>
      </c>
      <c r="BE411" s="104" t="s">
        <v>3123</v>
      </c>
      <c r="BF411" s="0" t="s">
        <v>200</v>
      </c>
      <c r="BG411" s="125" t="s">
        <v>200</v>
      </c>
      <c r="BH411" s="0" t="s">
        <v>466</v>
      </c>
      <c r="BI411" s="112" t="n">
        <v>5030931039188</v>
      </c>
      <c r="BJ411" s="126" t="s">
        <v>200</v>
      </c>
      <c r="BK411" s="0" t="s">
        <v>215</v>
      </c>
      <c r="BL411" s="112" t="n">
        <v>4</v>
      </c>
      <c r="BM411" s="112" t="n">
        <v>4</v>
      </c>
      <c r="BN411" s="112" t="n">
        <v>4</v>
      </c>
      <c r="BO411" s="111" t="n">
        <v>20</v>
      </c>
      <c r="BP411" s="125" t="s">
        <v>200</v>
      </c>
      <c r="BQ411" s="127" t="s">
        <v>216</v>
      </c>
    </row>
    <row r="412" customFormat="false" ht="13.8" hidden="false" customHeight="false" outlineLevel="0" collapsed="false">
      <c r="A412" s="0" t="s">
        <v>3124</v>
      </c>
      <c r="B412" s="0" t="s">
        <v>3059</v>
      </c>
      <c r="C412" s="0" t="s">
        <v>605</v>
      </c>
      <c r="D412" s="0" t="s">
        <v>193</v>
      </c>
      <c r="E412" s="0" t="s">
        <v>194</v>
      </c>
      <c r="F412" s="0" t="s">
        <v>606</v>
      </c>
      <c r="G412" s="0" t="s">
        <v>391</v>
      </c>
      <c r="H412" s="0" t="s">
        <v>197</v>
      </c>
      <c r="J412" s="111" t="n">
        <v>2</v>
      </c>
      <c r="K412" s="0" t="s">
        <v>198</v>
      </c>
      <c r="L412" s="0" t="s">
        <v>392</v>
      </c>
      <c r="M412" s="0" t="s">
        <v>199</v>
      </c>
      <c r="O412" s="0" t="s">
        <v>200</v>
      </c>
      <c r="Q412" s="120" t="s">
        <v>200</v>
      </c>
      <c r="R412" s="0" t="s">
        <v>1251</v>
      </c>
      <c r="S412" s="0" t="s">
        <v>201</v>
      </c>
      <c r="T412" s="0" t="s">
        <v>198</v>
      </c>
      <c r="U412" s="0" t="s">
        <v>202</v>
      </c>
      <c r="V412" s="0" t="s">
        <v>1252</v>
      </c>
      <c r="W412" s="110" t="s">
        <v>204</v>
      </c>
      <c r="X412" s="111" t="n">
        <v>2001</v>
      </c>
      <c r="Z412" s="111" t="s">
        <v>198</v>
      </c>
      <c r="AA412" s="122" t="s">
        <v>200</v>
      </c>
      <c r="AB412" s="0" t="s">
        <v>543</v>
      </c>
      <c r="AC412" s="0" t="s">
        <v>543</v>
      </c>
      <c r="AD412" s="111" t="n">
        <v>2001</v>
      </c>
      <c r="AE412" s="111" t="s">
        <v>198</v>
      </c>
      <c r="AI412" s="111" t="s">
        <v>207</v>
      </c>
      <c r="AK412" s="111" t="s">
        <v>543</v>
      </c>
      <c r="AL412" s="0" t="s">
        <v>216</v>
      </c>
      <c r="AM412" s="111" t="n">
        <v>2001</v>
      </c>
      <c r="AN412" s="111" t="s">
        <v>208</v>
      </c>
      <c r="AO412" s="0" t="s">
        <v>609</v>
      </c>
      <c r="AP412" s="0" t="s">
        <v>200</v>
      </c>
      <c r="AS412" s="0" t="s">
        <v>3125</v>
      </c>
      <c r="AT412" s="104" t="s">
        <v>433</v>
      </c>
      <c r="AU412" s="0" t="s">
        <v>200</v>
      </c>
      <c r="AV412" s="0" t="s">
        <v>200</v>
      </c>
      <c r="AZ412" s="0" t="s">
        <v>3126</v>
      </c>
      <c r="BA412" s="124" t="s">
        <v>200</v>
      </c>
      <c r="BB412" s="0" t="s">
        <v>248</v>
      </c>
      <c r="BC412" s="0" t="s">
        <v>3127</v>
      </c>
      <c r="BD412" s="0" t="s">
        <v>200</v>
      </c>
      <c r="BE412" s="104" t="s">
        <v>3128</v>
      </c>
      <c r="BF412" s="0" t="s">
        <v>3129</v>
      </c>
      <c r="BG412" s="125" t="s">
        <v>200</v>
      </c>
      <c r="BH412" s="0" t="s">
        <v>466</v>
      </c>
      <c r="BI412" s="112" t="n">
        <v>5055060920077</v>
      </c>
      <c r="BJ412" s="126" t="s">
        <v>200</v>
      </c>
      <c r="BK412" s="0" t="s">
        <v>215</v>
      </c>
      <c r="BL412" s="112" t="n">
        <v>4</v>
      </c>
      <c r="BM412" s="112" t="n">
        <v>4</v>
      </c>
      <c r="BN412" s="112" t="n">
        <v>4</v>
      </c>
      <c r="BO412" s="111" t="n">
        <v>20</v>
      </c>
      <c r="BP412" s="125" t="s">
        <v>200</v>
      </c>
      <c r="BQ412" s="127" t="s">
        <v>216</v>
      </c>
    </row>
    <row r="413" customFormat="false" ht="13.8" hidden="false" customHeight="false" outlineLevel="0" collapsed="false">
      <c r="A413" s="0" t="s">
        <v>3130</v>
      </c>
      <c r="B413" s="0" t="s">
        <v>3059</v>
      </c>
      <c r="C413" s="0" t="s">
        <v>192</v>
      </c>
      <c r="D413" s="131" t="s">
        <v>1460</v>
      </c>
      <c r="E413" s="0" t="s">
        <v>194</v>
      </c>
      <c r="F413" s="0" t="s">
        <v>195</v>
      </c>
      <c r="G413" s="0" t="s">
        <v>196</v>
      </c>
      <c r="H413" s="0" t="s">
        <v>197</v>
      </c>
      <c r="J413" s="111" t="n">
        <v>1</v>
      </c>
      <c r="K413" s="0" t="s">
        <v>198</v>
      </c>
      <c r="L413" s="0" t="s">
        <v>198</v>
      </c>
      <c r="M413" s="0" t="s">
        <v>199</v>
      </c>
      <c r="Q413" s="120" t="s">
        <v>200</v>
      </c>
      <c r="R413" s="0" t="s">
        <v>1251</v>
      </c>
      <c r="S413" s="0" t="s">
        <v>201</v>
      </c>
      <c r="T413" s="0" t="s">
        <v>198</v>
      </c>
      <c r="U413" s="0" t="s">
        <v>202</v>
      </c>
      <c r="V413" s="0" t="s">
        <v>1252</v>
      </c>
      <c r="W413" s="110" t="s">
        <v>204</v>
      </c>
      <c r="X413" s="111" t="n">
        <v>2005</v>
      </c>
      <c r="Z413" s="111" t="s">
        <v>198</v>
      </c>
      <c r="AA413" s="122" t="s">
        <v>200</v>
      </c>
      <c r="AB413" s="0" t="s">
        <v>3131</v>
      </c>
      <c r="AC413" s="0" t="s">
        <v>3061</v>
      </c>
      <c r="AD413" s="111" t="n">
        <v>2005</v>
      </c>
      <c r="AE413" s="111" t="s">
        <v>198</v>
      </c>
      <c r="AI413" s="111" t="s">
        <v>207</v>
      </c>
      <c r="AK413" s="111" t="s">
        <v>3131</v>
      </c>
      <c r="AL413" s="0" t="s">
        <v>3132</v>
      </c>
      <c r="AM413" s="111" t="n">
        <v>2003</v>
      </c>
      <c r="AN413" s="111" t="s">
        <v>208</v>
      </c>
      <c r="AU413" s="0" t="s">
        <v>332</v>
      </c>
      <c r="AZ413" s="0" t="s">
        <v>3133</v>
      </c>
      <c r="BA413" s="124" t="s">
        <v>200</v>
      </c>
      <c r="BB413" s="0" t="s">
        <v>248</v>
      </c>
      <c r="BC413" s="0" t="s">
        <v>3134</v>
      </c>
      <c r="BE413" s="104" t="s">
        <v>3135</v>
      </c>
      <c r="BG413" s="125" t="s">
        <v>200</v>
      </c>
      <c r="BH413" s="0" t="s">
        <v>466</v>
      </c>
      <c r="BI413" s="112" t="n">
        <v>5060057023006</v>
      </c>
      <c r="BJ413" s="126" t="s">
        <v>200</v>
      </c>
      <c r="BK413" s="0" t="s">
        <v>215</v>
      </c>
      <c r="BL413" s="112" t="n">
        <v>4</v>
      </c>
      <c r="BM413" s="112" t="n">
        <v>4</v>
      </c>
      <c r="BN413" s="112" t="n">
        <v>4</v>
      </c>
      <c r="BO413" s="111" t="n">
        <v>20</v>
      </c>
      <c r="BP413" s="125" t="s">
        <v>200</v>
      </c>
      <c r="BQ413" s="127" t="s">
        <v>216</v>
      </c>
    </row>
    <row r="414" customFormat="false" ht="13.8" hidden="false" customHeight="false" outlineLevel="0" collapsed="false">
      <c r="A414" s="0" t="s">
        <v>3136</v>
      </c>
      <c r="B414" s="0" t="s">
        <v>3059</v>
      </c>
      <c r="C414" s="131" t="s">
        <v>3086</v>
      </c>
      <c r="D414" s="131" t="s">
        <v>3087</v>
      </c>
      <c r="E414" s="0" t="s">
        <v>194</v>
      </c>
      <c r="F414" s="0" t="s">
        <v>195</v>
      </c>
      <c r="G414" s="0" t="s">
        <v>330</v>
      </c>
      <c r="H414" s="0" t="s">
        <v>219</v>
      </c>
      <c r="J414" s="111" t="n">
        <v>4</v>
      </c>
      <c r="K414" s="131" t="s">
        <v>198</v>
      </c>
      <c r="L414" s="0" t="s">
        <v>533</v>
      </c>
      <c r="M414" s="0" t="s">
        <v>274</v>
      </c>
      <c r="O414" s="0" t="s">
        <v>3137</v>
      </c>
      <c r="Q414" s="120" t="s">
        <v>200</v>
      </c>
      <c r="R414" s="0" t="s">
        <v>3067</v>
      </c>
      <c r="S414" s="0" t="s">
        <v>201</v>
      </c>
      <c r="T414" s="0" t="s">
        <v>198</v>
      </c>
      <c r="U414" s="0" t="s">
        <v>202</v>
      </c>
      <c r="V414" s="0" t="s">
        <v>1252</v>
      </c>
      <c r="W414" s="110" t="s">
        <v>204</v>
      </c>
      <c r="X414" s="111" t="n">
        <v>2004</v>
      </c>
      <c r="Y414" s="111" t="s">
        <v>498</v>
      </c>
      <c r="Z414" s="111" t="s">
        <v>221</v>
      </c>
      <c r="AA414" s="122" t="s">
        <v>200</v>
      </c>
      <c r="AB414" s="0" t="s">
        <v>3088</v>
      </c>
      <c r="AC414" s="0" t="s">
        <v>1696</v>
      </c>
      <c r="AD414" s="111" t="n">
        <v>2004</v>
      </c>
      <c r="AE414" s="111" t="s">
        <v>222</v>
      </c>
      <c r="AI414" s="111" t="s">
        <v>207</v>
      </c>
      <c r="AK414" s="111" t="str">
        <f aca="false">(AB414)</f>
        <v>Snowblind studios</v>
      </c>
      <c r="AM414" s="111" t="n">
        <f aca="false">AD414</f>
        <v>2004</v>
      </c>
      <c r="AN414" s="111" t="s">
        <v>297</v>
      </c>
      <c r="AO414" s="0" t="s">
        <v>609</v>
      </c>
      <c r="AP414" s="0" t="s">
        <v>200</v>
      </c>
      <c r="AS414" s="0" t="s">
        <v>200</v>
      </c>
      <c r="AT414" s="0" t="s">
        <v>3090</v>
      </c>
      <c r="AU414" s="0" t="s">
        <v>332</v>
      </c>
      <c r="AV414" s="0" t="s">
        <v>3138</v>
      </c>
      <c r="AZ414" s="0" t="s">
        <v>3139</v>
      </c>
      <c r="BA414" s="124" t="s">
        <v>200</v>
      </c>
      <c r="BB414" s="0" t="s">
        <v>248</v>
      </c>
      <c r="BC414" s="0" t="s">
        <v>3140</v>
      </c>
      <c r="BD414" s="0" t="s">
        <v>3141</v>
      </c>
      <c r="BE414" s="104" t="s">
        <v>3142</v>
      </c>
      <c r="BG414" s="125" t="s">
        <v>200</v>
      </c>
      <c r="BH414" s="0" t="s">
        <v>466</v>
      </c>
      <c r="BI414" s="112" t="n">
        <v>3307210150226</v>
      </c>
      <c r="BJ414" s="126" t="s">
        <v>200</v>
      </c>
      <c r="BK414" s="0" t="s">
        <v>215</v>
      </c>
      <c r="BL414" s="112" t="n">
        <v>4</v>
      </c>
      <c r="BM414" s="112" t="n">
        <v>4</v>
      </c>
      <c r="BN414" s="112" t="n">
        <v>4</v>
      </c>
      <c r="BO414" s="111" t="n">
        <v>20</v>
      </c>
      <c r="BP414" s="125" t="s">
        <v>200</v>
      </c>
      <c r="BQ414" s="127" t="s">
        <v>216</v>
      </c>
    </row>
    <row r="415" customFormat="false" ht="13.8" hidden="false" customHeight="false" outlineLevel="0" collapsed="false">
      <c r="A415" s="0" t="s">
        <v>3143</v>
      </c>
      <c r="B415" s="0" t="s">
        <v>3059</v>
      </c>
      <c r="C415" s="131" t="s">
        <v>3086</v>
      </c>
      <c r="D415" s="131" t="s">
        <v>3087</v>
      </c>
      <c r="E415" s="0" t="s">
        <v>1622</v>
      </c>
      <c r="F415" s="0" t="s">
        <v>1509</v>
      </c>
      <c r="G415" s="0" t="s">
        <v>330</v>
      </c>
      <c r="H415" s="0" t="s">
        <v>219</v>
      </c>
      <c r="J415" s="111" t="n">
        <v>4</v>
      </c>
      <c r="K415" s="131" t="s">
        <v>198</v>
      </c>
      <c r="L415" s="0" t="s">
        <v>533</v>
      </c>
      <c r="M415" s="0" t="s">
        <v>274</v>
      </c>
      <c r="O415" s="0" t="s">
        <v>3137</v>
      </c>
      <c r="Q415" s="120" t="s">
        <v>200</v>
      </c>
      <c r="R415" s="0" t="s">
        <v>3067</v>
      </c>
      <c r="S415" s="0" t="s">
        <v>201</v>
      </c>
      <c r="T415" s="0" t="s">
        <v>198</v>
      </c>
      <c r="U415" s="0" t="s">
        <v>202</v>
      </c>
      <c r="V415" s="0" t="s">
        <v>1252</v>
      </c>
      <c r="W415" s="110" t="s">
        <v>204</v>
      </c>
      <c r="X415" s="111" t="n">
        <v>2005</v>
      </c>
      <c r="Y415" s="111" t="s">
        <v>498</v>
      </c>
      <c r="Z415" s="130" t="s">
        <v>757</v>
      </c>
      <c r="AA415" s="122" t="s">
        <v>200</v>
      </c>
      <c r="AB415" s="0" t="s">
        <v>3088</v>
      </c>
      <c r="AC415" s="0" t="s">
        <v>1696</v>
      </c>
      <c r="AD415" s="111" t="n">
        <v>2005</v>
      </c>
      <c r="AE415" s="111" t="s">
        <v>222</v>
      </c>
      <c r="AI415" s="111" t="s">
        <v>207</v>
      </c>
      <c r="AK415" s="111" t="str">
        <f aca="false">(AB415)</f>
        <v>Snowblind studios</v>
      </c>
      <c r="AM415" s="111" t="n">
        <f aca="false">AD415</f>
        <v>2005</v>
      </c>
      <c r="AN415" s="111" t="s">
        <v>297</v>
      </c>
      <c r="AO415" s="0" t="s">
        <v>609</v>
      </c>
      <c r="AP415" s="0" t="s">
        <v>200</v>
      </c>
      <c r="AS415" s="0" t="s">
        <v>200</v>
      </c>
      <c r="AT415" s="0" t="s">
        <v>3144</v>
      </c>
      <c r="AU415" s="0" t="s">
        <v>332</v>
      </c>
      <c r="AV415" s="0" t="s">
        <v>3138</v>
      </c>
      <c r="AZ415" s="0" t="s">
        <v>3145</v>
      </c>
      <c r="BA415" s="124" t="s">
        <v>200</v>
      </c>
      <c r="BB415" s="0" t="s">
        <v>248</v>
      </c>
      <c r="BC415" s="0" t="s">
        <v>3146</v>
      </c>
      <c r="BD415" s="0" t="s">
        <v>3147</v>
      </c>
      <c r="BE415" s="104" t="s">
        <v>3148</v>
      </c>
      <c r="BG415" s="125" t="s">
        <v>200</v>
      </c>
      <c r="BH415" s="0" t="s">
        <v>466</v>
      </c>
      <c r="BI415" s="112" t="n">
        <v>3307210185532</v>
      </c>
      <c r="BJ415" s="126" t="s">
        <v>200</v>
      </c>
      <c r="BK415" s="0" t="s">
        <v>215</v>
      </c>
      <c r="BL415" s="112" t="n">
        <v>4</v>
      </c>
      <c r="BM415" s="112" t="n">
        <v>4</v>
      </c>
      <c r="BN415" s="112" t="n">
        <v>4</v>
      </c>
      <c r="BO415" s="111" t="n">
        <v>40</v>
      </c>
      <c r="BP415" s="125" t="s">
        <v>200</v>
      </c>
      <c r="BQ415" s="127" t="s">
        <v>216</v>
      </c>
    </row>
    <row r="416" customFormat="false" ht="13.8" hidden="false" customHeight="false" outlineLevel="0" collapsed="false">
      <c r="A416" s="0" t="s">
        <v>3149</v>
      </c>
      <c r="B416" s="0" t="s">
        <v>3059</v>
      </c>
      <c r="C416" s="131" t="s">
        <v>1451</v>
      </c>
      <c r="D416" s="131" t="s">
        <v>1333</v>
      </c>
      <c r="E416" s="0" t="s">
        <v>194</v>
      </c>
      <c r="F416" s="0" t="s">
        <v>195</v>
      </c>
      <c r="G416" s="0" t="s">
        <v>330</v>
      </c>
      <c r="H416" s="0" t="s">
        <v>901</v>
      </c>
      <c r="J416" s="111" t="n">
        <v>1</v>
      </c>
      <c r="K416" s="0" t="s">
        <v>198</v>
      </c>
      <c r="L416" s="0" t="s">
        <v>198</v>
      </c>
      <c r="M416" s="0" t="s">
        <v>199</v>
      </c>
      <c r="O416" s="0" t="s">
        <v>200</v>
      </c>
      <c r="Q416" s="120" t="s">
        <v>200</v>
      </c>
      <c r="R416" s="0" t="s">
        <v>3067</v>
      </c>
      <c r="S416" s="0" t="s">
        <v>201</v>
      </c>
      <c r="T416" s="0" t="s">
        <v>198</v>
      </c>
      <c r="U416" s="0" t="s">
        <v>202</v>
      </c>
      <c r="V416" s="0" t="s">
        <v>1252</v>
      </c>
      <c r="W416" s="110" t="s">
        <v>204</v>
      </c>
      <c r="X416" s="111" t="n">
        <v>2005</v>
      </c>
      <c r="Z416" s="130" t="s">
        <v>757</v>
      </c>
      <c r="AA416" s="122" t="s">
        <v>200</v>
      </c>
      <c r="AB416" s="0" t="s">
        <v>1799</v>
      </c>
      <c r="AC416" s="0" t="s">
        <v>1696</v>
      </c>
      <c r="AD416" s="111" t="n">
        <v>2005</v>
      </c>
      <c r="AE416" s="111" t="s">
        <v>198</v>
      </c>
      <c r="AI416" s="111" t="s">
        <v>207</v>
      </c>
      <c r="AK416" s="111" t="str">
        <f aca="false">(AB416)</f>
        <v>Darkworks</v>
      </c>
      <c r="AM416" s="111" t="n">
        <f aca="false">AD416</f>
        <v>2005</v>
      </c>
      <c r="AN416" s="111" t="s">
        <v>510</v>
      </c>
      <c r="AR416" s="0" t="s">
        <v>3150</v>
      </c>
      <c r="AS416" s="0" t="s">
        <v>200</v>
      </c>
      <c r="AU416" s="0" t="s">
        <v>470</v>
      </c>
      <c r="AV416" s="0" t="s">
        <v>200</v>
      </c>
      <c r="AY416" s="0" t="s">
        <v>3119</v>
      </c>
      <c r="AZ416" s="104" t="s">
        <v>3151</v>
      </c>
      <c r="BA416" s="124" t="s">
        <v>200</v>
      </c>
      <c r="BB416" s="0" t="s">
        <v>210</v>
      </c>
      <c r="BC416" s="0" t="s">
        <v>1414</v>
      </c>
      <c r="BD416" s="0" t="s">
        <v>3152</v>
      </c>
      <c r="BE416" s="104" t="s">
        <v>3153</v>
      </c>
      <c r="BG416" s="125" t="s">
        <v>200</v>
      </c>
      <c r="BH416" s="0" t="s">
        <v>466</v>
      </c>
      <c r="BI416" s="112" t="n">
        <v>3307210186577</v>
      </c>
      <c r="BJ416" s="126" t="s">
        <v>200</v>
      </c>
      <c r="BK416" s="0" t="s">
        <v>215</v>
      </c>
      <c r="BL416" s="112" t="n">
        <v>4</v>
      </c>
      <c r="BM416" s="112" t="n">
        <v>4</v>
      </c>
      <c r="BN416" s="112" t="n">
        <v>4</v>
      </c>
      <c r="BO416" s="111" t="n">
        <v>20</v>
      </c>
      <c r="BP416" s="125" t="s">
        <v>200</v>
      </c>
      <c r="BQ416" s="127" t="s">
        <v>216</v>
      </c>
    </row>
    <row r="417" customFormat="false" ht="13.8" hidden="false" customHeight="false" outlineLevel="0" collapsed="false">
      <c r="A417" s="0" t="s">
        <v>3154</v>
      </c>
      <c r="B417" s="0" t="s">
        <v>3059</v>
      </c>
      <c r="C417" s="0" t="s">
        <v>2375</v>
      </c>
      <c r="D417" s="0" t="s">
        <v>193</v>
      </c>
      <c r="E417" s="0" t="s">
        <v>194</v>
      </c>
      <c r="F417" s="0" t="s">
        <v>195</v>
      </c>
      <c r="G417" s="0" t="s">
        <v>196</v>
      </c>
      <c r="H417" s="0" t="s">
        <v>219</v>
      </c>
      <c r="J417" s="111" t="n">
        <v>1</v>
      </c>
      <c r="K417" s="0" t="s">
        <v>198</v>
      </c>
      <c r="L417" s="0" t="s">
        <v>198</v>
      </c>
      <c r="M417" s="0" t="s">
        <v>199</v>
      </c>
      <c r="O417" s="0" t="s">
        <v>200</v>
      </c>
      <c r="Q417" s="120" t="s">
        <v>200</v>
      </c>
      <c r="R417" s="0" t="s">
        <v>3067</v>
      </c>
      <c r="S417" s="0" t="s">
        <v>201</v>
      </c>
      <c r="T417" s="0" t="s">
        <v>198</v>
      </c>
      <c r="U417" s="0" t="s">
        <v>202</v>
      </c>
      <c r="V417" s="0" t="s">
        <v>1252</v>
      </c>
      <c r="W417" s="110" t="s">
        <v>204</v>
      </c>
      <c r="X417" s="111" t="n">
        <v>2002</v>
      </c>
      <c r="Z417" s="111" t="s">
        <v>221</v>
      </c>
      <c r="AA417" s="122" t="s">
        <v>200</v>
      </c>
      <c r="AB417" s="0" t="s">
        <v>3155</v>
      </c>
      <c r="AC417" s="0" t="s">
        <v>1902</v>
      </c>
      <c r="AD417" s="111" t="n">
        <v>2002</v>
      </c>
      <c r="AE417" s="111" t="s">
        <v>198</v>
      </c>
      <c r="AI417" s="111" t="s">
        <v>207</v>
      </c>
      <c r="AK417" s="111" t="str">
        <f aca="false">(AB417)</f>
        <v>Pyro studios</v>
      </c>
      <c r="AM417" s="111" t="n">
        <f aca="false">AD417</f>
        <v>2002</v>
      </c>
      <c r="AN417" s="111" t="s">
        <v>3156</v>
      </c>
      <c r="AR417" s="0" t="s">
        <v>2217</v>
      </c>
      <c r="AS417" s="0" t="s">
        <v>200</v>
      </c>
      <c r="AT417" s="0" t="s">
        <v>3157</v>
      </c>
      <c r="AU417" s="0" t="s">
        <v>3062</v>
      </c>
      <c r="AV417" s="0" t="s">
        <v>200</v>
      </c>
      <c r="AZ417" s="0" t="s">
        <v>3158</v>
      </c>
      <c r="BA417" s="124" t="s">
        <v>200</v>
      </c>
      <c r="BB417" s="0" t="s">
        <v>248</v>
      </c>
      <c r="BC417" s="0" t="s">
        <v>3159</v>
      </c>
      <c r="BE417" s="104" t="s">
        <v>3160</v>
      </c>
      <c r="BF417" s="104" t="s">
        <v>3161</v>
      </c>
      <c r="BG417" s="125" t="s">
        <v>200</v>
      </c>
      <c r="BH417" s="0" t="s">
        <v>466</v>
      </c>
      <c r="BI417" s="112" t="n">
        <v>5032921013840</v>
      </c>
      <c r="BJ417" s="126" t="s">
        <v>200</v>
      </c>
      <c r="BK417" s="0" t="s">
        <v>215</v>
      </c>
      <c r="BL417" s="112" t="n">
        <v>4</v>
      </c>
      <c r="BM417" s="112" t="n">
        <v>4</v>
      </c>
      <c r="BN417" s="112" t="n">
        <v>4</v>
      </c>
      <c r="BO417" s="111" t="n">
        <v>20</v>
      </c>
      <c r="BP417" s="125" t="s">
        <v>200</v>
      </c>
      <c r="BQ417" s="127" t="s">
        <v>216</v>
      </c>
    </row>
    <row r="418" customFormat="false" ht="13.8" hidden="false" customHeight="false" outlineLevel="0" collapsed="false">
      <c r="A418" s="0" t="s">
        <v>3162</v>
      </c>
      <c r="B418" s="0" t="s">
        <v>3059</v>
      </c>
      <c r="C418" s="0" t="s">
        <v>818</v>
      </c>
      <c r="D418" s="0" t="s">
        <v>1333</v>
      </c>
      <c r="E418" s="0" t="s">
        <v>313</v>
      </c>
      <c r="F418" s="0" t="s">
        <v>314</v>
      </c>
      <c r="G418" s="0" t="s">
        <v>880</v>
      </c>
      <c r="H418" s="0" t="s">
        <v>197</v>
      </c>
      <c r="J418" s="111" t="n">
        <v>2</v>
      </c>
      <c r="K418" s="0" t="s">
        <v>198</v>
      </c>
      <c r="L418" s="0" t="s">
        <v>392</v>
      </c>
      <c r="M418" s="0" t="s">
        <v>199</v>
      </c>
      <c r="O418" s="0" t="s">
        <v>200</v>
      </c>
      <c r="Q418" s="120" t="s">
        <v>200</v>
      </c>
      <c r="R418" s="0" t="s">
        <v>3067</v>
      </c>
      <c r="S418" s="0" t="s">
        <v>201</v>
      </c>
      <c r="T418" s="0" t="s">
        <v>198</v>
      </c>
      <c r="U418" s="0" t="s">
        <v>202</v>
      </c>
      <c r="V418" s="0" t="s">
        <v>1252</v>
      </c>
      <c r="W418" s="110" t="s">
        <v>204</v>
      </c>
      <c r="X418" s="111" t="n">
        <v>2005</v>
      </c>
      <c r="Z418" s="111" t="s">
        <v>198</v>
      </c>
      <c r="AA418" s="122" t="s">
        <v>200</v>
      </c>
      <c r="AB418" s="0" t="s">
        <v>3163</v>
      </c>
      <c r="AC418" s="0" t="s">
        <v>3164</v>
      </c>
      <c r="AD418" s="111" t="n">
        <v>2005</v>
      </c>
      <c r="AE418" s="111" t="s">
        <v>198</v>
      </c>
      <c r="AI418" s="111" t="s">
        <v>207</v>
      </c>
      <c r="AK418" s="111" t="str">
        <f aca="false">(AB418)</f>
        <v>Radical entertainment</v>
      </c>
      <c r="AM418" s="111" t="n">
        <f aca="false">AD418</f>
        <v>2005</v>
      </c>
      <c r="AN418" s="111" t="s">
        <v>1887</v>
      </c>
      <c r="AS418" s="0" t="s">
        <v>2360</v>
      </c>
      <c r="AV418" s="0" t="s">
        <v>3165</v>
      </c>
      <c r="AZ418" s="0" t="s">
        <v>3166</v>
      </c>
      <c r="BA418" s="124" t="s">
        <v>200</v>
      </c>
      <c r="BB418" s="0" t="s">
        <v>210</v>
      </c>
      <c r="BC418" s="0" t="s">
        <v>3167</v>
      </c>
      <c r="BD418" s="0" t="s">
        <v>3168</v>
      </c>
      <c r="BE418" s="104" t="s">
        <v>3169</v>
      </c>
      <c r="BF418" s="0" t="s">
        <v>3170</v>
      </c>
      <c r="BG418" s="125" t="s">
        <v>200</v>
      </c>
      <c r="BH418" s="0" t="s">
        <v>466</v>
      </c>
      <c r="BI418" s="112" t="n">
        <v>3348542200180</v>
      </c>
      <c r="BJ418" s="126" t="s">
        <v>200</v>
      </c>
      <c r="BK418" s="0" t="s">
        <v>215</v>
      </c>
      <c r="BL418" s="112" t="n">
        <v>4</v>
      </c>
      <c r="BM418" s="112" t="n">
        <v>4</v>
      </c>
      <c r="BN418" s="112" t="n">
        <v>4</v>
      </c>
      <c r="BO418" s="111" t="n">
        <v>20</v>
      </c>
      <c r="BP418" s="125" t="s">
        <v>200</v>
      </c>
      <c r="BQ418" s="127" t="s">
        <v>216</v>
      </c>
    </row>
    <row r="419" customFormat="false" ht="13.8" hidden="false" customHeight="false" outlineLevel="0" collapsed="false">
      <c r="A419" s="0" t="s">
        <v>3171</v>
      </c>
      <c r="B419" s="0" t="s">
        <v>3059</v>
      </c>
      <c r="C419" s="0" t="s">
        <v>818</v>
      </c>
      <c r="D419" s="0" t="s">
        <v>1333</v>
      </c>
      <c r="E419" s="0" t="s">
        <v>313</v>
      </c>
      <c r="F419" s="0" t="s">
        <v>314</v>
      </c>
      <c r="G419" s="0" t="s">
        <v>330</v>
      </c>
      <c r="H419" s="0" t="s">
        <v>400</v>
      </c>
      <c r="I419" s="0" t="s">
        <v>3115</v>
      </c>
      <c r="J419" s="111" t="n">
        <v>1</v>
      </c>
      <c r="K419" s="0" t="s">
        <v>198</v>
      </c>
      <c r="L419" s="0" t="s">
        <v>198</v>
      </c>
      <c r="M419" s="0" t="s">
        <v>274</v>
      </c>
      <c r="O419" s="0" t="s">
        <v>200</v>
      </c>
      <c r="P419" s="0" t="s">
        <v>1088</v>
      </c>
      <c r="Q419" s="120" t="s">
        <v>200</v>
      </c>
      <c r="R419" s="0" t="s">
        <v>3067</v>
      </c>
      <c r="S419" s="0" t="s">
        <v>201</v>
      </c>
      <c r="T419" s="0" t="s">
        <v>198</v>
      </c>
      <c r="U419" s="0" t="s">
        <v>202</v>
      </c>
      <c r="V419" s="0" t="s">
        <v>1252</v>
      </c>
      <c r="W419" s="110" t="s">
        <v>204</v>
      </c>
      <c r="X419" s="111" t="n">
        <v>2001</v>
      </c>
      <c r="Y419" s="130" t="s">
        <v>205</v>
      </c>
      <c r="Z419" s="111" t="s">
        <v>198</v>
      </c>
      <c r="AA419" s="122" t="s">
        <v>200</v>
      </c>
      <c r="AB419" s="0" t="s">
        <v>3172</v>
      </c>
      <c r="AC419" s="0" t="s">
        <v>206</v>
      </c>
      <c r="AD419" s="111" t="n">
        <v>2001</v>
      </c>
      <c r="AE419" s="111" t="s">
        <v>198</v>
      </c>
      <c r="AI419" s="111" t="s">
        <v>207</v>
      </c>
      <c r="AK419" s="0" t="s">
        <v>3172</v>
      </c>
      <c r="AL419" s="0" t="s">
        <v>216</v>
      </c>
      <c r="AM419" s="111" t="n">
        <v>1999</v>
      </c>
      <c r="AN419" s="111" t="s">
        <v>297</v>
      </c>
      <c r="AR419" s="0" t="s">
        <v>200</v>
      </c>
      <c r="AS419" s="0" t="s">
        <v>1821</v>
      </c>
      <c r="AT419" s="0" t="s">
        <v>381</v>
      </c>
      <c r="AU419" s="0" t="s">
        <v>3173</v>
      </c>
      <c r="AV419" s="0" t="s">
        <v>200</v>
      </c>
      <c r="AZ419" s="0" t="s">
        <v>3174</v>
      </c>
      <c r="BA419" s="124" t="s">
        <v>200</v>
      </c>
      <c r="BB419" s="0" t="s">
        <v>210</v>
      </c>
      <c r="BC419" s="0" t="s">
        <v>3175</v>
      </c>
      <c r="BD419" s="0" t="s">
        <v>3176</v>
      </c>
      <c r="BE419" s="104" t="s">
        <v>3177</v>
      </c>
      <c r="BG419" s="125" t="s">
        <v>200</v>
      </c>
      <c r="BH419" s="0" t="s">
        <v>466</v>
      </c>
      <c r="BI419" s="112" t="n">
        <v>3455192326822</v>
      </c>
      <c r="BJ419" s="126" t="s">
        <v>200</v>
      </c>
      <c r="BK419" s="0" t="s">
        <v>215</v>
      </c>
      <c r="BL419" s="112" t="n">
        <v>4</v>
      </c>
      <c r="BM419" s="112" t="n">
        <v>4</v>
      </c>
      <c r="BN419" s="112" t="n">
        <v>4</v>
      </c>
      <c r="BO419" s="111" t="n">
        <v>20</v>
      </c>
      <c r="BP419" s="125" t="s">
        <v>200</v>
      </c>
      <c r="BQ419" s="127" t="s">
        <v>216</v>
      </c>
    </row>
    <row r="420" customFormat="false" ht="13.8" hidden="false" customHeight="false" outlineLevel="0" collapsed="false">
      <c r="A420" s="0" t="s">
        <v>3178</v>
      </c>
      <c r="B420" s="0" t="s">
        <v>3059</v>
      </c>
      <c r="C420" s="131" t="s">
        <v>1408</v>
      </c>
      <c r="D420" s="131" t="s">
        <v>1869</v>
      </c>
      <c r="E420" s="0" t="s">
        <v>194</v>
      </c>
      <c r="F420" s="0" t="s">
        <v>195</v>
      </c>
      <c r="G420" s="0" t="s">
        <v>196</v>
      </c>
      <c r="H420" s="0" t="s">
        <v>219</v>
      </c>
      <c r="J420" s="111" t="n">
        <v>1</v>
      </c>
      <c r="K420" s="0" t="s">
        <v>198</v>
      </c>
      <c r="L420" s="0" t="s">
        <v>198</v>
      </c>
      <c r="M420" s="0" t="s">
        <v>199</v>
      </c>
      <c r="O420" s="0" t="s">
        <v>200</v>
      </c>
      <c r="Q420" s="120" t="s">
        <v>200</v>
      </c>
      <c r="R420" s="0" t="s">
        <v>3067</v>
      </c>
      <c r="S420" s="0" t="s">
        <v>201</v>
      </c>
      <c r="T420" s="0" t="s">
        <v>198</v>
      </c>
      <c r="U420" s="0" t="s">
        <v>202</v>
      </c>
      <c r="V420" s="0" t="s">
        <v>1252</v>
      </c>
      <c r="W420" s="110" t="s">
        <v>204</v>
      </c>
      <c r="X420" s="111" t="n">
        <v>2004</v>
      </c>
      <c r="Z420" s="111" t="s">
        <v>198</v>
      </c>
      <c r="AA420" s="122" t="s">
        <v>200</v>
      </c>
      <c r="AB420" s="0" t="s">
        <v>3179</v>
      </c>
      <c r="AC420" s="0" t="s">
        <v>543</v>
      </c>
      <c r="AD420" s="111" t="n">
        <v>2004</v>
      </c>
      <c r="AE420" s="111" t="s">
        <v>222</v>
      </c>
      <c r="AI420" s="111" t="s">
        <v>207</v>
      </c>
      <c r="AK420" s="111" t="str">
        <f aca="false">(AB420)</f>
        <v>Spike</v>
      </c>
      <c r="AM420" s="111" t="n">
        <f aca="false">AD420</f>
        <v>2004</v>
      </c>
      <c r="AN420" s="111" t="s">
        <v>208</v>
      </c>
      <c r="AS420" s="0" t="s">
        <v>200</v>
      </c>
      <c r="AT420" s="0" t="s">
        <v>266</v>
      </c>
      <c r="AV420" s="0" t="s">
        <v>3180</v>
      </c>
      <c r="AZ420" s="104" t="s">
        <v>3181</v>
      </c>
      <c r="BA420" s="124" t="s">
        <v>200</v>
      </c>
      <c r="BB420" s="0" t="s">
        <v>210</v>
      </c>
      <c r="BC420" s="0" t="s">
        <v>3182</v>
      </c>
      <c r="BD420" s="0" t="s">
        <v>3183</v>
      </c>
      <c r="BE420" s="104" t="s">
        <v>3184</v>
      </c>
      <c r="BG420" s="125" t="s">
        <v>200</v>
      </c>
      <c r="BH420" s="0" t="s">
        <v>466</v>
      </c>
      <c r="BI420" s="112" t="n">
        <v>5055060922026</v>
      </c>
      <c r="BJ420" s="126" t="s">
        <v>200</v>
      </c>
      <c r="BK420" s="0" t="s">
        <v>215</v>
      </c>
      <c r="BL420" s="112" t="n">
        <v>4</v>
      </c>
      <c r="BM420" s="112" t="n">
        <v>4</v>
      </c>
      <c r="BN420" s="112" t="n">
        <v>4</v>
      </c>
      <c r="BO420" s="111" t="n">
        <v>20</v>
      </c>
      <c r="BP420" s="125" t="s">
        <v>200</v>
      </c>
      <c r="BQ420" s="127" t="s">
        <v>216</v>
      </c>
    </row>
    <row r="421" customFormat="false" ht="13.8" hidden="false" customHeight="false" outlineLevel="0" collapsed="false">
      <c r="A421" s="0" t="s">
        <v>3185</v>
      </c>
      <c r="B421" s="0" t="s">
        <v>3059</v>
      </c>
      <c r="C421" s="0" t="s">
        <v>329</v>
      </c>
      <c r="D421" s="0" t="s">
        <v>1869</v>
      </c>
      <c r="E421" s="0" t="s">
        <v>194</v>
      </c>
      <c r="F421" s="0" t="s">
        <v>195</v>
      </c>
      <c r="G421" s="0" t="s">
        <v>196</v>
      </c>
      <c r="H421" s="0" t="s">
        <v>219</v>
      </c>
      <c r="J421" s="111" t="n">
        <v>1</v>
      </c>
      <c r="K421" s="0" t="s">
        <v>198</v>
      </c>
      <c r="L421" s="0" t="s">
        <v>198</v>
      </c>
      <c r="M421" s="0" t="s">
        <v>199</v>
      </c>
      <c r="O421" s="0" t="s">
        <v>200</v>
      </c>
      <c r="Q421" s="120" t="s">
        <v>200</v>
      </c>
      <c r="R421" s="0" t="s">
        <v>3067</v>
      </c>
      <c r="S421" s="0" t="s">
        <v>201</v>
      </c>
      <c r="T421" s="0" t="s">
        <v>198</v>
      </c>
      <c r="U421" s="0" t="s">
        <v>202</v>
      </c>
      <c r="V421" s="0" t="s">
        <v>1252</v>
      </c>
      <c r="W421" s="110" t="s">
        <v>204</v>
      </c>
      <c r="X421" s="111" t="n">
        <v>2003</v>
      </c>
      <c r="Z421" s="130" t="s">
        <v>757</v>
      </c>
      <c r="AA421" s="122" t="s">
        <v>200</v>
      </c>
      <c r="AB421" s="0" t="s">
        <v>3186</v>
      </c>
      <c r="AC421" s="0" t="s">
        <v>872</v>
      </c>
      <c r="AD421" s="111" t="n">
        <v>2003</v>
      </c>
      <c r="AE421" s="111" t="s">
        <v>222</v>
      </c>
      <c r="AI421" s="111" t="s">
        <v>207</v>
      </c>
      <c r="AK421" s="111" t="str">
        <f aca="false">(AB421)</f>
        <v>Level-5</v>
      </c>
      <c r="AM421" s="111" t="n">
        <f aca="false">AD421</f>
        <v>2003</v>
      </c>
      <c r="AN421" s="111" t="s">
        <v>208</v>
      </c>
      <c r="AR421" s="0" t="s">
        <v>3187</v>
      </c>
      <c r="AS421" s="0" t="s">
        <v>200</v>
      </c>
      <c r="AT421" s="0" t="s">
        <v>576</v>
      </c>
      <c r="AU421" s="0" t="s">
        <v>332</v>
      </c>
      <c r="AV421" s="0" t="s">
        <v>200</v>
      </c>
      <c r="AZ421" s="0" t="s">
        <v>3188</v>
      </c>
      <c r="BA421" s="124" t="s">
        <v>200</v>
      </c>
      <c r="BB421" s="0" t="s">
        <v>210</v>
      </c>
      <c r="BC421" s="0" t="s">
        <v>3189</v>
      </c>
      <c r="BD421" s="0" t="s">
        <v>3190</v>
      </c>
      <c r="BE421" s="104" t="s">
        <v>3191</v>
      </c>
      <c r="BF421" s="104" t="s">
        <v>3192</v>
      </c>
      <c r="BG421" s="125" t="s">
        <v>200</v>
      </c>
      <c r="BH421" s="0" t="s">
        <v>466</v>
      </c>
      <c r="BI421" s="112" t="n">
        <v>711719473022</v>
      </c>
      <c r="BJ421" s="126" t="s">
        <v>200</v>
      </c>
      <c r="BK421" s="0" t="s">
        <v>215</v>
      </c>
      <c r="BL421" s="112" t="n">
        <v>4</v>
      </c>
      <c r="BM421" s="112" t="n">
        <v>4</v>
      </c>
      <c r="BN421" s="112" t="n">
        <v>4</v>
      </c>
      <c r="BO421" s="111" t="n">
        <v>20</v>
      </c>
      <c r="BP421" s="125" t="s">
        <v>200</v>
      </c>
      <c r="BQ421" s="127" t="s">
        <v>216</v>
      </c>
    </row>
    <row r="422" customFormat="false" ht="13.8" hidden="false" customHeight="false" outlineLevel="0" collapsed="false">
      <c r="A422" s="0" t="s">
        <v>3193</v>
      </c>
      <c r="B422" s="0" t="s">
        <v>3059</v>
      </c>
      <c r="C422" s="131" t="s">
        <v>1735</v>
      </c>
      <c r="D422" s="131" t="s">
        <v>1333</v>
      </c>
      <c r="E422" s="0" t="s">
        <v>194</v>
      </c>
      <c r="F422" s="0" t="s">
        <v>606</v>
      </c>
      <c r="G422" s="0" t="s">
        <v>391</v>
      </c>
      <c r="H422" s="0" t="s">
        <v>197</v>
      </c>
      <c r="J422" s="111" t="n">
        <v>2</v>
      </c>
      <c r="K422" s="0" t="s">
        <v>198</v>
      </c>
      <c r="L422" s="0" t="s">
        <v>392</v>
      </c>
      <c r="M422" s="0" t="s">
        <v>274</v>
      </c>
      <c r="O422" s="0" t="s">
        <v>596</v>
      </c>
      <c r="Q422" s="120" t="s">
        <v>200</v>
      </c>
      <c r="R422" s="0" t="s">
        <v>3067</v>
      </c>
      <c r="S422" s="0" t="s">
        <v>698</v>
      </c>
      <c r="T422" s="0" t="s">
        <v>198</v>
      </c>
      <c r="U422" s="0" t="s">
        <v>202</v>
      </c>
      <c r="V422" s="0" t="s">
        <v>1252</v>
      </c>
      <c r="W422" s="110" t="s">
        <v>204</v>
      </c>
      <c r="X422" s="111" t="n">
        <v>2000</v>
      </c>
      <c r="Z422" s="111" t="s">
        <v>198</v>
      </c>
      <c r="AA422" s="122" t="s">
        <v>200</v>
      </c>
      <c r="AB422" s="0" t="s">
        <v>2405</v>
      </c>
      <c r="AC422" s="0" t="s">
        <v>352</v>
      </c>
      <c r="AD422" s="111" t="n">
        <v>2000</v>
      </c>
      <c r="AE422" s="111" t="s">
        <v>198</v>
      </c>
      <c r="AI422" s="111" t="s">
        <v>207</v>
      </c>
      <c r="AK422" s="111" t="str">
        <f aca="false">(AB422)</f>
        <v>Team Ninja</v>
      </c>
      <c r="AM422" s="111" t="n">
        <f aca="false">AD422</f>
        <v>2000</v>
      </c>
      <c r="AN422" s="111" t="s">
        <v>208</v>
      </c>
      <c r="AO422" s="0" t="s">
        <v>609</v>
      </c>
      <c r="AP422" s="0" t="s">
        <v>200</v>
      </c>
      <c r="AS422" s="0" t="s">
        <v>2406</v>
      </c>
      <c r="AT422" s="0" t="s">
        <v>2407</v>
      </c>
      <c r="AU422" s="0" t="s">
        <v>200</v>
      </c>
      <c r="AV422" s="0" t="s">
        <v>2408</v>
      </c>
      <c r="AZ422" s="0" t="s">
        <v>3194</v>
      </c>
      <c r="BA422" s="124" t="s">
        <v>200</v>
      </c>
      <c r="BB422" s="0" t="s">
        <v>248</v>
      </c>
      <c r="BC422" s="0" t="s">
        <v>3195</v>
      </c>
      <c r="BD422" s="0" t="s">
        <v>3196</v>
      </c>
      <c r="BE422" s="104" t="s">
        <v>3197</v>
      </c>
      <c r="BF422" s="104" t="s">
        <v>3198</v>
      </c>
      <c r="BG422" s="125" t="s">
        <v>200</v>
      </c>
      <c r="BH422" s="0" t="s">
        <v>253</v>
      </c>
      <c r="BI422" s="112" t="n">
        <v>711719350521</v>
      </c>
      <c r="BJ422" s="126" t="s">
        <v>200</v>
      </c>
      <c r="BK422" s="0" t="s">
        <v>215</v>
      </c>
      <c r="BL422" s="112" t="n">
        <v>4</v>
      </c>
      <c r="BM422" s="112" t="n">
        <v>4</v>
      </c>
      <c r="BN422" s="112" t="n">
        <v>4</v>
      </c>
      <c r="BO422" s="111" t="n">
        <v>20</v>
      </c>
      <c r="BP422" s="125" t="s">
        <v>200</v>
      </c>
      <c r="BQ422" s="127" t="s">
        <v>216</v>
      </c>
    </row>
    <row r="423" customFormat="false" ht="13.8" hidden="false" customHeight="false" outlineLevel="0" collapsed="false">
      <c r="A423" s="0" t="s">
        <v>3199</v>
      </c>
      <c r="B423" s="0" t="s">
        <v>3059</v>
      </c>
      <c r="C423" s="131" t="s">
        <v>1970</v>
      </c>
      <c r="D423" s="131" t="s">
        <v>1333</v>
      </c>
      <c r="E423" s="0" t="s">
        <v>194</v>
      </c>
      <c r="F423" s="0" t="s">
        <v>195</v>
      </c>
      <c r="G423" s="0" t="s">
        <v>196</v>
      </c>
      <c r="H423" s="0" t="s">
        <v>901</v>
      </c>
      <c r="J423" s="111" t="n">
        <v>1</v>
      </c>
      <c r="K423" s="0" t="s">
        <v>198</v>
      </c>
      <c r="L423" s="0" t="s">
        <v>198</v>
      </c>
      <c r="M423" s="0" t="s">
        <v>274</v>
      </c>
      <c r="O423" s="0" t="s">
        <v>237</v>
      </c>
      <c r="P423" s="0" t="s">
        <v>410</v>
      </c>
      <c r="Q423" s="120" t="s">
        <v>200</v>
      </c>
      <c r="R423" s="0" t="s">
        <v>3067</v>
      </c>
      <c r="S423" s="0" t="s">
        <v>201</v>
      </c>
      <c r="T423" s="0" t="s">
        <v>198</v>
      </c>
      <c r="U423" s="0" t="s">
        <v>202</v>
      </c>
      <c r="V423" s="0" t="s">
        <v>1252</v>
      </c>
      <c r="W423" s="110" t="s">
        <v>204</v>
      </c>
      <c r="X423" s="111" t="n">
        <v>2001</v>
      </c>
      <c r="Y423" s="111" t="s">
        <v>1624</v>
      </c>
      <c r="Z423" s="130" t="s">
        <v>757</v>
      </c>
      <c r="AA423" s="122" t="s">
        <v>200</v>
      </c>
      <c r="AB423" s="0" t="s">
        <v>543</v>
      </c>
      <c r="AC423" s="0" t="s">
        <v>543</v>
      </c>
      <c r="AD423" s="111" t="n">
        <v>2001</v>
      </c>
      <c r="AE423" s="111" t="s">
        <v>222</v>
      </c>
      <c r="AH423" s="111" t="s">
        <v>1746</v>
      </c>
      <c r="AI423" s="111" t="s">
        <v>207</v>
      </c>
      <c r="AK423" s="111" t="str">
        <f aca="false">(AB423)</f>
        <v>Capcom</v>
      </c>
      <c r="AL423" s="0" t="s">
        <v>200</v>
      </c>
      <c r="AM423" s="111" t="n">
        <f aca="false">AD423</f>
        <v>2001</v>
      </c>
      <c r="AN423" s="111" t="s">
        <v>208</v>
      </c>
      <c r="AQ423" s="0" t="s">
        <v>3200</v>
      </c>
      <c r="AR423" s="0" t="s">
        <v>200</v>
      </c>
      <c r="AS423" s="0" t="s">
        <v>3201</v>
      </c>
      <c r="AT423" s="0" t="s">
        <v>3202</v>
      </c>
      <c r="AU423" s="0" t="s">
        <v>2262</v>
      </c>
      <c r="AV423" s="0" t="s">
        <v>3203</v>
      </c>
      <c r="AW423" s="0" t="s">
        <v>200</v>
      </c>
      <c r="AZ423" s="0" t="s">
        <v>3204</v>
      </c>
      <c r="BA423" s="124" t="s">
        <v>200</v>
      </c>
      <c r="BB423" s="0" t="s">
        <v>248</v>
      </c>
      <c r="BC423" s="0" t="s">
        <v>3205</v>
      </c>
      <c r="BD423" s="0" t="s">
        <v>3206</v>
      </c>
      <c r="BE423" s="104" t="s">
        <v>3207</v>
      </c>
      <c r="BF423" s="104" t="s">
        <v>200</v>
      </c>
      <c r="BG423" s="125" t="s">
        <v>200</v>
      </c>
      <c r="BH423" s="0" t="s">
        <v>466</v>
      </c>
      <c r="BI423" s="112" t="n">
        <v>5055060920138</v>
      </c>
      <c r="BJ423" s="126" t="s">
        <v>200</v>
      </c>
      <c r="BK423" s="0" t="s">
        <v>215</v>
      </c>
      <c r="BL423" s="112" t="n">
        <v>4</v>
      </c>
      <c r="BM423" s="112" t="n">
        <v>4</v>
      </c>
      <c r="BN423" s="112" t="n">
        <v>4</v>
      </c>
      <c r="BO423" s="111" t="n">
        <v>20</v>
      </c>
      <c r="BP423" s="125" t="s">
        <v>200</v>
      </c>
      <c r="BQ423" s="127" t="s">
        <v>216</v>
      </c>
    </row>
    <row r="424" customFormat="false" ht="13.8" hidden="false" customHeight="false" outlineLevel="0" collapsed="false">
      <c r="A424" s="0" t="s">
        <v>3208</v>
      </c>
      <c r="B424" s="0" t="s">
        <v>3059</v>
      </c>
      <c r="C424" s="0" t="s">
        <v>218</v>
      </c>
      <c r="D424" s="0" t="s">
        <v>1333</v>
      </c>
      <c r="E424" s="0" t="s">
        <v>194</v>
      </c>
      <c r="F424" s="0" t="s">
        <v>195</v>
      </c>
      <c r="G424" s="0" t="s">
        <v>196</v>
      </c>
      <c r="H424" s="0" t="s">
        <v>197</v>
      </c>
      <c r="J424" s="111" t="n">
        <v>1</v>
      </c>
      <c r="K424" s="0" t="s">
        <v>198</v>
      </c>
      <c r="L424" s="0" t="s">
        <v>198</v>
      </c>
      <c r="M424" s="0" t="s">
        <v>199</v>
      </c>
      <c r="O424" s="0" t="s">
        <v>200</v>
      </c>
      <c r="P424" s="0" t="s">
        <v>410</v>
      </c>
      <c r="Q424" s="120" t="s">
        <v>200</v>
      </c>
      <c r="R424" s="0" t="s">
        <v>3067</v>
      </c>
      <c r="S424" s="0" t="s">
        <v>201</v>
      </c>
      <c r="T424" s="0" t="s">
        <v>198</v>
      </c>
      <c r="U424" s="0" t="s">
        <v>202</v>
      </c>
      <c r="V424" s="0" t="s">
        <v>1252</v>
      </c>
      <c r="W424" s="110" t="s">
        <v>204</v>
      </c>
      <c r="X424" s="111" t="n">
        <v>2003</v>
      </c>
      <c r="Z424" s="111" t="s">
        <v>221</v>
      </c>
      <c r="AA424" s="122" t="s">
        <v>200</v>
      </c>
      <c r="AB424" s="0" t="s">
        <v>3209</v>
      </c>
      <c r="AC424" s="0" t="s">
        <v>872</v>
      </c>
      <c r="AD424" s="111" t="n">
        <v>2003</v>
      </c>
      <c r="AE424" s="111" t="s">
        <v>222</v>
      </c>
      <c r="AI424" s="111" t="s">
        <v>207</v>
      </c>
      <c r="AK424" s="111" t="str">
        <f aca="false">(AB424)</f>
        <v>Frontier developments</v>
      </c>
      <c r="AM424" s="111" t="n">
        <f aca="false">AD424</f>
        <v>2003</v>
      </c>
      <c r="AN424" s="111" t="s">
        <v>263</v>
      </c>
      <c r="AS424" s="0" t="s">
        <v>200</v>
      </c>
      <c r="AT424" s="0" t="s">
        <v>637</v>
      </c>
      <c r="AU424" s="0" t="s">
        <v>2087</v>
      </c>
      <c r="AV424" s="0" t="s">
        <v>200</v>
      </c>
      <c r="AZ424" s="0" t="s">
        <v>3210</v>
      </c>
      <c r="BA424" s="124" t="s">
        <v>200</v>
      </c>
      <c r="BB424" s="0" t="s">
        <v>210</v>
      </c>
      <c r="BC424" s="0" t="s">
        <v>3211</v>
      </c>
      <c r="BD424" s="0" t="s">
        <v>200</v>
      </c>
      <c r="BE424" s="104" t="s">
        <v>3212</v>
      </c>
      <c r="BG424" s="125" t="s">
        <v>200</v>
      </c>
      <c r="BH424" s="0" t="s">
        <v>466</v>
      </c>
      <c r="BI424" s="112" t="n">
        <v>711719615217</v>
      </c>
      <c r="BJ424" s="126" t="s">
        <v>200</v>
      </c>
      <c r="BK424" s="0" t="s">
        <v>215</v>
      </c>
      <c r="BL424" s="112" t="n">
        <v>4</v>
      </c>
      <c r="BM424" s="112" t="n">
        <v>4</v>
      </c>
      <c r="BN424" s="112" t="n">
        <v>4</v>
      </c>
      <c r="BO424" s="111" t="n">
        <v>20</v>
      </c>
      <c r="BP424" s="125" t="s">
        <v>200</v>
      </c>
      <c r="BQ424" s="127" t="s">
        <v>216</v>
      </c>
    </row>
    <row r="425" customFormat="false" ht="13.8" hidden="false" customHeight="false" outlineLevel="0" collapsed="false">
      <c r="A425" s="0" t="s">
        <v>3213</v>
      </c>
      <c r="B425" s="0" t="s">
        <v>3059</v>
      </c>
      <c r="C425" s="0" t="s">
        <v>928</v>
      </c>
      <c r="D425" s="0" t="s">
        <v>1869</v>
      </c>
      <c r="E425" s="0" t="s">
        <v>194</v>
      </c>
      <c r="F425" s="0" t="s">
        <v>399</v>
      </c>
      <c r="G425" s="0" t="s">
        <v>330</v>
      </c>
      <c r="H425" s="0" t="s">
        <v>219</v>
      </c>
      <c r="J425" s="111" t="n">
        <v>1</v>
      </c>
      <c r="K425" s="0" t="s">
        <v>198</v>
      </c>
      <c r="L425" s="0" t="s">
        <v>198</v>
      </c>
      <c r="M425" s="0" t="s">
        <v>235</v>
      </c>
      <c r="N425" s="0" t="s">
        <v>3214</v>
      </c>
      <c r="O425" s="0" t="s">
        <v>237</v>
      </c>
      <c r="P425" s="0" t="s">
        <v>238</v>
      </c>
      <c r="Q425" s="120" t="s">
        <v>200</v>
      </c>
      <c r="R425" s="0" t="s">
        <v>3067</v>
      </c>
      <c r="S425" s="0" t="s">
        <v>201</v>
      </c>
      <c r="T425" s="0" t="s">
        <v>198</v>
      </c>
      <c r="U425" s="0" t="s">
        <v>202</v>
      </c>
      <c r="V425" s="0" t="s">
        <v>1252</v>
      </c>
      <c r="W425" s="110" t="s">
        <v>204</v>
      </c>
      <c r="X425" s="111" t="n">
        <v>2006</v>
      </c>
      <c r="Y425" s="111" t="s">
        <v>1624</v>
      </c>
      <c r="Z425" s="130" t="s">
        <v>757</v>
      </c>
      <c r="AA425" s="122" t="s">
        <v>200</v>
      </c>
      <c r="AB425" s="0" t="s">
        <v>3186</v>
      </c>
      <c r="AC425" s="0" t="s">
        <v>3215</v>
      </c>
      <c r="AD425" s="111" t="n">
        <v>2006</v>
      </c>
      <c r="AE425" s="111" t="s">
        <v>222</v>
      </c>
      <c r="AG425" s="111" t="s">
        <v>241</v>
      </c>
      <c r="AH425" s="111" t="s">
        <v>3216</v>
      </c>
      <c r="AI425" s="111" t="s">
        <v>207</v>
      </c>
      <c r="AK425" s="111" t="str">
        <f aca="false">(AB425)</f>
        <v>Level-5</v>
      </c>
      <c r="AL425" s="0" t="s">
        <v>200</v>
      </c>
      <c r="AM425" s="111" t="n">
        <f aca="false">AD425</f>
        <v>2006</v>
      </c>
      <c r="AN425" s="111" t="s">
        <v>208</v>
      </c>
      <c r="AQ425" s="0" t="s">
        <v>3217</v>
      </c>
      <c r="AR425" s="0" t="s">
        <v>200</v>
      </c>
      <c r="AS425" s="0" t="s">
        <v>3218</v>
      </c>
      <c r="AT425" s="0" t="s">
        <v>3219</v>
      </c>
      <c r="AU425" s="0" t="s">
        <v>332</v>
      </c>
      <c r="AV425" s="0" t="s">
        <v>3220</v>
      </c>
      <c r="AW425" s="0" t="s">
        <v>3221</v>
      </c>
      <c r="AZ425" s="0" t="s">
        <v>3222</v>
      </c>
      <c r="BA425" s="124" t="s">
        <v>200</v>
      </c>
      <c r="BB425" s="0" t="s">
        <v>248</v>
      </c>
      <c r="BC425" s="0" t="s">
        <v>3223</v>
      </c>
      <c r="BD425" s="0" t="s">
        <v>3224</v>
      </c>
      <c r="BE425" s="104" t="s">
        <v>3225</v>
      </c>
      <c r="BF425" s="104" t="s">
        <v>3226</v>
      </c>
      <c r="BG425" s="125" t="s">
        <v>200</v>
      </c>
      <c r="BH425" s="0" t="s">
        <v>466</v>
      </c>
      <c r="BI425" s="112" t="n">
        <v>5060121820036</v>
      </c>
      <c r="BJ425" s="126" t="s">
        <v>200</v>
      </c>
      <c r="BK425" s="0" t="s">
        <v>215</v>
      </c>
      <c r="BL425" s="112" t="n">
        <v>4</v>
      </c>
      <c r="BM425" s="112" t="n">
        <v>4</v>
      </c>
      <c r="BN425" s="112" t="n">
        <v>4</v>
      </c>
      <c r="BO425" s="111" t="n">
        <v>20</v>
      </c>
      <c r="BP425" s="125" t="s">
        <v>200</v>
      </c>
      <c r="BQ425" s="127" t="s">
        <v>216</v>
      </c>
    </row>
    <row r="426" customFormat="false" ht="13.8" hidden="false" customHeight="false" outlineLevel="0" collapsed="false">
      <c r="A426" s="0" t="s">
        <v>3227</v>
      </c>
      <c r="B426" s="0" t="s">
        <v>3059</v>
      </c>
      <c r="C426" s="131" t="s">
        <v>1408</v>
      </c>
      <c r="D426" s="131" t="s">
        <v>1333</v>
      </c>
      <c r="E426" s="0" t="s">
        <v>194</v>
      </c>
      <c r="F426" s="0" t="s">
        <v>195</v>
      </c>
      <c r="G426" s="0" t="s">
        <v>330</v>
      </c>
      <c r="H426" s="0" t="s">
        <v>219</v>
      </c>
      <c r="J426" s="111" t="n">
        <v>1</v>
      </c>
      <c r="K426" s="0" t="s">
        <v>198</v>
      </c>
      <c r="L426" s="0" t="s">
        <v>198</v>
      </c>
      <c r="M426" s="0" t="s">
        <v>199</v>
      </c>
      <c r="O426" s="0" t="s">
        <v>200</v>
      </c>
      <c r="Q426" s="120" t="s">
        <v>200</v>
      </c>
      <c r="R426" s="0" t="s">
        <v>3067</v>
      </c>
      <c r="S426" s="0" t="s">
        <v>201</v>
      </c>
      <c r="T426" s="0" t="s">
        <v>198</v>
      </c>
      <c r="U426" s="0" t="s">
        <v>202</v>
      </c>
      <c r="V426" s="0" t="s">
        <v>1252</v>
      </c>
      <c r="W426" s="110" t="s">
        <v>204</v>
      </c>
      <c r="X426" s="111" t="n">
        <v>2002</v>
      </c>
      <c r="Z426" s="130" t="s">
        <v>757</v>
      </c>
      <c r="AA426" s="122" t="s">
        <v>200</v>
      </c>
      <c r="AB426" s="0" t="s">
        <v>3228</v>
      </c>
      <c r="AC426" s="0" t="s">
        <v>872</v>
      </c>
      <c r="AD426" s="111" t="n">
        <v>2002</v>
      </c>
      <c r="AE426" s="111" t="s">
        <v>222</v>
      </c>
      <c r="AI426" s="111" t="s">
        <v>207</v>
      </c>
      <c r="AK426" s="111" t="str">
        <f aca="false">(AB426)</f>
        <v>Surreal soft</v>
      </c>
      <c r="AM426" s="111" t="n">
        <f aca="false">AD426</f>
        <v>2002</v>
      </c>
      <c r="AN426" s="111" t="s">
        <v>297</v>
      </c>
      <c r="AS426" s="0" t="s">
        <v>200</v>
      </c>
      <c r="AT426" s="0" t="s">
        <v>266</v>
      </c>
      <c r="AU426" s="0" t="s">
        <v>332</v>
      </c>
      <c r="AV426" s="0" t="s">
        <v>200</v>
      </c>
      <c r="AZ426" s="0" t="s">
        <v>3229</v>
      </c>
      <c r="BA426" s="124" t="s">
        <v>200</v>
      </c>
      <c r="BB426" s="0" t="s">
        <v>210</v>
      </c>
      <c r="BC426" s="0" t="s">
        <v>3230</v>
      </c>
      <c r="BD426" s="0" t="s">
        <v>3231</v>
      </c>
      <c r="BE426" s="104" t="s">
        <v>3232</v>
      </c>
      <c r="BG426" s="125" t="s">
        <v>200</v>
      </c>
      <c r="BH426" s="0" t="s">
        <v>466</v>
      </c>
      <c r="BI426" s="112" t="n">
        <v>711719341628</v>
      </c>
      <c r="BJ426" s="126" t="s">
        <v>200</v>
      </c>
      <c r="BK426" s="0" t="s">
        <v>215</v>
      </c>
      <c r="BL426" s="112" t="n">
        <v>4</v>
      </c>
      <c r="BM426" s="112" t="n">
        <v>4</v>
      </c>
      <c r="BN426" s="112" t="n">
        <v>4</v>
      </c>
      <c r="BO426" s="111" t="n">
        <v>20</v>
      </c>
      <c r="BP426" s="125" t="s">
        <v>200</v>
      </c>
      <c r="BQ426" s="127" t="s">
        <v>216</v>
      </c>
    </row>
    <row r="427" customFormat="false" ht="13.8" hidden="false" customHeight="false" outlineLevel="0" collapsed="false">
      <c r="A427" s="0" t="s">
        <v>3233</v>
      </c>
      <c r="B427" s="0" t="s">
        <v>3059</v>
      </c>
      <c r="C427" s="0" t="s">
        <v>218</v>
      </c>
      <c r="D427" s="0" t="s">
        <v>1333</v>
      </c>
      <c r="E427" s="0" t="s">
        <v>194</v>
      </c>
      <c r="F427" s="0" t="s">
        <v>195</v>
      </c>
      <c r="G427" s="0" t="s">
        <v>196</v>
      </c>
      <c r="H427" s="0" t="s">
        <v>197</v>
      </c>
      <c r="J427" s="111" t="n">
        <v>1</v>
      </c>
      <c r="K427" s="0" t="s">
        <v>198</v>
      </c>
      <c r="L427" s="0" t="s">
        <v>198</v>
      </c>
      <c r="M427" s="0" t="s">
        <v>199</v>
      </c>
      <c r="O427" s="0" t="s">
        <v>200</v>
      </c>
      <c r="Q427" s="120" t="s">
        <v>200</v>
      </c>
      <c r="R427" s="0" t="s">
        <v>3067</v>
      </c>
      <c r="S427" s="0" t="s">
        <v>201</v>
      </c>
      <c r="T427" s="0" t="s">
        <v>198</v>
      </c>
      <c r="U427" s="0" t="s">
        <v>202</v>
      </c>
      <c r="V427" s="0" t="s">
        <v>1252</v>
      </c>
      <c r="W427" s="110" t="s">
        <v>204</v>
      </c>
      <c r="X427" s="111" t="n">
        <v>2002</v>
      </c>
      <c r="Z427" s="111" t="s">
        <v>221</v>
      </c>
      <c r="AA427" s="122" t="s">
        <v>200</v>
      </c>
      <c r="AB427" s="0" t="s">
        <v>644</v>
      </c>
      <c r="AC427" s="0" t="s">
        <v>206</v>
      </c>
      <c r="AD427" s="111" t="n">
        <v>2002</v>
      </c>
      <c r="AE427" s="111" t="s">
        <v>198</v>
      </c>
      <c r="AI427" s="111" t="s">
        <v>207</v>
      </c>
      <c r="AK427" s="111" t="str">
        <f aca="false">(AB427)</f>
        <v>Novotrade / appaloosa interactive</v>
      </c>
      <c r="AM427" s="111" t="n">
        <f aca="false">AD427</f>
        <v>2002</v>
      </c>
      <c r="AN427" s="111" t="s">
        <v>646</v>
      </c>
      <c r="AS427" s="0" t="s">
        <v>647</v>
      </c>
      <c r="AT427" s="0" t="s">
        <v>1710</v>
      </c>
      <c r="AU427" s="0" t="s">
        <v>417</v>
      </c>
      <c r="AV427" s="0" t="s">
        <v>200</v>
      </c>
      <c r="AZ427" s="0" t="s">
        <v>3234</v>
      </c>
      <c r="BA427" s="124" t="s">
        <v>200</v>
      </c>
      <c r="BB427" s="0" t="s">
        <v>210</v>
      </c>
      <c r="BC427" s="0" t="s">
        <v>3235</v>
      </c>
      <c r="BD427" s="0" t="s">
        <v>3236</v>
      </c>
      <c r="BE427" s="104" t="s">
        <v>3237</v>
      </c>
      <c r="BF427" s="104" t="s">
        <v>3238</v>
      </c>
      <c r="BG427" s="125" t="s">
        <v>200</v>
      </c>
      <c r="BH427" s="0" t="s">
        <v>466</v>
      </c>
      <c r="BI427" s="112" t="n">
        <v>711719321422</v>
      </c>
      <c r="BJ427" s="126" t="s">
        <v>200</v>
      </c>
      <c r="BK427" s="0" t="s">
        <v>215</v>
      </c>
      <c r="BL427" s="112" t="n">
        <v>4</v>
      </c>
      <c r="BM427" s="112" t="n">
        <v>4</v>
      </c>
      <c r="BN427" s="112" t="n">
        <v>4</v>
      </c>
      <c r="BO427" s="111" t="n">
        <v>20</v>
      </c>
      <c r="BP427" s="125" t="s">
        <v>200</v>
      </c>
      <c r="BQ427" s="127" t="s">
        <v>216</v>
      </c>
    </row>
    <row r="428" customFormat="false" ht="13.8" hidden="false" customHeight="false" outlineLevel="0" collapsed="false">
      <c r="A428" s="0" t="s">
        <v>3239</v>
      </c>
      <c r="B428" s="0" t="s">
        <v>3059</v>
      </c>
      <c r="C428" s="0" t="s">
        <v>3240</v>
      </c>
      <c r="D428" s="0" t="s">
        <v>1333</v>
      </c>
      <c r="E428" s="0" t="s">
        <v>313</v>
      </c>
      <c r="F428" s="0" t="s">
        <v>314</v>
      </c>
      <c r="G428" s="0" t="s">
        <v>196</v>
      </c>
      <c r="H428" s="0" t="s">
        <v>197</v>
      </c>
      <c r="J428" s="111" t="n">
        <v>2</v>
      </c>
      <c r="K428" s="0" t="s">
        <v>198</v>
      </c>
      <c r="L428" s="0" t="s">
        <v>392</v>
      </c>
      <c r="M428" s="0" t="s">
        <v>274</v>
      </c>
      <c r="O428" s="0" t="s">
        <v>596</v>
      </c>
      <c r="Q428" s="120" t="s">
        <v>200</v>
      </c>
      <c r="R428" s="0" t="s">
        <v>3067</v>
      </c>
      <c r="S428" s="0" t="s">
        <v>201</v>
      </c>
      <c r="T428" s="0" t="s">
        <v>198</v>
      </c>
      <c r="U428" s="0" t="s">
        <v>202</v>
      </c>
      <c r="V428" s="0" t="s">
        <v>1252</v>
      </c>
      <c r="W428" s="110" t="s">
        <v>204</v>
      </c>
      <c r="X428" s="111" t="n">
        <v>2005</v>
      </c>
      <c r="Y428" s="111" t="s">
        <v>498</v>
      </c>
      <c r="Z428" s="111" t="s">
        <v>198</v>
      </c>
      <c r="AA428" s="122" t="s">
        <v>200</v>
      </c>
      <c r="AB428" s="0" t="s">
        <v>3241</v>
      </c>
      <c r="AC428" s="0" t="s">
        <v>872</v>
      </c>
      <c r="AD428" s="111" t="n">
        <v>2005</v>
      </c>
      <c r="AE428" s="111" t="s">
        <v>3242</v>
      </c>
      <c r="AI428" s="111" t="s">
        <v>207</v>
      </c>
      <c r="AK428" s="111" t="str">
        <f aca="false">(AB428)</f>
        <v>Clap hanz</v>
      </c>
      <c r="AM428" s="111" t="n">
        <f aca="false">AD428</f>
        <v>2005</v>
      </c>
      <c r="AN428" s="111" t="s">
        <v>208</v>
      </c>
      <c r="AS428" s="0" t="s">
        <v>3243</v>
      </c>
      <c r="AV428" s="0" t="s">
        <v>200</v>
      </c>
      <c r="AZ428" s="0" t="s">
        <v>3244</v>
      </c>
      <c r="BA428" s="124" t="s">
        <v>200</v>
      </c>
      <c r="BB428" s="0" t="s">
        <v>248</v>
      </c>
      <c r="BC428" s="0" t="s">
        <v>3245</v>
      </c>
      <c r="BD428" s="0" t="s">
        <v>3246</v>
      </c>
      <c r="BE428" s="104" t="s">
        <v>3247</v>
      </c>
      <c r="BG428" s="125" t="s">
        <v>200</v>
      </c>
      <c r="BH428" s="0" t="s">
        <v>466</v>
      </c>
      <c r="BI428" s="112" t="n">
        <v>711719177715</v>
      </c>
      <c r="BJ428" s="126" t="s">
        <v>200</v>
      </c>
      <c r="BK428" s="0" t="s">
        <v>215</v>
      </c>
      <c r="BL428" s="112" t="n">
        <v>4</v>
      </c>
      <c r="BM428" s="112" t="n">
        <v>4</v>
      </c>
      <c r="BN428" s="112" t="n">
        <v>4</v>
      </c>
      <c r="BO428" s="111" t="n">
        <v>20</v>
      </c>
      <c r="BP428" s="125" t="s">
        <v>200</v>
      </c>
      <c r="BQ428" s="127" t="s">
        <v>216</v>
      </c>
    </row>
    <row r="429" customFormat="false" ht="13.8" hidden="false" customHeight="false" outlineLevel="0" collapsed="false">
      <c r="A429" s="0" t="s">
        <v>3248</v>
      </c>
      <c r="B429" s="0" t="s">
        <v>3059</v>
      </c>
      <c r="C429" s="131" t="s">
        <v>2050</v>
      </c>
      <c r="D429" s="131" t="s">
        <v>1333</v>
      </c>
      <c r="E429" s="0" t="s">
        <v>313</v>
      </c>
      <c r="F429" s="0" t="s">
        <v>314</v>
      </c>
      <c r="G429" s="0" t="s">
        <v>424</v>
      </c>
      <c r="H429" s="0" t="s">
        <v>197</v>
      </c>
      <c r="J429" s="111" t="n">
        <v>4</v>
      </c>
      <c r="K429" s="0" t="s">
        <v>198</v>
      </c>
      <c r="L429" s="0" t="s">
        <v>456</v>
      </c>
      <c r="M429" s="0" t="s">
        <v>199</v>
      </c>
      <c r="O429" s="0" t="s">
        <v>458</v>
      </c>
      <c r="Q429" s="120" t="s">
        <v>200</v>
      </c>
      <c r="R429" s="0" t="s">
        <v>3067</v>
      </c>
      <c r="S429" s="0" t="s">
        <v>201</v>
      </c>
      <c r="T429" s="0" t="s">
        <v>198</v>
      </c>
      <c r="U429" s="0" t="s">
        <v>202</v>
      </c>
      <c r="V429" s="0" t="s">
        <v>1252</v>
      </c>
      <c r="W429" s="110" t="s">
        <v>204</v>
      </c>
      <c r="X429" s="111" t="n">
        <v>2007</v>
      </c>
      <c r="Y429" s="111" t="s">
        <v>498</v>
      </c>
      <c r="Z429" s="111" t="s">
        <v>221</v>
      </c>
      <c r="AA429" s="122" t="s">
        <v>200</v>
      </c>
      <c r="AB429" s="0" t="s">
        <v>3241</v>
      </c>
      <c r="AC429" s="0" t="s">
        <v>872</v>
      </c>
      <c r="AD429" s="111" t="n">
        <v>2007</v>
      </c>
      <c r="AE429" s="111" t="s">
        <v>3242</v>
      </c>
      <c r="AI429" s="111" t="s">
        <v>207</v>
      </c>
      <c r="AK429" s="111" t="str">
        <f aca="false">(AB429)</f>
        <v>Clap hanz</v>
      </c>
      <c r="AM429" s="111" t="n">
        <f aca="false">AD429</f>
        <v>2007</v>
      </c>
      <c r="AN429" s="111" t="s">
        <v>208</v>
      </c>
      <c r="AP429" s="0" t="s">
        <v>200</v>
      </c>
      <c r="AS429" s="0" t="s">
        <v>3243</v>
      </c>
      <c r="AV429" s="0" t="s">
        <v>200</v>
      </c>
      <c r="AZ429" s="0" t="s">
        <v>3249</v>
      </c>
      <c r="BA429" s="124" t="s">
        <v>200</v>
      </c>
      <c r="BB429" s="0" t="s">
        <v>248</v>
      </c>
      <c r="BC429" s="0" t="s">
        <v>3245</v>
      </c>
      <c r="BD429" s="0" t="s">
        <v>3246</v>
      </c>
      <c r="BE429" s="104" t="s">
        <v>3250</v>
      </c>
      <c r="BG429" s="125" t="s">
        <v>200</v>
      </c>
      <c r="BH429" s="0" t="s">
        <v>466</v>
      </c>
      <c r="BI429" s="112" t="n">
        <v>711719695189</v>
      </c>
      <c r="BJ429" s="126" t="s">
        <v>200</v>
      </c>
      <c r="BK429" s="0" t="s">
        <v>215</v>
      </c>
      <c r="BL429" s="112" t="n">
        <v>4</v>
      </c>
      <c r="BM429" s="112" t="n">
        <v>4</v>
      </c>
      <c r="BN429" s="112" t="n">
        <v>4</v>
      </c>
      <c r="BO429" s="111" t="n">
        <v>20</v>
      </c>
      <c r="BP429" s="125" t="s">
        <v>200</v>
      </c>
      <c r="BQ429" s="127" t="s">
        <v>216</v>
      </c>
    </row>
    <row r="430" customFormat="false" ht="13.8" hidden="false" customHeight="false" outlineLevel="0" collapsed="false">
      <c r="A430" s="0" t="s">
        <v>3251</v>
      </c>
      <c r="B430" s="0" t="s">
        <v>3059</v>
      </c>
      <c r="C430" s="131" t="s">
        <v>1394</v>
      </c>
      <c r="D430" s="131" t="s">
        <v>1333</v>
      </c>
      <c r="E430" s="0" t="s">
        <v>194</v>
      </c>
      <c r="F430" s="0" t="s">
        <v>195</v>
      </c>
      <c r="G430" s="0" t="s">
        <v>196</v>
      </c>
      <c r="H430" s="0" t="s">
        <v>219</v>
      </c>
      <c r="J430" s="111" t="n">
        <v>1</v>
      </c>
      <c r="K430" s="0" t="s">
        <v>198</v>
      </c>
      <c r="L430" s="0" t="s">
        <v>198</v>
      </c>
      <c r="M430" s="0" t="s">
        <v>199</v>
      </c>
      <c r="O430" s="0" t="s">
        <v>200</v>
      </c>
      <c r="Q430" s="120" t="s">
        <v>200</v>
      </c>
      <c r="R430" s="0" t="s">
        <v>3067</v>
      </c>
      <c r="S430" s="0" t="s">
        <v>201</v>
      </c>
      <c r="T430" s="0" t="s">
        <v>198</v>
      </c>
      <c r="U430" s="0" t="s">
        <v>202</v>
      </c>
      <c r="V430" s="0" t="s">
        <v>1252</v>
      </c>
      <c r="W430" s="110" t="s">
        <v>204</v>
      </c>
      <c r="X430" s="111" t="n">
        <v>2001</v>
      </c>
      <c r="Z430" s="111" t="s">
        <v>221</v>
      </c>
      <c r="AA430" s="122" t="s">
        <v>200</v>
      </c>
      <c r="AB430" s="0" t="s">
        <v>3252</v>
      </c>
      <c r="AC430" s="0" t="s">
        <v>1696</v>
      </c>
      <c r="AD430" s="111" t="n">
        <v>2001</v>
      </c>
      <c r="AE430" s="111" t="s">
        <v>198</v>
      </c>
      <c r="AI430" s="111" t="s">
        <v>207</v>
      </c>
      <c r="AK430" s="111" t="str">
        <f aca="false">(AB430)</f>
        <v>In utero</v>
      </c>
      <c r="AM430" s="111" t="n">
        <f aca="false">AD430</f>
        <v>2001</v>
      </c>
      <c r="AN430" s="111" t="s">
        <v>510</v>
      </c>
      <c r="AS430" s="0" t="s">
        <v>200</v>
      </c>
      <c r="AT430" s="0" t="s">
        <v>226</v>
      </c>
      <c r="AU430" s="0" t="s">
        <v>470</v>
      </c>
      <c r="AV430" s="0" t="s">
        <v>200</v>
      </c>
      <c r="AZ430" s="0" t="s">
        <v>3253</v>
      </c>
      <c r="BA430" s="124" t="s">
        <v>200</v>
      </c>
      <c r="BB430" s="0" t="s">
        <v>210</v>
      </c>
      <c r="BC430" s="0" t="s">
        <v>3254</v>
      </c>
      <c r="BE430" s="104" t="s">
        <v>3255</v>
      </c>
      <c r="BG430" s="125" t="s">
        <v>200</v>
      </c>
      <c r="BH430" s="0" t="s">
        <v>466</v>
      </c>
      <c r="BI430" s="112" t="n">
        <v>3307210402011</v>
      </c>
      <c r="BJ430" s="126" t="s">
        <v>200</v>
      </c>
      <c r="BK430" s="0" t="s">
        <v>215</v>
      </c>
      <c r="BL430" s="112" t="n">
        <v>4</v>
      </c>
      <c r="BM430" s="112" t="n">
        <v>4</v>
      </c>
      <c r="BN430" s="112" t="n">
        <v>4</v>
      </c>
      <c r="BO430" s="111" t="n">
        <v>20</v>
      </c>
      <c r="BP430" s="125" t="s">
        <v>200</v>
      </c>
      <c r="BQ430" s="127" t="s">
        <v>216</v>
      </c>
    </row>
    <row r="431" customFormat="false" ht="13.8" hidden="false" customHeight="false" outlineLevel="0" collapsed="false">
      <c r="A431" s="0" t="s">
        <v>3256</v>
      </c>
      <c r="B431" s="0" t="s">
        <v>3059</v>
      </c>
      <c r="C431" s="0" t="s">
        <v>369</v>
      </c>
      <c r="D431" s="0" t="s">
        <v>193</v>
      </c>
      <c r="E431" s="0" t="s">
        <v>194</v>
      </c>
      <c r="F431" s="0" t="s">
        <v>314</v>
      </c>
      <c r="G431" s="0" t="s">
        <v>196</v>
      </c>
      <c r="H431" s="0" t="s">
        <v>838</v>
      </c>
      <c r="I431" s="0" t="s">
        <v>839</v>
      </c>
      <c r="J431" s="111" t="n">
        <v>1</v>
      </c>
      <c r="K431" s="0" t="s">
        <v>198</v>
      </c>
      <c r="L431" s="0" t="s">
        <v>198</v>
      </c>
      <c r="M431" s="0" t="s">
        <v>274</v>
      </c>
      <c r="O431" s="0" t="s">
        <v>237</v>
      </c>
      <c r="P431" s="0" t="s">
        <v>410</v>
      </c>
      <c r="Q431" s="120" t="s">
        <v>200</v>
      </c>
      <c r="R431" s="0" t="s">
        <v>3067</v>
      </c>
      <c r="S431" s="0" t="s">
        <v>201</v>
      </c>
      <c r="T431" s="0" t="s">
        <v>198</v>
      </c>
      <c r="U431" s="0" t="s">
        <v>202</v>
      </c>
      <c r="V431" s="0" t="s">
        <v>1252</v>
      </c>
      <c r="W431" s="110" t="s">
        <v>198</v>
      </c>
      <c r="X431" s="111" t="n">
        <v>2003</v>
      </c>
      <c r="Y431" s="111" t="s">
        <v>498</v>
      </c>
      <c r="Z431" s="111" t="s">
        <v>198</v>
      </c>
      <c r="AA431" s="122" t="s">
        <v>200</v>
      </c>
      <c r="AB431" s="0" t="s">
        <v>3257</v>
      </c>
      <c r="AC431" s="0" t="s">
        <v>872</v>
      </c>
      <c r="AD431" s="111" t="n">
        <v>2003</v>
      </c>
      <c r="AE431" s="111" t="s">
        <v>222</v>
      </c>
      <c r="AH431" s="130" t="s">
        <v>480</v>
      </c>
      <c r="AI431" s="111" t="s">
        <v>207</v>
      </c>
      <c r="AK431" s="111" t="str">
        <f aca="false">(AB431)</f>
        <v>Sony London</v>
      </c>
      <c r="AL431" s="0" t="s">
        <v>200</v>
      </c>
      <c r="AM431" s="111" t="n">
        <f aca="false">AD431</f>
        <v>2003</v>
      </c>
      <c r="AN431" s="111" t="s">
        <v>3258</v>
      </c>
      <c r="AO431" s="0" t="s">
        <v>3259</v>
      </c>
      <c r="AP431" s="0" t="s">
        <v>200</v>
      </c>
      <c r="AQ431" s="0" t="s">
        <v>3260</v>
      </c>
      <c r="AR431" s="0" t="s">
        <v>200</v>
      </c>
      <c r="AS431" s="0" t="s">
        <v>200</v>
      </c>
      <c r="AT431" s="0" t="s">
        <v>1380</v>
      </c>
      <c r="AU431" s="0" t="s">
        <v>200</v>
      </c>
      <c r="AV431" s="0" t="s">
        <v>200</v>
      </c>
      <c r="AZ431" s="0" t="s">
        <v>3261</v>
      </c>
      <c r="BA431" s="124" t="s">
        <v>200</v>
      </c>
      <c r="BB431" s="0" t="s">
        <v>248</v>
      </c>
      <c r="BC431" s="0" t="s">
        <v>3262</v>
      </c>
      <c r="BE431" s="104" t="s">
        <v>831</v>
      </c>
      <c r="BF431" s="104" t="s">
        <v>3263</v>
      </c>
      <c r="BG431" s="125" t="s">
        <v>200</v>
      </c>
      <c r="BH431" s="0" t="s">
        <v>253</v>
      </c>
      <c r="BI431" s="112" t="n">
        <v>711719475927</v>
      </c>
      <c r="BJ431" s="126" t="s">
        <v>200</v>
      </c>
      <c r="BK431" s="0" t="s">
        <v>215</v>
      </c>
      <c r="BL431" s="112" t="n">
        <v>4</v>
      </c>
      <c r="BM431" s="112" t="n">
        <v>4</v>
      </c>
      <c r="BN431" s="112" t="n">
        <v>4</v>
      </c>
      <c r="BO431" s="111" t="n">
        <v>20</v>
      </c>
      <c r="BP431" s="125" t="s">
        <v>200</v>
      </c>
      <c r="BQ431" s="127" t="s">
        <v>216</v>
      </c>
    </row>
    <row r="432" customFormat="false" ht="13.8" hidden="false" customHeight="false" outlineLevel="0" collapsed="false">
      <c r="A432" s="0" t="s">
        <v>3264</v>
      </c>
      <c r="B432" s="0" t="s">
        <v>3059</v>
      </c>
      <c r="C432" s="0" t="s">
        <v>1267</v>
      </c>
      <c r="D432" s="0" t="s">
        <v>1333</v>
      </c>
      <c r="E432" s="0" t="s">
        <v>1433</v>
      </c>
      <c r="F432" s="0" t="s">
        <v>1509</v>
      </c>
      <c r="G432" s="0" t="s">
        <v>196</v>
      </c>
      <c r="H432" s="0" t="s">
        <v>901</v>
      </c>
      <c r="J432" s="111" t="n">
        <v>1</v>
      </c>
      <c r="K432" s="0" t="s">
        <v>198</v>
      </c>
      <c r="L432" s="0" t="s">
        <v>198</v>
      </c>
      <c r="M432" s="0" t="s">
        <v>199</v>
      </c>
      <c r="O432" s="0" t="s">
        <v>200</v>
      </c>
      <c r="P432" s="0" t="s">
        <v>410</v>
      </c>
      <c r="Q432" s="120" t="s">
        <v>200</v>
      </c>
      <c r="R432" s="0" t="s">
        <v>3067</v>
      </c>
      <c r="S432" s="0" t="s">
        <v>201</v>
      </c>
      <c r="T432" s="0" t="s">
        <v>198</v>
      </c>
      <c r="U432" s="0" t="s">
        <v>202</v>
      </c>
      <c r="V432" s="0" t="s">
        <v>1252</v>
      </c>
      <c r="W432" s="110" t="s">
        <v>204</v>
      </c>
      <c r="X432" s="111" t="n">
        <v>2005</v>
      </c>
      <c r="Y432" s="111" t="s">
        <v>1624</v>
      </c>
      <c r="Z432" s="130" t="s">
        <v>757</v>
      </c>
      <c r="AA432" s="122" t="s">
        <v>200</v>
      </c>
      <c r="AB432" s="0" t="s">
        <v>1901</v>
      </c>
      <c r="AC432" s="0" t="s">
        <v>393</v>
      </c>
      <c r="AD432" s="111" t="n">
        <v>2005</v>
      </c>
      <c r="AE432" s="111" t="s">
        <v>1004</v>
      </c>
      <c r="AI432" s="111" t="s">
        <v>207</v>
      </c>
      <c r="AK432" s="111" t="str">
        <f aca="false">(AB432)</f>
        <v>Quantic dream</v>
      </c>
      <c r="AL432" s="0" t="s">
        <v>200</v>
      </c>
      <c r="AM432" s="111" t="n">
        <f aca="false">AD432</f>
        <v>2005</v>
      </c>
      <c r="AN432" s="130" t="s">
        <v>510</v>
      </c>
      <c r="AQ432" s="0" t="s">
        <v>1269</v>
      </c>
      <c r="AR432" s="0" t="s">
        <v>200</v>
      </c>
      <c r="AS432" s="0" t="s">
        <v>200</v>
      </c>
      <c r="AT432" s="0" t="s">
        <v>3265</v>
      </c>
      <c r="AU432" s="0" t="s">
        <v>1823</v>
      </c>
      <c r="AV432" s="0" t="s">
        <v>1903</v>
      </c>
      <c r="AZ432" s="0" t="s">
        <v>3266</v>
      </c>
      <c r="BA432" s="124" t="s">
        <v>200</v>
      </c>
      <c r="BB432" s="0" t="s">
        <v>210</v>
      </c>
      <c r="BC432" s="0" t="s">
        <v>3267</v>
      </c>
      <c r="BD432" s="0" t="s">
        <v>3268</v>
      </c>
      <c r="BE432" s="104" t="s">
        <v>3269</v>
      </c>
      <c r="BF432" s="104" t="s">
        <v>3270</v>
      </c>
      <c r="BG432" s="125" t="s">
        <v>200</v>
      </c>
      <c r="BH432" s="0" t="s">
        <v>466</v>
      </c>
      <c r="BI432" s="112" t="n">
        <v>3546430118191</v>
      </c>
      <c r="BJ432" s="126" t="s">
        <v>200</v>
      </c>
      <c r="BK432" s="0" t="s">
        <v>215</v>
      </c>
      <c r="BL432" s="112" t="n">
        <v>4</v>
      </c>
      <c r="BM432" s="112" t="n">
        <v>4</v>
      </c>
      <c r="BN432" s="112" t="n">
        <v>4</v>
      </c>
      <c r="BO432" s="111" t="n">
        <v>20</v>
      </c>
      <c r="BP432" s="125" t="s">
        <v>200</v>
      </c>
      <c r="BQ432" s="127" t="s">
        <v>216</v>
      </c>
    </row>
    <row r="433" customFormat="false" ht="13.8" hidden="false" customHeight="false" outlineLevel="0" collapsed="false">
      <c r="A433" s="0" t="s">
        <v>3271</v>
      </c>
      <c r="B433" s="0" t="s">
        <v>3059</v>
      </c>
      <c r="C433" s="0" t="s">
        <v>928</v>
      </c>
      <c r="D433" s="0" t="s">
        <v>1333</v>
      </c>
      <c r="E433" s="0" t="s">
        <v>194</v>
      </c>
      <c r="F433" s="0" t="s">
        <v>195</v>
      </c>
      <c r="G433" s="0" t="s">
        <v>196</v>
      </c>
      <c r="H433" s="0" t="s">
        <v>219</v>
      </c>
      <c r="J433" s="111" t="n">
        <v>1</v>
      </c>
      <c r="K433" s="0" t="s">
        <v>198</v>
      </c>
      <c r="L433" s="0" t="s">
        <v>198</v>
      </c>
      <c r="M433" s="0" t="s">
        <v>235</v>
      </c>
      <c r="N433" s="0" t="s">
        <v>3272</v>
      </c>
      <c r="O433" s="0" t="s">
        <v>237</v>
      </c>
      <c r="P433" s="0" t="s">
        <v>238</v>
      </c>
      <c r="Q433" s="120" t="s">
        <v>200</v>
      </c>
      <c r="R433" s="0" t="s">
        <v>3067</v>
      </c>
      <c r="S433" s="0" t="s">
        <v>201</v>
      </c>
      <c r="T433" s="0" t="s">
        <v>198</v>
      </c>
      <c r="U433" s="0" t="s">
        <v>202</v>
      </c>
      <c r="V433" s="0" t="s">
        <v>1252</v>
      </c>
      <c r="W433" s="110" t="s">
        <v>204</v>
      </c>
      <c r="X433" s="111" t="n">
        <v>2002</v>
      </c>
      <c r="Y433" s="111" t="s">
        <v>1624</v>
      </c>
      <c r="Z433" s="130" t="s">
        <v>757</v>
      </c>
      <c r="AA433" s="122" t="s">
        <v>200</v>
      </c>
      <c r="AB433" s="0" t="s">
        <v>2294</v>
      </c>
      <c r="AC433" s="0" t="s">
        <v>872</v>
      </c>
      <c r="AD433" s="111" t="n">
        <v>2002</v>
      </c>
      <c r="AE433" s="111" t="s">
        <v>222</v>
      </c>
      <c r="AG433" s="111" t="s">
        <v>241</v>
      </c>
      <c r="AH433" s="111" t="s">
        <v>2522</v>
      </c>
      <c r="AI433" s="111" t="s">
        <v>207</v>
      </c>
      <c r="AK433" s="111" t="str">
        <f aca="false">(AB433)</f>
        <v>Squaresoft</v>
      </c>
      <c r="AL433" s="0" t="s">
        <v>200</v>
      </c>
      <c r="AM433" s="111" t="n">
        <f aca="false">AD433</f>
        <v>2002</v>
      </c>
      <c r="AN433" s="111" t="s">
        <v>208</v>
      </c>
      <c r="AO433" s="0" t="s">
        <v>200</v>
      </c>
      <c r="AR433" s="0" t="s">
        <v>200</v>
      </c>
      <c r="AS433" s="0" t="s">
        <v>2503</v>
      </c>
      <c r="AT433" s="0" t="s">
        <v>3273</v>
      </c>
      <c r="AU433" s="0" t="s">
        <v>332</v>
      </c>
      <c r="AV433" s="0" t="s">
        <v>2531</v>
      </c>
      <c r="AW433" s="0" t="s">
        <v>2506</v>
      </c>
      <c r="AZ433" s="0" t="s">
        <v>3274</v>
      </c>
      <c r="BA433" s="124" t="s">
        <v>200</v>
      </c>
      <c r="BB433" s="0" t="s">
        <v>248</v>
      </c>
      <c r="BC433" s="0" t="s">
        <v>3275</v>
      </c>
      <c r="BD433" s="0" t="s">
        <v>3276</v>
      </c>
      <c r="BE433" s="104" t="s">
        <v>3277</v>
      </c>
      <c r="BF433" s="104" t="s">
        <v>200</v>
      </c>
      <c r="BG433" s="125" t="s">
        <v>200</v>
      </c>
      <c r="BH433" s="0" t="s">
        <v>466</v>
      </c>
      <c r="BI433" s="112" t="n">
        <v>711719359821</v>
      </c>
      <c r="BJ433" s="126" t="s">
        <v>200</v>
      </c>
      <c r="BK433" s="0" t="s">
        <v>215</v>
      </c>
      <c r="BL433" s="112" t="n">
        <v>4</v>
      </c>
      <c r="BM433" s="112" t="n">
        <v>4</v>
      </c>
      <c r="BN433" s="112" t="n">
        <v>4</v>
      </c>
      <c r="BO433" s="111" t="n">
        <v>20</v>
      </c>
      <c r="BP433" s="125" t="s">
        <v>200</v>
      </c>
      <c r="BQ433" s="127" t="s">
        <v>216</v>
      </c>
    </row>
    <row r="434" customFormat="false" ht="13.8" hidden="false" customHeight="false" outlineLevel="0" collapsed="false">
      <c r="A434" s="0" t="s">
        <v>3278</v>
      </c>
      <c r="B434" s="0" t="s">
        <v>3059</v>
      </c>
      <c r="C434" s="0" t="s">
        <v>928</v>
      </c>
      <c r="D434" s="0" t="s">
        <v>1333</v>
      </c>
      <c r="E434" s="0" t="s">
        <v>194</v>
      </c>
      <c r="F434" s="0" t="s">
        <v>195</v>
      </c>
      <c r="G434" s="0" t="s">
        <v>330</v>
      </c>
      <c r="H434" s="0" t="s">
        <v>219</v>
      </c>
      <c r="J434" s="111" t="n">
        <v>1</v>
      </c>
      <c r="K434" s="0" t="s">
        <v>198</v>
      </c>
      <c r="L434" s="0" t="s">
        <v>198</v>
      </c>
      <c r="M434" s="0" t="s">
        <v>199</v>
      </c>
      <c r="O434" s="0" t="s">
        <v>200</v>
      </c>
      <c r="Q434" s="120" t="s">
        <v>200</v>
      </c>
      <c r="R434" s="0" t="s">
        <v>3067</v>
      </c>
      <c r="S434" s="0" t="s">
        <v>201</v>
      </c>
      <c r="T434" s="0" t="s">
        <v>198</v>
      </c>
      <c r="U434" s="0" t="s">
        <v>202</v>
      </c>
      <c r="V434" s="0" t="s">
        <v>1252</v>
      </c>
      <c r="W434" s="110" t="s">
        <v>204</v>
      </c>
      <c r="X434" s="111" t="n">
        <v>2007</v>
      </c>
      <c r="Y434" s="111" t="s">
        <v>1624</v>
      </c>
      <c r="Z434" s="130" t="s">
        <v>757</v>
      </c>
      <c r="AA434" s="122" t="s">
        <v>200</v>
      </c>
      <c r="AB434" s="0" t="s">
        <v>3215</v>
      </c>
      <c r="AC434" s="0" t="s">
        <v>3215</v>
      </c>
      <c r="AD434" s="111" t="n">
        <v>2007</v>
      </c>
      <c r="AE434" s="111" t="s">
        <v>222</v>
      </c>
      <c r="AH434" s="111" t="s">
        <v>3279</v>
      </c>
      <c r="AI434" s="111" t="s">
        <v>207</v>
      </c>
      <c r="AK434" s="111" t="str">
        <f aca="false">(AB434)</f>
        <v>Square-Enix</v>
      </c>
      <c r="AM434" s="111" t="n">
        <f aca="false">AD434</f>
        <v>2007</v>
      </c>
      <c r="AN434" s="111" t="s">
        <v>208</v>
      </c>
      <c r="AS434" s="0" t="s">
        <v>2503</v>
      </c>
      <c r="AT434" s="0" t="s">
        <v>1795</v>
      </c>
      <c r="AU434" s="0" t="s">
        <v>332</v>
      </c>
      <c r="AV434" s="0" t="s">
        <v>3280</v>
      </c>
      <c r="AZ434" s="0" t="s">
        <v>3281</v>
      </c>
      <c r="BA434" s="124" t="s">
        <v>200</v>
      </c>
      <c r="BB434" s="0" t="s">
        <v>248</v>
      </c>
      <c r="BC434" s="0" t="s">
        <v>3282</v>
      </c>
      <c r="BE434" s="104" t="s">
        <v>3283</v>
      </c>
      <c r="BF434" s="104" t="s">
        <v>3284</v>
      </c>
      <c r="BG434" s="125" t="s">
        <v>200</v>
      </c>
      <c r="BH434" s="0" t="s">
        <v>466</v>
      </c>
      <c r="BI434" s="112" t="n">
        <v>5060121820494</v>
      </c>
      <c r="BJ434" s="126" t="s">
        <v>200</v>
      </c>
      <c r="BK434" s="0" t="s">
        <v>215</v>
      </c>
      <c r="BL434" s="112" t="n">
        <v>4</v>
      </c>
      <c r="BM434" s="112" t="n">
        <v>4</v>
      </c>
      <c r="BN434" s="112" t="n">
        <v>4</v>
      </c>
      <c r="BO434" s="111" t="n">
        <v>20</v>
      </c>
      <c r="BP434" s="125" t="s">
        <v>200</v>
      </c>
      <c r="BQ434" s="127" t="s">
        <v>216</v>
      </c>
    </row>
    <row r="435" customFormat="false" ht="13.8" hidden="false" customHeight="false" outlineLevel="0" collapsed="false">
      <c r="A435" s="0" t="s">
        <v>3285</v>
      </c>
      <c r="B435" s="0" t="s">
        <v>3059</v>
      </c>
      <c r="C435" s="0" t="s">
        <v>390</v>
      </c>
      <c r="D435" s="0" t="s">
        <v>1333</v>
      </c>
      <c r="E435" s="0" t="s">
        <v>194</v>
      </c>
      <c r="F435" s="0" t="s">
        <v>195</v>
      </c>
      <c r="G435" s="0" t="s">
        <v>196</v>
      </c>
      <c r="H435" s="0" t="s">
        <v>219</v>
      </c>
      <c r="J435" s="111" t="n">
        <v>2</v>
      </c>
      <c r="K435" s="0" t="s">
        <v>198</v>
      </c>
      <c r="L435" s="0" t="s">
        <v>392</v>
      </c>
      <c r="M435" s="0" t="s">
        <v>199</v>
      </c>
      <c r="O435" s="0" t="s">
        <v>200</v>
      </c>
      <c r="Q435" s="120" t="s">
        <v>200</v>
      </c>
      <c r="R435" s="0" t="s">
        <v>3067</v>
      </c>
      <c r="S435" s="0" t="s">
        <v>201</v>
      </c>
      <c r="T435" s="0" t="s">
        <v>198</v>
      </c>
      <c r="U435" s="0" t="s">
        <v>202</v>
      </c>
      <c r="V435" s="0" t="s">
        <v>1252</v>
      </c>
      <c r="W435" s="110" t="s">
        <v>204</v>
      </c>
      <c r="X435" s="111" t="n">
        <v>2005</v>
      </c>
      <c r="Z435" s="111" t="s">
        <v>221</v>
      </c>
      <c r="AA435" s="122" t="s">
        <v>200</v>
      </c>
      <c r="AB435" s="0" t="s">
        <v>3286</v>
      </c>
      <c r="AC435" s="0" t="s">
        <v>3287</v>
      </c>
      <c r="AD435" s="111" t="n">
        <v>2005</v>
      </c>
      <c r="AE435" s="111" t="s">
        <v>222</v>
      </c>
      <c r="AI435" s="111" t="s">
        <v>207</v>
      </c>
      <c r="AK435" s="111" t="str">
        <f aca="false">(AB435)</f>
        <v>Mad monkey studio</v>
      </c>
      <c r="AM435" s="111" t="n">
        <f aca="false">AD435</f>
        <v>2005</v>
      </c>
      <c r="AN435" s="111" t="s">
        <v>510</v>
      </c>
      <c r="AS435" s="0" t="s">
        <v>200</v>
      </c>
      <c r="AV435" s="0" t="s">
        <v>200</v>
      </c>
      <c r="AZ435" s="104" t="s">
        <v>3288</v>
      </c>
      <c r="BA435" s="124" t="s">
        <v>200</v>
      </c>
      <c r="BB435" s="0" t="s">
        <v>210</v>
      </c>
      <c r="BC435" s="0" t="s">
        <v>3289</v>
      </c>
      <c r="BD435" s="0" t="s">
        <v>3290</v>
      </c>
      <c r="BE435" s="104" t="s">
        <v>3291</v>
      </c>
      <c r="BF435" s="0" t="s">
        <v>3292</v>
      </c>
      <c r="BG435" s="125" t="s">
        <v>200</v>
      </c>
      <c r="BH435" s="0" t="s">
        <v>466</v>
      </c>
      <c r="BI435" s="112" t="n">
        <v>8717249594710</v>
      </c>
      <c r="BJ435" s="126" t="s">
        <v>200</v>
      </c>
      <c r="BK435" s="0" t="s">
        <v>215</v>
      </c>
      <c r="BL435" s="112" t="n">
        <v>4</v>
      </c>
      <c r="BM435" s="112" t="n">
        <v>4</v>
      </c>
      <c r="BN435" s="112" t="n">
        <v>4</v>
      </c>
      <c r="BO435" s="111" t="n">
        <v>20</v>
      </c>
      <c r="BP435" s="125" t="s">
        <v>200</v>
      </c>
      <c r="BQ435" s="127" t="s">
        <v>216</v>
      </c>
    </row>
    <row r="436" customFormat="false" ht="13.8" hidden="false" customHeight="false" outlineLevel="0" collapsed="false">
      <c r="A436" s="0" t="s">
        <v>3293</v>
      </c>
      <c r="B436" s="0" t="s">
        <v>3059</v>
      </c>
      <c r="C436" s="0" t="s">
        <v>605</v>
      </c>
      <c r="D436" s="0" t="s">
        <v>193</v>
      </c>
      <c r="E436" s="0" t="s">
        <v>194</v>
      </c>
      <c r="F436" s="0" t="s">
        <v>606</v>
      </c>
      <c r="G436" s="0" t="s">
        <v>391</v>
      </c>
      <c r="H436" s="0" t="s">
        <v>197</v>
      </c>
      <c r="J436" s="111" t="n">
        <v>2</v>
      </c>
      <c r="K436" s="0" t="s">
        <v>198</v>
      </c>
      <c r="L436" s="0" t="s">
        <v>392</v>
      </c>
      <c r="M436" s="0" t="s">
        <v>199</v>
      </c>
      <c r="O436" s="0" t="s">
        <v>200</v>
      </c>
      <c r="Q436" s="120" t="s">
        <v>200</v>
      </c>
      <c r="R436" s="0" t="s">
        <v>3067</v>
      </c>
      <c r="S436" s="0" t="s">
        <v>201</v>
      </c>
      <c r="T436" s="0" t="s">
        <v>198</v>
      </c>
      <c r="U436" s="0" t="s">
        <v>239</v>
      </c>
      <c r="V436" s="0" t="s">
        <v>756</v>
      </c>
      <c r="W436" s="110" t="s">
        <v>198</v>
      </c>
      <c r="X436" s="111" t="n">
        <v>2005</v>
      </c>
      <c r="Y436" s="111" t="s">
        <v>240</v>
      </c>
      <c r="Z436" s="111" t="s">
        <v>198</v>
      </c>
      <c r="AA436" s="122" t="s">
        <v>200</v>
      </c>
      <c r="AB436" s="0" t="s">
        <v>1534</v>
      </c>
      <c r="AC436" s="0" t="s">
        <v>1534</v>
      </c>
      <c r="AD436" s="111" t="s">
        <v>198</v>
      </c>
      <c r="AE436" s="111" t="s">
        <v>198</v>
      </c>
      <c r="AI436" s="111" t="s">
        <v>294</v>
      </c>
      <c r="AJ436" s="111" t="s">
        <v>1130</v>
      </c>
      <c r="AK436" s="0" t="s">
        <v>1534</v>
      </c>
      <c r="AL436" s="0" t="s">
        <v>216</v>
      </c>
      <c r="AM436" s="111" t="n">
        <v>1999</v>
      </c>
      <c r="AN436" s="111" t="s">
        <v>208</v>
      </c>
      <c r="AO436" s="0" t="s">
        <v>609</v>
      </c>
      <c r="AP436" s="0" t="s">
        <v>200</v>
      </c>
      <c r="AQ436" s="0" t="s">
        <v>200</v>
      </c>
      <c r="AR436" s="0" t="s">
        <v>200</v>
      </c>
      <c r="AS436" s="0" t="s">
        <v>200</v>
      </c>
      <c r="AT436" s="104" t="s">
        <v>433</v>
      </c>
      <c r="AU436" s="0" t="s">
        <v>200</v>
      </c>
      <c r="AV436" s="0" t="s">
        <v>200</v>
      </c>
      <c r="AZ436" s="0" t="s">
        <v>3294</v>
      </c>
      <c r="BA436" s="124" t="s">
        <v>200</v>
      </c>
      <c r="BB436" s="0" t="s">
        <v>248</v>
      </c>
      <c r="BC436" s="0" t="s">
        <v>3295</v>
      </c>
      <c r="BD436" s="0" t="s">
        <v>3296</v>
      </c>
      <c r="BE436" s="104" t="s">
        <v>3297</v>
      </c>
      <c r="BF436" s="0" t="s">
        <v>3298</v>
      </c>
      <c r="BG436" s="125" t="s">
        <v>200</v>
      </c>
      <c r="BH436" s="0" t="s">
        <v>253</v>
      </c>
      <c r="BI436" s="112" t="n">
        <v>4964808300990</v>
      </c>
      <c r="BJ436" s="126" t="s">
        <v>200</v>
      </c>
      <c r="BK436" s="0" t="s">
        <v>215</v>
      </c>
      <c r="BL436" s="112" t="n">
        <v>4</v>
      </c>
      <c r="BM436" s="112" t="n">
        <v>4</v>
      </c>
      <c r="BN436" s="112" t="n">
        <v>4</v>
      </c>
      <c r="BO436" s="111" t="n">
        <v>60</v>
      </c>
      <c r="BP436" s="125" t="s">
        <v>200</v>
      </c>
      <c r="BQ436" s="127" t="s">
        <v>216</v>
      </c>
    </row>
    <row r="437" customFormat="false" ht="13.8" hidden="false" customHeight="false" outlineLevel="0" collapsed="false">
      <c r="A437" s="0" t="s">
        <v>3299</v>
      </c>
      <c r="B437" s="0" t="s">
        <v>3059</v>
      </c>
      <c r="C437" s="0" t="s">
        <v>192</v>
      </c>
      <c r="D437" s="0" t="s">
        <v>1460</v>
      </c>
      <c r="E437" s="0" t="s">
        <v>194</v>
      </c>
      <c r="F437" s="0" t="s">
        <v>195</v>
      </c>
      <c r="G437" s="0" t="s">
        <v>196</v>
      </c>
      <c r="H437" s="0" t="s">
        <v>197</v>
      </c>
      <c r="J437" s="111" t="n">
        <v>2</v>
      </c>
      <c r="K437" s="0" t="s">
        <v>198</v>
      </c>
      <c r="L437" s="0" t="s">
        <v>392</v>
      </c>
      <c r="M437" s="0" t="s">
        <v>274</v>
      </c>
      <c r="O437" s="0" t="s">
        <v>200</v>
      </c>
      <c r="Q437" s="120" t="s">
        <v>200</v>
      </c>
      <c r="R437" s="0" t="s">
        <v>3067</v>
      </c>
      <c r="S437" s="0" t="s">
        <v>201</v>
      </c>
      <c r="T437" s="0" t="s">
        <v>198</v>
      </c>
      <c r="U437" s="0" t="s">
        <v>239</v>
      </c>
      <c r="V437" s="0" t="s">
        <v>756</v>
      </c>
      <c r="W437" s="110" t="s">
        <v>198</v>
      </c>
      <c r="X437" s="111" t="n">
        <v>2002</v>
      </c>
      <c r="Y437" s="111" t="s">
        <v>240</v>
      </c>
      <c r="Z437" s="111" t="s">
        <v>198</v>
      </c>
      <c r="AA437" s="122" t="s">
        <v>200</v>
      </c>
      <c r="AB437" s="0" t="s">
        <v>3300</v>
      </c>
      <c r="AC437" s="0" t="s">
        <v>3301</v>
      </c>
      <c r="AD437" s="111" t="s">
        <v>198</v>
      </c>
      <c r="AE437" s="111" t="s">
        <v>222</v>
      </c>
      <c r="AI437" s="111" t="s">
        <v>207</v>
      </c>
      <c r="AK437" s="111" t="str">
        <f aca="false">(AB437)</f>
        <v>Tomcat system</v>
      </c>
      <c r="AM437" s="111" t="n">
        <f aca="false">X437</f>
        <v>2002</v>
      </c>
      <c r="AN437" s="111" t="s">
        <v>208</v>
      </c>
      <c r="AS437" s="0" t="s">
        <v>200</v>
      </c>
      <c r="AT437" s="0" t="s">
        <v>381</v>
      </c>
      <c r="AU437" s="0" t="s">
        <v>2087</v>
      </c>
      <c r="AV437" s="0" t="s">
        <v>200</v>
      </c>
      <c r="AZ437" s="0" t="s">
        <v>3302</v>
      </c>
      <c r="BA437" s="124" t="s">
        <v>200</v>
      </c>
      <c r="BB437" s="0" t="s">
        <v>210</v>
      </c>
      <c r="BC437" s="0" t="s">
        <v>3303</v>
      </c>
      <c r="BD437" s="0" t="s">
        <v>3304</v>
      </c>
      <c r="BE437" s="104" t="s">
        <v>2193</v>
      </c>
      <c r="BF437" s="0" t="s">
        <v>3305</v>
      </c>
      <c r="BG437" s="125" t="s">
        <v>200</v>
      </c>
      <c r="BH437" s="0" t="s">
        <v>253</v>
      </c>
      <c r="BI437" s="112" t="n">
        <v>4536592000174</v>
      </c>
      <c r="BJ437" s="126" t="s">
        <v>200</v>
      </c>
      <c r="BK437" s="0" t="s">
        <v>215</v>
      </c>
      <c r="BL437" s="112" t="n">
        <v>4</v>
      </c>
      <c r="BM437" s="112" t="n">
        <v>4</v>
      </c>
      <c r="BN437" s="112" t="n">
        <v>4</v>
      </c>
      <c r="BO437" s="111" t="n">
        <v>60</v>
      </c>
      <c r="BP437" s="125" t="s">
        <v>200</v>
      </c>
      <c r="BQ437" s="127" t="s">
        <v>216</v>
      </c>
    </row>
    <row r="438" customFormat="false" ht="13.8" hidden="false" customHeight="false" outlineLevel="0" collapsed="false">
      <c r="A438" s="0" t="s">
        <v>3306</v>
      </c>
      <c r="B438" s="0" t="s">
        <v>3059</v>
      </c>
      <c r="C438" s="0" t="s">
        <v>1970</v>
      </c>
      <c r="D438" s="0" t="s">
        <v>1333</v>
      </c>
      <c r="E438" s="0" t="s">
        <v>194</v>
      </c>
      <c r="F438" s="0" t="s">
        <v>195</v>
      </c>
      <c r="G438" s="0" t="s">
        <v>196</v>
      </c>
      <c r="H438" s="0" t="s">
        <v>901</v>
      </c>
      <c r="J438" s="111" t="n">
        <v>1</v>
      </c>
      <c r="K438" s="0" t="s">
        <v>198</v>
      </c>
      <c r="L438" s="0" t="s">
        <v>198</v>
      </c>
      <c r="M438" s="0" t="s">
        <v>199</v>
      </c>
      <c r="Q438" s="120"/>
      <c r="R438" s="0" t="s">
        <v>3067</v>
      </c>
      <c r="S438" s="0" t="s">
        <v>201</v>
      </c>
      <c r="T438" s="0" t="s">
        <v>198</v>
      </c>
      <c r="U438" s="0" t="s">
        <v>202</v>
      </c>
      <c r="V438" s="0" t="s">
        <v>1252</v>
      </c>
      <c r="W438" s="110" t="s">
        <v>204</v>
      </c>
      <c r="X438" s="111" t="n">
        <v>2005</v>
      </c>
      <c r="Y438" s="111" t="s">
        <v>607</v>
      </c>
      <c r="Z438" s="111" t="s">
        <v>757</v>
      </c>
      <c r="AA438" s="122"/>
      <c r="AB438" s="0" t="s">
        <v>3307</v>
      </c>
      <c r="AC438" s="0" t="s">
        <v>872</v>
      </c>
      <c r="AD438" s="111" t="n">
        <v>2005</v>
      </c>
      <c r="AE438" s="111" t="s">
        <v>222</v>
      </c>
      <c r="AI438" s="111" t="s">
        <v>207</v>
      </c>
      <c r="AK438" s="111" t="str">
        <f aca="false">(AB438)</f>
        <v>Game republic</v>
      </c>
      <c r="AM438" s="111" t="n">
        <f aca="false">AD438</f>
        <v>2005</v>
      </c>
      <c r="AN438" s="111" t="s">
        <v>208</v>
      </c>
      <c r="AT438" s="0" t="s">
        <v>354</v>
      </c>
      <c r="AU438" s="0" t="s">
        <v>2297</v>
      </c>
      <c r="AV438" s="0" t="s">
        <v>200</v>
      </c>
      <c r="AZ438" s="0" t="s">
        <v>3308</v>
      </c>
      <c r="BA438" s="124" t="s">
        <v>200</v>
      </c>
      <c r="BB438" s="0" t="s">
        <v>248</v>
      </c>
      <c r="BC438" s="0" t="s">
        <v>3309</v>
      </c>
      <c r="BD438" s="0" t="s">
        <v>3310</v>
      </c>
      <c r="BE438" s="104" t="s">
        <v>3311</v>
      </c>
      <c r="BF438" s="0" t="s">
        <v>3312</v>
      </c>
      <c r="BG438" s="125"/>
      <c r="BH438" s="0" t="s">
        <v>466</v>
      </c>
      <c r="BI438" s="112" t="n">
        <v>711719164715</v>
      </c>
      <c r="BJ438" s="126"/>
      <c r="BK438" s="0" t="s">
        <v>215</v>
      </c>
      <c r="BL438" s="112" t="n">
        <v>4</v>
      </c>
      <c r="BM438" s="112" t="n">
        <v>4</v>
      </c>
      <c r="BN438" s="112" t="n">
        <v>4</v>
      </c>
      <c r="BO438" s="111" t="n">
        <v>20</v>
      </c>
      <c r="BP438" s="125"/>
      <c r="BQ438" s="127" t="s">
        <v>216</v>
      </c>
    </row>
    <row r="439" customFormat="false" ht="13.8" hidden="false" customHeight="false" outlineLevel="0" collapsed="false">
      <c r="A439" s="0" t="s">
        <v>3313</v>
      </c>
      <c r="B439" s="0" t="s">
        <v>3059</v>
      </c>
      <c r="C439" s="0" t="s">
        <v>1970</v>
      </c>
      <c r="D439" s="0" t="s">
        <v>1333</v>
      </c>
      <c r="E439" s="0" t="s">
        <v>194</v>
      </c>
      <c r="F439" s="0" t="s">
        <v>195</v>
      </c>
      <c r="G439" s="0" t="s">
        <v>196</v>
      </c>
      <c r="H439" s="0" t="s">
        <v>901</v>
      </c>
      <c r="J439" s="111" t="n">
        <v>1</v>
      </c>
      <c r="K439" s="0" t="s">
        <v>198</v>
      </c>
      <c r="L439" s="0" t="s">
        <v>198</v>
      </c>
      <c r="M439" s="0" t="s">
        <v>274</v>
      </c>
      <c r="O439" s="0" t="s">
        <v>237</v>
      </c>
      <c r="Q439" s="120" t="s">
        <v>200</v>
      </c>
      <c r="R439" s="0" t="s">
        <v>3067</v>
      </c>
      <c r="S439" s="0" t="s">
        <v>201</v>
      </c>
      <c r="T439" s="0" t="s">
        <v>198</v>
      </c>
      <c r="U439" s="0" t="s">
        <v>202</v>
      </c>
      <c r="V439" s="0" t="s">
        <v>1252</v>
      </c>
      <c r="W439" s="110" t="s">
        <v>204</v>
      </c>
      <c r="X439" s="111" t="n">
        <v>2005</v>
      </c>
      <c r="Y439" s="111" t="s">
        <v>498</v>
      </c>
      <c r="Z439" s="111" t="s">
        <v>757</v>
      </c>
      <c r="AA439" s="122" t="s">
        <v>200</v>
      </c>
      <c r="AB439" s="0" t="s">
        <v>3314</v>
      </c>
      <c r="AC439" s="0" t="s">
        <v>872</v>
      </c>
      <c r="AD439" s="111" t="n">
        <v>2005</v>
      </c>
      <c r="AE439" s="111" t="s">
        <v>222</v>
      </c>
      <c r="AG439" s="111" t="s">
        <v>241</v>
      </c>
      <c r="AH439" s="111" t="s">
        <v>3216</v>
      </c>
      <c r="AI439" s="111" t="s">
        <v>207</v>
      </c>
      <c r="AK439" s="111" t="str">
        <f aca="false">(AB439)</f>
        <v>Sony Santa Monica</v>
      </c>
      <c r="AM439" s="111" t="n">
        <f aca="false">AD439</f>
        <v>2005</v>
      </c>
      <c r="AN439" s="111" t="s">
        <v>297</v>
      </c>
      <c r="AR439" s="0" t="s">
        <v>3315</v>
      </c>
      <c r="AS439" s="0" t="s">
        <v>3316</v>
      </c>
      <c r="AT439" s="0" t="s">
        <v>3317</v>
      </c>
      <c r="AU439" s="0" t="s">
        <v>2616</v>
      </c>
      <c r="AV439" s="0" t="s">
        <v>200</v>
      </c>
      <c r="AZ439" s="0" t="s">
        <v>3318</v>
      </c>
      <c r="BA439" s="124" t="s">
        <v>200</v>
      </c>
      <c r="BB439" s="0" t="s">
        <v>248</v>
      </c>
      <c r="BC439" s="0" t="s">
        <v>3319</v>
      </c>
      <c r="BD439" s="0" t="s">
        <v>3320</v>
      </c>
      <c r="BE439" s="104" t="s">
        <v>3321</v>
      </c>
      <c r="BG439" s="125"/>
      <c r="BH439" s="0" t="s">
        <v>735</v>
      </c>
      <c r="BI439" s="112" t="n">
        <v>711719683551</v>
      </c>
      <c r="BJ439" s="126"/>
      <c r="BK439" s="0" t="s">
        <v>215</v>
      </c>
      <c r="BL439" s="112" t="n">
        <v>4</v>
      </c>
      <c r="BM439" s="112" t="n">
        <v>4</v>
      </c>
      <c r="BN439" s="112" t="n">
        <v>4</v>
      </c>
      <c r="BO439" s="111" t="n">
        <v>20</v>
      </c>
      <c r="BP439" s="125"/>
      <c r="BQ439" s="127" t="s">
        <v>216</v>
      </c>
    </row>
    <row r="440" customFormat="false" ht="13.8" hidden="false" customHeight="false" outlineLevel="0" collapsed="false">
      <c r="A440" s="0" t="s">
        <v>3322</v>
      </c>
      <c r="B440" s="0" t="s">
        <v>3059</v>
      </c>
      <c r="C440" s="0" t="s">
        <v>1970</v>
      </c>
      <c r="D440" s="0" t="s">
        <v>1333</v>
      </c>
      <c r="E440" s="0" t="s">
        <v>194</v>
      </c>
      <c r="F440" s="0" t="s">
        <v>195</v>
      </c>
      <c r="G440" s="0" t="s">
        <v>196</v>
      </c>
      <c r="H440" s="0" t="s">
        <v>901</v>
      </c>
      <c r="J440" s="111" t="n">
        <v>1</v>
      </c>
      <c r="K440" s="0" t="s">
        <v>198</v>
      </c>
      <c r="L440" s="0" t="s">
        <v>198</v>
      </c>
      <c r="M440" s="0" t="s">
        <v>274</v>
      </c>
      <c r="O440" s="0" t="s">
        <v>237</v>
      </c>
      <c r="Q440" s="120" t="s">
        <v>200</v>
      </c>
      <c r="R440" s="0" t="s">
        <v>3067</v>
      </c>
      <c r="S440" s="0" t="s">
        <v>201</v>
      </c>
      <c r="T440" s="0" t="s">
        <v>198</v>
      </c>
      <c r="U440" s="0" t="s">
        <v>202</v>
      </c>
      <c r="V440" s="0" t="s">
        <v>1252</v>
      </c>
      <c r="W440" s="110" t="s">
        <v>204</v>
      </c>
      <c r="X440" s="111" t="n">
        <v>2007</v>
      </c>
      <c r="Y440" s="111" t="s">
        <v>498</v>
      </c>
      <c r="Z440" s="111" t="s">
        <v>757</v>
      </c>
      <c r="AA440" s="122" t="s">
        <v>200</v>
      </c>
      <c r="AB440" s="0" t="s">
        <v>3314</v>
      </c>
      <c r="AC440" s="0" t="s">
        <v>872</v>
      </c>
      <c r="AD440" s="111" t="n">
        <v>2007</v>
      </c>
      <c r="AE440" s="111" t="s">
        <v>222</v>
      </c>
      <c r="AG440" s="111" t="s">
        <v>241</v>
      </c>
      <c r="AH440" s="130" t="s">
        <v>480</v>
      </c>
      <c r="AI440" s="111" t="s">
        <v>207</v>
      </c>
      <c r="AK440" s="111" t="str">
        <f aca="false">(AB440)</f>
        <v>Sony Santa Monica</v>
      </c>
      <c r="AM440" s="111" t="n">
        <f aca="false">AD440</f>
        <v>2007</v>
      </c>
      <c r="AN440" s="111" t="s">
        <v>297</v>
      </c>
      <c r="AR440" s="104" t="s">
        <v>3323</v>
      </c>
      <c r="AS440" s="0" t="s">
        <v>3316</v>
      </c>
      <c r="AT440" s="0" t="s">
        <v>3324</v>
      </c>
      <c r="AU440" s="0" t="s">
        <v>2616</v>
      </c>
      <c r="AV440" s="0" t="s">
        <v>200</v>
      </c>
      <c r="AZ440" s="0" t="s">
        <v>3325</v>
      </c>
      <c r="BA440" s="124" t="s">
        <v>200</v>
      </c>
      <c r="BB440" s="0" t="s">
        <v>248</v>
      </c>
      <c r="BC440" s="0" t="s">
        <v>3326</v>
      </c>
      <c r="BD440" s="0" t="s">
        <v>3327</v>
      </c>
      <c r="BE440" s="104" t="s">
        <v>3328</v>
      </c>
      <c r="BG440" s="125"/>
      <c r="BH440" s="0" t="s">
        <v>735</v>
      </c>
      <c r="BI440" s="112" t="n">
        <v>711719606192</v>
      </c>
      <c r="BJ440" s="126"/>
      <c r="BK440" s="0" t="s">
        <v>215</v>
      </c>
      <c r="BL440" s="112" t="n">
        <v>4</v>
      </c>
      <c r="BM440" s="112" t="n">
        <v>4</v>
      </c>
      <c r="BN440" s="112" t="n">
        <v>4</v>
      </c>
      <c r="BO440" s="111" t="n">
        <v>20</v>
      </c>
      <c r="BP440" s="125"/>
      <c r="BQ440" s="127" t="s">
        <v>216</v>
      </c>
    </row>
    <row r="441" customFormat="false" ht="13.8" hidden="false" customHeight="false" outlineLevel="0" collapsed="false">
      <c r="A441" s="0" t="s">
        <v>3329</v>
      </c>
      <c r="B441" s="0" t="s">
        <v>3059</v>
      </c>
      <c r="C441" s="0" t="s">
        <v>192</v>
      </c>
      <c r="D441" s="0" t="s">
        <v>1333</v>
      </c>
      <c r="E441" s="0" t="s">
        <v>194</v>
      </c>
      <c r="F441" s="0" t="s">
        <v>195</v>
      </c>
      <c r="G441" s="0" t="s">
        <v>196</v>
      </c>
      <c r="H441" s="0" t="s">
        <v>197</v>
      </c>
      <c r="J441" s="111" t="n">
        <v>2</v>
      </c>
      <c r="K441" s="0" t="s">
        <v>198</v>
      </c>
      <c r="L441" s="0" t="s">
        <v>533</v>
      </c>
      <c r="M441" s="0" t="s">
        <v>274</v>
      </c>
      <c r="O441" s="0" t="s">
        <v>534</v>
      </c>
      <c r="Q441" s="120" t="s">
        <v>200</v>
      </c>
      <c r="R441" s="0" t="s">
        <v>1251</v>
      </c>
      <c r="S441" s="0" t="s">
        <v>201</v>
      </c>
      <c r="T441" s="0" t="s">
        <v>198</v>
      </c>
      <c r="U441" s="0" t="s">
        <v>202</v>
      </c>
      <c r="V441" s="0" t="s">
        <v>1252</v>
      </c>
      <c r="W441" s="110" t="s">
        <v>204</v>
      </c>
      <c r="X441" s="111" t="n">
        <v>2004</v>
      </c>
      <c r="Z441" s="111" t="s">
        <v>198</v>
      </c>
      <c r="AA441" s="122" t="s">
        <v>200</v>
      </c>
      <c r="AB441" s="0" t="s">
        <v>628</v>
      </c>
      <c r="AC441" s="0" t="s">
        <v>459</v>
      </c>
      <c r="AD441" s="111" t="n">
        <v>2004</v>
      </c>
      <c r="AE441" s="111" t="s">
        <v>222</v>
      </c>
      <c r="AI441" s="111" t="s">
        <v>207</v>
      </c>
      <c r="AK441" s="111" t="str">
        <f aca="false">(AB441)</f>
        <v>Treasure</v>
      </c>
      <c r="AM441" s="111" t="n">
        <f aca="false">AD441</f>
        <v>2004</v>
      </c>
      <c r="AN441" s="111" t="s">
        <v>208</v>
      </c>
      <c r="AQ441" s="131" t="s">
        <v>1615</v>
      </c>
      <c r="AR441" s="0" t="s">
        <v>200</v>
      </c>
      <c r="AS441" s="0" t="s">
        <v>2656</v>
      </c>
      <c r="AT441" s="0" t="s">
        <v>339</v>
      </c>
      <c r="AU441" s="0" t="s">
        <v>1306</v>
      </c>
      <c r="AV441" s="0" t="s">
        <v>813</v>
      </c>
      <c r="AZ441" s="0" t="s">
        <v>3330</v>
      </c>
      <c r="BA441" s="124" t="s">
        <v>200</v>
      </c>
      <c r="BB441" s="0" t="s">
        <v>248</v>
      </c>
      <c r="BC441" s="0" t="s">
        <v>3331</v>
      </c>
      <c r="BD441" s="0" t="s">
        <v>3332</v>
      </c>
      <c r="BE441" s="104" t="s">
        <v>3333</v>
      </c>
      <c r="BG441" s="125" t="s">
        <v>200</v>
      </c>
      <c r="BH441" s="0" t="s">
        <v>466</v>
      </c>
      <c r="BI441" s="112" t="n">
        <v>4012927025338</v>
      </c>
      <c r="BJ441" s="126" t="s">
        <v>200</v>
      </c>
      <c r="BK441" s="0" t="s">
        <v>215</v>
      </c>
      <c r="BL441" s="112" t="n">
        <v>4</v>
      </c>
      <c r="BM441" s="112" t="n">
        <v>4</v>
      </c>
      <c r="BN441" s="112" t="n">
        <v>4</v>
      </c>
      <c r="BO441" s="111" t="n">
        <v>60</v>
      </c>
      <c r="BP441" s="125" t="s">
        <v>200</v>
      </c>
      <c r="BQ441" s="127" t="s">
        <v>216</v>
      </c>
    </row>
    <row r="442" customFormat="false" ht="13.8" hidden="false" customHeight="false" outlineLevel="0" collapsed="false">
      <c r="A442" s="0" t="s">
        <v>3334</v>
      </c>
      <c r="B442" s="0" t="s">
        <v>3059</v>
      </c>
      <c r="C442" s="0" t="s">
        <v>928</v>
      </c>
      <c r="D442" s="0" t="s">
        <v>1333</v>
      </c>
      <c r="E442" s="0" t="s">
        <v>194</v>
      </c>
      <c r="F442" s="0" t="s">
        <v>195</v>
      </c>
      <c r="G442" s="0" t="s">
        <v>330</v>
      </c>
      <c r="H442" s="0" t="s">
        <v>219</v>
      </c>
      <c r="J442" s="111" t="n">
        <v>1</v>
      </c>
      <c r="K442" s="0" t="s">
        <v>198</v>
      </c>
      <c r="L442" s="0" t="s">
        <v>198</v>
      </c>
      <c r="M442" s="0" t="s">
        <v>274</v>
      </c>
      <c r="O442" s="0" t="s">
        <v>200</v>
      </c>
      <c r="Q442" s="120" t="s">
        <v>200</v>
      </c>
      <c r="R442" s="0" t="s">
        <v>3067</v>
      </c>
      <c r="S442" s="0" t="s">
        <v>201</v>
      </c>
      <c r="T442" s="0" t="s">
        <v>198</v>
      </c>
      <c r="U442" s="0" t="s">
        <v>202</v>
      </c>
      <c r="V442" s="0" t="s">
        <v>1252</v>
      </c>
      <c r="W442" s="110" t="s">
        <v>204</v>
      </c>
      <c r="X442" s="111" t="n">
        <v>2002</v>
      </c>
      <c r="Y442" s="111" t="s">
        <v>200</v>
      </c>
      <c r="Z442" s="130" t="s">
        <v>757</v>
      </c>
      <c r="AA442" s="122" t="s">
        <v>200</v>
      </c>
      <c r="AB442" s="0" t="s">
        <v>491</v>
      </c>
      <c r="AC442" s="0" t="s">
        <v>1696</v>
      </c>
      <c r="AD442" s="111" t="n">
        <v>2002</v>
      </c>
      <c r="AE442" s="111" t="s">
        <v>198</v>
      </c>
      <c r="AI442" s="111" t="s">
        <v>207</v>
      </c>
      <c r="AK442" s="111" t="str">
        <f aca="false">(AB442)</f>
        <v>Game arts</v>
      </c>
      <c r="AM442" s="111" t="n">
        <f aca="false">AD442</f>
        <v>2002</v>
      </c>
      <c r="AN442" s="111" t="s">
        <v>208</v>
      </c>
      <c r="AS442" s="0" t="s">
        <v>2569</v>
      </c>
      <c r="AT442" s="0" t="s">
        <v>3335</v>
      </c>
      <c r="AU442" s="0" t="s">
        <v>332</v>
      </c>
      <c r="AV442" s="0" t="s">
        <v>200</v>
      </c>
      <c r="AW442" s="0" t="s">
        <v>2570</v>
      </c>
      <c r="AZ442" s="0" t="s">
        <v>3336</v>
      </c>
      <c r="BA442" s="124" t="s">
        <v>200</v>
      </c>
      <c r="BB442" s="0" t="s">
        <v>210</v>
      </c>
      <c r="BC442" s="0" t="s">
        <v>3337</v>
      </c>
      <c r="BD442" s="0" t="s">
        <v>3338</v>
      </c>
      <c r="BE442" s="104" t="s">
        <v>3339</v>
      </c>
      <c r="BF442" s="104" t="s">
        <v>200</v>
      </c>
      <c r="BG442" s="125" t="s">
        <v>200</v>
      </c>
      <c r="BH442" s="0" t="s">
        <v>466</v>
      </c>
      <c r="BI442" s="112" t="n">
        <v>3307210403674</v>
      </c>
      <c r="BJ442" s="126" t="s">
        <v>200</v>
      </c>
      <c r="BK442" s="0" t="s">
        <v>215</v>
      </c>
      <c r="BL442" s="112" t="n">
        <v>4</v>
      </c>
      <c r="BM442" s="112" t="n">
        <v>4</v>
      </c>
      <c r="BN442" s="112" t="n">
        <v>4</v>
      </c>
      <c r="BO442" s="111" t="n">
        <v>20</v>
      </c>
      <c r="BP442" s="125" t="s">
        <v>200</v>
      </c>
      <c r="BQ442" s="127" t="s">
        <v>216</v>
      </c>
    </row>
    <row r="443" customFormat="false" ht="13.8" hidden="false" customHeight="false" outlineLevel="0" collapsed="false">
      <c r="A443" s="0" t="s">
        <v>3340</v>
      </c>
      <c r="B443" s="0" t="s">
        <v>3059</v>
      </c>
      <c r="C443" s="131" t="s">
        <v>1408</v>
      </c>
      <c r="D443" s="131" t="s">
        <v>1333</v>
      </c>
      <c r="E443" s="0" t="s">
        <v>284</v>
      </c>
      <c r="F443" s="0" t="s">
        <v>195</v>
      </c>
      <c r="G443" s="0" t="s">
        <v>330</v>
      </c>
      <c r="H443" s="0" t="s">
        <v>901</v>
      </c>
      <c r="J443" s="111" t="n">
        <v>1</v>
      </c>
      <c r="K443" s="131" t="s">
        <v>198</v>
      </c>
      <c r="L443" s="0" t="s">
        <v>198</v>
      </c>
      <c r="M443" s="0" t="s">
        <v>274</v>
      </c>
      <c r="O443" s="0" t="s">
        <v>200</v>
      </c>
      <c r="Q443" s="120" t="s">
        <v>200</v>
      </c>
      <c r="R443" s="0" t="s">
        <v>3067</v>
      </c>
      <c r="S443" s="0" t="s">
        <v>201</v>
      </c>
      <c r="T443" s="0" t="s">
        <v>198</v>
      </c>
      <c r="U443" s="0" t="s">
        <v>202</v>
      </c>
      <c r="V443" s="0" t="s">
        <v>1252</v>
      </c>
      <c r="W443" s="110" t="s">
        <v>204</v>
      </c>
      <c r="X443" s="111" t="n">
        <v>2004</v>
      </c>
      <c r="Y443" s="111" t="s">
        <v>1624</v>
      </c>
      <c r="Z443" s="130" t="s">
        <v>757</v>
      </c>
      <c r="AA443" s="122" t="s">
        <v>200</v>
      </c>
      <c r="AB443" s="0" t="s">
        <v>3341</v>
      </c>
      <c r="AC443" s="0" t="s">
        <v>3342</v>
      </c>
      <c r="AD443" s="111" t="n">
        <v>2004</v>
      </c>
      <c r="AE443" s="111" t="s">
        <v>198</v>
      </c>
      <c r="AG443" s="111" t="s">
        <v>241</v>
      </c>
      <c r="AH443" s="111" t="s">
        <v>3343</v>
      </c>
      <c r="AI443" s="111" t="s">
        <v>207</v>
      </c>
      <c r="AK443" s="111" t="str">
        <f aca="false">(AB443)</f>
        <v>Rockstar north</v>
      </c>
      <c r="AM443" s="111" t="n">
        <f aca="false">AD443</f>
        <v>2004</v>
      </c>
      <c r="AN443" s="111" t="s">
        <v>263</v>
      </c>
      <c r="AR443" s="0" t="s">
        <v>3344</v>
      </c>
      <c r="AS443" s="0" t="s">
        <v>2590</v>
      </c>
      <c r="AT443" s="0" t="s">
        <v>3345</v>
      </c>
      <c r="AU443" s="0" t="s">
        <v>3173</v>
      </c>
      <c r="AV443" s="104" t="s">
        <v>3346</v>
      </c>
      <c r="AW443" s="0" t="s">
        <v>200</v>
      </c>
      <c r="AX443" s="0" t="s">
        <v>3347</v>
      </c>
      <c r="AY443" s="0" t="s">
        <v>3119</v>
      </c>
      <c r="AZ443" s="0" t="s">
        <v>3348</v>
      </c>
      <c r="BA443" s="124" t="s">
        <v>200</v>
      </c>
      <c r="BB443" s="0" t="s">
        <v>210</v>
      </c>
      <c r="BC443" s="0" t="s">
        <v>3349</v>
      </c>
      <c r="BD443" s="0" t="s">
        <v>3350</v>
      </c>
      <c r="BE443" s="104" t="s">
        <v>3351</v>
      </c>
      <c r="BG443" s="125" t="s">
        <v>200</v>
      </c>
      <c r="BH443" s="0" t="s">
        <v>466</v>
      </c>
      <c r="BI443" s="112" t="n">
        <v>5026555302623</v>
      </c>
      <c r="BJ443" s="126" t="s">
        <v>200</v>
      </c>
      <c r="BK443" s="0" t="s">
        <v>215</v>
      </c>
      <c r="BL443" s="112" t="s">
        <v>3352</v>
      </c>
      <c r="BM443" s="112" t="s">
        <v>3352</v>
      </c>
      <c r="BN443" s="112" t="s">
        <v>3352</v>
      </c>
      <c r="BO443" s="111" t="n">
        <v>20</v>
      </c>
      <c r="BP443" s="125" t="s">
        <v>200</v>
      </c>
      <c r="BQ443" s="127" t="s">
        <v>216</v>
      </c>
    </row>
    <row r="444" customFormat="false" ht="13.8" hidden="false" customHeight="false" outlineLevel="0" collapsed="false">
      <c r="A444" s="0" t="s">
        <v>3353</v>
      </c>
      <c r="B444" s="0" t="s">
        <v>3059</v>
      </c>
      <c r="C444" s="131" t="s">
        <v>1844</v>
      </c>
      <c r="D444" s="131" t="s">
        <v>1333</v>
      </c>
      <c r="E444" s="0" t="s">
        <v>313</v>
      </c>
      <c r="F444" s="0" t="s">
        <v>314</v>
      </c>
      <c r="G444" s="0" t="s">
        <v>880</v>
      </c>
      <c r="H444" s="0" t="s">
        <v>197</v>
      </c>
      <c r="J444" s="111" t="n">
        <v>2</v>
      </c>
      <c r="K444" s="0" t="s">
        <v>1441</v>
      </c>
      <c r="L444" s="0" t="s">
        <v>392</v>
      </c>
      <c r="M444" s="0" t="s">
        <v>274</v>
      </c>
      <c r="O444" s="0" t="s">
        <v>596</v>
      </c>
      <c r="Q444" s="120" t="s">
        <v>200</v>
      </c>
      <c r="R444" s="0" t="s">
        <v>3067</v>
      </c>
      <c r="S444" s="0" t="s">
        <v>201</v>
      </c>
      <c r="T444" s="0" t="s">
        <v>198</v>
      </c>
      <c r="U444" s="0" t="s">
        <v>202</v>
      </c>
      <c r="V444" s="0" t="s">
        <v>1252</v>
      </c>
      <c r="W444" s="110" t="s">
        <v>204</v>
      </c>
      <c r="X444" s="111" t="n">
        <v>2001</v>
      </c>
      <c r="Z444" s="111" t="s">
        <v>198</v>
      </c>
      <c r="AA444" s="122" t="s">
        <v>200</v>
      </c>
      <c r="AB444" s="0" t="s">
        <v>2576</v>
      </c>
      <c r="AC444" s="0" t="s">
        <v>872</v>
      </c>
      <c r="AD444" s="111" t="n">
        <v>2001</v>
      </c>
      <c r="AE444" s="111" t="s">
        <v>222</v>
      </c>
      <c r="AG444" s="111" t="s">
        <v>241</v>
      </c>
      <c r="AH444" s="111" t="s">
        <v>1043</v>
      </c>
      <c r="AI444" s="111" t="s">
        <v>207</v>
      </c>
      <c r="AK444" s="111" t="str">
        <f aca="false">(AB444)</f>
        <v>Polyphony digital</v>
      </c>
      <c r="AL444" s="0" t="s">
        <v>200</v>
      </c>
      <c r="AM444" s="111" t="n">
        <f aca="false">AD444</f>
        <v>2001</v>
      </c>
      <c r="AN444" s="111" t="s">
        <v>208</v>
      </c>
      <c r="AP444" s="0" t="s">
        <v>674</v>
      </c>
      <c r="AQ444" s="0" t="s">
        <v>200</v>
      </c>
      <c r="AR444" s="0" t="s">
        <v>200</v>
      </c>
      <c r="AS444" s="0" t="s">
        <v>2579</v>
      </c>
      <c r="AT444" s="0" t="s">
        <v>2580</v>
      </c>
      <c r="AV444" s="0" t="s">
        <v>2581</v>
      </c>
      <c r="AZ444" s="0" t="s">
        <v>3354</v>
      </c>
      <c r="BA444" s="124" t="s">
        <v>200</v>
      </c>
      <c r="BB444" s="0" t="s">
        <v>248</v>
      </c>
      <c r="BC444" s="0" t="s">
        <v>3355</v>
      </c>
      <c r="BE444" s="104" t="s">
        <v>3356</v>
      </c>
      <c r="BF444" s="104" t="s">
        <v>200</v>
      </c>
      <c r="BG444" s="125" t="s">
        <v>200</v>
      </c>
      <c r="BH444" s="0" t="s">
        <v>466</v>
      </c>
      <c r="BI444" s="112" t="s">
        <v>198</v>
      </c>
      <c r="BJ444" s="126" t="s">
        <v>200</v>
      </c>
      <c r="BK444" s="0" t="s">
        <v>215</v>
      </c>
      <c r="BL444" s="112" t="n">
        <v>4</v>
      </c>
      <c r="BM444" s="112" t="n">
        <v>4</v>
      </c>
      <c r="BN444" s="112" t="n">
        <v>4</v>
      </c>
      <c r="BO444" s="111" t="n">
        <v>20</v>
      </c>
      <c r="BP444" s="125" t="s">
        <v>200</v>
      </c>
      <c r="BQ444" s="127" t="s">
        <v>216</v>
      </c>
    </row>
    <row r="445" customFormat="false" ht="13.8" hidden="false" customHeight="false" outlineLevel="0" collapsed="false">
      <c r="A445" s="0" t="s">
        <v>3357</v>
      </c>
      <c r="B445" s="0" t="s">
        <v>3059</v>
      </c>
      <c r="C445" s="0" t="s">
        <v>994</v>
      </c>
      <c r="D445" s="0" t="s">
        <v>193</v>
      </c>
      <c r="E445" s="0" t="s">
        <v>194</v>
      </c>
      <c r="F445" s="0" t="s">
        <v>195</v>
      </c>
      <c r="G445" s="0" t="s">
        <v>196</v>
      </c>
      <c r="H445" s="0" t="s">
        <v>219</v>
      </c>
      <c r="J445" s="111" t="n">
        <v>1</v>
      </c>
      <c r="K445" s="0" t="s">
        <v>198</v>
      </c>
      <c r="L445" s="0" t="s">
        <v>198</v>
      </c>
      <c r="M445" s="0" t="s">
        <v>199</v>
      </c>
      <c r="O445" s="0" t="s">
        <v>200</v>
      </c>
      <c r="Q445" s="120" t="s">
        <v>200</v>
      </c>
      <c r="R445" s="0" t="s">
        <v>3067</v>
      </c>
      <c r="S445" s="0" t="s">
        <v>201</v>
      </c>
      <c r="T445" s="0" t="s">
        <v>198</v>
      </c>
      <c r="U445" s="0" t="s">
        <v>202</v>
      </c>
      <c r="V445" s="0" t="s">
        <v>1252</v>
      </c>
      <c r="W445" s="110" t="s">
        <v>204</v>
      </c>
      <c r="X445" s="111" t="n">
        <v>2007</v>
      </c>
      <c r="Z445" s="130" t="s">
        <v>757</v>
      </c>
      <c r="AA445" s="122" t="s">
        <v>200</v>
      </c>
      <c r="AB445" s="0" t="s">
        <v>3358</v>
      </c>
      <c r="AC445" s="0" t="s">
        <v>2868</v>
      </c>
      <c r="AD445" s="111" t="n">
        <v>2007</v>
      </c>
      <c r="AE445" s="111" t="s">
        <v>222</v>
      </c>
      <c r="AI445" s="111" t="s">
        <v>207</v>
      </c>
      <c r="AK445" s="111" t="str">
        <f aca="false">(AB445)</f>
        <v>Vanillaware</v>
      </c>
      <c r="AM445" s="111" t="n">
        <f aca="false">AD445</f>
        <v>2007</v>
      </c>
      <c r="AN445" s="111" t="s">
        <v>208</v>
      </c>
      <c r="AS445" s="0" t="s">
        <v>200</v>
      </c>
      <c r="AU445" s="0" t="s">
        <v>332</v>
      </c>
      <c r="AV445" s="0" t="s">
        <v>200</v>
      </c>
      <c r="AZ445" s="0" t="s">
        <v>3359</v>
      </c>
      <c r="BA445" s="124" t="s">
        <v>200</v>
      </c>
      <c r="BB445" s="0" t="s">
        <v>248</v>
      </c>
      <c r="BC445" s="0" t="s">
        <v>3360</v>
      </c>
      <c r="BD445" s="0" t="s">
        <v>3361</v>
      </c>
      <c r="BE445" s="0" t="s">
        <v>3362</v>
      </c>
      <c r="BG445" s="125" t="s">
        <v>200</v>
      </c>
      <c r="BH445" s="0" t="s">
        <v>466</v>
      </c>
      <c r="BI445" s="112" t="n">
        <v>5060073304127</v>
      </c>
      <c r="BJ445" s="126" t="s">
        <v>200</v>
      </c>
      <c r="BK445" s="0" t="s">
        <v>215</v>
      </c>
      <c r="BL445" s="112" t="n">
        <v>4</v>
      </c>
      <c r="BM445" s="112" t="n">
        <v>4</v>
      </c>
      <c r="BN445" s="112" t="n">
        <v>4</v>
      </c>
      <c r="BO445" s="111" t="n">
        <v>20</v>
      </c>
      <c r="BP445" s="125" t="s">
        <v>200</v>
      </c>
      <c r="BQ445" s="127" t="s">
        <v>216</v>
      </c>
    </row>
    <row r="446" customFormat="false" ht="13.8" hidden="false" customHeight="false" outlineLevel="0" collapsed="false">
      <c r="A446" s="0" t="s">
        <v>3363</v>
      </c>
      <c r="B446" s="0" t="s">
        <v>3059</v>
      </c>
      <c r="C446" s="131" t="s">
        <v>1408</v>
      </c>
      <c r="D446" s="131" t="s">
        <v>1333</v>
      </c>
      <c r="E446" s="0" t="s">
        <v>284</v>
      </c>
      <c r="F446" s="0" t="s">
        <v>195</v>
      </c>
      <c r="G446" s="0" t="s">
        <v>330</v>
      </c>
      <c r="H446" s="0" t="s">
        <v>901</v>
      </c>
      <c r="J446" s="111" t="n">
        <v>1</v>
      </c>
      <c r="K446" s="131" t="s">
        <v>198</v>
      </c>
      <c r="L446" s="0" t="s">
        <v>198</v>
      </c>
      <c r="M446" s="0" t="s">
        <v>274</v>
      </c>
      <c r="O446" s="0" t="s">
        <v>237</v>
      </c>
      <c r="P446" s="0" t="s">
        <v>410</v>
      </c>
      <c r="Q446" s="120" t="s">
        <v>200</v>
      </c>
      <c r="R446" s="0" t="s">
        <v>3067</v>
      </c>
      <c r="S446" s="0" t="s">
        <v>201</v>
      </c>
      <c r="T446" s="0" t="s">
        <v>198</v>
      </c>
      <c r="U446" s="0" t="s">
        <v>202</v>
      </c>
      <c r="V446" s="0" t="s">
        <v>1252</v>
      </c>
      <c r="W446" s="110" t="s">
        <v>204</v>
      </c>
      <c r="X446" s="111" t="n">
        <v>2001</v>
      </c>
      <c r="Y446" s="111" t="s">
        <v>1624</v>
      </c>
      <c r="Z446" s="130" t="s">
        <v>757</v>
      </c>
      <c r="AA446" s="122" t="s">
        <v>200</v>
      </c>
      <c r="AB446" s="0" t="s">
        <v>793</v>
      </c>
      <c r="AC446" s="0" t="s">
        <v>3342</v>
      </c>
      <c r="AD446" s="111" t="n">
        <v>2001</v>
      </c>
      <c r="AE446" s="111" t="s">
        <v>198</v>
      </c>
      <c r="AG446" s="111" t="s">
        <v>241</v>
      </c>
      <c r="AH446" s="111" t="s">
        <v>3364</v>
      </c>
      <c r="AI446" s="111" t="s">
        <v>207</v>
      </c>
      <c r="AK446" s="111" t="str">
        <f aca="false">(AB446)</f>
        <v>DMA Design</v>
      </c>
      <c r="AL446" s="0" t="s">
        <v>200</v>
      </c>
      <c r="AM446" s="111" t="n">
        <f aca="false">AD446</f>
        <v>2001</v>
      </c>
      <c r="AN446" s="111" t="s">
        <v>263</v>
      </c>
      <c r="AQ446" s="0" t="s">
        <v>3365</v>
      </c>
      <c r="AR446" s="0" t="s">
        <v>3366</v>
      </c>
      <c r="AS446" s="0" t="s">
        <v>2590</v>
      </c>
      <c r="AT446" s="0" t="s">
        <v>2591</v>
      </c>
      <c r="AU446" s="0" t="s">
        <v>1823</v>
      </c>
      <c r="AV446" s="104" t="s">
        <v>3367</v>
      </c>
      <c r="AW446" s="0" t="s">
        <v>200</v>
      </c>
      <c r="AY446" s="0" t="s">
        <v>3119</v>
      </c>
      <c r="AZ446" s="0" t="s">
        <v>3368</v>
      </c>
      <c r="BA446" s="124" t="s">
        <v>200</v>
      </c>
      <c r="BB446" s="0" t="s">
        <v>210</v>
      </c>
      <c r="BC446" s="0" t="s">
        <v>3369</v>
      </c>
      <c r="BD446" s="0" t="s">
        <v>3370</v>
      </c>
      <c r="BE446" s="104" t="s">
        <v>3371</v>
      </c>
      <c r="BF446" s="104" t="s">
        <v>3372</v>
      </c>
      <c r="BG446" s="125" t="s">
        <v>200</v>
      </c>
      <c r="BH446" s="0" t="s">
        <v>466</v>
      </c>
      <c r="BI446" s="112" t="n">
        <v>5026555300506</v>
      </c>
      <c r="BJ446" s="126" t="s">
        <v>200</v>
      </c>
      <c r="BK446" s="0" t="s">
        <v>215</v>
      </c>
      <c r="BL446" s="112" t="n">
        <v>4</v>
      </c>
      <c r="BM446" s="112" t="n">
        <v>4</v>
      </c>
      <c r="BN446" s="112" t="n">
        <v>4</v>
      </c>
      <c r="BO446" s="111" t="n">
        <v>20</v>
      </c>
      <c r="BP446" s="125" t="s">
        <v>200</v>
      </c>
      <c r="BQ446" s="127" t="s">
        <v>216</v>
      </c>
    </row>
    <row r="447" customFormat="false" ht="13.8" hidden="false" customHeight="false" outlineLevel="0" collapsed="false">
      <c r="A447" s="0" t="s">
        <v>3373</v>
      </c>
      <c r="B447" s="0" t="s">
        <v>3059</v>
      </c>
      <c r="C447" s="0" t="s">
        <v>192</v>
      </c>
      <c r="D447" s="0" t="s">
        <v>193</v>
      </c>
      <c r="E447" s="0" t="s">
        <v>194</v>
      </c>
      <c r="F447" s="0" t="s">
        <v>195</v>
      </c>
      <c r="G447" s="0" t="s">
        <v>196</v>
      </c>
      <c r="H447" s="0" t="s">
        <v>197</v>
      </c>
      <c r="J447" s="111" t="n">
        <v>2</v>
      </c>
      <c r="K447" s="0" t="s">
        <v>198</v>
      </c>
      <c r="L447" s="0" t="s">
        <v>533</v>
      </c>
      <c r="M447" s="0" t="s">
        <v>199</v>
      </c>
      <c r="O447" s="0" t="s">
        <v>200</v>
      </c>
      <c r="Q447" s="120" t="s">
        <v>200</v>
      </c>
      <c r="R447" s="0" t="s">
        <v>3067</v>
      </c>
      <c r="S447" s="0" t="s">
        <v>201</v>
      </c>
      <c r="T447" s="0" t="s">
        <v>198</v>
      </c>
      <c r="U447" s="0" t="s">
        <v>202</v>
      </c>
      <c r="V447" s="0" t="s">
        <v>1252</v>
      </c>
      <c r="W447" s="110" t="s">
        <v>204</v>
      </c>
      <c r="X447" s="111" t="n">
        <v>2005</v>
      </c>
      <c r="Z447" s="111" t="s">
        <v>198</v>
      </c>
      <c r="AA447" s="122" t="s">
        <v>200</v>
      </c>
      <c r="AB447" s="0" t="s">
        <v>3060</v>
      </c>
      <c r="AC447" s="0" t="s">
        <v>2861</v>
      </c>
      <c r="AD447" s="111" t="n">
        <v>2005</v>
      </c>
      <c r="AE447" s="111" t="s">
        <v>222</v>
      </c>
      <c r="AI447" s="111" t="s">
        <v>207</v>
      </c>
      <c r="AK447" s="111" t="str">
        <f aca="false">(AB447)</f>
        <v>Psikyo</v>
      </c>
      <c r="AM447" s="111" t="n">
        <f aca="false">AD447</f>
        <v>2005</v>
      </c>
      <c r="AN447" s="111" t="s">
        <v>208</v>
      </c>
      <c r="AS447" s="0" t="s">
        <v>200</v>
      </c>
      <c r="AT447" s="0" t="s">
        <v>266</v>
      </c>
      <c r="AU447" s="0" t="s">
        <v>332</v>
      </c>
      <c r="AV447" s="0" t="s">
        <v>200</v>
      </c>
      <c r="AZ447" s="0" t="s">
        <v>3374</v>
      </c>
      <c r="BA447" s="124" t="s">
        <v>200</v>
      </c>
      <c r="BB447" s="0" t="s">
        <v>248</v>
      </c>
      <c r="BC447" s="0" t="s">
        <v>2772</v>
      </c>
      <c r="BE447" s="104" t="s">
        <v>3375</v>
      </c>
      <c r="BG447" s="125" t="s">
        <v>200</v>
      </c>
      <c r="BH447" s="0" t="s">
        <v>253</v>
      </c>
      <c r="BI447" s="112" t="n">
        <v>5017783017878</v>
      </c>
      <c r="BJ447" s="126" t="s">
        <v>200</v>
      </c>
      <c r="BK447" s="0" t="s">
        <v>215</v>
      </c>
      <c r="BL447" s="112" t="s">
        <v>3352</v>
      </c>
      <c r="BM447" s="112" t="s">
        <v>3352</v>
      </c>
      <c r="BN447" s="112" t="s">
        <v>3352</v>
      </c>
      <c r="BO447" s="111" t="n">
        <v>20</v>
      </c>
      <c r="BP447" s="125" t="s">
        <v>200</v>
      </c>
      <c r="BQ447" s="127" t="s">
        <v>216</v>
      </c>
    </row>
    <row r="448" customFormat="false" ht="13.8" hidden="false" customHeight="false" outlineLevel="0" collapsed="false">
      <c r="A448" s="0" t="s">
        <v>3376</v>
      </c>
      <c r="B448" s="0" t="s">
        <v>3059</v>
      </c>
      <c r="C448" s="131" t="s">
        <v>1489</v>
      </c>
      <c r="D448" s="131" t="s">
        <v>1333</v>
      </c>
      <c r="E448" s="0" t="s">
        <v>194</v>
      </c>
      <c r="F448" s="0" t="s">
        <v>195</v>
      </c>
      <c r="G448" s="0" t="s">
        <v>196</v>
      </c>
      <c r="H448" s="0" t="s">
        <v>901</v>
      </c>
      <c r="J448" s="111" t="n">
        <v>2</v>
      </c>
      <c r="K448" s="0" t="s">
        <v>198</v>
      </c>
      <c r="L448" s="0" t="s">
        <v>1050</v>
      </c>
      <c r="M448" s="0" t="s">
        <v>199</v>
      </c>
      <c r="O448" s="0" t="s">
        <v>237</v>
      </c>
      <c r="P448" s="0" t="s">
        <v>410</v>
      </c>
      <c r="Q448" s="120" t="s">
        <v>200</v>
      </c>
      <c r="R448" s="0" t="s">
        <v>1251</v>
      </c>
      <c r="S448" s="0" t="s">
        <v>201</v>
      </c>
      <c r="T448" s="0" t="s">
        <v>198</v>
      </c>
      <c r="U448" s="0" t="s">
        <v>202</v>
      </c>
      <c r="V448" s="0" t="s">
        <v>1252</v>
      </c>
      <c r="W448" s="110" t="s">
        <v>204</v>
      </c>
      <c r="X448" s="111" t="n">
        <v>2001</v>
      </c>
      <c r="Y448" s="111" t="s">
        <v>498</v>
      </c>
      <c r="Z448" s="130" t="s">
        <v>757</v>
      </c>
      <c r="AA448" s="122" t="s">
        <v>200</v>
      </c>
      <c r="AB448" s="0" t="s">
        <v>3377</v>
      </c>
      <c r="AC448" s="0" t="s">
        <v>3164</v>
      </c>
      <c r="AD448" s="111" t="n">
        <v>2001</v>
      </c>
      <c r="AE448" s="111" t="s">
        <v>198</v>
      </c>
      <c r="AI448" s="111" t="s">
        <v>294</v>
      </c>
      <c r="AJ448" s="111" t="s">
        <v>1163</v>
      </c>
      <c r="AK448" s="111" t="s">
        <v>3377</v>
      </c>
      <c r="AL448" s="0" t="s">
        <v>200</v>
      </c>
      <c r="AM448" s="111" t="n">
        <v>1998</v>
      </c>
      <c r="AN448" s="111" t="s">
        <v>297</v>
      </c>
      <c r="AQ448" s="0" t="s">
        <v>3378</v>
      </c>
      <c r="AR448" s="0" t="s">
        <v>3379</v>
      </c>
      <c r="AS448" s="0" t="s">
        <v>3380</v>
      </c>
      <c r="AT448" s="0" t="s">
        <v>3381</v>
      </c>
      <c r="AU448" s="0" t="s">
        <v>267</v>
      </c>
      <c r="AV448" s="0" t="s">
        <v>3382</v>
      </c>
      <c r="AZ448" s="0" t="s">
        <v>3383</v>
      </c>
      <c r="BA448" s="124" t="s">
        <v>200</v>
      </c>
      <c r="BB448" s="0" t="s">
        <v>210</v>
      </c>
      <c r="BC448" s="0" t="s">
        <v>3384</v>
      </c>
      <c r="BD448" s="0" t="s">
        <v>3385</v>
      </c>
      <c r="BE448" s="104" t="s">
        <v>3386</v>
      </c>
      <c r="BF448" s="104" t="s">
        <v>3387</v>
      </c>
      <c r="BG448" s="125" t="s">
        <v>200</v>
      </c>
      <c r="BH448" s="0" t="s">
        <v>466</v>
      </c>
      <c r="BI448" s="112" t="n">
        <v>3348542136700</v>
      </c>
      <c r="BJ448" s="126" t="s">
        <v>200</v>
      </c>
      <c r="BK448" s="0" t="s">
        <v>215</v>
      </c>
      <c r="BL448" s="112" t="n">
        <v>4</v>
      </c>
      <c r="BM448" s="112" t="n">
        <v>4</v>
      </c>
      <c r="BN448" s="112" t="n">
        <v>4</v>
      </c>
      <c r="BO448" s="111" t="n">
        <v>20</v>
      </c>
      <c r="BP448" s="125" t="s">
        <v>200</v>
      </c>
      <c r="BQ448" s="127" t="s">
        <v>216</v>
      </c>
    </row>
    <row r="449" customFormat="false" ht="13.8" hidden="false" customHeight="false" outlineLevel="0" collapsed="false">
      <c r="A449" s="0" t="s">
        <v>3388</v>
      </c>
      <c r="B449" s="0" t="s">
        <v>3059</v>
      </c>
      <c r="C449" s="131" t="s">
        <v>1451</v>
      </c>
      <c r="D449" s="131" t="s">
        <v>1333</v>
      </c>
      <c r="E449" s="0" t="s">
        <v>194</v>
      </c>
      <c r="F449" s="0" t="s">
        <v>1509</v>
      </c>
      <c r="G449" s="0" t="s">
        <v>330</v>
      </c>
      <c r="H449" s="0" t="s">
        <v>901</v>
      </c>
      <c r="J449" s="111" t="n">
        <v>1</v>
      </c>
      <c r="K449" s="0" t="s">
        <v>198</v>
      </c>
      <c r="L449" s="0" t="s">
        <v>198</v>
      </c>
      <c r="M449" s="0" t="s">
        <v>274</v>
      </c>
      <c r="O449" s="0" t="s">
        <v>237</v>
      </c>
      <c r="Q449" s="120" t="s">
        <v>200</v>
      </c>
      <c r="R449" s="0" t="s">
        <v>3067</v>
      </c>
      <c r="S449" s="0" t="s">
        <v>201</v>
      </c>
      <c r="T449" s="0" t="s">
        <v>198</v>
      </c>
      <c r="U449" s="0" t="s">
        <v>202</v>
      </c>
      <c r="V449" s="0" t="s">
        <v>1252</v>
      </c>
      <c r="W449" s="110" t="s">
        <v>204</v>
      </c>
      <c r="X449" s="111" t="n">
        <v>2005</v>
      </c>
      <c r="Y449" s="111" t="s">
        <v>1624</v>
      </c>
      <c r="Z449" s="130" t="s">
        <v>757</v>
      </c>
      <c r="AA449" s="122" t="s">
        <v>200</v>
      </c>
      <c r="AB449" s="0" t="s">
        <v>543</v>
      </c>
      <c r="AC449" s="0" t="s">
        <v>543</v>
      </c>
      <c r="AD449" s="111" t="n">
        <v>2005</v>
      </c>
      <c r="AE449" s="111" t="s">
        <v>222</v>
      </c>
      <c r="AI449" s="111" t="s">
        <v>207</v>
      </c>
      <c r="AK449" s="111" t="str">
        <f aca="false">(AB449)</f>
        <v>Capcom</v>
      </c>
      <c r="AM449" s="111" t="n">
        <f aca="false">AD449</f>
        <v>2005</v>
      </c>
      <c r="AN449" s="111" t="s">
        <v>208</v>
      </c>
      <c r="AR449" s="0" t="s">
        <v>1455</v>
      </c>
      <c r="AS449" s="0" t="s">
        <v>200</v>
      </c>
      <c r="AT449" s="0" t="s">
        <v>3389</v>
      </c>
      <c r="AU449" s="0" t="s">
        <v>470</v>
      </c>
      <c r="AV449" s="0" t="s">
        <v>3180</v>
      </c>
      <c r="AZ449" s="0" t="s">
        <v>3390</v>
      </c>
      <c r="BA449" s="124" t="s">
        <v>200</v>
      </c>
      <c r="BB449" s="0" t="s">
        <v>248</v>
      </c>
      <c r="BC449" s="0" t="s">
        <v>3391</v>
      </c>
      <c r="BD449" s="0" t="s">
        <v>3392</v>
      </c>
      <c r="BE449" s="104" t="s">
        <v>3393</v>
      </c>
      <c r="BF449" s="104" t="s">
        <v>3394</v>
      </c>
      <c r="BG449" s="125" t="s">
        <v>200</v>
      </c>
      <c r="BH449" s="0" t="s">
        <v>466</v>
      </c>
      <c r="BI449" s="112" t="n">
        <v>5055060922941</v>
      </c>
      <c r="BJ449" s="126" t="s">
        <v>200</v>
      </c>
      <c r="BK449" s="0" t="s">
        <v>215</v>
      </c>
      <c r="BL449" s="112" t="n">
        <v>4</v>
      </c>
      <c r="BM449" s="112" t="n">
        <v>4</v>
      </c>
      <c r="BN449" s="112" t="n">
        <v>4</v>
      </c>
      <c r="BO449" s="111" t="n">
        <v>20</v>
      </c>
      <c r="BP449" s="125" t="s">
        <v>200</v>
      </c>
      <c r="BQ449" s="127" t="s">
        <v>216</v>
      </c>
    </row>
    <row r="450" customFormat="false" ht="13.8" hidden="false" customHeight="false" outlineLevel="0" collapsed="false">
      <c r="A450" s="0" t="s">
        <v>3395</v>
      </c>
      <c r="B450" s="0" t="s">
        <v>3059</v>
      </c>
      <c r="C450" s="0" t="s">
        <v>605</v>
      </c>
      <c r="D450" s="0" t="s">
        <v>193</v>
      </c>
      <c r="E450" s="0" t="s">
        <v>194</v>
      </c>
      <c r="F450" s="0" t="s">
        <v>606</v>
      </c>
      <c r="G450" s="0" t="s">
        <v>391</v>
      </c>
      <c r="H450" s="0" t="s">
        <v>901</v>
      </c>
      <c r="J450" s="111" t="n">
        <v>2</v>
      </c>
      <c r="K450" s="0" t="s">
        <v>198</v>
      </c>
      <c r="L450" s="0" t="s">
        <v>392</v>
      </c>
      <c r="M450" s="0" t="s">
        <v>199</v>
      </c>
      <c r="Q450" s="120" t="s">
        <v>200</v>
      </c>
      <c r="R450" s="0" t="s">
        <v>3067</v>
      </c>
      <c r="S450" s="0" t="s">
        <v>201</v>
      </c>
      <c r="T450" s="0" t="s">
        <v>3396</v>
      </c>
      <c r="U450" s="0" t="s">
        <v>239</v>
      </c>
      <c r="V450" s="0" t="s">
        <v>756</v>
      </c>
      <c r="W450" s="110" t="s">
        <v>198</v>
      </c>
      <c r="X450" s="111" t="n">
        <v>2007</v>
      </c>
      <c r="Y450" s="111" t="s">
        <v>240</v>
      </c>
      <c r="Z450" s="130" t="s">
        <v>198</v>
      </c>
      <c r="AA450" s="122" t="s">
        <v>200</v>
      </c>
      <c r="AB450" s="0" t="s">
        <v>3397</v>
      </c>
      <c r="AC450" s="0" t="s">
        <v>206</v>
      </c>
      <c r="AD450" s="111" t="s">
        <v>198</v>
      </c>
      <c r="AE450" s="111" t="s">
        <v>222</v>
      </c>
      <c r="AI450" s="111" t="s">
        <v>207</v>
      </c>
      <c r="AK450" s="0" t="s">
        <v>3397</v>
      </c>
      <c r="AL450" s="0" t="s">
        <v>216</v>
      </c>
      <c r="AM450" s="111" t="n">
        <v>2005</v>
      </c>
      <c r="AN450" s="111" t="s">
        <v>208</v>
      </c>
      <c r="AO450" s="0" t="s">
        <v>609</v>
      </c>
      <c r="AP450" s="0" t="s">
        <v>610</v>
      </c>
      <c r="AQ450" s="0" t="s">
        <v>200</v>
      </c>
      <c r="AR450" s="0" t="s">
        <v>1455</v>
      </c>
      <c r="AS450" s="0" t="s">
        <v>3398</v>
      </c>
      <c r="AT450" s="104" t="s">
        <v>433</v>
      </c>
      <c r="AU450" s="0" t="s">
        <v>537</v>
      </c>
      <c r="AV450" s="0" t="s">
        <v>200</v>
      </c>
      <c r="AZ450" s="0" t="s">
        <v>3399</v>
      </c>
      <c r="BA450" s="124" t="s">
        <v>200</v>
      </c>
      <c r="BB450" s="0" t="s">
        <v>462</v>
      </c>
      <c r="BC450" s="0" t="s">
        <v>1543</v>
      </c>
      <c r="BD450" s="0" t="s">
        <v>3400</v>
      </c>
      <c r="BE450" s="104" t="s">
        <v>3401</v>
      </c>
      <c r="BF450" s="104"/>
      <c r="BG450" s="125"/>
      <c r="BH450" s="0" t="s">
        <v>253</v>
      </c>
      <c r="BI450" s="112" t="n">
        <v>4974365831882</v>
      </c>
      <c r="BJ450" s="126"/>
      <c r="BK450" s="0" t="s">
        <v>215</v>
      </c>
      <c r="BL450" s="112" t="n">
        <v>4</v>
      </c>
      <c r="BM450" s="112" t="n">
        <v>4</v>
      </c>
      <c r="BN450" s="112" t="n">
        <v>4</v>
      </c>
      <c r="BO450" s="111" t="n">
        <v>50</v>
      </c>
      <c r="BP450" s="125"/>
      <c r="BQ450" s="127" t="s">
        <v>216</v>
      </c>
    </row>
    <row r="451" customFormat="false" ht="13.8" hidden="false" customHeight="false" outlineLevel="0" collapsed="false">
      <c r="A451" s="0" t="s">
        <v>3402</v>
      </c>
      <c r="B451" s="0" t="s">
        <v>3059</v>
      </c>
      <c r="C451" s="131" t="s">
        <v>1394</v>
      </c>
      <c r="D451" s="131" t="s">
        <v>1333</v>
      </c>
      <c r="E451" s="0" t="s">
        <v>194</v>
      </c>
      <c r="F451" s="0" t="s">
        <v>195</v>
      </c>
      <c r="G451" s="0" t="s">
        <v>196</v>
      </c>
      <c r="H451" s="0" t="s">
        <v>219</v>
      </c>
      <c r="J451" s="111" t="n">
        <v>1</v>
      </c>
      <c r="K451" s="0" t="s">
        <v>198</v>
      </c>
      <c r="L451" s="0" t="s">
        <v>198</v>
      </c>
      <c r="M451" s="0" t="s">
        <v>235</v>
      </c>
      <c r="N451" s="0" t="s">
        <v>3403</v>
      </c>
      <c r="O451" s="0" t="s">
        <v>237</v>
      </c>
      <c r="P451" s="0" t="s">
        <v>2736</v>
      </c>
      <c r="Q451" s="120" t="s">
        <v>200</v>
      </c>
      <c r="R451" s="0" t="s">
        <v>3067</v>
      </c>
      <c r="S451" s="0" t="s">
        <v>1834</v>
      </c>
      <c r="T451" s="0" t="s">
        <v>3404</v>
      </c>
      <c r="U451" s="0" t="s">
        <v>202</v>
      </c>
      <c r="V451" s="0" t="s">
        <v>1252</v>
      </c>
      <c r="W451" s="110" t="s">
        <v>204</v>
      </c>
      <c r="X451" s="111" t="n">
        <v>2002</v>
      </c>
      <c r="Y451" s="111" t="s">
        <v>3405</v>
      </c>
      <c r="Z451" s="111" t="s">
        <v>198</v>
      </c>
      <c r="AA451" s="122" t="s">
        <v>200</v>
      </c>
      <c r="AB451" s="0" t="s">
        <v>2245</v>
      </c>
      <c r="AC451" s="0" t="s">
        <v>872</v>
      </c>
      <c r="AD451" s="111" t="n">
        <v>2002</v>
      </c>
      <c r="AE451" s="111" t="s">
        <v>222</v>
      </c>
      <c r="AI451" s="111" t="s">
        <v>207</v>
      </c>
      <c r="AK451" s="111" t="str">
        <f aca="false">(AB451)</f>
        <v>Sony – Japan studio</v>
      </c>
      <c r="AL451" s="0" t="s">
        <v>200</v>
      </c>
      <c r="AM451" s="111" t="n">
        <f aca="false">AD451</f>
        <v>2002</v>
      </c>
      <c r="AN451" s="111" t="s">
        <v>208</v>
      </c>
      <c r="AQ451" s="0" t="s">
        <v>3406</v>
      </c>
      <c r="AR451" s="0" t="s">
        <v>200</v>
      </c>
      <c r="AS451" s="0" t="s">
        <v>200</v>
      </c>
      <c r="AT451" s="0" t="s">
        <v>3407</v>
      </c>
      <c r="AU451" s="0" t="s">
        <v>3408</v>
      </c>
      <c r="AV451" s="0" t="s">
        <v>3409</v>
      </c>
      <c r="AZ451" s="0" t="s">
        <v>3410</v>
      </c>
      <c r="BA451" s="124" t="s">
        <v>200</v>
      </c>
      <c r="BB451" s="0" t="s">
        <v>248</v>
      </c>
      <c r="BC451" s="0" t="s">
        <v>3411</v>
      </c>
      <c r="BD451" s="0" t="s">
        <v>3412</v>
      </c>
      <c r="BE451" s="104" t="s">
        <v>3413</v>
      </c>
      <c r="BG451" s="125" t="s">
        <v>200</v>
      </c>
      <c r="BH451" s="0" t="s">
        <v>253</v>
      </c>
      <c r="BI451" s="112" t="n">
        <v>711719340522</v>
      </c>
      <c r="BJ451" s="126" t="s">
        <v>200</v>
      </c>
      <c r="BK451" s="0" t="s">
        <v>215</v>
      </c>
      <c r="BL451" s="112" t="n">
        <v>4</v>
      </c>
      <c r="BM451" s="112" t="n">
        <v>4</v>
      </c>
      <c r="BN451" s="112" t="n">
        <v>4</v>
      </c>
      <c r="BO451" s="111" t="n">
        <v>20</v>
      </c>
      <c r="BP451" s="125" t="s">
        <v>200</v>
      </c>
      <c r="BQ451" s="127" t="s">
        <v>216</v>
      </c>
    </row>
    <row r="452" customFormat="false" ht="13.8" hidden="false" customHeight="false" outlineLevel="0" collapsed="false">
      <c r="A452" s="0" t="s">
        <v>3414</v>
      </c>
      <c r="B452" s="0" t="s">
        <v>3059</v>
      </c>
      <c r="C452" s="131" t="s">
        <v>1408</v>
      </c>
      <c r="D452" s="131" t="s">
        <v>1333</v>
      </c>
      <c r="E452" s="0" t="s">
        <v>194</v>
      </c>
      <c r="F452" s="0" t="s">
        <v>195</v>
      </c>
      <c r="G452" s="0" t="s">
        <v>196</v>
      </c>
      <c r="H452" s="0" t="s">
        <v>197</v>
      </c>
      <c r="J452" s="111" t="n">
        <v>1</v>
      </c>
      <c r="K452" s="0" t="s">
        <v>198</v>
      </c>
      <c r="L452" s="0" t="s">
        <v>198</v>
      </c>
      <c r="M452" s="0" t="s">
        <v>199</v>
      </c>
      <c r="O452" s="0" t="s">
        <v>200</v>
      </c>
      <c r="Q452" s="120" t="s">
        <v>200</v>
      </c>
      <c r="R452" s="0" t="s">
        <v>3067</v>
      </c>
      <c r="S452" s="0" t="s">
        <v>201</v>
      </c>
      <c r="T452" s="0" t="s">
        <v>198</v>
      </c>
      <c r="U452" s="0" t="s">
        <v>202</v>
      </c>
      <c r="V452" s="0" t="s">
        <v>1252</v>
      </c>
      <c r="W452" s="110" t="s">
        <v>204</v>
      </c>
      <c r="X452" s="111" t="n">
        <v>2004</v>
      </c>
      <c r="Z452" s="111" t="s">
        <v>221</v>
      </c>
      <c r="AA452" s="122" t="s">
        <v>200</v>
      </c>
      <c r="AB452" s="0" t="s">
        <v>2368</v>
      </c>
      <c r="AC452" s="0" t="s">
        <v>370</v>
      </c>
      <c r="AD452" s="111" t="n">
        <v>2004</v>
      </c>
      <c r="AE452" s="111" t="s">
        <v>198</v>
      </c>
      <c r="AI452" s="111" t="s">
        <v>207</v>
      </c>
      <c r="AK452" s="111" t="str">
        <f aca="false">(AB452)</f>
        <v>Argonaut games</v>
      </c>
      <c r="AM452" s="111" t="n">
        <f aca="false">AD452</f>
        <v>2004</v>
      </c>
      <c r="AN452" s="111" t="s">
        <v>263</v>
      </c>
      <c r="AS452" s="0" t="s">
        <v>200</v>
      </c>
      <c r="AT452" s="0" t="s">
        <v>354</v>
      </c>
      <c r="AU452" s="0" t="s">
        <v>200</v>
      </c>
      <c r="AV452" s="0" t="s">
        <v>200</v>
      </c>
      <c r="AZ452" s="131" t="s">
        <v>3415</v>
      </c>
      <c r="BA452" s="124" t="s">
        <v>200</v>
      </c>
      <c r="BB452" s="0" t="s">
        <v>210</v>
      </c>
      <c r="BC452" s="0" t="s">
        <v>3416</v>
      </c>
      <c r="BE452" s="104" t="s">
        <v>3417</v>
      </c>
      <c r="BG452" s="125" t="s">
        <v>200</v>
      </c>
      <c r="BH452" s="0" t="s">
        <v>466</v>
      </c>
      <c r="BI452" s="112" t="n">
        <v>711719603641</v>
      </c>
      <c r="BJ452" s="126" t="s">
        <v>200</v>
      </c>
      <c r="BK452" s="0" t="s">
        <v>215</v>
      </c>
      <c r="BL452" s="112" t="n">
        <v>4</v>
      </c>
      <c r="BM452" s="112" t="n">
        <v>4</v>
      </c>
      <c r="BN452" s="112" t="n">
        <v>4</v>
      </c>
      <c r="BO452" s="111" t="n">
        <v>20</v>
      </c>
      <c r="BP452" s="125" t="s">
        <v>200</v>
      </c>
      <c r="BQ452" s="127" t="s">
        <v>216</v>
      </c>
    </row>
    <row r="453" customFormat="false" ht="13.8" hidden="false" customHeight="false" outlineLevel="0" collapsed="false">
      <c r="A453" s="0" t="s">
        <v>3418</v>
      </c>
      <c r="B453" s="0" t="s">
        <v>3059</v>
      </c>
      <c r="C453" s="0" t="s">
        <v>2655</v>
      </c>
      <c r="D453" s="0" t="s">
        <v>193</v>
      </c>
      <c r="E453" s="0" t="s">
        <v>848</v>
      </c>
      <c r="F453" s="0" t="s">
        <v>848</v>
      </c>
      <c r="G453" s="0" t="s">
        <v>848</v>
      </c>
      <c r="H453" s="0" t="s">
        <v>197</v>
      </c>
      <c r="J453" s="111" t="n">
        <v>2</v>
      </c>
      <c r="K453" s="0" t="s">
        <v>198</v>
      </c>
      <c r="L453" s="0" t="s">
        <v>392</v>
      </c>
      <c r="M453" s="0" t="s">
        <v>220</v>
      </c>
      <c r="O453" s="0" t="s">
        <v>200</v>
      </c>
      <c r="Q453" s="120" t="s">
        <v>200</v>
      </c>
      <c r="R453" s="0" t="s">
        <v>3067</v>
      </c>
      <c r="S453" s="0" t="s">
        <v>201</v>
      </c>
      <c r="T453" s="0" t="s">
        <v>198</v>
      </c>
      <c r="U453" s="0" t="s">
        <v>202</v>
      </c>
      <c r="V453" s="0" t="s">
        <v>1252</v>
      </c>
      <c r="W453" s="110" t="s">
        <v>204</v>
      </c>
      <c r="X453" s="111" t="n">
        <v>2005</v>
      </c>
      <c r="Y453" s="111" t="s">
        <v>205</v>
      </c>
      <c r="Z453" s="111" t="s">
        <v>198</v>
      </c>
      <c r="AA453" s="122" t="s">
        <v>200</v>
      </c>
      <c r="AB453" s="0" t="s">
        <v>3419</v>
      </c>
      <c r="AC453" s="0" t="s">
        <v>3061</v>
      </c>
      <c r="AD453" s="111" t="n">
        <v>2005</v>
      </c>
      <c r="AE453" s="111" t="s">
        <v>198</v>
      </c>
      <c r="AI453" s="111" t="s">
        <v>294</v>
      </c>
      <c r="AJ453" s="111" t="s">
        <v>295</v>
      </c>
      <c r="AK453" s="0" t="s">
        <v>3419</v>
      </c>
      <c r="AM453" s="111" t="s">
        <v>849</v>
      </c>
      <c r="AN453" s="111" t="s">
        <v>297</v>
      </c>
      <c r="AS453" s="0" t="s">
        <v>200</v>
      </c>
      <c r="AV453" s="0" t="s">
        <v>200</v>
      </c>
      <c r="AZ453" s="0" t="s">
        <v>3420</v>
      </c>
      <c r="BA453" s="124" t="s">
        <v>200</v>
      </c>
      <c r="BB453" s="0" t="s">
        <v>210</v>
      </c>
      <c r="BC453" s="0" t="s">
        <v>3421</v>
      </c>
      <c r="BE453" s="104" t="s">
        <v>3422</v>
      </c>
      <c r="BG453" s="125" t="s">
        <v>200</v>
      </c>
      <c r="BH453" s="0" t="s">
        <v>466</v>
      </c>
      <c r="BI453" s="112" t="n">
        <v>5060057021781</v>
      </c>
      <c r="BJ453" s="126" t="s">
        <v>200</v>
      </c>
      <c r="BK453" s="0" t="s">
        <v>215</v>
      </c>
      <c r="BL453" s="112" t="n">
        <v>4</v>
      </c>
      <c r="BM453" s="112" t="n">
        <v>4</v>
      </c>
      <c r="BN453" s="112" t="n">
        <v>4</v>
      </c>
      <c r="BO453" s="111" t="n">
        <v>20</v>
      </c>
      <c r="BP453" s="125" t="s">
        <v>200</v>
      </c>
      <c r="BQ453" s="127" t="s">
        <v>216</v>
      </c>
    </row>
    <row r="454" customFormat="false" ht="13.8" hidden="false" customHeight="false" outlineLevel="0" collapsed="false">
      <c r="A454" s="0" t="s">
        <v>3423</v>
      </c>
      <c r="B454" s="0" t="s">
        <v>3059</v>
      </c>
      <c r="C454" s="131" t="s">
        <v>1394</v>
      </c>
      <c r="D454" s="131" t="s">
        <v>1333</v>
      </c>
      <c r="E454" s="0" t="s">
        <v>284</v>
      </c>
      <c r="F454" s="0" t="s">
        <v>399</v>
      </c>
      <c r="G454" s="0" t="s">
        <v>330</v>
      </c>
      <c r="H454" s="0" t="s">
        <v>400</v>
      </c>
      <c r="I454" s="0" t="s">
        <v>2367</v>
      </c>
      <c r="J454" s="111" t="n">
        <v>1</v>
      </c>
      <c r="K454" s="0" t="s">
        <v>198</v>
      </c>
      <c r="L454" s="0" t="s">
        <v>198</v>
      </c>
      <c r="M454" s="0" t="s">
        <v>235</v>
      </c>
      <c r="N454" s="0" t="s">
        <v>3424</v>
      </c>
      <c r="O454" s="0" t="s">
        <v>237</v>
      </c>
      <c r="Q454" s="120" t="s">
        <v>200</v>
      </c>
      <c r="R454" s="0" t="s">
        <v>3067</v>
      </c>
      <c r="S454" s="0" t="s">
        <v>201</v>
      </c>
      <c r="T454" s="0" t="s">
        <v>198</v>
      </c>
      <c r="U454" s="0" t="s">
        <v>202</v>
      </c>
      <c r="V454" s="0" t="s">
        <v>1252</v>
      </c>
      <c r="W454" s="110" t="s">
        <v>204</v>
      </c>
      <c r="X454" s="111" t="n">
        <v>2001</v>
      </c>
      <c r="Y454" s="111" t="s">
        <v>498</v>
      </c>
      <c r="Z454" s="130" t="s">
        <v>757</v>
      </c>
      <c r="AA454" s="122" t="s">
        <v>200</v>
      </c>
      <c r="AB454" s="0" t="s">
        <v>2357</v>
      </c>
      <c r="AC454" s="0" t="s">
        <v>872</v>
      </c>
      <c r="AD454" s="111" t="n">
        <v>2001</v>
      </c>
      <c r="AE454" s="111" t="s">
        <v>222</v>
      </c>
      <c r="AG454" s="111" t="s">
        <v>241</v>
      </c>
      <c r="AH454" s="130" t="s">
        <v>480</v>
      </c>
      <c r="AI454" s="111" t="s">
        <v>207</v>
      </c>
      <c r="AK454" s="111" t="str">
        <f aca="false">(AB454)</f>
        <v>Naughty dog</v>
      </c>
      <c r="AL454" s="0" t="s">
        <v>200</v>
      </c>
      <c r="AM454" s="111" t="n">
        <f aca="false">AD454</f>
        <v>2001</v>
      </c>
      <c r="AN454" s="111" t="s">
        <v>297</v>
      </c>
      <c r="AR454" s="0" t="s">
        <v>200</v>
      </c>
      <c r="AS454" s="0" t="s">
        <v>3425</v>
      </c>
      <c r="AT454" s="0" t="s">
        <v>3426</v>
      </c>
      <c r="AU454" s="0" t="s">
        <v>200</v>
      </c>
      <c r="AV454" s="0" t="s">
        <v>3427</v>
      </c>
      <c r="AW454" s="0" t="s">
        <v>200</v>
      </c>
      <c r="AZ454" s="0" t="s">
        <v>3428</v>
      </c>
      <c r="BA454" s="124" t="s">
        <v>200</v>
      </c>
      <c r="BB454" s="0" t="s">
        <v>248</v>
      </c>
      <c r="BC454" s="0" t="s">
        <v>3429</v>
      </c>
      <c r="BD454" s="0" t="s">
        <v>3430</v>
      </c>
      <c r="BE454" s="104" t="s">
        <v>3431</v>
      </c>
      <c r="BF454" s="104" t="s">
        <v>200</v>
      </c>
      <c r="BG454" s="125" t="s">
        <v>200</v>
      </c>
      <c r="BH454" s="0" t="s">
        <v>466</v>
      </c>
      <c r="BI454" s="112" t="n">
        <v>711719307020</v>
      </c>
      <c r="BJ454" s="126" t="s">
        <v>200</v>
      </c>
      <c r="BK454" s="0" t="s">
        <v>215</v>
      </c>
      <c r="BL454" s="112" t="n">
        <v>4</v>
      </c>
      <c r="BM454" s="112" t="n">
        <v>4</v>
      </c>
      <c r="BN454" s="112" t="n">
        <v>4</v>
      </c>
      <c r="BO454" s="111" t="n">
        <v>20</v>
      </c>
      <c r="BP454" s="125" t="s">
        <v>200</v>
      </c>
      <c r="BQ454" s="127" t="s">
        <v>216</v>
      </c>
    </row>
    <row r="455" customFormat="false" ht="13.8" hidden="false" customHeight="false" outlineLevel="0" collapsed="false">
      <c r="A455" s="0" t="s">
        <v>3432</v>
      </c>
      <c r="B455" s="0" t="s">
        <v>3059</v>
      </c>
      <c r="C455" s="131" t="s">
        <v>1408</v>
      </c>
      <c r="D455" s="131" t="s">
        <v>1869</v>
      </c>
      <c r="E455" s="0" t="s">
        <v>194</v>
      </c>
      <c r="F455" s="0" t="s">
        <v>195</v>
      </c>
      <c r="G455" s="0" t="s">
        <v>196</v>
      </c>
      <c r="H455" s="0" t="s">
        <v>901</v>
      </c>
      <c r="J455" s="111" t="n">
        <v>1</v>
      </c>
      <c r="K455" s="0" t="s">
        <v>198</v>
      </c>
      <c r="L455" s="0" t="s">
        <v>198</v>
      </c>
      <c r="M455" s="0" t="s">
        <v>199</v>
      </c>
      <c r="O455" s="0" t="s">
        <v>200</v>
      </c>
      <c r="Q455" s="120" t="s">
        <v>200</v>
      </c>
      <c r="R455" s="0" t="s">
        <v>3067</v>
      </c>
      <c r="S455" s="0" t="s">
        <v>201</v>
      </c>
      <c r="T455" s="0" t="s">
        <v>198</v>
      </c>
      <c r="U455" s="0" t="s">
        <v>202</v>
      </c>
      <c r="V455" s="0" t="s">
        <v>1252</v>
      </c>
      <c r="W455" s="110" t="s">
        <v>204</v>
      </c>
      <c r="X455" s="111" t="n">
        <v>2005</v>
      </c>
      <c r="Z455" s="111" t="s">
        <v>221</v>
      </c>
      <c r="AA455" s="122" t="s">
        <v>200</v>
      </c>
      <c r="AB455" s="0" t="s">
        <v>3433</v>
      </c>
      <c r="AC455" s="0" t="s">
        <v>543</v>
      </c>
      <c r="AD455" s="111" t="n">
        <v>2005</v>
      </c>
      <c r="AE455" s="111" t="s">
        <v>198</v>
      </c>
      <c r="AI455" s="111" t="s">
        <v>207</v>
      </c>
      <c r="AK455" s="111" t="str">
        <f aca="false">(AB455)</f>
        <v>Grasshopper manufacture</v>
      </c>
      <c r="AM455" s="111" t="n">
        <f aca="false">AD455</f>
        <v>2005</v>
      </c>
      <c r="AN455" s="111" t="s">
        <v>208</v>
      </c>
      <c r="AR455" s="0" t="s">
        <v>1455</v>
      </c>
      <c r="AS455" s="0" t="s">
        <v>200</v>
      </c>
      <c r="AT455" s="0" t="s">
        <v>851</v>
      </c>
      <c r="AU455" s="0" t="s">
        <v>470</v>
      </c>
      <c r="AV455" s="0" t="s">
        <v>3434</v>
      </c>
      <c r="AW455" s="0" t="s">
        <v>3435</v>
      </c>
      <c r="AY455" s="0" t="s">
        <v>3119</v>
      </c>
      <c r="AZ455" s="0" t="s">
        <v>3436</v>
      </c>
      <c r="BA455" s="124" t="s">
        <v>200</v>
      </c>
      <c r="BB455" s="0" t="s">
        <v>210</v>
      </c>
      <c r="BC455" s="0" t="s">
        <v>3437</v>
      </c>
      <c r="BD455" s="0" t="s">
        <v>3438</v>
      </c>
      <c r="BE455" s="104" t="s">
        <v>3439</v>
      </c>
      <c r="BF455" s="104" t="s">
        <v>200</v>
      </c>
      <c r="BG455" s="125" t="s">
        <v>200</v>
      </c>
      <c r="BH455" s="0" t="s">
        <v>466</v>
      </c>
      <c r="BI455" s="112" t="n">
        <v>5030935043822</v>
      </c>
      <c r="BJ455" s="126" t="s">
        <v>200</v>
      </c>
      <c r="BK455" s="0" t="s">
        <v>215</v>
      </c>
      <c r="BL455" s="112" t="n">
        <v>4</v>
      </c>
      <c r="BM455" s="112" t="n">
        <v>4</v>
      </c>
      <c r="BN455" s="112" t="n">
        <v>4</v>
      </c>
      <c r="BO455" s="111" t="n">
        <v>20</v>
      </c>
      <c r="BP455" s="125" t="s">
        <v>200</v>
      </c>
      <c r="BQ455" s="127" t="s">
        <v>216</v>
      </c>
    </row>
    <row r="456" customFormat="false" ht="13.8" hidden="false" customHeight="false" outlineLevel="0" collapsed="false">
      <c r="A456" s="0" t="s">
        <v>3440</v>
      </c>
      <c r="B456" s="0" t="s">
        <v>3059</v>
      </c>
      <c r="C456" s="131" t="s">
        <v>1489</v>
      </c>
      <c r="D456" s="131" t="s">
        <v>1333</v>
      </c>
      <c r="E456" s="0" t="s">
        <v>194</v>
      </c>
      <c r="F456" s="0" t="s">
        <v>195</v>
      </c>
      <c r="G456" s="0" t="s">
        <v>196</v>
      </c>
      <c r="H456" s="0" t="s">
        <v>219</v>
      </c>
      <c r="J456" s="111" t="n">
        <v>1</v>
      </c>
      <c r="K456" s="0" t="s">
        <v>198</v>
      </c>
      <c r="L456" s="0" t="s">
        <v>198</v>
      </c>
      <c r="M456" s="0" t="s">
        <v>199</v>
      </c>
      <c r="Q456" s="120" t="s">
        <v>200</v>
      </c>
      <c r="R456" s="0" t="s">
        <v>3067</v>
      </c>
      <c r="S456" s="0" t="s">
        <v>3441</v>
      </c>
      <c r="T456" s="0" t="s">
        <v>3442</v>
      </c>
      <c r="U456" s="0" t="s">
        <v>202</v>
      </c>
      <c r="V456" s="0" t="s">
        <v>1252</v>
      </c>
      <c r="W456" s="110" t="s">
        <v>204</v>
      </c>
      <c r="X456" s="111" t="n">
        <v>2005</v>
      </c>
      <c r="Y456" s="111" t="s">
        <v>498</v>
      </c>
      <c r="Z456" s="111" t="s">
        <v>221</v>
      </c>
      <c r="AA456" s="122" t="s">
        <v>200</v>
      </c>
      <c r="AB456" s="0" t="s">
        <v>2802</v>
      </c>
      <c r="AC456" s="0" t="s">
        <v>1696</v>
      </c>
      <c r="AD456" s="111" t="n">
        <v>2005</v>
      </c>
      <c r="AE456" s="111" t="s">
        <v>198</v>
      </c>
      <c r="AI456" s="111" t="s">
        <v>207</v>
      </c>
      <c r="AK456" s="111" t="str">
        <f aca="false">(AB456)</f>
        <v>Ubisoft Montpellier</v>
      </c>
      <c r="AM456" s="111" t="n">
        <f aca="false">AD456</f>
        <v>2005</v>
      </c>
      <c r="AN456" s="111" t="s">
        <v>510</v>
      </c>
      <c r="AP456" s="0" t="s">
        <v>264</v>
      </c>
      <c r="AQ456" s="0" t="s">
        <v>200</v>
      </c>
      <c r="AS456" s="0" t="s">
        <v>3443</v>
      </c>
      <c r="AT456" s="0" t="s">
        <v>1253</v>
      </c>
      <c r="AU456" s="0" t="s">
        <v>3444</v>
      </c>
      <c r="AV456" s="0" t="s">
        <v>2805</v>
      </c>
      <c r="AX456" s="0" t="s">
        <v>3445</v>
      </c>
      <c r="AY456" s="0" t="s">
        <v>3446</v>
      </c>
      <c r="AZ456" s="0" t="s">
        <v>3447</v>
      </c>
      <c r="BA456" s="124" t="s">
        <v>200</v>
      </c>
      <c r="BB456" s="0" t="s">
        <v>210</v>
      </c>
      <c r="BC456" s="0" t="s">
        <v>3448</v>
      </c>
      <c r="BE456" s="104" t="s">
        <v>2762</v>
      </c>
      <c r="BF456" s="104"/>
      <c r="BG456" s="125"/>
      <c r="BH456" s="0" t="s">
        <v>253</v>
      </c>
      <c r="BI456" s="112" t="n">
        <v>3307210208835</v>
      </c>
      <c r="BJ456" s="126"/>
      <c r="BK456" s="0" t="s">
        <v>215</v>
      </c>
      <c r="BL456" s="112" t="n">
        <v>4</v>
      </c>
      <c r="BM456" s="112" t="n">
        <v>4</v>
      </c>
      <c r="BN456" s="112" t="n">
        <v>4</v>
      </c>
      <c r="BO456" s="111" t="n">
        <v>20</v>
      </c>
      <c r="BP456" s="125"/>
      <c r="BQ456" s="127" t="s">
        <v>216</v>
      </c>
    </row>
    <row r="457" customFormat="false" ht="13.8" hidden="false" customHeight="false" outlineLevel="0" collapsed="false">
      <c r="A457" s="0" t="s">
        <v>3449</v>
      </c>
      <c r="B457" s="0" t="s">
        <v>3059</v>
      </c>
      <c r="C457" s="131" t="s">
        <v>1394</v>
      </c>
      <c r="D457" s="131" t="s">
        <v>1333</v>
      </c>
      <c r="E457" s="0" t="s">
        <v>194</v>
      </c>
      <c r="F457" s="0" t="s">
        <v>195</v>
      </c>
      <c r="G457" s="0" t="s">
        <v>196</v>
      </c>
      <c r="H457" s="0" t="s">
        <v>197</v>
      </c>
      <c r="J457" s="111" t="n">
        <v>1</v>
      </c>
      <c r="K457" s="0" t="s">
        <v>198</v>
      </c>
      <c r="L457" s="0" t="s">
        <v>198</v>
      </c>
      <c r="M457" s="0" t="s">
        <v>199</v>
      </c>
      <c r="O457" s="0" t="s">
        <v>200</v>
      </c>
      <c r="Q457" s="120" t="s">
        <v>200</v>
      </c>
      <c r="R457" s="0" t="s">
        <v>3067</v>
      </c>
      <c r="S457" s="0" t="s">
        <v>201</v>
      </c>
      <c r="T457" s="0" t="s">
        <v>198</v>
      </c>
      <c r="U457" s="0" t="s">
        <v>202</v>
      </c>
      <c r="V457" s="0" t="s">
        <v>1252</v>
      </c>
      <c r="W457" s="110" t="s">
        <v>204</v>
      </c>
      <c r="X457" s="111" t="n">
        <v>2003</v>
      </c>
      <c r="Y457" s="111" t="s">
        <v>498</v>
      </c>
      <c r="Z457" s="130" t="s">
        <v>757</v>
      </c>
      <c r="AA457" s="122" t="s">
        <v>200</v>
      </c>
      <c r="AB457" s="0" t="s">
        <v>3450</v>
      </c>
      <c r="AC457" s="0" t="s">
        <v>393</v>
      </c>
      <c r="AD457" s="111" t="n">
        <v>2003</v>
      </c>
      <c r="AE457" s="111" t="s">
        <v>222</v>
      </c>
      <c r="AI457" s="111" t="s">
        <v>207</v>
      </c>
      <c r="AK457" s="111" t="str">
        <f aca="false">(AB457)</f>
        <v>Eden games</v>
      </c>
      <c r="AM457" s="111" t="n">
        <f aca="false">AD457</f>
        <v>2003</v>
      </c>
      <c r="AN457" s="111" t="s">
        <v>510</v>
      </c>
      <c r="AS457" s="0" t="s">
        <v>200</v>
      </c>
      <c r="AT457" s="0" t="s">
        <v>266</v>
      </c>
      <c r="AU457" s="0" t="s">
        <v>244</v>
      </c>
      <c r="AV457" s="0" t="s">
        <v>200</v>
      </c>
      <c r="AZ457" s="0" t="s">
        <v>3451</v>
      </c>
      <c r="BA457" s="124" t="s">
        <v>200</v>
      </c>
      <c r="BB457" s="0" t="s">
        <v>210</v>
      </c>
      <c r="BC457" s="0" t="s">
        <v>3452</v>
      </c>
      <c r="BD457" s="0" t="s">
        <v>3453</v>
      </c>
      <c r="BE457" s="104" t="s">
        <v>3454</v>
      </c>
      <c r="BF457" s="0" t="s">
        <v>3455</v>
      </c>
      <c r="BG457" s="125" t="s">
        <v>200</v>
      </c>
      <c r="BH457" s="0" t="s">
        <v>466</v>
      </c>
      <c r="BI457" s="112" t="n">
        <v>3546430107621</v>
      </c>
      <c r="BJ457" s="126" t="s">
        <v>200</v>
      </c>
      <c r="BK457" s="0" t="s">
        <v>215</v>
      </c>
      <c r="BL457" s="112" t="n">
        <v>4</v>
      </c>
      <c r="BM457" s="112" t="n">
        <v>4</v>
      </c>
      <c r="BN457" s="112" t="n">
        <v>4</v>
      </c>
      <c r="BO457" s="111" t="n">
        <v>20</v>
      </c>
      <c r="BP457" s="125" t="s">
        <v>200</v>
      </c>
      <c r="BQ457" s="127" t="s">
        <v>216</v>
      </c>
    </row>
    <row r="458" customFormat="false" ht="13.8" hidden="false" customHeight="false" outlineLevel="0" collapsed="false">
      <c r="A458" s="0" t="s">
        <v>3456</v>
      </c>
      <c r="B458" s="0" t="s">
        <v>3059</v>
      </c>
      <c r="C458" s="0" t="s">
        <v>605</v>
      </c>
      <c r="D458" s="0" t="s">
        <v>193</v>
      </c>
      <c r="E458" s="0" t="s">
        <v>194</v>
      </c>
      <c r="F458" s="0" t="s">
        <v>606</v>
      </c>
      <c r="G458" s="0" t="s">
        <v>391</v>
      </c>
      <c r="H458" s="0" t="s">
        <v>197</v>
      </c>
      <c r="J458" s="111" t="n">
        <v>2</v>
      </c>
      <c r="K458" s="0" t="s">
        <v>198</v>
      </c>
      <c r="L458" s="0" t="s">
        <v>392</v>
      </c>
      <c r="M458" s="0" t="s">
        <v>199</v>
      </c>
      <c r="O458" s="0" t="s">
        <v>200</v>
      </c>
      <c r="Q458" s="120" t="s">
        <v>200</v>
      </c>
      <c r="R458" s="0" t="s">
        <v>3067</v>
      </c>
      <c r="S458" s="0" t="s">
        <v>201</v>
      </c>
      <c r="T458" s="0" t="s">
        <v>198</v>
      </c>
      <c r="U458" s="0" t="s">
        <v>239</v>
      </c>
      <c r="V458" s="0" t="s">
        <v>756</v>
      </c>
      <c r="W458" s="110" t="s">
        <v>198</v>
      </c>
      <c r="X458" s="111" t="n">
        <v>2006</v>
      </c>
      <c r="Y458" s="111" t="s">
        <v>240</v>
      </c>
      <c r="Z458" s="111" t="s">
        <v>198</v>
      </c>
      <c r="AA458" s="122" t="s">
        <v>200</v>
      </c>
      <c r="AB458" s="0" t="s">
        <v>1534</v>
      </c>
      <c r="AC458" s="0" t="s">
        <v>1534</v>
      </c>
      <c r="AD458" s="111" t="s">
        <v>198</v>
      </c>
      <c r="AE458" s="111" t="s">
        <v>222</v>
      </c>
      <c r="AI458" s="111" t="s">
        <v>294</v>
      </c>
      <c r="AJ458" s="111" t="s">
        <v>1130</v>
      </c>
      <c r="AK458" s="111" t="s">
        <v>1534</v>
      </c>
      <c r="AL458" s="0" t="s">
        <v>216</v>
      </c>
      <c r="AM458" s="111" t="s">
        <v>849</v>
      </c>
      <c r="AN458" s="111" t="s">
        <v>208</v>
      </c>
      <c r="AO458" s="0" t="s">
        <v>609</v>
      </c>
      <c r="AP458" s="0" t="s">
        <v>200</v>
      </c>
      <c r="AS458" s="0" t="s">
        <v>200</v>
      </c>
      <c r="AT458" s="0" t="s">
        <v>354</v>
      </c>
      <c r="AU458" s="0" t="s">
        <v>200</v>
      </c>
      <c r="AV458" s="0" t="s">
        <v>200</v>
      </c>
      <c r="AZ458" s="0" t="s">
        <v>3457</v>
      </c>
      <c r="BA458" s="124" t="s">
        <v>200</v>
      </c>
      <c r="BB458" s="0" t="s">
        <v>248</v>
      </c>
      <c r="BC458" s="0" t="s">
        <v>3458</v>
      </c>
      <c r="BD458" s="0" t="s">
        <v>3459</v>
      </c>
      <c r="BE458" s="104" t="s">
        <v>3460</v>
      </c>
      <c r="BF458" s="0" t="s">
        <v>3461</v>
      </c>
      <c r="BG458" s="125" t="s">
        <v>200</v>
      </c>
      <c r="BH458" s="0" t="s">
        <v>253</v>
      </c>
      <c r="BI458" s="112" t="n">
        <v>4964808301003</v>
      </c>
      <c r="BJ458" s="126" t="s">
        <v>200</v>
      </c>
      <c r="BK458" s="0" t="s">
        <v>215</v>
      </c>
      <c r="BL458" s="112" t="n">
        <v>4</v>
      </c>
      <c r="BM458" s="112" t="n">
        <v>4</v>
      </c>
      <c r="BN458" s="112" t="n">
        <v>4</v>
      </c>
      <c r="BO458" s="111" t="n">
        <v>60</v>
      </c>
      <c r="BP458" s="125" t="s">
        <v>200</v>
      </c>
      <c r="BQ458" s="127" t="s">
        <v>216</v>
      </c>
    </row>
    <row r="459" customFormat="false" ht="13.8" hidden="false" customHeight="false" outlineLevel="0" collapsed="false">
      <c r="A459" s="0" t="s">
        <v>3462</v>
      </c>
      <c r="B459" s="0" t="s">
        <v>3059</v>
      </c>
      <c r="C459" s="131" t="s">
        <v>1970</v>
      </c>
      <c r="D459" s="131" t="s">
        <v>1333</v>
      </c>
      <c r="E459" s="0" t="s">
        <v>194</v>
      </c>
      <c r="F459" s="0" t="s">
        <v>195</v>
      </c>
      <c r="G459" s="0" t="s">
        <v>330</v>
      </c>
      <c r="H459" s="0" t="s">
        <v>901</v>
      </c>
      <c r="J459" s="111" t="n">
        <v>1</v>
      </c>
      <c r="K459" s="0" t="s">
        <v>198</v>
      </c>
      <c r="L459" s="0" t="s">
        <v>198</v>
      </c>
      <c r="M459" s="0" t="s">
        <v>274</v>
      </c>
      <c r="O459" s="0" t="s">
        <v>237</v>
      </c>
      <c r="Q459" s="120" t="s">
        <v>200</v>
      </c>
      <c r="R459" s="0" t="s">
        <v>3067</v>
      </c>
      <c r="S459" s="0" t="s">
        <v>201</v>
      </c>
      <c r="T459" s="0" t="s">
        <v>198</v>
      </c>
      <c r="U459" s="0" t="s">
        <v>202</v>
      </c>
      <c r="V459" s="0" t="s">
        <v>1252</v>
      </c>
      <c r="W459" s="110" t="s">
        <v>204</v>
      </c>
      <c r="X459" s="111" t="n">
        <v>2004</v>
      </c>
      <c r="Y459" s="111" t="s">
        <v>498</v>
      </c>
      <c r="Z459" s="130" t="s">
        <v>757</v>
      </c>
      <c r="AA459" s="122" t="s">
        <v>200</v>
      </c>
      <c r="AB459" s="0" t="s">
        <v>1388</v>
      </c>
      <c r="AC459" s="0" t="s">
        <v>1902</v>
      </c>
      <c r="AD459" s="111" t="n">
        <v>2004</v>
      </c>
      <c r="AE459" s="111" t="s">
        <v>198</v>
      </c>
      <c r="AI459" s="111" t="s">
        <v>207</v>
      </c>
      <c r="AK459" s="111" t="str">
        <f aca="false">(AB459)</f>
        <v>Crystal dynamics</v>
      </c>
      <c r="AM459" s="111" t="n">
        <f aca="false">AD459</f>
        <v>2004</v>
      </c>
      <c r="AN459" s="111" t="s">
        <v>297</v>
      </c>
      <c r="AS459" s="0" t="s">
        <v>1998</v>
      </c>
      <c r="AT459" s="0" t="s">
        <v>3463</v>
      </c>
      <c r="AU459" s="0" t="s">
        <v>332</v>
      </c>
      <c r="AV459" s="131" t="s">
        <v>2000</v>
      </c>
      <c r="AZ459" s="0" t="s">
        <v>3464</v>
      </c>
      <c r="BA459" s="124" t="s">
        <v>200</v>
      </c>
      <c r="BB459" s="0" t="s">
        <v>210</v>
      </c>
      <c r="BC459" s="0" t="s">
        <v>3465</v>
      </c>
      <c r="BD459" s="0" t="s">
        <v>3466</v>
      </c>
      <c r="BE459" s="104" t="s">
        <v>3467</v>
      </c>
      <c r="BF459" s="104" t="s">
        <v>200</v>
      </c>
      <c r="BG459" s="125" t="s">
        <v>200</v>
      </c>
      <c r="BH459" s="0" t="s">
        <v>466</v>
      </c>
      <c r="BI459" s="112" t="n">
        <v>5032921019866</v>
      </c>
      <c r="BJ459" s="126" t="s">
        <v>200</v>
      </c>
      <c r="BK459" s="0" t="s">
        <v>215</v>
      </c>
      <c r="BL459" s="112" t="n">
        <v>4</v>
      </c>
      <c r="BM459" s="112" t="n">
        <v>4</v>
      </c>
      <c r="BN459" s="112" t="n">
        <v>4</v>
      </c>
      <c r="BO459" s="111" t="n">
        <v>20</v>
      </c>
      <c r="BP459" s="125" t="s">
        <v>200</v>
      </c>
      <c r="BQ459" s="127" t="s">
        <v>216</v>
      </c>
    </row>
    <row r="460" customFormat="false" ht="13.8" hidden="false" customHeight="false" outlineLevel="0" collapsed="false">
      <c r="A460" s="0" t="s">
        <v>3468</v>
      </c>
      <c r="B460" s="0" t="s">
        <v>3059</v>
      </c>
      <c r="C460" s="0" t="s">
        <v>192</v>
      </c>
      <c r="D460" s="0" t="s">
        <v>193</v>
      </c>
      <c r="E460" s="0" t="s">
        <v>194</v>
      </c>
      <c r="F460" s="0" t="s">
        <v>195</v>
      </c>
      <c r="G460" s="0" t="s">
        <v>196</v>
      </c>
      <c r="H460" s="0" t="s">
        <v>197</v>
      </c>
      <c r="J460" s="111" t="n">
        <v>1</v>
      </c>
      <c r="K460" s="0" t="s">
        <v>198</v>
      </c>
      <c r="L460" s="0" t="s">
        <v>198</v>
      </c>
      <c r="M460" s="0" t="s">
        <v>199</v>
      </c>
      <c r="Q460" s="120" t="s">
        <v>200</v>
      </c>
      <c r="R460" s="0" t="s">
        <v>3067</v>
      </c>
      <c r="S460" s="0" t="s">
        <v>201</v>
      </c>
      <c r="T460" s="0" t="s">
        <v>198</v>
      </c>
      <c r="U460" s="0" t="s">
        <v>202</v>
      </c>
      <c r="V460" s="0" t="s">
        <v>1252</v>
      </c>
      <c r="W460" s="110" t="s">
        <v>204</v>
      </c>
      <c r="X460" s="111" t="n">
        <v>2008</v>
      </c>
      <c r="Z460" s="111" t="s">
        <v>198</v>
      </c>
      <c r="AA460" s="122" t="s">
        <v>200</v>
      </c>
      <c r="AB460" s="0" t="s">
        <v>3469</v>
      </c>
      <c r="AC460" s="0" t="s">
        <v>3470</v>
      </c>
      <c r="AD460" s="111" t="n">
        <v>2008</v>
      </c>
      <c r="AE460" s="111" t="s">
        <v>198</v>
      </c>
      <c r="AI460" s="111" t="s">
        <v>207</v>
      </c>
      <c r="AK460" s="111" t="str">
        <f aca="false">(AB460)</f>
        <v>Starfish</v>
      </c>
      <c r="AM460" s="111" t="n">
        <f aca="false">AD460</f>
        <v>2008</v>
      </c>
      <c r="AN460" s="111" t="s">
        <v>208</v>
      </c>
      <c r="AS460" s="0" t="s">
        <v>200</v>
      </c>
      <c r="AU460" s="0" t="s">
        <v>434</v>
      </c>
      <c r="AZ460" s="0" t="s">
        <v>3471</v>
      </c>
      <c r="BA460" s="124" t="s">
        <v>200</v>
      </c>
      <c r="BB460" s="0" t="s">
        <v>248</v>
      </c>
      <c r="BC460" s="0" t="s">
        <v>979</v>
      </c>
      <c r="BD460" s="0" t="s">
        <v>3472</v>
      </c>
      <c r="BE460" s="104" t="s">
        <v>3473</v>
      </c>
      <c r="BF460" s="0" t="s">
        <v>200</v>
      </c>
      <c r="BG460" s="125" t="s">
        <v>200</v>
      </c>
      <c r="BH460" s="0" t="s">
        <v>466</v>
      </c>
      <c r="BI460" s="112" t="n">
        <v>8023171013190</v>
      </c>
      <c r="BJ460" s="126" t="s">
        <v>200</v>
      </c>
      <c r="BK460" s="0" t="s">
        <v>215</v>
      </c>
      <c r="BL460" s="112" t="n">
        <v>4</v>
      </c>
      <c r="BM460" s="112" t="n">
        <v>4</v>
      </c>
      <c r="BN460" s="112" t="n">
        <v>4</v>
      </c>
      <c r="BO460" s="111" t="n">
        <v>20</v>
      </c>
      <c r="BP460" s="125" t="s">
        <v>200</v>
      </c>
      <c r="BQ460" s="127" t="s">
        <v>216</v>
      </c>
    </row>
    <row r="461" customFormat="false" ht="13.8" hidden="false" customHeight="false" outlineLevel="0" collapsed="false">
      <c r="A461" s="0" t="s">
        <v>3474</v>
      </c>
      <c r="B461" s="0" t="s">
        <v>3059</v>
      </c>
      <c r="C461" s="131" t="s">
        <v>2375</v>
      </c>
      <c r="D461" s="131" t="s">
        <v>1333</v>
      </c>
      <c r="E461" s="0" t="s">
        <v>194</v>
      </c>
      <c r="F461" s="0" t="s">
        <v>195</v>
      </c>
      <c r="G461" s="0" t="s">
        <v>196</v>
      </c>
      <c r="H461" s="0" t="s">
        <v>219</v>
      </c>
      <c r="J461" s="111" t="n">
        <v>1</v>
      </c>
      <c r="K461" s="0" t="s">
        <v>198</v>
      </c>
      <c r="L461" s="0" t="s">
        <v>198</v>
      </c>
      <c r="M461" s="0" t="s">
        <v>199</v>
      </c>
      <c r="O461" s="0" t="s">
        <v>200</v>
      </c>
      <c r="Q461" s="120" t="s">
        <v>200</v>
      </c>
      <c r="R461" s="0" t="s">
        <v>3067</v>
      </c>
      <c r="S461" s="0" t="s">
        <v>201</v>
      </c>
      <c r="T461" s="0" t="s">
        <v>198</v>
      </c>
      <c r="U461" s="0" t="s">
        <v>202</v>
      </c>
      <c r="V461" s="0" t="s">
        <v>1252</v>
      </c>
      <c r="W461" s="110" t="s">
        <v>204</v>
      </c>
      <c r="X461" s="111" t="n">
        <v>2003</v>
      </c>
      <c r="Z461" s="111" t="s">
        <v>221</v>
      </c>
      <c r="AA461" s="122" t="s">
        <v>200</v>
      </c>
      <c r="AB461" s="0" t="s">
        <v>3475</v>
      </c>
      <c r="AC461" s="0" t="s">
        <v>872</v>
      </c>
      <c r="AD461" s="111" t="n">
        <v>2003</v>
      </c>
      <c r="AE461" s="111" t="s">
        <v>222</v>
      </c>
      <c r="AI461" s="111" t="s">
        <v>207</v>
      </c>
      <c r="AK461" s="111" t="str">
        <f aca="false">(AB461)</f>
        <v>Sony – San Diego Studio</v>
      </c>
      <c r="AM461" s="111" t="n">
        <f aca="false">AD461</f>
        <v>2003</v>
      </c>
      <c r="AN461" s="111" t="s">
        <v>297</v>
      </c>
      <c r="AS461" s="0" t="s">
        <v>200</v>
      </c>
      <c r="AV461" s="0" t="s">
        <v>200</v>
      </c>
      <c r="AZ461" s="0" t="s">
        <v>3476</v>
      </c>
      <c r="BA461" s="124" t="s">
        <v>200</v>
      </c>
      <c r="BB461" s="0" t="s">
        <v>210</v>
      </c>
      <c r="BC461" s="0" t="s">
        <v>3477</v>
      </c>
      <c r="BD461" s="0" t="s">
        <v>3478</v>
      </c>
      <c r="BE461" s="104" t="s">
        <v>1665</v>
      </c>
      <c r="BF461" s="0" t="s">
        <v>3479</v>
      </c>
      <c r="BG461" s="125" t="s">
        <v>200</v>
      </c>
      <c r="BH461" s="0" t="s">
        <v>466</v>
      </c>
      <c r="BI461" s="112" t="n">
        <v>711719435921</v>
      </c>
      <c r="BJ461" s="126" t="s">
        <v>200</v>
      </c>
      <c r="BK461" s="0" t="s">
        <v>215</v>
      </c>
      <c r="BL461" s="112" t="n">
        <v>4</v>
      </c>
      <c r="BM461" s="112" t="n">
        <v>4</v>
      </c>
      <c r="BN461" s="112" t="n">
        <v>4</v>
      </c>
      <c r="BO461" s="111" t="n">
        <v>20</v>
      </c>
      <c r="BP461" s="125" t="s">
        <v>200</v>
      </c>
      <c r="BQ461" s="127" t="s">
        <v>216</v>
      </c>
    </row>
    <row r="462" customFormat="false" ht="13.8" hidden="false" customHeight="false" outlineLevel="0" collapsed="false">
      <c r="A462" s="0" t="s">
        <v>3480</v>
      </c>
      <c r="B462" s="0" t="s">
        <v>3059</v>
      </c>
      <c r="C462" s="0" t="s">
        <v>605</v>
      </c>
      <c r="D462" s="0" t="s">
        <v>1460</v>
      </c>
      <c r="E462" s="0" t="s">
        <v>194</v>
      </c>
      <c r="F462" s="0" t="s">
        <v>606</v>
      </c>
      <c r="G462" s="0" t="s">
        <v>391</v>
      </c>
      <c r="H462" s="0" t="s">
        <v>197</v>
      </c>
      <c r="J462" s="111" t="n">
        <v>2</v>
      </c>
      <c r="K462" s="0" t="s">
        <v>198</v>
      </c>
      <c r="L462" s="0" t="s">
        <v>392</v>
      </c>
      <c r="M462" s="0" t="s">
        <v>274</v>
      </c>
      <c r="O462" s="0" t="s">
        <v>596</v>
      </c>
      <c r="Q462" s="120" t="s">
        <v>200</v>
      </c>
      <c r="R462" s="0" t="s">
        <v>1251</v>
      </c>
      <c r="S462" s="0" t="s">
        <v>201</v>
      </c>
      <c r="T462" s="0" t="s">
        <v>198</v>
      </c>
      <c r="U462" s="0" t="s">
        <v>202</v>
      </c>
      <c r="V462" s="0" t="s">
        <v>1252</v>
      </c>
      <c r="W462" s="110" t="s">
        <v>204</v>
      </c>
      <c r="X462" s="111" t="n">
        <v>2002</v>
      </c>
      <c r="Y462" s="111" t="s">
        <v>205</v>
      </c>
      <c r="Z462" s="111" t="s">
        <v>198</v>
      </c>
      <c r="AA462" s="122" t="s">
        <v>200</v>
      </c>
      <c r="AB462" s="0" t="s">
        <v>543</v>
      </c>
      <c r="AC462" s="0" t="s">
        <v>543</v>
      </c>
      <c r="AD462" s="111" t="n">
        <v>2002</v>
      </c>
      <c r="AE462" s="111" t="s">
        <v>198</v>
      </c>
      <c r="AI462" s="111" t="s">
        <v>207</v>
      </c>
      <c r="AK462" s="111" t="s">
        <v>543</v>
      </c>
      <c r="AL462" s="0" t="s">
        <v>216</v>
      </c>
      <c r="AM462" s="111" t="n">
        <v>2000</v>
      </c>
      <c r="AN462" s="111" t="s">
        <v>208</v>
      </c>
      <c r="AO462" s="0" t="s">
        <v>609</v>
      </c>
      <c r="AP462" s="0" t="s">
        <v>526</v>
      </c>
      <c r="AQ462" s="0" t="s">
        <v>200</v>
      </c>
      <c r="AR462" s="0" t="s">
        <v>200</v>
      </c>
      <c r="AS462" s="0" t="s">
        <v>1880</v>
      </c>
      <c r="AT462" s="0" t="s">
        <v>3481</v>
      </c>
      <c r="AU462" s="0" t="s">
        <v>200</v>
      </c>
      <c r="AV462" s="0" t="s">
        <v>200</v>
      </c>
      <c r="AZ462" s="0" t="s">
        <v>3482</v>
      </c>
      <c r="BA462" s="124" t="s">
        <v>200</v>
      </c>
      <c r="BB462" s="0" t="s">
        <v>462</v>
      </c>
      <c r="BC462" s="0" t="s">
        <v>3483</v>
      </c>
      <c r="BE462" s="104" t="s">
        <v>3484</v>
      </c>
      <c r="BF462" s="104" t="s">
        <v>3485</v>
      </c>
      <c r="BG462" s="125" t="s">
        <v>200</v>
      </c>
      <c r="BH462" s="0" t="s">
        <v>466</v>
      </c>
      <c r="BI462" s="112" t="n">
        <v>5055060920541</v>
      </c>
      <c r="BJ462" s="126" t="s">
        <v>200</v>
      </c>
      <c r="BK462" s="0" t="s">
        <v>215</v>
      </c>
      <c r="BL462" s="112" t="n">
        <v>4</v>
      </c>
      <c r="BM462" s="112" t="n">
        <v>4</v>
      </c>
      <c r="BN462" s="112" t="n">
        <v>4</v>
      </c>
      <c r="BO462" s="111" t="n">
        <v>20</v>
      </c>
      <c r="BP462" s="125" t="s">
        <v>200</v>
      </c>
      <c r="BQ462" s="127" t="s">
        <v>216</v>
      </c>
    </row>
    <row r="463" customFormat="false" ht="13.8" hidden="false" customHeight="false" outlineLevel="0" collapsed="false">
      <c r="A463" s="0" t="s">
        <v>3486</v>
      </c>
      <c r="B463" s="0" t="s">
        <v>3059</v>
      </c>
      <c r="C463" s="131" t="s">
        <v>1408</v>
      </c>
      <c r="D463" s="131" t="s">
        <v>1333</v>
      </c>
      <c r="E463" s="0" t="s">
        <v>194</v>
      </c>
      <c r="F463" s="0" t="s">
        <v>195</v>
      </c>
      <c r="G463" s="0" t="s">
        <v>196</v>
      </c>
      <c r="H463" s="0" t="s">
        <v>197</v>
      </c>
      <c r="J463" s="111" t="n">
        <v>1</v>
      </c>
      <c r="K463" s="0" t="s">
        <v>198</v>
      </c>
      <c r="L463" s="0" t="s">
        <v>198</v>
      </c>
      <c r="M463" s="0" t="s">
        <v>199</v>
      </c>
      <c r="O463" s="0" t="s">
        <v>200</v>
      </c>
      <c r="Q463" s="120" t="s">
        <v>200</v>
      </c>
      <c r="R463" s="0" t="s">
        <v>3067</v>
      </c>
      <c r="S463" s="0" t="s">
        <v>201</v>
      </c>
      <c r="T463" s="0" t="s">
        <v>198</v>
      </c>
      <c r="U463" s="0" t="s">
        <v>202</v>
      </c>
      <c r="V463" s="0" t="s">
        <v>1252</v>
      </c>
      <c r="W463" s="110" t="s">
        <v>204</v>
      </c>
      <c r="X463" s="111" t="n">
        <v>2004</v>
      </c>
      <c r="Y463" s="111" t="s">
        <v>200</v>
      </c>
      <c r="Z463" s="111" t="s">
        <v>221</v>
      </c>
      <c r="AA463" s="122" t="s">
        <v>200</v>
      </c>
      <c r="AB463" s="0" t="s">
        <v>543</v>
      </c>
      <c r="AC463" s="0" t="s">
        <v>543</v>
      </c>
      <c r="AD463" s="111" t="n">
        <v>2004</v>
      </c>
      <c r="AE463" s="111" t="s">
        <v>222</v>
      </c>
      <c r="AI463" s="111" t="s">
        <v>207</v>
      </c>
      <c r="AK463" s="111" t="str">
        <f aca="false">(AB463)</f>
        <v>Capcom</v>
      </c>
      <c r="AM463" s="111" t="n">
        <f aca="false">AD463</f>
        <v>2004</v>
      </c>
      <c r="AN463" s="111" t="s">
        <v>208</v>
      </c>
      <c r="AS463" s="0" t="s">
        <v>200</v>
      </c>
      <c r="AT463" s="0" t="s">
        <v>339</v>
      </c>
      <c r="AU463" s="0" t="s">
        <v>332</v>
      </c>
      <c r="AV463" s="0" t="s">
        <v>200</v>
      </c>
      <c r="AZ463" s="0" t="s">
        <v>3487</v>
      </c>
      <c r="BA463" s="124" t="s">
        <v>200</v>
      </c>
      <c r="BB463" s="0" t="s">
        <v>210</v>
      </c>
      <c r="BC463" s="0" t="s">
        <v>1930</v>
      </c>
      <c r="BD463" s="0" t="s">
        <v>3488</v>
      </c>
      <c r="BE463" s="104" t="s">
        <v>3489</v>
      </c>
      <c r="BF463" s="0" t="s">
        <v>3490</v>
      </c>
      <c r="BG463" s="125" t="s">
        <v>200</v>
      </c>
      <c r="BH463" s="0" t="s">
        <v>466</v>
      </c>
      <c r="BI463" s="112" t="n">
        <v>5055060923191</v>
      </c>
      <c r="BJ463" s="126" t="s">
        <v>200</v>
      </c>
      <c r="BK463" s="0" t="s">
        <v>215</v>
      </c>
      <c r="BL463" s="112" t="n">
        <v>4</v>
      </c>
      <c r="BM463" s="112" t="n">
        <v>4</v>
      </c>
      <c r="BN463" s="112" t="n">
        <v>4</v>
      </c>
      <c r="BO463" s="111" t="n">
        <v>20</v>
      </c>
      <c r="BP463" s="125" t="s">
        <v>200</v>
      </c>
      <c r="BQ463" s="127" t="s">
        <v>216</v>
      </c>
    </row>
    <row r="464" customFormat="false" ht="13.8" hidden="false" customHeight="false" outlineLevel="0" collapsed="false">
      <c r="A464" s="131" t="s">
        <v>3491</v>
      </c>
      <c r="B464" s="0" t="s">
        <v>3059</v>
      </c>
      <c r="C464" s="0" t="s">
        <v>234</v>
      </c>
      <c r="D464" s="0" t="s">
        <v>193</v>
      </c>
      <c r="E464" s="0" t="s">
        <v>194</v>
      </c>
      <c r="F464" s="0" t="s">
        <v>195</v>
      </c>
      <c r="G464" s="0" t="s">
        <v>196</v>
      </c>
      <c r="H464" s="0" t="s">
        <v>219</v>
      </c>
      <c r="J464" s="111" t="n">
        <v>1</v>
      </c>
      <c r="K464" s="0" t="s">
        <v>198</v>
      </c>
      <c r="L464" s="0" t="s">
        <v>198</v>
      </c>
      <c r="M464" s="0" t="s">
        <v>199</v>
      </c>
      <c r="O464" s="0" t="s">
        <v>237</v>
      </c>
      <c r="P464" s="0" t="s">
        <v>238</v>
      </c>
      <c r="Q464" s="120" t="s">
        <v>200</v>
      </c>
      <c r="R464" s="0" t="s">
        <v>3067</v>
      </c>
      <c r="S464" s="0" t="s">
        <v>201</v>
      </c>
      <c r="T464" s="0" t="s">
        <v>198</v>
      </c>
      <c r="U464" s="0" t="s">
        <v>285</v>
      </c>
      <c r="V464" s="0" t="s">
        <v>2315</v>
      </c>
      <c r="W464" s="110" t="s">
        <v>198</v>
      </c>
      <c r="X464" s="111" t="n">
        <v>2004</v>
      </c>
      <c r="Y464" s="111" t="s">
        <v>205</v>
      </c>
      <c r="Z464" s="111" t="s">
        <v>198</v>
      </c>
      <c r="AA464" s="122" t="s">
        <v>200</v>
      </c>
      <c r="AB464" s="0" t="s">
        <v>3492</v>
      </c>
      <c r="AC464" s="0" t="s">
        <v>543</v>
      </c>
      <c r="AD464" s="111" t="s">
        <v>198</v>
      </c>
      <c r="AE464" s="111" t="s">
        <v>198</v>
      </c>
      <c r="AI464" s="111" t="s">
        <v>294</v>
      </c>
      <c r="AJ464" s="111" t="s">
        <v>3493</v>
      </c>
      <c r="AK464" s="111" t="s">
        <v>543</v>
      </c>
      <c r="AM464" s="111" t="s">
        <v>849</v>
      </c>
      <c r="AN464" s="111" t="s">
        <v>263</v>
      </c>
      <c r="AS464" s="0" t="s">
        <v>3003</v>
      </c>
      <c r="AT464" s="0" t="s">
        <v>749</v>
      </c>
      <c r="AU464" s="0" t="s">
        <v>267</v>
      </c>
      <c r="AV464" s="0" t="s">
        <v>3494</v>
      </c>
      <c r="AW464" s="0" t="s">
        <v>200</v>
      </c>
      <c r="AZ464" s="0" t="s">
        <v>3495</v>
      </c>
      <c r="BA464" s="124" t="s">
        <v>200</v>
      </c>
      <c r="BB464" s="0" t="s">
        <v>248</v>
      </c>
      <c r="BC464" s="0" t="s">
        <v>3496</v>
      </c>
      <c r="BD464" s="0" t="s">
        <v>3497</v>
      </c>
      <c r="BE464" s="0" t="s">
        <v>3496</v>
      </c>
      <c r="BG464" s="125" t="s">
        <v>200</v>
      </c>
      <c r="BH464" s="0" t="s">
        <v>253</v>
      </c>
      <c r="BI464" s="112" t="n">
        <v>13388260300</v>
      </c>
      <c r="BJ464" s="126" t="s">
        <v>200</v>
      </c>
      <c r="BK464" s="0" t="s">
        <v>215</v>
      </c>
      <c r="BL464" s="112" t="s">
        <v>3352</v>
      </c>
      <c r="BM464" s="112" t="s">
        <v>3352</v>
      </c>
      <c r="BN464" s="112" t="s">
        <v>3352</v>
      </c>
      <c r="BO464" s="111" t="n">
        <v>40</v>
      </c>
      <c r="BP464" s="125" t="s">
        <v>200</v>
      </c>
      <c r="BQ464" s="127" t="s">
        <v>216</v>
      </c>
    </row>
    <row r="465" customFormat="false" ht="13.8" hidden="false" customHeight="false" outlineLevel="0" collapsed="false">
      <c r="A465" s="131" t="s">
        <v>3498</v>
      </c>
      <c r="B465" s="0" t="s">
        <v>3059</v>
      </c>
      <c r="C465" s="0" t="s">
        <v>234</v>
      </c>
      <c r="D465" s="0" t="s">
        <v>193</v>
      </c>
      <c r="E465" s="0" t="s">
        <v>194</v>
      </c>
      <c r="F465" s="0" t="s">
        <v>195</v>
      </c>
      <c r="G465" s="0" t="s">
        <v>196</v>
      </c>
      <c r="H465" s="0" t="s">
        <v>219</v>
      </c>
      <c r="J465" s="111" t="n">
        <v>1</v>
      </c>
      <c r="K465" s="0" t="s">
        <v>198</v>
      </c>
      <c r="L465" s="0" t="s">
        <v>198</v>
      </c>
      <c r="M465" s="0" t="s">
        <v>199</v>
      </c>
      <c r="O465" s="0" t="s">
        <v>200</v>
      </c>
      <c r="Q465" s="120" t="s">
        <v>200</v>
      </c>
      <c r="R465" s="0" t="s">
        <v>3067</v>
      </c>
      <c r="S465" s="0" t="s">
        <v>201</v>
      </c>
      <c r="T465" s="0" t="s">
        <v>198</v>
      </c>
      <c r="U465" s="0" t="s">
        <v>285</v>
      </c>
      <c r="V465" s="0" t="s">
        <v>2315</v>
      </c>
      <c r="W465" s="110" t="s">
        <v>198</v>
      </c>
      <c r="X465" s="111" t="n">
        <v>2005</v>
      </c>
      <c r="Y465" s="111" t="s">
        <v>205</v>
      </c>
      <c r="Z465" s="111" t="s">
        <v>198</v>
      </c>
      <c r="AA465" s="122" t="s">
        <v>200</v>
      </c>
      <c r="AB465" s="0" t="s">
        <v>3492</v>
      </c>
      <c r="AC465" s="0" t="s">
        <v>543</v>
      </c>
      <c r="AD465" s="111" t="s">
        <v>198</v>
      </c>
      <c r="AE465" s="111" t="s">
        <v>198</v>
      </c>
      <c r="AI465" s="111" t="s">
        <v>294</v>
      </c>
      <c r="AJ465" s="111" t="s">
        <v>737</v>
      </c>
      <c r="AK465" s="111" t="s">
        <v>543</v>
      </c>
      <c r="AM465" s="111" t="s">
        <v>849</v>
      </c>
      <c r="AN465" s="111" t="s">
        <v>263</v>
      </c>
      <c r="AS465" s="0" t="s">
        <v>3003</v>
      </c>
      <c r="AT465" s="0" t="s">
        <v>749</v>
      </c>
      <c r="AU465" s="0" t="s">
        <v>267</v>
      </c>
      <c r="AV465" s="0" t="s">
        <v>3499</v>
      </c>
      <c r="AW465" s="0" t="s">
        <v>200</v>
      </c>
      <c r="AZ465" s="0" t="s">
        <v>3500</v>
      </c>
      <c r="BA465" s="124" t="s">
        <v>200</v>
      </c>
      <c r="BB465" s="0" t="s">
        <v>462</v>
      </c>
      <c r="BC465" s="0" t="s">
        <v>3501</v>
      </c>
      <c r="BD465" s="0" t="s">
        <v>3502</v>
      </c>
      <c r="BE465" s="104" t="s">
        <v>3503</v>
      </c>
      <c r="BG465" s="125" t="s">
        <v>200</v>
      </c>
      <c r="BH465" s="0" t="s">
        <v>253</v>
      </c>
      <c r="BI465" s="112" t="n">
        <v>13388260539</v>
      </c>
      <c r="BJ465" s="126" t="s">
        <v>200</v>
      </c>
      <c r="BK465" s="0" t="s">
        <v>215</v>
      </c>
      <c r="BL465" s="112" t="n">
        <v>4</v>
      </c>
      <c r="BM465" s="112" t="n">
        <v>4</v>
      </c>
      <c r="BN465" s="112" t="n">
        <v>4</v>
      </c>
      <c r="BO465" s="111" t="n">
        <v>20</v>
      </c>
      <c r="BP465" s="125" t="s">
        <v>200</v>
      </c>
      <c r="BQ465" s="127" t="s">
        <v>216</v>
      </c>
    </row>
    <row r="466" customFormat="false" ht="13.8" hidden="false" customHeight="false" outlineLevel="0" collapsed="false">
      <c r="A466" s="131" t="s">
        <v>3504</v>
      </c>
      <c r="B466" s="0" t="s">
        <v>3059</v>
      </c>
      <c r="C466" s="0" t="s">
        <v>818</v>
      </c>
      <c r="D466" s="0" t="s">
        <v>1333</v>
      </c>
      <c r="E466" s="0" t="s">
        <v>313</v>
      </c>
      <c r="F466" s="0" t="s">
        <v>314</v>
      </c>
      <c r="G466" s="0" t="s">
        <v>880</v>
      </c>
      <c r="H466" s="0" t="s">
        <v>197</v>
      </c>
      <c r="J466" s="111" t="n">
        <v>4</v>
      </c>
      <c r="K466" s="0" t="s">
        <v>198</v>
      </c>
      <c r="L466" s="0" t="s">
        <v>392</v>
      </c>
      <c r="M466" s="0" t="s">
        <v>220</v>
      </c>
      <c r="O466" s="0" t="s">
        <v>200</v>
      </c>
      <c r="Q466" s="120" t="s">
        <v>200</v>
      </c>
      <c r="R466" s="0" t="s">
        <v>3067</v>
      </c>
      <c r="S466" s="0" t="s">
        <v>201</v>
      </c>
      <c r="T466" s="0" t="s">
        <v>198</v>
      </c>
      <c r="U466" s="0" t="s">
        <v>202</v>
      </c>
      <c r="V466" s="0" t="s">
        <v>1252</v>
      </c>
      <c r="W466" s="110" t="s">
        <v>204</v>
      </c>
      <c r="X466" s="111" t="n">
        <v>2002</v>
      </c>
      <c r="Z466" s="111" t="s">
        <v>198</v>
      </c>
      <c r="AA466" s="122" t="s">
        <v>200</v>
      </c>
      <c r="AB466" s="0" t="s">
        <v>393</v>
      </c>
      <c r="AC466" s="0" t="s">
        <v>393</v>
      </c>
      <c r="AD466" s="111" t="n">
        <v>2002</v>
      </c>
      <c r="AE466" s="111" t="s">
        <v>198</v>
      </c>
      <c r="AI466" s="111" t="s">
        <v>207</v>
      </c>
      <c r="AK466" s="111" t="str">
        <f aca="false">(AB466)</f>
        <v>Atari</v>
      </c>
      <c r="AL466" s="0" t="s">
        <v>200</v>
      </c>
      <c r="AM466" s="111" t="n">
        <f aca="false">AD466</f>
        <v>2002</v>
      </c>
      <c r="AN466" s="111" t="s">
        <v>297</v>
      </c>
      <c r="AP466" s="0" t="s">
        <v>567</v>
      </c>
      <c r="AQ466" s="0" t="s">
        <v>200</v>
      </c>
      <c r="AR466" s="0" t="s">
        <v>200</v>
      </c>
      <c r="AS466" s="0" t="s">
        <v>883</v>
      </c>
      <c r="AV466" s="0" t="s">
        <v>200</v>
      </c>
      <c r="AZ466" s="0" t="s">
        <v>3505</v>
      </c>
      <c r="BA466" s="124" t="s">
        <v>200</v>
      </c>
      <c r="BB466" s="0" t="s">
        <v>210</v>
      </c>
      <c r="BC466" s="0" t="s">
        <v>3506</v>
      </c>
      <c r="BE466" s="104" t="s">
        <v>3507</v>
      </c>
      <c r="BG466" s="125" t="s">
        <v>200</v>
      </c>
      <c r="BH466" s="0" t="s">
        <v>466</v>
      </c>
      <c r="BI466" s="112" t="n">
        <v>3546430102039</v>
      </c>
      <c r="BJ466" s="126" t="s">
        <v>200</v>
      </c>
      <c r="BK466" s="0" t="s">
        <v>215</v>
      </c>
      <c r="BL466" s="112" t="n">
        <v>4</v>
      </c>
      <c r="BM466" s="112" t="n">
        <v>4</v>
      </c>
      <c r="BN466" s="112" t="n">
        <v>4</v>
      </c>
      <c r="BO466" s="111" t="n">
        <v>20</v>
      </c>
      <c r="BP466" s="125" t="s">
        <v>200</v>
      </c>
      <c r="BQ466" s="127" t="s">
        <v>216</v>
      </c>
    </row>
    <row r="467" customFormat="false" ht="13.8" hidden="false" customHeight="false" outlineLevel="0" collapsed="false">
      <c r="A467" s="131" t="s">
        <v>3508</v>
      </c>
      <c r="B467" s="0" t="s">
        <v>3059</v>
      </c>
      <c r="C467" s="0" t="s">
        <v>818</v>
      </c>
      <c r="D467" s="0" t="s">
        <v>1333</v>
      </c>
      <c r="E467" s="0" t="s">
        <v>313</v>
      </c>
      <c r="F467" s="0" t="s">
        <v>314</v>
      </c>
      <c r="G467" s="0" t="s">
        <v>880</v>
      </c>
      <c r="H467" s="0" t="s">
        <v>197</v>
      </c>
      <c r="I467" s="131"/>
      <c r="J467" s="111" t="n">
        <v>4</v>
      </c>
      <c r="K467" s="0" t="s">
        <v>198</v>
      </c>
      <c r="L467" s="0" t="s">
        <v>392</v>
      </c>
      <c r="M467" s="0" t="s">
        <v>199</v>
      </c>
      <c r="O467" s="0" t="s">
        <v>200</v>
      </c>
      <c r="Q467" s="120" t="s">
        <v>200</v>
      </c>
      <c r="R467" s="0" t="s">
        <v>3067</v>
      </c>
      <c r="S467" s="0" t="s">
        <v>201</v>
      </c>
      <c r="T467" s="0" t="s">
        <v>198</v>
      </c>
      <c r="U467" s="0" t="s">
        <v>202</v>
      </c>
      <c r="V467" s="0" t="s">
        <v>1252</v>
      </c>
      <c r="W467" s="110" t="s">
        <v>204</v>
      </c>
      <c r="X467" s="111" t="n">
        <v>2006</v>
      </c>
      <c r="Z467" s="111" t="s">
        <v>198</v>
      </c>
      <c r="AA467" s="122" t="s">
        <v>200</v>
      </c>
      <c r="AB467" s="0" t="s">
        <v>3509</v>
      </c>
      <c r="AC467" s="0" t="s">
        <v>668</v>
      </c>
      <c r="AD467" s="111" t="n">
        <v>2006</v>
      </c>
      <c r="AE467" s="111" t="s">
        <v>198</v>
      </c>
      <c r="AI467" s="111" t="s">
        <v>207</v>
      </c>
      <c r="AK467" s="111" t="str">
        <f aca="false">(AB467)</f>
        <v>Supersonic software</v>
      </c>
      <c r="AL467" s="0" t="s">
        <v>200</v>
      </c>
      <c r="AM467" s="111" t="n">
        <f aca="false">AD467</f>
        <v>2006</v>
      </c>
      <c r="AN467" s="111" t="s">
        <v>263</v>
      </c>
      <c r="AO467" s="131" t="s">
        <v>2023</v>
      </c>
      <c r="AP467" s="0" t="s">
        <v>567</v>
      </c>
      <c r="AQ467" s="0" t="s">
        <v>200</v>
      </c>
      <c r="AS467" s="0" t="s">
        <v>883</v>
      </c>
      <c r="AV467" s="0" t="s">
        <v>200</v>
      </c>
      <c r="AY467" s="131" t="s">
        <v>3510</v>
      </c>
      <c r="AZ467" s="0" t="s">
        <v>3511</v>
      </c>
      <c r="BA467" s="124" t="s">
        <v>200</v>
      </c>
      <c r="BB467" s="0" t="s">
        <v>210</v>
      </c>
      <c r="BC467" s="0" t="s">
        <v>3512</v>
      </c>
      <c r="BD467" s="0" t="s">
        <v>3513</v>
      </c>
      <c r="BE467" s="104" t="s">
        <v>3514</v>
      </c>
      <c r="BG467" s="125" t="s">
        <v>200</v>
      </c>
      <c r="BH467" s="0" t="s">
        <v>466</v>
      </c>
      <c r="BI467" s="112" t="n">
        <v>5024866330717</v>
      </c>
      <c r="BJ467" s="126" t="s">
        <v>200</v>
      </c>
      <c r="BK467" s="0" t="s">
        <v>215</v>
      </c>
      <c r="BL467" s="112" t="n">
        <v>4</v>
      </c>
      <c r="BM467" s="112" t="n">
        <v>4</v>
      </c>
      <c r="BN467" s="112" t="n">
        <v>4</v>
      </c>
      <c r="BO467" s="111" t="n">
        <v>20</v>
      </c>
      <c r="BP467" s="125" t="s">
        <v>200</v>
      </c>
      <c r="BQ467" s="127" t="s">
        <v>216</v>
      </c>
    </row>
    <row r="468" customFormat="false" ht="13.8" hidden="false" customHeight="false" outlineLevel="0" collapsed="false">
      <c r="A468" s="0" t="s">
        <v>3515</v>
      </c>
      <c r="B468" s="0" t="s">
        <v>3059</v>
      </c>
      <c r="C468" s="0" t="s">
        <v>218</v>
      </c>
      <c r="D468" s="0" t="s">
        <v>1333</v>
      </c>
      <c r="E468" s="0" t="s">
        <v>194</v>
      </c>
      <c r="F468" s="0" t="s">
        <v>195</v>
      </c>
      <c r="G468" s="0" t="s">
        <v>196</v>
      </c>
      <c r="H468" s="0" t="s">
        <v>197</v>
      </c>
      <c r="J468" s="111" t="n">
        <v>1</v>
      </c>
      <c r="K468" s="0" t="s">
        <v>198</v>
      </c>
      <c r="L468" s="0" t="s">
        <v>198</v>
      </c>
      <c r="M468" s="0" t="s">
        <v>199</v>
      </c>
      <c r="O468" s="0" t="s">
        <v>200</v>
      </c>
      <c r="P468" s="0" t="s">
        <v>410</v>
      </c>
      <c r="Q468" s="120" t="s">
        <v>200</v>
      </c>
      <c r="R468" s="0" t="s">
        <v>3067</v>
      </c>
      <c r="S468" s="0" t="s">
        <v>201</v>
      </c>
      <c r="T468" s="0" t="s">
        <v>198</v>
      </c>
      <c r="U468" s="0" t="s">
        <v>202</v>
      </c>
      <c r="V468" s="0" t="s">
        <v>1252</v>
      </c>
      <c r="W468" s="110" t="s">
        <v>204</v>
      </c>
      <c r="X468" s="111" t="n">
        <v>2002</v>
      </c>
      <c r="Y468" s="111" t="s">
        <v>498</v>
      </c>
      <c r="Z468" s="111" t="s">
        <v>198</v>
      </c>
      <c r="AA468" s="122" t="s">
        <v>200</v>
      </c>
      <c r="AB468" s="0" t="s">
        <v>3516</v>
      </c>
      <c r="AC468" s="0" t="s">
        <v>1902</v>
      </c>
      <c r="AD468" s="111" t="n">
        <v>2002</v>
      </c>
      <c r="AE468" s="111" t="s">
        <v>222</v>
      </c>
      <c r="AI468" s="111" t="s">
        <v>207</v>
      </c>
      <c r="AK468" s="111" t="str">
        <f aca="false">(AB468)</f>
        <v>Zoom inc</v>
      </c>
      <c r="AM468" s="111" t="n">
        <f aca="false">AD468</f>
        <v>2002</v>
      </c>
      <c r="AN468" s="111" t="s">
        <v>208</v>
      </c>
      <c r="AS468" s="0" t="s">
        <v>200</v>
      </c>
      <c r="AT468" s="0" t="s">
        <v>3517</v>
      </c>
      <c r="AU468" s="0" t="s">
        <v>227</v>
      </c>
      <c r="AV468" s="0" t="s">
        <v>200</v>
      </c>
      <c r="AZ468" s="0" t="s">
        <v>3518</v>
      </c>
      <c r="BA468" s="124" t="s">
        <v>200</v>
      </c>
      <c r="BB468" s="0" t="s">
        <v>210</v>
      </c>
      <c r="BC468" s="0" t="s">
        <v>3519</v>
      </c>
      <c r="BD468" s="0" t="s">
        <v>200</v>
      </c>
      <c r="BE468" s="104" t="s">
        <v>3520</v>
      </c>
      <c r="BF468" s="104" t="s">
        <v>3521</v>
      </c>
      <c r="BG468" s="125" t="s">
        <v>200</v>
      </c>
      <c r="BH468" s="0" t="s">
        <v>466</v>
      </c>
      <c r="BI468" s="112" t="n">
        <v>5032921016285</v>
      </c>
      <c r="BJ468" s="126" t="s">
        <v>200</v>
      </c>
      <c r="BK468" s="0" t="s">
        <v>215</v>
      </c>
      <c r="BL468" s="112" t="n">
        <v>4</v>
      </c>
      <c r="BM468" s="112" t="n">
        <v>4</v>
      </c>
      <c r="BN468" s="112" t="n">
        <v>4</v>
      </c>
      <c r="BO468" s="111" t="n">
        <v>50</v>
      </c>
      <c r="BP468" s="125" t="s">
        <v>200</v>
      </c>
      <c r="BQ468" s="127" t="s">
        <v>216</v>
      </c>
    </row>
    <row r="469" customFormat="false" ht="13.8" hidden="false" customHeight="false" outlineLevel="0" collapsed="false">
      <c r="A469" s="0" t="s">
        <v>3522</v>
      </c>
      <c r="B469" s="0" t="s">
        <v>3059</v>
      </c>
      <c r="C469" s="0" t="s">
        <v>605</v>
      </c>
      <c r="D469" s="0" t="s">
        <v>193</v>
      </c>
      <c r="E469" s="0" t="s">
        <v>194</v>
      </c>
      <c r="F469" s="0" t="s">
        <v>606</v>
      </c>
      <c r="G469" s="0" t="s">
        <v>391</v>
      </c>
      <c r="H469" s="0" t="s">
        <v>197</v>
      </c>
      <c r="J469" s="111" t="n">
        <v>2</v>
      </c>
      <c r="K469" s="0" t="s">
        <v>198</v>
      </c>
      <c r="L469" s="0" t="s">
        <v>392</v>
      </c>
      <c r="M469" s="0" t="s">
        <v>199</v>
      </c>
      <c r="O469" s="0" t="s">
        <v>200</v>
      </c>
      <c r="Q469" s="120" t="s">
        <v>200</v>
      </c>
      <c r="R469" s="0" t="s">
        <v>3067</v>
      </c>
      <c r="S469" s="0" t="s">
        <v>201</v>
      </c>
      <c r="T469" s="0" t="s">
        <v>198</v>
      </c>
      <c r="U469" s="0" t="s">
        <v>202</v>
      </c>
      <c r="V469" s="0" t="s">
        <v>1252</v>
      </c>
      <c r="W469" s="110" t="s">
        <v>204</v>
      </c>
      <c r="X469" s="111" t="n">
        <v>2006</v>
      </c>
      <c r="Y469" s="111" t="s">
        <v>205</v>
      </c>
      <c r="Z469" s="111" t="s">
        <v>198</v>
      </c>
      <c r="AA469" s="122" t="s">
        <v>200</v>
      </c>
      <c r="AB469" s="0" t="s">
        <v>3523</v>
      </c>
      <c r="AC469" s="0" t="s">
        <v>1534</v>
      </c>
      <c r="AD469" s="111" t="n">
        <v>2006</v>
      </c>
      <c r="AE469" s="111" t="s">
        <v>222</v>
      </c>
      <c r="AI469" s="111" t="s">
        <v>207</v>
      </c>
      <c r="AK469" s="0" t="s">
        <v>3523</v>
      </c>
      <c r="AL469" s="0" t="s">
        <v>216</v>
      </c>
      <c r="AM469" s="111" t="n">
        <v>2002</v>
      </c>
      <c r="AN469" s="111" t="s">
        <v>263</v>
      </c>
      <c r="AO469" s="0" t="s">
        <v>609</v>
      </c>
      <c r="AP469" s="0" t="s">
        <v>200</v>
      </c>
      <c r="AS469" s="0" t="s">
        <v>200</v>
      </c>
      <c r="AT469" s="0" t="s">
        <v>200</v>
      </c>
      <c r="AV469" s="0" t="s">
        <v>200</v>
      </c>
      <c r="AZ469" s="0" t="s">
        <v>3524</v>
      </c>
      <c r="BA469" s="124" t="s">
        <v>200</v>
      </c>
      <c r="BB469" s="0" t="s">
        <v>248</v>
      </c>
      <c r="BC469" s="0" t="s">
        <v>3525</v>
      </c>
      <c r="BD469" s="0" t="s">
        <v>3526</v>
      </c>
      <c r="BE469" s="104" t="s">
        <v>3527</v>
      </c>
      <c r="BG469" s="125" t="s">
        <v>200</v>
      </c>
      <c r="BH469" s="0" t="s">
        <v>466</v>
      </c>
      <c r="BI469" s="112" t="n">
        <v>5060050944391</v>
      </c>
      <c r="BJ469" s="126" t="s">
        <v>200</v>
      </c>
      <c r="BK469" s="0" t="s">
        <v>215</v>
      </c>
      <c r="BL469" s="112" t="n">
        <v>4</v>
      </c>
      <c r="BM469" s="112" t="n">
        <v>4</v>
      </c>
      <c r="BN469" s="112" t="n">
        <v>4</v>
      </c>
      <c r="BO469" s="111" t="n">
        <v>20</v>
      </c>
      <c r="BP469" s="125" t="s">
        <v>200</v>
      </c>
      <c r="BQ469" s="127" t="s">
        <v>216</v>
      </c>
    </row>
    <row r="470" customFormat="false" ht="13.8" hidden="false" customHeight="false" outlineLevel="0" collapsed="false">
      <c r="A470" s="0" t="s">
        <v>3528</v>
      </c>
      <c r="B470" s="0" t="s">
        <v>3059</v>
      </c>
      <c r="C470" s="131" t="s">
        <v>1451</v>
      </c>
      <c r="D470" s="131" t="s">
        <v>1333</v>
      </c>
      <c r="E470" s="0" t="s">
        <v>194</v>
      </c>
      <c r="F470" s="0" t="s">
        <v>399</v>
      </c>
      <c r="G470" s="0" t="s">
        <v>330</v>
      </c>
      <c r="H470" s="0" t="s">
        <v>901</v>
      </c>
      <c r="J470" s="111" t="n">
        <v>2</v>
      </c>
      <c r="K470" s="0" t="s">
        <v>198</v>
      </c>
      <c r="L470" s="0" t="s">
        <v>533</v>
      </c>
      <c r="M470" s="0" t="s">
        <v>235</v>
      </c>
      <c r="N470" s="0" t="s">
        <v>3529</v>
      </c>
      <c r="O470" s="0" t="s">
        <v>534</v>
      </c>
      <c r="P470" s="0" t="s">
        <v>410</v>
      </c>
      <c r="Q470" s="120" t="s">
        <v>200</v>
      </c>
      <c r="R470" s="0" t="s">
        <v>3067</v>
      </c>
      <c r="S470" s="0" t="s">
        <v>201</v>
      </c>
      <c r="T470" s="0" t="s">
        <v>198</v>
      </c>
      <c r="U470" s="0" t="s">
        <v>202</v>
      </c>
      <c r="V470" s="0" t="s">
        <v>1252</v>
      </c>
      <c r="W470" s="110" t="s">
        <v>204</v>
      </c>
      <c r="X470" s="111" t="n">
        <v>2004</v>
      </c>
      <c r="Y470" s="111" t="s">
        <v>498</v>
      </c>
      <c r="Z470" s="130" t="s">
        <v>757</v>
      </c>
      <c r="AA470" s="122" t="s">
        <v>200</v>
      </c>
      <c r="AB470" s="0" t="s">
        <v>3530</v>
      </c>
      <c r="AC470" s="0" t="s">
        <v>3531</v>
      </c>
      <c r="AD470" s="111" t="n">
        <v>2004</v>
      </c>
      <c r="AE470" s="111" t="s">
        <v>198</v>
      </c>
      <c r="AI470" s="111" t="s">
        <v>207</v>
      </c>
      <c r="AK470" s="111" t="str">
        <f aca="false">(AB470)</f>
        <v>Hydravision</v>
      </c>
      <c r="AM470" s="111" t="n">
        <f aca="false">AD470</f>
        <v>2004</v>
      </c>
      <c r="AN470" s="111" t="s">
        <v>510</v>
      </c>
      <c r="AQ470" s="0" t="s">
        <v>3532</v>
      </c>
      <c r="AR470" s="0" t="s">
        <v>1455</v>
      </c>
      <c r="AS470" s="0" t="s">
        <v>200</v>
      </c>
      <c r="AT470" s="0" t="s">
        <v>3533</v>
      </c>
      <c r="AU470" s="0" t="s">
        <v>470</v>
      </c>
      <c r="AV470" s="0" t="s">
        <v>200</v>
      </c>
      <c r="AY470" s="0" t="s">
        <v>3119</v>
      </c>
      <c r="AZ470" s="0" t="s">
        <v>3534</v>
      </c>
      <c r="BA470" s="124" t="s">
        <v>200</v>
      </c>
      <c r="BB470" s="0" t="s">
        <v>248</v>
      </c>
      <c r="BC470" s="0" t="s">
        <v>3535</v>
      </c>
      <c r="BD470" s="0" t="s">
        <v>3536</v>
      </c>
      <c r="BE470" s="104" t="s">
        <v>3537</v>
      </c>
      <c r="BF470" s="104" t="s">
        <v>200</v>
      </c>
      <c r="BG470" s="125" t="s">
        <v>200</v>
      </c>
      <c r="BH470" s="0" t="s">
        <v>466</v>
      </c>
      <c r="BI470" s="112" t="n">
        <v>3563650187196</v>
      </c>
      <c r="BJ470" s="126" t="s">
        <v>200</v>
      </c>
      <c r="BK470" s="0" t="s">
        <v>215</v>
      </c>
      <c r="BL470" s="112" t="n">
        <v>4</v>
      </c>
      <c r="BM470" s="112" t="n">
        <v>4</v>
      </c>
      <c r="BN470" s="112" t="n">
        <v>4</v>
      </c>
      <c r="BO470" s="111" t="n">
        <v>20</v>
      </c>
      <c r="BP470" s="125" t="s">
        <v>200</v>
      </c>
      <c r="BQ470" s="127" t="s">
        <v>216</v>
      </c>
    </row>
    <row r="471" customFormat="false" ht="13.8" hidden="false" customHeight="false" outlineLevel="0" collapsed="false">
      <c r="A471" s="0" t="s">
        <v>3538</v>
      </c>
      <c r="B471" s="0" t="s">
        <v>3059</v>
      </c>
      <c r="C471" s="131" t="s">
        <v>1970</v>
      </c>
      <c r="D471" s="131" t="s">
        <v>1452</v>
      </c>
      <c r="E471" s="0" t="s">
        <v>194</v>
      </c>
      <c r="F471" s="0" t="s">
        <v>195</v>
      </c>
      <c r="G471" s="0" t="s">
        <v>196</v>
      </c>
      <c r="H471" s="0" t="s">
        <v>901</v>
      </c>
      <c r="J471" s="111" t="n">
        <v>1</v>
      </c>
      <c r="K471" s="0" t="s">
        <v>198</v>
      </c>
      <c r="L471" s="0" t="s">
        <v>198</v>
      </c>
      <c r="M471" s="0" t="s">
        <v>274</v>
      </c>
      <c r="O471" s="0" t="s">
        <v>200</v>
      </c>
      <c r="Q471" s="120" t="s">
        <v>200</v>
      </c>
      <c r="R471" s="0" t="s">
        <v>3067</v>
      </c>
      <c r="S471" s="0" t="s">
        <v>201</v>
      </c>
      <c r="T471" s="0" t="s">
        <v>198</v>
      </c>
      <c r="U471" s="0" t="s">
        <v>202</v>
      </c>
      <c r="V471" s="0" t="s">
        <v>1252</v>
      </c>
      <c r="W471" s="110" t="s">
        <v>204</v>
      </c>
      <c r="X471" s="111" t="n">
        <v>2004</v>
      </c>
      <c r="Y471" s="111" t="s">
        <v>1624</v>
      </c>
      <c r="Z471" s="130" t="s">
        <v>757</v>
      </c>
      <c r="AA471" s="122" t="s">
        <v>200</v>
      </c>
      <c r="AB471" s="0" t="s">
        <v>543</v>
      </c>
      <c r="AC471" s="0" t="s">
        <v>543</v>
      </c>
      <c r="AD471" s="111" t="n">
        <v>2004</v>
      </c>
      <c r="AE471" s="111" t="s">
        <v>1004</v>
      </c>
      <c r="AH471" s="111" t="s">
        <v>799</v>
      </c>
      <c r="AI471" s="111" t="s">
        <v>207</v>
      </c>
      <c r="AK471" s="111" t="str">
        <f aca="false">(AB471)</f>
        <v>Capcom</v>
      </c>
      <c r="AL471" s="0" t="s">
        <v>200</v>
      </c>
      <c r="AM471" s="111" t="n">
        <f aca="false">AD471</f>
        <v>2004</v>
      </c>
      <c r="AN471" s="111" t="s">
        <v>208</v>
      </c>
      <c r="AR471" s="0" t="s">
        <v>200</v>
      </c>
      <c r="AS471" s="0" t="s">
        <v>3539</v>
      </c>
      <c r="AT471" s="0" t="s">
        <v>3540</v>
      </c>
      <c r="AU471" s="0" t="s">
        <v>3541</v>
      </c>
      <c r="AV471" s="0" t="s">
        <v>3542</v>
      </c>
      <c r="AX471" s="0" t="s">
        <v>3543</v>
      </c>
      <c r="AZ471" s="0" t="s">
        <v>3544</v>
      </c>
      <c r="BA471" s="124" t="s">
        <v>200</v>
      </c>
      <c r="BB471" s="0" t="s">
        <v>248</v>
      </c>
      <c r="BC471" s="0" t="s">
        <v>3545</v>
      </c>
      <c r="BD471" s="0" t="s">
        <v>3546</v>
      </c>
      <c r="BE471" s="104" t="s">
        <v>3547</v>
      </c>
      <c r="BF471" s="104" t="s">
        <v>3548</v>
      </c>
      <c r="BG471" s="125" t="s">
        <v>200</v>
      </c>
      <c r="BH471" s="0" t="s">
        <v>735</v>
      </c>
      <c r="BI471" s="112" t="n">
        <v>5055060922095</v>
      </c>
      <c r="BJ471" s="126" t="s">
        <v>200</v>
      </c>
      <c r="BK471" s="0" t="s">
        <v>215</v>
      </c>
      <c r="BL471" s="112" t="n">
        <v>4</v>
      </c>
      <c r="BM471" s="112" t="n">
        <v>4</v>
      </c>
      <c r="BN471" s="112" t="n">
        <v>4</v>
      </c>
      <c r="BO471" s="111" t="n">
        <v>20</v>
      </c>
      <c r="BP471" s="125" t="s">
        <v>200</v>
      </c>
      <c r="BQ471" s="127" t="s">
        <v>216</v>
      </c>
    </row>
    <row r="472" customFormat="false" ht="13.8" hidden="false" customHeight="false" outlineLevel="0" collapsed="false">
      <c r="A472" s="0" t="s">
        <v>3549</v>
      </c>
      <c r="B472" s="0" t="s">
        <v>3059</v>
      </c>
      <c r="C472" s="131" t="s">
        <v>1394</v>
      </c>
      <c r="D472" s="131" t="s">
        <v>1333</v>
      </c>
      <c r="E472" s="0" t="s">
        <v>194</v>
      </c>
      <c r="F472" s="0" t="s">
        <v>195</v>
      </c>
      <c r="G472" s="0" t="s">
        <v>196</v>
      </c>
      <c r="H472" s="0" t="s">
        <v>197</v>
      </c>
      <c r="J472" s="111" t="n">
        <v>1</v>
      </c>
      <c r="K472" s="0" t="s">
        <v>198</v>
      </c>
      <c r="L472" s="0" t="s">
        <v>198</v>
      </c>
      <c r="M472" s="0" t="s">
        <v>199</v>
      </c>
      <c r="O472" s="0" t="s">
        <v>200</v>
      </c>
      <c r="Q472" s="120" t="s">
        <v>200</v>
      </c>
      <c r="R472" s="0" t="s">
        <v>3067</v>
      </c>
      <c r="S472" s="0" t="s">
        <v>201</v>
      </c>
      <c r="T472" s="0" t="s">
        <v>198</v>
      </c>
      <c r="U472" s="0" t="s">
        <v>202</v>
      </c>
      <c r="V472" s="0" t="s">
        <v>1252</v>
      </c>
      <c r="W472" s="110" t="s">
        <v>204</v>
      </c>
      <c r="X472" s="111" t="n">
        <v>2003</v>
      </c>
      <c r="Z472" s="111" t="s">
        <v>221</v>
      </c>
      <c r="AA472" s="122" t="s">
        <v>200</v>
      </c>
      <c r="AB472" s="0" t="s">
        <v>370</v>
      </c>
      <c r="AC472" s="0" t="s">
        <v>370</v>
      </c>
      <c r="AD472" s="111" t="n">
        <v>2003</v>
      </c>
      <c r="AE472" s="111" t="s">
        <v>198</v>
      </c>
      <c r="AI472" s="111" t="s">
        <v>207</v>
      </c>
      <c r="AK472" s="111" t="str">
        <f aca="false">(AB472)</f>
        <v>Namco</v>
      </c>
      <c r="AM472" s="111" t="n">
        <f aca="false">AD472</f>
        <v>2003</v>
      </c>
      <c r="AN472" s="111" t="s">
        <v>208</v>
      </c>
      <c r="AR472" s="0" t="s">
        <v>371</v>
      </c>
      <c r="AS472" s="0" t="s">
        <v>372</v>
      </c>
      <c r="AT472" s="0" t="s">
        <v>373</v>
      </c>
      <c r="AV472" s="0" t="s">
        <v>200</v>
      </c>
      <c r="AZ472" s="0" t="s">
        <v>3550</v>
      </c>
      <c r="BA472" s="124" t="s">
        <v>200</v>
      </c>
      <c r="BB472" s="0" t="s">
        <v>248</v>
      </c>
      <c r="BC472" s="0" t="s">
        <v>2155</v>
      </c>
      <c r="BD472" s="0" t="s">
        <v>3551</v>
      </c>
      <c r="BE472" s="104" t="s">
        <v>3552</v>
      </c>
      <c r="BG472" s="125" t="s">
        <v>200</v>
      </c>
      <c r="BH472" s="0" t="s">
        <v>735</v>
      </c>
      <c r="BI472" s="112" t="n">
        <v>711719381921</v>
      </c>
      <c r="BJ472" s="126" t="s">
        <v>200</v>
      </c>
      <c r="BK472" s="0" t="s">
        <v>215</v>
      </c>
      <c r="BL472" s="112" t="n">
        <v>4</v>
      </c>
      <c r="BM472" s="112" t="n">
        <v>4</v>
      </c>
      <c r="BN472" s="112" t="n">
        <v>4</v>
      </c>
      <c r="BO472" s="111" t="n">
        <v>20</v>
      </c>
      <c r="BP472" s="125" t="s">
        <v>200</v>
      </c>
      <c r="BQ472" s="127" t="s">
        <v>216</v>
      </c>
    </row>
    <row r="473" customFormat="false" ht="13.8" hidden="false" customHeight="false" outlineLevel="0" collapsed="false">
      <c r="A473" s="0" t="s">
        <v>3553</v>
      </c>
      <c r="B473" s="0" t="s">
        <v>3059</v>
      </c>
      <c r="C473" s="131" t="s">
        <v>1394</v>
      </c>
      <c r="D473" s="131" t="s">
        <v>1333</v>
      </c>
      <c r="E473" s="0" t="s">
        <v>194</v>
      </c>
      <c r="F473" s="0" t="s">
        <v>195</v>
      </c>
      <c r="G473" s="0" t="s">
        <v>196</v>
      </c>
      <c r="H473" s="0" t="s">
        <v>197</v>
      </c>
      <c r="J473" s="111" t="n">
        <v>1</v>
      </c>
      <c r="K473" s="0" t="s">
        <v>198</v>
      </c>
      <c r="L473" s="0" t="s">
        <v>198</v>
      </c>
      <c r="M473" s="0" t="s">
        <v>199</v>
      </c>
      <c r="O473" s="0" t="s">
        <v>200</v>
      </c>
      <c r="Q473" s="120" t="s">
        <v>200</v>
      </c>
      <c r="R473" s="0" t="s">
        <v>3067</v>
      </c>
      <c r="S473" s="0" t="s">
        <v>201</v>
      </c>
      <c r="T473" s="0" t="s">
        <v>198</v>
      </c>
      <c r="U473" s="0" t="s">
        <v>202</v>
      </c>
      <c r="V473" s="0" t="s">
        <v>1252</v>
      </c>
      <c r="W473" s="110" t="s">
        <v>204</v>
      </c>
      <c r="X473" s="111" t="n">
        <v>2004</v>
      </c>
      <c r="Y473" s="111" t="s">
        <v>200</v>
      </c>
      <c r="Z473" s="111" t="s">
        <v>221</v>
      </c>
      <c r="AA473" s="122" t="s">
        <v>200</v>
      </c>
      <c r="AB473" s="0" t="s">
        <v>3554</v>
      </c>
      <c r="AC473" s="0" t="s">
        <v>2016</v>
      </c>
      <c r="AD473" s="111" t="n">
        <v>2004</v>
      </c>
      <c r="AE473" s="111" t="s">
        <v>198</v>
      </c>
      <c r="AI473" s="111" t="s">
        <v>207</v>
      </c>
      <c r="AK473" s="111" t="str">
        <f aca="false">(AB473)</f>
        <v>Edge of reality</v>
      </c>
      <c r="AM473" s="111" t="n">
        <f aca="false">AD473</f>
        <v>2004</v>
      </c>
      <c r="AN473" s="111" t="s">
        <v>297</v>
      </c>
      <c r="AS473" s="0" t="s">
        <v>3555</v>
      </c>
      <c r="AU473" s="0" t="s">
        <v>3556</v>
      </c>
      <c r="AV473" s="0" t="s">
        <v>200</v>
      </c>
      <c r="AY473" s="131" t="s">
        <v>3510</v>
      </c>
      <c r="AZ473" s="0" t="s">
        <v>3557</v>
      </c>
      <c r="BA473" s="124" t="s">
        <v>200</v>
      </c>
      <c r="BB473" s="0" t="s">
        <v>210</v>
      </c>
      <c r="BC473" s="0" t="s">
        <v>3558</v>
      </c>
      <c r="BD473" s="0" t="s">
        <v>3559</v>
      </c>
      <c r="BE473" s="104" t="s">
        <v>3560</v>
      </c>
      <c r="BF473" s="0" t="s">
        <v>3561</v>
      </c>
      <c r="BG473" s="125" t="s">
        <v>200</v>
      </c>
      <c r="BH473" s="0" t="s">
        <v>735</v>
      </c>
      <c r="BI473" s="112" t="n">
        <v>5030917021237</v>
      </c>
      <c r="BJ473" s="126" t="s">
        <v>200</v>
      </c>
      <c r="BK473" s="0" t="s">
        <v>215</v>
      </c>
      <c r="BL473" s="112" t="n">
        <v>4</v>
      </c>
      <c r="BM473" s="112" t="n">
        <v>4</v>
      </c>
      <c r="BN473" s="112" t="n">
        <v>4</v>
      </c>
      <c r="BO473" s="111" t="n">
        <v>20</v>
      </c>
      <c r="BP473" s="125" t="s">
        <v>200</v>
      </c>
      <c r="BQ473" s="127" t="s">
        <v>216</v>
      </c>
    </row>
    <row r="474" customFormat="false" ht="13.8" hidden="false" customHeight="false" outlineLevel="0" collapsed="false">
      <c r="A474" s="0" t="s">
        <v>3562</v>
      </c>
      <c r="B474" s="0" t="s">
        <v>3059</v>
      </c>
      <c r="C474" s="131" t="s">
        <v>1408</v>
      </c>
      <c r="D474" s="131" t="s">
        <v>1333</v>
      </c>
      <c r="E474" s="0" t="s">
        <v>194</v>
      </c>
      <c r="F474" s="0" t="s">
        <v>195</v>
      </c>
      <c r="G474" s="0" t="s">
        <v>196</v>
      </c>
      <c r="H474" s="0" t="s">
        <v>219</v>
      </c>
      <c r="J474" s="111" t="n">
        <v>1</v>
      </c>
      <c r="K474" s="0" t="s">
        <v>198</v>
      </c>
      <c r="L474" s="0" t="s">
        <v>198</v>
      </c>
      <c r="M474" s="0" t="s">
        <v>199</v>
      </c>
      <c r="O474" s="0" t="s">
        <v>200</v>
      </c>
      <c r="Q474" s="120" t="s">
        <v>200</v>
      </c>
      <c r="R474" s="0" t="s">
        <v>3067</v>
      </c>
      <c r="S474" s="0" t="s">
        <v>201</v>
      </c>
      <c r="T474" s="0" t="s">
        <v>198</v>
      </c>
      <c r="U474" s="0" t="s">
        <v>202</v>
      </c>
      <c r="V474" s="0" t="s">
        <v>1252</v>
      </c>
      <c r="W474" s="110" t="s">
        <v>204</v>
      </c>
      <c r="X474" s="111" t="n">
        <v>2003</v>
      </c>
      <c r="Y474" s="111" t="s">
        <v>498</v>
      </c>
      <c r="Z474" s="130" t="s">
        <v>757</v>
      </c>
      <c r="AA474" s="122" t="s">
        <v>200</v>
      </c>
      <c r="AB474" s="0" t="s">
        <v>3563</v>
      </c>
      <c r="AC474" s="0" t="s">
        <v>872</v>
      </c>
      <c r="AD474" s="111" t="n">
        <v>2003</v>
      </c>
      <c r="AE474" s="111" t="s">
        <v>222</v>
      </c>
      <c r="AI474" s="111" t="s">
        <v>207</v>
      </c>
      <c r="AK474" s="111" t="str">
        <f aca="false">(AB474)</f>
        <v>Sony – Guerilla Cambridge</v>
      </c>
      <c r="AM474" s="111" t="n">
        <f aca="false">AD474</f>
        <v>2003</v>
      </c>
      <c r="AN474" s="111" t="s">
        <v>263</v>
      </c>
      <c r="AS474" s="0" t="s">
        <v>200</v>
      </c>
      <c r="AT474" s="0" t="s">
        <v>266</v>
      </c>
      <c r="AU474" s="0" t="s">
        <v>332</v>
      </c>
      <c r="AV474" s="0" t="s">
        <v>200</v>
      </c>
      <c r="AZ474" s="0" t="s">
        <v>3564</v>
      </c>
      <c r="BA474" s="124" t="s">
        <v>200</v>
      </c>
      <c r="BB474" s="0" t="s">
        <v>248</v>
      </c>
      <c r="BC474" s="0" t="s">
        <v>3565</v>
      </c>
      <c r="BD474" s="0" t="s">
        <v>3566</v>
      </c>
      <c r="BE474" s="104" t="s">
        <v>3567</v>
      </c>
      <c r="BG474" s="125" t="s">
        <v>200</v>
      </c>
      <c r="BH474" s="0" t="s">
        <v>735</v>
      </c>
      <c r="BI474" s="112" t="n">
        <v>711719413929</v>
      </c>
      <c r="BJ474" s="126" t="s">
        <v>200</v>
      </c>
      <c r="BK474" s="0" t="s">
        <v>215</v>
      </c>
      <c r="BL474" s="112" t="n">
        <v>4</v>
      </c>
      <c r="BM474" s="112" t="n">
        <v>4</v>
      </c>
      <c r="BN474" s="112" t="n">
        <v>4</v>
      </c>
      <c r="BO474" s="111" t="n">
        <v>20</v>
      </c>
      <c r="BP474" s="125" t="s">
        <v>200</v>
      </c>
      <c r="BQ474" s="127" t="s">
        <v>216</v>
      </c>
    </row>
    <row r="475" customFormat="false" ht="13.8" hidden="false" customHeight="false" outlineLevel="0" collapsed="false">
      <c r="A475" s="0" t="s">
        <v>3568</v>
      </c>
      <c r="B475" s="0" t="s">
        <v>3059</v>
      </c>
      <c r="C475" s="0" t="s">
        <v>423</v>
      </c>
      <c r="D475" s="0" t="s">
        <v>1333</v>
      </c>
      <c r="E475" s="0" t="s">
        <v>313</v>
      </c>
      <c r="F475" s="0" t="s">
        <v>314</v>
      </c>
      <c r="G475" s="0" t="s">
        <v>424</v>
      </c>
      <c r="H475" s="0" t="s">
        <v>197</v>
      </c>
      <c r="J475" s="111" t="n">
        <v>4</v>
      </c>
      <c r="K475" s="131" t="s">
        <v>198</v>
      </c>
      <c r="L475" s="0" t="s">
        <v>456</v>
      </c>
      <c r="M475" s="0" t="s">
        <v>274</v>
      </c>
      <c r="O475" s="0" t="s">
        <v>458</v>
      </c>
      <c r="Q475" s="120" t="s">
        <v>200</v>
      </c>
      <c r="R475" s="0" t="s">
        <v>3067</v>
      </c>
      <c r="S475" s="0" t="s">
        <v>201</v>
      </c>
      <c r="T475" s="0" t="s">
        <v>198</v>
      </c>
      <c r="U475" s="0" t="s">
        <v>202</v>
      </c>
      <c r="V475" s="0" t="s">
        <v>1252</v>
      </c>
      <c r="W475" s="110" t="s">
        <v>204</v>
      </c>
      <c r="X475" s="111" t="n">
        <v>2003</v>
      </c>
      <c r="Y475" s="111" t="s">
        <v>498</v>
      </c>
      <c r="Z475" s="111" t="s">
        <v>198</v>
      </c>
      <c r="AA475" s="122" t="s">
        <v>200</v>
      </c>
      <c r="AB475" s="0" t="s">
        <v>459</v>
      </c>
      <c r="AC475" s="0" t="s">
        <v>459</v>
      </c>
      <c r="AD475" s="111" t="n">
        <v>2003</v>
      </c>
      <c r="AE475" s="111" t="s">
        <v>198</v>
      </c>
      <c r="AH475" s="111" t="s">
        <v>1983</v>
      </c>
      <c r="AI475" s="111" t="s">
        <v>207</v>
      </c>
      <c r="AK475" s="111" t="str">
        <f aca="false">(AB475)</f>
        <v>Konami</v>
      </c>
      <c r="AM475" s="111" t="n">
        <f aca="false">AD475</f>
        <v>2003</v>
      </c>
      <c r="AN475" s="111" t="s">
        <v>208</v>
      </c>
      <c r="AP475" s="0" t="s">
        <v>674</v>
      </c>
      <c r="AQ475" s="0" t="s">
        <v>200</v>
      </c>
      <c r="AS475" s="0" t="s">
        <v>738</v>
      </c>
      <c r="AV475" s="0" t="s">
        <v>200</v>
      </c>
      <c r="AZ475" s="0" t="s">
        <v>3569</v>
      </c>
      <c r="BA475" s="124" t="s">
        <v>200</v>
      </c>
      <c r="BB475" s="0" t="s">
        <v>248</v>
      </c>
      <c r="BC475" s="0" t="s">
        <v>3570</v>
      </c>
      <c r="BD475" s="0" t="s">
        <v>3571</v>
      </c>
      <c r="BE475" s="104" t="s">
        <v>3572</v>
      </c>
      <c r="BG475" s="125" t="s">
        <v>200</v>
      </c>
      <c r="BH475" s="0" t="s">
        <v>735</v>
      </c>
      <c r="BI475" s="112" t="n">
        <v>4012927024133</v>
      </c>
      <c r="BJ475" s="126" t="s">
        <v>200</v>
      </c>
      <c r="BK475" s="0" t="s">
        <v>215</v>
      </c>
      <c r="BL475" s="112" t="n">
        <v>4</v>
      </c>
      <c r="BM475" s="112" t="n">
        <v>4</v>
      </c>
      <c r="BN475" s="112" t="n">
        <v>4</v>
      </c>
      <c r="BO475" s="111" t="n">
        <v>20</v>
      </c>
      <c r="BP475" s="125" t="s">
        <v>200</v>
      </c>
      <c r="BQ475" s="127" t="s">
        <v>216</v>
      </c>
    </row>
    <row r="476" customFormat="false" ht="13.8" hidden="false" customHeight="false" outlineLevel="0" collapsed="false">
      <c r="A476" s="0" t="s">
        <v>3573</v>
      </c>
      <c r="B476" s="0" t="s">
        <v>3059</v>
      </c>
      <c r="C476" s="131" t="s">
        <v>1451</v>
      </c>
      <c r="D476" s="131" t="s">
        <v>1333</v>
      </c>
      <c r="E476" s="0" t="s">
        <v>194</v>
      </c>
      <c r="F476" s="0" t="s">
        <v>399</v>
      </c>
      <c r="G476" s="0" t="s">
        <v>330</v>
      </c>
      <c r="H476" s="0" t="s">
        <v>901</v>
      </c>
      <c r="J476" s="111" t="n">
        <v>1</v>
      </c>
      <c r="K476" s="0" t="s">
        <v>198</v>
      </c>
      <c r="L476" s="0" t="s">
        <v>198</v>
      </c>
      <c r="M476" s="0" t="s">
        <v>274</v>
      </c>
      <c r="O476" s="0" t="s">
        <v>237</v>
      </c>
      <c r="Q476" s="120" t="s">
        <v>200</v>
      </c>
      <c r="R476" s="0" t="s">
        <v>3067</v>
      </c>
      <c r="S476" s="0" t="s">
        <v>201</v>
      </c>
      <c r="T476" s="0" t="s">
        <v>198</v>
      </c>
      <c r="U476" s="0" t="s">
        <v>202</v>
      </c>
      <c r="V476" s="0" t="s">
        <v>1252</v>
      </c>
      <c r="W476" s="110" t="s">
        <v>204</v>
      </c>
      <c r="X476" s="111" t="n">
        <v>2002</v>
      </c>
      <c r="Y476" s="111" t="s">
        <v>607</v>
      </c>
      <c r="Z476" s="130" t="s">
        <v>757</v>
      </c>
      <c r="AA476" s="122" t="s">
        <v>200</v>
      </c>
      <c r="AB476" s="0" t="s">
        <v>352</v>
      </c>
      <c r="AC476" s="0" t="s">
        <v>3574</v>
      </c>
      <c r="AD476" s="111" t="n">
        <v>2002</v>
      </c>
      <c r="AE476" s="111" t="s">
        <v>198</v>
      </c>
      <c r="AI476" s="111" t="s">
        <v>207</v>
      </c>
      <c r="AK476" s="111" t="str">
        <f aca="false">(AB476)</f>
        <v>Tecmo</v>
      </c>
      <c r="AM476" s="111" t="n">
        <f aca="false">AD476</f>
        <v>2002</v>
      </c>
      <c r="AN476" s="111" t="s">
        <v>208</v>
      </c>
      <c r="AR476" s="0" t="s">
        <v>1455</v>
      </c>
      <c r="AS476" s="0" t="s">
        <v>3575</v>
      </c>
      <c r="AT476" s="0" t="s">
        <v>3576</v>
      </c>
      <c r="AU476" s="0" t="s">
        <v>2297</v>
      </c>
      <c r="AV476" s="0" t="s">
        <v>200</v>
      </c>
      <c r="AZ476" s="0" t="s">
        <v>3577</v>
      </c>
      <c r="BA476" s="124" t="s">
        <v>200</v>
      </c>
      <c r="BB476" s="0" t="s">
        <v>248</v>
      </c>
      <c r="BC476" s="0" t="s">
        <v>3578</v>
      </c>
      <c r="BD476" s="0" t="s">
        <v>3579</v>
      </c>
      <c r="BE476" s="104" t="s">
        <v>3580</v>
      </c>
      <c r="BF476" s="0" t="s">
        <v>3581</v>
      </c>
      <c r="BG476" s="125" t="s">
        <v>200</v>
      </c>
      <c r="BH476" s="0" t="s">
        <v>735</v>
      </c>
      <c r="BI476" s="112" t="n">
        <v>3563650069058</v>
      </c>
      <c r="BJ476" s="126" t="s">
        <v>200</v>
      </c>
      <c r="BK476" s="0" t="s">
        <v>215</v>
      </c>
      <c r="BL476" s="112" t="n">
        <v>4</v>
      </c>
      <c r="BM476" s="112" t="n">
        <v>4</v>
      </c>
      <c r="BN476" s="112" t="n">
        <v>4</v>
      </c>
      <c r="BO476" s="111" t="n">
        <v>20</v>
      </c>
      <c r="BP476" s="125" t="s">
        <v>200</v>
      </c>
      <c r="BQ476" s="127" t="s">
        <v>216</v>
      </c>
    </row>
    <row r="477" customFormat="false" ht="13.8" hidden="false" customHeight="false" outlineLevel="0" collapsed="false">
      <c r="A477" s="0" t="s">
        <v>3582</v>
      </c>
      <c r="B477" s="0" t="s">
        <v>3059</v>
      </c>
      <c r="C477" s="131" t="s">
        <v>1451</v>
      </c>
      <c r="D477" s="131" t="s">
        <v>1333</v>
      </c>
      <c r="E477" s="0" t="s">
        <v>194</v>
      </c>
      <c r="F477" s="0" t="s">
        <v>399</v>
      </c>
      <c r="G477" s="0" t="s">
        <v>330</v>
      </c>
      <c r="H477" s="0" t="s">
        <v>901</v>
      </c>
      <c r="J477" s="111" t="n">
        <v>1</v>
      </c>
      <c r="K477" s="0" t="s">
        <v>198</v>
      </c>
      <c r="L477" s="0" t="s">
        <v>198</v>
      </c>
      <c r="M477" s="0" t="s">
        <v>199</v>
      </c>
      <c r="O477" s="0" t="s">
        <v>200</v>
      </c>
      <c r="Q477" s="120" t="s">
        <v>200</v>
      </c>
      <c r="R477" s="0" t="s">
        <v>3067</v>
      </c>
      <c r="S477" s="0" t="s">
        <v>201</v>
      </c>
      <c r="T477" s="0" t="s">
        <v>198</v>
      </c>
      <c r="U477" s="0" t="s">
        <v>202</v>
      </c>
      <c r="V477" s="0" t="s">
        <v>1252</v>
      </c>
      <c r="W477" s="110" t="s">
        <v>204</v>
      </c>
      <c r="X477" s="111" t="n">
        <v>2006</v>
      </c>
      <c r="Y477" s="111" t="s">
        <v>607</v>
      </c>
      <c r="Z477" s="130" t="s">
        <v>757</v>
      </c>
      <c r="AA477" s="122" t="s">
        <v>200</v>
      </c>
      <c r="AB477" s="0" t="s">
        <v>352</v>
      </c>
      <c r="AC477" s="0" t="s">
        <v>2588</v>
      </c>
      <c r="AD477" s="111" t="n">
        <v>2006</v>
      </c>
      <c r="AE477" s="111" t="s">
        <v>198</v>
      </c>
      <c r="AI477" s="111" t="s">
        <v>207</v>
      </c>
      <c r="AK477" s="111" t="str">
        <f aca="false">(AB477)</f>
        <v>Tecmo</v>
      </c>
      <c r="AM477" s="111" t="n">
        <f aca="false">AD477</f>
        <v>2006</v>
      </c>
      <c r="AN477" s="111" t="s">
        <v>208</v>
      </c>
      <c r="AR477" s="0" t="s">
        <v>1455</v>
      </c>
      <c r="AS477" s="0" t="s">
        <v>3575</v>
      </c>
      <c r="AT477" s="0" t="s">
        <v>3576</v>
      </c>
      <c r="AU477" s="0" t="s">
        <v>2297</v>
      </c>
      <c r="AV477" s="0" t="s">
        <v>200</v>
      </c>
      <c r="AZ477" s="0" t="s">
        <v>3583</v>
      </c>
      <c r="BA477" s="124" t="s">
        <v>200</v>
      </c>
      <c r="BB477" s="0" t="s">
        <v>248</v>
      </c>
      <c r="BC477" s="0" t="s">
        <v>3584</v>
      </c>
      <c r="BD477" s="0" t="s">
        <v>3585</v>
      </c>
      <c r="BE477" s="104" t="s">
        <v>3586</v>
      </c>
      <c r="BG477" s="125" t="s">
        <v>200</v>
      </c>
      <c r="BH477" s="0" t="s">
        <v>735</v>
      </c>
      <c r="BI477" s="112" t="n">
        <v>5026555305228</v>
      </c>
      <c r="BJ477" s="126" t="s">
        <v>200</v>
      </c>
      <c r="BK477" s="0" t="s">
        <v>215</v>
      </c>
      <c r="BL477" s="112" t="n">
        <v>4</v>
      </c>
      <c r="BM477" s="112" t="n">
        <v>4</v>
      </c>
      <c r="BN477" s="112" t="n">
        <v>4</v>
      </c>
      <c r="BO477" s="111" t="n">
        <v>50</v>
      </c>
      <c r="BP477" s="125" t="s">
        <v>200</v>
      </c>
      <c r="BQ477" s="127" t="s">
        <v>216</v>
      </c>
    </row>
    <row r="478" customFormat="false" ht="13.8" hidden="false" customHeight="false" outlineLevel="0" collapsed="false">
      <c r="A478" s="0" t="s">
        <v>3587</v>
      </c>
      <c r="B478" s="0" t="s">
        <v>3059</v>
      </c>
      <c r="C478" s="131" t="s">
        <v>1408</v>
      </c>
      <c r="D478" s="131" t="s">
        <v>1333</v>
      </c>
      <c r="E478" s="0" t="s">
        <v>194</v>
      </c>
      <c r="F478" s="0" t="s">
        <v>195</v>
      </c>
      <c r="G478" s="0" t="s">
        <v>196</v>
      </c>
      <c r="H478" s="0" t="s">
        <v>219</v>
      </c>
      <c r="J478" s="111" t="n">
        <v>2</v>
      </c>
      <c r="K478" s="0" t="s">
        <v>198</v>
      </c>
      <c r="L478" s="0" t="s">
        <v>533</v>
      </c>
      <c r="M478" s="0" t="s">
        <v>199</v>
      </c>
      <c r="O478" s="0" t="s">
        <v>200</v>
      </c>
      <c r="Q478" s="120" t="s">
        <v>200</v>
      </c>
      <c r="R478" s="0" t="s">
        <v>3067</v>
      </c>
      <c r="S478" s="0" t="s">
        <v>201</v>
      </c>
      <c r="T478" s="0" t="s">
        <v>198</v>
      </c>
      <c r="U478" s="0" t="s">
        <v>202</v>
      </c>
      <c r="V478" s="0" t="s">
        <v>1252</v>
      </c>
      <c r="W478" s="110" t="s">
        <v>204</v>
      </c>
      <c r="X478" s="111" t="n">
        <v>2004</v>
      </c>
      <c r="Z478" s="111" t="s">
        <v>221</v>
      </c>
      <c r="AA478" s="122" t="s">
        <v>200</v>
      </c>
      <c r="AB478" s="0" t="s">
        <v>902</v>
      </c>
      <c r="AC478" s="0" t="s">
        <v>902</v>
      </c>
      <c r="AD478" s="111" t="n">
        <v>2004</v>
      </c>
      <c r="AE478" s="111" t="s">
        <v>198</v>
      </c>
      <c r="AI478" s="111" t="s">
        <v>207</v>
      </c>
      <c r="AK478" s="111" t="str">
        <f aca="false">(AB478)</f>
        <v>Midway</v>
      </c>
      <c r="AM478" s="111" t="n">
        <f aca="false">AD478</f>
        <v>2004</v>
      </c>
      <c r="AN478" s="111" t="s">
        <v>297</v>
      </c>
      <c r="AS478" s="0" t="s">
        <v>200</v>
      </c>
      <c r="AT478" s="0" t="s">
        <v>1150</v>
      </c>
      <c r="AU478" s="0" t="s">
        <v>267</v>
      </c>
      <c r="AV478" s="0" t="s">
        <v>200</v>
      </c>
      <c r="AY478" s="131" t="s">
        <v>3510</v>
      </c>
      <c r="AZ478" s="0" t="s">
        <v>3588</v>
      </c>
      <c r="BA478" s="124" t="s">
        <v>200</v>
      </c>
      <c r="BB478" s="0" t="s">
        <v>248</v>
      </c>
      <c r="BC478" s="0" t="s">
        <v>3589</v>
      </c>
      <c r="BE478" s="104" t="s">
        <v>3590</v>
      </c>
      <c r="BF478" s="131" t="s">
        <v>3591</v>
      </c>
      <c r="BG478" s="125" t="s">
        <v>200</v>
      </c>
      <c r="BH478" s="0" t="s">
        <v>735</v>
      </c>
      <c r="BI478" s="112" t="n">
        <v>5037930071348</v>
      </c>
      <c r="BJ478" s="126" t="s">
        <v>200</v>
      </c>
      <c r="BK478" s="0" t="s">
        <v>215</v>
      </c>
      <c r="BL478" s="112" t="s">
        <v>3352</v>
      </c>
      <c r="BM478" s="112" t="s">
        <v>3352</v>
      </c>
      <c r="BN478" s="112" t="s">
        <v>3352</v>
      </c>
      <c r="BO478" s="111" t="n">
        <v>20</v>
      </c>
      <c r="BP478" s="125" t="s">
        <v>200</v>
      </c>
      <c r="BQ478" s="127" t="s">
        <v>216</v>
      </c>
    </row>
    <row r="479" customFormat="false" ht="13.8" hidden="false" customHeight="false" outlineLevel="0" collapsed="false">
      <c r="A479" s="0" t="s">
        <v>3592</v>
      </c>
      <c r="B479" s="0" t="s">
        <v>3059</v>
      </c>
      <c r="C479" s="131" t="s">
        <v>1394</v>
      </c>
      <c r="D479" s="131" t="s">
        <v>1333</v>
      </c>
      <c r="E479" s="0" t="s">
        <v>194</v>
      </c>
      <c r="F479" s="0" t="s">
        <v>195</v>
      </c>
      <c r="G479" s="0" t="s">
        <v>196</v>
      </c>
      <c r="H479" s="0" t="s">
        <v>219</v>
      </c>
      <c r="J479" s="111" t="n">
        <v>1</v>
      </c>
      <c r="K479" s="0" t="s">
        <v>198</v>
      </c>
      <c r="L479" s="0" t="s">
        <v>198</v>
      </c>
      <c r="M479" s="0" t="s">
        <v>199</v>
      </c>
      <c r="O479" s="0" t="s">
        <v>200</v>
      </c>
      <c r="Q479" s="120" t="s">
        <v>200</v>
      </c>
      <c r="R479" s="0" t="s">
        <v>3067</v>
      </c>
      <c r="S479" s="0" t="s">
        <v>201</v>
      </c>
      <c r="T479" s="0" t="s">
        <v>198</v>
      </c>
      <c r="U479" s="0" t="s">
        <v>202</v>
      </c>
      <c r="V479" s="0" t="s">
        <v>1252</v>
      </c>
      <c r="W479" s="110" t="s">
        <v>204</v>
      </c>
      <c r="X479" s="111" t="n">
        <v>2006</v>
      </c>
      <c r="Y479" s="111" t="s">
        <v>200</v>
      </c>
      <c r="Z479" s="130" t="s">
        <v>757</v>
      </c>
      <c r="AA479" s="122" t="s">
        <v>200</v>
      </c>
      <c r="AB479" s="0" t="s">
        <v>3593</v>
      </c>
      <c r="AC479" s="0" t="s">
        <v>3594</v>
      </c>
      <c r="AD479" s="111" t="n">
        <v>2006</v>
      </c>
      <c r="AE479" s="111" t="s">
        <v>198</v>
      </c>
      <c r="AG479" s="111" t="s">
        <v>3099</v>
      </c>
      <c r="AH479" s="111" t="s">
        <v>200</v>
      </c>
      <c r="AI479" s="111" t="s">
        <v>207</v>
      </c>
      <c r="AK479" s="111" t="str">
        <f aca="false">(AB479)</f>
        <v>Double fine productions</v>
      </c>
      <c r="AM479" s="111" t="n">
        <f aca="false">AD479</f>
        <v>2006</v>
      </c>
      <c r="AN479" s="111" t="s">
        <v>297</v>
      </c>
      <c r="AS479" s="0" t="s">
        <v>200</v>
      </c>
      <c r="AT479" s="0" t="s">
        <v>1150</v>
      </c>
      <c r="AU479" s="0" t="s">
        <v>470</v>
      </c>
      <c r="AV479" s="0" t="s">
        <v>3595</v>
      </c>
      <c r="AW479" s="0" t="s">
        <v>2617</v>
      </c>
      <c r="AZ479" s="0" t="s">
        <v>3596</v>
      </c>
      <c r="BA479" s="124" t="s">
        <v>200</v>
      </c>
      <c r="BB479" s="0" t="s">
        <v>210</v>
      </c>
      <c r="BC479" s="0" t="s">
        <v>3597</v>
      </c>
      <c r="BE479" s="104" t="s">
        <v>3598</v>
      </c>
      <c r="BF479" s="0" t="s">
        <v>200</v>
      </c>
      <c r="BG479" s="125" t="s">
        <v>200</v>
      </c>
      <c r="BH479" s="0" t="s">
        <v>735</v>
      </c>
      <c r="BI479" s="112" t="n">
        <v>4005209070478</v>
      </c>
      <c r="BJ479" s="126" t="s">
        <v>200</v>
      </c>
      <c r="BK479" s="0" t="s">
        <v>215</v>
      </c>
      <c r="BL479" s="112" t="n">
        <v>4</v>
      </c>
      <c r="BM479" s="112" t="n">
        <v>4</v>
      </c>
      <c r="BN479" s="112" t="n">
        <v>4</v>
      </c>
      <c r="BO479" s="111" t="n">
        <v>20</v>
      </c>
      <c r="BP479" s="125" t="s">
        <v>200</v>
      </c>
      <c r="BQ479" s="127" t="s">
        <v>216</v>
      </c>
    </row>
    <row r="480" customFormat="false" ht="13.8" hidden="false" customHeight="false" outlineLevel="0" collapsed="false">
      <c r="A480" s="0" t="s">
        <v>3599</v>
      </c>
      <c r="B480" s="0" t="s">
        <v>3059</v>
      </c>
      <c r="C480" s="0" t="s">
        <v>3600</v>
      </c>
      <c r="D480" s="0" t="s">
        <v>1333</v>
      </c>
      <c r="E480" s="0" t="s">
        <v>848</v>
      </c>
      <c r="F480" s="0" t="s">
        <v>848</v>
      </c>
      <c r="G480" s="0" t="s">
        <v>848</v>
      </c>
      <c r="H480" s="0" t="s">
        <v>197</v>
      </c>
      <c r="J480" s="111" t="n">
        <v>1</v>
      </c>
      <c r="K480" s="0" t="s">
        <v>198</v>
      </c>
      <c r="L480" s="0" t="s">
        <v>198</v>
      </c>
      <c r="M480" s="0" t="s">
        <v>199</v>
      </c>
      <c r="O480" s="0" t="s">
        <v>200</v>
      </c>
      <c r="Q480" s="120" t="s">
        <v>200</v>
      </c>
      <c r="R480" s="0" t="s">
        <v>3067</v>
      </c>
      <c r="S480" s="0" t="s">
        <v>201</v>
      </c>
      <c r="T480" s="0" t="s">
        <v>198</v>
      </c>
      <c r="U480" s="0" t="s">
        <v>202</v>
      </c>
      <c r="V480" s="0" t="s">
        <v>1252</v>
      </c>
      <c r="W480" s="110" t="s">
        <v>204</v>
      </c>
      <c r="X480" s="111" t="n">
        <v>2005</v>
      </c>
      <c r="Y480" s="111" t="s">
        <v>498</v>
      </c>
      <c r="Z480" s="111" t="s">
        <v>198</v>
      </c>
      <c r="AA480" s="122" t="s">
        <v>200</v>
      </c>
      <c r="AB480" s="0" t="s">
        <v>2802</v>
      </c>
      <c r="AC480" s="0" t="s">
        <v>1696</v>
      </c>
      <c r="AD480" s="111" t="n">
        <v>2005</v>
      </c>
      <c r="AE480" s="111" t="s">
        <v>198</v>
      </c>
      <c r="AI480" s="111" t="s">
        <v>294</v>
      </c>
      <c r="AJ480" s="111" t="s">
        <v>3601</v>
      </c>
      <c r="AK480" s="111" t="s">
        <v>2802</v>
      </c>
      <c r="AM480" s="111" t="s">
        <v>849</v>
      </c>
      <c r="AN480" s="111" t="s">
        <v>510</v>
      </c>
      <c r="AS480" s="0" t="s">
        <v>2804</v>
      </c>
      <c r="AV480" s="0" t="s">
        <v>2805</v>
      </c>
      <c r="AY480" s="0" t="s">
        <v>3119</v>
      </c>
      <c r="AZ480" s="0" t="s">
        <v>3602</v>
      </c>
      <c r="BA480" s="124" t="s">
        <v>200</v>
      </c>
      <c r="BB480" s="0" t="s">
        <v>210</v>
      </c>
      <c r="BC480" s="0" t="s">
        <v>3603</v>
      </c>
      <c r="BE480" s="104" t="s">
        <v>3604</v>
      </c>
      <c r="BF480" s="0" t="s">
        <v>3605</v>
      </c>
      <c r="BG480" s="125" t="s">
        <v>200</v>
      </c>
      <c r="BH480" s="0" t="s">
        <v>735</v>
      </c>
      <c r="BI480" s="112" t="n">
        <v>3307210203526</v>
      </c>
      <c r="BJ480" s="126" t="s">
        <v>200</v>
      </c>
      <c r="BK480" s="0" t="s">
        <v>215</v>
      </c>
      <c r="BL480" s="112" t="n">
        <v>4</v>
      </c>
      <c r="BM480" s="112" t="n">
        <v>4</v>
      </c>
      <c r="BN480" s="112" t="n">
        <v>4</v>
      </c>
      <c r="BO480" s="111" t="n">
        <v>20</v>
      </c>
      <c r="BP480" s="125" t="s">
        <v>200</v>
      </c>
      <c r="BQ480" s="127" t="s">
        <v>216</v>
      </c>
    </row>
    <row r="481" customFormat="false" ht="13.8" hidden="false" customHeight="false" outlineLevel="0" collapsed="false">
      <c r="A481" s="0" t="s">
        <v>3606</v>
      </c>
      <c r="B481" s="0" t="s">
        <v>3059</v>
      </c>
      <c r="C481" s="131" t="s">
        <v>1489</v>
      </c>
      <c r="D481" s="131" t="s">
        <v>1333</v>
      </c>
      <c r="E481" s="0" t="s">
        <v>194</v>
      </c>
      <c r="F481" s="0" t="s">
        <v>195</v>
      </c>
      <c r="G481" s="0" t="s">
        <v>196</v>
      </c>
      <c r="H481" s="0" t="s">
        <v>219</v>
      </c>
      <c r="J481" s="111" t="n">
        <v>1</v>
      </c>
      <c r="K481" s="0" t="s">
        <v>198</v>
      </c>
      <c r="L481" s="0" t="s">
        <v>198</v>
      </c>
      <c r="M481" s="0" t="s">
        <v>199</v>
      </c>
      <c r="O481" s="0" t="s">
        <v>200</v>
      </c>
      <c r="Q481" s="120" t="s">
        <v>200</v>
      </c>
      <c r="R481" s="0" t="s">
        <v>3067</v>
      </c>
      <c r="S481" s="0" t="s">
        <v>201</v>
      </c>
      <c r="T481" s="0" t="s">
        <v>198</v>
      </c>
      <c r="U481" s="0" t="s">
        <v>202</v>
      </c>
      <c r="V481" s="0" t="s">
        <v>1252</v>
      </c>
      <c r="W481" s="110" t="s">
        <v>204</v>
      </c>
      <c r="X481" s="111" t="n">
        <v>2001</v>
      </c>
      <c r="Y481" s="111" t="s">
        <v>200</v>
      </c>
      <c r="Z481" s="111" t="s">
        <v>221</v>
      </c>
      <c r="AA481" s="122" t="s">
        <v>200</v>
      </c>
      <c r="AB481" s="0" t="s">
        <v>3607</v>
      </c>
      <c r="AC481" s="0" t="s">
        <v>3608</v>
      </c>
      <c r="AD481" s="111" t="n">
        <v>2001</v>
      </c>
      <c r="AE481" s="111" t="s">
        <v>1004</v>
      </c>
      <c r="AI481" s="111" t="s">
        <v>207</v>
      </c>
      <c r="AK481" s="111" t="str">
        <f aca="false">(AB481)</f>
        <v>Volition</v>
      </c>
      <c r="AM481" s="111" t="n">
        <f aca="false">AD481</f>
        <v>2001</v>
      </c>
      <c r="AN481" s="111" t="s">
        <v>297</v>
      </c>
      <c r="AS481" s="0" t="s">
        <v>200</v>
      </c>
      <c r="AV481" s="0" t="s">
        <v>200</v>
      </c>
      <c r="AZ481" s="104" t="s">
        <v>3609</v>
      </c>
      <c r="BA481" s="124" t="s">
        <v>200</v>
      </c>
      <c r="BB481" s="0" t="s">
        <v>210</v>
      </c>
      <c r="BC481" s="0" t="s">
        <v>2145</v>
      </c>
      <c r="BD481" s="0" t="s">
        <v>3610</v>
      </c>
      <c r="BE481" s="104" t="s">
        <v>3611</v>
      </c>
      <c r="BG481" s="125" t="s">
        <v>200</v>
      </c>
      <c r="BH481" s="0" t="s">
        <v>735</v>
      </c>
      <c r="BI481" s="112" t="n">
        <v>4005209032971</v>
      </c>
      <c r="BJ481" s="126" t="s">
        <v>200</v>
      </c>
      <c r="BK481" s="0" t="s">
        <v>215</v>
      </c>
      <c r="BL481" s="112" t="n">
        <v>4</v>
      </c>
      <c r="BM481" s="112" t="n">
        <v>4</v>
      </c>
      <c r="BN481" s="112" t="n">
        <v>4</v>
      </c>
      <c r="BO481" s="111" t="n">
        <v>20</v>
      </c>
      <c r="BP481" s="125" t="s">
        <v>200</v>
      </c>
      <c r="BQ481" s="127" t="s">
        <v>216</v>
      </c>
    </row>
    <row r="482" customFormat="false" ht="13.8" hidden="false" customHeight="false" outlineLevel="0" collapsed="false">
      <c r="A482" s="131" t="s">
        <v>3612</v>
      </c>
      <c r="B482" s="0" t="s">
        <v>3059</v>
      </c>
      <c r="C482" s="131" t="s">
        <v>1451</v>
      </c>
      <c r="D482" s="131" t="s">
        <v>1333</v>
      </c>
      <c r="E482" s="0" t="s">
        <v>194</v>
      </c>
      <c r="F482" s="0" t="s">
        <v>195</v>
      </c>
      <c r="G482" s="0" t="s">
        <v>196</v>
      </c>
      <c r="H482" s="0" t="s">
        <v>901</v>
      </c>
      <c r="J482" s="111" t="n">
        <v>1</v>
      </c>
      <c r="K482" s="0" t="s">
        <v>198</v>
      </c>
      <c r="L482" s="0" t="s">
        <v>198</v>
      </c>
      <c r="M482" s="0" t="s">
        <v>199</v>
      </c>
      <c r="O482" s="0" t="s">
        <v>200</v>
      </c>
      <c r="Q482" s="120" t="s">
        <v>200</v>
      </c>
      <c r="R482" s="0" t="s">
        <v>3067</v>
      </c>
      <c r="S482" s="0" t="s">
        <v>201</v>
      </c>
      <c r="T482" s="0" t="s">
        <v>198</v>
      </c>
      <c r="U482" s="0" t="s">
        <v>202</v>
      </c>
      <c r="V482" s="0" t="s">
        <v>1252</v>
      </c>
      <c r="W482" s="110" t="s">
        <v>204</v>
      </c>
      <c r="X482" s="111" t="n">
        <v>2001</v>
      </c>
      <c r="Y482" s="111" t="s">
        <v>1624</v>
      </c>
      <c r="Z482" s="130" t="s">
        <v>757</v>
      </c>
      <c r="AA482" s="122" t="s">
        <v>200</v>
      </c>
      <c r="AB482" s="0" t="s">
        <v>3613</v>
      </c>
      <c r="AC482" s="0" t="s">
        <v>543</v>
      </c>
      <c r="AD482" s="111" t="n">
        <v>2001</v>
      </c>
      <c r="AE482" s="111" t="s">
        <v>198</v>
      </c>
      <c r="AH482" s="111" t="s">
        <v>799</v>
      </c>
      <c r="AI482" s="111" t="s">
        <v>294</v>
      </c>
      <c r="AJ482" s="111" t="s">
        <v>1788</v>
      </c>
      <c r="AK482" s="111" t="s">
        <v>543</v>
      </c>
      <c r="AM482" s="111" t="n">
        <v>2000</v>
      </c>
      <c r="AN482" s="111" t="s">
        <v>208</v>
      </c>
      <c r="AR482" s="0" t="s">
        <v>1455</v>
      </c>
      <c r="AS482" s="0" t="s">
        <v>1627</v>
      </c>
      <c r="AT482" s="0" t="s">
        <v>1934</v>
      </c>
      <c r="AU482" s="0" t="s">
        <v>470</v>
      </c>
      <c r="AV482" s="0" t="s">
        <v>2426</v>
      </c>
      <c r="AZ482" s="0" t="s">
        <v>3614</v>
      </c>
      <c r="BA482" s="124" t="s">
        <v>200</v>
      </c>
      <c r="BB482" s="0" t="s">
        <v>210</v>
      </c>
      <c r="BC482" s="0" t="s">
        <v>3615</v>
      </c>
      <c r="BD482" s="0" t="s">
        <v>3616</v>
      </c>
      <c r="BE482" s="104" t="s">
        <v>3617</v>
      </c>
      <c r="BG482" s="125" t="s">
        <v>200</v>
      </c>
      <c r="BH482" s="0" t="s">
        <v>735</v>
      </c>
      <c r="BI482" s="112" t="n">
        <v>5055060920060</v>
      </c>
      <c r="BJ482" s="126" t="s">
        <v>200</v>
      </c>
      <c r="BK482" s="0" t="s">
        <v>215</v>
      </c>
      <c r="BL482" s="112" t="n">
        <v>4</v>
      </c>
      <c r="BM482" s="112" t="n">
        <v>4</v>
      </c>
      <c r="BN482" s="112" t="n">
        <v>4</v>
      </c>
      <c r="BO482" s="111" t="n">
        <v>20</v>
      </c>
      <c r="BP482" s="125" t="s">
        <v>200</v>
      </c>
      <c r="BQ482" s="127" t="s">
        <v>216</v>
      </c>
    </row>
    <row r="483" customFormat="false" ht="13.8" hidden="false" customHeight="false" outlineLevel="0" collapsed="false">
      <c r="A483" s="0" t="s">
        <v>3618</v>
      </c>
      <c r="B483" s="0" t="s">
        <v>3059</v>
      </c>
      <c r="C483" s="0" t="s">
        <v>329</v>
      </c>
      <c r="D483" s="0" t="s">
        <v>1869</v>
      </c>
      <c r="E483" s="0" t="s">
        <v>194</v>
      </c>
      <c r="F483" s="0" t="s">
        <v>195</v>
      </c>
      <c r="G483" s="0" t="s">
        <v>330</v>
      </c>
      <c r="H483" s="0" t="s">
        <v>219</v>
      </c>
      <c r="J483" s="111" t="n">
        <v>1</v>
      </c>
      <c r="K483" s="0" t="s">
        <v>198</v>
      </c>
      <c r="L483" s="0" t="s">
        <v>198</v>
      </c>
      <c r="M483" s="0" t="s">
        <v>274</v>
      </c>
      <c r="O483" s="0" t="s">
        <v>237</v>
      </c>
      <c r="Q483" s="120" t="s">
        <v>200</v>
      </c>
      <c r="R483" s="0" t="s">
        <v>3067</v>
      </c>
      <c r="S483" s="0" t="s">
        <v>201</v>
      </c>
      <c r="T483" s="0" t="s">
        <v>198</v>
      </c>
      <c r="U483" s="0" t="s">
        <v>202</v>
      </c>
      <c r="V483" s="0" t="s">
        <v>1252</v>
      </c>
      <c r="W483" s="110" t="s">
        <v>204</v>
      </c>
      <c r="X483" s="111" t="n">
        <v>2007</v>
      </c>
      <c r="Z483" s="130" t="s">
        <v>757</v>
      </c>
      <c r="AA483" s="122" t="s">
        <v>200</v>
      </c>
      <c r="AB483" s="0" t="s">
        <v>3186</v>
      </c>
      <c r="AC483" s="0" t="s">
        <v>872</v>
      </c>
      <c r="AD483" s="111" t="n">
        <v>2007</v>
      </c>
      <c r="AE483" s="111" t="s">
        <v>222</v>
      </c>
      <c r="AI483" s="111" t="s">
        <v>207</v>
      </c>
      <c r="AK483" s="111" t="str">
        <f aca="false">(AB483)</f>
        <v>Level-5</v>
      </c>
      <c r="AM483" s="111" t="n">
        <f aca="false">AD483</f>
        <v>2007</v>
      </c>
      <c r="AN483" s="111" t="s">
        <v>208</v>
      </c>
      <c r="AS483" s="0" t="s">
        <v>200</v>
      </c>
      <c r="AT483" s="0" t="s">
        <v>200</v>
      </c>
      <c r="AU483" s="0" t="s">
        <v>1306</v>
      </c>
      <c r="AV483" s="0" t="s">
        <v>200</v>
      </c>
      <c r="AZ483" s="0" t="s">
        <v>3619</v>
      </c>
      <c r="BA483" s="124" t="s">
        <v>200</v>
      </c>
      <c r="BB483" s="0" t="s">
        <v>248</v>
      </c>
      <c r="BC483" s="0" t="s">
        <v>3620</v>
      </c>
      <c r="BD483" s="0" t="s">
        <v>3621</v>
      </c>
      <c r="BE483" s="104" t="s">
        <v>3622</v>
      </c>
      <c r="BF483" s="0" t="s">
        <v>200</v>
      </c>
      <c r="BG483" s="125" t="s">
        <v>200</v>
      </c>
      <c r="BH483" s="0" t="s">
        <v>735</v>
      </c>
      <c r="BI483" s="112" t="n">
        <v>711719642596</v>
      </c>
      <c r="BJ483" s="126" t="s">
        <v>200</v>
      </c>
      <c r="BK483" s="0" t="s">
        <v>215</v>
      </c>
      <c r="BL483" s="112" t="n">
        <v>4</v>
      </c>
      <c r="BM483" s="112" t="n">
        <v>4</v>
      </c>
      <c r="BN483" s="112" t="n">
        <v>4</v>
      </c>
      <c r="BO483" s="111" t="n">
        <v>40</v>
      </c>
      <c r="BP483" s="125" t="s">
        <v>200</v>
      </c>
      <c r="BQ483" s="127" t="s">
        <v>216</v>
      </c>
    </row>
    <row r="484" customFormat="false" ht="13.8" hidden="false" customHeight="false" outlineLevel="0" collapsed="false">
      <c r="A484" s="0" t="s">
        <v>3623</v>
      </c>
      <c r="B484" s="0" t="s">
        <v>3059</v>
      </c>
      <c r="C484" s="131" t="s">
        <v>1394</v>
      </c>
      <c r="D484" s="131" t="s">
        <v>1333</v>
      </c>
      <c r="E484" s="0" t="s">
        <v>194</v>
      </c>
      <c r="F484" s="0" t="s">
        <v>399</v>
      </c>
      <c r="G484" s="0" t="s">
        <v>196</v>
      </c>
      <c r="H484" s="0" t="s">
        <v>197</v>
      </c>
      <c r="J484" s="111" t="n">
        <v>1</v>
      </c>
      <c r="K484" s="0" t="s">
        <v>198</v>
      </c>
      <c r="L484" s="0" t="s">
        <v>198</v>
      </c>
      <c r="M484" s="0" t="s">
        <v>199</v>
      </c>
      <c r="O484" s="0" t="s">
        <v>200</v>
      </c>
      <c r="Q484" s="120" t="s">
        <v>200</v>
      </c>
      <c r="R484" s="0" t="s">
        <v>3067</v>
      </c>
      <c r="S484" s="0" t="s">
        <v>201</v>
      </c>
      <c r="T484" s="0" t="s">
        <v>198</v>
      </c>
      <c r="U484" s="0" t="s">
        <v>202</v>
      </c>
      <c r="V484" s="0" t="s">
        <v>1252</v>
      </c>
      <c r="W484" s="110" t="s">
        <v>204</v>
      </c>
      <c r="X484" s="111" t="n">
        <v>2004</v>
      </c>
      <c r="Y484" s="111" t="s">
        <v>200</v>
      </c>
      <c r="Z484" s="111" t="s">
        <v>221</v>
      </c>
      <c r="AA484" s="122" t="s">
        <v>200</v>
      </c>
      <c r="AB484" s="0" t="s">
        <v>3624</v>
      </c>
      <c r="AC484" s="0" t="s">
        <v>3625</v>
      </c>
      <c r="AD484" s="111" t="n">
        <v>2004</v>
      </c>
      <c r="AE484" s="111" t="s">
        <v>198</v>
      </c>
      <c r="AI484" s="111" t="s">
        <v>207</v>
      </c>
      <c r="AK484" s="111" t="str">
        <f aca="false">(AB484)</f>
        <v>A2M</v>
      </c>
      <c r="AM484" s="111" t="n">
        <f aca="false">AD484</f>
        <v>2004</v>
      </c>
      <c r="AN484" s="111" t="s">
        <v>1887</v>
      </c>
      <c r="AS484" s="0" t="s">
        <v>200</v>
      </c>
      <c r="AU484" s="0" t="s">
        <v>244</v>
      </c>
      <c r="AV484" s="0" t="s">
        <v>200</v>
      </c>
      <c r="AZ484" s="104" t="s">
        <v>3626</v>
      </c>
      <c r="BA484" s="124" t="s">
        <v>200</v>
      </c>
      <c r="BB484" s="0" t="s">
        <v>210</v>
      </c>
      <c r="BC484" s="0" t="s">
        <v>3627</v>
      </c>
      <c r="BD484" s="0" t="s">
        <v>3134</v>
      </c>
      <c r="BE484" s="104" t="s">
        <v>3628</v>
      </c>
      <c r="BG484" s="125" t="s">
        <v>200</v>
      </c>
      <c r="BH484" s="0" t="s">
        <v>735</v>
      </c>
      <c r="BI484" s="112" t="n">
        <v>5026555303088</v>
      </c>
      <c r="BJ484" s="126" t="s">
        <v>200</v>
      </c>
      <c r="BK484" s="0" t="s">
        <v>215</v>
      </c>
      <c r="BL484" s="112" t="n">
        <v>4</v>
      </c>
      <c r="BM484" s="112" t="n">
        <v>4</v>
      </c>
      <c r="BN484" s="112" t="n">
        <v>4</v>
      </c>
      <c r="BO484" s="111" t="n">
        <v>20</v>
      </c>
      <c r="BP484" s="125" t="s">
        <v>200</v>
      </c>
      <c r="BQ484" s="127" t="s">
        <v>216</v>
      </c>
    </row>
    <row r="485" customFormat="false" ht="13.8" hidden="false" customHeight="false" outlineLevel="0" collapsed="false">
      <c r="A485" s="0" t="s">
        <v>3629</v>
      </c>
      <c r="B485" s="0" t="s">
        <v>3059</v>
      </c>
      <c r="C485" s="131" t="s">
        <v>2128</v>
      </c>
      <c r="D485" s="131" t="s">
        <v>193</v>
      </c>
      <c r="E485" s="0" t="s">
        <v>194</v>
      </c>
      <c r="F485" s="0" t="s">
        <v>195</v>
      </c>
      <c r="G485" s="0" t="s">
        <v>391</v>
      </c>
      <c r="H485" s="0" t="s">
        <v>400</v>
      </c>
      <c r="I485" s="0" t="s">
        <v>594</v>
      </c>
      <c r="J485" s="111" t="n">
        <v>4</v>
      </c>
      <c r="K485" s="0" t="s">
        <v>198</v>
      </c>
      <c r="L485" s="0" t="s">
        <v>1050</v>
      </c>
      <c r="M485" s="0" t="s">
        <v>199</v>
      </c>
      <c r="O485" s="0" t="s">
        <v>596</v>
      </c>
      <c r="Q485" s="120" t="s">
        <v>200</v>
      </c>
      <c r="R485" s="0" t="s">
        <v>1251</v>
      </c>
      <c r="S485" s="0" t="s">
        <v>201</v>
      </c>
      <c r="T485" s="0" t="s">
        <v>198</v>
      </c>
      <c r="U485" s="0" t="s">
        <v>239</v>
      </c>
      <c r="V485" s="0" t="s">
        <v>756</v>
      </c>
      <c r="W485" s="110" t="s">
        <v>198</v>
      </c>
      <c r="X485" s="111" t="n">
        <v>2004</v>
      </c>
      <c r="Y485" s="111" t="s">
        <v>240</v>
      </c>
      <c r="Z485" s="111" t="s">
        <v>198</v>
      </c>
      <c r="AA485" s="122" t="s">
        <v>200</v>
      </c>
      <c r="AB485" s="0" t="s">
        <v>3630</v>
      </c>
      <c r="AC485" s="0" t="s">
        <v>206</v>
      </c>
      <c r="AD485" s="111" t="s">
        <v>198</v>
      </c>
      <c r="AE485" s="111" t="s">
        <v>222</v>
      </c>
      <c r="AI485" s="111" t="s">
        <v>922</v>
      </c>
      <c r="AJ485" s="111" t="s">
        <v>701</v>
      </c>
      <c r="AK485" s="111" t="s">
        <v>206</v>
      </c>
      <c r="AL485" s="0" t="s">
        <v>216</v>
      </c>
      <c r="AM485" s="111" t="s">
        <v>849</v>
      </c>
      <c r="AN485" s="111" t="s">
        <v>208</v>
      </c>
      <c r="AP485" s="0" t="s">
        <v>200</v>
      </c>
      <c r="AQ485" s="0" t="s">
        <v>200</v>
      </c>
      <c r="AR485" s="0" t="s">
        <v>200</v>
      </c>
      <c r="AS485" s="0" t="s">
        <v>2130</v>
      </c>
      <c r="AV485" s="0" t="s">
        <v>200</v>
      </c>
      <c r="AZ485" s="0" t="s">
        <v>3631</v>
      </c>
      <c r="BA485" s="124" t="s">
        <v>200</v>
      </c>
      <c r="BB485" s="0" t="s">
        <v>248</v>
      </c>
      <c r="BC485" s="0" t="s">
        <v>3632</v>
      </c>
      <c r="BD485" s="0" t="s">
        <v>200</v>
      </c>
      <c r="BE485" s="104" t="s">
        <v>3633</v>
      </c>
      <c r="BF485" s="0" t="s">
        <v>200</v>
      </c>
      <c r="BG485" s="125" t="s">
        <v>200</v>
      </c>
      <c r="BH485" s="0" t="s">
        <v>253</v>
      </c>
      <c r="BI485" s="112" t="n">
        <v>4571159590101</v>
      </c>
      <c r="BJ485" s="126" t="s">
        <v>200</v>
      </c>
      <c r="BK485" s="0" t="s">
        <v>215</v>
      </c>
      <c r="BL485" s="112" t="n">
        <v>4</v>
      </c>
      <c r="BM485" s="112" t="n">
        <v>4</v>
      </c>
      <c r="BN485" s="112" t="n">
        <v>4</v>
      </c>
      <c r="BO485" s="111" t="n">
        <v>20</v>
      </c>
      <c r="BP485" s="125" t="s">
        <v>200</v>
      </c>
      <c r="BQ485" s="127" t="s">
        <v>216</v>
      </c>
    </row>
    <row r="486" customFormat="false" ht="13.8" hidden="false" customHeight="false" outlineLevel="0" collapsed="false">
      <c r="A486" s="0" t="s">
        <v>3634</v>
      </c>
      <c r="B486" s="0" t="s">
        <v>3059</v>
      </c>
      <c r="C486" s="131" t="s">
        <v>1377</v>
      </c>
      <c r="D486" s="131" t="s">
        <v>1333</v>
      </c>
      <c r="E486" s="0" t="s">
        <v>194</v>
      </c>
      <c r="F486" s="0" t="s">
        <v>314</v>
      </c>
      <c r="G486" s="0" t="s">
        <v>848</v>
      </c>
      <c r="H486" s="0" t="s">
        <v>400</v>
      </c>
      <c r="I486" s="0" t="s">
        <v>594</v>
      </c>
      <c r="J486" s="111" t="n">
        <v>4</v>
      </c>
      <c r="K486" s="0" t="s">
        <v>198</v>
      </c>
      <c r="L486" s="0" t="s">
        <v>392</v>
      </c>
      <c r="M486" s="0" t="s">
        <v>274</v>
      </c>
      <c r="O486" s="0" t="s">
        <v>596</v>
      </c>
      <c r="Q486" s="120" t="s">
        <v>200</v>
      </c>
      <c r="R486" s="0" t="s">
        <v>1251</v>
      </c>
      <c r="S486" s="0" t="s">
        <v>201</v>
      </c>
      <c r="T486" s="0" t="s">
        <v>198</v>
      </c>
      <c r="U486" s="0" t="s">
        <v>239</v>
      </c>
      <c r="V486" s="0" t="s">
        <v>756</v>
      </c>
      <c r="W486" s="110" t="s">
        <v>198</v>
      </c>
      <c r="X486" s="111" t="n">
        <v>2004</v>
      </c>
      <c r="Y486" s="111" t="s">
        <v>3635</v>
      </c>
      <c r="Z486" s="111" t="s">
        <v>198</v>
      </c>
      <c r="AA486" s="122" t="s">
        <v>200</v>
      </c>
      <c r="AB486" s="0" t="s">
        <v>206</v>
      </c>
      <c r="AC486" s="0" t="s">
        <v>206</v>
      </c>
      <c r="AD486" s="111" t="s">
        <v>198</v>
      </c>
      <c r="AE486" s="111" t="s">
        <v>222</v>
      </c>
      <c r="AI486" s="111" t="s">
        <v>922</v>
      </c>
      <c r="AJ486" s="111" t="s">
        <v>1376</v>
      </c>
      <c r="AK486" s="111" t="s">
        <v>206</v>
      </c>
      <c r="AL486" s="0" t="s">
        <v>216</v>
      </c>
      <c r="AM486" s="111" t="s">
        <v>849</v>
      </c>
      <c r="AN486" s="111" t="s">
        <v>208</v>
      </c>
      <c r="AP486" s="0" t="s">
        <v>200</v>
      </c>
      <c r="AQ486" s="0" t="s">
        <v>200</v>
      </c>
      <c r="AR486" s="0" t="s">
        <v>200</v>
      </c>
      <c r="AS486" s="0" t="s">
        <v>1379</v>
      </c>
      <c r="AT486" s="0" t="s">
        <v>1380</v>
      </c>
      <c r="AU486" s="0" t="s">
        <v>200</v>
      </c>
      <c r="AV486" s="0" t="s">
        <v>200</v>
      </c>
      <c r="AZ486" s="0" t="s">
        <v>3636</v>
      </c>
      <c r="BA486" s="124" t="s">
        <v>200</v>
      </c>
      <c r="BB486" s="0" t="s">
        <v>248</v>
      </c>
      <c r="BC486" s="0" t="s">
        <v>3637</v>
      </c>
      <c r="BD486" s="0" t="s">
        <v>3638</v>
      </c>
      <c r="BE486" s="104" t="s">
        <v>3639</v>
      </c>
      <c r="BF486" s="0" t="s">
        <v>200</v>
      </c>
      <c r="BG486" s="125" t="s">
        <v>200</v>
      </c>
      <c r="BH486" s="0" t="s">
        <v>253</v>
      </c>
      <c r="BI486" s="112" t="n">
        <v>4571159590156</v>
      </c>
      <c r="BJ486" s="126" t="s">
        <v>200</v>
      </c>
      <c r="BK486" s="0" t="s">
        <v>215</v>
      </c>
      <c r="BL486" s="112" t="n">
        <v>4</v>
      </c>
      <c r="BM486" s="112" t="n">
        <v>4</v>
      </c>
      <c r="BN486" s="112" t="n">
        <v>4</v>
      </c>
      <c r="BO486" s="111" t="n">
        <v>20</v>
      </c>
      <c r="BP486" s="125" t="s">
        <v>200</v>
      </c>
      <c r="BQ486" s="127" t="s">
        <v>216</v>
      </c>
    </row>
    <row r="487" customFormat="false" ht="13.8" hidden="false" customHeight="false" outlineLevel="0" collapsed="false">
      <c r="A487" s="0" t="s">
        <v>3640</v>
      </c>
      <c r="B487" s="0" t="s">
        <v>3059</v>
      </c>
      <c r="C487" s="131" t="s">
        <v>1970</v>
      </c>
      <c r="D487" s="131" t="s">
        <v>1333</v>
      </c>
      <c r="E487" s="0" t="s">
        <v>194</v>
      </c>
      <c r="F487" s="0" t="s">
        <v>195</v>
      </c>
      <c r="G487" s="0" t="s">
        <v>196</v>
      </c>
      <c r="H487" s="0" t="s">
        <v>197</v>
      </c>
      <c r="I487" s="0" t="s">
        <v>200</v>
      </c>
      <c r="J487" s="111" t="n">
        <v>2</v>
      </c>
      <c r="K487" s="0" t="s">
        <v>198</v>
      </c>
      <c r="L487" s="0" t="s">
        <v>1050</v>
      </c>
      <c r="M487" s="0" t="s">
        <v>199</v>
      </c>
      <c r="O487" s="0" t="s">
        <v>458</v>
      </c>
      <c r="Q487" s="120" t="s">
        <v>200</v>
      </c>
      <c r="R487" s="0" t="s">
        <v>1251</v>
      </c>
      <c r="S487" s="0" t="s">
        <v>201</v>
      </c>
      <c r="T487" s="0" t="s">
        <v>198</v>
      </c>
      <c r="U487" s="0" t="s">
        <v>239</v>
      </c>
      <c r="V487" s="0" t="s">
        <v>756</v>
      </c>
      <c r="W487" s="110" t="s">
        <v>198</v>
      </c>
      <c r="X487" s="111" t="n">
        <v>2006</v>
      </c>
      <c r="Y487" s="111" t="s">
        <v>240</v>
      </c>
      <c r="Z487" s="111" t="s">
        <v>198</v>
      </c>
      <c r="AA487" s="122" t="s">
        <v>200</v>
      </c>
      <c r="AB487" s="0" t="s">
        <v>3641</v>
      </c>
      <c r="AC487" s="0" t="s">
        <v>206</v>
      </c>
      <c r="AD487" s="111" t="s">
        <v>198</v>
      </c>
      <c r="AE487" s="111" t="s">
        <v>222</v>
      </c>
      <c r="AI487" s="111" t="s">
        <v>922</v>
      </c>
      <c r="AJ487" s="111" t="s">
        <v>1376</v>
      </c>
      <c r="AK487" s="111" t="s">
        <v>206</v>
      </c>
      <c r="AL487" s="0" t="s">
        <v>216</v>
      </c>
      <c r="AM487" s="111" t="n">
        <v>1996</v>
      </c>
      <c r="AN487" s="111" t="s">
        <v>208</v>
      </c>
      <c r="AP487" s="0" t="s">
        <v>200</v>
      </c>
      <c r="AQ487" s="0" t="s">
        <v>200</v>
      </c>
      <c r="AR487" s="0" t="s">
        <v>200</v>
      </c>
      <c r="AV487" s="0" t="s">
        <v>3642</v>
      </c>
      <c r="AZ487" s="0" t="s">
        <v>3643</v>
      </c>
      <c r="BA487" s="124" t="s">
        <v>200</v>
      </c>
      <c r="BB487" s="0" t="s">
        <v>248</v>
      </c>
      <c r="BC487" s="0" t="s">
        <v>3644</v>
      </c>
      <c r="BD487" s="0" t="s">
        <v>200</v>
      </c>
      <c r="BE487" s="104" t="s">
        <v>3645</v>
      </c>
      <c r="BF487" s="0" t="s">
        <v>200</v>
      </c>
      <c r="BG487" s="125" t="s">
        <v>200</v>
      </c>
      <c r="BH487" s="0" t="s">
        <v>253</v>
      </c>
      <c r="BI487" s="112" t="s">
        <v>198</v>
      </c>
      <c r="BJ487" s="126" t="s">
        <v>200</v>
      </c>
      <c r="BK487" s="0" t="s">
        <v>3646</v>
      </c>
      <c r="BL487" s="112" t="n">
        <v>4</v>
      </c>
      <c r="BM487" s="112" t="s">
        <v>66</v>
      </c>
      <c r="BN487" s="112" t="s">
        <v>66</v>
      </c>
      <c r="BO487" s="111" t="n">
        <v>40</v>
      </c>
      <c r="BP487" s="125" t="s">
        <v>200</v>
      </c>
      <c r="BQ487" s="127" t="s">
        <v>216</v>
      </c>
    </row>
    <row r="488" customFormat="false" ht="13.8" hidden="false" customHeight="false" outlineLevel="0" collapsed="false">
      <c r="A488" s="0" t="s">
        <v>3647</v>
      </c>
      <c r="B488" s="0" t="s">
        <v>3059</v>
      </c>
      <c r="C488" s="0" t="s">
        <v>234</v>
      </c>
      <c r="D488" s="0" t="s">
        <v>193</v>
      </c>
      <c r="E488" s="0" t="s">
        <v>194</v>
      </c>
      <c r="F488" s="0" t="s">
        <v>195</v>
      </c>
      <c r="G488" s="0" t="s">
        <v>196</v>
      </c>
      <c r="H488" s="0" t="s">
        <v>197</v>
      </c>
      <c r="J488" s="111" t="n">
        <v>2</v>
      </c>
      <c r="K488" s="0" t="s">
        <v>198</v>
      </c>
      <c r="L488" s="0" t="s">
        <v>533</v>
      </c>
      <c r="M488" s="0" t="s">
        <v>274</v>
      </c>
      <c r="O488" s="0" t="s">
        <v>237</v>
      </c>
      <c r="Q488" s="120" t="s">
        <v>200</v>
      </c>
      <c r="R488" s="0" t="s">
        <v>1251</v>
      </c>
      <c r="S488" s="0" t="s">
        <v>201</v>
      </c>
      <c r="T488" s="0" t="s">
        <v>198</v>
      </c>
      <c r="U488" s="0" t="s">
        <v>239</v>
      </c>
      <c r="V488" s="0" t="s">
        <v>756</v>
      </c>
      <c r="W488" s="110" t="s">
        <v>198</v>
      </c>
      <c r="X488" s="111" t="n">
        <v>2007</v>
      </c>
      <c r="Y488" s="111" t="s">
        <v>240</v>
      </c>
      <c r="Z488" s="111" t="s">
        <v>198</v>
      </c>
      <c r="AA488" s="122" t="s">
        <v>200</v>
      </c>
      <c r="AB488" s="0" t="s">
        <v>3630</v>
      </c>
      <c r="AC488" s="0" t="s">
        <v>206</v>
      </c>
      <c r="AD488" s="111" t="s">
        <v>198</v>
      </c>
      <c r="AE488" s="111" t="s">
        <v>222</v>
      </c>
      <c r="AI488" s="111" t="s">
        <v>294</v>
      </c>
      <c r="AJ488" s="111" t="s">
        <v>701</v>
      </c>
      <c r="AK488" s="111" t="s">
        <v>206</v>
      </c>
      <c r="AM488" s="111" t="s">
        <v>849</v>
      </c>
      <c r="AN488" s="111" t="s">
        <v>208</v>
      </c>
      <c r="AS488" s="0" t="s">
        <v>441</v>
      </c>
      <c r="AV488" s="128"/>
      <c r="AZ488" s="0" t="s">
        <v>3648</v>
      </c>
      <c r="BA488" s="124" t="s">
        <v>200</v>
      </c>
      <c r="BB488" s="0" t="s">
        <v>248</v>
      </c>
      <c r="BC488" s="0" t="s">
        <v>3649</v>
      </c>
      <c r="BD488" s="0" t="s">
        <v>3650</v>
      </c>
      <c r="BE488" s="104" t="s">
        <v>3651</v>
      </c>
      <c r="BF488" s="0" t="s">
        <v>200</v>
      </c>
      <c r="BG488" s="125" t="s">
        <v>200</v>
      </c>
      <c r="BH488" s="0" t="s">
        <v>253</v>
      </c>
      <c r="BI488" s="112" t="n">
        <v>4974365831851</v>
      </c>
      <c r="BJ488" s="126" t="s">
        <v>200</v>
      </c>
      <c r="BK488" s="0" t="s">
        <v>215</v>
      </c>
      <c r="BL488" s="112" t="n">
        <v>4</v>
      </c>
      <c r="BM488" s="112" t="n">
        <v>4</v>
      </c>
      <c r="BN488" s="112" t="n">
        <v>4</v>
      </c>
      <c r="BO488" s="111" t="n">
        <v>120</v>
      </c>
      <c r="BP488" s="125" t="s">
        <v>200</v>
      </c>
      <c r="BQ488" s="127" t="s">
        <v>216</v>
      </c>
    </row>
    <row r="489" customFormat="false" ht="13.8" hidden="false" customHeight="false" outlineLevel="0" collapsed="false">
      <c r="A489" s="0" t="s">
        <v>3652</v>
      </c>
      <c r="B489" s="0" t="s">
        <v>3059</v>
      </c>
      <c r="C489" s="0" t="s">
        <v>928</v>
      </c>
      <c r="D489" s="0" t="s">
        <v>193</v>
      </c>
      <c r="E489" s="0" t="s">
        <v>194</v>
      </c>
      <c r="F489" s="0" t="s">
        <v>195</v>
      </c>
      <c r="G489" s="0" t="s">
        <v>330</v>
      </c>
      <c r="H489" s="0" t="s">
        <v>219</v>
      </c>
      <c r="J489" s="111" t="n">
        <v>1</v>
      </c>
      <c r="K489" s="0" t="s">
        <v>198</v>
      </c>
      <c r="L489" s="0" t="s">
        <v>198</v>
      </c>
      <c r="M489" s="0" t="s">
        <v>199</v>
      </c>
      <c r="O489" s="0" t="s">
        <v>200</v>
      </c>
      <c r="Q489" s="120" t="s">
        <v>200</v>
      </c>
      <c r="R489" s="0" t="s">
        <v>1251</v>
      </c>
      <c r="S489" s="0" t="s">
        <v>1834</v>
      </c>
      <c r="T489" s="0" t="s">
        <v>3653</v>
      </c>
      <c r="U489" s="0" t="s">
        <v>239</v>
      </c>
      <c r="V489" s="0" t="s">
        <v>756</v>
      </c>
      <c r="W489" s="110" t="s">
        <v>198</v>
      </c>
      <c r="X489" s="111" t="n">
        <v>2003</v>
      </c>
      <c r="Y489" s="111" t="s">
        <v>240</v>
      </c>
      <c r="Z489" s="130" t="s">
        <v>757</v>
      </c>
      <c r="AA489" s="122" t="s">
        <v>200</v>
      </c>
      <c r="AB489" s="0" t="s">
        <v>3630</v>
      </c>
      <c r="AC489" s="0" t="s">
        <v>206</v>
      </c>
      <c r="AD489" s="111" t="s">
        <v>198</v>
      </c>
      <c r="AE489" s="111" t="s">
        <v>222</v>
      </c>
      <c r="AI489" s="111" t="s">
        <v>922</v>
      </c>
      <c r="AJ489" s="111" t="s">
        <v>191</v>
      </c>
      <c r="AK489" s="111" t="s">
        <v>206</v>
      </c>
      <c r="AM489" s="111" t="s">
        <v>849</v>
      </c>
      <c r="AN489" s="111" t="s">
        <v>208</v>
      </c>
      <c r="AS489" s="0" t="s">
        <v>931</v>
      </c>
      <c r="AU489" s="0" t="s">
        <v>332</v>
      </c>
      <c r="AV489" s="0" t="s">
        <v>3654</v>
      </c>
      <c r="AZ489" s="104" t="s">
        <v>3655</v>
      </c>
      <c r="BA489" s="124" t="s">
        <v>200</v>
      </c>
      <c r="BB489" s="0" t="s">
        <v>248</v>
      </c>
      <c r="BC489" s="0" t="s">
        <v>3656</v>
      </c>
      <c r="BE489" s="104" t="s">
        <v>3657</v>
      </c>
      <c r="BF489" s="0" t="s">
        <v>200</v>
      </c>
      <c r="BG489" s="125" t="s">
        <v>200</v>
      </c>
      <c r="BH489" s="0" t="s">
        <v>253</v>
      </c>
      <c r="BI489" s="112" t="n">
        <v>4571159590019</v>
      </c>
      <c r="BJ489" s="126" t="s">
        <v>200</v>
      </c>
      <c r="BK489" s="0" t="s">
        <v>215</v>
      </c>
      <c r="BL489" s="112" t="n">
        <v>4</v>
      </c>
      <c r="BM489" s="112" t="n">
        <v>4</v>
      </c>
      <c r="BN489" s="112" t="n">
        <v>4</v>
      </c>
      <c r="BO489" s="111" t="n">
        <v>20</v>
      </c>
      <c r="BP489" s="125" t="s">
        <v>200</v>
      </c>
      <c r="BQ489" s="127" t="s">
        <v>216</v>
      </c>
    </row>
    <row r="490" customFormat="false" ht="13.8" hidden="false" customHeight="false" outlineLevel="0" collapsed="false">
      <c r="A490" s="0" t="s">
        <v>3658</v>
      </c>
      <c r="B490" s="0" t="s">
        <v>3059</v>
      </c>
      <c r="C490" s="0" t="s">
        <v>192</v>
      </c>
      <c r="D490" s="0" t="s">
        <v>193</v>
      </c>
      <c r="E490" s="0" t="s">
        <v>848</v>
      </c>
      <c r="F490" s="0" t="s">
        <v>848</v>
      </c>
      <c r="G490" s="0" t="s">
        <v>848</v>
      </c>
      <c r="H490" s="0" t="s">
        <v>197</v>
      </c>
      <c r="J490" s="111" t="n">
        <v>4</v>
      </c>
      <c r="K490" s="0" t="s">
        <v>198</v>
      </c>
      <c r="L490" s="0" t="s">
        <v>392</v>
      </c>
      <c r="M490" s="0" t="s">
        <v>220</v>
      </c>
      <c r="O490" s="0" t="s">
        <v>200</v>
      </c>
      <c r="Q490" s="120" t="s">
        <v>200</v>
      </c>
      <c r="R490" s="0" t="s">
        <v>1251</v>
      </c>
      <c r="S490" s="0" t="s">
        <v>201</v>
      </c>
      <c r="T490" s="0" t="s">
        <v>198</v>
      </c>
      <c r="U490" s="0" t="s">
        <v>239</v>
      </c>
      <c r="V490" s="0" t="s">
        <v>756</v>
      </c>
      <c r="W490" s="110" t="s">
        <v>198</v>
      </c>
      <c r="X490" s="111" t="n">
        <v>2005</v>
      </c>
      <c r="Y490" s="111" t="s">
        <v>240</v>
      </c>
      <c r="Z490" s="111" t="s">
        <v>198</v>
      </c>
      <c r="AA490" s="122" t="s">
        <v>200</v>
      </c>
      <c r="AB490" s="0" t="s">
        <v>3630</v>
      </c>
      <c r="AC490" s="0" t="s">
        <v>206</v>
      </c>
      <c r="AD490" s="111" t="s">
        <v>198</v>
      </c>
      <c r="AE490" s="111" t="s">
        <v>222</v>
      </c>
      <c r="AI490" s="111" t="s">
        <v>294</v>
      </c>
      <c r="AJ490" s="111" t="s">
        <v>191</v>
      </c>
      <c r="AK490" s="111" t="s">
        <v>206</v>
      </c>
      <c r="AM490" s="111" t="s">
        <v>849</v>
      </c>
      <c r="AN490" s="111" t="s">
        <v>208</v>
      </c>
      <c r="AS490" s="0" t="s">
        <v>200</v>
      </c>
      <c r="AV490" s="0" t="s">
        <v>200</v>
      </c>
      <c r="AZ490" s="104" t="s">
        <v>3659</v>
      </c>
      <c r="BA490" s="124" t="s">
        <v>200</v>
      </c>
      <c r="BB490" s="0" t="s">
        <v>210</v>
      </c>
      <c r="BC490" s="0" t="s">
        <v>3660</v>
      </c>
      <c r="BE490" s="104" t="s">
        <v>3661</v>
      </c>
      <c r="BG490" s="125" t="s">
        <v>200</v>
      </c>
      <c r="BH490" s="0" t="s">
        <v>253</v>
      </c>
      <c r="BI490" s="112" t="n">
        <v>4974365831325</v>
      </c>
      <c r="BJ490" s="126" t="s">
        <v>200</v>
      </c>
      <c r="BK490" s="0" t="s">
        <v>215</v>
      </c>
      <c r="BL490" s="112" t="n">
        <v>4</v>
      </c>
      <c r="BM490" s="112" t="n">
        <v>4</v>
      </c>
      <c r="BN490" s="112" t="n">
        <v>4</v>
      </c>
      <c r="BO490" s="111" t="n">
        <v>20</v>
      </c>
      <c r="BP490" s="125" t="s">
        <v>200</v>
      </c>
      <c r="BQ490" s="127" t="s">
        <v>216</v>
      </c>
    </row>
    <row r="491" customFormat="false" ht="13.8" hidden="false" customHeight="false" outlineLevel="0" collapsed="false">
      <c r="A491" s="0" t="s">
        <v>3662</v>
      </c>
      <c r="B491" s="0" t="s">
        <v>3059</v>
      </c>
      <c r="C491" s="0" t="s">
        <v>490</v>
      </c>
      <c r="D491" s="0" t="s">
        <v>193</v>
      </c>
      <c r="E491" s="0" t="s">
        <v>848</v>
      </c>
      <c r="F491" s="0" t="s">
        <v>848</v>
      </c>
      <c r="G491" s="0" t="s">
        <v>848</v>
      </c>
      <c r="H491" s="0" t="s">
        <v>197</v>
      </c>
      <c r="J491" s="111" t="n">
        <v>2</v>
      </c>
      <c r="K491" s="0" t="s">
        <v>198</v>
      </c>
      <c r="L491" s="0" t="s">
        <v>392</v>
      </c>
      <c r="M491" s="0" t="s">
        <v>199</v>
      </c>
      <c r="O491" s="0" t="s">
        <v>200</v>
      </c>
      <c r="Q491" s="120" t="s">
        <v>200</v>
      </c>
      <c r="R491" s="0" t="s">
        <v>1251</v>
      </c>
      <c r="S491" s="0" t="s">
        <v>201</v>
      </c>
      <c r="T491" s="0" t="s">
        <v>198</v>
      </c>
      <c r="U491" s="0" t="s">
        <v>239</v>
      </c>
      <c r="V491" s="0" t="s">
        <v>756</v>
      </c>
      <c r="W491" s="110" t="s">
        <v>198</v>
      </c>
      <c r="X491" s="111" t="n">
        <v>2006</v>
      </c>
      <c r="Y491" s="111" t="s">
        <v>240</v>
      </c>
      <c r="Z491" s="111" t="s">
        <v>198</v>
      </c>
      <c r="AA491" s="122" t="s">
        <v>200</v>
      </c>
      <c r="AB491" s="0" t="s">
        <v>3630</v>
      </c>
      <c r="AC491" s="0" t="s">
        <v>206</v>
      </c>
      <c r="AD491" s="111" t="s">
        <v>198</v>
      </c>
      <c r="AE491" s="111" t="s">
        <v>222</v>
      </c>
      <c r="AI491" s="111" t="s">
        <v>294</v>
      </c>
      <c r="AJ491" s="111" t="s">
        <v>701</v>
      </c>
      <c r="AK491" s="111" t="s">
        <v>206</v>
      </c>
      <c r="AM491" s="111" t="s">
        <v>849</v>
      </c>
      <c r="AN491" s="111" t="s">
        <v>208</v>
      </c>
      <c r="AS491" s="0" t="s">
        <v>200</v>
      </c>
      <c r="AV491" s="0" t="s">
        <v>200</v>
      </c>
      <c r="AZ491" s="0" t="s">
        <v>3663</v>
      </c>
      <c r="BA491" s="124" t="s">
        <v>200</v>
      </c>
      <c r="BB491" s="0" t="s">
        <v>248</v>
      </c>
      <c r="BC491" s="0" t="s">
        <v>3664</v>
      </c>
      <c r="BD491" s="0" t="s">
        <v>3665</v>
      </c>
      <c r="BE491" s="104" t="s">
        <v>3666</v>
      </c>
      <c r="BG491" s="125" t="s">
        <v>200</v>
      </c>
      <c r="BH491" s="0" t="s">
        <v>253</v>
      </c>
      <c r="BI491" s="112" t="n">
        <v>4974365831554</v>
      </c>
      <c r="BJ491" s="126" t="s">
        <v>200</v>
      </c>
      <c r="BK491" s="0" t="s">
        <v>215</v>
      </c>
      <c r="BL491" s="112" t="n">
        <v>4</v>
      </c>
      <c r="BM491" s="112" t="n">
        <v>4</v>
      </c>
      <c r="BN491" s="112" t="n">
        <v>4</v>
      </c>
      <c r="BO491" s="111" t="n">
        <v>60</v>
      </c>
      <c r="BP491" s="125" t="s">
        <v>200</v>
      </c>
      <c r="BQ491" s="127" t="s">
        <v>216</v>
      </c>
    </row>
    <row r="492" customFormat="false" ht="13.8" hidden="false" customHeight="false" outlineLevel="0" collapsed="false">
      <c r="A492" s="0" t="s">
        <v>3667</v>
      </c>
      <c r="B492" s="0" t="s">
        <v>3059</v>
      </c>
      <c r="C492" s="131" t="s">
        <v>1735</v>
      </c>
      <c r="D492" s="131" t="s">
        <v>1333</v>
      </c>
      <c r="E492" s="0" t="s">
        <v>194</v>
      </c>
      <c r="F492" s="0" t="s">
        <v>606</v>
      </c>
      <c r="G492" s="0" t="s">
        <v>391</v>
      </c>
      <c r="H492" s="0" t="s">
        <v>197</v>
      </c>
      <c r="J492" s="111" t="n">
        <v>2</v>
      </c>
      <c r="K492" s="0" t="s">
        <v>198</v>
      </c>
      <c r="L492" s="0" t="s">
        <v>392</v>
      </c>
      <c r="M492" s="0" t="s">
        <v>274</v>
      </c>
      <c r="O492" s="0" t="s">
        <v>596</v>
      </c>
      <c r="Q492" s="120" t="s">
        <v>200</v>
      </c>
      <c r="R492" s="0" t="s">
        <v>1251</v>
      </c>
      <c r="S492" s="0" t="s">
        <v>201</v>
      </c>
      <c r="T492" s="0" t="s">
        <v>198</v>
      </c>
      <c r="U492" s="0" t="s">
        <v>239</v>
      </c>
      <c r="V492" s="0" t="s">
        <v>756</v>
      </c>
      <c r="W492" s="110" t="s">
        <v>198</v>
      </c>
      <c r="X492" s="111" t="n">
        <v>2004</v>
      </c>
      <c r="Y492" s="111" t="s">
        <v>240</v>
      </c>
      <c r="Z492" s="111" t="s">
        <v>198</v>
      </c>
      <c r="AA492" s="122" t="s">
        <v>200</v>
      </c>
      <c r="AB492" s="0" t="s">
        <v>206</v>
      </c>
      <c r="AC492" s="0" t="s">
        <v>206</v>
      </c>
      <c r="AD492" s="111" t="s">
        <v>198</v>
      </c>
      <c r="AE492" s="111" t="s">
        <v>222</v>
      </c>
      <c r="AI492" s="111" t="s">
        <v>922</v>
      </c>
      <c r="AJ492" s="111" t="s">
        <v>1376</v>
      </c>
      <c r="AK492" s="111" t="s">
        <v>206</v>
      </c>
      <c r="AL492" s="0" t="s">
        <v>216</v>
      </c>
      <c r="AM492" s="111" t="n">
        <v>1995</v>
      </c>
      <c r="AN492" s="111" t="s">
        <v>208</v>
      </c>
      <c r="AO492" s="0" t="s">
        <v>609</v>
      </c>
      <c r="AP492" s="0" t="s">
        <v>200</v>
      </c>
      <c r="AQ492" s="0" t="s">
        <v>200</v>
      </c>
      <c r="AR492" s="0" t="s">
        <v>200</v>
      </c>
      <c r="AS492" s="0" t="s">
        <v>1367</v>
      </c>
      <c r="AT492" s="0" t="s">
        <v>200</v>
      </c>
      <c r="AV492" s="0" t="s">
        <v>1070</v>
      </c>
      <c r="AW492" s="0" t="s">
        <v>1445</v>
      </c>
      <c r="AZ492" s="0" t="s">
        <v>3668</v>
      </c>
      <c r="BA492" s="124" t="s">
        <v>200</v>
      </c>
      <c r="BB492" s="0" t="s">
        <v>248</v>
      </c>
      <c r="BC492" s="0" t="s">
        <v>3669</v>
      </c>
      <c r="BD492" s="0" t="s">
        <v>3670</v>
      </c>
      <c r="BE492" s="104" t="s">
        <v>3671</v>
      </c>
      <c r="BF492" s="0" t="s">
        <v>200</v>
      </c>
      <c r="BG492" s="125" t="s">
        <v>200</v>
      </c>
      <c r="BH492" s="0" t="s">
        <v>253</v>
      </c>
      <c r="BI492" s="112" t="n">
        <v>4974365830823</v>
      </c>
      <c r="BJ492" s="126" t="s">
        <v>200</v>
      </c>
      <c r="BK492" s="0" t="s">
        <v>215</v>
      </c>
      <c r="BL492" s="112" t="n">
        <v>4</v>
      </c>
      <c r="BM492" s="112" t="n">
        <v>4</v>
      </c>
      <c r="BN492" s="112" t="n">
        <v>4</v>
      </c>
      <c r="BO492" s="111" t="n">
        <v>20</v>
      </c>
      <c r="BP492" s="125" t="s">
        <v>200</v>
      </c>
      <c r="BQ492" s="127" t="s">
        <v>216</v>
      </c>
    </row>
    <row r="493" customFormat="false" ht="13.8" hidden="false" customHeight="false" outlineLevel="0" collapsed="false">
      <c r="A493" s="0" t="s">
        <v>3672</v>
      </c>
      <c r="B493" s="0" t="s">
        <v>3059</v>
      </c>
      <c r="C493" s="131" t="s">
        <v>1719</v>
      </c>
      <c r="D493" s="131" t="s">
        <v>1333</v>
      </c>
      <c r="E493" s="0" t="s">
        <v>194</v>
      </c>
      <c r="F493" s="0" t="s">
        <v>314</v>
      </c>
      <c r="G493" s="0" t="s">
        <v>391</v>
      </c>
      <c r="H493" s="0" t="s">
        <v>197</v>
      </c>
      <c r="J493" s="111" t="n">
        <v>2</v>
      </c>
      <c r="K493" s="131" t="s">
        <v>198</v>
      </c>
      <c r="L493" s="0" t="s">
        <v>392</v>
      </c>
      <c r="M493" s="0" t="s">
        <v>199</v>
      </c>
      <c r="O493" s="0" t="s">
        <v>200</v>
      </c>
      <c r="Q493" s="120" t="s">
        <v>200</v>
      </c>
      <c r="R493" s="0" t="s">
        <v>1251</v>
      </c>
      <c r="S493" s="0" t="s">
        <v>201</v>
      </c>
      <c r="T493" s="0" t="s">
        <v>198</v>
      </c>
      <c r="U493" s="0" t="s">
        <v>239</v>
      </c>
      <c r="V493" s="0" t="s">
        <v>756</v>
      </c>
      <c r="W493" s="110" t="s">
        <v>198</v>
      </c>
      <c r="X493" s="111" t="n">
        <v>2007</v>
      </c>
      <c r="Y493" s="111" t="s">
        <v>240</v>
      </c>
      <c r="Z493" s="111" t="s">
        <v>198</v>
      </c>
      <c r="AA493" s="122" t="s">
        <v>200</v>
      </c>
      <c r="AB493" s="0" t="s">
        <v>3630</v>
      </c>
      <c r="AC493" s="0" t="s">
        <v>206</v>
      </c>
      <c r="AD493" s="111" t="s">
        <v>198</v>
      </c>
      <c r="AE493" s="111" t="s">
        <v>222</v>
      </c>
      <c r="AI493" s="111" t="s">
        <v>922</v>
      </c>
      <c r="AJ493" s="111" t="s">
        <v>1376</v>
      </c>
      <c r="AK493" s="111" t="s">
        <v>206</v>
      </c>
      <c r="AL493" s="0" t="s">
        <v>216</v>
      </c>
      <c r="AM493" s="111" t="n">
        <v>1995</v>
      </c>
      <c r="AN493" s="111" t="s">
        <v>208</v>
      </c>
      <c r="AP493" s="0" t="s">
        <v>200</v>
      </c>
      <c r="AQ493" s="0" t="s">
        <v>200</v>
      </c>
      <c r="AR493" s="0" t="s">
        <v>200</v>
      </c>
      <c r="AS493" s="0" t="s">
        <v>1367</v>
      </c>
      <c r="AT493" s="0" t="s">
        <v>967</v>
      </c>
      <c r="AU493" s="0" t="s">
        <v>267</v>
      </c>
      <c r="AZ493" s="0" t="s">
        <v>3673</v>
      </c>
      <c r="BA493" s="124" t="s">
        <v>200</v>
      </c>
      <c r="BB493" s="0" t="s">
        <v>210</v>
      </c>
      <c r="BC493" s="0" t="s">
        <v>3656</v>
      </c>
      <c r="BE493" s="104" t="s">
        <v>3674</v>
      </c>
      <c r="BG493" s="125" t="s">
        <v>200</v>
      </c>
      <c r="BH493" s="0" t="s">
        <v>253</v>
      </c>
      <c r="BI493" s="112" t="n">
        <v>4974365831950</v>
      </c>
      <c r="BJ493" s="126" t="s">
        <v>200</v>
      </c>
      <c r="BK493" s="0" t="s">
        <v>215</v>
      </c>
      <c r="BL493" s="112" t="n">
        <v>4</v>
      </c>
      <c r="BM493" s="112" t="n">
        <v>4</v>
      </c>
      <c r="BN493" s="112" t="n">
        <v>4</v>
      </c>
      <c r="BO493" s="111" t="n">
        <v>20</v>
      </c>
      <c r="BP493" s="125" t="s">
        <v>200</v>
      </c>
      <c r="BQ493" s="127" t="s">
        <v>216</v>
      </c>
    </row>
    <row r="494" customFormat="false" ht="13.8" hidden="false" customHeight="false" outlineLevel="0" collapsed="false">
      <c r="A494" s="0" t="s">
        <v>3675</v>
      </c>
      <c r="B494" s="0" t="s">
        <v>3059</v>
      </c>
      <c r="C494" s="0" t="s">
        <v>1136</v>
      </c>
      <c r="D494" s="0" t="s">
        <v>1333</v>
      </c>
      <c r="E494" s="0" t="s">
        <v>313</v>
      </c>
      <c r="F494" s="0" t="s">
        <v>314</v>
      </c>
      <c r="G494" s="0" t="s">
        <v>880</v>
      </c>
      <c r="H494" s="0" t="s">
        <v>197</v>
      </c>
      <c r="J494" s="111" t="n">
        <v>2</v>
      </c>
      <c r="K494" s="131" t="s">
        <v>198</v>
      </c>
      <c r="L494" s="0" t="s">
        <v>392</v>
      </c>
      <c r="M494" s="0" t="s">
        <v>274</v>
      </c>
      <c r="O494" s="0" t="s">
        <v>200</v>
      </c>
      <c r="Q494" s="120" t="s">
        <v>200</v>
      </c>
      <c r="R494" s="0" t="s">
        <v>1251</v>
      </c>
      <c r="S494" s="0" t="s">
        <v>201</v>
      </c>
      <c r="T494" s="0" t="s">
        <v>198</v>
      </c>
      <c r="U494" s="0" t="s">
        <v>239</v>
      </c>
      <c r="V494" s="0" t="s">
        <v>756</v>
      </c>
      <c r="W494" s="110" t="s">
        <v>198</v>
      </c>
      <c r="X494" s="111" t="n">
        <v>2004</v>
      </c>
      <c r="Y494" s="111" t="s">
        <v>240</v>
      </c>
      <c r="Z494" s="111" t="s">
        <v>198</v>
      </c>
      <c r="AA494" s="122" t="s">
        <v>200</v>
      </c>
      <c r="AB494" s="0" t="s">
        <v>3630</v>
      </c>
      <c r="AC494" s="0" t="s">
        <v>206</v>
      </c>
      <c r="AD494" s="111" t="s">
        <v>198</v>
      </c>
      <c r="AE494" s="111" t="s">
        <v>222</v>
      </c>
      <c r="AI494" s="111" t="s">
        <v>922</v>
      </c>
      <c r="AJ494" s="111" t="s">
        <v>3676</v>
      </c>
      <c r="AK494" s="111" t="s">
        <v>206</v>
      </c>
      <c r="AL494" s="0" t="s">
        <v>216</v>
      </c>
      <c r="AM494" s="111" t="n">
        <v>1992</v>
      </c>
      <c r="AN494" s="111" t="s">
        <v>208</v>
      </c>
      <c r="AP494" s="0" t="s">
        <v>200</v>
      </c>
      <c r="AQ494" s="0" t="s">
        <v>200</v>
      </c>
      <c r="AR494" s="0" t="s">
        <v>200</v>
      </c>
      <c r="AS494" s="0" t="s">
        <v>1367</v>
      </c>
      <c r="AV494" s="0" t="s">
        <v>1070</v>
      </c>
      <c r="AW494" s="0" t="s">
        <v>1445</v>
      </c>
      <c r="AZ494" s="0" t="s">
        <v>3677</v>
      </c>
      <c r="BA494" s="124" t="s">
        <v>200</v>
      </c>
      <c r="BB494" s="0" t="s">
        <v>210</v>
      </c>
      <c r="BC494" s="0" t="s">
        <v>3678</v>
      </c>
      <c r="BD494" s="0" t="s">
        <v>1105</v>
      </c>
      <c r="BE494" s="104" t="s">
        <v>3679</v>
      </c>
      <c r="BG494" s="125" t="s">
        <v>200</v>
      </c>
      <c r="BH494" s="0" t="s">
        <v>253</v>
      </c>
      <c r="BI494" s="112" t="n">
        <v>4571159590118</v>
      </c>
      <c r="BJ494" s="126" t="s">
        <v>200</v>
      </c>
      <c r="BK494" s="0" t="s">
        <v>215</v>
      </c>
      <c r="BL494" s="112" t="n">
        <v>4</v>
      </c>
      <c r="BM494" s="112" t="n">
        <v>4</v>
      </c>
      <c r="BN494" s="112" t="n">
        <v>4</v>
      </c>
      <c r="BO494" s="111" t="n">
        <v>20</v>
      </c>
      <c r="BP494" s="125" t="s">
        <v>200</v>
      </c>
      <c r="BQ494" s="127" t="s">
        <v>216</v>
      </c>
    </row>
    <row r="495" customFormat="false" ht="13.8" hidden="false" customHeight="false" outlineLevel="0" collapsed="false">
      <c r="A495" s="0" t="s">
        <v>3680</v>
      </c>
      <c r="B495" s="0" t="s">
        <v>3059</v>
      </c>
      <c r="C495" s="0" t="s">
        <v>423</v>
      </c>
      <c r="D495" s="0" t="s">
        <v>1333</v>
      </c>
      <c r="E495" s="0" t="s">
        <v>313</v>
      </c>
      <c r="F495" s="0" t="s">
        <v>314</v>
      </c>
      <c r="G495" s="0" t="s">
        <v>424</v>
      </c>
      <c r="H495" s="0" t="s">
        <v>197</v>
      </c>
      <c r="J495" s="111" t="n">
        <v>2</v>
      </c>
      <c r="K495" s="0" t="s">
        <v>198</v>
      </c>
      <c r="L495" s="0" t="s">
        <v>392</v>
      </c>
      <c r="M495" s="0" t="s">
        <v>199</v>
      </c>
      <c r="O495" s="0" t="s">
        <v>200</v>
      </c>
      <c r="Q495" s="120" t="s">
        <v>200</v>
      </c>
      <c r="R495" s="0" t="s">
        <v>3067</v>
      </c>
      <c r="S495" s="0" t="s">
        <v>201</v>
      </c>
      <c r="T495" s="0" t="s">
        <v>198</v>
      </c>
      <c r="U495" s="0" t="s">
        <v>202</v>
      </c>
      <c r="V495" s="0" t="s">
        <v>1252</v>
      </c>
      <c r="W495" s="110" t="s">
        <v>204</v>
      </c>
      <c r="X495" s="111" t="n">
        <v>2002</v>
      </c>
      <c r="Z495" s="111" t="s">
        <v>198</v>
      </c>
      <c r="AA495" s="122" t="s">
        <v>200</v>
      </c>
      <c r="AB495" s="0" t="s">
        <v>3681</v>
      </c>
      <c r="AC495" s="0" t="s">
        <v>206</v>
      </c>
      <c r="AD495" s="111" t="n">
        <v>2002</v>
      </c>
      <c r="AE495" s="111" t="s">
        <v>198</v>
      </c>
      <c r="AI495" s="111" t="s">
        <v>207</v>
      </c>
      <c r="AK495" s="111" t="str">
        <f aca="false">(AB495)</f>
        <v>EA blackbox</v>
      </c>
      <c r="AM495" s="111" t="n">
        <f aca="false">AD495</f>
        <v>2002</v>
      </c>
      <c r="AN495" s="111" t="s">
        <v>1887</v>
      </c>
      <c r="AS495" s="0" t="s">
        <v>200</v>
      </c>
      <c r="AV495" s="0" t="s">
        <v>200</v>
      </c>
      <c r="AZ495" s="0" t="s">
        <v>3682</v>
      </c>
      <c r="BA495" s="124" t="s">
        <v>200</v>
      </c>
      <c r="BB495" s="0" t="s">
        <v>210</v>
      </c>
      <c r="BC495" s="0" t="s">
        <v>3683</v>
      </c>
      <c r="BD495" s="0" t="s">
        <v>3684</v>
      </c>
      <c r="BE495" s="104" t="s">
        <v>3685</v>
      </c>
      <c r="BF495" s="0" t="s">
        <v>3686</v>
      </c>
      <c r="BG495" s="125" t="s">
        <v>200</v>
      </c>
      <c r="BH495" s="0" t="s">
        <v>735</v>
      </c>
      <c r="BI495" s="112" t="n">
        <v>3546430102787</v>
      </c>
      <c r="BJ495" s="126" t="s">
        <v>200</v>
      </c>
      <c r="BK495" s="0" t="s">
        <v>215</v>
      </c>
      <c r="BL495" s="112" t="s">
        <v>3352</v>
      </c>
      <c r="BM495" s="112" t="s">
        <v>3352</v>
      </c>
      <c r="BN495" s="112" t="s">
        <v>3352</v>
      </c>
      <c r="BO495" s="111" t="n">
        <v>20</v>
      </c>
      <c r="BP495" s="125" t="s">
        <v>200</v>
      </c>
      <c r="BQ495" s="127" t="s">
        <v>216</v>
      </c>
    </row>
    <row r="496" customFormat="false" ht="13.8" hidden="false" customHeight="false" outlineLevel="0" collapsed="false">
      <c r="A496" s="0" t="s">
        <v>3687</v>
      </c>
      <c r="B496" s="0" t="s">
        <v>3059</v>
      </c>
      <c r="C496" s="0" t="s">
        <v>369</v>
      </c>
      <c r="D496" s="0" t="s">
        <v>193</v>
      </c>
      <c r="E496" s="0" t="s">
        <v>194</v>
      </c>
      <c r="F496" s="0" t="s">
        <v>314</v>
      </c>
      <c r="G496" s="0" t="s">
        <v>391</v>
      </c>
      <c r="H496" s="0" t="s">
        <v>197</v>
      </c>
      <c r="J496" s="111" t="n">
        <v>1</v>
      </c>
      <c r="K496" s="0" t="s">
        <v>198</v>
      </c>
      <c r="L496" s="0" t="s">
        <v>198</v>
      </c>
      <c r="M496" s="0" t="s">
        <v>199</v>
      </c>
      <c r="O496" s="0" t="s">
        <v>200</v>
      </c>
      <c r="Q496" s="120" t="s">
        <v>200</v>
      </c>
      <c r="R496" s="0" t="s">
        <v>3067</v>
      </c>
      <c r="S496" s="0" t="s">
        <v>201</v>
      </c>
      <c r="T496" s="0" t="s">
        <v>198</v>
      </c>
      <c r="U496" s="0" t="s">
        <v>202</v>
      </c>
      <c r="V496" s="0" t="s">
        <v>1252</v>
      </c>
      <c r="W496" s="110" t="s">
        <v>198</v>
      </c>
      <c r="X496" s="111" t="n">
        <v>2004</v>
      </c>
      <c r="Z496" s="111" t="s">
        <v>198</v>
      </c>
      <c r="AA496" s="122" t="s">
        <v>200</v>
      </c>
      <c r="AB496" s="0" t="s">
        <v>1032</v>
      </c>
      <c r="AC496" s="0" t="s">
        <v>206</v>
      </c>
      <c r="AD496" s="111" t="n">
        <v>2004</v>
      </c>
      <c r="AE496" s="111" t="s">
        <v>222</v>
      </c>
      <c r="AI496" s="111" t="s">
        <v>207</v>
      </c>
      <c r="AK496" s="111" t="str">
        <f aca="false">(AB496)</f>
        <v>Sega – Sonic team</v>
      </c>
      <c r="AM496" s="111" t="n">
        <f aca="false">AD496</f>
        <v>2004</v>
      </c>
      <c r="AN496" s="111" t="s">
        <v>208</v>
      </c>
      <c r="AO496" s="0" t="s">
        <v>3259</v>
      </c>
      <c r="AP496" s="0" t="s">
        <v>200</v>
      </c>
      <c r="AS496" s="0" t="s">
        <v>200</v>
      </c>
      <c r="AT496" s="0" t="s">
        <v>1380</v>
      </c>
      <c r="AU496" s="0" t="s">
        <v>200</v>
      </c>
      <c r="AV496" s="0" t="s">
        <v>200</v>
      </c>
      <c r="AZ496" s="0" t="s">
        <v>3688</v>
      </c>
      <c r="BA496" s="124" t="s">
        <v>200</v>
      </c>
      <c r="BB496" s="0" t="s">
        <v>248</v>
      </c>
      <c r="BC496" s="0" t="s">
        <v>3689</v>
      </c>
      <c r="BD496" s="0" t="s">
        <v>3690</v>
      </c>
      <c r="BE496" s="104" t="s">
        <v>3691</v>
      </c>
      <c r="BG496" s="125" t="s">
        <v>200</v>
      </c>
      <c r="BH496" s="0" t="s">
        <v>253</v>
      </c>
      <c r="BI496" s="112" t="s">
        <v>198</v>
      </c>
      <c r="BJ496" s="126" t="s">
        <v>200</v>
      </c>
      <c r="BK496" s="0" t="s">
        <v>215</v>
      </c>
      <c r="BL496" s="112" t="n">
        <v>4</v>
      </c>
      <c r="BM496" s="112" t="n">
        <v>4</v>
      </c>
      <c r="BN496" s="112" t="n">
        <v>4</v>
      </c>
      <c r="BO496" s="111" t="n">
        <v>20</v>
      </c>
      <c r="BP496" s="125" t="s">
        <v>200</v>
      </c>
      <c r="BQ496" s="127" t="s">
        <v>216</v>
      </c>
    </row>
    <row r="497" customFormat="false" ht="13.8" hidden="false" customHeight="false" outlineLevel="0" collapsed="false">
      <c r="A497" s="0" t="s">
        <v>3692</v>
      </c>
      <c r="B497" s="0" t="s">
        <v>3059</v>
      </c>
      <c r="C497" s="131" t="s">
        <v>1970</v>
      </c>
      <c r="D497" s="131" t="s">
        <v>1333</v>
      </c>
      <c r="E497" s="0" t="s">
        <v>194</v>
      </c>
      <c r="F497" s="0" t="s">
        <v>195</v>
      </c>
      <c r="G497" s="0" t="s">
        <v>196</v>
      </c>
      <c r="H497" s="0" t="s">
        <v>219</v>
      </c>
      <c r="J497" s="111" t="n">
        <v>2</v>
      </c>
      <c r="K497" s="0" t="s">
        <v>198</v>
      </c>
      <c r="L497" s="0" t="s">
        <v>533</v>
      </c>
      <c r="M497" s="0" t="s">
        <v>274</v>
      </c>
      <c r="O497" s="0" t="s">
        <v>534</v>
      </c>
      <c r="Q497" s="120" t="s">
        <v>200</v>
      </c>
      <c r="R497" s="0" t="s">
        <v>3067</v>
      </c>
      <c r="S497" s="0" t="s">
        <v>201</v>
      </c>
      <c r="T497" s="0" t="s">
        <v>198</v>
      </c>
      <c r="U497" s="0" t="s">
        <v>202</v>
      </c>
      <c r="V497" s="0" t="s">
        <v>1252</v>
      </c>
      <c r="W497" s="110" t="s">
        <v>204</v>
      </c>
      <c r="X497" s="111" t="n">
        <v>2003</v>
      </c>
      <c r="Y497" s="111" t="s">
        <v>498</v>
      </c>
      <c r="Z497" s="130" t="s">
        <v>757</v>
      </c>
      <c r="AA497" s="122" t="s">
        <v>200</v>
      </c>
      <c r="AB497" s="0" t="s">
        <v>3693</v>
      </c>
      <c r="AC497" s="0" t="s">
        <v>574</v>
      </c>
      <c r="AD497" s="111" t="n">
        <v>2003</v>
      </c>
      <c r="AE497" s="111" t="s">
        <v>198</v>
      </c>
      <c r="AI497" s="111" t="s">
        <v>207</v>
      </c>
      <c r="AK497" s="111" t="str">
        <f aca="false">(AB497)</f>
        <v>Visceral games</v>
      </c>
      <c r="AL497" s="0" t="s">
        <v>200</v>
      </c>
      <c r="AM497" s="111" t="n">
        <f aca="false">AD497</f>
        <v>2003</v>
      </c>
      <c r="AN497" s="111" t="s">
        <v>297</v>
      </c>
      <c r="AO497" s="0" t="s">
        <v>609</v>
      </c>
      <c r="AP497" s="0" t="s">
        <v>264</v>
      </c>
      <c r="AQ497" s="0" t="s">
        <v>200</v>
      </c>
      <c r="AR497" s="0" t="s">
        <v>200</v>
      </c>
      <c r="AS497" s="0" t="s">
        <v>3694</v>
      </c>
      <c r="AT497" s="0" t="s">
        <v>1216</v>
      </c>
      <c r="AU497" s="0" t="s">
        <v>332</v>
      </c>
      <c r="AV497" s="0" t="s">
        <v>200</v>
      </c>
      <c r="AX497" s="0" t="s">
        <v>3695</v>
      </c>
      <c r="AY497" s="0" t="s">
        <v>200</v>
      </c>
      <c r="AZ497" s="0" t="s">
        <v>3696</v>
      </c>
      <c r="BA497" s="124" t="s">
        <v>200</v>
      </c>
      <c r="BB497" s="0" t="s">
        <v>210</v>
      </c>
      <c r="BC497" s="0" t="s">
        <v>3697</v>
      </c>
      <c r="BD497" s="0" t="s">
        <v>3698</v>
      </c>
      <c r="BE497" s="104" t="s">
        <v>3699</v>
      </c>
      <c r="BG497" s="125" t="s">
        <v>200</v>
      </c>
      <c r="BH497" s="0" t="s">
        <v>735</v>
      </c>
      <c r="BI497" s="112" t="n">
        <v>5030931035104</v>
      </c>
      <c r="BJ497" s="126" t="s">
        <v>200</v>
      </c>
      <c r="BK497" s="0" t="s">
        <v>215</v>
      </c>
      <c r="BL497" s="112" t="n">
        <v>4</v>
      </c>
      <c r="BM497" s="112" t="n">
        <v>4</v>
      </c>
      <c r="BN497" s="112" t="n">
        <v>4</v>
      </c>
      <c r="BO497" s="111" t="n">
        <v>20</v>
      </c>
      <c r="BP497" s="125" t="s">
        <v>200</v>
      </c>
      <c r="BQ497" s="127" t="s">
        <v>216</v>
      </c>
    </row>
    <row r="498" customFormat="false" ht="13.8" hidden="false" customHeight="false" outlineLevel="0" collapsed="false">
      <c r="A498" s="0" t="s">
        <v>3700</v>
      </c>
      <c r="B498" s="0" t="s">
        <v>3059</v>
      </c>
      <c r="C498" s="131" t="s">
        <v>1970</v>
      </c>
      <c r="D498" s="131" t="s">
        <v>1333</v>
      </c>
      <c r="E498" s="0" t="s">
        <v>194</v>
      </c>
      <c r="F498" s="0" t="s">
        <v>195</v>
      </c>
      <c r="G498" s="0" t="s">
        <v>196</v>
      </c>
      <c r="H498" s="0" t="s">
        <v>219</v>
      </c>
      <c r="J498" s="111" t="n">
        <v>1</v>
      </c>
      <c r="K498" s="0" t="s">
        <v>198</v>
      </c>
      <c r="L498" s="0" t="s">
        <v>198</v>
      </c>
      <c r="M498" s="0" t="s">
        <v>199</v>
      </c>
      <c r="O498" s="0" t="s">
        <v>534</v>
      </c>
      <c r="Q498" s="120" t="s">
        <v>200</v>
      </c>
      <c r="R498" s="0" t="s">
        <v>3067</v>
      </c>
      <c r="S498" s="0" t="s">
        <v>201</v>
      </c>
      <c r="T498" s="0" t="s">
        <v>198</v>
      </c>
      <c r="U498" s="0" t="s">
        <v>202</v>
      </c>
      <c r="V498" s="0" t="s">
        <v>1252</v>
      </c>
      <c r="W498" s="110" t="s">
        <v>204</v>
      </c>
      <c r="X498" s="111" t="n">
        <v>2002</v>
      </c>
      <c r="Y498" s="111" t="s">
        <v>498</v>
      </c>
      <c r="Z498" s="130" t="s">
        <v>757</v>
      </c>
      <c r="AA498" s="122" t="s">
        <v>200</v>
      </c>
      <c r="AB498" s="0" t="s">
        <v>3701</v>
      </c>
      <c r="AC498" s="0" t="s">
        <v>574</v>
      </c>
      <c r="AD498" s="111" t="n">
        <v>2002</v>
      </c>
      <c r="AE498" s="111" t="s">
        <v>198</v>
      </c>
      <c r="AI498" s="111" t="s">
        <v>207</v>
      </c>
      <c r="AK498" s="111" t="str">
        <f aca="false">(AB498)</f>
        <v>Stormfront studio</v>
      </c>
      <c r="AL498" s="0" t="s">
        <v>200</v>
      </c>
      <c r="AM498" s="111" t="n">
        <f aca="false">AD498</f>
        <v>2002</v>
      </c>
      <c r="AN498" s="111" t="s">
        <v>297</v>
      </c>
      <c r="AP498" s="0" t="s">
        <v>264</v>
      </c>
      <c r="AQ498" s="0" t="s">
        <v>200</v>
      </c>
      <c r="AR498" s="0" t="s">
        <v>200</v>
      </c>
      <c r="AS498" s="0" t="s">
        <v>3694</v>
      </c>
      <c r="AT498" s="0" t="s">
        <v>1216</v>
      </c>
      <c r="AU498" s="0" t="s">
        <v>332</v>
      </c>
      <c r="AV498" s="0" t="s">
        <v>200</v>
      </c>
      <c r="AX498" s="0" t="s">
        <v>3695</v>
      </c>
      <c r="AY498" s="0" t="s">
        <v>200</v>
      </c>
      <c r="AZ498" s="0" t="s">
        <v>3702</v>
      </c>
      <c r="BA498" s="124" t="s">
        <v>200</v>
      </c>
      <c r="BB498" s="0" t="s">
        <v>210</v>
      </c>
      <c r="BC498" s="0" t="s">
        <v>3703</v>
      </c>
      <c r="BD498" s="0" t="s">
        <v>200</v>
      </c>
      <c r="BE498" s="104" t="s">
        <v>565</v>
      </c>
      <c r="BF498" s="0" t="s">
        <v>3704</v>
      </c>
      <c r="BG498" s="125" t="s">
        <v>200</v>
      </c>
      <c r="BH498" s="0" t="s">
        <v>735</v>
      </c>
      <c r="BI498" s="112" t="n">
        <v>5030931030352</v>
      </c>
      <c r="BJ498" s="126" t="s">
        <v>200</v>
      </c>
      <c r="BK498" s="0" t="s">
        <v>215</v>
      </c>
      <c r="BL498" s="112" t="n">
        <v>4</v>
      </c>
      <c r="BM498" s="112" t="n">
        <v>4</v>
      </c>
      <c r="BN498" s="112" t="n">
        <v>4</v>
      </c>
      <c r="BO498" s="111" t="n">
        <v>20</v>
      </c>
      <c r="BP498" s="125" t="s">
        <v>200</v>
      </c>
      <c r="BQ498" s="127" t="s">
        <v>216</v>
      </c>
    </row>
    <row r="499" customFormat="false" ht="13.8" hidden="false" customHeight="false" outlineLevel="0" collapsed="false">
      <c r="A499" s="0" t="s">
        <v>3705</v>
      </c>
      <c r="B499" s="0" t="s">
        <v>3059</v>
      </c>
      <c r="C499" s="0" t="s">
        <v>605</v>
      </c>
      <c r="D499" s="0" t="s">
        <v>193</v>
      </c>
      <c r="E499" s="0" t="s">
        <v>194</v>
      </c>
      <c r="F499" s="0" t="s">
        <v>606</v>
      </c>
      <c r="G499" s="0" t="s">
        <v>391</v>
      </c>
      <c r="H499" s="0" t="s">
        <v>219</v>
      </c>
      <c r="J499" s="111" t="n">
        <v>2</v>
      </c>
      <c r="K499" s="0" t="s">
        <v>198</v>
      </c>
      <c r="L499" s="0" t="s">
        <v>392</v>
      </c>
      <c r="M499" s="0" t="s">
        <v>199</v>
      </c>
      <c r="Q499" s="120" t="s">
        <v>200</v>
      </c>
      <c r="R499" s="0" t="s">
        <v>3067</v>
      </c>
      <c r="S499" s="0" t="s">
        <v>201</v>
      </c>
      <c r="T499" s="0" t="s">
        <v>198</v>
      </c>
      <c r="U499" s="0" t="s">
        <v>239</v>
      </c>
      <c r="V499" s="0" t="s">
        <v>756</v>
      </c>
      <c r="W499" s="110" t="s">
        <v>198</v>
      </c>
      <c r="X499" s="111" t="n">
        <v>2008</v>
      </c>
      <c r="Y499" s="111" t="s">
        <v>240</v>
      </c>
      <c r="Z499" s="111" t="s">
        <v>198</v>
      </c>
      <c r="AA499" s="122" t="s">
        <v>200</v>
      </c>
      <c r="AB499" s="0" t="s">
        <v>3397</v>
      </c>
      <c r="AC499" s="0" t="s">
        <v>543</v>
      </c>
      <c r="AD499" s="111" t="n">
        <v>2008</v>
      </c>
      <c r="AE499" s="111" t="s">
        <v>222</v>
      </c>
      <c r="AI499" s="111" t="s">
        <v>207</v>
      </c>
      <c r="AK499" s="0" t="s">
        <v>3397</v>
      </c>
      <c r="AL499" s="0" t="s">
        <v>216</v>
      </c>
      <c r="AM499" s="111" t="n">
        <v>2008</v>
      </c>
      <c r="AN499" s="111" t="s">
        <v>208</v>
      </c>
      <c r="AO499" s="0" t="s">
        <v>609</v>
      </c>
      <c r="AP499" s="0" t="s">
        <v>200</v>
      </c>
      <c r="AT499" s="0" t="s">
        <v>354</v>
      </c>
      <c r="AU499" s="0" t="s">
        <v>200</v>
      </c>
      <c r="AV499" s="0" t="s">
        <v>200</v>
      </c>
      <c r="AZ499" s="0" t="s">
        <v>3706</v>
      </c>
      <c r="BA499" s="124" t="s">
        <v>200</v>
      </c>
      <c r="BB499" s="0" t="s">
        <v>462</v>
      </c>
      <c r="BC499" s="0" t="s">
        <v>770</v>
      </c>
      <c r="BD499" s="0" t="s">
        <v>3400</v>
      </c>
      <c r="BE499" s="104" t="s">
        <v>3707</v>
      </c>
      <c r="BG499" s="125"/>
      <c r="BH499" s="0" t="s">
        <v>253</v>
      </c>
      <c r="BI499" s="112" t="n">
        <v>4976219025959</v>
      </c>
      <c r="BJ499" s="126"/>
      <c r="BK499" s="0" t="s">
        <v>215</v>
      </c>
      <c r="BL499" s="112" t="n">
        <v>4</v>
      </c>
      <c r="BM499" s="112" t="n">
        <v>4</v>
      </c>
      <c r="BN499" s="112" t="n">
        <v>4</v>
      </c>
      <c r="BO499" s="111" t="n">
        <v>20</v>
      </c>
      <c r="BP499" s="125"/>
      <c r="BQ499" s="127" t="s">
        <v>216</v>
      </c>
    </row>
    <row r="500" customFormat="false" ht="13.8" hidden="false" customHeight="false" outlineLevel="0" collapsed="false">
      <c r="A500" s="0" t="s">
        <v>3708</v>
      </c>
      <c r="B500" s="0" t="s">
        <v>3059</v>
      </c>
      <c r="C500" s="0" t="s">
        <v>423</v>
      </c>
      <c r="D500" s="0" t="s">
        <v>193</v>
      </c>
      <c r="E500" s="0" t="s">
        <v>313</v>
      </c>
      <c r="F500" s="0" t="s">
        <v>314</v>
      </c>
      <c r="G500" s="0" t="s">
        <v>424</v>
      </c>
      <c r="H500" s="0" t="s">
        <v>197</v>
      </c>
      <c r="J500" s="111" t="n">
        <v>2</v>
      </c>
      <c r="K500" s="0" t="s">
        <v>198</v>
      </c>
      <c r="L500" s="0" t="s">
        <v>392</v>
      </c>
      <c r="M500" s="0" t="s">
        <v>199</v>
      </c>
      <c r="O500" s="0" t="s">
        <v>200</v>
      </c>
      <c r="Q500" s="120" t="s">
        <v>200</v>
      </c>
      <c r="R500" s="0" t="s">
        <v>3067</v>
      </c>
      <c r="S500" s="0" t="s">
        <v>201</v>
      </c>
      <c r="T500" s="0" t="s">
        <v>198</v>
      </c>
      <c r="U500" s="0" t="s">
        <v>202</v>
      </c>
      <c r="V500" s="0" t="s">
        <v>1252</v>
      </c>
      <c r="W500" s="110" t="s">
        <v>204</v>
      </c>
      <c r="X500" s="111" t="n">
        <v>2006</v>
      </c>
      <c r="Y500" s="111" t="s">
        <v>498</v>
      </c>
      <c r="Z500" s="111" t="s">
        <v>198</v>
      </c>
      <c r="AA500" s="122" t="s">
        <v>200</v>
      </c>
      <c r="AB500" s="0" t="s">
        <v>3709</v>
      </c>
      <c r="AC500" s="0" t="s">
        <v>668</v>
      </c>
      <c r="AD500" s="111" t="n">
        <v>2006</v>
      </c>
      <c r="AE500" s="111" t="s">
        <v>198</v>
      </c>
      <c r="AI500" s="111" t="s">
        <v>207</v>
      </c>
      <c r="AK500" s="111" t="str">
        <f aca="false">(AB500)</f>
        <v>Kuju sheffield</v>
      </c>
      <c r="AM500" s="111" t="n">
        <f aca="false">AD500</f>
        <v>2006</v>
      </c>
      <c r="AN500" s="111" t="s">
        <v>263</v>
      </c>
      <c r="AS500" s="0" t="s">
        <v>200</v>
      </c>
      <c r="AV500" s="0" t="s">
        <v>200</v>
      </c>
      <c r="AZ500" s="0" t="s">
        <v>3710</v>
      </c>
      <c r="BA500" s="124" t="s">
        <v>200</v>
      </c>
      <c r="BB500" s="0" t="s">
        <v>210</v>
      </c>
      <c r="BC500" s="0" t="s">
        <v>3711</v>
      </c>
      <c r="BE500" s="104" t="s">
        <v>3712</v>
      </c>
      <c r="BG500" s="125" t="s">
        <v>200</v>
      </c>
      <c r="BH500" s="0" t="s">
        <v>735</v>
      </c>
      <c r="BI500" s="112" t="n">
        <v>5024866330502</v>
      </c>
      <c r="BJ500" s="126" t="s">
        <v>200</v>
      </c>
      <c r="BK500" s="0" t="s">
        <v>215</v>
      </c>
      <c r="BL500" s="112" t="n">
        <v>4</v>
      </c>
      <c r="BM500" s="112" t="n">
        <v>4</v>
      </c>
      <c r="BN500" s="112" t="n">
        <v>4</v>
      </c>
      <c r="BO500" s="111" t="n">
        <v>20</v>
      </c>
      <c r="BP500" s="125" t="s">
        <v>200</v>
      </c>
      <c r="BQ500" s="127" t="s">
        <v>216</v>
      </c>
    </row>
    <row r="501" customFormat="false" ht="13.8" hidden="false" customHeight="false" outlineLevel="0" collapsed="false">
      <c r="A501" s="0" t="s">
        <v>3713</v>
      </c>
      <c r="B501" s="0" t="s">
        <v>3059</v>
      </c>
      <c r="C501" s="0" t="s">
        <v>928</v>
      </c>
      <c r="D501" s="0" t="s">
        <v>1333</v>
      </c>
      <c r="E501" s="0" t="s">
        <v>194</v>
      </c>
      <c r="F501" s="0" t="s">
        <v>1509</v>
      </c>
      <c r="G501" s="0" t="s">
        <v>330</v>
      </c>
      <c r="H501" s="0" t="s">
        <v>219</v>
      </c>
      <c r="J501" s="111" t="n">
        <v>1</v>
      </c>
      <c r="K501" s="0" t="s">
        <v>198</v>
      </c>
      <c r="L501" s="0" t="s">
        <v>198</v>
      </c>
      <c r="M501" s="0" t="s">
        <v>199</v>
      </c>
      <c r="Q501" s="120" t="s">
        <v>200</v>
      </c>
      <c r="R501" s="0" t="s">
        <v>3067</v>
      </c>
      <c r="S501" s="0" t="s">
        <v>201</v>
      </c>
      <c r="T501" s="0" t="s">
        <v>198</v>
      </c>
      <c r="U501" s="0" t="s">
        <v>202</v>
      </c>
      <c r="V501" s="0" t="s">
        <v>1252</v>
      </c>
      <c r="W501" s="110" t="s">
        <v>204</v>
      </c>
      <c r="X501" s="111" t="n">
        <v>2002</v>
      </c>
      <c r="Y501" s="111" t="s">
        <v>205</v>
      </c>
      <c r="Z501" s="130" t="s">
        <v>757</v>
      </c>
      <c r="AA501" s="122" t="s">
        <v>200</v>
      </c>
      <c r="AB501" s="0" t="s">
        <v>3714</v>
      </c>
      <c r="AC501" s="0" t="s">
        <v>902</v>
      </c>
      <c r="AD501" s="111" t="n">
        <v>2002</v>
      </c>
      <c r="AE501" s="111" t="s">
        <v>222</v>
      </c>
      <c r="AI501" s="111" t="s">
        <v>207</v>
      </c>
      <c r="AK501" s="111" t="str">
        <f aca="false">(AB501)</f>
        <v>Sacnoth</v>
      </c>
      <c r="AM501" s="111" t="n">
        <f aca="false">AD501</f>
        <v>2002</v>
      </c>
      <c r="AN501" s="111" t="s">
        <v>208</v>
      </c>
      <c r="AT501" s="0" t="s">
        <v>339</v>
      </c>
      <c r="AU501" s="0" t="s">
        <v>2262</v>
      </c>
      <c r="AV501" s="0" t="s">
        <v>200</v>
      </c>
      <c r="AW501" s="104" t="s">
        <v>2318</v>
      </c>
      <c r="AX501" s="104"/>
      <c r="AY501" s="104"/>
      <c r="AZ501" s="0" t="s">
        <v>3715</v>
      </c>
      <c r="BA501" s="124" t="s">
        <v>200</v>
      </c>
      <c r="BB501" s="0" t="s">
        <v>210</v>
      </c>
      <c r="BC501" s="0" t="s">
        <v>3716</v>
      </c>
      <c r="BE501" s="104" t="s">
        <v>3717</v>
      </c>
      <c r="BG501" s="125"/>
      <c r="BH501" s="0" t="s">
        <v>735</v>
      </c>
      <c r="BI501" s="112" t="n">
        <v>5037930070433</v>
      </c>
      <c r="BJ501" s="126"/>
      <c r="BK501" s="0" t="s">
        <v>215</v>
      </c>
      <c r="BL501" s="112" t="n">
        <v>4</v>
      </c>
      <c r="BM501" s="112" t="n">
        <v>4</v>
      </c>
      <c r="BN501" s="112" t="n">
        <v>4</v>
      </c>
      <c r="BO501" s="111" t="n">
        <v>50</v>
      </c>
      <c r="BP501" s="125"/>
      <c r="BQ501" s="127" t="s">
        <v>216</v>
      </c>
    </row>
    <row r="502" customFormat="false" ht="13.8" hidden="false" customHeight="false" outlineLevel="0" collapsed="false">
      <c r="A502" s="0" t="s">
        <v>3718</v>
      </c>
      <c r="B502" s="0" t="s">
        <v>3059</v>
      </c>
      <c r="C502" s="0" t="s">
        <v>329</v>
      </c>
      <c r="D502" s="0" t="s">
        <v>193</v>
      </c>
      <c r="E502" s="0" t="s">
        <v>194</v>
      </c>
      <c r="F502" s="0" t="s">
        <v>195</v>
      </c>
      <c r="G502" s="0" t="s">
        <v>196</v>
      </c>
      <c r="H502" s="0" t="s">
        <v>197</v>
      </c>
      <c r="J502" s="111" t="n">
        <v>2</v>
      </c>
      <c r="K502" s="0" t="s">
        <v>198</v>
      </c>
      <c r="L502" s="0" t="s">
        <v>533</v>
      </c>
      <c r="M502" s="0" t="s">
        <v>199</v>
      </c>
      <c r="O502" s="0" t="s">
        <v>200</v>
      </c>
      <c r="Q502" s="120" t="s">
        <v>200</v>
      </c>
      <c r="R502" s="0" t="s">
        <v>3067</v>
      </c>
      <c r="S502" s="0" t="s">
        <v>201</v>
      </c>
      <c r="T502" s="0" t="s">
        <v>198</v>
      </c>
      <c r="U502" s="0" t="s">
        <v>239</v>
      </c>
      <c r="V502" s="0" t="s">
        <v>756</v>
      </c>
      <c r="W502" s="110" t="s">
        <v>198</v>
      </c>
      <c r="X502" s="111" t="n">
        <v>2004</v>
      </c>
      <c r="Y502" s="111" t="s">
        <v>240</v>
      </c>
      <c r="Z502" s="130" t="s">
        <v>757</v>
      </c>
      <c r="AA502" s="122" t="s">
        <v>200</v>
      </c>
      <c r="AB502" s="131" t="s">
        <v>1829</v>
      </c>
      <c r="AC502" s="0" t="s">
        <v>206</v>
      </c>
      <c r="AD502" s="111" t="s">
        <v>198</v>
      </c>
      <c r="AE502" s="111" t="s">
        <v>222</v>
      </c>
      <c r="AI502" s="111" t="s">
        <v>207</v>
      </c>
      <c r="AK502" s="111" t="str">
        <f aca="false">(AB502)</f>
        <v>Sega – Amusement vision – AM4</v>
      </c>
      <c r="AM502" s="111" t="n">
        <f aca="false">X502</f>
        <v>2004</v>
      </c>
      <c r="AN502" s="111" t="s">
        <v>208</v>
      </c>
      <c r="AS502" s="0" t="s">
        <v>997</v>
      </c>
      <c r="AT502" s="0" t="s">
        <v>226</v>
      </c>
      <c r="AU502" s="0" t="s">
        <v>332</v>
      </c>
      <c r="AV502" s="0" t="s">
        <v>3719</v>
      </c>
      <c r="AZ502" s="104" t="s">
        <v>3720</v>
      </c>
      <c r="BA502" s="124" t="s">
        <v>200</v>
      </c>
      <c r="BB502" s="0" t="s">
        <v>248</v>
      </c>
      <c r="BC502" s="0" t="s">
        <v>3721</v>
      </c>
      <c r="BD502" s="0" t="s">
        <v>3722</v>
      </c>
      <c r="BE502" s="104" t="s">
        <v>3723</v>
      </c>
      <c r="BF502" s="0" t="s">
        <v>3724</v>
      </c>
      <c r="BG502" s="125" t="s">
        <v>200</v>
      </c>
      <c r="BH502" s="0" t="s">
        <v>253</v>
      </c>
      <c r="BI502" s="112" t="n">
        <v>4974365830793</v>
      </c>
      <c r="BJ502" s="126" t="s">
        <v>200</v>
      </c>
      <c r="BK502" s="0" t="s">
        <v>215</v>
      </c>
      <c r="BL502" s="112" t="n">
        <v>4</v>
      </c>
      <c r="BM502" s="112" t="n">
        <v>4</v>
      </c>
      <c r="BN502" s="112" t="n">
        <v>4</v>
      </c>
      <c r="BO502" s="111" t="n">
        <v>20</v>
      </c>
      <c r="BP502" s="125" t="s">
        <v>200</v>
      </c>
      <c r="BQ502" s="127" t="s">
        <v>216</v>
      </c>
    </row>
    <row r="503" customFormat="false" ht="13.8" hidden="false" customHeight="false" outlineLevel="0" collapsed="false">
      <c r="A503" s="0" t="s">
        <v>3725</v>
      </c>
      <c r="B503" s="0" t="s">
        <v>3059</v>
      </c>
      <c r="C503" s="0" t="s">
        <v>938</v>
      </c>
      <c r="D503" s="0" t="s">
        <v>1333</v>
      </c>
      <c r="E503" s="0" t="s">
        <v>313</v>
      </c>
      <c r="F503" s="0" t="s">
        <v>314</v>
      </c>
      <c r="G503" s="0" t="s">
        <v>880</v>
      </c>
      <c r="H503" s="0" t="s">
        <v>197</v>
      </c>
      <c r="J503" s="111" t="n">
        <v>4</v>
      </c>
      <c r="K503" s="0" t="s">
        <v>198</v>
      </c>
      <c r="L503" s="0" t="s">
        <v>392</v>
      </c>
      <c r="M503" s="0" t="s">
        <v>274</v>
      </c>
      <c r="O503" s="0" t="s">
        <v>596</v>
      </c>
      <c r="Q503" s="120" t="s">
        <v>200</v>
      </c>
      <c r="R503" s="0" t="s">
        <v>1251</v>
      </c>
      <c r="S503" s="0" t="s">
        <v>201</v>
      </c>
      <c r="T503" s="0" t="s">
        <v>198</v>
      </c>
      <c r="U503" s="0" t="s">
        <v>202</v>
      </c>
      <c r="V503" s="0" t="s">
        <v>1252</v>
      </c>
      <c r="W503" s="110" t="s">
        <v>204</v>
      </c>
      <c r="X503" s="111" t="n">
        <v>2002</v>
      </c>
      <c r="Y503" s="111" t="s">
        <v>1624</v>
      </c>
      <c r="Z503" s="111" t="s">
        <v>198</v>
      </c>
      <c r="AA503" s="122" t="s">
        <v>200</v>
      </c>
      <c r="AB503" s="0" t="s">
        <v>3726</v>
      </c>
      <c r="AC503" s="0" t="s">
        <v>574</v>
      </c>
      <c r="AD503" s="111" t="n">
        <v>2002</v>
      </c>
      <c r="AE503" s="111" t="s">
        <v>222</v>
      </c>
      <c r="AI503" s="111" t="s">
        <v>207</v>
      </c>
      <c r="AK503" s="111" t="str">
        <f aca="false">(AB503)</f>
        <v>Electronic arts Chertsey</v>
      </c>
      <c r="AM503" s="111" t="n">
        <f aca="false">AD503</f>
        <v>2002</v>
      </c>
      <c r="AN503" s="111" t="s">
        <v>263</v>
      </c>
      <c r="AO503" s="0" t="s">
        <v>1442</v>
      </c>
      <c r="AP503" s="0" t="s">
        <v>200</v>
      </c>
      <c r="AS503" s="0" t="s">
        <v>200</v>
      </c>
      <c r="AV503" s="0" t="s">
        <v>200</v>
      </c>
      <c r="AZ503" s="0" t="s">
        <v>3727</v>
      </c>
      <c r="BA503" s="124" t="s">
        <v>200</v>
      </c>
      <c r="BB503" s="0" t="s">
        <v>210</v>
      </c>
      <c r="BC503" s="0" t="s">
        <v>3728</v>
      </c>
      <c r="BD503" s="0" t="s">
        <v>3729</v>
      </c>
      <c r="BE503" s="104" t="s">
        <v>3730</v>
      </c>
      <c r="BG503" s="125" t="s">
        <v>200</v>
      </c>
      <c r="BH503" s="0" t="s">
        <v>735</v>
      </c>
      <c r="BI503" s="112" t="n">
        <v>5030931026928</v>
      </c>
      <c r="BJ503" s="126" t="s">
        <v>200</v>
      </c>
      <c r="BK503" s="0" t="s">
        <v>215</v>
      </c>
      <c r="BL503" s="112" t="n">
        <v>4</v>
      </c>
      <c r="BM503" s="112" t="n">
        <v>4</v>
      </c>
      <c r="BN503" s="112" t="n">
        <v>4</v>
      </c>
      <c r="BO503" s="111" t="n">
        <v>20</v>
      </c>
      <c r="BP503" s="125" t="s">
        <v>200</v>
      </c>
      <c r="BQ503" s="127" t="s">
        <v>216</v>
      </c>
    </row>
    <row r="504" customFormat="false" ht="13.8" hidden="false" customHeight="false" outlineLevel="0" collapsed="false">
      <c r="A504" s="0" t="s">
        <v>3731</v>
      </c>
      <c r="B504" s="0" t="s">
        <v>3059</v>
      </c>
      <c r="C504" s="131" t="s">
        <v>1451</v>
      </c>
      <c r="D504" s="131" t="s">
        <v>1333</v>
      </c>
      <c r="E504" s="0" t="s">
        <v>194</v>
      </c>
      <c r="F504" s="0" t="s">
        <v>1509</v>
      </c>
      <c r="G504" s="0" t="s">
        <v>330</v>
      </c>
      <c r="H504" s="0" t="s">
        <v>901</v>
      </c>
      <c r="J504" s="111" t="n">
        <v>1</v>
      </c>
      <c r="K504" s="0" t="s">
        <v>198</v>
      </c>
      <c r="L504" s="0" t="s">
        <v>198</v>
      </c>
      <c r="M504" s="0" t="s">
        <v>199</v>
      </c>
      <c r="O504" s="0" t="s">
        <v>200</v>
      </c>
      <c r="Q504" s="120" t="s">
        <v>200</v>
      </c>
      <c r="R504" s="0" t="s">
        <v>3067</v>
      </c>
      <c r="S504" s="0" t="s">
        <v>201</v>
      </c>
      <c r="T504" s="0" t="s">
        <v>198</v>
      </c>
      <c r="U504" s="0" t="s">
        <v>202</v>
      </c>
      <c r="V504" s="0" t="s">
        <v>1252</v>
      </c>
      <c r="W504" s="110" t="s">
        <v>204</v>
      </c>
      <c r="X504" s="111" t="n">
        <v>2008</v>
      </c>
      <c r="Y504" s="111" t="s">
        <v>200</v>
      </c>
      <c r="Z504" s="130" t="s">
        <v>757</v>
      </c>
      <c r="AA504" s="122" t="s">
        <v>200</v>
      </c>
      <c r="AB504" s="0" t="s">
        <v>3025</v>
      </c>
      <c r="AC504" s="0" t="s">
        <v>459</v>
      </c>
      <c r="AD504" s="111" t="n">
        <v>2008</v>
      </c>
      <c r="AE504" s="111" t="s">
        <v>3242</v>
      </c>
      <c r="AI504" s="111" t="s">
        <v>207</v>
      </c>
      <c r="AK504" s="111" t="str">
        <f aca="false">(AB504)</f>
        <v>Climax studios</v>
      </c>
      <c r="AM504" s="111" t="n">
        <f aca="false">AD504</f>
        <v>2008</v>
      </c>
      <c r="AN504" s="111" t="s">
        <v>263</v>
      </c>
      <c r="AR504" s="0" t="s">
        <v>1455</v>
      </c>
      <c r="AS504" s="0" t="s">
        <v>2871</v>
      </c>
      <c r="AT504" s="0" t="s">
        <v>200</v>
      </c>
      <c r="AU504" s="0" t="s">
        <v>2873</v>
      </c>
      <c r="AV504" s="0" t="s">
        <v>3732</v>
      </c>
      <c r="AW504" s="0" t="s">
        <v>2875</v>
      </c>
      <c r="AZ504" s="0" t="s">
        <v>3733</v>
      </c>
      <c r="BA504" s="124" t="s">
        <v>200</v>
      </c>
      <c r="BB504" s="0" t="s">
        <v>210</v>
      </c>
      <c r="BC504" s="0" t="s">
        <v>3734</v>
      </c>
      <c r="BD504" s="0" t="s">
        <v>3735</v>
      </c>
      <c r="BE504" s="104" t="s">
        <v>3736</v>
      </c>
      <c r="BF504" s="0" t="s">
        <v>3737</v>
      </c>
      <c r="BG504" s="125" t="s">
        <v>200</v>
      </c>
      <c r="BH504" s="0" t="s">
        <v>735</v>
      </c>
      <c r="BI504" s="112" t="n">
        <v>4012927124505</v>
      </c>
      <c r="BJ504" s="126" t="s">
        <v>200</v>
      </c>
      <c r="BK504" s="0" t="s">
        <v>215</v>
      </c>
      <c r="BL504" s="112" t="s">
        <v>3352</v>
      </c>
      <c r="BM504" s="112" t="s">
        <v>3352</v>
      </c>
      <c r="BN504" s="112" t="s">
        <v>3352</v>
      </c>
      <c r="BO504" s="111" t="n">
        <v>20</v>
      </c>
      <c r="BP504" s="125" t="s">
        <v>200</v>
      </c>
      <c r="BQ504" s="127" t="s">
        <v>216</v>
      </c>
    </row>
    <row r="505" customFormat="false" ht="13.8" hidden="false" customHeight="false" outlineLevel="0" collapsed="false">
      <c r="A505" s="0" t="s">
        <v>3738</v>
      </c>
      <c r="B505" s="0" t="s">
        <v>3059</v>
      </c>
      <c r="C505" s="131" t="s">
        <v>1451</v>
      </c>
      <c r="D505" s="131" t="s">
        <v>1333</v>
      </c>
      <c r="E505" s="0" t="s">
        <v>194</v>
      </c>
      <c r="F505" s="0" t="s">
        <v>1509</v>
      </c>
      <c r="G505" s="0" t="s">
        <v>330</v>
      </c>
      <c r="H505" s="0" t="s">
        <v>901</v>
      </c>
      <c r="J505" s="111" t="n">
        <v>1</v>
      </c>
      <c r="K505" s="0" t="s">
        <v>198</v>
      </c>
      <c r="L505" s="0" t="s">
        <v>198</v>
      </c>
      <c r="M505" s="0" t="s">
        <v>274</v>
      </c>
      <c r="O505" s="0" t="s">
        <v>237</v>
      </c>
      <c r="P505" s="0" t="s">
        <v>238</v>
      </c>
      <c r="Q505" s="120" t="s">
        <v>200</v>
      </c>
      <c r="R505" s="0" t="s">
        <v>3067</v>
      </c>
      <c r="S505" s="0" t="s">
        <v>201</v>
      </c>
      <c r="T505" s="0" t="s">
        <v>198</v>
      </c>
      <c r="U505" s="0" t="s">
        <v>202</v>
      </c>
      <c r="V505" s="0" t="s">
        <v>1252</v>
      </c>
      <c r="W505" s="110" t="s">
        <v>204</v>
      </c>
      <c r="X505" s="111" t="n">
        <v>2003</v>
      </c>
      <c r="Y505" s="111" t="s">
        <v>1624</v>
      </c>
      <c r="Z505" s="130" t="s">
        <v>757</v>
      </c>
      <c r="AA505" s="122" t="s">
        <v>200</v>
      </c>
      <c r="AB505" s="0" t="s">
        <v>459</v>
      </c>
      <c r="AC505" s="0" t="s">
        <v>459</v>
      </c>
      <c r="AD505" s="111" t="n">
        <v>2003</v>
      </c>
      <c r="AE505" s="111" t="s">
        <v>1004</v>
      </c>
      <c r="AI505" s="111" t="s">
        <v>207</v>
      </c>
      <c r="AK505" s="111" t="str">
        <f aca="false">(AB505)</f>
        <v>Konami</v>
      </c>
      <c r="AM505" s="111" t="n">
        <f aca="false">AD505</f>
        <v>2003</v>
      </c>
      <c r="AN505" s="111" t="s">
        <v>208</v>
      </c>
      <c r="AR505" s="0" t="s">
        <v>1455</v>
      </c>
      <c r="AS505" s="0" t="s">
        <v>2871</v>
      </c>
      <c r="AT505" s="0" t="s">
        <v>3739</v>
      </c>
      <c r="AU505" s="0" t="s">
        <v>2873</v>
      </c>
      <c r="AV505" s="0" t="s">
        <v>200</v>
      </c>
      <c r="AW505" s="0" t="s">
        <v>2875</v>
      </c>
      <c r="AZ505" s="0" t="s">
        <v>3740</v>
      </c>
      <c r="BA505" s="124" t="s">
        <v>200</v>
      </c>
      <c r="BB505" s="0" t="s">
        <v>248</v>
      </c>
      <c r="BC505" s="0" t="s">
        <v>3741</v>
      </c>
      <c r="BD505" s="0" t="s">
        <v>3742</v>
      </c>
      <c r="BE505" s="104" t="s">
        <v>3743</v>
      </c>
      <c r="BF505" s="0" t="s">
        <v>3744</v>
      </c>
      <c r="BG505" s="125" t="s">
        <v>200</v>
      </c>
      <c r="BH505" s="0" t="s">
        <v>735</v>
      </c>
      <c r="BI505" s="112" t="n">
        <v>4012927023778</v>
      </c>
      <c r="BJ505" s="126" t="s">
        <v>200</v>
      </c>
      <c r="BK505" s="0" t="s">
        <v>215</v>
      </c>
      <c r="BL505" s="112" t="n">
        <v>4</v>
      </c>
      <c r="BM505" s="112" t="n">
        <v>4</v>
      </c>
      <c r="BN505" s="112" t="n">
        <v>4</v>
      </c>
      <c r="BO505" s="111" t="n">
        <v>20</v>
      </c>
      <c r="BP505" s="125" t="s">
        <v>200</v>
      </c>
      <c r="BQ505" s="127" t="s">
        <v>216</v>
      </c>
    </row>
    <row r="506" customFormat="false" ht="13.8" hidden="false" customHeight="false" outlineLevel="0" collapsed="false">
      <c r="A506" s="0" t="s">
        <v>3745</v>
      </c>
      <c r="B506" s="0" t="s">
        <v>3059</v>
      </c>
      <c r="C506" s="131" t="s">
        <v>1394</v>
      </c>
      <c r="D506" s="131" t="s">
        <v>1869</v>
      </c>
      <c r="E506" s="0" t="s">
        <v>194</v>
      </c>
      <c r="F506" s="0" t="s">
        <v>399</v>
      </c>
      <c r="G506" s="0" t="s">
        <v>196</v>
      </c>
      <c r="H506" s="0" t="s">
        <v>197</v>
      </c>
      <c r="J506" s="111" t="n">
        <v>1</v>
      </c>
      <c r="K506" s="0" t="s">
        <v>198</v>
      </c>
      <c r="L506" s="0" t="s">
        <v>198</v>
      </c>
      <c r="M506" s="0" t="s">
        <v>274</v>
      </c>
      <c r="O506" s="0" t="s">
        <v>237</v>
      </c>
      <c r="Q506" s="120" t="s">
        <v>200</v>
      </c>
      <c r="R506" s="0" t="s">
        <v>3067</v>
      </c>
      <c r="S506" s="0" t="s">
        <v>1834</v>
      </c>
      <c r="T506" s="0" t="s">
        <v>198</v>
      </c>
      <c r="U506" s="0" t="s">
        <v>202</v>
      </c>
      <c r="V506" s="0" t="s">
        <v>1252</v>
      </c>
      <c r="W506" s="110" t="s">
        <v>204</v>
      </c>
      <c r="X506" s="111" t="n">
        <v>2003</v>
      </c>
      <c r="Y506" s="111" t="s">
        <v>498</v>
      </c>
      <c r="Z506" s="130" t="s">
        <v>757</v>
      </c>
      <c r="AA506" s="122" t="s">
        <v>200</v>
      </c>
      <c r="AB506" s="0" t="s">
        <v>3746</v>
      </c>
      <c r="AC506" s="0" t="s">
        <v>872</v>
      </c>
      <c r="AD506" s="111" t="n">
        <v>2003</v>
      </c>
      <c r="AE506" s="111" t="s">
        <v>222</v>
      </c>
      <c r="AH506" s="111" t="s">
        <v>914</v>
      </c>
      <c r="AI506" s="111" t="s">
        <v>207</v>
      </c>
      <c r="AK506" s="111" t="str">
        <f aca="false">(AB506)</f>
        <v>Sucker punch</v>
      </c>
      <c r="AM506" s="111" t="n">
        <f aca="false">AD506</f>
        <v>2003</v>
      </c>
      <c r="AN506" s="111" t="s">
        <v>297</v>
      </c>
      <c r="AS506" s="0" t="s">
        <v>3747</v>
      </c>
      <c r="AT506" s="0" t="s">
        <v>3748</v>
      </c>
      <c r="AV506" s="0" t="s">
        <v>200</v>
      </c>
      <c r="AZ506" s="0" t="s">
        <v>3749</v>
      </c>
      <c r="BA506" s="124" t="s">
        <v>200</v>
      </c>
      <c r="BB506" s="0" t="s">
        <v>248</v>
      </c>
      <c r="BC506" s="0" t="s">
        <v>3750</v>
      </c>
      <c r="BD506" s="0" t="s">
        <v>3751</v>
      </c>
      <c r="BE506" s="104" t="s">
        <v>3752</v>
      </c>
      <c r="BG506" s="125" t="s">
        <v>200</v>
      </c>
      <c r="BH506" s="0" t="s">
        <v>253</v>
      </c>
      <c r="BI506" s="112" t="s">
        <v>198</v>
      </c>
      <c r="BJ506" s="126" t="s">
        <v>200</v>
      </c>
      <c r="BK506" s="0" t="s">
        <v>215</v>
      </c>
      <c r="BL506" s="112" t="n">
        <v>4</v>
      </c>
      <c r="BM506" s="112" t="n">
        <v>4</v>
      </c>
      <c r="BN506" s="112" t="n">
        <v>4</v>
      </c>
      <c r="BO506" s="111" t="n">
        <v>20</v>
      </c>
      <c r="BP506" s="125" t="s">
        <v>200</v>
      </c>
      <c r="BQ506" s="127" t="s">
        <v>216</v>
      </c>
    </row>
    <row r="507" customFormat="false" ht="13.8" hidden="false" customHeight="false" outlineLevel="0" collapsed="false">
      <c r="A507" s="0" t="s">
        <v>3753</v>
      </c>
      <c r="B507" s="0" t="s">
        <v>3059</v>
      </c>
      <c r="C507" s="0" t="s">
        <v>3754</v>
      </c>
      <c r="D507" s="0" t="s">
        <v>3755</v>
      </c>
      <c r="E507" s="0" t="s">
        <v>194</v>
      </c>
      <c r="F507" s="0" t="s">
        <v>399</v>
      </c>
      <c r="G507" s="0" t="s">
        <v>196</v>
      </c>
      <c r="H507" s="0" t="s">
        <v>197</v>
      </c>
      <c r="J507" s="111" t="n">
        <v>1</v>
      </c>
      <c r="K507" s="0" t="s">
        <v>198</v>
      </c>
      <c r="L507" s="0" t="s">
        <v>198</v>
      </c>
      <c r="M507" s="0" t="s">
        <v>199</v>
      </c>
      <c r="O507" s="0" t="s">
        <v>200</v>
      </c>
      <c r="Q507" s="120" t="s">
        <v>200</v>
      </c>
      <c r="R507" s="0" t="s">
        <v>3067</v>
      </c>
      <c r="S507" s="0" t="s">
        <v>201</v>
      </c>
      <c r="T507" s="0" t="s">
        <v>198</v>
      </c>
      <c r="U507" s="0" t="s">
        <v>202</v>
      </c>
      <c r="V507" s="0" t="s">
        <v>1252</v>
      </c>
      <c r="W507" s="110" t="s">
        <v>204</v>
      </c>
      <c r="X507" s="111" t="n">
        <v>2005</v>
      </c>
      <c r="Y507" s="111" t="s">
        <v>205</v>
      </c>
      <c r="Z507" s="111" t="s">
        <v>198</v>
      </c>
      <c r="AA507" s="122" t="s">
        <v>200</v>
      </c>
      <c r="AB507" s="0" t="s">
        <v>206</v>
      </c>
      <c r="AC507" s="0" t="s">
        <v>206</v>
      </c>
      <c r="AD507" s="111" t="n">
        <v>2005</v>
      </c>
      <c r="AE507" s="111" t="s">
        <v>198</v>
      </c>
      <c r="AI507" s="111" t="s">
        <v>294</v>
      </c>
      <c r="AJ507" s="111" t="s">
        <v>3756</v>
      </c>
      <c r="AK507" s="111" t="s">
        <v>206</v>
      </c>
      <c r="AL507" s="0" t="s">
        <v>200</v>
      </c>
      <c r="AM507" s="111" t="s">
        <v>849</v>
      </c>
      <c r="AN507" s="111" t="s">
        <v>208</v>
      </c>
      <c r="AS507" s="0" t="s">
        <v>403</v>
      </c>
      <c r="AV507" s="104" t="s">
        <v>3654</v>
      </c>
      <c r="AW507" s="104"/>
      <c r="AX507" s="104"/>
      <c r="AY507" s="104"/>
      <c r="AZ507" s="0" t="s">
        <v>3757</v>
      </c>
      <c r="BA507" s="124" t="s">
        <v>200</v>
      </c>
      <c r="BB507" s="0" t="s">
        <v>248</v>
      </c>
      <c r="BC507" s="0" t="s">
        <v>3758</v>
      </c>
      <c r="BE507" s="104" t="s">
        <v>3759</v>
      </c>
      <c r="BF507" s="0" t="s">
        <v>200</v>
      </c>
      <c r="BG507" s="125" t="s">
        <v>200</v>
      </c>
      <c r="BH507" s="0" t="s">
        <v>735</v>
      </c>
      <c r="BI507" s="112" t="n">
        <v>5060004765614</v>
      </c>
      <c r="BJ507" s="126" t="s">
        <v>200</v>
      </c>
      <c r="BK507" s="0" t="s">
        <v>215</v>
      </c>
      <c r="BL507" s="112" t="n">
        <v>4</v>
      </c>
      <c r="BM507" s="112" t="n">
        <v>4</v>
      </c>
      <c r="BN507" s="112" t="n">
        <v>4</v>
      </c>
      <c r="BO507" s="111" t="n">
        <v>20</v>
      </c>
      <c r="BP507" s="125" t="s">
        <v>200</v>
      </c>
      <c r="BQ507" s="127" t="s">
        <v>216</v>
      </c>
    </row>
    <row r="508" customFormat="false" ht="13.8" hidden="false" customHeight="false" outlineLevel="0" collapsed="false">
      <c r="A508" s="0" t="s">
        <v>3760</v>
      </c>
      <c r="B508" s="0" t="s">
        <v>3059</v>
      </c>
      <c r="C508" s="131" t="s">
        <v>1970</v>
      </c>
      <c r="D508" s="131" t="s">
        <v>1333</v>
      </c>
      <c r="E508" s="0" t="s">
        <v>194</v>
      </c>
      <c r="F508" s="0" t="s">
        <v>195</v>
      </c>
      <c r="G508" s="0" t="s">
        <v>330</v>
      </c>
      <c r="H508" s="0" t="s">
        <v>901</v>
      </c>
      <c r="J508" s="111" t="n">
        <v>1</v>
      </c>
      <c r="K508" s="0" t="s">
        <v>198</v>
      </c>
      <c r="L508" s="0" t="s">
        <v>198</v>
      </c>
      <c r="M508" s="0" t="s">
        <v>274</v>
      </c>
      <c r="O508" s="0" t="s">
        <v>237</v>
      </c>
      <c r="Q508" s="120" t="s">
        <v>200</v>
      </c>
      <c r="R508" s="0" t="s">
        <v>3067</v>
      </c>
      <c r="S508" s="0" t="s">
        <v>201</v>
      </c>
      <c r="T508" s="0" t="s">
        <v>198</v>
      </c>
      <c r="U508" s="0" t="s">
        <v>202</v>
      </c>
      <c r="V508" s="0" t="s">
        <v>1252</v>
      </c>
      <c r="W508" s="110" t="s">
        <v>204</v>
      </c>
      <c r="X508" s="111" t="n">
        <v>2001</v>
      </c>
      <c r="Y508" s="111" t="s">
        <v>498</v>
      </c>
      <c r="Z508" s="130" t="s">
        <v>757</v>
      </c>
      <c r="AA508" s="122" t="s">
        <v>200</v>
      </c>
      <c r="AB508" s="0" t="s">
        <v>1388</v>
      </c>
      <c r="AC508" s="0" t="s">
        <v>1902</v>
      </c>
      <c r="AD508" s="111" t="n">
        <v>2001</v>
      </c>
      <c r="AE508" s="111" t="s">
        <v>1004</v>
      </c>
      <c r="AI508" s="111" t="s">
        <v>207</v>
      </c>
      <c r="AK508" s="111" t="str">
        <f aca="false">(AB508)</f>
        <v>Crystal dynamics</v>
      </c>
      <c r="AM508" s="111" t="n">
        <f aca="false">AD508</f>
        <v>2001</v>
      </c>
      <c r="AN508" s="111" t="s">
        <v>297</v>
      </c>
      <c r="AS508" s="0" t="s">
        <v>1998</v>
      </c>
      <c r="AT508" s="0" t="s">
        <v>3761</v>
      </c>
      <c r="AU508" s="0" t="s">
        <v>332</v>
      </c>
      <c r="AV508" s="131" t="s">
        <v>2000</v>
      </c>
      <c r="AZ508" s="0" t="s">
        <v>3762</v>
      </c>
      <c r="BA508" s="124" t="s">
        <v>200</v>
      </c>
      <c r="BB508" s="0" t="s">
        <v>210</v>
      </c>
      <c r="BC508" s="0" t="s">
        <v>3763</v>
      </c>
      <c r="BD508" s="0" t="s">
        <v>3764</v>
      </c>
      <c r="BE508" s="104" t="s">
        <v>3765</v>
      </c>
      <c r="BF508" s="0" t="s">
        <v>200</v>
      </c>
      <c r="BG508" s="125" t="s">
        <v>200</v>
      </c>
      <c r="BH508" s="0" t="s">
        <v>735</v>
      </c>
      <c r="BI508" s="112" t="n">
        <v>5032921013697</v>
      </c>
      <c r="BJ508" s="126" t="s">
        <v>200</v>
      </c>
      <c r="BK508" s="0" t="s">
        <v>215</v>
      </c>
      <c r="BL508" s="112" t="n">
        <v>4</v>
      </c>
      <c r="BM508" s="112" t="n">
        <v>4</v>
      </c>
      <c r="BN508" s="112" t="n">
        <v>4</v>
      </c>
      <c r="BO508" s="111" t="n">
        <v>20</v>
      </c>
      <c r="BP508" s="125" t="s">
        <v>200</v>
      </c>
      <c r="BQ508" s="127" t="s">
        <v>216</v>
      </c>
    </row>
    <row r="509" customFormat="false" ht="13.8" hidden="false" customHeight="false" outlineLevel="0" collapsed="false">
      <c r="A509" s="0" t="s">
        <v>3766</v>
      </c>
      <c r="B509" s="0" t="s">
        <v>3059</v>
      </c>
      <c r="C509" s="0" t="s">
        <v>3767</v>
      </c>
      <c r="D509" s="0" t="s">
        <v>1333</v>
      </c>
      <c r="E509" s="0" t="s">
        <v>194</v>
      </c>
      <c r="F509" s="0" t="s">
        <v>195</v>
      </c>
      <c r="G509" s="0" t="s">
        <v>362</v>
      </c>
      <c r="H509" s="0" t="s">
        <v>400</v>
      </c>
      <c r="I509" s="0" t="s">
        <v>594</v>
      </c>
      <c r="J509" s="111" t="n">
        <v>2</v>
      </c>
      <c r="K509" s="131" t="s">
        <v>198</v>
      </c>
      <c r="L509" s="0" t="s">
        <v>392</v>
      </c>
      <c r="M509" s="0" t="s">
        <v>274</v>
      </c>
      <c r="O509" s="104" t="s">
        <v>596</v>
      </c>
      <c r="P509" s="0" t="s">
        <v>238</v>
      </c>
      <c r="Q509" s="120" t="s">
        <v>200</v>
      </c>
      <c r="R509" s="0" t="s">
        <v>3067</v>
      </c>
      <c r="S509" s="0" t="s">
        <v>201</v>
      </c>
      <c r="T509" s="0" t="s">
        <v>198</v>
      </c>
      <c r="U509" s="0" t="s">
        <v>202</v>
      </c>
      <c r="V509" s="0" t="s">
        <v>1252</v>
      </c>
      <c r="W509" s="110" t="s">
        <v>204</v>
      </c>
      <c r="X509" s="111" t="n">
        <v>2003</v>
      </c>
      <c r="Y509" s="111" t="s">
        <v>1624</v>
      </c>
      <c r="Z509" s="111" t="s">
        <v>198</v>
      </c>
      <c r="AA509" s="122" t="s">
        <v>200</v>
      </c>
      <c r="AB509" s="0" t="s">
        <v>3768</v>
      </c>
      <c r="AC509" s="0" t="s">
        <v>206</v>
      </c>
      <c r="AD509" s="111" t="n">
        <v>2003</v>
      </c>
      <c r="AE509" s="111" t="s">
        <v>198</v>
      </c>
      <c r="AI509" s="111" t="s">
        <v>207</v>
      </c>
      <c r="AK509" s="111" t="str">
        <f aca="false">(AB509)</f>
        <v>United game artists</v>
      </c>
      <c r="AM509" s="111" t="n">
        <f aca="false">AD509</f>
        <v>2003</v>
      </c>
      <c r="AN509" s="111" t="s">
        <v>208</v>
      </c>
      <c r="AS509" s="0" t="s">
        <v>200</v>
      </c>
      <c r="AU509" s="0" t="s">
        <v>227</v>
      </c>
      <c r="AV509" s="131" t="s">
        <v>3769</v>
      </c>
      <c r="AW509" s="128" t="s">
        <v>3770</v>
      </c>
      <c r="AX509" s="128"/>
      <c r="AY509" s="131"/>
      <c r="AZ509" s="0" t="s">
        <v>3771</v>
      </c>
      <c r="BA509" s="124" t="s">
        <v>200</v>
      </c>
      <c r="BB509" s="0" t="s">
        <v>248</v>
      </c>
      <c r="BC509" s="0" t="s">
        <v>3772</v>
      </c>
      <c r="BD509" s="0" t="s">
        <v>3773</v>
      </c>
      <c r="BE509" s="104" t="s">
        <v>3774</v>
      </c>
      <c r="BF509" s="0" t="s">
        <v>3775</v>
      </c>
      <c r="BG509" s="125" t="s">
        <v>200</v>
      </c>
      <c r="BH509" s="0" t="s">
        <v>466</v>
      </c>
      <c r="BI509" s="112" t="n">
        <v>711719389323</v>
      </c>
      <c r="BJ509" s="126" t="s">
        <v>200</v>
      </c>
      <c r="BK509" s="0" t="s">
        <v>215</v>
      </c>
      <c r="BL509" s="112" t="n">
        <v>4</v>
      </c>
      <c r="BM509" s="112" t="n">
        <v>4</v>
      </c>
      <c r="BN509" s="112" t="n">
        <v>4</v>
      </c>
      <c r="BO509" s="111" t="n">
        <v>20</v>
      </c>
      <c r="BP509" s="125" t="s">
        <v>200</v>
      </c>
      <c r="BQ509" s="127" t="s">
        <v>216</v>
      </c>
    </row>
    <row r="510" customFormat="false" ht="13.8" hidden="false" customHeight="false" outlineLevel="0" collapsed="false">
      <c r="A510" s="0" t="s">
        <v>3776</v>
      </c>
      <c r="B510" s="0" t="s">
        <v>3059</v>
      </c>
      <c r="C510" s="0" t="s">
        <v>192</v>
      </c>
      <c r="D510" s="0" t="s">
        <v>193</v>
      </c>
      <c r="E510" s="0" t="s">
        <v>194</v>
      </c>
      <c r="F510" s="0" t="s">
        <v>314</v>
      </c>
      <c r="G510" s="0" t="s">
        <v>391</v>
      </c>
      <c r="H510" s="0" t="s">
        <v>400</v>
      </c>
      <c r="I510" s="0" t="s">
        <v>401</v>
      </c>
      <c r="J510" s="111" t="n">
        <v>2</v>
      </c>
      <c r="K510" s="0" t="s">
        <v>198</v>
      </c>
      <c r="L510" s="0" t="s">
        <v>533</v>
      </c>
      <c r="M510" s="0" t="s">
        <v>220</v>
      </c>
      <c r="Q510" s="120" t="s">
        <v>200</v>
      </c>
      <c r="R510" s="0" t="s">
        <v>3067</v>
      </c>
      <c r="S510" s="0" t="s">
        <v>201</v>
      </c>
      <c r="T510" s="0" t="s">
        <v>198</v>
      </c>
      <c r="U510" s="0" t="s">
        <v>202</v>
      </c>
      <c r="V510" s="0" t="s">
        <v>1252</v>
      </c>
      <c r="W510" s="110" t="s">
        <v>204</v>
      </c>
      <c r="X510" s="111" t="n">
        <v>2004</v>
      </c>
      <c r="Y510" s="111" t="s">
        <v>205</v>
      </c>
      <c r="Z510" s="111" t="s">
        <v>198</v>
      </c>
      <c r="AA510" s="122" t="s">
        <v>200</v>
      </c>
      <c r="AB510" s="0" t="s">
        <v>363</v>
      </c>
      <c r="AC510" s="0" t="s">
        <v>363</v>
      </c>
      <c r="AD510" s="111" t="n">
        <v>2004</v>
      </c>
      <c r="AE510" s="111" t="s">
        <v>1004</v>
      </c>
      <c r="AI510" s="111" t="s">
        <v>207</v>
      </c>
      <c r="AK510" s="111" t="s">
        <v>363</v>
      </c>
      <c r="AL510" s="0" t="s">
        <v>216</v>
      </c>
      <c r="AM510" s="111" t="n">
        <v>1978</v>
      </c>
      <c r="AN510" s="111" t="s">
        <v>208</v>
      </c>
      <c r="AS510" s="0" t="s">
        <v>3777</v>
      </c>
      <c r="AT510" s="0" t="s">
        <v>200</v>
      </c>
      <c r="AU510" s="0" t="s">
        <v>1306</v>
      </c>
      <c r="AV510" s="131" t="s">
        <v>200</v>
      </c>
      <c r="AW510" s="131"/>
      <c r="AX510" s="131"/>
      <c r="AY510" s="131"/>
      <c r="AZ510" s="0" t="s">
        <v>3778</v>
      </c>
      <c r="BA510" s="124" t="s">
        <v>200</v>
      </c>
      <c r="BB510" s="0" t="s">
        <v>210</v>
      </c>
      <c r="BC510" s="0" t="s">
        <v>3779</v>
      </c>
      <c r="BE510" s="104" t="s">
        <v>3780</v>
      </c>
      <c r="BG510" s="125"/>
      <c r="BH510" s="0" t="s">
        <v>466</v>
      </c>
      <c r="BI510" s="112" t="n">
        <v>5017783014266</v>
      </c>
      <c r="BJ510" s="126"/>
      <c r="BK510" s="0" t="s">
        <v>215</v>
      </c>
      <c r="BL510" s="112" t="n">
        <v>4</v>
      </c>
      <c r="BM510" s="112" t="n">
        <v>4</v>
      </c>
      <c r="BN510" s="112" t="n">
        <v>4</v>
      </c>
      <c r="BO510" s="111" t="n">
        <v>20</v>
      </c>
      <c r="BP510" s="125"/>
      <c r="BQ510" s="127" t="s">
        <v>216</v>
      </c>
    </row>
    <row r="511" customFormat="false" ht="13.8" hidden="false" customHeight="false" outlineLevel="0" collapsed="false">
      <c r="A511" s="0" t="s">
        <v>3781</v>
      </c>
      <c r="B511" s="0" t="s">
        <v>3059</v>
      </c>
      <c r="C511" s="131" t="s">
        <v>1408</v>
      </c>
      <c r="D511" s="131" t="s">
        <v>1333</v>
      </c>
      <c r="E511" s="0" t="s">
        <v>194</v>
      </c>
      <c r="F511" s="0" t="s">
        <v>195</v>
      </c>
      <c r="G511" s="0" t="s">
        <v>330</v>
      </c>
      <c r="H511" s="0" t="s">
        <v>197</v>
      </c>
      <c r="J511" s="111" t="n">
        <v>1</v>
      </c>
      <c r="K511" s="0" t="s">
        <v>198</v>
      </c>
      <c r="L511" s="0" t="s">
        <v>198</v>
      </c>
      <c r="M511" s="0" t="s">
        <v>199</v>
      </c>
      <c r="O511" s="0" t="s">
        <v>200</v>
      </c>
      <c r="Q511" s="120" t="s">
        <v>200</v>
      </c>
      <c r="R511" s="0" t="s">
        <v>3067</v>
      </c>
      <c r="S511" s="0" t="s">
        <v>201</v>
      </c>
      <c r="T511" s="0" t="s">
        <v>198</v>
      </c>
      <c r="U511" s="0" t="s">
        <v>202</v>
      </c>
      <c r="V511" s="0" t="s">
        <v>1252</v>
      </c>
      <c r="W511" s="110" t="s">
        <v>204</v>
      </c>
      <c r="X511" s="111" t="n">
        <v>2004</v>
      </c>
      <c r="Y511" s="111" t="s">
        <v>498</v>
      </c>
      <c r="Z511" s="130" t="s">
        <v>757</v>
      </c>
      <c r="AA511" s="122" t="s">
        <v>200</v>
      </c>
      <c r="AB511" s="0" t="s">
        <v>2624</v>
      </c>
      <c r="AC511" s="0" t="s">
        <v>3608</v>
      </c>
      <c r="AD511" s="111" t="n">
        <v>2004</v>
      </c>
      <c r="AE511" s="111" t="s">
        <v>198</v>
      </c>
      <c r="AI511" s="111" t="s">
        <v>207</v>
      </c>
      <c r="AK511" s="111" t="str">
        <f aca="false">(AB511)</f>
        <v>Eurocom</v>
      </c>
      <c r="AM511" s="111" t="n">
        <v>2003</v>
      </c>
      <c r="AN511" s="111" t="s">
        <v>263</v>
      </c>
      <c r="AS511" s="0" t="s">
        <v>200</v>
      </c>
      <c r="AU511" s="0" t="s">
        <v>1492</v>
      </c>
      <c r="AV511" s="0" t="s">
        <v>200</v>
      </c>
      <c r="AZ511" s="104" t="s">
        <v>3782</v>
      </c>
      <c r="BA511" s="124" t="s">
        <v>200</v>
      </c>
      <c r="BB511" s="0" t="s">
        <v>210</v>
      </c>
      <c r="BC511" s="0" t="s">
        <v>3783</v>
      </c>
      <c r="BD511" s="0" t="s">
        <v>3784</v>
      </c>
      <c r="BE511" s="104" t="s">
        <v>3785</v>
      </c>
      <c r="BG511" s="125" t="s">
        <v>200</v>
      </c>
      <c r="BH511" s="0" t="s">
        <v>466</v>
      </c>
      <c r="BI511" s="112" t="n">
        <v>4005209049061</v>
      </c>
      <c r="BJ511" s="126" t="s">
        <v>200</v>
      </c>
      <c r="BK511" s="0" t="s">
        <v>215</v>
      </c>
      <c r="BL511" s="112" t="n">
        <v>4</v>
      </c>
      <c r="BM511" s="112" t="n">
        <v>4</v>
      </c>
      <c r="BN511" s="112" t="n">
        <v>4</v>
      </c>
      <c r="BO511" s="111" t="n">
        <v>20</v>
      </c>
      <c r="BP511" s="125" t="s">
        <v>200</v>
      </c>
      <c r="BQ511" s="127" t="s">
        <v>216</v>
      </c>
    </row>
    <row r="512" customFormat="false" ht="13.8" hidden="false" customHeight="false" outlineLevel="0" collapsed="false">
      <c r="A512" s="0" t="s">
        <v>3786</v>
      </c>
      <c r="B512" s="0" t="s">
        <v>3059</v>
      </c>
      <c r="C512" s="0" t="s">
        <v>1862</v>
      </c>
      <c r="D512" s="0" t="s">
        <v>1333</v>
      </c>
      <c r="E512" s="0" t="s">
        <v>313</v>
      </c>
      <c r="F512" s="0" t="s">
        <v>314</v>
      </c>
      <c r="G512" s="0" t="s">
        <v>880</v>
      </c>
      <c r="H512" s="0" t="s">
        <v>197</v>
      </c>
      <c r="J512" s="111" t="n">
        <v>2</v>
      </c>
      <c r="K512" s="0" t="s">
        <v>198</v>
      </c>
      <c r="L512" s="0" t="s">
        <v>392</v>
      </c>
      <c r="M512" s="0" t="s">
        <v>199</v>
      </c>
      <c r="O512" s="0" t="s">
        <v>200</v>
      </c>
      <c r="Q512" s="120" t="s">
        <v>200</v>
      </c>
      <c r="R512" s="0" t="s">
        <v>3067</v>
      </c>
      <c r="S512" s="0" t="s">
        <v>201</v>
      </c>
      <c r="T512" s="0" t="s">
        <v>198</v>
      </c>
      <c r="U512" s="0" t="s">
        <v>202</v>
      </c>
      <c r="V512" s="0" t="s">
        <v>1252</v>
      </c>
      <c r="W512" s="110" t="s">
        <v>204</v>
      </c>
      <c r="X512" s="111" t="n">
        <v>2001</v>
      </c>
      <c r="Y512" s="111" t="s">
        <v>1624</v>
      </c>
      <c r="Z512" s="111" t="s">
        <v>198</v>
      </c>
      <c r="AA512" s="122" t="s">
        <v>200</v>
      </c>
      <c r="AB512" s="0" t="s">
        <v>3787</v>
      </c>
      <c r="AC512" s="0" t="s">
        <v>807</v>
      </c>
      <c r="AD512" s="111" t="n">
        <v>2001</v>
      </c>
      <c r="AE512" s="111" t="s">
        <v>198</v>
      </c>
      <c r="AI512" s="111" t="s">
        <v>207</v>
      </c>
      <c r="AK512" s="111" t="str">
        <f aca="false">(AB512)</f>
        <v>Rainbow studios</v>
      </c>
      <c r="AM512" s="111" t="n">
        <f aca="false">AD512</f>
        <v>2001</v>
      </c>
      <c r="AN512" s="111" t="s">
        <v>297</v>
      </c>
      <c r="AS512" s="0" t="s">
        <v>200</v>
      </c>
      <c r="AV512" s="0" t="s">
        <v>200</v>
      </c>
      <c r="AZ512" s="0" t="s">
        <v>3788</v>
      </c>
      <c r="BA512" s="124" t="s">
        <v>200</v>
      </c>
      <c r="BB512" s="0" t="s">
        <v>210</v>
      </c>
      <c r="BC512" s="0" t="s">
        <v>3789</v>
      </c>
      <c r="BE512" s="104" t="s">
        <v>1898</v>
      </c>
      <c r="BF512" s="0" t="s">
        <v>3790</v>
      </c>
      <c r="BG512" s="125" t="s">
        <v>200</v>
      </c>
      <c r="BH512" s="0" t="s">
        <v>466</v>
      </c>
      <c r="BI512" s="112" t="n">
        <v>3546430020708</v>
      </c>
      <c r="BJ512" s="126" t="s">
        <v>200</v>
      </c>
      <c r="BK512" s="0" t="s">
        <v>215</v>
      </c>
      <c r="BL512" s="112" t="n">
        <v>4</v>
      </c>
      <c r="BM512" s="112" t="n">
        <v>4</v>
      </c>
      <c r="BN512" s="112" t="n">
        <v>4</v>
      </c>
      <c r="BO512" s="111" t="n">
        <v>20</v>
      </c>
      <c r="BP512" s="125" t="s">
        <v>200</v>
      </c>
      <c r="BQ512" s="127" t="s">
        <v>216</v>
      </c>
    </row>
    <row r="513" customFormat="false" ht="13.8" hidden="false" customHeight="false" outlineLevel="0" collapsed="false">
      <c r="A513" s="0" t="s">
        <v>3791</v>
      </c>
      <c r="B513" s="0" t="s">
        <v>3059</v>
      </c>
      <c r="C513" s="0" t="s">
        <v>3792</v>
      </c>
      <c r="D513" s="0" t="s">
        <v>1333</v>
      </c>
      <c r="E513" s="0" t="s">
        <v>284</v>
      </c>
      <c r="F513" s="0" t="s">
        <v>195</v>
      </c>
      <c r="G513" s="0" t="s">
        <v>330</v>
      </c>
      <c r="H513" s="0" t="s">
        <v>197</v>
      </c>
      <c r="J513" s="111" t="n">
        <v>2</v>
      </c>
      <c r="K513" s="131" t="s">
        <v>198</v>
      </c>
      <c r="L513" s="0" t="s">
        <v>392</v>
      </c>
      <c r="M513" s="0" t="s">
        <v>274</v>
      </c>
      <c r="O513" s="0" t="s">
        <v>200</v>
      </c>
      <c r="Q513" s="120" t="s">
        <v>200</v>
      </c>
      <c r="R513" s="0" t="s">
        <v>3067</v>
      </c>
      <c r="S513" s="0" t="s">
        <v>201</v>
      </c>
      <c r="T513" s="0" t="s">
        <v>198</v>
      </c>
      <c r="U513" s="0" t="s">
        <v>202</v>
      </c>
      <c r="V513" s="0" t="s">
        <v>1252</v>
      </c>
      <c r="W513" s="110" t="s">
        <v>204</v>
      </c>
      <c r="X513" s="111" t="n">
        <v>2003</v>
      </c>
      <c r="Y513" s="111" t="s">
        <v>498</v>
      </c>
      <c r="Z513" s="111" t="s">
        <v>221</v>
      </c>
      <c r="AA513" s="122" t="s">
        <v>200</v>
      </c>
      <c r="AB513" s="0" t="s">
        <v>3793</v>
      </c>
      <c r="AC513" s="0" t="s">
        <v>574</v>
      </c>
      <c r="AD513" s="111" t="n">
        <v>2003</v>
      </c>
      <c r="AE513" s="111" t="s">
        <v>198</v>
      </c>
      <c r="AI513" s="111" t="s">
        <v>207</v>
      </c>
      <c r="AK513" s="111" t="str">
        <f aca="false">(AB513)</f>
        <v>Electronic arts Canada</v>
      </c>
      <c r="AM513" s="111" t="n">
        <f aca="false">AD513</f>
        <v>2003</v>
      </c>
      <c r="AN513" s="111" t="s">
        <v>1887</v>
      </c>
      <c r="AS513" s="0" t="s">
        <v>200</v>
      </c>
      <c r="AV513" s="0" t="s">
        <v>200</v>
      </c>
      <c r="AZ513" s="0" t="s">
        <v>3794</v>
      </c>
      <c r="BA513" s="124" t="s">
        <v>200</v>
      </c>
      <c r="BB513" s="0" t="s">
        <v>248</v>
      </c>
      <c r="BC513" s="0" t="s">
        <v>3795</v>
      </c>
      <c r="BD513" s="0" t="s">
        <v>3796</v>
      </c>
      <c r="BE513" s="104" t="s">
        <v>3797</v>
      </c>
      <c r="BG513" s="125" t="s">
        <v>200</v>
      </c>
      <c r="BH513" s="0" t="s">
        <v>466</v>
      </c>
      <c r="BI513" s="112" t="n">
        <v>5030931035296</v>
      </c>
      <c r="BJ513" s="126" t="s">
        <v>200</v>
      </c>
      <c r="BK513" s="0" t="s">
        <v>215</v>
      </c>
      <c r="BL513" s="112" t="n">
        <v>4</v>
      </c>
      <c r="BM513" s="112" t="n">
        <v>4</v>
      </c>
      <c r="BN513" s="112" t="n">
        <v>4</v>
      </c>
      <c r="BO513" s="111" t="n">
        <v>20</v>
      </c>
      <c r="BP513" s="125" t="s">
        <v>200</v>
      </c>
      <c r="BQ513" s="127" t="s">
        <v>216</v>
      </c>
    </row>
    <row r="514" customFormat="false" ht="13.8" hidden="false" customHeight="false" outlineLevel="0" collapsed="false">
      <c r="A514" s="0" t="s">
        <v>3798</v>
      </c>
      <c r="B514" s="0" t="s">
        <v>3059</v>
      </c>
      <c r="C514" s="0" t="s">
        <v>329</v>
      </c>
      <c r="D514" s="0" t="s">
        <v>1333</v>
      </c>
      <c r="E514" s="0" t="s">
        <v>194</v>
      </c>
      <c r="F514" s="0" t="s">
        <v>195</v>
      </c>
      <c r="G514" s="0" t="s">
        <v>330</v>
      </c>
      <c r="H514" s="0" t="s">
        <v>219</v>
      </c>
      <c r="J514" s="111" t="n">
        <v>1</v>
      </c>
      <c r="K514" s="0" t="s">
        <v>198</v>
      </c>
      <c r="L514" s="0" t="s">
        <v>198</v>
      </c>
      <c r="M514" s="0" t="s">
        <v>199</v>
      </c>
      <c r="O514" s="0" t="s">
        <v>200</v>
      </c>
      <c r="Q514" s="120" t="s">
        <v>200</v>
      </c>
      <c r="R514" s="0" t="s">
        <v>3067</v>
      </c>
      <c r="S514" s="0" t="s">
        <v>201</v>
      </c>
      <c r="T514" s="0" t="s">
        <v>198</v>
      </c>
      <c r="U514" s="0" t="s">
        <v>202</v>
      </c>
      <c r="V514" s="0" t="s">
        <v>1252</v>
      </c>
      <c r="W514" s="110" t="s">
        <v>204</v>
      </c>
      <c r="X514" s="111" t="n">
        <v>2004</v>
      </c>
      <c r="Y514" s="111" t="s">
        <v>205</v>
      </c>
      <c r="Z514" s="130" t="s">
        <v>757</v>
      </c>
      <c r="AA514" s="122" t="s">
        <v>200</v>
      </c>
      <c r="AB514" s="0" t="s">
        <v>3799</v>
      </c>
      <c r="AC514" s="0" t="s">
        <v>3215</v>
      </c>
      <c r="AD514" s="111" t="n">
        <v>2004</v>
      </c>
      <c r="AE514" s="111" t="s">
        <v>222</v>
      </c>
      <c r="AH514" s="111" t="s">
        <v>799</v>
      </c>
      <c r="AI514" s="111" t="s">
        <v>207</v>
      </c>
      <c r="AK514" s="111" t="str">
        <f aca="false">(AB514)</f>
        <v>Tri-ace</v>
      </c>
      <c r="AM514" s="111" t="n">
        <f aca="false">AD514</f>
        <v>2004</v>
      </c>
      <c r="AN514" s="111" t="s">
        <v>208</v>
      </c>
      <c r="AS514" s="0" t="s">
        <v>3800</v>
      </c>
      <c r="AT514" s="0" t="s">
        <v>3801</v>
      </c>
      <c r="AU514" s="0" t="s">
        <v>1306</v>
      </c>
      <c r="AV514" s="0" t="s">
        <v>3802</v>
      </c>
      <c r="AZ514" s="104" t="s">
        <v>3803</v>
      </c>
      <c r="BA514" s="124" t="s">
        <v>200</v>
      </c>
      <c r="BB514" s="0" t="s">
        <v>210</v>
      </c>
      <c r="BC514" s="0" t="s">
        <v>3804</v>
      </c>
      <c r="BD514" s="0" t="s">
        <v>3805</v>
      </c>
      <c r="BE514" s="104" t="s">
        <v>3806</v>
      </c>
      <c r="BF514" s="0" t="s">
        <v>3807</v>
      </c>
      <c r="BG514" s="125" t="s">
        <v>200</v>
      </c>
      <c r="BH514" s="0" t="s">
        <v>466</v>
      </c>
      <c r="BI514" s="112" t="n">
        <v>3307210171375</v>
      </c>
      <c r="BJ514" s="126" t="s">
        <v>200</v>
      </c>
      <c r="BK514" s="0" t="s">
        <v>215</v>
      </c>
      <c r="BL514" s="112" t="n">
        <v>4</v>
      </c>
      <c r="BM514" s="112" t="n">
        <v>4</v>
      </c>
      <c r="BN514" s="112" t="n">
        <v>4</v>
      </c>
      <c r="BO514" s="111" t="n">
        <v>40</v>
      </c>
      <c r="BP514" s="125" t="s">
        <v>200</v>
      </c>
      <c r="BQ514" s="127" t="s">
        <v>216</v>
      </c>
    </row>
    <row r="515" customFormat="false" ht="13.8" hidden="false" customHeight="false" outlineLevel="0" collapsed="false">
      <c r="A515" s="0" t="s">
        <v>3808</v>
      </c>
      <c r="B515" s="0" t="s">
        <v>3059</v>
      </c>
      <c r="C515" s="0" t="s">
        <v>192</v>
      </c>
      <c r="D515" s="0" t="s">
        <v>1333</v>
      </c>
      <c r="E515" s="0" t="s">
        <v>194</v>
      </c>
      <c r="F515" s="0" t="s">
        <v>195</v>
      </c>
      <c r="G515" s="0" t="s">
        <v>196</v>
      </c>
      <c r="H515" s="0" t="s">
        <v>197</v>
      </c>
      <c r="J515" s="111" t="n">
        <v>2</v>
      </c>
      <c r="K515" s="0" t="s">
        <v>198</v>
      </c>
      <c r="L515" s="0" t="s">
        <v>533</v>
      </c>
      <c r="M515" s="0" t="s">
        <v>199</v>
      </c>
      <c r="O515" s="0" t="s">
        <v>200</v>
      </c>
      <c r="Q515" s="120" t="s">
        <v>200</v>
      </c>
      <c r="R515" s="0" t="s">
        <v>3067</v>
      </c>
      <c r="S515" s="0" t="s">
        <v>201</v>
      </c>
      <c r="T515" s="0" t="s">
        <v>198</v>
      </c>
      <c r="U515" s="0" t="s">
        <v>202</v>
      </c>
      <c r="V515" s="0" t="s">
        <v>1252</v>
      </c>
      <c r="W515" s="110" t="s">
        <v>204</v>
      </c>
      <c r="X515" s="111" t="n">
        <v>2005</v>
      </c>
      <c r="Y515" s="111" t="s">
        <v>205</v>
      </c>
      <c r="Z515" s="111" t="s">
        <v>198</v>
      </c>
      <c r="AA515" s="122" t="s">
        <v>200</v>
      </c>
      <c r="AB515" s="0" t="s">
        <v>2557</v>
      </c>
      <c r="AC515" s="0" t="s">
        <v>3098</v>
      </c>
      <c r="AD515" s="111" t="n">
        <v>2005</v>
      </c>
      <c r="AE515" s="111" t="s">
        <v>222</v>
      </c>
      <c r="AI515" s="111" t="s">
        <v>1313</v>
      </c>
      <c r="AJ515" s="111" t="s">
        <v>1376</v>
      </c>
      <c r="AK515" s="111" t="s">
        <v>2557</v>
      </c>
      <c r="AL515" s="0" t="s">
        <v>216</v>
      </c>
      <c r="AM515" s="111" t="n">
        <v>1996</v>
      </c>
      <c r="AN515" s="111" t="s">
        <v>263</v>
      </c>
      <c r="AS515" s="0" t="s">
        <v>2559</v>
      </c>
      <c r="AU515" s="0" t="s">
        <v>332</v>
      </c>
      <c r="AV515" s="0" t="s">
        <v>200</v>
      </c>
      <c r="AZ515" s="104" t="s">
        <v>3809</v>
      </c>
      <c r="BA515" s="124" t="s">
        <v>200</v>
      </c>
      <c r="BB515" s="0" t="s">
        <v>210</v>
      </c>
      <c r="BC515" s="0" t="s">
        <v>3810</v>
      </c>
      <c r="BE515" s="104" t="s">
        <v>3811</v>
      </c>
      <c r="BG515" s="125" t="s">
        <v>200</v>
      </c>
      <c r="BH515" s="0" t="s">
        <v>466</v>
      </c>
      <c r="BI515" s="112" t="n">
        <v>5036675004758</v>
      </c>
      <c r="BJ515" s="126" t="s">
        <v>200</v>
      </c>
      <c r="BK515" s="0" t="s">
        <v>215</v>
      </c>
      <c r="BL515" s="112" t="n">
        <v>4</v>
      </c>
      <c r="BM515" s="112" t="n">
        <v>4</v>
      </c>
      <c r="BN515" s="112" t="n">
        <v>4</v>
      </c>
      <c r="BO515" s="111" t="n">
        <v>20</v>
      </c>
      <c r="BP515" s="125" t="s">
        <v>200</v>
      </c>
      <c r="BQ515" s="127" t="s">
        <v>216</v>
      </c>
    </row>
    <row r="516" customFormat="false" ht="13.8" hidden="false" customHeight="false" outlineLevel="0" collapsed="false">
      <c r="A516" s="0" t="s">
        <v>3812</v>
      </c>
      <c r="B516" s="0" t="s">
        <v>3059</v>
      </c>
      <c r="C516" s="131" t="s">
        <v>605</v>
      </c>
      <c r="D516" s="131" t="s">
        <v>193</v>
      </c>
      <c r="E516" s="0" t="s">
        <v>194</v>
      </c>
      <c r="F516" s="0" t="s">
        <v>606</v>
      </c>
      <c r="G516" s="0" t="s">
        <v>391</v>
      </c>
      <c r="H516" s="0" t="s">
        <v>197</v>
      </c>
      <c r="J516" s="111" t="n">
        <v>3</v>
      </c>
      <c r="K516" s="0" t="s">
        <v>198</v>
      </c>
      <c r="L516" s="0" t="s">
        <v>392</v>
      </c>
      <c r="M516" s="0" t="s">
        <v>274</v>
      </c>
      <c r="O516" s="104" t="s">
        <v>596</v>
      </c>
      <c r="P516" s="0" t="s">
        <v>238</v>
      </c>
      <c r="Q516" s="120" t="s">
        <v>200</v>
      </c>
      <c r="R516" s="0" t="s">
        <v>3067</v>
      </c>
      <c r="S516" s="0" t="s">
        <v>201</v>
      </c>
      <c r="T516" s="0" t="s">
        <v>198</v>
      </c>
      <c r="U516" s="0" t="s">
        <v>202</v>
      </c>
      <c r="V516" s="0" t="s">
        <v>1252</v>
      </c>
      <c r="W516" s="110" t="s">
        <v>204</v>
      </c>
      <c r="X516" s="111" t="n">
        <v>2006</v>
      </c>
      <c r="Y516" s="111" t="s">
        <v>1624</v>
      </c>
      <c r="Z516" s="111" t="s">
        <v>198</v>
      </c>
      <c r="AA516" s="122" t="s">
        <v>200</v>
      </c>
      <c r="AB516" s="0" t="s">
        <v>543</v>
      </c>
      <c r="AC516" s="0" t="s">
        <v>543</v>
      </c>
      <c r="AD516" s="111" t="n">
        <v>2006</v>
      </c>
      <c r="AE516" s="111" t="s">
        <v>222</v>
      </c>
      <c r="AI516" s="111" t="s">
        <v>294</v>
      </c>
      <c r="AJ516" s="111" t="s">
        <v>3813</v>
      </c>
      <c r="AK516" s="111" t="s">
        <v>543</v>
      </c>
      <c r="AL516" s="104" t="s">
        <v>216</v>
      </c>
      <c r="AM516" s="111" t="s">
        <v>849</v>
      </c>
      <c r="AN516" s="111" t="s">
        <v>208</v>
      </c>
      <c r="AO516" s="0" t="s">
        <v>609</v>
      </c>
      <c r="AP516" s="104" t="s">
        <v>200</v>
      </c>
      <c r="AQ516" s="104" t="s">
        <v>200</v>
      </c>
      <c r="AR516" s="104" t="s">
        <v>200</v>
      </c>
      <c r="AS516" s="0" t="s">
        <v>1090</v>
      </c>
      <c r="AT516" s="104" t="s">
        <v>433</v>
      </c>
      <c r="AU516" s="0" t="s">
        <v>200</v>
      </c>
      <c r="AV516" s="0" t="s">
        <v>1091</v>
      </c>
      <c r="AZ516" s="104" t="s">
        <v>3814</v>
      </c>
      <c r="BA516" s="124" t="s">
        <v>200</v>
      </c>
      <c r="BB516" s="0" t="s">
        <v>248</v>
      </c>
      <c r="BC516" s="0" t="s">
        <v>3815</v>
      </c>
      <c r="BD516" s="0" t="s">
        <v>3816</v>
      </c>
      <c r="BE516" s="104" t="s">
        <v>3817</v>
      </c>
      <c r="BF516" s="0" t="s">
        <v>3818</v>
      </c>
      <c r="BG516" s="125" t="s">
        <v>200</v>
      </c>
      <c r="BH516" s="0" t="s">
        <v>466</v>
      </c>
      <c r="BI516" s="112" t="n">
        <v>5055060923627</v>
      </c>
      <c r="BJ516" s="126" t="s">
        <v>200</v>
      </c>
      <c r="BK516" s="0" t="s">
        <v>215</v>
      </c>
      <c r="BL516" s="112" t="n">
        <v>4</v>
      </c>
      <c r="BM516" s="112" t="n">
        <v>4</v>
      </c>
      <c r="BN516" s="112" t="n">
        <v>4</v>
      </c>
      <c r="BO516" s="111" t="n">
        <v>20</v>
      </c>
      <c r="BP516" s="125" t="s">
        <v>200</v>
      </c>
      <c r="BQ516" s="127" t="s">
        <v>216</v>
      </c>
    </row>
    <row r="517" customFormat="false" ht="13.8" hidden="false" customHeight="false" outlineLevel="0" collapsed="false">
      <c r="A517" s="0" t="s">
        <v>3819</v>
      </c>
      <c r="B517" s="0" t="s">
        <v>3059</v>
      </c>
      <c r="C517" s="0" t="s">
        <v>1735</v>
      </c>
      <c r="D517" s="0" t="s">
        <v>1869</v>
      </c>
      <c r="E517" s="0" t="s">
        <v>194</v>
      </c>
      <c r="F517" s="0" t="s">
        <v>606</v>
      </c>
      <c r="G517" s="0" t="s">
        <v>391</v>
      </c>
      <c r="H517" s="0" t="s">
        <v>197</v>
      </c>
      <c r="J517" s="111" t="n">
        <v>2</v>
      </c>
      <c r="K517" s="0" t="s">
        <v>198</v>
      </c>
      <c r="L517" s="0" t="s">
        <v>392</v>
      </c>
      <c r="M517" s="0" t="s">
        <v>199</v>
      </c>
      <c r="O517" s="0" t="s">
        <v>200</v>
      </c>
      <c r="Q517" s="120" t="s">
        <v>200</v>
      </c>
      <c r="R517" s="0" t="s">
        <v>3067</v>
      </c>
      <c r="S517" s="0" t="s">
        <v>201</v>
      </c>
      <c r="T517" s="0" t="s">
        <v>198</v>
      </c>
      <c r="U517" s="0" t="s">
        <v>202</v>
      </c>
      <c r="V517" s="0" t="s">
        <v>1252</v>
      </c>
      <c r="W517" s="110" t="s">
        <v>204</v>
      </c>
      <c r="X517" s="111" t="n">
        <v>2006</v>
      </c>
      <c r="Z517" s="111" t="s">
        <v>198</v>
      </c>
      <c r="AA517" s="122" t="s">
        <v>200</v>
      </c>
      <c r="AB517" s="0" t="s">
        <v>3820</v>
      </c>
      <c r="AC517" s="0" t="s">
        <v>3821</v>
      </c>
      <c r="AD517" s="111" t="n">
        <v>2006</v>
      </c>
      <c r="AE517" s="111" t="s">
        <v>222</v>
      </c>
      <c r="AI517" s="111" t="s">
        <v>207</v>
      </c>
      <c r="AK517" s="111" t="str">
        <f aca="false">(AB517)</f>
        <v>Arika</v>
      </c>
      <c r="AL517" s="0" t="s">
        <v>200</v>
      </c>
      <c r="AM517" s="111" t="n">
        <f aca="false">AD517</f>
        <v>2006</v>
      </c>
      <c r="AN517" s="111" t="s">
        <v>208</v>
      </c>
      <c r="AO517" s="0" t="s">
        <v>609</v>
      </c>
      <c r="AP517" s="0" t="s">
        <v>610</v>
      </c>
      <c r="AQ517" s="0" t="s">
        <v>200</v>
      </c>
      <c r="AR517" s="0" t="s">
        <v>200</v>
      </c>
      <c r="AS517" s="0" t="s">
        <v>611</v>
      </c>
      <c r="AT517" s="0" t="s">
        <v>433</v>
      </c>
      <c r="AU517" s="0" t="s">
        <v>200</v>
      </c>
      <c r="AV517" s="0" t="s">
        <v>612</v>
      </c>
      <c r="AZ517" s="104" t="s">
        <v>3822</v>
      </c>
      <c r="BA517" s="124" t="s">
        <v>200</v>
      </c>
      <c r="BB517" s="0" t="s">
        <v>248</v>
      </c>
      <c r="BC517" s="0" t="s">
        <v>3823</v>
      </c>
      <c r="BD517" s="0" t="s">
        <v>3824</v>
      </c>
      <c r="BE517" s="104" t="s">
        <v>3825</v>
      </c>
      <c r="BG517" s="125" t="s">
        <v>200</v>
      </c>
      <c r="BH517" s="0" t="s">
        <v>466</v>
      </c>
      <c r="BI517" s="112" t="n">
        <v>3296580802951</v>
      </c>
      <c r="BJ517" s="126" t="s">
        <v>200</v>
      </c>
      <c r="BK517" s="0" t="s">
        <v>215</v>
      </c>
      <c r="BL517" s="112" t="n">
        <v>4</v>
      </c>
      <c r="BM517" s="112" t="n">
        <v>4</v>
      </c>
      <c r="BN517" s="112" t="n">
        <v>4</v>
      </c>
      <c r="BO517" s="111" t="n">
        <v>20</v>
      </c>
      <c r="BP517" s="125" t="s">
        <v>200</v>
      </c>
      <c r="BQ517" s="127" t="s">
        <v>216</v>
      </c>
    </row>
    <row r="518" customFormat="false" ht="13.8" hidden="false" customHeight="false" outlineLevel="0" collapsed="false">
      <c r="A518" s="0" t="s">
        <v>3826</v>
      </c>
      <c r="B518" s="0" t="s">
        <v>3059</v>
      </c>
      <c r="C518" s="131" t="s">
        <v>1735</v>
      </c>
      <c r="D518" s="131" t="s">
        <v>1333</v>
      </c>
      <c r="E518" s="0" t="s">
        <v>194</v>
      </c>
      <c r="F518" s="0" t="s">
        <v>606</v>
      </c>
      <c r="G518" s="0" t="s">
        <v>391</v>
      </c>
      <c r="H518" s="0" t="s">
        <v>197</v>
      </c>
      <c r="J518" s="111" t="n">
        <v>2</v>
      </c>
      <c r="K518" s="0" t="s">
        <v>198</v>
      </c>
      <c r="L518" s="0" t="s">
        <v>392</v>
      </c>
      <c r="M518" s="0" t="s">
        <v>274</v>
      </c>
      <c r="O518" s="0" t="s">
        <v>200</v>
      </c>
      <c r="Q518" s="120" t="s">
        <v>200</v>
      </c>
      <c r="R518" s="0" t="s">
        <v>3067</v>
      </c>
      <c r="S518" s="0" t="s">
        <v>698</v>
      </c>
      <c r="T518" s="0" t="s">
        <v>198</v>
      </c>
      <c r="U518" s="0" t="s">
        <v>202</v>
      </c>
      <c r="V518" s="0" t="s">
        <v>1252</v>
      </c>
      <c r="W518" s="110" t="s">
        <v>204</v>
      </c>
      <c r="X518" s="111" t="n">
        <v>2002</v>
      </c>
      <c r="Y518" s="111" t="s">
        <v>498</v>
      </c>
      <c r="Z518" s="111" t="s">
        <v>198</v>
      </c>
      <c r="AA518" s="122" t="s">
        <v>200</v>
      </c>
      <c r="AB518" s="0" t="s">
        <v>370</v>
      </c>
      <c r="AC518" s="0" t="s">
        <v>872</v>
      </c>
      <c r="AD518" s="111" t="n">
        <v>2002</v>
      </c>
      <c r="AE518" s="111" t="s">
        <v>222</v>
      </c>
      <c r="AH518" s="111" t="s">
        <v>1746</v>
      </c>
      <c r="AI518" s="111" t="s">
        <v>207</v>
      </c>
      <c r="AK518" s="111" t="s">
        <v>370</v>
      </c>
      <c r="AL518" s="0" t="s">
        <v>216</v>
      </c>
      <c r="AM518" s="111" t="n">
        <v>2001</v>
      </c>
      <c r="AN518" s="111" t="s">
        <v>208</v>
      </c>
      <c r="AO518" s="0" t="s">
        <v>609</v>
      </c>
      <c r="AP518" s="0" t="s">
        <v>200</v>
      </c>
      <c r="AQ518" s="0" t="s">
        <v>200</v>
      </c>
      <c r="AR518" s="0" t="s">
        <v>200</v>
      </c>
      <c r="AS518" s="0" t="s">
        <v>2951</v>
      </c>
      <c r="AT518" s="0" t="s">
        <v>433</v>
      </c>
      <c r="AU518" s="0" t="s">
        <v>200</v>
      </c>
      <c r="AV518" s="0" t="s">
        <v>2952</v>
      </c>
      <c r="AZ518" s="104" t="s">
        <v>3827</v>
      </c>
      <c r="BA518" s="124" t="s">
        <v>200</v>
      </c>
      <c r="BB518" s="0" t="s">
        <v>248</v>
      </c>
      <c r="BC518" s="0" t="s">
        <v>3828</v>
      </c>
      <c r="BD518" s="0" t="s">
        <v>3829</v>
      </c>
      <c r="BE518" s="104" t="s">
        <v>3830</v>
      </c>
      <c r="BF518" s="0" t="s">
        <v>3831</v>
      </c>
      <c r="BG518" s="125" t="s">
        <v>200</v>
      </c>
      <c r="BH518" s="0" t="s">
        <v>253</v>
      </c>
      <c r="BI518" s="112" t="n">
        <v>711719619611</v>
      </c>
      <c r="BJ518" s="126" t="s">
        <v>200</v>
      </c>
      <c r="BK518" s="0" t="s">
        <v>215</v>
      </c>
      <c r="BL518" s="112" t="n">
        <v>4</v>
      </c>
      <c r="BM518" s="112" t="n">
        <v>4</v>
      </c>
      <c r="BN518" s="112" t="n">
        <v>4</v>
      </c>
      <c r="BO518" s="111" t="n">
        <v>20</v>
      </c>
      <c r="BP518" s="125" t="s">
        <v>200</v>
      </c>
      <c r="BQ518" s="127" t="s">
        <v>216</v>
      </c>
    </row>
    <row r="519" customFormat="false" ht="13.8" hidden="false" customHeight="false" outlineLevel="0" collapsed="false">
      <c r="A519" s="0" t="s">
        <v>3832</v>
      </c>
      <c r="B519" s="0" t="s">
        <v>3059</v>
      </c>
      <c r="C519" s="0" t="s">
        <v>361</v>
      </c>
      <c r="D519" s="0" t="s">
        <v>1333</v>
      </c>
      <c r="E519" s="0" t="s">
        <v>194</v>
      </c>
      <c r="F519" s="0" t="s">
        <v>195</v>
      </c>
      <c r="G519" s="0" t="s">
        <v>362</v>
      </c>
      <c r="H519" s="0" t="s">
        <v>400</v>
      </c>
      <c r="I519" s="0" t="s">
        <v>594</v>
      </c>
      <c r="J519" s="111" t="n">
        <v>2</v>
      </c>
      <c r="K519" s="0" t="s">
        <v>1441</v>
      </c>
      <c r="L519" s="0" t="s">
        <v>533</v>
      </c>
      <c r="M519" s="0" t="s">
        <v>274</v>
      </c>
      <c r="O519" s="0" t="s">
        <v>534</v>
      </c>
      <c r="Q519" s="120" t="s">
        <v>200</v>
      </c>
      <c r="R519" s="0" t="s">
        <v>3067</v>
      </c>
      <c r="S519" s="0" t="s">
        <v>201</v>
      </c>
      <c r="T519" s="0" t="s">
        <v>198</v>
      </c>
      <c r="U519" s="0" t="s">
        <v>202</v>
      </c>
      <c r="V519" s="0" t="s">
        <v>1252</v>
      </c>
      <c r="W519" s="110" t="s">
        <v>1815</v>
      </c>
      <c r="X519" s="111" t="n">
        <v>2001</v>
      </c>
      <c r="Y519" s="111" t="s">
        <v>498</v>
      </c>
      <c r="Z519" s="111" t="s">
        <v>198</v>
      </c>
      <c r="AA519" s="122" t="s">
        <v>200</v>
      </c>
      <c r="AB519" s="0" t="s">
        <v>370</v>
      </c>
      <c r="AC519" s="0" t="s">
        <v>370</v>
      </c>
      <c r="AD519" s="111" t="n">
        <v>2001</v>
      </c>
      <c r="AE519" s="111" t="s">
        <v>222</v>
      </c>
      <c r="AI519" s="111" t="s">
        <v>207</v>
      </c>
      <c r="AK519" s="111" t="s">
        <v>370</v>
      </c>
      <c r="AL519" s="0" t="s">
        <v>216</v>
      </c>
      <c r="AM519" s="111" t="n">
        <v>1998</v>
      </c>
      <c r="AN519" s="111" t="s">
        <v>208</v>
      </c>
      <c r="AO519" s="0" t="s">
        <v>1730</v>
      </c>
      <c r="AP519" s="0" t="s">
        <v>200</v>
      </c>
      <c r="AS519" s="0" t="s">
        <v>2965</v>
      </c>
      <c r="AZ519" s="104" t="s">
        <v>3833</v>
      </c>
      <c r="BA519" s="124" t="s">
        <v>200</v>
      </c>
      <c r="BB519" s="0" t="s">
        <v>210</v>
      </c>
      <c r="BC519" s="0" t="s">
        <v>3834</v>
      </c>
      <c r="BD519" s="0" t="s">
        <v>3835</v>
      </c>
      <c r="BE519" s="104" t="s">
        <v>213</v>
      </c>
      <c r="BG519" s="125"/>
      <c r="BH519" s="0" t="s">
        <v>253</v>
      </c>
      <c r="BI519" s="112" t="n">
        <v>711719293620</v>
      </c>
      <c r="BJ519" s="126"/>
      <c r="BK519" s="0" t="s">
        <v>215</v>
      </c>
      <c r="BL519" s="112" t="n">
        <v>4</v>
      </c>
      <c r="BM519" s="112" t="n">
        <v>4</v>
      </c>
      <c r="BN519" s="112" t="n">
        <v>4</v>
      </c>
      <c r="BO519" s="111" t="n">
        <v>20</v>
      </c>
      <c r="BP519" s="125"/>
      <c r="BQ519" s="127" t="s">
        <v>216</v>
      </c>
    </row>
    <row r="520" customFormat="false" ht="13.8" hidden="false" customHeight="false" outlineLevel="0" collapsed="false">
      <c r="A520" s="0" t="s">
        <v>3836</v>
      </c>
      <c r="B520" s="0" t="s">
        <v>3059</v>
      </c>
      <c r="C520" s="0" t="s">
        <v>361</v>
      </c>
      <c r="D520" s="0" t="s">
        <v>1333</v>
      </c>
      <c r="E520" s="0" t="s">
        <v>1433</v>
      </c>
      <c r="F520" s="0" t="s">
        <v>195</v>
      </c>
      <c r="G520" s="0" t="s">
        <v>362</v>
      </c>
      <c r="H520" s="0" t="s">
        <v>400</v>
      </c>
      <c r="I520" s="0" t="s">
        <v>594</v>
      </c>
      <c r="J520" s="111" t="n">
        <v>2</v>
      </c>
      <c r="K520" s="0" t="s">
        <v>1441</v>
      </c>
      <c r="L520" s="0" t="s">
        <v>533</v>
      </c>
      <c r="M520" s="0" t="s">
        <v>274</v>
      </c>
      <c r="O520" s="0" t="s">
        <v>534</v>
      </c>
      <c r="Q520" s="120" t="s">
        <v>200</v>
      </c>
      <c r="R520" s="0" t="s">
        <v>3067</v>
      </c>
      <c r="S520" s="0" t="s">
        <v>201</v>
      </c>
      <c r="T520" s="0" t="s">
        <v>198</v>
      </c>
      <c r="U520" s="0" t="s">
        <v>202</v>
      </c>
      <c r="V520" s="0" t="s">
        <v>1252</v>
      </c>
      <c r="W520" s="110" t="s">
        <v>1815</v>
      </c>
      <c r="X520" s="111" t="n">
        <v>2003</v>
      </c>
      <c r="Y520" s="111" t="s">
        <v>1624</v>
      </c>
      <c r="Z520" s="111" t="s">
        <v>198</v>
      </c>
      <c r="AA520" s="122" t="s">
        <v>200</v>
      </c>
      <c r="AB520" s="0" t="s">
        <v>3613</v>
      </c>
      <c r="AC520" s="0" t="s">
        <v>370</v>
      </c>
      <c r="AD520" s="111" t="n">
        <v>2003</v>
      </c>
      <c r="AE520" s="111" t="s">
        <v>222</v>
      </c>
      <c r="AI520" s="111" t="s">
        <v>207</v>
      </c>
      <c r="AK520" s="0" t="s">
        <v>3613</v>
      </c>
      <c r="AL520" s="0" t="s">
        <v>216</v>
      </c>
      <c r="AM520" s="111" t="n">
        <v>2002</v>
      </c>
      <c r="AN520" s="111" t="s">
        <v>208</v>
      </c>
      <c r="AO520" s="0" t="s">
        <v>1730</v>
      </c>
      <c r="AP520" s="0" t="s">
        <v>200</v>
      </c>
      <c r="AQ520" s="0" t="s">
        <v>200</v>
      </c>
      <c r="AR520" s="0" t="s">
        <v>200</v>
      </c>
      <c r="AS520" s="0" t="s">
        <v>2965</v>
      </c>
      <c r="AV520" s="0" t="s">
        <v>200</v>
      </c>
      <c r="AZ520" s="104" t="s">
        <v>3837</v>
      </c>
      <c r="BA520" s="124" t="s">
        <v>200</v>
      </c>
      <c r="BB520" s="0" t="s">
        <v>210</v>
      </c>
      <c r="BC520" s="0" t="s">
        <v>3834</v>
      </c>
      <c r="BD520" s="0" t="s">
        <v>3838</v>
      </c>
      <c r="BE520" s="104" t="s">
        <v>3839</v>
      </c>
      <c r="BG520" s="125" t="s">
        <v>200</v>
      </c>
      <c r="BH520" s="0" t="s">
        <v>253</v>
      </c>
      <c r="BI520" s="112" t="n">
        <v>711719640615</v>
      </c>
      <c r="BJ520" s="126" t="s">
        <v>200</v>
      </c>
      <c r="BK520" s="0" t="s">
        <v>215</v>
      </c>
      <c r="BL520" s="112" t="n">
        <v>4</v>
      </c>
      <c r="BM520" s="112" t="n">
        <v>4</v>
      </c>
      <c r="BN520" s="112" t="n">
        <v>4</v>
      </c>
      <c r="BO520" s="111" t="n">
        <v>20</v>
      </c>
      <c r="BP520" s="125" t="s">
        <v>200</v>
      </c>
      <c r="BQ520" s="127" t="s">
        <v>216</v>
      </c>
    </row>
    <row r="521" customFormat="false" ht="13.8" hidden="false" customHeight="false" outlineLevel="0" collapsed="false">
      <c r="A521" s="0" t="s">
        <v>3840</v>
      </c>
      <c r="B521" s="0" t="s">
        <v>3059</v>
      </c>
      <c r="C521" s="0" t="s">
        <v>2375</v>
      </c>
      <c r="D521" s="0" t="s">
        <v>1333</v>
      </c>
      <c r="E521" s="0" t="s">
        <v>194</v>
      </c>
      <c r="F521" s="0" t="s">
        <v>195</v>
      </c>
      <c r="G521" s="0" t="s">
        <v>196</v>
      </c>
      <c r="H521" s="0" t="s">
        <v>219</v>
      </c>
      <c r="J521" s="111" t="n">
        <v>4</v>
      </c>
      <c r="K521" s="0" t="s">
        <v>1441</v>
      </c>
      <c r="L521" s="0" t="s">
        <v>456</v>
      </c>
      <c r="M521" s="0" t="s">
        <v>274</v>
      </c>
      <c r="O521" s="0" t="s">
        <v>458</v>
      </c>
      <c r="Q521" s="120" t="s">
        <v>200</v>
      </c>
      <c r="R521" s="0" t="s">
        <v>3067</v>
      </c>
      <c r="S521" s="0" t="s">
        <v>201</v>
      </c>
      <c r="T521" s="0" t="s">
        <v>198</v>
      </c>
      <c r="U521" s="0" t="s">
        <v>202</v>
      </c>
      <c r="V521" s="0" t="s">
        <v>1252</v>
      </c>
      <c r="W521" s="110" t="s">
        <v>204</v>
      </c>
      <c r="X521" s="111" t="n">
        <v>2002</v>
      </c>
      <c r="Y521" s="111" t="s">
        <v>1624</v>
      </c>
      <c r="Z521" s="111" t="s">
        <v>221</v>
      </c>
      <c r="AA521" s="122" t="s">
        <v>200</v>
      </c>
      <c r="AB521" s="0" t="s">
        <v>3841</v>
      </c>
      <c r="AC521" s="0" t="s">
        <v>1902</v>
      </c>
      <c r="AD521" s="111" t="n">
        <v>2002</v>
      </c>
      <c r="AE521" s="111" t="s">
        <v>198</v>
      </c>
      <c r="AI521" s="111" t="s">
        <v>207</v>
      </c>
      <c r="AK521" s="111" t="str">
        <f aca="false">(AB521)</f>
        <v>Free radical</v>
      </c>
      <c r="AM521" s="111" t="n">
        <f aca="false">AD521</f>
        <v>2002</v>
      </c>
      <c r="AN521" s="111" t="s">
        <v>263</v>
      </c>
      <c r="AP521" s="0" t="s">
        <v>200</v>
      </c>
      <c r="AS521" s="0" t="s">
        <v>3842</v>
      </c>
      <c r="AV521" s="0" t="s">
        <v>200</v>
      </c>
      <c r="AZ521" s="104" t="s">
        <v>3843</v>
      </c>
      <c r="BA521" s="124" t="s">
        <v>200</v>
      </c>
      <c r="BB521" s="0" t="s">
        <v>210</v>
      </c>
      <c r="BC521" s="0" t="s">
        <v>3844</v>
      </c>
      <c r="BD521" s="0" t="s">
        <v>3845</v>
      </c>
      <c r="BE521" s="104" t="s">
        <v>3846</v>
      </c>
      <c r="BG521" s="125" t="s">
        <v>200</v>
      </c>
      <c r="BH521" s="0" t="s">
        <v>466</v>
      </c>
      <c r="BI521" s="112" t="n">
        <v>5032921017046</v>
      </c>
      <c r="BJ521" s="126" t="s">
        <v>200</v>
      </c>
      <c r="BK521" s="0" t="s">
        <v>215</v>
      </c>
      <c r="BL521" s="112" t="n">
        <v>4</v>
      </c>
      <c r="BM521" s="112" t="n">
        <v>4</v>
      </c>
      <c r="BN521" s="112" t="n">
        <v>4</v>
      </c>
      <c r="BO521" s="111" t="n">
        <v>20</v>
      </c>
      <c r="BP521" s="125" t="s">
        <v>200</v>
      </c>
      <c r="BQ521" s="127" t="s">
        <v>216</v>
      </c>
    </row>
    <row r="522" customFormat="false" ht="13.8" hidden="false" customHeight="false" outlineLevel="0" collapsed="false">
      <c r="A522" s="0" t="s">
        <v>3847</v>
      </c>
      <c r="B522" s="0" t="s">
        <v>3059</v>
      </c>
      <c r="C522" s="131" t="s">
        <v>1844</v>
      </c>
      <c r="D522" s="131" t="s">
        <v>1333</v>
      </c>
      <c r="E522" s="0" t="s">
        <v>284</v>
      </c>
      <c r="F522" s="0" t="s">
        <v>195</v>
      </c>
      <c r="G522" s="0" t="s">
        <v>880</v>
      </c>
      <c r="H522" s="0" t="s">
        <v>219</v>
      </c>
      <c r="J522" s="111" t="n">
        <v>2</v>
      </c>
      <c r="K522" s="131" t="s">
        <v>198</v>
      </c>
      <c r="L522" s="0" t="s">
        <v>392</v>
      </c>
      <c r="M522" s="0" t="s">
        <v>199</v>
      </c>
      <c r="O522" s="0" t="s">
        <v>200</v>
      </c>
      <c r="Q522" s="120" t="s">
        <v>200</v>
      </c>
      <c r="R522" s="0" t="s">
        <v>3067</v>
      </c>
      <c r="S522" s="0" t="s">
        <v>201</v>
      </c>
      <c r="T522" s="0" t="s">
        <v>198</v>
      </c>
      <c r="U522" s="0" t="s">
        <v>202</v>
      </c>
      <c r="V522" s="0" t="s">
        <v>1252</v>
      </c>
      <c r="W522" s="110" t="s">
        <v>204</v>
      </c>
      <c r="X522" s="111" t="n">
        <v>2006</v>
      </c>
      <c r="Y522" s="111" t="s">
        <v>498</v>
      </c>
      <c r="Z522" s="111" t="s">
        <v>198</v>
      </c>
      <c r="AA522" s="122" t="s">
        <v>200</v>
      </c>
      <c r="AB522" s="0" t="s">
        <v>668</v>
      </c>
      <c r="AC522" s="0" t="s">
        <v>668</v>
      </c>
      <c r="AD522" s="111" t="n">
        <v>2006</v>
      </c>
      <c r="AE522" s="111" t="s">
        <v>198</v>
      </c>
      <c r="AI522" s="111" t="s">
        <v>207</v>
      </c>
      <c r="AK522" s="111" t="str">
        <f aca="false">(AB522)</f>
        <v>Codemasters</v>
      </c>
      <c r="AM522" s="111" t="n">
        <f aca="false">AD522</f>
        <v>2006</v>
      </c>
      <c r="AN522" s="111" t="s">
        <v>263</v>
      </c>
      <c r="AO522" s="0" t="s">
        <v>1442</v>
      </c>
      <c r="AP522" s="0" t="s">
        <v>674</v>
      </c>
      <c r="AQ522" s="0" t="s">
        <v>200</v>
      </c>
      <c r="AS522" s="0" t="s">
        <v>3848</v>
      </c>
      <c r="AV522" s="0" t="s">
        <v>200</v>
      </c>
      <c r="AZ522" s="104" t="s">
        <v>3849</v>
      </c>
      <c r="BA522" s="124" t="s">
        <v>200</v>
      </c>
      <c r="BB522" s="0" t="s">
        <v>210</v>
      </c>
      <c r="BC522" s="0" t="s">
        <v>3850</v>
      </c>
      <c r="BD522" s="0" t="s">
        <v>3851</v>
      </c>
      <c r="BE522" s="104" t="s">
        <v>665</v>
      </c>
      <c r="BG522" s="125" t="s">
        <v>200</v>
      </c>
      <c r="BH522" s="0" t="s">
        <v>466</v>
      </c>
      <c r="BI522" s="112" t="n">
        <v>5024866329438</v>
      </c>
      <c r="BJ522" s="126" t="s">
        <v>200</v>
      </c>
      <c r="BK522" s="0" t="s">
        <v>215</v>
      </c>
      <c r="BL522" s="112" t="n">
        <v>4</v>
      </c>
      <c r="BM522" s="112" t="n">
        <v>4</v>
      </c>
      <c r="BN522" s="112" t="n">
        <v>4</v>
      </c>
      <c r="BO522" s="111" t="n">
        <v>20</v>
      </c>
      <c r="BP522" s="125" t="s">
        <v>200</v>
      </c>
      <c r="BQ522" s="127" t="s">
        <v>216</v>
      </c>
    </row>
    <row r="523" customFormat="false" ht="13.8" hidden="false" customHeight="false" outlineLevel="0" collapsed="false">
      <c r="A523" s="0" t="s">
        <v>3852</v>
      </c>
      <c r="B523" s="0" t="s">
        <v>3059</v>
      </c>
      <c r="C523" s="0" t="s">
        <v>928</v>
      </c>
      <c r="D523" s="0" t="s">
        <v>1333</v>
      </c>
      <c r="E523" s="0" t="s">
        <v>194</v>
      </c>
      <c r="F523" s="0" t="s">
        <v>195</v>
      </c>
      <c r="G523" s="0" t="s">
        <v>196</v>
      </c>
      <c r="H523" s="0" t="s">
        <v>219</v>
      </c>
      <c r="J523" s="111" t="n">
        <v>1</v>
      </c>
      <c r="K523" s="0" t="s">
        <v>198</v>
      </c>
      <c r="L523" s="0" t="s">
        <v>198</v>
      </c>
      <c r="M523" s="0" t="s">
        <v>199</v>
      </c>
      <c r="Q523" s="120" t="s">
        <v>200</v>
      </c>
      <c r="R523" s="0" t="s">
        <v>3067</v>
      </c>
      <c r="S523" s="0" t="s">
        <v>201</v>
      </c>
      <c r="T523" s="0" t="s">
        <v>198</v>
      </c>
      <c r="U523" s="0" t="s">
        <v>202</v>
      </c>
      <c r="V523" s="0" t="s">
        <v>1252</v>
      </c>
      <c r="W523" s="110" t="s">
        <v>204</v>
      </c>
      <c r="X523" s="111" t="n">
        <v>2007</v>
      </c>
      <c r="Y523" s="111" t="s">
        <v>205</v>
      </c>
      <c r="Z523" s="130" t="s">
        <v>757</v>
      </c>
      <c r="AA523" s="122" t="s">
        <v>200</v>
      </c>
      <c r="AB523" s="0" t="s">
        <v>3799</v>
      </c>
      <c r="AC523" s="0" t="s">
        <v>3215</v>
      </c>
      <c r="AD523" s="111" t="n">
        <v>2007</v>
      </c>
      <c r="AE523" s="111" t="s">
        <v>222</v>
      </c>
      <c r="AI523" s="111" t="s">
        <v>207</v>
      </c>
      <c r="AK523" s="111" t="str">
        <f aca="false">(AB523)</f>
        <v>Tri-ace</v>
      </c>
      <c r="AM523" s="111" t="n">
        <f aca="false">AD523</f>
        <v>2007</v>
      </c>
      <c r="AN523" s="111" t="s">
        <v>208</v>
      </c>
      <c r="AS523" s="0" t="s">
        <v>3853</v>
      </c>
      <c r="AT523" s="0" t="s">
        <v>266</v>
      </c>
      <c r="AU523" s="0" t="s">
        <v>2059</v>
      </c>
      <c r="AV523" s="0" t="s">
        <v>200</v>
      </c>
      <c r="AZ523" s="104" t="s">
        <v>3854</v>
      </c>
      <c r="BA523" s="124" t="s">
        <v>200</v>
      </c>
      <c r="BB523" s="0" t="s">
        <v>210</v>
      </c>
      <c r="BC523" s="0" t="s">
        <v>3309</v>
      </c>
      <c r="BD523" s="0" t="s">
        <v>3855</v>
      </c>
      <c r="BE523" s="104" t="s">
        <v>3856</v>
      </c>
      <c r="BG523" s="125" t="s">
        <v>200</v>
      </c>
      <c r="BH523" s="0" t="s">
        <v>466</v>
      </c>
      <c r="BI523" s="112" t="n">
        <v>5060121821835</v>
      </c>
      <c r="BJ523" s="126" t="s">
        <v>200</v>
      </c>
      <c r="BK523" s="0" t="s">
        <v>215</v>
      </c>
      <c r="BL523" s="112" t="n">
        <v>4</v>
      </c>
      <c r="BM523" s="112" t="n">
        <v>4</v>
      </c>
      <c r="BN523" s="112" t="n">
        <v>4</v>
      </c>
      <c r="BO523" s="111" t="n">
        <v>20</v>
      </c>
      <c r="BP523" s="125" t="s">
        <v>200</v>
      </c>
      <c r="BQ523" s="127" t="s">
        <v>216</v>
      </c>
    </row>
    <row r="524" customFormat="false" ht="13.8" hidden="false" customHeight="false" outlineLevel="0" collapsed="false">
      <c r="A524" s="0" t="s">
        <v>3857</v>
      </c>
      <c r="B524" s="0" t="s">
        <v>3059</v>
      </c>
      <c r="C524" s="131" t="s">
        <v>558</v>
      </c>
      <c r="D524" s="131" t="s">
        <v>1869</v>
      </c>
      <c r="E524" s="0" t="s">
        <v>194</v>
      </c>
      <c r="F524" s="0" t="s">
        <v>195</v>
      </c>
      <c r="G524" s="0" t="s">
        <v>196</v>
      </c>
      <c r="H524" s="0" t="s">
        <v>219</v>
      </c>
      <c r="J524" s="111" t="n">
        <v>1</v>
      </c>
      <c r="K524" s="0" t="s">
        <v>198</v>
      </c>
      <c r="L524" s="0" t="s">
        <v>198</v>
      </c>
      <c r="M524" s="0" t="s">
        <v>274</v>
      </c>
      <c r="O524" s="0" t="s">
        <v>237</v>
      </c>
      <c r="P524" s="0" t="s">
        <v>410</v>
      </c>
      <c r="Q524" s="120" t="s">
        <v>200</v>
      </c>
      <c r="R524" s="0" t="s">
        <v>3067</v>
      </c>
      <c r="S524" s="0" t="s">
        <v>201</v>
      </c>
      <c r="T524" s="0" t="s">
        <v>198</v>
      </c>
      <c r="U524" s="0" t="s">
        <v>202</v>
      </c>
      <c r="V524" s="0" t="s">
        <v>1252</v>
      </c>
      <c r="W524" s="110" t="s">
        <v>204</v>
      </c>
      <c r="X524" s="111" t="n">
        <v>2004</v>
      </c>
      <c r="Y524" s="111" t="s">
        <v>1624</v>
      </c>
      <c r="Z524" s="130" t="s">
        <v>757</v>
      </c>
      <c r="AA524" s="122" t="s">
        <v>200</v>
      </c>
      <c r="AB524" s="0" t="s">
        <v>3858</v>
      </c>
      <c r="AC524" s="0" t="s">
        <v>543</v>
      </c>
      <c r="AD524" s="111" t="n">
        <v>2004</v>
      </c>
      <c r="AE524" s="111" t="s">
        <v>198</v>
      </c>
      <c r="AI524" s="111" t="s">
        <v>207</v>
      </c>
      <c r="AK524" s="111" t="str">
        <f aca="false">(AB524)</f>
        <v>Clover studio</v>
      </c>
      <c r="AM524" s="111" t="n">
        <f aca="false">AD524</f>
        <v>2004</v>
      </c>
      <c r="AN524" s="111" t="s">
        <v>208</v>
      </c>
      <c r="AS524" s="0" t="s">
        <v>3859</v>
      </c>
      <c r="AT524" s="0" t="s">
        <v>3860</v>
      </c>
      <c r="AU524" s="0" t="s">
        <v>2087</v>
      </c>
      <c r="AV524" s="0" t="s">
        <v>3203</v>
      </c>
      <c r="AW524" s="0" t="s">
        <v>3861</v>
      </c>
      <c r="AZ524" s="104" t="s">
        <v>3862</v>
      </c>
      <c r="BA524" s="124" t="s">
        <v>200</v>
      </c>
      <c r="BB524" s="0" t="s">
        <v>248</v>
      </c>
      <c r="BC524" s="0" t="s">
        <v>3863</v>
      </c>
      <c r="BD524" s="0" t="s">
        <v>3864</v>
      </c>
      <c r="BE524" s="104" t="s">
        <v>3865</v>
      </c>
      <c r="BF524" s="0" t="s">
        <v>3866</v>
      </c>
      <c r="BG524" s="125" t="s">
        <v>200</v>
      </c>
      <c r="BH524" s="0" t="s">
        <v>466</v>
      </c>
      <c r="BI524" s="112" t="n">
        <v>5030936040974</v>
      </c>
      <c r="BJ524" s="126" t="s">
        <v>200</v>
      </c>
      <c r="BK524" s="0" t="s">
        <v>215</v>
      </c>
      <c r="BL524" s="112" t="n">
        <v>4</v>
      </c>
      <c r="BM524" s="112" t="n">
        <v>4</v>
      </c>
      <c r="BN524" s="112" t="n">
        <v>4</v>
      </c>
      <c r="BO524" s="111" t="n">
        <v>20</v>
      </c>
      <c r="BP524" s="125" t="s">
        <v>200</v>
      </c>
      <c r="BQ524" s="127" t="s">
        <v>216</v>
      </c>
    </row>
    <row r="525" customFormat="false" ht="13.8" hidden="false" customHeight="false" outlineLevel="0" collapsed="false">
      <c r="A525" s="0" t="s">
        <v>3867</v>
      </c>
      <c r="B525" s="0" t="s">
        <v>3059</v>
      </c>
      <c r="C525" s="131" t="s">
        <v>558</v>
      </c>
      <c r="D525" s="131" t="s">
        <v>1869</v>
      </c>
      <c r="E525" s="0" t="s">
        <v>194</v>
      </c>
      <c r="F525" s="0" t="s">
        <v>195</v>
      </c>
      <c r="G525" s="0" t="s">
        <v>196</v>
      </c>
      <c r="H525" s="0" t="s">
        <v>219</v>
      </c>
      <c r="J525" s="111" t="n">
        <v>1</v>
      </c>
      <c r="K525" s="0" t="s">
        <v>198</v>
      </c>
      <c r="L525" s="0" t="s">
        <v>198</v>
      </c>
      <c r="M525" s="0" t="s">
        <v>199</v>
      </c>
      <c r="O525" s="0" t="s">
        <v>200</v>
      </c>
      <c r="Q525" s="120" t="s">
        <v>200</v>
      </c>
      <c r="R525" s="0" t="s">
        <v>3067</v>
      </c>
      <c r="S525" s="0" t="s">
        <v>201</v>
      </c>
      <c r="T525" s="0" t="s">
        <v>198</v>
      </c>
      <c r="U525" s="0" t="s">
        <v>202</v>
      </c>
      <c r="V525" s="0" t="s">
        <v>1252</v>
      </c>
      <c r="W525" s="110" t="s">
        <v>204</v>
      </c>
      <c r="X525" s="111" t="n">
        <v>2005</v>
      </c>
      <c r="Y525" s="111" t="s">
        <v>1624</v>
      </c>
      <c r="Z525" s="130" t="s">
        <v>757</v>
      </c>
      <c r="AA525" s="122" t="s">
        <v>200</v>
      </c>
      <c r="AB525" s="0" t="s">
        <v>3858</v>
      </c>
      <c r="AC525" s="0" t="s">
        <v>543</v>
      </c>
      <c r="AD525" s="111" t="n">
        <v>2005</v>
      </c>
      <c r="AE525" s="111" t="s">
        <v>198</v>
      </c>
      <c r="AI525" s="111" t="s">
        <v>207</v>
      </c>
      <c r="AK525" s="111" t="str">
        <f aca="false">(AB525)</f>
        <v>Clover studio</v>
      </c>
      <c r="AM525" s="111" t="n">
        <f aca="false">AD525</f>
        <v>2005</v>
      </c>
      <c r="AN525" s="111" t="s">
        <v>208</v>
      </c>
      <c r="AS525" s="0" t="s">
        <v>3859</v>
      </c>
      <c r="AT525" s="0" t="s">
        <v>3868</v>
      </c>
      <c r="AU525" s="0" t="s">
        <v>2087</v>
      </c>
      <c r="AV525" s="0" t="s">
        <v>3869</v>
      </c>
      <c r="AW525" s="0" t="s">
        <v>200</v>
      </c>
      <c r="AZ525" s="104" t="s">
        <v>3870</v>
      </c>
      <c r="BA525" s="124" t="s">
        <v>200</v>
      </c>
      <c r="BB525" s="0" t="s">
        <v>248</v>
      </c>
      <c r="BC525" s="0" t="s">
        <v>3871</v>
      </c>
      <c r="BD525" s="0" t="s">
        <v>3872</v>
      </c>
      <c r="BE525" s="104" t="s">
        <v>747</v>
      </c>
      <c r="BG525" s="125" t="s">
        <v>200</v>
      </c>
      <c r="BH525" s="0" t="s">
        <v>735</v>
      </c>
      <c r="BI525" s="112" t="n">
        <v>5030935043815</v>
      </c>
      <c r="BJ525" s="126" t="s">
        <v>200</v>
      </c>
      <c r="BK525" s="0" t="s">
        <v>215</v>
      </c>
      <c r="BL525" s="112" t="n">
        <v>4</v>
      </c>
      <c r="BM525" s="112" t="n">
        <v>4</v>
      </c>
      <c r="BN525" s="112" t="n">
        <v>4</v>
      </c>
      <c r="BO525" s="111" t="n">
        <v>20</v>
      </c>
      <c r="BP525" s="125" t="s">
        <v>200</v>
      </c>
      <c r="BQ525" s="127" t="s">
        <v>216</v>
      </c>
    </row>
    <row r="526" customFormat="false" ht="13.8" hidden="false" customHeight="false" outlineLevel="0" collapsed="false">
      <c r="A526" s="0" t="s">
        <v>3873</v>
      </c>
      <c r="B526" s="0" t="s">
        <v>3059</v>
      </c>
      <c r="C526" s="0" t="s">
        <v>361</v>
      </c>
      <c r="D526" s="0" t="s">
        <v>1333</v>
      </c>
      <c r="E526" s="0" t="s">
        <v>194</v>
      </c>
      <c r="F526" s="0" t="s">
        <v>195</v>
      </c>
      <c r="G526" s="0" t="s">
        <v>362</v>
      </c>
      <c r="H526" s="0" t="s">
        <v>400</v>
      </c>
      <c r="I526" s="0" t="s">
        <v>594</v>
      </c>
      <c r="J526" s="111" t="n">
        <v>2</v>
      </c>
      <c r="K526" s="0" t="s">
        <v>198</v>
      </c>
      <c r="L526" s="0" t="s">
        <v>533</v>
      </c>
      <c r="M526" s="0" t="s">
        <v>199</v>
      </c>
      <c r="O526" s="0" t="s">
        <v>200</v>
      </c>
      <c r="Q526" s="120" t="s">
        <v>200</v>
      </c>
      <c r="R526" s="0" t="s">
        <v>3067</v>
      </c>
      <c r="S526" s="0" t="s">
        <v>201</v>
      </c>
      <c r="T526" s="0" t="s">
        <v>198</v>
      </c>
      <c r="U526" s="0" t="s">
        <v>202</v>
      </c>
      <c r="V526" s="0" t="s">
        <v>1252</v>
      </c>
      <c r="W526" s="110" t="s">
        <v>1815</v>
      </c>
      <c r="X526" s="111" t="n">
        <v>2002</v>
      </c>
      <c r="Y526" s="111" t="s">
        <v>1624</v>
      </c>
      <c r="Z526" s="111" t="s">
        <v>198</v>
      </c>
      <c r="AA526" s="122" t="s">
        <v>200</v>
      </c>
      <c r="AB526" s="0" t="s">
        <v>1068</v>
      </c>
      <c r="AC526" s="0" t="s">
        <v>206</v>
      </c>
      <c r="AD526" s="111" t="n">
        <v>2002</v>
      </c>
      <c r="AE526" s="111" t="s">
        <v>222</v>
      </c>
      <c r="AI526" s="111" t="s">
        <v>294</v>
      </c>
      <c r="AJ526" s="111" t="s">
        <v>1376</v>
      </c>
      <c r="AK526" s="111" t="s">
        <v>206</v>
      </c>
      <c r="AL526" s="0" t="s">
        <v>216</v>
      </c>
      <c r="AM526" s="111" t="s">
        <v>849</v>
      </c>
      <c r="AN526" s="111" t="s">
        <v>208</v>
      </c>
      <c r="AO526" s="0" t="s">
        <v>1730</v>
      </c>
      <c r="AP526" s="0" t="s">
        <v>200</v>
      </c>
      <c r="AQ526" s="0" t="s">
        <v>200</v>
      </c>
      <c r="AR526" s="0" t="s">
        <v>200</v>
      </c>
      <c r="AS526" s="0" t="s">
        <v>1367</v>
      </c>
      <c r="AT526" s="0" t="s">
        <v>1725</v>
      </c>
      <c r="AV526" s="0" t="s">
        <v>1070</v>
      </c>
      <c r="AZ526" s="104" t="s">
        <v>3874</v>
      </c>
      <c r="BA526" s="124" t="s">
        <v>200</v>
      </c>
      <c r="BB526" s="0" t="s">
        <v>210</v>
      </c>
      <c r="BC526" s="0" t="s">
        <v>3875</v>
      </c>
      <c r="BD526" s="0" t="s">
        <v>3876</v>
      </c>
      <c r="BE526" s="104" t="s">
        <v>3877</v>
      </c>
      <c r="BF526" s="0" t="s">
        <v>3878</v>
      </c>
      <c r="BG526" s="125" t="s">
        <v>200</v>
      </c>
      <c r="BH526" s="0" t="s">
        <v>735</v>
      </c>
      <c r="BI526" s="112" t="n">
        <v>5060004766055</v>
      </c>
      <c r="BJ526" s="126" t="s">
        <v>200</v>
      </c>
      <c r="BK526" s="0" t="s">
        <v>215</v>
      </c>
      <c r="BL526" s="112" t="n">
        <v>4</v>
      </c>
      <c r="BM526" s="112" t="n">
        <v>4</v>
      </c>
      <c r="BN526" s="112" t="n">
        <v>4</v>
      </c>
      <c r="BO526" s="111" t="n">
        <v>20</v>
      </c>
      <c r="BP526" s="125" t="s">
        <v>200</v>
      </c>
      <c r="BQ526" s="127" t="s">
        <v>216</v>
      </c>
    </row>
    <row r="527" customFormat="false" ht="13.8" hidden="false" customHeight="false" outlineLevel="0" collapsed="false">
      <c r="A527" s="0" t="s">
        <v>3879</v>
      </c>
      <c r="B527" s="0" t="s">
        <v>3059</v>
      </c>
      <c r="C527" s="131" t="s">
        <v>1735</v>
      </c>
      <c r="D527" s="131" t="s">
        <v>1333</v>
      </c>
      <c r="E527" s="0" t="s">
        <v>194</v>
      </c>
      <c r="F527" s="0" t="s">
        <v>314</v>
      </c>
      <c r="G527" s="0" t="s">
        <v>391</v>
      </c>
      <c r="H527" s="0" t="s">
        <v>197</v>
      </c>
      <c r="J527" s="111" t="n">
        <v>2</v>
      </c>
      <c r="K527" s="0" t="s">
        <v>198</v>
      </c>
      <c r="L527" s="0" t="s">
        <v>392</v>
      </c>
      <c r="M527" s="0" t="s">
        <v>235</v>
      </c>
      <c r="N527" s="0" t="s">
        <v>3880</v>
      </c>
      <c r="O527" s="0" t="s">
        <v>596</v>
      </c>
      <c r="Q527" s="120" t="s">
        <v>200</v>
      </c>
      <c r="R527" s="0" t="s">
        <v>3067</v>
      </c>
      <c r="S527" s="0" t="s">
        <v>201</v>
      </c>
      <c r="T527" s="0" t="s">
        <v>198</v>
      </c>
      <c r="U527" s="0" t="s">
        <v>239</v>
      </c>
      <c r="V527" s="0" t="s">
        <v>756</v>
      </c>
      <c r="W527" s="110" t="s">
        <v>198</v>
      </c>
      <c r="X527" s="111" t="n">
        <v>2003</v>
      </c>
      <c r="Y527" s="111" t="s">
        <v>240</v>
      </c>
      <c r="Z527" s="111" t="s">
        <v>198</v>
      </c>
      <c r="AA527" s="122" t="s">
        <v>200</v>
      </c>
      <c r="AB527" s="0" t="s">
        <v>1068</v>
      </c>
      <c r="AC527" s="0" t="s">
        <v>206</v>
      </c>
      <c r="AD527" s="111" t="s">
        <v>198</v>
      </c>
      <c r="AE527" s="111" t="s">
        <v>222</v>
      </c>
      <c r="AI527" s="111" t="s">
        <v>922</v>
      </c>
      <c r="AJ527" s="111" t="s">
        <v>3676</v>
      </c>
      <c r="AK527" s="111" t="s">
        <v>206</v>
      </c>
      <c r="AL527" s="0" t="s">
        <v>216</v>
      </c>
      <c r="AM527" s="111" t="n">
        <v>1993</v>
      </c>
      <c r="AN527" s="111" t="s">
        <v>208</v>
      </c>
      <c r="AO527" s="0" t="s">
        <v>609</v>
      </c>
      <c r="AP527" s="0" t="s">
        <v>200</v>
      </c>
      <c r="AQ527" s="0" t="s">
        <v>200</v>
      </c>
      <c r="AR527" s="0" t="s">
        <v>200</v>
      </c>
      <c r="AS527" s="0" t="s">
        <v>1367</v>
      </c>
      <c r="AV527" s="0" t="s">
        <v>1070</v>
      </c>
      <c r="AZ527" s="0" t="s">
        <v>3881</v>
      </c>
      <c r="BA527" s="124" t="s">
        <v>200</v>
      </c>
      <c r="BB527" s="0" t="s">
        <v>462</v>
      </c>
      <c r="BC527" s="0" t="s">
        <v>3882</v>
      </c>
      <c r="BD527" s="0" t="s">
        <v>3883</v>
      </c>
      <c r="BE527" s="104" t="s">
        <v>3884</v>
      </c>
      <c r="BF527" s="0" t="s">
        <v>3885</v>
      </c>
      <c r="BG527" s="125" t="s">
        <v>200</v>
      </c>
      <c r="BH527" s="0" t="s">
        <v>253</v>
      </c>
      <c r="BI527" s="112" t="s">
        <v>198</v>
      </c>
      <c r="BJ527" s="126" t="s">
        <v>200</v>
      </c>
      <c r="BK527" s="0" t="s">
        <v>215</v>
      </c>
      <c r="BL527" s="112" t="n">
        <v>4</v>
      </c>
      <c r="BM527" s="112" t="n">
        <v>4</v>
      </c>
      <c r="BN527" s="112" t="n">
        <v>4</v>
      </c>
      <c r="BO527" s="111" t="n">
        <v>20</v>
      </c>
      <c r="BP527" s="125" t="s">
        <v>200</v>
      </c>
      <c r="BQ527" s="127" t="s">
        <v>216</v>
      </c>
    </row>
    <row r="528" customFormat="false" ht="13.8" hidden="false" customHeight="false" outlineLevel="0" collapsed="false">
      <c r="A528" s="0" t="s">
        <v>3886</v>
      </c>
      <c r="B528" s="0" t="s">
        <v>3059</v>
      </c>
      <c r="C528" s="131" t="s">
        <v>1735</v>
      </c>
      <c r="D528" s="131" t="s">
        <v>1333</v>
      </c>
      <c r="E528" s="0" t="s">
        <v>194</v>
      </c>
      <c r="F528" s="0" t="s">
        <v>606</v>
      </c>
      <c r="G528" s="0" t="s">
        <v>391</v>
      </c>
      <c r="H528" s="0" t="s">
        <v>197</v>
      </c>
      <c r="J528" s="111" t="n">
        <v>2</v>
      </c>
      <c r="K528" s="0" t="s">
        <v>198</v>
      </c>
      <c r="L528" s="0" t="s">
        <v>392</v>
      </c>
      <c r="M528" s="0" t="s">
        <v>274</v>
      </c>
      <c r="O528" s="0" t="s">
        <v>200</v>
      </c>
      <c r="Q528" s="120" t="s">
        <v>200</v>
      </c>
      <c r="R528" s="0" t="s">
        <v>3067</v>
      </c>
      <c r="S528" s="0" t="s">
        <v>201</v>
      </c>
      <c r="T528" s="0" t="s">
        <v>198</v>
      </c>
      <c r="U528" s="0" t="s">
        <v>202</v>
      </c>
      <c r="V528" s="0" t="s">
        <v>1252</v>
      </c>
      <c r="W528" s="110" t="s">
        <v>204</v>
      </c>
      <c r="X528" s="111" t="n">
        <v>2003</v>
      </c>
      <c r="Y528" s="111" t="s">
        <v>1624</v>
      </c>
      <c r="Z528" s="111" t="s">
        <v>198</v>
      </c>
      <c r="AA528" s="122" t="s">
        <v>200</v>
      </c>
      <c r="AB528" s="0" t="s">
        <v>1068</v>
      </c>
      <c r="AC528" s="0" t="s">
        <v>206</v>
      </c>
      <c r="AD528" s="111" t="n">
        <v>2003</v>
      </c>
      <c r="AE528" s="111" t="s">
        <v>222</v>
      </c>
      <c r="AI528" s="111" t="s">
        <v>700</v>
      </c>
      <c r="AJ528" s="111" t="s">
        <v>3887</v>
      </c>
      <c r="AK528" s="0" t="s">
        <v>206</v>
      </c>
      <c r="AL528" s="0" t="s">
        <v>216</v>
      </c>
      <c r="AM528" s="111" t="n">
        <v>2001</v>
      </c>
      <c r="AN528" s="111" t="s">
        <v>208</v>
      </c>
      <c r="AO528" s="0" t="s">
        <v>609</v>
      </c>
      <c r="AP528" s="0" t="s">
        <v>200</v>
      </c>
      <c r="AQ528" s="0" t="s">
        <v>200</v>
      </c>
      <c r="AR528" s="0" t="s">
        <v>200</v>
      </c>
      <c r="AS528" s="0" t="s">
        <v>1367</v>
      </c>
      <c r="AT528" s="0" t="s">
        <v>200</v>
      </c>
      <c r="AV528" s="0" t="s">
        <v>1846</v>
      </c>
      <c r="AZ528" s="0" t="s">
        <v>3888</v>
      </c>
      <c r="BA528" s="124" t="s">
        <v>200</v>
      </c>
      <c r="BB528" s="0" t="s">
        <v>248</v>
      </c>
      <c r="BC528" s="0" t="s">
        <v>3889</v>
      </c>
      <c r="BD528" s="0" t="s">
        <v>3890</v>
      </c>
      <c r="BE528" s="104" t="s">
        <v>3891</v>
      </c>
      <c r="BF528" s="0" t="s">
        <v>3892</v>
      </c>
      <c r="BG528" s="125" t="s">
        <v>200</v>
      </c>
      <c r="BH528" s="0" t="s">
        <v>735</v>
      </c>
      <c r="BI528" s="112" t="n">
        <v>5060004761364</v>
      </c>
      <c r="BJ528" s="126" t="s">
        <v>200</v>
      </c>
      <c r="BK528" s="0" t="s">
        <v>215</v>
      </c>
      <c r="BL528" s="112" t="n">
        <v>4</v>
      </c>
      <c r="BM528" s="112" t="n">
        <v>4</v>
      </c>
      <c r="BN528" s="112" t="n">
        <v>4</v>
      </c>
      <c r="BO528" s="111" t="n">
        <v>20</v>
      </c>
      <c r="BP528" s="125" t="s">
        <v>200</v>
      </c>
      <c r="BQ528" s="127" t="s">
        <v>216</v>
      </c>
    </row>
    <row r="529" customFormat="false" ht="13.8" hidden="false" customHeight="false" outlineLevel="0" collapsed="false">
      <c r="A529" s="0" t="s">
        <v>3893</v>
      </c>
      <c r="B529" s="0" t="s">
        <v>3059</v>
      </c>
      <c r="C529" s="0" t="s">
        <v>938</v>
      </c>
      <c r="D529" s="0" t="s">
        <v>1333</v>
      </c>
      <c r="E529" s="0" t="s">
        <v>313</v>
      </c>
      <c r="F529" s="0" t="s">
        <v>314</v>
      </c>
      <c r="G529" s="0" t="s">
        <v>196</v>
      </c>
      <c r="H529" s="0" t="s">
        <v>197</v>
      </c>
      <c r="J529" s="111" t="n">
        <v>4</v>
      </c>
      <c r="K529" s="131" t="s">
        <v>198</v>
      </c>
      <c r="L529" s="0" t="s">
        <v>392</v>
      </c>
      <c r="M529" s="0" t="s">
        <v>199</v>
      </c>
      <c r="O529" s="0" t="s">
        <v>200</v>
      </c>
      <c r="Q529" s="120" t="s">
        <v>200</v>
      </c>
      <c r="R529" s="0" t="s">
        <v>3067</v>
      </c>
      <c r="S529" s="0" t="s">
        <v>201</v>
      </c>
      <c r="T529" s="0" t="s">
        <v>198</v>
      </c>
      <c r="U529" s="0" t="s">
        <v>202</v>
      </c>
      <c r="V529" s="0" t="s">
        <v>1252</v>
      </c>
      <c r="W529" s="110" t="s">
        <v>204</v>
      </c>
      <c r="X529" s="111" t="n">
        <v>2002</v>
      </c>
      <c r="Y529" s="111" t="s">
        <v>498</v>
      </c>
      <c r="Z529" s="111" t="s">
        <v>198</v>
      </c>
      <c r="AA529" s="122" t="s">
        <v>200</v>
      </c>
      <c r="AB529" s="0" t="s">
        <v>3450</v>
      </c>
      <c r="AC529" s="0" t="s">
        <v>393</v>
      </c>
      <c r="AD529" s="111" t="n">
        <v>2002</v>
      </c>
      <c r="AE529" s="111" t="s">
        <v>198</v>
      </c>
      <c r="AI529" s="111" t="s">
        <v>207</v>
      </c>
      <c r="AK529" s="111" t="str">
        <f aca="false">(AB529)</f>
        <v>Eden games</v>
      </c>
      <c r="AM529" s="111" t="n">
        <f aca="false">AD529</f>
        <v>2002</v>
      </c>
      <c r="AN529" s="111" t="s">
        <v>510</v>
      </c>
      <c r="AO529" s="0" t="s">
        <v>1442</v>
      </c>
      <c r="AP529" s="0" t="s">
        <v>674</v>
      </c>
      <c r="AQ529" s="0" t="s">
        <v>200</v>
      </c>
      <c r="AS529" s="0" t="s">
        <v>3894</v>
      </c>
      <c r="AV529" s="0" t="s">
        <v>200</v>
      </c>
      <c r="AZ529" s="0" t="s">
        <v>3895</v>
      </c>
      <c r="BA529" s="124" t="s">
        <v>200</v>
      </c>
      <c r="BB529" s="0" t="s">
        <v>210</v>
      </c>
      <c r="BC529" s="0" t="s">
        <v>3896</v>
      </c>
      <c r="BD529" s="0" t="s">
        <v>3897</v>
      </c>
      <c r="BE529" s="104" t="s">
        <v>3898</v>
      </c>
      <c r="BF529" s="0" t="s">
        <v>3899</v>
      </c>
      <c r="BG529" s="125" t="s">
        <v>200</v>
      </c>
      <c r="BH529" s="0" t="s">
        <v>735</v>
      </c>
      <c r="BI529" s="112" t="n">
        <v>3546430024751</v>
      </c>
      <c r="BJ529" s="126" t="s">
        <v>200</v>
      </c>
      <c r="BK529" s="0" t="s">
        <v>215</v>
      </c>
      <c r="BL529" s="112" t="n">
        <v>4</v>
      </c>
      <c r="BM529" s="112" t="n">
        <v>4</v>
      </c>
      <c r="BN529" s="112" t="n">
        <v>4</v>
      </c>
      <c r="BO529" s="111" t="n">
        <v>20</v>
      </c>
      <c r="BP529" s="125" t="s">
        <v>200</v>
      </c>
      <c r="BQ529" s="127" t="s">
        <v>216</v>
      </c>
    </row>
    <row r="530" customFormat="false" ht="13.8" hidden="false" customHeight="false" outlineLevel="0" collapsed="false">
      <c r="A530" s="0" t="s">
        <v>3900</v>
      </c>
      <c r="B530" s="0" t="s">
        <v>3059</v>
      </c>
      <c r="C530" s="0" t="s">
        <v>928</v>
      </c>
      <c r="D530" s="0" t="s">
        <v>1333</v>
      </c>
      <c r="E530" s="0" t="s">
        <v>194</v>
      </c>
      <c r="F530" s="0" t="s">
        <v>195</v>
      </c>
      <c r="G530" s="0" t="s">
        <v>330</v>
      </c>
      <c r="H530" s="0" t="s">
        <v>219</v>
      </c>
      <c r="J530" s="111" t="n">
        <v>1</v>
      </c>
      <c r="K530" s="0" t="s">
        <v>198</v>
      </c>
      <c r="L530" s="0" t="s">
        <v>198</v>
      </c>
      <c r="M530" s="0" t="s">
        <v>199</v>
      </c>
      <c r="O530" s="0" t="s">
        <v>200</v>
      </c>
      <c r="Q530" s="120" t="s">
        <v>200</v>
      </c>
      <c r="R530" s="0" t="s">
        <v>3067</v>
      </c>
      <c r="S530" s="0" t="s">
        <v>201</v>
      </c>
      <c r="T530" s="0" t="s">
        <v>198</v>
      </c>
      <c r="U530" s="0" t="s">
        <v>202</v>
      </c>
      <c r="V530" s="131" t="s">
        <v>1252</v>
      </c>
      <c r="W530" s="110" t="s">
        <v>204</v>
      </c>
      <c r="X530" s="111" t="n">
        <v>2006</v>
      </c>
      <c r="Y530" s="111" t="s">
        <v>1624</v>
      </c>
      <c r="Z530" s="130" t="s">
        <v>757</v>
      </c>
      <c r="AA530" s="122" t="s">
        <v>200</v>
      </c>
      <c r="AB530" s="0" t="s">
        <v>2596</v>
      </c>
      <c r="AC530" s="0" t="s">
        <v>872</v>
      </c>
      <c r="AD530" s="111" t="n">
        <v>2006</v>
      </c>
      <c r="AE530" s="111" t="s">
        <v>222</v>
      </c>
      <c r="AI530" s="111" t="s">
        <v>207</v>
      </c>
      <c r="AK530" s="111" t="str">
        <f aca="false">(AB530)</f>
        <v>Media vision</v>
      </c>
      <c r="AM530" s="111" t="n">
        <f aca="false">AD530</f>
        <v>2006</v>
      </c>
      <c r="AN530" s="111" t="s">
        <v>208</v>
      </c>
      <c r="AS530" s="0" t="s">
        <v>3035</v>
      </c>
      <c r="AU530" s="0" t="s">
        <v>1122</v>
      </c>
      <c r="AV530" s="0" t="s">
        <v>200</v>
      </c>
      <c r="AZ530" s="104" t="s">
        <v>3901</v>
      </c>
      <c r="BA530" s="124" t="s">
        <v>200</v>
      </c>
      <c r="BB530" s="0" t="s">
        <v>248</v>
      </c>
      <c r="BC530" s="0" t="s">
        <v>3902</v>
      </c>
      <c r="BD530" s="0" t="s">
        <v>3903</v>
      </c>
      <c r="BE530" s="104" t="s">
        <v>762</v>
      </c>
      <c r="BG530" s="125" t="s">
        <v>200</v>
      </c>
      <c r="BH530" s="0" t="s">
        <v>253</v>
      </c>
      <c r="BI530" s="112" t="n">
        <v>8023171012650</v>
      </c>
      <c r="BJ530" s="126" t="s">
        <v>200</v>
      </c>
      <c r="BK530" s="0" t="s">
        <v>215</v>
      </c>
      <c r="BL530" s="112" t="s">
        <v>3352</v>
      </c>
      <c r="BM530" s="112" t="s">
        <v>3352</v>
      </c>
      <c r="BN530" s="112" t="s">
        <v>3352</v>
      </c>
      <c r="BO530" s="111" t="n">
        <v>40</v>
      </c>
      <c r="BP530" s="125" t="s">
        <v>200</v>
      </c>
      <c r="BQ530" s="127" t="s">
        <v>216</v>
      </c>
    </row>
    <row r="531" customFormat="false" ht="13.8" hidden="false" customHeight="false" outlineLevel="0" collapsed="false">
      <c r="A531" s="0" t="s">
        <v>3904</v>
      </c>
      <c r="B531" s="0" t="s">
        <v>3059</v>
      </c>
      <c r="C531" s="0" t="s">
        <v>605</v>
      </c>
      <c r="D531" s="0" t="s">
        <v>193</v>
      </c>
      <c r="E531" s="0" t="s">
        <v>194</v>
      </c>
      <c r="F531" s="0" t="s">
        <v>606</v>
      </c>
      <c r="G531" s="0" t="s">
        <v>391</v>
      </c>
      <c r="H531" s="0" t="s">
        <v>197</v>
      </c>
      <c r="J531" s="111" t="n">
        <v>2</v>
      </c>
      <c r="K531" s="0" t="s">
        <v>198</v>
      </c>
      <c r="L531" s="0" t="s">
        <v>392</v>
      </c>
      <c r="M531" s="0" t="s">
        <v>199</v>
      </c>
      <c r="O531" s="0" t="s">
        <v>200</v>
      </c>
      <c r="Q531" s="120" t="s">
        <v>200</v>
      </c>
      <c r="R531" s="0" t="s">
        <v>3067</v>
      </c>
      <c r="S531" s="0" t="s">
        <v>201</v>
      </c>
      <c r="T531" s="0" t="s">
        <v>198</v>
      </c>
      <c r="U531" s="0" t="s">
        <v>202</v>
      </c>
      <c r="V531" s="0" t="s">
        <v>1252</v>
      </c>
      <c r="W531" s="110" t="s">
        <v>204</v>
      </c>
      <c r="X531" s="111" t="n">
        <v>2008</v>
      </c>
      <c r="Y531" s="111" t="s">
        <v>1624</v>
      </c>
      <c r="Z531" s="111" t="s">
        <v>198</v>
      </c>
      <c r="AA531" s="122" t="s">
        <v>200</v>
      </c>
      <c r="AB531" s="0" t="s">
        <v>1534</v>
      </c>
      <c r="AC531" s="0" t="s">
        <v>1534</v>
      </c>
      <c r="AD531" s="111" t="n">
        <v>2008</v>
      </c>
      <c r="AE531" s="111" t="s">
        <v>222</v>
      </c>
      <c r="AI531" s="111" t="s">
        <v>294</v>
      </c>
      <c r="AJ531" s="111" t="s">
        <v>1130</v>
      </c>
      <c r="AK531" s="111" t="s">
        <v>1534</v>
      </c>
      <c r="AL531" s="0" t="s">
        <v>216</v>
      </c>
      <c r="AM531" s="111" t="s">
        <v>849</v>
      </c>
      <c r="AN531" s="111" t="s">
        <v>208</v>
      </c>
      <c r="AO531" s="0" t="s">
        <v>609</v>
      </c>
      <c r="AP531" s="0" t="s">
        <v>200</v>
      </c>
      <c r="AQ531" s="0" t="s">
        <v>200</v>
      </c>
      <c r="AR531" s="0" t="s">
        <v>200</v>
      </c>
      <c r="AS531" s="0" t="s">
        <v>200</v>
      </c>
      <c r="AT531" s="0" t="s">
        <v>3905</v>
      </c>
      <c r="AV531" s="0" t="s">
        <v>200</v>
      </c>
      <c r="AZ531" s="0" t="s">
        <v>3906</v>
      </c>
      <c r="BA531" s="124" t="s">
        <v>200</v>
      </c>
      <c r="BB531" s="0" t="s">
        <v>248</v>
      </c>
      <c r="BC531" s="0" t="s">
        <v>3907</v>
      </c>
      <c r="BD531" s="0" t="s">
        <v>3908</v>
      </c>
      <c r="BE531" s="104" t="s">
        <v>3909</v>
      </c>
      <c r="BG531" s="125" t="s">
        <v>200</v>
      </c>
      <c r="BH531" s="0" t="s">
        <v>735</v>
      </c>
      <c r="BI531" s="112" t="n">
        <v>5060050946982</v>
      </c>
      <c r="BJ531" s="126" t="s">
        <v>200</v>
      </c>
      <c r="BK531" s="0" t="s">
        <v>215</v>
      </c>
      <c r="BL531" s="112" t="s">
        <v>3352</v>
      </c>
      <c r="BM531" s="112" t="s">
        <v>3352</v>
      </c>
      <c r="BN531" s="112" t="s">
        <v>3352</v>
      </c>
      <c r="BO531" s="111" t="n">
        <v>30</v>
      </c>
      <c r="BP531" s="125" t="s">
        <v>200</v>
      </c>
      <c r="BQ531" s="127" t="s">
        <v>216</v>
      </c>
    </row>
    <row r="532" customFormat="false" ht="13.8" hidden="false" customHeight="false" outlineLevel="0" collapsed="false">
      <c r="A532" s="0" t="s">
        <v>3910</v>
      </c>
      <c r="B532" s="0" t="s">
        <v>3059</v>
      </c>
      <c r="C532" s="0" t="s">
        <v>938</v>
      </c>
      <c r="D532" s="0" t="s">
        <v>1333</v>
      </c>
      <c r="E532" s="0" t="s">
        <v>313</v>
      </c>
      <c r="F532" s="0" t="s">
        <v>314</v>
      </c>
      <c r="G532" s="0" t="s">
        <v>196</v>
      </c>
      <c r="H532" s="0" t="s">
        <v>197</v>
      </c>
      <c r="J532" s="111" t="n">
        <v>4</v>
      </c>
      <c r="K532" s="131" t="s">
        <v>198</v>
      </c>
      <c r="L532" s="0" t="s">
        <v>392</v>
      </c>
      <c r="M532" s="0" t="s">
        <v>199</v>
      </c>
      <c r="O532" s="0" t="s">
        <v>200</v>
      </c>
      <c r="Q532" s="120" t="s">
        <v>200</v>
      </c>
      <c r="R532" s="0" t="s">
        <v>3067</v>
      </c>
      <c r="S532" s="0" t="s">
        <v>201</v>
      </c>
      <c r="T532" s="0" t="s">
        <v>198</v>
      </c>
      <c r="U532" s="0" t="s">
        <v>202</v>
      </c>
      <c r="V532" s="0" t="s">
        <v>1252</v>
      </c>
      <c r="W532" s="110" t="s">
        <v>204</v>
      </c>
      <c r="X532" s="111" t="n">
        <v>2005</v>
      </c>
      <c r="Y532" s="111" t="s">
        <v>498</v>
      </c>
      <c r="Z532" s="111" t="s">
        <v>221</v>
      </c>
      <c r="AA532" s="122" t="s">
        <v>200</v>
      </c>
      <c r="AB532" s="0" t="s">
        <v>3911</v>
      </c>
      <c r="AC532" s="0" t="s">
        <v>872</v>
      </c>
      <c r="AD532" s="111" t="n">
        <v>2005</v>
      </c>
      <c r="AE532" s="111" t="s">
        <v>222</v>
      </c>
      <c r="AI532" s="111" t="s">
        <v>207</v>
      </c>
      <c r="AK532" s="111" t="str">
        <f aca="false">(AB532)</f>
        <v>Evolution studios</v>
      </c>
      <c r="AL532" s="0" t="s">
        <v>200</v>
      </c>
      <c r="AM532" s="111" t="n">
        <f aca="false">AD532</f>
        <v>2005</v>
      </c>
      <c r="AN532" s="111" t="s">
        <v>263</v>
      </c>
      <c r="AO532" s="0" t="s">
        <v>1442</v>
      </c>
      <c r="AP532" s="0" t="s">
        <v>674</v>
      </c>
      <c r="AQ532" s="0" t="s">
        <v>200</v>
      </c>
      <c r="AR532" s="0" t="s">
        <v>200</v>
      </c>
      <c r="AS532" s="0" t="s">
        <v>3894</v>
      </c>
      <c r="AV532" s="0" t="s">
        <v>200</v>
      </c>
      <c r="AZ532" s="0" t="s">
        <v>3912</v>
      </c>
      <c r="BA532" s="124" t="s">
        <v>200</v>
      </c>
      <c r="BB532" s="0" t="s">
        <v>210</v>
      </c>
      <c r="BC532" s="0" t="s">
        <v>3913</v>
      </c>
      <c r="BD532" s="0" t="s">
        <v>3914</v>
      </c>
      <c r="BE532" s="104" t="s">
        <v>3915</v>
      </c>
      <c r="BF532" s="0" t="s">
        <v>200</v>
      </c>
      <c r="BG532" s="125" t="s">
        <v>200</v>
      </c>
      <c r="BH532" s="0" t="s">
        <v>735</v>
      </c>
      <c r="BI532" s="112" t="n">
        <v>711719123910</v>
      </c>
      <c r="BJ532" s="126" t="s">
        <v>200</v>
      </c>
      <c r="BK532" s="0" t="s">
        <v>215</v>
      </c>
      <c r="BL532" s="112" t="n">
        <v>4</v>
      </c>
      <c r="BM532" s="112" t="n">
        <v>4</v>
      </c>
      <c r="BN532" s="112" t="n">
        <v>4</v>
      </c>
      <c r="BO532" s="111" t="n">
        <v>20</v>
      </c>
      <c r="BP532" s="125" t="s">
        <v>200</v>
      </c>
      <c r="BQ532" s="127" t="s">
        <v>216</v>
      </c>
    </row>
    <row r="533" customFormat="false" ht="13.8" hidden="false" customHeight="false" outlineLevel="0" collapsed="false">
      <c r="A533" s="0" t="s">
        <v>3916</v>
      </c>
      <c r="B533" s="0" t="s">
        <v>3917</v>
      </c>
      <c r="C533" s="0" t="s">
        <v>329</v>
      </c>
      <c r="D533" s="0" t="s">
        <v>3918</v>
      </c>
      <c r="E533" s="0" t="s">
        <v>194</v>
      </c>
      <c r="F533" s="0" t="s">
        <v>195</v>
      </c>
      <c r="G533" s="0" t="s">
        <v>330</v>
      </c>
      <c r="H533" s="0" t="s">
        <v>197</v>
      </c>
      <c r="J533" s="111" t="n">
        <v>1</v>
      </c>
      <c r="K533" s="0" t="s">
        <v>198</v>
      </c>
      <c r="L533" s="0" t="s">
        <v>198</v>
      </c>
      <c r="M533" s="0" t="s">
        <v>199</v>
      </c>
      <c r="O533" s="0" t="s">
        <v>200</v>
      </c>
      <c r="Q533" s="120" t="s">
        <v>200</v>
      </c>
      <c r="R533" s="0" t="s">
        <v>3919</v>
      </c>
      <c r="S533" s="0" t="s">
        <v>201</v>
      </c>
      <c r="T533" s="0" t="s">
        <v>198</v>
      </c>
      <c r="U533" s="0" t="s">
        <v>285</v>
      </c>
      <c r="V533" s="0" t="s">
        <v>1790</v>
      </c>
      <c r="W533" s="110" t="s">
        <v>204</v>
      </c>
      <c r="X533" s="111" t="n">
        <v>2010</v>
      </c>
      <c r="Y533" s="111" t="s">
        <v>1624</v>
      </c>
      <c r="Z533" s="111" t="s">
        <v>221</v>
      </c>
      <c r="AA533" s="122" t="s">
        <v>200</v>
      </c>
      <c r="AB533" s="0" t="s">
        <v>3920</v>
      </c>
      <c r="AC533" s="0" t="s">
        <v>3921</v>
      </c>
      <c r="AD533" s="111" t="n">
        <v>2010</v>
      </c>
      <c r="AE533" s="111" t="s">
        <v>222</v>
      </c>
      <c r="AI533" s="111" t="s">
        <v>207</v>
      </c>
      <c r="AK533" s="111" t="str">
        <f aca="false">(AB533)</f>
        <v>Silicon studio</v>
      </c>
      <c r="AM533" s="111" t="n">
        <f aca="false">AD533</f>
        <v>2010</v>
      </c>
      <c r="AN533" s="111" t="s">
        <v>208</v>
      </c>
      <c r="AS533" s="0" t="s">
        <v>3922</v>
      </c>
      <c r="AU533" s="0" t="s">
        <v>332</v>
      </c>
      <c r="AV533" s="0" t="s">
        <v>200</v>
      </c>
      <c r="AZ533" s="0" t="s">
        <v>3923</v>
      </c>
      <c r="BA533" s="124" t="s">
        <v>200</v>
      </c>
      <c r="BB533" s="0" t="s">
        <v>248</v>
      </c>
      <c r="BC533" s="0" t="s">
        <v>3924</v>
      </c>
      <c r="BD533" s="0" t="s">
        <v>3925</v>
      </c>
      <c r="BE533" s="104" t="s">
        <v>3926</v>
      </c>
      <c r="BF533" s="0" t="s">
        <v>3927</v>
      </c>
      <c r="BG533" s="125" t="s">
        <v>200</v>
      </c>
      <c r="BH533" s="0" t="s">
        <v>2235</v>
      </c>
      <c r="BI533" s="112" t="n">
        <v>730865001347</v>
      </c>
      <c r="BJ533" s="126" t="s">
        <v>200</v>
      </c>
      <c r="BK533" s="0" t="s">
        <v>215</v>
      </c>
      <c r="BL533" s="112" t="n">
        <v>4</v>
      </c>
      <c r="BM533" s="112" t="n">
        <v>4</v>
      </c>
      <c r="BN533" s="112" t="n">
        <v>4</v>
      </c>
      <c r="BO533" s="111" t="n">
        <v>20</v>
      </c>
      <c r="BP533" s="125" t="s">
        <v>200</v>
      </c>
      <c r="BQ533" s="127" t="s">
        <v>216</v>
      </c>
    </row>
    <row r="534" customFormat="false" ht="13.8" hidden="false" customHeight="false" outlineLevel="0" collapsed="false">
      <c r="A534" s="0" t="s">
        <v>3928</v>
      </c>
      <c r="B534" s="0" t="s">
        <v>3917</v>
      </c>
      <c r="C534" s="0" t="s">
        <v>390</v>
      </c>
      <c r="D534" s="0" t="s">
        <v>1333</v>
      </c>
      <c r="E534" s="0" t="s">
        <v>194</v>
      </c>
      <c r="F534" s="0" t="s">
        <v>606</v>
      </c>
      <c r="G534" s="0" t="s">
        <v>196</v>
      </c>
      <c r="H534" s="0" t="s">
        <v>219</v>
      </c>
      <c r="J534" s="111" t="n">
        <v>2</v>
      </c>
      <c r="K534" s="131" t="s">
        <v>198</v>
      </c>
      <c r="L534" s="0" t="s">
        <v>392</v>
      </c>
      <c r="M534" s="0" t="s">
        <v>199</v>
      </c>
      <c r="Q534" s="120" t="s">
        <v>200</v>
      </c>
      <c r="R534" s="0" t="s">
        <v>3919</v>
      </c>
      <c r="S534" s="0" t="s">
        <v>201</v>
      </c>
      <c r="T534" s="0" t="s">
        <v>198</v>
      </c>
      <c r="U534" s="0" t="s">
        <v>202</v>
      </c>
      <c r="V534" s="0" t="s">
        <v>1790</v>
      </c>
      <c r="W534" s="110" t="s">
        <v>204</v>
      </c>
      <c r="X534" s="111" t="n">
        <v>2009</v>
      </c>
      <c r="Y534" s="111" t="s">
        <v>498</v>
      </c>
      <c r="Z534" s="130" t="s">
        <v>757</v>
      </c>
      <c r="AA534" s="122" t="s">
        <v>200</v>
      </c>
      <c r="AB534" s="0" t="s">
        <v>574</v>
      </c>
      <c r="AC534" s="0" t="s">
        <v>574</v>
      </c>
      <c r="AD534" s="111" t="n">
        <v>2009</v>
      </c>
      <c r="AE534" s="111" t="s">
        <v>198</v>
      </c>
      <c r="AI534" s="111" t="s">
        <v>294</v>
      </c>
      <c r="AJ534" s="111" t="s">
        <v>1163</v>
      </c>
      <c r="AK534" s="0" t="s">
        <v>574</v>
      </c>
      <c r="AM534" s="111" t="n">
        <v>2008</v>
      </c>
      <c r="AN534" s="111" t="s">
        <v>297</v>
      </c>
      <c r="AR534" s="0" t="s">
        <v>2217</v>
      </c>
      <c r="AS534" s="0" t="s">
        <v>1425</v>
      </c>
      <c r="AT534" s="0" t="s">
        <v>433</v>
      </c>
      <c r="AU534" s="0" t="s">
        <v>2219</v>
      </c>
      <c r="AV534" s="0" t="s">
        <v>200</v>
      </c>
      <c r="AW534" s="0" t="s">
        <v>622</v>
      </c>
      <c r="AX534" s="0" t="s">
        <v>3929</v>
      </c>
      <c r="AY534" s="0" t="s">
        <v>200</v>
      </c>
      <c r="AZ534" s="0" t="s">
        <v>3930</v>
      </c>
      <c r="BA534" s="124" t="s">
        <v>200</v>
      </c>
      <c r="BB534" s="0" t="s">
        <v>248</v>
      </c>
      <c r="BC534" s="0" t="s">
        <v>3931</v>
      </c>
      <c r="BD534" s="0" t="s">
        <v>3932</v>
      </c>
      <c r="BE534" s="104" t="s">
        <v>3933</v>
      </c>
      <c r="BG534" s="125" t="s">
        <v>200</v>
      </c>
      <c r="BH534" s="0" t="s">
        <v>2215</v>
      </c>
      <c r="BI534" s="112" t="n">
        <v>5030931071508</v>
      </c>
      <c r="BJ534" s="126" t="s">
        <v>200</v>
      </c>
      <c r="BK534" s="0" t="s">
        <v>215</v>
      </c>
      <c r="BL534" s="112" t="n">
        <v>4</v>
      </c>
      <c r="BM534" s="112" t="n">
        <v>4</v>
      </c>
      <c r="BN534" s="112" t="n">
        <v>4</v>
      </c>
      <c r="BO534" s="111" t="n">
        <v>20</v>
      </c>
      <c r="BP534" s="125" t="s">
        <v>200</v>
      </c>
      <c r="BQ534" s="127" t="s">
        <v>216</v>
      </c>
    </row>
    <row r="535" customFormat="false" ht="13.8" hidden="false" customHeight="false" outlineLevel="0" collapsed="false">
      <c r="A535" s="0" t="s">
        <v>3934</v>
      </c>
      <c r="B535" s="0" t="s">
        <v>3917</v>
      </c>
      <c r="C535" s="131" t="s">
        <v>1394</v>
      </c>
      <c r="D535" s="131" t="s">
        <v>1333</v>
      </c>
      <c r="E535" s="0" t="s">
        <v>194</v>
      </c>
      <c r="F535" s="0" t="s">
        <v>195</v>
      </c>
      <c r="G535" s="0" t="s">
        <v>196</v>
      </c>
      <c r="H535" s="0" t="s">
        <v>901</v>
      </c>
      <c r="J535" s="111" t="n">
        <v>1</v>
      </c>
      <c r="K535" s="0" t="s">
        <v>198</v>
      </c>
      <c r="L535" s="0" t="s">
        <v>198</v>
      </c>
      <c r="M535" s="0" t="s">
        <v>199</v>
      </c>
      <c r="O535" s="0" t="s">
        <v>200</v>
      </c>
      <c r="Q535" s="120" t="s">
        <v>200</v>
      </c>
      <c r="R535" s="0" t="s">
        <v>3919</v>
      </c>
      <c r="S535" s="0" t="s">
        <v>201</v>
      </c>
      <c r="T535" s="0" t="s">
        <v>198</v>
      </c>
      <c r="U535" s="0" t="s">
        <v>202</v>
      </c>
      <c r="V535" s="0" t="s">
        <v>1790</v>
      </c>
      <c r="W535" s="110" t="s">
        <v>204</v>
      </c>
      <c r="X535" s="111" t="n">
        <v>2011</v>
      </c>
      <c r="Y535" s="111" t="s">
        <v>1624</v>
      </c>
      <c r="Z535" s="130" t="s">
        <v>757</v>
      </c>
      <c r="AA535" s="122" t="s">
        <v>200</v>
      </c>
      <c r="AB535" s="0" t="s">
        <v>3935</v>
      </c>
      <c r="AC535" s="0" t="s">
        <v>574</v>
      </c>
      <c r="AD535" s="111" t="n">
        <v>2011</v>
      </c>
      <c r="AE535" s="111" t="s">
        <v>198</v>
      </c>
      <c r="AI535" s="111" t="s">
        <v>207</v>
      </c>
      <c r="AK535" s="111" t="str">
        <f aca="false">(AB535)</f>
        <v>Spicy horse</v>
      </c>
      <c r="AM535" s="111" t="n">
        <f aca="false">AD535</f>
        <v>2011</v>
      </c>
      <c r="AN535" s="111" t="s">
        <v>3936</v>
      </c>
      <c r="AP535" s="0" t="s">
        <v>619</v>
      </c>
      <c r="AQ535" s="0" t="s">
        <v>200</v>
      </c>
      <c r="AS535" s="0" t="s">
        <v>3937</v>
      </c>
      <c r="AT535" s="0" t="s">
        <v>3938</v>
      </c>
      <c r="AU535" s="0" t="s">
        <v>470</v>
      </c>
      <c r="AV535" s="0" t="s">
        <v>3939</v>
      </c>
      <c r="AY535" s="131" t="s">
        <v>2040</v>
      </c>
      <c r="AZ535" s="0" t="s">
        <v>3940</v>
      </c>
      <c r="BA535" s="124" t="s">
        <v>200</v>
      </c>
      <c r="BB535" s="0" t="s">
        <v>210</v>
      </c>
      <c r="BC535" s="0" t="s">
        <v>3941</v>
      </c>
      <c r="BE535" s="104" t="s">
        <v>3942</v>
      </c>
      <c r="BG535" s="125" t="s">
        <v>200</v>
      </c>
      <c r="BH535" s="0" t="s">
        <v>2215</v>
      </c>
      <c r="BI535" s="112" t="n">
        <v>5030930097325</v>
      </c>
      <c r="BJ535" s="126" t="s">
        <v>200</v>
      </c>
      <c r="BK535" s="0" t="s">
        <v>215</v>
      </c>
      <c r="BL535" s="112" t="n">
        <v>4</v>
      </c>
      <c r="BM535" s="112" t="n">
        <v>4</v>
      </c>
      <c r="BN535" s="112" t="n">
        <v>4</v>
      </c>
      <c r="BO535" s="111" t="n">
        <v>20</v>
      </c>
      <c r="BP535" s="125" t="s">
        <v>200</v>
      </c>
      <c r="BQ535" s="127" t="s">
        <v>216</v>
      </c>
    </row>
    <row r="536" customFormat="false" ht="13.8" hidden="false" customHeight="false" outlineLevel="0" collapsed="false">
      <c r="A536" s="131" t="s">
        <v>3943</v>
      </c>
      <c r="B536" s="0" t="s">
        <v>3917</v>
      </c>
      <c r="C536" s="131" t="s">
        <v>3944</v>
      </c>
      <c r="D536" s="131" t="s">
        <v>1333</v>
      </c>
      <c r="E536" s="0" t="s">
        <v>194</v>
      </c>
      <c r="F536" s="0" t="s">
        <v>195</v>
      </c>
      <c r="G536" s="0" t="s">
        <v>330</v>
      </c>
      <c r="H536" s="0" t="s">
        <v>901</v>
      </c>
      <c r="J536" s="111" t="n">
        <v>1</v>
      </c>
      <c r="K536" s="0" t="s">
        <v>198</v>
      </c>
      <c r="L536" s="0" t="s">
        <v>198</v>
      </c>
      <c r="M536" s="0" t="s">
        <v>199</v>
      </c>
      <c r="O536" s="0" t="s">
        <v>237</v>
      </c>
      <c r="P536" s="0" t="s">
        <v>2084</v>
      </c>
      <c r="Q536" s="120" t="s">
        <v>200</v>
      </c>
      <c r="R536" s="0" t="s">
        <v>3919</v>
      </c>
      <c r="S536" s="0" t="s">
        <v>201</v>
      </c>
      <c r="T536" s="0" t="s">
        <v>198</v>
      </c>
      <c r="U536" s="0" t="s">
        <v>202</v>
      </c>
      <c r="V536" s="0" t="s">
        <v>1790</v>
      </c>
      <c r="W536" s="110" t="s">
        <v>204</v>
      </c>
      <c r="X536" s="111" t="n">
        <v>2014</v>
      </c>
      <c r="Y536" s="111" t="s">
        <v>498</v>
      </c>
      <c r="Z536" s="111" t="s">
        <v>221</v>
      </c>
      <c r="AA536" s="122" t="s">
        <v>200</v>
      </c>
      <c r="AB536" s="0" t="s">
        <v>3945</v>
      </c>
      <c r="AC536" s="0" t="s">
        <v>206</v>
      </c>
      <c r="AD536" s="111" t="n">
        <v>2014</v>
      </c>
      <c r="AE536" s="111" t="s">
        <v>198</v>
      </c>
      <c r="AI536" s="111" t="s">
        <v>207</v>
      </c>
      <c r="AK536" s="111" t="str">
        <f aca="false">(AB536)</f>
        <v>Creative assembly</v>
      </c>
      <c r="AL536" s="0" t="s">
        <v>200</v>
      </c>
      <c r="AM536" s="111" t="n">
        <f aca="false">AD536</f>
        <v>2014</v>
      </c>
      <c r="AN536" s="111" t="s">
        <v>263</v>
      </c>
      <c r="AP536" s="0" t="s">
        <v>264</v>
      </c>
      <c r="AQ536" s="0" t="s">
        <v>200</v>
      </c>
      <c r="AR536" s="0" t="s">
        <v>3946</v>
      </c>
      <c r="AS536" s="0" t="s">
        <v>265</v>
      </c>
      <c r="AT536" s="0" t="s">
        <v>3947</v>
      </c>
      <c r="AU536" s="0" t="s">
        <v>1306</v>
      </c>
      <c r="AV536" s="0" t="s">
        <v>200</v>
      </c>
      <c r="AX536" s="0" t="s">
        <v>268</v>
      </c>
      <c r="AZ536" s="0" t="s">
        <v>3948</v>
      </c>
      <c r="BA536" s="124" t="s">
        <v>200</v>
      </c>
      <c r="BB536" s="0" t="s">
        <v>248</v>
      </c>
      <c r="BC536" s="0" t="s">
        <v>3949</v>
      </c>
      <c r="BD536" s="0" t="s">
        <v>3950</v>
      </c>
      <c r="BE536" s="104" t="s">
        <v>3951</v>
      </c>
      <c r="BF536" s="0" t="s">
        <v>3952</v>
      </c>
      <c r="BG536" s="125" t="s">
        <v>200</v>
      </c>
      <c r="BH536" s="0" t="s">
        <v>2215</v>
      </c>
      <c r="BI536" s="112" t="n">
        <v>5055277023370</v>
      </c>
      <c r="BJ536" s="126" t="s">
        <v>200</v>
      </c>
      <c r="BK536" s="0" t="s">
        <v>215</v>
      </c>
      <c r="BL536" s="112" t="n">
        <v>4</v>
      </c>
      <c r="BM536" s="112" t="n">
        <v>4</v>
      </c>
      <c r="BN536" s="112" t="n">
        <v>4</v>
      </c>
      <c r="BO536" s="111" t="n">
        <v>20</v>
      </c>
      <c r="BP536" s="125" t="s">
        <v>200</v>
      </c>
      <c r="BQ536" s="127" t="s">
        <v>216</v>
      </c>
    </row>
    <row r="537" customFormat="false" ht="13.8" hidden="false" customHeight="false" outlineLevel="0" collapsed="false">
      <c r="A537" s="131" t="s">
        <v>3953</v>
      </c>
      <c r="B537" s="0" t="s">
        <v>3917</v>
      </c>
      <c r="C537" s="0" t="s">
        <v>605</v>
      </c>
      <c r="D537" s="0" t="s">
        <v>193</v>
      </c>
      <c r="E537" s="0" t="s">
        <v>194</v>
      </c>
      <c r="F537" s="0" t="s">
        <v>606</v>
      </c>
      <c r="G537" s="0" t="s">
        <v>391</v>
      </c>
      <c r="H537" s="0" t="s">
        <v>219</v>
      </c>
      <c r="J537" s="111" t="n">
        <v>2</v>
      </c>
      <c r="K537" s="0" t="s">
        <v>198</v>
      </c>
      <c r="L537" s="0" t="s">
        <v>392</v>
      </c>
      <c r="M537" s="0" t="s">
        <v>199</v>
      </c>
      <c r="O537" s="0" t="s">
        <v>200</v>
      </c>
      <c r="Q537" s="120" t="s">
        <v>200</v>
      </c>
      <c r="R537" s="0" t="s">
        <v>3919</v>
      </c>
      <c r="S537" s="131" t="s">
        <v>201</v>
      </c>
      <c r="T537" s="0" t="s">
        <v>198</v>
      </c>
      <c r="U537" s="131" t="s">
        <v>285</v>
      </c>
      <c r="V537" s="0" t="s">
        <v>1790</v>
      </c>
      <c r="W537" s="110" t="s">
        <v>204</v>
      </c>
      <c r="X537" s="111" t="n">
        <v>2011</v>
      </c>
      <c r="Y537" s="111" t="s">
        <v>205</v>
      </c>
      <c r="Z537" s="111" t="s">
        <v>198</v>
      </c>
      <c r="AA537" s="122" t="s">
        <v>200</v>
      </c>
      <c r="AB537" s="0" t="s">
        <v>3954</v>
      </c>
      <c r="AC537" s="0" t="s">
        <v>3955</v>
      </c>
      <c r="AD537" s="111" t="s">
        <v>198</v>
      </c>
      <c r="AE537" s="111" t="s">
        <v>222</v>
      </c>
      <c r="AI537" s="111" t="s">
        <v>207</v>
      </c>
      <c r="AK537" s="111" t="s">
        <v>3954</v>
      </c>
      <c r="AL537" s="0" t="s">
        <v>216</v>
      </c>
      <c r="AM537" s="111" t="n">
        <v>2011</v>
      </c>
      <c r="AN537" s="111" t="s">
        <v>208</v>
      </c>
      <c r="AO537" s="0" t="s">
        <v>609</v>
      </c>
      <c r="AP537" s="0" t="s">
        <v>200</v>
      </c>
      <c r="AS537" s="0" t="s">
        <v>200</v>
      </c>
      <c r="AT537" s="0" t="s">
        <v>2407</v>
      </c>
      <c r="AU537" s="0" t="s">
        <v>200</v>
      </c>
      <c r="AV537" s="0" t="s">
        <v>200</v>
      </c>
      <c r="AZ537" s="0" t="s">
        <v>3956</v>
      </c>
      <c r="BA537" s="124" t="s">
        <v>200</v>
      </c>
      <c r="BB537" s="0" t="s">
        <v>248</v>
      </c>
      <c r="BC537" s="0" t="s">
        <v>3957</v>
      </c>
      <c r="BD537" s="0" t="s">
        <v>3958</v>
      </c>
      <c r="BE537" s="104" t="s">
        <v>3959</v>
      </c>
      <c r="BG537" s="125" t="s">
        <v>200</v>
      </c>
      <c r="BH537" s="0" t="s">
        <v>2215</v>
      </c>
      <c r="BI537" s="112" t="n">
        <v>730865001507</v>
      </c>
      <c r="BJ537" s="126" t="s">
        <v>200</v>
      </c>
      <c r="BK537" s="0" t="s">
        <v>215</v>
      </c>
      <c r="BL537" s="112" t="n">
        <v>4</v>
      </c>
      <c r="BM537" s="112" t="n">
        <v>4</v>
      </c>
      <c r="BN537" s="112" t="n">
        <v>4</v>
      </c>
      <c r="BO537" s="111" t="n">
        <v>20</v>
      </c>
      <c r="BP537" s="125" t="s">
        <v>200</v>
      </c>
      <c r="BQ537" s="127" t="s">
        <v>216</v>
      </c>
    </row>
    <row r="538" customFormat="false" ht="13.8" hidden="false" customHeight="false" outlineLevel="0" collapsed="false">
      <c r="A538" s="131" t="s">
        <v>3960</v>
      </c>
      <c r="B538" s="0" t="s">
        <v>3917</v>
      </c>
      <c r="C538" s="0" t="s">
        <v>605</v>
      </c>
      <c r="D538" s="0" t="s">
        <v>193</v>
      </c>
      <c r="E538" s="0" t="s">
        <v>194</v>
      </c>
      <c r="F538" s="0" t="s">
        <v>606</v>
      </c>
      <c r="G538" s="0" t="s">
        <v>391</v>
      </c>
      <c r="H538" s="0" t="s">
        <v>219</v>
      </c>
      <c r="J538" s="111" t="n">
        <v>2</v>
      </c>
      <c r="K538" s="0" t="s">
        <v>198</v>
      </c>
      <c r="L538" s="0" t="s">
        <v>392</v>
      </c>
      <c r="M538" s="0" t="s">
        <v>199</v>
      </c>
      <c r="O538" s="0" t="s">
        <v>200</v>
      </c>
      <c r="Q538" s="120" t="s">
        <v>200</v>
      </c>
      <c r="R538" s="0" t="s">
        <v>3919</v>
      </c>
      <c r="S538" s="131" t="s">
        <v>1834</v>
      </c>
      <c r="T538" s="0" t="s">
        <v>3961</v>
      </c>
      <c r="U538" s="131" t="s">
        <v>202</v>
      </c>
      <c r="V538" s="0" t="s">
        <v>1790</v>
      </c>
      <c r="W538" s="110" t="s">
        <v>204</v>
      </c>
      <c r="X538" s="111" t="n">
        <v>2009</v>
      </c>
      <c r="Y538" s="111" t="s">
        <v>205</v>
      </c>
      <c r="Z538" s="111" t="s">
        <v>198</v>
      </c>
      <c r="AA538" s="122" t="s">
        <v>200</v>
      </c>
      <c r="AB538" s="0" t="s">
        <v>3954</v>
      </c>
      <c r="AC538" s="0" t="s">
        <v>3397</v>
      </c>
      <c r="AD538" s="111" t="n">
        <v>2009</v>
      </c>
      <c r="AE538" s="111" t="s">
        <v>198</v>
      </c>
      <c r="AI538" s="111" t="s">
        <v>207</v>
      </c>
      <c r="AK538" s="111" t="s">
        <v>3954</v>
      </c>
      <c r="AL538" s="0" t="s">
        <v>216</v>
      </c>
      <c r="AM538" s="111" t="n">
        <v>2009</v>
      </c>
      <c r="AN538" s="111" t="s">
        <v>208</v>
      </c>
      <c r="AO538" s="0" t="s">
        <v>609</v>
      </c>
      <c r="AP538" s="0" t="s">
        <v>200</v>
      </c>
      <c r="AS538" s="0" t="s">
        <v>200</v>
      </c>
      <c r="AT538" s="0" t="s">
        <v>2407</v>
      </c>
      <c r="AU538" s="0" t="s">
        <v>200</v>
      </c>
      <c r="AV538" s="0" t="s">
        <v>200</v>
      </c>
      <c r="AZ538" s="0" t="s">
        <v>3962</v>
      </c>
      <c r="BA538" s="124" t="s">
        <v>200</v>
      </c>
      <c r="BB538" s="0" t="s">
        <v>248</v>
      </c>
      <c r="BC538" s="0" t="s">
        <v>3957</v>
      </c>
      <c r="BD538" s="0" t="s">
        <v>3958</v>
      </c>
      <c r="BE538" s="104" t="s">
        <v>3959</v>
      </c>
      <c r="BG538" s="125" t="s">
        <v>200</v>
      </c>
      <c r="BH538" s="0" t="s">
        <v>2235</v>
      </c>
      <c r="BI538" s="112" t="n">
        <v>4510772106092</v>
      </c>
      <c r="BJ538" s="126" t="s">
        <v>200</v>
      </c>
      <c r="BK538" s="0" t="s">
        <v>215</v>
      </c>
      <c r="BL538" s="112" t="n">
        <v>4</v>
      </c>
      <c r="BM538" s="112" t="n">
        <v>4</v>
      </c>
      <c r="BN538" s="112" t="n">
        <v>4</v>
      </c>
      <c r="BO538" s="111" t="n">
        <v>20</v>
      </c>
      <c r="BP538" s="125" t="s">
        <v>200</v>
      </c>
      <c r="BQ538" s="127" t="s">
        <v>216</v>
      </c>
    </row>
    <row r="539" customFormat="false" ht="13.8" hidden="false" customHeight="false" outlineLevel="0" collapsed="false">
      <c r="A539" s="131" t="s">
        <v>3963</v>
      </c>
      <c r="B539" s="0" t="s">
        <v>3917</v>
      </c>
      <c r="C539" s="0" t="s">
        <v>2375</v>
      </c>
      <c r="D539" s="0" t="s">
        <v>1333</v>
      </c>
      <c r="E539" s="0" t="s">
        <v>284</v>
      </c>
      <c r="F539" s="0" t="s">
        <v>195</v>
      </c>
      <c r="G539" s="0" t="s">
        <v>330</v>
      </c>
      <c r="H539" s="0" t="s">
        <v>901</v>
      </c>
      <c r="J539" s="111" t="n">
        <v>1</v>
      </c>
      <c r="K539" s="0" t="s">
        <v>198</v>
      </c>
      <c r="L539" s="0" t="s">
        <v>198</v>
      </c>
      <c r="M539" s="0" t="s">
        <v>199</v>
      </c>
      <c r="O539" s="0" t="s">
        <v>200</v>
      </c>
      <c r="Q539" s="120" t="s">
        <v>200</v>
      </c>
      <c r="R539" s="0" t="s">
        <v>3919</v>
      </c>
      <c r="S539" s="0" t="s">
        <v>201</v>
      </c>
      <c r="T539" s="0" t="s">
        <v>198</v>
      </c>
      <c r="U539" s="0" t="s">
        <v>202</v>
      </c>
      <c r="V539" s="0" t="s">
        <v>1790</v>
      </c>
      <c r="W539" s="110" t="s">
        <v>204</v>
      </c>
      <c r="X539" s="111" t="n">
        <v>2013</v>
      </c>
      <c r="Y539" s="111" t="s">
        <v>498</v>
      </c>
      <c r="Z539" s="130" t="s">
        <v>757</v>
      </c>
      <c r="AA539" s="122" t="s">
        <v>200</v>
      </c>
      <c r="AB539" s="0" t="s">
        <v>3964</v>
      </c>
      <c r="AC539" s="0" t="s">
        <v>1696</v>
      </c>
      <c r="AD539" s="111" t="n">
        <v>2013</v>
      </c>
      <c r="AE539" s="111" t="s">
        <v>198</v>
      </c>
      <c r="AI539" s="111" t="s">
        <v>207</v>
      </c>
      <c r="AK539" s="111" t="str">
        <f aca="false">(AB539)</f>
        <v>Ubisoft Sofia</v>
      </c>
      <c r="AM539" s="111" t="n">
        <f aca="false">AD539</f>
        <v>2013</v>
      </c>
      <c r="AN539" s="111" t="s">
        <v>3965</v>
      </c>
      <c r="AS539" s="0" t="s">
        <v>3966</v>
      </c>
      <c r="AT539" s="0" t="s">
        <v>3967</v>
      </c>
      <c r="AU539" s="0" t="s">
        <v>3968</v>
      </c>
      <c r="AV539" s="0" t="s">
        <v>200</v>
      </c>
      <c r="AY539" s="131" t="s">
        <v>3969</v>
      </c>
      <c r="AZ539" s="0" t="s">
        <v>3970</v>
      </c>
      <c r="BA539" s="124" t="s">
        <v>200</v>
      </c>
      <c r="BB539" s="0" t="s">
        <v>210</v>
      </c>
      <c r="BC539" s="0" t="s">
        <v>3971</v>
      </c>
      <c r="BD539" s="0" t="s">
        <v>3972</v>
      </c>
      <c r="BE539" s="104" t="s">
        <v>3973</v>
      </c>
      <c r="BF539" s="0" t="s">
        <v>200</v>
      </c>
      <c r="BG539" s="125" t="s">
        <v>200</v>
      </c>
      <c r="BH539" s="0" t="s">
        <v>2215</v>
      </c>
      <c r="BI539" s="112" t="n">
        <v>3307215705117</v>
      </c>
      <c r="BJ539" s="126" t="s">
        <v>200</v>
      </c>
      <c r="BK539" s="0" t="s">
        <v>215</v>
      </c>
      <c r="BL539" s="112" t="n">
        <v>4</v>
      </c>
      <c r="BM539" s="112" t="n">
        <v>4</v>
      </c>
      <c r="BN539" s="112" t="n">
        <v>4</v>
      </c>
      <c r="BO539" s="111" t="n">
        <v>20</v>
      </c>
      <c r="BP539" s="125" t="s">
        <v>200</v>
      </c>
      <c r="BQ539" s="127" t="s">
        <v>216</v>
      </c>
    </row>
    <row r="540" customFormat="false" ht="13.8" hidden="false" customHeight="false" outlineLevel="0" collapsed="false">
      <c r="A540" s="0" t="s">
        <v>3974</v>
      </c>
      <c r="B540" s="0" t="s">
        <v>3917</v>
      </c>
      <c r="C540" s="131" t="s">
        <v>1970</v>
      </c>
      <c r="D540" s="131" t="s">
        <v>1333</v>
      </c>
      <c r="E540" s="0" t="s">
        <v>194</v>
      </c>
      <c r="F540" s="0" t="s">
        <v>195</v>
      </c>
      <c r="G540" s="0" t="s">
        <v>330</v>
      </c>
      <c r="H540" s="0" t="s">
        <v>901</v>
      </c>
      <c r="J540" s="111" t="n">
        <v>1</v>
      </c>
      <c r="K540" s="0" t="s">
        <v>198</v>
      </c>
      <c r="L540" s="0" t="s">
        <v>198</v>
      </c>
      <c r="M540" s="0" t="s">
        <v>274</v>
      </c>
      <c r="O540" s="0" t="s">
        <v>237</v>
      </c>
      <c r="Q540" s="120" t="s">
        <v>200</v>
      </c>
      <c r="R540" s="0" t="s">
        <v>3919</v>
      </c>
      <c r="S540" s="0" t="s">
        <v>698</v>
      </c>
      <c r="T540" s="0" t="s">
        <v>198</v>
      </c>
      <c r="U540" s="0" t="s">
        <v>202</v>
      </c>
      <c r="V540" s="0" t="s">
        <v>1790</v>
      </c>
      <c r="W540" s="110" t="s">
        <v>204</v>
      </c>
      <c r="X540" s="111" t="n">
        <v>2010</v>
      </c>
      <c r="Y540" s="111" t="s">
        <v>498</v>
      </c>
      <c r="Z540" s="130" t="s">
        <v>757</v>
      </c>
      <c r="AA540" s="122" t="s">
        <v>200</v>
      </c>
      <c r="AB540" s="0" t="s">
        <v>3975</v>
      </c>
      <c r="AC540" s="0" t="s">
        <v>1902</v>
      </c>
      <c r="AD540" s="111" t="n">
        <v>2010</v>
      </c>
      <c r="AE540" s="111" t="s">
        <v>198</v>
      </c>
      <c r="AI540" s="111" t="s">
        <v>700</v>
      </c>
      <c r="AJ540" s="111" t="s">
        <v>3976</v>
      </c>
      <c r="AK540" s="0" t="s">
        <v>3975</v>
      </c>
      <c r="AL540" s="0" t="s">
        <v>200</v>
      </c>
      <c r="AM540" s="111" t="n">
        <v>2009</v>
      </c>
      <c r="AN540" s="111" t="s">
        <v>263</v>
      </c>
      <c r="AP540" s="0" t="s">
        <v>526</v>
      </c>
      <c r="AR540" s="0" t="s">
        <v>200</v>
      </c>
      <c r="AS540" s="0" t="s">
        <v>3977</v>
      </c>
      <c r="AT540" s="0" t="s">
        <v>3978</v>
      </c>
      <c r="AU540" s="0" t="s">
        <v>470</v>
      </c>
      <c r="AV540" s="0" t="s">
        <v>200</v>
      </c>
      <c r="AX540" s="0" t="s">
        <v>3979</v>
      </c>
      <c r="AY540" s="131" t="s">
        <v>2040</v>
      </c>
      <c r="AZ540" s="0" t="s">
        <v>3980</v>
      </c>
      <c r="BA540" s="124" t="s">
        <v>200</v>
      </c>
      <c r="BB540" s="0" t="s">
        <v>248</v>
      </c>
      <c r="BC540" s="0" t="s">
        <v>3981</v>
      </c>
      <c r="BD540" s="0" t="s">
        <v>3982</v>
      </c>
      <c r="BE540" s="104" t="s">
        <v>3983</v>
      </c>
      <c r="BF540" s="0" t="s">
        <v>3984</v>
      </c>
      <c r="BG540" s="125" t="s">
        <v>200</v>
      </c>
      <c r="BH540" s="0" t="s">
        <v>735</v>
      </c>
      <c r="BI540" s="112" t="n">
        <v>5051889331612</v>
      </c>
      <c r="BJ540" s="126" t="s">
        <v>200</v>
      </c>
      <c r="BK540" s="0" t="s">
        <v>215</v>
      </c>
      <c r="BL540" s="112" t="n">
        <v>4</v>
      </c>
      <c r="BM540" s="112" t="n">
        <v>4</v>
      </c>
      <c r="BN540" s="112" t="n">
        <v>4</v>
      </c>
      <c r="BO540" s="111" t="n">
        <v>20</v>
      </c>
      <c r="BP540" s="125" t="s">
        <v>200</v>
      </c>
      <c r="BQ540" s="127" t="s">
        <v>216</v>
      </c>
    </row>
    <row r="541" customFormat="false" ht="13.8" hidden="false" customHeight="false" outlineLevel="0" collapsed="false">
      <c r="A541" s="131" t="s">
        <v>3985</v>
      </c>
      <c r="B541" s="0" t="s">
        <v>3917</v>
      </c>
      <c r="C541" s="0" t="s">
        <v>605</v>
      </c>
      <c r="D541" s="0" t="s">
        <v>1333</v>
      </c>
      <c r="E541" s="0" t="s">
        <v>194</v>
      </c>
      <c r="F541" s="0" t="s">
        <v>606</v>
      </c>
      <c r="G541" s="0" t="s">
        <v>391</v>
      </c>
      <c r="H541" s="0" t="s">
        <v>197</v>
      </c>
      <c r="J541" s="111" t="n">
        <v>2</v>
      </c>
      <c r="K541" s="0" t="s">
        <v>198</v>
      </c>
      <c r="L541" s="0" t="s">
        <v>392</v>
      </c>
      <c r="M541" s="0" t="s">
        <v>199</v>
      </c>
      <c r="O541" s="0" t="s">
        <v>200</v>
      </c>
      <c r="Q541" s="120" t="s">
        <v>200</v>
      </c>
      <c r="R541" s="0" t="s">
        <v>3919</v>
      </c>
      <c r="S541" s="0" t="s">
        <v>201</v>
      </c>
      <c r="T541" s="0" t="s">
        <v>198</v>
      </c>
      <c r="U541" s="0" t="s">
        <v>202</v>
      </c>
      <c r="V541" s="0" t="s">
        <v>1790</v>
      </c>
      <c r="W541" s="110" t="s">
        <v>204</v>
      </c>
      <c r="X541" s="111" t="n">
        <v>2009</v>
      </c>
      <c r="Y541" s="111" t="s">
        <v>205</v>
      </c>
      <c r="Z541" s="111" t="s">
        <v>198</v>
      </c>
      <c r="AA541" s="122" t="s">
        <v>200</v>
      </c>
      <c r="AB541" s="0" t="s">
        <v>3397</v>
      </c>
      <c r="AC541" s="0" t="s">
        <v>3470</v>
      </c>
      <c r="AD541" s="111" t="n">
        <v>2009</v>
      </c>
      <c r="AE541" s="111" t="s">
        <v>198</v>
      </c>
      <c r="AI541" s="111" t="s">
        <v>207</v>
      </c>
      <c r="AK541" s="0" t="s">
        <v>3397</v>
      </c>
      <c r="AL541" s="0" t="s">
        <v>216</v>
      </c>
      <c r="AM541" s="111" t="n">
        <v>2007</v>
      </c>
      <c r="AN541" s="111" t="s">
        <v>208</v>
      </c>
      <c r="AO541" s="0" t="s">
        <v>609</v>
      </c>
      <c r="AP541" s="0" t="s">
        <v>200</v>
      </c>
      <c r="AS541" s="0" t="s">
        <v>200</v>
      </c>
      <c r="AT541" s="0" t="s">
        <v>200</v>
      </c>
      <c r="AU541" s="0" t="s">
        <v>332</v>
      </c>
      <c r="AV541" s="0" t="s">
        <v>200</v>
      </c>
      <c r="AZ541" s="0" t="s">
        <v>3986</v>
      </c>
      <c r="BA541" s="124" t="s">
        <v>200</v>
      </c>
      <c r="BB541" s="0" t="s">
        <v>210</v>
      </c>
      <c r="BC541" s="0" t="s">
        <v>3987</v>
      </c>
      <c r="BD541" s="0" t="s">
        <v>3988</v>
      </c>
      <c r="BE541" s="0" t="s">
        <v>3989</v>
      </c>
      <c r="BG541" s="125" t="s">
        <v>200</v>
      </c>
      <c r="BH541" s="0" t="s">
        <v>2215</v>
      </c>
      <c r="BI541" s="112" t="n">
        <v>8023171014173</v>
      </c>
      <c r="BJ541" s="126" t="s">
        <v>200</v>
      </c>
      <c r="BK541" s="0" t="s">
        <v>215</v>
      </c>
      <c r="BL541" s="112" t="n">
        <v>4</v>
      </c>
      <c r="BM541" s="112" t="n">
        <v>4</v>
      </c>
      <c r="BN541" s="112" t="n">
        <v>4</v>
      </c>
      <c r="BO541" s="111" t="n">
        <v>20</v>
      </c>
      <c r="BP541" s="125" t="s">
        <v>200</v>
      </c>
      <c r="BQ541" s="127" t="s">
        <v>216</v>
      </c>
    </row>
    <row r="542" customFormat="false" ht="13.8" hidden="false" customHeight="false" outlineLevel="0" collapsed="false">
      <c r="A542" s="0" t="s">
        <v>3990</v>
      </c>
      <c r="B542" s="0" t="s">
        <v>3917</v>
      </c>
      <c r="C542" s="131" t="s">
        <v>1377</v>
      </c>
      <c r="D542" s="131" t="s">
        <v>1333</v>
      </c>
      <c r="E542" s="0" t="s">
        <v>194</v>
      </c>
      <c r="F542" s="0" t="s">
        <v>314</v>
      </c>
      <c r="G542" s="0" t="s">
        <v>424</v>
      </c>
      <c r="H542" s="0" t="s">
        <v>197</v>
      </c>
      <c r="J542" s="111" t="n">
        <v>4</v>
      </c>
      <c r="K542" s="0" t="s">
        <v>198</v>
      </c>
      <c r="L542" s="0" t="s">
        <v>392</v>
      </c>
      <c r="M542" s="0" t="s">
        <v>274</v>
      </c>
      <c r="O542" s="0" t="s">
        <v>596</v>
      </c>
      <c r="Q542" s="120" t="s">
        <v>200</v>
      </c>
      <c r="R542" s="0" t="s">
        <v>3919</v>
      </c>
      <c r="S542" s="0" t="s">
        <v>201</v>
      </c>
      <c r="T542" s="0" t="s">
        <v>198</v>
      </c>
      <c r="U542" s="0" t="s">
        <v>202</v>
      </c>
      <c r="V542" s="0" t="s">
        <v>1790</v>
      </c>
      <c r="W542" s="110" t="s">
        <v>204</v>
      </c>
      <c r="X542" s="111" t="n">
        <v>2008</v>
      </c>
      <c r="Y542" s="111" t="s">
        <v>498</v>
      </c>
      <c r="Z542" s="111" t="s">
        <v>198</v>
      </c>
      <c r="AA542" s="122" t="s">
        <v>200</v>
      </c>
      <c r="AB542" s="0" t="s">
        <v>2624</v>
      </c>
      <c r="AC542" s="0" t="s">
        <v>206</v>
      </c>
      <c r="AD542" s="111" t="n">
        <v>2008</v>
      </c>
      <c r="AE542" s="111" t="s">
        <v>198</v>
      </c>
      <c r="AI542" s="111" t="s">
        <v>207</v>
      </c>
      <c r="AK542" s="111" t="str">
        <f aca="false">(AB542)</f>
        <v>Eurocom</v>
      </c>
      <c r="AL542" s="0" t="s">
        <v>200</v>
      </c>
      <c r="AM542" s="111" t="n">
        <f aca="false">AD542</f>
        <v>2008</v>
      </c>
      <c r="AN542" s="111" t="s">
        <v>263</v>
      </c>
      <c r="AP542" s="0" t="s">
        <v>674</v>
      </c>
      <c r="AQ542" s="104" t="s">
        <v>200</v>
      </c>
      <c r="AR542" s="0" t="s">
        <v>200</v>
      </c>
      <c r="AS542" s="0" t="s">
        <v>1379</v>
      </c>
      <c r="AT542" s="0" t="s">
        <v>1380</v>
      </c>
      <c r="AU542" s="0" t="s">
        <v>200</v>
      </c>
      <c r="AV542" s="0" t="s">
        <v>200</v>
      </c>
      <c r="AZ542" s="0" t="s">
        <v>3991</v>
      </c>
      <c r="BA542" s="124" t="s">
        <v>200</v>
      </c>
      <c r="BB542" s="0" t="s">
        <v>210</v>
      </c>
      <c r="BC542" s="0" t="s">
        <v>3992</v>
      </c>
      <c r="BD542" s="0" t="s">
        <v>3993</v>
      </c>
      <c r="BE542" s="104" t="s">
        <v>1665</v>
      </c>
      <c r="BG542" s="125" t="s">
        <v>200</v>
      </c>
      <c r="BH542" s="0" t="s">
        <v>2215</v>
      </c>
      <c r="BI542" s="112" t="n">
        <v>5060138438569</v>
      </c>
      <c r="BJ542" s="126" t="s">
        <v>200</v>
      </c>
      <c r="BK542" s="0" t="s">
        <v>215</v>
      </c>
      <c r="BL542" s="112" t="n">
        <v>4</v>
      </c>
      <c r="BM542" s="112" t="n">
        <v>4</v>
      </c>
      <c r="BN542" s="112" t="n">
        <v>4</v>
      </c>
      <c r="BO542" s="111" t="n">
        <v>20</v>
      </c>
      <c r="BP542" s="125" t="s">
        <v>200</v>
      </c>
      <c r="BQ542" s="127" t="s">
        <v>216</v>
      </c>
    </row>
    <row r="543" customFormat="false" ht="13.8" hidden="false" customHeight="false" outlineLevel="0" collapsed="false">
      <c r="A543" s="0" t="s">
        <v>3994</v>
      </c>
      <c r="B543" s="0" t="s">
        <v>3917</v>
      </c>
      <c r="C543" s="0" t="s">
        <v>2655</v>
      </c>
      <c r="D543" s="0" t="s">
        <v>1333</v>
      </c>
      <c r="E543" s="0" t="s">
        <v>848</v>
      </c>
      <c r="F543" s="0" t="s">
        <v>848</v>
      </c>
      <c r="G543" s="0" t="s">
        <v>848</v>
      </c>
      <c r="H543" s="0" t="s">
        <v>197</v>
      </c>
      <c r="J543" s="111" t="n">
        <v>2</v>
      </c>
      <c r="K543" s="0" t="s">
        <v>198</v>
      </c>
      <c r="L543" s="0" t="s">
        <v>392</v>
      </c>
      <c r="M543" s="0" t="s">
        <v>199</v>
      </c>
      <c r="O543" s="0" t="s">
        <v>200</v>
      </c>
      <c r="Q543" s="120" t="s">
        <v>200</v>
      </c>
      <c r="R543" s="0" t="s">
        <v>3919</v>
      </c>
      <c r="S543" s="0" t="s">
        <v>201</v>
      </c>
      <c r="T543" s="0" t="s">
        <v>198</v>
      </c>
      <c r="U543" s="0" t="s">
        <v>285</v>
      </c>
      <c r="V543" s="0" t="s">
        <v>1790</v>
      </c>
      <c r="W543" s="110" t="s">
        <v>204</v>
      </c>
      <c r="X543" s="111" t="n">
        <v>2013</v>
      </c>
      <c r="Y543" s="111" t="s">
        <v>205</v>
      </c>
      <c r="Z543" s="111" t="s">
        <v>198</v>
      </c>
      <c r="AA543" s="122" t="s">
        <v>200</v>
      </c>
      <c r="AB543" s="0" t="s">
        <v>2245</v>
      </c>
      <c r="AC543" s="0" t="s">
        <v>872</v>
      </c>
      <c r="AD543" s="111" t="s">
        <v>198</v>
      </c>
      <c r="AE543" s="111" t="s">
        <v>222</v>
      </c>
      <c r="AI543" s="111" t="s">
        <v>294</v>
      </c>
      <c r="AJ543" s="111" t="s">
        <v>1793</v>
      </c>
      <c r="AK543" s="111" t="s">
        <v>849</v>
      </c>
      <c r="AM543" s="111" t="s">
        <v>849</v>
      </c>
      <c r="AN543" s="111" t="s">
        <v>208</v>
      </c>
      <c r="AS543" s="0" t="s">
        <v>200</v>
      </c>
      <c r="AU543" s="0" t="s">
        <v>3995</v>
      </c>
      <c r="AV543" s="0" t="s">
        <v>200</v>
      </c>
      <c r="AZ543" s="0" t="s">
        <v>3996</v>
      </c>
      <c r="BA543" s="124" t="s">
        <v>200</v>
      </c>
      <c r="BB543" s="0" t="s">
        <v>248</v>
      </c>
      <c r="BC543" s="0" t="s">
        <v>3997</v>
      </c>
      <c r="BD543" s="0" t="s">
        <v>3998</v>
      </c>
      <c r="BE543" s="104" t="s">
        <v>3999</v>
      </c>
      <c r="BF543" s="0" t="s">
        <v>200</v>
      </c>
      <c r="BG543" s="125" t="s">
        <v>200</v>
      </c>
      <c r="BH543" s="0" t="s">
        <v>2235</v>
      </c>
      <c r="BI543" s="112" t="n">
        <v>711719992059</v>
      </c>
      <c r="BJ543" s="126" t="s">
        <v>200</v>
      </c>
      <c r="BK543" s="0" t="s">
        <v>215</v>
      </c>
      <c r="BL543" s="112" t="n">
        <v>4</v>
      </c>
      <c r="BM543" s="112" t="n">
        <v>4</v>
      </c>
      <c r="BN543" s="112" t="n">
        <v>4</v>
      </c>
      <c r="BO543" s="111" t="n">
        <v>20</v>
      </c>
      <c r="BP543" s="125" t="s">
        <v>200</v>
      </c>
      <c r="BQ543" s="127" t="s">
        <v>216</v>
      </c>
    </row>
    <row r="544" customFormat="false" ht="13.8" hidden="false" customHeight="false" outlineLevel="0" collapsed="false">
      <c r="A544" s="0" t="s">
        <v>4000</v>
      </c>
      <c r="B544" s="0" t="s">
        <v>3917</v>
      </c>
      <c r="C544" s="0" t="s">
        <v>1267</v>
      </c>
      <c r="D544" s="0" t="s">
        <v>1333</v>
      </c>
      <c r="E544" s="0" t="s">
        <v>194</v>
      </c>
      <c r="F544" s="0" t="s">
        <v>1509</v>
      </c>
      <c r="G544" s="0" t="s">
        <v>196</v>
      </c>
      <c r="H544" s="0" t="s">
        <v>1287</v>
      </c>
      <c r="J544" s="111" t="n">
        <v>2</v>
      </c>
      <c r="K544" s="0" t="s">
        <v>198</v>
      </c>
      <c r="L544" s="0" t="s">
        <v>533</v>
      </c>
      <c r="M544" s="0" t="s">
        <v>199</v>
      </c>
      <c r="O544" s="0" t="s">
        <v>200</v>
      </c>
      <c r="Q544" s="120" t="s">
        <v>200</v>
      </c>
      <c r="R544" s="0" t="s">
        <v>3919</v>
      </c>
      <c r="S544" s="0" t="s">
        <v>3441</v>
      </c>
      <c r="T544" s="0" t="s">
        <v>3441</v>
      </c>
      <c r="U544" s="0" t="s">
        <v>202</v>
      </c>
      <c r="V544" s="0" t="s">
        <v>1790</v>
      </c>
      <c r="W544" s="110" t="s">
        <v>204</v>
      </c>
      <c r="X544" s="111" t="n">
        <v>2013</v>
      </c>
      <c r="Y544" s="111" t="s">
        <v>498</v>
      </c>
      <c r="Z544" s="130" t="s">
        <v>757</v>
      </c>
      <c r="AA544" s="122" t="s">
        <v>200</v>
      </c>
      <c r="AB544" s="0" t="s">
        <v>1901</v>
      </c>
      <c r="AC544" s="0" t="s">
        <v>872</v>
      </c>
      <c r="AD544" s="111" t="n">
        <v>2013</v>
      </c>
      <c r="AE544" s="111" t="s">
        <v>222</v>
      </c>
      <c r="AH544" s="111" t="s">
        <v>2370</v>
      </c>
      <c r="AI544" s="111" t="s">
        <v>207</v>
      </c>
      <c r="AK544" s="111" t="str">
        <f aca="false">(AB544)</f>
        <v>Quantic dream</v>
      </c>
      <c r="AM544" s="111" t="n">
        <f aca="false">AD544</f>
        <v>2013</v>
      </c>
      <c r="AN544" s="130" t="s">
        <v>510</v>
      </c>
      <c r="AO544" s="0" t="s">
        <v>4001</v>
      </c>
      <c r="AP544" s="0" t="s">
        <v>200</v>
      </c>
      <c r="AR544" s="0" t="s">
        <v>4002</v>
      </c>
      <c r="AS544" s="0" t="s">
        <v>200</v>
      </c>
      <c r="AT544" s="0" t="s">
        <v>4003</v>
      </c>
      <c r="AU544" s="0" t="s">
        <v>4004</v>
      </c>
      <c r="AV544" s="0" t="s">
        <v>1903</v>
      </c>
      <c r="AX544" s="0" t="s">
        <v>4005</v>
      </c>
      <c r="AZ544" s="0" t="s">
        <v>4006</v>
      </c>
      <c r="BA544" s="124" t="s">
        <v>200</v>
      </c>
      <c r="BB544" s="0" t="s">
        <v>248</v>
      </c>
      <c r="BC544" s="0" t="s">
        <v>4007</v>
      </c>
      <c r="BE544" s="104" t="s">
        <v>4008</v>
      </c>
      <c r="BF544" s="0" t="s">
        <v>4009</v>
      </c>
      <c r="BG544" s="125" t="s">
        <v>200</v>
      </c>
      <c r="BH544" s="0" t="s">
        <v>2235</v>
      </c>
      <c r="BI544" s="112" t="s">
        <v>198</v>
      </c>
      <c r="BJ544" s="126" t="s">
        <v>200</v>
      </c>
      <c r="BK544" s="0" t="s">
        <v>215</v>
      </c>
      <c r="BL544" s="112" t="n">
        <v>4</v>
      </c>
      <c r="BM544" s="112" t="n">
        <v>4</v>
      </c>
      <c r="BN544" s="112" t="n">
        <v>4</v>
      </c>
      <c r="BO544" s="111" t="n">
        <v>20</v>
      </c>
      <c r="BP544" s="125" t="s">
        <v>200</v>
      </c>
      <c r="BQ544" s="127" t="s">
        <v>216</v>
      </c>
    </row>
    <row r="545" customFormat="false" ht="13.8" hidden="false" customHeight="false" outlineLevel="0" collapsed="false">
      <c r="A545" s="0" t="s">
        <v>4010</v>
      </c>
      <c r="B545" s="0" t="s">
        <v>3917</v>
      </c>
      <c r="C545" s="0" t="s">
        <v>3944</v>
      </c>
      <c r="D545" s="0" t="s">
        <v>1333</v>
      </c>
      <c r="E545" s="0" t="s">
        <v>194</v>
      </c>
      <c r="F545" s="0" t="s">
        <v>195</v>
      </c>
      <c r="G545" s="0" t="s">
        <v>196</v>
      </c>
      <c r="H545" s="0" t="s">
        <v>901</v>
      </c>
      <c r="J545" s="111" t="n">
        <v>1</v>
      </c>
      <c r="K545" s="0" t="s">
        <v>198</v>
      </c>
      <c r="L545" s="0" t="s">
        <v>198</v>
      </c>
      <c r="M545" s="0" t="s">
        <v>274</v>
      </c>
      <c r="Q545" s="120" t="s">
        <v>200</v>
      </c>
      <c r="R545" s="0" t="s">
        <v>3919</v>
      </c>
      <c r="S545" s="0" t="s">
        <v>201</v>
      </c>
      <c r="T545" s="0" t="s">
        <v>198</v>
      </c>
      <c r="U545" s="0" t="s">
        <v>239</v>
      </c>
      <c r="V545" s="0" t="s">
        <v>1790</v>
      </c>
      <c r="W545" s="110" t="s">
        <v>204</v>
      </c>
      <c r="X545" s="111" t="n">
        <v>2011</v>
      </c>
      <c r="Y545" s="111" t="s">
        <v>240</v>
      </c>
      <c r="Z545" s="130" t="s">
        <v>757</v>
      </c>
      <c r="AA545" s="122" t="s">
        <v>200</v>
      </c>
      <c r="AB545" s="0" t="s">
        <v>543</v>
      </c>
      <c r="AC545" s="0" t="s">
        <v>543</v>
      </c>
      <c r="AD545" s="111" t="s">
        <v>198</v>
      </c>
      <c r="AE545" s="111" t="s">
        <v>222</v>
      </c>
      <c r="AI545" s="111" t="s">
        <v>294</v>
      </c>
      <c r="AJ545" s="111" t="s">
        <v>4011</v>
      </c>
      <c r="AK545" s="111" t="s">
        <v>543</v>
      </c>
      <c r="AL545" s="0" t="s">
        <v>200</v>
      </c>
      <c r="AM545" s="111" t="s">
        <v>849</v>
      </c>
      <c r="AN545" s="111" t="s">
        <v>208</v>
      </c>
      <c r="AR545" s="0" t="s">
        <v>1455</v>
      </c>
      <c r="AS545" s="0" t="s">
        <v>1627</v>
      </c>
      <c r="AT545" s="0" t="s">
        <v>4012</v>
      </c>
      <c r="AU545" s="0" t="s">
        <v>470</v>
      </c>
      <c r="AV545" s="0" t="s">
        <v>2426</v>
      </c>
      <c r="AZ545" s="0" t="s">
        <v>4013</v>
      </c>
      <c r="BA545" s="124" t="s">
        <v>200</v>
      </c>
      <c r="BB545" s="0" t="s">
        <v>248</v>
      </c>
      <c r="BC545" s="0" t="s">
        <v>4014</v>
      </c>
      <c r="BE545" s="104" t="s">
        <v>4015</v>
      </c>
      <c r="BG545" s="125"/>
      <c r="BH545" s="0" t="s">
        <v>2235</v>
      </c>
      <c r="BI545" s="112" t="n">
        <v>4976219039192</v>
      </c>
      <c r="BJ545" s="126"/>
      <c r="BK545" s="0" t="s">
        <v>215</v>
      </c>
      <c r="BL545" s="112" t="n">
        <v>4</v>
      </c>
      <c r="BM545" s="112" t="n">
        <v>4</v>
      </c>
      <c r="BN545" s="112" t="n">
        <v>4</v>
      </c>
      <c r="BO545" s="111" t="n">
        <v>20</v>
      </c>
      <c r="BP545" s="125"/>
      <c r="BQ545" s="127" t="s">
        <v>216</v>
      </c>
    </row>
    <row r="546" customFormat="false" ht="13.8" hidden="false" customHeight="false" outlineLevel="0" collapsed="false">
      <c r="A546" s="0" t="s">
        <v>4016</v>
      </c>
      <c r="B546" s="0" t="s">
        <v>3917</v>
      </c>
      <c r="C546" s="131" t="s">
        <v>1489</v>
      </c>
      <c r="D546" s="131" t="s">
        <v>1333</v>
      </c>
      <c r="E546" s="0" t="s">
        <v>194</v>
      </c>
      <c r="F546" s="0" t="s">
        <v>195</v>
      </c>
      <c r="G546" s="0" t="s">
        <v>196</v>
      </c>
      <c r="H546" s="0" t="s">
        <v>901</v>
      </c>
      <c r="J546" s="111" t="n">
        <v>1</v>
      </c>
      <c r="K546" s="0" t="s">
        <v>198</v>
      </c>
      <c r="L546" s="0" t="s">
        <v>198</v>
      </c>
      <c r="M546" s="0" t="s">
        <v>199</v>
      </c>
      <c r="O546" s="0" t="s">
        <v>200</v>
      </c>
      <c r="Q546" s="120" t="s">
        <v>200</v>
      </c>
      <c r="R546" s="0" t="s">
        <v>3919</v>
      </c>
      <c r="S546" s="0" t="s">
        <v>201</v>
      </c>
      <c r="T546" s="0" t="s">
        <v>198</v>
      </c>
      <c r="U546" s="0" t="s">
        <v>202</v>
      </c>
      <c r="V546" s="0" t="s">
        <v>1790</v>
      </c>
      <c r="W546" s="110" t="s">
        <v>204</v>
      </c>
      <c r="X546" s="111" t="n">
        <v>2013</v>
      </c>
      <c r="Y546" s="111" t="s">
        <v>498</v>
      </c>
      <c r="Z546" s="130" t="s">
        <v>757</v>
      </c>
      <c r="AA546" s="122" t="s">
        <v>200</v>
      </c>
      <c r="AB546" s="0" t="s">
        <v>4017</v>
      </c>
      <c r="AC546" s="0" t="s">
        <v>4018</v>
      </c>
      <c r="AD546" s="111" t="n">
        <v>2013</v>
      </c>
      <c r="AE546" s="111" t="s">
        <v>198</v>
      </c>
      <c r="AI546" s="111" t="s">
        <v>294</v>
      </c>
      <c r="AJ546" s="111" t="s">
        <v>1163</v>
      </c>
      <c r="AK546" s="0" t="s">
        <v>4017</v>
      </c>
      <c r="AM546" s="111" t="n">
        <v>2013</v>
      </c>
      <c r="AN546" s="111" t="s">
        <v>297</v>
      </c>
      <c r="AO546" s="0" t="s">
        <v>1800</v>
      </c>
      <c r="AS546" s="0" t="s">
        <v>4019</v>
      </c>
      <c r="AT546" s="0" t="s">
        <v>4020</v>
      </c>
      <c r="AU546" s="0" t="s">
        <v>4021</v>
      </c>
      <c r="AV546" s="0" t="s">
        <v>4022</v>
      </c>
      <c r="AY546" s="131" t="s">
        <v>4023</v>
      </c>
      <c r="AZ546" s="0" t="s">
        <v>4024</v>
      </c>
      <c r="BA546" s="124" t="s">
        <v>200</v>
      </c>
      <c r="BB546" s="0" t="s">
        <v>248</v>
      </c>
      <c r="BC546" s="0" t="s">
        <v>4025</v>
      </c>
      <c r="BD546" s="0" t="s">
        <v>4026</v>
      </c>
      <c r="BE546" s="104" t="s">
        <v>4027</v>
      </c>
      <c r="BG546" s="125" t="s">
        <v>200</v>
      </c>
      <c r="BH546" s="0" t="s">
        <v>2215</v>
      </c>
      <c r="BI546" s="112" t="n">
        <v>5026555417624</v>
      </c>
      <c r="BJ546" s="126" t="s">
        <v>200</v>
      </c>
      <c r="BK546" s="0" t="s">
        <v>215</v>
      </c>
      <c r="BL546" s="112" t="n">
        <v>4</v>
      </c>
      <c r="BM546" s="112" t="n">
        <v>4</v>
      </c>
      <c r="BN546" s="112" t="n">
        <v>4</v>
      </c>
      <c r="BO546" s="111" t="n">
        <v>20</v>
      </c>
      <c r="BP546" s="125" t="s">
        <v>200</v>
      </c>
      <c r="BQ546" s="127" t="s">
        <v>216</v>
      </c>
    </row>
    <row r="547" customFormat="false" ht="13.8" hidden="false" customHeight="false" outlineLevel="0" collapsed="false">
      <c r="A547" s="0" t="s">
        <v>4028</v>
      </c>
      <c r="B547" s="0" t="s">
        <v>3917</v>
      </c>
      <c r="C547" s="131" t="s">
        <v>1489</v>
      </c>
      <c r="D547" s="131" t="s">
        <v>1333</v>
      </c>
      <c r="E547" s="0" t="s">
        <v>194</v>
      </c>
      <c r="F547" s="0" t="s">
        <v>1509</v>
      </c>
      <c r="G547" s="0" t="s">
        <v>196</v>
      </c>
      <c r="H547" s="0" t="s">
        <v>901</v>
      </c>
      <c r="J547" s="111" t="n">
        <v>1</v>
      </c>
      <c r="K547" s="0" t="s">
        <v>198</v>
      </c>
      <c r="L547" s="0" t="s">
        <v>198</v>
      </c>
      <c r="M547" s="0" t="s">
        <v>274</v>
      </c>
      <c r="O547" s="0" t="s">
        <v>237</v>
      </c>
      <c r="P547" s="0" t="s">
        <v>2084</v>
      </c>
      <c r="Q547" s="120" t="s">
        <v>200</v>
      </c>
      <c r="R547" s="0" t="s">
        <v>3919</v>
      </c>
      <c r="S547" s="0" t="s">
        <v>201</v>
      </c>
      <c r="T547" s="0" t="s">
        <v>198</v>
      </c>
      <c r="U547" s="0" t="s">
        <v>202</v>
      </c>
      <c r="V547" s="0" t="s">
        <v>1790</v>
      </c>
      <c r="W547" s="110" t="s">
        <v>204</v>
      </c>
      <c r="X547" s="111" t="n">
        <v>2013</v>
      </c>
      <c r="Y547" s="111" t="s">
        <v>498</v>
      </c>
      <c r="Z547" s="130" t="s">
        <v>757</v>
      </c>
      <c r="AA547" s="122" t="s">
        <v>200</v>
      </c>
      <c r="AB547" s="0" t="s">
        <v>4017</v>
      </c>
      <c r="AC547" s="0" t="s">
        <v>4018</v>
      </c>
      <c r="AD547" s="111" t="n">
        <v>2013</v>
      </c>
      <c r="AE547" s="111" t="s">
        <v>198</v>
      </c>
      <c r="AI547" s="111" t="s">
        <v>294</v>
      </c>
      <c r="AJ547" s="111" t="s">
        <v>1163</v>
      </c>
      <c r="AK547" s="0" t="s">
        <v>4017</v>
      </c>
      <c r="AL547" s="0" t="s">
        <v>200</v>
      </c>
      <c r="AM547" s="111" t="s">
        <v>849</v>
      </c>
      <c r="AN547" s="111" t="s">
        <v>297</v>
      </c>
      <c r="AO547" s="0" t="s">
        <v>1800</v>
      </c>
      <c r="AR547" s="0" t="s">
        <v>4029</v>
      </c>
      <c r="AS547" s="0" t="s">
        <v>4019</v>
      </c>
      <c r="AT547" s="0" t="s">
        <v>4030</v>
      </c>
      <c r="AU547" s="0" t="s">
        <v>4031</v>
      </c>
      <c r="AV547" s="0" t="s">
        <v>4022</v>
      </c>
      <c r="AY547" s="131" t="s">
        <v>4023</v>
      </c>
      <c r="AZ547" s="0" t="s">
        <v>4032</v>
      </c>
      <c r="BA547" s="124" t="s">
        <v>200</v>
      </c>
      <c r="BB547" s="0" t="s">
        <v>248</v>
      </c>
      <c r="BC547" s="0" t="s">
        <v>4033</v>
      </c>
      <c r="BD547" s="0" t="s">
        <v>4034</v>
      </c>
      <c r="BE547" s="104" t="s">
        <v>4035</v>
      </c>
      <c r="BF547" s="0" t="s">
        <v>200</v>
      </c>
      <c r="BG547" s="125" t="s">
        <v>200</v>
      </c>
      <c r="BH547" s="0" t="s">
        <v>2215</v>
      </c>
      <c r="BI547" s="112" t="n">
        <v>5026555410052</v>
      </c>
      <c r="BJ547" s="126" t="s">
        <v>200</v>
      </c>
      <c r="BK547" s="0" t="s">
        <v>215</v>
      </c>
      <c r="BL547" s="112" t="n">
        <v>4</v>
      </c>
      <c r="BM547" s="112" t="n">
        <v>4</v>
      </c>
      <c r="BN547" s="112" t="n">
        <v>4</v>
      </c>
      <c r="BO547" s="111" t="n">
        <v>20</v>
      </c>
      <c r="BP547" s="125" t="s">
        <v>200</v>
      </c>
      <c r="BQ547" s="127" t="s">
        <v>216</v>
      </c>
    </row>
    <row r="548" customFormat="false" ht="13.8" hidden="false" customHeight="false" outlineLevel="0" collapsed="false">
      <c r="A548" s="0" t="s">
        <v>4036</v>
      </c>
      <c r="B548" s="0" t="s">
        <v>3917</v>
      </c>
      <c r="C548" s="131" t="s">
        <v>1408</v>
      </c>
      <c r="D548" s="131" t="s">
        <v>1333</v>
      </c>
      <c r="E548" s="0" t="s">
        <v>194</v>
      </c>
      <c r="F548" s="0" t="s">
        <v>195</v>
      </c>
      <c r="G548" s="0" t="s">
        <v>330</v>
      </c>
      <c r="H548" s="0" t="s">
        <v>219</v>
      </c>
      <c r="J548" s="111" t="n">
        <v>1</v>
      </c>
      <c r="K548" s="0" t="s">
        <v>198</v>
      </c>
      <c r="L548" s="0" t="s">
        <v>198</v>
      </c>
      <c r="M548" s="0" t="s">
        <v>199</v>
      </c>
      <c r="O548" s="0" t="s">
        <v>200</v>
      </c>
      <c r="Q548" s="120" t="s">
        <v>200</v>
      </c>
      <c r="R548" s="0" t="s">
        <v>3919</v>
      </c>
      <c r="S548" s="0" t="s">
        <v>201</v>
      </c>
      <c r="T548" s="0" t="s">
        <v>198</v>
      </c>
      <c r="U548" s="0" t="s">
        <v>202</v>
      </c>
      <c r="V548" s="0" t="s">
        <v>1790</v>
      </c>
      <c r="W548" s="110" t="s">
        <v>204</v>
      </c>
      <c r="X548" s="111" t="n">
        <v>2013</v>
      </c>
      <c r="Y548" s="111" t="s">
        <v>498</v>
      </c>
      <c r="Z548" s="130" t="s">
        <v>757</v>
      </c>
      <c r="AA548" s="122" t="s">
        <v>200</v>
      </c>
      <c r="AB548" s="0" t="s">
        <v>3593</v>
      </c>
      <c r="AC548" s="0" t="s">
        <v>574</v>
      </c>
      <c r="AD548" s="111" t="n">
        <v>2013</v>
      </c>
      <c r="AE548" s="111" t="s">
        <v>198</v>
      </c>
      <c r="AG548" s="111" t="s">
        <v>3099</v>
      </c>
      <c r="AH548" s="111" t="s">
        <v>200</v>
      </c>
      <c r="AI548" s="111" t="s">
        <v>207</v>
      </c>
      <c r="AK548" s="111" t="str">
        <f aca="false">(AB548)</f>
        <v>Double fine productions</v>
      </c>
      <c r="AL548" s="0" t="s">
        <v>200</v>
      </c>
      <c r="AM548" s="111" t="n">
        <f aca="false">AD548</f>
        <v>2013</v>
      </c>
      <c r="AN548" s="111" t="s">
        <v>297</v>
      </c>
      <c r="AP548" s="0" t="s">
        <v>200</v>
      </c>
      <c r="AQ548" s="0" t="s">
        <v>200</v>
      </c>
      <c r="AR548" s="0" t="s">
        <v>200</v>
      </c>
      <c r="AS548" s="0" t="s">
        <v>200</v>
      </c>
      <c r="AT548" s="0" t="s">
        <v>2316</v>
      </c>
      <c r="AU548" s="0" t="s">
        <v>227</v>
      </c>
      <c r="AV548" s="0" t="s">
        <v>200</v>
      </c>
      <c r="AW548" s="0" t="s">
        <v>2617</v>
      </c>
      <c r="AX548" s="128" t="s">
        <v>4037</v>
      </c>
      <c r="AZ548" s="0" t="s">
        <v>4038</v>
      </c>
      <c r="BA548" s="124" t="s">
        <v>200</v>
      </c>
      <c r="BB548" s="0" t="s">
        <v>210</v>
      </c>
      <c r="BC548" s="0" t="s">
        <v>4039</v>
      </c>
      <c r="BD548" s="0" t="s">
        <v>4040</v>
      </c>
      <c r="BE548" s="104" t="s">
        <v>3730</v>
      </c>
      <c r="BG548" s="125" t="s">
        <v>200</v>
      </c>
      <c r="BH548" s="0" t="s">
        <v>2215</v>
      </c>
      <c r="BI548" s="112" t="n">
        <v>5030931076930</v>
      </c>
      <c r="BJ548" s="126" t="s">
        <v>200</v>
      </c>
      <c r="BK548" s="0" t="s">
        <v>215</v>
      </c>
      <c r="BL548" s="112" t="n">
        <v>4</v>
      </c>
      <c r="BM548" s="112" t="n">
        <v>4</v>
      </c>
      <c r="BN548" s="112" t="n">
        <v>4</v>
      </c>
      <c r="BO548" s="111" t="n">
        <v>20</v>
      </c>
      <c r="BP548" s="125" t="s">
        <v>200</v>
      </c>
      <c r="BQ548" s="127" t="s">
        <v>216</v>
      </c>
    </row>
    <row r="549" customFormat="false" ht="13.8" hidden="false" customHeight="false" outlineLevel="0" collapsed="false">
      <c r="A549" s="0" t="s">
        <v>4041</v>
      </c>
      <c r="B549" s="0" t="s">
        <v>3917</v>
      </c>
      <c r="C549" s="0" t="s">
        <v>4042</v>
      </c>
      <c r="D549" s="0" t="s">
        <v>1333</v>
      </c>
      <c r="E549" s="0" t="s">
        <v>194</v>
      </c>
      <c r="F549" s="0" t="s">
        <v>314</v>
      </c>
      <c r="G549" s="0" t="s">
        <v>391</v>
      </c>
      <c r="H549" s="0" t="s">
        <v>400</v>
      </c>
      <c r="I549" s="0" t="s">
        <v>4043</v>
      </c>
      <c r="J549" s="111" t="n">
        <v>4</v>
      </c>
      <c r="K549" s="0" t="s">
        <v>198</v>
      </c>
      <c r="L549" s="0" t="s">
        <v>456</v>
      </c>
      <c r="M549" s="0" t="s">
        <v>199</v>
      </c>
      <c r="O549" s="0" t="s">
        <v>458</v>
      </c>
      <c r="Q549" s="120" t="s">
        <v>200</v>
      </c>
      <c r="R549" s="0" t="s">
        <v>3919</v>
      </c>
      <c r="S549" s="0" t="s">
        <v>201</v>
      </c>
      <c r="T549" s="0" t="s">
        <v>198</v>
      </c>
      <c r="U549" s="0" t="s">
        <v>202</v>
      </c>
      <c r="V549" s="0" t="s">
        <v>1790</v>
      </c>
      <c r="W549" s="110" t="s">
        <v>204</v>
      </c>
      <c r="X549" s="111" t="n">
        <v>2009</v>
      </c>
      <c r="Y549" s="111" t="s">
        <v>498</v>
      </c>
      <c r="Z549" s="130" t="s">
        <v>757</v>
      </c>
      <c r="AA549" s="122" t="s">
        <v>200</v>
      </c>
      <c r="AB549" s="0" t="s">
        <v>4044</v>
      </c>
      <c r="AC549" s="0" t="s">
        <v>872</v>
      </c>
      <c r="AD549" s="111" t="n">
        <v>2009</v>
      </c>
      <c r="AE549" s="111" t="s">
        <v>222</v>
      </c>
      <c r="AI549" s="111" t="s">
        <v>207</v>
      </c>
      <c r="AK549" s="111" t="str">
        <f aca="false">(AB549)</f>
        <v>Relentless software</v>
      </c>
      <c r="AM549" s="111" t="n">
        <f aca="false">AD549</f>
        <v>2009</v>
      </c>
      <c r="AN549" s="111" t="s">
        <v>263</v>
      </c>
      <c r="AO549" s="0" t="s">
        <v>4045</v>
      </c>
      <c r="AP549" s="0" t="s">
        <v>200</v>
      </c>
      <c r="AS549" s="0" t="s">
        <v>4046</v>
      </c>
      <c r="AU549" s="0" t="s">
        <v>3541</v>
      </c>
      <c r="AV549" s="0" t="s">
        <v>200</v>
      </c>
      <c r="AZ549" s="0" t="s">
        <v>4047</v>
      </c>
      <c r="BA549" s="124" t="s">
        <v>200</v>
      </c>
      <c r="BB549" s="0" t="s">
        <v>462</v>
      </c>
      <c r="BC549" s="0" t="s">
        <v>4048</v>
      </c>
      <c r="BD549" s="0" t="s">
        <v>4049</v>
      </c>
      <c r="BE549" s="104" t="s">
        <v>4050</v>
      </c>
      <c r="BG549" s="125" t="s">
        <v>200</v>
      </c>
      <c r="BH549" s="0" t="s">
        <v>2235</v>
      </c>
      <c r="BI549" s="112" t="n">
        <v>711719120841</v>
      </c>
      <c r="BJ549" s="126" t="s">
        <v>200</v>
      </c>
      <c r="BK549" s="0" t="s">
        <v>215</v>
      </c>
      <c r="BL549" s="112" t="n">
        <v>4</v>
      </c>
      <c r="BM549" s="112" t="n">
        <v>4</v>
      </c>
      <c r="BN549" s="112" t="n">
        <v>4</v>
      </c>
      <c r="BO549" s="111" t="n">
        <v>20</v>
      </c>
      <c r="BP549" s="125" t="s">
        <v>200</v>
      </c>
      <c r="BQ549" s="127" t="s">
        <v>216</v>
      </c>
    </row>
    <row r="550" customFormat="false" ht="13.8" hidden="false" customHeight="false" outlineLevel="0" collapsed="false">
      <c r="A550" s="0" t="s">
        <v>4051</v>
      </c>
      <c r="B550" s="0" t="s">
        <v>3917</v>
      </c>
      <c r="C550" s="0" t="s">
        <v>4042</v>
      </c>
      <c r="D550" s="0" t="s">
        <v>1333</v>
      </c>
      <c r="E550" s="0" t="s">
        <v>194</v>
      </c>
      <c r="F550" s="0" t="s">
        <v>314</v>
      </c>
      <c r="G550" s="0" t="s">
        <v>391</v>
      </c>
      <c r="H550" s="0" t="s">
        <v>400</v>
      </c>
      <c r="I550" s="0" t="s">
        <v>4043</v>
      </c>
      <c r="J550" s="111" t="n">
        <v>4</v>
      </c>
      <c r="K550" s="0" t="s">
        <v>198</v>
      </c>
      <c r="L550" s="0" t="s">
        <v>456</v>
      </c>
      <c r="M550" s="0" t="s">
        <v>199</v>
      </c>
      <c r="O550" s="0" t="s">
        <v>458</v>
      </c>
      <c r="Q550" s="120" t="s">
        <v>200</v>
      </c>
      <c r="R550" s="0" t="s">
        <v>3919</v>
      </c>
      <c r="S550" s="0" t="s">
        <v>201</v>
      </c>
      <c r="T550" s="0" t="s">
        <v>198</v>
      </c>
      <c r="U550" s="0" t="s">
        <v>202</v>
      </c>
      <c r="V550" s="0" t="s">
        <v>1790</v>
      </c>
      <c r="W550" s="110" t="s">
        <v>204</v>
      </c>
      <c r="X550" s="111" t="n">
        <v>2009</v>
      </c>
      <c r="Y550" s="111" t="s">
        <v>498</v>
      </c>
      <c r="Z550" s="130" t="s">
        <v>757</v>
      </c>
      <c r="AA550" s="122" t="s">
        <v>200</v>
      </c>
      <c r="AB550" s="0" t="s">
        <v>4044</v>
      </c>
      <c r="AC550" s="0" t="s">
        <v>872</v>
      </c>
      <c r="AD550" s="111" t="n">
        <v>2009</v>
      </c>
      <c r="AE550" s="111" t="s">
        <v>222</v>
      </c>
      <c r="AI550" s="111" t="s">
        <v>207</v>
      </c>
      <c r="AK550" s="111" t="str">
        <f aca="false">(AB550)</f>
        <v>Relentless software</v>
      </c>
      <c r="AM550" s="111" t="n">
        <f aca="false">AD550</f>
        <v>2009</v>
      </c>
      <c r="AN550" s="111" t="s">
        <v>263</v>
      </c>
      <c r="AO550" s="0" t="s">
        <v>4045</v>
      </c>
      <c r="AP550" s="0" t="s">
        <v>200</v>
      </c>
      <c r="AS550" s="0" t="s">
        <v>4046</v>
      </c>
      <c r="AV550" s="0" t="s">
        <v>200</v>
      </c>
      <c r="AZ550" s="0" t="s">
        <v>4052</v>
      </c>
      <c r="BA550" s="124" t="s">
        <v>200</v>
      </c>
      <c r="BB550" s="0" t="s">
        <v>462</v>
      </c>
      <c r="BC550" s="0" t="s">
        <v>4053</v>
      </c>
      <c r="BD550" s="0" t="s">
        <v>4054</v>
      </c>
      <c r="BE550" s="104" t="s">
        <v>4055</v>
      </c>
      <c r="BG550" s="125" t="s">
        <v>200</v>
      </c>
      <c r="BH550" s="0" t="s">
        <v>2235</v>
      </c>
      <c r="BI550" s="112" t="n">
        <v>711719133452</v>
      </c>
      <c r="BJ550" s="126" t="s">
        <v>200</v>
      </c>
      <c r="BK550" s="0" t="s">
        <v>215</v>
      </c>
      <c r="BL550" s="112" t="n">
        <v>4</v>
      </c>
      <c r="BM550" s="112" t="n">
        <v>4</v>
      </c>
      <c r="BN550" s="112" t="n">
        <v>4</v>
      </c>
      <c r="BO550" s="111" t="n">
        <v>20</v>
      </c>
      <c r="BP550" s="125" t="s">
        <v>200</v>
      </c>
      <c r="BQ550" s="127" t="s">
        <v>216</v>
      </c>
    </row>
    <row r="551" customFormat="false" ht="13.8" hidden="false" customHeight="false" outlineLevel="0" collapsed="false">
      <c r="A551" s="0" t="s">
        <v>4056</v>
      </c>
      <c r="B551" s="0" t="s">
        <v>3917</v>
      </c>
      <c r="C551" s="131" t="s">
        <v>1489</v>
      </c>
      <c r="D551" s="131" t="s">
        <v>1333</v>
      </c>
      <c r="E551" s="0" t="s">
        <v>194</v>
      </c>
      <c r="F551" s="0" t="s">
        <v>195</v>
      </c>
      <c r="G551" s="0" t="s">
        <v>196</v>
      </c>
      <c r="H551" s="0" t="s">
        <v>901</v>
      </c>
      <c r="J551" s="111" t="n">
        <v>1</v>
      </c>
      <c r="K551" s="0" t="s">
        <v>1441</v>
      </c>
      <c r="L551" s="0" t="s">
        <v>392</v>
      </c>
      <c r="M551" s="0" t="s">
        <v>199</v>
      </c>
      <c r="O551" s="0" t="s">
        <v>4057</v>
      </c>
      <c r="Q551" s="120" t="s">
        <v>200</v>
      </c>
      <c r="R551" s="0" t="s">
        <v>3919</v>
      </c>
      <c r="S551" s="0" t="s">
        <v>201</v>
      </c>
      <c r="T551" s="0" t="s">
        <v>198</v>
      </c>
      <c r="U551" s="0" t="s">
        <v>202</v>
      </c>
      <c r="V551" s="0" t="s">
        <v>1790</v>
      </c>
      <c r="W551" s="110" t="s">
        <v>204</v>
      </c>
      <c r="X551" s="111" t="n">
        <v>2016</v>
      </c>
      <c r="Y551" s="111" t="s">
        <v>498</v>
      </c>
      <c r="Z551" s="130" t="s">
        <v>757</v>
      </c>
      <c r="AA551" s="122" t="s">
        <v>200</v>
      </c>
      <c r="AB551" s="0" t="s">
        <v>4058</v>
      </c>
      <c r="AC551" s="0" t="s">
        <v>2016</v>
      </c>
      <c r="AD551" s="111" t="n">
        <v>2016</v>
      </c>
      <c r="AE551" s="111" t="s">
        <v>198</v>
      </c>
      <c r="AF551" s="111" t="s">
        <v>4059</v>
      </c>
      <c r="AG551" s="111" t="s">
        <v>200</v>
      </c>
      <c r="AI551" s="111" t="s">
        <v>700</v>
      </c>
      <c r="AJ551" s="111" t="s">
        <v>3976</v>
      </c>
      <c r="AK551" s="0" t="s">
        <v>4058</v>
      </c>
      <c r="AL551" s="0" t="s">
        <v>200</v>
      </c>
      <c r="AM551" s="111" t="s">
        <v>849</v>
      </c>
      <c r="AN551" s="111" t="s">
        <v>297</v>
      </c>
      <c r="AR551" s="0" t="s">
        <v>4060</v>
      </c>
      <c r="AS551" s="0" t="s">
        <v>4061</v>
      </c>
      <c r="AT551" s="0" t="s">
        <v>4062</v>
      </c>
      <c r="AU551" s="0" t="s">
        <v>299</v>
      </c>
      <c r="AV551" s="0" t="s">
        <v>4063</v>
      </c>
      <c r="AW551" s="0" t="s">
        <v>4064</v>
      </c>
      <c r="AX551" s="0" t="s">
        <v>4065</v>
      </c>
      <c r="AZ551" s="0" t="s">
        <v>4066</v>
      </c>
      <c r="BA551" s="124" t="s">
        <v>200</v>
      </c>
      <c r="BB551" s="0" t="s">
        <v>248</v>
      </c>
      <c r="BC551" s="0" t="s">
        <v>4067</v>
      </c>
      <c r="BD551" s="0" t="s">
        <v>4068</v>
      </c>
      <c r="BE551" s="104" t="s">
        <v>4069</v>
      </c>
      <c r="BG551" s="125" t="s">
        <v>200</v>
      </c>
      <c r="BH551" s="0" t="s">
        <v>2215</v>
      </c>
      <c r="BI551" s="112" t="n">
        <v>5030917199301</v>
      </c>
      <c r="BJ551" s="126" t="s">
        <v>200</v>
      </c>
      <c r="BK551" s="0" t="s">
        <v>215</v>
      </c>
      <c r="BL551" s="112" t="n">
        <v>4</v>
      </c>
      <c r="BM551" s="112" t="n">
        <v>4</v>
      </c>
      <c r="BN551" s="112" t="n">
        <v>4</v>
      </c>
      <c r="BO551" s="111" t="n">
        <v>20</v>
      </c>
      <c r="BP551" s="125" t="s">
        <v>200</v>
      </c>
      <c r="BQ551" s="127" t="s">
        <v>216</v>
      </c>
    </row>
    <row r="552" customFormat="false" ht="13.8" hidden="false" customHeight="false" outlineLevel="0" collapsed="false">
      <c r="A552" s="0" t="s">
        <v>4070</v>
      </c>
      <c r="B552" s="0" t="s">
        <v>3917</v>
      </c>
      <c r="C552" s="131" t="s">
        <v>1970</v>
      </c>
      <c r="D552" s="131" t="s">
        <v>1333</v>
      </c>
      <c r="E552" s="0" t="s">
        <v>194</v>
      </c>
      <c r="F552" s="0" t="s">
        <v>195</v>
      </c>
      <c r="G552" s="0" t="s">
        <v>196</v>
      </c>
      <c r="H552" s="0" t="s">
        <v>901</v>
      </c>
      <c r="J552" s="111" t="n">
        <v>1</v>
      </c>
      <c r="K552" s="0" t="s">
        <v>198</v>
      </c>
      <c r="L552" s="0" t="s">
        <v>198</v>
      </c>
      <c r="M552" s="0" t="s">
        <v>199</v>
      </c>
      <c r="O552" s="0" t="s">
        <v>200</v>
      </c>
      <c r="Q552" s="120" t="s">
        <v>200</v>
      </c>
      <c r="R552" s="0" t="s">
        <v>3919</v>
      </c>
      <c r="S552" s="0" t="s">
        <v>201</v>
      </c>
      <c r="T552" s="0" t="s">
        <v>198</v>
      </c>
      <c r="U552" s="0" t="s">
        <v>202</v>
      </c>
      <c r="V552" s="0" t="s">
        <v>1790</v>
      </c>
      <c r="W552" s="110" t="s">
        <v>204</v>
      </c>
      <c r="X552" s="111" t="n">
        <v>2010</v>
      </c>
      <c r="Y552" s="111" t="s">
        <v>498</v>
      </c>
      <c r="Z552" s="130" t="s">
        <v>757</v>
      </c>
      <c r="AA552" s="122" t="s">
        <v>200</v>
      </c>
      <c r="AB552" s="0" t="s">
        <v>4071</v>
      </c>
      <c r="AC552" s="0" t="s">
        <v>459</v>
      </c>
      <c r="AD552" s="111" t="n">
        <v>2010</v>
      </c>
      <c r="AE552" s="111" t="s">
        <v>198</v>
      </c>
      <c r="AI552" s="111" t="s">
        <v>207</v>
      </c>
      <c r="AK552" s="111" t="str">
        <f aca="false">(AB552)</f>
        <v>Mercury steam</v>
      </c>
      <c r="AM552" s="111" t="n">
        <f aca="false">AD552</f>
        <v>2010</v>
      </c>
      <c r="AN552" s="111" t="s">
        <v>3156</v>
      </c>
      <c r="AQ552" s="0" t="s">
        <v>4072</v>
      </c>
      <c r="AS552" s="0" t="s">
        <v>2307</v>
      </c>
      <c r="AT552" s="0" t="s">
        <v>4073</v>
      </c>
      <c r="AU552" s="0" t="s">
        <v>2262</v>
      </c>
      <c r="AV552" s="0" t="s">
        <v>200</v>
      </c>
      <c r="AZ552" s="0" t="s">
        <v>4074</v>
      </c>
      <c r="BA552" s="124" t="s">
        <v>200</v>
      </c>
      <c r="BB552" s="0" t="s">
        <v>248</v>
      </c>
      <c r="BC552" s="0" t="s">
        <v>4075</v>
      </c>
      <c r="BD552" s="0" t="s">
        <v>4076</v>
      </c>
      <c r="BE552" s="104" t="s">
        <v>4077</v>
      </c>
      <c r="BF552" s="0" t="s">
        <v>4078</v>
      </c>
      <c r="BG552" s="125" t="s">
        <v>200</v>
      </c>
      <c r="BH552" s="0" t="s">
        <v>2215</v>
      </c>
      <c r="BI552" s="112" t="n">
        <v>4012927051955</v>
      </c>
      <c r="BJ552" s="126" t="s">
        <v>200</v>
      </c>
      <c r="BK552" s="0" t="s">
        <v>215</v>
      </c>
      <c r="BL552" s="112" t="n">
        <v>4</v>
      </c>
      <c r="BM552" s="112" t="n">
        <v>4</v>
      </c>
      <c r="BN552" s="112" t="n">
        <v>4</v>
      </c>
      <c r="BO552" s="111" t="n">
        <v>20</v>
      </c>
      <c r="BP552" s="125" t="s">
        <v>200</v>
      </c>
      <c r="BQ552" s="127" t="s">
        <v>216</v>
      </c>
    </row>
    <row r="553" customFormat="false" ht="13.8" hidden="false" customHeight="false" outlineLevel="0" collapsed="false">
      <c r="A553" s="0" t="s">
        <v>4079</v>
      </c>
      <c r="B553" s="0" t="s">
        <v>3917</v>
      </c>
      <c r="C553" s="131" t="s">
        <v>1970</v>
      </c>
      <c r="D553" s="131" t="s">
        <v>1333</v>
      </c>
      <c r="E553" s="0" t="s">
        <v>194</v>
      </c>
      <c r="F553" s="0" t="s">
        <v>195</v>
      </c>
      <c r="G553" s="0" t="s">
        <v>196</v>
      </c>
      <c r="H553" s="0" t="s">
        <v>901</v>
      </c>
      <c r="J553" s="111" t="n">
        <v>1</v>
      </c>
      <c r="K553" s="0" t="s">
        <v>198</v>
      </c>
      <c r="L553" s="0" t="s">
        <v>198</v>
      </c>
      <c r="M553" s="0" t="s">
        <v>199</v>
      </c>
      <c r="O553" s="0" t="s">
        <v>200</v>
      </c>
      <c r="Q553" s="120" t="s">
        <v>200</v>
      </c>
      <c r="R553" s="0" t="s">
        <v>3919</v>
      </c>
      <c r="S553" s="0" t="s">
        <v>201</v>
      </c>
      <c r="T553" s="0" t="s">
        <v>198</v>
      </c>
      <c r="U553" s="0" t="s">
        <v>202</v>
      </c>
      <c r="V553" s="0" t="s">
        <v>1790</v>
      </c>
      <c r="W553" s="110" t="s">
        <v>204</v>
      </c>
      <c r="X553" s="111" t="n">
        <v>2014</v>
      </c>
      <c r="Y553" s="111" t="s">
        <v>498</v>
      </c>
      <c r="Z553" s="130" t="s">
        <v>757</v>
      </c>
      <c r="AA553" s="122" t="s">
        <v>200</v>
      </c>
      <c r="AB553" s="0" t="s">
        <v>4071</v>
      </c>
      <c r="AC553" s="0" t="s">
        <v>459</v>
      </c>
      <c r="AD553" s="111" t="n">
        <v>2014</v>
      </c>
      <c r="AE553" s="111" t="s">
        <v>198</v>
      </c>
      <c r="AI553" s="111" t="s">
        <v>207</v>
      </c>
      <c r="AK553" s="111" t="str">
        <f aca="false">(AB553)</f>
        <v>Mercury steam</v>
      </c>
      <c r="AM553" s="111" t="n">
        <f aca="false">AD553</f>
        <v>2014</v>
      </c>
      <c r="AN553" s="111" t="s">
        <v>3156</v>
      </c>
      <c r="AS553" s="0" t="s">
        <v>2307</v>
      </c>
      <c r="AT553" s="0" t="s">
        <v>4080</v>
      </c>
      <c r="AU553" s="0" t="s">
        <v>2262</v>
      </c>
      <c r="AV553" s="0" t="s">
        <v>200</v>
      </c>
      <c r="AZ553" s="0" t="s">
        <v>4081</v>
      </c>
      <c r="BA553" s="124" t="s">
        <v>200</v>
      </c>
      <c r="BB553" s="0" t="s">
        <v>248</v>
      </c>
      <c r="BC553" s="0" t="s">
        <v>4075</v>
      </c>
      <c r="BD553" s="0" t="s">
        <v>4076</v>
      </c>
      <c r="BE553" s="104" t="s">
        <v>4077</v>
      </c>
      <c r="BF553" s="0" t="s">
        <v>4078</v>
      </c>
      <c r="BG553" s="125" t="s">
        <v>200</v>
      </c>
      <c r="BH553" s="0" t="s">
        <v>2215</v>
      </c>
      <c r="BI553" s="112" t="n">
        <v>4012927056011</v>
      </c>
      <c r="BJ553" s="126" t="s">
        <v>200</v>
      </c>
      <c r="BK553" s="0" t="s">
        <v>215</v>
      </c>
      <c r="BL553" s="112" t="n">
        <v>4</v>
      </c>
      <c r="BM553" s="112" t="n">
        <v>4</v>
      </c>
      <c r="BN553" s="112" t="n">
        <v>4</v>
      </c>
      <c r="BO553" s="111" t="n">
        <v>20</v>
      </c>
      <c r="BP553" s="125" t="s">
        <v>200</v>
      </c>
      <c r="BQ553" s="127" t="s">
        <v>216</v>
      </c>
    </row>
    <row r="554" customFormat="false" ht="13.8" hidden="false" customHeight="false" outlineLevel="0" collapsed="false">
      <c r="A554" s="0" t="s">
        <v>4082</v>
      </c>
      <c r="B554" s="0" t="s">
        <v>3917</v>
      </c>
      <c r="C554" s="0" t="s">
        <v>1344</v>
      </c>
      <c r="D554" s="0" t="s">
        <v>1333</v>
      </c>
      <c r="E554" s="0" t="s">
        <v>194</v>
      </c>
      <c r="F554" s="0" t="s">
        <v>195</v>
      </c>
      <c r="G554" s="0" t="s">
        <v>362</v>
      </c>
      <c r="H554" s="0" t="s">
        <v>197</v>
      </c>
      <c r="J554" s="111" t="n">
        <v>1</v>
      </c>
      <c r="K554" s="0" t="s">
        <v>198</v>
      </c>
      <c r="L554" s="0" t="s">
        <v>198</v>
      </c>
      <c r="M554" s="0" t="s">
        <v>199</v>
      </c>
      <c r="O554" s="0" t="s">
        <v>200</v>
      </c>
      <c r="Q554" s="120" t="s">
        <v>200</v>
      </c>
      <c r="R554" s="0" t="s">
        <v>3919</v>
      </c>
      <c r="S554" s="0" t="s">
        <v>201</v>
      </c>
      <c r="T554" s="0" t="s">
        <v>198</v>
      </c>
      <c r="U554" s="0" t="s">
        <v>202</v>
      </c>
      <c r="V554" s="0" t="s">
        <v>1790</v>
      </c>
      <c r="W554" s="110" t="s">
        <v>1815</v>
      </c>
      <c r="X554" s="111" t="n">
        <v>2011</v>
      </c>
      <c r="Y554" s="111" t="s">
        <v>200</v>
      </c>
      <c r="Z554" s="111" t="s">
        <v>198</v>
      </c>
      <c r="AA554" s="122" t="s">
        <v>200</v>
      </c>
      <c r="AB554" s="0" t="s">
        <v>4083</v>
      </c>
      <c r="AC554" s="0" t="s">
        <v>1696</v>
      </c>
      <c r="AD554" s="111" t="n">
        <v>2011</v>
      </c>
      <c r="AE554" s="111" t="s">
        <v>198</v>
      </c>
      <c r="AI554" s="111" t="s">
        <v>207</v>
      </c>
      <c r="AK554" s="111" t="str">
        <f aca="false">(AB554)</f>
        <v>Q entertainment</v>
      </c>
      <c r="AM554" s="111" t="n">
        <f aca="false">AD554</f>
        <v>2011</v>
      </c>
      <c r="AN554" s="111" t="s">
        <v>208</v>
      </c>
      <c r="AO554" s="0" t="s">
        <v>4084</v>
      </c>
      <c r="AP554" s="0" t="s">
        <v>200</v>
      </c>
      <c r="AS554" s="0" t="s">
        <v>200</v>
      </c>
      <c r="AU554" s="0" t="s">
        <v>3408</v>
      </c>
      <c r="AV554" s="131" t="s">
        <v>1649</v>
      </c>
      <c r="AW554" s="131"/>
      <c r="AX554" s="131"/>
      <c r="AY554" s="131"/>
      <c r="AZ554" s="0" t="s">
        <v>4085</v>
      </c>
      <c r="BA554" s="124" t="s">
        <v>200</v>
      </c>
      <c r="BB554" s="0" t="s">
        <v>248</v>
      </c>
      <c r="BC554" s="0" t="s">
        <v>4086</v>
      </c>
      <c r="BD554" s="0" t="s">
        <v>4087</v>
      </c>
      <c r="BE554" s="104" t="s">
        <v>4088</v>
      </c>
      <c r="BG554" s="125" t="s">
        <v>200</v>
      </c>
      <c r="BH554" s="0" t="s">
        <v>2215</v>
      </c>
      <c r="BI554" s="112" t="n">
        <v>3307219930812</v>
      </c>
      <c r="BJ554" s="126" t="s">
        <v>200</v>
      </c>
      <c r="BK554" s="0" t="s">
        <v>215</v>
      </c>
      <c r="BL554" s="112" t="n">
        <v>4</v>
      </c>
      <c r="BM554" s="112" t="n">
        <v>4</v>
      </c>
      <c r="BN554" s="112" t="n">
        <v>4</v>
      </c>
      <c r="BO554" s="111" t="n">
        <v>20</v>
      </c>
      <c r="BP554" s="125" t="s">
        <v>200</v>
      </c>
      <c r="BQ554" s="127" t="s">
        <v>216</v>
      </c>
    </row>
    <row r="555" customFormat="false" ht="13.8" hidden="false" customHeight="false" outlineLevel="0" collapsed="false">
      <c r="A555" s="0" t="s">
        <v>4089</v>
      </c>
      <c r="B555" s="0" t="s">
        <v>3917</v>
      </c>
      <c r="C555" s="131" t="s">
        <v>1489</v>
      </c>
      <c r="D555" s="131" t="s">
        <v>1333</v>
      </c>
      <c r="E555" s="0" t="s">
        <v>194</v>
      </c>
      <c r="F555" s="0" t="s">
        <v>195</v>
      </c>
      <c r="G555" s="0" t="s">
        <v>196</v>
      </c>
      <c r="H555" s="0" t="s">
        <v>219</v>
      </c>
      <c r="J555" s="111" t="n">
        <v>1</v>
      </c>
      <c r="K555" s="0" t="s">
        <v>198</v>
      </c>
      <c r="L555" s="0" t="s">
        <v>198</v>
      </c>
      <c r="M555" s="0" t="s">
        <v>199</v>
      </c>
      <c r="O555" s="0" t="s">
        <v>200</v>
      </c>
      <c r="Q555" s="120" t="s">
        <v>200</v>
      </c>
      <c r="R555" s="0" t="s">
        <v>3919</v>
      </c>
      <c r="S555" s="0" t="s">
        <v>201</v>
      </c>
      <c r="T555" s="0" t="s">
        <v>198</v>
      </c>
      <c r="U555" s="0" t="s">
        <v>202</v>
      </c>
      <c r="V555" s="0" t="s">
        <v>1790</v>
      </c>
      <c r="W555" s="110" t="s">
        <v>204</v>
      </c>
      <c r="X555" s="111" t="n">
        <v>2009</v>
      </c>
      <c r="Z555" s="111" t="s">
        <v>757</v>
      </c>
      <c r="AA555" s="122" t="s">
        <v>200</v>
      </c>
      <c r="AB555" s="0" t="s">
        <v>4090</v>
      </c>
      <c r="AC555" s="0" t="s">
        <v>393</v>
      </c>
      <c r="AD555" s="111" t="n">
        <v>2009</v>
      </c>
      <c r="AE555" s="111" t="s">
        <v>198</v>
      </c>
      <c r="AI555" s="111" t="s">
        <v>207</v>
      </c>
      <c r="AK555" s="111" t="str">
        <f aca="false">(AB555)</f>
        <v>Starbreeze studios</v>
      </c>
      <c r="AL555" s="0" t="s">
        <v>200</v>
      </c>
      <c r="AM555" s="111" t="n">
        <f aca="false">AD555</f>
        <v>2009</v>
      </c>
      <c r="AN555" s="111" t="s">
        <v>4091</v>
      </c>
      <c r="AP555" s="0" t="s">
        <v>264</v>
      </c>
      <c r="AQ555" s="0" t="s">
        <v>200</v>
      </c>
      <c r="AR555" s="0" t="s">
        <v>200</v>
      </c>
      <c r="AS555" s="0" t="s">
        <v>4092</v>
      </c>
      <c r="AT555" s="0" t="s">
        <v>2468</v>
      </c>
      <c r="AU555" s="0" t="s">
        <v>470</v>
      </c>
      <c r="AV555" s="0" t="s">
        <v>4093</v>
      </c>
      <c r="AX555" s="0" t="s">
        <v>4094</v>
      </c>
      <c r="AZ555" s="104" t="s">
        <v>4095</v>
      </c>
      <c r="BA555" s="124" t="s">
        <v>200</v>
      </c>
      <c r="BB555" s="0" t="s">
        <v>210</v>
      </c>
      <c r="BC555" s="0" t="s">
        <v>4096</v>
      </c>
      <c r="BD555" s="0" t="s">
        <v>3134</v>
      </c>
      <c r="BE555" s="104" t="s">
        <v>4097</v>
      </c>
      <c r="BF555" s="0" t="s">
        <v>4098</v>
      </c>
      <c r="BG555" s="125" t="s">
        <v>200</v>
      </c>
      <c r="BH555" s="0" t="s">
        <v>2215</v>
      </c>
      <c r="BI555" s="112" t="n">
        <v>3546430144053</v>
      </c>
      <c r="BJ555" s="126" t="s">
        <v>200</v>
      </c>
      <c r="BK555" s="0" t="s">
        <v>215</v>
      </c>
      <c r="BL555" s="112" t="n">
        <v>4</v>
      </c>
      <c r="BM555" s="112" t="n">
        <v>4</v>
      </c>
      <c r="BN555" s="112" t="n">
        <v>4</v>
      </c>
      <c r="BO555" s="111" t="n">
        <v>20</v>
      </c>
      <c r="BP555" s="125" t="s">
        <v>200</v>
      </c>
      <c r="BQ555" s="127" t="s">
        <v>216</v>
      </c>
    </row>
    <row r="556" customFormat="false" ht="13.8" hidden="false" customHeight="false" outlineLevel="0" collapsed="false">
      <c r="A556" s="0" t="s">
        <v>4099</v>
      </c>
      <c r="B556" s="0" t="s">
        <v>3917</v>
      </c>
      <c r="C556" s="131" t="s">
        <v>858</v>
      </c>
      <c r="D556" s="131" t="s">
        <v>3087</v>
      </c>
      <c r="E556" s="0" t="s">
        <v>313</v>
      </c>
      <c r="F556" s="0" t="s">
        <v>314</v>
      </c>
      <c r="G556" s="0" t="s">
        <v>330</v>
      </c>
      <c r="H556" s="0" t="s">
        <v>219</v>
      </c>
      <c r="J556" s="111" t="n">
        <v>1</v>
      </c>
      <c r="K556" s="0" t="s">
        <v>198</v>
      </c>
      <c r="L556" s="0" t="s">
        <v>198</v>
      </c>
      <c r="M556" s="0" t="s">
        <v>199</v>
      </c>
      <c r="O556" s="0" t="s">
        <v>200</v>
      </c>
      <c r="Q556" s="120" t="s">
        <v>200</v>
      </c>
      <c r="R556" s="0" t="s">
        <v>3919</v>
      </c>
      <c r="S556" s="0" t="s">
        <v>201</v>
      </c>
      <c r="T556" s="0" t="s">
        <v>198</v>
      </c>
      <c r="U556" s="0" t="s">
        <v>202</v>
      </c>
      <c r="V556" s="0" t="s">
        <v>1790</v>
      </c>
      <c r="W556" s="110" t="s">
        <v>204</v>
      </c>
      <c r="X556" s="111" t="n">
        <v>2008</v>
      </c>
      <c r="Y556" s="111" t="s">
        <v>498</v>
      </c>
      <c r="Z556" s="130" t="s">
        <v>757</v>
      </c>
      <c r="AA556" s="122" t="s">
        <v>200</v>
      </c>
      <c r="AB556" s="0" t="s">
        <v>4100</v>
      </c>
      <c r="AC556" s="0" t="s">
        <v>4018</v>
      </c>
      <c r="AD556" s="111" t="n">
        <v>2008</v>
      </c>
      <c r="AE556" s="111" t="s">
        <v>198</v>
      </c>
      <c r="AI556" s="111" t="s">
        <v>207</v>
      </c>
      <c r="AK556" s="111" t="str">
        <f aca="false">(AB556)</f>
        <v>Firaxis</v>
      </c>
      <c r="AM556" s="111" t="n">
        <f aca="false">AD556</f>
        <v>2008</v>
      </c>
      <c r="AN556" s="111" t="s">
        <v>297</v>
      </c>
      <c r="AS556" s="0" t="s">
        <v>4101</v>
      </c>
      <c r="AV556" s="131" t="s">
        <v>4102</v>
      </c>
      <c r="AW556" s="131" t="s">
        <v>200</v>
      </c>
      <c r="AX556" s="131"/>
      <c r="AY556" s="131"/>
      <c r="AZ556" s="0" t="s">
        <v>4103</v>
      </c>
      <c r="BA556" s="124" t="s">
        <v>200</v>
      </c>
      <c r="BB556" s="0" t="s">
        <v>210</v>
      </c>
      <c r="BC556" s="0" t="s">
        <v>4104</v>
      </c>
      <c r="BD556" s="0" t="s">
        <v>4105</v>
      </c>
      <c r="BE556" s="104" t="s">
        <v>4106</v>
      </c>
      <c r="BF556" s="0" t="s">
        <v>4107</v>
      </c>
      <c r="BG556" s="125" t="s">
        <v>200</v>
      </c>
      <c r="BH556" s="0" t="s">
        <v>2215</v>
      </c>
      <c r="BI556" s="112" t="n">
        <v>5026555401272</v>
      </c>
      <c r="BJ556" s="126" t="s">
        <v>200</v>
      </c>
      <c r="BK556" s="0" t="s">
        <v>215</v>
      </c>
      <c r="BL556" s="112" t="n">
        <v>4</v>
      </c>
      <c r="BM556" s="112" t="n">
        <v>4</v>
      </c>
      <c r="BN556" s="112" t="n">
        <v>4</v>
      </c>
      <c r="BO556" s="111" t="n">
        <v>20</v>
      </c>
      <c r="BP556" s="125" t="s">
        <v>200</v>
      </c>
      <c r="BQ556" s="127" t="s">
        <v>216</v>
      </c>
    </row>
    <row r="557" customFormat="false" ht="13.8" hidden="false" customHeight="false" outlineLevel="0" collapsed="false">
      <c r="A557" s="0" t="s">
        <v>4108</v>
      </c>
      <c r="B557" s="0" t="s">
        <v>3917</v>
      </c>
      <c r="C557" s="131" t="s">
        <v>1451</v>
      </c>
      <c r="D557" s="131" t="s">
        <v>1333</v>
      </c>
      <c r="E557" s="0" t="s">
        <v>194</v>
      </c>
      <c r="F557" s="0" t="s">
        <v>195</v>
      </c>
      <c r="G557" s="0" t="s">
        <v>196</v>
      </c>
      <c r="H557" s="0" t="s">
        <v>901</v>
      </c>
      <c r="J557" s="111" t="n">
        <v>1</v>
      </c>
      <c r="K557" s="0" t="s">
        <v>198</v>
      </c>
      <c r="L557" s="0" t="s">
        <v>198</v>
      </c>
      <c r="M557" s="0" t="s">
        <v>199</v>
      </c>
      <c r="Q557" s="120" t="s">
        <v>200</v>
      </c>
      <c r="R557" s="0" t="s">
        <v>3919</v>
      </c>
      <c r="S557" s="0" t="s">
        <v>201</v>
      </c>
      <c r="T557" s="0" t="s">
        <v>198</v>
      </c>
      <c r="U557" s="0" t="s">
        <v>202</v>
      </c>
      <c r="V557" s="0" t="s">
        <v>1790</v>
      </c>
      <c r="W557" s="110" t="s">
        <v>204</v>
      </c>
      <c r="X557" s="111" t="n">
        <v>2008</v>
      </c>
      <c r="Y557" s="111" t="s">
        <v>498</v>
      </c>
      <c r="Z557" s="130" t="s">
        <v>757</v>
      </c>
      <c r="AA557" s="122" t="s">
        <v>200</v>
      </c>
      <c r="AB557" s="0" t="s">
        <v>3693</v>
      </c>
      <c r="AC557" s="0" t="s">
        <v>574</v>
      </c>
      <c r="AD557" s="111" t="n">
        <v>2008</v>
      </c>
      <c r="AE557" s="111" t="s">
        <v>198</v>
      </c>
      <c r="AI557" s="111" t="s">
        <v>207</v>
      </c>
      <c r="AK557" s="111" t="str">
        <f aca="false">(AB557)</f>
        <v>Visceral games</v>
      </c>
      <c r="AM557" s="111" t="n">
        <f aca="false">AD557</f>
        <v>2008</v>
      </c>
      <c r="AN557" s="111" t="s">
        <v>297</v>
      </c>
      <c r="AR557" s="0" t="s">
        <v>3150</v>
      </c>
      <c r="AS557" s="0" t="s">
        <v>4109</v>
      </c>
      <c r="AT557" s="0" t="s">
        <v>4110</v>
      </c>
      <c r="AU557" s="0" t="s">
        <v>1306</v>
      </c>
      <c r="AV557" s="0" t="s">
        <v>200</v>
      </c>
      <c r="AW557" s="0" t="s">
        <v>4111</v>
      </c>
      <c r="AY557" s="0" t="s">
        <v>3510</v>
      </c>
      <c r="AZ557" s="0" t="s">
        <v>4112</v>
      </c>
      <c r="BA557" s="124" t="s">
        <v>200</v>
      </c>
      <c r="BB557" s="0" t="s">
        <v>210</v>
      </c>
      <c r="BC557" s="0" t="s">
        <v>4113</v>
      </c>
      <c r="BE557" s="104" t="s">
        <v>4114</v>
      </c>
      <c r="BF557" s="0" t="s">
        <v>200</v>
      </c>
      <c r="BG557" s="125"/>
      <c r="BH557" s="0" t="s">
        <v>2215</v>
      </c>
      <c r="BI557" s="112" t="n">
        <v>5030931066191</v>
      </c>
      <c r="BJ557" s="126"/>
      <c r="BK557" s="0" t="s">
        <v>215</v>
      </c>
      <c r="BL557" s="112" t="n">
        <v>4</v>
      </c>
      <c r="BM557" s="112" t="n">
        <v>4</v>
      </c>
      <c r="BN557" s="112" t="n">
        <v>4</v>
      </c>
      <c r="BO557" s="111" t="n">
        <v>20</v>
      </c>
      <c r="BP557" s="125"/>
      <c r="BQ557" s="127" t="s">
        <v>216</v>
      </c>
    </row>
    <row r="558" customFormat="false" ht="13.8" hidden="false" customHeight="false" outlineLevel="0" collapsed="false">
      <c r="A558" s="0" t="s">
        <v>4115</v>
      </c>
      <c r="B558" s="0" t="s">
        <v>3917</v>
      </c>
      <c r="C558" s="131" t="s">
        <v>1408</v>
      </c>
      <c r="D558" s="131" t="s">
        <v>1333</v>
      </c>
      <c r="E558" s="0" t="s">
        <v>194</v>
      </c>
      <c r="F558" s="0" t="s">
        <v>399</v>
      </c>
      <c r="G558" s="0" t="s">
        <v>196</v>
      </c>
      <c r="H558" s="0" t="s">
        <v>901</v>
      </c>
      <c r="J558" s="111" t="n">
        <v>1</v>
      </c>
      <c r="K558" s="0" t="s">
        <v>198</v>
      </c>
      <c r="L558" s="0" t="s">
        <v>198</v>
      </c>
      <c r="M558" s="0" t="s">
        <v>199</v>
      </c>
      <c r="O558" s="0" t="s">
        <v>200</v>
      </c>
      <c r="Q558" s="120" t="s">
        <v>200</v>
      </c>
      <c r="R558" s="0" t="s">
        <v>3919</v>
      </c>
      <c r="S558" s="0" t="s">
        <v>201</v>
      </c>
      <c r="T558" s="0" t="s">
        <v>198</v>
      </c>
      <c r="U558" s="0" t="s">
        <v>202</v>
      </c>
      <c r="V558" s="0" t="s">
        <v>1790</v>
      </c>
      <c r="W558" s="110" t="s">
        <v>204</v>
      </c>
      <c r="X558" s="111" t="n">
        <v>2011</v>
      </c>
      <c r="Y558" s="111" t="s">
        <v>498</v>
      </c>
      <c r="Z558" s="130" t="s">
        <v>757</v>
      </c>
      <c r="AA558" s="122" t="s">
        <v>200</v>
      </c>
      <c r="AB558" s="0" t="s">
        <v>3693</v>
      </c>
      <c r="AC558" s="0" t="s">
        <v>574</v>
      </c>
      <c r="AD558" s="111" t="n">
        <v>2011</v>
      </c>
      <c r="AE558" s="111" t="s">
        <v>198</v>
      </c>
      <c r="AF558" s="111" t="s">
        <v>4116</v>
      </c>
      <c r="AI558" s="111" t="s">
        <v>207</v>
      </c>
      <c r="AK558" s="111" t="str">
        <f aca="false">(AB558)</f>
        <v>Visceral games</v>
      </c>
      <c r="AM558" s="111" t="n">
        <f aca="false">AD558</f>
        <v>2011</v>
      </c>
      <c r="AN558" s="111" t="s">
        <v>297</v>
      </c>
      <c r="AR558" s="0" t="s">
        <v>1455</v>
      </c>
      <c r="AS558" s="0" t="s">
        <v>4109</v>
      </c>
      <c r="AT558" s="0" t="s">
        <v>2872</v>
      </c>
      <c r="AU558" s="0" t="s">
        <v>1306</v>
      </c>
      <c r="AV558" s="0" t="s">
        <v>200</v>
      </c>
      <c r="AW558" s="0" t="s">
        <v>4111</v>
      </c>
      <c r="AY558" s="0" t="s">
        <v>3510</v>
      </c>
      <c r="AZ558" s="0" t="s">
        <v>4117</v>
      </c>
      <c r="BA558" s="124" t="s">
        <v>200</v>
      </c>
      <c r="BB558" s="0" t="s">
        <v>248</v>
      </c>
      <c r="BC558" s="0" t="s">
        <v>4118</v>
      </c>
      <c r="BD558" s="0" t="s">
        <v>4119</v>
      </c>
      <c r="BE558" s="104" t="s">
        <v>4120</v>
      </c>
      <c r="BF558" s="0" t="s">
        <v>200</v>
      </c>
      <c r="BG558" s="125" t="s">
        <v>200</v>
      </c>
      <c r="BH558" s="0" t="s">
        <v>2215</v>
      </c>
      <c r="BI558" s="112" t="n">
        <v>5030931100239</v>
      </c>
      <c r="BJ558" s="126" t="s">
        <v>200</v>
      </c>
      <c r="BK558" s="0" t="s">
        <v>215</v>
      </c>
      <c r="BL558" s="112" t="n">
        <v>4</v>
      </c>
      <c r="BM558" s="112" t="n">
        <v>4</v>
      </c>
      <c r="BN558" s="112" t="n">
        <v>4</v>
      </c>
      <c r="BO558" s="111" t="n">
        <v>20</v>
      </c>
      <c r="BP558" s="125" t="s">
        <v>200</v>
      </c>
      <c r="BQ558" s="127" t="s">
        <v>216</v>
      </c>
    </row>
    <row r="559" customFormat="false" ht="13.8" hidden="false" customHeight="false" outlineLevel="0" collapsed="false">
      <c r="A559" s="0" t="s">
        <v>4121</v>
      </c>
      <c r="B559" s="0" t="s">
        <v>3917</v>
      </c>
      <c r="C559" s="131" t="s">
        <v>1970</v>
      </c>
      <c r="D559" s="131" t="s">
        <v>1333</v>
      </c>
      <c r="E559" s="0" t="s">
        <v>194</v>
      </c>
      <c r="F559" s="0" t="s">
        <v>1509</v>
      </c>
      <c r="G559" s="0" t="s">
        <v>330</v>
      </c>
      <c r="H559" s="0" t="s">
        <v>901</v>
      </c>
      <c r="J559" s="111" t="n">
        <v>1</v>
      </c>
      <c r="K559" s="0" t="s">
        <v>198</v>
      </c>
      <c r="L559" s="0" t="s">
        <v>198</v>
      </c>
      <c r="M559" s="0" t="s">
        <v>199</v>
      </c>
      <c r="O559" s="0" t="s">
        <v>200</v>
      </c>
      <c r="P559" s="0" t="s">
        <v>410</v>
      </c>
      <c r="Q559" s="120" t="s">
        <v>200</v>
      </c>
      <c r="R559" s="0" t="s">
        <v>3919</v>
      </c>
      <c r="S559" s="0" t="s">
        <v>201</v>
      </c>
      <c r="T559" s="0" t="s">
        <v>198</v>
      </c>
      <c r="U559" s="0" t="s">
        <v>202</v>
      </c>
      <c r="V559" s="0" t="s">
        <v>1790</v>
      </c>
      <c r="W559" s="110" t="s">
        <v>204</v>
      </c>
      <c r="X559" s="111" t="n">
        <v>2010</v>
      </c>
      <c r="Y559" s="111" t="s">
        <v>200</v>
      </c>
      <c r="Z559" s="111" t="s">
        <v>757</v>
      </c>
      <c r="AA559" s="122" t="s">
        <v>200</v>
      </c>
      <c r="AB559" s="0" t="s">
        <v>4122</v>
      </c>
      <c r="AC559" s="0" t="s">
        <v>3821</v>
      </c>
      <c r="AD559" s="111" t="n">
        <v>2010</v>
      </c>
      <c r="AE559" s="111" t="s">
        <v>222</v>
      </c>
      <c r="AI559" s="111" t="s">
        <v>207</v>
      </c>
      <c r="AK559" s="111" t="str">
        <f aca="false">(AB559)</f>
        <v>From software</v>
      </c>
      <c r="AL559" s="0" t="s">
        <v>200</v>
      </c>
      <c r="AM559" s="111" t="n">
        <v>2009</v>
      </c>
      <c r="AN559" s="111" t="s">
        <v>208</v>
      </c>
      <c r="AQ559" s="0" t="s">
        <v>4123</v>
      </c>
      <c r="AR559" s="0" t="s">
        <v>224</v>
      </c>
      <c r="AS559" s="0" t="s">
        <v>4124</v>
      </c>
      <c r="AT559" s="0" t="s">
        <v>200</v>
      </c>
      <c r="AU559" s="0" t="s">
        <v>4125</v>
      </c>
      <c r="AV559" s="0" t="s">
        <v>4126</v>
      </c>
      <c r="AY559" s="0" t="s">
        <v>3510</v>
      </c>
      <c r="AZ559" s="0" t="s">
        <v>4127</v>
      </c>
      <c r="BA559" s="124" t="s">
        <v>200</v>
      </c>
      <c r="BB559" s="0" t="s">
        <v>210</v>
      </c>
      <c r="BC559" s="0" t="s">
        <v>4128</v>
      </c>
      <c r="BD559" s="0" t="s">
        <v>4129</v>
      </c>
      <c r="BE559" s="104" t="s">
        <v>4130</v>
      </c>
      <c r="BF559" s="0" t="s">
        <v>4131</v>
      </c>
      <c r="BG559" s="125" t="s">
        <v>200</v>
      </c>
      <c r="BH559" s="0" t="s">
        <v>2215</v>
      </c>
      <c r="BI559" s="112" t="n">
        <v>3546430149393</v>
      </c>
      <c r="BJ559" s="126" t="s">
        <v>200</v>
      </c>
      <c r="BK559" s="0" t="s">
        <v>215</v>
      </c>
      <c r="BL559" s="112" t="n">
        <v>4</v>
      </c>
      <c r="BM559" s="112" t="n">
        <v>4</v>
      </c>
      <c r="BN559" s="112" t="n">
        <v>4</v>
      </c>
      <c r="BO559" s="111" t="n">
        <v>20</v>
      </c>
      <c r="BP559" s="125" t="s">
        <v>200</v>
      </c>
      <c r="BQ559" s="127" t="s">
        <v>216</v>
      </c>
    </row>
    <row r="560" customFormat="false" ht="13.8" hidden="false" customHeight="false" outlineLevel="0" collapsed="false">
      <c r="A560" s="0" t="s">
        <v>4132</v>
      </c>
      <c r="B560" s="0" t="s">
        <v>3917</v>
      </c>
      <c r="C560" s="131" t="s">
        <v>1489</v>
      </c>
      <c r="D560" s="131" t="s">
        <v>1333</v>
      </c>
      <c r="E560" s="0" t="s">
        <v>194</v>
      </c>
      <c r="F560" s="0" t="s">
        <v>1509</v>
      </c>
      <c r="G560" s="0" t="s">
        <v>196</v>
      </c>
      <c r="H560" s="0" t="s">
        <v>901</v>
      </c>
      <c r="J560" s="111" t="n">
        <v>1</v>
      </c>
      <c r="K560" s="0" t="s">
        <v>198</v>
      </c>
      <c r="L560" s="0" t="s">
        <v>198</v>
      </c>
      <c r="M560" s="0" t="s">
        <v>199</v>
      </c>
      <c r="O560" s="0" t="s">
        <v>200</v>
      </c>
      <c r="Q560" s="120" t="s">
        <v>200</v>
      </c>
      <c r="R560" s="0" t="s">
        <v>3919</v>
      </c>
      <c r="S560" s="0" t="s">
        <v>201</v>
      </c>
      <c r="T560" s="0" t="s">
        <v>198</v>
      </c>
      <c r="U560" s="0" t="s">
        <v>202</v>
      </c>
      <c r="V560" s="0" t="s">
        <v>1790</v>
      </c>
      <c r="W560" s="110" t="s">
        <v>204</v>
      </c>
      <c r="X560" s="111" t="n">
        <v>2013</v>
      </c>
      <c r="Y560" s="111" t="s">
        <v>498</v>
      </c>
      <c r="Z560" s="130" t="s">
        <v>757</v>
      </c>
      <c r="AA560" s="122" t="s">
        <v>200</v>
      </c>
      <c r="AB560" s="0" t="s">
        <v>4133</v>
      </c>
      <c r="AC560" s="0" t="s">
        <v>3215</v>
      </c>
      <c r="AD560" s="111" t="n">
        <v>2013</v>
      </c>
      <c r="AE560" s="111" t="s">
        <v>198</v>
      </c>
      <c r="AI560" s="111" t="s">
        <v>700</v>
      </c>
      <c r="AJ560" s="111" t="s">
        <v>3976</v>
      </c>
      <c r="AK560" s="0" t="s">
        <v>4133</v>
      </c>
      <c r="AM560" s="111" t="n">
        <v>2011</v>
      </c>
      <c r="AN560" s="111" t="s">
        <v>1887</v>
      </c>
      <c r="AR560" s="0" t="s">
        <v>4134</v>
      </c>
      <c r="AS560" s="0" t="s">
        <v>4135</v>
      </c>
      <c r="AT560" s="0" t="s">
        <v>4136</v>
      </c>
      <c r="AU560" s="0" t="s">
        <v>2727</v>
      </c>
      <c r="AV560" s="0" t="s">
        <v>200</v>
      </c>
      <c r="AZ560" s="0" t="s">
        <v>4137</v>
      </c>
      <c r="BA560" s="124" t="s">
        <v>200</v>
      </c>
      <c r="BB560" s="0" t="s">
        <v>210</v>
      </c>
      <c r="BC560" s="0" t="s">
        <v>4138</v>
      </c>
      <c r="BD560" s="0" t="s">
        <v>4139</v>
      </c>
      <c r="BE560" s="104" t="s">
        <v>4140</v>
      </c>
      <c r="BG560" s="125" t="s">
        <v>200</v>
      </c>
      <c r="BH560" s="0" t="s">
        <v>2215</v>
      </c>
      <c r="BI560" s="112" t="n">
        <v>5021290058194</v>
      </c>
      <c r="BJ560" s="126" t="s">
        <v>200</v>
      </c>
      <c r="BK560" s="0" t="s">
        <v>215</v>
      </c>
      <c r="BL560" s="112" t="n">
        <v>4</v>
      </c>
      <c r="BM560" s="112" t="n">
        <v>4</v>
      </c>
      <c r="BN560" s="112" t="n">
        <v>4</v>
      </c>
      <c r="BO560" s="111" t="n">
        <v>20</v>
      </c>
      <c r="BP560" s="125" t="s">
        <v>200</v>
      </c>
      <c r="BQ560" s="127" t="s">
        <v>216</v>
      </c>
    </row>
    <row r="561" customFormat="false" ht="13.8" hidden="false" customHeight="false" outlineLevel="0" collapsed="false">
      <c r="A561" s="0" t="s">
        <v>4141</v>
      </c>
      <c r="B561" s="0" t="s">
        <v>3917</v>
      </c>
      <c r="C561" s="131" t="s">
        <v>1970</v>
      </c>
      <c r="D561" s="131" t="s">
        <v>1333</v>
      </c>
      <c r="E561" s="0" t="s">
        <v>194</v>
      </c>
      <c r="F561" s="0" t="s">
        <v>195</v>
      </c>
      <c r="G561" s="0" t="s">
        <v>196</v>
      </c>
      <c r="H561" s="0" t="s">
        <v>901</v>
      </c>
      <c r="J561" s="111" t="n">
        <v>1</v>
      </c>
      <c r="K561" s="0" t="s">
        <v>198</v>
      </c>
      <c r="L561" s="0" t="s">
        <v>198</v>
      </c>
      <c r="M561" s="0" t="s">
        <v>274</v>
      </c>
      <c r="O561" s="0" t="s">
        <v>237</v>
      </c>
      <c r="Q561" s="120" t="s">
        <v>200</v>
      </c>
      <c r="R561" s="0" t="s">
        <v>3919</v>
      </c>
      <c r="S561" s="0" t="s">
        <v>201</v>
      </c>
      <c r="T561" s="0" t="s">
        <v>198</v>
      </c>
      <c r="U561" s="0" t="s">
        <v>202</v>
      </c>
      <c r="V561" s="0" t="s">
        <v>1790</v>
      </c>
      <c r="W561" s="110" t="s">
        <v>204</v>
      </c>
      <c r="X561" s="111" t="n">
        <v>2013</v>
      </c>
      <c r="Y561" s="111" t="s">
        <v>1624</v>
      </c>
      <c r="Z561" s="130" t="s">
        <v>757</v>
      </c>
      <c r="AA561" s="122" t="s">
        <v>200</v>
      </c>
      <c r="AB561" s="0" t="s">
        <v>4142</v>
      </c>
      <c r="AC561" s="0" t="s">
        <v>543</v>
      </c>
      <c r="AD561" s="111" t="n">
        <v>2013</v>
      </c>
      <c r="AE561" s="111" t="s">
        <v>198</v>
      </c>
      <c r="AI561" s="111" t="s">
        <v>922</v>
      </c>
      <c r="AJ561" s="111" t="s">
        <v>3887</v>
      </c>
      <c r="AK561" s="111" t="s">
        <v>543</v>
      </c>
      <c r="AM561" s="111" t="s">
        <v>849</v>
      </c>
      <c r="AN561" s="111" t="s">
        <v>297</v>
      </c>
      <c r="AS561" s="0" t="s">
        <v>3201</v>
      </c>
      <c r="AT561" s="0" t="s">
        <v>4143</v>
      </c>
      <c r="AU561" s="0" t="s">
        <v>2262</v>
      </c>
      <c r="AV561" s="0" t="s">
        <v>4144</v>
      </c>
      <c r="AZ561" s="0" t="s">
        <v>4145</v>
      </c>
      <c r="BA561" s="124" t="s">
        <v>200</v>
      </c>
      <c r="BB561" s="0" t="s">
        <v>210</v>
      </c>
      <c r="BC561" s="0" t="s">
        <v>4146</v>
      </c>
      <c r="BD561" s="0" t="s">
        <v>4147</v>
      </c>
      <c r="BE561" s="104" t="s">
        <v>4148</v>
      </c>
      <c r="BF561" s="0" t="s">
        <v>200</v>
      </c>
      <c r="BG561" s="125" t="s">
        <v>200</v>
      </c>
      <c r="BH561" s="0" t="s">
        <v>2215</v>
      </c>
      <c r="BI561" s="112" t="n">
        <v>5055060927748</v>
      </c>
      <c r="BJ561" s="126" t="s">
        <v>200</v>
      </c>
      <c r="BK561" s="0" t="s">
        <v>215</v>
      </c>
      <c r="BL561" s="112" t="n">
        <v>4</v>
      </c>
      <c r="BM561" s="112" t="n">
        <v>4</v>
      </c>
      <c r="BN561" s="112" t="n">
        <v>4</v>
      </c>
      <c r="BO561" s="111" t="n">
        <v>20</v>
      </c>
      <c r="BP561" s="125" t="s">
        <v>200</v>
      </c>
      <c r="BQ561" s="127" t="s">
        <v>216</v>
      </c>
    </row>
    <row r="562" customFormat="false" ht="13.8" hidden="false" customHeight="false" outlineLevel="0" collapsed="false">
      <c r="A562" s="0" t="s">
        <v>4149</v>
      </c>
      <c r="B562" s="0" t="s">
        <v>3917</v>
      </c>
      <c r="C562" s="131" t="s">
        <v>1970</v>
      </c>
      <c r="D562" s="131" t="s">
        <v>1333</v>
      </c>
      <c r="E562" s="0" t="s">
        <v>194</v>
      </c>
      <c r="F562" s="0" t="s">
        <v>195</v>
      </c>
      <c r="G562" s="0" t="s">
        <v>196</v>
      </c>
      <c r="H562" s="0" t="s">
        <v>901</v>
      </c>
      <c r="J562" s="111" t="n">
        <v>1</v>
      </c>
      <c r="K562" s="0" t="s">
        <v>198</v>
      </c>
      <c r="L562" s="0" t="s">
        <v>198</v>
      </c>
      <c r="M562" s="0" t="s">
        <v>199</v>
      </c>
      <c r="O562" s="0" t="s">
        <v>200</v>
      </c>
      <c r="Q562" s="120" t="s">
        <v>200</v>
      </c>
      <c r="R562" s="0" t="s">
        <v>3919</v>
      </c>
      <c r="S562" s="0" t="s">
        <v>201</v>
      </c>
      <c r="T562" s="0" t="s">
        <v>198</v>
      </c>
      <c r="U562" s="0" t="s">
        <v>202</v>
      </c>
      <c r="V562" s="0" t="s">
        <v>1790</v>
      </c>
      <c r="W562" s="110" t="s">
        <v>204</v>
      </c>
      <c r="X562" s="111" t="n">
        <v>2008</v>
      </c>
      <c r="Y562" s="111" t="s">
        <v>1624</v>
      </c>
      <c r="Z562" s="130" t="s">
        <v>757</v>
      </c>
      <c r="AA562" s="122" t="s">
        <v>200</v>
      </c>
      <c r="AB562" s="0" t="s">
        <v>543</v>
      </c>
      <c r="AC562" s="0" t="s">
        <v>543</v>
      </c>
      <c r="AD562" s="111" t="n">
        <v>2008</v>
      </c>
      <c r="AE562" s="111" t="s">
        <v>198</v>
      </c>
      <c r="AI562" s="111" t="s">
        <v>207</v>
      </c>
      <c r="AK562" s="111" t="str">
        <f aca="false">(AB562)</f>
        <v>Capcom</v>
      </c>
      <c r="AM562" s="111" t="n">
        <f aca="false">AD562</f>
        <v>2008</v>
      </c>
      <c r="AN562" s="111" t="s">
        <v>208</v>
      </c>
      <c r="AS562" s="0" t="s">
        <v>3201</v>
      </c>
      <c r="AT562" s="104" t="s">
        <v>4150</v>
      </c>
      <c r="AU562" s="0" t="s">
        <v>2262</v>
      </c>
      <c r="AV562" s="0" t="s">
        <v>200</v>
      </c>
      <c r="AZ562" s="0" t="s">
        <v>4151</v>
      </c>
      <c r="BA562" s="124" t="s">
        <v>200</v>
      </c>
      <c r="BB562" s="0" t="s">
        <v>248</v>
      </c>
      <c r="BC562" s="0" t="s">
        <v>4152</v>
      </c>
      <c r="BD562" s="0" t="s">
        <v>4153</v>
      </c>
      <c r="BE562" s="104" t="s">
        <v>4154</v>
      </c>
      <c r="BF562" s="0" t="s">
        <v>4155</v>
      </c>
      <c r="BG562" s="125"/>
      <c r="BH562" s="0" t="s">
        <v>2215</v>
      </c>
      <c r="BI562" s="112" t="n">
        <v>5055060925041</v>
      </c>
      <c r="BJ562" s="126"/>
      <c r="BK562" s="0" t="s">
        <v>215</v>
      </c>
      <c r="BL562" s="112" t="n">
        <v>4</v>
      </c>
      <c r="BM562" s="112" t="n">
        <v>4</v>
      </c>
      <c r="BN562" s="112" t="n">
        <v>4</v>
      </c>
      <c r="BO562" s="111" t="n">
        <v>20</v>
      </c>
      <c r="BP562" s="125"/>
      <c r="BQ562" s="127" t="s">
        <v>216</v>
      </c>
    </row>
    <row r="563" customFormat="false" ht="13.8" hidden="false" customHeight="false" outlineLevel="0" collapsed="false">
      <c r="A563" s="0" t="s">
        <v>4156</v>
      </c>
      <c r="B563" s="0" t="s">
        <v>3917</v>
      </c>
      <c r="C563" s="131" t="s">
        <v>3086</v>
      </c>
      <c r="D563" s="131" t="s">
        <v>4157</v>
      </c>
      <c r="E563" s="0" t="s">
        <v>194</v>
      </c>
      <c r="F563" s="0" t="s">
        <v>195</v>
      </c>
      <c r="G563" s="0" t="s">
        <v>330</v>
      </c>
      <c r="H563" s="0" t="s">
        <v>1287</v>
      </c>
      <c r="J563" s="111" t="n">
        <v>4</v>
      </c>
      <c r="K563" s="0" t="s">
        <v>198</v>
      </c>
      <c r="L563" s="0" t="s">
        <v>533</v>
      </c>
      <c r="M563" s="0" t="s">
        <v>199</v>
      </c>
      <c r="O563" s="0" t="s">
        <v>3137</v>
      </c>
      <c r="Q563" s="120" t="s">
        <v>200</v>
      </c>
      <c r="R563" s="0" t="s">
        <v>3919</v>
      </c>
      <c r="S563" s="0" t="s">
        <v>3441</v>
      </c>
      <c r="T563" s="0" t="s">
        <v>3441</v>
      </c>
      <c r="U563" s="0" t="s">
        <v>202</v>
      </c>
      <c r="V563" s="0" t="s">
        <v>1790</v>
      </c>
      <c r="W563" s="110" t="s">
        <v>204</v>
      </c>
      <c r="X563" s="111" t="n">
        <v>2014</v>
      </c>
      <c r="Y563" s="111" t="s">
        <v>498</v>
      </c>
      <c r="Z563" s="111" t="s">
        <v>757</v>
      </c>
      <c r="AA563" s="122" t="s">
        <v>200</v>
      </c>
      <c r="AB563" s="0" t="s">
        <v>2676</v>
      </c>
      <c r="AC563" s="0" t="s">
        <v>2676</v>
      </c>
      <c r="AD563" s="111" t="n">
        <v>2014</v>
      </c>
      <c r="AE563" s="111" t="s">
        <v>198</v>
      </c>
      <c r="AI563" s="111" t="s">
        <v>294</v>
      </c>
      <c r="AJ563" s="111" t="s">
        <v>1163</v>
      </c>
      <c r="AK563" s="0" t="s">
        <v>2676</v>
      </c>
      <c r="AM563" s="111" t="n">
        <v>2012</v>
      </c>
      <c r="AN563" s="130" t="s">
        <v>297</v>
      </c>
      <c r="AO563" s="0" t="s">
        <v>609</v>
      </c>
      <c r="AP563" s="0" t="s">
        <v>200</v>
      </c>
      <c r="AS563" s="0" t="s">
        <v>4158</v>
      </c>
      <c r="AT563" s="0" t="s">
        <v>3090</v>
      </c>
      <c r="AU563" s="0" t="s">
        <v>332</v>
      </c>
      <c r="AV563" s="0" t="s">
        <v>4159</v>
      </c>
      <c r="AZ563" s="0" t="s">
        <v>4160</v>
      </c>
      <c r="BA563" s="124" t="s">
        <v>200</v>
      </c>
      <c r="BB563" s="0" t="s">
        <v>248</v>
      </c>
      <c r="BC563" s="0" t="s">
        <v>4161</v>
      </c>
      <c r="BD563" s="0" t="s">
        <v>4162</v>
      </c>
      <c r="BE563" s="104" t="s">
        <v>4163</v>
      </c>
      <c r="BG563" s="125" t="s">
        <v>200</v>
      </c>
      <c r="BH563" s="0" t="s">
        <v>2235</v>
      </c>
      <c r="BI563" s="112" t="s">
        <v>198</v>
      </c>
      <c r="BJ563" s="126" t="s">
        <v>200</v>
      </c>
      <c r="BK563" s="0" t="s">
        <v>215</v>
      </c>
      <c r="BL563" s="112" t="n">
        <v>4</v>
      </c>
      <c r="BM563" s="112" t="n">
        <v>4</v>
      </c>
      <c r="BN563" s="112" t="n">
        <v>4</v>
      </c>
      <c r="BO563" s="111" t="n">
        <v>20</v>
      </c>
      <c r="BP563" s="125" t="s">
        <v>200</v>
      </c>
      <c r="BQ563" s="127" t="s">
        <v>216</v>
      </c>
    </row>
    <row r="564" customFormat="false" ht="13.8" hidden="false" customHeight="false" outlineLevel="0" collapsed="false">
      <c r="A564" s="0" t="s">
        <v>4164</v>
      </c>
      <c r="B564" s="0" t="s">
        <v>3917</v>
      </c>
      <c r="C564" s="0" t="s">
        <v>218</v>
      </c>
      <c r="D564" s="0" t="s">
        <v>4165</v>
      </c>
      <c r="E564" s="0" t="s">
        <v>194</v>
      </c>
      <c r="F564" s="0" t="s">
        <v>195</v>
      </c>
      <c r="G564" s="0" t="s">
        <v>196</v>
      </c>
      <c r="H564" s="0" t="s">
        <v>197</v>
      </c>
      <c r="J564" s="111" t="n">
        <v>1</v>
      </c>
      <c r="K564" s="0" t="s">
        <v>198</v>
      </c>
      <c r="L564" s="0" t="s">
        <v>198</v>
      </c>
      <c r="M564" s="0" t="s">
        <v>274</v>
      </c>
      <c r="O564" s="0" t="s">
        <v>200</v>
      </c>
      <c r="Q564" s="120" t="s">
        <v>200</v>
      </c>
      <c r="R564" s="0" t="s">
        <v>3919</v>
      </c>
      <c r="S564" s="0" t="s">
        <v>1834</v>
      </c>
      <c r="T564" s="0" t="s">
        <v>4166</v>
      </c>
      <c r="U564" s="0" t="s">
        <v>202</v>
      </c>
      <c r="V564" s="0" t="s">
        <v>1790</v>
      </c>
      <c r="W564" s="110" t="s">
        <v>204</v>
      </c>
      <c r="X564" s="111" t="n">
        <v>2013</v>
      </c>
      <c r="Y564" s="111" t="s">
        <v>200</v>
      </c>
      <c r="Z564" s="130" t="s">
        <v>757</v>
      </c>
      <c r="AA564" s="122" t="s">
        <v>200</v>
      </c>
      <c r="AB564" s="0" t="s">
        <v>4167</v>
      </c>
      <c r="AC564" s="0" t="s">
        <v>872</v>
      </c>
      <c r="AD564" s="111" t="n">
        <v>2013</v>
      </c>
      <c r="AE564" s="111" t="s">
        <v>222</v>
      </c>
      <c r="AI564" s="111" t="s">
        <v>207</v>
      </c>
      <c r="AK564" s="111" t="str">
        <f aca="false">(AB564)</f>
        <v>Moonbot studio</v>
      </c>
      <c r="AM564" s="111" t="n">
        <f aca="false">AD564</f>
        <v>2013</v>
      </c>
      <c r="AN564" s="111" t="s">
        <v>297</v>
      </c>
      <c r="AO564" s="0" t="s">
        <v>4168</v>
      </c>
      <c r="AP564" s="0" t="s">
        <v>200</v>
      </c>
      <c r="AS564" s="0" t="s">
        <v>200</v>
      </c>
      <c r="AU564" s="0" t="s">
        <v>2351</v>
      </c>
      <c r="AV564" s="0" t="s">
        <v>200</v>
      </c>
      <c r="AZ564" s="0" t="s">
        <v>4169</v>
      </c>
      <c r="BA564" s="124" t="s">
        <v>200</v>
      </c>
      <c r="BB564" s="0" t="s">
        <v>248</v>
      </c>
      <c r="BC564" s="0" t="s">
        <v>4170</v>
      </c>
      <c r="BE564" s="104" t="s">
        <v>4171</v>
      </c>
      <c r="BG564" s="125" t="s">
        <v>200</v>
      </c>
      <c r="BH564" s="0" t="s">
        <v>4172</v>
      </c>
      <c r="BJ564" s="126" t="s">
        <v>200</v>
      </c>
      <c r="BK564" s="0" t="s">
        <v>215</v>
      </c>
      <c r="BL564" s="112" t="n">
        <v>4</v>
      </c>
      <c r="BM564" s="112" t="n">
        <v>4</v>
      </c>
      <c r="BN564" s="112" t="n">
        <v>4</v>
      </c>
      <c r="BO564" s="111" t="n">
        <v>20</v>
      </c>
      <c r="BP564" s="125" t="s">
        <v>200</v>
      </c>
      <c r="BQ564" s="127" t="s">
        <v>216</v>
      </c>
    </row>
    <row r="565" customFormat="false" ht="13.8" hidden="false" customHeight="false" outlineLevel="0" collapsed="false">
      <c r="A565" s="0" t="s">
        <v>4173</v>
      </c>
      <c r="B565" s="0" t="s">
        <v>3917</v>
      </c>
      <c r="C565" s="0" t="s">
        <v>938</v>
      </c>
      <c r="D565" s="0" t="s">
        <v>1333</v>
      </c>
      <c r="E565" s="0" t="s">
        <v>313</v>
      </c>
      <c r="F565" s="0" t="s">
        <v>314</v>
      </c>
      <c r="G565" s="0" t="s">
        <v>196</v>
      </c>
      <c r="H565" s="0" t="s">
        <v>197</v>
      </c>
      <c r="J565" s="111" t="n">
        <v>1</v>
      </c>
      <c r="K565" s="0" t="s">
        <v>1441</v>
      </c>
      <c r="L565" s="0" t="s">
        <v>392</v>
      </c>
      <c r="M565" s="0" t="s">
        <v>274</v>
      </c>
      <c r="O565" s="0" t="s">
        <v>200</v>
      </c>
      <c r="Q565" s="120" t="s">
        <v>200</v>
      </c>
      <c r="R565" s="0" t="s">
        <v>3919</v>
      </c>
      <c r="S565" s="0" t="s">
        <v>201</v>
      </c>
      <c r="T565" s="0" t="s">
        <v>198</v>
      </c>
      <c r="U565" s="0" t="s">
        <v>202</v>
      </c>
      <c r="V565" s="0" t="s">
        <v>1790</v>
      </c>
      <c r="W565" s="110" t="s">
        <v>204</v>
      </c>
      <c r="X565" s="111" t="n">
        <v>2009</v>
      </c>
      <c r="Y565" s="111" t="s">
        <v>498</v>
      </c>
      <c r="Z565" s="111" t="s">
        <v>198</v>
      </c>
      <c r="AA565" s="122" t="s">
        <v>200</v>
      </c>
      <c r="AB565" s="0" t="s">
        <v>668</v>
      </c>
      <c r="AC565" s="0" t="s">
        <v>668</v>
      </c>
      <c r="AD565" s="111" t="n">
        <v>2009</v>
      </c>
      <c r="AE565" s="111" t="s">
        <v>198</v>
      </c>
      <c r="AI565" s="111" t="s">
        <v>207</v>
      </c>
      <c r="AK565" s="111" t="str">
        <f aca="false">(AB565)</f>
        <v>Codemasters</v>
      </c>
      <c r="AL565" s="0" t="s">
        <v>200</v>
      </c>
      <c r="AM565" s="111" t="n">
        <f aca="false">AD565</f>
        <v>2009</v>
      </c>
      <c r="AN565" s="111" t="s">
        <v>263</v>
      </c>
      <c r="AO565" s="0" t="s">
        <v>1442</v>
      </c>
      <c r="AP565" s="0" t="s">
        <v>567</v>
      </c>
      <c r="AQ565" s="0" t="s">
        <v>200</v>
      </c>
      <c r="AR565" s="0" t="s">
        <v>200</v>
      </c>
      <c r="AS565" s="0" t="s">
        <v>2333</v>
      </c>
      <c r="AV565" s="0" t="s">
        <v>200</v>
      </c>
      <c r="AY565" s="0" t="s">
        <v>4174</v>
      </c>
      <c r="AZ565" s="0" t="s">
        <v>4175</v>
      </c>
      <c r="BA565" s="124" t="s">
        <v>200</v>
      </c>
      <c r="BB565" s="0" t="s">
        <v>248</v>
      </c>
      <c r="BC565" s="0" t="s">
        <v>4176</v>
      </c>
      <c r="BD565" s="0" t="s">
        <v>4177</v>
      </c>
      <c r="BE565" s="104" t="s">
        <v>4178</v>
      </c>
      <c r="BG565" s="125" t="s">
        <v>200</v>
      </c>
      <c r="BH565" s="0" t="s">
        <v>2215</v>
      </c>
      <c r="BI565" s="112" t="n">
        <v>5024866341140</v>
      </c>
      <c r="BJ565" s="126" t="s">
        <v>200</v>
      </c>
      <c r="BK565" s="0" t="s">
        <v>215</v>
      </c>
      <c r="BL565" s="112" t="n">
        <v>4</v>
      </c>
      <c r="BM565" s="112" t="n">
        <v>4</v>
      </c>
      <c r="BN565" s="112" t="n">
        <v>4</v>
      </c>
      <c r="BO565" s="111" t="n">
        <v>20</v>
      </c>
      <c r="BP565" s="125" t="s">
        <v>200</v>
      </c>
      <c r="BQ565" s="127" t="s">
        <v>216</v>
      </c>
    </row>
    <row r="566" customFormat="false" ht="13.8" hidden="false" customHeight="false" outlineLevel="0" collapsed="false">
      <c r="A566" s="0" t="s">
        <v>4179</v>
      </c>
      <c r="B566" s="0" t="s">
        <v>3917</v>
      </c>
      <c r="C566" s="0" t="s">
        <v>938</v>
      </c>
      <c r="D566" s="0" t="s">
        <v>1333</v>
      </c>
      <c r="E566" s="0" t="s">
        <v>313</v>
      </c>
      <c r="F566" s="0" t="s">
        <v>314</v>
      </c>
      <c r="G566" s="0" t="s">
        <v>880</v>
      </c>
      <c r="H566" s="0" t="s">
        <v>197</v>
      </c>
      <c r="J566" s="111" t="n">
        <v>2</v>
      </c>
      <c r="K566" s="0" t="s">
        <v>198</v>
      </c>
      <c r="L566" s="0" t="s">
        <v>392</v>
      </c>
      <c r="M566" s="0" t="s">
        <v>274</v>
      </c>
      <c r="O566" s="0" t="s">
        <v>200</v>
      </c>
      <c r="Q566" s="120" t="s">
        <v>200</v>
      </c>
      <c r="R566" s="0" t="s">
        <v>3919</v>
      </c>
      <c r="S566" s="0" t="s">
        <v>201</v>
      </c>
      <c r="T566" s="0" t="s">
        <v>198</v>
      </c>
      <c r="U566" s="0" t="s">
        <v>202</v>
      </c>
      <c r="V566" s="0" t="s">
        <v>1790</v>
      </c>
      <c r="W566" s="110" t="s">
        <v>204</v>
      </c>
      <c r="X566" s="111" t="n">
        <v>2012</v>
      </c>
      <c r="Y566" s="111" t="s">
        <v>498</v>
      </c>
      <c r="Z566" s="111" t="s">
        <v>198</v>
      </c>
      <c r="AA566" s="122" t="s">
        <v>200</v>
      </c>
      <c r="AB566" s="0" t="s">
        <v>668</v>
      </c>
      <c r="AC566" s="0" t="s">
        <v>668</v>
      </c>
      <c r="AD566" s="111" t="n">
        <v>2012</v>
      </c>
      <c r="AE566" s="111" t="s">
        <v>198</v>
      </c>
      <c r="AI566" s="111" t="s">
        <v>207</v>
      </c>
      <c r="AK566" s="111" t="str">
        <f aca="false">(AB566)</f>
        <v>Codemasters</v>
      </c>
      <c r="AM566" s="111" t="n">
        <f aca="false">AD566</f>
        <v>2012</v>
      </c>
      <c r="AN566" s="111" t="s">
        <v>263</v>
      </c>
      <c r="AO566" s="0" t="s">
        <v>1442</v>
      </c>
      <c r="AP566" s="0" t="s">
        <v>200</v>
      </c>
      <c r="AS566" s="0" t="s">
        <v>2333</v>
      </c>
      <c r="AV566" s="0" t="s">
        <v>200</v>
      </c>
      <c r="AY566" s="0" t="s">
        <v>4174</v>
      </c>
      <c r="AZ566" s="0" t="s">
        <v>4180</v>
      </c>
      <c r="BA566" s="124" t="s">
        <v>200</v>
      </c>
      <c r="BB566" s="0" t="s">
        <v>248</v>
      </c>
      <c r="BC566" s="0" t="s">
        <v>4181</v>
      </c>
      <c r="BD566" s="0" t="s">
        <v>1404</v>
      </c>
      <c r="BE566" s="104" t="s">
        <v>4182</v>
      </c>
      <c r="BG566" s="125" t="s">
        <v>200</v>
      </c>
      <c r="BH566" s="0" t="s">
        <v>2215</v>
      </c>
      <c r="BI566" s="112" t="n">
        <v>5024866348026</v>
      </c>
      <c r="BJ566" s="126" t="s">
        <v>200</v>
      </c>
      <c r="BK566" s="0" t="s">
        <v>215</v>
      </c>
      <c r="BL566" s="112" t="n">
        <v>4</v>
      </c>
      <c r="BM566" s="112" t="n">
        <v>4</v>
      </c>
      <c r="BN566" s="112" t="n">
        <v>4</v>
      </c>
      <c r="BO566" s="111" t="n">
        <v>20</v>
      </c>
      <c r="BP566" s="125" t="s">
        <v>200</v>
      </c>
      <c r="BQ566" s="127" t="s">
        <v>216</v>
      </c>
    </row>
    <row r="567" customFormat="false" ht="13.8" hidden="false" customHeight="false" outlineLevel="0" collapsed="false">
      <c r="A567" s="0" t="s">
        <v>4183</v>
      </c>
      <c r="B567" s="0" t="s">
        <v>3917</v>
      </c>
      <c r="C567" s="0" t="s">
        <v>605</v>
      </c>
      <c r="D567" s="0" t="s">
        <v>1869</v>
      </c>
      <c r="E567" s="0" t="s">
        <v>194</v>
      </c>
      <c r="F567" s="0" t="s">
        <v>606</v>
      </c>
      <c r="G567" s="0" t="s">
        <v>391</v>
      </c>
      <c r="H567" s="0" t="s">
        <v>197</v>
      </c>
      <c r="J567" s="111" t="n">
        <v>2</v>
      </c>
      <c r="K567" s="0" t="s">
        <v>198</v>
      </c>
      <c r="L567" s="0" t="s">
        <v>392</v>
      </c>
      <c r="M567" s="0" t="s">
        <v>274</v>
      </c>
      <c r="O567" s="0" t="s">
        <v>596</v>
      </c>
      <c r="Q567" s="120" t="s">
        <v>200</v>
      </c>
      <c r="R567" s="0" t="s">
        <v>3919</v>
      </c>
      <c r="S567" s="0" t="s">
        <v>201</v>
      </c>
      <c r="T567" s="0" t="s">
        <v>198</v>
      </c>
      <c r="U567" s="0" t="s">
        <v>202</v>
      </c>
      <c r="V567" s="0" t="s">
        <v>1790</v>
      </c>
      <c r="W567" s="110" t="s">
        <v>204</v>
      </c>
      <c r="X567" s="111" t="n">
        <v>2012</v>
      </c>
      <c r="Z567" s="111" t="s">
        <v>757</v>
      </c>
      <c r="AA567" s="122" t="s">
        <v>200</v>
      </c>
      <c r="AB567" s="0" t="s">
        <v>4184</v>
      </c>
      <c r="AC567" s="0" t="s">
        <v>3821</v>
      </c>
      <c r="AD567" s="111" t="n">
        <v>2012</v>
      </c>
      <c r="AE567" s="111" t="s">
        <v>198</v>
      </c>
      <c r="AI567" s="111" t="s">
        <v>922</v>
      </c>
      <c r="AJ567" s="111" t="s">
        <v>3887</v>
      </c>
      <c r="AK567" s="111" t="s">
        <v>4184</v>
      </c>
      <c r="AL567" s="0" t="s">
        <v>200</v>
      </c>
      <c r="AM567" s="111" t="s">
        <v>849</v>
      </c>
      <c r="AN567" s="111" t="s">
        <v>208</v>
      </c>
      <c r="AO567" s="0" t="s">
        <v>609</v>
      </c>
      <c r="AP567" s="0" t="s">
        <v>610</v>
      </c>
      <c r="AQ567" s="0" t="s">
        <v>200</v>
      </c>
      <c r="AR567" s="0" t="s">
        <v>4185</v>
      </c>
      <c r="AS567" s="0" t="s">
        <v>611</v>
      </c>
      <c r="AT567" s="0" t="s">
        <v>433</v>
      </c>
      <c r="AU567" s="0" t="s">
        <v>200</v>
      </c>
      <c r="AV567" s="0" t="s">
        <v>4186</v>
      </c>
      <c r="AZ567" s="0" t="s">
        <v>4187</v>
      </c>
      <c r="BA567" s="124" t="s">
        <v>200</v>
      </c>
      <c r="BB567" s="0" t="s">
        <v>248</v>
      </c>
      <c r="BC567" s="0" t="s">
        <v>4188</v>
      </c>
      <c r="BD567" s="0" t="s">
        <v>4189</v>
      </c>
      <c r="BE567" s="104" t="s">
        <v>4190</v>
      </c>
      <c r="BF567" s="0" t="s">
        <v>4191</v>
      </c>
      <c r="BG567" s="125" t="s">
        <v>200</v>
      </c>
      <c r="BH567" s="0" t="s">
        <v>2215</v>
      </c>
      <c r="BI567" s="112" t="n">
        <v>3391891966801</v>
      </c>
      <c r="BJ567" s="126" t="s">
        <v>200</v>
      </c>
      <c r="BK567" s="0" t="s">
        <v>215</v>
      </c>
      <c r="BL567" s="112" t="n">
        <v>4</v>
      </c>
      <c r="BM567" s="112" t="n">
        <v>4</v>
      </c>
      <c r="BN567" s="112" t="n">
        <v>4</v>
      </c>
      <c r="BO567" s="111" t="n">
        <v>20</v>
      </c>
      <c r="BP567" s="125" t="s">
        <v>200</v>
      </c>
      <c r="BQ567" s="127" t="s">
        <v>216</v>
      </c>
    </row>
    <row r="568" customFormat="false" ht="13.8" hidden="false" customHeight="false" outlineLevel="0" collapsed="false">
      <c r="A568" s="0" t="s">
        <v>4192</v>
      </c>
      <c r="B568" s="0" t="s">
        <v>3917</v>
      </c>
      <c r="C568" s="0" t="s">
        <v>1970</v>
      </c>
      <c r="D568" s="0" t="s">
        <v>1333</v>
      </c>
      <c r="E568" s="0" t="s">
        <v>194</v>
      </c>
      <c r="F568" s="0" t="s">
        <v>399</v>
      </c>
      <c r="G568" s="0" t="s">
        <v>196</v>
      </c>
      <c r="H568" s="0" t="s">
        <v>901</v>
      </c>
      <c r="J568" s="111" t="n">
        <v>1</v>
      </c>
      <c r="K568" s="0" t="s">
        <v>198</v>
      </c>
      <c r="L568" s="0" t="s">
        <v>198</v>
      </c>
      <c r="M568" s="0" t="s">
        <v>199</v>
      </c>
      <c r="O568" s="0" t="s">
        <v>200</v>
      </c>
      <c r="Q568" s="120"/>
      <c r="R568" s="0" t="s">
        <v>3919</v>
      </c>
      <c r="S568" s="0" t="s">
        <v>201</v>
      </c>
      <c r="T568" s="0" t="s">
        <v>198</v>
      </c>
      <c r="U568" s="0" t="s">
        <v>285</v>
      </c>
      <c r="V568" s="0" t="s">
        <v>1790</v>
      </c>
      <c r="W568" s="110" t="s">
        <v>204</v>
      </c>
      <c r="X568" s="111" t="n">
        <v>2014</v>
      </c>
      <c r="Y568" s="111" t="s">
        <v>205</v>
      </c>
      <c r="Z568" s="111" t="s">
        <v>757</v>
      </c>
      <c r="AA568" s="122"/>
      <c r="AB568" s="0" t="s">
        <v>4193</v>
      </c>
      <c r="AC568" s="0" t="s">
        <v>3215</v>
      </c>
      <c r="AD568" s="111" t="s">
        <v>198</v>
      </c>
      <c r="AE568" s="111" t="s">
        <v>222</v>
      </c>
      <c r="AI568" s="111" t="s">
        <v>207</v>
      </c>
      <c r="AK568" s="111" t="str">
        <f aca="false">(AB568)</f>
        <v>Access games</v>
      </c>
      <c r="AM568" s="111" t="n">
        <f aca="false">X568</f>
        <v>2014</v>
      </c>
      <c r="AN568" s="111" t="s">
        <v>208</v>
      </c>
      <c r="AS568" s="0" t="s">
        <v>4194</v>
      </c>
      <c r="AT568" s="0" t="s">
        <v>4195</v>
      </c>
      <c r="AU568" s="0" t="s">
        <v>332</v>
      </c>
      <c r="AV568" s="0" t="s">
        <v>4196</v>
      </c>
      <c r="AZ568" s="0" t="s">
        <v>4197</v>
      </c>
      <c r="BA568" s="124" t="s">
        <v>200</v>
      </c>
      <c r="BB568" s="0" t="s">
        <v>248</v>
      </c>
      <c r="BC568" s="0" t="s">
        <v>4198</v>
      </c>
      <c r="BE568" s="104" t="s">
        <v>4199</v>
      </c>
      <c r="BF568" s="0" t="s">
        <v>4200</v>
      </c>
      <c r="BG568" s="125"/>
      <c r="BH568" s="0" t="s">
        <v>735</v>
      </c>
      <c r="BI568" s="112" t="n">
        <v>662248913872</v>
      </c>
      <c r="BJ568" s="126"/>
      <c r="BK568" s="0" t="s">
        <v>215</v>
      </c>
      <c r="BL568" s="112" t="n">
        <v>4</v>
      </c>
      <c r="BM568" s="112" t="n">
        <v>4</v>
      </c>
      <c r="BN568" s="112" t="n">
        <v>4</v>
      </c>
      <c r="BO568" s="111" t="n">
        <v>20</v>
      </c>
      <c r="BP568" s="125"/>
      <c r="BQ568" s="127" t="s">
        <v>216</v>
      </c>
    </row>
    <row r="569" customFormat="false" ht="13.8" hidden="false" customHeight="false" outlineLevel="0" collapsed="false">
      <c r="A569" s="0" t="s">
        <v>4201</v>
      </c>
      <c r="B569" s="0" t="s">
        <v>3917</v>
      </c>
      <c r="C569" s="0" t="s">
        <v>234</v>
      </c>
      <c r="D569" s="0" t="s">
        <v>1460</v>
      </c>
      <c r="E569" s="0" t="s">
        <v>194</v>
      </c>
      <c r="F569" s="0" t="s">
        <v>195</v>
      </c>
      <c r="G569" s="0" t="s">
        <v>196</v>
      </c>
      <c r="H569" s="0" t="s">
        <v>197</v>
      </c>
      <c r="J569" s="111" t="n">
        <v>1</v>
      </c>
      <c r="K569" s="0" t="s">
        <v>198</v>
      </c>
      <c r="L569" s="0" t="s">
        <v>198</v>
      </c>
      <c r="M569" s="0" t="s">
        <v>199</v>
      </c>
      <c r="O569" s="0" t="s">
        <v>200</v>
      </c>
      <c r="Q569" s="120" t="s">
        <v>200</v>
      </c>
      <c r="R569" s="0" t="s">
        <v>3919</v>
      </c>
      <c r="S569" s="0" t="s">
        <v>201</v>
      </c>
      <c r="T569" s="0" t="s">
        <v>198</v>
      </c>
      <c r="U569" s="0" t="s">
        <v>202</v>
      </c>
      <c r="V569" s="0" t="s">
        <v>1790</v>
      </c>
      <c r="W569" s="110" t="s">
        <v>204</v>
      </c>
      <c r="X569" s="111" t="n">
        <v>2013</v>
      </c>
      <c r="Y569" s="111" t="s">
        <v>498</v>
      </c>
      <c r="Z569" s="111" t="s">
        <v>198</v>
      </c>
      <c r="AA569" s="122" t="s">
        <v>200</v>
      </c>
      <c r="AB569" s="0" t="s">
        <v>4202</v>
      </c>
      <c r="AC569" s="0" t="s">
        <v>543</v>
      </c>
      <c r="AD569" s="111" t="n">
        <v>2013</v>
      </c>
      <c r="AE569" s="111" t="s">
        <v>198</v>
      </c>
      <c r="AI569" s="111" t="s">
        <v>1313</v>
      </c>
      <c r="AJ569" s="111" t="s">
        <v>3493</v>
      </c>
      <c r="AK569" s="111" t="s">
        <v>543</v>
      </c>
      <c r="AM569" s="111" t="n">
        <v>1989</v>
      </c>
      <c r="AN569" s="111" t="s">
        <v>297</v>
      </c>
      <c r="AP569" s="0" t="s">
        <v>286</v>
      </c>
      <c r="AQ569" s="0" t="s">
        <v>200</v>
      </c>
      <c r="AS569" s="0" t="s">
        <v>4203</v>
      </c>
      <c r="AV569" s="0" t="s">
        <v>200</v>
      </c>
      <c r="AZ569" s="0" t="s">
        <v>4204</v>
      </c>
      <c r="BA569" s="124" t="s">
        <v>200</v>
      </c>
      <c r="BB569" s="0" t="s">
        <v>462</v>
      </c>
      <c r="BC569" s="0" t="s">
        <v>4205</v>
      </c>
      <c r="BD569" s="0" t="s">
        <v>4206</v>
      </c>
      <c r="BE569" s="104" t="s">
        <v>4207</v>
      </c>
      <c r="BG569" s="125" t="s">
        <v>200</v>
      </c>
      <c r="BH569" s="0" t="s">
        <v>2215</v>
      </c>
      <c r="BI569" s="112" t="n">
        <v>5055060929735</v>
      </c>
      <c r="BJ569" s="126" t="s">
        <v>200</v>
      </c>
      <c r="BK569" s="0" t="s">
        <v>215</v>
      </c>
      <c r="BL569" s="112" t="n">
        <v>4</v>
      </c>
      <c r="BM569" s="112" t="n">
        <v>4</v>
      </c>
      <c r="BN569" s="112" t="n">
        <v>4</v>
      </c>
      <c r="BO569" s="111" t="n">
        <v>20</v>
      </c>
      <c r="BP569" s="125" t="s">
        <v>200</v>
      </c>
      <c r="BQ569" s="127" t="s">
        <v>216</v>
      </c>
    </row>
    <row r="570" customFormat="false" ht="13.8" hidden="false" customHeight="false" outlineLevel="0" collapsed="false">
      <c r="A570" s="0" t="s">
        <v>4208</v>
      </c>
      <c r="B570" s="0" t="s">
        <v>3917</v>
      </c>
      <c r="C570" s="131" t="s">
        <v>558</v>
      </c>
      <c r="D570" s="131" t="s">
        <v>193</v>
      </c>
      <c r="E570" s="0" t="s">
        <v>194</v>
      </c>
      <c r="F570" s="0" t="s">
        <v>195</v>
      </c>
      <c r="G570" s="0" t="s">
        <v>196</v>
      </c>
      <c r="H570" s="0" t="s">
        <v>219</v>
      </c>
      <c r="J570" s="111" t="n">
        <v>4</v>
      </c>
      <c r="K570" s="0" t="s">
        <v>198</v>
      </c>
      <c r="L570" s="0" t="s">
        <v>533</v>
      </c>
      <c r="M570" s="0" t="s">
        <v>199</v>
      </c>
      <c r="O570" s="0" t="s">
        <v>534</v>
      </c>
      <c r="Q570" s="120" t="s">
        <v>200</v>
      </c>
      <c r="R570" s="0" t="s">
        <v>3919</v>
      </c>
      <c r="S570" s="0" t="s">
        <v>201</v>
      </c>
      <c r="T570" s="0" t="s">
        <v>198</v>
      </c>
      <c r="U570" s="0" t="s">
        <v>239</v>
      </c>
      <c r="V570" s="0" t="s">
        <v>1790</v>
      </c>
      <c r="W570" s="110" t="s">
        <v>204</v>
      </c>
      <c r="X570" s="111" t="n">
        <v>2013</v>
      </c>
      <c r="Y570" s="111" t="s">
        <v>240</v>
      </c>
      <c r="Z570" s="111" t="s">
        <v>198</v>
      </c>
      <c r="AA570" s="122" t="s">
        <v>200</v>
      </c>
      <c r="AB570" s="0" t="s">
        <v>543</v>
      </c>
      <c r="AC570" s="0" t="s">
        <v>543</v>
      </c>
      <c r="AD570" s="111" t="s">
        <v>198</v>
      </c>
      <c r="AE570" s="111" t="s">
        <v>222</v>
      </c>
      <c r="AI570" s="111" t="s">
        <v>294</v>
      </c>
      <c r="AJ570" s="111" t="s">
        <v>1376</v>
      </c>
      <c r="AK570" s="111" t="s">
        <v>543</v>
      </c>
      <c r="AL570" s="0" t="s">
        <v>216</v>
      </c>
      <c r="AM570" s="111" t="s">
        <v>849</v>
      </c>
      <c r="AN570" s="111" t="s">
        <v>208</v>
      </c>
      <c r="AS570" s="0" t="s">
        <v>1468</v>
      </c>
      <c r="AU570" s="0" t="s">
        <v>332</v>
      </c>
      <c r="AV570" s="0" t="s">
        <v>200</v>
      </c>
      <c r="AZ570" s="0" t="s">
        <v>4209</v>
      </c>
      <c r="BA570" s="124" t="s">
        <v>200</v>
      </c>
      <c r="BB570" s="0" t="s">
        <v>248</v>
      </c>
      <c r="BC570" s="0" t="s">
        <v>4210</v>
      </c>
      <c r="BD570" s="0" t="s">
        <v>4211</v>
      </c>
      <c r="BE570" s="104" t="s">
        <v>4212</v>
      </c>
      <c r="BG570" s="125" t="s">
        <v>200</v>
      </c>
      <c r="BH570" s="0" t="s">
        <v>2235</v>
      </c>
      <c r="BI570" s="112" t="n">
        <v>4976219050692</v>
      </c>
      <c r="BJ570" s="126" t="s">
        <v>200</v>
      </c>
      <c r="BK570" s="0" t="s">
        <v>215</v>
      </c>
      <c r="BL570" s="112" t="n">
        <v>4</v>
      </c>
      <c r="BM570" s="112" t="n">
        <v>4</v>
      </c>
      <c r="BN570" s="112" t="n">
        <v>4</v>
      </c>
      <c r="BO570" s="111" t="n">
        <v>50</v>
      </c>
      <c r="BP570" s="125" t="s">
        <v>200</v>
      </c>
      <c r="BQ570" s="127" t="s">
        <v>216</v>
      </c>
    </row>
    <row r="571" customFormat="false" ht="13.8" hidden="false" customHeight="false" outlineLevel="0" collapsed="false">
      <c r="A571" s="0" t="s">
        <v>4213</v>
      </c>
      <c r="B571" s="0" t="s">
        <v>3917</v>
      </c>
      <c r="C571" s="131" t="s">
        <v>1489</v>
      </c>
      <c r="D571" s="131" t="s">
        <v>3087</v>
      </c>
      <c r="E571" s="0" t="s">
        <v>284</v>
      </c>
      <c r="F571" s="0" t="s">
        <v>195</v>
      </c>
      <c r="G571" s="0" t="s">
        <v>330</v>
      </c>
      <c r="H571" s="0" t="s">
        <v>901</v>
      </c>
      <c r="J571" s="111" t="n">
        <v>1</v>
      </c>
      <c r="K571" s="0" t="s">
        <v>198</v>
      </c>
      <c r="L571" s="0" t="s">
        <v>198</v>
      </c>
      <c r="M571" s="0" t="s">
        <v>199</v>
      </c>
      <c r="O571" s="0" t="s">
        <v>200</v>
      </c>
      <c r="Q571" s="120" t="s">
        <v>200</v>
      </c>
      <c r="R571" s="0" t="s">
        <v>3919</v>
      </c>
      <c r="S571" s="0" t="s">
        <v>201</v>
      </c>
      <c r="T571" s="0" t="s">
        <v>198</v>
      </c>
      <c r="U571" s="0" t="s">
        <v>202</v>
      </c>
      <c r="V571" s="0" t="s">
        <v>1790</v>
      </c>
      <c r="W571" s="110" t="s">
        <v>204</v>
      </c>
      <c r="X571" s="111" t="n">
        <v>2007</v>
      </c>
      <c r="Y571" s="111" t="s">
        <v>498</v>
      </c>
      <c r="Z571" s="130" t="s">
        <v>757</v>
      </c>
      <c r="AA571" s="122" t="s">
        <v>200</v>
      </c>
      <c r="AB571" s="0" t="s">
        <v>4214</v>
      </c>
      <c r="AC571" s="0" t="s">
        <v>1696</v>
      </c>
      <c r="AD571" s="111" t="n">
        <v>2007</v>
      </c>
      <c r="AE571" s="111" t="s">
        <v>198</v>
      </c>
      <c r="AI571" s="111" t="s">
        <v>294</v>
      </c>
      <c r="AJ571" s="111" t="s">
        <v>1163</v>
      </c>
      <c r="AK571" s="0" t="s">
        <v>4214</v>
      </c>
      <c r="AM571" s="111" t="n">
        <v>2006</v>
      </c>
      <c r="AN571" s="111" t="s">
        <v>297</v>
      </c>
      <c r="AR571" s="0" t="s">
        <v>4215</v>
      </c>
      <c r="AS571" s="0" t="s">
        <v>4216</v>
      </c>
      <c r="AT571" s="0" t="s">
        <v>4217</v>
      </c>
      <c r="AU571" s="0" t="s">
        <v>332</v>
      </c>
      <c r="AV571" s="0" t="s">
        <v>4218</v>
      </c>
      <c r="AW571" s="0" t="s">
        <v>200</v>
      </c>
      <c r="AX571" s="0" t="s">
        <v>4219</v>
      </c>
      <c r="AY571" s="0" t="s">
        <v>3510</v>
      </c>
      <c r="AZ571" s="0" t="s">
        <v>4220</v>
      </c>
      <c r="BA571" s="124" t="s">
        <v>200</v>
      </c>
      <c r="BB571" s="0" t="s">
        <v>210</v>
      </c>
      <c r="BC571" s="0" t="s">
        <v>4221</v>
      </c>
      <c r="BD571" s="0" t="s">
        <v>4222</v>
      </c>
      <c r="BE571" s="104" t="s">
        <v>4223</v>
      </c>
      <c r="BF571" s="0" t="s">
        <v>4224</v>
      </c>
      <c r="BG571" s="125" t="s">
        <v>200</v>
      </c>
      <c r="BH571" s="0" t="s">
        <v>2215</v>
      </c>
      <c r="BI571" s="112" t="n">
        <v>3307210341570</v>
      </c>
      <c r="BJ571" s="126" t="s">
        <v>200</v>
      </c>
      <c r="BK571" s="0" t="s">
        <v>215</v>
      </c>
      <c r="BL571" s="112" t="n">
        <v>4</v>
      </c>
      <c r="BM571" s="112" t="n">
        <v>4</v>
      </c>
      <c r="BN571" s="112" t="n">
        <v>4</v>
      </c>
      <c r="BO571" s="111" t="n">
        <v>20</v>
      </c>
      <c r="BP571" s="125" t="s">
        <v>200</v>
      </c>
      <c r="BQ571" s="127" t="s">
        <v>216</v>
      </c>
    </row>
    <row r="572" customFormat="false" ht="13.8" hidden="false" customHeight="false" outlineLevel="0" collapsed="false">
      <c r="A572" s="0" t="s">
        <v>4225</v>
      </c>
      <c r="B572" s="0" t="s">
        <v>3917</v>
      </c>
      <c r="C572" s="0" t="s">
        <v>928</v>
      </c>
      <c r="D572" s="0" t="s">
        <v>1869</v>
      </c>
      <c r="E572" s="0" t="s">
        <v>194</v>
      </c>
      <c r="F572" s="0" t="s">
        <v>195</v>
      </c>
      <c r="G572" s="0" t="s">
        <v>330</v>
      </c>
      <c r="H572" s="0" t="s">
        <v>219</v>
      </c>
      <c r="J572" s="111" t="n">
        <v>3</v>
      </c>
      <c r="K572" s="0" t="s">
        <v>198</v>
      </c>
      <c r="L572" s="0" t="s">
        <v>533</v>
      </c>
      <c r="M572" s="0" t="s">
        <v>199</v>
      </c>
      <c r="O572" s="0" t="s">
        <v>200</v>
      </c>
      <c r="Q572" s="120" t="s">
        <v>200</v>
      </c>
      <c r="R572" s="0" t="s">
        <v>3919</v>
      </c>
      <c r="S572" s="0" t="s">
        <v>201</v>
      </c>
      <c r="T572" s="0" t="s">
        <v>198</v>
      </c>
      <c r="U572" s="0" t="s">
        <v>202</v>
      </c>
      <c r="V572" s="0" t="s">
        <v>1790</v>
      </c>
      <c r="W572" s="110" t="s">
        <v>204</v>
      </c>
      <c r="X572" s="111" t="n">
        <v>2009</v>
      </c>
      <c r="Y572" s="111" t="s">
        <v>1624</v>
      </c>
      <c r="Z572" s="130" t="s">
        <v>757</v>
      </c>
      <c r="AA572" s="122" t="s">
        <v>200</v>
      </c>
      <c r="AB572" s="0" t="s">
        <v>4226</v>
      </c>
      <c r="AC572" s="0" t="s">
        <v>3821</v>
      </c>
      <c r="AD572" s="111" t="n">
        <v>2009</v>
      </c>
      <c r="AE572" s="111" t="s">
        <v>198</v>
      </c>
      <c r="AI572" s="111" t="s">
        <v>207</v>
      </c>
      <c r="AK572" s="111" t="str">
        <f aca="false">(AB572)</f>
        <v>Tri-crescendo</v>
      </c>
      <c r="AM572" s="111" t="n">
        <f aca="false">AD572</f>
        <v>2009</v>
      </c>
      <c r="AN572" s="111" t="s">
        <v>208</v>
      </c>
      <c r="AS572" s="0" t="s">
        <v>200</v>
      </c>
      <c r="AT572" s="0" t="s">
        <v>4227</v>
      </c>
      <c r="AU572" s="0" t="s">
        <v>332</v>
      </c>
      <c r="AV572" s="0" t="s">
        <v>200</v>
      </c>
      <c r="AX572" s="0" t="s">
        <v>4228</v>
      </c>
      <c r="AZ572" s="0" t="s">
        <v>4229</v>
      </c>
      <c r="BA572" s="124" t="s">
        <v>200</v>
      </c>
      <c r="BB572" s="0" t="s">
        <v>248</v>
      </c>
      <c r="BC572" s="0" t="s">
        <v>4230</v>
      </c>
      <c r="BD572" s="0" t="s">
        <v>4231</v>
      </c>
      <c r="BE572" s="104" t="s">
        <v>4232</v>
      </c>
      <c r="BF572" s="0" t="s">
        <v>4233</v>
      </c>
      <c r="BG572" s="125" t="s">
        <v>200</v>
      </c>
      <c r="BH572" s="0" t="s">
        <v>2215</v>
      </c>
      <c r="BI572" s="112" t="n">
        <v>3296580806447</v>
      </c>
      <c r="BJ572" s="126" t="s">
        <v>200</v>
      </c>
      <c r="BK572" s="0" t="s">
        <v>215</v>
      </c>
      <c r="BL572" s="112" t="n">
        <v>4</v>
      </c>
      <c r="BM572" s="112" t="n">
        <v>4</v>
      </c>
      <c r="BN572" s="112" t="n">
        <v>4</v>
      </c>
      <c r="BO572" s="111" t="n">
        <v>20</v>
      </c>
      <c r="BP572" s="125" t="s">
        <v>200</v>
      </c>
      <c r="BQ572" s="127" t="s">
        <v>216</v>
      </c>
    </row>
    <row r="573" customFormat="false" ht="13.8" hidden="false" customHeight="false" outlineLevel="0" collapsed="false">
      <c r="A573" s="0" t="s">
        <v>4234</v>
      </c>
      <c r="B573" s="0" t="s">
        <v>3917</v>
      </c>
      <c r="C573" s="0" t="s">
        <v>3240</v>
      </c>
      <c r="D573" s="0" t="s">
        <v>1333</v>
      </c>
      <c r="E573" s="0" t="s">
        <v>313</v>
      </c>
      <c r="F573" s="0" t="s">
        <v>314</v>
      </c>
      <c r="G573" s="0" t="s">
        <v>196</v>
      </c>
      <c r="H573" s="0" t="s">
        <v>197</v>
      </c>
      <c r="J573" s="111" t="n">
        <v>4</v>
      </c>
      <c r="K573" s="0" t="s">
        <v>198</v>
      </c>
      <c r="L573" s="0" t="s">
        <v>392</v>
      </c>
      <c r="M573" s="0" t="s">
        <v>199</v>
      </c>
      <c r="O573" s="0" t="s">
        <v>200</v>
      </c>
      <c r="Q573" s="120" t="s">
        <v>200</v>
      </c>
      <c r="R573" s="0" t="s">
        <v>3919</v>
      </c>
      <c r="S573" s="0" t="s">
        <v>201</v>
      </c>
      <c r="T573" s="0" t="s">
        <v>198</v>
      </c>
      <c r="U573" s="0" t="s">
        <v>202</v>
      </c>
      <c r="V573" s="0" t="s">
        <v>1790</v>
      </c>
      <c r="W573" s="110" t="s">
        <v>204</v>
      </c>
      <c r="X573" s="111" t="n">
        <v>2008</v>
      </c>
      <c r="Y573" s="111" t="s">
        <v>498</v>
      </c>
      <c r="Z573" s="111" t="s">
        <v>198</v>
      </c>
      <c r="AA573" s="122" t="s">
        <v>200</v>
      </c>
      <c r="AB573" s="0" t="s">
        <v>3241</v>
      </c>
      <c r="AC573" s="0" t="s">
        <v>872</v>
      </c>
      <c r="AD573" s="111" t="n">
        <v>2008</v>
      </c>
      <c r="AE573" s="111" t="s">
        <v>222</v>
      </c>
      <c r="AI573" s="111" t="s">
        <v>207</v>
      </c>
      <c r="AK573" s="111" t="str">
        <f aca="false">(AB573)</f>
        <v>Clap hanz</v>
      </c>
      <c r="AM573" s="111" t="n">
        <f aca="false">AD573</f>
        <v>2008</v>
      </c>
      <c r="AN573" s="111" t="s">
        <v>208</v>
      </c>
      <c r="AS573" s="0" t="s">
        <v>3243</v>
      </c>
      <c r="AV573" s="0" t="s">
        <v>200</v>
      </c>
      <c r="AZ573" s="0" t="s">
        <v>4235</v>
      </c>
      <c r="BA573" s="124" t="s">
        <v>200</v>
      </c>
      <c r="BB573" s="0" t="s">
        <v>248</v>
      </c>
      <c r="BC573" s="0" t="s">
        <v>4236</v>
      </c>
      <c r="BD573" s="0" t="s">
        <v>4237</v>
      </c>
      <c r="BE573" s="104" t="s">
        <v>4238</v>
      </c>
      <c r="BF573" s="0" t="s">
        <v>200</v>
      </c>
      <c r="BG573" s="125" t="s">
        <v>200</v>
      </c>
      <c r="BH573" s="0" t="s">
        <v>2215</v>
      </c>
      <c r="BI573" s="112" t="n">
        <v>711719905622</v>
      </c>
      <c r="BJ573" s="126" t="s">
        <v>200</v>
      </c>
      <c r="BK573" s="0" t="s">
        <v>215</v>
      </c>
      <c r="BL573" s="112" t="n">
        <v>4</v>
      </c>
      <c r="BM573" s="112" t="n">
        <v>4</v>
      </c>
      <c r="BN573" s="112" t="n">
        <v>4</v>
      </c>
      <c r="BO573" s="111" t="n">
        <v>20</v>
      </c>
      <c r="BP573" s="125" t="s">
        <v>200</v>
      </c>
      <c r="BQ573" s="127" t="s">
        <v>216</v>
      </c>
    </row>
    <row r="574" customFormat="false" ht="13.8" hidden="false" customHeight="false" outlineLevel="0" collapsed="false">
      <c r="A574" s="0" t="s">
        <v>4239</v>
      </c>
      <c r="B574" s="0" t="s">
        <v>3917</v>
      </c>
      <c r="C574" s="131" t="s">
        <v>1451</v>
      </c>
      <c r="D574" s="131" t="s">
        <v>1333</v>
      </c>
      <c r="E574" s="0" t="s">
        <v>194</v>
      </c>
      <c r="F574" s="0" t="s">
        <v>195</v>
      </c>
      <c r="G574" s="0" t="s">
        <v>330</v>
      </c>
      <c r="H574" s="0" t="s">
        <v>901</v>
      </c>
      <c r="J574" s="111" t="n">
        <v>1</v>
      </c>
      <c r="K574" s="0" t="s">
        <v>198</v>
      </c>
      <c r="L574" s="0" t="s">
        <v>198</v>
      </c>
      <c r="M574" s="0" t="s">
        <v>199</v>
      </c>
      <c r="O574" s="0" t="s">
        <v>200</v>
      </c>
      <c r="Q574" s="120" t="s">
        <v>200</v>
      </c>
      <c r="R574" s="0" t="s">
        <v>3919</v>
      </c>
      <c r="S574" s="0" t="s">
        <v>201</v>
      </c>
      <c r="T574" s="0" t="s">
        <v>198</v>
      </c>
      <c r="U574" s="0" t="s">
        <v>202</v>
      </c>
      <c r="V574" s="0" t="s">
        <v>1790</v>
      </c>
      <c r="W574" s="110" t="s">
        <v>204</v>
      </c>
      <c r="X574" s="111" t="n">
        <v>2014</v>
      </c>
      <c r="Y574" s="111" t="s">
        <v>498</v>
      </c>
      <c r="Z574" s="130" t="s">
        <v>757</v>
      </c>
      <c r="AA574" s="122" t="s">
        <v>200</v>
      </c>
      <c r="AB574" s="0" t="s">
        <v>4240</v>
      </c>
      <c r="AC574" s="0" t="s">
        <v>4214</v>
      </c>
      <c r="AD574" s="111" t="n">
        <v>2014</v>
      </c>
      <c r="AE574" s="111" t="s">
        <v>198</v>
      </c>
      <c r="AI574" s="111" t="s">
        <v>207</v>
      </c>
      <c r="AK574" s="111" t="str">
        <f aca="false">(AB574)</f>
        <v>Tango gameworks</v>
      </c>
      <c r="AL574" s="0" t="s">
        <v>200</v>
      </c>
      <c r="AM574" s="111" t="n">
        <f aca="false">AD574</f>
        <v>2014</v>
      </c>
      <c r="AN574" s="111" t="s">
        <v>208</v>
      </c>
      <c r="AQ574" s="0" t="s">
        <v>200</v>
      </c>
      <c r="AR574" s="0" t="s">
        <v>1455</v>
      </c>
      <c r="AS574" s="0" t="s">
        <v>200</v>
      </c>
      <c r="AT574" s="0" t="s">
        <v>4241</v>
      </c>
      <c r="AU574" s="0" t="s">
        <v>470</v>
      </c>
      <c r="AV574" s="0" t="s">
        <v>4242</v>
      </c>
      <c r="AW574" s="0" t="s">
        <v>3435</v>
      </c>
      <c r="AY574" s="131" t="s">
        <v>4243</v>
      </c>
      <c r="AZ574" s="0" t="s">
        <v>4244</v>
      </c>
      <c r="BA574" s="124" t="s">
        <v>200</v>
      </c>
      <c r="BB574" s="0" t="s">
        <v>248</v>
      </c>
      <c r="BC574" s="0" t="s">
        <v>4245</v>
      </c>
      <c r="BE574" s="104" t="s">
        <v>4246</v>
      </c>
      <c r="BF574" s="0" t="s">
        <v>4247</v>
      </c>
      <c r="BG574" s="125" t="s">
        <v>200</v>
      </c>
      <c r="BH574" s="0" t="s">
        <v>2215</v>
      </c>
      <c r="BI574" s="112" t="n">
        <v>93155148314</v>
      </c>
      <c r="BJ574" s="126" t="s">
        <v>200</v>
      </c>
      <c r="BK574" s="0" t="s">
        <v>215</v>
      </c>
      <c r="BL574" s="112" t="n">
        <v>4</v>
      </c>
      <c r="BM574" s="112" t="n">
        <v>4</v>
      </c>
      <c r="BN574" s="112" t="n">
        <v>4</v>
      </c>
      <c r="BO574" s="111" t="n">
        <v>20</v>
      </c>
      <c r="BP574" s="125" t="s">
        <v>200</v>
      </c>
      <c r="BQ574" s="127" t="s">
        <v>216</v>
      </c>
    </row>
    <row r="575" customFormat="false" ht="13.8" hidden="false" customHeight="false" outlineLevel="0" collapsed="false">
      <c r="A575" s="0" t="s">
        <v>4248</v>
      </c>
      <c r="B575" s="0" t="s">
        <v>3917</v>
      </c>
      <c r="C575" s="0" t="s">
        <v>1136</v>
      </c>
      <c r="D575" s="0" t="s">
        <v>1333</v>
      </c>
      <c r="E575" s="0" t="s">
        <v>313</v>
      </c>
      <c r="F575" s="0" t="s">
        <v>314</v>
      </c>
      <c r="G575" s="0" t="s">
        <v>880</v>
      </c>
      <c r="H575" s="0" t="s">
        <v>197</v>
      </c>
      <c r="J575" s="111" t="n">
        <v>2</v>
      </c>
      <c r="K575" s="0" t="s">
        <v>1441</v>
      </c>
      <c r="L575" s="0" t="s">
        <v>392</v>
      </c>
      <c r="M575" s="0" t="s">
        <v>199</v>
      </c>
      <c r="O575" s="0" t="s">
        <v>200</v>
      </c>
      <c r="Q575" s="120" t="s">
        <v>200</v>
      </c>
      <c r="R575" s="0" t="s">
        <v>3919</v>
      </c>
      <c r="S575" s="0" t="s">
        <v>201</v>
      </c>
      <c r="T575" s="0" t="s">
        <v>198</v>
      </c>
      <c r="U575" s="0" t="s">
        <v>202</v>
      </c>
      <c r="V575" s="0" t="s">
        <v>1790</v>
      </c>
      <c r="W575" s="110" t="s">
        <v>204</v>
      </c>
      <c r="X575" s="111" t="n">
        <v>2013</v>
      </c>
      <c r="Y575" s="111" t="s">
        <v>498</v>
      </c>
      <c r="Z575" s="111" t="s">
        <v>198</v>
      </c>
      <c r="AA575" s="122" t="s">
        <v>200</v>
      </c>
      <c r="AB575" s="0" t="s">
        <v>668</v>
      </c>
      <c r="AC575" s="0" t="s">
        <v>668</v>
      </c>
      <c r="AD575" s="111" t="n">
        <v>2013</v>
      </c>
      <c r="AE575" s="111" t="s">
        <v>198</v>
      </c>
      <c r="AI575" s="111" t="s">
        <v>207</v>
      </c>
      <c r="AK575" s="111" t="str">
        <f aca="false">(AB575)</f>
        <v>Codemasters</v>
      </c>
      <c r="AL575" s="0" t="s">
        <v>200</v>
      </c>
      <c r="AM575" s="111" t="n">
        <f aca="false">AD575</f>
        <v>2013</v>
      </c>
      <c r="AN575" s="111" t="s">
        <v>263</v>
      </c>
      <c r="AO575" s="0" t="s">
        <v>1442</v>
      </c>
      <c r="AP575" s="0" t="s">
        <v>674</v>
      </c>
      <c r="AQ575" s="0" t="s">
        <v>200</v>
      </c>
      <c r="AR575" s="0" t="s">
        <v>200</v>
      </c>
      <c r="AS575" s="0" t="s">
        <v>4249</v>
      </c>
      <c r="AV575" s="0" t="s">
        <v>200</v>
      </c>
      <c r="AZ575" s="0" t="s">
        <v>4250</v>
      </c>
      <c r="BA575" s="124" t="s">
        <v>200</v>
      </c>
      <c r="BB575" s="0" t="s">
        <v>248</v>
      </c>
      <c r="BC575" s="0" t="s">
        <v>4251</v>
      </c>
      <c r="BD575" s="0" t="s">
        <v>4252</v>
      </c>
      <c r="BE575" s="104" t="s">
        <v>4253</v>
      </c>
      <c r="BF575" s="0" t="s">
        <v>200</v>
      </c>
      <c r="BG575" s="125" t="s">
        <v>200</v>
      </c>
      <c r="BH575" s="0" t="s">
        <v>2215</v>
      </c>
      <c r="BI575" s="112" t="n">
        <v>5024866362282</v>
      </c>
      <c r="BJ575" s="126" t="s">
        <v>200</v>
      </c>
      <c r="BK575" s="0" t="s">
        <v>215</v>
      </c>
      <c r="BL575" s="112" t="n">
        <v>4</v>
      </c>
      <c r="BM575" s="112" t="n">
        <v>4</v>
      </c>
      <c r="BN575" s="112" t="n">
        <v>4</v>
      </c>
      <c r="BO575" s="111" t="n">
        <v>20</v>
      </c>
      <c r="BP575" s="125" t="s">
        <v>200</v>
      </c>
      <c r="BQ575" s="127" t="s">
        <v>216</v>
      </c>
    </row>
    <row r="576" customFormat="false" ht="13.8" hidden="false" customHeight="false" outlineLevel="0" collapsed="false">
      <c r="A576" s="0" t="s">
        <v>4254</v>
      </c>
      <c r="B576" s="0" t="s">
        <v>3917</v>
      </c>
      <c r="C576" s="131" t="s">
        <v>1489</v>
      </c>
      <c r="D576" s="131" t="s">
        <v>1333</v>
      </c>
      <c r="E576" s="0" t="s">
        <v>1622</v>
      </c>
      <c r="F576" s="0" t="s">
        <v>1509</v>
      </c>
      <c r="G576" s="0" t="s">
        <v>330</v>
      </c>
      <c r="H576" s="0" t="s">
        <v>901</v>
      </c>
      <c r="J576" s="111" t="n">
        <v>1</v>
      </c>
      <c r="K576" s="131" t="s">
        <v>198</v>
      </c>
      <c r="L576" s="0" t="s">
        <v>198</v>
      </c>
      <c r="M576" s="0" t="s">
        <v>199</v>
      </c>
      <c r="O576" s="0" t="s">
        <v>200</v>
      </c>
      <c r="Q576" s="120" t="s">
        <v>200</v>
      </c>
      <c r="R576" s="0" t="s">
        <v>3919</v>
      </c>
      <c r="S576" s="0" t="s">
        <v>201</v>
      </c>
      <c r="T576" s="0" t="s">
        <v>198</v>
      </c>
      <c r="U576" s="0" t="s">
        <v>202</v>
      </c>
      <c r="V576" s="0" t="s">
        <v>1790</v>
      </c>
      <c r="W576" s="110" t="s">
        <v>204</v>
      </c>
      <c r="X576" s="111" t="n">
        <v>2012</v>
      </c>
      <c r="Y576" s="111" t="s">
        <v>498</v>
      </c>
      <c r="Z576" s="130" t="s">
        <v>757</v>
      </c>
      <c r="AA576" s="122" t="s">
        <v>200</v>
      </c>
      <c r="AB576" s="0" t="s">
        <v>4214</v>
      </c>
      <c r="AC576" s="0" t="s">
        <v>4214</v>
      </c>
      <c r="AD576" s="111" t="n">
        <v>2012</v>
      </c>
      <c r="AE576" s="111" t="s">
        <v>198</v>
      </c>
      <c r="AI576" s="111" t="s">
        <v>294</v>
      </c>
      <c r="AJ576" s="111" t="s">
        <v>1163</v>
      </c>
      <c r="AK576" s="0" t="s">
        <v>4214</v>
      </c>
      <c r="AM576" s="111" t="n">
        <v>2008</v>
      </c>
      <c r="AN576" s="111" t="s">
        <v>297</v>
      </c>
      <c r="AR576" s="0" t="s">
        <v>4255</v>
      </c>
      <c r="AS576" s="0" t="s">
        <v>4256</v>
      </c>
      <c r="AT576" s="0" t="s">
        <v>4257</v>
      </c>
      <c r="AU576" s="0" t="s">
        <v>537</v>
      </c>
      <c r="AV576" s="0" t="s">
        <v>4258</v>
      </c>
      <c r="AX576" s="0" t="s">
        <v>4259</v>
      </c>
      <c r="AY576" s="0" t="s">
        <v>3510</v>
      </c>
      <c r="AZ576" s="0" t="s">
        <v>4260</v>
      </c>
      <c r="BA576" s="124" t="s">
        <v>200</v>
      </c>
      <c r="BB576" s="0" t="s">
        <v>210</v>
      </c>
      <c r="BC576" s="0" t="s">
        <v>4261</v>
      </c>
      <c r="BD576" s="0" t="s">
        <v>4262</v>
      </c>
      <c r="BE576" s="0" t="s">
        <v>4263</v>
      </c>
      <c r="BF576" s="0" t="s">
        <v>1421</v>
      </c>
      <c r="BG576" s="125" t="s">
        <v>200</v>
      </c>
      <c r="BH576" s="0" t="s">
        <v>2215</v>
      </c>
      <c r="BI576" s="112" t="n">
        <v>93155145856</v>
      </c>
      <c r="BJ576" s="126" t="s">
        <v>200</v>
      </c>
      <c r="BK576" s="0" t="s">
        <v>215</v>
      </c>
      <c r="BL576" s="112" t="n">
        <v>4</v>
      </c>
      <c r="BM576" s="112" t="n">
        <v>4</v>
      </c>
      <c r="BN576" s="112" t="n">
        <v>4</v>
      </c>
      <c r="BO576" s="111" t="n">
        <v>20</v>
      </c>
      <c r="BP576" s="125" t="s">
        <v>200</v>
      </c>
      <c r="BQ576" s="127" t="s">
        <v>216</v>
      </c>
    </row>
    <row r="577" customFormat="false" ht="13.8" hidden="false" customHeight="false" outlineLevel="0" collapsed="false">
      <c r="A577" s="0" t="s">
        <v>4264</v>
      </c>
      <c r="B577" s="0" t="s">
        <v>3917</v>
      </c>
      <c r="C577" s="131" t="s">
        <v>1489</v>
      </c>
      <c r="D577" s="131" t="s">
        <v>1333</v>
      </c>
      <c r="E577" s="0" t="s">
        <v>1622</v>
      </c>
      <c r="F577" s="0" t="s">
        <v>1509</v>
      </c>
      <c r="G577" s="0" t="s">
        <v>330</v>
      </c>
      <c r="H577" s="0" t="s">
        <v>901</v>
      </c>
      <c r="J577" s="111" t="n">
        <v>1</v>
      </c>
      <c r="K577" s="131" t="s">
        <v>198</v>
      </c>
      <c r="L577" s="0" t="s">
        <v>198</v>
      </c>
      <c r="M577" s="0" t="s">
        <v>199</v>
      </c>
      <c r="O577" s="0" t="s">
        <v>200</v>
      </c>
      <c r="Q577" s="120" t="s">
        <v>200</v>
      </c>
      <c r="R577" s="0" t="s">
        <v>3919</v>
      </c>
      <c r="S577" s="0" t="s">
        <v>698</v>
      </c>
      <c r="T577" s="0" t="s">
        <v>198</v>
      </c>
      <c r="U577" s="0" t="s">
        <v>202</v>
      </c>
      <c r="V577" s="0" t="s">
        <v>1790</v>
      </c>
      <c r="W577" s="110" t="s">
        <v>204</v>
      </c>
      <c r="X577" s="111" t="n">
        <v>2012</v>
      </c>
      <c r="Y577" s="111" t="s">
        <v>498</v>
      </c>
      <c r="Z577" s="130" t="s">
        <v>757</v>
      </c>
      <c r="AA577" s="122" t="s">
        <v>200</v>
      </c>
      <c r="AB577" s="0" t="s">
        <v>4265</v>
      </c>
      <c r="AC577" s="0" t="s">
        <v>4214</v>
      </c>
      <c r="AD577" s="111" t="n">
        <v>2012</v>
      </c>
      <c r="AE577" s="111" t="s">
        <v>198</v>
      </c>
      <c r="AI577" s="111" t="s">
        <v>294</v>
      </c>
      <c r="AJ577" s="111" t="s">
        <v>1163</v>
      </c>
      <c r="AK577" s="0" t="s">
        <v>4265</v>
      </c>
      <c r="AM577" s="111" t="n">
        <v>2009</v>
      </c>
      <c r="AN577" s="111" t="s">
        <v>297</v>
      </c>
      <c r="AR577" s="0" t="s">
        <v>371</v>
      </c>
      <c r="AS577" s="0" t="s">
        <v>4256</v>
      </c>
      <c r="AT577" s="0" t="s">
        <v>4266</v>
      </c>
      <c r="AU577" s="0" t="s">
        <v>537</v>
      </c>
      <c r="AV577" s="0" t="s">
        <v>3138</v>
      </c>
      <c r="AX577" s="0" t="s">
        <v>4267</v>
      </c>
      <c r="AY577" s="0" t="s">
        <v>3510</v>
      </c>
      <c r="AZ577" s="0" t="s">
        <v>4268</v>
      </c>
      <c r="BA577" s="124" t="s">
        <v>200</v>
      </c>
      <c r="BB577" s="0" t="s">
        <v>210</v>
      </c>
      <c r="BC577" s="0" t="s">
        <v>4269</v>
      </c>
      <c r="BD577" s="0" t="s">
        <v>4262</v>
      </c>
      <c r="BE577" s="0" t="s">
        <v>4263</v>
      </c>
      <c r="BF577" s="0" t="s">
        <v>1421</v>
      </c>
      <c r="BG577" s="125" t="s">
        <v>200</v>
      </c>
      <c r="BH577" s="0" t="s">
        <v>735</v>
      </c>
      <c r="BI577" s="112" t="n">
        <v>93155147171</v>
      </c>
      <c r="BJ577" s="126" t="s">
        <v>200</v>
      </c>
      <c r="BK577" s="0" t="s">
        <v>215</v>
      </c>
      <c r="BL577" s="112" t="n">
        <v>4</v>
      </c>
      <c r="BM577" s="112" t="n">
        <v>4</v>
      </c>
      <c r="BN577" s="112" t="n">
        <v>4</v>
      </c>
      <c r="BO577" s="111" t="n">
        <v>20</v>
      </c>
      <c r="BP577" s="125" t="s">
        <v>200</v>
      </c>
      <c r="BQ577" s="127" t="s">
        <v>216</v>
      </c>
    </row>
    <row r="578" customFormat="false" ht="13.8" hidden="false" customHeight="false" outlineLevel="0" collapsed="false">
      <c r="A578" s="0" t="s">
        <v>4270</v>
      </c>
      <c r="B578" s="0" t="s">
        <v>3917</v>
      </c>
      <c r="C578" s="131" t="s">
        <v>558</v>
      </c>
      <c r="D578" s="131" t="s">
        <v>1333</v>
      </c>
      <c r="E578" s="0" t="s">
        <v>194</v>
      </c>
      <c r="F578" s="0" t="s">
        <v>195</v>
      </c>
      <c r="G578" s="0" t="s">
        <v>196</v>
      </c>
      <c r="H578" s="0" t="s">
        <v>1287</v>
      </c>
      <c r="J578" s="111" t="n">
        <v>4</v>
      </c>
      <c r="K578" s="0" t="s">
        <v>198</v>
      </c>
      <c r="L578" s="0" t="s">
        <v>533</v>
      </c>
      <c r="M578" s="0" t="s">
        <v>199</v>
      </c>
      <c r="O578" s="0" t="s">
        <v>534</v>
      </c>
      <c r="Q578" s="120" t="s">
        <v>200</v>
      </c>
      <c r="R578" s="0" t="s">
        <v>3919</v>
      </c>
      <c r="S578" s="0" t="s">
        <v>201</v>
      </c>
      <c r="T578" s="0" t="s">
        <v>198</v>
      </c>
      <c r="U578" s="0" t="s">
        <v>202</v>
      </c>
      <c r="V578" s="0" t="s">
        <v>1790</v>
      </c>
      <c r="W578" s="110" t="s">
        <v>204</v>
      </c>
      <c r="X578" s="111" t="n">
        <v>2009</v>
      </c>
      <c r="Y578" s="111" t="s">
        <v>200</v>
      </c>
      <c r="Z578" s="111" t="s">
        <v>221</v>
      </c>
      <c r="AA578" s="122" t="s">
        <v>200</v>
      </c>
      <c r="AB578" s="0" t="s">
        <v>4271</v>
      </c>
      <c r="AC578" s="0" t="s">
        <v>4271</v>
      </c>
      <c r="AD578" s="111" t="n">
        <v>2009</v>
      </c>
      <c r="AE578" s="111" t="s">
        <v>198</v>
      </c>
      <c r="AI578" s="111" t="s">
        <v>207</v>
      </c>
      <c r="AK578" s="111" t="str">
        <f aca="false">(AB578)</f>
        <v>Playlogic</v>
      </c>
      <c r="AM578" s="111" t="n">
        <f aca="false">AD578</f>
        <v>2009</v>
      </c>
      <c r="AN578" s="111" t="s">
        <v>1947</v>
      </c>
      <c r="AO578" s="0" t="s">
        <v>609</v>
      </c>
      <c r="AP578" s="0" t="s">
        <v>200</v>
      </c>
      <c r="AR578" s="0" t="s">
        <v>1455</v>
      </c>
      <c r="AS578" s="0" t="s">
        <v>200</v>
      </c>
      <c r="AU578" s="0" t="s">
        <v>332</v>
      </c>
      <c r="AV578" s="0" t="s">
        <v>200</v>
      </c>
      <c r="AY578" s="131" t="s">
        <v>2040</v>
      </c>
      <c r="AZ578" s="0" t="s">
        <v>4272</v>
      </c>
      <c r="BA578" s="124" t="s">
        <v>200</v>
      </c>
      <c r="BB578" s="0" t="s">
        <v>248</v>
      </c>
      <c r="BC578" s="0" t="s">
        <v>4273</v>
      </c>
      <c r="BD578" s="0" t="s">
        <v>4274</v>
      </c>
      <c r="BE578" s="0" t="s">
        <v>4275</v>
      </c>
      <c r="BF578" s="0" t="s">
        <v>4276</v>
      </c>
      <c r="BG578" s="125" t="s">
        <v>200</v>
      </c>
      <c r="BH578" s="0" t="s">
        <v>2215</v>
      </c>
      <c r="BI578" s="112" t="n">
        <v>8717545402566</v>
      </c>
      <c r="BJ578" s="126" t="s">
        <v>200</v>
      </c>
      <c r="BK578" s="0" t="s">
        <v>215</v>
      </c>
      <c r="BL578" s="112" t="n">
        <v>4</v>
      </c>
      <c r="BM578" s="112" t="n">
        <v>4</v>
      </c>
      <c r="BN578" s="112" t="n">
        <v>4</v>
      </c>
      <c r="BO578" s="111" t="n">
        <v>20</v>
      </c>
      <c r="BP578" s="125" t="s">
        <v>200</v>
      </c>
      <c r="BQ578" s="127" t="s">
        <v>216</v>
      </c>
    </row>
    <row r="579" customFormat="false" ht="13.8" hidden="false" customHeight="false" outlineLevel="0" collapsed="false">
      <c r="A579" s="0" t="s">
        <v>4277</v>
      </c>
      <c r="B579" s="0" t="s">
        <v>3917</v>
      </c>
      <c r="C579" s="131" t="s">
        <v>1489</v>
      </c>
      <c r="D579" s="131" t="s">
        <v>1333</v>
      </c>
      <c r="E579" s="0" t="s">
        <v>194</v>
      </c>
      <c r="F579" s="0" t="s">
        <v>195</v>
      </c>
      <c r="G579" s="0" t="s">
        <v>196</v>
      </c>
      <c r="H579" s="0" t="s">
        <v>901</v>
      </c>
      <c r="J579" s="111" t="n">
        <v>1</v>
      </c>
      <c r="K579" s="0" t="s">
        <v>1441</v>
      </c>
      <c r="L579" s="0" t="s">
        <v>392</v>
      </c>
      <c r="M579" s="0" t="s">
        <v>199</v>
      </c>
      <c r="O579" s="0" t="s">
        <v>200</v>
      </c>
      <c r="Q579" s="120" t="s">
        <v>200</v>
      </c>
      <c r="R579" s="0" t="s">
        <v>3919</v>
      </c>
      <c r="S579" s="0" t="s">
        <v>201</v>
      </c>
      <c r="T579" s="0" t="s">
        <v>198</v>
      </c>
      <c r="U579" s="0" t="s">
        <v>202</v>
      </c>
      <c r="V579" s="0" t="s">
        <v>1790</v>
      </c>
      <c r="W579" s="110" t="s">
        <v>204</v>
      </c>
      <c r="X579" s="111" t="n">
        <v>2007</v>
      </c>
      <c r="Y579" s="111" t="s">
        <v>498</v>
      </c>
      <c r="Z579" s="111" t="s">
        <v>221</v>
      </c>
      <c r="AA579" s="122" t="s">
        <v>200</v>
      </c>
      <c r="AB579" s="0" t="s">
        <v>4278</v>
      </c>
      <c r="AC579" s="0" t="s">
        <v>3164</v>
      </c>
      <c r="AD579" s="111" t="n">
        <v>2007</v>
      </c>
      <c r="AE579" s="111" t="s">
        <v>198</v>
      </c>
      <c r="AI579" s="111" t="s">
        <v>207</v>
      </c>
      <c r="AK579" s="111" t="str">
        <f aca="false">(AB579)</f>
        <v>Monolith productions</v>
      </c>
      <c r="AM579" s="111" t="n">
        <f aca="false">AD579</f>
        <v>2007</v>
      </c>
      <c r="AN579" s="111" t="s">
        <v>297</v>
      </c>
      <c r="AR579" s="0" t="s">
        <v>1455</v>
      </c>
      <c r="AS579" s="0" t="s">
        <v>4279</v>
      </c>
      <c r="AT579" s="0" t="s">
        <v>4280</v>
      </c>
      <c r="AU579" s="0" t="s">
        <v>470</v>
      </c>
      <c r="AV579" s="0" t="s">
        <v>200</v>
      </c>
      <c r="AY579" s="0" t="s">
        <v>3510</v>
      </c>
      <c r="AZ579" s="0" t="s">
        <v>4281</v>
      </c>
      <c r="BA579" s="124" t="s">
        <v>200</v>
      </c>
      <c r="BB579" s="0" t="s">
        <v>210</v>
      </c>
      <c r="BC579" s="0" t="s">
        <v>4282</v>
      </c>
      <c r="BD579" s="0" t="s">
        <v>4283</v>
      </c>
      <c r="BE579" s="0" t="s">
        <v>4284</v>
      </c>
      <c r="BF579" s="0" t="s">
        <v>4285</v>
      </c>
      <c r="BG579" s="125" t="s">
        <v>200</v>
      </c>
      <c r="BH579" s="0" t="s">
        <v>2215</v>
      </c>
      <c r="BI579" s="112" t="n">
        <v>3348542208858</v>
      </c>
      <c r="BJ579" s="126" t="s">
        <v>200</v>
      </c>
      <c r="BK579" s="0" t="s">
        <v>215</v>
      </c>
      <c r="BL579" s="112" t="n">
        <v>4</v>
      </c>
      <c r="BM579" s="112" t="n">
        <v>4</v>
      </c>
      <c r="BN579" s="112" t="n">
        <v>4</v>
      </c>
      <c r="BO579" s="111" t="n">
        <v>20</v>
      </c>
      <c r="BP579" s="125" t="s">
        <v>200</v>
      </c>
      <c r="BQ579" s="127" t="s">
        <v>216</v>
      </c>
    </row>
    <row r="580" customFormat="false" ht="13.8" hidden="false" customHeight="false" outlineLevel="0" collapsed="false">
      <c r="A580" s="0" t="s">
        <v>4286</v>
      </c>
      <c r="B580" s="0" t="s">
        <v>3917</v>
      </c>
      <c r="C580" s="131" t="s">
        <v>1489</v>
      </c>
      <c r="D580" s="131" t="s">
        <v>1333</v>
      </c>
      <c r="E580" s="0" t="s">
        <v>194</v>
      </c>
      <c r="F580" s="0" t="s">
        <v>195</v>
      </c>
      <c r="G580" s="0" t="s">
        <v>196</v>
      </c>
      <c r="H580" s="0" t="s">
        <v>901</v>
      </c>
      <c r="J580" s="111" t="n">
        <v>1</v>
      </c>
      <c r="K580" s="0" t="s">
        <v>1441</v>
      </c>
      <c r="L580" s="0" t="s">
        <v>392</v>
      </c>
      <c r="M580" s="0" t="s">
        <v>199</v>
      </c>
      <c r="O580" s="0" t="s">
        <v>200</v>
      </c>
      <c r="Q580" s="120" t="s">
        <v>200</v>
      </c>
      <c r="R580" s="0" t="s">
        <v>3919</v>
      </c>
      <c r="S580" s="0" t="s">
        <v>201</v>
      </c>
      <c r="T580" s="0" t="s">
        <v>198</v>
      </c>
      <c r="U580" s="0" t="s">
        <v>202</v>
      </c>
      <c r="V580" s="0" t="s">
        <v>1790</v>
      </c>
      <c r="W580" s="110" t="s">
        <v>204</v>
      </c>
      <c r="X580" s="111" t="n">
        <v>2009</v>
      </c>
      <c r="Y580" s="111" t="s">
        <v>498</v>
      </c>
      <c r="Z580" s="130" t="s">
        <v>221</v>
      </c>
      <c r="AA580" s="122" t="s">
        <v>200</v>
      </c>
      <c r="AB580" s="0" t="s">
        <v>4278</v>
      </c>
      <c r="AC580" s="0" t="s">
        <v>4287</v>
      </c>
      <c r="AD580" s="111" t="n">
        <v>2009</v>
      </c>
      <c r="AE580" s="111" t="s">
        <v>198</v>
      </c>
      <c r="AI580" s="111" t="s">
        <v>207</v>
      </c>
      <c r="AK580" s="111" t="str">
        <f aca="false">(AB580)</f>
        <v>Monolith productions</v>
      </c>
      <c r="AM580" s="111" t="n">
        <f aca="false">AD580</f>
        <v>2009</v>
      </c>
      <c r="AN580" s="111" t="s">
        <v>297</v>
      </c>
      <c r="AR580" s="0" t="s">
        <v>1455</v>
      </c>
      <c r="AS580" s="0" t="s">
        <v>4279</v>
      </c>
      <c r="AT580" s="0" t="s">
        <v>4280</v>
      </c>
      <c r="AU580" s="0" t="s">
        <v>470</v>
      </c>
      <c r="AV580" s="0" t="s">
        <v>200</v>
      </c>
      <c r="AY580" s="0" t="s">
        <v>3510</v>
      </c>
      <c r="AZ580" s="0" t="s">
        <v>4288</v>
      </c>
      <c r="BA580" s="124" t="s">
        <v>200</v>
      </c>
      <c r="BB580" s="0" t="s">
        <v>210</v>
      </c>
      <c r="BC580" s="0" t="s">
        <v>4289</v>
      </c>
      <c r="BD580" s="0" t="s">
        <v>4290</v>
      </c>
      <c r="BE580" s="0" t="s">
        <v>4291</v>
      </c>
      <c r="BG580" s="125" t="s">
        <v>200</v>
      </c>
      <c r="BH580" s="0" t="s">
        <v>2215</v>
      </c>
      <c r="BI580" s="112" t="n">
        <v>5051602222883</v>
      </c>
      <c r="BJ580" s="126" t="s">
        <v>200</v>
      </c>
      <c r="BK580" s="0" t="s">
        <v>215</v>
      </c>
      <c r="BL580" s="112" t="n">
        <v>4</v>
      </c>
      <c r="BM580" s="112" t="n">
        <v>4</v>
      </c>
      <c r="BN580" s="112" t="n">
        <v>4</v>
      </c>
      <c r="BO580" s="111" t="n">
        <v>20</v>
      </c>
      <c r="BP580" s="125" t="s">
        <v>200</v>
      </c>
      <c r="BQ580" s="127" t="s">
        <v>216</v>
      </c>
    </row>
    <row r="581" customFormat="false" ht="13.8" hidden="false" customHeight="false" outlineLevel="0" collapsed="false">
      <c r="A581" s="0" t="s">
        <v>4292</v>
      </c>
      <c r="B581" s="0" t="s">
        <v>3917</v>
      </c>
      <c r="C581" s="0" t="s">
        <v>423</v>
      </c>
      <c r="D581" s="0" t="s">
        <v>1333</v>
      </c>
      <c r="E581" s="0" t="s">
        <v>313</v>
      </c>
      <c r="F581" s="0" t="s">
        <v>314</v>
      </c>
      <c r="G581" s="0" t="s">
        <v>424</v>
      </c>
      <c r="H581" s="0" t="s">
        <v>197</v>
      </c>
      <c r="J581" s="111" t="n">
        <v>4</v>
      </c>
      <c r="K581" s="0" t="s">
        <v>198</v>
      </c>
      <c r="L581" s="0" t="s">
        <v>456</v>
      </c>
      <c r="M581" s="0" t="s">
        <v>199</v>
      </c>
      <c r="O581" s="0" t="s">
        <v>200</v>
      </c>
      <c r="Q581" s="120" t="s">
        <v>200</v>
      </c>
      <c r="R581" s="0" t="s">
        <v>3919</v>
      </c>
      <c r="S581" s="0" t="s">
        <v>201</v>
      </c>
      <c r="T581" s="0" t="s">
        <v>198</v>
      </c>
      <c r="U581" s="0" t="s">
        <v>202</v>
      </c>
      <c r="V581" s="0" t="s">
        <v>1790</v>
      </c>
      <c r="W581" s="110" t="s">
        <v>204</v>
      </c>
      <c r="X581" s="111" t="n">
        <v>2013</v>
      </c>
      <c r="Y581" s="111" t="s">
        <v>498</v>
      </c>
      <c r="Z581" s="111" t="s">
        <v>198</v>
      </c>
      <c r="AA581" s="122" t="s">
        <v>200</v>
      </c>
      <c r="AB581" s="0" t="s">
        <v>574</v>
      </c>
      <c r="AC581" s="0" t="s">
        <v>574</v>
      </c>
      <c r="AD581" s="111" t="n">
        <v>2013</v>
      </c>
      <c r="AE581" s="111" t="s">
        <v>198</v>
      </c>
      <c r="AG581" s="111" t="s">
        <v>241</v>
      </c>
      <c r="AH581" s="111" t="s">
        <v>2358</v>
      </c>
      <c r="AI581" s="111" t="s">
        <v>207</v>
      </c>
      <c r="AK581" s="111" t="str">
        <f aca="false">(AB581)</f>
        <v>Electronic arts</v>
      </c>
      <c r="AL581" s="0" t="s">
        <v>200</v>
      </c>
      <c r="AM581" s="111" t="n">
        <f aca="false">AD581</f>
        <v>2013</v>
      </c>
      <c r="AN581" s="111" t="s">
        <v>297</v>
      </c>
      <c r="AP581" s="0" t="s">
        <v>674</v>
      </c>
      <c r="AQ581" s="0" t="s">
        <v>200</v>
      </c>
      <c r="AR581" s="0" t="s">
        <v>200</v>
      </c>
      <c r="AS581" s="0" t="s">
        <v>675</v>
      </c>
      <c r="AV581" s="0" t="s">
        <v>200</v>
      </c>
      <c r="AZ581" s="0" t="s">
        <v>4293</v>
      </c>
      <c r="BA581" s="124" t="s">
        <v>200</v>
      </c>
      <c r="BB581" s="0" t="s">
        <v>248</v>
      </c>
      <c r="BC581" s="0" t="s">
        <v>4294</v>
      </c>
      <c r="BD581" s="0" t="s">
        <v>4295</v>
      </c>
      <c r="BE581" s="0" t="s">
        <v>4296</v>
      </c>
      <c r="BF581" s="0" t="s">
        <v>200</v>
      </c>
      <c r="BG581" s="125" t="s">
        <v>200</v>
      </c>
      <c r="BH581" s="0" t="s">
        <v>2225</v>
      </c>
      <c r="BI581" s="112" t="n">
        <v>5035228111097</v>
      </c>
      <c r="BJ581" s="126" t="s">
        <v>200</v>
      </c>
      <c r="BK581" s="0" t="s">
        <v>215</v>
      </c>
      <c r="BL581" s="112" t="n">
        <v>4</v>
      </c>
      <c r="BM581" s="112" t="n">
        <v>4</v>
      </c>
      <c r="BN581" s="112" t="n">
        <v>4</v>
      </c>
      <c r="BO581" s="111" t="n">
        <v>20</v>
      </c>
      <c r="BP581" s="125" t="s">
        <v>200</v>
      </c>
      <c r="BQ581" s="127" t="s">
        <v>216</v>
      </c>
    </row>
    <row r="582" customFormat="false" ht="13.8" hidden="false" customHeight="false" outlineLevel="0" collapsed="false">
      <c r="A582" s="131" t="s">
        <v>4297</v>
      </c>
      <c r="B582" s="0" t="s">
        <v>3917</v>
      </c>
      <c r="C582" s="0" t="s">
        <v>713</v>
      </c>
      <c r="D582" s="0" t="s">
        <v>1333</v>
      </c>
      <c r="E582" s="0" t="s">
        <v>313</v>
      </c>
      <c r="F582" s="0" t="s">
        <v>195</v>
      </c>
      <c r="G582" s="0" t="s">
        <v>391</v>
      </c>
      <c r="H582" s="0" t="s">
        <v>219</v>
      </c>
      <c r="J582" s="111" t="n">
        <v>2</v>
      </c>
      <c r="K582" s="0" t="s">
        <v>198</v>
      </c>
      <c r="L582" s="0" t="s">
        <v>392</v>
      </c>
      <c r="M582" s="0" t="s">
        <v>199</v>
      </c>
      <c r="O582" s="0" t="s">
        <v>200</v>
      </c>
      <c r="Q582" s="120" t="s">
        <v>200</v>
      </c>
      <c r="R582" s="0" t="s">
        <v>3919</v>
      </c>
      <c r="S582" s="0" t="s">
        <v>201</v>
      </c>
      <c r="T582" s="0" t="s">
        <v>198</v>
      </c>
      <c r="U582" s="0" t="s">
        <v>202</v>
      </c>
      <c r="V582" s="0" t="s">
        <v>1790</v>
      </c>
      <c r="W582" s="110" t="s">
        <v>204</v>
      </c>
      <c r="X582" s="111" t="n">
        <v>2011</v>
      </c>
      <c r="Y582" s="111" t="s">
        <v>498</v>
      </c>
      <c r="Z582" s="111" t="s">
        <v>221</v>
      </c>
      <c r="AA582" s="122" t="s">
        <v>200</v>
      </c>
      <c r="AB582" s="0" t="s">
        <v>574</v>
      </c>
      <c r="AC582" s="0" t="s">
        <v>574</v>
      </c>
      <c r="AD582" s="111" t="n">
        <v>2011</v>
      </c>
      <c r="AE582" s="111" t="s">
        <v>198</v>
      </c>
      <c r="AI582" s="111" t="s">
        <v>207</v>
      </c>
      <c r="AK582" s="111" t="str">
        <f aca="false">(AB582)</f>
        <v>Electronic arts</v>
      </c>
      <c r="AL582" s="0" t="s">
        <v>200</v>
      </c>
      <c r="AM582" s="111" t="n">
        <f aca="false">AD582</f>
        <v>2011</v>
      </c>
      <c r="AN582" s="111" t="s">
        <v>297</v>
      </c>
      <c r="AP582" s="0" t="s">
        <v>674</v>
      </c>
      <c r="AQ582" s="0" t="s">
        <v>200</v>
      </c>
      <c r="AR582" s="0" t="s">
        <v>200</v>
      </c>
      <c r="AS582" s="0" t="s">
        <v>4298</v>
      </c>
      <c r="AV582" s="0" t="s">
        <v>200</v>
      </c>
      <c r="AZ582" s="0" t="s">
        <v>4299</v>
      </c>
      <c r="BA582" s="124" t="s">
        <v>200</v>
      </c>
      <c r="BB582" s="0" t="s">
        <v>248</v>
      </c>
      <c r="BC582" s="0" t="s">
        <v>4300</v>
      </c>
      <c r="BD582" s="0" t="s">
        <v>4301</v>
      </c>
      <c r="BE582" s="0" t="s">
        <v>4302</v>
      </c>
      <c r="BG582" s="125" t="s">
        <v>200</v>
      </c>
      <c r="BH582" s="0" t="s">
        <v>2225</v>
      </c>
      <c r="BI582" s="112" t="n">
        <v>5030930092634</v>
      </c>
      <c r="BJ582" s="126" t="s">
        <v>200</v>
      </c>
      <c r="BK582" s="0" t="s">
        <v>215</v>
      </c>
      <c r="BL582" s="112" t="n">
        <v>4</v>
      </c>
      <c r="BM582" s="112" t="n">
        <v>4</v>
      </c>
      <c r="BN582" s="112" t="n">
        <v>4</v>
      </c>
      <c r="BO582" s="111" t="n">
        <v>20</v>
      </c>
      <c r="BP582" s="125" t="s">
        <v>200</v>
      </c>
      <c r="BQ582" s="127" t="s">
        <v>216</v>
      </c>
    </row>
    <row r="583" customFormat="false" ht="13.8" hidden="false" customHeight="false" outlineLevel="0" collapsed="false">
      <c r="A583" s="131" t="s">
        <v>4303</v>
      </c>
      <c r="B583" s="0" t="s">
        <v>3917</v>
      </c>
      <c r="C583" s="0" t="s">
        <v>928</v>
      </c>
      <c r="D583" s="0" t="s">
        <v>1333</v>
      </c>
      <c r="E583" s="0" t="s">
        <v>194</v>
      </c>
      <c r="F583" s="0" t="s">
        <v>195</v>
      </c>
      <c r="G583" s="0" t="s">
        <v>196</v>
      </c>
      <c r="H583" s="0" t="s">
        <v>219</v>
      </c>
      <c r="J583" s="111" t="n">
        <v>1</v>
      </c>
      <c r="K583" s="0" t="s">
        <v>198</v>
      </c>
      <c r="L583" s="0" t="s">
        <v>198</v>
      </c>
      <c r="M583" s="0" t="s">
        <v>199</v>
      </c>
      <c r="O583" s="0" t="s">
        <v>200</v>
      </c>
      <c r="Q583" s="120" t="s">
        <v>200</v>
      </c>
      <c r="R583" s="0" t="s">
        <v>3919</v>
      </c>
      <c r="S583" s="0" t="s">
        <v>201</v>
      </c>
      <c r="T583" s="0" t="s">
        <v>198</v>
      </c>
      <c r="U583" s="0" t="s">
        <v>202</v>
      </c>
      <c r="V583" s="0" t="s">
        <v>1790</v>
      </c>
      <c r="W583" s="110" t="s">
        <v>204</v>
      </c>
      <c r="X583" s="111" t="n">
        <v>2010</v>
      </c>
      <c r="Y583" s="111" t="s">
        <v>1624</v>
      </c>
      <c r="Z583" s="130" t="s">
        <v>757</v>
      </c>
      <c r="AA583" s="122" t="s">
        <v>200</v>
      </c>
      <c r="AB583" s="0" t="s">
        <v>3215</v>
      </c>
      <c r="AC583" s="0" t="s">
        <v>3215</v>
      </c>
      <c r="AD583" s="111" t="n">
        <v>2010</v>
      </c>
      <c r="AE583" s="111" t="s">
        <v>198</v>
      </c>
      <c r="AF583" s="111" t="s">
        <v>4304</v>
      </c>
      <c r="AH583" s="111" t="s">
        <v>2370</v>
      </c>
      <c r="AI583" s="111" t="s">
        <v>207</v>
      </c>
      <c r="AK583" s="111" t="str">
        <f aca="false">(AB583)</f>
        <v>Square-Enix</v>
      </c>
      <c r="AM583" s="111" t="n">
        <f aca="false">AD583</f>
        <v>2010</v>
      </c>
      <c r="AN583" s="111" t="s">
        <v>208</v>
      </c>
      <c r="AS583" s="0" t="s">
        <v>2503</v>
      </c>
      <c r="AT583" s="0" t="s">
        <v>4305</v>
      </c>
      <c r="AU583" s="0" t="s">
        <v>332</v>
      </c>
      <c r="AV583" s="0" t="s">
        <v>4306</v>
      </c>
      <c r="AW583" s="0" t="s">
        <v>200</v>
      </c>
      <c r="AZ583" s="0" t="s">
        <v>4307</v>
      </c>
      <c r="BA583" s="124" t="s">
        <v>200</v>
      </c>
      <c r="BB583" s="0" t="s">
        <v>248</v>
      </c>
      <c r="BC583" s="0" t="s">
        <v>4308</v>
      </c>
      <c r="BD583" s="0" t="s">
        <v>2320</v>
      </c>
      <c r="BE583" s="0" t="s">
        <v>4309</v>
      </c>
      <c r="BF583" s="0" t="s">
        <v>4310</v>
      </c>
      <c r="BG583" s="125" t="s">
        <v>200</v>
      </c>
      <c r="BH583" s="0" t="s">
        <v>2225</v>
      </c>
      <c r="BI583" s="112" t="n">
        <v>5060121820838</v>
      </c>
      <c r="BJ583" s="126" t="s">
        <v>200</v>
      </c>
      <c r="BK583" s="0" t="s">
        <v>215</v>
      </c>
      <c r="BL583" s="112" t="n">
        <v>4</v>
      </c>
      <c r="BM583" s="112" t="n">
        <v>4</v>
      </c>
      <c r="BN583" s="112" t="n">
        <v>4</v>
      </c>
      <c r="BO583" s="111" t="n">
        <v>20</v>
      </c>
      <c r="BP583" s="125" t="s">
        <v>200</v>
      </c>
      <c r="BQ583" s="127" t="s">
        <v>216</v>
      </c>
    </row>
    <row r="584" customFormat="false" ht="13.8" hidden="false" customHeight="false" outlineLevel="0" collapsed="false">
      <c r="A584" s="131" t="s">
        <v>4311</v>
      </c>
      <c r="B584" s="0" t="s">
        <v>3917</v>
      </c>
      <c r="C584" s="131" t="s">
        <v>1408</v>
      </c>
      <c r="D584" s="131" t="s">
        <v>1333</v>
      </c>
      <c r="E584" s="0" t="s">
        <v>194</v>
      </c>
      <c r="F584" s="0" t="s">
        <v>195</v>
      </c>
      <c r="G584" s="0" t="s">
        <v>196</v>
      </c>
      <c r="H584" s="0" t="s">
        <v>219</v>
      </c>
      <c r="J584" s="111" t="n">
        <v>1</v>
      </c>
      <c r="K584" s="0" t="s">
        <v>198</v>
      </c>
      <c r="L584" s="0" t="s">
        <v>198</v>
      </c>
      <c r="M584" s="0" t="s">
        <v>199</v>
      </c>
      <c r="O584" s="0" t="s">
        <v>200</v>
      </c>
      <c r="Q584" s="120" t="s">
        <v>200</v>
      </c>
      <c r="R584" s="0" t="s">
        <v>3919</v>
      </c>
      <c r="S584" s="0" t="s">
        <v>201</v>
      </c>
      <c r="T584" s="0" t="s">
        <v>198</v>
      </c>
      <c r="U584" s="0" t="s">
        <v>285</v>
      </c>
      <c r="V584" s="0" t="s">
        <v>1790</v>
      </c>
      <c r="W584" s="110" t="s">
        <v>204</v>
      </c>
      <c r="X584" s="111" t="n">
        <v>2007</v>
      </c>
      <c r="Y584" s="111" t="s">
        <v>205</v>
      </c>
      <c r="Z584" s="130" t="s">
        <v>757</v>
      </c>
      <c r="AA584" s="122" t="s">
        <v>200</v>
      </c>
      <c r="AB584" s="0" t="s">
        <v>3307</v>
      </c>
      <c r="AC584" s="0" t="s">
        <v>872</v>
      </c>
      <c r="AD584" s="111" t="n">
        <v>2007</v>
      </c>
      <c r="AE584" s="111" t="s">
        <v>222</v>
      </c>
      <c r="AI584" s="111" t="s">
        <v>207</v>
      </c>
      <c r="AK584" s="111" t="str">
        <f aca="false">(AB584)</f>
        <v>Game republic</v>
      </c>
      <c r="AM584" s="111" t="n">
        <f aca="false">AD584</f>
        <v>2007</v>
      </c>
      <c r="AN584" s="111" t="s">
        <v>208</v>
      </c>
      <c r="AS584" s="0" t="s">
        <v>200</v>
      </c>
      <c r="AU584" s="0" t="s">
        <v>4312</v>
      </c>
      <c r="AV584" s="0" t="s">
        <v>200</v>
      </c>
      <c r="AY584" s="0" t="s">
        <v>3510</v>
      </c>
      <c r="AZ584" s="0" t="s">
        <v>4313</v>
      </c>
      <c r="BA584" s="124" t="s">
        <v>200</v>
      </c>
      <c r="BB584" s="0" t="s">
        <v>210</v>
      </c>
      <c r="BC584" s="0" t="s">
        <v>4314</v>
      </c>
      <c r="BE584" s="0" t="s">
        <v>4284</v>
      </c>
      <c r="BG584" s="125" t="s">
        <v>200</v>
      </c>
      <c r="BH584" s="0" t="s">
        <v>2225</v>
      </c>
      <c r="BI584" s="112" t="n">
        <v>711719814726</v>
      </c>
      <c r="BJ584" s="126" t="s">
        <v>200</v>
      </c>
      <c r="BK584" s="0" t="s">
        <v>215</v>
      </c>
      <c r="BL584" s="112" t="n">
        <v>4</v>
      </c>
      <c r="BM584" s="112" t="n">
        <v>4</v>
      </c>
      <c r="BN584" s="112" t="n">
        <v>4</v>
      </c>
      <c r="BO584" s="111" t="n">
        <v>20</v>
      </c>
      <c r="BP584" s="125" t="s">
        <v>200</v>
      </c>
      <c r="BQ584" s="127" t="s">
        <v>216</v>
      </c>
    </row>
    <row r="585" customFormat="false" ht="13.8" hidden="false" customHeight="false" outlineLevel="0" collapsed="false">
      <c r="A585" s="0" t="s">
        <v>4315</v>
      </c>
      <c r="B585" s="0" t="s">
        <v>3917</v>
      </c>
      <c r="C585" s="131" t="s">
        <v>1970</v>
      </c>
      <c r="D585" s="131" t="s">
        <v>1333</v>
      </c>
      <c r="E585" s="0" t="s">
        <v>194</v>
      </c>
      <c r="F585" s="0" t="s">
        <v>195</v>
      </c>
      <c r="G585" s="0" t="s">
        <v>196</v>
      </c>
      <c r="H585" s="0" t="s">
        <v>901</v>
      </c>
      <c r="J585" s="111" t="n">
        <v>1</v>
      </c>
      <c r="K585" s="0" t="s">
        <v>198</v>
      </c>
      <c r="L585" s="0" t="s">
        <v>198</v>
      </c>
      <c r="M585" s="0" t="s">
        <v>235</v>
      </c>
      <c r="N585" s="0" t="s">
        <v>4316</v>
      </c>
      <c r="O585" s="0" t="s">
        <v>237</v>
      </c>
      <c r="Q585" s="120" t="s">
        <v>200</v>
      </c>
      <c r="R585" s="0" t="s">
        <v>3919</v>
      </c>
      <c r="S585" s="0" t="s">
        <v>1834</v>
      </c>
      <c r="T585" s="0" t="s">
        <v>198</v>
      </c>
      <c r="U585" s="0" t="s">
        <v>202</v>
      </c>
      <c r="V585" s="0" t="s">
        <v>1790</v>
      </c>
      <c r="W585" s="110" t="s">
        <v>204</v>
      </c>
      <c r="X585" s="111" t="n">
        <v>2010</v>
      </c>
      <c r="Y585" s="111" t="s">
        <v>498</v>
      </c>
      <c r="Z585" s="130" t="s">
        <v>757</v>
      </c>
      <c r="AA585" s="122" t="s">
        <v>200</v>
      </c>
      <c r="AB585" s="0" t="s">
        <v>3314</v>
      </c>
      <c r="AC585" s="0" t="s">
        <v>872</v>
      </c>
      <c r="AD585" s="111" t="n">
        <v>2010</v>
      </c>
      <c r="AE585" s="111" t="s">
        <v>222</v>
      </c>
      <c r="AG585" s="111" t="s">
        <v>241</v>
      </c>
      <c r="AH585" s="111" t="s">
        <v>4317</v>
      </c>
      <c r="AI585" s="111" t="s">
        <v>207</v>
      </c>
      <c r="AK585" s="111" t="str">
        <f aca="false">(AB585)</f>
        <v>Sony Santa Monica</v>
      </c>
      <c r="AL585" s="0" t="s">
        <v>200</v>
      </c>
      <c r="AM585" s="111" t="n">
        <f aca="false">AD585</f>
        <v>2010</v>
      </c>
      <c r="AN585" s="111" t="s">
        <v>297</v>
      </c>
      <c r="AR585" s="0" t="s">
        <v>4318</v>
      </c>
      <c r="AS585" s="0" t="s">
        <v>3316</v>
      </c>
      <c r="AT585" s="0" t="s">
        <v>4319</v>
      </c>
      <c r="AU585" s="0" t="s">
        <v>2616</v>
      </c>
      <c r="AV585" s="0" t="s">
        <v>200</v>
      </c>
      <c r="AZ585" s="0" t="s">
        <v>4320</v>
      </c>
      <c r="BA585" s="124" t="s">
        <v>200</v>
      </c>
      <c r="BB585" s="0" t="s">
        <v>248</v>
      </c>
      <c r="BC585" s="0" t="s">
        <v>4321</v>
      </c>
      <c r="BD585" s="0" t="s">
        <v>4322</v>
      </c>
      <c r="BE585" s="0" t="s">
        <v>4323</v>
      </c>
      <c r="BF585" s="0" t="s">
        <v>4324</v>
      </c>
      <c r="BG585" s="125" t="s">
        <v>200</v>
      </c>
      <c r="BH585" s="0" t="s">
        <v>2235</v>
      </c>
      <c r="BI585" s="112" t="n">
        <v>711719172963</v>
      </c>
      <c r="BJ585" s="126" t="s">
        <v>200</v>
      </c>
      <c r="BK585" s="0" t="s">
        <v>215</v>
      </c>
      <c r="BL585" s="112" t="n">
        <v>4</v>
      </c>
      <c r="BM585" s="112" t="n">
        <v>4</v>
      </c>
      <c r="BN585" s="112" t="n">
        <v>4</v>
      </c>
      <c r="BO585" s="111" t="n">
        <v>20</v>
      </c>
      <c r="BP585" s="125" t="s">
        <v>200</v>
      </c>
      <c r="BQ585" s="127" t="s">
        <v>216</v>
      </c>
    </row>
    <row r="586" customFormat="false" ht="13.8" hidden="false" customHeight="false" outlineLevel="0" collapsed="false">
      <c r="A586" s="0" t="s">
        <v>4325</v>
      </c>
      <c r="B586" s="0" t="s">
        <v>3917</v>
      </c>
      <c r="C586" s="131" t="s">
        <v>1970</v>
      </c>
      <c r="D586" s="131" t="s">
        <v>1333</v>
      </c>
      <c r="E586" s="0" t="s">
        <v>194</v>
      </c>
      <c r="F586" s="0" t="s">
        <v>195</v>
      </c>
      <c r="G586" s="0" t="s">
        <v>196</v>
      </c>
      <c r="H586" s="0" t="s">
        <v>901</v>
      </c>
      <c r="J586" s="111" t="n">
        <v>1</v>
      </c>
      <c r="K586" s="0" t="s">
        <v>198</v>
      </c>
      <c r="L586" s="0" t="s">
        <v>198</v>
      </c>
      <c r="M586" s="0" t="s">
        <v>199</v>
      </c>
      <c r="O586" s="0" t="s">
        <v>200</v>
      </c>
      <c r="Q586" s="120" t="s">
        <v>200</v>
      </c>
      <c r="R586" s="0" t="s">
        <v>3919</v>
      </c>
      <c r="S586" s="0" t="s">
        <v>3441</v>
      </c>
      <c r="T586" s="0" t="s">
        <v>3441</v>
      </c>
      <c r="U586" s="0" t="s">
        <v>202</v>
      </c>
      <c r="V586" s="0" t="s">
        <v>1790</v>
      </c>
      <c r="W586" s="110" t="s">
        <v>204</v>
      </c>
      <c r="X586" s="111" t="n">
        <v>2013</v>
      </c>
      <c r="Y586" s="111" t="s">
        <v>498</v>
      </c>
      <c r="Z586" s="130" t="s">
        <v>757</v>
      </c>
      <c r="AA586" s="122" t="s">
        <v>200</v>
      </c>
      <c r="AB586" s="0" t="s">
        <v>3314</v>
      </c>
      <c r="AC586" s="0" t="s">
        <v>872</v>
      </c>
      <c r="AD586" s="111" t="n">
        <v>2013</v>
      </c>
      <c r="AE586" s="130" t="s">
        <v>222</v>
      </c>
      <c r="AF586" s="130"/>
      <c r="AG586" s="130"/>
      <c r="AH586" s="130"/>
      <c r="AI586" s="111" t="s">
        <v>207</v>
      </c>
      <c r="AK586" s="111" t="str">
        <f aca="false">(AB586)</f>
        <v>Sony Santa Monica</v>
      </c>
      <c r="AM586" s="111" t="n">
        <f aca="false">AD586</f>
        <v>2013</v>
      </c>
      <c r="AN586" s="111" t="s">
        <v>297</v>
      </c>
      <c r="AR586" s="0" t="s">
        <v>4326</v>
      </c>
      <c r="AS586" s="0" t="s">
        <v>3316</v>
      </c>
      <c r="AT586" s="0" t="s">
        <v>4327</v>
      </c>
      <c r="AU586" s="0" t="s">
        <v>2616</v>
      </c>
      <c r="AV586" s="0" t="s">
        <v>200</v>
      </c>
      <c r="AZ586" s="0" t="s">
        <v>4328</v>
      </c>
      <c r="BA586" s="124" t="s">
        <v>200</v>
      </c>
      <c r="BB586" s="0" t="s">
        <v>248</v>
      </c>
      <c r="BC586" s="0" t="s">
        <v>4329</v>
      </c>
      <c r="BD586" s="0" t="s">
        <v>4330</v>
      </c>
      <c r="BE586" s="104" t="s">
        <v>4331</v>
      </c>
      <c r="BF586" s="0" t="s">
        <v>4332</v>
      </c>
      <c r="BG586" s="125" t="s">
        <v>200</v>
      </c>
      <c r="BH586" s="0" t="s">
        <v>2235</v>
      </c>
      <c r="BI586" s="112" t="n">
        <v>711719231455</v>
      </c>
      <c r="BJ586" s="126" t="s">
        <v>200</v>
      </c>
      <c r="BK586" s="0" t="s">
        <v>215</v>
      </c>
      <c r="BL586" s="112" t="n">
        <v>4</v>
      </c>
      <c r="BM586" s="112" t="n">
        <v>4</v>
      </c>
      <c r="BN586" s="112" t="n">
        <v>4</v>
      </c>
      <c r="BO586" s="111" t="n">
        <v>20</v>
      </c>
      <c r="BP586" s="125" t="s">
        <v>200</v>
      </c>
      <c r="BQ586" s="127" t="s">
        <v>216</v>
      </c>
    </row>
    <row r="587" customFormat="false" ht="13.8" hidden="false" customHeight="false" outlineLevel="0" collapsed="false">
      <c r="A587" s="0" t="s">
        <v>4333</v>
      </c>
      <c r="B587" s="0" t="s">
        <v>3917</v>
      </c>
      <c r="C587" s="131" t="s">
        <v>1970</v>
      </c>
      <c r="D587" s="131" t="s">
        <v>1333</v>
      </c>
      <c r="E587" s="0" t="s">
        <v>194</v>
      </c>
      <c r="F587" s="0" t="s">
        <v>195</v>
      </c>
      <c r="G587" s="0" t="s">
        <v>196</v>
      </c>
      <c r="H587" s="0" t="s">
        <v>901</v>
      </c>
      <c r="J587" s="111" t="n">
        <v>1</v>
      </c>
      <c r="K587" s="0" t="s">
        <v>198</v>
      </c>
      <c r="L587" s="0" t="s">
        <v>198</v>
      </c>
      <c r="M587" s="0" t="s">
        <v>274</v>
      </c>
      <c r="O587" s="0" t="s">
        <v>237</v>
      </c>
      <c r="Q587" s="120" t="s">
        <v>200</v>
      </c>
      <c r="R587" s="0" t="s">
        <v>3919</v>
      </c>
      <c r="S587" s="0" t="s">
        <v>201</v>
      </c>
      <c r="T587" s="0" t="s">
        <v>198</v>
      </c>
      <c r="U587" s="0" t="s">
        <v>202</v>
      </c>
      <c r="V587" s="0" t="s">
        <v>1790</v>
      </c>
      <c r="W587" s="110" t="s">
        <v>204</v>
      </c>
      <c r="X587" s="111" t="n">
        <v>2010</v>
      </c>
      <c r="Y587" s="111" t="s">
        <v>498</v>
      </c>
      <c r="Z587" s="130" t="s">
        <v>757</v>
      </c>
      <c r="AA587" s="122" t="s">
        <v>200</v>
      </c>
      <c r="AB587" s="0" t="s">
        <v>4334</v>
      </c>
      <c r="AC587" s="0" t="s">
        <v>872</v>
      </c>
      <c r="AD587" s="111" t="n">
        <v>2010</v>
      </c>
      <c r="AE587" s="111" t="s">
        <v>222</v>
      </c>
      <c r="AH587" s="111" t="s">
        <v>1983</v>
      </c>
      <c r="AI587" s="111" t="s">
        <v>922</v>
      </c>
      <c r="AJ587" s="111" t="s">
        <v>3887</v>
      </c>
      <c r="AK587" s="0" t="s">
        <v>3314</v>
      </c>
      <c r="AM587" s="111" t="s">
        <v>849</v>
      </c>
      <c r="AN587" s="111" t="s">
        <v>297</v>
      </c>
      <c r="AR587" s="0" t="s">
        <v>1455</v>
      </c>
      <c r="AS587" s="0" t="s">
        <v>3316</v>
      </c>
      <c r="AT587" s="0" t="s">
        <v>4335</v>
      </c>
      <c r="AU587" s="0" t="s">
        <v>2616</v>
      </c>
      <c r="AV587" s="0" t="s">
        <v>873</v>
      </c>
      <c r="AZ587" s="0" t="s">
        <v>4336</v>
      </c>
      <c r="BA587" s="124" t="s">
        <v>200</v>
      </c>
      <c r="BB587" s="0" t="s">
        <v>248</v>
      </c>
      <c r="BC587" s="0" t="s">
        <v>4337</v>
      </c>
      <c r="BD587" s="0" t="s">
        <v>4338</v>
      </c>
      <c r="BE587" s="104" t="s">
        <v>4339</v>
      </c>
      <c r="BG587" s="125" t="s">
        <v>200</v>
      </c>
      <c r="BH587" s="0" t="s">
        <v>2225</v>
      </c>
      <c r="BI587" s="112" t="n">
        <v>711719175766</v>
      </c>
      <c r="BJ587" s="126" t="s">
        <v>200</v>
      </c>
      <c r="BK587" s="0" t="s">
        <v>215</v>
      </c>
      <c r="BL587" s="112" t="n">
        <v>4</v>
      </c>
      <c r="BM587" s="112" t="n">
        <v>4</v>
      </c>
      <c r="BN587" s="112" t="n">
        <v>4</v>
      </c>
      <c r="BO587" s="111" t="n">
        <v>20</v>
      </c>
      <c r="BP587" s="125" t="s">
        <v>200</v>
      </c>
      <c r="BQ587" s="127" t="s">
        <v>216</v>
      </c>
    </row>
    <row r="588" customFormat="false" ht="13.8" hidden="false" customHeight="false" outlineLevel="0" collapsed="false">
      <c r="A588" s="0" t="s">
        <v>4340</v>
      </c>
      <c r="B588" s="0" t="s">
        <v>3917</v>
      </c>
      <c r="C588" s="131" t="s">
        <v>1970</v>
      </c>
      <c r="D588" s="131" t="s">
        <v>1333</v>
      </c>
      <c r="E588" s="0" t="s">
        <v>194</v>
      </c>
      <c r="F588" s="0" t="s">
        <v>195</v>
      </c>
      <c r="G588" s="0" t="s">
        <v>196</v>
      </c>
      <c r="H588" s="0" t="s">
        <v>901</v>
      </c>
      <c r="J588" s="111" t="n">
        <v>1</v>
      </c>
      <c r="K588" s="0" t="s">
        <v>198</v>
      </c>
      <c r="L588" s="0" t="s">
        <v>198</v>
      </c>
      <c r="M588" s="0" t="s">
        <v>199</v>
      </c>
      <c r="O588" s="0" t="s">
        <v>200</v>
      </c>
      <c r="Q588" s="120" t="s">
        <v>200</v>
      </c>
      <c r="R588" s="0" t="s">
        <v>3919</v>
      </c>
      <c r="S588" s="0" t="s">
        <v>201</v>
      </c>
      <c r="T588" s="0" t="s">
        <v>198</v>
      </c>
      <c r="U588" s="0" t="s">
        <v>202</v>
      </c>
      <c r="V588" s="0" t="s">
        <v>1790</v>
      </c>
      <c r="W588" s="110" t="s">
        <v>204</v>
      </c>
      <c r="X588" s="111" t="n">
        <v>2011</v>
      </c>
      <c r="Y588" s="111" t="s">
        <v>498</v>
      </c>
      <c r="Z588" s="130" t="s">
        <v>757</v>
      </c>
      <c r="AA588" s="122" t="s">
        <v>200</v>
      </c>
      <c r="AB588" s="0" t="s">
        <v>4341</v>
      </c>
      <c r="AC588" s="0" t="s">
        <v>872</v>
      </c>
      <c r="AD588" s="111" t="n">
        <v>2011</v>
      </c>
      <c r="AE588" s="111" t="s">
        <v>222</v>
      </c>
      <c r="AI588" s="111" t="s">
        <v>922</v>
      </c>
      <c r="AJ588" s="111" t="s">
        <v>4342</v>
      </c>
      <c r="AK588" s="0" t="s">
        <v>3314</v>
      </c>
      <c r="AM588" s="111" t="s">
        <v>849</v>
      </c>
      <c r="AN588" s="111" t="s">
        <v>297</v>
      </c>
      <c r="AR588" s="0" t="s">
        <v>1455</v>
      </c>
      <c r="AS588" s="0" t="s">
        <v>3316</v>
      </c>
      <c r="AT588" s="0" t="s">
        <v>4327</v>
      </c>
      <c r="AU588" s="0" t="s">
        <v>2616</v>
      </c>
      <c r="AV588" s="0" t="s">
        <v>200</v>
      </c>
      <c r="AZ588" s="0" t="s">
        <v>4343</v>
      </c>
      <c r="BA588" s="124" t="s">
        <v>200</v>
      </c>
      <c r="BB588" s="0" t="s">
        <v>248</v>
      </c>
      <c r="BC588" s="0" t="s">
        <v>4344</v>
      </c>
      <c r="BE588" s="104" t="s">
        <v>4345</v>
      </c>
      <c r="BF588" s="0" t="s">
        <v>200</v>
      </c>
      <c r="BG588" s="125" t="s">
        <v>200</v>
      </c>
      <c r="BH588" s="0" t="s">
        <v>2225</v>
      </c>
      <c r="BI588" s="112" t="n">
        <v>711719138891</v>
      </c>
      <c r="BJ588" s="126" t="s">
        <v>200</v>
      </c>
      <c r="BK588" s="0" t="s">
        <v>215</v>
      </c>
      <c r="BL588" s="112" t="n">
        <v>4</v>
      </c>
      <c r="BM588" s="112" t="n">
        <v>4</v>
      </c>
      <c r="BN588" s="112" t="n">
        <v>4</v>
      </c>
      <c r="BO588" s="111" t="n">
        <v>20</v>
      </c>
      <c r="BP588" s="125" t="s">
        <v>200</v>
      </c>
      <c r="BQ588" s="127" t="s">
        <v>216</v>
      </c>
    </row>
    <row r="589" customFormat="false" ht="13.8" hidden="false" customHeight="false" outlineLevel="0" collapsed="false">
      <c r="A589" s="0" t="s">
        <v>4346</v>
      </c>
      <c r="B589" s="0" t="s">
        <v>3917</v>
      </c>
      <c r="C589" s="0" t="s">
        <v>2375</v>
      </c>
      <c r="D589" s="0" t="s">
        <v>1333</v>
      </c>
      <c r="E589" s="0" t="s">
        <v>194</v>
      </c>
      <c r="F589" s="0" t="s">
        <v>195</v>
      </c>
      <c r="G589" s="0" t="s">
        <v>196</v>
      </c>
      <c r="H589" s="0" t="s">
        <v>219</v>
      </c>
      <c r="J589" s="111" t="n">
        <v>4</v>
      </c>
      <c r="K589" s="0" t="s">
        <v>198</v>
      </c>
      <c r="L589" s="0" t="s">
        <v>392</v>
      </c>
      <c r="M589" s="0" t="s">
        <v>199</v>
      </c>
      <c r="O589" s="0" t="s">
        <v>200</v>
      </c>
      <c r="Q589" s="120" t="s">
        <v>200</v>
      </c>
      <c r="R589" s="0" t="s">
        <v>3919</v>
      </c>
      <c r="S589" s="0" t="s">
        <v>201</v>
      </c>
      <c r="T589" s="0" t="s">
        <v>198</v>
      </c>
      <c r="U589" s="0" t="s">
        <v>202</v>
      </c>
      <c r="V589" s="0" t="s">
        <v>1790</v>
      </c>
      <c r="W589" s="110" t="s">
        <v>1815</v>
      </c>
      <c r="X589" s="111" t="n">
        <v>2011</v>
      </c>
      <c r="Y589" s="111" t="s">
        <v>498</v>
      </c>
      <c r="Z589" s="130" t="s">
        <v>757</v>
      </c>
      <c r="AA589" s="122" t="s">
        <v>200</v>
      </c>
      <c r="AB589" s="0" t="s">
        <v>2624</v>
      </c>
      <c r="AC589" s="0" t="s">
        <v>2016</v>
      </c>
      <c r="AD589" s="111" t="n">
        <v>2011</v>
      </c>
      <c r="AE589" s="111" t="s">
        <v>198</v>
      </c>
      <c r="AI589" s="111" t="s">
        <v>1313</v>
      </c>
      <c r="AJ589" s="111" t="s">
        <v>2563</v>
      </c>
      <c r="AK589" s="111" t="s">
        <v>1016</v>
      </c>
      <c r="AL589" s="0" t="s">
        <v>200</v>
      </c>
      <c r="AM589" s="111" t="n">
        <v>1997</v>
      </c>
      <c r="AN589" s="111" t="s">
        <v>263</v>
      </c>
      <c r="AO589" s="0" t="s">
        <v>4084</v>
      </c>
      <c r="AP589" s="0" t="s">
        <v>264</v>
      </c>
      <c r="AQ589" s="0" t="s">
        <v>200</v>
      </c>
      <c r="AR589" s="0" t="s">
        <v>200</v>
      </c>
      <c r="AS589" s="0" t="s">
        <v>4347</v>
      </c>
      <c r="AV589" s="0" t="s">
        <v>200</v>
      </c>
      <c r="AX589" s="0" t="s">
        <v>4348</v>
      </c>
      <c r="AZ589" s="0" t="s">
        <v>4349</v>
      </c>
      <c r="BA589" s="124" t="s">
        <v>200</v>
      </c>
      <c r="BB589" s="0" t="s">
        <v>248</v>
      </c>
      <c r="BC589" s="0" t="s">
        <v>4350</v>
      </c>
      <c r="BD589" s="0" t="s">
        <v>4351</v>
      </c>
      <c r="BE589" s="104" t="s">
        <v>4352</v>
      </c>
      <c r="BF589" s="0" t="s">
        <v>200</v>
      </c>
      <c r="BG589" s="125" t="s">
        <v>200</v>
      </c>
      <c r="BH589" s="0" t="s">
        <v>2225</v>
      </c>
      <c r="BI589" s="112" t="n">
        <v>5030917100161</v>
      </c>
      <c r="BJ589" s="126" t="s">
        <v>200</v>
      </c>
      <c r="BK589" s="0" t="s">
        <v>215</v>
      </c>
      <c r="BL589" s="112" t="n">
        <v>4</v>
      </c>
      <c r="BM589" s="112" t="n">
        <v>4</v>
      </c>
      <c r="BN589" s="112" t="n">
        <v>4</v>
      </c>
      <c r="BO589" s="111" t="n">
        <v>20</v>
      </c>
      <c r="BP589" s="125" t="s">
        <v>200</v>
      </c>
      <c r="BQ589" s="127" t="s">
        <v>216</v>
      </c>
    </row>
    <row r="590" customFormat="false" ht="13.8" hidden="false" customHeight="false" outlineLevel="0" collapsed="false">
      <c r="A590" s="0" t="s">
        <v>4353</v>
      </c>
      <c r="B590" s="0" t="s">
        <v>3917</v>
      </c>
      <c r="C590" s="0" t="s">
        <v>2050</v>
      </c>
      <c r="D590" s="0" t="s">
        <v>1333</v>
      </c>
      <c r="E590" s="0" t="s">
        <v>313</v>
      </c>
      <c r="F590" s="0" t="s">
        <v>314</v>
      </c>
      <c r="G590" s="0" t="s">
        <v>424</v>
      </c>
      <c r="H590" s="0" t="s">
        <v>197</v>
      </c>
      <c r="J590" s="111" t="n">
        <v>4</v>
      </c>
      <c r="K590" s="0" t="s">
        <v>198</v>
      </c>
      <c r="L590" s="0" t="s">
        <v>456</v>
      </c>
      <c r="M590" s="0" t="s">
        <v>199</v>
      </c>
      <c r="O590" s="0" t="s">
        <v>200</v>
      </c>
      <c r="Q590" s="120" t="s">
        <v>200</v>
      </c>
      <c r="R590" s="0" t="s">
        <v>3919</v>
      </c>
      <c r="S590" s="0" t="s">
        <v>201</v>
      </c>
      <c r="T590" s="0" t="s">
        <v>198</v>
      </c>
      <c r="U590" s="0" t="s">
        <v>202</v>
      </c>
      <c r="V590" s="0" t="s">
        <v>1790</v>
      </c>
      <c r="W590" s="110" t="s">
        <v>1815</v>
      </c>
      <c r="X590" s="111" t="n">
        <v>2012</v>
      </c>
      <c r="Y590" s="111" t="s">
        <v>498</v>
      </c>
      <c r="Z590" s="111" t="s">
        <v>198</v>
      </c>
      <c r="AA590" s="122" t="s">
        <v>200</v>
      </c>
      <c r="AB590" s="0" t="s">
        <v>574</v>
      </c>
      <c r="AC590" s="0" t="s">
        <v>574</v>
      </c>
      <c r="AD590" s="111" t="n">
        <v>2012</v>
      </c>
      <c r="AE590" s="111" t="s">
        <v>198</v>
      </c>
      <c r="AI590" s="111" t="s">
        <v>207</v>
      </c>
      <c r="AK590" s="111" t="str">
        <f aca="false">(AB590)</f>
        <v>Electronic arts</v>
      </c>
      <c r="AM590" s="111" t="n">
        <f aca="false">AD590</f>
        <v>2012</v>
      </c>
      <c r="AN590" s="111" t="s">
        <v>297</v>
      </c>
      <c r="AO590" s="0" t="s">
        <v>4084</v>
      </c>
      <c r="AP590" s="0" t="s">
        <v>674</v>
      </c>
      <c r="AQ590" s="0" t="s">
        <v>200</v>
      </c>
      <c r="AS590" s="0" t="s">
        <v>4354</v>
      </c>
      <c r="AT590" s="0" t="s">
        <v>1380</v>
      </c>
      <c r="AU590" s="0" t="s">
        <v>200</v>
      </c>
      <c r="AV590" s="0" t="s">
        <v>200</v>
      </c>
      <c r="AZ590" s="0" t="s">
        <v>4355</v>
      </c>
      <c r="BA590" s="124" t="s">
        <v>200</v>
      </c>
      <c r="BB590" s="0" t="s">
        <v>248</v>
      </c>
      <c r="BC590" s="0" t="s">
        <v>4283</v>
      </c>
      <c r="BE590" s="104" t="s">
        <v>4356</v>
      </c>
      <c r="BF590" s="0" t="s">
        <v>200</v>
      </c>
      <c r="BG590" s="125" t="s">
        <v>200</v>
      </c>
      <c r="BH590" s="0" t="s">
        <v>2225</v>
      </c>
      <c r="BI590" s="112" t="n">
        <v>5030931105098</v>
      </c>
      <c r="BJ590" s="126" t="s">
        <v>200</v>
      </c>
      <c r="BK590" s="0" t="s">
        <v>215</v>
      </c>
      <c r="BL590" s="112" t="n">
        <v>4</v>
      </c>
      <c r="BM590" s="112" t="n">
        <v>4</v>
      </c>
      <c r="BN590" s="112" t="n">
        <v>4</v>
      </c>
      <c r="BO590" s="111" t="n">
        <v>20</v>
      </c>
      <c r="BP590" s="125" t="s">
        <v>200</v>
      </c>
      <c r="BQ590" s="127" t="s">
        <v>216</v>
      </c>
    </row>
    <row r="591" customFormat="false" ht="13.8" hidden="false" customHeight="false" outlineLevel="0" collapsed="false">
      <c r="A591" s="0" t="s">
        <v>4357</v>
      </c>
      <c r="B591" s="0" t="s">
        <v>3917</v>
      </c>
      <c r="C591" s="131" t="s">
        <v>1408</v>
      </c>
      <c r="D591" s="131" t="s">
        <v>1333</v>
      </c>
      <c r="E591" s="0" t="s">
        <v>284</v>
      </c>
      <c r="F591" s="0" t="s">
        <v>195</v>
      </c>
      <c r="G591" s="0" t="s">
        <v>330</v>
      </c>
      <c r="H591" s="0" t="s">
        <v>901</v>
      </c>
      <c r="J591" s="111" t="n">
        <v>1</v>
      </c>
      <c r="K591" s="0" t="s">
        <v>198</v>
      </c>
      <c r="L591" s="0" t="s">
        <v>198</v>
      </c>
      <c r="M591" s="0" t="s">
        <v>199</v>
      </c>
      <c r="O591" s="0" t="s">
        <v>200</v>
      </c>
      <c r="Q591" s="120" t="s">
        <v>200</v>
      </c>
      <c r="R591" s="0" t="s">
        <v>3919</v>
      </c>
      <c r="S591" s="0" t="s">
        <v>201</v>
      </c>
      <c r="T591" s="0" t="s">
        <v>198</v>
      </c>
      <c r="U591" s="0" t="s">
        <v>202</v>
      </c>
      <c r="V591" s="0" t="s">
        <v>1790</v>
      </c>
      <c r="W591" s="110" t="s">
        <v>204</v>
      </c>
      <c r="X591" s="111" t="n">
        <v>2010</v>
      </c>
      <c r="Y591" s="111" t="s">
        <v>1624</v>
      </c>
      <c r="Z591" s="130" t="s">
        <v>757</v>
      </c>
      <c r="AA591" s="122" t="s">
        <v>200</v>
      </c>
      <c r="AB591" s="0" t="s">
        <v>3341</v>
      </c>
      <c r="AC591" s="0" t="s">
        <v>3342</v>
      </c>
      <c r="AD591" s="111" t="n">
        <v>2010</v>
      </c>
      <c r="AE591" s="111" t="s">
        <v>198</v>
      </c>
      <c r="AF591" s="111" t="s">
        <v>4358</v>
      </c>
      <c r="AG591" s="111" t="s">
        <v>241</v>
      </c>
      <c r="AH591" s="111" t="s">
        <v>4359</v>
      </c>
      <c r="AI591" s="111" t="s">
        <v>700</v>
      </c>
      <c r="AJ591" s="111" t="s">
        <v>3976</v>
      </c>
      <c r="AK591" s="0" t="s">
        <v>3341</v>
      </c>
      <c r="AM591" s="111" t="n">
        <v>2008</v>
      </c>
      <c r="AN591" s="111" t="s">
        <v>263</v>
      </c>
      <c r="AO591" s="0" t="s">
        <v>4360</v>
      </c>
      <c r="AP591" s="0" t="s">
        <v>200</v>
      </c>
      <c r="AR591" s="0" t="s">
        <v>4361</v>
      </c>
      <c r="AS591" s="0" t="s">
        <v>2590</v>
      </c>
      <c r="AT591" s="0" t="s">
        <v>4362</v>
      </c>
      <c r="AU591" s="0" t="s">
        <v>1823</v>
      </c>
      <c r="AV591" s="104" t="s">
        <v>3367</v>
      </c>
      <c r="AW591" s="0" t="s">
        <v>200</v>
      </c>
      <c r="AX591" s="0" t="s">
        <v>4363</v>
      </c>
      <c r="AZ591" s="0" t="s">
        <v>4364</v>
      </c>
      <c r="BA591" s="124" t="s">
        <v>200</v>
      </c>
      <c r="BB591" s="0" t="s">
        <v>210</v>
      </c>
      <c r="BC591" s="0" t="s">
        <v>4365</v>
      </c>
      <c r="BD591" s="0" t="s">
        <v>4366</v>
      </c>
      <c r="BE591" s="104" t="s">
        <v>4367</v>
      </c>
      <c r="BF591" s="0" t="s">
        <v>200</v>
      </c>
      <c r="BG591" s="125" t="s">
        <v>200</v>
      </c>
      <c r="BH591" s="0" t="s">
        <v>2225</v>
      </c>
      <c r="BI591" s="112" t="n">
        <v>5026555405584</v>
      </c>
      <c r="BJ591" s="126" t="s">
        <v>200</v>
      </c>
      <c r="BK591" s="0" t="s">
        <v>215</v>
      </c>
      <c r="BL591" s="112" t="n">
        <v>4</v>
      </c>
      <c r="BM591" s="112" t="n">
        <v>4</v>
      </c>
      <c r="BN591" s="112" t="n">
        <v>4</v>
      </c>
      <c r="BO591" s="111" t="n">
        <v>20</v>
      </c>
      <c r="BP591" s="125" t="s">
        <v>200</v>
      </c>
      <c r="BQ591" s="127" t="s">
        <v>216</v>
      </c>
    </row>
    <row r="592" customFormat="false" ht="13.8" hidden="false" customHeight="false" outlineLevel="0" collapsed="false">
      <c r="A592" s="0" t="s">
        <v>4368</v>
      </c>
      <c r="B592" s="0" t="s">
        <v>3917</v>
      </c>
      <c r="C592" s="131" t="s">
        <v>1844</v>
      </c>
      <c r="D592" s="131" t="s">
        <v>1333</v>
      </c>
      <c r="E592" s="0" t="s">
        <v>313</v>
      </c>
      <c r="F592" s="0" t="s">
        <v>314</v>
      </c>
      <c r="G592" s="0" t="s">
        <v>880</v>
      </c>
      <c r="H592" s="0" t="s">
        <v>197</v>
      </c>
      <c r="J592" s="111" t="n">
        <v>2</v>
      </c>
      <c r="K592" s="131" t="s">
        <v>198</v>
      </c>
      <c r="L592" s="0" t="s">
        <v>392</v>
      </c>
      <c r="M592" s="0" t="s">
        <v>199</v>
      </c>
      <c r="O592" s="0" t="s">
        <v>200</v>
      </c>
      <c r="Q592" s="120" t="s">
        <v>200</v>
      </c>
      <c r="R592" s="0" t="s">
        <v>3919</v>
      </c>
      <c r="S592" s="0" t="s">
        <v>201</v>
      </c>
      <c r="T592" s="0" t="s">
        <v>198</v>
      </c>
      <c r="U592" s="0" t="s">
        <v>4369</v>
      </c>
      <c r="V592" s="0" t="s">
        <v>1790</v>
      </c>
      <c r="W592" s="110" t="s">
        <v>204</v>
      </c>
      <c r="X592" s="111" t="n">
        <v>2013</v>
      </c>
      <c r="Y592" s="111" t="s">
        <v>205</v>
      </c>
      <c r="Z592" s="111" t="s">
        <v>198</v>
      </c>
      <c r="AA592" s="122" t="s">
        <v>200</v>
      </c>
      <c r="AB592" s="0" t="s">
        <v>2576</v>
      </c>
      <c r="AC592" s="0" t="s">
        <v>872</v>
      </c>
      <c r="AD592" s="111" t="n">
        <v>2013</v>
      </c>
      <c r="AE592" s="130" t="s">
        <v>222</v>
      </c>
      <c r="AF592" s="130"/>
      <c r="AG592" s="130"/>
      <c r="AH592" s="130" t="s">
        <v>2530</v>
      </c>
      <c r="AI592" s="111" t="s">
        <v>207</v>
      </c>
      <c r="AK592" s="111" t="str">
        <f aca="false">(AB592)</f>
        <v>Polyphony digital</v>
      </c>
      <c r="AL592" s="0" t="s">
        <v>200</v>
      </c>
      <c r="AM592" s="111" t="n">
        <f aca="false">AD592</f>
        <v>2013</v>
      </c>
      <c r="AN592" s="111" t="s">
        <v>208</v>
      </c>
      <c r="AO592" s="0" t="s">
        <v>1442</v>
      </c>
      <c r="AP592" s="0" t="s">
        <v>674</v>
      </c>
      <c r="AQ592" s="0" t="s">
        <v>200</v>
      </c>
      <c r="AR592" s="0" t="s">
        <v>200</v>
      </c>
      <c r="AS592" s="0" t="s">
        <v>2579</v>
      </c>
      <c r="AT592" s="0" t="s">
        <v>2580</v>
      </c>
      <c r="AV592" s="0" t="s">
        <v>2581</v>
      </c>
      <c r="AZ592" s="0" t="s">
        <v>4370</v>
      </c>
      <c r="BA592" s="124" t="s">
        <v>200</v>
      </c>
      <c r="BB592" s="0" t="s">
        <v>248</v>
      </c>
      <c r="BC592" s="0" t="s">
        <v>4371</v>
      </c>
      <c r="BE592" s="104" t="s">
        <v>4372</v>
      </c>
      <c r="BF592" s="0" t="s">
        <v>4373</v>
      </c>
      <c r="BG592" s="125" t="s">
        <v>200</v>
      </c>
      <c r="BH592" s="0" t="s">
        <v>2235</v>
      </c>
      <c r="BI592" s="112" t="n">
        <v>4948872980210</v>
      </c>
      <c r="BJ592" s="126" t="s">
        <v>200</v>
      </c>
      <c r="BK592" s="0" t="s">
        <v>215</v>
      </c>
      <c r="BL592" s="112" t="n">
        <v>4</v>
      </c>
      <c r="BM592" s="112" t="n">
        <v>4</v>
      </c>
      <c r="BN592" s="112" t="n">
        <v>4</v>
      </c>
      <c r="BO592" s="111" t="n">
        <v>20</v>
      </c>
      <c r="BP592" s="125" t="s">
        <v>200</v>
      </c>
      <c r="BQ592" s="127" t="s">
        <v>216</v>
      </c>
    </row>
    <row r="593" customFormat="false" ht="13.8" hidden="false" customHeight="false" outlineLevel="0" collapsed="false">
      <c r="A593" s="0" t="s">
        <v>4374</v>
      </c>
      <c r="B593" s="0" t="s">
        <v>3917</v>
      </c>
      <c r="C593" s="131" t="s">
        <v>1844</v>
      </c>
      <c r="D593" s="131" t="s">
        <v>1333</v>
      </c>
      <c r="E593" s="0" t="s">
        <v>284</v>
      </c>
      <c r="F593" s="0" t="s">
        <v>195</v>
      </c>
      <c r="G593" s="0" t="s">
        <v>880</v>
      </c>
      <c r="H593" s="0" t="s">
        <v>197</v>
      </c>
      <c r="J593" s="111" t="n">
        <v>1</v>
      </c>
      <c r="K593" s="131" t="s">
        <v>198</v>
      </c>
      <c r="L593" s="0" t="s">
        <v>198</v>
      </c>
      <c r="M593" s="0" t="s">
        <v>199</v>
      </c>
      <c r="O593" s="0" t="s">
        <v>200</v>
      </c>
      <c r="Q593" s="120" t="s">
        <v>200</v>
      </c>
      <c r="R593" s="0" t="s">
        <v>3919</v>
      </c>
      <c r="S593" s="0" t="s">
        <v>201</v>
      </c>
      <c r="T593" s="0" t="s">
        <v>198</v>
      </c>
      <c r="U593" s="0" t="s">
        <v>202</v>
      </c>
      <c r="V593" s="0" t="s">
        <v>1790</v>
      </c>
      <c r="W593" s="110" t="s">
        <v>204</v>
      </c>
      <c r="X593" s="111" t="n">
        <v>2013</v>
      </c>
      <c r="Y593" s="111" t="s">
        <v>498</v>
      </c>
      <c r="Z593" s="111" t="s">
        <v>198</v>
      </c>
      <c r="AA593" s="122" t="s">
        <v>200</v>
      </c>
      <c r="AB593" s="0" t="s">
        <v>668</v>
      </c>
      <c r="AC593" s="0" t="s">
        <v>668</v>
      </c>
      <c r="AD593" s="111" t="n">
        <v>2013</v>
      </c>
      <c r="AE593" s="111" t="s">
        <v>198</v>
      </c>
      <c r="AI593" s="111" t="s">
        <v>207</v>
      </c>
      <c r="AK593" s="111" t="str">
        <f aca="false">(AB593)</f>
        <v>Codemasters</v>
      </c>
      <c r="AM593" s="111" t="n">
        <f aca="false">AD593</f>
        <v>2013</v>
      </c>
      <c r="AN593" s="111" t="s">
        <v>263</v>
      </c>
      <c r="AO593" s="0" t="s">
        <v>1442</v>
      </c>
      <c r="AP593" s="0" t="s">
        <v>674</v>
      </c>
      <c r="AQ593" s="0" t="s">
        <v>200</v>
      </c>
      <c r="AS593" s="0" t="s">
        <v>3848</v>
      </c>
      <c r="AV593" s="0" t="s">
        <v>200</v>
      </c>
      <c r="AY593" s="0" t="s">
        <v>4174</v>
      </c>
      <c r="AZ593" s="0" t="s">
        <v>4375</v>
      </c>
      <c r="BA593" s="124" t="s">
        <v>200</v>
      </c>
      <c r="BB593" s="0" t="s">
        <v>248</v>
      </c>
      <c r="BC593" s="0" t="s">
        <v>4376</v>
      </c>
      <c r="BD593" s="0" t="s">
        <v>4377</v>
      </c>
      <c r="BE593" s="104" t="s">
        <v>4378</v>
      </c>
      <c r="BF593" s="0" t="s">
        <v>200</v>
      </c>
      <c r="BG593" s="125" t="s">
        <v>200</v>
      </c>
      <c r="BH593" s="0" t="s">
        <v>2225</v>
      </c>
      <c r="BI593" s="112" t="n">
        <v>5024866360622</v>
      </c>
      <c r="BJ593" s="126" t="s">
        <v>200</v>
      </c>
      <c r="BK593" s="0" t="s">
        <v>215</v>
      </c>
      <c r="BL593" s="112" t="n">
        <v>4</v>
      </c>
      <c r="BM593" s="112" t="n">
        <v>4</v>
      </c>
      <c r="BN593" s="112" t="n">
        <v>4</v>
      </c>
      <c r="BO593" s="111" t="n">
        <v>20</v>
      </c>
      <c r="BP593" s="125" t="s">
        <v>200</v>
      </c>
      <c r="BQ593" s="127" t="s">
        <v>216</v>
      </c>
    </row>
    <row r="594" customFormat="false" ht="13.8" hidden="false" customHeight="false" outlineLevel="0" collapsed="false">
      <c r="A594" s="0" t="s">
        <v>4379</v>
      </c>
      <c r="B594" s="0" t="s">
        <v>3917</v>
      </c>
      <c r="C594" s="0" t="s">
        <v>3767</v>
      </c>
      <c r="D594" s="0" t="s">
        <v>1333</v>
      </c>
      <c r="E594" s="0" t="s">
        <v>313</v>
      </c>
      <c r="F594" s="0" t="s">
        <v>314</v>
      </c>
      <c r="G594" s="0" t="s">
        <v>362</v>
      </c>
      <c r="H594" s="0" t="s">
        <v>400</v>
      </c>
      <c r="I594" s="0" t="s">
        <v>4380</v>
      </c>
      <c r="J594" s="111" t="n">
        <v>4</v>
      </c>
      <c r="K594" s="0" t="s">
        <v>198</v>
      </c>
      <c r="L594" s="0" t="s">
        <v>1050</v>
      </c>
      <c r="M594" s="0" t="s">
        <v>274</v>
      </c>
      <c r="O594" s="0" t="s">
        <v>200</v>
      </c>
      <c r="Q594" s="120" t="s">
        <v>200</v>
      </c>
      <c r="R594" s="0" t="s">
        <v>3919</v>
      </c>
      <c r="S594" s="0" t="s">
        <v>201</v>
      </c>
      <c r="T594" s="0" t="s">
        <v>198</v>
      </c>
      <c r="U594" s="0" t="s">
        <v>202</v>
      </c>
      <c r="V594" s="0" t="s">
        <v>1790</v>
      </c>
      <c r="W594" s="110" t="s">
        <v>198</v>
      </c>
      <c r="X594" s="111" t="n">
        <v>2009</v>
      </c>
      <c r="Y594" s="111" t="s">
        <v>1624</v>
      </c>
      <c r="Z594" s="111" t="s">
        <v>198</v>
      </c>
      <c r="AA594" s="122" t="s">
        <v>200</v>
      </c>
      <c r="AB594" s="0" t="s">
        <v>2022</v>
      </c>
      <c r="AC594" s="0" t="s">
        <v>2016</v>
      </c>
      <c r="AD594" s="111" t="n">
        <v>2009</v>
      </c>
      <c r="AE594" s="111" t="s">
        <v>198</v>
      </c>
      <c r="AI594" s="111" t="s">
        <v>207</v>
      </c>
      <c r="AK594" s="111" t="str">
        <f aca="false">(AB594)</f>
        <v>Neversoft</v>
      </c>
      <c r="AM594" s="111" t="n">
        <f aca="false">AD594</f>
        <v>2009</v>
      </c>
      <c r="AN594" s="111" t="s">
        <v>297</v>
      </c>
      <c r="AO594" s="0" t="s">
        <v>4381</v>
      </c>
      <c r="AP594" s="0" t="s">
        <v>4382</v>
      </c>
      <c r="AQ594" s="0" t="s">
        <v>200</v>
      </c>
      <c r="AS594" s="0" t="s">
        <v>4383</v>
      </c>
      <c r="AT594" s="0" t="s">
        <v>1380</v>
      </c>
      <c r="AU594" s="0" t="s">
        <v>200</v>
      </c>
      <c r="AV594" s="0" t="s">
        <v>200</v>
      </c>
      <c r="AZ594" s="0" t="s">
        <v>4384</v>
      </c>
      <c r="BA594" s="124" t="s">
        <v>200</v>
      </c>
      <c r="BB594" s="0" t="s">
        <v>248</v>
      </c>
      <c r="BC594" s="0" t="s">
        <v>4385</v>
      </c>
      <c r="BD594" s="0" t="s">
        <v>4386</v>
      </c>
      <c r="BE594" s="104" t="s">
        <v>4387</v>
      </c>
      <c r="BF594" s="0" t="s">
        <v>200</v>
      </c>
      <c r="BG594" s="125" t="s">
        <v>200</v>
      </c>
      <c r="BH594" s="0" t="s">
        <v>2225</v>
      </c>
      <c r="BI594" s="112" t="s">
        <v>198</v>
      </c>
      <c r="BJ594" s="126" t="s">
        <v>200</v>
      </c>
      <c r="BK594" s="0" t="s">
        <v>215</v>
      </c>
      <c r="BL594" s="112" t="n">
        <v>4</v>
      </c>
      <c r="BM594" s="112" t="n">
        <v>4</v>
      </c>
      <c r="BN594" s="112" t="n">
        <v>4</v>
      </c>
      <c r="BO594" s="111" t="n">
        <v>20</v>
      </c>
      <c r="BP594" s="125" t="s">
        <v>200</v>
      </c>
      <c r="BQ594" s="127" t="s">
        <v>216</v>
      </c>
    </row>
    <row r="595" customFormat="false" ht="13.8" hidden="false" customHeight="false" outlineLevel="0" collapsed="false">
      <c r="A595" s="0" t="s">
        <v>4388</v>
      </c>
      <c r="B595" s="0" t="s">
        <v>3917</v>
      </c>
      <c r="C595" s="0" t="s">
        <v>1267</v>
      </c>
      <c r="D595" s="0" t="s">
        <v>1333</v>
      </c>
      <c r="E595" s="0" t="s">
        <v>194</v>
      </c>
      <c r="F595" s="0" t="s">
        <v>1509</v>
      </c>
      <c r="G595" s="0" t="s">
        <v>196</v>
      </c>
      <c r="H595" s="0" t="s">
        <v>4389</v>
      </c>
      <c r="I595" s="0" t="s">
        <v>839</v>
      </c>
      <c r="J595" s="111" t="n">
        <v>1</v>
      </c>
      <c r="K595" s="0" t="s">
        <v>198</v>
      </c>
      <c r="L595" s="0" t="s">
        <v>198</v>
      </c>
      <c r="M595" s="0" t="s">
        <v>274</v>
      </c>
      <c r="O595" s="0" t="s">
        <v>237</v>
      </c>
      <c r="P595" s="0" t="s">
        <v>2084</v>
      </c>
      <c r="Q595" s="120" t="s">
        <v>200</v>
      </c>
      <c r="R595" s="0" t="s">
        <v>3919</v>
      </c>
      <c r="S595" s="0" t="s">
        <v>201</v>
      </c>
      <c r="T595" s="0" t="s">
        <v>198</v>
      </c>
      <c r="U595" s="0" t="s">
        <v>202</v>
      </c>
      <c r="V595" s="0" t="s">
        <v>1790</v>
      </c>
      <c r="W595" s="110" t="s">
        <v>204</v>
      </c>
      <c r="X595" s="111" t="n">
        <v>2010</v>
      </c>
      <c r="Y595" s="0" t="s">
        <v>498</v>
      </c>
      <c r="Z595" s="130" t="s">
        <v>757</v>
      </c>
      <c r="AA595" s="122" t="s">
        <v>200</v>
      </c>
      <c r="AB595" s="0" t="s">
        <v>1901</v>
      </c>
      <c r="AC595" s="0" t="s">
        <v>872</v>
      </c>
      <c r="AD595" s="111" t="n">
        <v>2010</v>
      </c>
      <c r="AE595" s="130" t="s">
        <v>222</v>
      </c>
      <c r="AF595" s="130" t="s">
        <v>4390</v>
      </c>
      <c r="AG595" s="130"/>
      <c r="AH595" s="130"/>
      <c r="AI595" s="111" t="s">
        <v>207</v>
      </c>
      <c r="AK595" s="111" t="str">
        <f aca="false">(AB595)</f>
        <v>Quantic dream</v>
      </c>
      <c r="AM595" s="111" t="n">
        <f aca="false">AD595</f>
        <v>2010</v>
      </c>
      <c r="AN595" s="130" t="s">
        <v>510</v>
      </c>
      <c r="AO595" s="0" t="s">
        <v>4360</v>
      </c>
      <c r="AP595" s="0" t="s">
        <v>200</v>
      </c>
      <c r="AR595" s="0" t="s">
        <v>4391</v>
      </c>
      <c r="AS595" s="0" t="s">
        <v>200</v>
      </c>
      <c r="AT595" s="0" t="s">
        <v>4392</v>
      </c>
      <c r="AU595" s="0" t="s">
        <v>4004</v>
      </c>
      <c r="AV595" s="0" t="s">
        <v>1903</v>
      </c>
      <c r="AX595" s="0" t="s">
        <v>4393</v>
      </c>
      <c r="AY595" s="131" t="s">
        <v>3510</v>
      </c>
      <c r="AZ595" s="0" t="s">
        <v>4394</v>
      </c>
      <c r="BA595" s="124" t="s">
        <v>200</v>
      </c>
      <c r="BB595" s="0" t="s">
        <v>248</v>
      </c>
      <c r="BC595" s="0" t="s">
        <v>4395</v>
      </c>
      <c r="BD595" s="0" t="s">
        <v>4396</v>
      </c>
      <c r="BE595" s="104" t="s">
        <v>4397</v>
      </c>
      <c r="BF595" s="0" t="s">
        <v>4398</v>
      </c>
      <c r="BG595" s="125" t="s">
        <v>200</v>
      </c>
      <c r="BH595" s="0" t="s">
        <v>2225</v>
      </c>
      <c r="BI595" s="112" t="n">
        <v>711719149354</v>
      </c>
      <c r="BJ595" s="126" t="s">
        <v>200</v>
      </c>
      <c r="BK595" s="0" t="s">
        <v>215</v>
      </c>
      <c r="BL595" s="112" t="n">
        <v>4</v>
      </c>
      <c r="BM595" s="112" t="n">
        <v>4</v>
      </c>
      <c r="BN595" s="112" t="n">
        <v>4</v>
      </c>
      <c r="BO595" s="111" t="n">
        <v>20</v>
      </c>
      <c r="BP595" s="125" t="s">
        <v>200</v>
      </c>
      <c r="BQ595" s="127" t="s">
        <v>216</v>
      </c>
    </row>
    <row r="596" customFormat="false" ht="13.8" hidden="false" customHeight="false" outlineLevel="0" collapsed="false">
      <c r="A596" s="0" t="s">
        <v>4399</v>
      </c>
      <c r="B596" s="0" t="s">
        <v>3917</v>
      </c>
      <c r="C596" s="0" t="s">
        <v>2375</v>
      </c>
      <c r="D596" s="0" t="s">
        <v>1333</v>
      </c>
      <c r="E596" s="0" t="s">
        <v>194</v>
      </c>
      <c r="F596" s="0" t="s">
        <v>195</v>
      </c>
      <c r="G596" s="0" t="s">
        <v>196</v>
      </c>
      <c r="H596" s="0" t="s">
        <v>219</v>
      </c>
      <c r="J596" s="111" t="n">
        <v>1</v>
      </c>
      <c r="K596" s="0" t="s">
        <v>198</v>
      </c>
      <c r="L596" s="0" t="s">
        <v>198</v>
      </c>
      <c r="M596" s="0" t="s">
        <v>199</v>
      </c>
      <c r="O596" s="0" t="s">
        <v>200</v>
      </c>
      <c r="Q596" s="120" t="s">
        <v>200</v>
      </c>
      <c r="R596" s="0" t="s">
        <v>3919</v>
      </c>
      <c r="S596" s="0" t="s">
        <v>201</v>
      </c>
      <c r="T596" s="0" t="s">
        <v>198</v>
      </c>
      <c r="U596" s="0" t="s">
        <v>202</v>
      </c>
      <c r="V596" s="0" t="s">
        <v>1790</v>
      </c>
      <c r="W596" s="110" t="s">
        <v>204</v>
      </c>
      <c r="X596" s="111" t="n">
        <v>2012</v>
      </c>
      <c r="Y596" s="0" t="s">
        <v>498</v>
      </c>
      <c r="Z596" s="130" t="s">
        <v>757</v>
      </c>
      <c r="AA596" s="122" t="s">
        <v>200</v>
      </c>
      <c r="AB596" s="0" t="s">
        <v>4400</v>
      </c>
      <c r="AC596" s="0" t="s">
        <v>3215</v>
      </c>
      <c r="AD596" s="111" t="n">
        <v>2012</v>
      </c>
      <c r="AE596" s="111" t="s">
        <v>198</v>
      </c>
      <c r="AI596" s="111" t="s">
        <v>207</v>
      </c>
      <c r="AK596" s="111" t="str">
        <f aca="false">(AB596)</f>
        <v>Io interactive</v>
      </c>
      <c r="AM596" s="111" t="n">
        <f aca="false">AD596</f>
        <v>2012</v>
      </c>
      <c r="AN596" s="111" t="s">
        <v>4401</v>
      </c>
      <c r="AS596" s="0" t="s">
        <v>4402</v>
      </c>
      <c r="AV596" s="0" t="s">
        <v>200</v>
      </c>
      <c r="AX596" s="0" t="s">
        <v>4403</v>
      </c>
      <c r="AZ596" s="0" t="s">
        <v>4404</v>
      </c>
      <c r="BA596" s="124" t="s">
        <v>200</v>
      </c>
      <c r="BB596" s="0" t="s">
        <v>248</v>
      </c>
      <c r="BC596" s="0" t="s">
        <v>4405</v>
      </c>
      <c r="BD596" s="0" t="s">
        <v>4406</v>
      </c>
      <c r="BE596" s="104" t="s">
        <v>4407</v>
      </c>
      <c r="BG596" s="125" t="s">
        <v>200</v>
      </c>
      <c r="BH596" s="0" t="s">
        <v>2225</v>
      </c>
      <c r="BI596" s="112" t="n">
        <v>5021290048775</v>
      </c>
      <c r="BJ596" s="126" t="s">
        <v>200</v>
      </c>
      <c r="BK596" s="0" t="s">
        <v>215</v>
      </c>
      <c r="BL596" s="112" t="n">
        <v>4</v>
      </c>
      <c r="BM596" s="112" t="n">
        <v>4</v>
      </c>
      <c r="BN596" s="112" t="n">
        <v>4</v>
      </c>
      <c r="BO596" s="111" t="n">
        <v>20</v>
      </c>
      <c r="BP596" s="125" t="s">
        <v>200</v>
      </c>
      <c r="BQ596" s="127" t="s">
        <v>216</v>
      </c>
    </row>
    <row r="597" customFormat="false" ht="13.8" hidden="false" customHeight="false" outlineLevel="0" collapsed="false">
      <c r="A597" s="0" t="s">
        <v>4408</v>
      </c>
      <c r="B597" s="0" t="s">
        <v>3917</v>
      </c>
      <c r="C597" s="0" t="s">
        <v>2375</v>
      </c>
      <c r="D597" s="0" t="s">
        <v>1333</v>
      </c>
      <c r="E597" s="0" t="s">
        <v>194</v>
      </c>
      <c r="F597" s="0" t="s">
        <v>195</v>
      </c>
      <c r="G597" s="0" t="s">
        <v>196</v>
      </c>
      <c r="H597" s="0" t="s">
        <v>901</v>
      </c>
      <c r="J597" s="111" t="n">
        <v>1</v>
      </c>
      <c r="K597" s="0" t="s">
        <v>198</v>
      </c>
      <c r="L597" s="0" t="s">
        <v>198</v>
      </c>
      <c r="M597" s="0" t="s">
        <v>199</v>
      </c>
      <c r="O597" s="0" t="s">
        <v>200</v>
      </c>
      <c r="Q597" s="120" t="s">
        <v>200</v>
      </c>
      <c r="R597" s="0" t="s">
        <v>3919</v>
      </c>
      <c r="S597" s="0" t="s">
        <v>201</v>
      </c>
      <c r="T597" s="0" t="s">
        <v>198</v>
      </c>
      <c r="U597" s="0" t="s">
        <v>202</v>
      </c>
      <c r="V597" s="0" t="s">
        <v>1790</v>
      </c>
      <c r="W597" s="110" t="s">
        <v>204</v>
      </c>
      <c r="X597" s="111" t="n">
        <v>2013</v>
      </c>
      <c r="Y597" s="0" t="s">
        <v>498</v>
      </c>
      <c r="Z597" s="130" t="s">
        <v>757</v>
      </c>
      <c r="AA597" s="122" t="s">
        <v>200</v>
      </c>
      <c r="AB597" s="0" t="s">
        <v>4400</v>
      </c>
      <c r="AC597" s="0" t="s">
        <v>3215</v>
      </c>
      <c r="AD597" s="111" t="n">
        <v>2013</v>
      </c>
      <c r="AE597" s="111" t="s">
        <v>198</v>
      </c>
      <c r="AI597" s="111" t="s">
        <v>922</v>
      </c>
      <c r="AJ597" s="111" t="s">
        <v>3887</v>
      </c>
      <c r="AK597" s="111" t="s">
        <v>4400</v>
      </c>
      <c r="AM597" s="111" t="s">
        <v>849</v>
      </c>
      <c r="AN597" s="111" t="s">
        <v>4401</v>
      </c>
      <c r="AR597" s="0" t="s">
        <v>4409</v>
      </c>
      <c r="AS597" s="0" t="s">
        <v>4402</v>
      </c>
      <c r="AV597" s="0" t="s">
        <v>200</v>
      </c>
      <c r="AW597" s="0" t="s">
        <v>4410</v>
      </c>
      <c r="AX597" s="0" t="s">
        <v>4403</v>
      </c>
      <c r="AZ597" s="0" t="s">
        <v>4411</v>
      </c>
      <c r="BA597" s="124" t="s">
        <v>200</v>
      </c>
      <c r="BB597" s="0" t="s">
        <v>210</v>
      </c>
      <c r="BC597" s="0" t="s">
        <v>4412</v>
      </c>
      <c r="BD597" s="0" t="s">
        <v>4413</v>
      </c>
      <c r="BE597" s="104" t="s">
        <v>4414</v>
      </c>
      <c r="BG597" s="125" t="s">
        <v>200</v>
      </c>
      <c r="BH597" s="0" t="s">
        <v>2225</v>
      </c>
      <c r="BI597" s="112" t="n">
        <v>5021290050907</v>
      </c>
      <c r="BJ597" s="126" t="s">
        <v>200</v>
      </c>
      <c r="BK597" s="0" t="s">
        <v>215</v>
      </c>
      <c r="BL597" s="112" t="n">
        <v>4</v>
      </c>
      <c r="BM597" s="112" t="n">
        <v>4</v>
      </c>
      <c r="BN597" s="112" t="n">
        <v>4</v>
      </c>
      <c r="BO597" s="111" t="n">
        <v>20</v>
      </c>
      <c r="BP597" s="125" t="s">
        <v>200</v>
      </c>
      <c r="BQ597" s="127" t="s">
        <v>216</v>
      </c>
    </row>
    <row r="598" customFormat="false" ht="13.8" hidden="false" customHeight="false" outlineLevel="0" collapsed="false">
      <c r="A598" s="0" t="s">
        <v>4415</v>
      </c>
      <c r="B598" s="0" t="s">
        <v>3917</v>
      </c>
      <c r="C598" s="0" t="s">
        <v>361</v>
      </c>
      <c r="D598" s="0" t="s">
        <v>1333</v>
      </c>
      <c r="E598" s="0" t="s">
        <v>194</v>
      </c>
      <c r="F598" s="0" t="s">
        <v>195</v>
      </c>
      <c r="G598" s="0" t="s">
        <v>362</v>
      </c>
      <c r="H598" s="0" t="s">
        <v>1287</v>
      </c>
      <c r="J598" s="111" t="n">
        <v>4</v>
      </c>
      <c r="K598" s="0" t="s">
        <v>198</v>
      </c>
      <c r="L598" s="0" t="s">
        <v>533</v>
      </c>
      <c r="M598" s="0" t="s">
        <v>199</v>
      </c>
      <c r="O598" s="0" t="s">
        <v>200</v>
      </c>
      <c r="Q598" s="120" t="s">
        <v>200</v>
      </c>
      <c r="R598" s="0" t="s">
        <v>3919</v>
      </c>
      <c r="S598" s="0" t="s">
        <v>201</v>
      </c>
      <c r="T598" s="0" t="s">
        <v>198</v>
      </c>
      <c r="U598" s="0" t="s">
        <v>202</v>
      </c>
      <c r="V598" s="0" t="s">
        <v>1790</v>
      </c>
      <c r="W598" s="110" t="s">
        <v>1815</v>
      </c>
      <c r="X598" s="111" t="n">
        <v>2011</v>
      </c>
      <c r="Y598" s="0" t="s">
        <v>498</v>
      </c>
      <c r="Z598" s="130" t="s">
        <v>757</v>
      </c>
      <c r="AA598" s="122" t="s">
        <v>200</v>
      </c>
      <c r="AB598" s="0" t="s">
        <v>4416</v>
      </c>
      <c r="AC598" s="0" t="s">
        <v>206</v>
      </c>
      <c r="AD598" s="111" t="n">
        <v>2011</v>
      </c>
      <c r="AE598" s="111" t="s">
        <v>198</v>
      </c>
      <c r="AI598" s="111" t="s">
        <v>207</v>
      </c>
      <c r="AK598" s="111" t="str">
        <f aca="false">(AB598)</f>
        <v>Kuju entertainment (Headstrong games)</v>
      </c>
      <c r="AM598" s="111" t="n">
        <f aca="false">AD598</f>
        <v>2011</v>
      </c>
      <c r="AN598" s="111" t="s">
        <v>263</v>
      </c>
      <c r="AO598" s="0" t="s">
        <v>4084</v>
      </c>
      <c r="AP598" s="0" t="s">
        <v>200</v>
      </c>
      <c r="AR598" s="0" t="s">
        <v>1455</v>
      </c>
      <c r="AS598" s="0" t="s">
        <v>4417</v>
      </c>
      <c r="AT598" s="0" t="s">
        <v>1236</v>
      </c>
      <c r="AU598" s="0" t="s">
        <v>470</v>
      </c>
      <c r="AV598" s="0" t="s">
        <v>200</v>
      </c>
      <c r="AZ598" s="0" t="s">
        <v>4418</v>
      </c>
      <c r="BA598" s="124" t="s">
        <v>200</v>
      </c>
      <c r="BB598" s="0" t="s">
        <v>210</v>
      </c>
      <c r="BC598" s="0" t="s">
        <v>4419</v>
      </c>
      <c r="BD598" s="0" t="s">
        <v>4420</v>
      </c>
      <c r="BE598" s="104" t="s">
        <v>4421</v>
      </c>
      <c r="BF598" s="0" t="s">
        <v>4422</v>
      </c>
      <c r="BG598" s="125" t="s">
        <v>200</v>
      </c>
      <c r="BH598" s="0" t="s">
        <v>2225</v>
      </c>
      <c r="BI598" s="112" t="n">
        <v>5055277014453</v>
      </c>
      <c r="BJ598" s="126" t="s">
        <v>200</v>
      </c>
      <c r="BK598" s="0" t="s">
        <v>215</v>
      </c>
      <c r="BL598" s="112" t="n">
        <v>4</v>
      </c>
      <c r="BM598" s="112" t="n">
        <v>4</v>
      </c>
      <c r="BN598" s="112" t="n">
        <v>4</v>
      </c>
      <c r="BO598" s="111" t="n">
        <v>20</v>
      </c>
      <c r="BP598" s="125" t="s">
        <v>200</v>
      </c>
      <c r="BQ598" s="127" t="s">
        <v>216</v>
      </c>
    </row>
    <row r="599" customFormat="false" ht="13.8" hidden="false" customHeight="false" outlineLevel="0" collapsed="false">
      <c r="A599" s="0" t="s">
        <v>4423</v>
      </c>
      <c r="B599" s="0" t="s">
        <v>3917</v>
      </c>
      <c r="C599" s="131" t="s">
        <v>1394</v>
      </c>
      <c r="D599" s="131" t="s">
        <v>1333</v>
      </c>
      <c r="E599" s="0" t="s">
        <v>194</v>
      </c>
      <c r="F599" s="0" t="s">
        <v>195</v>
      </c>
      <c r="G599" s="0" t="s">
        <v>848</v>
      </c>
      <c r="H599" s="0" t="s">
        <v>219</v>
      </c>
      <c r="J599" s="111" t="n">
        <v>1</v>
      </c>
      <c r="K599" s="0" t="s">
        <v>198</v>
      </c>
      <c r="L599" s="0" t="s">
        <v>198</v>
      </c>
      <c r="M599" s="0" t="s">
        <v>274</v>
      </c>
      <c r="O599" s="0" t="s">
        <v>237</v>
      </c>
      <c r="P599" s="0" t="s">
        <v>2084</v>
      </c>
      <c r="Q599" s="120" t="s">
        <v>200</v>
      </c>
      <c r="R599" s="0" t="s">
        <v>3919</v>
      </c>
      <c r="S599" s="0" t="s">
        <v>201</v>
      </c>
      <c r="T599" s="0" t="s">
        <v>198</v>
      </c>
      <c r="U599" s="0" t="s">
        <v>202</v>
      </c>
      <c r="V599" s="0" t="s">
        <v>1790</v>
      </c>
      <c r="W599" s="110" t="s">
        <v>204</v>
      </c>
      <c r="X599" s="111" t="n">
        <v>2011</v>
      </c>
      <c r="Y599" s="111" t="s">
        <v>3405</v>
      </c>
      <c r="Z599" s="111" t="s">
        <v>198</v>
      </c>
      <c r="AA599" s="122" t="s">
        <v>200</v>
      </c>
      <c r="AB599" s="0" t="s">
        <v>4334</v>
      </c>
      <c r="AC599" s="0" t="s">
        <v>872</v>
      </c>
      <c r="AD599" s="111" t="n">
        <v>2011</v>
      </c>
      <c r="AE599" s="111" t="s">
        <v>222</v>
      </c>
      <c r="AI599" s="111" t="s">
        <v>922</v>
      </c>
      <c r="AJ599" s="111" t="s">
        <v>3887</v>
      </c>
      <c r="AK599" s="111" t="s">
        <v>4424</v>
      </c>
      <c r="AM599" s="111" t="s">
        <v>849</v>
      </c>
      <c r="AN599" s="111" t="s">
        <v>208</v>
      </c>
      <c r="AS599" s="0" t="s">
        <v>200</v>
      </c>
      <c r="AT599" s="0" t="s">
        <v>4425</v>
      </c>
      <c r="AU599" s="0" t="s">
        <v>3408</v>
      </c>
      <c r="AV599" s="0" t="s">
        <v>3409</v>
      </c>
      <c r="AZ599" s="0" t="s">
        <v>4426</v>
      </c>
      <c r="BA599" s="124" t="s">
        <v>200</v>
      </c>
      <c r="BB599" s="0" t="s">
        <v>248</v>
      </c>
      <c r="BC599" s="0" t="s">
        <v>4427</v>
      </c>
      <c r="BD599" s="0" t="s">
        <v>4428</v>
      </c>
      <c r="BE599" s="104" t="s">
        <v>4429</v>
      </c>
      <c r="BF599" s="0" t="s">
        <v>200</v>
      </c>
      <c r="BG599" s="125" t="s">
        <v>200</v>
      </c>
      <c r="BH599" s="0" t="s">
        <v>2225</v>
      </c>
      <c r="BI599" s="112" t="n">
        <v>711719135395</v>
      </c>
      <c r="BJ599" s="126" t="s">
        <v>200</v>
      </c>
      <c r="BK599" s="0" t="s">
        <v>215</v>
      </c>
      <c r="BL599" s="112" t="n">
        <v>4</v>
      </c>
      <c r="BM599" s="112" t="n">
        <v>4</v>
      </c>
      <c r="BN599" s="112" t="n">
        <v>4</v>
      </c>
      <c r="BO599" s="111" t="n">
        <v>20</v>
      </c>
      <c r="BP599" s="125" t="s">
        <v>200</v>
      </c>
      <c r="BQ599" s="127" t="s">
        <v>216</v>
      </c>
    </row>
    <row r="600" customFormat="false" ht="13.8" hidden="false" customHeight="false" outlineLevel="0" collapsed="false">
      <c r="A600" s="0" t="s">
        <v>4430</v>
      </c>
      <c r="B600" s="0" t="s">
        <v>3917</v>
      </c>
      <c r="C600" s="131" t="s">
        <v>1408</v>
      </c>
      <c r="D600" s="131" t="s">
        <v>1333</v>
      </c>
      <c r="E600" s="0" t="s">
        <v>194</v>
      </c>
      <c r="F600" s="0" t="s">
        <v>1509</v>
      </c>
      <c r="G600" s="0" t="s">
        <v>330</v>
      </c>
      <c r="H600" s="0" t="s">
        <v>219</v>
      </c>
      <c r="J600" s="111" t="n">
        <v>1</v>
      </c>
      <c r="K600" s="0" t="s">
        <v>198</v>
      </c>
      <c r="L600" s="0" t="s">
        <v>198</v>
      </c>
      <c r="M600" s="0" t="s">
        <v>199</v>
      </c>
      <c r="O600" s="0" t="s">
        <v>200</v>
      </c>
      <c r="Q600" s="120" t="s">
        <v>200</v>
      </c>
      <c r="R600" s="0" t="s">
        <v>3919</v>
      </c>
      <c r="S600" s="0" t="s">
        <v>698</v>
      </c>
      <c r="T600" s="0" t="s">
        <v>198</v>
      </c>
      <c r="U600" s="0" t="s">
        <v>202</v>
      </c>
      <c r="V600" s="0" t="s">
        <v>1790</v>
      </c>
      <c r="W600" s="110" t="s">
        <v>204</v>
      </c>
      <c r="X600" s="111" t="n">
        <v>2011</v>
      </c>
      <c r="Y600" s="0" t="s">
        <v>498</v>
      </c>
      <c r="Z600" s="130" t="s">
        <v>757</v>
      </c>
      <c r="AA600" s="122" t="s">
        <v>200</v>
      </c>
      <c r="AB600" s="0" t="s">
        <v>3746</v>
      </c>
      <c r="AC600" s="0" t="s">
        <v>872</v>
      </c>
      <c r="AD600" s="111" t="n">
        <v>2011</v>
      </c>
      <c r="AE600" s="111" t="s">
        <v>222</v>
      </c>
      <c r="AI600" s="111" t="s">
        <v>207</v>
      </c>
      <c r="AK600" s="111" t="str">
        <f aca="false">(AB600)</f>
        <v>Sucker punch</v>
      </c>
      <c r="AM600" s="111" t="n">
        <f aca="false">AD600</f>
        <v>2011</v>
      </c>
      <c r="AN600" s="111" t="s">
        <v>208</v>
      </c>
      <c r="AO600" s="0" t="s">
        <v>4360</v>
      </c>
      <c r="AP600" s="0" t="s">
        <v>200</v>
      </c>
      <c r="AS600" s="0" t="s">
        <v>4431</v>
      </c>
      <c r="AT600" s="0" t="s">
        <v>4432</v>
      </c>
      <c r="AU600" s="0" t="s">
        <v>200</v>
      </c>
      <c r="AV600" s="0" t="s">
        <v>200</v>
      </c>
      <c r="AZ600" s="0" t="s">
        <v>4433</v>
      </c>
      <c r="BA600" s="124" t="s">
        <v>200</v>
      </c>
      <c r="BB600" s="0" t="s">
        <v>210</v>
      </c>
      <c r="BC600" s="0" t="s">
        <v>4434</v>
      </c>
      <c r="BD600" s="0" t="s">
        <v>4435</v>
      </c>
      <c r="BE600" s="104" t="s">
        <v>4436</v>
      </c>
      <c r="BF600" s="0" t="s">
        <v>200</v>
      </c>
      <c r="BG600" s="125" t="s">
        <v>200</v>
      </c>
      <c r="BH600" s="0" t="s">
        <v>735</v>
      </c>
      <c r="BI600" s="112" t="n">
        <v>711719245650</v>
      </c>
      <c r="BJ600" s="126" t="s">
        <v>200</v>
      </c>
      <c r="BK600" s="0" t="s">
        <v>215</v>
      </c>
      <c r="BL600" s="112" t="n">
        <v>4</v>
      </c>
      <c r="BM600" s="112" t="n">
        <v>4</v>
      </c>
      <c r="BN600" s="112" t="n">
        <v>4</v>
      </c>
      <c r="BO600" s="111" t="n">
        <v>20</v>
      </c>
      <c r="BP600" s="125" t="s">
        <v>200</v>
      </c>
      <c r="BQ600" s="127" t="s">
        <v>216</v>
      </c>
    </row>
    <row r="601" customFormat="false" ht="13.8" hidden="false" customHeight="false" outlineLevel="0" collapsed="false">
      <c r="A601" s="0" t="s">
        <v>4437</v>
      </c>
      <c r="B601" s="0" t="s">
        <v>3917</v>
      </c>
      <c r="C601" s="131" t="s">
        <v>1394</v>
      </c>
      <c r="D601" s="131" t="s">
        <v>1333</v>
      </c>
      <c r="E601" s="0" t="s">
        <v>284</v>
      </c>
      <c r="F601" s="0" t="s">
        <v>399</v>
      </c>
      <c r="G601" s="0" t="s">
        <v>330</v>
      </c>
      <c r="H601" s="0" t="s">
        <v>400</v>
      </c>
      <c r="I601" s="0" t="s">
        <v>2367</v>
      </c>
      <c r="J601" s="111" t="n">
        <v>1</v>
      </c>
      <c r="K601" s="0" t="s">
        <v>198</v>
      </c>
      <c r="L601" s="0" t="s">
        <v>198</v>
      </c>
      <c r="M601" s="0" t="s">
        <v>274</v>
      </c>
      <c r="O601" s="0" t="s">
        <v>237</v>
      </c>
      <c r="Q601" s="120" t="s">
        <v>200</v>
      </c>
      <c r="R601" s="0" t="s">
        <v>3919</v>
      </c>
      <c r="S601" s="0" t="s">
        <v>201</v>
      </c>
      <c r="T601" s="0" t="s">
        <v>198</v>
      </c>
      <c r="U601" s="0" t="s">
        <v>202</v>
      </c>
      <c r="V601" s="0" t="s">
        <v>1790</v>
      </c>
      <c r="W601" s="110" t="s">
        <v>204</v>
      </c>
      <c r="X601" s="111" t="n">
        <v>2012</v>
      </c>
      <c r="Y601" s="111" t="s">
        <v>498</v>
      </c>
      <c r="Z601" s="130" t="s">
        <v>757</v>
      </c>
      <c r="AA601" s="122" t="s">
        <v>200</v>
      </c>
      <c r="AB601" s="0" t="s">
        <v>4438</v>
      </c>
      <c r="AC601" s="0" t="s">
        <v>872</v>
      </c>
      <c r="AD601" s="111" t="n">
        <v>2012</v>
      </c>
      <c r="AE601" s="111" t="s">
        <v>222</v>
      </c>
      <c r="AI601" s="111" t="s">
        <v>922</v>
      </c>
      <c r="AJ601" s="111" t="s">
        <v>3887</v>
      </c>
      <c r="AK601" s="111" t="s">
        <v>2357</v>
      </c>
      <c r="AM601" s="111" t="s">
        <v>849</v>
      </c>
      <c r="AN601" s="111" t="s">
        <v>297</v>
      </c>
      <c r="AS601" s="0" t="s">
        <v>3425</v>
      </c>
      <c r="AT601" s="0" t="s">
        <v>3426</v>
      </c>
      <c r="AU601" s="0" t="s">
        <v>200</v>
      </c>
      <c r="AV601" s="0" t="s">
        <v>4439</v>
      </c>
      <c r="AW601" s="0" t="s">
        <v>200</v>
      </c>
      <c r="AZ601" s="0" t="s">
        <v>4440</v>
      </c>
      <c r="BA601" s="124" t="s">
        <v>200</v>
      </c>
      <c r="BB601" s="0" t="s">
        <v>248</v>
      </c>
      <c r="BC601" s="0" t="s">
        <v>4441</v>
      </c>
      <c r="BD601" s="0" t="s">
        <v>4442</v>
      </c>
      <c r="BE601" s="104" t="s">
        <v>4443</v>
      </c>
      <c r="BF601" s="0" t="s">
        <v>200</v>
      </c>
      <c r="BG601" s="125" t="s">
        <v>200</v>
      </c>
      <c r="BH601" s="0" t="s">
        <v>2225</v>
      </c>
      <c r="BI601" s="112" t="n">
        <v>711719210528</v>
      </c>
      <c r="BJ601" s="126" t="s">
        <v>200</v>
      </c>
      <c r="BK601" s="0" t="s">
        <v>215</v>
      </c>
      <c r="BL601" s="112" t="n">
        <v>4</v>
      </c>
      <c r="BM601" s="112" t="n">
        <v>4</v>
      </c>
      <c r="BN601" s="112" t="n">
        <v>4</v>
      </c>
      <c r="BO601" s="111" t="n">
        <v>20</v>
      </c>
      <c r="BP601" s="125" t="s">
        <v>200</v>
      </c>
      <c r="BQ601" s="127" t="s">
        <v>216</v>
      </c>
    </row>
    <row r="602" customFormat="false" ht="13.8" hidden="false" customHeight="false" outlineLevel="0" collapsed="false">
      <c r="A602" s="0" t="s">
        <v>4444</v>
      </c>
      <c r="B602" s="0" t="s">
        <v>3917</v>
      </c>
      <c r="C602" s="0" t="s">
        <v>1267</v>
      </c>
      <c r="D602" s="0" t="s">
        <v>1333</v>
      </c>
      <c r="E602" s="0" t="s">
        <v>194</v>
      </c>
      <c r="F602" s="0" t="s">
        <v>195</v>
      </c>
      <c r="G602" s="0" t="s">
        <v>196</v>
      </c>
      <c r="H602" s="0" t="s">
        <v>197</v>
      </c>
      <c r="J602" s="111" t="n">
        <v>1</v>
      </c>
      <c r="K602" s="0" t="s">
        <v>198</v>
      </c>
      <c r="L602" s="0" t="s">
        <v>198</v>
      </c>
      <c r="M602" s="0" t="s">
        <v>199</v>
      </c>
      <c r="O602" s="0" t="s">
        <v>200</v>
      </c>
      <c r="Q602" s="120" t="s">
        <v>200</v>
      </c>
      <c r="R602" s="0" t="s">
        <v>3919</v>
      </c>
      <c r="S602" s="0" t="s">
        <v>201</v>
      </c>
      <c r="T602" s="0" t="s">
        <v>198</v>
      </c>
      <c r="U602" s="0" t="s">
        <v>202</v>
      </c>
      <c r="V602" s="0" t="s">
        <v>1790</v>
      </c>
      <c r="W602" s="110" t="s">
        <v>204</v>
      </c>
      <c r="X602" s="111" t="n">
        <v>2012</v>
      </c>
      <c r="Y602" s="111" t="s">
        <v>498</v>
      </c>
      <c r="Z602" s="111" t="s">
        <v>198</v>
      </c>
      <c r="AA602" s="122" t="s">
        <v>200</v>
      </c>
      <c r="AB602" s="0" t="s">
        <v>4445</v>
      </c>
      <c r="AC602" s="0" t="s">
        <v>872</v>
      </c>
      <c r="AD602" s="111" t="n">
        <v>2012</v>
      </c>
      <c r="AE602" s="111" t="s">
        <v>222</v>
      </c>
      <c r="AI602" s="111" t="s">
        <v>294</v>
      </c>
      <c r="AJ602" s="111" t="s">
        <v>1793</v>
      </c>
      <c r="AK602" s="0" t="s">
        <v>4445</v>
      </c>
      <c r="AL602" s="0" t="s">
        <v>200</v>
      </c>
      <c r="AM602" s="111" t="s">
        <v>849</v>
      </c>
      <c r="AN602" s="111" t="s">
        <v>297</v>
      </c>
      <c r="AO602" s="0" t="s">
        <v>4360</v>
      </c>
      <c r="AP602" s="0" t="s">
        <v>200</v>
      </c>
      <c r="AQ602" s="0" t="s">
        <v>4446</v>
      </c>
      <c r="AR602" s="0" t="s">
        <v>200</v>
      </c>
      <c r="AS602" s="0" t="s">
        <v>200</v>
      </c>
      <c r="AU602" s="0" t="s">
        <v>4447</v>
      </c>
      <c r="AV602" s="0" t="s">
        <v>200</v>
      </c>
      <c r="AW602" s="0" t="s">
        <v>4448</v>
      </c>
      <c r="AY602" s="0" t="s">
        <v>4449</v>
      </c>
      <c r="AZ602" s="0" t="s">
        <v>4450</v>
      </c>
      <c r="BA602" s="124" t="s">
        <v>200</v>
      </c>
      <c r="BB602" s="0" t="s">
        <v>248</v>
      </c>
      <c r="BC602" s="0" t="s">
        <v>4451</v>
      </c>
      <c r="BD602" s="0" t="s">
        <v>4452</v>
      </c>
      <c r="BE602" s="104" t="s">
        <v>4453</v>
      </c>
      <c r="BF602" s="0" t="s">
        <v>4454</v>
      </c>
      <c r="BG602" s="125" t="s">
        <v>200</v>
      </c>
      <c r="BH602" s="0" t="s">
        <v>2225</v>
      </c>
      <c r="BI602" s="112" t="n">
        <v>711719268765</v>
      </c>
      <c r="BJ602" s="126" t="s">
        <v>200</v>
      </c>
      <c r="BK602" s="0" t="s">
        <v>215</v>
      </c>
      <c r="BL602" s="112" t="n">
        <v>4</v>
      </c>
      <c r="BM602" s="112" t="n">
        <v>4</v>
      </c>
      <c r="BN602" s="112" t="n">
        <v>4</v>
      </c>
      <c r="BO602" s="111" t="n">
        <v>20</v>
      </c>
      <c r="BP602" s="125" t="s">
        <v>200</v>
      </c>
      <c r="BQ602" s="127" t="s">
        <v>216</v>
      </c>
    </row>
    <row r="603" customFormat="false" ht="13.8" hidden="false" customHeight="false" outlineLevel="0" collapsed="false">
      <c r="A603" s="0" t="s">
        <v>4455</v>
      </c>
      <c r="B603" s="0" t="s">
        <v>3917</v>
      </c>
      <c r="C603" s="131" t="s">
        <v>1408</v>
      </c>
      <c r="D603" s="131" t="s">
        <v>1333</v>
      </c>
      <c r="E603" s="0" t="s">
        <v>194</v>
      </c>
      <c r="F603" s="0" t="s">
        <v>195</v>
      </c>
      <c r="G603" s="0" t="s">
        <v>330</v>
      </c>
      <c r="H603" s="0" t="s">
        <v>901</v>
      </c>
      <c r="J603" s="111" t="n">
        <v>1</v>
      </c>
      <c r="K603" s="0" t="s">
        <v>198</v>
      </c>
      <c r="L603" s="0" t="s">
        <v>198</v>
      </c>
      <c r="M603" s="0" t="s">
        <v>199</v>
      </c>
      <c r="O603" s="0" t="s">
        <v>200</v>
      </c>
      <c r="Q603" s="120" t="s">
        <v>200</v>
      </c>
      <c r="R603" s="0" t="s">
        <v>3919</v>
      </c>
      <c r="S603" s="0" t="s">
        <v>201</v>
      </c>
      <c r="T603" s="0" t="s">
        <v>198</v>
      </c>
      <c r="U603" s="0" t="s">
        <v>202</v>
      </c>
      <c r="V603" s="0" t="s">
        <v>1790</v>
      </c>
      <c r="W603" s="110" t="s">
        <v>204</v>
      </c>
      <c r="X603" s="111" t="n">
        <v>2010</v>
      </c>
      <c r="Y603" s="0" t="s">
        <v>498</v>
      </c>
      <c r="Z603" s="130" t="s">
        <v>757</v>
      </c>
      <c r="AA603" s="122" t="s">
        <v>200</v>
      </c>
      <c r="AB603" s="0" t="s">
        <v>4456</v>
      </c>
      <c r="AC603" s="0" t="s">
        <v>3215</v>
      </c>
      <c r="AD603" s="111" t="n">
        <v>2010</v>
      </c>
      <c r="AE603" s="111" t="s">
        <v>198</v>
      </c>
      <c r="AI603" s="111" t="s">
        <v>207</v>
      </c>
      <c r="AK603" s="111" t="str">
        <f aca="false">(AB603)</f>
        <v>Avalanche studios</v>
      </c>
      <c r="AM603" s="111" t="n">
        <f aca="false">AD603</f>
        <v>2010</v>
      </c>
      <c r="AN603" s="111" t="s">
        <v>4091</v>
      </c>
      <c r="AS603" s="0" t="s">
        <v>200</v>
      </c>
      <c r="AV603" s="0" t="s">
        <v>200</v>
      </c>
      <c r="AZ603" s="0" t="s">
        <v>4457</v>
      </c>
      <c r="BA603" s="124" t="s">
        <v>200</v>
      </c>
      <c r="BB603" s="0" t="s">
        <v>210</v>
      </c>
      <c r="BC603" s="0" t="s">
        <v>4458</v>
      </c>
      <c r="BD603" s="0" t="s">
        <v>4459</v>
      </c>
      <c r="BE603" s="104" t="s">
        <v>4460</v>
      </c>
      <c r="BF603" s="0" t="s">
        <v>4461</v>
      </c>
      <c r="BG603" s="125" t="s">
        <v>200</v>
      </c>
      <c r="BH603" s="0" t="s">
        <v>2225</v>
      </c>
      <c r="BI603" s="112" t="s">
        <v>198</v>
      </c>
      <c r="BJ603" s="126" t="s">
        <v>200</v>
      </c>
      <c r="BK603" s="0" t="s">
        <v>215</v>
      </c>
      <c r="BL603" s="112" t="n">
        <v>4</v>
      </c>
      <c r="BM603" s="112" t="n">
        <v>4</v>
      </c>
      <c r="BN603" s="112" t="n">
        <v>4</v>
      </c>
      <c r="BO603" s="111" t="n">
        <v>20</v>
      </c>
      <c r="BP603" s="125" t="s">
        <v>200</v>
      </c>
      <c r="BQ603" s="127" t="s">
        <v>216</v>
      </c>
    </row>
    <row r="604" customFormat="false" ht="13.8" hidden="false" customHeight="false" outlineLevel="0" collapsed="false">
      <c r="A604" s="0" t="s">
        <v>4462</v>
      </c>
      <c r="B604" s="0" t="s">
        <v>3917</v>
      </c>
      <c r="C604" s="0" t="s">
        <v>218</v>
      </c>
      <c r="D604" s="0" t="s">
        <v>1333</v>
      </c>
      <c r="E604" s="0" t="s">
        <v>194</v>
      </c>
      <c r="F604" s="0" t="s">
        <v>195</v>
      </c>
      <c r="G604" s="0" t="s">
        <v>196</v>
      </c>
      <c r="H604" s="0" t="s">
        <v>197</v>
      </c>
      <c r="J604" s="111" t="n">
        <v>1</v>
      </c>
      <c r="K604" s="0" t="s">
        <v>198</v>
      </c>
      <c r="L604" s="0" t="s">
        <v>198</v>
      </c>
      <c r="M604" s="0" t="s">
        <v>199</v>
      </c>
      <c r="O604" s="0" t="s">
        <v>200</v>
      </c>
      <c r="Q604" s="120" t="s">
        <v>200</v>
      </c>
      <c r="R604" s="0" t="s">
        <v>3919</v>
      </c>
      <c r="S604" s="0" t="s">
        <v>201</v>
      </c>
      <c r="T604" s="0" t="s">
        <v>198</v>
      </c>
      <c r="U604" s="0" t="s">
        <v>285</v>
      </c>
      <c r="V604" s="0" t="s">
        <v>1790</v>
      </c>
      <c r="W604" s="110" t="s">
        <v>204</v>
      </c>
      <c r="X604" s="111" t="n">
        <v>2009</v>
      </c>
      <c r="Y604" s="111" t="s">
        <v>205</v>
      </c>
      <c r="Z604" s="111" t="s">
        <v>198</v>
      </c>
      <c r="AA604" s="122" t="s">
        <v>200</v>
      </c>
      <c r="AB604" s="0" t="s">
        <v>370</v>
      </c>
      <c r="AC604" s="0" t="s">
        <v>370</v>
      </c>
      <c r="AD604" s="111" t="n">
        <v>2009</v>
      </c>
      <c r="AE604" s="111" t="s">
        <v>222</v>
      </c>
      <c r="AI604" s="111" t="s">
        <v>207</v>
      </c>
      <c r="AK604" s="111" t="str">
        <f aca="false">(AB604)</f>
        <v>Namco</v>
      </c>
      <c r="AM604" s="111" t="n">
        <f aca="false">AD604</f>
        <v>2009</v>
      </c>
      <c r="AN604" s="111" t="s">
        <v>208</v>
      </c>
      <c r="AS604" s="0" t="s">
        <v>200</v>
      </c>
      <c r="AT604" s="0" t="s">
        <v>4463</v>
      </c>
      <c r="AU604" s="0" t="s">
        <v>227</v>
      </c>
      <c r="AV604" s="0" t="s">
        <v>200</v>
      </c>
      <c r="AZ604" s="0" t="s">
        <v>4464</v>
      </c>
      <c r="BA604" s="124" t="s">
        <v>200</v>
      </c>
      <c r="BB604" s="0" t="s">
        <v>210</v>
      </c>
      <c r="BC604" s="0" t="s">
        <v>4465</v>
      </c>
      <c r="BD604" s="0" t="s">
        <v>4466</v>
      </c>
      <c r="BE604" s="104" t="s">
        <v>4467</v>
      </c>
      <c r="BG604" s="125" t="s">
        <v>200</v>
      </c>
      <c r="BH604" s="0" t="s">
        <v>2225</v>
      </c>
      <c r="BI604" s="112" t="n">
        <v>722674110242</v>
      </c>
      <c r="BJ604" s="126" t="s">
        <v>200</v>
      </c>
      <c r="BK604" s="0" t="s">
        <v>215</v>
      </c>
      <c r="BL604" s="112" t="n">
        <v>4</v>
      </c>
      <c r="BM604" s="112" t="n">
        <v>4</v>
      </c>
      <c r="BN604" s="112" t="n">
        <v>4</v>
      </c>
      <c r="BO604" s="111" t="n">
        <v>20</v>
      </c>
      <c r="BP604" s="125" t="s">
        <v>200</v>
      </c>
      <c r="BQ604" s="127" t="s">
        <v>216</v>
      </c>
    </row>
    <row r="605" customFormat="false" ht="13.8" hidden="false" customHeight="false" outlineLevel="0" collapsed="false">
      <c r="A605" s="0" t="s">
        <v>4468</v>
      </c>
      <c r="B605" s="0" t="s">
        <v>3917</v>
      </c>
      <c r="C605" s="131" t="s">
        <v>1970</v>
      </c>
      <c r="D605" s="131" t="s">
        <v>1869</v>
      </c>
      <c r="E605" s="0" t="s">
        <v>194</v>
      </c>
      <c r="F605" s="0" t="s">
        <v>195</v>
      </c>
      <c r="G605" s="0" t="s">
        <v>196</v>
      </c>
      <c r="H605" s="0" t="s">
        <v>901</v>
      </c>
      <c r="J605" s="111" t="n">
        <v>1</v>
      </c>
      <c r="K605" s="0" t="s">
        <v>198</v>
      </c>
      <c r="L605" s="0" t="s">
        <v>198</v>
      </c>
      <c r="M605" s="0" t="s">
        <v>220</v>
      </c>
      <c r="O605" s="0" t="s">
        <v>200</v>
      </c>
      <c r="Q605" s="120" t="s">
        <v>200</v>
      </c>
      <c r="R605" s="0" t="s">
        <v>3919</v>
      </c>
      <c r="S605" s="0" t="s">
        <v>201</v>
      </c>
      <c r="T605" s="0" t="s">
        <v>198</v>
      </c>
      <c r="U605" s="0" t="s">
        <v>202</v>
      </c>
      <c r="V605" s="0" t="s">
        <v>1790</v>
      </c>
      <c r="W605" s="110" t="s">
        <v>204</v>
      </c>
      <c r="X605" s="111" t="n">
        <v>2013</v>
      </c>
      <c r="Y605" s="111" t="s">
        <v>1624</v>
      </c>
      <c r="Z605" s="130" t="s">
        <v>757</v>
      </c>
      <c r="AA605" s="122" t="s">
        <v>200</v>
      </c>
      <c r="AB605" s="0" t="s">
        <v>3433</v>
      </c>
      <c r="AC605" s="0" t="s">
        <v>4469</v>
      </c>
      <c r="AD605" s="111" t="n">
        <v>2013</v>
      </c>
      <c r="AE605" s="111" t="s">
        <v>198</v>
      </c>
      <c r="AI605" s="111" t="s">
        <v>207</v>
      </c>
      <c r="AK605" s="111" t="str">
        <f aca="false">(AB605)</f>
        <v>Grasshopper manufacture</v>
      </c>
      <c r="AL605" s="0" t="s">
        <v>200</v>
      </c>
      <c r="AM605" s="111" t="n">
        <f aca="false">AD605</f>
        <v>2013</v>
      </c>
      <c r="AN605" s="111" t="s">
        <v>208</v>
      </c>
      <c r="AQ605" s="0" t="s">
        <v>200</v>
      </c>
      <c r="AR605" s="0" t="s">
        <v>2987</v>
      </c>
      <c r="AS605" s="0" t="s">
        <v>200</v>
      </c>
      <c r="AT605" s="0" t="s">
        <v>2407</v>
      </c>
      <c r="AU605" s="0" t="s">
        <v>470</v>
      </c>
      <c r="AV605" s="0" t="s">
        <v>4470</v>
      </c>
      <c r="AW605" s="0" t="s">
        <v>2875</v>
      </c>
      <c r="AY605" s="131" t="s">
        <v>2040</v>
      </c>
      <c r="AZ605" s="0" t="s">
        <v>4471</v>
      </c>
      <c r="BA605" s="124" t="s">
        <v>200</v>
      </c>
      <c r="BB605" s="0" t="s">
        <v>210</v>
      </c>
      <c r="BC605" s="0" t="s">
        <v>4472</v>
      </c>
      <c r="BE605" s="104" t="s">
        <v>4473</v>
      </c>
      <c r="BF605" s="0" t="s">
        <v>4474</v>
      </c>
      <c r="BG605" s="125" t="s">
        <v>200</v>
      </c>
      <c r="BH605" s="0" t="s">
        <v>2225</v>
      </c>
      <c r="BI605" s="112" t="n">
        <v>4020628092450</v>
      </c>
      <c r="BJ605" s="126" t="s">
        <v>200</v>
      </c>
      <c r="BK605" s="0" t="s">
        <v>215</v>
      </c>
      <c r="BL605" s="112" t="n">
        <v>4</v>
      </c>
      <c r="BM605" s="112" t="n">
        <v>4</v>
      </c>
      <c r="BN605" s="112" t="n">
        <v>4</v>
      </c>
      <c r="BO605" s="111" t="n">
        <v>20</v>
      </c>
      <c r="BP605" s="125" t="s">
        <v>200</v>
      </c>
      <c r="BQ605" s="127" t="s">
        <v>216</v>
      </c>
    </row>
    <row r="606" customFormat="false" ht="13.8" hidden="false" customHeight="false" outlineLevel="0" collapsed="false">
      <c r="A606" s="0" t="s">
        <v>4475</v>
      </c>
      <c r="B606" s="0" t="s">
        <v>3917</v>
      </c>
      <c r="C606" s="0" t="s">
        <v>329</v>
      </c>
      <c r="D606" s="0" t="s">
        <v>1333</v>
      </c>
      <c r="E606" s="0" t="s">
        <v>194</v>
      </c>
      <c r="F606" s="0" t="s">
        <v>195</v>
      </c>
      <c r="G606" s="0" t="s">
        <v>196</v>
      </c>
      <c r="H606" s="0" t="s">
        <v>197</v>
      </c>
      <c r="J606" s="111" t="n">
        <v>1</v>
      </c>
      <c r="K606" s="0" t="s">
        <v>198</v>
      </c>
      <c r="L606" s="0" t="s">
        <v>198</v>
      </c>
      <c r="M606" s="0" t="s">
        <v>199</v>
      </c>
      <c r="O606" s="0" t="s">
        <v>200</v>
      </c>
      <c r="Q606" s="120" t="s">
        <v>200</v>
      </c>
      <c r="R606" s="0" t="s">
        <v>3919</v>
      </c>
      <c r="S606" s="0" t="s">
        <v>1834</v>
      </c>
      <c r="T606" s="0" t="s">
        <v>198</v>
      </c>
      <c r="U606" s="0" t="s">
        <v>202</v>
      </c>
      <c r="V606" s="0" t="s">
        <v>1790</v>
      </c>
      <c r="W606" s="110" t="s">
        <v>204</v>
      </c>
      <c r="X606" s="111" t="n">
        <v>2013</v>
      </c>
      <c r="Y606" s="111" t="s">
        <v>1624</v>
      </c>
      <c r="Z606" s="130" t="s">
        <v>757</v>
      </c>
      <c r="AA606" s="122" t="s">
        <v>200</v>
      </c>
      <c r="AB606" s="0" t="s">
        <v>3215</v>
      </c>
      <c r="AC606" s="0" t="s">
        <v>3215</v>
      </c>
      <c r="AD606" s="111" t="n">
        <v>2013</v>
      </c>
      <c r="AE606" s="111" t="s">
        <v>222</v>
      </c>
      <c r="AI606" s="111" t="s">
        <v>922</v>
      </c>
      <c r="AJ606" s="111" t="s">
        <v>3887</v>
      </c>
      <c r="AK606" s="111" t="s">
        <v>3215</v>
      </c>
      <c r="AL606" s="0" t="s">
        <v>200</v>
      </c>
      <c r="AM606" s="111" t="s">
        <v>849</v>
      </c>
      <c r="AN606" s="111" t="s">
        <v>208</v>
      </c>
      <c r="AP606" s="0" t="s">
        <v>286</v>
      </c>
      <c r="AQ606" s="0" t="s">
        <v>200</v>
      </c>
      <c r="AR606" s="0" t="s">
        <v>4476</v>
      </c>
      <c r="AS606" s="0" t="s">
        <v>4477</v>
      </c>
      <c r="AT606" s="0" t="s">
        <v>226</v>
      </c>
      <c r="AU606" s="0" t="s">
        <v>200</v>
      </c>
      <c r="AV606" s="0" t="s">
        <v>4478</v>
      </c>
      <c r="AW606" s="0" t="s">
        <v>1092</v>
      </c>
      <c r="AZ606" s="0" t="s">
        <v>4479</v>
      </c>
      <c r="BA606" s="124" t="s">
        <v>200</v>
      </c>
      <c r="BB606" s="0" t="s">
        <v>248</v>
      </c>
      <c r="BC606" s="0" t="s">
        <v>4480</v>
      </c>
      <c r="BD606" s="0" t="s">
        <v>200</v>
      </c>
      <c r="BE606" s="104" t="s">
        <v>4481</v>
      </c>
      <c r="BF606" s="0" t="s">
        <v>4482</v>
      </c>
      <c r="BG606" s="125" t="s">
        <v>200</v>
      </c>
      <c r="BH606" s="0" t="s">
        <v>2235</v>
      </c>
      <c r="BI606" s="112" t="n">
        <v>5021290057609</v>
      </c>
      <c r="BJ606" s="126" t="s">
        <v>200</v>
      </c>
      <c r="BK606" s="0" t="s">
        <v>215</v>
      </c>
      <c r="BL606" s="112" t="n">
        <v>4</v>
      </c>
      <c r="BM606" s="112" t="n">
        <v>4</v>
      </c>
      <c r="BN606" s="112" t="n">
        <v>4</v>
      </c>
      <c r="BO606" s="111" t="n">
        <v>20</v>
      </c>
      <c r="BP606" s="125" t="s">
        <v>200</v>
      </c>
      <c r="BQ606" s="127" t="s">
        <v>216</v>
      </c>
    </row>
    <row r="607" customFormat="false" ht="13.8" hidden="false" customHeight="false" outlineLevel="0" collapsed="false">
      <c r="A607" s="0" t="s">
        <v>4483</v>
      </c>
      <c r="B607" s="0" t="s">
        <v>3917</v>
      </c>
      <c r="C607" s="0" t="s">
        <v>329</v>
      </c>
      <c r="D607" s="0" t="s">
        <v>1333</v>
      </c>
      <c r="E607" s="0" t="s">
        <v>194</v>
      </c>
      <c r="F607" s="0" t="s">
        <v>195</v>
      </c>
      <c r="G607" s="0" t="s">
        <v>196</v>
      </c>
      <c r="H607" s="0" t="s">
        <v>197</v>
      </c>
      <c r="J607" s="111" t="n">
        <v>1</v>
      </c>
      <c r="K607" s="0" t="s">
        <v>198</v>
      </c>
      <c r="L607" s="0" t="s">
        <v>198</v>
      </c>
      <c r="M607" s="0" t="s">
        <v>199</v>
      </c>
      <c r="O607" s="0" t="s">
        <v>200</v>
      </c>
      <c r="Q607" s="120" t="s">
        <v>200</v>
      </c>
      <c r="R607" s="0" t="s">
        <v>3919</v>
      </c>
      <c r="S607" s="0" t="s">
        <v>1834</v>
      </c>
      <c r="T607" s="0" t="s">
        <v>198</v>
      </c>
      <c r="U607" s="0" t="s">
        <v>202</v>
      </c>
      <c r="V607" s="0" t="s">
        <v>1790</v>
      </c>
      <c r="W607" s="110" t="s">
        <v>204</v>
      </c>
      <c r="X607" s="111" t="n">
        <v>2014</v>
      </c>
      <c r="Y607" s="111" t="s">
        <v>1624</v>
      </c>
      <c r="Z607" s="130" t="s">
        <v>757</v>
      </c>
      <c r="AA607" s="122" t="s">
        <v>200</v>
      </c>
      <c r="AB607" s="0" t="s">
        <v>3215</v>
      </c>
      <c r="AC607" s="0" t="s">
        <v>3215</v>
      </c>
      <c r="AD607" s="111" t="n">
        <v>2014</v>
      </c>
      <c r="AE607" s="111" t="s">
        <v>222</v>
      </c>
      <c r="AI607" s="111" t="s">
        <v>922</v>
      </c>
      <c r="AJ607" s="111" t="s">
        <v>3887</v>
      </c>
      <c r="AK607" s="111" t="s">
        <v>3215</v>
      </c>
      <c r="AL607" s="0" t="s">
        <v>200</v>
      </c>
      <c r="AM607" s="111" t="s">
        <v>849</v>
      </c>
      <c r="AN607" s="111" t="s">
        <v>208</v>
      </c>
      <c r="AP607" s="0" t="s">
        <v>286</v>
      </c>
      <c r="AQ607" s="0" t="s">
        <v>200</v>
      </c>
      <c r="AR607" s="0" t="s">
        <v>4476</v>
      </c>
      <c r="AS607" s="0" t="s">
        <v>4477</v>
      </c>
      <c r="AT607" s="0" t="s">
        <v>226</v>
      </c>
      <c r="AU607" s="0" t="s">
        <v>200</v>
      </c>
      <c r="AV607" s="0" t="s">
        <v>4484</v>
      </c>
      <c r="AW607" s="0" t="s">
        <v>1092</v>
      </c>
      <c r="AZ607" s="0" t="s">
        <v>4485</v>
      </c>
      <c r="BA607" s="124" t="s">
        <v>200</v>
      </c>
      <c r="BB607" s="0" t="s">
        <v>248</v>
      </c>
      <c r="BC607" s="0" t="s">
        <v>4486</v>
      </c>
      <c r="BD607" s="0" t="s">
        <v>4487</v>
      </c>
      <c r="BE607" s="104" t="s">
        <v>4488</v>
      </c>
      <c r="BF607" s="0" t="s">
        <v>200</v>
      </c>
      <c r="BG607" s="125" t="s">
        <v>200</v>
      </c>
      <c r="BH607" s="0" t="s">
        <v>2235</v>
      </c>
      <c r="BI607" s="112" t="s">
        <v>198</v>
      </c>
      <c r="BJ607" s="126" t="s">
        <v>200</v>
      </c>
      <c r="BK607" s="0" t="s">
        <v>215</v>
      </c>
      <c r="BL607" s="112" t="n">
        <v>4</v>
      </c>
      <c r="BM607" s="112" t="n">
        <v>4</v>
      </c>
      <c r="BN607" s="112" t="n">
        <v>4</v>
      </c>
      <c r="BO607" s="111" t="n">
        <v>20</v>
      </c>
      <c r="BP607" s="125" t="s">
        <v>200</v>
      </c>
      <c r="BQ607" s="127" t="s">
        <v>216</v>
      </c>
    </row>
    <row r="608" customFormat="false" ht="13.8" hidden="false" customHeight="false" outlineLevel="0" collapsed="false">
      <c r="A608" s="0" t="s">
        <v>4489</v>
      </c>
      <c r="B608" s="0" t="s">
        <v>3917</v>
      </c>
      <c r="C608" s="0" t="s">
        <v>605</v>
      </c>
      <c r="D608" s="0" t="s">
        <v>193</v>
      </c>
      <c r="E608" s="0" t="s">
        <v>194</v>
      </c>
      <c r="F608" s="0" t="s">
        <v>606</v>
      </c>
      <c r="G608" s="0" t="s">
        <v>391</v>
      </c>
      <c r="H608" s="0" t="s">
        <v>197</v>
      </c>
      <c r="J608" s="111" t="n">
        <v>2</v>
      </c>
      <c r="K608" s="0" t="s">
        <v>198</v>
      </c>
      <c r="L608" s="0" t="s">
        <v>392</v>
      </c>
      <c r="M608" s="0" t="s">
        <v>199</v>
      </c>
      <c r="O608" s="0" t="s">
        <v>200</v>
      </c>
      <c r="Q608" s="120" t="s">
        <v>200</v>
      </c>
      <c r="R608" s="0" t="s">
        <v>3919</v>
      </c>
      <c r="S608" s="0" t="s">
        <v>201</v>
      </c>
      <c r="T608" s="0" t="s">
        <v>4490</v>
      </c>
      <c r="U608" s="0" t="s">
        <v>202</v>
      </c>
      <c r="V608" s="0" t="s">
        <v>1790</v>
      </c>
      <c r="W608" s="110" t="s">
        <v>204</v>
      </c>
      <c r="X608" s="111" t="n">
        <v>2011</v>
      </c>
      <c r="Y608" s="111" t="s">
        <v>205</v>
      </c>
      <c r="Z608" s="111" t="s">
        <v>198</v>
      </c>
      <c r="AA608" s="122" t="s">
        <v>200</v>
      </c>
      <c r="AB608" s="0" t="s">
        <v>1534</v>
      </c>
      <c r="AC608" s="0" t="s">
        <v>4491</v>
      </c>
      <c r="AD608" s="111" t="n">
        <v>2011</v>
      </c>
      <c r="AE608" s="111" t="s">
        <v>198</v>
      </c>
      <c r="AI608" s="111" t="s">
        <v>207</v>
      </c>
      <c r="AK608" s="111" t="str">
        <f aca="false">(AB608)</f>
        <v>SNK</v>
      </c>
      <c r="AM608" s="111" t="n">
        <f aca="false">AD608</f>
        <v>2011</v>
      </c>
      <c r="AN608" s="111" t="s">
        <v>208</v>
      </c>
      <c r="AO608" s="0" t="s">
        <v>609</v>
      </c>
      <c r="AP608" s="0" t="s">
        <v>200</v>
      </c>
      <c r="AS608" s="0" t="s">
        <v>1535</v>
      </c>
      <c r="AT608" s="104" t="s">
        <v>433</v>
      </c>
      <c r="AU608" s="0" t="s">
        <v>200</v>
      </c>
      <c r="AV608" s="0" t="s">
        <v>200</v>
      </c>
      <c r="AZ608" s="0" t="s">
        <v>4492</v>
      </c>
      <c r="BA608" s="124" t="s">
        <v>200</v>
      </c>
      <c r="BB608" s="0" t="s">
        <v>248</v>
      </c>
      <c r="BC608" s="0" t="s">
        <v>4493</v>
      </c>
      <c r="BD608" s="0" t="s">
        <v>4494</v>
      </c>
      <c r="BE608" s="104" t="s">
        <v>4495</v>
      </c>
      <c r="BG608" s="125" t="s">
        <v>200</v>
      </c>
      <c r="BH608" s="0" t="s">
        <v>2225</v>
      </c>
      <c r="BI608" s="112" t="n">
        <v>5060102952855</v>
      </c>
      <c r="BJ608" s="126" t="s">
        <v>200</v>
      </c>
      <c r="BK608" s="0" t="s">
        <v>215</v>
      </c>
      <c r="BL608" s="112" t="n">
        <v>4</v>
      </c>
      <c r="BM608" s="112" t="n">
        <v>4</v>
      </c>
      <c r="BN608" s="112" t="n">
        <v>4</v>
      </c>
      <c r="BO608" s="111" t="n">
        <v>20</v>
      </c>
      <c r="BP608" s="125" t="s">
        <v>200</v>
      </c>
      <c r="BQ608" s="127" t="s">
        <v>216</v>
      </c>
    </row>
    <row r="609" customFormat="false" ht="13.8" hidden="false" customHeight="false" outlineLevel="0" collapsed="false">
      <c r="A609" s="0" t="s">
        <v>4496</v>
      </c>
      <c r="B609" s="0" t="s">
        <v>3917</v>
      </c>
      <c r="C609" s="131" t="s">
        <v>1408</v>
      </c>
      <c r="D609" s="131" t="s">
        <v>1333</v>
      </c>
      <c r="E609" s="0" t="s">
        <v>194</v>
      </c>
      <c r="F609" s="0" t="s">
        <v>195</v>
      </c>
      <c r="G609" s="0" t="s">
        <v>196</v>
      </c>
      <c r="H609" s="0" t="s">
        <v>219</v>
      </c>
      <c r="J609" s="111" t="n">
        <v>2</v>
      </c>
      <c r="K609" s="0" t="s">
        <v>198</v>
      </c>
      <c r="L609" s="0" t="s">
        <v>533</v>
      </c>
      <c r="M609" s="0" t="s">
        <v>199</v>
      </c>
      <c r="O609" s="0" t="s">
        <v>200</v>
      </c>
      <c r="Q609" s="120" t="s">
        <v>200</v>
      </c>
      <c r="R609" s="0" t="s">
        <v>3919</v>
      </c>
      <c r="S609" s="0" t="s">
        <v>201</v>
      </c>
      <c r="T609" s="0" t="s">
        <v>198</v>
      </c>
      <c r="U609" s="0" t="s">
        <v>202</v>
      </c>
      <c r="V609" s="0" t="s">
        <v>1790</v>
      </c>
      <c r="W609" s="110" t="s">
        <v>204</v>
      </c>
      <c r="X609" s="111" t="n">
        <v>2011</v>
      </c>
      <c r="Y609" s="111" t="s">
        <v>498</v>
      </c>
      <c r="Z609" s="130" t="s">
        <v>757</v>
      </c>
      <c r="AA609" s="122" t="s">
        <v>200</v>
      </c>
      <c r="AB609" s="0" t="s">
        <v>3088</v>
      </c>
      <c r="AC609" s="0" t="s">
        <v>4287</v>
      </c>
      <c r="AD609" s="111" t="n">
        <v>2011</v>
      </c>
      <c r="AE609" s="111" t="s">
        <v>198</v>
      </c>
      <c r="AI609" s="111" t="s">
        <v>207</v>
      </c>
      <c r="AK609" s="111" t="str">
        <f aca="false">(AB609)</f>
        <v>Snowblind studios</v>
      </c>
      <c r="AL609" s="0" t="s">
        <v>200</v>
      </c>
      <c r="AM609" s="111" t="n">
        <f aca="false">AD609</f>
        <v>2011</v>
      </c>
      <c r="AN609" s="111" t="s">
        <v>297</v>
      </c>
      <c r="AP609" s="0" t="s">
        <v>264</v>
      </c>
      <c r="AQ609" s="0" t="s">
        <v>200</v>
      </c>
      <c r="AR609" s="0" t="s">
        <v>200</v>
      </c>
      <c r="AS609" s="0" t="s">
        <v>3694</v>
      </c>
      <c r="AU609" s="0" t="s">
        <v>332</v>
      </c>
      <c r="AV609" s="0" t="s">
        <v>200</v>
      </c>
      <c r="AZ609" s="0" t="s">
        <v>4497</v>
      </c>
      <c r="BA609" s="124" t="s">
        <v>200</v>
      </c>
      <c r="BB609" s="0" t="s">
        <v>210</v>
      </c>
      <c r="BC609" s="0" t="s">
        <v>4498</v>
      </c>
      <c r="BD609" s="0" t="s">
        <v>4499</v>
      </c>
      <c r="BE609" s="104" t="s">
        <v>4500</v>
      </c>
      <c r="BF609" s="0" t="s">
        <v>4501</v>
      </c>
      <c r="BG609" s="125" t="s">
        <v>200</v>
      </c>
      <c r="BH609" s="0" t="s">
        <v>2225</v>
      </c>
      <c r="BI609" s="112" t="n">
        <v>5051889074854</v>
      </c>
      <c r="BJ609" s="126" t="s">
        <v>200</v>
      </c>
      <c r="BK609" s="0" t="s">
        <v>215</v>
      </c>
      <c r="BL609" s="112" t="n">
        <v>4</v>
      </c>
      <c r="BM609" s="112" t="n">
        <v>4</v>
      </c>
      <c r="BN609" s="112" t="n">
        <v>4</v>
      </c>
      <c r="BO609" s="111" t="n">
        <v>20</v>
      </c>
      <c r="BP609" s="125" t="s">
        <v>200</v>
      </c>
      <c r="BQ609" s="127" t="s">
        <v>216</v>
      </c>
    </row>
    <row r="610" customFormat="false" ht="13.8" hidden="false" customHeight="false" outlineLevel="0" collapsed="false">
      <c r="A610" s="0" t="s">
        <v>4502</v>
      </c>
      <c r="B610" s="0" t="s">
        <v>3917</v>
      </c>
      <c r="C610" s="0" t="s">
        <v>1408</v>
      </c>
      <c r="D610" s="0" t="s">
        <v>1333</v>
      </c>
      <c r="E610" s="0" t="s">
        <v>194</v>
      </c>
      <c r="F610" s="0" t="s">
        <v>195</v>
      </c>
      <c r="G610" s="0" t="s">
        <v>330</v>
      </c>
      <c r="H610" s="0" t="s">
        <v>197</v>
      </c>
      <c r="J610" s="111" t="n">
        <v>2</v>
      </c>
      <c r="K610" s="0" t="s">
        <v>198</v>
      </c>
      <c r="L610" s="0" t="s">
        <v>533</v>
      </c>
      <c r="M610" s="0" t="s">
        <v>199</v>
      </c>
      <c r="O610" s="0" t="s">
        <v>200</v>
      </c>
      <c r="Q610" s="120" t="s">
        <v>200</v>
      </c>
      <c r="R610" s="0" t="s">
        <v>3919</v>
      </c>
      <c r="S610" s="0" t="s">
        <v>201</v>
      </c>
      <c r="T610" s="0" t="s">
        <v>198</v>
      </c>
      <c r="U610" s="0" t="s">
        <v>202</v>
      </c>
      <c r="V610" s="0" t="s">
        <v>1790</v>
      </c>
      <c r="W610" s="110" t="s">
        <v>204</v>
      </c>
      <c r="X610" s="111" t="n">
        <v>2008</v>
      </c>
      <c r="Y610" s="111" t="s">
        <v>498</v>
      </c>
      <c r="Z610" s="130" t="s">
        <v>757</v>
      </c>
      <c r="AA610" s="122" t="s">
        <v>200</v>
      </c>
      <c r="AB610" s="0" t="s">
        <v>779</v>
      </c>
      <c r="AC610" s="0" t="s">
        <v>1235</v>
      </c>
      <c r="AD610" s="111" t="n">
        <v>2008</v>
      </c>
      <c r="AE610" s="111" t="s">
        <v>198</v>
      </c>
      <c r="AI610" s="111" t="s">
        <v>207</v>
      </c>
      <c r="AK610" s="111" t="str">
        <f aca="false">(AB610)</f>
        <v>Traveller’s tale games</v>
      </c>
      <c r="AL610" s="0" t="s">
        <v>200</v>
      </c>
      <c r="AM610" s="111" t="n">
        <f aca="false">AD610</f>
        <v>2008</v>
      </c>
      <c r="AN610" s="111" t="s">
        <v>263</v>
      </c>
      <c r="AP610" s="0" t="s">
        <v>264</v>
      </c>
      <c r="AQ610" s="0" t="s">
        <v>200</v>
      </c>
      <c r="AR610" s="0" t="s">
        <v>200</v>
      </c>
      <c r="AS610" s="0" t="s">
        <v>4503</v>
      </c>
      <c r="AU610" s="0" t="s">
        <v>227</v>
      </c>
      <c r="AV610" s="0" t="s">
        <v>200</v>
      </c>
      <c r="AZ610" s="0" t="s">
        <v>4504</v>
      </c>
      <c r="BA610" s="124" t="s">
        <v>200</v>
      </c>
      <c r="BB610" s="0" t="s">
        <v>248</v>
      </c>
      <c r="BC610" s="0" t="s">
        <v>4505</v>
      </c>
      <c r="BD610" s="0" t="s">
        <v>4506</v>
      </c>
      <c r="BE610" s="104" t="s">
        <v>4507</v>
      </c>
      <c r="BF610" s="0" t="s">
        <v>4508</v>
      </c>
      <c r="BG610" s="125" t="s">
        <v>200</v>
      </c>
      <c r="BH610" s="0" t="s">
        <v>2225</v>
      </c>
      <c r="BI610" s="112" t="n">
        <v>23272006655</v>
      </c>
      <c r="BJ610" s="126" t="s">
        <v>200</v>
      </c>
      <c r="BK610" s="0" t="s">
        <v>215</v>
      </c>
      <c r="BL610" s="112" t="n">
        <v>4</v>
      </c>
      <c r="BM610" s="112" t="n">
        <v>4</v>
      </c>
      <c r="BN610" s="112" t="n">
        <v>4</v>
      </c>
      <c r="BO610" s="111" t="n">
        <v>20</v>
      </c>
      <c r="BP610" s="125" t="s">
        <v>200</v>
      </c>
      <c r="BQ610" s="127" t="s">
        <v>216</v>
      </c>
    </row>
    <row r="611" customFormat="false" ht="13.8" hidden="false" customHeight="false" outlineLevel="0" collapsed="false">
      <c r="A611" s="0" t="s">
        <v>4509</v>
      </c>
      <c r="B611" s="0" t="s">
        <v>3917</v>
      </c>
      <c r="C611" s="0" t="s">
        <v>1408</v>
      </c>
      <c r="D611" s="0" t="s">
        <v>1333</v>
      </c>
      <c r="E611" s="0" t="s">
        <v>194</v>
      </c>
      <c r="F611" s="0" t="s">
        <v>195</v>
      </c>
      <c r="G611" s="0" t="s">
        <v>330</v>
      </c>
      <c r="H611" s="0" t="s">
        <v>197</v>
      </c>
      <c r="J611" s="111" t="n">
        <v>2</v>
      </c>
      <c r="K611" s="0" t="s">
        <v>198</v>
      </c>
      <c r="L611" s="0" t="s">
        <v>533</v>
      </c>
      <c r="M611" s="0" t="s">
        <v>199</v>
      </c>
      <c r="O611" s="0" t="s">
        <v>200</v>
      </c>
      <c r="Q611" s="120" t="s">
        <v>200</v>
      </c>
      <c r="R611" s="0" t="s">
        <v>3919</v>
      </c>
      <c r="S611" s="0" t="s">
        <v>201</v>
      </c>
      <c r="T611" s="0" t="s">
        <v>198</v>
      </c>
      <c r="U611" s="0" t="s">
        <v>202</v>
      </c>
      <c r="V611" s="0" t="s">
        <v>1790</v>
      </c>
      <c r="W611" s="110" t="s">
        <v>204</v>
      </c>
      <c r="X611" s="111" t="n">
        <v>2012</v>
      </c>
      <c r="Y611" s="111" t="s">
        <v>498</v>
      </c>
      <c r="Z611" s="130" t="s">
        <v>757</v>
      </c>
      <c r="AA611" s="122" t="s">
        <v>200</v>
      </c>
      <c r="AB611" s="0" t="s">
        <v>779</v>
      </c>
      <c r="AC611" s="0" t="s">
        <v>4287</v>
      </c>
      <c r="AD611" s="111" t="n">
        <v>2012</v>
      </c>
      <c r="AE611" s="111" t="s">
        <v>198</v>
      </c>
      <c r="AI611" s="111" t="s">
        <v>207</v>
      </c>
      <c r="AK611" s="111" t="str">
        <f aca="false">(AB611)</f>
        <v>Traveller’s tale games</v>
      </c>
      <c r="AL611" s="0" t="s">
        <v>200</v>
      </c>
      <c r="AM611" s="111" t="n">
        <f aca="false">AD611</f>
        <v>2012</v>
      </c>
      <c r="AN611" s="111" t="s">
        <v>263</v>
      </c>
      <c r="AP611" s="0" t="s">
        <v>264</v>
      </c>
      <c r="AQ611" s="0" t="s">
        <v>200</v>
      </c>
      <c r="AR611" s="0" t="s">
        <v>200</v>
      </c>
      <c r="AS611" s="0" t="s">
        <v>4510</v>
      </c>
      <c r="AT611" s="0" t="s">
        <v>1216</v>
      </c>
      <c r="AU611" s="0" t="s">
        <v>227</v>
      </c>
      <c r="AV611" s="0" t="s">
        <v>200</v>
      </c>
      <c r="AZ611" s="0" t="s">
        <v>4511</v>
      </c>
      <c r="BA611" s="124" t="s">
        <v>200</v>
      </c>
      <c r="BB611" s="0" t="s">
        <v>248</v>
      </c>
      <c r="BC611" s="0" t="s">
        <v>4505</v>
      </c>
      <c r="BD611" s="0" t="s">
        <v>4512</v>
      </c>
      <c r="BE611" s="104" t="s">
        <v>4507</v>
      </c>
      <c r="BF611" s="0" t="s">
        <v>4513</v>
      </c>
      <c r="BG611" s="125" t="s">
        <v>200</v>
      </c>
      <c r="BH611" s="0" t="s">
        <v>466</v>
      </c>
      <c r="BI611" s="112" t="n">
        <v>5051889286868</v>
      </c>
      <c r="BJ611" s="126" t="s">
        <v>200</v>
      </c>
      <c r="BK611" s="0" t="s">
        <v>215</v>
      </c>
      <c r="BL611" s="112" t="n">
        <v>4</v>
      </c>
      <c r="BM611" s="112" t="n">
        <v>4</v>
      </c>
      <c r="BN611" s="112" t="n">
        <v>4</v>
      </c>
      <c r="BO611" s="111" t="n">
        <v>20</v>
      </c>
      <c r="BP611" s="125" t="s">
        <v>200</v>
      </c>
      <c r="BQ611" s="127" t="s">
        <v>216</v>
      </c>
    </row>
    <row r="612" customFormat="false" ht="13.8" hidden="false" customHeight="false" outlineLevel="0" collapsed="false">
      <c r="A612" s="0" t="s">
        <v>4514</v>
      </c>
      <c r="B612" s="0" t="s">
        <v>3917</v>
      </c>
      <c r="C612" s="0" t="s">
        <v>1408</v>
      </c>
      <c r="D612" s="0" t="s">
        <v>1333</v>
      </c>
      <c r="E612" s="0" t="s">
        <v>194</v>
      </c>
      <c r="F612" s="0" t="s">
        <v>195</v>
      </c>
      <c r="G612" s="0" t="s">
        <v>330</v>
      </c>
      <c r="H612" s="0" t="s">
        <v>197</v>
      </c>
      <c r="J612" s="111" t="n">
        <v>2</v>
      </c>
      <c r="K612" s="0" t="s">
        <v>198</v>
      </c>
      <c r="L612" s="0" t="s">
        <v>533</v>
      </c>
      <c r="M612" s="0" t="s">
        <v>199</v>
      </c>
      <c r="O612" s="0" t="s">
        <v>200</v>
      </c>
      <c r="Q612" s="120" t="s">
        <v>200</v>
      </c>
      <c r="R612" s="0" t="s">
        <v>3919</v>
      </c>
      <c r="S612" s="0" t="s">
        <v>201</v>
      </c>
      <c r="T612" s="0" t="s">
        <v>198</v>
      </c>
      <c r="U612" s="0" t="s">
        <v>202</v>
      </c>
      <c r="V612" s="0" t="s">
        <v>1790</v>
      </c>
      <c r="W612" s="110" t="s">
        <v>204</v>
      </c>
      <c r="X612" s="111" t="n">
        <v>2011</v>
      </c>
      <c r="Y612" s="111" t="s">
        <v>498</v>
      </c>
      <c r="Z612" s="130" t="s">
        <v>757</v>
      </c>
      <c r="AA612" s="122" t="s">
        <v>200</v>
      </c>
      <c r="AB612" s="0" t="s">
        <v>779</v>
      </c>
      <c r="AC612" s="0" t="s">
        <v>584</v>
      </c>
      <c r="AD612" s="111" t="n">
        <v>2011</v>
      </c>
      <c r="AE612" s="111" t="s">
        <v>198</v>
      </c>
      <c r="AI612" s="111" t="s">
        <v>207</v>
      </c>
      <c r="AK612" s="111" t="str">
        <f aca="false">(AB612)</f>
        <v>Traveller’s tale games</v>
      </c>
      <c r="AL612" s="0" t="s">
        <v>200</v>
      </c>
      <c r="AM612" s="111" t="n">
        <f aca="false">AD612</f>
        <v>2011</v>
      </c>
      <c r="AN612" s="111" t="s">
        <v>263</v>
      </c>
      <c r="AP612" s="0" t="s">
        <v>264</v>
      </c>
      <c r="AQ612" s="0" t="s">
        <v>200</v>
      </c>
      <c r="AR612" s="0" t="s">
        <v>200</v>
      </c>
      <c r="AS612" s="0" t="s">
        <v>4515</v>
      </c>
      <c r="AU612" s="0" t="s">
        <v>227</v>
      </c>
      <c r="AV612" s="0" t="s">
        <v>200</v>
      </c>
      <c r="AZ612" s="0" t="s">
        <v>4516</v>
      </c>
      <c r="BA612" s="124" t="s">
        <v>200</v>
      </c>
      <c r="BB612" s="0" t="s">
        <v>248</v>
      </c>
      <c r="BC612" s="0" t="s">
        <v>4505</v>
      </c>
      <c r="BD612" s="0" t="s">
        <v>4517</v>
      </c>
      <c r="BE612" s="104" t="s">
        <v>4518</v>
      </c>
      <c r="BF612" s="0" t="s">
        <v>200</v>
      </c>
      <c r="BG612" s="125"/>
      <c r="BH612" s="0" t="s">
        <v>466</v>
      </c>
      <c r="BI612" s="112" t="n">
        <v>8717418302672</v>
      </c>
      <c r="BJ612" s="126"/>
      <c r="BK612" s="0" t="s">
        <v>215</v>
      </c>
      <c r="BL612" s="112" t="n">
        <v>4</v>
      </c>
      <c r="BM612" s="112" t="n">
        <v>4</v>
      </c>
      <c r="BN612" s="112" t="n">
        <v>4</v>
      </c>
      <c r="BO612" s="111" t="n">
        <v>20</v>
      </c>
      <c r="BP612" s="125"/>
      <c r="BQ612" s="127" t="s">
        <v>216</v>
      </c>
    </row>
    <row r="613" customFormat="false" ht="13.8" hidden="false" customHeight="false" outlineLevel="0" collapsed="false">
      <c r="A613" s="0" t="s">
        <v>4519</v>
      </c>
      <c r="B613" s="0" t="s">
        <v>3917</v>
      </c>
      <c r="C613" s="0" t="s">
        <v>1408</v>
      </c>
      <c r="D613" s="0" t="s">
        <v>1333</v>
      </c>
      <c r="E613" s="0" t="s">
        <v>194</v>
      </c>
      <c r="F613" s="0" t="s">
        <v>195</v>
      </c>
      <c r="G613" s="0" t="s">
        <v>330</v>
      </c>
      <c r="H613" s="0" t="s">
        <v>197</v>
      </c>
      <c r="J613" s="111" t="n">
        <v>2</v>
      </c>
      <c r="K613" s="0" t="s">
        <v>198</v>
      </c>
      <c r="L613" s="0" t="s">
        <v>533</v>
      </c>
      <c r="M613" s="0" t="s">
        <v>199</v>
      </c>
      <c r="O613" s="0" t="s">
        <v>200</v>
      </c>
      <c r="Q613" s="120" t="s">
        <v>200</v>
      </c>
      <c r="R613" s="0" t="s">
        <v>3919</v>
      </c>
      <c r="S613" s="0" t="s">
        <v>201</v>
      </c>
      <c r="T613" s="0" t="s">
        <v>198</v>
      </c>
      <c r="U613" s="0" t="s">
        <v>202</v>
      </c>
      <c r="V613" s="0" t="s">
        <v>1790</v>
      </c>
      <c r="W613" s="110" t="s">
        <v>204</v>
      </c>
      <c r="X613" s="111" t="n">
        <v>2007</v>
      </c>
      <c r="Y613" s="111" t="s">
        <v>498</v>
      </c>
      <c r="Z613" s="130" t="s">
        <v>757</v>
      </c>
      <c r="AA613" s="122" t="s">
        <v>200</v>
      </c>
      <c r="AB613" s="0" t="s">
        <v>779</v>
      </c>
      <c r="AC613" s="0" t="s">
        <v>1235</v>
      </c>
      <c r="AD613" s="111" t="n">
        <v>2007</v>
      </c>
      <c r="AE613" s="111" t="s">
        <v>198</v>
      </c>
      <c r="AI613" s="111" t="s">
        <v>207</v>
      </c>
      <c r="AK613" s="111" t="str">
        <f aca="false">(AB613)</f>
        <v>Traveller’s tale games</v>
      </c>
      <c r="AL613" s="0" t="s">
        <v>200</v>
      </c>
      <c r="AM613" s="111" t="n">
        <f aca="false">AD613</f>
        <v>2007</v>
      </c>
      <c r="AN613" s="111" t="s">
        <v>263</v>
      </c>
      <c r="AP613" s="0" t="s">
        <v>264</v>
      </c>
      <c r="AQ613" s="0" t="s">
        <v>200</v>
      </c>
      <c r="AR613" s="0" t="s">
        <v>200</v>
      </c>
      <c r="AS613" s="0" t="s">
        <v>4520</v>
      </c>
      <c r="AT613" s="0" t="s">
        <v>1150</v>
      </c>
      <c r="AU613" s="0" t="s">
        <v>227</v>
      </c>
      <c r="AV613" s="0" t="s">
        <v>200</v>
      </c>
      <c r="AZ613" s="0" t="s">
        <v>4521</v>
      </c>
      <c r="BA613" s="124" t="s">
        <v>200</v>
      </c>
      <c r="BB613" s="0" t="s">
        <v>248</v>
      </c>
      <c r="BC613" s="0" t="s">
        <v>4505</v>
      </c>
      <c r="BD613" s="0" t="s">
        <v>4522</v>
      </c>
      <c r="BE613" s="104" t="s">
        <v>4507</v>
      </c>
      <c r="BF613" s="0" t="s">
        <v>4523</v>
      </c>
      <c r="BG613" s="125" t="s">
        <v>200</v>
      </c>
      <c r="BH613" s="0" t="s">
        <v>466</v>
      </c>
      <c r="BI613" s="112" t="n">
        <v>23272004682</v>
      </c>
      <c r="BJ613" s="126" t="s">
        <v>200</v>
      </c>
      <c r="BK613" s="0" t="s">
        <v>215</v>
      </c>
      <c r="BL613" s="112" t="n">
        <v>4</v>
      </c>
      <c r="BM613" s="112" t="n">
        <v>4</v>
      </c>
      <c r="BN613" s="112" t="n">
        <v>4</v>
      </c>
      <c r="BO613" s="111" t="n">
        <v>20</v>
      </c>
      <c r="BP613" s="125" t="s">
        <v>200</v>
      </c>
      <c r="BQ613" s="127" t="s">
        <v>216</v>
      </c>
    </row>
    <row r="614" customFormat="false" ht="13.8" hidden="false" customHeight="false" outlineLevel="0" collapsed="false">
      <c r="A614" s="0" t="s">
        <v>4524</v>
      </c>
      <c r="B614" s="0" t="s">
        <v>3917</v>
      </c>
      <c r="C614" s="0" t="s">
        <v>234</v>
      </c>
      <c r="D614" s="0" t="s">
        <v>1333</v>
      </c>
      <c r="E614" s="0" t="s">
        <v>194</v>
      </c>
      <c r="F614" s="0" t="s">
        <v>195</v>
      </c>
      <c r="G614" s="0" t="s">
        <v>196</v>
      </c>
      <c r="H614" s="0" t="s">
        <v>400</v>
      </c>
      <c r="I614" s="131" t="s">
        <v>401</v>
      </c>
      <c r="J614" s="111" t="n">
        <v>4</v>
      </c>
      <c r="K614" s="0" t="s">
        <v>198</v>
      </c>
      <c r="L614" s="0" t="s">
        <v>533</v>
      </c>
      <c r="M614" s="0" t="s">
        <v>274</v>
      </c>
      <c r="O614" s="0" t="s">
        <v>534</v>
      </c>
      <c r="Q614" s="120" t="s">
        <v>200</v>
      </c>
      <c r="R614" s="0" t="s">
        <v>3919</v>
      </c>
      <c r="S614" s="0" t="s">
        <v>201</v>
      </c>
      <c r="T614" s="0" t="s">
        <v>198</v>
      </c>
      <c r="U614" s="0" t="s">
        <v>202</v>
      </c>
      <c r="V614" s="0" t="s">
        <v>1790</v>
      </c>
      <c r="W614" s="110" t="s">
        <v>204</v>
      </c>
      <c r="X614" s="111" t="n">
        <v>2008</v>
      </c>
      <c r="Y614" s="111" t="s">
        <v>498</v>
      </c>
      <c r="Z614" s="130" t="s">
        <v>757</v>
      </c>
      <c r="AA614" s="122" t="s">
        <v>200</v>
      </c>
      <c r="AB614" s="0" t="s">
        <v>4525</v>
      </c>
      <c r="AC614" s="0" t="s">
        <v>872</v>
      </c>
      <c r="AD614" s="111" t="n">
        <v>2008</v>
      </c>
      <c r="AE614" s="130" t="s">
        <v>222</v>
      </c>
      <c r="AF614" s="130"/>
      <c r="AG614" s="111" t="s">
        <v>241</v>
      </c>
      <c r="AH614" s="111" t="s">
        <v>3216</v>
      </c>
      <c r="AI614" s="111" t="s">
        <v>207</v>
      </c>
      <c r="AK614" s="111" t="str">
        <f aca="false">(AB614)</f>
        <v>Media molecule</v>
      </c>
      <c r="AM614" s="111" t="n">
        <f aca="false">AD614</f>
        <v>2008</v>
      </c>
      <c r="AN614" s="111" t="s">
        <v>263</v>
      </c>
      <c r="AO614" s="131" t="s">
        <v>2023</v>
      </c>
      <c r="AS614" s="0" t="s">
        <v>4526</v>
      </c>
      <c r="AT614" s="0" t="s">
        <v>381</v>
      </c>
      <c r="AV614" s="0" t="s">
        <v>200</v>
      </c>
      <c r="AZ614" s="0" t="s">
        <v>4527</v>
      </c>
      <c r="BA614" s="124" t="s">
        <v>200</v>
      </c>
      <c r="BB614" s="0" t="s">
        <v>248</v>
      </c>
      <c r="BC614" s="0" t="s">
        <v>4528</v>
      </c>
      <c r="BE614" s="104"/>
      <c r="BG614" s="125" t="s">
        <v>200</v>
      </c>
      <c r="BH614" s="0" t="s">
        <v>466</v>
      </c>
      <c r="BI614" s="112" t="n">
        <v>711719998952</v>
      </c>
      <c r="BJ614" s="126" t="s">
        <v>200</v>
      </c>
      <c r="BK614" s="0" t="s">
        <v>215</v>
      </c>
      <c r="BL614" s="112" t="n">
        <v>4</v>
      </c>
      <c r="BM614" s="112" t="n">
        <v>4</v>
      </c>
      <c r="BN614" s="112" t="n">
        <v>4</v>
      </c>
      <c r="BO614" s="111" t="n">
        <v>20</v>
      </c>
      <c r="BP614" s="125" t="s">
        <v>200</v>
      </c>
      <c r="BQ614" s="127" t="s">
        <v>216</v>
      </c>
    </row>
    <row r="615" customFormat="false" ht="13.8" hidden="false" customHeight="false" outlineLevel="0" collapsed="false">
      <c r="A615" s="0" t="s">
        <v>4529</v>
      </c>
      <c r="B615" s="0" t="s">
        <v>3917</v>
      </c>
      <c r="C615" s="0" t="s">
        <v>234</v>
      </c>
      <c r="D615" s="0" t="s">
        <v>1333</v>
      </c>
      <c r="E615" s="0" t="s">
        <v>194</v>
      </c>
      <c r="F615" s="0" t="s">
        <v>195</v>
      </c>
      <c r="G615" s="0" t="s">
        <v>196</v>
      </c>
      <c r="H615" s="0" t="s">
        <v>400</v>
      </c>
      <c r="I615" s="131" t="s">
        <v>401</v>
      </c>
      <c r="J615" s="111" t="n">
        <v>4</v>
      </c>
      <c r="K615" s="0" t="s">
        <v>198</v>
      </c>
      <c r="L615" s="0" t="s">
        <v>533</v>
      </c>
      <c r="M615" s="0" t="s">
        <v>274</v>
      </c>
      <c r="O615" s="0" t="s">
        <v>534</v>
      </c>
      <c r="Q615" s="120" t="s">
        <v>200</v>
      </c>
      <c r="R615" s="0" t="s">
        <v>3919</v>
      </c>
      <c r="S615" s="0" t="s">
        <v>201</v>
      </c>
      <c r="T615" s="0" t="s">
        <v>198</v>
      </c>
      <c r="U615" s="0" t="s">
        <v>202</v>
      </c>
      <c r="V615" s="0" t="s">
        <v>1790</v>
      </c>
      <c r="W615" s="110" t="s">
        <v>204</v>
      </c>
      <c r="X615" s="111" t="n">
        <v>2011</v>
      </c>
      <c r="Y615" s="111" t="s">
        <v>498</v>
      </c>
      <c r="Z615" s="130" t="s">
        <v>757</v>
      </c>
      <c r="AA615" s="122" t="s">
        <v>200</v>
      </c>
      <c r="AB615" s="0" t="s">
        <v>4525</v>
      </c>
      <c r="AC615" s="0" t="s">
        <v>872</v>
      </c>
      <c r="AD615" s="111" t="n">
        <v>2011</v>
      </c>
      <c r="AE615" s="130" t="s">
        <v>222</v>
      </c>
      <c r="AF615" s="130"/>
      <c r="AG615" s="130"/>
      <c r="AH615" s="130"/>
      <c r="AI615" s="111" t="s">
        <v>207</v>
      </c>
      <c r="AK615" s="111" t="str">
        <f aca="false">(AB615)</f>
        <v>Media molecule</v>
      </c>
      <c r="AM615" s="111" t="n">
        <f aca="false">AD615</f>
        <v>2011</v>
      </c>
      <c r="AN615" s="111" t="s">
        <v>263</v>
      </c>
      <c r="AO615" s="131" t="s">
        <v>2023</v>
      </c>
      <c r="AS615" s="0" t="s">
        <v>4526</v>
      </c>
      <c r="AT615" s="0" t="s">
        <v>381</v>
      </c>
      <c r="AV615" s="0" t="s">
        <v>200</v>
      </c>
      <c r="AZ615" s="0" t="s">
        <v>4530</v>
      </c>
      <c r="BA615" s="124" t="s">
        <v>200</v>
      </c>
      <c r="BB615" s="0" t="s">
        <v>248</v>
      </c>
      <c r="BC615" s="0" t="s">
        <v>4531</v>
      </c>
      <c r="BD615" s="0" t="s">
        <v>4532</v>
      </c>
      <c r="BE615" s="104" t="s">
        <v>4533</v>
      </c>
      <c r="BF615" s="0" t="s">
        <v>4534</v>
      </c>
      <c r="BG615" s="125" t="s">
        <v>200</v>
      </c>
      <c r="BH615" s="0" t="s">
        <v>466</v>
      </c>
      <c r="BI615" s="112" t="n">
        <v>711719171874</v>
      </c>
      <c r="BJ615" s="126" t="s">
        <v>200</v>
      </c>
      <c r="BK615" s="0" t="s">
        <v>215</v>
      </c>
      <c r="BL615" s="112" t="n">
        <v>4</v>
      </c>
      <c r="BM615" s="112" t="n">
        <v>4</v>
      </c>
      <c r="BN615" s="112" t="n">
        <v>4</v>
      </c>
      <c r="BO615" s="111" t="n">
        <v>20</v>
      </c>
      <c r="BP615" s="125" t="s">
        <v>200</v>
      </c>
      <c r="BQ615" s="127" t="s">
        <v>216</v>
      </c>
    </row>
    <row r="616" customFormat="false" ht="13.8" hidden="false" customHeight="false" outlineLevel="0" collapsed="false">
      <c r="A616" s="0" t="s">
        <v>4535</v>
      </c>
      <c r="B616" s="0" t="s">
        <v>3917</v>
      </c>
      <c r="C616" s="131" t="s">
        <v>1970</v>
      </c>
      <c r="D616" s="131" t="s">
        <v>1869</v>
      </c>
      <c r="E616" s="0" t="s">
        <v>194</v>
      </c>
      <c r="F616" s="0" t="s">
        <v>195</v>
      </c>
      <c r="G616" s="0" t="s">
        <v>196</v>
      </c>
      <c r="H616" s="0" t="s">
        <v>901</v>
      </c>
      <c r="J616" s="111" t="n">
        <v>1</v>
      </c>
      <c r="K616" s="0" t="s">
        <v>198</v>
      </c>
      <c r="L616" s="0" t="s">
        <v>198</v>
      </c>
      <c r="M616" s="0" t="s">
        <v>199</v>
      </c>
      <c r="O616" s="0" t="s">
        <v>200</v>
      </c>
      <c r="Q616" s="120" t="s">
        <v>200</v>
      </c>
      <c r="R616" s="0" t="s">
        <v>3919</v>
      </c>
      <c r="S616" s="0" t="s">
        <v>201</v>
      </c>
      <c r="T616" s="0" t="s">
        <v>198</v>
      </c>
      <c r="U616" s="0" t="s">
        <v>202</v>
      </c>
      <c r="V616" s="0" t="s">
        <v>1790</v>
      </c>
      <c r="W616" s="110" t="s">
        <v>204</v>
      </c>
      <c r="X616" s="111" t="n">
        <v>2012</v>
      </c>
      <c r="Y616" s="111" t="s">
        <v>1624</v>
      </c>
      <c r="Z616" s="130" t="s">
        <v>757</v>
      </c>
      <c r="AA616" s="122" t="s">
        <v>200</v>
      </c>
      <c r="AB616" s="0" t="s">
        <v>3433</v>
      </c>
      <c r="AC616" s="0" t="s">
        <v>4287</v>
      </c>
      <c r="AD616" s="111" t="n">
        <v>2012</v>
      </c>
      <c r="AE616" s="111" t="s">
        <v>198</v>
      </c>
      <c r="AI616" s="111" t="s">
        <v>207</v>
      </c>
      <c r="AK616" s="111" t="str">
        <f aca="false">(AB616)</f>
        <v>Grasshopper manufacture</v>
      </c>
      <c r="AM616" s="111" t="n">
        <f aca="false">AD616</f>
        <v>2012</v>
      </c>
      <c r="AN616" s="111" t="s">
        <v>208</v>
      </c>
      <c r="AS616" s="0" t="s">
        <v>200</v>
      </c>
      <c r="AT616" s="0" t="s">
        <v>4536</v>
      </c>
      <c r="AU616" s="0" t="s">
        <v>4004</v>
      </c>
      <c r="AV616" s="0" t="s">
        <v>4470</v>
      </c>
      <c r="AW616" s="0" t="s">
        <v>2875</v>
      </c>
      <c r="AY616" s="131" t="s">
        <v>2040</v>
      </c>
      <c r="AZ616" s="0" t="s">
        <v>4537</v>
      </c>
      <c r="BA616" s="124" t="s">
        <v>200</v>
      </c>
      <c r="BB616" s="0" t="s">
        <v>248</v>
      </c>
      <c r="BC616" s="0" t="s">
        <v>4538</v>
      </c>
      <c r="BD616" s="0" t="s">
        <v>200</v>
      </c>
      <c r="BE616" s="104" t="s">
        <v>4539</v>
      </c>
      <c r="BF616" s="0" t="s">
        <v>4540</v>
      </c>
      <c r="BG616" s="125" t="s">
        <v>200</v>
      </c>
      <c r="BH616" s="0" t="s">
        <v>466</v>
      </c>
      <c r="BI616" s="112" t="n">
        <v>5051890090713</v>
      </c>
      <c r="BJ616" s="126" t="s">
        <v>200</v>
      </c>
      <c r="BK616" s="0" t="s">
        <v>215</v>
      </c>
      <c r="BL616" s="112" t="n">
        <v>4</v>
      </c>
      <c r="BM616" s="112" t="n">
        <v>4</v>
      </c>
      <c r="BN616" s="112" t="n">
        <v>4</v>
      </c>
      <c r="BO616" s="111" t="n">
        <v>20</v>
      </c>
      <c r="BP616" s="125" t="s">
        <v>200</v>
      </c>
      <c r="BQ616" s="127" t="s">
        <v>216</v>
      </c>
    </row>
    <row r="617" customFormat="false" ht="13.8" hidden="false" customHeight="false" outlineLevel="0" collapsed="false">
      <c r="A617" s="0" t="s">
        <v>4541</v>
      </c>
      <c r="B617" s="0" t="s">
        <v>3917</v>
      </c>
      <c r="C617" s="0" t="s">
        <v>234</v>
      </c>
      <c r="D617" s="0" t="s">
        <v>1333</v>
      </c>
      <c r="E617" s="0" t="s">
        <v>194</v>
      </c>
      <c r="F617" s="0" t="s">
        <v>195</v>
      </c>
      <c r="G617" s="0" t="s">
        <v>196</v>
      </c>
      <c r="H617" s="0" t="s">
        <v>1287</v>
      </c>
      <c r="J617" s="111" t="n">
        <v>1</v>
      </c>
      <c r="K617" s="0" t="s">
        <v>198</v>
      </c>
      <c r="L617" s="0" t="s">
        <v>198</v>
      </c>
      <c r="M617" s="0" t="s">
        <v>274</v>
      </c>
      <c r="O617" s="0" t="s">
        <v>237</v>
      </c>
      <c r="Q617" s="120" t="s">
        <v>200</v>
      </c>
      <c r="R617" s="0" t="s">
        <v>3919</v>
      </c>
      <c r="S617" s="0" t="s">
        <v>201</v>
      </c>
      <c r="T617" s="0" t="s">
        <v>198</v>
      </c>
      <c r="U617" s="0" t="s">
        <v>4369</v>
      </c>
      <c r="V617" s="0" t="s">
        <v>1790</v>
      </c>
      <c r="W617" s="110" t="s">
        <v>204</v>
      </c>
      <c r="X617" s="111" t="n">
        <v>2013</v>
      </c>
      <c r="Y617" s="111" t="s">
        <v>205</v>
      </c>
      <c r="Z617" s="111" t="s">
        <v>198</v>
      </c>
      <c r="AA617" s="122" t="s">
        <v>200</v>
      </c>
      <c r="AB617" s="0" t="s">
        <v>2928</v>
      </c>
      <c r="AC617" s="0" t="s">
        <v>872</v>
      </c>
      <c r="AD617" s="111" t="s">
        <v>198</v>
      </c>
      <c r="AE617" s="111" t="s">
        <v>222</v>
      </c>
      <c r="AI617" s="111" t="s">
        <v>207</v>
      </c>
      <c r="AK617" s="111" t="str">
        <f aca="false">(AB617)</f>
        <v>Acquire</v>
      </c>
      <c r="AM617" s="111" t="n">
        <f aca="false">X617</f>
        <v>2013</v>
      </c>
      <c r="AN617" s="111" t="s">
        <v>208</v>
      </c>
      <c r="AS617" s="0" t="s">
        <v>200</v>
      </c>
      <c r="AT617" s="0" t="s">
        <v>226</v>
      </c>
      <c r="AU617" s="0" t="s">
        <v>470</v>
      </c>
      <c r="AV617" s="0" t="s">
        <v>200</v>
      </c>
      <c r="AZ617" s="0" t="s">
        <v>4542</v>
      </c>
      <c r="BA617" s="124" t="s">
        <v>200</v>
      </c>
      <c r="BB617" s="0" t="s">
        <v>248</v>
      </c>
      <c r="BC617" s="0" t="s">
        <v>4543</v>
      </c>
      <c r="BE617" s="104" t="s">
        <v>4544</v>
      </c>
      <c r="BF617" s="0" t="s">
        <v>200</v>
      </c>
      <c r="BG617" s="125" t="s">
        <v>200</v>
      </c>
      <c r="BH617" s="0" t="s">
        <v>2235</v>
      </c>
      <c r="BI617" s="112" t="n">
        <v>4948872963183</v>
      </c>
      <c r="BJ617" s="126" t="s">
        <v>200</v>
      </c>
      <c r="BK617" s="0" t="s">
        <v>215</v>
      </c>
      <c r="BL617" s="112" t="n">
        <v>4</v>
      </c>
      <c r="BM617" s="112" t="n">
        <v>4</v>
      </c>
      <c r="BN617" s="112" t="n">
        <v>4</v>
      </c>
      <c r="BO617" s="111" t="n">
        <v>20</v>
      </c>
      <c r="BP617" s="125" t="s">
        <v>200</v>
      </c>
      <c r="BQ617" s="127" t="s">
        <v>216</v>
      </c>
    </row>
    <row r="618" customFormat="false" ht="13.8" hidden="false" customHeight="false" outlineLevel="0" collapsed="false">
      <c r="A618" s="0" t="s">
        <v>4545</v>
      </c>
      <c r="B618" s="0" t="s">
        <v>3917</v>
      </c>
      <c r="C618" s="0" t="s">
        <v>329</v>
      </c>
      <c r="D618" s="0" t="s">
        <v>1333</v>
      </c>
      <c r="E618" s="0" t="s">
        <v>194</v>
      </c>
      <c r="F618" s="0" t="s">
        <v>399</v>
      </c>
      <c r="G618" s="0" t="s">
        <v>196</v>
      </c>
      <c r="H618" s="0" t="s">
        <v>197</v>
      </c>
      <c r="J618" s="111" t="n">
        <v>1</v>
      </c>
      <c r="K618" s="0" t="s">
        <v>198</v>
      </c>
      <c r="L618" s="0" t="s">
        <v>198</v>
      </c>
      <c r="M618" s="0" t="s">
        <v>199</v>
      </c>
      <c r="O618" s="0" t="s">
        <v>200</v>
      </c>
      <c r="Q618" s="120" t="s">
        <v>200</v>
      </c>
      <c r="R618" s="0" t="s">
        <v>3919</v>
      </c>
      <c r="S618" s="0" t="s">
        <v>201</v>
      </c>
      <c r="T618" s="0" t="s">
        <v>198</v>
      </c>
      <c r="U618" s="0" t="s">
        <v>202</v>
      </c>
      <c r="V618" s="0" t="s">
        <v>1790</v>
      </c>
      <c r="W618" s="110" t="s">
        <v>204</v>
      </c>
      <c r="X618" s="111" t="n">
        <v>2010</v>
      </c>
      <c r="Z618" s="111" t="s">
        <v>757</v>
      </c>
      <c r="AA618" s="122" t="s">
        <v>200</v>
      </c>
      <c r="AB618" s="0" t="s">
        <v>3307</v>
      </c>
      <c r="AC618" s="0" t="s">
        <v>608</v>
      </c>
      <c r="AD618" s="111" t="n">
        <v>2010</v>
      </c>
      <c r="AE618" s="111" t="s">
        <v>198</v>
      </c>
      <c r="AI618" s="111" t="s">
        <v>207</v>
      </c>
      <c r="AK618" s="111" t="str">
        <f aca="false">(AB618)</f>
        <v>Game republic</v>
      </c>
      <c r="AM618" s="111" t="n">
        <f aca="false">AD618</f>
        <v>2010</v>
      </c>
      <c r="AN618" s="111" t="s">
        <v>208</v>
      </c>
      <c r="AS618" s="0" t="s">
        <v>200</v>
      </c>
      <c r="AT618" s="0" t="s">
        <v>226</v>
      </c>
      <c r="AU618" s="0" t="s">
        <v>332</v>
      </c>
      <c r="AV618" s="0" t="s">
        <v>200</v>
      </c>
      <c r="AZ618" s="0" t="s">
        <v>4546</v>
      </c>
      <c r="BA618" s="124" t="s">
        <v>200</v>
      </c>
      <c r="BB618" s="0" t="s">
        <v>210</v>
      </c>
      <c r="BC618" s="0" t="s">
        <v>4547</v>
      </c>
      <c r="BD618" s="0" t="s">
        <v>3551</v>
      </c>
      <c r="BE618" s="104" t="s">
        <v>3717</v>
      </c>
      <c r="BG618" s="125" t="s">
        <v>200</v>
      </c>
      <c r="BH618" s="0" t="s">
        <v>466</v>
      </c>
      <c r="BI618" s="112" t="n">
        <v>3700577000683</v>
      </c>
      <c r="BJ618" s="126" t="s">
        <v>200</v>
      </c>
      <c r="BK618" s="0" t="s">
        <v>215</v>
      </c>
      <c r="BL618" s="112" t="n">
        <v>4</v>
      </c>
      <c r="BM618" s="112" t="n">
        <v>4</v>
      </c>
      <c r="BN618" s="112" t="n">
        <v>4</v>
      </c>
      <c r="BO618" s="111" t="n">
        <v>20</v>
      </c>
      <c r="BP618" s="125" t="s">
        <v>200</v>
      </c>
      <c r="BQ618" s="127" t="s">
        <v>216</v>
      </c>
    </row>
    <row r="619" customFormat="false" ht="13.8" hidden="false" customHeight="false" outlineLevel="0" collapsed="false">
      <c r="A619" s="0" t="s">
        <v>4548</v>
      </c>
      <c r="B619" s="0" t="s">
        <v>3917</v>
      </c>
      <c r="C619" s="131" t="s">
        <v>1408</v>
      </c>
      <c r="D619" s="131" t="s">
        <v>1333</v>
      </c>
      <c r="E619" s="0" t="s">
        <v>194</v>
      </c>
      <c r="F619" s="0" t="s">
        <v>1509</v>
      </c>
      <c r="G619" s="0" t="s">
        <v>330</v>
      </c>
      <c r="H619" s="0" t="s">
        <v>901</v>
      </c>
      <c r="J619" s="111" t="n">
        <v>1</v>
      </c>
      <c r="K619" s="0" t="s">
        <v>198</v>
      </c>
      <c r="L619" s="0" t="s">
        <v>198</v>
      </c>
      <c r="M619" s="0" t="s">
        <v>199</v>
      </c>
      <c r="O619" s="0" t="s">
        <v>237</v>
      </c>
      <c r="Q619" s="120" t="s">
        <v>200</v>
      </c>
      <c r="R619" s="0" t="s">
        <v>3919</v>
      </c>
      <c r="S619" s="0" t="s">
        <v>1834</v>
      </c>
      <c r="T619" s="131" t="s">
        <v>1453</v>
      </c>
      <c r="U619" s="0" t="s">
        <v>285</v>
      </c>
      <c r="V619" s="0" t="s">
        <v>1790</v>
      </c>
      <c r="W619" s="110" t="s">
        <v>204</v>
      </c>
      <c r="X619" s="111" t="n">
        <v>2012</v>
      </c>
      <c r="Y619" s="111" t="s">
        <v>498</v>
      </c>
      <c r="Z619" s="130" t="s">
        <v>757</v>
      </c>
      <c r="AA619" s="122" t="s">
        <v>200</v>
      </c>
      <c r="AB619" s="0" t="s">
        <v>1886</v>
      </c>
      <c r="AC619" s="0" t="s">
        <v>574</v>
      </c>
      <c r="AD619" s="111" t="s">
        <v>198</v>
      </c>
      <c r="AE619" s="111" t="s">
        <v>198</v>
      </c>
      <c r="AI619" s="111" t="s">
        <v>700</v>
      </c>
      <c r="AJ619" s="111" t="s">
        <v>3976</v>
      </c>
      <c r="AK619" s="0" t="s">
        <v>1886</v>
      </c>
      <c r="AL619" s="0" t="s">
        <v>200</v>
      </c>
      <c r="AM619" s="111" t="s">
        <v>849</v>
      </c>
      <c r="AN619" s="111" t="s">
        <v>1887</v>
      </c>
      <c r="AO619" s="0" t="s">
        <v>200</v>
      </c>
      <c r="AQ619" s="0" t="s">
        <v>200</v>
      </c>
      <c r="AR619" s="0" t="s">
        <v>4549</v>
      </c>
      <c r="AS619" s="0" t="s">
        <v>4550</v>
      </c>
      <c r="AT619" s="0" t="s">
        <v>4551</v>
      </c>
      <c r="AU619" s="0" t="s">
        <v>1306</v>
      </c>
      <c r="AV619" s="0" t="s">
        <v>4552</v>
      </c>
      <c r="AW619" s="0" t="s">
        <v>200</v>
      </c>
      <c r="AX619" s="0" t="s">
        <v>4553</v>
      </c>
      <c r="AY619" s="131" t="s">
        <v>2040</v>
      </c>
      <c r="AZ619" s="0" t="s">
        <v>4554</v>
      </c>
      <c r="BA619" s="124" t="s">
        <v>200</v>
      </c>
      <c r="BB619" s="0" t="s">
        <v>248</v>
      </c>
      <c r="BC619" s="0" t="s">
        <v>4555</v>
      </c>
      <c r="BD619" s="0" t="s">
        <v>4556</v>
      </c>
      <c r="BE619" s="104" t="s">
        <v>4557</v>
      </c>
      <c r="BG619" s="125" t="s">
        <v>200</v>
      </c>
      <c r="BH619" s="0" t="s">
        <v>2235</v>
      </c>
      <c r="BI619" s="112" t="n">
        <v>14633198065</v>
      </c>
      <c r="BJ619" s="126" t="s">
        <v>200</v>
      </c>
      <c r="BK619" s="0" t="s">
        <v>215</v>
      </c>
      <c r="BL619" s="112" t="n">
        <v>4</v>
      </c>
      <c r="BM619" s="112" t="n">
        <v>4</v>
      </c>
      <c r="BN619" s="112" t="n">
        <v>4</v>
      </c>
      <c r="BO619" s="111" t="n">
        <v>20</v>
      </c>
      <c r="BP619" s="125" t="s">
        <v>200</v>
      </c>
      <c r="BQ619" s="127" t="s">
        <v>216</v>
      </c>
    </row>
    <row r="620" customFormat="false" ht="13.8" hidden="false" customHeight="false" outlineLevel="0" collapsed="false">
      <c r="A620" s="0" t="s">
        <v>4558</v>
      </c>
      <c r="B620" s="0" t="s">
        <v>3917</v>
      </c>
      <c r="C620" s="131" t="s">
        <v>1408</v>
      </c>
      <c r="D620" s="131" t="s">
        <v>1333</v>
      </c>
      <c r="E620" s="0" t="s">
        <v>194</v>
      </c>
      <c r="F620" s="0" t="s">
        <v>195</v>
      </c>
      <c r="G620" s="0" t="s">
        <v>196</v>
      </c>
      <c r="H620" s="0" t="s">
        <v>901</v>
      </c>
      <c r="J620" s="111" t="n">
        <v>1</v>
      </c>
      <c r="K620" s="0" t="s">
        <v>198</v>
      </c>
      <c r="L620" s="0" t="s">
        <v>198</v>
      </c>
      <c r="M620" s="0" t="s">
        <v>199</v>
      </c>
      <c r="O620" s="0" t="s">
        <v>200</v>
      </c>
      <c r="Q620" s="120" t="s">
        <v>200</v>
      </c>
      <c r="R620" s="0" t="s">
        <v>3919</v>
      </c>
      <c r="S620" s="0" t="s">
        <v>201</v>
      </c>
      <c r="T620" s="0" t="s">
        <v>198</v>
      </c>
      <c r="U620" s="0" t="s">
        <v>202</v>
      </c>
      <c r="V620" s="0" t="s">
        <v>1790</v>
      </c>
      <c r="W620" s="110" t="s">
        <v>204</v>
      </c>
      <c r="X620" s="111" t="n">
        <v>2012</v>
      </c>
      <c r="Y620" s="111" t="s">
        <v>1624</v>
      </c>
      <c r="Z620" s="130" t="s">
        <v>757</v>
      </c>
      <c r="AA620" s="122" t="s">
        <v>200</v>
      </c>
      <c r="AB620" s="0" t="s">
        <v>4559</v>
      </c>
      <c r="AC620" s="0" t="s">
        <v>3342</v>
      </c>
      <c r="AD620" s="111" t="n">
        <v>2012</v>
      </c>
      <c r="AE620" s="111" t="s">
        <v>198</v>
      </c>
      <c r="AF620" s="111" t="s">
        <v>4358</v>
      </c>
      <c r="AI620" s="111" t="s">
        <v>207</v>
      </c>
      <c r="AK620" s="111" t="str">
        <f aca="false">(AB620)</f>
        <v>Rockstar Vancouver</v>
      </c>
      <c r="AL620" s="0" t="s">
        <v>200</v>
      </c>
      <c r="AM620" s="111" t="n">
        <f aca="false">AD620</f>
        <v>2012</v>
      </c>
      <c r="AN620" s="111" t="s">
        <v>1887</v>
      </c>
      <c r="AR620" s="104" t="s">
        <v>4560</v>
      </c>
      <c r="AS620" s="0" t="s">
        <v>200</v>
      </c>
      <c r="AT620" s="0" t="s">
        <v>4327</v>
      </c>
      <c r="AU620" s="0" t="s">
        <v>200</v>
      </c>
      <c r="AV620" s="0" t="s">
        <v>200</v>
      </c>
      <c r="AZ620" s="0" t="s">
        <v>4561</v>
      </c>
      <c r="BA620" s="124" t="s">
        <v>200</v>
      </c>
      <c r="BB620" s="0" t="s">
        <v>248</v>
      </c>
      <c r="BC620" s="0" t="s">
        <v>4562</v>
      </c>
      <c r="BD620" s="0" t="s">
        <v>4563</v>
      </c>
      <c r="BE620" s="104" t="s">
        <v>4564</v>
      </c>
      <c r="BF620" s="0" t="s">
        <v>4565</v>
      </c>
      <c r="BG620" s="125" t="s">
        <v>200</v>
      </c>
      <c r="BH620" s="0" t="s">
        <v>466</v>
      </c>
      <c r="BI620" s="112" t="n">
        <v>5026555402569</v>
      </c>
      <c r="BJ620" s="126" t="s">
        <v>200</v>
      </c>
      <c r="BK620" s="0" t="s">
        <v>215</v>
      </c>
      <c r="BL620" s="112" t="n">
        <v>4</v>
      </c>
      <c r="BM620" s="112" t="n">
        <v>4</v>
      </c>
      <c r="BN620" s="112" t="n">
        <v>4</v>
      </c>
      <c r="BO620" s="111" t="n">
        <v>20</v>
      </c>
      <c r="BP620" s="125" t="s">
        <v>200</v>
      </c>
      <c r="BQ620" s="127" t="s">
        <v>216</v>
      </c>
    </row>
    <row r="621" customFormat="false" ht="13.8" hidden="false" customHeight="false" outlineLevel="0" collapsed="false">
      <c r="A621" s="0" t="s">
        <v>4566</v>
      </c>
      <c r="B621" s="0" t="s">
        <v>3917</v>
      </c>
      <c r="C621" s="0" t="s">
        <v>2375</v>
      </c>
      <c r="D621" s="0" t="s">
        <v>1333</v>
      </c>
      <c r="E621" s="0" t="s">
        <v>194</v>
      </c>
      <c r="F621" s="0" t="s">
        <v>195</v>
      </c>
      <c r="G621" s="0" t="s">
        <v>196</v>
      </c>
      <c r="H621" s="0" t="s">
        <v>901</v>
      </c>
      <c r="J621" s="111" t="n">
        <v>1</v>
      </c>
      <c r="K621" s="0" t="s">
        <v>198</v>
      </c>
      <c r="L621" s="0" t="s">
        <v>198</v>
      </c>
      <c r="M621" s="0" t="s">
        <v>199</v>
      </c>
      <c r="O621" s="0" t="s">
        <v>237</v>
      </c>
      <c r="P621" s="0" t="s">
        <v>238</v>
      </c>
      <c r="Q621" s="120" t="s">
        <v>200</v>
      </c>
      <c r="R621" s="0" t="s">
        <v>3919</v>
      </c>
      <c r="S621" s="0" t="s">
        <v>201</v>
      </c>
      <c r="T621" s="0" t="s">
        <v>198</v>
      </c>
      <c r="U621" s="0" t="s">
        <v>285</v>
      </c>
      <c r="V621" s="0" t="s">
        <v>1790</v>
      </c>
      <c r="W621" s="110" t="s">
        <v>204</v>
      </c>
      <c r="X621" s="111" t="n">
        <v>2013</v>
      </c>
      <c r="Y621" s="111" t="s">
        <v>1624</v>
      </c>
      <c r="Z621" s="130" t="s">
        <v>757</v>
      </c>
      <c r="AA621" s="122" t="s">
        <v>200</v>
      </c>
      <c r="AB621" s="0" t="s">
        <v>4334</v>
      </c>
      <c r="AC621" s="0" t="s">
        <v>459</v>
      </c>
      <c r="AD621" s="111" t="n">
        <v>2013</v>
      </c>
      <c r="AE621" s="111" t="s">
        <v>222</v>
      </c>
      <c r="AI621" s="111" t="s">
        <v>294</v>
      </c>
      <c r="AJ621" s="111" t="s">
        <v>4567</v>
      </c>
      <c r="AK621" s="0" t="s">
        <v>4568</v>
      </c>
      <c r="AL621" s="0" t="s">
        <v>200</v>
      </c>
      <c r="AM621" s="111" t="s">
        <v>849</v>
      </c>
      <c r="AN621" s="111" t="s">
        <v>297</v>
      </c>
      <c r="AR621" s="0" t="s">
        <v>4569</v>
      </c>
      <c r="AS621" s="0" t="s">
        <v>2690</v>
      </c>
      <c r="AT621" s="0" t="s">
        <v>4570</v>
      </c>
      <c r="AU621" s="0" t="s">
        <v>2219</v>
      </c>
      <c r="AV621" s="0" t="s">
        <v>2692</v>
      </c>
      <c r="AW621" s="0" t="s">
        <v>4064</v>
      </c>
      <c r="AX621" s="0" t="s">
        <v>4571</v>
      </c>
      <c r="AZ621" s="0" t="s">
        <v>4572</v>
      </c>
      <c r="BA621" s="124" t="s">
        <v>200</v>
      </c>
      <c r="BB621" s="0" t="s">
        <v>248</v>
      </c>
      <c r="BC621" s="0" t="s">
        <v>4573</v>
      </c>
      <c r="BD621" s="0" t="s">
        <v>4574</v>
      </c>
      <c r="BE621" s="104" t="s">
        <v>4575</v>
      </c>
      <c r="BF621" s="0" t="s">
        <v>4576</v>
      </c>
      <c r="BG621" s="125" t="s">
        <v>200</v>
      </c>
      <c r="BH621" s="0" t="s">
        <v>466</v>
      </c>
      <c r="BI621" s="112" t="n">
        <v>83717202943</v>
      </c>
      <c r="BJ621" s="126" t="s">
        <v>200</v>
      </c>
      <c r="BK621" s="0" t="s">
        <v>215</v>
      </c>
      <c r="BL621" s="112" t="n">
        <v>4</v>
      </c>
      <c r="BM621" s="112" t="n">
        <v>4</v>
      </c>
      <c r="BN621" s="112" t="n">
        <v>4</v>
      </c>
      <c r="BO621" s="111" t="n">
        <v>20</v>
      </c>
      <c r="BP621" s="125" t="s">
        <v>200</v>
      </c>
      <c r="BQ621" s="127" t="s">
        <v>216</v>
      </c>
    </row>
    <row r="622" customFormat="false" ht="13.8" hidden="false" customHeight="false" outlineLevel="0" collapsed="false">
      <c r="A622" s="0" t="s">
        <v>4577</v>
      </c>
      <c r="B622" s="0" t="s">
        <v>3917</v>
      </c>
      <c r="C622" s="131" t="s">
        <v>1970</v>
      </c>
      <c r="D622" s="131" t="s">
        <v>1333</v>
      </c>
      <c r="E622" s="0" t="s">
        <v>194</v>
      </c>
      <c r="F622" s="0" t="s">
        <v>195</v>
      </c>
      <c r="G622" s="0" t="s">
        <v>196</v>
      </c>
      <c r="H622" s="0" t="s">
        <v>901</v>
      </c>
      <c r="J622" s="111" t="n">
        <v>1</v>
      </c>
      <c r="K622" s="0" t="s">
        <v>198</v>
      </c>
      <c r="L622" s="0" t="s">
        <v>198</v>
      </c>
      <c r="M622" s="0" t="s">
        <v>199</v>
      </c>
      <c r="O622" s="0" t="s">
        <v>200</v>
      </c>
      <c r="Q622" s="120" t="s">
        <v>200</v>
      </c>
      <c r="R622" s="0" t="s">
        <v>3919</v>
      </c>
      <c r="S622" s="0" t="s">
        <v>201</v>
      </c>
      <c r="T622" s="0" t="s">
        <v>198</v>
      </c>
      <c r="U622" s="0" t="s">
        <v>202</v>
      </c>
      <c r="V622" s="0" t="s">
        <v>1790</v>
      </c>
      <c r="W622" s="110" t="s">
        <v>204</v>
      </c>
      <c r="X622" s="111" t="n">
        <v>2013</v>
      </c>
      <c r="Y622" s="111" t="s">
        <v>1624</v>
      </c>
      <c r="Z622" s="130" t="s">
        <v>757</v>
      </c>
      <c r="AA622" s="122" t="s">
        <v>200</v>
      </c>
      <c r="AB622" s="0" t="s">
        <v>4578</v>
      </c>
      <c r="AC622" s="0" t="s">
        <v>459</v>
      </c>
      <c r="AD622" s="111" t="n">
        <v>2013</v>
      </c>
      <c r="AE622" s="111" t="s">
        <v>198</v>
      </c>
      <c r="AI622" s="111" t="s">
        <v>207</v>
      </c>
      <c r="AK622" s="111" t="str">
        <f aca="false">(AB622)</f>
        <v>Platinum games</v>
      </c>
      <c r="AM622" s="111" t="n">
        <f aca="false">AD622</f>
        <v>2013</v>
      </c>
      <c r="AN622" s="111" t="s">
        <v>208</v>
      </c>
      <c r="AS622" s="0" t="s">
        <v>2690</v>
      </c>
      <c r="AT622" s="0" t="s">
        <v>4579</v>
      </c>
      <c r="AU622" s="0" t="s">
        <v>2691</v>
      </c>
      <c r="AV622" s="0" t="s">
        <v>4580</v>
      </c>
      <c r="AW622" s="0" t="s">
        <v>200</v>
      </c>
      <c r="AY622" s="131" t="s">
        <v>3510</v>
      </c>
      <c r="AZ622" s="0" t="s">
        <v>4581</v>
      </c>
      <c r="BA622" s="124" t="s">
        <v>200</v>
      </c>
      <c r="BB622" s="0" t="s">
        <v>248</v>
      </c>
      <c r="BC622" s="0" t="s">
        <v>4582</v>
      </c>
      <c r="BD622" s="0" t="s">
        <v>4583</v>
      </c>
      <c r="BE622" s="104" t="s">
        <v>4584</v>
      </c>
      <c r="BG622" s="125" t="s">
        <v>200</v>
      </c>
      <c r="BH622" s="0" t="s">
        <v>466</v>
      </c>
      <c r="BI622" s="112" t="n">
        <v>4012927054819</v>
      </c>
      <c r="BJ622" s="126" t="s">
        <v>200</v>
      </c>
      <c r="BK622" s="0" t="s">
        <v>215</v>
      </c>
      <c r="BL622" s="112" t="n">
        <v>4</v>
      </c>
      <c r="BM622" s="112" t="n">
        <v>4</v>
      </c>
      <c r="BN622" s="112" t="n">
        <v>4</v>
      </c>
      <c r="BO622" s="111" t="n">
        <v>20</v>
      </c>
      <c r="BP622" s="125" t="s">
        <v>200</v>
      </c>
      <c r="BQ622" s="127" t="s">
        <v>216</v>
      </c>
    </row>
    <row r="623" customFormat="false" ht="13.8" hidden="false" customHeight="false" outlineLevel="0" collapsed="false">
      <c r="A623" s="0" t="s">
        <v>4585</v>
      </c>
      <c r="B623" s="0" t="s">
        <v>3917</v>
      </c>
      <c r="C623" s="0" t="s">
        <v>2655</v>
      </c>
      <c r="D623" s="0" t="s">
        <v>193</v>
      </c>
      <c r="E623" s="0" t="s">
        <v>848</v>
      </c>
      <c r="F623" s="0" t="s">
        <v>848</v>
      </c>
      <c r="G623" s="0" t="s">
        <v>848</v>
      </c>
      <c r="H623" s="0" t="s">
        <v>197</v>
      </c>
      <c r="J623" s="111" t="n">
        <v>2</v>
      </c>
      <c r="K623" s="0" t="s">
        <v>198</v>
      </c>
      <c r="L623" s="0" t="s">
        <v>1050</v>
      </c>
      <c r="M623" s="0" t="s">
        <v>220</v>
      </c>
      <c r="O623" s="0" t="s">
        <v>200</v>
      </c>
      <c r="Q623" s="120" t="s">
        <v>200</v>
      </c>
      <c r="R623" s="0" t="s">
        <v>3919</v>
      </c>
      <c r="S623" s="0" t="s">
        <v>201</v>
      </c>
      <c r="T623" s="0" t="s">
        <v>198</v>
      </c>
      <c r="U623" s="0" t="s">
        <v>202</v>
      </c>
      <c r="V623" s="0" t="s">
        <v>1790</v>
      </c>
      <c r="W623" s="110" t="s">
        <v>204</v>
      </c>
      <c r="X623" s="111" t="n">
        <v>2012</v>
      </c>
      <c r="Y623" s="111" t="s">
        <v>205</v>
      </c>
      <c r="Z623" s="111" t="s">
        <v>198</v>
      </c>
      <c r="AA623" s="122" t="s">
        <v>200</v>
      </c>
      <c r="AB623" s="0" t="s">
        <v>4586</v>
      </c>
      <c r="AC623" s="0" t="s">
        <v>4287</v>
      </c>
      <c r="AD623" s="111" t="n">
        <v>2012</v>
      </c>
      <c r="AE623" s="111" t="s">
        <v>198</v>
      </c>
      <c r="AI623" s="111" t="s">
        <v>294</v>
      </c>
      <c r="AJ623" s="111" t="s">
        <v>295</v>
      </c>
      <c r="AK623" s="111" t="s">
        <v>902</v>
      </c>
      <c r="AL623" s="0" t="s">
        <v>216</v>
      </c>
      <c r="AM623" s="111" t="s">
        <v>849</v>
      </c>
      <c r="AN623" s="111" t="s">
        <v>297</v>
      </c>
      <c r="AP623" s="0" t="s">
        <v>200</v>
      </c>
      <c r="AQ623" s="0" t="s">
        <v>200</v>
      </c>
      <c r="AR623" s="0" t="s">
        <v>200</v>
      </c>
      <c r="AS623" s="0" t="s">
        <v>200</v>
      </c>
      <c r="AV623" s="0" t="s">
        <v>200</v>
      </c>
      <c r="AZ623" s="0" t="s">
        <v>4587</v>
      </c>
      <c r="BA623" s="124" t="s">
        <v>200</v>
      </c>
      <c r="BB623" s="0" t="s">
        <v>325</v>
      </c>
      <c r="BC623" s="0" t="s">
        <v>4588</v>
      </c>
      <c r="BE623" s="104" t="s">
        <v>4589</v>
      </c>
      <c r="BG623" s="125" t="s">
        <v>200</v>
      </c>
      <c r="BH623" s="0" t="s">
        <v>466</v>
      </c>
      <c r="BI623" s="112" t="n">
        <v>5051889329510</v>
      </c>
      <c r="BJ623" s="126" t="s">
        <v>200</v>
      </c>
      <c r="BK623" s="0" t="s">
        <v>215</v>
      </c>
      <c r="BL623" s="112" t="n">
        <v>4</v>
      </c>
      <c r="BM623" s="112" t="n">
        <v>4</v>
      </c>
      <c r="BN623" s="112" t="n">
        <v>4</v>
      </c>
      <c r="BO623" s="111" t="n">
        <v>20</v>
      </c>
      <c r="BP623" s="125" t="s">
        <v>200</v>
      </c>
      <c r="BQ623" s="127" t="s">
        <v>216</v>
      </c>
    </row>
    <row r="624" customFormat="false" ht="13.8" hidden="false" customHeight="false" outlineLevel="0" collapsed="false">
      <c r="A624" s="0" t="s">
        <v>4590</v>
      </c>
      <c r="B624" s="0" t="s">
        <v>3917</v>
      </c>
      <c r="C624" s="131" t="s">
        <v>858</v>
      </c>
      <c r="D624" s="131" t="s">
        <v>4591</v>
      </c>
      <c r="E624" s="0" t="s">
        <v>313</v>
      </c>
      <c r="F624" s="0" t="s">
        <v>314</v>
      </c>
      <c r="G624" s="0" t="s">
        <v>330</v>
      </c>
      <c r="H624" s="0" t="s">
        <v>197</v>
      </c>
      <c r="I624" s="131"/>
      <c r="J624" s="111" t="n">
        <v>4</v>
      </c>
      <c r="K624" s="0" t="s">
        <v>198</v>
      </c>
      <c r="L624" s="0" t="s">
        <v>533</v>
      </c>
      <c r="M624" s="0" t="s">
        <v>199</v>
      </c>
      <c r="O624" s="0" t="s">
        <v>200</v>
      </c>
      <c r="Q624" s="120" t="s">
        <v>200</v>
      </c>
      <c r="R624" s="0" t="s">
        <v>3919</v>
      </c>
      <c r="S624" s="0" t="s">
        <v>201</v>
      </c>
      <c r="T624" s="0" t="s">
        <v>198</v>
      </c>
      <c r="U624" s="0" t="s">
        <v>202</v>
      </c>
      <c r="V624" s="0" t="s">
        <v>1790</v>
      </c>
      <c r="W624" s="110" t="s">
        <v>204</v>
      </c>
      <c r="X624" s="111" t="n">
        <v>2013</v>
      </c>
      <c r="Z624" s="111" t="s">
        <v>198</v>
      </c>
      <c r="AA624" s="122" t="s">
        <v>200</v>
      </c>
      <c r="AB624" s="0" t="s">
        <v>4592</v>
      </c>
      <c r="AC624" s="0" t="s">
        <v>872</v>
      </c>
      <c r="AD624" s="111" t="n">
        <v>2013</v>
      </c>
      <c r="AE624" s="111" t="s">
        <v>198</v>
      </c>
      <c r="AH624" s="111" t="s">
        <v>799</v>
      </c>
      <c r="AI624" s="111" t="s">
        <v>294</v>
      </c>
      <c r="AJ624" s="111" t="s">
        <v>1793</v>
      </c>
      <c r="AK624" s="0" t="s">
        <v>4592</v>
      </c>
      <c r="AM624" s="111" t="n">
        <v>2011</v>
      </c>
      <c r="AN624" s="111" t="s">
        <v>4091</v>
      </c>
      <c r="AO624" s="131" t="s">
        <v>2023</v>
      </c>
      <c r="AQ624" s="0" t="s">
        <v>4593</v>
      </c>
      <c r="AR624" s="0" t="s">
        <v>200</v>
      </c>
      <c r="AS624" s="0" t="s">
        <v>200</v>
      </c>
      <c r="AT624" s="0" t="s">
        <v>4594</v>
      </c>
      <c r="AV624" s="0" t="s">
        <v>200</v>
      </c>
      <c r="AZ624" s="0" t="s">
        <v>4595</v>
      </c>
      <c r="BA624" s="124" t="s">
        <v>200</v>
      </c>
      <c r="BB624" s="0" t="s">
        <v>210</v>
      </c>
      <c r="BC624" s="0" t="s">
        <v>4596</v>
      </c>
      <c r="BD624" s="0" t="s">
        <v>4597</v>
      </c>
      <c r="BE624" s="104" t="s">
        <v>4598</v>
      </c>
      <c r="BF624" s="0" t="s">
        <v>4599</v>
      </c>
      <c r="BG624" s="125" t="s">
        <v>200</v>
      </c>
      <c r="BH624" s="0" t="s">
        <v>466</v>
      </c>
      <c r="BI624" s="112" t="n">
        <v>711719412618</v>
      </c>
      <c r="BJ624" s="126" t="s">
        <v>200</v>
      </c>
      <c r="BK624" s="0" t="s">
        <v>215</v>
      </c>
      <c r="BL624" s="112" t="n">
        <v>4</v>
      </c>
      <c r="BM624" s="112" t="n">
        <v>4</v>
      </c>
      <c r="BN624" s="112" t="n">
        <v>4</v>
      </c>
      <c r="BO624" s="111" t="n">
        <v>20</v>
      </c>
      <c r="BP624" s="125" t="s">
        <v>200</v>
      </c>
      <c r="BQ624" s="127" t="s">
        <v>216</v>
      </c>
    </row>
    <row r="625" customFormat="false" ht="13.8" hidden="false" customHeight="false" outlineLevel="0" collapsed="false">
      <c r="A625" s="0" t="s">
        <v>4600</v>
      </c>
      <c r="B625" s="0" t="s">
        <v>3917</v>
      </c>
      <c r="C625" s="131" t="s">
        <v>1394</v>
      </c>
      <c r="D625" s="131" t="s">
        <v>1333</v>
      </c>
      <c r="E625" s="0" t="s">
        <v>194</v>
      </c>
      <c r="F625" s="0" t="s">
        <v>195</v>
      </c>
      <c r="G625" s="0" t="s">
        <v>196</v>
      </c>
      <c r="H625" s="0" t="s">
        <v>219</v>
      </c>
      <c r="J625" s="111" t="n">
        <v>1</v>
      </c>
      <c r="K625" s="0" t="s">
        <v>198</v>
      </c>
      <c r="L625" s="0" t="s">
        <v>198</v>
      </c>
      <c r="M625" s="0" t="s">
        <v>274</v>
      </c>
      <c r="O625" s="0" t="s">
        <v>200</v>
      </c>
      <c r="P625" s="0" t="s">
        <v>410</v>
      </c>
      <c r="Q625" s="120" t="s">
        <v>200</v>
      </c>
      <c r="R625" s="0" t="s">
        <v>3919</v>
      </c>
      <c r="S625" s="0" t="s">
        <v>201</v>
      </c>
      <c r="T625" s="0" t="s">
        <v>198</v>
      </c>
      <c r="U625" s="0" t="s">
        <v>202</v>
      </c>
      <c r="V625" s="0" t="s">
        <v>1790</v>
      </c>
      <c r="W625" s="110" t="s">
        <v>204</v>
      </c>
      <c r="X625" s="111" t="n">
        <v>2008</v>
      </c>
      <c r="Y625" s="111" t="s">
        <v>498</v>
      </c>
      <c r="Z625" s="130" t="s">
        <v>757</v>
      </c>
      <c r="AA625" s="122" t="s">
        <v>200</v>
      </c>
      <c r="AB625" s="0" t="s">
        <v>4601</v>
      </c>
      <c r="AC625" s="0" t="s">
        <v>574</v>
      </c>
      <c r="AD625" s="111" t="n">
        <v>2008</v>
      </c>
      <c r="AE625" s="111" t="s">
        <v>198</v>
      </c>
      <c r="AI625" s="111" t="s">
        <v>207</v>
      </c>
      <c r="AK625" s="111" t="str">
        <f aca="false">(AB625)</f>
        <v>Dice</v>
      </c>
      <c r="AM625" s="111" t="n">
        <f aca="false">AD625</f>
        <v>2008</v>
      </c>
      <c r="AN625" s="111" t="s">
        <v>4091</v>
      </c>
      <c r="AO625" s="0" t="s">
        <v>4360</v>
      </c>
      <c r="AP625" s="0" t="s">
        <v>200</v>
      </c>
      <c r="AS625" s="0" t="s">
        <v>4602</v>
      </c>
      <c r="AT625" s="0" t="s">
        <v>4603</v>
      </c>
      <c r="AU625" s="0" t="s">
        <v>2727</v>
      </c>
      <c r="AV625" s="0" t="s">
        <v>200</v>
      </c>
      <c r="AY625" s="131" t="s">
        <v>2040</v>
      </c>
      <c r="AZ625" s="0" t="s">
        <v>4604</v>
      </c>
      <c r="BA625" s="124" t="s">
        <v>200</v>
      </c>
      <c r="BB625" s="0" t="s">
        <v>248</v>
      </c>
      <c r="BC625" s="0" t="s">
        <v>4605</v>
      </c>
      <c r="BD625" s="0" t="s">
        <v>4606</v>
      </c>
      <c r="BE625" s="104" t="s">
        <v>4607</v>
      </c>
      <c r="BF625" s="0" t="s">
        <v>4608</v>
      </c>
      <c r="BG625" s="125" t="s">
        <v>200</v>
      </c>
      <c r="BH625" s="0" t="s">
        <v>466</v>
      </c>
      <c r="BI625" s="112" t="n">
        <v>5030931064692</v>
      </c>
      <c r="BJ625" s="126" t="s">
        <v>200</v>
      </c>
      <c r="BK625" s="0" t="s">
        <v>215</v>
      </c>
      <c r="BL625" s="112" t="n">
        <v>4</v>
      </c>
      <c r="BM625" s="112" t="n">
        <v>4</v>
      </c>
      <c r="BN625" s="112" t="n">
        <v>4</v>
      </c>
      <c r="BO625" s="111" t="n">
        <v>20</v>
      </c>
      <c r="BP625" s="125" t="s">
        <v>200</v>
      </c>
      <c r="BQ625" s="127" t="s">
        <v>216</v>
      </c>
    </row>
    <row r="626" customFormat="false" ht="13.8" hidden="false" customHeight="false" outlineLevel="0" collapsed="false">
      <c r="A626" s="131" t="s">
        <v>4609</v>
      </c>
      <c r="B626" s="0" t="s">
        <v>3917</v>
      </c>
      <c r="C626" s="131" t="s">
        <v>1386</v>
      </c>
      <c r="D626" s="131" t="s">
        <v>1333</v>
      </c>
      <c r="E626" s="0" t="s">
        <v>194</v>
      </c>
      <c r="F626" s="0" t="s">
        <v>195</v>
      </c>
      <c r="G626" s="0" t="s">
        <v>330</v>
      </c>
      <c r="H626" s="0" t="s">
        <v>219</v>
      </c>
      <c r="J626" s="111" t="n">
        <v>1</v>
      </c>
      <c r="K626" s="0" t="s">
        <v>198</v>
      </c>
      <c r="L626" s="0" t="s">
        <v>198</v>
      </c>
      <c r="M626" s="0" t="s">
        <v>199</v>
      </c>
      <c r="O626" s="0" t="s">
        <v>200</v>
      </c>
      <c r="Q626" s="120" t="s">
        <v>200</v>
      </c>
      <c r="R626" s="0" t="s">
        <v>3919</v>
      </c>
      <c r="S626" s="0" t="s">
        <v>201</v>
      </c>
      <c r="T626" s="0" t="s">
        <v>198</v>
      </c>
      <c r="U626" s="0" t="s">
        <v>202</v>
      </c>
      <c r="V626" s="0" t="s">
        <v>1790</v>
      </c>
      <c r="W626" s="110" t="s">
        <v>204</v>
      </c>
      <c r="X626" s="111" t="n">
        <v>2011</v>
      </c>
      <c r="Y626" s="111" t="s">
        <v>1624</v>
      </c>
      <c r="Z626" s="130" t="s">
        <v>757</v>
      </c>
      <c r="AA626" s="122" t="s">
        <v>200</v>
      </c>
      <c r="AB626" s="0" t="s">
        <v>1235</v>
      </c>
      <c r="AC626" s="0" t="s">
        <v>1235</v>
      </c>
      <c r="AD626" s="111" t="n">
        <v>2011</v>
      </c>
      <c r="AE626" s="111" t="s">
        <v>198</v>
      </c>
      <c r="AI626" s="111" t="s">
        <v>922</v>
      </c>
      <c r="AJ626" s="111" t="s">
        <v>4610</v>
      </c>
      <c r="AK626" s="111" t="s">
        <v>1235</v>
      </c>
      <c r="AL626" s="0" t="s">
        <v>200</v>
      </c>
      <c r="AM626" s="111" t="s">
        <v>849</v>
      </c>
      <c r="AN626" s="111" t="s">
        <v>297</v>
      </c>
      <c r="AR626" s="0" t="s">
        <v>200</v>
      </c>
      <c r="AS626" s="0" t="s">
        <v>4611</v>
      </c>
      <c r="AT626" s="0" t="s">
        <v>2749</v>
      </c>
      <c r="AU626" s="0" t="s">
        <v>3556</v>
      </c>
      <c r="AV626" s="0" t="s">
        <v>4612</v>
      </c>
      <c r="AW626" s="0" t="s">
        <v>200</v>
      </c>
      <c r="AY626" s="0" t="s">
        <v>4613</v>
      </c>
      <c r="AZ626" s="0" t="s">
        <v>4614</v>
      </c>
      <c r="BA626" s="124" t="s">
        <v>200</v>
      </c>
      <c r="BB626" s="0" t="s">
        <v>248</v>
      </c>
      <c r="BC626" s="0" t="s">
        <v>4615</v>
      </c>
      <c r="BD626" s="0" t="s">
        <v>4616</v>
      </c>
      <c r="BE626" s="104" t="s">
        <v>4617</v>
      </c>
      <c r="BF626" s="0" t="s">
        <v>200</v>
      </c>
      <c r="BG626" s="125" t="s">
        <v>200</v>
      </c>
      <c r="BH626" s="0" t="s">
        <v>466</v>
      </c>
      <c r="BI626" s="112" t="n">
        <v>23272010690</v>
      </c>
      <c r="BJ626" s="126" t="s">
        <v>200</v>
      </c>
      <c r="BK626" s="0" t="s">
        <v>215</v>
      </c>
      <c r="BL626" s="112" t="n">
        <v>4</v>
      </c>
      <c r="BM626" s="112" t="n">
        <v>4</v>
      </c>
      <c r="BN626" s="112" t="n">
        <v>4</v>
      </c>
      <c r="BO626" s="111" t="n">
        <v>20</v>
      </c>
      <c r="BP626" s="125" t="s">
        <v>200</v>
      </c>
      <c r="BQ626" s="127" t="s">
        <v>216</v>
      </c>
    </row>
    <row r="627" customFormat="false" ht="13.8" hidden="false" customHeight="false" outlineLevel="0" collapsed="false">
      <c r="A627" s="131" t="s">
        <v>4618</v>
      </c>
      <c r="B627" s="0" t="s">
        <v>3917</v>
      </c>
      <c r="C627" s="0" t="s">
        <v>605</v>
      </c>
      <c r="D627" s="0" t="s">
        <v>1333</v>
      </c>
      <c r="E627" s="0" t="s">
        <v>194</v>
      </c>
      <c r="F627" s="0" t="s">
        <v>606</v>
      </c>
      <c r="G627" s="0" t="s">
        <v>391</v>
      </c>
      <c r="H627" s="0" t="s">
        <v>901</v>
      </c>
      <c r="J627" s="111" t="n">
        <v>2</v>
      </c>
      <c r="K627" s="0" t="s">
        <v>198</v>
      </c>
      <c r="L627" s="0" t="s">
        <v>392</v>
      </c>
      <c r="M627" s="0" t="s">
        <v>274</v>
      </c>
      <c r="O627" s="0" t="s">
        <v>200</v>
      </c>
      <c r="Q627" s="120" t="s">
        <v>200</v>
      </c>
      <c r="R627" s="0" t="s">
        <v>3919</v>
      </c>
      <c r="S627" s="0" t="s">
        <v>3441</v>
      </c>
      <c r="T627" s="0" t="s">
        <v>3441</v>
      </c>
      <c r="U627" s="0" t="s">
        <v>202</v>
      </c>
      <c r="V627" s="0" t="s">
        <v>1790</v>
      </c>
      <c r="W627" s="110" t="s">
        <v>204</v>
      </c>
      <c r="X627" s="111" t="n">
        <v>2012</v>
      </c>
      <c r="Y627" s="111" t="s">
        <v>498</v>
      </c>
      <c r="Z627" s="111" t="s">
        <v>757</v>
      </c>
      <c r="AA627" s="122" t="s">
        <v>200</v>
      </c>
      <c r="AB627" s="0" t="s">
        <v>4619</v>
      </c>
      <c r="AC627" s="0" t="s">
        <v>4287</v>
      </c>
      <c r="AD627" s="111" t="n">
        <v>2012</v>
      </c>
      <c r="AE627" s="111" t="s">
        <v>198</v>
      </c>
      <c r="AI627" s="111" t="s">
        <v>700</v>
      </c>
      <c r="AJ627" s="111" t="s">
        <v>3976</v>
      </c>
      <c r="AK627" s="0" t="s">
        <v>4619</v>
      </c>
      <c r="AM627" s="111" t="n">
        <v>2011</v>
      </c>
      <c r="AN627" s="111" t="s">
        <v>297</v>
      </c>
      <c r="AO627" s="0" t="s">
        <v>609</v>
      </c>
      <c r="AP627" s="0" t="s">
        <v>200</v>
      </c>
      <c r="AQ627" s="0" t="s">
        <v>4072</v>
      </c>
      <c r="AR627" s="0" t="s">
        <v>1455</v>
      </c>
      <c r="AS627" s="0" t="s">
        <v>904</v>
      </c>
      <c r="AT627" s="0" t="s">
        <v>4620</v>
      </c>
      <c r="AU627" s="0" t="s">
        <v>470</v>
      </c>
      <c r="AV627" s="0" t="s">
        <v>905</v>
      </c>
      <c r="AY627" s="131" t="s">
        <v>4023</v>
      </c>
      <c r="AZ627" s="0" t="s">
        <v>4621</v>
      </c>
      <c r="BA627" s="124" t="s">
        <v>200</v>
      </c>
      <c r="BB627" s="0" t="s">
        <v>248</v>
      </c>
      <c r="BC627" s="0" t="s">
        <v>4622</v>
      </c>
      <c r="BD627" s="0" t="s">
        <v>4623</v>
      </c>
      <c r="BE627" s="104" t="s">
        <v>4624</v>
      </c>
      <c r="BF627" s="0" t="s">
        <v>4625</v>
      </c>
      <c r="BG627" s="125" t="s">
        <v>200</v>
      </c>
      <c r="BH627" s="0" t="s">
        <v>2235</v>
      </c>
      <c r="BI627" s="112" t="s">
        <v>198</v>
      </c>
      <c r="BJ627" s="126" t="s">
        <v>200</v>
      </c>
      <c r="BK627" s="0" t="s">
        <v>215</v>
      </c>
      <c r="BL627" s="112" t="n">
        <v>4</v>
      </c>
      <c r="BM627" s="112" t="n">
        <v>4</v>
      </c>
      <c r="BN627" s="112" t="n">
        <v>4</v>
      </c>
      <c r="BO627" s="111" t="n">
        <v>20</v>
      </c>
      <c r="BP627" s="125" t="s">
        <v>200</v>
      </c>
      <c r="BQ627" s="127" t="s">
        <v>216</v>
      </c>
    </row>
    <row r="628" customFormat="false" ht="13.8" hidden="false" customHeight="false" outlineLevel="0" collapsed="false">
      <c r="A628" s="131" t="s">
        <v>4626</v>
      </c>
      <c r="B628" s="0" t="s">
        <v>3917</v>
      </c>
      <c r="C628" s="0" t="s">
        <v>818</v>
      </c>
      <c r="D628" s="0" t="s">
        <v>1333</v>
      </c>
      <c r="E628" s="0" t="s">
        <v>313</v>
      </c>
      <c r="F628" s="0" t="s">
        <v>314</v>
      </c>
      <c r="G628" s="0" t="s">
        <v>880</v>
      </c>
      <c r="H628" s="0" t="s">
        <v>197</v>
      </c>
      <c r="J628" s="111" t="n">
        <v>1</v>
      </c>
      <c r="K628" s="0" t="s">
        <v>198</v>
      </c>
      <c r="L628" s="0" t="s">
        <v>198</v>
      </c>
      <c r="M628" s="0" t="s">
        <v>199</v>
      </c>
      <c r="O628" s="0" t="s">
        <v>200</v>
      </c>
      <c r="Q628" s="120" t="s">
        <v>200</v>
      </c>
      <c r="R628" s="0" t="s">
        <v>3919</v>
      </c>
      <c r="S628" s="0" t="s">
        <v>201</v>
      </c>
      <c r="T628" s="0" t="s">
        <v>198</v>
      </c>
      <c r="U628" s="0" t="s">
        <v>202</v>
      </c>
      <c r="V628" s="0" t="s">
        <v>1790</v>
      </c>
      <c r="W628" s="110" t="s">
        <v>204</v>
      </c>
      <c r="X628" s="111" t="n">
        <v>2007</v>
      </c>
      <c r="Z628" s="111" t="s">
        <v>198</v>
      </c>
      <c r="AA628" s="122" t="s">
        <v>200</v>
      </c>
      <c r="AB628" s="0" t="s">
        <v>3911</v>
      </c>
      <c r="AC628" s="0" t="s">
        <v>872</v>
      </c>
      <c r="AD628" s="111" t="n">
        <v>2007</v>
      </c>
      <c r="AE628" s="130" t="s">
        <v>222</v>
      </c>
      <c r="AF628" s="130"/>
      <c r="AG628" s="130"/>
      <c r="AH628" s="130" t="s">
        <v>2737</v>
      </c>
      <c r="AI628" s="111" t="s">
        <v>207</v>
      </c>
      <c r="AK628" s="111" t="str">
        <f aca="false">(AB628)</f>
        <v>Evolution studios</v>
      </c>
      <c r="AM628" s="111" t="n">
        <f aca="false">AD628</f>
        <v>2007</v>
      </c>
      <c r="AN628" s="111" t="s">
        <v>263</v>
      </c>
      <c r="AO628" s="0" t="s">
        <v>4360</v>
      </c>
      <c r="AP628" s="0" t="s">
        <v>200</v>
      </c>
      <c r="AS628" s="0" t="s">
        <v>4627</v>
      </c>
      <c r="AV628" s="0" t="s">
        <v>200</v>
      </c>
      <c r="AZ628" s="0" t="s">
        <v>4628</v>
      </c>
      <c r="BA628" s="124" t="s">
        <v>200</v>
      </c>
      <c r="BB628" s="0" t="s">
        <v>248</v>
      </c>
      <c r="BC628" s="0" t="s">
        <v>4629</v>
      </c>
      <c r="BE628" s="104" t="s">
        <v>4630</v>
      </c>
      <c r="BG628" s="125" t="s">
        <v>200</v>
      </c>
      <c r="BH628" s="0" t="s">
        <v>466</v>
      </c>
      <c r="BI628" s="112" t="n">
        <v>711719685784</v>
      </c>
      <c r="BJ628" s="126" t="s">
        <v>200</v>
      </c>
      <c r="BK628" s="0" t="s">
        <v>215</v>
      </c>
      <c r="BL628" s="112" t="n">
        <v>4</v>
      </c>
      <c r="BM628" s="112" t="n">
        <v>4</v>
      </c>
      <c r="BN628" s="112" t="n">
        <v>4</v>
      </c>
      <c r="BO628" s="111" t="n">
        <v>20</v>
      </c>
      <c r="BP628" s="125" t="s">
        <v>200</v>
      </c>
      <c r="BQ628" s="127" t="s">
        <v>216</v>
      </c>
    </row>
    <row r="629" customFormat="false" ht="13.8" hidden="false" customHeight="false" outlineLevel="0" collapsed="false">
      <c r="A629" s="0" t="s">
        <v>4631</v>
      </c>
      <c r="B629" s="0" t="s">
        <v>3917</v>
      </c>
      <c r="C629" s="0" t="s">
        <v>818</v>
      </c>
      <c r="D629" s="0" t="s">
        <v>1333</v>
      </c>
      <c r="E629" s="0" t="s">
        <v>313</v>
      </c>
      <c r="F629" s="0" t="s">
        <v>314</v>
      </c>
      <c r="G629" s="0" t="s">
        <v>880</v>
      </c>
      <c r="H629" s="0" t="s">
        <v>197</v>
      </c>
      <c r="J629" s="111" t="n">
        <v>4</v>
      </c>
      <c r="K629" s="0" t="s">
        <v>198</v>
      </c>
      <c r="L629" s="0" t="s">
        <v>392</v>
      </c>
      <c r="M629" s="0" t="s">
        <v>199</v>
      </c>
      <c r="O629" s="0" t="s">
        <v>200</v>
      </c>
      <c r="Q629" s="120" t="s">
        <v>200</v>
      </c>
      <c r="R629" s="0" t="s">
        <v>3919</v>
      </c>
      <c r="S629" s="0" t="s">
        <v>201</v>
      </c>
      <c r="T629" s="0" t="s">
        <v>198</v>
      </c>
      <c r="U629" s="0" t="s">
        <v>202</v>
      </c>
      <c r="V629" s="0" t="s">
        <v>1790</v>
      </c>
      <c r="W629" s="110" t="s">
        <v>204</v>
      </c>
      <c r="X629" s="111" t="n">
        <v>2011</v>
      </c>
      <c r="Z629" s="111" t="s">
        <v>198</v>
      </c>
      <c r="AA629" s="122" t="s">
        <v>200</v>
      </c>
      <c r="AB629" s="0" t="s">
        <v>3911</v>
      </c>
      <c r="AC629" s="0" t="s">
        <v>872</v>
      </c>
      <c r="AD629" s="111" t="n">
        <v>2011</v>
      </c>
      <c r="AE629" s="130" t="s">
        <v>222</v>
      </c>
      <c r="AF629" s="130"/>
      <c r="AG629" s="130"/>
      <c r="AH629" s="130"/>
      <c r="AI629" s="111" t="s">
        <v>207</v>
      </c>
      <c r="AK629" s="111" t="str">
        <f aca="false">(AB629)</f>
        <v>Evolution studios</v>
      </c>
      <c r="AM629" s="111" t="n">
        <f aca="false">AD629</f>
        <v>2011</v>
      </c>
      <c r="AN629" s="111" t="s">
        <v>263</v>
      </c>
      <c r="AO629" s="0" t="s">
        <v>4001</v>
      </c>
      <c r="AP629" s="0" t="s">
        <v>200</v>
      </c>
      <c r="AS629" s="0" t="s">
        <v>4627</v>
      </c>
      <c r="AU629" s="0" t="s">
        <v>537</v>
      </c>
      <c r="AV629" s="0" t="s">
        <v>200</v>
      </c>
      <c r="AZ629" s="0" t="s">
        <v>4632</v>
      </c>
      <c r="BA629" s="124" t="s">
        <v>200</v>
      </c>
      <c r="BB629" s="0" t="s">
        <v>248</v>
      </c>
      <c r="BC629" s="0" t="s">
        <v>4633</v>
      </c>
      <c r="BD629" s="0" t="s">
        <v>4634</v>
      </c>
      <c r="BE629" s="104" t="s">
        <v>4635</v>
      </c>
      <c r="BF629" s="0" t="s">
        <v>4636</v>
      </c>
      <c r="BG629" s="125" t="s">
        <v>200</v>
      </c>
      <c r="BH629" s="0" t="s">
        <v>466</v>
      </c>
      <c r="BI629" s="112" t="n">
        <v>711719153986</v>
      </c>
      <c r="BJ629" s="126" t="s">
        <v>200</v>
      </c>
      <c r="BK629" s="0" t="s">
        <v>215</v>
      </c>
      <c r="BL629" s="112" t="n">
        <v>4</v>
      </c>
      <c r="BM629" s="112" t="n">
        <v>4</v>
      </c>
      <c r="BN629" s="112" t="n">
        <v>4</v>
      </c>
      <c r="BO629" s="111" t="n">
        <v>20</v>
      </c>
      <c r="BP629" s="125" t="s">
        <v>200</v>
      </c>
      <c r="BQ629" s="127" t="s">
        <v>216</v>
      </c>
    </row>
    <row r="630" customFormat="false" ht="13.8" hidden="false" customHeight="false" outlineLevel="0" collapsed="false">
      <c r="A630" s="0" t="s">
        <v>4637</v>
      </c>
      <c r="B630" s="0" t="s">
        <v>3917</v>
      </c>
      <c r="C630" s="0" t="s">
        <v>818</v>
      </c>
      <c r="D630" s="0" t="s">
        <v>1333</v>
      </c>
      <c r="E630" s="0" t="s">
        <v>313</v>
      </c>
      <c r="F630" s="0" t="s">
        <v>314</v>
      </c>
      <c r="G630" s="0" t="s">
        <v>880</v>
      </c>
      <c r="H630" s="0" t="s">
        <v>197</v>
      </c>
      <c r="J630" s="111" t="n">
        <v>4</v>
      </c>
      <c r="K630" s="0" t="s">
        <v>198</v>
      </c>
      <c r="L630" s="0" t="s">
        <v>392</v>
      </c>
      <c r="M630" s="0" t="s">
        <v>274</v>
      </c>
      <c r="O630" s="0" t="s">
        <v>200</v>
      </c>
      <c r="Q630" s="120" t="s">
        <v>200</v>
      </c>
      <c r="R630" s="0" t="s">
        <v>3919</v>
      </c>
      <c r="S630" s="0" t="s">
        <v>201</v>
      </c>
      <c r="T630" s="0" t="s">
        <v>198</v>
      </c>
      <c r="U630" s="0" t="s">
        <v>202</v>
      </c>
      <c r="V630" s="0" t="s">
        <v>1790</v>
      </c>
      <c r="W630" s="110" t="s">
        <v>204</v>
      </c>
      <c r="X630" s="111" t="n">
        <v>2008</v>
      </c>
      <c r="Z630" s="111" t="s">
        <v>198</v>
      </c>
      <c r="AA630" s="122" t="s">
        <v>200</v>
      </c>
      <c r="AB630" s="0" t="s">
        <v>3911</v>
      </c>
      <c r="AC630" s="0" t="s">
        <v>872</v>
      </c>
      <c r="AD630" s="111" t="n">
        <v>2008</v>
      </c>
      <c r="AE630" s="130" t="s">
        <v>222</v>
      </c>
      <c r="AF630" s="130"/>
      <c r="AG630" s="130"/>
      <c r="AH630" s="130"/>
      <c r="AI630" s="111" t="s">
        <v>207</v>
      </c>
      <c r="AK630" s="111" t="str">
        <f aca="false">(AB630)</f>
        <v>Evolution studios</v>
      </c>
      <c r="AM630" s="111" t="n">
        <f aca="false">AD630</f>
        <v>2008</v>
      </c>
      <c r="AN630" s="111" t="s">
        <v>263</v>
      </c>
      <c r="AO630" s="0" t="s">
        <v>609</v>
      </c>
      <c r="AP630" s="0" t="s">
        <v>200</v>
      </c>
      <c r="AS630" s="0" t="s">
        <v>4627</v>
      </c>
      <c r="AV630" s="0" t="s">
        <v>200</v>
      </c>
      <c r="AZ630" s="0" t="s">
        <v>4638</v>
      </c>
      <c r="BA630" s="124" t="s">
        <v>200</v>
      </c>
      <c r="BB630" s="0" t="s">
        <v>248</v>
      </c>
      <c r="BC630" s="0" t="s">
        <v>4639</v>
      </c>
      <c r="BD630" s="0" t="s">
        <v>4640</v>
      </c>
      <c r="BE630" s="104" t="s">
        <v>4641</v>
      </c>
      <c r="BF630" s="0" t="s">
        <v>200</v>
      </c>
      <c r="BG630" s="125" t="s">
        <v>200</v>
      </c>
      <c r="BH630" s="0" t="s">
        <v>466</v>
      </c>
      <c r="BI630" s="112" t="n">
        <v>711719728856</v>
      </c>
      <c r="BJ630" s="126" t="s">
        <v>200</v>
      </c>
      <c r="BK630" s="0" t="s">
        <v>215</v>
      </c>
      <c r="BL630" s="112" t="n">
        <v>4</v>
      </c>
      <c r="BM630" s="112" t="n">
        <v>4</v>
      </c>
      <c r="BN630" s="112" t="n">
        <v>4</v>
      </c>
      <c r="BO630" s="111" t="n">
        <v>20</v>
      </c>
      <c r="BP630" s="125" t="s">
        <v>200</v>
      </c>
      <c r="BQ630" s="127" t="s">
        <v>216</v>
      </c>
    </row>
    <row r="631" customFormat="false" ht="13.8" hidden="false" customHeight="false" outlineLevel="0" collapsed="false">
      <c r="A631" s="0" t="s">
        <v>4642</v>
      </c>
      <c r="B631" s="0" t="s">
        <v>3917</v>
      </c>
      <c r="C631" s="0" t="s">
        <v>1719</v>
      </c>
      <c r="D631" s="0" t="s">
        <v>1869</v>
      </c>
      <c r="E631" s="0" t="s">
        <v>194</v>
      </c>
      <c r="F631" s="0" t="s">
        <v>195</v>
      </c>
      <c r="G631" s="0" t="s">
        <v>391</v>
      </c>
      <c r="H631" s="0" t="s">
        <v>197</v>
      </c>
      <c r="J631" s="111" t="n">
        <v>2</v>
      </c>
      <c r="K631" s="0" t="s">
        <v>198</v>
      </c>
      <c r="L631" s="0" t="s">
        <v>392</v>
      </c>
      <c r="M631" s="0" t="s">
        <v>199</v>
      </c>
      <c r="O631" s="0" t="s">
        <v>200</v>
      </c>
      <c r="Q631" s="120" t="s">
        <v>200</v>
      </c>
      <c r="R631" s="0" t="s">
        <v>3919</v>
      </c>
      <c r="S631" s="0" t="s">
        <v>201</v>
      </c>
      <c r="T631" s="0" t="s">
        <v>198</v>
      </c>
      <c r="U631" s="0" t="s">
        <v>202</v>
      </c>
      <c r="V631" s="0" t="s">
        <v>1790</v>
      </c>
      <c r="W631" s="110" t="s">
        <v>204</v>
      </c>
      <c r="X631" s="111" t="n">
        <v>2016</v>
      </c>
      <c r="Y631" s="111" t="s">
        <v>607</v>
      </c>
      <c r="Z631" s="130" t="s">
        <v>757</v>
      </c>
      <c r="AA631" s="122" t="s">
        <v>200</v>
      </c>
      <c r="AB631" s="0" t="s">
        <v>4643</v>
      </c>
      <c r="AC631" s="0" t="s">
        <v>4644</v>
      </c>
      <c r="AD631" s="111" t="n">
        <v>2016</v>
      </c>
      <c r="AE631" s="111" t="s">
        <v>198</v>
      </c>
      <c r="AI631" s="111" t="s">
        <v>700</v>
      </c>
      <c r="AJ631" s="111" t="s">
        <v>3976</v>
      </c>
      <c r="AK631" s="0" t="s">
        <v>4643</v>
      </c>
      <c r="AL631" s="0" t="s">
        <v>200</v>
      </c>
      <c r="AM631" s="111" t="s">
        <v>849</v>
      </c>
      <c r="AN631" s="111" t="s">
        <v>208</v>
      </c>
      <c r="AO631" s="0" t="s">
        <v>4001</v>
      </c>
      <c r="AP631" s="0" t="s">
        <v>610</v>
      </c>
      <c r="AQ631" s="0" t="s">
        <v>200</v>
      </c>
      <c r="AR631" s="0" t="s">
        <v>200</v>
      </c>
      <c r="AS631" s="0" t="s">
        <v>4645</v>
      </c>
      <c r="AT631" s="0" t="s">
        <v>354</v>
      </c>
      <c r="AU631" s="0" t="s">
        <v>200</v>
      </c>
      <c r="AV631" s="0" t="s">
        <v>200</v>
      </c>
      <c r="AZ631" s="0" t="s">
        <v>4646</v>
      </c>
      <c r="BA631" s="124" t="s">
        <v>200</v>
      </c>
      <c r="BB631" s="0" t="s">
        <v>248</v>
      </c>
      <c r="BC631" s="0" t="s">
        <v>4647</v>
      </c>
      <c r="BD631" s="0" t="s">
        <v>4648</v>
      </c>
      <c r="BE631" s="104" t="s">
        <v>4649</v>
      </c>
      <c r="BF631" s="0" t="s">
        <v>200</v>
      </c>
      <c r="BG631" s="125" t="s">
        <v>200</v>
      </c>
      <c r="BH631" s="0" t="s">
        <v>466</v>
      </c>
      <c r="BI631" s="112" t="n">
        <v>3391891987677</v>
      </c>
      <c r="BJ631" s="126" t="s">
        <v>200</v>
      </c>
      <c r="BK631" s="0" t="s">
        <v>215</v>
      </c>
      <c r="BL631" s="112" t="n">
        <v>4</v>
      </c>
      <c r="BM631" s="112" t="n">
        <v>4</v>
      </c>
      <c r="BN631" s="112" t="n">
        <v>4</v>
      </c>
      <c r="BO631" s="111" t="n">
        <v>20</v>
      </c>
      <c r="BP631" s="125" t="s">
        <v>200</v>
      </c>
      <c r="BQ631" s="127" t="s">
        <v>216</v>
      </c>
    </row>
    <row r="632" customFormat="false" ht="13.8" hidden="false" customHeight="false" outlineLevel="0" collapsed="false">
      <c r="A632" s="0" t="s">
        <v>4650</v>
      </c>
      <c r="B632" s="0" t="s">
        <v>3917</v>
      </c>
      <c r="C632" s="0" t="s">
        <v>1719</v>
      </c>
      <c r="D632" s="0" t="s">
        <v>1869</v>
      </c>
      <c r="E632" s="0" t="s">
        <v>194</v>
      </c>
      <c r="F632" s="0" t="s">
        <v>195</v>
      </c>
      <c r="G632" s="0" t="s">
        <v>391</v>
      </c>
      <c r="H632" s="0" t="s">
        <v>197</v>
      </c>
      <c r="J632" s="111" t="n">
        <v>2</v>
      </c>
      <c r="K632" s="0" t="s">
        <v>198</v>
      </c>
      <c r="L632" s="0" t="s">
        <v>392</v>
      </c>
      <c r="M632" s="0" t="s">
        <v>199</v>
      </c>
      <c r="O632" s="0" t="s">
        <v>200</v>
      </c>
      <c r="Q632" s="120" t="s">
        <v>200</v>
      </c>
      <c r="R632" s="0" t="s">
        <v>3919</v>
      </c>
      <c r="S632" s="0" t="s">
        <v>3441</v>
      </c>
      <c r="T632" s="0" t="s">
        <v>3441</v>
      </c>
      <c r="U632" s="0" t="s">
        <v>202</v>
      </c>
      <c r="V632" s="0" t="s">
        <v>1790</v>
      </c>
      <c r="W632" s="110" t="s">
        <v>204</v>
      </c>
      <c r="X632" s="111" t="n">
        <v>2014</v>
      </c>
      <c r="Y632" s="111" t="s">
        <v>607</v>
      </c>
      <c r="Z632" s="130" t="s">
        <v>757</v>
      </c>
      <c r="AA632" s="122" t="s">
        <v>200</v>
      </c>
      <c r="AB632" s="0" t="s">
        <v>4643</v>
      </c>
      <c r="AC632" s="0" t="s">
        <v>4644</v>
      </c>
      <c r="AD632" s="111" t="n">
        <v>2014</v>
      </c>
      <c r="AE632" s="111" t="s">
        <v>198</v>
      </c>
      <c r="AI632" s="111" t="s">
        <v>207</v>
      </c>
      <c r="AK632" s="111" t="str">
        <f aca="false">(AB632)</f>
        <v>Cyberconnect 2</v>
      </c>
      <c r="AL632" s="0" t="s">
        <v>200</v>
      </c>
      <c r="AM632" s="111" t="n">
        <f aca="false">AD632</f>
        <v>2014</v>
      </c>
      <c r="AN632" s="111" t="s">
        <v>208</v>
      </c>
      <c r="AO632" s="0" t="s">
        <v>4001</v>
      </c>
      <c r="AP632" s="0" t="s">
        <v>610</v>
      </c>
      <c r="AQ632" s="0" t="s">
        <v>200</v>
      </c>
      <c r="AR632" s="0" t="s">
        <v>200</v>
      </c>
      <c r="AS632" s="0" t="s">
        <v>4645</v>
      </c>
      <c r="AT632" s="0" t="s">
        <v>354</v>
      </c>
      <c r="AU632" s="0" t="s">
        <v>200</v>
      </c>
      <c r="AV632" s="0" t="s">
        <v>200</v>
      </c>
      <c r="AZ632" s="0" t="s">
        <v>4651</v>
      </c>
      <c r="BA632" s="124" t="s">
        <v>200</v>
      </c>
      <c r="BB632" s="0" t="s">
        <v>248</v>
      </c>
      <c r="BC632" s="0" t="s">
        <v>4652</v>
      </c>
      <c r="BD632" s="0" t="s">
        <v>4653</v>
      </c>
      <c r="BE632" s="104" t="s">
        <v>4654</v>
      </c>
      <c r="BF632" s="0" t="s">
        <v>200</v>
      </c>
      <c r="BG632" s="125" t="s">
        <v>200</v>
      </c>
      <c r="BH632" s="0" t="s">
        <v>2235</v>
      </c>
      <c r="BI632" s="112" t="s">
        <v>198</v>
      </c>
      <c r="BJ632" s="126" t="s">
        <v>200</v>
      </c>
      <c r="BK632" s="0" t="s">
        <v>215</v>
      </c>
      <c r="BL632" s="112" t="n">
        <v>4</v>
      </c>
      <c r="BM632" s="112" t="n">
        <v>4</v>
      </c>
      <c r="BN632" s="112" t="n">
        <v>4</v>
      </c>
      <c r="BO632" s="111" t="n">
        <v>20</v>
      </c>
      <c r="BP632" s="125" t="s">
        <v>200</v>
      </c>
      <c r="BQ632" s="127" t="s">
        <v>216</v>
      </c>
    </row>
    <row r="633" customFormat="false" ht="13.8" hidden="false" customHeight="false" outlineLevel="0" collapsed="false">
      <c r="A633" s="0" t="s">
        <v>4655</v>
      </c>
      <c r="B633" s="0" t="s">
        <v>3917</v>
      </c>
      <c r="C633" s="0" t="s">
        <v>911</v>
      </c>
      <c r="D633" s="0" t="s">
        <v>1333</v>
      </c>
      <c r="E633" s="0" t="s">
        <v>313</v>
      </c>
      <c r="F633" s="0" t="s">
        <v>314</v>
      </c>
      <c r="G633" s="0" t="s">
        <v>424</v>
      </c>
      <c r="H633" s="0" t="s">
        <v>197</v>
      </c>
      <c r="J633" s="111" t="n">
        <v>4</v>
      </c>
      <c r="K633" s="0" t="s">
        <v>198</v>
      </c>
      <c r="L633" s="0" t="s">
        <v>456</v>
      </c>
      <c r="M633" s="0" t="s">
        <v>199</v>
      </c>
      <c r="O633" s="0" t="s">
        <v>200</v>
      </c>
      <c r="Q633" s="120" t="s">
        <v>200</v>
      </c>
      <c r="R633" s="0" t="s">
        <v>3919</v>
      </c>
      <c r="S633" s="0" t="s">
        <v>201</v>
      </c>
      <c r="T633" s="0" t="s">
        <v>198</v>
      </c>
      <c r="U633" s="0" t="s">
        <v>202</v>
      </c>
      <c r="V633" s="0" t="s">
        <v>1790</v>
      </c>
      <c r="W633" s="110" t="s">
        <v>204</v>
      </c>
      <c r="X633" s="111" t="n">
        <v>2014</v>
      </c>
      <c r="Y633" s="111" t="s">
        <v>1624</v>
      </c>
      <c r="Z633" s="111" t="s">
        <v>198</v>
      </c>
      <c r="AA633" s="122" t="s">
        <v>200</v>
      </c>
      <c r="AB633" s="0" t="s">
        <v>1188</v>
      </c>
      <c r="AC633" s="0" t="s">
        <v>4018</v>
      </c>
      <c r="AD633" s="111" t="n">
        <v>2014</v>
      </c>
      <c r="AE633" s="111" t="s">
        <v>198</v>
      </c>
      <c r="AI633" s="111" t="s">
        <v>207</v>
      </c>
      <c r="AK633" s="111" t="str">
        <f aca="false">(AB633)</f>
        <v>Visual concepts</v>
      </c>
      <c r="AL633" s="0" t="s">
        <v>200</v>
      </c>
      <c r="AM633" s="111" t="n">
        <f aca="false">AD633</f>
        <v>2014</v>
      </c>
      <c r="AN633" s="111" t="s">
        <v>297</v>
      </c>
      <c r="AP633" s="0" t="s">
        <v>674</v>
      </c>
      <c r="AQ633" s="0" t="s">
        <v>200</v>
      </c>
      <c r="AR633" s="0" t="s">
        <v>4215</v>
      </c>
      <c r="AS633" s="0" t="s">
        <v>916</v>
      </c>
      <c r="AV633" s="0" t="s">
        <v>200</v>
      </c>
      <c r="AZ633" s="0" t="s">
        <v>4656</v>
      </c>
      <c r="BA633" s="124" t="s">
        <v>200</v>
      </c>
      <c r="BB633" s="0" t="s">
        <v>248</v>
      </c>
      <c r="BC633" s="0" t="s">
        <v>4657</v>
      </c>
      <c r="BD633" s="0" t="s">
        <v>4658</v>
      </c>
      <c r="BE633" s="104" t="s">
        <v>4659</v>
      </c>
      <c r="BF633" s="0" t="s">
        <v>4660</v>
      </c>
      <c r="BG633" s="125" t="s">
        <v>200</v>
      </c>
      <c r="BH633" s="0" t="s">
        <v>466</v>
      </c>
      <c r="BI633" s="112" t="n">
        <v>5026555416399</v>
      </c>
      <c r="BJ633" s="126" t="s">
        <v>200</v>
      </c>
      <c r="BK633" s="0" t="s">
        <v>215</v>
      </c>
      <c r="BL633" s="112" t="n">
        <v>4</v>
      </c>
      <c r="BM633" s="112" t="n">
        <v>4</v>
      </c>
      <c r="BN633" s="112" t="n">
        <v>4</v>
      </c>
      <c r="BO633" s="111" t="n">
        <v>20</v>
      </c>
      <c r="BP633" s="125" t="s">
        <v>200</v>
      </c>
      <c r="BQ633" s="127" t="s">
        <v>216</v>
      </c>
    </row>
    <row r="634" customFormat="false" ht="13.8" hidden="false" customHeight="false" outlineLevel="0" collapsed="false">
      <c r="A634" s="0" t="s">
        <v>4661</v>
      </c>
      <c r="B634" s="0" t="s">
        <v>3917</v>
      </c>
      <c r="C634" s="0" t="s">
        <v>911</v>
      </c>
      <c r="D634" s="0" t="s">
        <v>1333</v>
      </c>
      <c r="E634" s="0" t="s">
        <v>313</v>
      </c>
      <c r="F634" s="0" t="s">
        <v>314</v>
      </c>
      <c r="G634" s="0" t="s">
        <v>424</v>
      </c>
      <c r="H634" s="0" t="s">
        <v>197</v>
      </c>
      <c r="J634" s="111" t="n">
        <v>4</v>
      </c>
      <c r="K634" s="0" t="s">
        <v>198</v>
      </c>
      <c r="L634" s="0" t="s">
        <v>456</v>
      </c>
      <c r="M634" s="0" t="s">
        <v>274</v>
      </c>
      <c r="O634" s="0" t="s">
        <v>458</v>
      </c>
      <c r="Q634" s="120" t="s">
        <v>200</v>
      </c>
      <c r="R634" s="0" t="s">
        <v>3919</v>
      </c>
      <c r="S634" s="0" t="s">
        <v>201</v>
      </c>
      <c r="T634" s="0" t="s">
        <v>198</v>
      </c>
      <c r="U634" s="0" t="s">
        <v>202</v>
      </c>
      <c r="V634" s="0" t="s">
        <v>1790</v>
      </c>
      <c r="W634" s="110" t="s">
        <v>204</v>
      </c>
      <c r="X634" s="111" t="n">
        <v>2010</v>
      </c>
      <c r="Y634" s="111" t="s">
        <v>205</v>
      </c>
      <c r="Z634" s="111" t="s">
        <v>198</v>
      </c>
      <c r="AA634" s="122" t="s">
        <v>200</v>
      </c>
      <c r="AB634" s="0" t="s">
        <v>574</v>
      </c>
      <c r="AC634" s="0" t="s">
        <v>574</v>
      </c>
      <c r="AD634" s="111" t="n">
        <v>2010</v>
      </c>
      <c r="AE634" s="111" t="s">
        <v>198</v>
      </c>
      <c r="AI634" s="111" t="s">
        <v>922</v>
      </c>
      <c r="AJ634" s="111" t="s">
        <v>701</v>
      </c>
      <c r="AK634" s="0" t="s">
        <v>574</v>
      </c>
      <c r="AL634" s="0" t="s">
        <v>216</v>
      </c>
      <c r="AM634" s="111" t="n">
        <v>1993</v>
      </c>
      <c r="AN634" s="111" t="s">
        <v>297</v>
      </c>
      <c r="AP634" s="0" t="s">
        <v>674</v>
      </c>
      <c r="AQ634" s="0" t="s">
        <v>4662</v>
      </c>
      <c r="AR634" s="0" t="s">
        <v>200</v>
      </c>
      <c r="AS634" s="0" t="s">
        <v>916</v>
      </c>
      <c r="AV634" s="0" t="s">
        <v>200</v>
      </c>
      <c r="AZ634" s="0" t="s">
        <v>4663</v>
      </c>
      <c r="BA634" s="124" t="s">
        <v>200</v>
      </c>
      <c r="BB634" s="0" t="s">
        <v>462</v>
      </c>
      <c r="BC634" s="0" t="s">
        <v>3472</v>
      </c>
      <c r="BD634" s="0" t="s">
        <v>4664</v>
      </c>
      <c r="BE634" s="104" t="s">
        <v>4665</v>
      </c>
      <c r="BF634" s="0" t="s">
        <v>4666</v>
      </c>
      <c r="BG634" s="125" t="s">
        <v>200</v>
      </c>
      <c r="BH634" s="0" t="s">
        <v>466</v>
      </c>
      <c r="BI634" s="112" t="n">
        <v>5030930100179</v>
      </c>
      <c r="BJ634" s="126" t="s">
        <v>200</v>
      </c>
      <c r="BK634" s="0" t="s">
        <v>215</v>
      </c>
      <c r="BL634" s="112" t="n">
        <v>4</v>
      </c>
      <c r="BM634" s="112" t="n">
        <v>4</v>
      </c>
      <c r="BN634" s="112" t="n">
        <v>4</v>
      </c>
      <c r="BO634" s="111" t="n">
        <v>20</v>
      </c>
      <c r="BP634" s="125" t="s">
        <v>200</v>
      </c>
      <c r="BQ634" s="127" t="s">
        <v>216</v>
      </c>
    </row>
    <row r="635" customFormat="false" ht="13.8" hidden="false" customHeight="false" outlineLevel="0" collapsed="false">
      <c r="A635" s="0" t="s">
        <v>4667</v>
      </c>
      <c r="B635" s="0" t="s">
        <v>3917</v>
      </c>
      <c r="C635" s="0" t="s">
        <v>818</v>
      </c>
      <c r="D635" s="0" t="s">
        <v>1333</v>
      </c>
      <c r="E635" s="0" t="s">
        <v>313</v>
      </c>
      <c r="F635" s="0" t="s">
        <v>314</v>
      </c>
      <c r="G635" s="0" t="s">
        <v>880</v>
      </c>
      <c r="H635" s="0" t="s">
        <v>197</v>
      </c>
      <c r="J635" s="111" t="n">
        <v>1</v>
      </c>
      <c r="K635" s="0" t="s">
        <v>198</v>
      </c>
      <c r="L635" s="0" t="s">
        <v>198</v>
      </c>
      <c r="M635" s="0" t="s">
        <v>199</v>
      </c>
      <c r="O635" s="0" t="s">
        <v>200</v>
      </c>
      <c r="Q635" s="120" t="s">
        <v>200</v>
      </c>
      <c r="R635" s="0" t="s">
        <v>3919</v>
      </c>
      <c r="S635" s="0" t="s">
        <v>201</v>
      </c>
      <c r="T635" s="0" t="s">
        <v>198</v>
      </c>
      <c r="U635" s="0" t="s">
        <v>202</v>
      </c>
      <c r="V635" s="0" t="s">
        <v>1790</v>
      </c>
      <c r="W635" s="110" t="s">
        <v>204</v>
      </c>
      <c r="X635" s="111" t="n">
        <v>2010</v>
      </c>
      <c r="Y635" s="111" t="s">
        <v>498</v>
      </c>
      <c r="Z635" s="111" t="s">
        <v>221</v>
      </c>
      <c r="AA635" s="122" t="s">
        <v>200</v>
      </c>
      <c r="AB635" s="0" t="s">
        <v>3116</v>
      </c>
      <c r="AC635" s="0" t="s">
        <v>574</v>
      </c>
      <c r="AD635" s="111" t="n">
        <v>2010</v>
      </c>
      <c r="AE635" s="111" t="s">
        <v>198</v>
      </c>
      <c r="AI635" s="111" t="s">
        <v>207</v>
      </c>
      <c r="AK635" s="111" t="str">
        <f aca="false">(AB635)</f>
        <v>Criterion</v>
      </c>
      <c r="AM635" s="111" t="n">
        <f aca="false">AD635</f>
        <v>2010</v>
      </c>
      <c r="AN635" s="111" t="s">
        <v>263</v>
      </c>
      <c r="AO635" s="0" t="s">
        <v>1442</v>
      </c>
      <c r="AP635" s="0" t="s">
        <v>674</v>
      </c>
      <c r="AS635" s="0" t="s">
        <v>4668</v>
      </c>
      <c r="AT635" s="0" t="s">
        <v>4669</v>
      </c>
      <c r="AU635" s="0" t="s">
        <v>200</v>
      </c>
      <c r="AV635" s="0" t="s">
        <v>200</v>
      </c>
      <c r="AZ635" s="0" t="s">
        <v>4670</v>
      </c>
      <c r="BA635" s="124" t="s">
        <v>200</v>
      </c>
      <c r="BB635" s="0" t="s">
        <v>248</v>
      </c>
      <c r="BC635" s="0" t="s">
        <v>4671</v>
      </c>
      <c r="BD635" s="0" t="s">
        <v>4672</v>
      </c>
      <c r="BE635" s="104" t="s">
        <v>4673</v>
      </c>
      <c r="BF635" s="0" t="s">
        <v>200</v>
      </c>
      <c r="BG635" s="125" t="s">
        <v>200</v>
      </c>
      <c r="BH635" s="0" t="s">
        <v>466</v>
      </c>
      <c r="BI635" s="112" t="n">
        <v>5030931092510</v>
      </c>
      <c r="BJ635" s="126" t="s">
        <v>200</v>
      </c>
      <c r="BK635" s="0" t="s">
        <v>215</v>
      </c>
      <c r="BL635" s="112" t="n">
        <v>4</v>
      </c>
      <c r="BM635" s="112" t="n">
        <v>4</v>
      </c>
      <c r="BN635" s="112" t="n">
        <v>4</v>
      </c>
      <c r="BO635" s="111" t="n">
        <v>20</v>
      </c>
      <c r="BP635" s="125" t="s">
        <v>200</v>
      </c>
      <c r="BQ635" s="127" t="s">
        <v>216</v>
      </c>
    </row>
    <row r="636" customFormat="false" ht="13.8" hidden="false" customHeight="false" outlineLevel="0" collapsed="false">
      <c r="A636" s="0" t="s">
        <v>4674</v>
      </c>
      <c r="B636" s="0" t="s">
        <v>3917</v>
      </c>
      <c r="C636" s="0" t="s">
        <v>818</v>
      </c>
      <c r="D636" s="0" t="s">
        <v>1333</v>
      </c>
      <c r="E636" s="0" t="s">
        <v>194</v>
      </c>
      <c r="F636" s="0" t="s">
        <v>195</v>
      </c>
      <c r="G636" s="0" t="s">
        <v>196</v>
      </c>
      <c r="H636" s="0" t="s">
        <v>197</v>
      </c>
      <c r="J636" s="111" t="n">
        <v>1</v>
      </c>
      <c r="K636" s="0" t="s">
        <v>198</v>
      </c>
      <c r="L636" s="0" t="s">
        <v>198</v>
      </c>
      <c r="M636" s="0" t="s">
        <v>199</v>
      </c>
      <c r="O636" s="0" t="s">
        <v>200</v>
      </c>
      <c r="Q636" s="120" t="s">
        <v>200</v>
      </c>
      <c r="R636" s="0" t="s">
        <v>3919</v>
      </c>
      <c r="S636" s="0" t="s">
        <v>201</v>
      </c>
      <c r="T636" s="0" t="s">
        <v>198</v>
      </c>
      <c r="U636" s="0" t="s">
        <v>202</v>
      </c>
      <c r="V636" s="0" t="s">
        <v>1790</v>
      </c>
      <c r="W636" s="110" t="s">
        <v>204</v>
      </c>
      <c r="X636" s="111" t="n">
        <v>2011</v>
      </c>
      <c r="Y636" s="111" t="s">
        <v>498</v>
      </c>
      <c r="Z636" s="111" t="s">
        <v>221</v>
      </c>
      <c r="AA636" s="122" t="s">
        <v>200</v>
      </c>
      <c r="AB636" s="0" t="s">
        <v>3681</v>
      </c>
      <c r="AC636" s="0" t="s">
        <v>574</v>
      </c>
      <c r="AD636" s="111" t="n">
        <v>2011</v>
      </c>
      <c r="AE636" s="111" t="s">
        <v>198</v>
      </c>
      <c r="AI636" s="111" t="s">
        <v>207</v>
      </c>
      <c r="AK636" s="111" t="str">
        <f aca="false">(AB636)</f>
        <v>EA blackbox</v>
      </c>
      <c r="AM636" s="111" t="n">
        <f aca="false">AD636</f>
        <v>2011</v>
      </c>
      <c r="AN636" s="111" t="s">
        <v>1887</v>
      </c>
      <c r="AO636" s="0" t="s">
        <v>1442</v>
      </c>
      <c r="AP636" s="0" t="s">
        <v>200</v>
      </c>
      <c r="AS636" s="0" t="s">
        <v>4668</v>
      </c>
      <c r="AV636" s="0" t="s">
        <v>200</v>
      </c>
      <c r="AY636" s="0" t="s">
        <v>4675</v>
      </c>
      <c r="AZ636" s="0" t="s">
        <v>4676</v>
      </c>
      <c r="BA636" s="124" t="s">
        <v>200</v>
      </c>
      <c r="BB636" s="0" t="s">
        <v>248</v>
      </c>
      <c r="BC636" s="0" t="s">
        <v>4677</v>
      </c>
      <c r="BD636" s="0" t="s">
        <v>4678</v>
      </c>
      <c r="BE636" s="104" t="s">
        <v>4679</v>
      </c>
      <c r="BF636" s="0" t="s">
        <v>200</v>
      </c>
      <c r="BG636" s="125" t="s">
        <v>200</v>
      </c>
      <c r="BH636" s="0" t="s">
        <v>466</v>
      </c>
      <c r="BI636" s="112" t="n">
        <v>5030931103650</v>
      </c>
      <c r="BJ636" s="126" t="s">
        <v>200</v>
      </c>
      <c r="BK636" s="0" t="s">
        <v>215</v>
      </c>
      <c r="BL636" s="112" t="n">
        <v>4</v>
      </c>
      <c r="BM636" s="112" t="n">
        <v>4</v>
      </c>
      <c r="BN636" s="112" t="n">
        <v>4</v>
      </c>
      <c r="BO636" s="111" t="n">
        <v>20</v>
      </c>
      <c r="BP636" s="125" t="s">
        <v>200</v>
      </c>
      <c r="BQ636" s="127" t="s">
        <v>216</v>
      </c>
    </row>
    <row r="637" customFormat="false" ht="13.8" hidden="false" customHeight="false" outlineLevel="0" collapsed="false">
      <c r="A637" s="0" t="s">
        <v>4680</v>
      </c>
      <c r="B637" s="0" t="s">
        <v>3917</v>
      </c>
      <c r="C637" s="0" t="s">
        <v>4681</v>
      </c>
      <c r="D637" s="0" t="s">
        <v>1333</v>
      </c>
      <c r="E637" s="0" t="s">
        <v>313</v>
      </c>
      <c r="F637" s="0" t="s">
        <v>314</v>
      </c>
      <c r="G637" s="0" t="s">
        <v>424</v>
      </c>
      <c r="H637" s="0" t="s">
        <v>197</v>
      </c>
      <c r="J637" s="111" t="n">
        <v>7</v>
      </c>
      <c r="K637" s="0" t="s">
        <v>198</v>
      </c>
      <c r="L637" s="0" t="s">
        <v>456</v>
      </c>
      <c r="M637" s="0" t="s">
        <v>199</v>
      </c>
      <c r="O637" s="0" t="s">
        <v>200</v>
      </c>
      <c r="Q637" s="120" t="s">
        <v>200</v>
      </c>
      <c r="R637" s="0" t="s">
        <v>3919</v>
      </c>
      <c r="S637" s="0" t="s">
        <v>201</v>
      </c>
      <c r="T637" s="0" t="s">
        <v>198</v>
      </c>
      <c r="U637" s="0" t="s">
        <v>202</v>
      </c>
      <c r="V637" s="0" t="s">
        <v>1790</v>
      </c>
      <c r="W637" s="110" t="s">
        <v>204</v>
      </c>
      <c r="X637" s="111" t="n">
        <v>2013</v>
      </c>
      <c r="Y637" s="111" t="s">
        <v>1624</v>
      </c>
      <c r="Z637" s="111" t="s">
        <v>198</v>
      </c>
      <c r="AA637" s="122" t="s">
        <v>200</v>
      </c>
      <c r="AB637" s="0" t="s">
        <v>574</v>
      </c>
      <c r="AC637" s="0" t="s">
        <v>574</v>
      </c>
      <c r="AD637" s="111" t="n">
        <v>2013</v>
      </c>
      <c r="AE637" s="111" t="s">
        <v>198</v>
      </c>
      <c r="AI637" s="111" t="s">
        <v>207</v>
      </c>
      <c r="AK637" s="111" t="str">
        <f aca="false">(AB637)</f>
        <v>Electronic arts</v>
      </c>
      <c r="AL637" s="0" t="s">
        <v>200</v>
      </c>
      <c r="AM637" s="111" t="n">
        <f aca="false">AD637</f>
        <v>2013</v>
      </c>
      <c r="AN637" s="111" t="s">
        <v>297</v>
      </c>
      <c r="AP637" s="0" t="s">
        <v>674</v>
      </c>
      <c r="AQ637" s="0" t="s">
        <v>200</v>
      </c>
      <c r="AR637" s="0" t="s">
        <v>200</v>
      </c>
      <c r="AS637" s="0" t="s">
        <v>4682</v>
      </c>
      <c r="AV637" s="0" t="s">
        <v>200</v>
      </c>
      <c r="AZ637" s="0" t="s">
        <v>4683</v>
      </c>
      <c r="BA637" s="124" t="s">
        <v>200</v>
      </c>
      <c r="BB637" s="0" t="s">
        <v>248</v>
      </c>
      <c r="BC637" s="0" t="s">
        <v>4684</v>
      </c>
      <c r="BD637" s="0" t="s">
        <v>4685</v>
      </c>
      <c r="BE637" s="104" t="s">
        <v>1827</v>
      </c>
      <c r="BG637" s="125" t="s">
        <v>200</v>
      </c>
      <c r="BH637" s="0" t="s">
        <v>466</v>
      </c>
      <c r="BI637" s="112" t="n">
        <v>5030931111518</v>
      </c>
      <c r="BJ637" s="126" t="s">
        <v>200</v>
      </c>
      <c r="BK637" s="0" t="s">
        <v>215</v>
      </c>
      <c r="BL637" s="112" t="n">
        <v>4</v>
      </c>
      <c r="BM637" s="112" t="n">
        <v>4</v>
      </c>
      <c r="BN637" s="112" t="n">
        <v>4</v>
      </c>
      <c r="BO637" s="111" t="n">
        <v>20</v>
      </c>
      <c r="BP637" s="125" t="s">
        <v>200</v>
      </c>
      <c r="BQ637" s="127" t="s">
        <v>216</v>
      </c>
    </row>
    <row r="638" customFormat="false" ht="13.8" hidden="false" customHeight="false" outlineLevel="0" collapsed="false">
      <c r="A638" s="0" t="s">
        <v>4686</v>
      </c>
      <c r="B638" s="0" t="s">
        <v>3917</v>
      </c>
      <c r="C638" s="131" t="s">
        <v>1970</v>
      </c>
      <c r="D638" s="131" t="s">
        <v>1333</v>
      </c>
      <c r="E638" s="0" t="s">
        <v>194</v>
      </c>
      <c r="F638" s="0" t="s">
        <v>2487</v>
      </c>
      <c r="G638" s="0" t="s">
        <v>330</v>
      </c>
      <c r="H638" s="0" t="s">
        <v>901</v>
      </c>
      <c r="J638" s="111" t="n">
        <v>1</v>
      </c>
      <c r="K638" s="0" t="s">
        <v>198</v>
      </c>
      <c r="L638" s="0" t="s">
        <v>198</v>
      </c>
      <c r="M638" s="0" t="s">
        <v>199</v>
      </c>
      <c r="O638" s="0" t="s">
        <v>200</v>
      </c>
      <c r="Q638" s="120" t="s">
        <v>200</v>
      </c>
      <c r="R638" s="0" t="s">
        <v>3919</v>
      </c>
      <c r="S638" s="0" t="s">
        <v>201</v>
      </c>
      <c r="T638" s="0" t="s">
        <v>198</v>
      </c>
      <c r="U638" s="0" t="s">
        <v>202</v>
      </c>
      <c r="V638" s="0" t="s">
        <v>1790</v>
      </c>
      <c r="W638" s="110" t="s">
        <v>204</v>
      </c>
      <c r="X638" s="111" t="n">
        <v>2010</v>
      </c>
      <c r="Y638" s="111" t="s">
        <v>1624</v>
      </c>
      <c r="Z638" s="130" t="s">
        <v>757</v>
      </c>
      <c r="AA638" s="122" t="s">
        <v>200</v>
      </c>
      <c r="AB638" s="0" t="s">
        <v>4687</v>
      </c>
      <c r="AC638" s="0" t="s">
        <v>3215</v>
      </c>
      <c r="AD638" s="111" t="n">
        <v>2010</v>
      </c>
      <c r="AE638" s="111" t="s">
        <v>198</v>
      </c>
      <c r="AG638" s="111" t="s">
        <v>3099</v>
      </c>
      <c r="AI638" s="111" t="s">
        <v>207</v>
      </c>
      <c r="AK638" s="111" t="str">
        <f aca="false">(AB638)</f>
        <v>Cavia</v>
      </c>
      <c r="AM638" s="111" t="n">
        <f aca="false">AD638</f>
        <v>2010</v>
      </c>
      <c r="AN638" s="111" t="s">
        <v>208</v>
      </c>
      <c r="AR638" s="0" t="s">
        <v>2489</v>
      </c>
      <c r="AS638" s="0" t="s">
        <v>4688</v>
      </c>
      <c r="AT638" s="0" t="s">
        <v>4689</v>
      </c>
      <c r="AU638" s="0" t="s">
        <v>537</v>
      </c>
      <c r="AV638" s="0" t="s">
        <v>4196</v>
      </c>
      <c r="AZ638" s="0" t="s">
        <v>4690</v>
      </c>
      <c r="BA638" s="124" t="s">
        <v>200</v>
      </c>
      <c r="BB638" s="0" t="s">
        <v>210</v>
      </c>
      <c r="BC638" s="0" t="s">
        <v>4691</v>
      </c>
      <c r="BD638" s="0" t="s">
        <v>4692</v>
      </c>
      <c r="BE638" s="104" t="s">
        <v>4693</v>
      </c>
      <c r="BF638" s="0" t="s">
        <v>4284</v>
      </c>
      <c r="BG638" s="125" t="s">
        <v>200</v>
      </c>
      <c r="BH638" s="0" t="s">
        <v>466</v>
      </c>
      <c r="BI638" s="112" t="n">
        <v>5021290041103</v>
      </c>
      <c r="BJ638" s="126" t="s">
        <v>200</v>
      </c>
      <c r="BK638" s="0" t="s">
        <v>215</v>
      </c>
      <c r="BL638" s="112" t="n">
        <v>4</v>
      </c>
      <c r="BM638" s="112" t="n">
        <v>4</v>
      </c>
      <c r="BN638" s="112" t="n">
        <v>4</v>
      </c>
      <c r="BO638" s="111" t="n">
        <v>20</v>
      </c>
      <c r="BP638" s="125" t="s">
        <v>200</v>
      </c>
      <c r="BQ638" s="127" t="s">
        <v>216</v>
      </c>
    </row>
    <row r="639" customFormat="false" ht="13.8" hidden="false" customHeight="false" outlineLevel="0" collapsed="false">
      <c r="A639" s="0" t="s">
        <v>4694</v>
      </c>
      <c r="B639" s="0" t="s">
        <v>3917</v>
      </c>
      <c r="C639" s="131" t="s">
        <v>1970</v>
      </c>
      <c r="D639" s="131" t="s">
        <v>1333</v>
      </c>
      <c r="E639" s="0" t="s">
        <v>194</v>
      </c>
      <c r="F639" s="0" t="s">
        <v>195</v>
      </c>
      <c r="G639" s="0" t="s">
        <v>196</v>
      </c>
      <c r="H639" s="0" t="s">
        <v>901</v>
      </c>
      <c r="J639" s="111" t="n">
        <v>1</v>
      </c>
      <c r="K639" s="0" t="s">
        <v>198</v>
      </c>
      <c r="L639" s="0" t="s">
        <v>198</v>
      </c>
      <c r="M639" s="0" t="s">
        <v>199</v>
      </c>
      <c r="O639" s="0" t="s">
        <v>200</v>
      </c>
      <c r="Q639" s="120" t="s">
        <v>200</v>
      </c>
      <c r="R639" s="0" t="s">
        <v>3919</v>
      </c>
      <c r="S639" s="0" t="s">
        <v>201</v>
      </c>
      <c r="T639" s="0" t="s">
        <v>198</v>
      </c>
      <c r="U639" s="0" t="s">
        <v>202</v>
      </c>
      <c r="V639" s="0" t="s">
        <v>1790</v>
      </c>
      <c r="W639" s="110" t="s">
        <v>204</v>
      </c>
      <c r="X639" s="111" t="n">
        <v>2009</v>
      </c>
      <c r="Y639" s="111" t="s">
        <v>1624</v>
      </c>
      <c r="Z639" s="130" t="s">
        <v>757</v>
      </c>
      <c r="AA639" s="122" t="s">
        <v>200</v>
      </c>
      <c r="AB639" s="0" t="s">
        <v>2405</v>
      </c>
      <c r="AC639" s="0" t="s">
        <v>352</v>
      </c>
      <c r="AD639" s="111" t="n">
        <v>2009</v>
      </c>
      <c r="AE639" s="111" t="s">
        <v>198</v>
      </c>
      <c r="AI639" s="111" t="s">
        <v>294</v>
      </c>
      <c r="AJ639" s="111" t="s">
        <v>4695</v>
      </c>
      <c r="AK639" s="0" t="s">
        <v>2405</v>
      </c>
      <c r="AM639" s="111" t="n">
        <v>2008</v>
      </c>
      <c r="AN639" s="111" t="s">
        <v>208</v>
      </c>
      <c r="AR639" s="0" t="s">
        <v>4696</v>
      </c>
      <c r="AS639" s="0" t="s">
        <v>353</v>
      </c>
      <c r="AT639" s="0" t="s">
        <v>354</v>
      </c>
      <c r="AU639" s="0" t="s">
        <v>200</v>
      </c>
      <c r="AV639" s="0" t="s">
        <v>2408</v>
      </c>
      <c r="AZ639" s="0" t="s">
        <v>4697</v>
      </c>
      <c r="BA639" s="124" t="s">
        <v>200</v>
      </c>
      <c r="BB639" s="0" t="s">
        <v>248</v>
      </c>
      <c r="BC639" s="0" t="s">
        <v>4698</v>
      </c>
      <c r="BD639" s="0" t="s">
        <v>4699</v>
      </c>
      <c r="BE639" s="104" t="s">
        <v>4700</v>
      </c>
      <c r="BG639" s="125" t="s">
        <v>200</v>
      </c>
      <c r="BH639" s="0" t="s">
        <v>466</v>
      </c>
      <c r="BI639" s="112" t="n">
        <v>5060073306756</v>
      </c>
      <c r="BJ639" s="126" t="s">
        <v>200</v>
      </c>
      <c r="BK639" s="0" t="s">
        <v>215</v>
      </c>
      <c r="BL639" s="112" t="n">
        <v>4</v>
      </c>
      <c r="BM639" s="112" t="n">
        <v>4</v>
      </c>
      <c r="BN639" s="112" t="n">
        <v>4</v>
      </c>
      <c r="BO639" s="111" t="n">
        <v>20</v>
      </c>
      <c r="BP639" s="125" t="s">
        <v>200</v>
      </c>
      <c r="BQ639" s="127" t="s">
        <v>216</v>
      </c>
    </row>
    <row r="640" customFormat="false" ht="13.8" hidden="false" customHeight="false" outlineLevel="0" collapsed="false">
      <c r="A640" s="0" t="s">
        <v>4701</v>
      </c>
      <c r="B640" s="0" t="s">
        <v>3917</v>
      </c>
      <c r="C640" s="0" t="s">
        <v>928</v>
      </c>
      <c r="D640" s="0" t="s">
        <v>1869</v>
      </c>
      <c r="E640" s="0" t="s">
        <v>194</v>
      </c>
      <c r="F640" s="0" t="s">
        <v>195</v>
      </c>
      <c r="G640" s="0" t="s">
        <v>330</v>
      </c>
      <c r="H640" s="0" t="s">
        <v>197</v>
      </c>
      <c r="J640" s="111" t="n">
        <v>1</v>
      </c>
      <c r="K640" s="0" t="s">
        <v>198</v>
      </c>
      <c r="L640" s="0" t="s">
        <v>198</v>
      </c>
      <c r="M640" s="0" t="s">
        <v>274</v>
      </c>
      <c r="O640" s="0" t="s">
        <v>200</v>
      </c>
      <c r="P640" s="0" t="s">
        <v>634</v>
      </c>
      <c r="Q640" s="120" t="s">
        <v>200</v>
      </c>
      <c r="R640" s="0" t="s">
        <v>3919</v>
      </c>
      <c r="S640" s="0" t="s">
        <v>1834</v>
      </c>
      <c r="T640" s="0" t="s">
        <v>4702</v>
      </c>
      <c r="U640" s="0" t="s">
        <v>202</v>
      </c>
      <c r="V640" s="0" t="s">
        <v>1790</v>
      </c>
      <c r="W640" s="110" t="s">
        <v>204</v>
      </c>
      <c r="X640" s="111" t="n">
        <v>2013</v>
      </c>
      <c r="Y640" s="111" t="s">
        <v>607</v>
      </c>
      <c r="Z640" s="130" t="s">
        <v>757</v>
      </c>
      <c r="AA640" s="122" t="s">
        <v>200</v>
      </c>
      <c r="AB640" s="0" t="s">
        <v>3186</v>
      </c>
      <c r="AC640" s="0" t="s">
        <v>4644</v>
      </c>
      <c r="AD640" s="111" t="n">
        <v>2013</v>
      </c>
      <c r="AE640" s="111" t="s">
        <v>198</v>
      </c>
      <c r="AI640" s="111" t="s">
        <v>207</v>
      </c>
      <c r="AJ640" s="111" t="s">
        <v>200</v>
      </c>
      <c r="AK640" s="111" t="str">
        <f aca="false">(AB640)</f>
        <v>Level-5</v>
      </c>
      <c r="AM640" s="111" t="n">
        <f aca="false">AD640</f>
        <v>2013</v>
      </c>
      <c r="AN640" s="111" t="s">
        <v>208</v>
      </c>
      <c r="AS640" s="0" t="s">
        <v>4703</v>
      </c>
      <c r="AT640" s="0" t="s">
        <v>226</v>
      </c>
      <c r="AU640" s="0" t="s">
        <v>332</v>
      </c>
      <c r="AV640" s="0" t="s">
        <v>200</v>
      </c>
      <c r="AW640" s="0" t="s">
        <v>4704</v>
      </c>
      <c r="AY640" s="131" t="s">
        <v>3510</v>
      </c>
      <c r="AZ640" s="0" t="s">
        <v>4705</v>
      </c>
      <c r="BA640" s="124" t="s">
        <v>200</v>
      </c>
      <c r="BB640" s="0" t="s">
        <v>248</v>
      </c>
      <c r="BC640" s="0" t="s">
        <v>4706</v>
      </c>
      <c r="BD640" s="0" t="s">
        <v>4707</v>
      </c>
      <c r="BE640" s="104" t="s">
        <v>2100</v>
      </c>
      <c r="BF640" s="0" t="s">
        <v>1932</v>
      </c>
      <c r="BG640" s="125" t="s">
        <v>200</v>
      </c>
      <c r="BH640" s="0" t="s">
        <v>4172</v>
      </c>
      <c r="BI640" s="112" t="n">
        <v>3391891965804</v>
      </c>
      <c r="BJ640" s="126" t="s">
        <v>200</v>
      </c>
      <c r="BK640" s="0" t="s">
        <v>215</v>
      </c>
      <c r="BL640" s="112" t="n">
        <v>4</v>
      </c>
      <c r="BM640" s="112" t="n">
        <v>4</v>
      </c>
      <c r="BN640" s="112" t="n">
        <v>4</v>
      </c>
      <c r="BO640" s="111" t="n">
        <v>80</v>
      </c>
      <c r="BP640" s="125" t="s">
        <v>200</v>
      </c>
      <c r="BQ640" s="127"/>
    </row>
    <row r="641" customFormat="false" ht="13.8" hidden="false" customHeight="false" outlineLevel="0" collapsed="false">
      <c r="A641" s="131" t="s">
        <v>4708</v>
      </c>
      <c r="B641" s="0" t="s">
        <v>3917</v>
      </c>
      <c r="C641" s="131" t="s">
        <v>1970</v>
      </c>
      <c r="D641" s="131" t="s">
        <v>1869</v>
      </c>
      <c r="E641" s="0" t="s">
        <v>194</v>
      </c>
      <c r="F641" s="0" t="s">
        <v>195</v>
      </c>
      <c r="G641" s="0" t="s">
        <v>196</v>
      </c>
      <c r="H641" s="0" t="s">
        <v>1287</v>
      </c>
      <c r="J641" s="111" t="n">
        <v>1</v>
      </c>
      <c r="K641" s="0" t="s">
        <v>198</v>
      </c>
      <c r="L641" s="0" t="s">
        <v>198</v>
      </c>
      <c r="M641" s="0" t="s">
        <v>199</v>
      </c>
      <c r="O641" s="0" t="s">
        <v>200</v>
      </c>
      <c r="P641" s="0" t="s">
        <v>2084</v>
      </c>
      <c r="Q641" s="120" t="s">
        <v>200</v>
      </c>
      <c r="R641" s="0" t="s">
        <v>3919</v>
      </c>
      <c r="S641" s="0" t="s">
        <v>201</v>
      </c>
      <c r="T641" s="0" t="s">
        <v>198</v>
      </c>
      <c r="U641" s="0" t="s">
        <v>239</v>
      </c>
      <c r="V641" s="0" t="s">
        <v>1790</v>
      </c>
      <c r="W641" s="110" t="s">
        <v>204</v>
      </c>
      <c r="X641" s="111" t="n">
        <v>2010</v>
      </c>
      <c r="Y641" s="111" t="s">
        <v>1624</v>
      </c>
      <c r="Z641" s="111" t="s">
        <v>198</v>
      </c>
      <c r="AA641" s="122" t="s">
        <v>200</v>
      </c>
      <c r="AB641" s="0" t="s">
        <v>4709</v>
      </c>
      <c r="AC641" s="0" t="s">
        <v>4491</v>
      </c>
      <c r="AD641" s="111" t="n">
        <v>2010</v>
      </c>
      <c r="AE641" s="111" t="s">
        <v>198</v>
      </c>
      <c r="AI641" s="111" t="s">
        <v>922</v>
      </c>
      <c r="AJ641" s="111" t="s">
        <v>4710</v>
      </c>
      <c r="AK641" s="111" t="s">
        <v>4709</v>
      </c>
      <c r="AL641" s="0" t="s">
        <v>200</v>
      </c>
      <c r="AM641" s="111" t="n">
        <f aca="false">AD641</f>
        <v>2010</v>
      </c>
      <c r="AN641" s="111" t="s">
        <v>208</v>
      </c>
      <c r="AO641" s="0" t="s">
        <v>4084</v>
      </c>
      <c r="AP641" s="0" t="s">
        <v>200</v>
      </c>
      <c r="AQ641" s="0" t="s">
        <v>200</v>
      </c>
      <c r="AS641" s="0" t="s">
        <v>4711</v>
      </c>
      <c r="AT641" s="0" t="s">
        <v>4712</v>
      </c>
      <c r="AU641" s="0" t="s">
        <v>227</v>
      </c>
      <c r="AV641" s="0" t="s">
        <v>4713</v>
      </c>
      <c r="AW641" s="0" t="s">
        <v>3435</v>
      </c>
      <c r="AZ641" s="0" t="s">
        <v>4714</v>
      </c>
      <c r="BA641" s="124" t="s">
        <v>200</v>
      </c>
      <c r="BB641" s="0" t="s">
        <v>248</v>
      </c>
      <c r="BC641" s="0" t="s">
        <v>4715</v>
      </c>
      <c r="BD641" s="0" t="s">
        <v>4716</v>
      </c>
      <c r="BE641" s="0" t="s">
        <v>4717</v>
      </c>
      <c r="BF641" s="0" t="s">
        <v>4718</v>
      </c>
      <c r="BG641" s="125" t="s">
        <v>200</v>
      </c>
      <c r="BH641" s="0" t="s">
        <v>2235</v>
      </c>
      <c r="BI641" s="112" t="n">
        <v>4535506301819</v>
      </c>
      <c r="BJ641" s="126" t="s">
        <v>200</v>
      </c>
      <c r="BK641" s="0" t="s">
        <v>215</v>
      </c>
      <c r="BL641" s="112" t="n">
        <v>4</v>
      </c>
      <c r="BM641" s="112" t="n">
        <v>4</v>
      </c>
      <c r="BN641" s="112" t="n">
        <v>4</v>
      </c>
      <c r="BO641" s="111" t="n">
        <v>20</v>
      </c>
      <c r="BP641" s="125" t="s">
        <v>200</v>
      </c>
      <c r="BQ641" s="127" t="s">
        <v>216</v>
      </c>
    </row>
    <row r="642" customFormat="false" ht="13.8" hidden="false" customHeight="false" outlineLevel="0" collapsed="false">
      <c r="A642" s="0" t="s">
        <v>4719</v>
      </c>
      <c r="B642" s="0" t="s">
        <v>3917</v>
      </c>
      <c r="C642" s="131" t="s">
        <v>4720</v>
      </c>
      <c r="D642" s="131" t="s">
        <v>1869</v>
      </c>
      <c r="E642" s="0" t="s">
        <v>194</v>
      </c>
      <c r="F642" s="0" t="s">
        <v>606</v>
      </c>
      <c r="G642" s="0" t="s">
        <v>391</v>
      </c>
      <c r="H642" s="0" t="s">
        <v>197</v>
      </c>
      <c r="J642" s="111" t="n">
        <v>4</v>
      </c>
      <c r="K642" s="0" t="s">
        <v>198</v>
      </c>
      <c r="L642" s="0" t="s">
        <v>456</v>
      </c>
      <c r="M642" s="0" t="s">
        <v>199</v>
      </c>
      <c r="Q642" s="120" t="s">
        <v>200</v>
      </c>
      <c r="R642" s="0" t="s">
        <v>3919</v>
      </c>
      <c r="S642" s="0" t="s">
        <v>201</v>
      </c>
      <c r="T642" s="0" t="s">
        <v>198</v>
      </c>
      <c r="U642" s="0" t="s">
        <v>239</v>
      </c>
      <c r="V642" s="0" t="s">
        <v>1790</v>
      </c>
      <c r="W642" s="110" t="s">
        <v>204</v>
      </c>
      <c r="X642" s="111" t="n">
        <v>2011</v>
      </c>
      <c r="Y642" s="111" t="s">
        <v>240</v>
      </c>
      <c r="Z642" s="130" t="s">
        <v>757</v>
      </c>
      <c r="AA642" s="122" t="s">
        <v>200</v>
      </c>
      <c r="AB642" s="0" t="s">
        <v>3397</v>
      </c>
      <c r="AC642" s="0" t="s">
        <v>459</v>
      </c>
      <c r="AD642" s="111" t="s">
        <v>198</v>
      </c>
      <c r="AE642" s="111" t="s">
        <v>222</v>
      </c>
      <c r="AI642" s="111" t="s">
        <v>207</v>
      </c>
      <c r="AK642" s="111" t="str">
        <f aca="false">(AB642)</f>
        <v>Arc system works</v>
      </c>
      <c r="AM642" s="111" t="n">
        <f aca="false">X642</f>
        <v>2011</v>
      </c>
      <c r="AN642" s="111" t="s">
        <v>208</v>
      </c>
      <c r="AO642" s="0" t="s">
        <v>609</v>
      </c>
      <c r="AP642" s="0" t="s">
        <v>610</v>
      </c>
      <c r="AQ642" s="0" t="s">
        <v>200</v>
      </c>
      <c r="AS642" s="104" t="s">
        <v>4721</v>
      </c>
      <c r="AT642" s="104" t="s">
        <v>4722</v>
      </c>
      <c r="AU642" s="0" t="s">
        <v>2297</v>
      </c>
      <c r="AV642" s="0" t="s">
        <v>200</v>
      </c>
      <c r="AZ642" s="0" t="s">
        <v>4723</v>
      </c>
      <c r="BA642" s="124" t="s">
        <v>200</v>
      </c>
      <c r="BB642" s="0" t="s">
        <v>248</v>
      </c>
      <c r="BC642" s="0" t="s">
        <v>501</v>
      </c>
      <c r="BD642" s="0" t="s">
        <v>4724</v>
      </c>
      <c r="BE642" s="104" t="s">
        <v>4725</v>
      </c>
      <c r="BF642" s="0" t="s">
        <v>4726</v>
      </c>
      <c r="BG642" s="125"/>
      <c r="BH642" s="0" t="s">
        <v>2235</v>
      </c>
      <c r="BI642" s="112" t="n">
        <v>4988602160109</v>
      </c>
      <c r="BJ642" s="126"/>
      <c r="BK642" s="0" t="s">
        <v>215</v>
      </c>
      <c r="BL642" s="112" t="n">
        <v>4</v>
      </c>
      <c r="BM642" s="112" t="n">
        <v>4</v>
      </c>
      <c r="BN642" s="112" t="n">
        <v>4</v>
      </c>
      <c r="BO642" s="111" t="n">
        <v>20</v>
      </c>
      <c r="BP642" s="125"/>
      <c r="BQ642" s="127" t="s">
        <v>216</v>
      </c>
    </row>
    <row r="643" customFormat="false" ht="13.8" hidden="false" customHeight="false" outlineLevel="0" collapsed="false">
      <c r="A643" s="0" t="s">
        <v>4727</v>
      </c>
      <c r="B643" s="0" t="s">
        <v>3917</v>
      </c>
      <c r="C643" s="131" t="s">
        <v>1489</v>
      </c>
      <c r="D643" s="131" t="s">
        <v>1333</v>
      </c>
      <c r="E643" s="0" t="s">
        <v>194</v>
      </c>
      <c r="F643" s="0" t="s">
        <v>195</v>
      </c>
      <c r="G643" s="0" t="s">
        <v>196</v>
      </c>
      <c r="H643" s="0" t="s">
        <v>901</v>
      </c>
      <c r="I643" s="131"/>
      <c r="J643" s="111" t="n">
        <v>1</v>
      </c>
      <c r="K643" s="0" t="s">
        <v>198</v>
      </c>
      <c r="L643" s="0" t="s">
        <v>198</v>
      </c>
      <c r="M643" s="0" t="s">
        <v>199</v>
      </c>
      <c r="O643" s="0" t="s">
        <v>200</v>
      </c>
      <c r="Q643" s="120" t="s">
        <v>200</v>
      </c>
      <c r="R643" s="0" t="s">
        <v>3919</v>
      </c>
      <c r="S643" s="0" t="s">
        <v>201</v>
      </c>
      <c r="T643" s="0" t="s">
        <v>198</v>
      </c>
      <c r="U643" s="0" t="s">
        <v>202</v>
      </c>
      <c r="V643" s="0" t="s">
        <v>1790</v>
      </c>
      <c r="W643" s="110" t="s">
        <v>204</v>
      </c>
      <c r="X643" s="111" t="n">
        <v>2008</v>
      </c>
      <c r="Y643" s="111" t="s">
        <v>498</v>
      </c>
      <c r="Z643" s="130" t="s">
        <v>757</v>
      </c>
      <c r="AA643" s="122" t="s">
        <v>200</v>
      </c>
      <c r="AB643" s="0" t="s">
        <v>3377</v>
      </c>
      <c r="AC643" s="0" t="s">
        <v>574</v>
      </c>
      <c r="AD643" s="111" t="n">
        <v>2008</v>
      </c>
      <c r="AE643" s="111" t="s">
        <v>198</v>
      </c>
      <c r="AI643" s="111" t="s">
        <v>294</v>
      </c>
      <c r="AJ643" s="111" t="s">
        <v>4610</v>
      </c>
      <c r="AK643" s="0" t="s">
        <v>3377</v>
      </c>
      <c r="AL643" s="0" t="s">
        <v>200</v>
      </c>
      <c r="AM643" s="111" t="s">
        <v>849</v>
      </c>
      <c r="AN643" s="111" t="s">
        <v>297</v>
      </c>
      <c r="AO643" s="131" t="s">
        <v>4728</v>
      </c>
      <c r="AP643" s="0" t="s">
        <v>200</v>
      </c>
      <c r="AR643" s="0" t="s">
        <v>200</v>
      </c>
      <c r="AS643" s="0" t="s">
        <v>3380</v>
      </c>
      <c r="AT643" s="0" t="s">
        <v>4729</v>
      </c>
      <c r="AU643" s="0" t="s">
        <v>2727</v>
      </c>
      <c r="AV643" s="0" t="s">
        <v>3382</v>
      </c>
      <c r="AY643" s="0" t="s">
        <v>4730</v>
      </c>
      <c r="AZ643" s="0" t="s">
        <v>4731</v>
      </c>
      <c r="BA643" s="124" t="s">
        <v>200</v>
      </c>
      <c r="BB643" s="0" t="s">
        <v>210</v>
      </c>
      <c r="BC643" s="0" t="s">
        <v>4732</v>
      </c>
      <c r="BD643" s="0" t="s">
        <v>4733</v>
      </c>
      <c r="BE643" s="104" t="s">
        <v>4734</v>
      </c>
      <c r="BF643" s="0" t="s">
        <v>4735</v>
      </c>
      <c r="BG643" s="125" t="s">
        <v>200</v>
      </c>
      <c r="BH643" s="0" t="s">
        <v>466</v>
      </c>
      <c r="BI643" s="112" t="n">
        <v>5030931055294</v>
      </c>
      <c r="BJ643" s="126" t="s">
        <v>200</v>
      </c>
      <c r="BK643" s="0" t="s">
        <v>215</v>
      </c>
      <c r="BL643" s="112" t="n">
        <v>4</v>
      </c>
      <c r="BM643" s="112" t="n">
        <v>4</v>
      </c>
      <c r="BN643" s="112" t="n">
        <v>4</v>
      </c>
      <c r="BO643" s="111" t="n">
        <v>20</v>
      </c>
      <c r="BP643" s="125" t="s">
        <v>200</v>
      </c>
      <c r="BQ643" s="127" t="s">
        <v>216</v>
      </c>
    </row>
    <row r="644" customFormat="false" ht="13.8" hidden="false" customHeight="false" outlineLevel="0" collapsed="false">
      <c r="A644" s="0" t="s">
        <v>4736</v>
      </c>
      <c r="B644" s="0" t="s">
        <v>3917</v>
      </c>
      <c r="C644" s="0" t="s">
        <v>390</v>
      </c>
      <c r="D644" s="0" t="s">
        <v>1333</v>
      </c>
      <c r="E644" s="0" t="s">
        <v>194</v>
      </c>
      <c r="F644" s="0" t="s">
        <v>4737</v>
      </c>
      <c r="G644" s="0" t="s">
        <v>196</v>
      </c>
      <c r="H644" s="0" t="s">
        <v>219</v>
      </c>
      <c r="J644" s="111" t="n">
        <v>2</v>
      </c>
      <c r="K644" s="0" t="s">
        <v>198</v>
      </c>
      <c r="L644" s="0" t="s">
        <v>1050</v>
      </c>
      <c r="M644" s="0" t="s">
        <v>199</v>
      </c>
      <c r="O644" s="0" t="s">
        <v>200</v>
      </c>
      <c r="Q644" s="120" t="s">
        <v>200</v>
      </c>
      <c r="R644" s="0" t="s">
        <v>3919</v>
      </c>
      <c r="S644" s="0" t="s">
        <v>201</v>
      </c>
      <c r="T644" s="0" t="s">
        <v>198</v>
      </c>
      <c r="U644" s="0" t="s">
        <v>202</v>
      </c>
      <c r="V644" s="0" t="s">
        <v>1790</v>
      </c>
      <c r="W644" s="110" t="s">
        <v>204</v>
      </c>
      <c r="X644" s="111" t="n">
        <v>2009</v>
      </c>
      <c r="Y644" s="111" t="s">
        <v>498</v>
      </c>
      <c r="Z644" s="130" t="s">
        <v>757</v>
      </c>
      <c r="AA644" s="122" t="s">
        <v>200</v>
      </c>
      <c r="AB644" s="0" t="s">
        <v>4738</v>
      </c>
      <c r="AC644" s="0" t="s">
        <v>668</v>
      </c>
      <c r="AD644" s="111" t="n">
        <v>2009</v>
      </c>
      <c r="AE644" s="111" t="s">
        <v>198</v>
      </c>
      <c r="AI644" s="111" t="s">
        <v>207</v>
      </c>
      <c r="AK644" s="111" t="str">
        <f aca="false">(AB644)</f>
        <v>Triumph studio</v>
      </c>
      <c r="AM644" s="111" t="n">
        <f aca="false">AD644</f>
        <v>2009</v>
      </c>
      <c r="AN644" s="111" t="s">
        <v>1947</v>
      </c>
      <c r="AS644" s="0" t="s">
        <v>200</v>
      </c>
      <c r="AT644" s="0" t="s">
        <v>433</v>
      </c>
      <c r="AU644" s="0" t="s">
        <v>332</v>
      </c>
      <c r="AV644" s="0" t="s">
        <v>200</v>
      </c>
      <c r="AZ644" s="0" t="s">
        <v>4739</v>
      </c>
      <c r="BA644" s="124" t="s">
        <v>200</v>
      </c>
      <c r="BB644" s="0" t="s">
        <v>210</v>
      </c>
      <c r="BC644" s="0" t="s">
        <v>4740</v>
      </c>
      <c r="BD644" s="0" t="s">
        <v>4741</v>
      </c>
      <c r="BE644" s="104" t="s">
        <v>4742</v>
      </c>
      <c r="BF644" s="0" t="s">
        <v>4743</v>
      </c>
      <c r="BG644" s="125" t="s">
        <v>200</v>
      </c>
      <c r="BH644" s="0" t="s">
        <v>466</v>
      </c>
      <c r="BI644" s="112" t="n">
        <v>5024866340419</v>
      </c>
      <c r="BJ644" s="126" t="s">
        <v>200</v>
      </c>
      <c r="BK644" s="0" t="s">
        <v>215</v>
      </c>
      <c r="BL644" s="112" t="n">
        <v>4</v>
      </c>
      <c r="BM644" s="112" t="n">
        <v>4</v>
      </c>
      <c r="BN644" s="112" t="n">
        <v>4</v>
      </c>
      <c r="BO644" s="111" t="n">
        <v>20</v>
      </c>
      <c r="BP644" s="125" t="s">
        <v>200</v>
      </c>
      <c r="BQ644" s="127" t="s">
        <v>216</v>
      </c>
    </row>
    <row r="645" customFormat="false" ht="13.8" hidden="false" customHeight="false" outlineLevel="0" collapsed="false">
      <c r="A645" s="0" t="s">
        <v>4744</v>
      </c>
      <c r="B645" s="0" t="s">
        <v>3917</v>
      </c>
      <c r="C645" s="0" t="s">
        <v>605</v>
      </c>
      <c r="D645" s="0" t="s">
        <v>193</v>
      </c>
      <c r="E645" s="0" t="s">
        <v>194</v>
      </c>
      <c r="F645" s="0" t="s">
        <v>606</v>
      </c>
      <c r="G645" s="0" t="s">
        <v>391</v>
      </c>
      <c r="H645" s="0" t="s">
        <v>197</v>
      </c>
      <c r="J645" s="111" t="n">
        <v>1</v>
      </c>
      <c r="K645" s="0" t="s">
        <v>198</v>
      </c>
      <c r="L645" s="0" t="s">
        <v>198</v>
      </c>
      <c r="M645" s="0" t="s">
        <v>199</v>
      </c>
      <c r="O645" s="0" t="s">
        <v>200</v>
      </c>
      <c r="Q645" s="120" t="s">
        <v>200</v>
      </c>
      <c r="R645" s="0" t="s">
        <v>3919</v>
      </c>
      <c r="S645" s="0" t="s">
        <v>201</v>
      </c>
      <c r="T645" s="0" t="s">
        <v>198</v>
      </c>
      <c r="U645" s="0" t="s">
        <v>202</v>
      </c>
      <c r="V645" s="0" t="s">
        <v>1790</v>
      </c>
      <c r="W645" s="110" t="s">
        <v>204</v>
      </c>
      <c r="X645" s="111" t="n">
        <v>2014</v>
      </c>
      <c r="Y645" s="111" t="s">
        <v>205</v>
      </c>
      <c r="Z645" s="111" t="s">
        <v>198</v>
      </c>
      <c r="AA645" s="122" t="s">
        <v>200</v>
      </c>
      <c r="AB645" s="0" t="s">
        <v>3397</v>
      </c>
      <c r="AC645" s="0" t="s">
        <v>2959</v>
      </c>
      <c r="AD645" s="111" t="n">
        <v>2014</v>
      </c>
      <c r="AE645" s="111" t="s">
        <v>198</v>
      </c>
      <c r="AI645" s="111" t="s">
        <v>207</v>
      </c>
      <c r="AK645" s="111" t="str">
        <f aca="false">(AB645)</f>
        <v>Arc system works</v>
      </c>
      <c r="AM645" s="111" t="n">
        <f aca="false">AD645</f>
        <v>2014</v>
      </c>
      <c r="AN645" s="111" t="s">
        <v>208</v>
      </c>
      <c r="AO645" s="131" t="s">
        <v>609</v>
      </c>
      <c r="AP645" s="0" t="s">
        <v>200</v>
      </c>
      <c r="AR645" s="0" t="s">
        <v>4215</v>
      </c>
      <c r="AS645" s="0" t="s">
        <v>4745</v>
      </c>
      <c r="AT645" s="104" t="s">
        <v>2832</v>
      </c>
      <c r="AU645" s="0" t="s">
        <v>1871</v>
      </c>
      <c r="AV645" s="0" t="s">
        <v>200</v>
      </c>
      <c r="AW645" s="0" t="s">
        <v>4746</v>
      </c>
      <c r="AZ645" s="0" t="s">
        <v>4747</v>
      </c>
      <c r="BA645" s="124" t="s">
        <v>200</v>
      </c>
      <c r="BB645" s="0" t="s">
        <v>248</v>
      </c>
      <c r="BC645" s="0" t="s">
        <v>4748</v>
      </c>
      <c r="BD645" s="0" t="s">
        <v>200</v>
      </c>
      <c r="BE645" s="104" t="s">
        <v>4749</v>
      </c>
      <c r="BF645" s="0" t="s">
        <v>4750</v>
      </c>
      <c r="BG645" s="125" t="s">
        <v>200</v>
      </c>
      <c r="BH645" s="0" t="s">
        <v>466</v>
      </c>
      <c r="BI645" s="112" t="n">
        <v>5055277025930</v>
      </c>
      <c r="BJ645" s="126" t="s">
        <v>200</v>
      </c>
      <c r="BK645" s="0" t="s">
        <v>215</v>
      </c>
      <c r="BL645" s="112" t="n">
        <v>4</v>
      </c>
      <c r="BM645" s="112" t="n">
        <v>4</v>
      </c>
      <c r="BN645" s="112" t="n">
        <v>4</v>
      </c>
      <c r="BO645" s="111" t="n">
        <v>20</v>
      </c>
      <c r="BP645" s="125" t="s">
        <v>200</v>
      </c>
      <c r="BQ645" s="127" t="s">
        <v>216</v>
      </c>
    </row>
    <row r="646" customFormat="false" ht="13.8" hidden="false" customHeight="false" outlineLevel="0" collapsed="false">
      <c r="A646" s="0" t="s">
        <v>4751</v>
      </c>
      <c r="B646" s="0" t="s">
        <v>3917</v>
      </c>
      <c r="C646" s="0" t="s">
        <v>390</v>
      </c>
      <c r="D646" s="0" t="s">
        <v>193</v>
      </c>
      <c r="E646" s="0" t="s">
        <v>194</v>
      </c>
      <c r="F646" s="0" t="s">
        <v>314</v>
      </c>
      <c r="G646" s="0" t="s">
        <v>391</v>
      </c>
      <c r="H646" s="0" t="s">
        <v>197</v>
      </c>
      <c r="J646" s="111" t="n">
        <v>2</v>
      </c>
      <c r="K646" s="0" t="s">
        <v>198</v>
      </c>
      <c r="L646" s="0" t="s">
        <v>392</v>
      </c>
      <c r="M646" s="0" t="s">
        <v>199</v>
      </c>
      <c r="O646" s="0" t="s">
        <v>200</v>
      </c>
      <c r="Q646" s="120" t="s">
        <v>200</v>
      </c>
      <c r="R646" s="0" t="s">
        <v>3919</v>
      </c>
      <c r="S646" s="0" t="s">
        <v>201</v>
      </c>
      <c r="T646" s="0" t="s">
        <v>198</v>
      </c>
      <c r="U646" s="0" t="s">
        <v>285</v>
      </c>
      <c r="V646" s="0" t="s">
        <v>1790</v>
      </c>
      <c r="W646" s="110" t="s">
        <v>204</v>
      </c>
      <c r="X646" s="111" t="n">
        <v>2011</v>
      </c>
      <c r="Y646" s="111" t="s">
        <v>205</v>
      </c>
      <c r="Z646" s="111" t="s">
        <v>198</v>
      </c>
      <c r="AA646" s="122" t="s">
        <v>200</v>
      </c>
      <c r="AB646" s="0" t="s">
        <v>4752</v>
      </c>
      <c r="AC646" s="0" t="s">
        <v>4752</v>
      </c>
      <c r="AD646" s="111" t="n">
        <v>2011</v>
      </c>
      <c r="AE646" s="111" t="s">
        <v>198</v>
      </c>
      <c r="AI646" s="111" t="s">
        <v>294</v>
      </c>
      <c r="AJ646" s="111" t="s">
        <v>1793</v>
      </c>
      <c r="AK646" s="0" t="s">
        <v>4752</v>
      </c>
      <c r="AL646" s="0" t="s">
        <v>200</v>
      </c>
      <c r="AM646" s="111" t="n">
        <v>2009</v>
      </c>
      <c r="AN646" s="111" t="s">
        <v>297</v>
      </c>
      <c r="AQ646" s="0" t="s">
        <v>4753</v>
      </c>
      <c r="AR646" s="0" t="s">
        <v>200</v>
      </c>
      <c r="AS646" s="0" t="s">
        <v>200</v>
      </c>
      <c r="AV646" s="0" t="s">
        <v>200</v>
      </c>
      <c r="AZ646" s="0" t="s">
        <v>4754</v>
      </c>
      <c r="BA646" s="124" t="s">
        <v>200</v>
      </c>
      <c r="BB646" s="0" t="s">
        <v>248</v>
      </c>
      <c r="BC646" s="0" t="s">
        <v>4755</v>
      </c>
      <c r="BD646" s="0" t="s">
        <v>4756</v>
      </c>
      <c r="BE646" s="104" t="s">
        <v>4757</v>
      </c>
      <c r="BF646" s="0" t="s">
        <v>4758</v>
      </c>
      <c r="BG646" s="125" t="s">
        <v>200</v>
      </c>
      <c r="BH646" s="0" t="s">
        <v>466</v>
      </c>
      <c r="BI646" s="112" t="n">
        <v>899274002540</v>
      </c>
      <c r="BJ646" s="126" t="s">
        <v>200</v>
      </c>
      <c r="BK646" s="0" t="s">
        <v>215</v>
      </c>
      <c r="BL646" s="112" t="n">
        <v>4</v>
      </c>
      <c r="BM646" s="112" t="n">
        <v>4</v>
      </c>
      <c r="BN646" s="112" t="n">
        <v>4</v>
      </c>
      <c r="BO646" s="111" t="n">
        <v>20</v>
      </c>
      <c r="BP646" s="125" t="s">
        <v>200</v>
      </c>
      <c r="BQ646" s="127" t="s">
        <v>216</v>
      </c>
    </row>
    <row r="647" customFormat="false" ht="13.8" hidden="false" customHeight="false" outlineLevel="0" collapsed="false">
      <c r="A647" s="0" t="s">
        <v>4759</v>
      </c>
      <c r="B647" s="0" t="s">
        <v>3917</v>
      </c>
      <c r="C647" s="131" t="s">
        <v>4720</v>
      </c>
      <c r="D647" s="131" t="s">
        <v>1333</v>
      </c>
      <c r="E647" s="0" t="s">
        <v>194</v>
      </c>
      <c r="F647" s="0" t="s">
        <v>606</v>
      </c>
      <c r="G647" s="0" t="s">
        <v>391</v>
      </c>
      <c r="H647" s="0" t="s">
        <v>197</v>
      </c>
      <c r="J647" s="111" t="n">
        <v>4</v>
      </c>
      <c r="K647" s="0" t="s">
        <v>198</v>
      </c>
      <c r="L647" s="0" t="s">
        <v>456</v>
      </c>
      <c r="M647" s="0" t="s">
        <v>199</v>
      </c>
      <c r="O647" s="0" t="s">
        <v>200</v>
      </c>
      <c r="Q647" s="120" t="s">
        <v>200</v>
      </c>
      <c r="R647" s="0" t="s">
        <v>3919</v>
      </c>
      <c r="S647" s="0" t="s">
        <v>201</v>
      </c>
      <c r="T647" s="0" t="s">
        <v>198</v>
      </c>
      <c r="U647" s="0" t="s">
        <v>202</v>
      </c>
      <c r="V647" s="0" t="s">
        <v>1790</v>
      </c>
      <c r="W647" s="110" t="s">
        <v>204</v>
      </c>
      <c r="X647" s="111" t="n">
        <v>2012</v>
      </c>
      <c r="Y647" s="111" t="s">
        <v>205</v>
      </c>
      <c r="Z647" s="111" t="s">
        <v>198</v>
      </c>
      <c r="AA647" s="122" t="s">
        <v>200</v>
      </c>
      <c r="AB647" s="0" t="s">
        <v>4760</v>
      </c>
      <c r="AC647" s="0" t="s">
        <v>872</v>
      </c>
      <c r="AD647" s="111" t="n">
        <v>2012</v>
      </c>
      <c r="AE647" s="111" t="s">
        <v>3242</v>
      </c>
      <c r="AI647" s="111" t="s">
        <v>207</v>
      </c>
      <c r="AK647" s="111" t="str">
        <f aca="false">(AB647)</f>
        <v>Superbot</v>
      </c>
      <c r="AM647" s="111" t="n">
        <f aca="false">AD647</f>
        <v>2012</v>
      </c>
      <c r="AN647" s="111" t="s">
        <v>297</v>
      </c>
      <c r="AO647" s="0" t="s">
        <v>609</v>
      </c>
      <c r="AP647" s="0" t="s">
        <v>200</v>
      </c>
      <c r="AS647" s="0" t="s">
        <v>200</v>
      </c>
      <c r="AT647" s="104" t="s">
        <v>433</v>
      </c>
      <c r="AU647" s="0" t="s">
        <v>200</v>
      </c>
      <c r="AV647" s="0" t="s">
        <v>200</v>
      </c>
      <c r="AZ647" s="0" t="s">
        <v>4761</v>
      </c>
      <c r="BA647" s="124" t="s">
        <v>200</v>
      </c>
      <c r="BB647" s="0" t="s">
        <v>248</v>
      </c>
      <c r="BC647" s="0" t="s">
        <v>4762</v>
      </c>
      <c r="BD647" s="0" t="s">
        <v>4763</v>
      </c>
      <c r="BE647" s="104" t="s">
        <v>4764</v>
      </c>
      <c r="BF647" s="0" t="s">
        <v>4765</v>
      </c>
      <c r="BG647" s="125" t="s">
        <v>200</v>
      </c>
      <c r="BH647" s="0" t="s">
        <v>466</v>
      </c>
      <c r="BI647" s="112" t="n">
        <v>711719200956</v>
      </c>
      <c r="BJ647" s="126" t="s">
        <v>200</v>
      </c>
      <c r="BK647" s="0" t="s">
        <v>215</v>
      </c>
      <c r="BL647" s="112" t="n">
        <v>4</v>
      </c>
      <c r="BM647" s="112" t="n">
        <v>4</v>
      </c>
      <c r="BN647" s="112" t="n">
        <v>4</v>
      </c>
      <c r="BO647" s="111" t="n">
        <v>20</v>
      </c>
      <c r="BP647" s="125" t="s">
        <v>200</v>
      </c>
      <c r="BQ647" s="127" t="s">
        <v>216</v>
      </c>
    </row>
    <row r="648" customFormat="false" ht="13.8" hidden="false" customHeight="false" outlineLevel="0" collapsed="false">
      <c r="A648" s="0" t="s">
        <v>4766</v>
      </c>
      <c r="B648" s="0" t="s">
        <v>3917</v>
      </c>
      <c r="C648" s="131" t="s">
        <v>380</v>
      </c>
      <c r="D648" s="131" t="s">
        <v>1333</v>
      </c>
      <c r="E648" s="0" t="s">
        <v>194</v>
      </c>
      <c r="F648" s="0" t="s">
        <v>195</v>
      </c>
      <c r="G648" s="0" t="s">
        <v>196</v>
      </c>
      <c r="H648" s="0" t="s">
        <v>197</v>
      </c>
      <c r="I648" s="131"/>
      <c r="J648" s="111" t="n">
        <v>2</v>
      </c>
      <c r="K648" s="0" t="s">
        <v>198</v>
      </c>
      <c r="L648" s="0" t="s">
        <v>533</v>
      </c>
      <c r="M648" s="0" t="s">
        <v>274</v>
      </c>
      <c r="O648" s="0" t="s">
        <v>534</v>
      </c>
      <c r="Q648" s="120" t="s">
        <v>200</v>
      </c>
      <c r="R648" s="0" t="s">
        <v>3919</v>
      </c>
      <c r="S648" s="0" t="s">
        <v>201</v>
      </c>
      <c r="T648" s="0" t="s">
        <v>198</v>
      </c>
      <c r="U648" s="0" t="s">
        <v>202</v>
      </c>
      <c r="V648" s="0" t="s">
        <v>1790</v>
      </c>
      <c r="W648" s="110" t="s">
        <v>204</v>
      </c>
      <c r="X648" s="111" t="n">
        <v>2011</v>
      </c>
      <c r="Y648" s="111" t="s">
        <v>498</v>
      </c>
      <c r="Z648" s="130" t="s">
        <v>757</v>
      </c>
      <c r="AA648" s="122" t="s">
        <v>200</v>
      </c>
      <c r="AB648" s="0" t="s">
        <v>3377</v>
      </c>
      <c r="AC648" s="0" t="s">
        <v>4767</v>
      </c>
      <c r="AD648" s="111" t="n">
        <v>2011</v>
      </c>
      <c r="AE648" s="111" t="s">
        <v>198</v>
      </c>
      <c r="AI648" s="111" t="s">
        <v>207</v>
      </c>
      <c r="AK648" s="111" t="str">
        <f aca="false">(AB648)</f>
        <v>Valve software</v>
      </c>
      <c r="AM648" s="111" t="n">
        <f aca="false">AD648</f>
        <v>2011</v>
      </c>
      <c r="AN648" s="111" t="s">
        <v>297</v>
      </c>
      <c r="AO648" s="131" t="s">
        <v>2023</v>
      </c>
      <c r="AS648" s="0" t="s">
        <v>3380</v>
      </c>
      <c r="AT648" s="0" t="s">
        <v>4768</v>
      </c>
      <c r="AU648" s="0" t="s">
        <v>2727</v>
      </c>
      <c r="AV648" s="0" t="s">
        <v>3382</v>
      </c>
      <c r="AX648" s="0" t="s">
        <v>4769</v>
      </c>
      <c r="AY648" s="0" t="s">
        <v>4730</v>
      </c>
      <c r="AZ648" s="0" t="s">
        <v>4770</v>
      </c>
      <c r="BA648" s="124" t="s">
        <v>200</v>
      </c>
      <c r="BB648" s="0" t="s">
        <v>248</v>
      </c>
      <c r="BC648" s="0" t="s">
        <v>4771</v>
      </c>
      <c r="BD648" s="0" t="s">
        <v>4772</v>
      </c>
      <c r="BE648" s="104" t="s">
        <v>4773</v>
      </c>
      <c r="BG648" s="125" t="s">
        <v>200</v>
      </c>
      <c r="BH648" s="0" t="s">
        <v>466</v>
      </c>
      <c r="BI648" s="112" t="n">
        <v>5030931102080</v>
      </c>
      <c r="BJ648" s="126" t="s">
        <v>200</v>
      </c>
      <c r="BK648" s="0" t="s">
        <v>215</v>
      </c>
      <c r="BL648" s="112" t="n">
        <v>4</v>
      </c>
      <c r="BM648" s="112" t="n">
        <v>4</v>
      </c>
      <c r="BN648" s="112" t="n">
        <v>4</v>
      </c>
      <c r="BO648" s="111" t="n">
        <v>20</v>
      </c>
      <c r="BP648" s="125" t="s">
        <v>200</v>
      </c>
      <c r="BQ648" s="127" t="s">
        <v>216</v>
      </c>
    </row>
    <row r="649" customFormat="false" ht="13.8" hidden="false" customHeight="false" outlineLevel="0" collapsed="false">
      <c r="A649" s="0" t="s">
        <v>4774</v>
      </c>
      <c r="B649" s="0" t="s">
        <v>3917</v>
      </c>
      <c r="C649" s="131" t="s">
        <v>1394</v>
      </c>
      <c r="D649" s="131" t="s">
        <v>1869</v>
      </c>
      <c r="E649" s="0" t="s">
        <v>194</v>
      </c>
      <c r="F649" s="0" t="s">
        <v>195</v>
      </c>
      <c r="G649" s="0" t="s">
        <v>196</v>
      </c>
      <c r="H649" s="0" t="s">
        <v>219</v>
      </c>
      <c r="J649" s="111" t="n">
        <v>1</v>
      </c>
      <c r="K649" s="0" t="s">
        <v>198</v>
      </c>
      <c r="L649" s="0" t="s">
        <v>198</v>
      </c>
      <c r="M649" s="0" t="s">
        <v>199</v>
      </c>
      <c r="O649" s="0" t="s">
        <v>200</v>
      </c>
      <c r="Q649" s="120" t="s">
        <v>200</v>
      </c>
      <c r="R649" s="0" t="s">
        <v>3919</v>
      </c>
      <c r="S649" s="0" t="s">
        <v>201</v>
      </c>
      <c r="T649" s="0" t="s">
        <v>198</v>
      </c>
      <c r="U649" s="0" t="s">
        <v>202</v>
      </c>
      <c r="V649" s="0" t="s">
        <v>1790</v>
      </c>
      <c r="W649" s="110" t="s">
        <v>204</v>
      </c>
      <c r="X649" s="111" t="n">
        <v>2008</v>
      </c>
      <c r="Y649" s="111" t="s">
        <v>498</v>
      </c>
      <c r="Z649" s="130" t="s">
        <v>757</v>
      </c>
      <c r="AA649" s="122" t="s">
        <v>200</v>
      </c>
      <c r="AB649" s="0" t="s">
        <v>4775</v>
      </c>
      <c r="AC649" s="0" t="s">
        <v>1696</v>
      </c>
      <c r="AD649" s="111" t="n">
        <v>2008</v>
      </c>
      <c r="AE649" s="111" t="s">
        <v>198</v>
      </c>
      <c r="AI649" s="111" t="s">
        <v>207</v>
      </c>
      <c r="AK649" s="111" t="str">
        <f aca="false">(AB649)</f>
        <v>Ubisoft Montreal</v>
      </c>
      <c r="AM649" s="111" t="n">
        <f aca="false">AD649</f>
        <v>2008</v>
      </c>
      <c r="AN649" s="111" t="s">
        <v>1887</v>
      </c>
      <c r="AR649" s="0" t="s">
        <v>4215</v>
      </c>
      <c r="AS649" s="0" t="s">
        <v>947</v>
      </c>
      <c r="AT649" s="0" t="s">
        <v>2316</v>
      </c>
      <c r="AU649" s="0" t="s">
        <v>483</v>
      </c>
      <c r="AV649" s="0" t="s">
        <v>200</v>
      </c>
      <c r="AZ649" s="0" t="s">
        <v>4776</v>
      </c>
      <c r="BA649" s="124" t="s">
        <v>200</v>
      </c>
      <c r="BB649" s="0" t="s">
        <v>248</v>
      </c>
      <c r="BC649" s="0" t="s">
        <v>4777</v>
      </c>
      <c r="BD649" s="0" t="s">
        <v>4283</v>
      </c>
      <c r="BE649" s="104" t="s">
        <v>4778</v>
      </c>
      <c r="BG649" s="125" t="s">
        <v>200</v>
      </c>
      <c r="BH649" s="0" t="s">
        <v>466</v>
      </c>
      <c r="BI649" s="112" t="n">
        <v>3307211609280</v>
      </c>
      <c r="BJ649" s="126" t="s">
        <v>200</v>
      </c>
      <c r="BK649" s="0" t="s">
        <v>215</v>
      </c>
      <c r="BL649" s="112" t="n">
        <v>4</v>
      </c>
      <c r="BM649" s="112" t="n">
        <v>4</v>
      </c>
      <c r="BN649" s="112" t="n">
        <v>4</v>
      </c>
      <c r="BO649" s="111" t="n">
        <v>20</v>
      </c>
      <c r="BP649" s="125" t="s">
        <v>200</v>
      </c>
      <c r="BQ649" s="127" t="s">
        <v>216</v>
      </c>
    </row>
    <row r="650" customFormat="false" ht="13.8" hidden="false" customHeight="false" outlineLevel="0" collapsed="false">
      <c r="A650" s="0" t="s">
        <v>4779</v>
      </c>
      <c r="B650" s="0" t="s">
        <v>3917</v>
      </c>
      <c r="C650" s="131" t="s">
        <v>1394</v>
      </c>
      <c r="D650" s="131" t="s">
        <v>1333</v>
      </c>
      <c r="E650" s="0" t="s">
        <v>194</v>
      </c>
      <c r="F650" s="0" t="s">
        <v>195</v>
      </c>
      <c r="G650" s="0" t="s">
        <v>196</v>
      </c>
      <c r="H650" s="0" t="s">
        <v>219</v>
      </c>
      <c r="J650" s="111" t="n">
        <v>1</v>
      </c>
      <c r="K650" s="0" t="s">
        <v>198</v>
      </c>
      <c r="L650" s="0" t="s">
        <v>198</v>
      </c>
      <c r="M650" s="0" t="s">
        <v>274</v>
      </c>
      <c r="O650" s="0" t="s">
        <v>237</v>
      </c>
      <c r="Q650" s="120" t="s">
        <v>200</v>
      </c>
      <c r="R650" s="0" t="s">
        <v>3919</v>
      </c>
      <c r="S650" s="0" t="s">
        <v>201</v>
      </c>
      <c r="T650" s="0" t="s">
        <v>198</v>
      </c>
      <c r="U650" s="0" t="s">
        <v>202</v>
      </c>
      <c r="V650" s="0" t="s">
        <v>1790</v>
      </c>
      <c r="W650" s="110" t="s">
        <v>204</v>
      </c>
      <c r="X650" s="111" t="n">
        <v>2010</v>
      </c>
      <c r="Y650" s="111" t="s">
        <v>498</v>
      </c>
      <c r="Z650" s="130" t="s">
        <v>757</v>
      </c>
      <c r="AA650" s="122" t="s">
        <v>200</v>
      </c>
      <c r="AB650" s="0" t="s">
        <v>4775</v>
      </c>
      <c r="AC650" s="0" t="s">
        <v>1696</v>
      </c>
      <c r="AD650" s="111" t="n">
        <v>2010</v>
      </c>
      <c r="AE650" s="111" t="s">
        <v>222</v>
      </c>
      <c r="AI650" s="111" t="s">
        <v>922</v>
      </c>
      <c r="AJ650" s="111" t="s">
        <v>3887</v>
      </c>
      <c r="AK650" s="0" t="s">
        <v>4709</v>
      </c>
      <c r="AL650" s="0" t="s">
        <v>200</v>
      </c>
      <c r="AM650" s="111" t="s">
        <v>849</v>
      </c>
      <c r="AN650" s="111" t="s">
        <v>1887</v>
      </c>
      <c r="AR650" s="0" t="s">
        <v>200</v>
      </c>
      <c r="AS650" s="0" t="s">
        <v>947</v>
      </c>
      <c r="AT650" s="0" t="s">
        <v>2316</v>
      </c>
      <c r="AU650" s="0" t="s">
        <v>483</v>
      </c>
      <c r="AV650" s="0" t="s">
        <v>200</v>
      </c>
      <c r="AY650" s="0" t="s">
        <v>3446</v>
      </c>
      <c r="AZ650" s="0" t="s">
        <v>4780</v>
      </c>
      <c r="BA650" s="124" t="s">
        <v>200</v>
      </c>
      <c r="BB650" s="0" t="s">
        <v>210</v>
      </c>
      <c r="BC650" s="0" t="s">
        <v>4781</v>
      </c>
      <c r="BD650" s="0" t="s">
        <v>4782</v>
      </c>
      <c r="BE650" s="104" t="s">
        <v>4783</v>
      </c>
      <c r="BF650" s="0" t="s">
        <v>200</v>
      </c>
      <c r="BG650" s="125" t="s">
        <v>200</v>
      </c>
      <c r="BH650" s="0" t="s">
        <v>466</v>
      </c>
      <c r="BI650" s="112" t="n">
        <v>3307219904509</v>
      </c>
      <c r="BJ650" s="126" t="s">
        <v>200</v>
      </c>
      <c r="BK650" s="0" t="s">
        <v>215</v>
      </c>
      <c r="BL650" s="112" t="n">
        <v>4</v>
      </c>
      <c r="BM650" s="112" t="n">
        <v>4</v>
      </c>
      <c r="BN650" s="112" t="n">
        <v>4</v>
      </c>
      <c r="BO650" s="111" t="n">
        <v>20</v>
      </c>
      <c r="BP650" s="125" t="s">
        <v>200</v>
      </c>
      <c r="BQ650" s="127" t="s">
        <v>216</v>
      </c>
    </row>
    <row r="651" customFormat="false" ht="13.8" hidden="false" customHeight="false" outlineLevel="0" collapsed="false">
      <c r="A651" s="0" t="s">
        <v>4784</v>
      </c>
      <c r="B651" s="0" t="s">
        <v>3917</v>
      </c>
      <c r="C651" s="0" t="s">
        <v>3767</v>
      </c>
      <c r="D651" s="0" t="s">
        <v>1333</v>
      </c>
      <c r="E651" s="0" t="s">
        <v>313</v>
      </c>
      <c r="F651" s="0" t="s">
        <v>314</v>
      </c>
      <c r="G651" s="0" t="s">
        <v>362</v>
      </c>
      <c r="H651" s="0" t="s">
        <v>197</v>
      </c>
      <c r="J651" s="111" t="n">
        <v>1</v>
      </c>
      <c r="K651" s="0" t="s">
        <v>198</v>
      </c>
      <c r="L651" s="0" t="s">
        <v>198</v>
      </c>
      <c r="M651" s="0" t="s">
        <v>274</v>
      </c>
      <c r="O651" s="0" t="s">
        <v>200</v>
      </c>
      <c r="P651" s="0" t="s">
        <v>238</v>
      </c>
      <c r="Q651" s="120" t="s">
        <v>200</v>
      </c>
      <c r="R651" s="0" t="s">
        <v>3919</v>
      </c>
      <c r="S651" s="0" t="s">
        <v>201</v>
      </c>
      <c r="T651" s="0" t="s">
        <v>198</v>
      </c>
      <c r="U651" s="0" t="s">
        <v>285</v>
      </c>
      <c r="V651" s="0" t="s">
        <v>1790</v>
      </c>
      <c r="W651" s="110" t="s">
        <v>204</v>
      </c>
      <c r="X651" s="111" t="n">
        <v>2014</v>
      </c>
      <c r="Y651" s="111" t="s">
        <v>607</v>
      </c>
      <c r="Z651" s="111" t="s">
        <v>198</v>
      </c>
      <c r="AA651" s="122" t="s">
        <v>200</v>
      </c>
      <c r="AB651" s="0" t="s">
        <v>206</v>
      </c>
      <c r="AC651" s="0" t="s">
        <v>206</v>
      </c>
      <c r="AD651" s="111" t="n">
        <v>2014</v>
      </c>
      <c r="AE651" s="111" t="s">
        <v>3242</v>
      </c>
      <c r="AI651" s="111" t="s">
        <v>207</v>
      </c>
      <c r="AK651" s="111" t="str">
        <f aca="false">(AB651)</f>
        <v>Sega</v>
      </c>
      <c r="AM651" s="111" t="n">
        <f aca="false">AD651</f>
        <v>2014</v>
      </c>
      <c r="AN651" s="111" t="s">
        <v>208</v>
      </c>
      <c r="AS651" s="0" t="s">
        <v>4785</v>
      </c>
      <c r="AT651" s="0" t="s">
        <v>4786</v>
      </c>
      <c r="AU651" s="0" t="s">
        <v>200</v>
      </c>
      <c r="AV651" s="0" t="s">
        <v>200</v>
      </c>
      <c r="AZ651" s="0" t="s">
        <v>4787</v>
      </c>
      <c r="BA651" s="124" t="s">
        <v>200</v>
      </c>
      <c r="BB651" s="0" t="s">
        <v>248</v>
      </c>
      <c r="BC651" s="0" t="s">
        <v>4788</v>
      </c>
      <c r="BD651" s="0" t="s">
        <v>4789</v>
      </c>
      <c r="BE651" s="104" t="s">
        <v>4790</v>
      </c>
      <c r="BF651" s="0" t="s">
        <v>4791</v>
      </c>
      <c r="BG651" s="125" t="s">
        <v>200</v>
      </c>
      <c r="BH651" s="0" t="s">
        <v>466</v>
      </c>
      <c r="BI651" s="112" t="n">
        <v>10086690781</v>
      </c>
      <c r="BJ651" s="126" t="s">
        <v>200</v>
      </c>
      <c r="BK651" s="0" t="s">
        <v>215</v>
      </c>
      <c r="BL651" s="112" t="n">
        <v>4</v>
      </c>
      <c r="BM651" s="112" t="n">
        <v>4</v>
      </c>
      <c r="BN651" s="112" t="n">
        <v>4</v>
      </c>
      <c r="BO651" s="111" t="n">
        <v>20</v>
      </c>
      <c r="BP651" s="125" t="s">
        <v>200</v>
      </c>
      <c r="BQ651" s="127" t="s">
        <v>216</v>
      </c>
    </row>
    <row r="652" customFormat="false" ht="13.8" hidden="false" customHeight="false" outlineLevel="0" collapsed="false">
      <c r="A652" s="0" t="s">
        <v>4792</v>
      </c>
      <c r="B652" s="0" t="s">
        <v>3917</v>
      </c>
      <c r="C652" s="0" t="s">
        <v>234</v>
      </c>
      <c r="D652" s="0" t="s">
        <v>1333</v>
      </c>
      <c r="E652" s="0" t="s">
        <v>194</v>
      </c>
      <c r="F652" s="0" t="s">
        <v>195</v>
      </c>
      <c r="G652" s="0" t="s">
        <v>196</v>
      </c>
      <c r="H652" s="0" t="s">
        <v>197</v>
      </c>
      <c r="J652" s="111" t="n">
        <v>2</v>
      </c>
      <c r="K652" s="0" t="s">
        <v>198</v>
      </c>
      <c r="L652" s="0" t="s">
        <v>533</v>
      </c>
      <c r="M652" s="0" t="s">
        <v>274</v>
      </c>
      <c r="O652" s="0" t="s">
        <v>200</v>
      </c>
      <c r="P652" s="0" t="s">
        <v>2084</v>
      </c>
      <c r="Q652" s="120" t="s">
        <v>200</v>
      </c>
      <c r="R652" s="0" t="s">
        <v>3919</v>
      </c>
      <c r="S652" s="0" t="s">
        <v>201</v>
      </c>
      <c r="T652" s="0" t="s">
        <v>198</v>
      </c>
      <c r="U652" s="0" t="s">
        <v>202</v>
      </c>
      <c r="V652" s="0" t="s">
        <v>1790</v>
      </c>
      <c r="W652" s="110" t="s">
        <v>1815</v>
      </c>
      <c r="X652" s="111" t="n">
        <v>2013</v>
      </c>
      <c r="Y652" s="111" t="s">
        <v>498</v>
      </c>
      <c r="Z652" s="130" t="s">
        <v>757</v>
      </c>
      <c r="AA652" s="122" t="s">
        <v>200</v>
      </c>
      <c r="AB652" s="0" t="s">
        <v>2245</v>
      </c>
      <c r="AC652" s="0" t="s">
        <v>872</v>
      </c>
      <c r="AD652" s="111" t="n">
        <v>2013</v>
      </c>
      <c r="AE652" s="111" t="s">
        <v>222</v>
      </c>
      <c r="AI652" s="111" t="s">
        <v>207</v>
      </c>
      <c r="AK652" s="111" t="str">
        <f aca="false">(AB652)</f>
        <v>Sony – Japan studio</v>
      </c>
      <c r="AM652" s="111" t="n">
        <f aca="false">AD652</f>
        <v>2013</v>
      </c>
      <c r="AN652" s="111" t="s">
        <v>208</v>
      </c>
      <c r="AO652" s="0" t="s">
        <v>4084</v>
      </c>
      <c r="AP652" s="0" t="s">
        <v>200</v>
      </c>
      <c r="AS652" s="0" t="s">
        <v>200</v>
      </c>
      <c r="AT652" s="0" t="s">
        <v>4793</v>
      </c>
      <c r="AU652" s="0" t="s">
        <v>2297</v>
      </c>
      <c r="AV652" s="0" t="s">
        <v>200</v>
      </c>
      <c r="AZ652" s="0" t="s">
        <v>4794</v>
      </c>
      <c r="BA652" s="124" t="s">
        <v>200</v>
      </c>
      <c r="BB652" s="0" t="s">
        <v>248</v>
      </c>
      <c r="BC652" s="0" t="s">
        <v>4795</v>
      </c>
      <c r="BE652" s="104" t="s">
        <v>4796</v>
      </c>
      <c r="BG652" s="125" t="s">
        <v>200</v>
      </c>
      <c r="BH652" s="0" t="s">
        <v>466</v>
      </c>
      <c r="BI652" s="112" t="n">
        <v>711719260363</v>
      </c>
      <c r="BJ652" s="126" t="s">
        <v>200</v>
      </c>
      <c r="BK652" s="0" t="s">
        <v>215</v>
      </c>
      <c r="BL652" s="112" t="n">
        <v>4</v>
      </c>
      <c r="BM652" s="112" t="n">
        <v>4</v>
      </c>
      <c r="BN652" s="112" t="n">
        <v>4</v>
      </c>
      <c r="BO652" s="111" t="n">
        <v>20</v>
      </c>
      <c r="BP652" s="125" t="s">
        <v>200</v>
      </c>
      <c r="BQ652" s="127" t="s">
        <v>216</v>
      </c>
    </row>
    <row r="653" customFormat="false" ht="13.8" hidden="false" customHeight="false" outlineLevel="0" collapsed="false">
      <c r="A653" s="0" t="s">
        <v>4797</v>
      </c>
      <c r="B653" s="0" t="s">
        <v>3917</v>
      </c>
      <c r="C653" s="0" t="s">
        <v>818</v>
      </c>
      <c r="D653" s="0" t="s">
        <v>1333</v>
      </c>
      <c r="E653" s="0" t="s">
        <v>313</v>
      </c>
      <c r="F653" s="0" t="s">
        <v>314</v>
      </c>
      <c r="G653" s="0" t="s">
        <v>880</v>
      </c>
      <c r="H653" s="0" t="s">
        <v>197</v>
      </c>
      <c r="J653" s="111" t="n">
        <v>1</v>
      </c>
      <c r="K653" s="0" t="s">
        <v>198</v>
      </c>
      <c r="L653" s="0" t="s">
        <v>198</v>
      </c>
      <c r="M653" s="0" t="s">
        <v>274</v>
      </c>
      <c r="O653" s="0" t="s">
        <v>200</v>
      </c>
      <c r="Q653" s="120" t="s">
        <v>200</v>
      </c>
      <c r="R653" s="0" t="s">
        <v>3919</v>
      </c>
      <c r="S653" s="0" t="s">
        <v>201</v>
      </c>
      <c r="T653" s="0" t="s">
        <v>198</v>
      </c>
      <c r="U653" s="0" t="s">
        <v>202</v>
      </c>
      <c r="V653" s="0" t="s">
        <v>1790</v>
      </c>
      <c r="W653" s="110" t="s">
        <v>204</v>
      </c>
      <c r="X653" s="111" t="n">
        <v>2008</v>
      </c>
      <c r="Y653" s="111" t="s">
        <v>498</v>
      </c>
      <c r="Z653" s="111" t="s">
        <v>198</v>
      </c>
      <c r="AA653" s="122" t="s">
        <v>200</v>
      </c>
      <c r="AB653" s="0" t="s">
        <v>4798</v>
      </c>
      <c r="AC653" s="0" t="s">
        <v>584</v>
      </c>
      <c r="AD653" s="111" t="n">
        <v>2008</v>
      </c>
      <c r="AE653" s="111" t="s">
        <v>198</v>
      </c>
      <c r="AI653" s="111" t="s">
        <v>207</v>
      </c>
      <c r="AK653" s="111" t="str">
        <f aca="false">(AB653)</f>
        <v>Blackrock studio</v>
      </c>
      <c r="AM653" s="111" t="n">
        <f aca="false">AD653</f>
        <v>2008</v>
      </c>
      <c r="AN653" s="111" t="s">
        <v>263</v>
      </c>
      <c r="AO653" s="0" t="s">
        <v>4360</v>
      </c>
      <c r="AP653" s="0" t="s">
        <v>200</v>
      </c>
      <c r="AS653" s="0" t="s">
        <v>200</v>
      </c>
      <c r="AV653" s="0" t="s">
        <v>200</v>
      </c>
      <c r="AZ653" s="0" t="s">
        <v>4799</v>
      </c>
      <c r="BA653" s="124" t="s">
        <v>200</v>
      </c>
      <c r="BB653" s="0" t="s">
        <v>248</v>
      </c>
      <c r="BC653" s="0" t="s">
        <v>4800</v>
      </c>
      <c r="BD653" s="0" t="s">
        <v>3506</v>
      </c>
      <c r="BE653" s="104" t="s">
        <v>4801</v>
      </c>
      <c r="BG653" s="125" t="s">
        <v>200</v>
      </c>
      <c r="BH653" s="0" t="s">
        <v>466</v>
      </c>
      <c r="BI653" s="112" t="n">
        <v>8717418176945</v>
      </c>
      <c r="BJ653" s="126" t="s">
        <v>200</v>
      </c>
      <c r="BK653" s="0" t="s">
        <v>215</v>
      </c>
      <c r="BL653" s="112" t="n">
        <v>4</v>
      </c>
      <c r="BM653" s="112" t="n">
        <v>4</v>
      </c>
      <c r="BN653" s="112" t="n">
        <v>4</v>
      </c>
      <c r="BO653" s="111" t="n">
        <v>20</v>
      </c>
      <c r="BP653" s="125" t="s">
        <v>200</v>
      </c>
      <c r="BQ653" s="127" t="s">
        <v>216</v>
      </c>
    </row>
    <row r="654" customFormat="false" ht="13.8" hidden="false" customHeight="false" outlineLevel="0" collapsed="false">
      <c r="A654" s="0" t="s">
        <v>4802</v>
      </c>
      <c r="B654" s="0" t="s">
        <v>3917</v>
      </c>
      <c r="C654" s="0" t="s">
        <v>380</v>
      </c>
      <c r="D654" s="0" t="s">
        <v>193</v>
      </c>
      <c r="E654" s="0" t="s">
        <v>194</v>
      </c>
      <c r="F654" s="0" t="s">
        <v>195</v>
      </c>
      <c r="G654" s="0" t="s">
        <v>391</v>
      </c>
      <c r="H654" s="0" t="s">
        <v>400</v>
      </c>
      <c r="I654" s="0" t="s">
        <v>594</v>
      </c>
      <c r="J654" s="111" t="n">
        <v>4</v>
      </c>
      <c r="K654" s="0" t="s">
        <v>198</v>
      </c>
      <c r="L654" s="0" t="s">
        <v>392</v>
      </c>
      <c r="M654" s="0" t="s">
        <v>274</v>
      </c>
      <c r="O654" s="0" t="s">
        <v>596</v>
      </c>
      <c r="Q654" s="120" t="s">
        <v>200</v>
      </c>
      <c r="R654" s="0" t="s">
        <v>3919</v>
      </c>
      <c r="S654" s="0" t="s">
        <v>201</v>
      </c>
      <c r="T654" s="0" t="s">
        <v>198</v>
      </c>
      <c r="U654" s="0" t="s">
        <v>239</v>
      </c>
      <c r="V654" s="0" t="s">
        <v>1790</v>
      </c>
      <c r="W654" s="110" t="s">
        <v>204</v>
      </c>
      <c r="X654" s="111" t="n">
        <v>2014</v>
      </c>
      <c r="Y654" s="111" t="s">
        <v>240</v>
      </c>
      <c r="Z654" s="111" t="s">
        <v>198</v>
      </c>
      <c r="AA654" s="122" t="s">
        <v>200</v>
      </c>
      <c r="AB654" s="0" t="s">
        <v>1032</v>
      </c>
      <c r="AC654" s="0" t="s">
        <v>206</v>
      </c>
      <c r="AD654" s="111" t="s">
        <v>198</v>
      </c>
      <c r="AE654" s="111" t="s">
        <v>198</v>
      </c>
      <c r="AI654" s="111" t="s">
        <v>207</v>
      </c>
      <c r="AK654" s="111" t="str">
        <f aca="false">(AB654)</f>
        <v>Sega – Sonic team</v>
      </c>
      <c r="AM654" s="111" t="n">
        <f aca="false">X654</f>
        <v>2014</v>
      </c>
      <c r="AN654" s="111" t="s">
        <v>208</v>
      </c>
      <c r="AS654" s="0" t="s">
        <v>4803</v>
      </c>
      <c r="AT654" s="104" t="s">
        <v>2832</v>
      </c>
      <c r="AV654" s="0" t="s">
        <v>200</v>
      </c>
      <c r="AZ654" s="0" t="s">
        <v>4804</v>
      </c>
      <c r="BA654" s="124" t="s">
        <v>200</v>
      </c>
      <c r="BB654" s="0" t="s">
        <v>462</v>
      </c>
      <c r="BC654" s="0" t="s">
        <v>4805</v>
      </c>
      <c r="BD654" s="0" t="s">
        <v>4806</v>
      </c>
      <c r="BE654" s="104" t="s">
        <v>4807</v>
      </c>
      <c r="BF654" s="0" t="s">
        <v>4808</v>
      </c>
      <c r="BG654" s="125" t="s">
        <v>200</v>
      </c>
      <c r="BH654" s="0" t="s">
        <v>2235</v>
      </c>
      <c r="BI654" s="112" t="n">
        <v>4974365836337</v>
      </c>
      <c r="BJ654" s="126" t="s">
        <v>200</v>
      </c>
      <c r="BK654" s="0" t="s">
        <v>215</v>
      </c>
      <c r="BL654" s="112" t="n">
        <v>4</v>
      </c>
      <c r="BM654" s="112" t="n">
        <v>4</v>
      </c>
      <c r="BN654" s="112" t="n">
        <v>4</v>
      </c>
      <c r="BO654" s="111" t="n">
        <v>20</v>
      </c>
      <c r="BP654" s="125" t="s">
        <v>200</v>
      </c>
      <c r="BQ654" s="127" t="s">
        <v>216</v>
      </c>
    </row>
    <row r="655" customFormat="false" ht="13.8" hidden="false" customHeight="false" outlineLevel="0" collapsed="false">
      <c r="A655" s="0" t="s">
        <v>4809</v>
      </c>
      <c r="B655" s="0" t="s">
        <v>3917</v>
      </c>
      <c r="C655" s="131" t="s">
        <v>1844</v>
      </c>
      <c r="D655" s="131" t="s">
        <v>1333</v>
      </c>
      <c r="E655" s="0" t="s">
        <v>313</v>
      </c>
      <c r="F655" s="0" t="s">
        <v>314</v>
      </c>
      <c r="G655" s="0" t="s">
        <v>880</v>
      </c>
      <c r="H655" s="0" t="s">
        <v>197</v>
      </c>
      <c r="J655" s="111" t="n">
        <v>1</v>
      </c>
      <c r="K655" s="131" t="s">
        <v>198</v>
      </c>
      <c r="L655" s="0" t="s">
        <v>198</v>
      </c>
      <c r="M655" s="0" t="s">
        <v>199</v>
      </c>
      <c r="O655" s="0" t="s">
        <v>200</v>
      </c>
      <c r="Q655" s="120" t="s">
        <v>200</v>
      </c>
      <c r="R655" s="0" t="s">
        <v>3919</v>
      </c>
      <c r="S655" s="0" t="s">
        <v>698</v>
      </c>
      <c r="T655" s="0" t="s">
        <v>198</v>
      </c>
      <c r="U655" s="0" t="s">
        <v>202</v>
      </c>
      <c r="V655" s="0" t="s">
        <v>1790</v>
      </c>
      <c r="W655" s="110" t="s">
        <v>204</v>
      </c>
      <c r="X655" s="111" t="n">
        <v>2010</v>
      </c>
      <c r="Z655" s="111" t="s">
        <v>198</v>
      </c>
      <c r="AA655" s="122" t="s">
        <v>200</v>
      </c>
      <c r="AB655" s="0" t="s">
        <v>668</v>
      </c>
      <c r="AC655" s="0" t="s">
        <v>668</v>
      </c>
      <c r="AD655" s="111" t="n">
        <v>2010</v>
      </c>
      <c r="AE655" s="111" t="s">
        <v>198</v>
      </c>
      <c r="AI655" s="111" t="s">
        <v>700</v>
      </c>
      <c r="AJ655" s="111" t="s">
        <v>3976</v>
      </c>
      <c r="AK655" s="0" t="s">
        <v>668</v>
      </c>
      <c r="AM655" s="111" t="n">
        <v>2008</v>
      </c>
      <c r="AN655" s="111" t="s">
        <v>263</v>
      </c>
      <c r="AO655" s="0" t="s">
        <v>1442</v>
      </c>
      <c r="AP655" s="0" t="s">
        <v>674</v>
      </c>
      <c r="AQ655" s="0" t="s">
        <v>200</v>
      </c>
      <c r="AS655" s="0" t="s">
        <v>3848</v>
      </c>
      <c r="AV655" s="0" t="s">
        <v>200</v>
      </c>
      <c r="AY655" s="0" t="s">
        <v>4174</v>
      </c>
      <c r="AZ655" s="0" t="s">
        <v>4810</v>
      </c>
      <c r="BA655" s="124" t="s">
        <v>200</v>
      </c>
      <c r="BB655" s="0" t="s">
        <v>210</v>
      </c>
      <c r="BC655" s="0" t="s">
        <v>4811</v>
      </c>
      <c r="BD655" s="0" t="s">
        <v>4812</v>
      </c>
      <c r="BE655" s="104" t="s">
        <v>3737</v>
      </c>
      <c r="BF655" s="0" t="s">
        <v>4813</v>
      </c>
      <c r="BG655" s="125" t="s">
        <v>200</v>
      </c>
      <c r="BH655" s="0" t="s">
        <v>735</v>
      </c>
      <c r="BI655" s="112" t="n">
        <v>5024866360127</v>
      </c>
      <c r="BJ655" s="126" t="s">
        <v>200</v>
      </c>
      <c r="BK655" s="0" t="s">
        <v>215</v>
      </c>
      <c r="BL655" s="112" t="n">
        <v>4</v>
      </c>
      <c r="BM655" s="112" t="n">
        <v>4</v>
      </c>
      <c r="BN655" s="112" t="n">
        <v>4</v>
      </c>
      <c r="BO655" s="111" t="n">
        <v>20</v>
      </c>
      <c r="BP655" s="125" t="s">
        <v>200</v>
      </c>
      <c r="BQ655" s="127" t="s">
        <v>216</v>
      </c>
    </row>
    <row r="656" customFormat="false" ht="13.8" hidden="false" customHeight="false" outlineLevel="0" collapsed="false">
      <c r="A656" s="0" t="s">
        <v>4814</v>
      </c>
      <c r="B656" s="0" t="s">
        <v>3917</v>
      </c>
      <c r="C656" s="131" t="s">
        <v>1489</v>
      </c>
      <c r="D656" s="131" t="s">
        <v>1333</v>
      </c>
      <c r="E656" s="0" t="s">
        <v>284</v>
      </c>
      <c r="F656" s="0" t="s">
        <v>195</v>
      </c>
      <c r="G656" s="0" t="s">
        <v>330</v>
      </c>
      <c r="H656" s="0" t="s">
        <v>219</v>
      </c>
      <c r="J656" s="111" t="n">
        <v>1</v>
      </c>
      <c r="K656" s="131" t="s">
        <v>198</v>
      </c>
      <c r="L656" s="0" t="s">
        <v>198</v>
      </c>
      <c r="M656" s="0" t="s">
        <v>199</v>
      </c>
      <c r="O656" s="0" t="s">
        <v>200</v>
      </c>
      <c r="Q656" s="120" t="s">
        <v>200</v>
      </c>
      <c r="R656" s="0" t="s">
        <v>3919</v>
      </c>
      <c r="S656" s="0" t="s">
        <v>201</v>
      </c>
      <c r="T656" s="0" t="s">
        <v>198</v>
      </c>
      <c r="U656" s="0" t="s">
        <v>202</v>
      </c>
      <c r="V656" s="0" t="s">
        <v>1790</v>
      </c>
      <c r="W656" s="110" t="s">
        <v>204</v>
      </c>
      <c r="X656" s="111" t="n">
        <v>2011</v>
      </c>
      <c r="Y656" s="111" t="s">
        <v>498</v>
      </c>
      <c r="Z656" s="130" t="s">
        <v>757</v>
      </c>
      <c r="AA656" s="122" t="s">
        <v>200</v>
      </c>
      <c r="AB656" s="0" t="s">
        <v>2464</v>
      </c>
      <c r="AC656" s="0" t="s">
        <v>4214</v>
      </c>
      <c r="AD656" s="111" t="n">
        <v>2011</v>
      </c>
      <c r="AE656" s="111" t="s">
        <v>198</v>
      </c>
      <c r="AI656" s="111" t="s">
        <v>207</v>
      </c>
      <c r="AK656" s="111" t="str">
        <f aca="false">(AB656)</f>
        <v>id software</v>
      </c>
      <c r="AM656" s="111" t="n">
        <f aca="false">AD656</f>
        <v>2011</v>
      </c>
      <c r="AN656" s="111" t="s">
        <v>297</v>
      </c>
      <c r="AS656" s="0" t="s">
        <v>200</v>
      </c>
      <c r="AU656" s="0" t="s">
        <v>537</v>
      </c>
      <c r="AV656" s="0" t="s">
        <v>2469</v>
      </c>
      <c r="AW656" s="0" t="s">
        <v>200</v>
      </c>
      <c r="AX656" s="0" t="s">
        <v>4815</v>
      </c>
      <c r="AY656" s="0" t="s">
        <v>2787</v>
      </c>
      <c r="AZ656" s="0" t="s">
        <v>4816</v>
      </c>
      <c r="BA656" s="124" t="s">
        <v>200</v>
      </c>
      <c r="BB656" s="0" t="s">
        <v>210</v>
      </c>
      <c r="BC656" s="0" t="s">
        <v>4817</v>
      </c>
      <c r="BE656" s="104" t="s">
        <v>4818</v>
      </c>
      <c r="BF656" s="0" t="s">
        <v>4819</v>
      </c>
      <c r="BG656" s="125" t="s">
        <v>200</v>
      </c>
      <c r="BH656" s="0" t="s">
        <v>466</v>
      </c>
      <c r="BI656" s="112" t="n">
        <v>93155140721</v>
      </c>
      <c r="BJ656" s="126" t="s">
        <v>200</v>
      </c>
      <c r="BK656" s="0" t="s">
        <v>215</v>
      </c>
      <c r="BL656" s="112" t="n">
        <v>4</v>
      </c>
      <c r="BM656" s="112" t="n">
        <v>4</v>
      </c>
      <c r="BN656" s="112" t="n">
        <v>4</v>
      </c>
      <c r="BO656" s="111" t="n">
        <v>20</v>
      </c>
      <c r="BP656" s="125" t="s">
        <v>200</v>
      </c>
      <c r="BQ656" s="127" t="s">
        <v>216</v>
      </c>
    </row>
    <row r="657" customFormat="false" ht="13.8" hidden="false" customHeight="false" outlineLevel="0" collapsed="false">
      <c r="A657" s="0" t="s">
        <v>4820</v>
      </c>
      <c r="B657" s="0" t="s">
        <v>3917</v>
      </c>
      <c r="C657" s="131" t="s">
        <v>1408</v>
      </c>
      <c r="D657" s="131" t="s">
        <v>1333</v>
      </c>
      <c r="E657" s="0" t="s">
        <v>194</v>
      </c>
      <c r="F657" s="0" t="s">
        <v>195</v>
      </c>
      <c r="G657" s="0" t="s">
        <v>196</v>
      </c>
      <c r="H657" s="0" t="s">
        <v>400</v>
      </c>
      <c r="I657" s="0" t="s">
        <v>2367</v>
      </c>
      <c r="J657" s="111" t="n">
        <v>4</v>
      </c>
      <c r="K657" s="0" t="s">
        <v>198</v>
      </c>
      <c r="L657" s="0" t="s">
        <v>533</v>
      </c>
      <c r="M657" s="0" t="s">
        <v>274</v>
      </c>
      <c r="O657" s="0" t="s">
        <v>534</v>
      </c>
      <c r="Q657" s="120" t="s">
        <v>200</v>
      </c>
      <c r="R657" s="0" t="s">
        <v>3919</v>
      </c>
      <c r="S657" s="0" t="s">
        <v>201</v>
      </c>
      <c r="T657" s="0" t="s">
        <v>198</v>
      </c>
      <c r="U657" s="0" t="s">
        <v>202</v>
      </c>
      <c r="V657" s="0" t="s">
        <v>1790</v>
      </c>
      <c r="W657" s="110" t="s">
        <v>204</v>
      </c>
      <c r="X657" s="111" t="n">
        <v>2011</v>
      </c>
      <c r="Y657" s="111" t="s">
        <v>498</v>
      </c>
      <c r="Z657" s="130" t="s">
        <v>757</v>
      </c>
      <c r="AA657" s="122" t="s">
        <v>200</v>
      </c>
      <c r="AB657" s="0" t="s">
        <v>2457</v>
      </c>
      <c r="AC657" s="0" t="s">
        <v>872</v>
      </c>
      <c r="AD657" s="111" t="n">
        <v>2011</v>
      </c>
      <c r="AE657" s="111" t="s">
        <v>222</v>
      </c>
      <c r="AI657" s="111" t="s">
        <v>207</v>
      </c>
      <c r="AK657" s="111" t="str">
        <f aca="false">(AB657)</f>
        <v>Insomniac games</v>
      </c>
      <c r="AM657" s="111" t="n">
        <f aca="false">AD657</f>
        <v>2011</v>
      </c>
      <c r="AN657" s="111" t="s">
        <v>297</v>
      </c>
      <c r="AO657" s="0" t="s">
        <v>609</v>
      </c>
      <c r="AP657" s="0" t="s">
        <v>200</v>
      </c>
      <c r="AS657" s="0" t="s">
        <v>4821</v>
      </c>
      <c r="AT657" s="0" t="s">
        <v>200</v>
      </c>
      <c r="AU657" s="0" t="s">
        <v>1306</v>
      </c>
      <c r="AV657" s="0" t="s">
        <v>200</v>
      </c>
      <c r="AZ657" s="0" t="s">
        <v>4822</v>
      </c>
      <c r="BA657" s="124" t="s">
        <v>200</v>
      </c>
      <c r="BB657" s="0" t="s">
        <v>248</v>
      </c>
      <c r="BC657" s="0" t="s">
        <v>4823</v>
      </c>
      <c r="BD657" s="0" t="s">
        <v>4824</v>
      </c>
      <c r="BE657" s="104" t="s">
        <v>3846</v>
      </c>
      <c r="BF657" s="0" t="s">
        <v>200</v>
      </c>
      <c r="BG657" s="125" t="s">
        <v>200</v>
      </c>
      <c r="BH657" s="0" t="s">
        <v>466</v>
      </c>
      <c r="BI657" s="112" t="n">
        <v>711719126997</v>
      </c>
      <c r="BJ657" s="126" t="s">
        <v>200</v>
      </c>
      <c r="BK657" s="0" t="s">
        <v>215</v>
      </c>
      <c r="BL657" s="112" t="n">
        <v>4</v>
      </c>
      <c r="BM657" s="112" t="n">
        <v>4</v>
      </c>
      <c r="BN657" s="112" t="n">
        <v>4</v>
      </c>
      <c r="BO657" s="111" t="n">
        <v>20</v>
      </c>
      <c r="BP657" s="125" t="s">
        <v>200</v>
      </c>
      <c r="BQ657" s="127" t="s">
        <v>216</v>
      </c>
    </row>
    <row r="658" customFormat="false" ht="13.8" hidden="false" customHeight="false" outlineLevel="0" collapsed="false">
      <c r="A658" s="0" t="s">
        <v>4825</v>
      </c>
      <c r="B658" s="0" t="s">
        <v>3917</v>
      </c>
      <c r="C658" s="131" t="s">
        <v>1394</v>
      </c>
      <c r="D658" s="131" t="s">
        <v>1333</v>
      </c>
      <c r="E658" s="0" t="s">
        <v>194</v>
      </c>
      <c r="F658" s="0" t="s">
        <v>195</v>
      </c>
      <c r="G658" s="0" t="s">
        <v>196</v>
      </c>
      <c r="H658" s="0" t="s">
        <v>197</v>
      </c>
      <c r="J658" s="111" t="n">
        <v>1</v>
      </c>
      <c r="K658" s="0" t="s">
        <v>198</v>
      </c>
      <c r="L658" s="0" t="s">
        <v>198</v>
      </c>
      <c r="M658" s="0" t="s">
        <v>199</v>
      </c>
      <c r="O658" s="0" t="s">
        <v>200</v>
      </c>
      <c r="Q658" s="120" t="s">
        <v>200</v>
      </c>
      <c r="R658" s="0" t="s">
        <v>3919</v>
      </c>
      <c r="S658" s="0" t="s">
        <v>201</v>
      </c>
      <c r="T658" s="0" t="s">
        <v>198</v>
      </c>
      <c r="U658" s="0" t="s">
        <v>202</v>
      </c>
      <c r="V658" s="0" t="s">
        <v>1790</v>
      </c>
      <c r="W658" s="110" t="s">
        <v>204</v>
      </c>
      <c r="X658" s="111" t="n">
        <v>2012</v>
      </c>
      <c r="Y658" s="111" t="s">
        <v>498</v>
      </c>
      <c r="Z658" s="130" t="s">
        <v>757</v>
      </c>
      <c r="AA658" s="122" t="s">
        <v>200</v>
      </c>
      <c r="AB658" s="0" t="s">
        <v>4826</v>
      </c>
      <c r="AC658" s="0" t="s">
        <v>872</v>
      </c>
      <c r="AD658" s="111" t="n">
        <v>2012</v>
      </c>
      <c r="AE658" s="111" t="s">
        <v>3242</v>
      </c>
      <c r="AI658" s="111" t="s">
        <v>922</v>
      </c>
      <c r="AJ658" s="111" t="s">
        <v>3887</v>
      </c>
      <c r="AK658" s="0" t="s">
        <v>4775</v>
      </c>
      <c r="AM658" s="111" t="s">
        <v>849</v>
      </c>
      <c r="AN658" s="111" t="s">
        <v>297</v>
      </c>
      <c r="AS658" s="0" t="s">
        <v>4821</v>
      </c>
      <c r="AT658" s="0" t="s">
        <v>576</v>
      </c>
      <c r="AU658" s="0" t="s">
        <v>1306</v>
      </c>
      <c r="AV658" s="0" t="s">
        <v>200</v>
      </c>
      <c r="AZ658" s="0" t="s">
        <v>4827</v>
      </c>
      <c r="BA658" s="124" t="s">
        <v>200</v>
      </c>
      <c r="BB658" s="0" t="s">
        <v>248</v>
      </c>
      <c r="BC658" s="0" t="s">
        <v>4828</v>
      </c>
      <c r="BD658" s="0" t="s">
        <v>4829</v>
      </c>
      <c r="BE658" s="104" t="s">
        <v>4830</v>
      </c>
      <c r="BF658" s="0" t="s">
        <v>200</v>
      </c>
      <c r="BG658" s="125" t="s">
        <v>200</v>
      </c>
      <c r="BH658" s="0" t="s">
        <v>466</v>
      </c>
      <c r="BI658" s="112" t="n">
        <v>711719229131</v>
      </c>
      <c r="BJ658" s="126" t="s">
        <v>200</v>
      </c>
      <c r="BK658" s="0" t="s">
        <v>215</v>
      </c>
      <c r="BL658" s="112" t="n">
        <v>4</v>
      </c>
      <c r="BM658" s="112" t="n">
        <v>4</v>
      </c>
      <c r="BN658" s="112" t="n">
        <v>4</v>
      </c>
      <c r="BO658" s="111" t="n">
        <v>20</v>
      </c>
      <c r="BP658" s="125" t="s">
        <v>200</v>
      </c>
      <c r="BQ658" s="127" t="s">
        <v>216</v>
      </c>
    </row>
    <row r="659" customFormat="false" ht="13.8" hidden="false" customHeight="false" outlineLevel="0" collapsed="false">
      <c r="A659" s="0" t="s">
        <v>4831</v>
      </c>
      <c r="B659" s="0" t="s">
        <v>3917</v>
      </c>
      <c r="C659" s="131" t="s">
        <v>1408</v>
      </c>
      <c r="D659" s="131" t="s">
        <v>1333</v>
      </c>
      <c r="E659" s="0" t="s">
        <v>284</v>
      </c>
      <c r="F659" s="0" t="s">
        <v>195</v>
      </c>
      <c r="G659" s="0" t="s">
        <v>330</v>
      </c>
      <c r="H659" s="0" t="s">
        <v>901</v>
      </c>
      <c r="J659" s="111" t="n">
        <v>1</v>
      </c>
      <c r="K659" s="131" t="s">
        <v>198</v>
      </c>
      <c r="L659" s="0" t="s">
        <v>198</v>
      </c>
      <c r="M659" s="0" t="s">
        <v>199</v>
      </c>
      <c r="O659" s="0" t="s">
        <v>200</v>
      </c>
      <c r="Q659" s="120" t="s">
        <v>200</v>
      </c>
      <c r="R659" s="0" t="s">
        <v>3919</v>
      </c>
      <c r="S659" s="0" t="s">
        <v>201</v>
      </c>
      <c r="T659" s="0" t="s">
        <v>198</v>
      </c>
      <c r="U659" s="0" t="s">
        <v>202</v>
      </c>
      <c r="V659" s="0" t="s">
        <v>1790</v>
      </c>
      <c r="W659" s="110" t="s">
        <v>204</v>
      </c>
      <c r="X659" s="111" t="n">
        <v>2011</v>
      </c>
      <c r="Y659" s="111" t="s">
        <v>1624</v>
      </c>
      <c r="Z659" s="130" t="s">
        <v>757</v>
      </c>
      <c r="AA659" s="122" t="s">
        <v>200</v>
      </c>
      <c r="AB659" s="0" t="s">
        <v>4832</v>
      </c>
      <c r="AC659" s="0" t="s">
        <v>3342</v>
      </c>
      <c r="AD659" s="111" t="n">
        <v>2011</v>
      </c>
      <c r="AE659" s="111" t="s">
        <v>198</v>
      </c>
      <c r="AG659" s="111" t="s">
        <v>241</v>
      </c>
      <c r="AH659" s="111" t="s">
        <v>3279</v>
      </c>
      <c r="AI659" s="111" t="s">
        <v>700</v>
      </c>
      <c r="AJ659" s="111" t="s">
        <v>3976</v>
      </c>
      <c r="AK659" s="0" t="s">
        <v>4832</v>
      </c>
      <c r="AM659" s="111" t="n">
        <v>2010</v>
      </c>
      <c r="AN659" s="111" t="s">
        <v>297</v>
      </c>
      <c r="AR659" s="0" t="s">
        <v>3366</v>
      </c>
      <c r="AS659" s="0" t="s">
        <v>4833</v>
      </c>
      <c r="AT659" s="0" t="s">
        <v>4834</v>
      </c>
      <c r="AU659" s="0" t="s">
        <v>4835</v>
      </c>
      <c r="AV659" s="0" t="s">
        <v>4836</v>
      </c>
      <c r="AZ659" s="0" t="s">
        <v>4837</v>
      </c>
      <c r="BA659" s="124" t="s">
        <v>200</v>
      </c>
      <c r="BB659" s="0" t="s">
        <v>210</v>
      </c>
      <c r="BC659" s="0" t="s">
        <v>4838</v>
      </c>
      <c r="BD659" s="0" t="s">
        <v>4839</v>
      </c>
      <c r="BE659" s="104" t="s">
        <v>4840</v>
      </c>
      <c r="BF659" s="0" t="s">
        <v>4841</v>
      </c>
      <c r="BG659" s="125" t="s">
        <v>200</v>
      </c>
      <c r="BH659" s="0" t="s">
        <v>466</v>
      </c>
      <c r="BI659" s="112" t="n">
        <v>5026555407380</v>
      </c>
      <c r="BJ659" s="126" t="s">
        <v>200</v>
      </c>
      <c r="BK659" s="0" t="s">
        <v>215</v>
      </c>
      <c r="BL659" s="112" t="n">
        <v>4</v>
      </c>
      <c r="BM659" s="112" t="n">
        <v>4</v>
      </c>
      <c r="BN659" s="112" t="n">
        <v>4</v>
      </c>
      <c r="BO659" s="111" t="n">
        <v>20</v>
      </c>
      <c r="BP659" s="125" t="s">
        <v>200</v>
      </c>
      <c r="BQ659" s="127" t="s">
        <v>216</v>
      </c>
    </row>
    <row r="660" customFormat="false" ht="13.8" hidden="false" customHeight="false" outlineLevel="0" collapsed="false">
      <c r="A660" s="0" t="s">
        <v>4842</v>
      </c>
      <c r="B660" s="0" t="s">
        <v>3917</v>
      </c>
      <c r="C660" s="131" t="s">
        <v>1970</v>
      </c>
      <c r="D660" s="131" t="s">
        <v>1333</v>
      </c>
      <c r="E660" s="0" t="s">
        <v>194</v>
      </c>
      <c r="F660" s="0" t="s">
        <v>195</v>
      </c>
      <c r="G660" s="0" t="s">
        <v>196</v>
      </c>
      <c r="H660" s="0" t="s">
        <v>901</v>
      </c>
      <c r="J660" s="111" t="n">
        <v>1</v>
      </c>
      <c r="K660" s="0" t="s">
        <v>198</v>
      </c>
      <c r="L660" s="0" t="s">
        <v>198</v>
      </c>
      <c r="M660" s="0" t="s">
        <v>199</v>
      </c>
      <c r="O660" s="0" t="s">
        <v>200</v>
      </c>
      <c r="Q660" s="120" t="s">
        <v>200</v>
      </c>
      <c r="R660" s="0" t="s">
        <v>3919</v>
      </c>
      <c r="S660" s="0" t="s">
        <v>201</v>
      </c>
      <c r="T660" s="0" t="s">
        <v>198</v>
      </c>
      <c r="U660" s="0" t="s">
        <v>202</v>
      </c>
      <c r="V660" s="0" t="s">
        <v>1790</v>
      </c>
      <c r="W660" s="110" t="s">
        <v>204</v>
      </c>
      <c r="X660" s="111" t="n">
        <v>2013</v>
      </c>
      <c r="Y660" s="111" t="s">
        <v>498</v>
      </c>
      <c r="Z660" s="130" t="s">
        <v>757</v>
      </c>
      <c r="AA660" s="122" t="s">
        <v>200</v>
      </c>
      <c r="AB660" s="0" t="s">
        <v>4843</v>
      </c>
      <c r="AC660" s="0" t="s">
        <v>543</v>
      </c>
      <c r="AD660" s="111" t="n">
        <v>2013</v>
      </c>
      <c r="AE660" s="111" t="s">
        <v>198</v>
      </c>
      <c r="AI660" s="111" t="s">
        <v>207</v>
      </c>
      <c r="AK660" s="111" t="str">
        <f aca="false">(AB660)</f>
        <v>Dontnod</v>
      </c>
      <c r="AM660" s="111" t="n">
        <f aca="false">AD660</f>
        <v>2013</v>
      </c>
      <c r="AN660" s="111" t="s">
        <v>510</v>
      </c>
      <c r="AS660" s="0" t="s">
        <v>200</v>
      </c>
      <c r="AT660" s="0" t="s">
        <v>4844</v>
      </c>
      <c r="AU660" s="0" t="s">
        <v>4845</v>
      </c>
      <c r="AV660" s="0" t="s">
        <v>200</v>
      </c>
      <c r="AY660" s="131" t="s">
        <v>2040</v>
      </c>
      <c r="AZ660" s="0" t="s">
        <v>4846</v>
      </c>
      <c r="BA660" s="124" t="s">
        <v>200</v>
      </c>
      <c r="BB660" s="0" t="s">
        <v>210</v>
      </c>
      <c r="BC660" s="0" t="s">
        <v>4847</v>
      </c>
      <c r="BE660" s="104" t="s">
        <v>4848</v>
      </c>
      <c r="BF660" s="0" t="s">
        <v>4849</v>
      </c>
      <c r="BG660" s="125" t="s">
        <v>200</v>
      </c>
      <c r="BH660" s="0" t="s">
        <v>466</v>
      </c>
      <c r="BI660" s="112" t="n">
        <v>5055060928998</v>
      </c>
      <c r="BJ660" s="126" t="s">
        <v>200</v>
      </c>
      <c r="BK660" s="0" t="s">
        <v>215</v>
      </c>
      <c r="BL660" s="112" t="n">
        <v>4</v>
      </c>
      <c r="BM660" s="112" t="n">
        <v>4</v>
      </c>
      <c r="BN660" s="112" t="n">
        <v>4</v>
      </c>
      <c r="BO660" s="111" t="n">
        <v>20</v>
      </c>
      <c r="BP660" s="125" t="s">
        <v>200</v>
      </c>
      <c r="BQ660" s="127" t="s">
        <v>216</v>
      </c>
    </row>
    <row r="661" customFormat="false" ht="13.8" hidden="false" customHeight="false" outlineLevel="0" collapsed="false">
      <c r="A661" s="0" t="s">
        <v>4850</v>
      </c>
      <c r="B661" s="0" t="s">
        <v>3917</v>
      </c>
      <c r="C661" s="131" t="s">
        <v>1451</v>
      </c>
      <c r="D661" s="131" t="s">
        <v>1333</v>
      </c>
      <c r="E661" s="0" t="s">
        <v>284</v>
      </c>
      <c r="F661" s="0" t="s">
        <v>1509</v>
      </c>
      <c r="G661" s="0" t="s">
        <v>330</v>
      </c>
      <c r="H661" s="0" t="s">
        <v>901</v>
      </c>
      <c r="J661" s="111" t="n">
        <v>1</v>
      </c>
      <c r="K661" s="0" t="s">
        <v>198</v>
      </c>
      <c r="L661" s="0" t="s">
        <v>198</v>
      </c>
      <c r="M661" s="0" t="s">
        <v>274</v>
      </c>
      <c r="O661" s="0" t="s">
        <v>237</v>
      </c>
      <c r="Q661" s="120" t="s">
        <v>200</v>
      </c>
      <c r="R661" s="0" t="s">
        <v>3919</v>
      </c>
      <c r="S661" s="0" t="s">
        <v>1834</v>
      </c>
      <c r="T661" s="0" t="s">
        <v>4851</v>
      </c>
      <c r="U661" s="0" t="s">
        <v>4369</v>
      </c>
      <c r="V661" s="0" t="s">
        <v>1790</v>
      </c>
      <c r="W661" s="110" t="s">
        <v>204</v>
      </c>
      <c r="X661" s="111" t="n">
        <v>2015</v>
      </c>
      <c r="Y661" s="111" t="s">
        <v>205</v>
      </c>
      <c r="Z661" s="130" t="s">
        <v>757</v>
      </c>
      <c r="AA661" s="122" t="s">
        <v>200</v>
      </c>
      <c r="AB661" s="0" t="s">
        <v>543</v>
      </c>
      <c r="AC661" s="0" t="s">
        <v>543</v>
      </c>
      <c r="AD661" s="111" t="s">
        <v>198</v>
      </c>
      <c r="AE661" s="111" t="s">
        <v>222</v>
      </c>
      <c r="AH661" s="111" t="s">
        <v>1983</v>
      </c>
      <c r="AI661" s="111" t="s">
        <v>922</v>
      </c>
      <c r="AJ661" s="111" t="s">
        <v>4852</v>
      </c>
      <c r="AK661" s="111" t="s">
        <v>2457</v>
      </c>
      <c r="AL661" s="0" t="s">
        <v>200</v>
      </c>
      <c r="AM661" s="111" t="n">
        <v>2002</v>
      </c>
      <c r="AN661" s="111" t="s">
        <v>208</v>
      </c>
      <c r="AR661" s="0" t="s">
        <v>1455</v>
      </c>
      <c r="AS661" s="0" t="s">
        <v>1627</v>
      </c>
      <c r="AT661" s="0" t="s">
        <v>4853</v>
      </c>
      <c r="AU661" s="0" t="s">
        <v>470</v>
      </c>
      <c r="AV661" s="0" t="s">
        <v>2426</v>
      </c>
      <c r="AZ661" s="0" t="s">
        <v>4854</v>
      </c>
      <c r="BA661" s="124" t="s">
        <v>200</v>
      </c>
      <c r="BB661" s="0" t="s">
        <v>462</v>
      </c>
      <c r="BC661" s="0" t="s">
        <v>4294</v>
      </c>
      <c r="BD661" s="0" t="s">
        <v>4855</v>
      </c>
      <c r="BE661" s="104" t="s">
        <v>4856</v>
      </c>
      <c r="BF661" s="0" t="s">
        <v>200</v>
      </c>
      <c r="BG661" s="125" t="s">
        <v>200</v>
      </c>
      <c r="BH661" s="0" t="s">
        <v>4857</v>
      </c>
      <c r="BI661" s="112" t="n">
        <v>4976219058506</v>
      </c>
      <c r="BJ661" s="126" t="s">
        <v>200</v>
      </c>
      <c r="BK661" s="0" t="s">
        <v>215</v>
      </c>
      <c r="BL661" s="112" t="n">
        <v>4</v>
      </c>
      <c r="BM661" s="112" t="n">
        <v>4</v>
      </c>
      <c r="BN661" s="112" t="n">
        <v>4</v>
      </c>
      <c r="BO661" s="111" t="n">
        <v>20</v>
      </c>
      <c r="BP661" s="125" t="s">
        <v>200</v>
      </c>
      <c r="BQ661" s="127" t="s">
        <v>216</v>
      </c>
    </row>
    <row r="662" customFormat="false" ht="13.8" hidden="false" customHeight="false" outlineLevel="0" collapsed="false">
      <c r="A662" s="0" t="s">
        <v>4858</v>
      </c>
      <c r="B662" s="0" t="s">
        <v>3917</v>
      </c>
      <c r="C662" s="131" t="s">
        <v>1451</v>
      </c>
      <c r="D662" s="131" t="s">
        <v>1333</v>
      </c>
      <c r="E662" s="0" t="s">
        <v>194</v>
      </c>
      <c r="F662" s="0" t="s">
        <v>195</v>
      </c>
      <c r="G662" s="0" t="s">
        <v>196</v>
      </c>
      <c r="H662" s="0" t="s">
        <v>901</v>
      </c>
      <c r="J662" s="111" t="n">
        <v>2</v>
      </c>
      <c r="K662" s="0" t="s">
        <v>198</v>
      </c>
      <c r="L662" s="0" t="s">
        <v>533</v>
      </c>
      <c r="M662" s="0" t="s">
        <v>199</v>
      </c>
      <c r="O662" s="0" t="s">
        <v>200</v>
      </c>
      <c r="Q662" s="120" t="s">
        <v>200</v>
      </c>
      <c r="R662" s="0" t="s">
        <v>3919</v>
      </c>
      <c r="S662" s="0" t="s">
        <v>3441</v>
      </c>
      <c r="T662" s="0" t="s">
        <v>3441</v>
      </c>
      <c r="U662" s="0" t="s">
        <v>202</v>
      </c>
      <c r="V662" s="0" t="s">
        <v>1790</v>
      </c>
      <c r="W662" s="110" t="s">
        <v>204</v>
      </c>
      <c r="X662" s="111" t="n">
        <v>2015</v>
      </c>
      <c r="Y662" s="111" t="s">
        <v>498</v>
      </c>
      <c r="Z662" s="130" t="s">
        <v>757</v>
      </c>
      <c r="AA662" s="122" t="s">
        <v>200</v>
      </c>
      <c r="AB662" s="0" t="s">
        <v>543</v>
      </c>
      <c r="AC662" s="0" t="s">
        <v>543</v>
      </c>
      <c r="AD662" s="111" t="n">
        <v>2015</v>
      </c>
      <c r="AE662" s="111" t="s">
        <v>198</v>
      </c>
      <c r="AI662" s="111" t="s">
        <v>207</v>
      </c>
      <c r="AK662" s="111" t="str">
        <f aca="false">(AB662)</f>
        <v>Capcom</v>
      </c>
      <c r="AM662" s="111" t="n">
        <f aca="false">AD662</f>
        <v>2015</v>
      </c>
      <c r="AN662" s="111" t="s">
        <v>208</v>
      </c>
      <c r="AO662" s="0" t="s">
        <v>1800</v>
      </c>
      <c r="AR662" s="0" t="s">
        <v>1455</v>
      </c>
      <c r="AS662" s="0" t="s">
        <v>1627</v>
      </c>
      <c r="AT662" s="0" t="s">
        <v>4859</v>
      </c>
      <c r="AU662" s="0" t="s">
        <v>470</v>
      </c>
      <c r="AV662" s="0" t="s">
        <v>200</v>
      </c>
      <c r="AZ662" s="0" t="s">
        <v>4860</v>
      </c>
      <c r="BA662" s="124" t="s">
        <v>200</v>
      </c>
      <c r="BB662" s="0" t="s">
        <v>248</v>
      </c>
      <c r="BC662" s="0" t="s">
        <v>4861</v>
      </c>
      <c r="BD662" s="0" t="s">
        <v>4862</v>
      </c>
      <c r="BE662" s="104" t="s">
        <v>4863</v>
      </c>
      <c r="BF662" s="0" t="s">
        <v>4864</v>
      </c>
      <c r="BG662" s="125" t="s">
        <v>200</v>
      </c>
      <c r="BH662" s="0" t="s">
        <v>2235</v>
      </c>
      <c r="BI662" s="112" t="s">
        <v>198</v>
      </c>
      <c r="BJ662" s="126" t="s">
        <v>200</v>
      </c>
      <c r="BK662" s="0" t="s">
        <v>215</v>
      </c>
      <c r="BL662" s="112" t="n">
        <v>4</v>
      </c>
      <c r="BM662" s="112" t="n">
        <v>4</v>
      </c>
      <c r="BN662" s="112" t="n">
        <v>4</v>
      </c>
      <c r="BO662" s="111" t="n">
        <v>20</v>
      </c>
      <c r="BP662" s="125" t="s">
        <v>200</v>
      </c>
      <c r="BQ662" s="127" t="s">
        <v>216</v>
      </c>
    </row>
    <row r="663" customFormat="false" ht="13.8" hidden="false" customHeight="false" outlineLevel="0" collapsed="false">
      <c r="A663" s="0" t="s">
        <v>4865</v>
      </c>
      <c r="B663" s="0" t="s">
        <v>3917</v>
      </c>
      <c r="C663" s="0" t="s">
        <v>928</v>
      </c>
      <c r="D663" s="0" t="s">
        <v>1333</v>
      </c>
      <c r="E663" s="0" t="s">
        <v>194</v>
      </c>
      <c r="F663" s="0" t="s">
        <v>195</v>
      </c>
      <c r="G663" s="0" t="s">
        <v>196</v>
      </c>
      <c r="H663" s="0" t="s">
        <v>901</v>
      </c>
      <c r="J663" s="111" t="n">
        <v>1</v>
      </c>
      <c r="K663" s="0" t="s">
        <v>198</v>
      </c>
      <c r="L663" s="0" t="s">
        <v>198</v>
      </c>
      <c r="M663" s="0" t="s">
        <v>199</v>
      </c>
      <c r="O663" s="0" t="s">
        <v>200</v>
      </c>
      <c r="Q663" s="120" t="s">
        <v>200</v>
      </c>
      <c r="R663" s="0" t="s">
        <v>3919</v>
      </c>
      <c r="S663" s="0" t="s">
        <v>201</v>
      </c>
      <c r="T663" s="0" t="s">
        <v>198</v>
      </c>
      <c r="U663" s="0" t="s">
        <v>202</v>
      </c>
      <c r="V663" s="0" t="s">
        <v>1790</v>
      </c>
      <c r="W663" s="110" t="s">
        <v>204</v>
      </c>
      <c r="X663" s="111" t="n">
        <v>2010</v>
      </c>
      <c r="Y663" s="111" t="s">
        <v>205</v>
      </c>
      <c r="Z663" s="130" t="s">
        <v>757</v>
      </c>
      <c r="AA663" s="122" t="s">
        <v>200</v>
      </c>
      <c r="AB663" s="0" t="s">
        <v>3799</v>
      </c>
      <c r="AC663" s="0" t="s">
        <v>206</v>
      </c>
      <c r="AD663" s="111" t="n">
        <v>2010</v>
      </c>
      <c r="AE663" s="111" t="s">
        <v>198</v>
      </c>
      <c r="AI663" s="111" t="s">
        <v>207</v>
      </c>
      <c r="AK663" s="111" t="str">
        <f aca="false">(AB663)</f>
        <v>Tri-ace</v>
      </c>
      <c r="AM663" s="111" t="n">
        <f aca="false">AD663</f>
        <v>2010</v>
      </c>
      <c r="AN663" s="111" t="s">
        <v>208</v>
      </c>
      <c r="AS663" s="0" t="s">
        <v>200</v>
      </c>
      <c r="AT663" s="0" t="s">
        <v>4594</v>
      </c>
      <c r="AU663" s="0" t="s">
        <v>2727</v>
      </c>
      <c r="AV663" s="0" t="s">
        <v>200</v>
      </c>
      <c r="AZ663" s="0" t="s">
        <v>4866</v>
      </c>
      <c r="BA663" s="124" t="s">
        <v>200</v>
      </c>
      <c r="BB663" s="0" t="s">
        <v>210</v>
      </c>
      <c r="BC663" s="0" t="s">
        <v>4867</v>
      </c>
      <c r="BD663" s="0" t="s">
        <v>4868</v>
      </c>
      <c r="BE663" s="104" t="s">
        <v>4869</v>
      </c>
      <c r="BF663" s="0" t="s">
        <v>4870</v>
      </c>
      <c r="BG663" s="125" t="s">
        <v>200</v>
      </c>
      <c r="BH663" s="0" t="s">
        <v>466</v>
      </c>
      <c r="BI663" s="112" t="n">
        <v>5055277002245</v>
      </c>
      <c r="BJ663" s="126" t="s">
        <v>200</v>
      </c>
      <c r="BK663" s="0" t="s">
        <v>215</v>
      </c>
      <c r="BL663" s="112" t="n">
        <v>4</v>
      </c>
      <c r="BM663" s="112" t="n">
        <v>4</v>
      </c>
      <c r="BN663" s="112" t="n">
        <v>4</v>
      </c>
      <c r="BO663" s="111" t="n">
        <v>20</v>
      </c>
      <c r="BP663" s="125" t="s">
        <v>200</v>
      </c>
      <c r="BQ663" s="127" t="s">
        <v>216</v>
      </c>
    </row>
    <row r="664" customFormat="false" ht="13.8" hidden="false" customHeight="false" outlineLevel="0" collapsed="false">
      <c r="A664" s="0" t="s">
        <v>4871</v>
      </c>
      <c r="B664" s="0" t="s">
        <v>3917</v>
      </c>
      <c r="C664" s="0" t="s">
        <v>818</v>
      </c>
      <c r="D664" s="0" t="s">
        <v>1333</v>
      </c>
      <c r="E664" s="0" t="s">
        <v>313</v>
      </c>
      <c r="F664" s="0" t="s">
        <v>314</v>
      </c>
      <c r="G664" s="0" t="s">
        <v>880</v>
      </c>
      <c r="H664" s="0" t="s">
        <v>197</v>
      </c>
      <c r="J664" s="111" t="n">
        <v>2</v>
      </c>
      <c r="K664" s="0" t="s">
        <v>198</v>
      </c>
      <c r="L664" s="0" t="s">
        <v>392</v>
      </c>
      <c r="M664" s="0" t="s">
        <v>199</v>
      </c>
      <c r="O664" s="0" t="s">
        <v>200</v>
      </c>
      <c r="Q664" s="120" t="s">
        <v>200</v>
      </c>
      <c r="R664" s="0" t="s">
        <v>3919</v>
      </c>
      <c r="S664" s="0" t="s">
        <v>698</v>
      </c>
      <c r="T664" s="0" t="s">
        <v>198</v>
      </c>
      <c r="U664" s="0" t="s">
        <v>202</v>
      </c>
      <c r="V664" s="0" t="s">
        <v>1790</v>
      </c>
      <c r="W664" s="110" t="s">
        <v>204</v>
      </c>
      <c r="X664" s="111" t="n">
        <v>2007</v>
      </c>
      <c r="Z664" s="111" t="s">
        <v>198</v>
      </c>
      <c r="AA664" s="122" t="s">
        <v>200</v>
      </c>
      <c r="AB664" s="0" t="s">
        <v>370</v>
      </c>
      <c r="AC664" s="0" t="s">
        <v>872</v>
      </c>
      <c r="AD664" s="111" t="n">
        <v>2007</v>
      </c>
      <c r="AE664" s="111" t="s">
        <v>222</v>
      </c>
      <c r="AI664" s="111" t="s">
        <v>207</v>
      </c>
      <c r="AK664" s="111" t="str">
        <f aca="false">(AB664)</f>
        <v>Namco</v>
      </c>
      <c r="AM664" s="111" t="n">
        <f aca="false">AD664</f>
        <v>2007</v>
      </c>
      <c r="AN664" s="111" t="s">
        <v>208</v>
      </c>
      <c r="AO664" s="0" t="s">
        <v>1442</v>
      </c>
      <c r="AP664" s="0" t="s">
        <v>200</v>
      </c>
      <c r="AS664" s="0" t="s">
        <v>2826</v>
      </c>
      <c r="AV664" s="0" t="s">
        <v>200</v>
      </c>
      <c r="AZ664" s="0" t="s">
        <v>4872</v>
      </c>
      <c r="BA664" s="124" t="s">
        <v>200</v>
      </c>
      <c r="BB664" s="0" t="s">
        <v>248</v>
      </c>
      <c r="BC664" s="0" t="s">
        <v>4873</v>
      </c>
      <c r="BD664" s="0" t="s">
        <v>4874</v>
      </c>
      <c r="BE664" s="104" t="s">
        <v>4875</v>
      </c>
      <c r="BF664" s="0" t="s">
        <v>4876</v>
      </c>
      <c r="BG664" s="125" t="s">
        <v>200</v>
      </c>
      <c r="BH664" s="0" t="s">
        <v>2235</v>
      </c>
      <c r="BI664" s="112" t="n">
        <v>711719131847</v>
      </c>
      <c r="BJ664" s="126" t="s">
        <v>200</v>
      </c>
      <c r="BK664" s="0" t="s">
        <v>215</v>
      </c>
      <c r="BL664" s="112" t="n">
        <v>4</v>
      </c>
      <c r="BM664" s="112" t="n">
        <v>4</v>
      </c>
      <c r="BN664" s="112" t="n">
        <v>4</v>
      </c>
      <c r="BO664" s="111" t="n">
        <v>20</v>
      </c>
      <c r="BP664" s="125" t="s">
        <v>200</v>
      </c>
      <c r="BQ664" s="127" t="s">
        <v>216</v>
      </c>
    </row>
    <row r="665" customFormat="false" ht="13.8" hidden="false" customHeight="false" outlineLevel="0" collapsed="false">
      <c r="A665" s="0" t="s">
        <v>4877</v>
      </c>
      <c r="B665" s="0" t="s">
        <v>3917</v>
      </c>
      <c r="C665" s="0" t="s">
        <v>369</v>
      </c>
      <c r="D665" s="0" t="s">
        <v>1460</v>
      </c>
      <c r="E665" s="0" t="s">
        <v>313</v>
      </c>
      <c r="F665" s="0" t="s">
        <v>314</v>
      </c>
      <c r="G665" s="0" t="s">
        <v>391</v>
      </c>
      <c r="H665" s="0" t="s">
        <v>197</v>
      </c>
      <c r="J665" s="111" t="n">
        <v>4</v>
      </c>
      <c r="K665" s="0" t="s">
        <v>198</v>
      </c>
      <c r="L665" s="0" t="s">
        <v>533</v>
      </c>
      <c r="M665" s="0" t="s">
        <v>199</v>
      </c>
      <c r="O665" s="0" t="s">
        <v>200</v>
      </c>
      <c r="Q665" s="120" t="s">
        <v>200</v>
      </c>
      <c r="R665" s="0" t="s">
        <v>3919</v>
      </c>
      <c r="S665" s="0" t="s">
        <v>201</v>
      </c>
      <c r="T665" s="0" t="s">
        <v>198</v>
      </c>
      <c r="U665" s="0" t="s">
        <v>4369</v>
      </c>
      <c r="V665" s="0" t="s">
        <v>1790</v>
      </c>
      <c r="W665" s="110" t="s">
        <v>204</v>
      </c>
      <c r="X665" s="111" t="n">
        <v>2010</v>
      </c>
      <c r="Y665" s="111" t="s">
        <v>205</v>
      </c>
      <c r="Z665" s="111" t="s">
        <v>198</v>
      </c>
      <c r="AA665" s="122" t="s">
        <v>200</v>
      </c>
      <c r="AB665" s="0" t="s">
        <v>4878</v>
      </c>
      <c r="AC665" s="0" t="s">
        <v>4878</v>
      </c>
      <c r="AD665" s="111" t="s">
        <v>198</v>
      </c>
      <c r="AE665" s="111" t="s">
        <v>222</v>
      </c>
      <c r="AI665" s="111" t="s">
        <v>207</v>
      </c>
      <c r="AK665" s="111" t="str">
        <f aca="false">(AB665)</f>
        <v>Aksys games</v>
      </c>
      <c r="AM665" s="111" t="n">
        <f aca="false">X665</f>
        <v>2010</v>
      </c>
      <c r="AN665" s="111" t="s">
        <v>297</v>
      </c>
      <c r="AS665" s="0" t="s">
        <v>4879</v>
      </c>
      <c r="AT665" s="0" t="s">
        <v>266</v>
      </c>
      <c r="AU665" s="0" t="s">
        <v>1871</v>
      </c>
      <c r="AV665" s="0" t="s">
        <v>200</v>
      </c>
      <c r="AZ665" s="0" t="s">
        <v>4880</v>
      </c>
      <c r="BA665" s="124" t="s">
        <v>200</v>
      </c>
      <c r="BB665" s="0" t="s">
        <v>210</v>
      </c>
      <c r="BC665" s="0" t="s">
        <v>4881</v>
      </c>
      <c r="BD665" s="0" t="s">
        <v>4882</v>
      </c>
      <c r="BE665" s="0" t="s">
        <v>4883</v>
      </c>
      <c r="BF665" s="0" t="s">
        <v>200</v>
      </c>
      <c r="BG665" s="125" t="s">
        <v>200</v>
      </c>
      <c r="BH665" s="0" t="s">
        <v>2235</v>
      </c>
      <c r="BI665" s="112" t="n">
        <v>4948872963466</v>
      </c>
      <c r="BJ665" s="126" t="s">
        <v>200</v>
      </c>
      <c r="BK665" s="0" t="s">
        <v>215</v>
      </c>
      <c r="BL665" s="112" t="n">
        <v>4</v>
      </c>
      <c r="BM665" s="112" t="n">
        <v>4</v>
      </c>
      <c r="BN665" s="112" t="n">
        <v>4</v>
      </c>
      <c r="BO665" s="111" t="n">
        <v>20</v>
      </c>
      <c r="BP665" s="125" t="s">
        <v>200</v>
      </c>
      <c r="BQ665" s="127" t="s">
        <v>216</v>
      </c>
    </row>
    <row r="666" customFormat="false" ht="13.8" hidden="false" customHeight="false" outlineLevel="0" collapsed="false">
      <c r="A666" s="0" t="s">
        <v>4884</v>
      </c>
      <c r="B666" s="0" t="s">
        <v>3917</v>
      </c>
      <c r="C666" s="0" t="s">
        <v>390</v>
      </c>
      <c r="D666" s="0" t="s">
        <v>1333</v>
      </c>
      <c r="E666" s="0" t="s">
        <v>194</v>
      </c>
      <c r="F666" s="0" t="s">
        <v>195</v>
      </c>
      <c r="G666" s="0" t="s">
        <v>196</v>
      </c>
      <c r="H666" s="0" t="s">
        <v>219</v>
      </c>
      <c r="J666" s="111" t="n">
        <v>1</v>
      </c>
      <c r="K666" s="131" t="s">
        <v>198</v>
      </c>
      <c r="L666" s="0" t="s">
        <v>198</v>
      </c>
      <c r="M666" s="0" t="s">
        <v>199</v>
      </c>
      <c r="O666" s="0" t="s">
        <v>200</v>
      </c>
      <c r="Q666" s="120" t="s">
        <v>200</v>
      </c>
      <c r="R666" s="0" t="s">
        <v>3919</v>
      </c>
      <c r="S666" s="0" t="s">
        <v>201</v>
      </c>
      <c r="T666" s="0" t="s">
        <v>198</v>
      </c>
      <c r="U666" s="0" t="s">
        <v>202</v>
      </c>
      <c r="V666" s="0" t="s">
        <v>1790</v>
      </c>
      <c r="W666" s="110" t="s">
        <v>204</v>
      </c>
      <c r="X666" s="111" t="n">
        <v>2010</v>
      </c>
      <c r="Y666" s="111" t="s">
        <v>498</v>
      </c>
      <c r="Z666" s="130" t="s">
        <v>757</v>
      </c>
      <c r="AA666" s="122" t="s">
        <v>200</v>
      </c>
      <c r="AB666" s="0" t="s">
        <v>4885</v>
      </c>
      <c r="AC666" s="0" t="s">
        <v>1696</v>
      </c>
      <c r="AD666" s="111" t="n">
        <v>2010</v>
      </c>
      <c r="AE666" s="111" t="s">
        <v>198</v>
      </c>
      <c r="AI666" s="111" t="s">
        <v>207</v>
      </c>
      <c r="AK666" s="111" t="str">
        <f aca="false">(AB666)</f>
        <v>Eugen systems</v>
      </c>
      <c r="AM666" s="111" t="n">
        <f aca="false">AD666</f>
        <v>2010</v>
      </c>
      <c r="AN666" s="111" t="s">
        <v>510</v>
      </c>
      <c r="AR666" s="0" t="s">
        <v>2217</v>
      </c>
      <c r="AS666" s="0" t="s">
        <v>200</v>
      </c>
      <c r="AT666" s="0" t="s">
        <v>4886</v>
      </c>
      <c r="AU666" s="0" t="s">
        <v>3062</v>
      </c>
      <c r="AV666" s="0" t="s">
        <v>200</v>
      </c>
      <c r="AZ666" s="104" t="s">
        <v>4887</v>
      </c>
      <c r="BA666" s="124" t="s">
        <v>200</v>
      </c>
      <c r="BB666" s="0" t="s">
        <v>210</v>
      </c>
      <c r="BC666" s="0" t="s">
        <v>4888</v>
      </c>
      <c r="BD666" s="0" t="s">
        <v>4889</v>
      </c>
      <c r="BE666" s="104" t="s">
        <v>1665</v>
      </c>
      <c r="BG666" s="125" t="s">
        <v>200</v>
      </c>
      <c r="BH666" s="0" t="s">
        <v>466</v>
      </c>
      <c r="BI666" s="112" t="n">
        <v>3307211695856</v>
      </c>
      <c r="BJ666" s="126" t="s">
        <v>200</v>
      </c>
      <c r="BK666" s="0" t="s">
        <v>215</v>
      </c>
      <c r="BL666" s="112" t="n">
        <v>4</v>
      </c>
      <c r="BM666" s="112" t="n">
        <v>4</v>
      </c>
      <c r="BN666" s="112" t="n">
        <v>4</v>
      </c>
      <c r="BO666" s="111" t="n">
        <v>20</v>
      </c>
      <c r="BP666" s="125" t="s">
        <v>200</v>
      </c>
      <c r="BQ666" s="127" t="s">
        <v>216</v>
      </c>
    </row>
    <row r="667" customFormat="false" ht="13.8" hidden="false" customHeight="false" outlineLevel="0" collapsed="false">
      <c r="A667" s="0" t="s">
        <v>4890</v>
      </c>
      <c r="B667" s="0" t="s">
        <v>3917</v>
      </c>
      <c r="C667" s="0" t="s">
        <v>1719</v>
      </c>
      <c r="D667" s="0" t="s">
        <v>1333</v>
      </c>
      <c r="E667" s="0" t="s">
        <v>194</v>
      </c>
      <c r="F667" s="0" t="s">
        <v>195</v>
      </c>
      <c r="G667" s="0" t="s">
        <v>391</v>
      </c>
      <c r="H667" s="0" t="s">
        <v>197</v>
      </c>
      <c r="J667" s="111" t="n">
        <v>2</v>
      </c>
      <c r="K667" s="0" t="s">
        <v>198</v>
      </c>
      <c r="L667" s="0" t="s">
        <v>392</v>
      </c>
      <c r="M667" s="0" t="s">
        <v>220</v>
      </c>
      <c r="O667" s="0" t="s">
        <v>200</v>
      </c>
      <c r="Q667" s="120" t="s">
        <v>200</v>
      </c>
      <c r="R667" s="0" t="s">
        <v>3919</v>
      </c>
      <c r="S667" s="0" t="s">
        <v>201</v>
      </c>
      <c r="T667" s="0" t="s">
        <v>198</v>
      </c>
      <c r="U667" s="0" t="s">
        <v>202</v>
      </c>
      <c r="V667" s="0" t="s">
        <v>1790</v>
      </c>
      <c r="W667" s="110" t="s">
        <v>204</v>
      </c>
      <c r="X667" s="111" t="n">
        <v>2010</v>
      </c>
      <c r="Y667" s="111" t="s">
        <v>607</v>
      </c>
      <c r="Z667" s="111" t="s">
        <v>221</v>
      </c>
      <c r="AA667" s="122" t="s">
        <v>200</v>
      </c>
      <c r="AB667" s="0" t="s">
        <v>4184</v>
      </c>
      <c r="AC667" s="0" t="s">
        <v>608</v>
      </c>
      <c r="AD667" s="111" t="n">
        <v>2010</v>
      </c>
      <c r="AE667" s="111" t="s">
        <v>222</v>
      </c>
      <c r="AI667" s="111" t="s">
        <v>207</v>
      </c>
      <c r="AK667" s="111" t="str">
        <f aca="false">(AB667)</f>
        <v>Dimps</v>
      </c>
      <c r="AL667" s="0" t="s">
        <v>200</v>
      </c>
      <c r="AM667" s="111" t="n">
        <f aca="false">AD667</f>
        <v>2010</v>
      </c>
      <c r="AN667" s="111" t="s">
        <v>208</v>
      </c>
      <c r="AO667" s="0" t="s">
        <v>609</v>
      </c>
      <c r="AP667" s="0" t="s">
        <v>610</v>
      </c>
      <c r="AQ667" s="0" t="s">
        <v>200</v>
      </c>
      <c r="AR667" s="0" t="s">
        <v>200</v>
      </c>
      <c r="AS667" s="0" t="s">
        <v>4891</v>
      </c>
      <c r="AT667" s="0" t="s">
        <v>4892</v>
      </c>
      <c r="AU667" s="0" t="s">
        <v>2616</v>
      </c>
      <c r="AV667" s="0" t="s">
        <v>3802</v>
      </c>
      <c r="AZ667" s="0" t="s">
        <v>4893</v>
      </c>
      <c r="BA667" s="124" t="s">
        <v>200</v>
      </c>
      <c r="BB667" s="0" t="s">
        <v>210</v>
      </c>
      <c r="BC667" s="0" t="s">
        <v>4894</v>
      </c>
      <c r="BE667" s="104" t="s">
        <v>4895</v>
      </c>
      <c r="BF667" s="0" t="s">
        <v>4896</v>
      </c>
      <c r="BG667" s="125" t="s">
        <v>200</v>
      </c>
      <c r="BH667" s="0" t="s">
        <v>466</v>
      </c>
      <c r="BI667" s="112" t="n">
        <v>3391891960441</v>
      </c>
      <c r="BJ667" s="126" t="s">
        <v>200</v>
      </c>
      <c r="BK667" s="0" t="s">
        <v>215</v>
      </c>
      <c r="BL667" s="112" t="n">
        <v>4</v>
      </c>
      <c r="BM667" s="112" t="n">
        <v>4</v>
      </c>
      <c r="BN667" s="112" t="n">
        <v>4</v>
      </c>
      <c r="BO667" s="111" t="n">
        <v>20</v>
      </c>
      <c r="BP667" s="125" t="s">
        <v>200</v>
      </c>
      <c r="BQ667" s="127" t="s">
        <v>216</v>
      </c>
    </row>
    <row r="668" customFormat="false" ht="13.8" hidden="false" customHeight="false" outlineLevel="0" collapsed="false">
      <c r="A668" s="0" t="s">
        <v>4897</v>
      </c>
      <c r="B668" s="0" t="s">
        <v>3917</v>
      </c>
      <c r="C668" s="0" t="s">
        <v>1719</v>
      </c>
      <c r="D668" s="0" t="s">
        <v>1869</v>
      </c>
      <c r="E668" s="0" t="s">
        <v>194</v>
      </c>
      <c r="F668" s="0" t="s">
        <v>195</v>
      </c>
      <c r="G668" s="0" t="s">
        <v>391</v>
      </c>
      <c r="H668" s="0" t="s">
        <v>197</v>
      </c>
      <c r="J668" s="111" t="n">
        <v>2</v>
      </c>
      <c r="K668" s="0" t="s">
        <v>198</v>
      </c>
      <c r="L668" s="0" t="s">
        <v>392</v>
      </c>
      <c r="M668" s="0" t="s">
        <v>220</v>
      </c>
      <c r="O668" s="0" t="s">
        <v>200</v>
      </c>
      <c r="Q668" s="120" t="s">
        <v>200</v>
      </c>
      <c r="R668" s="0" t="s">
        <v>3919</v>
      </c>
      <c r="S668" s="0" t="s">
        <v>201</v>
      </c>
      <c r="T668" s="0" t="s">
        <v>198</v>
      </c>
      <c r="U668" s="0" t="s">
        <v>202</v>
      </c>
      <c r="V668" s="0" t="s">
        <v>1790</v>
      </c>
      <c r="W668" s="110" t="s">
        <v>204</v>
      </c>
      <c r="X668" s="111" t="n">
        <v>2013</v>
      </c>
      <c r="Y668" s="111" t="s">
        <v>607</v>
      </c>
      <c r="Z668" s="111" t="s">
        <v>221</v>
      </c>
      <c r="AA668" s="122" t="s">
        <v>200</v>
      </c>
      <c r="AB668" s="0" t="s">
        <v>4184</v>
      </c>
      <c r="AC668" s="0" t="s">
        <v>608</v>
      </c>
      <c r="AD668" s="111" t="n">
        <v>2013</v>
      </c>
      <c r="AE668" s="111" t="s">
        <v>222</v>
      </c>
      <c r="AI668" s="111" t="s">
        <v>207</v>
      </c>
      <c r="AK668" s="111" t="str">
        <f aca="false">(AB668)</f>
        <v>Dimps</v>
      </c>
      <c r="AL668" s="0" t="s">
        <v>200</v>
      </c>
      <c r="AM668" s="111" t="n">
        <f aca="false">AD668</f>
        <v>2013</v>
      </c>
      <c r="AN668" s="111" t="s">
        <v>208</v>
      </c>
      <c r="AO668" s="0" t="s">
        <v>609</v>
      </c>
      <c r="AP668" s="0" t="s">
        <v>610</v>
      </c>
      <c r="AQ668" s="0" t="s">
        <v>200</v>
      </c>
      <c r="AR668" s="0" t="s">
        <v>200</v>
      </c>
      <c r="AS668" s="0" t="s">
        <v>4891</v>
      </c>
      <c r="AT668" s="0" t="s">
        <v>4892</v>
      </c>
      <c r="AU668" s="0" t="s">
        <v>2616</v>
      </c>
      <c r="AV668" s="0" t="s">
        <v>3802</v>
      </c>
      <c r="AZ668" s="0" t="s">
        <v>4898</v>
      </c>
      <c r="BA668" s="124" t="s">
        <v>200</v>
      </c>
      <c r="BB668" s="0" t="s">
        <v>210</v>
      </c>
      <c r="BC668" s="0" t="s">
        <v>4899</v>
      </c>
      <c r="BD668" s="0" t="s">
        <v>4900</v>
      </c>
      <c r="BE668" s="104" t="s">
        <v>4901</v>
      </c>
      <c r="BF668" s="0" t="s">
        <v>4902</v>
      </c>
      <c r="BG668" s="125" t="s">
        <v>200</v>
      </c>
      <c r="BH668" s="0" t="s">
        <v>466</v>
      </c>
      <c r="BI668" s="112" t="n">
        <v>3391891972642</v>
      </c>
      <c r="BJ668" s="126" t="s">
        <v>200</v>
      </c>
      <c r="BK668" s="0" t="s">
        <v>215</v>
      </c>
      <c r="BL668" s="112" t="n">
        <v>4</v>
      </c>
      <c r="BM668" s="112" t="n">
        <v>4</v>
      </c>
      <c r="BN668" s="112" t="n">
        <v>4</v>
      </c>
      <c r="BO668" s="111" t="n">
        <v>20</v>
      </c>
      <c r="BP668" s="125" t="s">
        <v>200</v>
      </c>
      <c r="BQ668" s="127" t="s">
        <v>216</v>
      </c>
    </row>
    <row r="669" customFormat="false" ht="13.8" hidden="false" customHeight="false" outlineLevel="0" collapsed="false">
      <c r="A669" s="0" t="s">
        <v>4903</v>
      </c>
      <c r="B669" s="0" t="s">
        <v>3917</v>
      </c>
      <c r="C669" s="0" t="s">
        <v>2655</v>
      </c>
      <c r="D669" s="0" t="s">
        <v>193</v>
      </c>
      <c r="E669" s="0" t="s">
        <v>848</v>
      </c>
      <c r="F669" s="0" t="s">
        <v>848</v>
      </c>
      <c r="G669" s="0" t="s">
        <v>848</v>
      </c>
      <c r="H669" s="0" t="s">
        <v>197</v>
      </c>
      <c r="J669" s="111" t="n">
        <v>2</v>
      </c>
      <c r="K669" s="0" t="s">
        <v>198</v>
      </c>
      <c r="L669" s="0" t="s">
        <v>1050</v>
      </c>
      <c r="M669" s="0" t="s">
        <v>274</v>
      </c>
      <c r="O669" s="0" t="s">
        <v>1512</v>
      </c>
      <c r="Q669" s="120" t="s">
        <v>200</v>
      </c>
      <c r="R669" s="0" t="s">
        <v>3919</v>
      </c>
      <c r="S669" s="0" t="s">
        <v>201</v>
      </c>
      <c r="T669" s="0" t="s">
        <v>198</v>
      </c>
      <c r="U669" s="0" t="s">
        <v>202</v>
      </c>
      <c r="V669" s="0" t="s">
        <v>1790</v>
      </c>
      <c r="W669" s="110" t="s">
        <v>204</v>
      </c>
      <c r="X669" s="111" t="n">
        <v>2009</v>
      </c>
      <c r="Y669" s="111" t="s">
        <v>205</v>
      </c>
      <c r="Z669" s="111" t="s">
        <v>221</v>
      </c>
      <c r="AA669" s="122" t="s">
        <v>200</v>
      </c>
      <c r="AB669" s="0" t="s">
        <v>4586</v>
      </c>
      <c r="AC669" s="0" t="s">
        <v>206</v>
      </c>
      <c r="AD669" s="111" t="n">
        <v>2009</v>
      </c>
      <c r="AE669" s="111" t="s">
        <v>198</v>
      </c>
      <c r="AI669" s="111" t="s">
        <v>294</v>
      </c>
      <c r="AJ669" s="111" t="s">
        <v>701</v>
      </c>
      <c r="AK669" s="111" t="s">
        <v>849</v>
      </c>
      <c r="AM669" s="111" t="s">
        <v>849</v>
      </c>
      <c r="AN669" s="111" t="s">
        <v>297</v>
      </c>
      <c r="AS669" s="0" t="s">
        <v>4904</v>
      </c>
      <c r="AT669" s="0" t="s">
        <v>4905</v>
      </c>
      <c r="AU669" s="0" t="s">
        <v>200</v>
      </c>
      <c r="AV669" s="0" t="s">
        <v>4906</v>
      </c>
      <c r="AW669" s="0" t="s">
        <v>404</v>
      </c>
      <c r="AZ669" s="0" t="s">
        <v>4907</v>
      </c>
      <c r="BA669" s="124" t="s">
        <v>200</v>
      </c>
      <c r="BB669" s="0" t="s">
        <v>248</v>
      </c>
      <c r="BC669" s="0" t="s">
        <v>4908</v>
      </c>
      <c r="BD669" s="0" t="s">
        <v>4909</v>
      </c>
      <c r="BE669" s="104" t="s">
        <v>4910</v>
      </c>
      <c r="BF669" s="0" t="s">
        <v>200</v>
      </c>
      <c r="BG669" s="125" t="s">
        <v>200</v>
      </c>
      <c r="BH669" s="0" t="s">
        <v>466</v>
      </c>
      <c r="BI669" s="112" t="n">
        <v>5060138440135</v>
      </c>
      <c r="BJ669" s="126" t="s">
        <v>200</v>
      </c>
      <c r="BK669" s="0" t="s">
        <v>215</v>
      </c>
      <c r="BL669" s="112" t="n">
        <v>4</v>
      </c>
      <c r="BM669" s="112" t="n">
        <v>4</v>
      </c>
      <c r="BN669" s="112" t="n">
        <v>4</v>
      </c>
      <c r="BO669" s="111" t="n">
        <v>20</v>
      </c>
      <c r="BP669" s="125" t="s">
        <v>200</v>
      </c>
      <c r="BQ669" s="127" t="s">
        <v>216</v>
      </c>
    </row>
    <row r="670" customFormat="false" ht="13.8" hidden="false" customHeight="false" outlineLevel="0" collapsed="false">
      <c r="A670" s="0" t="s">
        <v>1646</v>
      </c>
      <c r="B670" s="0" t="s">
        <v>3917</v>
      </c>
      <c r="C670" s="0" t="s">
        <v>938</v>
      </c>
      <c r="D670" s="0" t="s">
        <v>1333</v>
      </c>
      <c r="E670" s="0" t="s">
        <v>313</v>
      </c>
      <c r="F670" s="0" t="s">
        <v>314</v>
      </c>
      <c r="G670" s="0" t="s">
        <v>880</v>
      </c>
      <c r="H670" s="0" t="s">
        <v>197</v>
      </c>
      <c r="J670" s="111" t="n">
        <v>2</v>
      </c>
      <c r="K670" s="131" t="s">
        <v>198</v>
      </c>
      <c r="L670" s="0" t="s">
        <v>392</v>
      </c>
      <c r="M670" s="0" t="s">
        <v>199</v>
      </c>
      <c r="O670" s="0" t="s">
        <v>200</v>
      </c>
      <c r="Q670" s="120" t="s">
        <v>200</v>
      </c>
      <c r="R670" s="0" t="s">
        <v>3919</v>
      </c>
      <c r="S670" s="0" t="s">
        <v>201</v>
      </c>
      <c r="T670" s="0" t="s">
        <v>198</v>
      </c>
      <c r="U670" s="0" t="s">
        <v>202</v>
      </c>
      <c r="V670" s="0" t="s">
        <v>1790</v>
      </c>
      <c r="W670" s="110" t="s">
        <v>204</v>
      </c>
      <c r="X670" s="111" t="n">
        <v>2007</v>
      </c>
      <c r="Y670" s="111" t="s">
        <v>1624</v>
      </c>
      <c r="Z670" s="111" t="s">
        <v>198</v>
      </c>
      <c r="AA670" s="122" t="s">
        <v>200</v>
      </c>
      <c r="AB670" s="0" t="s">
        <v>206</v>
      </c>
      <c r="AC670" s="0" t="s">
        <v>206</v>
      </c>
      <c r="AD670" s="111" t="n">
        <v>2007</v>
      </c>
      <c r="AE670" s="111" t="s">
        <v>198</v>
      </c>
      <c r="AI670" s="111" t="s">
        <v>207</v>
      </c>
      <c r="AK670" s="111" t="str">
        <f aca="false">(AB670)</f>
        <v>Sega</v>
      </c>
      <c r="AM670" s="111" t="n">
        <f aca="false">AD670</f>
        <v>2007</v>
      </c>
      <c r="AN670" s="111" t="s">
        <v>208</v>
      </c>
      <c r="AO670" s="0" t="s">
        <v>1442</v>
      </c>
      <c r="AP670" s="0" t="s">
        <v>674</v>
      </c>
      <c r="AQ670" s="0" t="s">
        <v>200</v>
      </c>
      <c r="AS670" s="0" t="s">
        <v>1648</v>
      </c>
      <c r="AV670" s="0" t="s">
        <v>200</v>
      </c>
      <c r="AW670" s="0" t="s">
        <v>1650</v>
      </c>
      <c r="AZ670" s="0" t="s">
        <v>4911</v>
      </c>
      <c r="BA670" s="124" t="s">
        <v>200</v>
      </c>
      <c r="BB670" s="0" t="s">
        <v>248</v>
      </c>
      <c r="BC670" s="0" t="s">
        <v>4912</v>
      </c>
      <c r="BD670" s="0" t="s">
        <v>3122</v>
      </c>
      <c r="BE670" s="104" t="s">
        <v>4913</v>
      </c>
      <c r="BF670" s="0" t="s">
        <v>200</v>
      </c>
      <c r="BG670" s="125" t="s">
        <v>200</v>
      </c>
      <c r="BH670" s="0" t="s">
        <v>466</v>
      </c>
      <c r="BI670" s="112" t="n">
        <v>5060138431089</v>
      </c>
      <c r="BJ670" s="126" t="s">
        <v>200</v>
      </c>
      <c r="BK670" s="0" t="s">
        <v>215</v>
      </c>
      <c r="BL670" s="112" t="n">
        <v>4</v>
      </c>
      <c r="BM670" s="112" t="n">
        <v>4</v>
      </c>
      <c r="BN670" s="112" t="n">
        <v>4</v>
      </c>
      <c r="BO670" s="111" t="n">
        <v>20</v>
      </c>
      <c r="BP670" s="125" t="s">
        <v>200</v>
      </c>
      <c r="BQ670" s="127" t="s">
        <v>216</v>
      </c>
    </row>
    <row r="671" customFormat="false" ht="13.8" hidden="false" customHeight="false" outlineLevel="0" collapsed="false">
      <c r="A671" s="0" t="s">
        <v>4914</v>
      </c>
      <c r="B671" s="0" t="s">
        <v>3917</v>
      </c>
      <c r="C671" s="0" t="s">
        <v>2050</v>
      </c>
      <c r="D671" s="0" t="s">
        <v>1333</v>
      </c>
      <c r="E671" s="0" t="s">
        <v>313</v>
      </c>
      <c r="F671" s="0" t="s">
        <v>314</v>
      </c>
      <c r="G671" s="0" t="s">
        <v>424</v>
      </c>
      <c r="H671" s="0" t="s">
        <v>197</v>
      </c>
      <c r="J671" s="111" t="n">
        <v>4</v>
      </c>
      <c r="K671" s="0" t="s">
        <v>198</v>
      </c>
      <c r="L671" s="0" t="s">
        <v>456</v>
      </c>
      <c r="M671" s="0" t="s">
        <v>199</v>
      </c>
      <c r="O671" s="0" t="s">
        <v>200</v>
      </c>
      <c r="Q671" s="120" t="s">
        <v>200</v>
      </c>
      <c r="R671" s="0" t="s">
        <v>3919</v>
      </c>
      <c r="S671" s="0" t="s">
        <v>201</v>
      </c>
      <c r="T671" s="0" t="s">
        <v>198</v>
      </c>
      <c r="U671" s="0" t="s">
        <v>202</v>
      </c>
      <c r="V671" s="0" t="s">
        <v>1790</v>
      </c>
      <c r="W671" s="110" t="s">
        <v>204</v>
      </c>
      <c r="X671" s="111" t="n">
        <v>2008</v>
      </c>
      <c r="Y671" s="111" t="s">
        <v>498</v>
      </c>
      <c r="Z671" s="111" t="s">
        <v>198</v>
      </c>
      <c r="AA671" s="122" t="s">
        <v>200</v>
      </c>
      <c r="AB671" s="0" t="s">
        <v>4915</v>
      </c>
      <c r="AC671" s="0" t="s">
        <v>206</v>
      </c>
      <c r="AD671" s="111" t="n">
        <v>2008</v>
      </c>
      <c r="AE671" s="111" t="s">
        <v>198</v>
      </c>
      <c r="AI671" s="111" t="s">
        <v>207</v>
      </c>
      <c r="AK671" s="111" t="str">
        <f aca="false">(AB671)</f>
        <v>Sumo digital</v>
      </c>
      <c r="AM671" s="111" t="n">
        <f aca="false">AD671</f>
        <v>2008</v>
      </c>
      <c r="AN671" s="111" t="s">
        <v>263</v>
      </c>
      <c r="AS671" s="0" t="s">
        <v>403</v>
      </c>
      <c r="AV671" s="0" t="s">
        <v>200</v>
      </c>
      <c r="AZ671" s="0" t="s">
        <v>4916</v>
      </c>
      <c r="BA671" s="124" t="s">
        <v>200</v>
      </c>
      <c r="BB671" s="0" t="s">
        <v>248</v>
      </c>
      <c r="BC671" s="0" t="s">
        <v>3472</v>
      </c>
      <c r="BD671" s="0" t="s">
        <v>4917</v>
      </c>
      <c r="BE671" s="104" t="s">
        <v>4275</v>
      </c>
      <c r="BF671" s="0" t="s">
        <v>4918</v>
      </c>
      <c r="BG671" s="125" t="s">
        <v>200</v>
      </c>
      <c r="BH671" s="0" t="s">
        <v>466</v>
      </c>
      <c r="BI671" s="112" t="n">
        <v>5060138435933</v>
      </c>
      <c r="BJ671" s="126" t="s">
        <v>200</v>
      </c>
      <c r="BK671" s="0" t="s">
        <v>215</v>
      </c>
      <c r="BL671" s="112" t="n">
        <v>4</v>
      </c>
      <c r="BM671" s="112" t="n">
        <v>4</v>
      </c>
      <c r="BN671" s="112" t="n">
        <v>4</v>
      </c>
      <c r="BO671" s="111" t="n">
        <v>20</v>
      </c>
      <c r="BP671" s="125" t="s">
        <v>200</v>
      </c>
      <c r="BQ671" s="127" t="s">
        <v>216</v>
      </c>
    </row>
    <row r="672" customFormat="false" ht="13.8" hidden="false" customHeight="false" outlineLevel="0" collapsed="false">
      <c r="A672" s="0" t="s">
        <v>4919</v>
      </c>
      <c r="B672" s="0" t="s">
        <v>3917</v>
      </c>
      <c r="C672" s="131" t="s">
        <v>1408</v>
      </c>
      <c r="D672" s="131" t="s">
        <v>1333</v>
      </c>
      <c r="E672" s="0" t="s">
        <v>194</v>
      </c>
      <c r="F672" s="0" t="s">
        <v>195</v>
      </c>
      <c r="G672" s="0" t="s">
        <v>196</v>
      </c>
      <c r="H672" s="0" t="s">
        <v>901</v>
      </c>
      <c r="J672" s="111" t="n">
        <v>1</v>
      </c>
      <c r="K672" s="0" t="s">
        <v>198</v>
      </c>
      <c r="L672" s="0" t="s">
        <v>198</v>
      </c>
      <c r="M672" s="0" t="s">
        <v>199</v>
      </c>
      <c r="O672" s="0" t="s">
        <v>200</v>
      </c>
      <c r="Q672" s="120" t="s">
        <v>200</v>
      </c>
      <c r="R672" s="0" t="s">
        <v>3919</v>
      </c>
      <c r="S672" s="0" t="s">
        <v>201</v>
      </c>
      <c r="T672" s="0" t="s">
        <v>198</v>
      </c>
      <c r="U672" s="0" t="s">
        <v>202</v>
      </c>
      <c r="V672" s="0" t="s">
        <v>1790</v>
      </c>
      <c r="W672" s="110" t="s">
        <v>204</v>
      </c>
      <c r="X672" s="111" t="n">
        <v>2011</v>
      </c>
      <c r="Y672" s="111" t="s">
        <v>1624</v>
      </c>
      <c r="Z672" s="130" t="s">
        <v>757</v>
      </c>
      <c r="AA672" s="122" t="s">
        <v>200</v>
      </c>
      <c r="AB672" s="0" t="s">
        <v>3433</v>
      </c>
      <c r="AC672" s="0" t="s">
        <v>574</v>
      </c>
      <c r="AD672" s="111" t="n">
        <v>2011</v>
      </c>
      <c r="AE672" s="111" t="s">
        <v>198</v>
      </c>
      <c r="AI672" s="111" t="s">
        <v>207</v>
      </c>
      <c r="AK672" s="111" t="str">
        <f aca="false">(AB672)</f>
        <v>Grasshopper manufacture</v>
      </c>
      <c r="AM672" s="111" t="n">
        <f aca="false">AD672</f>
        <v>2011</v>
      </c>
      <c r="AN672" s="111" t="s">
        <v>208</v>
      </c>
      <c r="AR672" s="0" t="s">
        <v>4920</v>
      </c>
      <c r="AS672" s="0" t="s">
        <v>200</v>
      </c>
      <c r="AT672" s="0" t="s">
        <v>4921</v>
      </c>
      <c r="AU672" s="0" t="s">
        <v>470</v>
      </c>
      <c r="AV672" s="0" t="s">
        <v>3434</v>
      </c>
      <c r="AW672" s="0" t="s">
        <v>2875</v>
      </c>
      <c r="AY672" s="131" t="s">
        <v>2040</v>
      </c>
      <c r="AZ672" s="0" t="s">
        <v>4922</v>
      </c>
      <c r="BA672" s="124" t="s">
        <v>200</v>
      </c>
      <c r="BB672" s="0" t="s">
        <v>210</v>
      </c>
      <c r="BC672" s="0" t="s">
        <v>4923</v>
      </c>
      <c r="BD672" s="0" t="s">
        <v>4924</v>
      </c>
      <c r="BE672" s="104" t="s">
        <v>4925</v>
      </c>
      <c r="BG672" s="125" t="s">
        <v>200</v>
      </c>
      <c r="BH672" s="0" t="s">
        <v>466</v>
      </c>
      <c r="BI672" s="112" t="n">
        <v>5030931102974</v>
      </c>
      <c r="BJ672" s="126" t="s">
        <v>200</v>
      </c>
      <c r="BK672" s="0" t="s">
        <v>215</v>
      </c>
      <c r="BL672" s="112" t="n">
        <v>4</v>
      </c>
      <c r="BM672" s="112" t="n">
        <v>4</v>
      </c>
      <c r="BN672" s="112" t="n">
        <v>4</v>
      </c>
      <c r="BO672" s="111" t="n">
        <v>20</v>
      </c>
      <c r="BP672" s="125" t="s">
        <v>200</v>
      </c>
      <c r="BQ672" s="127" t="s">
        <v>216</v>
      </c>
    </row>
    <row r="673" customFormat="false" ht="13.8" hidden="false" customHeight="false" outlineLevel="0" collapsed="false">
      <c r="A673" s="0" t="s">
        <v>4926</v>
      </c>
      <c r="B673" s="0" t="s">
        <v>3917</v>
      </c>
      <c r="C673" s="131" t="s">
        <v>858</v>
      </c>
      <c r="D673" s="131" t="s">
        <v>2537</v>
      </c>
      <c r="E673" s="0" t="s">
        <v>313</v>
      </c>
      <c r="F673" s="0" t="s">
        <v>314</v>
      </c>
      <c r="G673" s="0" t="s">
        <v>330</v>
      </c>
      <c r="H673" s="0" t="s">
        <v>197</v>
      </c>
      <c r="J673" s="111" t="n">
        <v>1</v>
      </c>
      <c r="K673" s="0" t="s">
        <v>198</v>
      </c>
      <c r="L673" s="0" t="s">
        <v>198</v>
      </c>
      <c r="M673" s="0" t="s">
        <v>199</v>
      </c>
      <c r="O673" s="0" t="s">
        <v>200</v>
      </c>
      <c r="Q673" s="120" t="s">
        <v>200</v>
      </c>
      <c r="R673" s="0" t="s">
        <v>3919</v>
      </c>
      <c r="S673" s="0" t="s">
        <v>201</v>
      </c>
      <c r="T673" s="0" t="s">
        <v>198</v>
      </c>
      <c r="U673" s="0" t="s">
        <v>202</v>
      </c>
      <c r="V673" s="0" t="s">
        <v>1790</v>
      </c>
      <c r="W673" s="110" t="s">
        <v>204</v>
      </c>
      <c r="X673" s="111" t="n">
        <v>2011</v>
      </c>
      <c r="Y673" s="130" t="s">
        <v>3405</v>
      </c>
      <c r="Z673" s="111" t="s">
        <v>221</v>
      </c>
      <c r="AA673" s="122" t="s">
        <v>200</v>
      </c>
      <c r="AB673" s="0" t="s">
        <v>2881</v>
      </c>
      <c r="AC673" s="0" t="s">
        <v>574</v>
      </c>
      <c r="AD673" s="111" t="n">
        <v>2011</v>
      </c>
      <c r="AE673" s="111" t="s">
        <v>198</v>
      </c>
      <c r="AI673" s="111" t="s">
        <v>207</v>
      </c>
      <c r="AK673" s="111" t="str">
        <f aca="false">(AB673)</f>
        <v>Maxis</v>
      </c>
      <c r="AM673" s="111" t="n">
        <f aca="false">AD673</f>
        <v>2011</v>
      </c>
      <c r="AN673" s="111" t="s">
        <v>297</v>
      </c>
      <c r="AR673" s="0" t="s">
        <v>4927</v>
      </c>
      <c r="AS673" s="0" t="s">
        <v>2882</v>
      </c>
      <c r="AV673" s="0" t="s">
        <v>200</v>
      </c>
      <c r="AZ673" s="0" t="s">
        <v>4928</v>
      </c>
      <c r="BA673" s="124" t="s">
        <v>200</v>
      </c>
      <c r="BB673" s="0" t="s">
        <v>210</v>
      </c>
      <c r="BC673" s="0" t="s">
        <v>4929</v>
      </c>
      <c r="BD673" s="0" t="s">
        <v>4930</v>
      </c>
      <c r="BE673" s="104" t="s">
        <v>4931</v>
      </c>
      <c r="BF673" s="0" t="s">
        <v>4932</v>
      </c>
      <c r="BG673" s="125" t="s">
        <v>200</v>
      </c>
      <c r="BH673" s="0" t="s">
        <v>466</v>
      </c>
      <c r="BI673" s="112" t="n">
        <v>5030931105234</v>
      </c>
      <c r="BJ673" s="126" t="s">
        <v>200</v>
      </c>
      <c r="BK673" s="0" t="s">
        <v>215</v>
      </c>
      <c r="BL673" s="112" t="n">
        <v>4</v>
      </c>
      <c r="BM673" s="112" t="n">
        <v>4</v>
      </c>
      <c r="BN673" s="112" t="n">
        <v>4</v>
      </c>
      <c r="BO673" s="111" t="n">
        <v>20</v>
      </c>
      <c r="BP673" s="125" t="s">
        <v>200</v>
      </c>
      <c r="BQ673" s="127" t="s">
        <v>216</v>
      </c>
    </row>
    <row r="674" customFormat="false" ht="13.8" hidden="false" customHeight="false" outlineLevel="0" collapsed="false">
      <c r="A674" s="0" t="s">
        <v>4933</v>
      </c>
      <c r="B674" s="0" t="s">
        <v>3917</v>
      </c>
      <c r="C674" s="0" t="s">
        <v>3767</v>
      </c>
      <c r="D674" s="0" t="s">
        <v>1286</v>
      </c>
      <c r="E674" s="0" t="s">
        <v>313</v>
      </c>
      <c r="F674" s="0" t="s">
        <v>314</v>
      </c>
      <c r="G674" s="0" t="s">
        <v>362</v>
      </c>
      <c r="H674" s="0" t="s">
        <v>400</v>
      </c>
      <c r="I674" s="0" t="s">
        <v>4380</v>
      </c>
      <c r="J674" s="111" t="n">
        <v>4</v>
      </c>
      <c r="K674" s="0" t="s">
        <v>198</v>
      </c>
      <c r="L674" s="0" t="s">
        <v>533</v>
      </c>
      <c r="M674" s="0" t="s">
        <v>274</v>
      </c>
      <c r="O674" s="0" t="s">
        <v>534</v>
      </c>
      <c r="P674" s="0" t="s">
        <v>238</v>
      </c>
      <c r="Q674" s="120" t="s">
        <v>200</v>
      </c>
      <c r="R674" s="0" t="s">
        <v>3919</v>
      </c>
      <c r="S674" s="0" t="s">
        <v>201</v>
      </c>
      <c r="T674" s="0" t="s">
        <v>198</v>
      </c>
      <c r="U674" s="0" t="s">
        <v>202</v>
      </c>
      <c r="V674" s="0" t="s">
        <v>1790</v>
      </c>
      <c r="W674" s="110" t="s">
        <v>204</v>
      </c>
      <c r="X674" s="111" t="n">
        <v>2008</v>
      </c>
      <c r="Y674" s="111" t="s">
        <v>498</v>
      </c>
      <c r="Z674" s="111" t="s">
        <v>198</v>
      </c>
      <c r="AA674" s="122" t="s">
        <v>200</v>
      </c>
      <c r="AB674" s="0" t="s">
        <v>3257</v>
      </c>
      <c r="AC674" s="0" t="s">
        <v>872</v>
      </c>
      <c r="AD674" s="111" t="n">
        <v>2008</v>
      </c>
      <c r="AE674" s="111" t="s">
        <v>222</v>
      </c>
      <c r="AI674" s="111" t="s">
        <v>207</v>
      </c>
      <c r="AK674" s="111" t="str">
        <f aca="false">(AB674)</f>
        <v>Sony London</v>
      </c>
      <c r="AL674" s="0" t="s">
        <v>200</v>
      </c>
      <c r="AM674" s="111" t="n">
        <f aca="false">AD674</f>
        <v>2008</v>
      </c>
      <c r="AN674" s="111" t="s">
        <v>263</v>
      </c>
      <c r="AO674" s="0" t="s">
        <v>4934</v>
      </c>
      <c r="AP674" s="0" t="s">
        <v>4382</v>
      </c>
      <c r="AQ674" s="0" t="s">
        <v>200</v>
      </c>
      <c r="AR674" s="0" t="s">
        <v>200</v>
      </c>
      <c r="AS674" s="0" t="s">
        <v>4935</v>
      </c>
      <c r="AV674" s="0" t="s">
        <v>200</v>
      </c>
      <c r="AZ674" s="0" t="s">
        <v>4936</v>
      </c>
      <c r="BA674" s="124" t="s">
        <v>200</v>
      </c>
      <c r="BB674" s="0" t="s">
        <v>248</v>
      </c>
      <c r="BC674" s="0" t="s">
        <v>4937</v>
      </c>
      <c r="BD674" s="0" t="s">
        <v>4938</v>
      </c>
      <c r="BE674" s="104" t="s">
        <v>4939</v>
      </c>
      <c r="BF674" s="0" t="s">
        <v>4940</v>
      </c>
      <c r="BG674" s="125" t="s">
        <v>200</v>
      </c>
      <c r="BH674" s="0" t="s">
        <v>2235</v>
      </c>
      <c r="BI674" s="112" t="n">
        <v>711719779155</v>
      </c>
      <c r="BJ674" s="126" t="s">
        <v>200</v>
      </c>
      <c r="BK674" s="0" t="s">
        <v>215</v>
      </c>
      <c r="BL674" s="112" t="n">
        <v>4</v>
      </c>
      <c r="BM674" s="112" t="n">
        <v>4</v>
      </c>
      <c r="BN674" s="112" t="n">
        <v>4</v>
      </c>
      <c r="BO674" s="111" t="n">
        <v>20</v>
      </c>
      <c r="BP674" s="125" t="s">
        <v>200</v>
      </c>
      <c r="BQ674" s="127" t="s">
        <v>216</v>
      </c>
    </row>
    <row r="675" customFormat="false" ht="13.8" hidden="false" customHeight="false" outlineLevel="0" collapsed="false">
      <c r="A675" s="0" t="s">
        <v>4941</v>
      </c>
      <c r="B675" s="0" t="s">
        <v>3917</v>
      </c>
      <c r="C675" s="131" t="s">
        <v>1451</v>
      </c>
      <c r="D675" s="131" t="s">
        <v>1333</v>
      </c>
      <c r="E675" s="0" t="s">
        <v>194</v>
      </c>
      <c r="F675" s="0" t="s">
        <v>195</v>
      </c>
      <c r="G675" s="0" t="s">
        <v>196</v>
      </c>
      <c r="H675" s="0" t="s">
        <v>901</v>
      </c>
      <c r="J675" s="111" t="n">
        <v>1</v>
      </c>
      <c r="K675" s="0" t="s">
        <v>198</v>
      </c>
      <c r="L675" s="0" t="s">
        <v>198</v>
      </c>
      <c r="M675" s="0" t="s">
        <v>199</v>
      </c>
      <c r="Q675" s="120" t="s">
        <v>200</v>
      </c>
      <c r="R675" s="0" t="s">
        <v>3919</v>
      </c>
      <c r="S675" s="0" t="s">
        <v>2912</v>
      </c>
      <c r="T675" s="0" t="s">
        <v>198</v>
      </c>
      <c r="U675" s="0" t="s">
        <v>202</v>
      </c>
      <c r="V675" s="0" t="s">
        <v>1790</v>
      </c>
      <c r="W675" s="110" t="s">
        <v>204</v>
      </c>
      <c r="X675" s="111" t="n">
        <v>2008</v>
      </c>
      <c r="Y675" s="111" t="s">
        <v>607</v>
      </c>
      <c r="Z675" s="130" t="s">
        <v>757</v>
      </c>
      <c r="AA675" s="122" t="s">
        <v>200</v>
      </c>
      <c r="AB675" s="0" t="s">
        <v>2245</v>
      </c>
      <c r="AC675" s="0" t="s">
        <v>872</v>
      </c>
      <c r="AD675" s="111" t="n">
        <v>2008</v>
      </c>
      <c r="AE675" s="130" t="s">
        <v>222</v>
      </c>
      <c r="AF675" s="130"/>
      <c r="AG675" s="130"/>
      <c r="AH675" s="130"/>
      <c r="AI675" s="111" t="s">
        <v>207</v>
      </c>
      <c r="AK675" s="111" t="str">
        <f aca="false">(AB675)</f>
        <v>Sony – Japan studio</v>
      </c>
      <c r="AM675" s="111" t="n">
        <f aca="false">AD675</f>
        <v>2008</v>
      </c>
      <c r="AN675" s="111" t="s">
        <v>208</v>
      </c>
      <c r="AO675" s="0" t="s">
        <v>1800</v>
      </c>
      <c r="AR675" s="0" t="s">
        <v>1455</v>
      </c>
      <c r="AT675" s="0" t="s">
        <v>4793</v>
      </c>
      <c r="AU675" s="0" t="s">
        <v>2297</v>
      </c>
      <c r="AV675" s="0" t="s">
        <v>2874</v>
      </c>
      <c r="AY675" s="131" t="s">
        <v>3510</v>
      </c>
      <c r="AZ675" s="0" t="s">
        <v>4942</v>
      </c>
      <c r="BA675" s="124" t="s">
        <v>200</v>
      </c>
      <c r="BB675" s="0" t="s">
        <v>210</v>
      </c>
      <c r="BC675" s="0" t="s">
        <v>4118</v>
      </c>
      <c r="BE675" s="104" t="s">
        <v>4943</v>
      </c>
      <c r="BF675" s="0" t="s">
        <v>4944</v>
      </c>
      <c r="BG675" s="125"/>
      <c r="BH675" s="0" t="s">
        <v>466</v>
      </c>
      <c r="BI675" s="112" t="s">
        <v>198</v>
      </c>
      <c r="BJ675" s="126"/>
      <c r="BK675" s="0" t="s">
        <v>359</v>
      </c>
      <c r="BL675" s="112" t="n">
        <v>4</v>
      </c>
      <c r="BM675" s="112" t="n">
        <v>4</v>
      </c>
      <c r="BN675" s="112" t="s">
        <v>66</v>
      </c>
      <c r="BO675" s="111" t="n">
        <v>20</v>
      </c>
      <c r="BP675" s="125"/>
      <c r="BQ675" s="127" t="s">
        <v>216</v>
      </c>
    </row>
    <row r="676" customFormat="false" ht="13.8" hidden="false" customHeight="false" outlineLevel="0" collapsed="false">
      <c r="A676" s="131" t="s">
        <v>4945</v>
      </c>
      <c r="B676" s="0" t="s">
        <v>3917</v>
      </c>
      <c r="C676" s="0" t="s">
        <v>1868</v>
      </c>
      <c r="D676" s="0" t="s">
        <v>1333</v>
      </c>
      <c r="E676" s="0" t="s">
        <v>313</v>
      </c>
      <c r="F676" s="0" t="s">
        <v>314</v>
      </c>
      <c r="G676" s="0" t="s">
        <v>196</v>
      </c>
      <c r="H676" s="0" t="s">
        <v>197</v>
      </c>
      <c r="J676" s="111" t="n">
        <v>1</v>
      </c>
      <c r="K676" s="0" t="s">
        <v>198</v>
      </c>
      <c r="L676" s="0" t="s">
        <v>198</v>
      </c>
      <c r="M676" s="0" t="s">
        <v>274</v>
      </c>
      <c r="O676" s="0" t="s">
        <v>200</v>
      </c>
      <c r="Q676" s="120" t="s">
        <v>200</v>
      </c>
      <c r="R676" s="0" t="s">
        <v>3919</v>
      </c>
      <c r="S676" s="0" t="s">
        <v>698</v>
      </c>
      <c r="T676" s="0" t="s">
        <v>198</v>
      </c>
      <c r="U676" s="0" t="s">
        <v>202</v>
      </c>
      <c r="V676" s="0" t="s">
        <v>1790</v>
      </c>
      <c r="W676" s="110" t="s">
        <v>204</v>
      </c>
      <c r="X676" s="111" t="n">
        <v>2010</v>
      </c>
      <c r="Y676" s="111" t="s">
        <v>205</v>
      </c>
      <c r="Z676" s="111" t="s">
        <v>198</v>
      </c>
      <c r="AA676" s="122" t="s">
        <v>200</v>
      </c>
      <c r="AB676" s="0" t="s">
        <v>3681</v>
      </c>
      <c r="AC676" s="0" t="s">
        <v>574</v>
      </c>
      <c r="AD676" s="111" t="n">
        <v>2010</v>
      </c>
      <c r="AE676" s="111" t="s">
        <v>198</v>
      </c>
      <c r="AI676" s="111" t="s">
        <v>207</v>
      </c>
      <c r="AK676" s="111" t="str">
        <f aca="false">(AB676)</f>
        <v>EA blackbox</v>
      </c>
      <c r="AM676" s="111" t="n">
        <f aca="false">AD676</f>
        <v>2010</v>
      </c>
      <c r="AN676" s="111" t="s">
        <v>1887</v>
      </c>
      <c r="AS676" s="0" t="s">
        <v>200</v>
      </c>
      <c r="AV676" s="0" t="s">
        <v>200</v>
      </c>
      <c r="AZ676" s="0" t="s">
        <v>4946</v>
      </c>
      <c r="BA676" s="124" t="s">
        <v>200</v>
      </c>
      <c r="BB676" s="0" t="s">
        <v>248</v>
      </c>
      <c r="BC676" s="0" t="s">
        <v>4947</v>
      </c>
      <c r="BD676" s="0" t="s">
        <v>4948</v>
      </c>
      <c r="BE676" s="104" t="s">
        <v>4949</v>
      </c>
      <c r="BF676" s="0" t="s">
        <v>4950</v>
      </c>
      <c r="BG676" s="125" t="s">
        <v>200</v>
      </c>
      <c r="BH676" s="0" t="s">
        <v>735</v>
      </c>
      <c r="BI676" s="112" t="n">
        <v>5030941111584</v>
      </c>
      <c r="BJ676" s="126" t="s">
        <v>200</v>
      </c>
      <c r="BK676" s="0" t="s">
        <v>215</v>
      </c>
      <c r="BL676" s="112" t="n">
        <v>4</v>
      </c>
      <c r="BM676" s="112" t="n">
        <v>4</v>
      </c>
      <c r="BN676" s="112" t="n">
        <v>4</v>
      </c>
      <c r="BO676" s="111" t="n">
        <v>20</v>
      </c>
      <c r="BP676" s="125" t="s">
        <v>200</v>
      </c>
      <c r="BQ676" s="127" t="s">
        <v>216</v>
      </c>
    </row>
    <row r="677" customFormat="false" ht="13.8" hidden="false" customHeight="false" outlineLevel="0" collapsed="false">
      <c r="A677" s="0" t="s">
        <v>4951</v>
      </c>
      <c r="B677" s="0" t="s">
        <v>3917</v>
      </c>
      <c r="C677" s="131" t="s">
        <v>1394</v>
      </c>
      <c r="D677" s="131" t="s">
        <v>1869</v>
      </c>
      <c r="E677" s="0" t="s">
        <v>194</v>
      </c>
      <c r="F677" s="0" t="s">
        <v>399</v>
      </c>
      <c r="G677" s="0" t="s">
        <v>196</v>
      </c>
      <c r="H677" s="0" t="s">
        <v>197</v>
      </c>
      <c r="J677" s="111" t="n">
        <v>1</v>
      </c>
      <c r="K677" s="0" t="s">
        <v>198</v>
      </c>
      <c r="L677" s="0" t="s">
        <v>198</v>
      </c>
      <c r="M677" s="0" t="s">
        <v>274</v>
      </c>
      <c r="O677" s="0" t="s">
        <v>200</v>
      </c>
      <c r="Q677" s="120" t="s">
        <v>200</v>
      </c>
      <c r="R677" s="0" t="s">
        <v>3919</v>
      </c>
      <c r="S677" s="0" t="s">
        <v>201</v>
      </c>
      <c r="T677" s="0" t="s">
        <v>198</v>
      </c>
      <c r="U677" s="0" t="s">
        <v>202</v>
      </c>
      <c r="V677" s="0" t="s">
        <v>1790</v>
      </c>
      <c r="W677" s="110" t="s">
        <v>204</v>
      </c>
      <c r="X677" s="111" t="n">
        <v>2013</v>
      </c>
      <c r="Y677" s="111" t="s">
        <v>498</v>
      </c>
      <c r="Z677" s="130" t="s">
        <v>757</v>
      </c>
      <c r="AA677" s="122" t="s">
        <v>200</v>
      </c>
      <c r="AB677" s="0" t="s">
        <v>4952</v>
      </c>
      <c r="AC677" s="0" t="s">
        <v>872</v>
      </c>
      <c r="AD677" s="111" t="n">
        <v>2013</v>
      </c>
      <c r="AE677" s="111" t="s">
        <v>3242</v>
      </c>
      <c r="AI677" s="111" t="s">
        <v>207</v>
      </c>
      <c r="AK677" s="111" t="str">
        <f aca="false">(AB677)</f>
        <v>Sanzaru games</v>
      </c>
      <c r="AM677" s="111" t="n">
        <f aca="false">AD677</f>
        <v>2013</v>
      </c>
      <c r="AN677" s="111" t="s">
        <v>297</v>
      </c>
      <c r="AS677" s="0" t="s">
        <v>3747</v>
      </c>
      <c r="AT677" s="0" t="s">
        <v>2218</v>
      </c>
      <c r="AU677" s="0" t="s">
        <v>200</v>
      </c>
      <c r="AV677" s="0" t="s">
        <v>200</v>
      </c>
      <c r="AW677" s="0" t="s">
        <v>2617</v>
      </c>
      <c r="AY677" s="131" t="s">
        <v>3510</v>
      </c>
      <c r="AZ677" s="0" t="s">
        <v>4953</v>
      </c>
      <c r="BA677" s="124" t="s">
        <v>200</v>
      </c>
      <c r="BB677" s="0" t="s">
        <v>248</v>
      </c>
      <c r="BC677" s="0" t="s">
        <v>4954</v>
      </c>
      <c r="BD677" s="0" t="s">
        <v>4955</v>
      </c>
      <c r="BE677" s="104" t="s">
        <v>4956</v>
      </c>
      <c r="BG677" s="125" t="s">
        <v>200</v>
      </c>
      <c r="BH677" s="0" t="s">
        <v>2215</v>
      </c>
      <c r="BI677" s="112" t="n">
        <v>711719267454</v>
      </c>
      <c r="BJ677" s="126" t="s">
        <v>200</v>
      </c>
      <c r="BK677" s="0" t="s">
        <v>215</v>
      </c>
      <c r="BL677" s="112" t="n">
        <v>4</v>
      </c>
      <c r="BM677" s="112" t="n">
        <v>4</v>
      </c>
      <c r="BN677" s="112" t="n">
        <v>4</v>
      </c>
      <c r="BO677" s="111" t="n">
        <v>20</v>
      </c>
      <c r="BP677" s="125" t="s">
        <v>200</v>
      </c>
      <c r="BQ677" s="127" t="s">
        <v>216</v>
      </c>
    </row>
    <row r="678" customFormat="false" ht="13.8" hidden="false" customHeight="false" outlineLevel="0" collapsed="false">
      <c r="A678" s="0" t="s">
        <v>4957</v>
      </c>
      <c r="B678" s="0" t="s">
        <v>3917</v>
      </c>
      <c r="C678" s="131" t="s">
        <v>1394</v>
      </c>
      <c r="D678" s="131" t="s">
        <v>1869</v>
      </c>
      <c r="E678" s="0" t="s">
        <v>194</v>
      </c>
      <c r="F678" s="0" t="s">
        <v>399</v>
      </c>
      <c r="G678" s="0" t="s">
        <v>196</v>
      </c>
      <c r="H678" s="0" t="s">
        <v>197</v>
      </c>
      <c r="J678" s="111" t="n">
        <v>1</v>
      </c>
      <c r="K678" s="0" t="s">
        <v>198</v>
      </c>
      <c r="L678" s="0" t="s">
        <v>198</v>
      </c>
      <c r="M678" s="0" t="s">
        <v>274</v>
      </c>
      <c r="O678" s="0" t="s">
        <v>237</v>
      </c>
      <c r="Q678" s="120" t="s">
        <v>200</v>
      </c>
      <c r="R678" s="0" t="s">
        <v>3919</v>
      </c>
      <c r="S678" s="0" t="s">
        <v>201</v>
      </c>
      <c r="T678" s="0" t="s">
        <v>198</v>
      </c>
      <c r="U678" s="0" t="s">
        <v>202</v>
      </c>
      <c r="V678" s="0" t="s">
        <v>1790</v>
      </c>
      <c r="W678" s="110" t="s">
        <v>204</v>
      </c>
      <c r="X678" s="111" t="n">
        <v>2010</v>
      </c>
      <c r="Y678" s="111" t="s">
        <v>498</v>
      </c>
      <c r="Z678" s="130" t="s">
        <v>757</v>
      </c>
      <c r="AA678" s="122" t="s">
        <v>200</v>
      </c>
      <c r="AB678" s="0" t="s">
        <v>4952</v>
      </c>
      <c r="AC678" s="0" t="s">
        <v>872</v>
      </c>
      <c r="AD678" s="111" t="n">
        <v>2010</v>
      </c>
      <c r="AE678" s="111" t="s">
        <v>3242</v>
      </c>
      <c r="AI678" s="111" t="s">
        <v>922</v>
      </c>
      <c r="AJ678" s="111" t="s">
        <v>3887</v>
      </c>
      <c r="AK678" s="111" t="s">
        <v>3746</v>
      </c>
      <c r="AM678" s="111" t="s">
        <v>849</v>
      </c>
      <c r="AN678" s="111" t="s">
        <v>297</v>
      </c>
      <c r="AS678" s="0" t="s">
        <v>3747</v>
      </c>
      <c r="AT678" s="0" t="s">
        <v>3748</v>
      </c>
      <c r="AU678" s="0" t="s">
        <v>200</v>
      </c>
      <c r="AV678" s="0" t="s">
        <v>200</v>
      </c>
      <c r="AW678" s="0" t="s">
        <v>2617</v>
      </c>
      <c r="AZ678" s="0" t="s">
        <v>4958</v>
      </c>
      <c r="BA678" s="124" t="s">
        <v>200</v>
      </c>
      <c r="BB678" s="0" t="s">
        <v>248</v>
      </c>
      <c r="BC678" s="0" t="s">
        <v>4959</v>
      </c>
      <c r="BD678" s="0" t="s">
        <v>4960</v>
      </c>
      <c r="BE678" s="104" t="s">
        <v>4961</v>
      </c>
      <c r="BG678" s="125" t="s">
        <v>200</v>
      </c>
      <c r="BH678" s="0" t="s">
        <v>2215</v>
      </c>
      <c r="BI678" s="112" t="n">
        <v>711719118985</v>
      </c>
      <c r="BJ678" s="126" t="s">
        <v>200</v>
      </c>
      <c r="BK678" s="0" t="s">
        <v>215</v>
      </c>
      <c r="BL678" s="112" t="n">
        <v>4</v>
      </c>
      <c r="BM678" s="112" t="n">
        <v>4</v>
      </c>
      <c r="BN678" s="112" t="n">
        <v>4</v>
      </c>
      <c r="BO678" s="111" t="n">
        <v>20</v>
      </c>
      <c r="BP678" s="125" t="s">
        <v>200</v>
      </c>
      <c r="BQ678" s="127" t="s">
        <v>216</v>
      </c>
    </row>
    <row r="679" customFormat="false" ht="13.8" hidden="false" customHeight="false" outlineLevel="0" collapsed="false">
      <c r="A679" s="0" t="s">
        <v>4962</v>
      </c>
      <c r="B679" s="0" t="s">
        <v>3917</v>
      </c>
      <c r="C679" s="0" t="s">
        <v>818</v>
      </c>
      <c r="D679" s="0" t="s">
        <v>1333</v>
      </c>
      <c r="E679" s="0" t="s">
        <v>313</v>
      </c>
      <c r="F679" s="0" t="s">
        <v>314</v>
      </c>
      <c r="G679" s="0" t="s">
        <v>880</v>
      </c>
      <c r="H679" s="0" t="s">
        <v>197</v>
      </c>
      <c r="J679" s="111" t="n">
        <v>2</v>
      </c>
      <c r="K679" s="0" t="s">
        <v>198</v>
      </c>
      <c r="L679" s="0" t="s">
        <v>392</v>
      </c>
      <c r="M679" s="0" t="s">
        <v>199</v>
      </c>
      <c r="O679" s="0" t="s">
        <v>200</v>
      </c>
      <c r="Q679" s="120" t="s">
        <v>200</v>
      </c>
      <c r="R679" s="0" t="s">
        <v>3919</v>
      </c>
      <c r="S679" s="0" t="s">
        <v>201</v>
      </c>
      <c r="T679" s="0" t="s">
        <v>198</v>
      </c>
      <c r="U679" s="0" t="s">
        <v>202</v>
      </c>
      <c r="V679" s="0" t="s">
        <v>1790</v>
      </c>
      <c r="W679" s="110" t="s">
        <v>204</v>
      </c>
      <c r="X679" s="111" t="n">
        <v>2010</v>
      </c>
      <c r="Y679" s="111" t="s">
        <v>498</v>
      </c>
      <c r="Z679" s="111" t="s">
        <v>198</v>
      </c>
      <c r="AA679" s="122" t="s">
        <v>200</v>
      </c>
      <c r="AB679" s="0" t="s">
        <v>4915</v>
      </c>
      <c r="AC679" s="0" t="s">
        <v>206</v>
      </c>
      <c r="AD679" s="111" t="n">
        <v>2010</v>
      </c>
      <c r="AE679" s="111" t="s">
        <v>198</v>
      </c>
      <c r="AH679" s="111" t="s">
        <v>3343</v>
      </c>
      <c r="AI679" s="111" t="s">
        <v>207</v>
      </c>
      <c r="AK679" s="111" t="str">
        <f aca="false">(AB679)</f>
        <v>Sumo digital</v>
      </c>
      <c r="AM679" s="111" t="n">
        <f aca="false">AD679</f>
        <v>2010</v>
      </c>
      <c r="AN679" s="111" t="s">
        <v>263</v>
      </c>
      <c r="AS679" s="0" t="s">
        <v>4963</v>
      </c>
      <c r="AT679" s="0" t="s">
        <v>200</v>
      </c>
      <c r="AU679" s="0" t="s">
        <v>200</v>
      </c>
      <c r="AV679" s="0" t="s">
        <v>200</v>
      </c>
      <c r="AZ679" s="0" t="s">
        <v>4964</v>
      </c>
      <c r="BA679" s="124" t="s">
        <v>200</v>
      </c>
      <c r="BB679" s="0" t="s">
        <v>210</v>
      </c>
      <c r="BC679" s="0" t="s">
        <v>4965</v>
      </c>
      <c r="BD679" s="0" t="s">
        <v>3506</v>
      </c>
      <c r="BE679" s="104" t="s">
        <v>4966</v>
      </c>
      <c r="BF679" s="0" t="s">
        <v>4967</v>
      </c>
      <c r="BG679" s="125" t="s">
        <v>200</v>
      </c>
      <c r="BH679" s="0" t="s">
        <v>2215</v>
      </c>
      <c r="BI679" s="112" t="n">
        <v>5055277004034</v>
      </c>
      <c r="BJ679" s="126" t="s">
        <v>200</v>
      </c>
      <c r="BK679" s="0" t="s">
        <v>215</v>
      </c>
      <c r="BL679" s="112" t="n">
        <v>4</v>
      </c>
      <c r="BM679" s="112" t="n">
        <v>4</v>
      </c>
      <c r="BN679" s="112" t="n">
        <v>4</v>
      </c>
      <c r="BO679" s="111" t="n">
        <v>20</v>
      </c>
      <c r="BP679" s="125" t="s">
        <v>200</v>
      </c>
      <c r="BQ679" s="127" t="s">
        <v>216</v>
      </c>
    </row>
    <row r="680" customFormat="false" ht="13.8" hidden="false" customHeight="false" outlineLevel="0" collapsed="false">
      <c r="A680" s="0" t="s">
        <v>4968</v>
      </c>
      <c r="B680" s="0" t="s">
        <v>3917</v>
      </c>
      <c r="C680" s="131" t="s">
        <v>1394</v>
      </c>
      <c r="D680" s="131" t="s">
        <v>1333</v>
      </c>
      <c r="E680" s="0" t="s">
        <v>194</v>
      </c>
      <c r="F680" s="0" t="s">
        <v>399</v>
      </c>
      <c r="G680" s="0" t="s">
        <v>196</v>
      </c>
      <c r="H680" s="0" t="s">
        <v>197</v>
      </c>
      <c r="J680" s="111" t="n">
        <v>1</v>
      </c>
      <c r="K680" s="131" t="s">
        <v>198</v>
      </c>
      <c r="L680" s="0" t="s">
        <v>198</v>
      </c>
      <c r="M680" s="0" t="s">
        <v>274</v>
      </c>
      <c r="O680" s="0" t="s">
        <v>200</v>
      </c>
      <c r="Q680" s="120" t="s">
        <v>200</v>
      </c>
      <c r="R680" s="0" t="s">
        <v>3919</v>
      </c>
      <c r="S680" s="0" t="s">
        <v>201</v>
      </c>
      <c r="T680" s="0" t="s">
        <v>198</v>
      </c>
      <c r="U680" s="0" t="s">
        <v>285</v>
      </c>
      <c r="V680" s="0" t="s">
        <v>1790</v>
      </c>
      <c r="W680" s="110" t="s">
        <v>204</v>
      </c>
      <c r="X680" s="111" t="n">
        <v>2011</v>
      </c>
      <c r="Y680" s="111" t="s">
        <v>1624</v>
      </c>
      <c r="Z680" s="111" t="s">
        <v>221</v>
      </c>
      <c r="AA680" s="122" t="s">
        <v>200</v>
      </c>
      <c r="AB680" s="0" t="s">
        <v>1032</v>
      </c>
      <c r="AC680" s="0" t="s">
        <v>206</v>
      </c>
      <c r="AD680" s="111" t="n">
        <v>2011</v>
      </c>
      <c r="AE680" s="111" t="s">
        <v>198</v>
      </c>
      <c r="AI680" s="111" t="s">
        <v>207</v>
      </c>
      <c r="AK680" s="111" t="str">
        <f aca="false">(AB680)</f>
        <v>Sega – Sonic team</v>
      </c>
      <c r="AM680" s="111" t="n">
        <f aca="false">AD680</f>
        <v>2011</v>
      </c>
      <c r="AN680" s="111" t="s">
        <v>208</v>
      </c>
      <c r="AS680" s="0" t="s">
        <v>403</v>
      </c>
      <c r="AV680" s="0" t="s">
        <v>4969</v>
      </c>
      <c r="AW680" s="0" t="s">
        <v>1579</v>
      </c>
      <c r="AY680" s="131" t="s">
        <v>3510</v>
      </c>
      <c r="AZ680" s="0" t="s">
        <v>4970</v>
      </c>
      <c r="BA680" s="124" t="s">
        <v>200</v>
      </c>
      <c r="BB680" s="0" t="s">
        <v>248</v>
      </c>
      <c r="BC680" s="0" t="s">
        <v>4971</v>
      </c>
      <c r="BD680" s="0" t="s">
        <v>4972</v>
      </c>
      <c r="BE680" s="104" t="s">
        <v>4973</v>
      </c>
      <c r="BG680" s="125" t="s">
        <v>200</v>
      </c>
      <c r="BH680" s="0" t="s">
        <v>2215</v>
      </c>
      <c r="BI680" s="112" t="n">
        <v>10086690552</v>
      </c>
      <c r="BJ680" s="126" t="s">
        <v>200</v>
      </c>
      <c r="BK680" s="0" t="s">
        <v>215</v>
      </c>
      <c r="BL680" s="112" t="n">
        <v>4</v>
      </c>
      <c r="BM680" s="112" t="n">
        <v>4</v>
      </c>
      <c r="BN680" s="112" t="n">
        <v>4</v>
      </c>
      <c r="BO680" s="111" t="n">
        <v>20</v>
      </c>
      <c r="BP680" s="125" t="s">
        <v>200</v>
      </c>
      <c r="BQ680" s="127" t="s">
        <v>216</v>
      </c>
    </row>
    <row r="681" customFormat="false" ht="13.8" hidden="false" customHeight="false" outlineLevel="0" collapsed="false">
      <c r="A681" s="0" t="s">
        <v>4974</v>
      </c>
      <c r="B681" s="0" t="s">
        <v>3917</v>
      </c>
      <c r="C681" s="131" t="s">
        <v>1735</v>
      </c>
      <c r="D681" s="131" t="s">
        <v>1333</v>
      </c>
      <c r="E681" s="0" t="s">
        <v>194</v>
      </c>
      <c r="F681" s="0" t="s">
        <v>606</v>
      </c>
      <c r="G681" s="0" t="s">
        <v>391</v>
      </c>
      <c r="H681" s="0" t="s">
        <v>197</v>
      </c>
      <c r="J681" s="111" t="n">
        <v>2</v>
      </c>
      <c r="K681" s="0" t="s">
        <v>198</v>
      </c>
      <c r="L681" s="0" t="s">
        <v>392</v>
      </c>
      <c r="M681" s="0" t="s">
        <v>274</v>
      </c>
      <c r="O681" s="0" t="s">
        <v>200</v>
      </c>
      <c r="Q681" s="120" t="s">
        <v>200</v>
      </c>
      <c r="R681" s="0" t="s">
        <v>3919</v>
      </c>
      <c r="S681" s="0" t="s">
        <v>3441</v>
      </c>
      <c r="T681" s="0" t="s">
        <v>3441</v>
      </c>
      <c r="U681" s="0" t="s">
        <v>202</v>
      </c>
      <c r="V681" s="0" t="s">
        <v>1790</v>
      </c>
      <c r="W681" s="110" t="s">
        <v>204</v>
      </c>
      <c r="X681" s="111" t="n">
        <v>2008</v>
      </c>
      <c r="Y681" s="111" t="s">
        <v>1624</v>
      </c>
      <c r="Z681" s="111" t="s">
        <v>198</v>
      </c>
      <c r="AA681" s="122" t="s">
        <v>200</v>
      </c>
      <c r="AB681" s="0" t="s">
        <v>370</v>
      </c>
      <c r="AC681" s="0" t="s">
        <v>370</v>
      </c>
      <c r="AD681" s="111" t="n">
        <v>2008</v>
      </c>
      <c r="AE681" s="111" t="s">
        <v>198</v>
      </c>
      <c r="AI681" s="111" t="s">
        <v>207</v>
      </c>
      <c r="AK681" s="111" t="str">
        <f aca="false">(AB681)</f>
        <v>Namco</v>
      </c>
      <c r="AM681" s="111" t="n">
        <f aca="false">AD681</f>
        <v>2008</v>
      </c>
      <c r="AN681" s="111" t="s">
        <v>208</v>
      </c>
      <c r="AO681" s="0" t="s">
        <v>609</v>
      </c>
      <c r="AP681" s="0" t="s">
        <v>200</v>
      </c>
      <c r="AS681" s="0" t="s">
        <v>1992</v>
      </c>
      <c r="AT681" s="0" t="s">
        <v>200</v>
      </c>
      <c r="AV681" s="0" t="s">
        <v>2952</v>
      </c>
      <c r="AY681" s="131" t="s">
        <v>3510</v>
      </c>
      <c r="AZ681" s="0" t="s">
        <v>4975</v>
      </c>
      <c r="BA681" s="124" t="s">
        <v>200</v>
      </c>
      <c r="BB681" s="0" t="s">
        <v>248</v>
      </c>
      <c r="BC681" s="0" t="s">
        <v>4976</v>
      </c>
      <c r="BD681" s="0" t="s">
        <v>4977</v>
      </c>
      <c r="BE681" s="104" t="s">
        <v>4978</v>
      </c>
      <c r="BF681" s="0" t="s">
        <v>4979</v>
      </c>
      <c r="BG681" s="125" t="s">
        <v>200</v>
      </c>
      <c r="BH681" s="0" t="s">
        <v>2235</v>
      </c>
      <c r="BI681" s="112" t="s">
        <v>198</v>
      </c>
      <c r="BJ681" s="126" t="s">
        <v>200</v>
      </c>
      <c r="BK681" s="0" t="s">
        <v>215</v>
      </c>
      <c r="BL681" s="112" t="n">
        <v>4</v>
      </c>
      <c r="BM681" s="112" t="n">
        <v>4</v>
      </c>
      <c r="BN681" s="112" t="n">
        <v>4</v>
      </c>
      <c r="BO681" s="111" t="n">
        <v>20</v>
      </c>
      <c r="BP681" s="125" t="s">
        <v>200</v>
      </c>
      <c r="BQ681" s="127" t="s">
        <v>216</v>
      </c>
    </row>
    <row r="682" customFormat="false" ht="13.8" hidden="false" customHeight="false" outlineLevel="0" collapsed="false">
      <c r="A682" s="0" t="s">
        <v>4980</v>
      </c>
      <c r="B682" s="0" t="s">
        <v>3917</v>
      </c>
      <c r="C682" s="131" t="s">
        <v>1735</v>
      </c>
      <c r="D682" s="131" t="s">
        <v>1333</v>
      </c>
      <c r="E682" s="0" t="s">
        <v>194</v>
      </c>
      <c r="F682" s="0" t="s">
        <v>606</v>
      </c>
      <c r="G682" s="0" t="s">
        <v>391</v>
      </c>
      <c r="H682" s="0" t="s">
        <v>197</v>
      </c>
      <c r="J682" s="111" t="n">
        <v>2</v>
      </c>
      <c r="K682" s="0" t="s">
        <v>198</v>
      </c>
      <c r="L682" s="0" t="s">
        <v>392</v>
      </c>
      <c r="M682" s="0" t="s">
        <v>274</v>
      </c>
      <c r="O682" s="0" t="s">
        <v>596</v>
      </c>
      <c r="Q682" s="120" t="s">
        <v>200</v>
      </c>
      <c r="R682" s="0" t="s">
        <v>3919</v>
      </c>
      <c r="S682" s="0" t="s">
        <v>1834</v>
      </c>
      <c r="T682" s="0" t="s">
        <v>4981</v>
      </c>
      <c r="U682" s="0" t="s">
        <v>202</v>
      </c>
      <c r="V682" s="0" t="s">
        <v>1790</v>
      </c>
      <c r="W682" s="110" t="s">
        <v>204</v>
      </c>
      <c r="X682" s="111" t="n">
        <v>2012</v>
      </c>
      <c r="Y682" s="111" t="s">
        <v>1624</v>
      </c>
      <c r="Z682" s="111" t="s">
        <v>198</v>
      </c>
      <c r="AA682" s="122" t="s">
        <v>200</v>
      </c>
      <c r="AB682" s="0" t="s">
        <v>370</v>
      </c>
      <c r="AC682" s="0" t="s">
        <v>370</v>
      </c>
      <c r="AD682" s="111" t="n">
        <v>2012</v>
      </c>
      <c r="AE682" s="111" t="s">
        <v>198</v>
      </c>
      <c r="AI682" s="111" t="s">
        <v>207</v>
      </c>
      <c r="AK682" s="111" t="str">
        <f aca="false">(AB682)</f>
        <v>Namco</v>
      </c>
      <c r="AM682" s="111" t="n">
        <f aca="false">AD682</f>
        <v>2012</v>
      </c>
      <c r="AN682" s="111" t="s">
        <v>208</v>
      </c>
      <c r="AO682" s="0" t="s">
        <v>609</v>
      </c>
      <c r="AP682" s="0" t="s">
        <v>200</v>
      </c>
      <c r="AS682" s="0" t="s">
        <v>1992</v>
      </c>
      <c r="AT682" s="0" t="s">
        <v>200</v>
      </c>
      <c r="AV682" s="0" t="s">
        <v>200</v>
      </c>
      <c r="AZ682" s="0" t="s">
        <v>4982</v>
      </c>
      <c r="BA682" s="124" t="s">
        <v>200</v>
      </c>
      <c r="BB682" s="0" t="s">
        <v>248</v>
      </c>
      <c r="BC682" s="0" t="s">
        <v>4976</v>
      </c>
      <c r="BD682" s="0" t="s">
        <v>4983</v>
      </c>
      <c r="BE682" s="104" t="s">
        <v>4984</v>
      </c>
      <c r="BG682" s="125" t="s">
        <v>200</v>
      </c>
      <c r="BH682" s="0" t="s">
        <v>2235</v>
      </c>
      <c r="BI682" s="112" t="s">
        <v>198</v>
      </c>
      <c r="BJ682" s="126" t="s">
        <v>200</v>
      </c>
      <c r="BK682" s="0" t="s">
        <v>215</v>
      </c>
      <c r="BL682" s="112" t="n">
        <v>4</v>
      </c>
      <c r="BM682" s="112" t="n">
        <v>4</v>
      </c>
      <c r="BN682" s="112" t="n">
        <v>4</v>
      </c>
      <c r="BO682" s="111" t="n">
        <v>20</v>
      </c>
      <c r="BP682" s="125" t="s">
        <v>200</v>
      </c>
      <c r="BQ682" s="127" t="s">
        <v>216</v>
      </c>
    </row>
    <row r="683" customFormat="false" ht="13.8" hidden="false" customHeight="false" outlineLevel="0" collapsed="false">
      <c r="A683" s="0" t="s">
        <v>4985</v>
      </c>
      <c r="B683" s="0" t="s">
        <v>3917</v>
      </c>
      <c r="C683" s="0" t="s">
        <v>928</v>
      </c>
      <c r="D683" s="0" t="s">
        <v>1333</v>
      </c>
      <c r="E683" s="0" t="s">
        <v>194</v>
      </c>
      <c r="F683" s="0" t="s">
        <v>195</v>
      </c>
      <c r="G683" s="0" t="s">
        <v>330</v>
      </c>
      <c r="H683" s="0" t="s">
        <v>901</v>
      </c>
      <c r="J683" s="111" t="n">
        <v>1</v>
      </c>
      <c r="K683" s="0" t="s">
        <v>198</v>
      </c>
      <c r="L683" s="0" t="s">
        <v>198</v>
      </c>
      <c r="M683" s="0" t="s">
        <v>274</v>
      </c>
      <c r="O683" s="0" t="s">
        <v>237</v>
      </c>
      <c r="Q683" s="120" t="s">
        <v>200</v>
      </c>
      <c r="R683" s="0" t="s">
        <v>3919</v>
      </c>
      <c r="S683" s="0" t="s">
        <v>201</v>
      </c>
      <c r="T683" s="0" t="s">
        <v>198</v>
      </c>
      <c r="U683" s="0" t="s">
        <v>202</v>
      </c>
      <c r="V683" s="0" t="s">
        <v>1790</v>
      </c>
      <c r="W683" s="110" t="s">
        <v>204</v>
      </c>
      <c r="X683" s="111" t="n">
        <v>2014</v>
      </c>
      <c r="Y683" s="111" t="s">
        <v>1624</v>
      </c>
      <c r="Z683" s="130" t="s">
        <v>757</v>
      </c>
      <c r="AA683" s="122" t="s">
        <v>200</v>
      </c>
      <c r="AB683" s="0" t="s">
        <v>4265</v>
      </c>
      <c r="AC683" s="0" t="s">
        <v>1696</v>
      </c>
      <c r="AD683" s="111" t="n">
        <v>2014</v>
      </c>
      <c r="AE683" s="111" t="s">
        <v>198</v>
      </c>
      <c r="AI683" s="111" t="s">
        <v>207</v>
      </c>
      <c r="AK683" s="111" t="str">
        <f aca="false">(AB683)</f>
        <v>Obsidian entertainment</v>
      </c>
      <c r="AL683" s="0" t="s">
        <v>200</v>
      </c>
      <c r="AM683" s="111" t="n">
        <f aca="false">AD683</f>
        <v>2014</v>
      </c>
      <c r="AN683" s="111" t="s">
        <v>297</v>
      </c>
      <c r="AP683" s="0" t="s">
        <v>286</v>
      </c>
      <c r="AQ683" s="0" t="s">
        <v>200</v>
      </c>
      <c r="AR683" s="0" t="s">
        <v>4986</v>
      </c>
      <c r="AS683" s="0" t="s">
        <v>4987</v>
      </c>
      <c r="AT683" s="0" t="s">
        <v>4988</v>
      </c>
      <c r="AU683" s="0" t="s">
        <v>227</v>
      </c>
      <c r="AV683" s="0" t="s">
        <v>200</v>
      </c>
      <c r="AZ683" s="0" t="s">
        <v>4989</v>
      </c>
      <c r="BA683" s="124" t="s">
        <v>200</v>
      </c>
      <c r="BB683" s="0" t="s">
        <v>462</v>
      </c>
      <c r="BC683" s="0" t="s">
        <v>4990</v>
      </c>
      <c r="BD683" s="0" t="s">
        <v>4991</v>
      </c>
      <c r="BE683" s="0" t="s">
        <v>4992</v>
      </c>
      <c r="BF683" s="0" t="s">
        <v>4993</v>
      </c>
      <c r="BG683" s="125" t="s">
        <v>200</v>
      </c>
      <c r="BH683" s="0" t="s">
        <v>2215</v>
      </c>
      <c r="BI683" s="112" t="n">
        <v>3307215706510</v>
      </c>
      <c r="BJ683" s="126" t="s">
        <v>200</v>
      </c>
      <c r="BK683" s="0" t="s">
        <v>215</v>
      </c>
      <c r="BL683" s="112" t="n">
        <v>4</v>
      </c>
      <c r="BM683" s="112" t="n">
        <v>4</v>
      </c>
      <c r="BN683" s="112" t="n">
        <v>4</v>
      </c>
      <c r="BO683" s="111" t="n">
        <v>20</v>
      </c>
      <c r="BP683" s="125" t="s">
        <v>200</v>
      </c>
      <c r="BQ683" s="127" t="s">
        <v>216</v>
      </c>
    </row>
    <row r="684" customFormat="false" ht="13.8" hidden="false" customHeight="false" outlineLevel="0" collapsed="false">
      <c r="A684" s="0" t="s">
        <v>4994</v>
      </c>
      <c r="B684" s="0" t="s">
        <v>3917</v>
      </c>
      <c r="C684" s="131" t="s">
        <v>1408</v>
      </c>
      <c r="D684" s="131" t="s">
        <v>1333</v>
      </c>
      <c r="E684" s="0" t="s">
        <v>194</v>
      </c>
      <c r="F684" s="0" t="s">
        <v>1509</v>
      </c>
      <c r="G684" s="0" t="s">
        <v>196</v>
      </c>
      <c r="H684" s="0" t="s">
        <v>901</v>
      </c>
      <c r="J684" s="111" t="n">
        <v>1</v>
      </c>
      <c r="K684" s="0" t="s">
        <v>198</v>
      </c>
      <c r="L684" s="0" t="s">
        <v>198</v>
      </c>
      <c r="M684" s="0" t="s">
        <v>199</v>
      </c>
      <c r="Q684" s="120" t="s">
        <v>200</v>
      </c>
      <c r="R684" s="0" t="s">
        <v>3919</v>
      </c>
      <c r="S684" s="0" t="s">
        <v>201</v>
      </c>
      <c r="T684" s="0" t="s">
        <v>198</v>
      </c>
      <c r="U684" s="0" t="s">
        <v>202</v>
      </c>
      <c r="V684" s="0" t="s">
        <v>1790</v>
      </c>
      <c r="W684" s="110" t="s">
        <v>204</v>
      </c>
      <c r="X684" s="111" t="n">
        <v>2012</v>
      </c>
      <c r="Y684" s="111" t="s">
        <v>498</v>
      </c>
      <c r="Z684" s="130" t="s">
        <v>757</v>
      </c>
      <c r="AA684" s="122" t="s">
        <v>200</v>
      </c>
      <c r="AB684" s="0" t="s">
        <v>4995</v>
      </c>
      <c r="AC684" s="0" t="s">
        <v>4018</v>
      </c>
      <c r="AD684" s="111" t="n">
        <v>2012</v>
      </c>
      <c r="AE684" s="111" t="s">
        <v>198</v>
      </c>
      <c r="AG684" s="111" t="s">
        <v>3099</v>
      </c>
      <c r="AH684" s="111" t="s">
        <v>200</v>
      </c>
      <c r="AI684" s="111" t="s">
        <v>207</v>
      </c>
      <c r="AK684" s="111" t="str">
        <f aca="false">(AB684)</f>
        <v>Yager</v>
      </c>
      <c r="AM684" s="111" t="n">
        <f aca="false">AD684</f>
        <v>2012</v>
      </c>
      <c r="AN684" s="111" t="s">
        <v>2009</v>
      </c>
      <c r="AP684" s="0" t="s">
        <v>619</v>
      </c>
      <c r="AQ684" s="0" t="s">
        <v>200</v>
      </c>
      <c r="AS684" s="0" t="s">
        <v>4996</v>
      </c>
      <c r="AT684" s="0" t="s">
        <v>4062</v>
      </c>
      <c r="AU684" s="0" t="s">
        <v>299</v>
      </c>
      <c r="AV684" s="0" t="s">
        <v>200</v>
      </c>
      <c r="AY684" s="131" t="s">
        <v>2040</v>
      </c>
      <c r="AZ684" s="0" t="s">
        <v>4997</v>
      </c>
      <c r="BA684" s="124" t="s">
        <v>200</v>
      </c>
      <c r="BB684" s="0" t="s">
        <v>210</v>
      </c>
      <c r="BC684" s="0" t="s">
        <v>4998</v>
      </c>
      <c r="BD684" s="0" t="s">
        <v>4999</v>
      </c>
      <c r="BE684" s="104" t="s">
        <v>665</v>
      </c>
      <c r="BG684" s="125" t="s">
        <v>200</v>
      </c>
      <c r="BH684" s="0" t="s">
        <v>2215</v>
      </c>
      <c r="BI684" s="112" t="n">
        <v>5026555403702</v>
      </c>
      <c r="BJ684" s="126" t="s">
        <v>200</v>
      </c>
      <c r="BK684" s="0" t="s">
        <v>215</v>
      </c>
      <c r="BL684" s="112" t="n">
        <v>4</v>
      </c>
      <c r="BM684" s="112" t="n">
        <v>4</v>
      </c>
      <c r="BN684" s="112" t="n">
        <v>4</v>
      </c>
      <c r="BO684" s="111" t="n">
        <v>20</v>
      </c>
      <c r="BP684" s="125" t="s">
        <v>200</v>
      </c>
      <c r="BQ684" s="127" t="s">
        <v>216</v>
      </c>
    </row>
    <row r="685" customFormat="false" ht="13.8" hidden="false" customHeight="false" outlineLevel="0" collapsed="false">
      <c r="A685" s="0" t="s">
        <v>5000</v>
      </c>
      <c r="B685" s="0" t="s">
        <v>3917</v>
      </c>
      <c r="C685" s="0" t="s">
        <v>3792</v>
      </c>
      <c r="D685" s="0" t="s">
        <v>1333</v>
      </c>
      <c r="E685" s="0" t="s">
        <v>284</v>
      </c>
      <c r="F685" s="0" t="s">
        <v>195</v>
      </c>
      <c r="G685" s="0" t="s">
        <v>196</v>
      </c>
      <c r="H685" s="0" t="s">
        <v>197</v>
      </c>
      <c r="J685" s="111" t="n">
        <v>1</v>
      </c>
      <c r="K685" s="131" t="s">
        <v>198</v>
      </c>
      <c r="L685" s="0" t="s">
        <v>198</v>
      </c>
      <c r="M685" s="0" t="s">
        <v>274</v>
      </c>
      <c r="O685" s="0" t="s">
        <v>200</v>
      </c>
      <c r="Q685" s="120" t="s">
        <v>200</v>
      </c>
      <c r="R685" s="0" t="s">
        <v>3919</v>
      </c>
      <c r="S685" s="0" t="s">
        <v>201</v>
      </c>
      <c r="T685" s="0" t="s">
        <v>198</v>
      </c>
      <c r="U685" s="0" t="s">
        <v>202</v>
      </c>
      <c r="V685" s="0" t="s">
        <v>1790</v>
      </c>
      <c r="W685" s="110" t="s">
        <v>204</v>
      </c>
      <c r="X685" s="111" t="n">
        <v>2012</v>
      </c>
      <c r="Y685" s="111" t="s">
        <v>498</v>
      </c>
      <c r="Z685" s="111" t="s">
        <v>198</v>
      </c>
      <c r="AA685" s="122" t="s">
        <v>200</v>
      </c>
      <c r="AB685" s="0" t="s">
        <v>574</v>
      </c>
      <c r="AC685" s="0" t="s">
        <v>574</v>
      </c>
      <c r="AD685" s="111" t="n">
        <v>2012</v>
      </c>
      <c r="AE685" s="111" t="s">
        <v>198</v>
      </c>
      <c r="AI685" s="111" t="s">
        <v>207</v>
      </c>
      <c r="AK685" s="111" t="str">
        <f aca="false">(AB685)</f>
        <v>Electronic arts</v>
      </c>
      <c r="AM685" s="111" t="n">
        <f aca="false">AD685</f>
        <v>2012</v>
      </c>
      <c r="AN685" s="111" t="s">
        <v>297</v>
      </c>
      <c r="AS685" s="0" t="s">
        <v>200</v>
      </c>
      <c r="AV685" s="0" t="s">
        <v>200</v>
      </c>
      <c r="AZ685" s="0" t="s">
        <v>5001</v>
      </c>
      <c r="BA685" s="124" t="s">
        <v>200</v>
      </c>
      <c r="BB685" s="0" t="s">
        <v>248</v>
      </c>
      <c r="BC685" s="0" t="s">
        <v>5002</v>
      </c>
      <c r="BD685" s="0" t="s">
        <v>5003</v>
      </c>
      <c r="BE685" s="104" t="s">
        <v>5004</v>
      </c>
      <c r="BF685" s="0" t="s">
        <v>200</v>
      </c>
      <c r="BG685" s="125" t="s">
        <v>200</v>
      </c>
      <c r="BH685" s="0" t="s">
        <v>2215</v>
      </c>
      <c r="BI685" s="112" t="n">
        <v>5030931104503</v>
      </c>
      <c r="BJ685" s="126" t="s">
        <v>200</v>
      </c>
      <c r="BK685" s="0" t="s">
        <v>215</v>
      </c>
      <c r="BL685" s="112" t="n">
        <v>4</v>
      </c>
      <c r="BM685" s="112" t="n">
        <v>4</v>
      </c>
      <c r="BN685" s="112" t="n">
        <v>4</v>
      </c>
      <c r="BO685" s="111" t="n">
        <v>20</v>
      </c>
      <c r="BP685" s="125" t="s">
        <v>200</v>
      </c>
      <c r="BQ685" s="127" t="s">
        <v>216</v>
      </c>
    </row>
    <row r="686" customFormat="false" ht="13.8" hidden="false" customHeight="false" outlineLevel="0" collapsed="false">
      <c r="A686" s="0" t="s">
        <v>5005</v>
      </c>
      <c r="B686" s="0" t="s">
        <v>3917</v>
      </c>
      <c r="C686" s="0" t="s">
        <v>928</v>
      </c>
      <c r="D686" s="0" t="s">
        <v>1869</v>
      </c>
      <c r="E686" s="0" t="s">
        <v>194</v>
      </c>
      <c r="F686" s="0" t="s">
        <v>1509</v>
      </c>
      <c r="G686" s="0" t="s">
        <v>330</v>
      </c>
      <c r="H686" s="0" t="s">
        <v>197</v>
      </c>
      <c r="J686" s="111" t="n">
        <v>4</v>
      </c>
      <c r="K686" s="0" t="s">
        <v>198</v>
      </c>
      <c r="L686" s="0" t="s">
        <v>533</v>
      </c>
      <c r="M686" s="0" t="s">
        <v>199</v>
      </c>
      <c r="O686" s="0" t="s">
        <v>200</v>
      </c>
      <c r="Q686" s="120" t="s">
        <v>200</v>
      </c>
      <c r="R686" s="0" t="s">
        <v>3919</v>
      </c>
      <c r="S686" s="0" t="s">
        <v>201</v>
      </c>
      <c r="T686" s="0" t="s">
        <v>198</v>
      </c>
      <c r="U686" s="0" t="s">
        <v>202</v>
      </c>
      <c r="V686" s="0" t="s">
        <v>1790</v>
      </c>
      <c r="W686" s="110" t="s">
        <v>204</v>
      </c>
      <c r="X686" s="111" t="n">
        <v>2014</v>
      </c>
      <c r="Y686" s="111" t="s">
        <v>1624</v>
      </c>
      <c r="Z686" s="130" t="s">
        <v>757</v>
      </c>
      <c r="AA686" s="122" t="s">
        <v>200</v>
      </c>
      <c r="AB686" s="131" t="s">
        <v>5006</v>
      </c>
      <c r="AC686" s="0" t="s">
        <v>4644</v>
      </c>
      <c r="AD686" s="111" t="n">
        <v>2014</v>
      </c>
      <c r="AE686" s="111" t="s">
        <v>222</v>
      </c>
      <c r="AI686" s="111" t="s">
        <v>922</v>
      </c>
      <c r="AJ686" s="111" t="s">
        <v>4852</v>
      </c>
      <c r="AK686" s="111" t="s">
        <v>5007</v>
      </c>
      <c r="AM686" s="111" t="s">
        <v>849</v>
      </c>
      <c r="AN686" s="111" t="s">
        <v>208</v>
      </c>
      <c r="AS686" s="0" t="s">
        <v>5008</v>
      </c>
      <c r="AT686" s="0" t="s">
        <v>226</v>
      </c>
      <c r="AU686" s="0" t="s">
        <v>332</v>
      </c>
      <c r="AV686" s="0" t="s">
        <v>5009</v>
      </c>
      <c r="AZ686" s="0" t="s">
        <v>5010</v>
      </c>
      <c r="BA686" s="124" t="s">
        <v>200</v>
      </c>
      <c r="BB686" s="0" t="s">
        <v>210</v>
      </c>
      <c r="BC686" s="0" t="s">
        <v>5011</v>
      </c>
      <c r="BD686" s="0" t="s">
        <v>5012</v>
      </c>
      <c r="BE686" s="104" t="s">
        <v>5013</v>
      </c>
      <c r="BG686" s="125" t="s">
        <v>200</v>
      </c>
      <c r="BH686" s="0" t="s">
        <v>2215</v>
      </c>
      <c r="BI686" s="112" t="n">
        <v>3391891976251</v>
      </c>
      <c r="BJ686" s="126" t="s">
        <v>200</v>
      </c>
      <c r="BK686" s="0" t="s">
        <v>215</v>
      </c>
      <c r="BL686" s="112" t="n">
        <v>4</v>
      </c>
      <c r="BM686" s="112" t="n">
        <v>4</v>
      </c>
      <c r="BN686" s="112" t="n">
        <v>4</v>
      </c>
      <c r="BO686" s="111" t="n">
        <v>20</v>
      </c>
      <c r="BP686" s="125" t="s">
        <v>200</v>
      </c>
      <c r="BQ686" s="127" t="s">
        <v>216</v>
      </c>
    </row>
    <row r="687" customFormat="false" ht="13.8" hidden="false" customHeight="false" outlineLevel="0" collapsed="false">
      <c r="A687" s="0" t="s">
        <v>5014</v>
      </c>
      <c r="B687" s="0" t="s">
        <v>3917</v>
      </c>
      <c r="C687" s="0" t="s">
        <v>928</v>
      </c>
      <c r="D687" s="0" t="s">
        <v>1869</v>
      </c>
      <c r="E687" s="0" t="s">
        <v>194</v>
      </c>
      <c r="F687" s="0" t="s">
        <v>1509</v>
      </c>
      <c r="G687" s="0" t="s">
        <v>330</v>
      </c>
      <c r="H687" s="0" t="s">
        <v>197</v>
      </c>
      <c r="J687" s="111" t="n">
        <v>4</v>
      </c>
      <c r="K687" s="0" t="s">
        <v>198</v>
      </c>
      <c r="L687" s="0" t="s">
        <v>533</v>
      </c>
      <c r="M687" s="0" t="s">
        <v>199</v>
      </c>
      <c r="O687" s="0" t="s">
        <v>200</v>
      </c>
      <c r="Q687" s="120" t="s">
        <v>200</v>
      </c>
      <c r="R687" s="0" t="s">
        <v>3919</v>
      </c>
      <c r="S687" s="0" t="s">
        <v>1834</v>
      </c>
      <c r="T687" s="0" t="s">
        <v>3961</v>
      </c>
      <c r="U687" s="0" t="s">
        <v>202</v>
      </c>
      <c r="V687" s="0" t="s">
        <v>1790</v>
      </c>
      <c r="W687" s="110" t="s">
        <v>204</v>
      </c>
      <c r="X687" s="111" t="n">
        <v>2013</v>
      </c>
      <c r="Y687" s="111" t="s">
        <v>1624</v>
      </c>
      <c r="Z687" s="130" t="s">
        <v>757</v>
      </c>
      <c r="AA687" s="122" t="s">
        <v>200</v>
      </c>
      <c r="AB687" s="131" t="s">
        <v>5015</v>
      </c>
      <c r="AC687" s="131" t="s">
        <v>5016</v>
      </c>
      <c r="AD687" s="111" t="n">
        <v>2013</v>
      </c>
      <c r="AE687" s="111" t="s">
        <v>222</v>
      </c>
      <c r="AI687" s="111" t="s">
        <v>207</v>
      </c>
      <c r="AK687" s="111" t="s">
        <v>5007</v>
      </c>
      <c r="AM687" s="111" t="n">
        <f aca="false">AD687</f>
        <v>2013</v>
      </c>
      <c r="AN687" s="111" t="s">
        <v>208</v>
      </c>
      <c r="AS687" s="0" t="s">
        <v>5008</v>
      </c>
      <c r="AT687" s="0" t="s">
        <v>1795</v>
      </c>
      <c r="AU687" s="0" t="s">
        <v>332</v>
      </c>
      <c r="AV687" s="0" t="s">
        <v>5009</v>
      </c>
      <c r="AZ687" s="0" t="s">
        <v>5017</v>
      </c>
      <c r="BA687" s="124" t="s">
        <v>200</v>
      </c>
      <c r="BB687" s="0" t="s">
        <v>248</v>
      </c>
      <c r="BC687" s="0" t="s">
        <v>5018</v>
      </c>
      <c r="BE687" s="104" t="s">
        <v>5019</v>
      </c>
      <c r="BF687" s="0" t="s">
        <v>200</v>
      </c>
      <c r="BG687" s="125" t="s">
        <v>200</v>
      </c>
      <c r="BH687" s="0" t="s">
        <v>2235</v>
      </c>
      <c r="BI687" s="112" t="n">
        <v>3391891970877</v>
      </c>
      <c r="BJ687" s="126" t="s">
        <v>200</v>
      </c>
      <c r="BK687" s="0" t="s">
        <v>215</v>
      </c>
      <c r="BL687" s="112" t="n">
        <v>4</v>
      </c>
      <c r="BM687" s="112" t="n">
        <v>4</v>
      </c>
      <c r="BN687" s="112" t="n">
        <v>4</v>
      </c>
      <c r="BO687" s="111" t="n">
        <v>20</v>
      </c>
      <c r="BP687" s="125" t="s">
        <v>200</v>
      </c>
      <c r="BQ687" s="127" t="s">
        <v>216</v>
      </c>
    </row>
    <row r="688" customFormat="false" ht="13.8" hidden="false" customHeight="false" outlineLevel="0" collapsed="false">
      <c r="A688" s="0" t="s">
        <v>5020</v>
      </c>
      <c r="B688" s="0" t="s">
        <v>3917</v>
      </c>
      <c r="C688" s="0" t="s">
        <v>928</v>
      </c>
      <c r="D688" s="0" t="s">
        <v>1869</v>
      </c>
      <c r="E688" s="0" t="s">
        <v>194</v>
      </c>
      <c r="F688" s="0" t="s">
        <v>195</v>
      </c>
      <c r="G688" s="0" t="s">
        <v>330</v>
      </c>
      <c r="H688" s="0" t="s">
        <v>197</v>
      </c>
      <c r="J688" s="111" t="n">
        <v>4</v>
      </c>
      <c r="K688" s="0" t="s">
        <v>198</v>
      </c>
      <c r="L688" s="0" t="s">
        <v>533</v>
      </c>
      <c r="M688" s="0" t="s">
        <v>199</v>
      </c>
      <c r="O688" s="0" t="s">
        <v>200</v>
      </c>
      <c r="Q688" s="120" t="s">
        <v>200</v>
      </c>
      <c r="R688" s="0" t="s">
        <v>3919</v>
      </c>
      <c r="S688" s="0" t="s">
        <v>201</v>
      </c>
      <c r="T688" s="0" t="s">
        <v>198</v>
      </c>
      <c r="U688" s="0" t="s">
        <v>202</v>
      </c>
      <c r="V688" s="0" t="s">
        <v>1790</v>
      </c>
      <c r="W688" s="110" t="s">
        <v>204</v>
      </c>
      <c r="X688" s="111" t="n">
        <v>2015</v>
      </c>
      <c r="Y688" s="111" t="s">
        <v>1624</v>
      </c>
      <c r="Z688" s="130" t="s">
        <v>757</v>
      </c>
      <c r="AA688" s="122" t="s">
        <v>200</v>
      </c>
      <c r="AB688" s="0" t="s">
        <v>4226</v>
      </c>
      <c r="AC688" s="0" t="s">
        <v>4644</v>
      </c>
      <c r="AD688" s="111" t="n">
        <v>2015</v>
      </c>
      <c r="AE688" s="111" t="s">
        <v>1004</v>
      </c>
      <c r="AI688" s="111" t="s">
        <v>207</v>
      </c>
      <c r="AK688" s="111" t="str">
        <f aca="false">(AB688)</f>
        <v>Tri-crescendo</v>
      </c>
      <c r="AM688" s="111" t="n">
        <f aca="false">AD688</f>
        <v>2015</v>
      </c>
      <c r="AN688" s="111" t="s">
        <v>208</v>
      </c>
      <c r="AS688" s="0" t="s">
        <v>5008</v>
      </c>
      <c r="AT688" s="0" t="s">
        <v>226</v>
      </c>
      <c r="AU688" s="0" t="s">
        <v>332</v>
      </c>
      <c r="AV688" s="0" t="s">
        <v>5009</v>
      </c>
      <c r="AZ688" s="0" t="s">
        <v>5021</v>
      </c>
      <c r="BA688" s="124" t="s">
        <v>200</v>
      </c>
      <c r="BB688" s="0" t="s">
        <v>248</v>
      </c>
      <c r="BC688" s="0" t="s">
        <v>5022</v>
      </c>
      <c r="BE688" s="104" t="s">
        <v>5023</v>
      </c>
      <c r="BG688" s="125" t="s">
        <v>200</v>
      </c>
      <c r="BH688" s="0" t="s">
        <v>2225</v>
      </c>
      <c r="BI688" s="112" t="n">
        <v>3391891985246</v>
      </c>
      <c r="BJ688" s="126" t="s">
        <v>200</v>
      </c>
      <c r="BK688" s="0" t="s">
        <v>215</v>
      </c>
      <c r="BL688" s="112" t="n">
        <v>4</v>
      </c>
      <c r="BM688" s="112" t="n">
        <v>4</v>
      </c>
      <c r="BN688" s="112" t="n">
        <v>4</v>
      </c>
      <c r="BO688" s="111" t="n">
        <v>20</v>
      </c>
      <c r="BP688" s="125" t="s">
        <v>200</v>
      </c>
      <c r="BQ688" s="127" t="s">
        <v>216</v>
      </c>
    </row>
    <row r="689" customFormat="false" ht="13.8" hidden="false" customHeight="false" outlineLevel="0" collapsed="false">
      <c r="A689" s="0" t="s">
        <v>5024</v>
      </c>
      <c r="B689" s="0" t="s">
        <v>3917</v>
      </c>
      <c r="C689" s="0" t="s">
        <v>994</v>
      </c>
      <c r="D689" s="0" t="s">
        <v>1333</v>
      </c>
      <c r="E689" s="0" t="s">
        <v>194</v>
      </c>
      <c r="F689" s="0" t="s">
        <v>195</v>
      </c>
      <c r="G689" s="0" t="s">
        <v>196</v>
      </c>
      <c r="H689" s="0" t="s">
        <v>197</v>
      </c>
      <c r="J689" s="111" t="n">
        <v>1</v>
      </c>
      <c r="K689" s="0" t="s">
        <v>198</v>
      </c>
      <c r="L689" s="0" t="s">
        <v>198</v>
      </c>
      <c r="M689" s="0" t="s">
        <v>199</v>
      </c>
      <c r="O689" s="0" t="s">
        <v>200</v>
      </c>
      <c r="Q689" s="120" t="s">
        <v>200</v>
      </c>
      <c r="R689" s="0" t="s">
        <v>3919</v>
      </c>
      <c r="S689" s="0" t="s">
        <v>201</v>
      </c>
      <c r="T689" s="0" t="s">
        <v>198</v>
      </c>
      <c r="U689" s="0" t="s">
        <v>202</v>
      </c>
      <c r="V689" s="0" t="s">
        <v>1790</v>
      </c>
      <c r="W689" s="110" t="s">
        <v>204</v>
      </c>
      <c r="X689" s="111" t="n">
        <v>2014</v>
      </c>
      <c r="Y689" s="111" t="s">
        <v>1702</v>
      </c>
      <c r="Z689" s="130" t="s">
        <v>757</v>
      </c>
      <c r="AA689" s="122" t="s">
        <v>200</v>
      </c>
      <c r="AB689" s="0" t="s">
        <v>5025</v>
      </c>
      <c r="AC689" s="0" t="s">
        <v>5026</v>
      </c>
      <c r="AD689" s="111" t="n">
        <v>2014</v>
      </c>
      <c r="AE689" s="111" t="s">
        <v>222</v>
      </c>
      <c r="AI689" s="111" t="s">
        <v>207</v>
      </c>
      <c r="AK689" s="111" t="str">
        <f aca="false">(AB689)</f>
        <v>Aquaplus</v>
      </c>
      <c r="AM689" s="111" t="n">
        <f aca="false">AD689</f>
        <v>2014</v>
      </c>
      <c r="AN689" s="111" t="s">
        <v>208</v>
      </c>
      <c r="AS689" s="0" t="s">
        <v>200</v>
      </c>
      <c r="AT689" s="0" t="s">
        <v>226</v>
      </c>
      <c r="AU689" s="0" t="s">
        <v>332</v>
      </c>
      <c r="AV689" s="0" t="s">
        <v>200</v>
      </c>
      <c r="AZ689" s="0" t="s">
        <v>5027</v>
      </c>
      <c r="BA689" s="124" t="s">
        <v>200</v>
      </c>
      <c r="BB689" s="0" t="s">
        <v>210</v>
      </c>
      <c r="BC689" s="0" t="s">
        <v>5028</v>
      </c>
      <c r="BD689" s="0" t="s">
        <v>5029</v>
      </c>
      <c r="BE689" s="104" t="s">
        <v>5030</v>
      </c>
      <c r="BG689" s="125" t="s">
        <v>200</v>
      </c>
      <c r="BH689" s="0" t="s">
        <v>2225</v>
      </c>
      <c r="BI689" s="112" t="n">
        <v>813633014418</v>
      </c>
      <c r="BJ689" s="126" t="s">
        <v>200</v>
      </c>
      <c r="BK689" s="0" t="s">
        <v>215</v>
      </c>
      <c r="BL689" s="112" t="n">
        <v>4</v>
      </c>
      <c r="BM689" s="112" t="n">
        <v>4</v>
      </c>
      <c r="BN689" s="112" t="n">
        <v>4</v>
      </c>
      <c r="BO689" s="111" t="n">
        <v>20</v>
      </c>
      <c r="BP689" s="125" t="s">
        <v>200</v>
      </c>
      <c r="BQ689" s="127" t="s">
        <v>216</v>
      </c>
    </row>
    <row r="690" customFormat="false" ht="13.8" hidden="false" customHeight="false" outlineLevel="0" collapsed="false">
      <c r="A690" s="0" t="s">
        <v>5031</v>
      </c>
      <c r="B690" s="0" t="s">
        <v>3917</v>
      </c>
      <c r="C690" s="131" t="s">
        <v>858</v>
      </c>
      <c r="D690" s="131" t="s">
        <v>5032</v>
      </c>
      <c r="E690" s="0" t="s">
        <v>313</v>
      </c>
      <c r="F690" s="0" t="s">
        <v>314</v>
      </c>
      <c r="G690" s="0" t="s">
        <v>330</v>
      </c>
      <c r="H690" s="0" t="s">
        <v>219</v>
      </c>
      <c r="I690" s="131"/>
      <c r="J690" s="111" t="n">
        <v>4</v>
      </c>
      <c r="K690" s="0" t="s">
        <v>198</v>
      </c>
      <c r="L690" s="0" t="s">
        <v>533</v>
      </c>
      <c r="M690" s="0" t="s">
        <v>199</v>
      </c>
      <c r="O690" s="0" t="s">
        <v>200</v>
      </c>
      <c r="Q690" s="120" t="s">
        <v>200</v>
      </c>
      <c r="R690" s="0" t="s">
        <v>3919</v>
      </c>
      <c r="S690" s="0" t="s">
        <v>201</v>
      </c>
      <c r="T690" s="0" t="s">
        <v>198</v>
      </c>
      <c r="U690" s="0" t="s">
        <v>202</v>
      </c>
      <c r="V690" s="0" t="s">
        <v>1790</v>
      </c>
      <c r="W690" s="110" t="s">
        <v>204</v>
      </c>
      <c r="X690" s="111" t="n">
        <v>2013</v>
      </c>
      <c r="Y690" s="111" t="s">
        <v>498</v>
      </c>
      <c r="Z690" s="111" t="s">
        <v>221</v>
      </c>
      <c r="AA690" s="122" t="s">
        <v>200</v>
      </c>
      <c r="AB690" s="0" t="s">
        <v>5033</v>
      </c>
      <c r="AC690" s="0" t="s">
        <v>3470</v>
      </c>
      <c r="AD690" s="111" t="n">
        <v>2013</v>
      </c>
      <c r="AE690" s="111" t="s">
        <v>198</v>
      </c>
      <c r="AH690" s="111" t="s">
        <v>5034</v>
      </c>
      <c r="AI690" s="111" t="s">
        <v>294</v>
      </c>
      <c r="AJ690" s="111" t="s">
        <v>1793</v>
      </c>
      <c r="AK690" s="0" t="s">
        <v>5033</v>
      </c>
      <c r="AM690" s="111" t="n">
        <v>2011</v>
      </c>
      <c r="AN690" s="111" t="s">
        <v>297</v>
      </c>
      <c r="AO690" s="131" t="s">
        <v>2023</v>
      </c>
      <c r="AS690" s="0" t="s">
        <v>200</v>
      </c>
      <c r="AV690" s="0" t="s">
        <v>200</v>
      </c>
      <c r="AZ690" s="0" t="s">
        <v>5035</v>
      </c>
      <c r="BA690" s="124" t="s">
        <v>200</v>
      </c>
      <c r="BB690" s="0" t="s">
        <v>210</v>
      </c>
      <c r="BC690" s="0" t="s">
        <v>5036</v>
      </c>
      <c r="BD690" s="0" t="s">
        <v>5037</v>
      </c>
      <c r="BE690" s="104" t="s">
        <v>5038</v>
      </c>
      <c r="BG690" s="125" t="s">
        <v>200</v>
      </c>
      <c r="BH690" s="0" t="s">
        <v>2225</v>
      </c>
      <c r="BI690" s="112" t="n">
        <v>8023171033389</v>
      </c>
      <c r="BJ690" s="126" t="s">
        <v>200</v>
      </c>
      <c r="BK690" s="0" t="s">
        <v>215</v>
      </c>
      <c r="BL690" s="112" t="n">
        <v>4</v>
      </c>
      <c r="BM690" s="112" t="n">
        <v>4</v>
      </c>
      <c r="BN690" s="112" t="n">
        <v>4</v>
      </c>
      <c r="BO690" s="111" t="n">
        <v>20</v>
      </c>
      <c r="BP690" s="125" t="s">
        <v>200</v>
      </c>
      <c r="BQ690" s="127" t="s">
        <v>216</v>
      </c>
    </row>
    <row r="691" customFormat="false" ht="13.8" hidden="false" customHeight="false" outlineLevel="0" collapsed="false">
      <c r="A691" s="0" t="s">
        <v>5039</v>
      </c>
      <c r="B691" s="0" t="s">
        <v>3917</v>
      </c>
      <c r="C691" s="0" t="s">
        <v>234</v>
      </c>
      <c r="D691" s="0" t="s">
        <v>193</v>
      </c>
      <c r="E691" s="0" t="s">
        <v>194</v>
      </c>
      <c r="F691" s="0" t="s">
        <v>399</v>
      </c>
      <c r="G691" s="0" t="s">
        <v>196</v>
      </c>
      <c r="H691" s="0" t="s">
        <v>197</v>
      </c>
      <c r="J691" s="111" t="n">
        <v>1</v>
      </c>
      <c r="K691" s="0" t="s">
        <v>198</v>
      </c>
      <c r="L691" s="0" t="s">
        <v>198</v>
      </c>
      <c r="M691" s="0" t="s">
        <v>274</v>
      </c>
      <c r="O691" s="0" t="s">
        <v>200</v>
      </c>
      <c r="Q691" s="120" t="s">
        <v>200</v>
      </c>
      <c r="R691" s="0" t="s">
        <v>3919</v>
      </c>
      <c r="S691" s="0" t="s">
        <v>201</v>
      </c>
      <c r="T691" s="0" t="s">
        <v>198</v>
      </c>
      <c r="U691" s="0" t="s">
        <v>202</v>
      </c>
      <c r="V691" s="0" t="s">
        <v>1790</v>
      </c>
      <c r="W691" s="110" t="s">
        <v>204</v>
      </c>
      <c r="X691" s="111" t="n">
        <v>2015</v>
      </c>
      <c r="Y691" s="111" t="s">
        <v>205</v>
      </c>
      <c r="Z691" s="111" t="s">
        <v>198</v>
      </c>
      <c r="AA691" s="122" t="s">
        <v>200</v>
      </c>
      <c r="AB691" s="0" t="s">
        <v>5040</v>
      </c>
      <c r="AC691" s="0" t="s">
        <v>5041</v>
      </c>
      <c r="AD691" s="111" t="n">
        <v>2015</v>
      </c>
      <c r="AE691" s="111" t="s">
        <v>5042</v>
      </c>
      <c r="AI691" s="111" t="s">
        <v>294</v>
      </c>
      <c r="AJ691" s="111" t="s">
        <v>1793</v>
      </c>
      <c r="AK691" s="0" t="s">
        <v>5040</v>
      </c>
      <c r="AM691" s="111" t="n">
        <v>2013</v>
      </c>
      <c r="AN691" s="111" t="s">
        <v>5043</v>
      </c>
      <c r="AS691" s="0" t="s">
        <v>200</v>
      </c>
      <c r="AT691" s="0" t="s">
        <v>226</v>
      </c>
      <c r="AU691" s="0" t="s">
        <v>2727</v>
      </c>
      <c r="AV691" s="0" t="s">
        <v>200</v>
      </c>
      <c r="AY691" s="0" t="s">
        <v>5044</v>
      </c>
      <c r="AZ691" s="0" t="s">
        <v>5045</v>
      </c>
      <c r="BA691" s="124" t="s">
        <v>200</v>
      </c>
      <c r="BB691" s="0" t="s">
        <v>462</v>
      </c>
      <c r="BC691" s="0" t="s">
        <v>1419</v>
      </c>
      <c r="BD691" s="0" t="s">
        <v>5046</v>
      </c>
      <c r="BE691" s="104" t="s">
        <v>5047</v>
      </c>
      <c r="BF691" s="0" t="s">
        <v>200</v>
      </c>
      <c r="BG691" s="125" t="s">
        <v>200</v>
      </c>
      <c r="BH691" s="0" t="s">
        <v>2225</v>
      </c>
      <c r="BI691" s="112" t="n">
        <v>8718591181245</v>
      </c>
      <c r="BJ691" s="126" t="s">
        <v>200</v>
      </c>
      <c r="BK691" s="0" t="s">
        <v>215</v>
      </c>
      <c r="BL691" s="112" t="n">
        <v>4</v>
      </c>
      <c r="BM691" s="112" t="n">
        <v>4</v>
      </c>
      <c r="BN691" s="112" t="n">
        <v>4</v>
      </c>
      <c r="BO691" s="111" t="n">
        <v>20</v>
      </c>
      <c r="BP691" s="125" t="s">
        <v>200</v>
      </c>
      <c r="BQ691" s="127" t="s">
        <v>216</v>
      </c>
    </row>
    <row r="692" customFormat="false" ht="13.8" hidden="false" customHeight="false" outlineLevel="0" collapsed="false">
      <c r="A692" s="0" t="s">
        <v>5048</v>
      </c>
      <c r="B692" s="0" t="s">
        <v>3917</v>
      </c>
      <c r="C692" s="0" t="s">
        <v>1003</v>
      </c>
      <c r="D692" s="0" t="s">
        <v>1460</v>
      </c>
      <c r="E692" s="0" t="s">
        <v>194</v>
      </c>
      <c r="F692" s="0" t="s">
        <v>1509</v>
      </c>
      <c r="G692" s="0" t="s">
        <v>330</v>
      </c>
      <c r="H692" s="0" t="s">
        <v>1287</v>
      </c>
      <c r="J692" s="111" t="n">
        <v>1</v>
      </c>
      <c r="K692" s="0" t="s">
        <v>198</v>
      </c>
      <c r="L692" s="0" t="s">
        <v>198</v>
      </c>
      <c r="M692" s="0" t="s">
        <v>220</v>
      </c>
      <c r="Q692" s="120"/>
      <c r="R692" s="0" t="s">
        <v>3919</v>
      </c>
      <c r="S692" s="0" t="s">
        <v>1834</v>
      </c>
      <c r="T692" s="0" t="s">
        <v>3961</v>
      </c>
      <c r="U692" s="0" t="s">
        <v>239</v>
      </c>
      <c r="V692" s="0" t="s">
        <v>1790</v>
      </c>
      <c r="W692" s="110" t="s">
        <v>204</v>
      </c>
      <c r="X692" s="111" t="n">
        <v>2012</v>
      </c>
      <c r="Y692" s="111" t="s">
        <v>240</v>
      </c>
      <c r="Z692" s="111" t="s">
        <v>757</v>
      </c>
      <c r="AA692" s="122"/>
      <c r="AB692" s="0" t="s">
        <v>5049</v>
      </c>
      <c r="AC692" s="0" t="s">
        <v>4644</v>
      </c>
      <c r="AD692" s="111" t="n">
        <v>2013</v>
      </c>
      <c r="AE692" s="111" t="s">
        <v>222</v>
      </c>
      <c r="AI692" s="111" t="s">
        <v>207</v>
      </c>
      <c r="AK692" s="111" t="str">
        <f aca="false">(AB692)</f>
        <v>Imagepooch</v>
      </c>
      <c r="AM692" s="111" t="n">
        <v>2012</v>
      </c>
      <c r="AN692" s="111" t="s">
        <v>208</v>
      </c>
      <c r="AT692" s="0" t="s">
        <v>5050</v>
      </c>
      <c r="AU692" s="0" t="s">
        <v>332</v>
      </c>
      <c r="AW692" s="0" t="s">
        <v>404</v>
      </c>
      <c r="AZ692" s="0" t="s">
        <v>5051</v>
      </c>
      <c r="BA692" s="124" t="s">
        <v>200</v>
      </c>
      <c r="BB692" s="0" t="s">
        <v>248</v>
      </c>
      <c r="BC692" s="0" t="s">
        <v>5052</v>
      </c>
      <c r="BD692" s="0" t="s">
        <v>5053</v>
      </c>
      <c r="BE692" s="104" t="s">
        <v>5054</v>
      </c>
      <c r="BG692" s="125"/>
      <c r="BH692" s="0" t="s">
        <v>4172</v>
      </c>
      <c r="BI692" s="112" t="n">
        <v>4582224494811</v>
      </c>
      <c r="BJ692" s="126"/>
      <c r="BK692" s="0" t="s">
        <v>215</v>
      </c>
      <c r="BL692" s="112" t="n">
        <v>4</v>
      </c>
      <c r="BM692" s="112" t="n">
        <v>4</v>
      </c>
      <c r="BN692" s="112" t="n">
        <v>4</v>
      </c>
      <c r="BO692" s="111" t="n">
        <v>20</v>
      </c>
      <c r="BP692" s="125"/>
      <c r="BQ692" s="127"/>
    </row>
    <row r="693" customFormat="false" ht="13.8" hidden="false" customHeight="false" outlineLevel="0" collapsed="false">
      <c r="A693" s="0" t="s">
        <v>5055</v>
      </c>
      <c r="B693" s="0" t="s">
        <v>3917</v>
      </c>
      <c r="C693" s="131" t="s">
        <v>1394</v>
      </c>
      <c r="D693" s="131" t="s">
        <v>1333</v>
      </c>
      <c r="E693" s="0" t="s">
        <v>194</v>
      </c>
      <c r="F693" s="0" t="s">
        <v>195</v>
      </c>
      <c r="G693" s="0" t="s">
        <v>330</v>
      </c>
      <c r="H693" s="0" t="s">
        <v>219</v>
      </c>
      <c r="J693" s="111" t="n">
        <v>1</v>
      </c>
      <c r="K693" s="0" t="s">
        <v>198</v>
      </c>
      <c r="L693" s="0" t="s">
        <v>198</v>
      </c>
      <c r="M693" s="0" t="s">
        <v>274</v>
      </c>
      <c r="O693" s="0" t="s">
        <v>237</v>
      </c>
      <c r="Q693" s="120" t="s">
        <v>200</v>
      </c>
      <c r="R693" s="0" t="s">
        <v>3919</v>
      </c>
      <c r="S693" s="0" t="s">
        <v>201</v>
      </c>
      <c r="T693" s="0" t="s">
        <v>198</v>
      </c>
      <c r="U693" s="0" t="s">
        <v>202</v>
      </c>
      <c r="V693" s="0" t="s">
        <v>1790</v>
      </c>
      <c r="W693" s="110" t="s">
        <v>204</v>
      </c>
      <c r="X693" s="111" t="n">
        <v>2011</v>
      </c>
      <c r="Y693" s="111" t="s">
        <v>498</v>
      </c>
      <c r="Z693" s="130" t="s">
        <v>757</v>
      </c>
      <c r="AA693" s="122" t="s">
        <v>200</v>
      </c>
      <c r="AB693" s="0" t="s">
        <v>1388</v>
      </c>
      <c r="AC693" s="0" t="s">
        <v>1902</v>
      </c>
      <c r="AD693" s="111" t="n">
        <v>2011</v>
      </c>
      <c r="AE693" s="111" t="s">
        <v>198</v>
      </c>
      <c r="AI693" s="111" t="s">
        <v>922</v>
      </c>
      <c r="AJ693" s="111" t="s">
        <v>3887</v>
      </c>
      <c r="AK693" s="111" t="s">
        <v>5056</v>
      </c>
      <c r="AL693" s="0" t="s">
        <v>200</v>
      </c>
      <c r="AM693" s="111" t="s">
        <v>849</v>
      </c>
      <c r="AN693" s="111" t="s">
        <v>297</v>
      </c>
      <c r="AR693" s="0" t="s">
        <v>200</v>
      </c>
      <c r="AS693" s="0" t="s">
        <v>2979</v>
      </c>
      <c r="AT693" s="0" t="s">
        <v>2980</v>
      </c>
      <c r="AU693" s="0" t="s">
        <v>5057</v>
      </c>
      <c r="AV693" s="0" t="s">
        <v>200</v>
      </c>
      <c r="AZ693" s="0" t="s">
        <v>5058</v>
      </c>
      <c r="BA693" s="124" t="s">
        <v>200</v>
      </c>
      <c r="BB693" s="0" t="s">
        <v>248</v>
      </c>
      <c r="BC693" s="0" t="s">
        <v>5059</v>
      </c>
      <c r="BD693" s="0" t="s">
        <v>5060</v>
      </c>
      <c r="BE693" s="104" t="s">
        <v>5061</v>
      </c>
      <c r="BG693" s="125" t="s">
        <v>200</v>
      </c>
      <c r="BH693" s="0" t="s">
        <v>2225</v>
      </c>
      <c r="BI693" s="112" t="n">
        <v>5021290046597</v>
      </c>
      <c r="BJ693" s="126" t="s">
        <v>200</v>
      </c>
      <c r="BK693" s="0" t="s">
        <v>215</v>
      </c>
      <c r="BL693" s="112" t="n">
        <v>4</v>
      </c>
      <c r="BM693" s="112" t="n">
        <v>4</v>
      </c>
      <c r="BN693" s="112" t="n">
        <v>4</v>
      </c>
      <c r="BO693" s="111" t="n">
        <v>20</v>
      </c>
      <c r="BP693" s="125" t="s">
        <v>200</v>
      </c>
      <c r="BQ693" s="127" t="s">
        <v>216</v>
      </c>
    </row>
    <row r="694" customFormat="false" ht="13.8" hidden="false" customHeight="false" outlineLevel="0" collapsed="false">
      <c r="A694" s="0" t="s">
        <v>5062</v>
      </c>
      <c r="B694" s="0" t="s">
        <v>3917</v>
      </c>
      <c r="C694" s="0" t="s">
        <v>2050</v>
      </c>
      <c r="D694" s="0" t="s">
        <v>1333</v>
      </c>
      <c r="E694" s="0" t="s">
        <v>313</v>
      </c>
      <c r="F694" s="0" t="s">
        <v>314</v>
      </c>
      <c r="G694" s="0" t="s">
        <v>424</v>
      </c>
      <c r="H694" s="0" t="s">
        <v>197</v>
      </c>
      <c r="J694" s="111" t="n">
        <v>4</v>
      </c>
      <c r="K694" s="0" t="s">
        <v>198</v>
      </c>
      <c r="L694" s="0" t="s">
        <v>456</v>
      </c>
      <c r="M694" s="0" t="s">
        <v>274</v>
      </c>
      <c r="O694" s="0" t="s">
        <v>200</v>
      </c>
      <c r="Q694" s="120" t="s">
        <v>200</v>
      </c>
      <c r="R694" s="0" t="s">
        <v>3919</v>
      </c>
      <c r="S694" s="0" t="s">
        <v>201</v>
      </c>
      <c r="T694" s="0" t="s">
        <v>198</v>
      </c>
      <c r="U694" s="0" t="s">
        <v>202</v>
      </c>
      <c r="V694" s="0" t="s">
        <v>1790</v>
      </c>
      <c r="W694" s="110" t="s">
        <v>204</v>
      </c>
      <c r="X694" s="111" t="n">
        <v>2011</v>
      </c>
      <c r="Y694" s="111" t="s">
        <v>498</v>
      </c>
      <c r="Z694" s="111" t="s">
        <v>198</v>
      </c>
      <c r="AA694" s="122" t="s">
        <v>200</v>
      </c>
      <c r="AB694" s="0" t="s">
        <v>5063</v>
      </c>
      <c r="AC694" s="0" t="s">
        <v>4018</v>
      </c>
      <c r="AD694" s="111" t="n">
        <v>2011</v>
      </c>
      <c r="AE694" s="111" t="s">
        <v>198</v>
      </c>
      <c r="AI694" s="111" t="s">
        <v>207</v>
      </c>
      <c r="AK694" s="111" t="str">
        <f aca="false">(AB694)</f>
        <v>2K Cheik</v>
      </c>
      <c r="AL694" s="0" t="s">
        <v>200</v>
      </c>
      <c r="AM694" s="111" t="n">
        <f aca="false">AD694</f>
        <v>2011</v>
      </c>
      <c r="AN694" s="111" t="s">
        <v>5064</v>
      </c>
      <c r="AP694" s="0" t="s">
        <v>674</v>
      </c>
      <c r="AQ694" s="0" t="s">
        <v>200</v>
      </c>
      <c r="AR694" s="0" t="s">
        <v>5065</v>
      </c>
      <c r="AS694" s="0" t="s">
        <v>4354</v>
      </c>
      <c r="AV694" s="0" t="s">
        <v>200</v>
      </c>
      <c r="AZ694" s="0" t="s">
        <v>5066</v>
      </c>
      <c r="BA694" s="124" t="s">
        <v>200</v>
      </c>
      <c r="BB694" s="0" t="s">
        <v>248</v>
      </c>
      <c r="BC694" s="0" t="s">
        <v>5067</v>
      </c>
      <c r="BD694" s="0" t="s">
        <v>5068</v>
      </c>
      <c r="BE694" s="104" t="s">
        <v>5069</v>
      </c>
      <c r="BG694" s="125" t="s">
        <v>200</v>
      </c>
      <c r="BH694" s="0" t="s">
        <v>2225</v>
      </c>
      <c r="BI694" s="112" t="n">
        <v>5026555402750</v>
      </c>
      <c r="BJ694" s="126" t="s">
        <v>200</v>
      </c>
      <c r="BK694" s="0" t="s">
        <v>215</v>
      </c>
      <c r="BL694" s="112" t="n">
        <v>4</v>
      </c>
      <c r="BM694" s="112" t="n">
        <v>4</v>
      </c>
      <c r="BN694" s="112" t="n">
        <v>4</v>
      </c>
      <c r="BO694" s="111" t="n">
        <v>20</v>
      </c>
      <c r="BP694" s="125" t="s">
        <v>200</v>
      </c>
      <c r="BQ694" s="127" t="s">
        <v>216</v>
      </c>
    </row>
    <row r="695" customFormat="false" ht="13.8" hidden="false" customHeight="false" outlineLevel="0" collapsed="false">
      <c r="A695" s="0" t="s">
        <v>5070</v>
      </c>
      <c r="B695" s="0" t="s">
        <v>3917</v>
      </c>
      <c r="C695" s="131" t="s">
        <v>1408</v>
      </c>
      <c r="D695" s="131" t="s">
        <v>1333</v>
      </c>
      <c r="E695" s="0" t="s">
        <v>194</v>
      </c>
      <c r="F695" s="0" t="s">
        <v>606</v>
      </c>
      <c r="G695" s="0" t="s">
        <v>330</v>
      </c>
      <c r="H695" s="0" t="s">
        <v>219</v>
      </c>
      <c r="J695" s="133" t="s">
        <v>5071</v>
      </c>
      <c r="K695" s="0" t="s">
        <v>198</v>
      </c>
      <c r="L695" s="0" t="s">
        <v>1050</v>
      </c>
      <c r="M695" s="0" t="s">
        <v>199</v>
      </c>
      <c r="O695" s="0" t="s">
        <v>200</v>
      </c>
      <c r="Q695" s="120" t="s">
        <v>200</v>
      </c>
      <c r="R695" s="0" t="s">
        <v>3919</v>
      </c>
      <c r="S695" s="0" t="s">
        <v>201</v>
      </c>
      <c r="T695" s="0" t="s">
        <v>198</v>
      </c>
      <c r="U695" s="0" t="s">
        <v>202</v>
      </c>
      <c r="V695" s="0" t="s">
        <v>1790</v>
      </c>
      <c r="W695" s="110" t="s">
        <v>204</v>
      </c>
      <c r="X695" s="111" t="n">
        <v>2012</v>
      </c>
      <c r="Z695" s="111" t="s">
        <v>221</v>
      </c>
      <c r="AA695" s="122" t="s">
        <v>200</v>
      </c>
      <c r="AB695" s="0" t="s">
        <v>5072</v>
      </c>
      <c r="AC695" s="0" t="s">
        <v>872</v>
      </c>
      <c r="AD695" s="111" t="n">
        <v>2012</v>
      </c>
      <c r="AE695" s="111" t="s">
        <v>222</v>
      </c>
      <c r="AI695" s="111" t="s">
        <v>207</v>
      </c>
      <c r="AK695" s="111" t="str">
        <f aca="false">(AB695)</f>
        <v>Eat sleep play</v>
      </c>
      <c r="AM695" s="111" t="n">
        <f aca="false">AD695</f>
        <v>2012</v>
      </c>
      <c r="AN695" s="111" t="s">
        <v>297</v>
      </c>
      <c r="AR695" s="0" t="s">
        <v>1455</v>
      </c>
      <c r="AS695" s="0" t="s">
        <v>200</v>
      </c>
      <c r="AT695" s="0" t="s">
        <v>433</v>
      </c>
      <c r="AU695" s="0" t="s">
        <v>537</v>
      </c>
      <c r="AV695" s="0" t="s">
        <v>873</v>
      </c>
      <c r="AY695" s="131" t="s">
        <v>3510</v>
      </c>
      <c r="AZ695" s="0" t="s">
        <v>5073</v>
      </c>
      <c r="BA695" s="124" t="s">
        <v>200</v>
      </c>
      <c r="BB695" s="0" t="s">
        <v>210</v>
      </c>
      <c r="BC695" s="0" t="s">
        <v>5074</v>
      </c>
      <c r="BD695" s="0" t="s">
        <v>5075</v>
      </c>
      <c r="BE695" s="104" t="s">
        <v>3520</v>
      </c>
      <c r="BF695" s="0" t="s">
        <v>5076</v>
      </c>
      <c r="BG695" s="125" t="s">
        <v>200</v>
      </c>
      <c r="BH695" s="0" t="s">
        <v>2225</v>
      </c>
      <c r="BI695" s="112" t="n">
        <v>711719161394</v>
      </c>
      <c r="BJ695" s="126" t="s">
        <v>200</v>
      </c>
      <c r="BK695" s="0" t="s">
        <v>215</v>
      </c>
      <c r="BL695" s="112" t="n">
        <v>4</v>
      </c>
      <c r="BM695" s="112" t="n">
        <v>4</v>
      </c>
      <c r="BN695" s="112" t="n">
        <v>4</v>
      </c>
      <c r="BO695" s="111" t="n">
        <v>20</v>
      </c>
      <c r="BP695" s="125" t="s">
        <v>200</v>
      </c>
      <c r="BQ695" s="127" t="s">
        <v>216</v>
      </c>
    </row>
    <row r="696" customFormat="false" ht="13.8" hidden="false" customHeight="false" outlineLevel="0" collapsed="false">
      <c r="A696" s="0" t="s">
        <v>5077</v>
      </c>
      <c r="B696" s="0" t="s">
        <v>3917</v>
      </c>
      <c r="C696" s="131" t="s">
        <v>5078</v>
      </c>
      <c r="D696" s="131" t="s">
        <v>193</v>
      </c>
      <c r="E696" s="0" t="s">
        <v>313</v>
      </c>
      <c r="F696" s="0" t="s">
        <v>314</v>
      </c>
      <c r="G696" s="0" t="s">
        <v>196</v>
      </c>
      <c r="H696" s="0" t="s">
        <v>838</v>
      </c>
      <c r="I696" s="131" t="s">
        <v>5079</v>
      </c>
      <c r="J696" s="133" t="n">
        <v>1</v>
      </c>
      <c r="K696" s="0" t="s">
        <v>198</v>
      </c>
      <c r="L696" s="0" t="s">
        <v>198</v>
      </c>
      <c r="M696" s="0" t="s">
        <v>199</v>
      </c>
      <c r="Q696" s="120"/>
      <c r="R696" s="0" t="s">
        <v>3919</v>
      </c>
      <c r="S696" s="0" t="s">
        <v>201</v>
      </c>
      <c r="T696" s="0" t="s">
        <v>198</v>
      </c>
      <c r="U696" s="0" t="s">
        <v>202</v>
      </c>
      <c r="V696" s="0" t="s">
        <v>1790</v>
      </c>
      <c r="W696" s="110" t="s">
        <v>204</v>
      </c>
      <c r="X696" s="111" t="n">
        <v>2011</v>
      </c>
      <c r="Y696" s="111" t="s">
        <v>498</v>
      </c>
      <c r="Z696" s="111" t="s">
        <v>757</v>
      </c>
      <c r="AA696" s="122"/>
      <c r="AB696" s="0" t="s">
        <v>3608</v>
      </c>
      <c r="AC696" s="0" t="s">
        <v>3608</v>
      </c>
      <c r="AD696" s="111" t="n">
        <v>2011</v>
      </c>
      <c r="AE696" s="111" t="s">
        <v>198</v>
      </c>
      <c r="AG696" s="111" t="s">
        <v>3099</v>
      </c>
      <c r="AI696" s="111" t="s">
        <v>294</v>
      </c>
      <c r="AJ696" s="111" t="s">
        <v>4710</v>
      </c>
      <c r="AK696" s="111" t="s">
        <v>3608</v>
      </c>
      <c r="AM696" s="111" t="n">
        <v>2010</v>
      </c>
      <c r="AN696" s="111" t="s">
        <v>297</v>
      </c>
      <c r="AO696" s="0" t="s">
        <v>5080</v>
      </c>
      <c r="AP696" s="0" t="s">
        <v>200</v>
      </c>
      <c r="AQ696" s="0" t="s">
        <v>5081</v>
      </c>
      <c r="AY696" s="131"/>
      <c r="AZ696" s="0" t="s">
        <v>5082</v>
      </c>
      <c r="BA696" s="124" t="s">
        <v>200</v>
      </c>
      <c r="BB696" s="0" t="s">
        <v>248</v>
      </c>
      <c r="BC696" s="0" t="s">
        <v>5083</v>
      </c>
      <c r="BE696" s="104" t="s">
        <v>5084</v>
      </c>
      <c r="BG696" s="125"/>
      <c r="BH696" s="0" t="s">
        <v>4172</v>
      </c>
      <c r="BI696" s="112" t="n">
        <v>4005209155588</v>
      </c>
      <c r="BJ696" s="126"/>
      <c r="BK696" s="0" t="s">
        <v>215</v>
      </c>
      <c r="BL696" s="112" t="n">
        <v>4</v>
      </c>
      <c r="BM696" s="112" t="n">
        <v>4</v>
      </c>
      <c r="BN696" s="112" t="n">
        <v>4</v>
      </c>
      <c r="BO696" s="111" t="n">
        <v>20</v>
      </c>
      <c r="BP696" s="125"/>
      <c r="BQ696" s="127" t="s">
        <v>216</v>
      </c>
    </row>
    <row r="697" customFormat="false" ht="13.8" hidden="false" customHeight="false" outlineLevel="0" collapsed="false">
      <c r="A697" s="0" t="s">
        <v>5085</v>
      </c>
      <c r="B697" s="0" t="s">
        <v>3917</v>
      </c>
      <c r="C697" s="0" t="s">
        <v>605</v>
      </c>
      <c r="D697" s="0" t="s">
        <v>1869</v>
      </c>
      <c r="E697" s="0" t="s">
        <v>194</v>
      </c>
      <c r="F697" s="0" t="s">
        <v>606</v>
      </c>
      <c r="G697" s="0" t="s">
        <v>391</v>
      </c>
      <c r="H697" s="0" t="s">
        <v>197</v>
      </c>
      <c r="J697" s="111" t="n">
        <v>2</v>
      </c>
      <c r="K697" s="0" t="s">
        <v>198</v>
      </c>
      <c r="L697" s="0" t="s">
        <v>392</v>
      </c>
      <c r="M697" s="0" t="s">
        <v>235</v>
      </c>
      <c r="N697" s="0" t="s">
        <v>5086</v>
      </c>
      <c r="O697" s="0" t="s">
        <v>596</v>
      </c>
      <c r="Q697" s="120" t="s">
        <v>200</v>
      </c>
      <c r="R697" s="0" t="s">
        <v>3919</v>
      </c>
      <c r="S697" s="0" t="s">
        <v>201</v>
      </c>
      <c r="T697" s="0" t="s">
        <v>198</v>
      </c>
      <c r="U697" s="0" t="s">
        <v>202</v>
      </c>
      <c r="V697" s="0" t="s">
        <v>1790</v>
      </c>
      <c r="W697" s="110" t="s">
        <v>204</v>
      </c>
      <c r="X697" s="111" t="n">
        <v>2014</v>
      </c>
      <c r="Y697" s="111" t="s">
        <v>1624</v>
      </c>
      <c r="Z697" s="111" t="s">
        <v>198</v>
      </c>
      <c r="AA697" s="122" t="s">
        <v>200</v>
      </c>
      <c r="AB697" s="0" t="s">
        <v>543</v>
      </c>
      <c r="AC697" s="0" t="s">
        <v>543</v>
      </c>
      <c r="AD697" s="111" t="n">
        <v>2014</v>
      </c>
      <c r="AE697" s="111" t="s">
        <v>198</v>
      </c>
      <c r="AI697" s="111" t="s">
        <v>700</v>
      </c>
      <c r="AJ697" s="111" t="s">
        <v>3976</v>
      </c>
      <c r="AK697" s="0" t="s">
        <v>543</v>
      </c>
      <c r="AL697" s="0" t="s">
        <v>216</v>
      </c>
      <c r="AM697" s="111" t="n">
        <v>2008</v>
      </c>
      <c r="AN697" s="111" t="s">
        <v>208</v>
      </c>
      <c r="AO697" s="0" t="s">
        <v>609</v>
      </c>
      <c r="AP697" s="0" t="s">
        <v>200</v>
      </c>
      <c r="AR697" s="0" t="s">
        <v>2489</v>
      </c>
      <c r="AS697" s="0" t="s">
        <v>1090</v>
      </c>
      <c r="AT697" s="104" t="s">
        <v>433</v>
      </c>
      <c r="AU697" s="0" t="s">
        <v>200</v>
      </c>
      <c r="AV697" s="0" t="s">
        <v>5087</v>
      </c>
      <c r="AZ697" s="0" t="s">
        <v>5088</v>
      </c>
      <c r="BA697" s="124" t="s">
        <v>200</v>
      </c>
      <c r="BB697" s="0" t="s">
        <v>462</v>
      </c>
      <c r="BC697" s="0" t="s">
        <v>5089</v>
      </c>
      <c r="BD697" s="0" t="s">
        <v>5090</v>
      </c>
      <c r="BE697" s="104" t="s">
        <v>5091</v>
      </c>
      <c r="BG697" s="125" t="s">
        <v>200</v>
      </c>
      <c r="BH697" s="0" t="s">
        <v>2225</v>
      </c>
      <c r="BI697" s="112" t="n">
        <v>5055060929834</v>
      </c>
      <c r="BJ697" s="126" t="s">
        <v>200</v>
      </c>
      <c r="BK697" s="0" t="s">
        <v>215</v>
      </c>
      <c r="BL697" s="112" t="n">
        <v>4</v>
      </c>
      <c r="BM697" s="112" t="n">
        <v>4</v>
      </c>
      <c r="BN697" s="112" t="n">
        <v>4</v>
      </c>
      <c r="BO697" s="111" t="n">
        <v>20</v>
      </c>
      <c r="BP697" s="125" t="s">
        <v>200</v>
      </c>
      <c r="BQ697" s="127" t="s">
        <v>216</v>
      </c>
    </row>
    <row r="698" customFormat="false" ht="13.8" hidden="false" customHeight="false" outlineLevel="0" collapsed="false">
      <c r="A698" s="0" t="s">
        <v>5092</v>
      </c>
      <c r="B698" s="0" t="s">
        <v>3917</v>
      </c>
      <c r="C698" s="0" t="s">
        <v>192</v>
      </c>
      <c r="D698" s="0" t="s">
        <v>1333</v>
      </c>
      <c r="E698" s="0" t="s">
        <v>194</v>
      </c>
      <c r="F698" s="0" t="s">
        <v>195</v>
      </c>
      <c r="G698" s="0" t="s">
        <v>196</v>
      </c>
      <c r="H698" s="0" t="s">
        <v>197</v>
      </c>
      <c r="J698" s="111" t="n">
        <v>1</v>
      </c>
      <c r="K698" s="0" t="s">
        <v>198</v>
      </c>
      <c r="L698" s="0" t="s">
        <v>198</v>
      </c>
      <c r="M698" s="0" t="s">
        <v>199</v>
      </c>
      <c r="O698" s="0" t="s">
        <v>200</v>
      </c>
      <c r="Q698" s="120" t="s">
        <v>200</v>
      </c>
      <c r="R698" s="0" t="s">
        <v>3919</v>
      </c>
      <c r="S698" s="0" t="s">
        <v>201</v>
      </c>
      <c r="T698" s="0" t="s">
        <v>1409</v>
      </c>
      <c r="U698" s="0" t="s">
        <v>285</v>
      </c>
      <c r="V698" s="0" t="s">
        <v>1790</v>
      </c>
      <c r="W698" s="110" t="s">
        <v>204</v>
      </c>
      <c r="X698" s="111" t="n">
        <v>2012</v>
      </c>
      <c r="Y698" s="111" t="s">
        <v>205</v>
      </c>
      <c r="Z698" s="111" t="s">
        <v>198</v>
      </c>
      <c r="AA698" s="122" t="s">
        <v>200</v>
      </c>
      <c r="AB698" s="0" t="s">
        <v>5093</v>
      </c>
      <c r="AC698" s="0" t="s">
        <v>4491</v>
      </c>
      <c r="AD698" s="111" t="s">
        <v>198</v>
      </c>
      <c r="AE698" s="111" t="s">
        <v>198</v>
      </c>
      <c r="AI698" s="111" t="s">
        <v>922</v>
      </c>
      <c r="AJ698" s="133" t="s">
        <v>1788</v>
      </c>
      <c r="AK698" s="0" t="s">
        <v>5093</v>
      </c>
      <c r="AL698" s="0" t="s">
        <v>216</v>
      </c>
      <c r="AM698" s="133" t="n">
        <v>2005</v>
      </c>
      <c r="AN698" s="133" t="s">
        <v>208</v>
      </c>
      <c r="AP698" s="0" t="s">
        <v>200</v>
      </c>
      <c r="AQ698" s="0" t="s">
        <v>200</v>
      </c>
      <c r="AR698" s="0" t="s">
        <v>200</v>
      </c>
      <c r="AS698" s="0" t="s">
        <v>200</v>
      </c>
      <c r="AU698" s="0" t="s">
        <v>299</v>
      </c>
      <c r="AV698" s="0" t="s">
        <v>200</v>
      </c>
      <c r="AZ698" s="0" t="s">
        <v>5094</v>
      </c>
      <c r="BA698" s="124" t="s">
        <v>200</v>
      </c>
      <c r="BB698" s="0" t="s">
        <v>210</v>
      </c>
      <c r="BC698" s="0" t="s">
        <v>5095</v>
      </c>
      <c r="BE698" s="104" t="s">
        <v>5096</v>
      </c>
      <c r="BG698" s="125" t="s">
        <v>200</v>
      </c>
      <c r="BH698" s="0" t="s">
        <v>466</v>
      </c>
      <c r="BI698" s="112" t="n">
        <v>5060102953401</v>
      </c>
      <c r="BJ698" s="126" t="s">
        <v>200</v>
      </c>
      <c r="BK698" s="0" t="s">
        <v>215</v>
      </c>
      <c r="BL698" s="112" t="n">
        <v>4</v>
      </c>
      <c r="BM698" s="112" t="n">
        <v>4</v>
      </c>
      <c r="BN698" s="112" t="n">
        <v>4</v>
      </c>
      <c r="BO698" s="111" t="n">
        <v>20</v>
      </c>
      <c r="BP698" s="125" t="s">
        <v>200</v>
      </c>
      <c r="BQ698" s="127" t="s">
        <v>216</v>
      </c>
    </row>
    <row r="699" customFormat="false" ht="13.8" hidden="false" customHeight="false" outlineLevel="0" collapsed="false">
      <c r="A699" s="0" t="s">
        <v>5097</v>
      </c>
      <c r="B699" s="0" t="s">
        <v>3917</v>
      </c>
      <c r="C699" s="131" t="s">
        <v>1489</v>
      </c>
      <c r="D699" s="131" t="s">
        <v>1333</v>
      </c>
      <c r="E699" s="0" t="s">
        <v>194</v>
      </c>
      <c r="F699" s="0" t="s">
        <v>195</v>
      </c>
      <c r="G699" s="0" t="s">
        <v>391</v>
      </c>
      <c r="H699" s="0" t="s">
        <v>901</v>
      </c>
      <c r="J699" s="111" t="n">
        <v>1</v>
      </c>
      <c r="K699" s="131" t="s">
        <v>198</v>
      </c>
      <c r="L699" s="0" t="s">
        <v>198</v>
      </c>
      <c r="M699" s="0" t="s">
        <v>199</v>
      </c>
      <c r="O699" s="0" t="s">
        <v>200</v>
      </c>
      <c r="Q699" s="120" t="s">
        <v>200</v>
      </c>
      <c r="R699" s="0" t="s">
        <v>3919</v>
      </c>
      <c r="S699" s="0" t="s">
        <v>201</v>
      </c>
      <c r="T699" s="0" t="s">
        <v>198</v>
      </c>
      <c r="U699" s="0" t="s">
        <v>202</v>
      </c>
      <c r="V699" s="0" t="s">
        <v>1790</v>
      </c>
      <c r="W699" s="110" t="s">
        <v>204</v>
      </c>
      <c r="X699" s="111" t="n">
        <v>2008</v>
      </c>
      <c r="Y699" s="111" t="s">
        <v>498</v>
      </c>
      <c r="Z699" s="111" t="s">
        <v>198</v>
      </c>
      <c r="AA699" s="122" t="s">
        <v>200</v>
      </c>
      <c r="AB699" s="131" t="s">
        <v>5098</v>
      </c>
      <c r="AC699" s="0" t="s">
        <v>902</v>
      </c>
      <c r="AD699" s="111" t="n">
        <v>2008</v>
      </c>
      <c r="AE699" s="111" t="s">
        <v>198</v>
      </c>
      <c r="AI699" s="111" t="s">
        <v>207</v>
      </c>
      <c r="AK699" s="111" t="str">
        <f aca="false">(AB699)</f>
        <v>Epic games</v>
      </c>
      <c r="AM699" s="111" t="n">
        <f aca="false">AD699</f>
        <v>2008</v>
      </c>
      <c r="AN699" s="111" t="s">
        <v>297</v>
      </c>
      <c r="AS699" s="0" t="s">
        <v>2038</v>
      </c>
      <c r="AT699" s="0" t="s">
        <v>200</v>
      </c>
      <c r="AU699" s="0" t="s">
        <v>1306</v>
      </c>
      <c r="AV699" s="131" t="s">
        <v>200</v>
      </c>
      <c r="AY699" s="131" t="s">
        <v>2040</v>
      </c>
      <c r="AZ699" s="0" t="s">
        <v>5099</v>
      </c>
      <c r="BA699" s="124" t="s">
        <v>200</v>
      </c>
      <c r="BB699" s="0" t="s">
        <v>210</v>
      </c>
      <c r="BC699" s="0" t="s">
        <v>5100</v>
      </c>
      <c r="BD699" s="0" t="s">
        <v>5101</v>
      </c>
      <c r="BE699" s="104" t="s">
        <v>5102</v>
      </c>
      <c r="BF699" s="0" t="s">
        <v>200</v>
      </c>
      <c r="BG699" s="125" t="s">
        <v>200</v>
      </c>
      <c r="BH699" s="0" t="s">
        <v>466</v>
      </c>
      <c r="BI699" s="112" t="n">
        <v>5037930110306</v>
      </c>
      <c r="BJ699" s="126" t="s">
        <v>200</v>
      </c>
      <c r="BK699" s="0" t="s">
        <v>215</v>
      </c>
      <c r="BL699" s="112" t="n">
        <v>4</v>
      </c>
      <c r="BM699" s="112" t="n">
        <v>4</v>
      </c>
      <c r="BN699" s="112" t="n">
        <v>4</v>
      </c>
      <c r="BO699" s="111" t="n">
        <v>20</v>
      </c>
      <c r="BP699" s="125" t="s">
        <v>200</v>
      </c>
      <c r="BQ699" s="127" t="s">
        <v>216</v>
      </c>
    </row>
    <row r="700" customFormat="false" ht="13.8" hidden="false" customHeight="false" outlineLevel="0" collapsed="false">
      <c r="A700" s="0" t="s">
        <v>5103</v>
      </c>
      <c r="B700" s="0" t="s">
        <v>3917</v>
      </c>
      <c r="C700" s="0" t="s">
        <v>605</v>
      </c>
      <c r="D700" s="0" t="s">
        <v>193</v>
      </c>
      <c r="E700" s="0" t="s">
        <v>194</v>
      </c>
      <c r="F700" s="0" t="s">
        <v>606</v>
      </c>
      <c r="G700" s="0" t="s">
        <v>391</v>
      </c>
      <c r="H700" s="0" t="s">
        <v>197</v>
      </c>
      <c r="J700" s="111" t="n">
        <v>2</v>
      </c>
      <c r="K700" s="0" t="s">
        <v>198</v>
      </c>
      <c r="L700" s="0" t="s">
        <v>392</v>
      </c>
      <c r="M700" s="0" t="s">
        <v>199</v>
      </c>
      <c r="O700" s="0" t="s">
        <v>200</v>
      </c>
      <c r="Q700" s="120" t="s">
        <v>200</v>
      </c>
      <c r="R700" s="0" t="s">
        <v>3919</v>
      </c>
      <c r="S700" s="0" t="s">
        <v>201</v>
      </c>
      <c r="T700" s="0" t="s">
        <v>198</v>
      </c>
      <c r="U700" s="0" t="s">
        <v>239</v>
      </c>
      <c r="V700" s="0" t="s">
        <v>1790</v>
      </c>
      <c r="W700" s="110" t="s">
        <v>204</v>
      </c>
      <c r="X700" s="111" t="n">
        <v>2013</v>
      </c>
      <c r="Y700" s="111" t="s">
        <v>1624</v>
      </c>
      <c r="Z700" s="111" t="s">
        <v>198</v>
      </c>
      <c r="AA700" s="122" t="s">
        <v>200</v>
      </c>
      <c r="AB700" s="0" t="s">
        <v>5104</v>
      </c>
      <c r="AC700" s="0" t="s">
        <v>543</v>
      </c>
      <c r="AD700" s="111" t="s">
        <v>198</v>
      </c>
      <c r="AE700" s="111" t="s">
        <v>198</v>
      </c>
      <c r="AI700" s="111" t="s">
        <v>294</v>
      </c>
      <c r="AJ700" s="111" t="s">
        <v>5105</v>
      </c>
      <c r="AK700" s="0" t="s">
        <v>5104</v>
      </c>
      <c r="AM700" s="111" t="s">
        <v>849</v>
      </c>
      <c r="AN700" s="111" t="s">
        <v>297</v>
      </c>
      <c r="AO700" s="131" t="s">
        <v>609</v>
      </c>
      <c r="AP700" s="0" t="s">
        <v>200</v>
      </c>
      <c r="AS700" s="0" t="s">
        <v>200</v>
      </c>
      <c r="AT700" s="104" t="s">
        <v>433</v>
      </c>
      <c r="AU700" s="0" t="s">
        <v>200</v>
      </c>
      <c r="AV700" s="0" t="s">
        <v>200</v>
      </c>
      <c r="AZ700" s="0" t="s">
        <v>5106</v>
      </c>
      <c r="BA700" s="124" t="s">
        <v>200</v>
      </c>
      <c r="BB700" s="0" t="s">
        <v>210</v>
      </c>
      <c r="BC700" s="0" t="s">
        <v>5107</v>
      </c>
      <c r="BD700" s="0" t="s">
        <v>5108</v>
      </c>
      <c r="BE700" s="104" t="s">
        <v>5109</v>
      </c>
      <c r="BG700" s="125" t="s">
        <v>200</v>
      </c>
      <c r="BH700" s="0" t="s">
        <v>2235</v>
      </c>
      <c r="BI700" s="112" t="n">
        <v>4976219048279</v>
      </c>
      <c r="BJ700" s="126" t="s">
        <v>200</v>
      </c>
      <c r="BK700" s="0" t="s">
        <v>215</v>
      </c>
      <c r="BL700" s="112" t="n">
        <v>4</v>
      </c>
      <c r="BM700" s="112" t="n">
        <v>4</v>
      </c>
      <c r="BN700" s="112" t="n">
        <v>4</v>
      </c>
      <c r="BO700" s="111" t="n">
        <v>20</v>
      </c>
      <c r="BP700" s="125" t="s">
        <v>200</v>
      </c>
      <c r="BQ700" s="127" t="s">
        <v>216</v>
      </c>
    </row>
    <row r="701" customFormat="false" ht="13.8" hidden="false" customHeight="false" outlineLevel="0" collapsed="false">
      <c r="A701" s="0" t="s">
        <v>5110</v>
      </c>
      <c r="B701" s="0" t="s">
        <v>3917</v>
      </c>
      <c r="C701" s="131" t="s">
        <v>1408</v>
      </c>
      <c r="D701" s="131" t="s">
        <v>1333</v>
      </c>
      <c r="E701" s="0" t="s">
        <v>194</v>
      </c>
      <c r="F701" s="0" t="s">
        <v>195</v>
      </c>
      <c r="G701" s="0" t="s">
        <v>196</v>
      </c>
      <c r="H701" s="0" t="s">
        <v>901</v>
      </c>
      <c r="J701" s="111" t="n">
        <v>1</v>
      </c>
      <c r="K701" s="0" t="s">
        <v>198</v>
      </c>
      <c r="L701" s="0" t="s">
        <v>198</v>
      </c>
      <c r="M701" s="0" t="s">
        <v>199</v>
      </c>
      <c r="O701" s="0" t="s">
        <v>200</v>
      </c>
      <c r="Q701" s="120" t="s">
        <v>200</v>
      </c>
      <c r="R701" s="0" t="s">
        <v>3919</v>
      </c>
      <c r="S701" s="0" t="s">
        <v>201</v>
      </c>
      <c r="T701" s="0" t="s">
        <v>198</v>
      </c>
      <c r="U701" s="0" t="s">
        <v>202</v>
      </c>
      <c r="V701" s="0" t="s">
        <v>1790</v>
      </c>
      <c r="W701" s="110" t="s">
        <v>204</v>
      </c>
      <c r="X701" s="111" t="n">
        <v>2010</v>
      </c>
      <c r="Y701" s="111" t="s">
        <v>498</v>
      </c>
      <c r="Z701" s="130" t="s">
        <v>757</v>
      </c>
      <c r="AA701" s="122" t="s">
        <v>200</v>
      </c>
      <c r="AB701" s="0" t="s">
        <v>4578</v>
      </c>
      <c r="AC701" s="0" t="s">
        <v>206</v>
      </c>
      <c r="AD701" s="111" t="n">
        <v>2010</v>
      </c>
      <c r="AE701" s="111" t="s">
        <v>198</v>
      </c>
      <c r="AI701" s="111" t="s">
        <v>207</v>
      </c>
      <c r="AK701" s="111" t="str">
        <f aca="false">(AB701)</f>
        <v>Platinum games</v>
      </c>
      <c r="AM701" s="111" t="n">
        <f aca="false">AD701</f>
        <v>2010</v>
      </c>
      <c r="AN701" s="111" t="s">
        <v>208</v>
      </c>
      <c r="AS701" s="0" t="s">
        <v>200</v>
      </c>
      <c r="AT701" s="0" t="s">
        <v>749</v>
      </c>
      <c r="AU701" s="0" t="s">
        <v>1306</v>
      </c>
      <c r="AV701" s="0" t="s">
        <v>5111</v>
      </c>
      <c r="AW701" s="0" t="s">
        <v>3435</v>
      </c>
      <c r="AY701" s="131" t="s">
        <v>3510</v>
      </c>
      <c r="AZ701" s="0" t="s">
        <v>5112</v>
      </c>
      <c r="BA701" s="124" t="s">
        <v>200</v>
      </c>
      <c r="BB701" s="0" t="s">
        <v>248</v>
      </c>
      <c r="BC701" s="0" t="s">
        <v>5113</v>
      </c>
      <c r="BD701" s="0" t="s">
        <v>5114</v>
      </c>
      <c r="BE701" s="104" t="s">
        <v>5115</v>
      </c>
      <c r="BG701" s="125" t="s">
        <v>200</v>
      </c>
      <c r="BH701" s="0" t="s">
        <v>466</v>
      </c>
      <c r="BI701" s="112" t="n">
        <v>5055277009480</v>
      </c>
      <c r="BJ701" s="126" t="s">
        <v>200</v>
      </c>
      <c r="BK701" s="0" t="s">
        <v>215</v>
      </c>
      <c r="BL701" s="112" t="n">
        <v>4</v>
      </c>
      <c r="BM701" s="112" t="n">
        <v>4</v>
      </c>
      <c r="BN701" s="112" t="n">
        <v>4</v>
      </c>
      <c r="BO701" s="111" t="n">
        <v>20</v>
      </c>
      <c r="BP701" s="125" t="s">
        <v>200</v>
      </c>
      <c r="BQ701" s="127" t="s">
        <v>216</v>
      </c>
    </row>
    <row r="702" customFormat="false" ht="13.8" hidden="false" customHeight="false" outlineLevel="0" collapsed="false">
      <c r="A702" s="0" t="s">
        <v>5116</v>
      </c>
      <c r="B702" s="0" t="s">
        <v>3917</v>
      </c>
      <c r="C702" s="131" t="s">
        <v>1735</v>
      </c>
      <c r="D702" s="131" t="s">
        <v>1333</v>
      </c>
      <c r="E702" s="0" t="s">
        <v>194</v>
      </c>
      <c r="F702" s="0" t="s">
        <v>606</v>
      </c>
      <c r="G702" s="0" t="s">
        <v>391</v>
      </c>
      <c r="H702" s="0" t="s">
        <v>197</v>
      </c>
      <c r="J702" s="111" t="n">
        <v>2</v>
      </c>
      <c r="K702" s="0" t="s">
        <v>198</v>
      </c>
      <c r="L702" s="0" t="s">
        <v>392</v>
      </c>
      <c r="M702" s="0" t="s">
        <v>274</v>
      </c>
      <c r="O702" s="0" t="s">
        <v>200</v>
      </c>
      <c r="Q702" s="120" t="s">
        <v>200</v>
      </c>
      <c r="R702" s="0" t="s">
        <v>3919</v>
      </c>
      <c r="S702" s="0" t="s">
        <v>698</v>
      </c>
      <c r="T702" s="0" t="s">
        <v>198</v>
      </c>
      <c r="U702" s="0" t="s">
        <v>202</v>
      </c>
      <c r="V702" s="0" t="s">
        <v>1790</v>
      </c>
      <c r="W702" s="110" t="s">
        <v>204</v>
      </c>
      <c r="X702" s="111" t="n">
        <v>2007</v>
      </c>
      <c r="Y702" s="111" t="s">
        <v>1624</v>
      </c>
      <c r="Z702" s="111" t="s">
        <v>198</v>
      </c>
      <c r="AA702" s="122" t="s">
        <v>200</v>
      </c>
      <c r="AB702" s="0" t="s">
        <v>1068</v>
      </c>
      <c r="AC702" s="0" t="s">
        <v>206</v>
      </c>
      <c r="AD702" s="111" t="n">
        <v>2007</v>
      </c>
      <c r="AE702" s="111" t="s">
        <v>198</v>
      </c>
      <c r="AI702" s="111" t="s">
        <v>207</v>
      </c>
      <c r="AK702" s="0" t="s">
        <v>1068</v>
      </c>
      <c r="AL702" s="0" t="s">
        <v>216</v>
      </c>
      <c r="AM702" s="111" t="n">
        <v>2006</v>
      </c>
      <c r="AN702" s="111" t="s">
        <v>208</v>
      </c>
      <c r="AO702" s="0" t="s">
        <v>609</v>
      </c>
      <c r="AP702" s="0" t="s">
        <v>200</v>
      </c>
      <c r="AQ702" s="0" t="s">
        <v>200</v>
      </c>
      <c r="AR702" s="0" t="s">
        <v>200</v>
      </c>
      <c r="AS702" s="0" t="s">
        <v>1367</v>
      </c>
      <c r="AT702" s="0" t="s">
        <v>200</v>
      </c>
      <c r="AV702" s="0" t="s">
        <v>200</v>
      </c>
      <c r="AZ702" s="0" t="s">
        <v>5117</v>
      </c>
      <c r="BA702" s="124" t="s">
        <v>200</v>
      </c>
      <c r="BB702" s="0" t="s">
        <v>248</v>
      </c>
      <c r="BC702" s="0" t="s">
        <v>5118</v>
      </c>
      <c r="BD702" s="0" t="s">
        <v>5119</v>
      </c>
      <c r="BE702" s="104" t="s">
        <v>5120</v>
      </c>
      <c r="BF702" s="0" t="s">
        <v>200</v>
      </c>
      <c r="BG702" s="125" t="s">
        <v>200</v>
      </c>
      <c r="BH702" s="0" t="s">
        <v>735</v>
      </c>
      <c r="BI702" s="112" t="n">
        <v>5055277020454</v>
      </c>
      <c r="BJ702" s="126" t="s">
        <v>200</v>
      </c>
      <c r="BK702" s="0" t="s">
        <v>215</v>
      </c>
      <c r="BL702" s="112" t="n">
        <v>4</v>
      </c>
      <c r="BM702" s="112" t="n">
        <v>4</v>
      </c>
      <c r="BN702" s="112" t="n">
        <v>4</v>
      </c>
      <c r="BO702" s="111" t="n">
        <v>20</v>
      </c>
      <c r="BP702" s="125" t="s">
        <v>200</v>
      </c>
      <c r="BQ702" s="127" t="s">
        <v>216</v>
      </c>
    </row>
    <row r="703" customFormat="false" ht="13.8" hidden="false" customHeight="false" outlineLevel="0" collapsed="false">
      <c r="A703" s="0" t="s">
        <v>5121</v>
      </c>
      <c r="B703" s="0" t="s">
        <v>3917</v>
      </c>
      <c r="C703" s="0" t="s">
        <v>2050</v>
      </c>
      <c r="D703" s="0" t="s">
        <v>1333</v>
      </c>
      <c r="E703" s="0" t="s">
        <v>313</v>
      </c>
      <c r="F703" s="0" t="s">
        <v>314</v>
      </c>
      <c r="G703" s="0" t="s">
        <v>424</v>
      </c>
      <c r="H703" s="0" t="s">
        <v>197</v>
      </c>
      <c r="J703" s="111" t="n">
        <v>4</v>
      </c>
      <c r="K703" s="0" t="s">
        <v>198</v>
      </c>
      <c r="L703" s="0" t="s">
        <v>456</v>
      </c>
      <c r="M703" s="0" t="s">
        <v>274</v>
      </c>
      <c r="O703" s="0" t="s">
        <v>200</v>
      </c>
      <c r="Q703" s="120" t="s">
        <v>200</v>
      </c>
      <c r="R703" s="0" t="s">
        <v>3919</v>
      </c>
      <c r="S703" s="0" t="s">
        <v>201</v>
      </c>
      <c r="T703" s="0" t="s">
        <v>198</v>
      </c>
      <c r="U703" s="0" t="s">
        <v>202</v>
      </c>
      <c r="V703" s="0" t="s">
        <v>1790</v>
      </c>
      <c r="W703" s="110" t="s">
        <v>204</v>
      </c>
      <c r="X703" s="111" t="n">
        <v>2007</v>
      </c>
      <c r="Y703" s="111" t="s">
        <v>498</v>
      </c>
      <c r="Z703" s="111" t="s">
        <v>198</v>
      </c>
      <c r="AA703" s="122" t="s">
        <v>200</v>
      </c>
      <c r="AB703" s="0" t="s">
        <v>1068</v>
      </c>
      <c r="AC703" s="0" t="s">
        <v>206</v>
      </c>
      <c r="AD703" s="111" t="n">
        <v>2007</v>
      </c>
      <c r="AE703" s="111" t="s">
        <v>198</v>
      </c>
      <c r="AI703" s="111" t="s">
        <v>207</v>
      </c>
      <c r="AK703" s="111" t="s">
        <v>2405</v>
      </c>
      <c r="AL703" s="0" t="s">
        <v>216</v>
      </c>
      <c r="AM703" s="111" t="n">
        <v>2006</v>
      </c>
      <c r="AN703" s="111" t="s">
        <v>208</v>
      </c>
      <c r="AP703" s="0" t="s">
        <v>674</v>
      </c>
      <c r="AQ703" s="0" t="s">
        <v>200</v>
      </c>
      <c r="AR703" s="0" t="s">
        <v>200</v>
      </c>
      <c r="AS703" s="0" t="s">
        <v>1367</v>
      </c>
      <c r="AV703" s="0" t="s">
        <v>200</v>
      </c>
      <c r="AZ703" s="0" t="s">
        <v>5122</v>
      </c>
      <c r="BA703" s="124" t="s">
        <v>200</v>
      </c>
      <c r="BB703" s="0" t="s">
        <v>210</v>
      </c>
      <c r="BC703" s="0" t="s">
        <v>5123</v>
      </c>
      <c r="BE703" s="104" t="s">
        <v>5124</v>
      </c>
      <c r="BG703" s="125" t="s">
        <v>200</v>
      </c>
      <c r="BH703" s="0" t="s">
        <v>466</v>
      </c>
      <c r="BI703" s="112" t="n">
        <v>5060138430662</v>
      </c>
      <c r="BJ703" s="126" t="s">
        <v>200</v>
      </c>
      <c r="BK703" s="0" t="s">
        <v>215</v>
      </c>
      <c r="BL703" s="112" t="n">
        <v>4</v>
      </c>
      <c r="BM703" s="112" t="n">
        <v>4</v>
      </c>
      <c r="BN703" s="112" t="n">
        <v>4</v>
      </c>
      <c r="BO703" s="111" t="n">
        <v>20</v>
      </c>
      <c r="BP703" s="125" t="s">
        <v>200</v>
      </c>
      <c r="BQ703" s="127" t="s">
        <v>216</v>
      </c>
    </row>
    <row r="704" customFormat="false" ht="13.8" hidden="false" customHeight="false" outlineLevel="0" collapsed="false">
      <c r="A704" s="0" t="s">
        <v>5125</v>
      </c>
      <c r="B704" s="0" t="s">
        <v>3917</v>
      </c>
      <c r="C704" s="0" t="s">
        <v>5126</v>
      </c>
      <c r="D704" s="0" t="s">
        <v>1333</v>
      </c>
      <c r="E704" s="0" t="s">
        <v>313</v>
      </c>
      <c r="F704" s="0" t="s">
        <v>314</v>
      </c>
      <c r="G704" s="0" t="s">
        <v>880</v>
      </c>
      <c r="H704" s="0" t="s">
        <v>197</v>
      </c>
      <c r="J704" s="111" t="n">
        <v>2</v>
      </c>
      <c r="K704" s="0" t="s">
        <v>198</v>
      </c>
      <c r="L704" s="0" t="s">
        <v>392</v>
      </c>
      <c r="M704" s="0" t="s">
        <v>199</v>
      </c>
      <c r="O704" s="0" t="s">
        <v>200</v>
      </c>
      <c r="Q704" s="120" t="s">
        <v>200</v>
      </c>
      <c r="R704" s="0" t="s">
        <v>3919</v>
      </c>
      <c r="S704" s="0" t="s">
        <v>201</v>
      </c>
      <c r="T704" s="0" t="s">
        <v>198</v>
      </c>
      <c r="U704" s="0" t="s">
        <v>202</v>
      </c>
      <c r="V704" s="0" t="s">
        <v>1790</v>
      </c>
      <c r="W704" s="110" t="s">
        <v>204</v>
      </c>
      <c r="X704" s="111" t="n">
        <v>2009</v>
      </c>
      <c r="Y704" s="111" t="s">
        <v>1624</v>
      </c>
      <c r="Z704" s="111" t="s">
        <v>198</v>
      </c>
      <c r="AA704" s="122" t="s">
        <v>200</v>
      </c>
      <c r="AB704" s="0" t="s">
        <v>5127</v>
      </c>
      <c r="AC704" s="0" t="s">
        <v>872</v>
      </c>
      <c r="AD704" s="111" t="n">
        <v>2009</v>
      </c>
      <c r="AE704" s="111" t="s">
        <v>222</v>
      </c>
      <c r="AI704" s="111" t="s">
        <v>207</v>
      </c>
      <c r="AK704" s="111" t="str">
        <f aca="false">(AB704)</f>
        <v>Sony Liverpool</v>
      </c>
      <c r="AM704" s="111" t="n">
        <f aca="false">AD704</f>
        <v>2009</v>
      </c>
      <c r="AN704" s="111" t="s">
        <v>263</v>
      </c>
      <c r="AS704" s="0" t="s">
        <v>5128</v>
      </c>
      <c r="AV704" s="0" t="s">
        <v>200</v>
      </c>
      <c r="AZ704" s="0" t="s">
        <v>5129</v>
      </c>
      <c r="BA704" s="124" t="s">
        <v>200</v>
      </c>
      <c r="BB704" s="0" t="s">
        <v>462</v>
      </c>
      <c r="BC704" s="0" t="s">
        <v>5130</v>
      </c>
      <c r="BD704" s="0" t="s">
        <v>5131</v>
      </c>
      <c r="BE704" s="104" t="s">
        <v>5132</v>
      </c>
      <c r="BF704" s="0" t="s">
        <v>200</v>
      </c>
      <c r="BG704" s="125" t="s">
        <v>200</v>
      </c>
      <c r="BH704" s="0" t="s">
        <v>466</v>
      </c>
      <c r="BI704" s="112" t="n">
        <v>711719175957</v>
      </c>
      <c r="BJ704" s="126" t="s">
        <v>200</v>
      </c>
      <c r="BK704" s="0" t="s">
        <v>215</v>
      </c>
      <c r="BL704" s="112" t="n">
        <v>4</v>
      </c>
      <c r="BM704" s="112" t="n">
        <v>4</v>
      </c>
      <c r="BN704" s="112" t="n">
        <v>4</v>
      </c>
      <c r="BO704" s="111" t="n">
        <v>20</v>
      </c>
      <c r="BP704" s="125" t="s">
        <v>200</v>
      </c>
      <c r="BQ704" s="127" t="s">
        <v>216</v>
      </c>
    </row>
    <row r="705" customFormat="false" ht="13.8" hidden="false" customHeight="false" outlineLevel="0" collapsed="false">
      <c r="A705" s="0" t="s">
        <v>5133</v>
      </c>
      <c r="B705" s="0" t="s">
        <v>3917</v>
      </c>
      <c r="C705" s="0" t="s">
        <v>1267</v>
      </c>
      <c r="D705" s="0" t="s">
        <v>1869</v>
      </c>
      <c r="E705" s="0" t="s">
        <v>194</v>
      </c>
      <c r="F705" s="0" t="s">
        <v>1509</v>
      </c>
      <c r="G705" s="0" t="s">
        <v>196</v>
      </c>
      <c r="H705" s="0" t="s">
        <v>4389</v>
      </c>
      <c r="I705" s="0" t="s">
        <v>839</v>
      </c>
      <c r="J705" s="111" t="n">
        <v>1</v>
      </c>
      <c r="K705" s="0" t="s">
        <v>198</v>
      </c>
      <c r="L705" s="0" t="s">
        <v>198</v>
      </c>
      <c r="M705" s="0" t="s">
        <v>274</v>
      </c>
      <c r="O705" s="0" t="s">
        <v>237</v>
      </c>
      <c r="P705" s="0" t="s">
        <v>5134</v>
      </c>
      <c r="Q705" s="120" t="s">
        <v>200</v>
      </c>
      <c r="R705" s="0" t="s">
        <v>3919</v>
      </c>
      <c r="S705" s="0" t="s">
        <v>201</v>
      </c>
      <c r="T705" s="0" t="s">
        <v>198</v>
      </c>
      <c r="U705" s="0" t="s">
        <v>202</v>
      </c>
      <c r="V705" s="0" t="s">
        <v>1790</v>
      </c>
      <c r="W705" s="110" t="s">
        <v>204</v>
      </c>
      <c r="X705" s="111" t="n">
        <v>2014</v>
      </c>
      <c r="Y705" s="111" t="s">
        <v>1624</v>
      </c>
      <c r="Z705" s="130" t="s">
        <v>757</v>
      </c>
      <c r="AA705" s="122" t="s">
        <v>200</v>
      </c>
      <c r="AB705" s="0" t="s">
        <v>5135</v>
      </c>
      <c r="AC705" s="0" t="s">
        <v>5135</v>
      </c>
      <c r="AD705" s="111" t="n">
        <v>2014</v>
      </c>
      <c r="AE705" s="111" t="s">
        <v>198</v>
      </c>
      <c r="AI705" s="111" t="s">
        <v>294</v>
      </c>
      <c r="AJ705" s="111" t="s">
        <v>1793</v>
      </c>
      <c r="AK705" s="0" t="s">
        <v>5135</v>
      </c>
      <c r="AL705" s="0" t="s">
        <v>200</v>
      </c>
      <c r="AM705" s="111" t="s">
        <v>849</v>
      </c>
      <c r="AN705" s="111" t="s">
        <v>297</v>
      </c>
      <c r="AO705" s="0" t="s">
        <v>1800</v>
      </c>
      <c r="AP705" s="0" t="s">
        <v>526</v>
      </c>
      <c r="AQ705" s="0" t="s">
        <v>200</v>
      </c>
      <c r="AR705" s="0" t="s">
        <v>200</v>
      </c>
      <c r="AS705" s="0" t="s">
        <v>5136</v>
      </c>
      <c r="AT705" s="0" t="s">
        <v>5137</v>
      </c>
      <c r="AU705" s="0" t="s">
        <v>200</v>
      </c>
      <c r="AV705" s="0" t="s">
        <v>200</v>
      </c>
      <c r="AZ705" s="0" t="s">
        <v>5138</v>
      </c>
      <c r="BA705" s="124" t="s">
        <v>200</v>
      </c>
      <c r="BB705" s="0" t="s">
        <v>248</v>
      </c>
      <c r="BC705" s="0" t="s">
        <v>5139</v>
      </c>
      <c r="BD705" s="0" t="s">
        <v>5140</v>
      </c>
      <c r="BE705" s="104" t="s">
        <v>5141</v>
      </c>
      <c r="BG705" s="125" t="s">
        <v>200</v>
      </c>
      <c r="BH705" s="0" t="s">
        <v>466</v>
      </c>
      <c r="BI705" s="112" t="n">
        <v>5060146461337</v>
      </c>
      <c r="BJ705" s="126" t="s">
        <v>200</v>
      </c>
      <c r="BK705" s="0" t="s">
        <v>215</v>
      </c>
      <c r="BL705" s="112" t="n">
        <v>4</v>
      </c>
      <c r="BM705" s="112" t="n">
        <v>4</v>
      </c>
      <c r="BN705" s="112" t="n">
        <v>4</v>
      </c>
      <c r="BO705" s="111" t="n">
        <v>20</v>
      </c>
      <c r="BP705" s="125" t="s">
        <v>200</v>
      </c>
      <c r="BQ705" s="127" t="s">
        <v>216</v>
      </c>
    </row>
    <row r="706" customFormat="false" ht="13.8" hidden="false" customHeight="false" outlineLevel="0" collapsed="false">
      <c r="A706" s="0" t="s">
        <v>5142</v>
      </c>
      <c r="B706" s="0" t="s">
        <v>3917</v>
      </c>
      <c r="C706" s="0" t="s">
        <v>994</v>
      </c>
      <c r="D706" s="0" t="s">
        <v>1769</v>
      </c>
      <c r="E706" s="0" t="s">
        <v>313</v>
      </c>
      <c r="F706" s="0" t="s">
        <v>314</v>
      </c>
      <c r="G706" s="0" t="s">
        <v>391</v>
      </c>
      <c r="H706" s="0" t="s">
        <v>197</v>
      </c>
      <c r="J706" s="111" t="n">
        <v>4</v>
      </c>
      <c r="K706" s="0" t="s">
        <v>198</v>
      </c>
      <c r="L706" s="0" t="s">
        <v>456</v>
      </c>
      <c r="M706" s="0" t="s">
        <v>199</v>
      </c>
      <c r="O706" s="0" t="s">
        <v>200</v>
      </c>
      <c r="Q706" s="120" t="s">
        <v>200</v>
      </c>
      <c r="R706" s="0" t="s">
        <v>3919</v>
      </c>
      <c r="S706" s="0" t="s">
        <v>201</v>
      </c>
      <c r="T706" s="0" t="s">
        <v>198</v>
      </c>
      <c r="U706" s="0" t="s">
        <v>202</v>
      </c>
      <c r="V706" s="0" t="s">
        <v>1790</v>
      </c>
      <c r="W706" s="110" t="s">
        <v>204</v>
      </c>
      <c r="X706" s="111" t="n">
        <v>2012</v>
      </c>
      <c r="Y706" s="111" t="s">
        <v>498</v>
      </c>
      <c r="Z706" s="111" t="s">
        <v>198</v>
      </c>
      <c r="AA706" s="122" t="s">
        <v>200</v>
      </c>
      <c r="AB706" s="0" t="s">
        <v>5143</v>
      </c>
      <c r="AC706" s="0" t="s">
        <v>5144</v>
      </c>
      <c r="AD706" s="111" t="n">
        <v>2012</v>
      </c>
      <c r="AE706" s="111" t="s">
        <v>198</v>
      </c>
      <c r="AI706" s="111" t="s">
        <v>1313</v>
      </c>
      <c r="AJ706" s="111" t="s">
        <v>4610</v>
      </c>
      <c r="AK706" s="111" t="s">
        <v>1771</v>
      </c>
      <c r="AM706" s="111" t="s">
        <v>849</v>
      </c>
      <c r="AN706" s="111" t="s">
        <v>263</v>
      </c>
      <c r="AS706" s="0" t="s">
        <v>1772</v>
      </c>
      <c r="AT706" s="0" t="s">
        <v>381</v>
      </c>
      <c r="AV706" s="0" t="s">
        <v>200</v>
      </c>
      <c r="AZ706" s="0" t="s">
        <v>5145</v>
      </c>
      <c r="BA706" s="124" t="s">
        <v>200</v>
      </c>
      <c r="BB706" s="0" t="s">
        <v>462</v>
      </c>
      <c r="BC706" s="0" t="s">
        <v>5146</v>
      </c>
      <c r="BD706" s="0" t="s">
        <v>5147</v>
      </c>
      <c r="BE706" s="104" t="s">
        <v>5148</v>
      </c>
      <c r="BG706" s="125" t="s">
        <v>200</v>
      </c>
      <c r="BH706" s="0" t="s">
        <v>466</v>
      </c>
      <c r="BI706" s="112" t="n">
        <v>5050740025080</v>
      </c>
      <c r="BJ706" s="126" t="s">
        <v>200</v>
      </c>
      <c r="BK706" s="0" t="s">
        <v>215</v>
      </c>
      <c r="BL706" s="112" t="n">
        <v>4</v>
      </c>
      <c r="BM706" s="112" t="n">
        <v>4</v>
      </c>
      <c r="BN706" s="112" t="n">
        <v>4</v>
      </c>
      <c r="BO706" s="111" t="n">
        <v>20</v>
      </c>
      <c r="BP706" s="125" t="s">
        <v>200</v>
      </c>
      <c r="BQ706" s="127" t="s">
        <v>216</v>
      </c>
    </row>
    <row r="707" customFormat="false" ht="13.8" hidden="false" customHeight="false" outlineLevel="0" collapsed="false">
      <c r="A707" s="0" t="s">
        <v>5149</v>
      </c>
      <c r="B707" s="0" t="s">
        <v>3917</v>
      </c>
      <c r="C707" s="0" t="s">
        <v>994</v>
      </c>
      <c r="D707" s="0" t="s">
        <v>1769</v>
      </c>
      <c r="E707" s="0" t="s">
        <v>313</v>
      </c>
      <c r="F707" s="0" t="s">
        <v>314</v>
      </c>
      <c r="G707" s="0" t="s">
        <v>391</v>
      </c>
      <c r="H707" s="0" t="s">
        <v>197</v>
      </c>
      <c r="J707" s="111" t="n">
        <v>4</v>
      </c>
      <c r="K707" s="0" t="s">
        <v>198</v>
      </c>
      <c r="L707" s="0" t="s">
        <v>456</v>
      </c>
      <c r="M707" s="0" t="s">
        <v>199</v>
      </c>
      <c r="O707" s="0" t="s">
        <v>200</v>
      </c>
      <c r="Q707" s="120" t="s">
        <v>200</v>
      </c>
      <c r="R707" s="0" t="s">
        <v>3919</v>
      </c>
      <c r="S707" s="0" t="s">
        <v>201</v>
      </c>
      <c r="T707" s="0" t="s">
        <v>198</v>
      </c>
      <c r="U707" s="0" t="s">
        <v>202</v>
      </c>
      <c r="V707" s="0" t="s">
        <v>1790</v>
      </c>
      <c r="W707" s="110" t="s">
        <v>204</v>
      </c>
      <c r="X707" s="111" t="n">
        <v>2013</v>
      </c>
      <c r="Y707" s="111" t="s">
        <v>498</v>
      </c>
      <c r="Z707" s="111" t="s">
        <v>198</v>
      </c>
      <c r="AA707" s="122" t="s">
        <v>200</v>
      </c>
      <c r="AB707" s="0" t="s">
        <v>5143</v>
      </c>
      <c r="AC707" s="0" t="s">
        <v>5144</v>
      </c>
      <c r="AD707" s="111" t="n">
        <v>2013</v>
      </c>
      <c r="AE707" s="111" t="s">
        <v>198</v>
      </c>
      <c r="AI707" s="111" t="s">
        <v>1313</v>
      </c>
      <c r="AJ707" s="111" t="s">
        <v>4610</v>
      </c>
      <c r="AK707" s="111" t="s">
        <v>1771</v>
      </c>
      <c r="AM707" s="111" t="s">
        <v>849</v>
      </c>
      <c r="AN707" s="111" t="s">
        <v>263</v>
      </c>
      <c r="AS707" s="0" t="s">
        <v>1772</v>
      </c>
      <c r="AT707" s="0" t="s">
        <v>381</v>
      </c>
      <c r="AV707" s="0" t="s">
        <v>200</v>
      </c>
      <c r="AZ707" s="0" t="s">
        <v>5150</v>
      </c>
      <c r="BA707" s="124" t="s">
        <v>200</v>
      </c>
      <c r="BB707" s="0" t="s">
        <v>462</v>
      </c>
      <c r="BC707" s="0" t="s">
        <v>5151</v>
      </c>
      <c r="BD707" s="0" t="s">
        <v>5152</v>
      </c>
      <c r="BE707" s="104" t="s">
        <v>5153</v>
      </c>
      <c r="BF707" s="0" t="s">
        <v>200</v>
      </c>
      <c r="BG707" s="125" t="s">
        <v>200</v>
      </c>
      <c r="BH707" s="0" t="s">
        <v>466</v>
      </c>
      <c r="BI707" s="112" t="n">
        <v>5050740025981</v>
      </c>
      <c r="BJ707" s="126" t="s">
        <v>200</v>
      </c>
      <c r="BK707" s="0" t="s">
        <v>215</v>
      </c>
      <c r="BL707" s="112" t="n">
        <v>4</v>
      </c>
      <c r="BM707" s="112" t="n">
        <v>4</v>
      </c>
      <c r="BN707" s="112" t="n">
        <v>4</v>
      </c>
      <c r="BO707" s="111" t="n">
        <v>20</v>
      </c>
      <c r="BP707" s="125" t="s">
        <v>200</v>
      </c>
      <c r="BQ707" s="127" t="s">
        <v>216</v>
      </c>
    </row>
    <row r="708" customFormat="false" ht="13.8" hidden="false" customHeight="false" outlineLevel="0" collapsed="false">
      <c r="A708" s="0" t="s">
        <v>5154</v>
      </c>
      <c r="B708" s="0" t="s">
        <v>3917</v>
      </c>
      <c r="C708" s="0" t="s">
        <v>994</v>
      </c>
      <c r="D708" s="0" t="s">
        <v>2537</v>
      </c>
      <c r="E708" s="0" t="s">
        <v>194</v>
      </c>
      <c r="F708" s="0" t="s">
        <v>399</v>
      </c>
      <c r="G708" s="0" t="s">
        <v>196</v>
      </c>
      <c r="H708" s="0" t="s">
        <v>901</v>
      </c>
      <c r="J708" s="111" t="n">
        <v>1</v>
      </c>
      <c r="K708" s="131" t="s">
        <v>198</v>
      </c>
      <c r="L708" s="0" t="s">
        <v>198</v>
      </c>
      <c r="M708" s="0" t="s">
        <v>274</v>
      </c>
      <c r="O708" s="0" t="s">
        <v>200</v>
      </c>
      <c r="Q708" s="120" t="s">
        <v>200</v>
      </c>
      <c r="R708" s="0" t="s">
        <v>3919</v>
      </c>
      <c r="S708" s="0" t="s">
        <v>201</v>
      </c>
      <c r="T708" s="0" t="s">
        <v>198</v>
      </c>
      <c r="U708" s="0" t="s">
        <v>202</v>
      </c>
      <c r="V708" s="0" t="s">
        <v>1790</v>
      </c>
      <c r="W708" s="110" t="s">
        <v>204</v>
      </c>
      <c r="X708" s="111" t="n">
        <v>2013</v>
      </c>
      <c r="Y708" s="111" t="s">
        <v>498</v>
      </c>
      <c r="Z708" s="130" t="s">
        <v>757</v>
      </c>
      <c r="AA708" s="122" t="s">
        <v>200</v>
      </c>
      <c r="AB708" s="0" t="s">
        <v>4100</v>
      </c>
      <c r="AC708" s="0" t="s">
        <v>4018</v>
      </c>
      <c r="AD708" s="111" t="n">
        <v>2013</v>
      </c>
      <c r="AE708" s="111" t="s">
        <v>198</v>
      </c>
      <c r="AI708" s="111" t="s">
        <v>700</v>
      </c>
      <c r="AJ708" s="111" t="s">
        <v>3976</v>
      </c>
      <c r="AK708" s="0" t="s">
        <v>4100</v>
      </c>
      <c r="AM708" s="111" t="n">
        <v>2012</v>
      </c>
      <c r="AN708" s="111" t="s">
        <v>297</v>
      </c>
      <c r="AS708" s="0" t="s">
        <v>5155</v>
      </c>
      <c r="AT708" s="0" t="s">
        <v>200</v>
      </c>
      <c r="AU708" s="0" t="s">
        <v>1306</v>
      </c>
      <c r="AV708" s="0" t="s">
        <v>200</v>
      </c>
      <c r="AY708" s="131" t="s">
        <v>2040</v>
      </c>
      <c r="AZ708" s="0" t="s">
        <v>5156</v>
      </c>
      <c r="BA708" s="124" t="s">
        <v>200</v>
      </c>
      <c r="BB708" s="0" t="s">
        <v>248</v>
      </c>
      <c r="BC708" s="0" t="s">
        <v>5157</v>
      </c>
      <c r="BD708" s="0" t="s">
        <v>5158</v>
      </c>
      <c r="BE708" s="104" t="s">
        <v>5159</v>
      </c>
      <c r="BG708" s="125" t="s">
        <v>200</v>
      </c>
      <c r="BH708" s="0" t="s">
        <v>735</v>
      </c>
      <c r="BI708" s="112" t="n">
        <v>5026555415392</v>
      </c>
      <c r="BJ708" s="126" t="s">
        <v>200</v>
      </c>
      <c r="BK708" s="0" t="s">
        <v>215</v>
      </c>
      <c r="BL708" s="112" t="n">
        <v>4</v>
      </c>
      <c r="BM708" s="112" t="n">
        <v>4</v>
      </c>
      <c r="BN708" s="112" t="n">
        <v>4</v>
      </c>
      <c r="BO708" s="111" t="n">
        <v>20</v>
      </c>
      <c r="BP708" s="125" t="s">
        <v>200</v>
      </c>
      <c r="BQ708" s="127" t="s">
        <v>216</v>
      </c>
    </row>
    <row r="709" customFormat="false" ht="13.8" hidden="false" customHeight="false" outlineLevel="0" collapsed="false">
      <c r="A709" s="0" t="s">
        <v>5160</v>
      </c>
      <c r="B709" s="0" t="s">
        <v>3917</v>
      </c>
      <c r="C709" s="131" t="s">
        <v>1970</v>
      </c>
      <c r="D709" s="131" t="s">
        <v>1333</v>
      </c>
      <c r="E709" s="0" t="s">
        <v>194</v>
      </c>
      <c r="F709" s="0" t="s">
        <v>195</v>
      </c>
      <c r="G709" s="0" t="s">
        <v>330</v>
      </c>
      <c r="H709" s="0" t="s">
        <v>901</v>
      </c>
      <c r="J709" s="111" t="n">
        <v>1</v>
      </c>
      <c r="K709" s="0" t="s">
        <v>198</v>
      </c>
      <c r="L709" s="0" t="s">
        <v>198</v>
      </c>
      <c r="M709" s="0" t="s">
        <v>199</v>
      </c>
      <c r="O709" s="0" t="s">
        <v>200</v>
      </c>
      <c r="Q709" s="120" t="s">
        <v>200</v>
      </c>
      <c r="R709" s="0" t="s">
        <v>3919</v>
      </c>
      <c r="S709" s="0" t="s">
        <v>201</v>
      </c>
      <c r="T709" s="0" t="s">
        <v>1409</v>
      </c>
      <c r="U709" s="0" t="s">
        <v>202</v>
      </c>
      <c r="V709" s="0" t="s">
        <v>1790</v>
      </c>
      <c r="W709" s="110" t="s">
        <v>204</v>
      </c>
      <c r="X709" s="111" t="n">
        <v>2010</v>
      </c>
      <c r="Y709" s="111" t="s">
        <v>1702</v>
      </c>
      <c r="Z709" s="130" t="s">
        <v>757</v>
      </c>
      <c r="AA709" s="122" t="s">
        <v>200</v>
      </c>
      <c r="AB709" s="0" t="s">
        <v>5161</v>
      </c>
      <c r="AC709" s="0" t="s">
        <v>206</v>
      </c>
      <c r="AD709" s="111" t="n">
        <v>2011</v>
      </c>
      <c r="AE709" s="111" t="s">
        <v>222</v>
      </c>
      <c r="AI709" s="111" t="s">
        <v>207</v>
      </c>
      <c r="AK709" s="111" t="str">
        <f aca="false">(AB709)</f>
        <v>Sega – CS1</v>
      </c>
      <c r="AM709" s="111" t="n">
        <f aca="false">AD709</f>
        <v>2011</v>
      </c>
      <c r="AN709" s="111" t="s">
        <v>208</v>
      </c>
      <c r="AR709" s="0" t="s">
        <v>5162</v>
      </c>
      <c r="AS709" s="0" t="s">
        <v>5163</v>
      </c>
      <c r="AT709" s="0" t="s">
        <v>5164</v>
      </c>
      <c r="AU709" s="0" t="s">
        <v>1871</v>
      </c>
      <c r="AV709" s="0" t="s">
        <v>5165</v>
      </c>
      <c r="AW709" s="0" t="s">
        <v>5166</v>
      </c>
      <c r="AZ709" s="0" t="s">
        <v>5167</v>
      </c>
      <c r="BA709" s="124" t="s">
        <v>200</v>
      </c>
      <c r="BB709" s="0" t="s">
        <v>248</v>
      </c>
      <c r="BC709" s="0" t="s">
        <v>5168</v>
      </c>
      <c r="BD709" s="0" t="s">
        <v>5169</v>
      </c>
      <c r="BE709" s="104" t="s">
        <v>5170</v>
      </c>
      <c r="BF709" s="0" t="s">
        <v>5171</v>
      </c>
      <c r="BG709" s="125"/>
      <c r="BH709" s="0" t="s">
        <v>735</v>
      </c>
      <c r="BI709" s="112" t="n">
        <v>5055277005499</v>
      </c>
      <c r="BJ709" s="126"/>
      <c r="BK709" s="0" t="s">
        <v>215</v>
      </c>
      <c r="BL709" s="112" t="n">
        <v>4</v>
      </c>
      <c r="BM709" s="112" t="n">
        <v>4</v>
      </c>
      <c r="BN709" s="112" t="n">
        <v>4</v>
      </c>
      <c r="BO709" s="111" t="n">
        <v>20</v>
      </c>
      <c r="BP709" s="125"/>
      <c r="BQ709" s="127" t="s">
        <v>216</v>
      </c>
    </row>
    <row r="710" customFormat="false" ht="13.8" hidden="false" customHeight="false" outlineLevel="0" collapsed="false">
      <c r="A710" s="0" t="s">
        <v>5172</v>
      </c>
      <c r="B710" s="0" t="s">
        <v>3917</v>
      </c>
      <c r="C710" s="131" t="s">
        <v>1970</v>
      </c>
      <c r="D710" s="131" t="s">
        <v>1333</v>
      </c>
      <c r="E710" s="0" t="s">
        <v>194</v>
      </c>
      <c r="F710" s="0" t="s">
        <v>195</v>
      </c>
      <c r="G710" s="0" t="s">
        <v>330</v>
      </c>
      <c r="H710" s="0" t="s">
        <v>901</v>
      </c>
      <c r="J710" s="111" t="n">
        <v>1</v>
      </c>
      <c r="K710" s="0" t="s">
        <v>198</v>
      </c>
      <c r="L710" s="0" t="s">
        <v>198</v>
      </c>
      <c r="M710" s="0" t="s">
        <v>199</v>
      </c>
      <c r="O710" s="0" t="s">
        <v>200</v>
      </c>
      <c r="Q710" s="120" t="s">
        <v>200</v>
      </c>
      <c r="R710" s="0" t="s">
        <v>3919</v>
      </c>
      <c r="S710" s="0" t="s">
        <v>3441</v>
      </c>
      <c r="T710" s="0" t="s">
        <v>3441</v>
      </c>
      <c r="U710" s="0" t="s">
        <v>202</v>
      </c>
      <c r="V710" s="0" t="s">
        <v>1790</v>
      </c>
      <c r="W710" s="110" t="s">
        <v>204</v>
      </c>
      <c r="X710" s="111" t="n">
        <v>2011</v>
      </c>
      <c r="Y710" s="111" t="s">
        <v>1702</v>
      </c>
      <c r="Z710" s="130" t="s">
        <v>757</v>
      </c>
      <c r="AA710" s="122" t="s">
        <v>200</v>
      </c>
      <c r="AB710" s="0" t="s">
        <v>5161</v>
      </c>
      <c r="AC710" s="0" t="s">
        <v>206</v>
      </c>
      <c r="AD710" s="111" t="n">
        <v>2011</v>
      </c>
      <c r="AE710" s="111" t="s">
        <v>222</v>
      </c>
      <c r="AI710" s="111" t="s">
        <v>207</v>
      </c>
      <c r="AK710" s="111" t="str">
        <f aca="false">(AB710)</f>
        <v>Sega – CS1</v>
      </c>
      <c r="AM710" s="111" t="n">
        <f aca="false">AD710</f>
        <v>2011</v>
      </c>
      <c r="AN710" s="111" t="s">
        <v>208</v>
      </c>
      <c r="AR710" s="0" t="s">
        <v>5173</v>
      </c>
      <c r="AS710" s="0" t="s">
        <v>5163</v>
      </c>
      <c r="AT710" s="0" t="s">
        <v>5174</v>
      </c>
      <c r="AU710" s="0" t="s">
        <v>1871</v>
      </c>
      <c r="AV710" s="0" t="s">
        <v>5175</v>
      </c>
      <c r="AW710" s="0" t="s">
        <v>5166</v>
      </c>
      <c r="AZ710" s="0" t="s">
        <v>5176</v>
      </c>
      <c r="BA710" s="124" t="s">
        <v>200</v>
      </c>
      <c r="BB710" s="0" t="s">
        <v>248</v>
      </c>
      <c r="BC710" s="0" t="s">
        <v>5177</v>
      </c>
      <c r="BD710" s="0" t="s">
        <v>5169</v>
      </c>
      <c r="BE710" s="104" t="s">
        <v>5178</v>
      </c>
      <c r="BF710" s="0" t="s">
        <v>5171</v>
      </c>
      <c r="BG710" s="125" t="s">
        <v>200</v>
      </c>
      <c r="BH710" s="0" t="s">
        <v>735</v>
      </c>
      <c r="BI710" s="112" t="n">
        <v>5055277011179</v>
      </c>
      <c r="BJ710" s="126" t="s">
        <v>200</v>
      </c>
      <c r="BK710" s="0" t="s">
        <v>215</v>
      </c>
      <c r="BL710" s="112" t="n">
        <v>4</v>
      </c>
      <c r="BM710" s="112" t="n">
        <v>4</v>
      </c>
      <c r="BN710" s="112" t="n">
        <v>4</v>
      </c>
      <c r="BO710" s="111" t="n">
        <v>20</v>
      </c>
      <c r="BP710" s="125" t="s">
        <v>200</v>
      </c>
      <c r="BQ710" s="127" t="s">
        <v>216</v>
      </c>
    </row>
    <row r="711" customFormat="false" ht="13.8" hidden="false" customHeight="false" outlineLevel="0" collapsed="false">
      <c r="A711" s="0" t="s">
        <v>5179</v>
      </c>
      <c r="B711" s="0" t="s">
        <v>3917</v>
      </c>
      <c r="C711" s="131" t="s">
        <v>1970</v>
      </c>
      <c r="D711" s="131" t="s">
        <v>1333</v>
      </c>
      <c r="E711" s="0" t="s">
        <v>194</v>
      </c>
      <c r="F711" s="0" t="s">
        <v>195</v>
      </c>
      <c r="G711" s="0" t="s">
        <v>330</v>
      </c>
      <c r="H711" s="0" t="s">
        <v>901</v>
      </c>
      <c r="J711" s="111" t="n">
        <v>1</v>
      </c>
      <c r="K711" s="0" t="s">
        <v>198</v>
      </c>
      <c r="L711" s="0" t="s">
        <v>198</v>
      </c>
      <c r="M711" s="0" t="s">
        <v>199</v>
      </c>
      <c r="O711" s="0" t="s">
        <v>200</v>
      </c>
      <c r="Q711" s="120" t="s">
        <v>200</v>
      </c>
      <c r="R711" s="0" t="s">
        <v>3919</v>
      </c>
      <c r="S711" s="0" t="s">
        <v>201</v>
      </c>
      <c r="T711" s="0" t="s">
        <v>198</v>
      </c>
      <c r="U711" s="0" t="s">
        <v>239</v>
      </c>
      <c r="V711" s="0" t="s">
        <v>1790</v>
      </c>
      <c r="W711" s="110" t="s">
        <v>204</v>
      </c>
      <c r="X711" s="111" t="n">
        <v>2012</v>
      </c>
      <c r="Y711" s="111" t="s">
        <v>240</v>
      </c>
      <c r="Z711" s="130" t="s">
        <v>757</v>
      </c>
      <c r="AA711" s="122" t="s">
        <v>200</v>
      </c>
      <c r="AB711" s="0" t="s">
        <v>5180</v>
      </c>
      <c r="AC711" s="0" t="s">
        <v>206</v>
      </c>
      <c r="AD711" s="111" t="n">
        <v>2012</v>
      </c>
      <c r="AE711" s="111" t="s">
        <v>222</v>
      </c>
      <c r="AI711" s="111" t="s">
        <v>207</v>
      </c>
      <c r="AK711" s="111" t="str">
        <f aca="false">(AB711)</f>
        <v>Sega – ryu ga gotoku studio</v>
      </c>
      <c r="AM711" s="111" t="n">
        <f aca="false">AD711</f>
        <v>2012</v>
      </c>
      <c r="AN711" s="111" t="s">
        <v>208</v>
      </c>
      <c r="AR711" s="0" t="s">
        <v>5173</v>
      </c>
      <c r="AS711" s="0" t="s">
        <v>5163</v>
      </c>
      <c r="AT711" s="0" t="s">
        <v>5164</v>
      </c>
      <c r="AU711" s="0" t="s">
        <v>1871</v>
      </c>
      <c r="AV711" s="0" t="s">
        <v>5165</v>
      </c>
      <c r="AW711" s="0" t="s">
        <v>200</v>
      </c>
      <c r="AX711" s="0" t="s">
        <v>5181</v>
      </c>
      <c r="AZ711" s="0" t="s">
        <v>5182</v>
      </c>
      <c r="BA711" s="124" t="s">
        <v>200</v>
      </c>
      <c r="BB711" s="0" t="s">
        <v>248</v>
      </c>
      <c r="BC711" s="0" t="s">
        <v>5183</v>
      </c>
      <c r="BD711" s="0" t="s">
        <v>2341</v>
      </c>
      <c r="BE711" s="104" t="s">
        <v>5184</v>
      </c>
      <c r="BF711" s="0" t="s">
        <v>5171</v>
      </c>
      <c r="BG711" s="125" t="s">
        <v>200</v>
      </c>
      <c r="BH711" s="0" t="s">
        <v>735</v>
      </c>
      <c r="BI711" s="112" t="n">
        <v>4974365835835</v>
      </c>
      <c r="BJ711" s="126" t="s">
        <v>200</v>
      </c>
      <c r="BK711" s="0" t="s">
        <v>215</v>
      </c>
      <c r="BL711" s="112" t="n">
        <v>4</v>
      </c>
      <c r="BM711" s="112" t="n">
        <v>4</v>
      </c>
      <c r="BN711" s="112" t="n">
        <v>4</v>
      </c>
      <c r="BO711" s="111" t="n">
        <v>20</v>
      </c>
      <c r="BP711" s="125" t="s">
        <v>200</v>
      </c>
      <c r="BQ711" s="127" t="s">
        <v>216</v>
      </c>
    </row>
    <row r="712" customFormat="false" ht="13.8" hidden="false" customHeight="false" outlineLevel="0" collapsed="false">
      <c r="A712" s="0" t="s">
        <v>5185</v>
      </c>
      <c r="B712" s="0" t="s">
        <v>3917</v>
      </c>
      <c r="C712" s="131" t="s">
        <v>1970</v>
      </c>
      <c r="D712" s="131" t="s">
        <v>1333</v>
      </c>
      <c r="E712" s="0" t="s">
        <v>194</v>
      </c>
      <c r="F712" s="0" t="s">
        <v>195</v>
      </c>
      <c r="G712" s="0" t="s">
        <v>330</v>
      </c>
      <c r="H712" s="0" t="s">
        <v>901</v>
      </c>
      <c r="J712" s="111" t="n">
        <v>1</v>
      </c>
      <c r="K712" s="0" t="s">
        <v>198</v>
      </c>
      <c r="L712" s="0" t="s">
        <v>198</v>
      </c>
      <c r="M712" s="0" t="s">
        <v>199</v>
      </c>
      <c r="Q712" s="120" t="s">
        <v>200</v>
      </c>
      <c r="R712" s="0" t="s">
        <v>3919</v>
      </c>
      <c r="S712" s="0" t="s">
        <v>201</v>
      </c>
      <c r="T712" s="0" t="s">
        <v>198</v>
      </c>
      <c r="U712" s="0" t="s">
        <v>202</v>
      </c>
      <c r="V712" s="0" t="s">
        <v>1790</v>
      </c>
      <c r="W712" s="110" t="s">
        <v>204</v>
      </c>
      <c r="X712" s="111" t="n">
        <v>2011</v>
      </c>
      <c r="Y712" s="111" t="s">
        <v>1702</v>
      </c>
      <c r="Z712" s="130" t="s">
        <v>757</v>
      </c>
      <c r="AA712" s="122" t="s">
        <v>200</v>
      </c>
      <c r="AB712" s="0" t="s">
        <v>5161</v>
      </c>
      <c r="AC712" s="0" t="s">
        <v>206</v>
      </c>
      <c r="AD712" s="111" t="n">
        <v>2012</v>
      </c>
      <c r="AE712" s="111" t="s">
        <v>222</v>
      </c>
      <c r="AI712" s="111" t="s">
        <v>207</v>
      </c>
      <c r="AK712" s="111" t="str">
        <f aca="false">(AB712)</f>
        <v>Sega – CS1</v>
      </c>
      <c r="AM712" s="111" t="n">
        <f aca="false">AD712</f>
        <v>2012</v>
      </c>
      <c r="AN712" s="0" t="s">
        <v>208</v>
      </c>
      <c r="AR712" s="0" t="s">
        <v>3366</v>
      </c>
      <c r="AS712" s="0" t="s">
        <v>5163</v>
      </c>
      <c r="AT712" s="0" t="s">
        <v>5186</v>
      </c>
      <c r="AU712" s="0" t="s">
        <v>1871</v>
      </c>
      <c r="AV712" s="0" t="s">
        <v>1872</v>
      </c>
      <c r="AZ712" s="0" t="s">
        <v>5187</v>
      </c>
      <c r="BA712" s="124" t="s">
        <v>200</v>
      </c>
      <c r="BB712" s="0" t="s">
        <v>210</v>
      </c>
      <c r="BC712" s="0" t="s">
        <v>5188</v>
      </c>
      <c r="BE712" s="104" t="s">
        <v>5189</v>
      </c>
      <c r="BG712" s="125"/>
      <c r="BH712" s="0" t="s">
        <v>735</v>
      </c>
      <c r="BI712" s="112" t="n">
        <v>5055277015825</v>
      </c>
      <c r="BJ712" s="126"/>
      <c r="BK712" s="0" t="s">
        <v>215</v>
      </c>
      <c r="BL712" s="112" t="n">
        <v>4</v>
      </c>
      <c r="BM712" s="112" t="n">
        <v>4</v>
      </c>
      <c r="BN712" s="112" t="n">
        <v>4</v>
      </c>
      <c r="BO712" s="111" t="n">
        <v>20</v>
      </c>
      <c r="BP712" s="125"/>
      <c r="BQ712" s="127" t="s">
        <v>216</v>
      </c>
    </row>
    <row r="713" customFormat="false" ht="13.8" hidden="false" customHeight="false" outlineLevel="0" collapsed="false">
      <c r="A713" s="0" t="s">
        <v>5190</v>
      </c>
      <c r="B713" s="0" t="s">
        <v>3917</v>
      </c>
      <c r="C713" s="131" t="s">
        <v>1970</v>
      </c>
      <c r="D713" s="131" t="s">
        <v>1333</v>
      </c>
      <c r="E713" s="0" t="s">
        <v>194</v>
      </c>
      <c r="F713" s="0" t="s">
        <v>195</v>
      </c>
      <c r="G713" s="0" t="s">
        <v>330</v>
      </c>
      <c r="H713" s="0" t="s">
        <v>901</v>
      </c>
      <c r="J713" s="111" t="n">
        <v>1</v>
      </c>
      <c r="K713" s="0" t="s">
        <v>198</v>
      </c>
      <c r="L713" s="0" t="s">
        <v>198</v>
      </c>
      <c r="M713" s="0" t="s">
        <v>199</v>
      </c>
      <c r="Q713" s="120" t="s">
        <v>200</v>
      </c>
      <c r="R713" s="0" t="s">
        <v>3919</v>
      </c>
      <c r="S713" s="0" t="s">
        <v>201</v>
      </c>
      <c r="T713" s="0" t="s">
        <v>198</v>
      </c>
      <c r="U713" s="0" t="s">
        <v>239</v>
      </c>
      <c r="V713" s="0" t="s">
        <v>1790</v>
      </c>
      <c r="W713" s="110" t="s">
        <v>204</v>
      </c>
      <c r="X713" s="111" t="n">
        <v>2014</v>
      </c>
      <c r="Y713" s="111" t="s">
        <v>240</v>
      </c>
      <c r="Z713" s="130" t="s">
        <v>757</v>
      </c>
      <c r="AA713" s="122" t="s">
        <v>200</v>
      </c>
      <c r="AB713" s="0" t="s">
        <v>5180</v>
      </c>
      <c r="AC713" s="0" t="s">
        <v>206</v>
      </c>
      <c r="AD713" s="111" t="s">
        <v>198</v>
      </c>
      <c r="AE713" s="111" t="s">
        <v>222</v>
      </c>
      <c r="AI713" s="111" t="s">
        <v>207</v>
      </c>
      <c r="AK713" s="111" t="str">
        <f aca="false">(AB713)</f>
        <v>Sega – ryu ga gotoku studio</v>
      </c>
      <c r="AM713" s="111" t="n">
        <f aca="false">X713</f>
        <v>2014</v>
      </c>
      <c r="AN713" s="0" t="s">
        <v>208</v>
      </c>
      <c r="AR713" s="0" t="s">
        <v>3366</v>
      </c>
      <c r="AS713" s="0" t="s">
        <v>5163</v>
      </c>
      <c r="AT713" s="0" t="s">
        <v>5191</v>
      </c>
      <c r="AU713" s="0" t="s">
        <v>2297</v>
      </c>
      <c r="AV713" s="0" t="s">
        <v>5192</v>
      </c>
      <c r="AZ713" s="0" t="s">
        <v>5193</v>
      </c>
      <c r="BA713" s="124" t="s">
        <v>200</v>
      </c>
      <c r="BB713" s="0" t="s">
        <v>210</v>
      </c>
      <c r="BC713" s="0" t="s">
        <v>5194</v>
      </c>
      <c r="BD713" s="0" t="s">
        <v>5195</v>
      </c>
      <c r="BE713" s="104" t="s">
        <v>5196</v>
      </c>
      <c r="BG713" s="125"/>
      <c r="BH713" s="0" t="s">
        <v>735</v>
      </c>
      <c r="BI713" s="112" t="n">
        <v>4974365836054</v>
      </c>
      <c r="BJ713" s="126"/>
      <c r="BK713" s="0" t="s">
        <v>215</v>
      </c>
      <c r="BL713" s="112" t="n">
        <v>4</v>
      </c>
      <c r="BM713" s="112" t="n">
        <v>4</v>
      </c>
      <c r="BN713" s="112" t="n">
        <v>4</v>
      </c>
      <c r="BO713" s="111" t="n">
        <v>20</v>
      </c>
      <c r="BP713" s="125"/>
      <c r="BQ713" s="127" t="s">
        <v>216</v>
      </c>
    </row>
    <row r="714" customFormat="false" ht="13.8" hidden="false" customHeight="false" outlineLevel="0" collapsed="false">
      <c r="A714" s="0" t="s">
        <v>5197</v>
      </c>
      <c r="B714" s="0" t="s">
        <v>3917</v>
      </c>
      <c r="C714" s="131" t="s">
        <v>1970</v>
      </c>
      <c r="D714" s="131" t="s">
        <v>1333</v>
      </c>
      <c r="E714" s="0" t="s">
        <v>194</v>
      </c>
      <c r="F714" s="0" t="s">
        <v>195</v>
      </c>
      <c r="G714" s="0" t="s">
        <v>330</v>
      </c>
      <c r="H714" s="0" t="s">
        <v>901</v>
      </c>
      <c r="J714" s="111" t="n">
        <v>1</v>
      </c>
      <c r="K714" s="0" t="s">
        <v>198</v>
      </c>
      <c r="L714" s="0" t="s">
        <v>198</v>
      </c>
      <c r="M714" s="0" t="s">
        <v>199</v>
      </c>
      <c r="Q714" s="120" t="s">
        <v>200</v>
      </c>
      <c r="R714" s="0" t="s">
        <v>3919</v>
      </c>
      <c r="S714" s="0" t="s">
        <v>201</v>
      </c>
      <c r="T714" s="0" t="s">
        <v>198</v>
      </c>
      <c r="U714" s="0" t="s">
        <v>239</v>
      </c>
      <c r="V714" s="0" t="s">
        <v>1790</v>
      </c>
      <c r="W714" s="110" t="s">
        <v>204</v>
      </c>
      <c r="X714" s="111" t="n">
        <v>2008</v>
      </c>
      <c r="Y714" s="111" t="s">
        <v>240</v>
      </c>
      <c r="Z714" s="130" t="s">
        <v>757</v>
      </c>
      <c r="AA714" s="122" t="s">
        <v>200</v>
      </c>
      <c r="AB714" s="0" t="s">
        <v>5180</v>
      </c>
      <c r="AC714" s="0" t="s">
        <v>206</v>
      </c>
      <c r="AD714" s="111" t="s">
        <v>198</v>
      </c>
      <c r="AE714" s="111" t="s">
        <v>222</v>
      </c>
      <c r="AI714" s="111" t="s">
        <v>207</v>
      </c>
      <c r="AK714" s="111" t="str">
        <f aca="false">(AB714)</f>
        <v>Sega – ryu ga gotoku studio</v>
      </c>
      <c r="AM714" s="111" t="n">
        <f aca="false">X714</f>
        <v>2008</v>
      </c>
      <c r="AN714" s="0" t="s">
        <v>208</v>
      </c>
      <c r="AR714" s="0" t="s">
        <v>3366</v>
      </c>
      <c r="AS714" s="0" t="s">
        <v>5163</v>
      </c>
      <c r="AT714" s="0" t="s">
        <v>5191</v>
      </c>
      <c r="AU714" s="0" t="s">
        <v>2297</v>
      </c>
      <c r="AV714" s="0" t="s">
        <v>5192</v>
      </c>
      <c r="AX714" s="0" t="s">
        <v>5198</v>
      </c>
      <c r="AZ714" s="0" t="s">
        <v>5199</v>
      </c>
      <c r="BA714" s="124" t="s">
        <v>200</v>
      </c>
      <c r="BB714" s="0" t="s">
        <v>210</v>
      </c>
      <c r="BC714" s="0" t="s">
        <v>5194</v>
      </c>
      <c r="BE714" s="104" t="s">
        <v>5200</v>
      </c>
      <c r="BG714" s="125"/>
      <c r="BH714" s="0" t="s">
        <v>735</v>
      </c>
      <c r="BI714" s="112" t="n">
        <v>4974365835118</v>
      </c>
      <c r="BJ714" s="126"/>
      <c r="BK714" s="0" t="s">
        <v>215</v>
      </c>
      <c r="BL714" s="112" t="n">
        <v>4</v>
      </c>
      <c r="BM714" s="112" t="n">
        <v>4</v>
      </c>
      <c r="BN714" s="112" t="n">
        <v>4</v>
      </c>
      <c r="BO714" s="111" t="n">
        <v>20</v>
      </c>
      <c r="BP714" s="125"/>
      <c r="BQ714" s="127" t="s">
        <v>216</v>
      </c>
    </row>
    <row r="715" customFormat="false" ht="13.8" hidden="false" customHeight="false" outlineLevel="0" collapsed="false">
      <c r="A715" s="0" t="s">
        <v>5201</v>
      </c>
      <c r="B715" s="0" t="s">
        <v>3917</v>
      </c>
      <c r="C715" s="0" t="s">
        <v>1344</v>
      </c>
      <c r="D715" s="0" t="s">
        <v>1333</v>
      </c>
      <c r="E715" s="0" t="s">
        <v>194</v>
      </c>
      <c r="F715" s="0" t="s">
        <v>195</v>
      </c>
      <c r="G715" s="0" t="s">
        <v>196</v>
      </c>
      <c r="H715" s="0" t="s">
        <v>197</v>
      </c>
      <c r="J715" s="111" t="n">
        <v>2</v>
      </c>
      <c r="K715" s="131" t="s">
        <v>198</v>
      </c>
      <c r="L715" s="0" t="s">
        <v>392</v>
      </c>
      <c r="M715" s="0" t="s">
        <v>199</v>
      </c>
      <c r="O715" s="0" t="s">
        <v>200</v>
      </c>
      <c r="Q715" s="120" t="s">
        <v>200</v>
      </c>
      <c r="R715" s="0" t="s">
        <v>3919</v>
      </c>
      <c r="S715" s="0" t="s">
        <v>201</v>
      </c>
      <c r="T715" s="0" t="s">
        <v>198</v>
      </c>
      <c r="U715" s="0" t="s">
        <v>202</v>
      </c>
      <c r="V715" s="0" t="s">
        <v>1790</v>
      </c>
      <c r="W715" s="110" t="s">
        <v>204</v>
      </c>
      <c r="X715" s="111" t="n">
        <v>2012</v>
      </c>
      <c r="Y715" s="111" t="s">
        <v>607</v>
      </c>
      <c r="Z715" s="130" t="s">
        <v>757</v>
      </c>
      <c r="AA715" s="122" t="s">
        <v>200</v>
      </c>
      <c r="AB715" s="0" t="s">
        <v>4568</v>
      </c>
      <c r="AC715" s="0" t="s">
        <v>459</v>
      </c>
      <c r="AD715" s="111" t="n">
        <v>2012</v>
      </c>
      <c r="AE715" s="111" t="s">
        <v>198</v>
      </c>
      <c r="AI715" s="111" t="s">
        <v>922</v>
      </c>
      <c r="AJ715" s="111" t="s">
        <v>3887</v>
      </c>
      <c r="AK715" s="0" t="s">
        <v>4568</v>
      </c>
      <c r="AM715" s="111" t="s">
        <v>849</v>
      </c>
      <c r="AN715" s="111" t="s">
        <v>208</v>
      </c>
      <c r="AS715" s="0" t="s">
        <v>200</v>
      </c>
      <c r="AT715" s="0" t="s">
        <v>967</v>
      </c>
      <c r="AU715" s="0" t="s">
        <v>1306</v>
      </c>
      <c r="AV715" s="0" t="s">
        <v>2692</v>
      </c>
      <c r="AW715" s="0" t="s">
        <v>200</v>
      </c>
      <c r="AZ715" s="0" t="s">
        <v>5202</v>
      </c>
      <c r="BA715" s="124" t="s">
        <v>200</v>
      </c>
      <c r="BB715" s="0" t="s">
        <v>248</v>
      </c>
      <c r="BC715" s="0" t="s">
        <v>5203</v>
      </c>
      <c r="BD715" s="0" t="s">
        <v>5204</v>
      </c>
      <c r="BE715" s="104" t="s">
        <v>5205</v>
      </c>
      <c r="BG715" s="125" t="s">
        <v>200</v>
      </c>
      <c r="BH715" s="0" t="s">
        <v>735</v>
      </c>
      <c r="BI715" s="112" t="n">
        <v>4012927054901</v>
      </c>
      <c r="BJ715" s="126" t="s">
        <v>200</v>
      </c>
      <c r="BK715" s="0" t="s">
        <v>215</v>
      </c>
      <c r="BL715" s="112" t="n">
        <v>4</v>
      </c>
      <c r="BM715" s="112" t="n">
        <v>4</v>
      </c>
      <c r="BN715" s="112" t="n">
        <v>4</v>
      </c>
      <c r="BO715" s="111" t="n">
        <v>20</v>
      </c>
      <c r="BP715" s="125" t="s">
        <v>200</v>
      </c>
      <c r="BQ715" s="127" t="s">
        <v>216</v>
      </c>
    </row>
    <row r="716" customFormat="false" ht="13.8" hidden="false" customHeight="false" outlineLevel="0" collapsed="false">
      <c r="A716" s="0" t="s">
        <v>5206</v>
      </c>
      <c r="B716" s="0" t="s">
        <v>5207</v>
      </c>
      <c r="C716" s="0" t="s">
        <v>2375</v>
      </c>
      <c r="D716" s="0" t="s">
        <v>193</v>
      </c>
      <c r="E716" s="0" t="s">
        <v>194</v>
      </c>
      <c r="F716" s="0" t="s">
        <v>1509</v>
      </c>
      <c r="G716" s="0" t="s">
        <v>196</v>
      </c>
      <c r="H716" s="0" t="s">
        <v>901</v>
      </c>
      <c r="J716" s="111" t="n">
        <v>1</v>
      </c>
      <c r="K716" s="0" t="s">
        <v>198</v>
      </c>
      <c r="L716" s="0" t="s">
        <v>198</v>
      </c>
      <c r="M716" s="0" t="s">
        <v>220</v>
      </c>
      <c r="O716" s="0" t="s">
        <v>200</v>
      </c>
      <c r="Q716" s="120" t="s">
        <v>200</v>
      </c>
      <c r="R716" s="0" t="s">
        <v>3919</v>
      </c>
      <c r="S716" s="0" t="s">
        <v>1834</v>
      </c>
      <c r="T716" s="0" t="s">
        <v>5208</v>
      </c>
      <c r="U716" s="0" t="s">
        <v>202</v>
      </c>
      <c r="V716" s="0" t="s">
        <v>1790</v>
      </c>
      <c r="W716" s="110" t="s">
        <v>204</v>
      </c>
      <c r="X716" s="111" t="n">
        <v>2017</v>
      </c>
      <c r="Z716" s="111" t="s">
        <v>198</v>
      </c>
      <c r="AA716" s="122" t="s">
        <v>200</v>
      </c>
      <c r="AB716" s="0" t="s">
        <v>5209</v>
      </c>
      <c r="AC716" s="0" t="s">
        <v>5210</v>
      </c>
      <c r="AD716" s="111" t="n">
        <v>2017</v>
      </c>
      <c r="AE716" s="111" t="s">
        <v>198</v>
      </c>
      <c r="AI716" s="111" t="s">
        <v>207</v>
      </c>
      <c r="AK716" s="111" t="str">
        <f aca="false">(AB716)</f>
        <v>Gloomywood</v>
      </c>
      <c r="AM716" s="111" t="n">
        <f aca="false">AD716</f>
        <v>2017</v>
      </c>
      <c r="AN716" s="111" t="s">
        <v>510</v>
      </c>
      <c r="AR716" s="0" t="s">
        <v>1455</v>
      </c>
      <c r="AS716" s="0" t="s">
        <v>200</v>
      </c>
      <c r="AU716" s="0" t="s">
        <v>470</v>
      </c>
      <c r="AV716" s="131" t="s">
        <v>2030</v>
      </c>
      <c r="AW716" s="131"/>
      <c r="AX716" s="131"/>
      <c r="AY716" s="131"/>
      <c r="AZ716" s="0" t="s">
        <v>5211</v>
      </c>
      <c r="BA716" s="124" t="s">
        <v>200</v>
      </c>
      <c r="BB716" s="0" t="s">
        <v>210</v>
      </c>
      <c r="BC716" s="0" t="s">
        <v>5212</v>
      </c>
      <c r="BD716" s="0" t="s">
        <v>5213</v>
      </c>
      <c r="BE716" s="104" t="s">
        <v>5214</v>
      </c>
      <c r="BF716" s="0" t="s">
        <v>5215</v>
      </c>
      <c r="BG716" s="125" t="s">
        <v>200</v>
      </c>
      <c r="BH716" s="0" t="s">
        <v>2235</v>
      </c>
      <c r="BI716" s="112" t="n">
        <v>3499550353679</v>
      </c>
      <c r="BJ716" s="126" t="s">
        <v>200</v>
      </c>
      <c r="BK716" s="0" t="s">
        <v>215</v>
      </c>
      <c r="BL716" s="112" t="n">
        <v>4</v>
      </c>
      <c r="BM716" s="112" t="n">
        <v>4</v>
      </c>
      <c r="BN716" s="112" t="n">
        <v>4</v>
      </c>
      <c r="BO716" s="111" t="n">
        <v>20</v>
      </c>
      <c r="BP716" s="125" t="s">
        <v>200</v>
      </c>
      <c r="BQ716" s="127" t="s">
        <v>216</v>
      </c>
    </row>
    <row r="717" customFormat="false" ht="13.8" hidden="false" customHeight="false" outlineLevel="0" collapsed="false">
      <c r="A717" s="0" t="s">
        <v>5216</v>
      </c>
      <c r="B717" s="0" t="s">
        <v>5207</v>
      </c>
      <c r="C717" s="0" t="s">
        <v>1267</v>
      </c>
      <c r="D717" s="0" t="s">
        <v>1333</v>
      </c>
      <c r="E717" s="0" t="s">
        <v>194</v>
      </c>
      <c r="F717" s="0" t="s">
        <v>1509</v>
      </c>
      <c r="G717" s="0" t="s">
        <v>196</v>
      </c>
      <c r="H717" s="0" t="s">
        <v>197</v>
      </c>
      <c r="J717" s="111" t="n">
        <v>1</v>
      </c>
      <c r="K717" s="0" t="s">
        <v>198</v>
      </c>
      <c r="L717" s="0" t="s">
        <v>198</v>
      </c>
      <c r="M717" s="0" t="s">
        <v>220</v>
      </c>
      <c r="O717" s="0" t="s">
        <v>200</v>
      </c>
      <c r="Q717" s="120" t="s">
        <v>200</v>
      </c>
      <c r="R717" s="0" t="s">
        <v>3919</v>
      </c>
      <c r="S717" s="0" t="s">
        <v>201</v>
      </c>
      <c r="T717" s="0" t="s">
        <v>198</v>
      </c>
      <c r="U717" s="0" t="s">
        <v>202</v>
      </c>
      <c r="V717" s="0" t="s">
        <v>1790</v>
      </c>
      <c r="W717" s="110" t="s">
        <v>204</v>
      </c>
      <c r="X717" s="111" t="n">
        <v>2018</v>
      </c>
      <c r="Y717" s="111" t="s">
        <v>1624</v>
      </c>
      <c r="Z717" s="130" t="s">
        <v>757</v>
      </c>
      <c r="AA717" s="122" t="s">
        <v>200</v>
      </c>
      <c r="AB717" s="0" t="s">
        <v>5217</v>
      </c>
      <c r="AC717" s="0" t="s">
        <v>4644</v>
      </c>
      <c r="AD717" s="111" t="n">
        <v>2018</v>
      </c>
      <c r="AE717" s="111" t="s">
        <v>198</v>
      </c>
      <c r="AI717" s="111" t="s">
        <v>207</v>
      </c>
      <c r="AK717" s="111" t="str">
        <f aca="false">(AB717)</f>
        <v>Digixart</v>
      </c>
      <c r="AM717" s="111" t="n">
        <f aca="false">AD717</f>
        <v>2018</v>
      </c>
      <c r="AN717" s="111" t="s">
        <v>510</v>
      </c>
      <c r="AT717" s="0" t="s">
        <v>4886</v>
      </c>
      <c r="AU717" s="0" t="s">
        <v>5218</v>
      </c>
      <c r="AV717" s="131" t="s">
        <v>5219</v>
      </c>
      <c r="AW717" s="131"/>
      <c r="AX717" s="131"/>
      <c r="AY717" s="131"/>
      <c r="AZ717" s="0" t="s">
        <v>5220</v>
      </c>
      <c r="BA717" s="124" t="s">
        <v>200</v>
      </c>
      <c r="BB717" s="0" t="s">
        <v>248</v>
      </c>
      <c r="BC717" s="0" t="s">
        <v>5221</v>
      </c>
      <c r="BD717" s="0" t="s">
        <v>5222</v>
      </c>
      <c r="BE717" s="104" t="s">
        <v>5223</v>
      </c>
      <c r="BF717" s="0" t="s">
        <v>5224</v>
      </c>
      <c r="BG717" s="125" t="s">
        <v>200</v>
      </c>
      <c r="BH717" s="0" t="s">
        <v>735</v>
      </c>
      <c r="BI717" s="112" t="n">
        <v>3391891999557</v>
      </c>
      <c r="BJ717" s="126" t="s">
        <v>200</v>
      </c>
      <c r="BK717" s="0" t="s">
        <v>215</v>
      </c>
      <c r="BL717" s="112" t="n">
        <v>4</v>
      </c>
      <c r="BM717" s="112" t="n">
        <v>4</v>
      </c>
      <c r="BN717" s="112" t="n">
        <v>4</v>
      </c>
      <c r="BO717" s="111" t="n">
        <v>20</v>
      </c>
      <c r="BP717" s="125" t="s">
        <v>200</v>
      </c>
      <c r="BQ717" s="127" t="s">
        <v>216</v>
      </c>
    </row>
    <row r="718" customFormat="false" ht="13.8" hidden="false" customHeight="false" outlineLevel="0" collapsed="false">
      <c r="A718" s="0" t="s">
        <v>5225</v>
      </c>
      <c r="B718" s="0" t="s">
        <v>5207</v>
      </c>
      <c r="C718" s="0" t="s">
        <v>928</v>
      </c>
      <c r="D718" s="0" t="s">
        <v>193</v>
      </c>
      <c r="E718" s="0" t="s">
        <v>1433</v>
      </c>
      <c r="F718" s="0" t="s">
        <v>195</v>
      </c>
      <c r="G718" s="0" t="s">
        <v>330</v>
      </c>
      <c r="H718" s="0" t="s">
        <v>219</v>
      </c>
      <c r="J718" s="111" t="n">
        <v>1</v>
      </c>
      <c r="K718" s="0" t="s">
        <v>198</v>
      </c>
      <c r="L718" s="0" t="s">
        <v>198</v>
      </c>
      <c r="M718" s="0" t="s">
        <v>199</v>
      </c>
      <c r="Q718" s="120"/>
      <c r="R718" s="0" t="s">
        <v>3919</v>
      </c>
      <c r="S718" s="0" t="s">
        <v>201</v>
      </c>
      <c r="T718" s="0" t="s">
        <v>198</v>
      </c>
      <c r="U718" s="0" t="s">
        <v>202</v>
      </c>
      <c r="V718" s="0" t="s">
        <v>1790</v>
      </c>
      <c r="W718" s="110" t="s">
        <v>204</v>
      </c>
      <c r="X718" s="111" t="n">
        <v>2020</v>
      </c>
      <c r="Y718" s="111" t="s">
        <v>607</v>
      </c>
      <c r="Z718" s="130" t="s">
        <v>757</v>
      </c>
      <c r="AA718" s="122"/>
      <c r="AB718" s="0" t="s">
        <v>3358</v>
      </c>
      <c r="AC718" s="0" t="s">
        <v>2959</v>
      </c>
      <c r="AD718" s="111" t="n">
        <v>2020</v>
      </c>
      <c r="AE718" s="111" t="s">
        <v>5226</v>
      </c>
      <c r="AI718" s="111" t="s">
        <v>207</v>
      </c>
      <c r="AK718" s="111" t="str">
        <f aca="false">(AB718)</f>
        <v>Vanillaware</v>
      </c>
      <c r="AM718" s="111" t="n">
        <v>2019</v>
      </c>
      <c r="AN718" s="111" t="s">
        <v>208</v>
      </c>
      <c r="AU718" s="0" t="s">
        <v>1871</v>
      </c>
      <c r="AV718" s="131" t="s">
        <v>200</v>
      </c>
      <c r="AW718" s="131"/>
      <c r="AX718" s="131"/>
      <c r="AY718" s="131"/>
      <c r="AZ718" s="0" t="s">
        <v>5227</v>
      </c>
      <c r="BA718" s="124"/>
      <c r="BB718" s="0" t="s">
        <v>248</v>
      </c>
      <c r="BC718" s="0" t="s">
        <v>5228</v>
      </c>
      <c r="BE718" s="104" t="s">
        <v>5229</v>
      </c>
      <c r="BG718" s="125"/>
      <c r="BH718" s="0" t="s">
        <v>735</v>
      </c>
      <c r="BI718" s="112" t="n">
        <v>5055277038930</v>
      </c>
      <c r="BJ718" s="126"/>
      <c r="BK718" s="0" t="s">
        <v>215</v>
      </c>
      <c r="BL718" s="112" t="n">
        <v>4</v>
      </c>
      <c r="BM718" s="112" t="n">
        <v>4</v>
      </c>
      <c r="BN718" s="112" t="n">
        <v>4</v>
      </c>
      <c r="BO718" s="111" t="n">
        <v>20</v>
      </c>
      <c r="BP718" s="125"/>
      <c r="BQ718" s="127"/>
    </row>
    <row r="719" customFormat="false" ht="13.8" hidden="false" customHeight="false" outlineLevel="0" collapsed="false">
      <c r="A719" s="0" t="s">
        <v>5230</v>
      </c>
      <c r="B719" s="0" t="s">
        <v>5207</v>
      </c>
      <c r="C719" s="0" t="s">
        <v>1267</v>
      </c>
      <c r="D719" s="0" t="s">
        <v>1526</v>
      </c>
      <c r="E719" s="0" t="s">
        <v>194</v>
      </c>
      <c r="F719" s="0" t="s">
        <v>1509</v>
      </c>
      <c r="G719" s="0" t="s">
        <v>330</v>
      </c>
      <c r="H719" s="0" t="s">
        <v>1287</v>
      </c>
      <c r="J719" s="111" t="n">
        <v>1</v>
      </c>
      <c r="K719" s="0" t="s">
        <v>198</v>
      </c>
      <c r="L719" s="0" t="s">
        <v>198</v>
      </c>
      <c r="M719" s="0" t="s">
        <v>199</v>
      </c>
      <c r="O719" s="0" t="s">
        <v>237</v>
      </c>
      <c r="P719" s="0" t="s">
        <v>2259</v>
      </c>
      <c r="Q719" s="120" t="s">
        <v>200</v>
      </c>
      <c r="R719" s="0" t="s">
        <v>3919</v>
      </c>
      <c r="S719" s="0" t="s">
        <v>201</v>
      </c>
      <c r="T719" s="0" t="s">
        <v>198</v>
      </c>
      <c r="U719" s="0" t="s">
        <v>202</v>
      </c>
      <c r="V719" s="0" t="s">
        <v>1790</v>
      </c>
      <c r="W719" s="110" t="s">
        <v>204</v>
      </c>
      <c r="X719" s="111" t="n">
        <v>2018</v>
      </c>
      <c r="Y719" s="111" t="s">
        <v>205</v>
      </c>
      <c r="Z719" s="130" t="s">
        <v>757</v>
      </c>
      <c r="AA719" s="122" t="s">
        <v>200</v>
      </c>
      <c r="AB719" s="0" t="s">
        <v>5231</v>
      </c>
      <c r="AC719" s="0" t="s">
        <v>5231</v>
      </c>
      <c r="AD719" s="111" t="n">
        <v>2018</v>
      </c>
      <c r="AE719" s="111" t="s">
        <v>222</v>
      </c>
      <c r="AI719" s="111" t="s">
        <v>294</v>
      </c>
      <c r="AJ719" s="111" t="s">
        <v>4710</v>
      </c>
      <c r="AK719" s="0" t="s">
        <v>5231</v>
      </c>
      <c r="AM719" s="111" t="n">
        <v>2008</v>
      </c>
      <c r="AN719" s="111" t="s">
        <v>208</v>
      </c>
      <c r="AT719" s="0" t="s">
        <v>5232</v>
      </c>
      <c r="AU719" s="0" t="s">
        <v>5233</v>
      </c>
      <c r="AV719" s="131" t="s">
        <v>200</v>
      </c>
      <c r="AW719" s="131"/>
      <c r="AX719" s="131"/>
      <c r="AY719" s="131"/>
      <c r="AZ719" s="0" t="s">
        <v>5234</v>
      </c>
      <c r="BA719" s="124" t="s">
        <v>200</v>
      </c>
      <c r="BB719" s="0" t="s">
        <v>210</v>
      </c>
      <c r="BC719" s="0" t="s">
        <v>5235</v>
      </c>
      <c r="BD719" s="0" t="s">
        <v>5236</v>
      </c>
      <c r="BE719" s="104" t="s">
        <v>5237</v>
      </c>
      <c r="BF719" s="0" t="s">
        <v>200</v>
      </c>
      <c r="BG719" s="125"/>
      <c r="BH719" s="0" t="s">
        <v>735</v>
      </c>
      <c r="BI719" s="112" t="n">
        <v>4020628758813</v>
      </c>
      <c r="BJ719" s="126"/>
      <c r="BK719" s="0" t="s">
        <v>215</v>
      </c>
      <c r="BL719" s="112" t="n">
        <v>4</v>
      </c>
      <c r="BM719" s="112" t="n">
        <v>4</v>
      </c>
      <c r="BN719" s="112" t="n">
        <v>4</v>
      </c>
      <c r="BO719" s="111" t="n">
        <v>20</v>
      </c>
      <c r="BP719" s="125"/>
      <c r="BQ719" s="127" t="s">
        <v>216</v>
      </c>
    </row>
    <row r="720" customFormat="false" ht="13.8" hidden="false" customHeight="false" outlineLevel="0" collapsed="false">
      <c r="A720" s="0" t="s">
        <v>5238</v>
      </c>
      <c r="B720" s="0" t="s">
        <v>5207</v>
      </c>
      <c r="C720" s="0" t="s">
        <v>234</v>
      </c>
      <c r="D720" s="0" t="s">
        <v>5239</v>
      </c>
      <c r="E720" s="0" t="s">
        <v>194</v>
      </c>
      <c r="F720" s="0" t="s">
        <v>195</v>
      </c>
      <c r="G720" s="0" t="s">
        <v>196</v>
      </c>
      <c r="H720" s="0" t="s">
        <v>197</v>
      </c>
      <c r="J720" s="111" t="n">
        <v>1</v>
      </c>
      <c r="K720" s="0" t="s">
        <v>198</v>
      </c>
      <c r="L720" s="0" t="s">
        <v>198</v>
      </c>
      <c r="M720" s="0" t="s">
        <v>199</v>
      </c>
      <c r="O720" s="0" t="s">
        <v>200</v>
      </c>
      <c r="Q720" s="120" t="s">
        <v>200</v>
      </c>
      <c r="R720" s="0" t="s">
        <v>3919</v>
      </c>
      <c r="S720" s="0" t="s">
        <v>201</v>
      </c>
      <c r="T720" s="0" t="s">
        <v>198</v>
      </c>
      <c r="U720" s="0" t="s">
        <v>202</v>
      </c>
      <c r="V720" s="0" t="s">
        <v>1790</v>
      </c>
      <c r="W720" s="110" t="s">
        <v>204</v>
      </c>
      <c r="X720" s="111" t="n">
        <v>2017</v>
      </c>
      <c r="Y720" s="111" t="s">
        <v>205</v>
      </c>
      <c r="Z720" s="111" t="s">
        <v>198</v>
      </c>
      <c r="AA720" s="122" t="s">
        <v>200</v>
      </c>
      <c r="AB720" s="0" t="s">
        <v>5240</v>
      </c>
      <c r="AC720" s="0" t="s">
        <v>4491</v>
      </c>
      <c r="AD720" s="111" t="n">
        <v>2017</v>
      </c>
      <c r="AE720" s="111" t="s">
        <v>5241</v>
      </c>
      <c r="AI720" s="111" t="s">
        <v>207</v>
      </c>
      <c r="AK720" s="111" t="str">
        <f aca="false">(AB720)</f>
        <v>Bitmap bureau</v>
      </c>
      <c r="AM720" s="111" t="n">
        <f aca="false">AD720</f>
        <v>2017</v>
      </c>
      <c r="AN720" s="111" t="s">
        <v>263</v>
      </c>
      <c r="AS720" s="0" t="s">
        <v>200</v>
      </c>
      <c r="AT720" s="0" t="s">
        <v>381</v>
      </c>
      <c r="AV720" s="0" t="s">
        <v>200</v>
      </c>
      <c r="AZ720" s="0" t="s">
        <v>5242</v>
      </c>
      <c r="BA720" s="124" t="s">
        <v>200</v>
      </c>
      <c r="BB720" s="0" t="s">
        <v>248</v>
      </c>
      <c r="BC720" s="0" t="s">
        <v>5243</v>
      </c>
      <c r="BD720" s="0" t="s">
        <v>860</v>
      </c>
      <c r="BE720" s="104" t="s">
        <v>5244</v>
      </c>
      <c r="BF720" s="0" t="s">
        <v>200</v>
      </c>
      <c r="BG720" s="125" t="s">
        <v>200</v>
      </c>
      <c r="BH720" s="0" t="s">
        <v>735</v>
      </c>
      <c r="BI720" s="112" t="n">
        <v>5060102954613</v>
      </c>
      <c r="BJ720" s="126" t="s">
        <v>200</v>
      </c>
      <c r="BK720" s="0" t="s">
        <v>215</v>
      </c>
      <c r="BL720" s="112" t="n">
        <v>4</v>
      </c>
      <c r="BM720" s="112" t="n">
        <v>4</v>
      </c>
      <c r="BN720" s="112" t="n">
        <v>4</v>
      </c>
      <c r="BO720" s="111" t="n">
        <v>20</v>
      </c>
      <c r="BP720" s="125" t="s">
        <v>200</v>
      </c>
      <c r="BQ720" s="127" t="s">
        <v>216</v>
      </c>
    </row>
    <row r="721" customFormat="false" ht="13.8" hidden="false" customHeight="false" outlineLevel="0" collapsed="false">
      <c r="A721" s="0" t="s">
        <v>5245</v>
      </c>
      <c r="B721" s="0" t="s">
        <v>5207</v>
      </c>
      <c r="C721" s="0" t="s">
        <v>505</v>
      </c>
      <c r="D721" s="0" t="s">
        <v>5246</v>
      </c>
      <c r="E721" s="0" t="s">
        <v>194</v>
      </c>
      <c r="F721" s="0" t="s">
        <v>1509</v>
      </c>
      <c r="G721" s="0" t="s">
        <v>196</v>
      </c>
      <c r="H721" s="0" t="s">
        <v>197</v>
      </c>
      <c r="J721" s="111" t="n">
        <v>1</v>
      </c>
      <c r="K721" s="0" t="s">
        <v>198</v>
      </c>
      <c r="L721" s="0" t="s">
        <v>198</v>
      </c>
      <c r="M721" s="0" t="s">
        <v>199</v>
      </c>
      <c r="O721" s="0" t="s">
        <v>200</v>
      </c>
      <c r="Q721" s="120" t="s">
        <v>200</v>
      </c>
      <c r="R721" s="0" t="s">
        <v>3919</v>
      </c>
      <c r="S721" s="0" t="s">
        <v>5247</v>
      </c>
      <c r="T721" s="0" t="s">
        <v>198</v>
      </c>
      <c r="U721" s="0" t="s">
        <v>285</v>
      </c>
      <c r="V721" s="0" t="s">
        <v>1790</v>
      </c>
      <c r="W721" s="110" t="s">
        <v>204</v>
      </c>
      <c r="X721" s="111" t="n">
        <v>2014</v>
      </c>
      <c r="Y721" s="111" t="s">
        <v>205</v>
      </c>
      <c r="Z721" s="111" t="s">
        <v>757</v>
      </c>
      <c r="AA721" s="122" t="s">
        <v>200</v>
      </c>
      <c r="AB721" s="0" t="s">
        <v>5248</v>
      </c>
      <c r="AC721" s="0" t="s">
        <v>5249</v>
      </c>
      <c r="AD721" s="111" t="s">
        <v>198</v>
      </c>
      <c r="AE721" s="111" t="s">
        <v>5241</v>
      </c>
      <c r="AG721" s="130"/>
      <c r="AI721" s="111" t="s">
        <v>1313</v>
      </c>
      <c r="AJ721" s="111" t="s">
        <v>3813</v>
      </c>
      <c r="AK721" s="111" t="s">
        <v>5250</v>
      </c>
      <c r="AM721" s="111" t="n">
        <v>1997</v>
      </c>
      <c r="AN721" s="111" t="s">
        <v>263</v>
      </c>
      <c r="AS721" s="0" t="s">
        <v>2725</v>
      </c>
      <c r="AT721" s="0" t="s">
        <v>2726</v>
      </c>
      <c r="AU721" s="0" t="s">
        <v>2727</v>
      </c>
      <c r="AV721" s="0" t="s">
        <v>2728</v>
      </c>
      <c r="AY721" s="0" t="s">
        <v>5044</v>
      </c>
      <c r="AZ721" s="0" t="s">
        <v>5251</v>
      </c>
      <c r="BA721" s="124" t="s">
        <v>200</v>
      </c>
      <c r="BB721" s="0" t="s">
        <v>462</v>
      </c>
      <c r="BC721" s="0" t="s">
        <v>5252</v>
      </c>
      <c r="BD721" s="0" t="s">
        <v>5253</v>
      </c>
      <c r="BE721" s="104" t="s">
        <v>5254</v>
      </c>
      <c r="BG721" s="125" t="s">
        <v>200</v>
      </c>
      <c r="BH721" s="0" t="s">
        <v>5255</v>
      </c>
      <c r="BI721" s="112" t="n">
        <v>636676491462</v>
      </c>
      <c r="BJ721" s="126" t="s">
        <v>200</v>
      </c>
      <c r="BK721" s="0" t="s">
        <v>215</v>
      </c>
      <c r="BL721" s="112" t="n">
        <v>4</v>
      </c>
      <c r="BM721" s="112" t="n">
        <v>4</v>
      </c>
      <c r="BN721" s="112" t="n">
        <v>4</v>
      </c>
      <c r="BO721" s="111" t="n">
        <v>60</v>
      </c>
      <c r="BP721" s="125" t="s">
        <v>200</v>
      </c>
      <c r="BQ721" s="127" t="s">
        <v>216</v>
      </c>
    </row>
    <row r="722" customFormat="false" ht="13.8" hidden="false" customHeight="false" outlineLevel="0" collapsed="false">
      <c r="A722" s="0" t="s">
        <v>5256</v>
      </c>
      <c r="B722" s="0" t="s">
        <v>5207</v>
      </c>
      <c r="C722" s="0" t="s">
        <v>1408</v>
      </c>
      <c r="D722" s="0" t="s">
        <v>1333</v>
      </c>
      <c r="E722" s="0" t="s">
        <v>194</v>
      </c>
      <c r="F722" s="0" t="s">
        <v>195</v>
      </c>
      <c r="G722" s="0" t="s">
        <v>196</v>
      </c>
      <c r="H722" s="0" t="s">
        <v>219</v>
      </c>
      <c r="J722" s="111" t="n">
        <v>1</v>
      </c>
      <c r="K722" s="0" t="s">
        <v>198</v>
      </c>
      <c r="L722" s="0" t="s">
        <v>198</v>
      </c>
      <c r="M722" s="0" t="s">
        <v>199</v>
      </c>
      <c r="Q722" s="120" t="s">
        <v>200</v>
      </c>
      <c r="R722" s="0" t="s">
        <v>3919</v>
      </c>
      <c r="S722" s="0" t="s">
        <v>5247</v>
      </c>
      <c r="T722" s="0" t="s">
        <v>198</v>
      </c>
      <c r="U722" s="0" t="s">
        <v>285</v>
      </c>
      <c r="V722" s="0" t="s">
        <v>1790</v>
      </c>
      <c r="W722" s="110" t="s">
        <v>204</v>
      </c>
      <c r="X722" s="111" t="n">
        <v>2017</v>
      </c>
      <c r="Y722" s="111" t="s">
        <v>205</v>
      </c>
      <c r="Z722" s="111" t="s">
        <v>198</v>
      </c>
      <c r="AA722" s="122" t="s">
        <v>200</v>
      </c>
      <c r="AB722" s="0" t="s">
        <v>5257</v>
      </c>
      <c r="AC722" s="0" t="s">
        <v>5258</v>
      </c>
      <c r="AD722" s="111" t="s">
        <v>198</v>
      </c>
      <c r="AE722" s="111" t="s">
        <v>5241</v>
      </c>
      <c r="AG722" s="130"/>
      <c r="AI722" s="111" t="s">
        <v>207</v>
      </c>
      <c r="AK722" s="111" t="str">
        <f aca="false">(AB722)</f>
        <v>Sloclap</v>
      </c>
      <c r="AM722" s="111" t="n">
        <f aca="false">X722</f>
        <v>2017</v>
      </c>
      <c r="AN722" s="111" t="s">
        <v>510</v>
      </c>
      <c r="AZ722" s="0" t="s">
        <v>5259</v>
      </c>
      <c r="BA722" s="124" t="s">
        <v>200</v>
      </c>
      <c r="BB722" s="0" t="s">
        <v>248</v>
      </c>
      <c r="BC722" s="0" t="s">
        <v>5260</v>
      </c>
      <c r="BD722" s="0" t="s">
        <v>5261</v>
      </c>
      <c r="BE722" s="104" t="s">
        <v>5262</v>
      </c>
      <c r="BG722" s="125"/>
      <c r="BH722" s="0" t="s">
        <v>735</v>
      </c>
      <c r="BI722" s="112" t="s">
        <v>198</v>
      </c>
      <c r="BJ722" s="126"/>
      <c r="BK722" s="0" t="s">
        <v>215</v>
      </c>
      <c r="BL722" s="112" t="n">
        <v>4</v>
      </c>
      <c r="BM722" s="112" t="n">
        <v>4</v>
      </c>
      <c r="BN722" s="112" t="n">
        <v>4</v>
      </c>
      <c r="BO722" s="111" t="n">
        <v>50</v>
      </c>
      <c r="BP722" s="125"/>
      <c r="BQ722" s="127" t="s">
        <v>216</v>
      </c>
    </row>
    <row r="723" customFormat="false" ht="13.8" hidden="false" customHeight="false" outlineLevel="0" collapsed="false">
      <c r="A723" s="0" t="s">
        <v>5263</v>
      </c>
      <c r="B723" s="0" t="s">
        <v>5207</v>
      </c>
      <c r="C723" s="0" t="s">
        <v>1267</v>
      </c>
      <c r="D723" s="0" t="s">
        <v>1333</v>
      </c>
      <c r="E723" s="0" t="s">
        <v>194</v>
      </c>
      <c r="F723" s="0" t="s">
        <v>195</v>
      </c>
      <c r="G723" s="0" t="s">
        <v>196</v>
      </c>
      <c r="H723" s="0" t="s">
        <v>400</v>
      </c>
      <c r="I723" s="0" t="s">
        <v>2367</v>
      </c>
      <c r="J723" s="111" t="n">
        <v>1</v>
      </c>
      <c r="K723" s="131" t="s">
        <v>198</v>
      </c>
      <c r="L723" s="0" t="s">
        <v>198</v>
      </c>
      <c r="M723" s="0" t="s">
        <v>274</v>
      </c>
      <c r="O723" s="0" t="s">
        <v>200</v>
      </c>
      <c r="P723" s="0" t="s">
        <v>634</v>
      </c>
      <c r="Q723" s="120" t="s">
        <v>200</v>
      </c>
      <c r="R723" s="0" t="s">
        <v>3919</v>
      </c>
      <c r="S723" s="0" t="s">
        <v>201</v>
      </c>
      <c r="T723" s="0" t="s">
        <v>198</v>
      </c>
      <c r="U723" s="0" t="s">
        <v>202</v>
      </c>
      <c r="V723" s="0" t="s">
        <v>1790</v>
      </c>
      <c r="W723" s="110" t="s">
        <v>204</v>
      </c>
      <c r="X723" s="111" t="n">
        <v>2016</v>
      </c>
      <c r="Y723" s="111" t="s">
        <v>498</v>
      </c>
      <c r="Z723" s="111" t="s">
        <v>198</v>
      </c>
      <c r="AA723" s="122" t="s">
        <v>200</v>
      </c>
      <c r="AB723" s="0" t="s">
        <v>5264</v>
      </c>
      <c r="AC723" s="0" t="s">
        <v>3470</v>
      </c>
      <c r="AD723" s="111" t="n">
        <v>2016</v>
      </c>
      <c r="AE723" s="111" t="s">
        <v>5241</v>
      </c>
      <c r="AI723" s="111" t="s">
        <v>207</v>
      </c>
      <c r="AK723" s="111" t="str">
        <f aca="false">(AB723)</f>
        <v>Giant squid</v>
      </c>
      <c r="AM723" s="111" t="n">
        <f aca="false">AD723</f>
        <v>2016</v>
      </c>
      <c r="AN723" s="111" t="s">
        <v>297</v>
      </c>
      <c r="AS723" s="0" t="s">
        <v>200</v>
      </c>
      <c r="AU723" s="0" t="s">
        <v>417</v>
      </c>
      <c r="AV723" s="0" t="s">
        <v>200</v>
      </c>
      <c r="AW723" s="0" t="s">
        <v>4448</v>
      </c>
      <c r="AY723" s="131" t="s">
        <v>2040</v>
      </c>
      <c r="AZ723" s="0" t="s">
        <v>5265</v>
      </c>
      <c r="BA723" s="124" t="s">
        <v>200</v>
      </c>
      <c r="BB723" s="0" t="s">
        <v>462</v>
      </c>
      <c r="BC723" s="0" t="s">
        <v>5266</v>
      </c>
      <c r="BD723" s="0" t="s">
        <v>5267</v>
      </c>
      <c r="BE723" s="104" t="s">
        <v>5268</v>
      </c>
      <c r="BF723" s="0" t="s">
        <v>5269</v>
      </c>
      <c r="BG723" s="125" t="s">
        <v>200</v>
      </c>
      <c r="BH723" s="0" t="s">
        <v>735</v>
      </c>
      <c r="BI723" s="112" t="n">
        <v>8023171038490</v>
      </c>
      <c r="BJ723" s="126" t="s">
        <v>200</v>
      </c>
      <c r="BK723" s="0" t="s">
        <v>215</v>
      </c>
      <c r="BL723" s="112" t="n">
        <v>4</v>
      </c>
      <c r="BM723" s="112" t="n">
        <v>4</v>
      </c>
      <c r="BN723" s="112" t="n">
        <v>4</v>
      </c>
      <c r="BO723" s="111" t="n">
        <v>20</v>
      </c>
      <c r="BP723" s="125" t="s">
        <v>200</v>
      </c>
      <c r="BQ723" s="127" t="s">
        <v>216</v>
      </c>
    </row>
    <row r="724" customFormat="false" ht="13.8" hidden="false" customHeight="false" outlineLevel="0" collapsed="false">
      <c r="A724" s="0" t="s">
        <v>5270</v>
      </c>
      <c r="B724" s="0" t="s">
        <v>5207</v>
      </c>
      <c r="C724" s="0" t="s">
        <v>1344</v>
      </c>
      <c r="D724" s="0" t="s">
        <v>5271</v>
      </c>
      <c r="E724" s="0" t="s">
        <v>194</v>
      </c>
      <c r="F724" s="0" t="s">
        <v>195</v>
      </c>
      <c r="G724" s="0" t="s">
        <v>196</v>
      </c>
      <c r="H724" s="0" t="s">
        <v>219</v>
      </c>
      <c r="J724" s="111" t="n">
        <v>1</v>
      </c>
      <c r="K724" s="131" t="s">
        <v>198</v>
      </c>
      <c r="L724" s="0" t="s">
        <v>198</v>
      </c>
      <c r="M724" s="0" t="s">
        <v>199</v>
      </c>
      <c r="O724" s="0" t="s">
        <v>200</v>
      </c>
      <c r="Q724" s="120" t="s">
        <v>200</v>
      </c>
      <c r="R724" s="0" t="s">
        <v>3919</v>
      </c>
      <c r="S724" s="0" t="s">
        <v>201</v>
      </c>
      <c r="T724" s="0" t="s">
        <v>198</v>
      </c>
      <c r="U724" s="0" t="s">
        <v>202</v>
      </c>
      <c r="V724" s="0" t="s">
        <v>1790</v>
      </c>
      <c r="W724" s="110" t="s">
        <v>204</v>
      </c>
      <c r="X724" s="111" t="n">
        <v>2019</v>
      </c>
      <c r="Y724" s="111" t="s">
        <v>1624</v>
      </c>
      <c r="Z724" s="130" t="s">
        <v>757</v>
      </c>
      <c r="AA724" s="122" t="s">
        <v>200</v>
      </c>
      <c r="AB724" s="0" t="s">
        <v>5272</v>
      </c>
      <c r="AC724" s="0" t="s">
        <v>4644</v>
      </c>
      <c r="AD724" s="111" t="n">
        <v>2019</v>
      </c>
      <c r="AE724" s="111" t="s">
        <v>198</v>
      </c>
      <c r="AI724" s="111" t="s">
        <v>207</v>
      </c>
      <c r="AK724" s="111" t="str">
        <f aca="false">(AB724)</f>
        <v>Project ace</v>
      </c>
      <c r="AM724" s="111" t="n">
        <f aca="false">AD724</f>
        <v>2019</v>
      </c>
      <c r="AN724" s="111" t="s">
        <v>208</v>
      </c>
      <c r="AO724" s="0" t="s">
        <v>5273</v>
      </c>
      <c r="AP724" s="0" t="s">
        <v>200</v>
      </c>
      <c r="AQ724" s="0" t="s">
        <v>4072</v>
      </c>
      <c r="AS724" s="0" t="s">
        <v>5274</v>
      </c>
      <c r="AU724" s="0" t="s">
        <v>299</v>
      </c>
      <c r="AV724" s="0" t="s">
        <v>200</v>
      </c>
      <c r="AZ724" s="0" t="s">
        <v>5275</v>
      </c>
      <c r="BA724" s="124" t="s">
        <v>200</v>
      </c>
      <c r="BB724" s="0" t="s">
        <v>248</v>
      </c>
      <c r="BC724" s="0" t="s">
        <v>1414</v>
      </c>
      <c r="BD724" s="0" t="s">
        <v>5276</v>
      </c>
      <c r="BE724" s="104" t="s">
        <v>5277</v>
      </c>
      <c r="BG724" s="125" t="s">
        <v>200</v>
      </c>
      <c r="BH724" s="0" t="s">
        <v>5278</v>
      </c>
      <c r="BI724" s="112" t="n">
        <v>3391891993111</v>
      </c>
      <c r="BJ724" s="126" t="s">
        <v>200</v>
      </c>
      <c r="BK724" s="0" t="s">
        <v>215</v>
      </c>
      <c r="BL724" s="112" t="n">
        <v>4</v>
      </c>
      <c r="BM724" s="112" t="n">
        <v>4</v>
      </c>
      <c r="BN724" s="112" t="n">
        <v>4</v>
      </c>
      <c r="BO724" s="111" t="n">
        <v>20</v>
      </c>
      <c r="BP724" s="125" t="s">
        <v>200</v>
      </c>
      <c r="BQ724" s="127" t="s">
        <v>216</v>
      </c>
    </row>
    <row r="725" customFormat="false" ht="13.8" hidden="false" customHeight="false" outlineLevel="0" collapsed="false">
      <c r="A725" s="0" t="s">
        <v>5279</v>
      </c>
      <c r="B725" s="0" t="s">
        <v>5207</v>
      </c>
      <c r="C725" s="104" t="s">
        <v>5280</v>
      </c>
      <c r="D725" s="0" t="s">
        <v>193</v>
      </c>
      <c r="E725" s="0" t="s">
        <v>848</v>
      </c>
      <c r="F725" s="0" t="s">
        <v>848</v>
      </c>
      <c r="G725" s="0" t="s">
        <v>848</v>
      </c>
      <c r="H725" s="0" t="s">
        <v>219</v>
      </c>
      <c r="J725" s="111" t="n">
        <v>2</v>
      </c>
      <c r="K725" s="131" t="s">
        <v>198</v>
      </c>
      <c r="L725" s="0" t="s">
        <v>392</v>
      </c>
      <c r="M725" s="0" t="s">
        <v>274</v>
      </c>
      <c r="O725" s="0" t="s">
        <v>596</v>
      </c>
      <c r="Q725" s="120" t="s">
        <v>200</v>
      </c>
      <c r="R725" s="0" t="s">
        <v>3919</v>
      </c>
      <c r="S725" s="0" t="s">
        <v>5247</v>
      </c>
      <c r="T725" s="0" t="s">
        <v>198</v>
      </c>
      <c r="U725" s="0" t="s">
        <v>285</v>
      </c>
      <c r="V725" s="0" t="s">
        <v>1790</v>
      </c>
      <c r="W725" s="110" t="s">
        <v>204</v>
      </c>
      <c r="X725" s="111" t="n">
        <v>2020</v>
      </c>
      <c r="Y725" s="111" t="s">
        <v>205</v>
      </c>
      <c r="Z725" s="130" t="s">
        <v>198</v>
      </c>
      <c r="AA725" s="122" t="s">
        <v>200</v>
      </c>
      <c r="AB725" s="0" t="s">
        <v>1534</v>
      </c>
      <c r="AC725" s="0" t="s">
        <v>5249</v>
      </c>
      <c r="AD725" s="111" t="s">
        <v>198</v>
      </c>
      <c r="AE725" s="111" t="s">
        <v>222</v>
      </c>
      <c r="AI725" s="111" t="s">
        <v>294</v>
      </c>
      <c r="AJ725" s="111" t="s">
        <v>1130</v>
      </c>
      <c r="AK725" s="0" t="s">
        <v>1534</v>
      </c>
      <c r="AM725" s="111" t="s">
        <v>849</v>
      </c>
      <c r="AN725" s="111" t="s">
        <v>208</v>
      </c>
      <c r="AT725" s="0" t="s">
        <v>1279</v>
      </c>
      <c r="AU725" s="0" t="s">
        <v>227</v>
      </c>
      <c r="AZ725" s="0" t="s">
        <v>5281</v>
      </c>
      <c r="BA725" s="124" t="s">
        <v>200</v>
      </c>
      <c r="BB725" s="0" t="s">
        <v>248</v>
      </c>
      <c r="BC725" s="0" t="s">
        <v>5282</v>
      </c>
      <c r="BE725" s="104" t="s">
        <v>5283</v>
      </c>
      <c r="BG725" s="125"/>
      <c r="BH725" s="0" t="s">
        <v>5255</v>
      </c>
      <c r="BI725" s="112" t="n">
        <v>819976023421</v>
      </c>
      <c r="BJ725" s="126"/>
      <c r="BK725" s="0" t="s">
        <v>215</v>
      </c>
      <c r="BL725" s="112" t="n">
        <v>4</v>
      </c>
      <c r="BM725" s="112" t="n">
        <v>4</v>
      </c>
      <c r="BN725" s="112" t="n">
        <v>4</v>
      </c>
      <c r="BO725" s="111" t="n">
        <v>40</v>
      </c>
      <c r="BP725" s="125"/>
      <c r="BQ725" s="127" t="s">
        <v>216</v>
      </c>
    </row>
    <row r="726" customFormat="false" ht="13.8" hidden="false" customHeight="false" outlineLevel="0" collapsed="false">
      <c r="A726" s="0" t="s">
        <v>5284</v>
      </c>
      <c r="B726" s="0" t="s">
        <v>5207</v>
      </c>
      <c r="C726" s="0" t="s">
        <v>1267</v>
      </c>
      <c r="D726" s="0" t="s">
        <v>1333</v>
      </c>
      <c r="E726" s="0" t="s">
        <v>194</v>
      </c>
      <c r="F726" s="0" t="s">
        <v>195</v>
      </c>
      <c r="G726" s="0" t="s">
        <v>330</v>
      </c>
      <c r="H726" s="0" t="s">
        <v>400</v>
      </c>
      <c r="I726" s="0" t="s">
        <v>2367</v>
      </c>
      <c r="J726" s="111" t="n">
        <v>1</v>
      </c>
      <c r="K726" s="0" t="s">
        <v>198</v>
      </c>
      <c r="L726" s="0" t="s">
        <v>198</v>
      </c>
      <c r="M726" s="0" t="s">
        <v>220</v>
      </c>
      <c r="Q726" s="120" t="s">
        <v>200</v>
      </c>
      <c r="R726" s="0" t="s">
        <v>3919</v>
      </c>
      <c r="S726" s="0" t="s">
        <v>201</v>
      </c>
      <c r="T726" s="0" t="s">
        <v>198</v>
      </c>
      <c r="U726" s="0" t="s">
        <v>202</v>
      </c>
      <c r="V726" s="0" t="s">
        <v>1790</v>
      </c>
      <c r="W726" s="110" t="s">
        <v>204</v>
      </c>
      <c r="X726" s="111" t="n">
        <v>2017</v>
      </c>
      <c r="Y726" s="111" t="s">
        <v>498</v>
      </c>
      <c r="Z726" s="111" t="s">
        <v>198</v>
      </c>
      <c r="AA726" s="122" t="s">
        <v>200</v>
      </c>
      <c r="AB726" s="0" t="s">
        <v>5285</v>
      </c>
      <c r="AC726" s="0" t="s">
        <v>5286</v>
      </c>
      <c r="AD726" s="111" t="n">
        <v>2017</v>
      </c>
      <c r="AE726" s="111" t="s">
        <v>5241</v>
      </c>
      <c r="AI726" s="111" t="s">
        <v>207</v>
      </c>
      <c r="AK726" s="111" t="str">
        <f aca="false">(AB726)</f>
        <v>Forgotten key</v>
      </c>
      <c r="AM726" s="111" t="n">
        <f aca="false">AD726</f>
        <v>2017</v>
      </c>
      <c r="AN726" s="111" t="s">
        <v>4091</v>
      </c>
      <c r="AS726" s="0" t="s">
        <v>200</v>
      </c>
      <c r="AT726" s="0" t="s">
        <v>5287</v>
      </c>
      <c r="AU726" s="0" t="s">
        <v>4447</v>
      </c>
      <c r="AV726" s="0" t="s">
        <v>200</v>
      </c>
      <c r="AZ726" s="0" t="s">
        <v>5288</v>
      </c>
      <c r="BA726" s="124" t="s">
        <v>200</v>
      </c>
      <c r="BB726" s="0" t="s">
        <v>248</v>
      </c>
      <c r="BC726" s="0" t="s">
        <v>5289</v>
      </c>
      <c r="BD726" s="0" t="s">
        <v>5290</v>
      </c>
      <c r="BE726" s="104" t="s">
        <v>5291</v>
      </c>
      <c r="BF726" s="0" t="s">
        <v>5292</v>
      </c>
      <c r="BG726" s="125" t="s">
        <v>200</v>
      </c>
      <c r="BH726" s="0" t="s">
        <v>735</v>
      </c>
      <c r="BI726" s="112" t="n">
        <v>4260252080748</v>
      </c>
      <c r="BJ726" s="126" t="s">
        <v>200</v>
      </c>
      <c r="BK726" s="0" t="s">
        <v>215</v>
      </c>
      <c r="BL726" s="112" t="n">
        <v>4</v>
      </c>
      <c r="BM726" s="112" t="n">
        <v>4</v>
      </c>
      <c r="BN726" s="112" t="n">
        <v>4</v>
      </c>
      <c r="BO726" s="111" t="n">
        <v>20</v>
      </c>
      <c r="BP726" s="125" t="s">
        <v>200</v>
      </c>
      <c r="BQ726" s="127" t="s">
        <v>216</v>
      </c>
    </row>
    <row r="727" customFormat="false" ht="13.8" hidden="false" customHeight="false" outlineLevel="0" collapsed="false">
      <c r="A727" s="131" t="s">
        <v>5293</v>
      </c>
      <c r="B727" s="0" t="s">
        <v>5207</v>
      </c>
      <c r="C727" s="131" t="s">
        <v>1451</v>
      </c>
      <c r="D727" s="131" t="s">
        <v>1333</v>
      </c>
      <c r="E727" s="0" t="s">
        <v>194</v>
      </c>
      <c r="F727" s="0" t="s">
        <v>195</v>
      </c>
      <c r="G727" s="0" t="s">
        <v>196</v>
      </c>
      <c r="H727" s="0" t="s">
        <v>901</v>
      </c>
      <c r="I727" s="131"/>
      <c r="J727" s="130" t="n">
        <v>1</v>
      </c>
      <c r="K727" s="0" t="s">
        <v>198</v>
      </c>
      <c r="L727" s="131" t="s">
        <v>198</v>
      </c>
      <c r="M727" s="0" t="s">
        <v>199</v>
      </c>
      <c r="O727" s="131"/>
      <c r="Q727" s="120" t="s">
        <v>200</v>
      </c>
      <c r="R727" s="0" t="s">
        <v>3919</v>
      </c>
      <c r="S727" s="131" t="s">
        <v>201</v>
      </c>
      <c r="T727" s="0" t="s">
        <v>198</v>
      </c>
      <c r="U727" s="131" t="s">
        <v>202</v>
      </c>
      <c r="V727" s="0" t="s">
        <v>1790</v>
      </c>
      <c r="W727" s="110" t="s">
        <v>204</v>
      </c>
      <c r="X727" s="130" t="n">
        <v>2021</v>
      </c>
      <c r="Y727" s="130"/>
      <c r="Z727" s="130" t="s">
        <v>757</v>
      </c>
      <c r="AA727" s="122" t="s">
        <v>200</v>
      </c>
      <c r="AB727" s="131" t="s">
        <v>5294</v>
      </c>
      <c r="AC727" s="131" t="s">
        <v>5098</v>
      </c>
      <c r="AD727" s="130" t="n">
        <v>2021</v>
      </c>
      <c r="AE727" s="130" t="s">
        <v>198</v>
      </c>
      <c r="AF727" s="130"/>
      <c r="AG727" s="130"/>
      <c r="AH727" s="130"/>
      <c r="AI727" s="130" t="s">
        <v>922</v>
      </c>
      <c r="AJ727" s="130" t="s">
        <v>4695</v>
      </c>
      <c r="AK727" s="111" t="str">
        <f aca="false">(AB727)</f>
        <v>Remedy</v>
      </c>
      <c r="AL727" s="131"/>
      <c r="AM727" s="111" t="n">
        <v>2010</v>
      </c>
      <c r="AN727" s="130" t="s">
        <v>5295</v>
      </c>
      <c r="AP727" s="131"/>
      <c r="AQ727" s="131"/>
      <c r="AR727" s="131"/>
      <c r="AS727" s="0" t="s">
        <v>200</v>
      </c>
      <c r="AT727" s="0" t="s">
        <v>5296</v>
      </c>
      <c r="AU727" s="0" t="s">
        <v>470</v>
      </c>
      <c r="AV727" s="131" t="s">
        <v>200</v>
      </c>
      <c r="AW727" s="131"/>
      <c r="AX727" s="131" t="s">
        <v>5297</v>
      </c>
      <c r="AY727" s="131" t="s">
        <v>3510</v>
      </c>
      <c r="AZ727" s="131" t="s">
        <v>5298</v>
      </c>
      <c r="BA727" s="124" t="s">
        <v>200</v>
      </c>
      <c r="BB727" s="0" t="s">
        <v>248</v>
      </c>
      <c r="BC727" s="0" t="s">
        <v>5299</v>
      </c>
      <c r="BD727" s="0" t="s">
        <v>5300</v>
      </c>
      <c r="BE727" s="0" t="s">
        <v>5301</v>
      </c>
      <c r="BF727" s="0" t="s">
        <v>5302</v>
      </c>
      <c r="BG727" s="125" t="s">
        <v>200</v>
      </c>
      <c r="BH727" s="0" t="s">
        <v>5303</v>
      </c>
      <c r="BI727" s="112" t="n">
        <v>5060760884895</v>
      </c>
      <c r="BJ727" s="126" t="s">
        <v>200</v>
      </c>
      <c r="BK727" s="131" t="s">
        <v>215</v>
      </c>
      <c r="BL727" s="112" t="n">
        <v>4</v>
      </c>
      <c r="BM727" s="112" t="n">
        <v>4</v>
      </c>
      <c r="BN727" s="112" t="n">
        <v>4</v>
      </c>
      <c r="BO727" s="111" t="n">
        <v>20</v>
      </c>
      <c r="BP727" s="125" t="s">
        <v>200</v>
      </c>
      <c r="BQ727" s="127"/>
    </row>
    <row r="728" customFormat="false" ht="13.8" hidden="false" customHeight="false" outlineLevel="0" collapsed="false">
      <c r="A728" s="0" t="s">
        <v>5304</v>
      </c>
      <c r="B728" s="0" t="s">
        <v>5207</v>
      </c>
      <c r="C728" s="0" t="s">
        <v>532</v>
      </c>
      <c r="D728" s="0" t="s">
        <v>1333</v>
      </c>
      <c r="E728" s="0" t="s">
        <v>194</v>
      </c>
      <c r="F728" s="0" t="s">
        <v>195</v>
      </c>
      <c r="G728" s="0" t="s">
        <v>330</v>
      </c>
      <c r="H728" s="0" t="s">
        <v>901</v>
      </c>
      <c r="J728" s="111" t="n">
        <v>4</v>
      </c>
      <c r="K728" s="131" t="s">
        <v>198</v>
      </c>
      <c r="L728" s="0" t="s">
        <v>533</v>
      </c>
      <c r="M728" s="0" t="s">
        <v>199</v>
      </c>
      <c r="O728" s="0" t="s">
        <v>534</v>
      </c>
      <c r="Q728" s="120" t="s">
        <v>200</v>
      </c>
      <c r="R728" s="0" t="s">
        <v>3919</v>
      </c>
      <c r="S728" s="0" t="s">
        <v>201</v>
      </c>
      <c r="T728" s="0" t="s">
        <v>198</v>
      </c>
      <c r="U728" s="0" t="s">
        <v>4369</v>
      </c>
      <c r="V728" s="0" t="s">
        <v>1790</v>
      </c>
      <c r="W728" s="110" t="s">
        <v>204</v>
      </c>
      <c r="X728" s="111" t="n">
        <v>2016</v>
      </c>
      <c r="Y728" s="111" t="s">
        <v>205</v>
      </c>
      <c r="Z728" s="111" t="s">
        <v>221</v>
      </c>
      <c r="AA728" s="122" t="s">
        <v>200</v>
      </c>
      <c r="AB728" s="0" t="s">
        <v>5305</v>
      </c>
      <c r="AC728" s="0" t="s">
        <v>872</v>
      </c>
      <c r="AD728" s="111" t="n">
        <v>2016</v>
      </c>
      <c r="AE728" s="111" t="s">
        <v>222</v>
      </c>
      <c r="AI728" s="111" t="s">
        <v>207</v>
      </c>
      <c r="AK728" s="111" t="str">
        <f aca="false">(AB728)</f>
        <v>Housemarque</v>
      </c>
      <c r="AM728" s="111" t="n">
        <f aca="false">AD728</f>
        <v>2016</v>
      </c>
      <c r="AN728" s="111" t="s">
        <v>5295</v>
      </c>
      <c r="AS728" s="0" t="s">
        <v>200</v>
      </c>
      <c r="AT728" s="0" t="s">
        <v>200</v>
      </c>
      <c r="AU728" s="0" t="s">
        <v>1306</v>
      </c>
      <c r="AV728" s="0" t="s">
        <v>200</v>
      </c>
      <c r="AZ728" s="0" t="s">
        <v>5306</v>
      </c>
      <c r="BA728" s="124" t="s">
        <v>200</v>
      </c>
      <c r="BB728" s="0" t="s">
        <v>248</v>
      </c>
      <c r="BC728" s="0" t="s">
        <v>5307</v>
      </c>
      <c r="BD728" s="0" t="s">
        <v>5308</v>
      </c>
      <c r="BE728" s="104" t="s">
        <v>5309</v>
      </c>
      <c r="BF728" s="0" t="s">
        <v>5310</v>
      </c>
      <c r="BG728" s="125" t="s">
        <v>200</v>
      </c>
      <c r="BH728" s="0" t="s">
        <v>5278</v>
      </c>
      <c r="BI728" s="112" t="n">
        <v>4948872832601</v>
      </c>
      <c r="BJ728" s="126" t="s">
        <v>200</v>
      </c>
      <c r="BK728" s="0" t="s">
        <v>215</v>
      </c>
      <c r="BL728" s="112" t="n">
        <v>4</v>
      </c>
      <c r="BM728" s="112" t="n">
        <v>4</v>
      </c>
      <c r="BN728" s="112" t="n">
        <v>4</v>
      </c>
      <c r="BO728" s="111" t="n">
        <v>20</v>
      </c>
      <c r="BP728" s="125" t="s">
        <v>200</v>
      </c>
      <c r="BQ728" s="127" t="s">
        <v>216</v>
      </c>
    </row>
    <row r="729" customFormat="false" ht="13.8" hidden="false" customHeight="false" outlineLevel="0" collapsed="false">
      <c r="A729" s="0" t="s">
        <v>5311</v>
      </c>
      <c r="B729" s="0" t="s">
        <v>5207</v>
      </c>
      <c r="C729" s="0" t="s">
        <v>5312</v>
      </c>
      <c r="D729" s="0" t="s">
        <v>5313</v>
      </c>
      <c r="E729" s="0" t="s">
        <v>848</v>
      </c>
      <c r="F729" s="0" t="s">
        <v>848</v>
      </c>
      <c r="G729" s="0" t="s">
        <v>848</v>
      </c>
      <c r="H729" s="0" t="s">
        <v>1287</v>
      </c>
      <c r="J729" s="111" t="n">
        <v>1</v>
      </c>
      <c r="K729" s="131" t="s">
        <v>198</v>
      </c>
      <c r="L729" s="0" t="s">
        <v>198</v>
      </c>
      <c r="M729" s="0" t="s">
        <v>274</v>
      </c>
      <c r="P729" s="0" t="s">
        <v>2736</v>
      </c>
      <c r="Q729" s="120" t="s">
        <v>200</v>
      </c>
      <c r="R729" s="0" t="s">
        <v>3919</v>
      </c>
      <c r="S729" s="0" t="s">
        <v>5247</v>
      </c>
      <c r="T729" s="0" t="s">
        <v>198</v>
      </c>
      <c r="U729" s="0" t="s">
        <v>285</v>
      </c>
      <c r="V729" s="0" t="s">
        <v>1790</v>
      </c>
      <c r="W729" s="110" t="s">
        <v>204</v>
      </c>
      <c r="X729" s="111" t="n">
        <v>2021</v>
      </c>
      <c r="Y729" s="111" t="s">
        <v>1624</v>
      </c>
      <c r="Z729" s="111" t="s">
        <v>757</v>
      </c>
      <c r="AA729" s="122"/>
      <c r="AB729" s="0" t="s">
        <v>5314</v>
      </c>
      <c r="AC729" s="0" t="s">
        <v>5315</v>
      </c>
      <c r="AD729" s="111" t="s">
        <v>198</v>
      </c>
      <c r="AE729" s="111" t="s">
        <v>5241</v>
      </c>
      <c r="AI729" s="111" t="s">
        <v>294</v>
      </c>
      <c r="AJ729" s="111" t="s">
        <v>1793</v>
      </c>
      <c r="AK729" s="0" t="s">
        <v>5316</v>
      </c>
      <c r="AM729" s="111" t="s">
        <v>849</v>
      </c>
      <c r="AN729" s="111" t="s">
        <v>5317</v>
      </c>
      <c r="AT729" s="0" t="s">
        <v>5318</v>
      </c>
      <c r="AU729" s="0" t="s">
        <v>5319</v>
      </c>
      <c r="AV729" s="0" t="s">
        <v>3732</v>
      </c>
      <c r="AX729" s="0" t="s">
        <v>5320</v>
      </c>
      <c r="AY729" s="0" t="s">
        <v>5044</v>
      </c>
      <c r="AZ729" s="0" t="s">
        <v>5321</v>
      </c>
      <c r="BA729" s="124" t="s">
        <v>200</v>
      </c>
      <c r="BB729" s="0" t="s">
        <v>248</v>
      </c>
      <c r="BC729" s="0" t="s">
        <v>5322</v>
      </c>
      <c r="BE729" s="104" t="s">
        <v>5323</v>
      </c>
      <c r="BG729" s="125"/>
      <c r="BH729" s="0" t="s">
        <v>4172</v>
      </c>
      <c r="BI729" s="112" t="n">
        <v>850971008877</v>
      </c>
      <c r="BJ729" s="126"/>
      <c r="BK729" s="0" t="s">
        <v>215</v>
      </c>
      <c r="BL729" s="112" t="n">
        <v>4</v>
      </c>
      <c r="BM729" s="112" t="n">
        <v>4</v>
      </c>
      <c r="BN729" s="112" t="n">
        <v>4</v>
      </c>
      <c r="BO729" s="111" t="n">
        <v>100</v>
      </c>
      <c r="BP729" s="125"/>
      <c r="BQ729" s="127"/>
    </row>
    <row r="730" customFormat="false" ht="13.8" hidden="false" customHeight="false" outlineLevel="0" collapsed="false">
      <c r="A730" s="0" t="s">
        <v>5324</v>
      </c>
      <c r="B730" s="0" t="s">
        <v>5207</v>
      </c>
      <c r="C730" s="0" t="s">
        <v>1267</v>
      </c>
      <c r="D730" s="0" t="s">
        <v>1333</v>
      </c>
      <c r="E730" s="0" t="s">
        <v>194</v>
      </c>
      <c r="F730" s="0" t="s">
        <v>195</v>
      </c>
      <c r="G730" s="0" t="s">
        <v>196</v>
      </c>
      <c r="H730" s="0" t="s">
        <v>1287</v>
      </c>
      <c r="J730" s="111" t="n">
        <v>1</v>
      </c>
      <c r="K730" s="0" t="s">
        <v>198</v>
      </c>
      <c r="L730" s="0" t="s">
        <v>198</v>
      </c>
      <c r="M730" s="0" t="s">
        <v>274</v>
      </c>
      <c r="Q730" s="120" t="s">
        <v>200</v>
      </c>
      <c r="R730" s="0" t="s">
        <v>3919</v>
      </c>
      <c r="S730" s="0" t="s">
        <v>201</v>
      </c>
      <c r="T730" s="0" t="s">
        <v>198</v>
      </c>
      <c r="U730" s="0" t="s">
        <v>202</v>
      </c>
      <c r="V730" s="0" t="s">
        <v>1790</v>
      </c>
      <c r="W730" s="110" t="s">
        <v>204</v>
      </c>
      <c r="X730" s="111" t="n">
        <v>2019</v>
      </c>
      <c r="Y730" s="111" t="s">
        <v>498</v>
      </c>
      <c r="Z730" s="130" t="s">
        <v>757</v>
      </c>
      <c r="AA730" s="122" t="s">
        <v>200</v>
      </c>
      <c r="AB730" s="0" t="s">
        <v>5325</v>
      </c>
      <c r="AC730" s="0" t="s">
        <v>5326</v>
      </c>
      <c r="AD730" s="111" t="n">
        <v>2019</v>
      </c>
      <c r="AE730" s="111" t="s">
        <v>198</v>
      </c>
      <c r="AI730" s="111" t="s">
        <v>207</v>
      </c>
      <c r="AK730" s="111" t="str">
        <f aca="false">(AB730)</f>
        <v>Asobo studio</v>
      </c>
      <c r="AM730" s="111" t="n">
        <f aca="false">AD730</f>
        <v>2019</v>
      </c>
      <c r="AN730" s="111" t="s">
        <v>510</v>
      </c>
      <c r="AR730" s="0" t="s">
        <v>1455</v>
      </c>
      <c r="AT730" s="0" t="s">
        <v>5327</v>
      </c>
      <c r="AU730" s="0" t="s">
        <v>5328</v>
      </c>
      <c r="AV730" s="0" t="s">
        <v>200</v>
      </c>
      <c r="AZ730" s="0" t="s">
        <v>5329</v>
      </c>
      <c r="BA730" s="124" t="s">
        <v>200</v>
      </c>
      <c r="BB730" s="0" t="s">
        <v>248</v>
      </c>
      <c r="BC730" s="0" t="s">
        <v>5330</v>
      </c>
      <c r="BD730" s="0" t="s">
        <v>5331</v>
      </c>
      <c r="BE730" s="0" t="s">
        <v>5332</v>
      </c>
      <c r="BG730" s="125"/>
      <c r="BH730" s="0" t="s">
        <v>735</v>
      </c>
      <c r="BI730" s="112" t="n">
        <v>3512899121478</v>
      </c>
      <c r="BJ730" s="126"/>
      <c r="BK730" s="0" t="s">
        <v>215</v>
      </c>
      <c r="BL730" s="112" t="n">
        <v>4</v>
      </c>
      <c r="BM730" s="112" t="n">
        <v>4</v>
      </c>
      <c r="BN730" s="112" t="n">
        <v>4</v>
      </c>
      <c r="BO730" s="111" t="n">
        <v>20</v>
      </c>
      <c r="BP730" s="125"/>
      <c r="BQ730" s="127" t="s">
        <v>216</v>
      </c>
    </row>
    <row r="731" customFormat="false" ht="13.8" hidden="false" customHeight="false" outlineLevel="0" collapsed="false">
      <c r="A731" s="0" t="s">
        <v>5333</v>
      </c>
      <c r="B731" s="0" t="s">
        <v>5207</v>
      </c>
      <c r="C731" s="0" t="s">
        <v>2375</v>
      </c>
      <c r="D731" s="0" t="s">
        <v>1869</v>
      </c>
      <c r="E731" s="0" t="s">
        <v>194</v>
      </c>
      <c r="F731" s="0" t="s">
        <v>195</v>
      </c>
      <c r="G731" s="0" t="s">
        <v>196</v>
      </c>
      <c r="H731" s="0" t="s">
        <v>219</v>
      </c>
      <c r="J731" s="111" t="n">
        <v>1</v>
      </c>
      <c r="K731" s="131" t="s">
        <v>198</v>
      </c>
      <c r="L731" s="0" t="s">
        <v>198</v>
      </c>
      <c r="M731" s="0" t="s">
        <v>199</v>
      </c>
      <c r="O731" s="0" t="s">
        <v>200</v>
      </c>
      <c r="Q731" s="120" t="s">
        <v>200</v>
      </c>
      <c r="R731" s="0" t="s">
        <v>3919</v>
      </c>
      <c r="S731" s="0" t="s">
        <v>201</v>
      </c>
      <c r="T731" s="0" t="s">
        <v>198</v>
      </c>
      <c r="U731" s="0" t="s">
        <v>202</v>
      </c>
      <c r="V731" s="0" t="s">
        <v>1790</v>
      </c>
      <c r="W731" s="110" t="s">
        <v>204</v>
      </c>
      <c r="X731" s="111" t="n">
        <v>2016</v>
      </c>
      <c r="Z731" s="111" t="s">
        <v>221</v>
      </c>
      <c r="AA731" s="122" t="s">
        <v>200</v>
      </c>
      <c r="AB731" s="0" t="s">
        <v>5334</v>
      </c>
      <c r="AC731" s="0" t="s">
        <v>5335</v>
      </c>
      <c r="AD731" s="111" t="n">
        <v>2016</v>
      </c>
      <c r="AE731" s="111" t="s">
        <v>198</v>
      </c>
      <c r="AI731" s="111" t="s">
        <v>207</v>
      </c>
      <c r="AK731" s="111" t="str">
        <f aca="false">(AB731)</f>
        <v>Linceworks</v>
      </c>
      <c r="AM731" s="111" t="n">
        <f aca="false">AD731</f>
        <v>2016</v>
      </c>
      <c r="AN731" s="111" t="s">
        <v>3156</v>
      </c>
      <c r="AS731" s="0" t="s">
        <v>200</v>
      </c>
      <c r="AT731" s="0" t="s">
        <v>354</v>
      </c>
      <c r="AU731" s="0" t="s">
        <v>2297</v>
      </c>
      <c r="AV731" s="0" t="s">
        <v>200</v>
      </c>
      <c r="AY731" s="0" t="s">
        <v>5044</v>
      </c>
      <c r="AZ731" s="0" t="s">
        <v>5336</v>
      </c>
      <c r="BA731" s="124" t="s">
        <v>200</v>
      </c>
      <c r="BB731" s="0" t="s">
        <v>210</v>
      </c>
      <c r="BC731" s="0" t="s">
        <v>5337</v>
      </c>
      <c r="BD731" s="0" t="s">
        <v>5338</v>
      </c>
      <c r="BE731" s="104" t="s">
        <v>3717</v>
      </c>
      <c r="BG731" s="125" t="s">
        <v>200</v>
      </c>
      <c r="BH731" s="0" t="s">
        <v>735</v>
      </c>
      <c r="BI731" s="112" t="n">
        <v>5060264370917</v>
      </c>
      <c r="BJ731" s="126" t="s">
        <v>200</v>
      </c>
      <c r="BK731" s="0" t="s">
        <v>215</v>
      </c>
      <c r="BL731" s="112" t="n">
        <v>4</v>
      </c>
      <c r="BM731" s="112" t="n">
        <v>4</v>
      </c>
      <c r="BN731" s="112" t="n">
        <v>4</v>
      </c>
      <c r="BO731" s="111" t="n">
        <v>20</v>
      </c>
      <c r="BP731" s="125" t="s">
        <v>200</v>
      </c>
      <c r="BQ731" s="127" t="s">
        <v>216</v>
      </c>
    </row>
    <row r="732" customFormat="false" ht="13.8" hidden="false" customHeight="false" outlineLevel="0" collapsed="false">
      <c r="A732" s="0" t="s">
        <v>5339</v>
      </c>
      <c r="B732" s="0" t="s">
        <v>5207</v>
      </c>
      <c r="C732" s="0" t="s">
        <v>994</v>
      </c>
      <c r="D732" s="0" t="s">
        <v>1333</v>
      </c>
      <c r="E732" s="0" t="s">
        <v>194</v>
      </c>
      <c r="F732" s="0" t="s">
        <v>314</v>
      </c>
      <c r="G732" s="0" t="s">
        <v>391</v>
      </c>
      <c r="H732" s="0" t="s">
        <v>219</v>
      </c>
      <c r="J732" s="111" t="n">
        <v>1</v>
      </c>
      <c r="K732" s="0" t="s">
        <v>198</v>
      </c>
      <c r="L732" s="0" t="s">
        <v>198</v>
      </c>
      <c r="M732" s="0" t="s">
        <v>199</v>
      </c>
      <c r="Q732" s="120" t="s">
        <v>200</v>
      </c>
      <c r="R732" s="0" t="s">
        <v>3919</v>
      </c>
      <c r="S732" s="0" t="s">
        <v>201</v>
      </c>
      <c r="T732" s="0" t="s">
        <v>1409</v>
      </c>
      <c r="U732" s="0" t="s">
        <v>202</v>
      </c>
      <c r="V732" s="0" t="s">
        <v>1790</v>
      </c>
      <c r="W732" s="110" t="s">
        <v>204</v>
      </c>
      <c r="X732" s="111" t="n">
        <v>2018</v>
      </c>
      <c r="Z732" s="130" t="s">
        <v>757</v>
      </c>
      <c r="AA732" s="122" t="s">
        <v>200</v>
      </c>
      <c r="AB732" s="0" t="s">
        <v>5340</v>
      </c>
      <c r="AC732" s="0" t="s">
        <v>5041</v>
      </c>
      <c r="AD732" s="111" t="n">
        <v>2018</v>
      </c>
      <c r="AE732" s="111" t="s">
        <v>198</v>
      </c>
      <c r="AI732" s="111" t="s">
        <v>294</v>
      </c>
      <c r="AJ732" s="111" t="s">
        <v>1793</v>
      </c>
      <c r="AK732" s="0" t="s">
        <v>5340</v>
      </c>
      <c r="AM732" s="111" t="n">
        <v>2015</v>
      </c>
      <c r="AN732" s="111" t="s">
        <v>5341</v>
      </c>
      <c r="AS732" s="0" t="s">
        <v>200</v>
      </c>
      <c r="AV732" s="0" t="s">
        <v>200</v>
      </c>
      <c r="AY732" s="0" t="s">
        <v>5044</v>
      </c>
      <c r="AZ732" s="0" t="s">
        <v>5342</v>
      </c>
      <c r="BA732" s="124" t="s">
        <v>200</v>
      </c>
      <c r="BB732" s="0" t="s">
        <v>210</v>
      </c>
      <c r="BC732" s="0" t="s">
        <v>5343</v>
      </c>
      <c r="BD732" s="0" t="s">
        <v>200</v>
      </c>
      <c r="BE732" s="104" t="s">
        <v>5344</v>
      </c>
      <c r="BF732" s="0" t="s">
        <v>5345</v>
      </c>
      <c r="BG732" s="125" t="s">
        <v>200</v>
      </c>
      <c r="BH732" s="0" t="s">
        <v>735</v>
      </c>
      <c r="BI732" s="112" t="n">
        <v>8718591184857</v>
      </c>
      <c r="BJ732" s="126" t="s">
        <v>200</v>
      </c>
      <c r="BK732" s="0" t="s">
        <v>215</v>
      </c>
      <c r="BL732" s="112" t="n">
        <v>4</v>
      </c>
      <c r="BM732" s="112" t="n">
        <v>4</v>
      </c>
      <c r="BN732" s="112" t="n">
        <v>4</v>
      </c>
      <c r="BO732" s="111" t="n">
        <v>20</v>
      </c>
      <c r="BP732" s="125" t="s">
        <v>200</v>
      </c>
      <c r="BQ732" s="127" t="s">
        <v>216</v>
      </c>
    </row>
    <row r="733" customFormat="false" ht="13.8" hidden="false" customHeight="false" outlineLevel="0" collapsed="false">
      <c r="A733" s="0" t="s">
        <v>5346</v>
      </c>
      <c r="B733" s="0" t="s">
        <v>5207</v>
      </c>
      <c r="C733" s="0" t="s">
        <v>605</v>
      </c>
      <c r="D733" s="0" t="s">
        <v>1460</v>
      </c>
      <c r="E733" s="0" t="s">
        <v>194</v>
      </c>
      <c r="F733" s="0" t="s">
        <v>606</v>
      </c>
      <c r="G733" s="0" t="s">
        <v>391</v>
      </c>
      <c r="H733" s="0" t="s">
        <v>197</v>
      </c>
      <c r="J733" s="111" t="n">
        <v>2</v>
      </c>
      <c r="K733" s="131" t="s">
        <v>198</v>
      </c>
      <c r="L733" s="0" t="s">
        <v>392</v>
      </c>
      <c r="M733" s="0" t="s">
        <v>199</v>
      </c>
      <c r="O733" s="0" t="s">
        <v>200</v>
      </c>
      <c r="Q733" s="120" t="s">
        <v>200</v>
      </c>
      <c r="R733" s="0" t="s">
        <v>3919</v>
      </c>
      <c r="S733" s="0" t="s">
        <v>201</v>
      </c>
      <c r="T733" s="0" t="s">
        <v>198</v>
      </c>
      <c r="U733" s="0" t="s">
        <v>202</v>
      </c>
      <c r="V733" s="0" t="s">
        <v>1790</v>
      </c>
      <c r="W733" s="110" t="s">
        <v>204</v>
      </c>
      <c r="X733" s="111" t="n">
        <v>2017</v>
      </c>
      <c r="Y733" s="111" t="s">
        <v>240</v>
      </c>
      <c r="Z733" s="111" t="s">
        <v>198</v>
      </c>
      <c r="AA733" s="122" t="s">
        <v>200</v>
      </c>
      <c r="AB733" s="0" t="s">
        <v>3954</v>
      </c>
      <c r="AC733" s="0" t="s">
        <v>3215</v>
      </c>
      <c r="AD733" s="111" t="s">
        <v>198</v>
      </c>
      <c r="AE733" s="111" t="s">
        <v>1004</v>
      </c>
      <c r="AI733" s="111" t="s">
        <v>207</v>
      </c>
      <c r="AJ733" s="111" t="s">
        <v>200</v>
      </c>
      <c r="AK733" s="111" t="str">
        <f aca="false">(AB733)</f>
        <v>Examu</v>
      </c>
      <c r="AM733" s="111" t="n">
        <f aca="false">X733</f>
        <v>2017</v>
      </c>
      <c r="AN733" s="111" t="s">
        <v>208</v>
      </c>
      <c r="AO733" s="0" t="s">
        <v>609</v>
      </c>
      <c r="AP733" s="0" t="s">
        <v>200</v>
      </c>
      <c r="AR733" s="0" t="s">
        <v>200</v>
      </c>
      <c r="AT733" s="0" t="s">
        <v>2407</v>
      </c>
      <c r="AU733" s="0" t="s">
        <v>332</v>
      </c>
      <c r="AV733" s="0" t="s">
        <v>200</v>
      </c>
      <c r="AZ733" s="0" t="s">
        <v>5347</v>
      </c>
      <c r="BA733" s="124" t="s">
        <v>200</v>
      </c>
      <c r="BB733" s="0" t="s">
        <v>248</v>
      </c>
      <c r="BC733" s="0" t="s">
        <v>5348</v>
      </c>
      <c r="BD733" s="0" t="s">
        <v>5349</v>
      </c>
      <c r="BE733" s="104" t="s">
        <v>762</v>
      </c>
      <c r="BF733" s="0" t="s">
        <v>200</v>
      </c>
      <c r="BG733" s="125" t="s">
        <v>200</v>
      </c>
      <c r="BH733" s="0" t="s">
        <v>5278</v>
      </c>
      <c r="BI733" s="112" t="n">
        <v>4988601010221</v>
      </c>
      <c r="BJ733" s="126" t="s">
        <v>200</v>
      </c>
      <c r="BK733" s="0" t="s">
        <v>215</v>
      </c>
      <c r="BL733" s="112" t="n">
        <v>4</v>
      </c>
      <c r="BM733" s="112" t="n">
        <v>4</v>
      </c>
      <c r="BN733" s="112" t="n">
        <v>4</v>
      </c>
      <c r="BO733" s="111" t="n">
        <v>20</v>
      </c>
      <c r="BP733" s="125" t="s">
        <v>200</v>
      </c>
      <c r="BQ733" s="127" t="s">
        <v>216</v>
      </c>
    </row>
    <row r="734" customFormat="false" ht="13.8" hidden="false" customHeight="false" outlineLevel="0" collapsed="false">
      <c r="A734" s="0" t="s">
        <v>5350</v>
      </c>
      <c r="B734" s="0" t="s">
        <v>5207</v>
      </c>
      <c r="C734" s="0" t="s">
        <v>2375</v>
      </c>
      <c r="D734" s="0" t="s">
        <v>1333</v>
      </c>
      <c r="E734" s="0" t="s">
        <v>284</v>
      </c>
      <c r="F734" s="0" t="s">
        <v>195</v>
      </c>
      <c r="G734" s="0" t="s">
        <v>330</v>
      </c>
      <c r="H734" s="0" t="s">
        <v>901</v>
      </c>
      <c r="J734" s="111" t="n">
        <v>1</v>
      </c>
      <c r="K734" s="131" t="s">
        <v>198</v>
      </c>
      <c r="L734" s="0" t="s">
        <v>198</v>
      </c>
      <c r="M734" s="0" t="s">
        <v>199</v>
      </c>
      <c r="O734" s="0" t="s">
        <v>200</v>
      </c>
      <c r="Q734" s="120" t="s">
        <v>200</v>
      </c>
      <c r="R734" s="0" t="s">
        <v>3919</v>
      </c>
      <c r="S734" s="0" t="s">
        <v>201</v>
      </c>
      <c r="T734" s="0" t="s">
        <v>198</v>
      </c>
      <c r="U734" s="0" t="s">
        <v>202</v>
      </c>
      <c r="V734" s="0" t="s">
        <v>1790</v>
      </c>
      <c r="W734" s="110" t="s">
        <v>204</v>
      </c>
      <c r="X734" s="111" t="n">
        <v>2019</v>
      </c>
      <c r="Y734" s="111" t="s">
        <v>498</v>
      </c>
      <c r="Z734" s="130" t="s">
        <v>757</v>
      </c>
      <c r="AA734" s="122" t="s">
        <v>200</v>
      </c>
      <c r="AB734" s="0" t="s">
        <v>4775</v>
      </c>
      <c r="AC734" s="0" t="s">
        <v>1696</v>
      </c>
      <c r="AD734" s="111" t="n">
        <v>2019</v>
      </c>
      <c r="AE734" s="111" t="s">
        <v>198</v>
      </c>
      <c r="AI734" s="111" t="s">
        <v>922</v>
      </c>
      <c r="AJ734" s="111" t="s">
        <v>3976</v>
      </c>
      <c r="AK734" s="0" t="s">
        <v>4775</v>
      </c>
      <c r="AM734" s="111" t="n">
        <v>2012</v>
      </c>
      <c r="AN734" s="111" t="s">
        <v>1887</v>
      </c>
      <c r="AS734" s="0" t="s">
        <v>3966</v>
      </c>
      <c r="AT734" s="0" t="s">
        <v>5351</v>
      </c>
      <c r="AU734" s="0" t="s">
        <v>3968</v>
      </c>
      <c r="AV734" s="0" t="s">
        <v>200</v>
      </c>
      <c r="AY734" s="131" t="s">
        <v>3969</v>
      </c>
      <c r="AZ734" s="0" t="s">
        <v>5352</v>
      </c>
      <c r="BA734" s="124" t="s">
        <v>200</v>
      </c>
      <c r="BB734" s="0" t="s">
        <v>210</v>
      </c>
      <c r="BC734" s="0" t="s">
        <v>5353</v>
      </c>
      <c r="BD734" s="0" t="s">
        <v>5354</v>
      </c>
      <c r="BE734" s="104" t="s">
        <v>5355</v>
      </c>
      <c r="BG734" s="125"/>
      <c r="BH734" s="0" t="s">
        <v>582</v>
      </c>
      <c r="BI734" s="112" t="n">
        <v>3307216111597</v>
      </c>
      <c r="BJ734" s="126"/>
      <c r="BK734" s="0" t="s">
        <v>215</v>
      </c>
      <c r="BL734" s="112" t="n">
        <v>4</v>
      </c>
      <c r="BM734" s="112" t="n">
        <v>4</v>
      </c>
      <c r="BN734" s="112" t="n">
        <v>4</v>
      </c>
      <c r="BO734" s="111" t="n">
        <v>20</v>
      </c>
      <c r="BP734" s="125"/>
      <c r="BQ734" s="127" t="s">
        <v>216</v>
      </c>
    </row>
    <row r="735" customFormat="false" ht="13.8" hidden="false" customHeight="false" outlineLevel="0" collapsed="false">
      <c r="A735" s="0" t="s">
        <v>5356</v>
      </c>
      <c r="B735" s="0" t="s">
        <v>5207</v>
      </c>
      <c r="C735" s="0" t="s">
        <v>2375</v>
      </c>
      <c r="D735" s="0" t="s">
        <v>1333</v>
      </c>
      <c r="E735" s="0" t="s">
        <v>284</v>
      </c>
      <c r="F735" s="0" t="s">
        <v>195</v>
      </c>
      <c r="G735" s="0" t="s">
        <v>330</v>
      </c>
      <c r="H735" s="0" t="s">
        <v>901</v>
      </c>
      <c r="J735" s="111" t="n">
        <v>1</v>
      </c>
      <c r="K735" s="131" t="s">
        <v>198</v>
      </c>
      <c r="L735" s="0" t="s">
        <v>198</v>
      </c>
      <c r="M735" s="0" t="s">
        <v>199</v>
      </c>
      <c r="O735" s="0" t="s">
        <v>200</v>
      </c>
      <c r="Q735" s="120" t="s">
        <v>200</v>
      </c>
      <c r="R735" s="0" t="s">
        <v>3919</v>
      </c>
      <c r="S735" s="0" t="s">
        <v>201</v>
      </c>
      <c r="T735" s="0" t="s">
        <v>198</v>
      </c>
      <c r="U735" s="0" t="s">
        <v>202</v>
      </c>
      <c r="V735" s="0" t="s">
        <v>1790</v>
      </c>
      <c r="W735" s="110" t="s">
        <v>204</v>
      </c>
      <c r="X735" s="111" t="n">
        <v>2016</v>
      </c>
      <c r="Y735" s="111" t="s">
        <v>498</v>
      </c>
      <c r="Z735" s="130" t="s">
        <v>757</v>
      </c>
      <c r="AA735" s="122" t="s">
        <v>200</v>
      </c>
      <c r="AB735" s="0" t="s">
        <v>4775</v>
      </c>
      <c r="AC735" s="0" t="s">
        <v>1696</v>
      </c>
      <c r="AD735" s="111" t="n">
        <v>2016</v>
      </c>
      <c r="AE735" s="111" t="s">
        <v>198</v>
      </c>
      <c r="AI735" s="111" t="s">
        <v>922</v>
      </c>
      <c r="AJ735" s="111" t="s">
        <v>3976</v>
      </c>
      <c r="AK735" s="0" t="s">
        <v>4775</v>
      </c>
      <c r="AL735" s="0" t="s">
        <v>200</v>
      </c>
      <c r="AM735" s="111" t="s">
        <v>849</v>
      </c>
      <c r="AN735" s="111" t="s">
        <v>1887</v>
      </c>
      <c r="AR735" s="0" t="s">
        <v>200</v>
      </c>
      <c r="AS735" s="0" t="s">
        <v>3966</v>
      </c>
      <c r="AT735" s="0" t="s">
        <v>5357</v>
      </c>
      <c r="AU735" s="0" t="s">
        <v>5358</v>
      </c>
      <c r="AV735" s="0" t="s">
        <v>200</v>
      </c>
      <c r="AW735" s="0" t="s">
        <v>4410</v>
      </c>
      <c r="AX735" s="0" t="s">
        <v>5359</v>
      </c>
      <c r="AY735" s="131" t="s">
        <v>3969</v>
      </c>
      <c r="AZ735" s="0" t="s">
        <v>5360</v>
      </c>
      <c r="BA735" s="124" t="s">
        <v>200</v>
      </c>
      <c r="BB735" s="0" t="s">
        <v>210</v>
      </c>
      <c r="BC735" s="0" t="s">
        <v>5361</v>
      </c>
      <c r="BD735" s="0" t="s">
        <v>5362</v>
      </c>
      <c r="BE735" s="104" t="s">
        <v>5363</v>
      </c>
      <c r="BF735" s="0" t="s">
        <v>5364</v>
      </c>
      <c r="BG735" s="125" t="s">
        <v>200</v>
      </c>
      <c r="BH735" s="0" t="s">
        <v>582</v>
      </c>
      <c r="BI735" s="112" t="n">
        <v>3307215977385</v>
      </c>
      <c r="BJ735" s="126" t="s">
        <v>200</v>
      </c>
      <c r="BK735" s="0" t="s">
        <v>215</v>
      </c>
      <c r="BL735" s="112" t="n">
        <v>4</v>
      </c>
      <c r="BM735" s="112" t="n">
        <v>4</v>
      </c>
      <c r="BN735" s="112" t="n">
        <v>4</v>
      </c>
      <c r="BO735" s="111" t="n">
        <v>20</v>
      </c>
      <c r="BP735" s="125" t="s">
        <v>200</v>
      </c>
      <c r="BQ735" s="127" t="s">
        <v>216</v>
      </c>
    </row>
    <row r="736" customFormat="false" ht="13.8" hidden="false" customHeight="false" outlineLevel="0" collapsed="false">
      <c r="A736" s="0" t="s">
        <v>5365</v>
      </c>
      <c r="B736" s="0" t="s">
        <v>5207</v>
      </c>
      <c r="C736" s="0" t="s">
        <v>2375</v>
      </c>
      <c r="D736" s="0" t="s">
        <v>1333</v>
      </c>
      <c r="E736" s="0" t="s">
        <v>284</v>
      </c>
      <c r="F736" s="0" t="s">
        <v>606</v>
      </c>
      <c r="G736" s="0" t="s">
        <v>330</v>
      </c>
      <c r="H736" s="0" t="s">
        <v>901</v>
      </c>
      <c r="J736" s="111" t="n">
        <v>1</v>
      </c>
      <c r="K736" s="131" t="s">
        <v>198</v>
      </c>
      <c r="L736" s="0" t="s">
        <v>198</v>
      </c>
      <c r="M736" s="0" t="s">
        <v>274</v>
      </c>
      <c r="O736" s="0" t="s">
        <v>200</v>
      </c>
      <c r="Q736" s="120" t="s">
        <v>200</v>
      </c>
      <c r="R736" s="0" t="s">
        <v>3919</v>
      </c>
      <c r="S736" s="0" t="s">
        <v>201</v>
      </c>
      <c r="T736" s="0" t="s">
        <v>198</v>
      </c>
      <c r="U736" s="0" t="s">
        <v>202</v>
      </c>
      <c r="V736" s="0" t="s">
        <v>1790</v>
      </c>
      <c r="W736" s="110" t="s">
        <v>204</v>
      </c>
      <c r="X736" s="111" t="n">
        <v>2018</v>
      </c>
      <c r="Y736" s="111" t="s">
        <v>5366</v>
      </c>
      <c r="Z736" s="130" t="s">
        <v>757</v>
      </c>
      <c r="AA736" s="122" t="s">
        <v>200</v>
      </c>
      <c r="AB736" s="0" t="s">
        <v>5367</v>
      </c>
      <c r="AC736" s="0" t="s">
        <v>1696</v>
      </c>
      <c r="AD736" s="111" t="n">
        <v>2018</v>
      </c>
      <c r="AE736" s="111" t="s">
        <v>198</v>
      </c>
      <c r="AI736" s="111" t="s">
        <v>207</v>
      </c>
      <c r="AK736" s="111" t="str">
        <f aca="false">(AB736)</f>
        <v>Ubisoft Quebec</v>
      </c>
      <c r="AM736" s="111" t="n">
        <f aca="false">AD736</f>
        <v>2018</v>
      </c>
      <c r="AN736" s="111" t="s">
        <v>1887</v>
      </c>
      <c r="AS736" s="0" t="s">
        <v>3966</v>
      </c>
      <c r="AT736" s="0" t="s">
        <v>5368</v>
      </c>
      <c r="AU736" s="0" t="s">
        <v>2616</v>
      </c>
      <c r="AV736" s="0" t="s">
        <v>200</v>
      </c>
      <c r="AY736" s="131" t="s">
        <v>3969</v>
      </c>
      <c r="AZ736" s="0" t="s">
        <v>5369</v>
      </c>
      <c r="BA736" s="124" t="s">
        <v>200</v>
      </c>
      <c r="BB736" s="0" t="s">
        <v>248</v>
      </c>
      <c r="BC736" s="0" t="s">
        <v>5370</v>
      </c>
      <c r="BD736" s="0" t="s">
        <v>5371</v>
      </c>
      <c r="BE736" s="104" t="s">
        <v>5372</v>
      </c>
      <c r="BG736" s="125" t="s">
        <v>200</v>
      </c>
      <c r="BH736" s="0" t="s">
        <v>582</v>
      </c>
      <c r="BI736" s="112" t="n">
        <v>3307216063834</v>
      </c>
      <c r="BJ736" s="126" t="s">
        <v>200</v>
      </c>
      <c r="BK736" s="0" t="s">
        <v>215</v>
      </c>
      <c r="BL736" s="112" t="n">
        <v>4</v>
      </c>
      <c r="BM736" s="112" t="n">
        <v>4</v>
      </c>
      <c r="BN736" s="112" t="n">
        <v>4</v>
      </c>
      <c r="BO736" s="111" t="n">
        <v>20</v>
      </c>
      <c r="BP736" s="125" t="s">
        <v>200</v>
      </c>
      <c r="BQ736" s="127" t="s">
        <v>216</v>
      </c>
    </row>
    <row r="737" customFormat="false" ht="13.8" hidden="false" customHeight="false" outlineLevel="0" collapsed="false">
      <c r="A737" s="0" t="s">
        <v>5373</v>
      </c>
      <c r="B737" s="0" t="s">
        <v>5207</v>
      </c>
      <c r="C737" s="0" t="s">
        <v>2375</v>
      </c>
      <c r="D737" s="0" t="s">
        <v>1333</v>
      </c>
      <c r="E737" s="0" t="s">
        <v>284</v>
      </c>
      <c r="F737" s="0" t="s">
        <v>195</v>
      </c>
      <c r="G737" s="0" t="s">
        <v>330</v>
      </c>
      <c r="H737" s="0" t="s">
        <v>901</v>
      </c>
      <c r="J737" s="111" t="n">
        <v>1</v>
      </c>
      <c r="K737" s="131" t="s">
        <v>198</v>
      </c>
      <c r="L737" s="0" t="s">
        <v>198</v>
      </c>
      <c r="M737" s="0" t="s">
        <v>274</v>
      </c>
      <c r="O737" s="0" t="s">
        <v>200</v>
      </c>
      <c r="Q737" s="120" t="s">
        <v>200</v>
      </c>
      <c r="R737" s="0" t="s">
        <v>3919</v>
      </c>
      <c r="S737" s="0" t="s">
        <v>201</v>
      </c>
      <c r="T737" s="0" t="s">
        <v>198</v>
      </c>
      <c r="U737" s="0" t="s">
        <v>202</v>
      </c>
      <c r="V737" s="0" t="s">
        <v>1790</v>
      </c>
      <c r="W737" s="110" t="s">
        <v>204</v>
      </c>
      <c r="X737" s="111" t="n">
        <v>2017</v>
      </c>
      <c r="Y737" s="111" t="s">
        <v>498</v>
      </c>
      <c r="Z737" s="130" t="s">
        <v>757</v>
      </c>
      <c r="AA737" s="122" t="s">
        <v>200</v>
      </c>
      <c r="AB737" s="0" t="s">
        <v>4775</v>
      </c>
      <c r="AC737" s="0" t="s">
        <v>1696</v>
      </c>
      <c r="AD737" s="111" t="n">
        <v>2017</v>
      </c>
      <c r="AE737" s="111" t="s">
        <v>198</v>
      </c>
      <c r="AI737" s="111" t="s">
        <v>207</v>
      </c>
      <c r="AK737" s="111" t="str">
        <f aca="false">(AB737)</f>
        <v>Ubisoft Montreal</v>
      </c>
      <c r="AM737" s="111" t="n">
        <f aca="false">AD737</f>
        <v>2017</v>
      </c>
      <c r="AN737" s="111" t="s">
        <v>1887</v>
      </c>
      <c r="AS737" s="0" t="s">
        <v>3966</v>
      </c>
      <c r="AT737" s="0" t="s">
        <v>5374</v>
      </c>
      <c r="AU737" s="0" t="s">
        <v>1492</v>
      </c>
      <c r="AV737" s="0" t="s">
        <v>200</v>
      </c>
      <c r="AY737" s="131" t="s">
        <v>3969</v>
      </c>
      <c r="AZ737" s="0" t="s">
        <v>5375</v>
      </c>
      <c r="BA737" s="124" t="s">
        <v>200</v>
      </c>
      <c r="BB737" s="0" t="s">
        <v>248</v>
      </c>
      <c r="BC737" s="0" t="s">
        <v>5376</v>
      </c>
      <c r="BD737" s="0" t="s">
        <v>5377</v>
      </c>
      <c r="BE737" s="104" t="s">
        <v>5378</v>
      </c>
      <c r="BF737" s="0" t="s">
        <v>200</v>
      </c>
      <c r="BG737" s="125" t="s">
        <v>200</v>
      </c>
      <c r="BH737" s="0" t="s">
        <v>582</v>
      </c>
      <c r="BI737" s="112" t="n">
        <v>3307216025801</v>
      </c>
      <c r="BJ737" s="126" t="s">
        <v>200</v>
      </c>
      <c r="BK737" s="0" t="s">
        <v>215</v>
      </c>
      <c r="BL737" s="112" t="n">
        <v>4</v>
      </c>
      <c r="BM737" s="112" t="n">
        <v>4</v>
      </c>
      <c r="BN737" s="112" t="n">
        <v>4</v>
      </c>
      <c r="BO737" s="111" t="n">
        <v>20</v>
      </c>
      <c r="BP737" s="125" t="s">
        <v>200</v>
      </c>
      <c r="BQ737" s="127" t="s">
        <v>216</v>
      </c>
    </row>
    <row r="738" customFormat="false" ht="13.8" hidden="false" customHeight="false" outlineLevel="0" collapsed="false">
      <c r="A738" s="0" t="s">
        <v>5379</v>
      </c>
      <c r="B738" s="0" t="s">
        <v>5207</v>
      </c>
      <c r="C738" s="0" t="s">
        <v>2375</v>
      </c>
      <c r="D738" s="0" t="s">
        <v>1333</v>
      </c>
      <c r="E738" s="0" t="s">
        <v>284</v>
      </c>
      <c r="F738" s="0" t="s">
        <v>195</v>
      </c>
      <c r="G738" s="0" t="s">
        <v>330</v>
      </c>
      <c r="H738" s="0" t="s">
        <v>901</v>
      </c>
      <c r="J738" s="111" t="n">
        <v>1</v>
      </c>
      <c r="K738" s="131" t="s">
        <v>198</v>
      </c>
      <c r="L738" s="0" t="s">
        <v>198</v>
      </c>
      <c r="M738" s="0" t="s">
        <v>199</v>
      </c>
      <c r="O738" s="0" t="s">
        <v>200</v>
      </c>
      <c r="Q738" s="120" t="s">
        <v>200</v>
      </c>
      <c r="R738" s="0" t="s">
        <v>3919</v>
      </c>
      <c r="S738" s="0" t="s">
        <v>201</v>
      </c>
      <c r="T738" s="0" t="s">
        <v>198</v>
      </c>
      <c r="U738" s="0" t="s">
        <v>202</v>
      </c>
      <c r="V738" s="0" t="s">
        <v>1790</v>
      </c>
      <c r="W738" s="110" t="s">
        <v>204</v>
      </c>
      <c r="X738" s="111" t="n">
        <v>2018</v>
      </c>
      <c r="Y738" s="111" t="s">
        <v>498</v>
      </c>
      <c r="Z738" s="130" t="s">
        <v>757</v>
      </c>
      <c r="AA738" s="122" t="s">
        <v>200</v>
      </c>
      <c r="AB738" s="0" t="s">
        <v>3964</v>
      </c>
      <c r="AC738" s="0" t="s">
        <v>1696</v>
      </c>
      <c r="AD738" s="111" t="n">
        <v>2019</v>
      </c>
      <c r="AE738" s="111" t="s">
        <v>198</v>
      </c>
      <c r="AI738" s="111" t="s">
        <v>922</v>
      </c>
      <c r="AJ738" s="111" t="s">
        <v>3976</v>
      </c>
      <c r="AK738" s="0" t="s">
        <v>3964</v>
      </c>
      <c r="AM738" s="111" t="n">
        <v>2014</v>
      </c>
      <c r="AN738" s="111" t="s">
        <v>3965</v>
      </c>
      <c r="AS738" s="0" t="s">
        <v>3966</v>
      </c>
      <c r="AT738" s="0" t="s">
        <v>5380</v>
      </c>
      <c r="AU738" s="0" t="s">
        <v>3968</v>
      </c>
      <c r="AV738" s="0" t="s">
        <v>200</v>
      </c>
      <c r="AY738" s="131" t="s">
        <v>3969</v>
      </c>
      <c r="AZ738" s="0" t="s">
        <v>5381</v>
      </c>
      <c r="BA738" s="124" t="s">
        <v>200</v>
      </c>
      <c r="BB738" s="0" t="s">
        <v>210</v>
      </c>
      <c r="BC738" s="0" t="s">
        <v>5353</v>
      </c>
      <c r="BE738" s="104" t="s">
        <v>5382</v>
      </c>
      <c r="BG738" s="125"/>
      <c r="BH738" s="0" t="s">
        <v>582</v>
      </c>
      <c r="BI738" s="112" t="n">
        <v>3307216044475</v>
      </c>
      <c r="BJ738" s="126"/>
      <c r="BK738" s="0" t="s">
        <v>215</v>
      </c>
      <c r="BL738" s="112" t="n">
        <v>4</v>
      </c>
      <c r="BM738" s="112" t="n">
        <v>4</v>
      </c>
      <c r="BN738" s="112" t="n">
        <v>4</v>
      </c>
      <c r="BO738" s="111" t="n">
        <v>20</v>
      </c>
      <c r="BP738" s="125"/>
      <c r="BQ738" s="127"/>
    </row>
    <row r="739" customFormat="false" ht="13.8" hidden="false" customHeight="false" outlineLevel="0" collapsed="false">
      <c r="A739" s="0" t="s">
        <v>5383</v>
      </c>
      <c r="B739" s="0" t="s">
        <v>5207</v>
      </c>
      <c r="C739" s="0" t="s">
        <v>2375</v>
      </c>
      <c r="D739" s="0" t="s">
        <v>1333</v>
      </c>
      <c r="E739" s="0" t="s">
        <v>284</v>
      </c>
      <c r="F739" s="0" t="s">
        <v>195</v>
      </c>
      <c r="G739" s="0" t="s">
        <v>330</v>
      </c>
      <c r="H739" s="0" t="s">
        <v>901</v>
      </c>
      <c r="J739" s="111" t="n">
        <v>1</v>
      </c>
      <c r="K739" s="131" t="s">
        <v>198</v>
      </c>
      <c r="L739" s="0" t="s">
        <v>198</v>
      </c>
      <c r="M739" s="0" t="s">
        <v>199</v>
      </c>
      <c r="O739" s="0" t="s">
        <v>200</v>
      </c>
      <c r="Q739" s="120" t="s">
        <v>200</v>
      </c>
      <c r="R739" s="0" t="s">
        <v>3919</v>
      </c>
      <c r="S739" s="0" t="s">
        <v>201</v>
      </c>
      <c r="T739" s="0" t="s">
        <v>198</v>
      </c>
      <c r="U739" s="0" t="s">
        <v>202</v>
      </c>
      <c r="V739" s="0" t="s">
        <v>1790</v>
      </c>
      <c r="W739" s="110" t="s">
        <v>204</v>
      </c>
      <c r="X739" s="111" t="n">
        <v>2015</v>
      </c>
      <c r="Y739" s="111" t="s">
        <v>498</v>
      </c>
      <c r="Z739" s="130" t="s">
        <v>757</v>
      </c>
      <c r="AA739" s="122" t="s">
        <v>200</v>
      </c>
      <c r="AB739" s="0" t="s">
        <v>5367</v>
      </c>
      <c r="AC739" s="0" t="s">
        <v>1696</v>
      </c>
      <c r="AD739" s="111" t="n">
        <v>2015</v>
      </c>
      <c r="AE739" s="111" t="s">
        <v>198</v>
      </c>
      <c r="AI739" s="111" t="s">
        <v>207</v>
      </c>
      <c r="AK739" s="111" t="str">
        <f aca="false">(AB739)</f>
        <v>Ubisoft Quebec</v>
      </c>
      <c r="AM739" s="111" t="n">
        <f aca="false">AD739</f>
        <v>2015</v>
      </c>
      <c r="AN739" s="111" t="s">
        <v>1887</v>
      </c>
      <c r="AO739" s="0" t="s">
        <v>5384</v>
      </c>
      <c r="AP739" s="131" t="s">
        <v>200</v>
      </c>
      <c r="AQ739" s="131" t="s">
        <v>200</v>
      </c>
      <c r="AR739" s="131" t="s">
        <v>5385</v>
      </c>
      <c r="AS739" s="0" t="s">
        <v>3966</v>
      </c>
      <c r="AT739" s="0" t="s">
        <v>5374</v>
      </c>
      <c r="AU739" s="0" t="s">
        <v>5386</v>
      </c>
      <c r="AV739" s="0" t="s">
        <v>200</v>
      </c>
      <c r="AY739" s="131" t="s">
        <v>3969</v>
      </c>
      <c r="AZ739" s="0" t="s">
        <v>5387</v>
      </c>
      <c r="BA739" s="124" t="s">
        <v>200</v>
      </c>
      <c r="BB739" s="0" t="s">
        <v>248</v>
      </c>
      <c r="BC739" s="0" t="s">
        <v>5388</v>
      </c>
      <c r="BE739" s="104" t="s">
        <v>5389</v>
      </c>
      <c r="BG739" s="125" t="s">
        <v>200</v>
      </c>
      <c r="BH739" s="0" t="s">
        <v>582</v>
      </c>
      <c r="BI739" s="112" t="n">
        <v>3307215893197</v>
      </c>
      <c r="BJ739" s="126" t="s">
        <v>200</v>
      </c>
      <c r="BK739" s="0" t="s">
        <v>215</v>
      </c>
      <c r="BL739" s="112" t="n">
        <v>4</v>
      </c>
      <c r="BM739" s="112" t="n">
        <v>4</v>
      </c>
      <c r="BN739" s="112" t="n">
        <v>4</v>
      </c>
      <c r="BO739" s="111" t="n">
        <v>20</v>
      </c>
      <c r="BP739" s="125" t="s">
        <v>200</v>
      </c>
      <c r="BQ739" s="127" t="s">
        <v>216</v>
      </c>
    </row>
    <row r="740" customFormat="false" ht="13.8" hidden="false" customHeight="false" outlineLevel="0" collapsed="false">
      <c r="A740" s="0" t="s">
        <v>5390</v>
      </c>
      <c r="B740" s="0" t="s">
        <v>5207</v>
      </c>
      <c r="C740" s="0" t="s">
        <v>2375</v>
      </c>
      <c r="D740" s="0" t="s">
        <v>1333</v>
      </c>
      <c r="E740" s="0" t="s">
        <v>284</v>
      </c>
      <c r="F740" s="0" t="s">
        <v>195</v>
      </c>
      <c r="G740" s="0" t="s">
        <v>330</v>
      </c>
      <c r="H740" s="0" t="s">
        <v>901</v>
      </c>
      <c r="J740" s="111" t="n">
        <v>1</v>
      </c>
      <c r="K740" s="131" t="s">
        <v>198</v>
      </c>
      <c r="L740" s="0" t="s">
        <v>198</v>
      </c>
      <c r="M740" s="0" t="s">
        <v>274</v>
      </c>
      <c r="O740" s="0" t="s">
        <v>200</v>
      </c>
      <c r="Q740" s="120" t="s">
        <v>200</v>
      </c>
      <c r="R740" s="0" t="s">
        <v>3919</v>
      </c>
      <c r="S740" s="0" t="s">
        <v>201</v>
      </c>
      <c r="T740" s="0" t="s">
        <v>198</v>
      </c>
      <c r="U740" s="0" t="s">
        <v>202</v>
      </c>
      <c r="V740" s="0" t="s">
        <v>1790</v>
      </c>
      <c r="W740" s="110" t="s">
        <v>204</v>
      </c>
      <c r="X740" s="111" t="n">
        <v>2014</v>
      </c>
      <c r="Y740" s="111" t="s">
        <v>498</v>
      </c>
      <c r="Z740" s="130" t="s">
        <v>757</v>
      </c>
      <c r="AA740" s="122" t="s">
        <v>200</v>
      </c>
      <c r="AB740" s="0" t="s">
        <v>4775</v>
      </c>
      <c r="AC740" s="0" t="s">
        <v>1696</v>
      </c>
      <c r="AD740" s="111" t="n">
        <v>2014</v>
      </c>
      <c r="AE740" s="111" t="s">
        <v>198</v>
      </c>
      <c r="AF740" s="111" t="s">
        <v>1971</v>
      </c>
      <c r="AI740" s="111" t="s">
        <v>207</v>
      </c>
      <c r="AK740" s="111" t="str">
        <f aca="false">(AB740)</f>
        <v>Ubisoft Montreal</v>
      </c>
      <c r="AM740" s="111" t="n">
        <f aca="false">AD740</f>
        <v>2014</v>
      </c>
      <c r="AN740" s="111" t="s">
        <v>1887</v>
      </c>
      <c r="AP740" s="131" t="s">
        <v>200</v>
      </c>
      <c r="AQ740" s="131" t="s">
        <v>200</v>
      </c>
      <c r="AR740" s="131" t="s">
        <v>5385</v>
      </c>
      <c r="AS740" s="0" t="s">
        <v>3966</v>
      </c>
      <c r="AT740" s="0" t="s">
        <v>3938</v>
      </c>
      <c r="AU740" s="0" t="s">
        <v>5391</v>
      </c>
      <c r="AV740" s="0" t="s">
        <v>200</v>
      </c>
      <c r="AY740" s="131" t="s">
        <v>3969</v>
      </c>
      <c r="AZ740" s="0" t="s">
        <v>5392</v>
      </c>
      <c r="BA740" s="124" t="s">
        <v>200</v>
      </c>
      <c r="BB740" s="0" t="s">
        <v>248</v>
      </c>
      <c r="BC740" s="0" t="s">
        <v>5393</v>
      </c>
      <c r="BE740" s="104" t="s">
        <v>5389</v>
      </c>
      <c r="BG740" s="125" t="s">
        <v>200</v>
      </c>
      <c r="BH740" s="0" t="s">
        <v>582</v>
      </c>
      <c r="BI740" s="112" t="n">
        <v>3307215803486</v>
      </c>
      <c r="BJ740" s="126" t="s">
        <v>200</v>
      </c>
      <c r="BK740" s="0" t="s">
        <v>215</v>
      </c>
      <c r="BL740" s="112" t="n">
        <v>4</v>
      </c>
      <c r="BM740" s="112" t="n">
        <v>4</v>
      </c>
      <c r="BN740" s="112" t="n">
        <v>4</v>
      </c>
      <c r="BO740" s="111" t="n">
        <v>20</v>
      </c>
      <c r="BP740" s="125" t="s">
        <v>200</v>
      </c>
      <c r="BQ740" s="127" t="s">
        <v>216</v>
      </c>
    </row>
    <row r="741" customFormat="false" ht="13.8" hidden="false" customHeight="false" outlineLevel="0" collapsed="false">
      <c r="A741" s="0" t="s">
        <v>5394</v>
      </c>
      <c r="B741" s="0" t="s">
        <v>5207</v>
      </c>
      <c r="C741" s="0" t="s">
        <v>2375</v>
      </c>
      <c r="D741" s="0" t="s">
        <v>1333</v>
      </c>
      <c r="E741" s="0" t="s">
        <v>284</v>
      </c>
      <c r="F741" s="0" t="s">
        <v>195</v>
      </c>
      <c r="G741" s="0" t="s">
        <v>330</v>
      </c>
      <c r="H741" s="0" t="s">
        <v>901</v>
      </c>
      <c r="J741" s="111" t="n">
        <v>1</v>
      </c>
      <c r="K741" s="131" t="s">
        <v>198</v>
      </c>
      <c r="L741" s="0" t="s">
        <v>198</v>
      </c>
      <c r="M741" s="0" t="s">
        <v>199</v>
      </c>
      <c r="O741" s="0" t="s">
        <v>200</v>
      </c>
      <c r="Q741" s="120" t="s">
        <v>200</v>
      </c>
      <c r="R741" s="0" t="s">
        <v>3919</v>
      </c>
      <c r="S741" s="0" t="s">
        <v>201</v>
      </c>
      <c r="T741" s="0" t="s">
        <v>198</v>
      </c>
      <c r="U741" s="0" t="s">
        <v>202</v>
      </c>
      <c r="V741" s="0" t="s">
        <v>1790</v>
      </c>
      <c r="W741" s="110" t="s">
        <v>204</v>
      </c>
      <c r="X741" s="111" t="n">
        <v>2020</v>
      </c>
      <c r="Y741" s="111" t="s">
        <v>498</v>
      </c>
      <c r="Z741" s="130" t="s">
        <v>757</v>
      </c>
      <c r="AA741" s="122" t="s">
        <v>200</v>
      </c>
      <c r="AB741" s="0" t="s">
        <v>4775</v>
      </c>
      <c r="AC741" s="0" t="s">
        <v>1696</v>
      </c>
      <c r="AD741" s="111" t="n">
        <v>2020</v>
      </c>
      <c r="AE741" s="111" t="s">
        <v>198</v>
      </c>
      <c r="AI741" s="111" t="s">
        <v>207</v>
      </c>
      <c r="AK741" s="111" t="str">
        <f aca="false">(AB741)</f>
        <v>Ubisoft Montreal</v>
      </c>
      <c r="AM741" s="111" t="n">
        <f aca="false">AD741</f>
        <v>2020</v>
      </c>
      <c r="AN741" s="111" t="s">
        <v>1887</v>
      </c>
      <c r="AR741" s="0" t="s">
        <v>5395</v>
      </c>
      <c r="AS741" s="0" t="s">
        <v>3966</v>
      </c>
      <c r="AT741" s="0" t="s">
        <v>5374</v>
      </c>
      <c r="AU741" s="0" t="s">
        <v>5396</v>
      </c>
      <c r="AV741" s="0" t="s">
        <v>200</v>
      </c>
      <c r="AY741" s="131" t="s">
        <v>3969</v>
      </c>
      <c r="AZ741" s="0" t="s">
        <v>5397</v>
      </c>
      <c r="BA741" s="124" t="s">
        <v>200</v>
      </c>
      <c r="BB741" s="0" t="s">
        <v>248</v>
      </c>
      <c r="BC741" s="0" t="s">
        <v>5398</v>
      </c>
      <c r="BD741" s="0" t="s">
        <v>5399</v>
      </c>
      <c r="BE741" s="104" t="s">
        <v>5400</v>
      </c>
      <c r="BF741" s="0" t="s">
        <v>200</v>
      </c>
      <c r="BG741" s="125" t="s">
        <v>200</v>
      </c>
      <c r="BH741" s="0" t="s">
        <v>582</v>
      </c>
      <c r="BI741" s="112" t="n">
        <v>3307216168317</v>
      </c>
      <c r="BJ741" s="126" t="s">
        <v>200</v>
      </c>
      <c r="BK741" s="0" t="s">
        <v>215</v>
      </c>
      <c r="BL741" s="112" t="n">
        <v>4</v>
      </c>
      <c r="BM741" s="112" t="n">
        <v>4</v>
      </c>
      <c r="BN741" s="112" t="n">
        <v>4</v>
      </c>
      <c r="BO741" s="111" t="n">
        <v>20</v>
      </c>
      <c r="BP741" s="125" t="s">
        <v>200</v>
      </c>
      <c r="BQ741" s="127" t="s">
        <v>200</v>
      </c>
    </row>
    <row r="742" customFormat="false" ht="13.8" hidden="false" customHeight="false" outlineLevel="0" collapsed="false">
      <c r="A742" s="0" t="s">
        <v>5401</v>
      </c>
      <c r="B742" s="0" t="s">
        <v>5207</v>
      </c>
      <c r="C742" s="0" t="s">
        <v>490</v>
      </c>
      <c r="D742" s="0" t="s">
        <v>193</v>
      </c>
      <c r="E742" s="0" t="s">
        <v>194</v>
      </c>
      <c r="F742" s="0" t="s">
        <v>195</v>
      </c>
      <c r="G742" s="0" t="s">
        <v>196</v>
      </c>
      <c r="H742" s="0" t="s">
        <v>219</v>
      </c>
      <c r="J742" s="111" t="n">
        <v>1</v>
      </c>
      <c r="K742" s="131" t="s">
        <v>198</v>
      </c>
      <c r="L742" s="0" t="s">
        <v>198</v>
      </c>
      <c r="M742" s="0" t="s">
        <v>220</v>
      </c>
      <c r="O742" s="0" t="s">
        <v>200</v>
      </c>
      <c r="Q742" s="120" t="s">
        <v>200</v>
      </c>
      <c r="R742" s="0" t="s">
        <v>3919</v>
      </c>
      <c r="S742" s="0" t="s">
        <v>201</v>
      </c>
      <c r="T742" s="0" t="s">
        <v>198</v>
      </c>
      <c r="U742" s="0" t="s">
        <v>202</v>
      </c>
      <c r="V742" s="0" t="s">
        <v>1790</v>
      </c>
      <c r="W742" s="110" t="s">
        <v>204</v>
      </c>
      <c r="X742" s="111" t="n">
        <v>2016</v>
      </c>
      <c r="Y742" s="111" t="s">
        <v>205</v>
      </c>
      <c r="Z742" s="111" t="s">
        <v>198</v>
      </c>
      <c r="AA742" s="122" t="s">
        <v>200</v>
      </c>
      <c r="AB742" s="0" t="s">
        <v>5402</v>
      </c>
      <c r="AC742" s="0" t="s">
        <v>4491</v>
      </c>
      <c r="AD742" s="111" t="n">
        <v>2016</v>
      </c>
      <c r="AE742" s="111" t="s">
        <v>5241</v>
      </c>
      <c r="AI742" s="111" t="s">
        <v>1313</v>
      </c>
      <c r="AJ742" s="133" t="s">
        <v>701</v>
      </c>
      <c r="AK742" s="133" t="s">
        <v>5403</v>
      </c>
      <c r="AM742" s="133" t="n">
        <v>1990</v>
      </c>
      <c r="AN742" s="133" t="s">
        <v>208</v>
      </c>
      <c r="AS742" s="0" t="s">
        <v>5404</v>
      </c>
      <c r="AT742" s="0" t="s">
        <v>967</v>
      </c>
      <c r="AU742" s="0" t="s">
        <v>267</v>
      </c>
      <c r="AV742" s="0" t="s">
        <v>200</v>
      </c>
      <c r="AZ742" s="0" t="s">
        <v>5405</v>
      </c>
      <c r="BA742" s="124" t="s">
        <v>200</v>
      </c>
      <c r="BB742" s="0" t="s">
        <v>210</v>
      </c>
      <c r="BC742" s="0" t="s">
        <v>5406</v>
      </c>
      <c r="BE742" s="104" t="s">
        <v>5407</v>
      </c>
      <c r="BF742" s="0" t="s">
        <v>5408</v>
      </c>
      <c r="BG742" s="125" t="s">
        <v>200</v>
      </c>
      <c r="BH742" s="0" t="s">
        <v>735</v>
      </c>
      <c r="BI742" s="112" t="n">
        <v>5060102954422</v>
      </c>
      <c r="BJ742" s="126" t="s">
        <v>200</v>
      </c>
      <c r="BK742" s="0" t="s">
        <v>215</v>
      </c>
      <c r="BL742" s="112" t="n">
        <v>4</v>
      </c>
      <c r="BM742" s="112" t="n">
        <v>4</v>
      </c>
      <c r="BN742" s="112" t="n">
        <v>4</v>
      </c>
      <c r="BO742" s="111" t="n">
        <v>20</v>
      </c>
      <c r="BP742" s="125" t="s">
        <v>200</v>
      </c>
      <c r="BQ742" s="127" t="s">
        <v>216</v>
      </c>
    </row>
    <row r="743" customFormat="false" ht="13.8" hidden="false" customHeight="false" outlineLevel="0" collapsed="false">
      <c r="A743" s="0" t="s">
        <v>5409</v>
      </c>
      <c r="B743" s="0" t="s">
        <v>5207</v>
      </c>
      <c r="C743" s="0" t="s">
        <v>1844</v>
      </c>
      <c r="D743" s="0" t="s">
        <v>1333</v>
      </c>
      <c r="E743" s="0" t="s">
        <v>313</v>
      </c>
      <c r="F743" s="0" t="s">
        <v>314</v>
      </c>
      <c r="G743" s="0" t="s">
        <v>880</v>
      </c>
      <c r="H743" s="0" t="s">
        <v>219</v>
      </c>
      <c r="J743" s="111" t="n">
        <v>1</v>
      </c>
      <c r="K743" s="0" t="s">
        <v>198</v>
      </c>
      <c r="L743" s="0" t="s">
        <v>198</v>
      </c>
      <c r="M743" s="0" t="s">
        <v>199</v>
      </c>
      <c r="Q743" s="120" t="s">
        <v>200</v>
      </c>
      <c r="R743" s="0" t="s">
        <v>3919</v>
      </c>
      <c r="S743" s="0" t="s">
        <v>201</v>
      </c>
      <c r="T743" s="0" t="s">
        <v>198</v>
      </c>
      <c r="U743" s="0" t="s">
        <v>202</v>
      </c>
      <c r="V743" s="0" t="s">
        <v>1790</v>
      </c>
      <c r="W743" s="110" t="s">
        <v>204</v>
      </c>
      <c r="X743" s="111" t="n">
        <v>2018</v>
      </c>
      <c r="Y743" s="111" t="s">
        <v>498</v>
      </c>
      <c r="Z743" s="111" t="s">
        <v>221</v>
      </c>
      <c r="AA743" s="122" t="s">
        <v>200</v>
      </c>
      <c r="AB743" s="0" t="s">
        <v>5410</v>
      </c>
      <c r="AC743" s="0" t="s">
        <v>3470</v>
      </c>
      <c r="AD743" s="111" t="n">
        <v>2018</v>
      </c>
      <c r="AE743" s="111" t="s">
        <v>198</v>
      </c>
      <c r="AI743" s="111" t="s">
        <v>5411</v>
      </c>
      <c r="AJ743" s="133" t="s">
        <v>5412</v>
      </c>
      <c r="AK743" s="0" t="s">
        <v>5410</v>
      </c>
      <c r="AM743" s="133" t="n">
        <v>2014</v>
      </c>
      <c r="AN743" s="133" t="s">
        <v>2552</v>
      </c>
      <c r="AO743" s="0" t="s">
        <v>1442</v>
      </c>
      <c r="AP743" s="0" t="s">
        <v>200</v>
      </c>
      <c r="AZ743" s="0" t="s">
        <v>5413</v>
      </c>
      <c r="BA743" s="124" t="s">
        <v>200</v>
      </c>
      <c r="BB743" s="0" t="s">
        <v>248</v>
      </c>
      <c r="BC743" s="0" t="s">
        <v>5414</v>
      </c>
      <c r="BD743" s="0" t="s">
        <v>5415</v>
      </c>
      <c r="BE743" s="104" t="s">
        <v>5416</v>
      </c>
      <c r="BG743" s="125"/>
      <c r="BH743" s="0" t="s">
        <v>735</v>
      </c>
      <c r="BI743" s="112" t="n">
        <v>8023171041155</v>
      </c>
      <c r="BJ743" s="126"/>
      <c r="BK743" s="0" t="s">
        <v>215</v>
      </c>
      <c r="BL743" s="112" t="n">
        <v>4</v>
      </c>
      <c r="BM743" s="112" t="n">
        <v>4</v>
      </c>
      <c r="BN743" s="112" t="n">
        <v>4</v>
      </c>
      <c r="BO743" s="111" t="n">
        <v>20</v>
      </c>
      <c r="BP743" s="125"/>
      <c r="BQ743" s="127" t="s">
        <v>216</v>
      </c>
    </row>
    <row r="744" customFormat="false" ht="13.8" hidden="false" customHeight="false" outlineLevel="0" collapsed="false">
      <c r="A744" s="0" t="s">
        <v>5417</v>
      </c>
      <c r="B744" s="0" t="s">
        <v>5207</v>
      </c>
      <c r="C744" s="0" t="s">
        <v>558</v>
      </c>
      <c r="D744" s="0" t="s">
        <v>1333</v>
      </c>
      <c r="E744" s="0" t="s">
        <v>194</v>
      </c>
      <c r="F744" s="0" t="s">
        <v>195</v>
      </c>
      <c r="G744" s="0" t="s">
        <v>196</v>
      </c>
      <c r="H744" s="0" t="s">
        <v>838</v>
      </c>
      <c r="I744" s="0" t="s">
        <v>3115</v>
      </c>
      <c r="J744" s="111" t="n">
        <v>2</v>
      </c>
      <c r="K744" s="131" t="s">
        <v>198</v>
      </c>
      <c r="L744" s="0" t="s">
        <v>533</v>
      </c>
      <c r="M744" s="0" t="s">
        <v>199</v>
      </c>
      <c r="O744" s="0" t="s">
        <v>200</v>
      </c>
      <c r="Q744" s="120" t="s">
        <v>200</v>
      </c>
      <c r="R744" s="0" t="s">
        <v>3919</v>
      </c>
      <c r="S744" s="0" t="s">
        <v>1834</v>
      </c>
      <c r="T744" s="0" t="s">
        <v>5418</v>
      </c>
      <c r="U744" s="0" t="s">
        <v>202</v>
      </c>
      <c r="V744" s="0" t="s">
        <v>1790</v>
      </c>
      <c r="W744" s="110" t="s">
        <v>204</v>
      </c>
      <c r="X744" s="111" t="n">
        <v>2019</v>
      </c>
      <c r="Y744" s="111" t="s">
        <v>498</v>
      </c>
      <c r="Z744" s="111" t="s">
        <v>221</v>
      </c>
      <c r="AA744" s="122" t="s">
        <v>200</v>
      </c>
      <c r="AB744" s="0" t="s">
        <v>5419</v>
      </c>
      <c r="AC744" s="0" t="s">
        <v>393</v>
      </c>
      <c r="AD744" s="111" t="n">
        <v>2019</v>
      </c>
      <c r="AE744" s="111" t="s">
        <v>198</v>
      </c>
      <c r="AI744" s="111" t="s">
        <v>207</v>
      </c>
      <c r="AK744" s="111" t="str">
        <f aca="false">(AB744)</f>
        <v>Osome</v>
      </c>
      <c r="AL744" s="0" t="s">
        <v>200</v>
      </c>
      <c r="AM744" s="111" t="n">
        <f aca="false">AD744</f>
        <v>2019</v>
      </c>
      <c r="AN744" s="111" t="s">
        <v>510</v>
      </c>
      <c r="AO744" s="0" t="s">
        <v>609</v>
      </c>
      <c r="AP744" s="0" t="s">
        <v>275</v>
      </c>
      <c r="AQ744" s="0" t="s">
        <v>200</v>
      </c>
      <c r="AR744" s="0" t="s">
        <v>200</v>
      </c>
      <c r="AS744" s="0" t="s">
        <v>276</v>
      </c>
      <c r="AU744" s="0" t="s">
        <v>277</v>
      </c>
      <c r="AV744" s="0" t="s">
        <v>200</v>
      </c>
      <c r="AZ744" s="0" t="s">
        <v>5420</v>
      </c>
      <c r="BA744" s="124" t="s">
        <v>200</v>
      </c>
      <c r="BB744" s="0" t="s">
        <v>248</v>
      </c>
      <c r="BC744" s="0" t="s">
        <v>1943</v>
      </c>
      <c r="BD744" s="0" t="s">
        <v>5421</v>
      </c>
      <c r="BE744" s="104" t="s">
        <v>5422</v>
      </c>
      <c r="BF744" s="104" t="s">
        <v>5423</v>
      </c>
      <c r="BG744" s="125" t="s">
        <v>200</v>
      </c>
      <c r="BH744" s="0" t="s">
        <v>2235</v>
      </c>
      <c r="BI744" s="112" t="n">
        <v>3760156483634</v>
      </c>
      <c r="BJ744" s="126" t="s">
        <v>200</v>
      </c>
      <c r="BK744" s="0" t="s">
        <v>215</v>
      </c>
      <c r="BL744" s="112" t="n">
        <v>4</v>
      </c>
      <c r="BM744" s="112" t="n">
        <v>4</v>
      </c>
      <c r="BN744" s="112" t="n">
        <v>4</v>
      </c>
      <c r="BO744" s="111" t="n">
        <v>20</v>
      </c>
      <c r="BP744" s="125" t="s">
        <v>200</v>
      </c>
      <c r="BQ744" s="127" t="s">
        <v>216</v>
      </c>
    </row>
    <row r="745" customFormat="false" ht="13.8" hidden="false" customHeight="false" outlineLevel="0" collapsed="false">
      <c r="A745" s="0" t="s">
        <v>5424</v>
      </c>
      <c r="B745" s="0" t="s">
        <v>5207</v>
      </c>
      <c r="C745" s="131" t="s">
        <v>1394</v>
      </c>
      <c r="D745" s="0" t="s">
        <v>5271</v>
      </c>
      <c r="E745" s="0" t="s">
        <v>194</v>
      </c>
      <c r="F745" s="0" t="s">
        <v>195</v>
      </c>
      <c r="G745" s="0" t="s">
        <v>196</v>
      </c>
      <c r="H745" s="0" t="s">
        <v>197</v>
      </c>
      <c r="J745" s="111" t="n">
        <v>1</v>
      </c>
      <c r="K745" s="131" t="s">
        <v>198</v>
      </c>
      <c r="L745" s="0" t="s">
        <v>198</v>
      </c>
      <c r="M745" s="0" t="s">
        <v>274</v>
      </c>
      <c r="O745" s="0" t="s">
        <v>237</v>
      </c>
      <c r="Q745" s="120" t="s">
        <v>200</v>
      </c>
      <c r="R745" s="0" t="s">
        <v>3919</v>
      </c>
      <c r="S745" s="0" t="s">
        <v>201</v>
      </c>
      <c r="T745" s="0" t="s">
        <v>198</v>
      </c>
      <c r="U745" s="0" t="s">
        <v>202</v>
      </c>
      <c r="V745" s="0" t="s">
        <v>1790</v>
      </c>
      <c r="W745" s="110" t="s">
        <v>204</v>
      </c>
      <c r="X745" s="111" t="n">
        <v>2018</v>
      </c>
      <c r="Z745" s="111" t="s">
        <v>221</v>
      </c>
      <c r="AA745" s="122" t="s">
        <v>200</v>
      </c>
      <c r="AB745" s="0" t="s">
        <v>2245</v>
      </c>
      <c r="AC745" s="0" t="s">
        <v>872</v>
      </c>
      <c r="AD745" s="111" t="n">
        <v>2018</v>
      </c>
      <c r="AE745" s="130" t="s">
        <v>222</v>
      </c>
      <c r="AF745" s="130"/>
      <c r="AG745" s="130"/>
      <c r="AH745" s="130"/>
      <c r="AI745" s="111" t="s">
        <v>207</v>
      </c>
      <c r="AJ745" s="133"/>
      <c r="AK745" s="111" t="str">
        <f aca="false">(AB745)</f>
        <v>Sony – Japan studio</v>
      </c>
      <c r="AM745" s="111" t="n">
        <f aca="false">AD745</f>
        <v>2018</v>
      </c>
      <c r="AN745" s="133" t="s">
        <v>208</v>
      </c>
      <c r="AO745" s="0" t="s">
        <v>5425</v>
      </c>
      <c r="AP745" s="0" t="s">
        <v>200</v>
      </c>
      <c r="AQ745" s="0" t="s">
        <v>200</v>
      </c>
      <c r="AZ745" s="0" t="s">
        <v>5426</v>
      </c>
      <c r="BA745" s="124" t="s">
        <v>200</v>
      </c>
      <c r="BB745" s="0" t="s">
        <v>248</v>
      </c>
      <c r="BC745" s="0" t="s">
        <v>5427</v>
      </c>
      <c r="BD745" s="0" t="s">
        <v>2372</v>
      </c>
      <c r="BE745" s="104" t="s">
        <v>5428</v>
      </c>
      <c r="BG745" s="125" t="s">
        <v>200</v>
      </c>
      <c r="BH745" s="0" t="s">
        <v>5278</v>
      </c>
      <c r="BI745" s="112" t="n">
        <v>711719762010</v>
      </c>
      <c r="BJ745" s="126" t="s">
        <v>200</v>
      </c>
      <c r="BK745" s="0" t="s">
        <v>215</v>
      </c>
      <c r="BL745" s="112" t="n">
        <v>4</v>
      </c>
      <c r="BM745" s="112" t="n">
        <v>4</v>
      </c>
      <c r="BN745" s="112" t="n">
        <v>4</v>
      </c>
      <c r="BO745" s="111" t="n">
        <v>20</v>
      </c>
      <c r="BP745" s="125" t="s">
        <v>200</v>
      </c>
      <c r="BQ745" s="127" t="s">
        <v>216</v>
      </c>
    </row>
    <row r="746" customFormat="false" ht="13.8" hidden="false" customHeight="false" outlineLevel="0" collapsed="false">
      <c r="A746" s="0" t="s">
        <v>5429</v>
      </c>
      <c r="B746" s="0" t="s">
        <v>5207</v>
      </c>
      <c r="C746" s="0" t="s">
        <v>1267</v>
      </c>
      <c r="D746" s="0" t="s">
        <v>1333</v>
      </c>
      <c r="E746" s="0" t="s">
        <v>194</v>
      </c>
      <c r="F746" s="0" t="s">
        <v>1509</v>
      </c>
      <c r="G746" s="0" t="s">
        <v>196</v>
      </c>
      <c r="H746" s="0" t="s">
        <v>4389</v>
      </c>
      <c r="I746" s="0" t="s">
        <v>839</v>
      </c>
      <c r="J746" s="111" t="n">
        <v>2</v>
      </c>
      <c r="K746" s="131" t="s">
        <v>198</v>
      </c>
      <c r="L746" s="0" t="s">
        <v>533</v>
      </c>
      <c r="M746" s="0" t="s">
        <v>235</v>
      </c>
      <c r="N746" s="0" t="s">
        <v>5430</v>
      </c>
      <c r="O746" s="0" t="s">
        <v>534</v>
      </c>
      <c r="P746" s="0" t="s">
        <v>410</v>
      </c>
      <c r="Q746" s="120" t="s">
        <v>200</v>
      </c>
      <c r="R746" s="0" t="s">
        <v>3919</v>
      </c>
      <c r="S746" s="0" t="s">
        <v>201</v>
      </c>
      <c r="T746" s="0" t="s">
        <v>198</v>
      </c>
      <c r="U746" s="0" t="s">
        <v>202</v>
      </c>
      <c r="V746" s="0" t="s">
        <v>1790</v>
      </c>
      <c r="W746" s="110" t="s">
        <v>204</v>
      </c>
      <c r="X746" s="111" t="n">
        <v>2018</v>
      </c>
      <c r="Y746" s="111" t="s">
        <v>1624</v>
      </c>
      <c r="Z746" s="130" t="s">
        <v>757</v>
      </c>
      <c r="AA746" s="122" t="s">
        <v>200</v>
      </c>
      <c r="AB746" s="0" t="s">
        <v>5431</v>
      </c>
      <c r="AC746" s="0" t="s">
        <v>574</v>
      </c>
      <c r="AD746" s="111" t="n">
        <v>2018</v>
      </c>
      <c r="AE746" s="111" t="s">
        <v>198</v>
      </c>
      <c r="AI746" s="111" t="s">
        <v>207</v>
      </c>
      <c r="AK746" s="111" t="str">
        <f aca="false">(AB746)</f>
        <v>Hazelight studio</v>
      </c>
      <c r="AM746" s="111" t="n">
        <f aca="false">AD746</f>
        <v>2018</v>
      </c>
      <c r="AN746" s="111" t="s">
        <v>4091</v>
      </c>
      <c r="AO746" s="0" t="s">
        <v>5432</v>
      </c>
      <c r="AP746" s="0" t="s">
        <v>200</v>
      </c>
      <c r="AQ746" s="0" t="s">
        <v>5433</v>
      </c>
      <c r="AR746" s="0" t="s">
        <v>200</v>
      </c>
      <c r="AS746" s="0" t="s">
        <v>200</v>
      </c>
      <c r="AT746" s="0" t="s">
        <v>5434</v>
      </c>
      <c r="AU746" s="0" t="s">
        <v>4004</v>
      </c>
      <c r="AV746" s="0" t="s">
        <v>4093</v>
      </c>
      <c r="AY746" s="131" t="s">
        <v>2040</v>
      </c>
      <c r="AZ746" s="0" t="s">
        <v>5435</v>
      </c>
      <c r="BA746" s="124" t="s">
        <v>200</v>
      </c>
      <c r="BB746" s="0" t="s">
        <v>248</v>
      </c>
      <c r="BC746" s="0" t="s">
        <v>5436</v>
      </c>
      <c r="BD746" s="0" t="s">
        <v>5437</v>
      </c>
      <c r="BE746" s="104" t="s">
        <v>5438</v>
      </c>
      <c r="BF746" s="0" t="s">
        <v>5439</v>
      </c>
      <c r="BG746" s="125" t="s">
        <v>200</v>
      </c>
      <c r="BH746" s="0" t="s">
        <v>735</v>
      </c>
      <c r="BI746" s="112" t="n">
        <v>5030932122766</v>
      </c>
      <c r="BJ746" s="126" t="s">
        <v>200</v>
      </c>
      <c r="BK746" s="0" t="s">
        <v>215</v>
      </c>
      <c r="BL746" s="112" t="n">
        <v>4</v>
      </c>
      <c r="BM746" s="112" t="n">
        <v>4</v>
      </c>
      <c r="BN746" s="112" t="n">
        <v>4</v>
      </c>
      <c r="BO746" s="111" t="n">
        <v>20</v>
      </c>
      <c r="BP746" s="125" t="s">
        <v>200</v>
      </c>
      <c r="BQ746" s="127" t="s">
        <v>216</v>
      </c>
    </row>
    <row r="747" customFormat="false" ht="13.8" hidden="false" customHeight="false" outlineLevel="0" collapsed="false">
      <c r="A747" s="0" t="s">
        <v>5440</v>
      </c>
      <c r="B747" s="0" t="s">
        <v>5207</v>
      </c>
      <c r="C747" s="131" t="s">
        <v>2304</v>
      </c>
      <c r="D747" s="0" t="s">
        <v>5239</v>
      </c>
      <c r="E747" s="0" t="s">
        <v>284</v>
      </c>
      <c r="F747" s="0" t="s">
        <v>399</v>
      </c>
      <c r="G747" s="0" t="s">
        <v>330</v>
      </c>
      <c r="H747" s="0" t="s">
        <v>197</v>
      </c>
      <c r="J747" s="111" t="n">
        <v>1</v>
      </c>
      <c r="K747" s="131" t="s">
        <v>198</v>
      </c>
      <c r="L747" s="0" t="s">
        <v>198</v>
      </c>
      <c r="M747" s="0" t="s">
        <v>199</v>
      </c>
      <c r="O747" s="0" t="s">
        <v>200</v>
      </c>
      <c r="Q747" s="120" t="s">
        <v>200</v>
      </c>
      <c r="R747" s="0" t="s">
        <v>3919</v>
      </c>
      <c r="S747" s="0" t="s">
        <v>1834</v>
      </c>
      <c r="T747" s="0" t="s">
        <v>5441</v>
      </c>
      <c r="U747" s="0" t="s">
        <v>202</v>
      </c>
      <c r="V747" s="0" t="s">
        <v>1790</v>
      </c>
      <c r="W747" s="110" t="s">
        <v>204</v>
      </c>
      <c r="X747" s="111" t="n">
        <v>2018</v>
      </c>
      <c r="Y747" s="111" t="s">
        <v>205</v>
      </c>
      <c r="Z747" s="111" t="s">
        <v>198</v>
      </c>
      <c r="AA747" s="122" t="s">
        <v>200</v>
      </c>
      <c r="AB747" s="0" t="s">
        <v>5442</v>
      </c>
      <c r="AC747" s="0" t="s">
        <v>5443</v>
      </c>
      <c r="AD747" s="111" t="n">
        <v>2018</v>
      </c>
      <c r="AE747" s="111" t="s">
        <v>5241</v>
      </c>
      <c r="AG747" s="130"/>
      <c r="AI747" s="111" t="s">
        <v>294</v>
      </c>
      <c r="AJ747" s="111" t="s">
        <v>1793</v>
      </c>
      <c r="AK747" s="0" t="s">
        <v>5442</v>
      </c>
      <c r="AM747" s="111" t="n">
        <v>2015</v>
      </c>
      <c r="AN747" s="111" t="s">
        <v>297</v>
      </c>
      <c r="AS747" s="0" t="s">
        <v>200</v>
      </c>
      <c r="AU747" s="0" t="s">
        <v>267</v>
      </c>
      <c r="AV747" s="0" t="s">
        <v>200</v>
      </c>
      <c r="AZ747" s="0" t="s">
        <v>5444</v>
      </c>
      <c r="BA747" s="124" t="s">
        <v>200</v>
      </c>
      <c r="BB747" s="0" t="s">
        <v>210</v>
      </c>
      <c r="BC747" s="0" t="s">
        <v>5445</v>
      </c>
      <c r="BD747" s="0" t="s">
        <v>5446</v>
      </c>
      <c r="BE747" s="104" t="s">
        <v>5447</v>
      </c>
      <c r="BG747" s="125" t="s">
        <v>200</v>
      </c>
      <c r="BH747" s="0" t="s">
        <v>253</v>
      </c>
      <c r="BI747" s="112" t="s">
        <v>198</v>
      </c>
      <c r="BJ747" s="126" t="s">
        <v>200</v>
      </c>
      <c r="BK747" s="0" t="s">
        <v>215</v>
      </c>
      <c r="BL747" s="112" t="n">
        <v>4</v>
      </c>
      <c r="BM747" s="112" t="n">
        <v>4</v>
      </c>
      <c r="BN747" s="112" t="n">
        <v>4</v>
      </c>
      <c r="BO747" s="111" t="n">
        <v>20</v>
      </c>
      <c r="BP747" s="125" t="s">
        <v>200</v>
      </c>
      <c r="BQ747" s="127" t="s">
        <v>216</v>
      </c>
    </row>
    <row r="748" customFormat="false" ht="13.8" hidden="false" customHeight="false" outlineLevel="0" collapsed="false">
      <c r="A748" s="0" t="s">
        <v>5448</v>
      </c>
      <c r="B748" s="0" t="s">
        <v>5207</v>
      </c>
      <c r="C748" s="131" t="s">
        <v>3086</v>
      </c>
      <c r="D748" s="131" t="s">
        <v>5449</v>
      </c>
      <c r="E748" s="0" t="s">
        <v>194</v>
      </c>
      <c r="F748" s="0" t="s">
        <v>1509</v>
      </c>
      <c r="G748" s="0" t="s">
        <v>196</v>
      </c>
      <c r="H748" s="0" t="s">
        <v>219</v>
      </c>
      <c r="J748" s="111" t="n">
        <v>1</v>
      </c>
      <c r="K748" s="0" t="s">
        <v>198</v>
      </c>
      <c r="L748" s="0" t="s">
        <v>198</v>
      </c>
      <c r="M748" s="0" t="s">
        <v>199</v>
      </c>
      <c r="P748" s="0" t="s">
        <v>634</v>
      </c>
      <c r="Q748" s="120" t="s">
        <v>200</v>
      </c>
      <c r="R748" s="0" t="s">
        <v>3919</v>
      </c>
      <c r="S748" s="0" t="s">
        <v>5247</v>
      </c>
      <c r="T748" s="0" t="s">
        <v>198</v>
      </c>
      <c r="U748" s="0" t="s">
        <v>285</v>
      </c>
      <c r="V748" s="0" t="s">
        <v>1790</v>
      </c>
      <c r="W748" s="110" t="s">
        <v>204</v>
      </c>
      <c r="X748" s="111" t="n">
        <v>2018</v>
      </c>
      <c r="Y748" s="111" t="s">
        <v>205</v>
      </c>
      <c r="Z748" s="111" t="s">
        <v>198</v>
      </c>
      <c r="AA748" s="122" t="s">
        <v>200</v>
      </c>
      <c r="AB748" s="0" t="s">
        <v>5450</v>
      </c>
      <c r="AC748" s="0" t="s">
        <v>5249</v>
      </c>
      <c r="AD748" s="111" t="s">
        <v>198</v>
      </c>
      <c r="AE748" s="111" t="s">
        <v>5241</v>
      </c>
      <c r="AG748" s="130"/>
      <c r="AI748" s="111" t="s">
        <v>294</v>
      </c>
      <c r="AJ748" s="111" t="s">
        <v>1793</v>
      </c>
      <c r="AK748" s="0" t="s">
        <v>5450</v>
      </c>
      <c r="AM748" s="111" t="n">
        <v>2011</v>
      </c>
      <c r="AN748" s="111" t="s">
        <v>297</v>
      </c>
      <c r="AU748" s="0" t="s">
        <v>332</v>
      </c>
      <c r="AZ748" s="0" t="s">
        <v>5451</v>
      </c>
      <c r="BA748" s="124" t="s">
        <v>200</v>
      </c>
      <c r="BB748" s="0" t="s">
        <v>462</v>
      </c>
      <c r="BC748" s="0" t="s">
        <v>2652</v>
      </c>
      <c r="BE748" s="104" t="s">
        <v>2100</v>
      </c>
      <c r="BG748" s="125"/>
      <c r="BH748" s="0" t="s">
        <v>5255</v>
      </c>
      <c r="BI748" s="112" t="n">
        <v>819976021243</v>
      </c>
      <c r="BJ748" s="126"/>
      <c r="BK748" s="0" t="s">
        <v>215</v>
      </c>
      <c r="BL748" s="112" t="n">
        <v>4</v>
      </c>
      <c r="BM748" s="112" t="n">
        <v>4</v>
      </c>
      <c r="BN748" s="112" t="n">
        <v>4</v>
      </c>
      <c r="BO748" s="111" t="n">
        <v>40</v>
      </c>
      <c r="BP748" s="125"/>
      <c r="BQ748" s="127" t="s">
        <v>216</v>
      </c>
    </row>
    <row r="749" customFormat="false" ht="13.8" hidden="false" customHeight="false" outlineLevel="0" collapsed="false">
      <c r="A749" s="0" t="s">
        <v>5452</v>
      </c>
      <c r="B749" s="0" t="s">
        <v>5207</v>
      </c>
      <c r="C749" s="131" t="s">
        <v>1719</v>
      </c>
      <c r="D749" s="131" t="s">
        <v>1333</v>
      </c>
      <c r="E749" s="0" t="s">
        <v>194</v>
      </c>
      <c r="F749" s="0" t="s">
        <v>195</v>
      </c>
      <c r="G749" s="0" t="s">
        <v>391</v>
      </c>
      <c r="H749" s="0" t="s">
        <v>197</v>
      </c>
      <c r="J749" s="111" t="n">
        <v>4</v>
      </c>
      <c r="K749" s="0" t="s">
        <v>198</v>
      </c>
      <c r="L749" s="0" t="s">
        <v>5453</v>
      </c>
      <c r="M749" s="0" t="s">
        <v>199</v>
      </c>
      <c r="Q749" s="120"/>
      <c r="R749" s="0" t="s">
        <v>3919</v>
      </c>
      <c r="S749" s="0" t="s">
        <v>201</v>
      </c>
      <c r="T749" s="0" t="s">
        <v>198</v>
      </c>
      <c r="U749" s="0" t="s">
        <v>202</v>
      </c>
      <c r="V749" s="0" t="s">
        <v>1790</v>
      </c>
      <c r="W749" s="110" t="s">
        <v>204</v>
      </c>
      <c r="X749" s="111" t="n">
        <v>2020</v>
      </c>
      <c r="Y749" s="111" t="s">
        <v>1624</v>
      </c>
      <c r="Z749" s="111" t="s">
        <v>198</v>
      </c>
      <c r="AA749" s="122"/>
      <c r="AB749" s="0" t="s">
        <v>5454</v>
      </c>
      <c r="AC749" s="0" t="s">
        <v>4018</v>
      </c>
      <c r="AD749" s="111" t="n">
        <v>2020</v>
      </c>
      <c r="AE749" s="111" t="s">
        <v>198</v>
      </c>
      <c r="AG749" s="130"/>
      <c r="AI749" s="111" t="s">
        <v>207</v>
      </c>
      <c r="AK749" s="0" t="s">
        <v>5454</v>
      </c>
      <c r="AM749" s="111" t="n">
        <v>2020</v>
      </c>
      <c r="AN749" s="111" t="s">
        <v>297</v>
      </c>
      <c r="AP749" s="0" t="s">
        <v>674</v>
      </c>
      <c r="AS749" s="0" t="s">
        <v>5455</v>
      </c>
      <c r="AZ749" s="0" t="s">
        <v>5456</v>
      </c>
      <c r="BA749" s="124"/>
      <c r="BB749" s="0" t="s">
        <v>248</v>
      </c>
      <c r="BC749" s="0" t="s">
        <v>5457</v>
      </c>
      <c r="BD749" s="0" t="s">
        <v>5458</v>
      </c>
      <c r="BE749" s="104" t="s">
        <v>5459</v>
      </c>
      <c r="BF749" s="0" t="s">
        <v>5460</v>
      </c>
      <c r="BG749" s="125" t="s">
        <v>200</v>
      </c>
      <c r="BH749" s="0" t="s">
        <v>5303</v>
      </c>
      <c r="BI749" s="112" t="n">
        <v>5026555428620</v>
      </c>
      <c r="BJ749" s="126"/>
      <c r="BK749" s="0" t="s">
        <v>215</v>
      </c>
      <c r="BL749" s="112" t="n">
        <v>4</v>
      </c>
      <c r="BM749" s="112" t="n">
        <v>4</v>
      </c>
      <c r="BN749" s="112" t="n">
        <v>4</v>
      </c>
      <c r="BO749" s="111" t="n">
        <v>20</v>
      </c>
      <c r="BP749" s="125"/>
      <c r="BQ749" s="127" t="s">
        <v>5461</v>
      </c>
    </row>
    <row r="750" customFormat="false" ht="13.8" hidden="false" customHeight="false" outlineLevel="0" collapsed="false">
      <c r="A750" s="0" t="s">
        <v>5462</v>
      </c>
      <c r="B750" s="0" t="s">
        <v>5207</v>
      </c>
      <c r="C750" s="131" t="s">
        <v>1970</v>
      </c>
      <c r="D750" s="131" t="s">
        <v>1333</v>
      </c>
      <c r="E750" s="0" t="s">
        <v>194</v>
      </c>
      <c r="F750" s="0" t="s">
        <v>399</v>
      </c>
      <c r="G750" s="0" t="s">
        <v>330</v>
      </c>
      <c r="H750" s="0" t="s">
        <v>901</v>
      </c>
      <c r="J750" s="111" t="n">
        <v>1</v>
      </c>
      <c r="K750" s="131" t="s">
        <v>198</v>
      </c>
      <c r="L750" s="0" t="s">
        <v>198</v>
      </c>
      <c r="M750" s="0" t="s">
        <v>199</v>
      </c>
      <c r="O750" s="0" t="s">
        <v>200</v>
      </c>
      <c r="Q750" s="120" t="s">
        <v>200</v>
      </c>
      <c r="R750" s="0" t="s">
        <v>3919</v>
      </c>
      <c r="S750" s="0" t="s">
        <v>201</v>
      </c>
      <c r="T750" s="0" t="s">
        <v>198</v>
      </c>
      <c r="U750" s="0" t="s">
        <v>202</v>
      </c>
      <c r="V750" s="0" t="s">
        <v>1790</v>
      </c>
      <c r="W750" s="110" t="s">
        <v>204</v>
      </c>
      <c r="X750" s="111" t="n">
        <v>2015</v>
      </c>
      <c r="Y750" s="111" t="s">
        <v>498</v>
      </c>
      <c r="Z750" s="130" t="s">
        <v>757</v>
      </c>
      <c r="AA750" s="122" t="s">
        <v>200</v>
      </c>
      <c r="AB750" s="0" t="s">
        <v>3975</v>
      </c>
      <c r="AC750" s="0" t="s">
        <v>4287</v>
      </c>
      <c r="AD750" s="111" t="n">
        <v>2015</v>
      </c>
      <c r="AE750" s="111" t="s">
        <v>198</v>
      </c>
      <c r="AI750" s="111" t="s">
        <v>207</v>
      </c>
      <c r="AK750" s="111" t="str">
        <f aca="false">(AB750)</f>
        <v>Rocksteady studio</v>
      </c>
      <c r="AL750" s="0" t="s">
        <v>200</v>
      </c>
      <c r="AM750" s="111" t="n">
        <f aca="false">AD750</f>
        <v>2015</v>
      </c>
      <c r="AN750" s="111" t="s">
        <v>263</v>
      </c>
      <c r="AP750" s="0" t="s">
        <v>526</v>
      </c>
      <c r="AQ750" s="0" t="s">
        <v>200</v>
      </c>
      <c r="AR750" s="0" t="s">
        <v>200</v>
      </c>
      <c r="AS750" s="0" t="s">
        <v>3977</v>
      </c>
      <c r="AT750" s="0" t="s">
        <v>5463</v>
      </c>
      <c r="AU750" s="0" t="s">
        <v>470</v>
      </c>
      <c r="AV750" s="0" t="s">
        <v>200</v>
      </c>
      <c r="AX750" s="0" t="s">
        <v>3979</v>
      </c>
      <c r="AY750" s="131" t="s">
        <v>2040</v>
      </c>
      <c r="AZ750" s="0" t="s">
        <v>5464</v>
      </c>
      <c r="BA750" s="124" t="s">
        <v>200</v>
      </c>
      <c r="BB750" s="0" t="s">
        <v>248</v>
      </c>
      <c r="BC750" s="0" t="s">
        <v>4329</v>
      </c>
      <c r="BD750" s="0" t="s">
        <v>5465</v>
      </c>
      <c r="BE750" s="104" t="s">
        <v>5466</v>
      </c>
      <c r="BF750" s="0" t="s">
        <v>200</v>
      </c>
      <c r="BG750" s="125" t="s">
        <v>200</v>
      </c>
      <c r="BH750" s="0" t="s">
        <v>735</v>
      </c>
      <c r="BI750" s="112" t="n">
        <v>5051889486268</v>
      </c>
      <c r="BJ750" s="126" t="s">
        <v>200</v>
      </c>
      <c r="BK750" s="0" t="s">
        <v>215</v>
      </c>
      <c r="BL750" s="112" t="n">
        <v>4</v>
      </c>
      <c r="BM750" s="112" t="n">
        <v>4</v>
      </c>
      <c r="BN750" s="112" t="n">
        <v>4</v>
      </c>
      <c r="BO750" s="111" t="n">
        <v>20</v>
      </c>
      <c r="BP750" s="125" t="s">
        <v>200</v>
      </c>
      <c r="BQ750" s="127" t="s">
        <v>216</v>
      </c>
    </row>
    <row r="751" customFormat="false" ht="13.8" hidden="false" customHeight="false" outlineLevel="0" collapsed="false">
      <c r="A751" s="0" t="s">
        <v>5467</v>
      </c>
      <c r="B751" s="0" t="s">
        <v>5207</v>
      </c>
      <c r="C751" s="131" t="s">
        <v>1489</v>
      </c>
      <c r="D751" s="131" t="s">
        <v>1333</v>
      </c>
      <c r="E751" s="0" t="s">
        <v>194</v>
      </c>
      <c r="F751" s="0" t="s">
        <v>195</v>
      </c>
      <c r="G751" s="0" t="s">
        <v>196</v>
      </c>
      <c r="H751" s="0" t="s">
        <v>901</v>
      </c>
      <c r="J751" s="111" t="n">
        <v>1</v>
      </c>
      <c r="K751" s="131" t="s">
        <v>198</v>
      </c>
      <c r="L751" s="0" t="s">
        <v>198</v>
      </c>
      <c r="M751" s="0" t="s">
        <v>274</v>
      </c>
      <c r="O751" s="0" t="s">
        <v>4057</v>
      </c>
      <c r="Q751" s="120" t="s">
        <v>200</v>
      </c>
      <c r="R751" s="0" t="s">
        <v>3919</v>
      </c>
      <c r="S751" s="0" t="s">
        <v>201</v>
      </c>
      <c r="T751" s="0" t="s">
        <v>198</v>
      </c>
      <c r="U751" s="0" t="s">
        <v>202</v>
      </c>
      <c r="V751" s="0" t="s">
        <v>1790</v>
      </c>
      <c r="W751" s="110" t="s">
        <v>204</v>
      </c>
      <c r="X751" s="111" t="n">
        <v>2016</v>
      </c>
      <c r="Y751" s="111" t="s">
        <v>498</v>
      </c>
      <c r="Z751" s="130" t="s">
        <v>757</v>
      </c>
      <c r="AA751" s="122" t="s">
        <v>200</v>
      </c>
      <c r="AB751" s="0" t="s">
        <v>4601</v>
      </c>
      <c r="AC751" s="0" t="s">
        <v>574</v>
      </c>
      <c r="AD751" s="111" t="n">
        <v>2016</v>
      </c>
      <c r="AE751" s="111" t="s">
        <v>198</v>
      </c>
      <c r="AG751" s="111" t="s">
        <v>241</v>
      </c>
      <c r="AH751" s="111" t="s">
        <v>2358</v>
      </c>
      <c r="AI751" s="111" t="s">
        <v>207</v>
      </c>
      <c r="AK751" s="111" t="str">
        <f aca="false">(AB751)</f>
        <v>Dice</v>
      </c>
      <c r="AM751" s="111" t="n">
        <f aca="false">AD751</f>
        <v>2016</v>
      </c>
      <c r="AN751" s="111" t="s">
        <v>4091</v>
      </c>
      <c r="AU751" s="0" t="s">
        <v>5218</v>
      </c>
      <c r="AV751" s="0" t="s">
        <v>200</v>
      </c>
      <c r="AY751" s="0" t="s">
        <v>4675</v>
      </c>
      <c r="AZ751" s="0" t="s">
        <v>5468</v>
      </c>
      <c r="BA751" s="124" t="s">
        <v>200</v>
      </c>
      <c r="BB751" s="0" t="s">
        <v>248</v>
      </c>
      <c r="BC751" s="0" t="s">
        <v>5469</v>
      </c>
      <c r="BD751" s="0" t="s">
        <v>5470</v>
      </c>
      <c r="BE751" s="104" t="s">
        <v>5471</v>
      </c>
      <c r="BG751" s="125" t="s">
        <v>200</v>
      </c>
      <c r="BH751" s="0" t="s">
        <v>735</v>
      </c>
      <c r="BI751" s="112" t="n">
        <v>5030933113763</v>
      </c>
      <c r="BJ751" s="126" t="s">
        <v>200</v>
      </c>
      <c r="BK751" s="0" t="s">
        <v>215</v>
      </c>
      <c r="BL751" s="112" t="n">
        <v>4</v>
      </c>
      <c r="BM751" s="112" t="n">
        <v>4</v>
      </c>
      <c r="BN751" s="112" t="n">
        <v>4</v>
      </c>
      <c r="BO751" s="111" t="n">
        <v>20</v>
      </c>
      <c r="BP751" s="125" t="s">
        <v>200</v>
      </c>
      <c r="BQ751" s="127" t="s">
        <v>216</v>
      </c>
    </row>
    <row r="752" customFormat="false" ht="13.8" hidden="false" customHeight="false" outlineLevel="0" collapsed="false">
      <c r="A752" s="0" t="s">
        <v>5472</v>
      </c>
      <c r="B752" s="0" t="s">
        <v>5207</v>
      </c>
      <c r="C752" s="131" t="s">
        <v>1489</v>
      </c>
      <c r="D752" s="131" t="s">
        <v>1333</v>
      </c>
      <c r="E752" s="0" t="s">
        <v>194</v>
      </c>
      <c r="F752" s="0" t="s">
        <v>195</v>
      </c>
      <c r="G752" s="0" t="s">
        <v>196</v>
      </c>
      <c r="H752" s="0" t="s">
        <v>901</v>
      </c>
      <c r="J752" s="111" t="n">
        <v>1</v>
      </c>
      <c r="K752" s="131" t="s">
        <v>198</v>
      </c>
      <c r="L752" s="0" t="s">
        <v>198</v>
      </c>
      <c r="M752" s="0" t="s">
        <v>199</v>
      </c>
      <c r="O752" s="0" t="s">
        <v>4057</v>
      </c>
      <c r="Q752" s="120" t="s">
        <v>200</v>
      </c>
      <c r="R752" s="0" t="s">
        <v>3919</v>
      </c>
      <c r="S752" s="0" t="s">
        <v>201</v>
      </c>
      <c r="T752" s="0" t="s">
        <v>198</v>
      </c>
      <c r="U752" s="0" t="s">
        <v>202</v>
      </c>
      <c r="V752" s="0" t="s">
        <v>1790</v>
      </c>
      <c r="W752" s="110" t="s">
        <v>204</v>
      </c>
      <c r="X752" s="111" t="n">
        <v>2018</v>
      </c>
      <c r="Y752" s="111" t="s">
        <v>498</v>
      </c>
      <c r="Z752" s="130" t="s">
        <v>757</v>
      </c>
      <c r="AA752" s="122" t="s">
        <v>200</v>
      </c>
      <c r="AB752" s="0" t="s">
        <v>4601</v>
      </c>
      <c r="AC752" s="0" t="s">
        <v>574</v>
      </c>
      <c r="AD752" s="111" t="n">
        <v>2018</v>
      </c>
      <c r="AE752" s="111" t="s">
        <v>198</v>
      </c>
      <c r="AI752" s="111" t="s">
        <v>207</v>
      </c>
      <c r="AK752" s="111" t="str">
        <f aca="false">(AB752)</f>
        <v>Dice</v>
      </c>
      <c r="AM752" s="111" t="n">
        <f aca="false">AD752</f>
        <v>2018</v>
      </c>
      <c r="AN752" s="111" t="s">
        <v>4091</v>
      </c>
      <c r="AR752" s="0" t="s">
        <v>2217</v>
      </c>
      <c r="AS752" s="0" t="s">
        <v>200</v>
      </c>
      <c r="AU752" s="0" t="s">
        <v>3062</v>
      </c>
      <c r="AV752" s="0" t="s">
        <v>200</v>
      </c>
      <c r="AY752" s="0" t="s">
        <v>4675</v>
      </c>
      <c r="AZ752" s="0" t="s">
        <v>5473</v>
      </c>
      <c r="BA752" s="124" t="s">
        <v>200</v>
      </c>
      <c r="BB752" s="0" t="s">
        <v>248</v>
      </c>
      <c r="BC752" s="0" t="s">
        <v>5474</v>
      </c>
      <c r="BD752" s="0" t="s">
        <v>5475</v>
      </c>
      <c r="BE752" s="104" t="s">
        <v>5476</v>
      </c>
      <c r="BG752" s="125" t="s">
        <v>200</v>
      </c>
      <c r="BH752" s="0" t="s">
        <v>735</v>
      </c>
      <c r="BI752" s="112" t="n">
        <v>5030946122271</v>
      </c>
      <c r="BJ752" s="126" t="s">
        <v>200</v>
      </c>
      <c r="BK752" s="0" t="s">
        <v>215</v>
      </c>
      <c r="BL752" s="112" t="n">
        <v>4</v>
      </c>
      <c r="BM752" s="112" t="n">
        <v>4</v>
      </c>
      <c r="BN752" s="112" t="n">
        <v>4</v>
      </c>
      <c r="BO752" s="111" t="n">
        <v>20</v>
      </c>
      <c r="BP752" s="125" t="s">
        <v>200</v>
      </c>
      <c r="BQ752" s="127" t="s">
        <v>216</v>
      </c>
    </row>
    <row r="753" customFormat="false" ht="13.8" hidden="false" customHeight="false" outlineLevel="0" collapsed="false">
      <c r="A753" s="0" t="s">
        <v>5477</v>
      </c>
      <c r="B753" s="0" t="s">
        <v>5207</v>
      </c>
      <c r="C753" s="0" t="s">
        <v>192</v>
      </c>
      <c r="D753" s="0" t="s">
        <v>1333</v>
      </c>
      <c r="E753" s="0" t="s">
        <v>194</v>
      </c>
      <c r="F753" s="0" t="s">
        <v>195</v>
      </c>
      <c r="G753" s="0" t="s">
        <v>196</v>
      </c>
      <c r="H753" s="0" t="s">
        <v>197</v>
      </c>
      <c r="J753" s="111" t="n">
        <v>2</v>
      </c>
      <c r="K753" s="131" t="s">
        <v>198</v>
      </c>
      <c r="L753" s="0" t="s">
        <v>533</v>
      </c>
      <c r="M753" s="0" t="s">
        <v>199</v>
      </c>
      <c r="Q753" s="120" t="s">
        <v>200</v>
      </c>
      <c r="R753" s="0" t="s">
        <v>3919</v>
      </c>
      <c r="S753" s="0" t="s">
        <v>201</v>
      </c>
      <c r="T753" s="0" t="s">
        <v>198</v>
      </c>
      <c r="U753" s="0" t="s">
        <v>4369</v>
      </c>
      <c r="V753" s="0" t="s">
        <v>1790</v>
      </c>
      <c r="W753" s="110" t="s">
        <v>204</v>
      </c>
      <c r="X753" s="111" t="n">
        <v>2016</v>
      </c>
      <c r="Y753" s="111" t="s">
        <v>205</v>
      </c>
      <c r="Z753" s="111" t="s">
        <v>198</v>
      </c>
      <c r="AA753" s="122" t="s">
        <v>200</v>
      </c>
      <c r="AB753" s="0" t="s">
        <v>3630</v>
      </c>
      <c r="AC753" s="0" t="s">
        <v>3397</v>
      </c>
      <c r="AD753" s="111" t="s">
        <v>198</v>
      </c>
      <c r="AE753" s="111" t="s">
        <v>5241</v>
      </c>
      <c r="AI753" s="111" t="s">
        <v>922</v>
      </c>
      <c r="AJ753" s="111" t="s">
        <v>1376</v>
      </c>
      <c r="AK753" s="0" t="s">
        <v>3630</v>
      </c>
      <c r="AL753" s="0" t="s">
        <v>216</v>
      </c>
      <c r="AM753" s="111" t="n">
        <v>1996</v>
      </c>
      <c r="AN753" s="111" t="s">
        <v>208</v>
      </c>
      <c r="AS753" s="0" t="s">
        <v>200</v>
      </c>
      <c r="AU753" s="0" t="s">
        <v>267</v>
      </c>
      <c r="AV753" s="0" t="s">
        <v>200</v>
      </c>
      <c r="AZ753" s="0" t="s">
        <v>5478</v>
      </c>
      <c r="BA753" s="124" t="s">
        <v>200</v>
      </c>
      <c r="BB753" s="0" t="s">
        <v>210</v>
      </c>
      <c r="BC753" s="0" t="s">
        <v>5479</v>
      </c>
      <c r="BD753" s="0" t="s">
        <v>5480</v>
      </c>
      <c r="BE753" s="104" t="s">
        <v>5481</v>
      </c>
      <c r="BG753" s="125" t="s">
        <v>200</v>
      </c>
      <c r="BH753" s="0" t="s">
        <v>5278</v>
      </c>
      <c r="BI753" s="112" t="n">
        <v>8809560330167</v>
      </c>
      <c r="BJ753" s="126" t="s">
        <v>200</v>
      </c>
      <c r="BK753" s="0" t="s">
        <v>215</v>
      </c>
      <c r="BL753" s="112" t="n">
        <v>4</v>
      </c>
      <c r="BM753" s="112" t="n">
        <v>4</v>
      </c>
      <c r="BN753" s="112" t="n">
        <v>4</v>
      </c>
      <c r="BO753" s="111" t="n">
        <v>20</v>
      </c>
      <c r="BP753" s="125" t="s">
        <v>200</v>
      </c>
      <c r="BQ753" s="127" t="s">
        <v>216</v>
      </c>
    </row>
    <row r="754" customFormat="false" ht="13.8" hidden="false" customHeight="false" outlineLevel="0" collapsed="false">
      <c r="A754" s="0" t="s">
        <v>5482</v>
      </c>
      <c r="B754" s="0" t="s">
        <v>5207</v>
      </c>
      <c r="C754" s="0" t="s">
        <v>218</v>
      </c>
      <c r="D754" s="0" t="s">
        <v>5271</v>
      </c>
      <c r="E754" s="0" t="s">
        <v>194</v>
      </c>
      <c r="F754" s="0" t="s">
        <v>314</v>
      </c>
      <c r="G754" s="0" t="s">
        <v>196</v>
      </c>
      <c r="H754" s="0" t="s">
        <v>219</v>
      </c>
      <c r="J754" s="111" t="n">
        <v>1</v>
      </c>
      <c r="K754" s="0" t="s">
        <v>198</v>
      </c>
      <c r="L754" s="0" t="s">
        <v>198</v>
      </c>
      <c r="M754" s="0" t="s">
        <v>199</v>
      </c>
      <c r="P754" s="0" t="s">
        <v>410</v>
      </c>
      <c r="Q754" s="120" t="s">
        <v>200</v>
      </c>
      <c r="R754" s="0" t="s">
        <v>3919</v>
      </c>
      <c r="S754" s="0" t="s">
        <v>201</v>
      </c>
      <c r="T754" s="0" t="s">
        <v>198</v>
      </c>
      <c r="U754" s="0" t="s">
        <v>202</v>
      </c>
      <c r="V754" s="0" t="s">
        <v>1790</v>
      </c>
      <c r="W754" s="110" t="s">
        <v>204</v>
      </c>
      <c r="X754" s="111" t="n">
        <v>2019</v>
      </c>
      <c r="Z754" s="111" t="s">
        <v>221</v>
      </c>
      <c r="AA754" s="122" t="s">
        <v>200</v>
      </c>
      <c r="AB754" s="0" t="s">
        <v>5483</v>
      </c>
      <c r="AC754" s="0" t="s">
        <v>5483</v>
      </c>
      <c r="AD754" s="111" t="n">
        <v>2019</v>
      </c>
      <c r="AE754" s="111" t="s">
        <v>198</v>
      </c>
      <c r="AI754" s="111" t="s">
        <v>207</v>
      </c>
      <c r="AK754" s="111" t="str">
        <f aca="false">(AB754)</f>
        <v>Survios</v>
      </c>
      <c r="AM754" s="111" t="n">
        <f aca="false">AD754</f>
        <v>2019</v>
      </c>
      <c r="AN754" s="111" t="s">
        <v>297</v>
      </c>
      <c r="AO754" s="0" t="s">
        <v>5425</v>
      </c>
      <c r="AP754" s="0" t="s">
        <v>200</v>
      </c>
      <c r="AT754" s="0" t="s">
        <v>2749</v>
      </c>
      <c r="AV754" s="0" t="s">
        <v>200</v>
      </c>
      <c r="AZ754" s="0" t="s">
        <v>5484</v>
      </c>
      <c r="BA754" s="124" t="s">
        <v>200</v>
      </c>
      <c r="BB754" s="0" t="s">
        <v>248</v>
      </c>
      <c r="BC754" s="0" t="s">
        <v>4295</v>
      </c>
      <c r="BD754" s="0" t="s">
        <v>5485</v>
      </c>
      <c r="BE754" s="104" t="s">
        <v>4207</v>
      </c>
      <c r="BG754" s="125"/>
      <c r="BH754" s="0" t="s">
        <v>5278</v>
      </c>
      <c r="BI754" s="112" t="n">
        <v>5060522094784</v>
      </c>
      <c r="BJ754" s="126"/>
      <c r="BK754" s="0" t="s">
        <v>215</v>
      </c>
      <c r="BL754" s="112" t="n">
        <v>4</v>
      </c>
      <c r="BM754" s="112" t="n">
        <v>4</v>
      </c>
      <c r="BN754" s="112" t="n">
        <v>4</v>
      </c>
      <c r="BO754" s="111" t="n">
        <v>20</v>
      </c>
      <c r="BP754" s="125"/>
      <c r="BQ754" s="127" t="s">
        <v>216</v>
      </c>
    </row>
    <row r="755" customFormat="false" ht="13.8" hidden="false" customHeight="false" outlineLevel="0" collapsed="false">
      <c r="A755" s="0" t="s">
        <v>5486</v>
      </c>
      <c r="B755" s="0" t="s">
        <v>5207</v>
      </c>
      <c r="C755" s="0" t="s">
        <v>2655</v>
      </c>
      <c r="D755" s="0" t="s">
        <v>1333</v>
      </c>
      <c r="E755" s="0" t="s">
        <v>194</v>
      </c>
      <c r="F755" s="0" t="s">
        <v>195</v>
      </c>
      <c r="G755" s="0" t="s">
        <v>196</v>
      </c>
      <c r="H755" s="0" t="s">
        <v>901</v>
      </c>
      <c r="J755" s="111" t="n">
        <v>1</v>
      </c>
      <c r="K755" s="0" t="s">
        <v>198</v>
      </c>
      <c r="L755" s="0" t="s">
        <v>198</v>
      </c>
      <c r="M755" s="0" t="s">
        <v>199</v>
      </c>
      <c r="Q755" s="120"/>
      <c r="R755" s="0" t="s">
        <v>3919</v>
      </c>
      <c r="S755" s="0" t="s">
        <v>3441</v>
      </c>
      <c r="T755" s="0" t="s">
        <v>3441</v>
      </c>
      <c r="U755" s="0" t="s">
        <v>202</v>
      </c>
      <c r="V755" s="0" t="s">
        <v>1790</v>
      </c>
      <c r="W755" s="110" t="s">
        <v>204</v>
      </c>
      <c r="X755" s="111" t="n">
        <v>2020</v>
      </c>
      <c r="Y755" s="111" t="s">
        <v>1624</v>
      </c>
      <c r="Z755" s="111" t="s">
        <v>221</v>
      </c>
      <c r="AA755" s="122" t="s">
        <v>200</v>
      </c>
      <c r="AB755" s="0" t="s">
        <v>4578</v>
      </c>
      <c r="AC755" s="0" t="s">
        <v>206</v>
      </c>
      <c r="AD755" s="111" t="n">
        <v>2020</v>
      </c>
      <c r="AE755" s="111" t="s">
        <v>198</v>
      </c>
      <c r="AI755" s="111" t="s">
        <v>294</v>
      </c>
      <c r="AJ755" s="111" t="s">
        <v>3976</v>
      </c>
      <c r="AK755" s="111" t="s">
        <v>4578</v>
      </c>
      <c r="AM755" s="111" t="s">
        <v>849</v>
      </c>
      <c r="AN755" s="111" t="s">
        <v>208</v>
      </c>
      <c r="AR755" s="0" t="s">
        <v>2987</v>
      </c>
      <c r="AS755" s="0" t="s">
        <v>200</v>
      </c>
      <c r="AT755" s="0" t="s">
        <v>5487</v>
      </c>
      <c r="AU755" s="0" t="s">
        <v>200</v>
      </c>
      <c r="AZ755" s="0" t="s">
        <v>5488</v>
      </c>
      <c r="BA755" s="124" t="s">
        <v>200</v>
      </c>
      <c r="BB755" s="0" t="s">
        <v>248</v>
      </c>
      <c r="BC755" s="0" t="s">
        <v>5489</v>
      </c>
      <c r="BD755" s="0" t="s">
        <v>5490</v>
      </c>
      <c r="BE755" s="104" t="s">
        <v>5491</v>
      </c>
      <c r="BF755" s="0" t="s">
        <v>5492</v>
      </c>
      <c r="BG755" s="125"/>
      <c r="BH755" s="0" t="s">
        <v>2235</v>
      </c>
      <c r="BI755" s="112" t="n">
        <v>5055277036356</v>
      </c>
      <c r="BJ755" s="126"/>
      <c r="BK755" s="0" t="s">
        <v>215</v>
      </c>
      <c r="BL755" s="112" t="n">
        <v>4</v>
      </c>
      <c r="BM755" s="112" t="n">
        <v>4</v>
      </c>
      <c r="BN755" s="112" t="n">
        <v>4</v>
      </c>
      <c r="BO755" s="111" t="n">
        <v>20</v>
      </c>
      <c r="BP755" s="125"/>
      <c r="BQ755" s="127"/>
    </row>
    <row r="756" customFormat="false" ht="13.8" hidden="false" customHeight="false" outlineLevel="0" collapsed="false">
      <c r="A756" s="0" t="s">
        <v>5493</v>
      </c>
      <c r="B756" s="0" t="s">
        <v>5207</v>
      </c>
      <c r="C756" s="0" t="s">
        <v>218</v>
      </c>
      <c r="D756" s="0" t="s">
        <v>1333</v>
      </c>
      <c r="E756" s="0" t="s">
        <v>194</v>
      </c>
      <c r="F756" s="0" t="s">
        <v>314</v>
      </c>
      <c r="G756" s="0" t="s">
        <v>196</v>
      </c>
      <c r="H756" s="0" t="s">
        <v>400</v>
      </c>
      <c r="I756" s="0" t="s">
        <v>839</v>
      </c>
      <c r="J756" s="111" t="n">
        <v>4</v>
      </c>
      <c r="K756" s="0" t="s">
        <v>198</v>
      </c>
      <c r="L756" s="0" t="s">
        <v>1050</v>
      </c>
      <c r="M756" s="0" t="s">
        <v>199</v>
      </c>
      <c r="Q756" s="120"/>
      <c r="R756" s="0" t="s">
        <v>3919</v>
      </c>
      <c r="S756" s="0" t="s">
        <v>201</v>
      </c>
      <c r="T756" s="0" t="s">
        <v>198</v>
      </c>
      <c r="U756" s="0" t="s">
        <v>202</v>
      </c>
      <c r="V756" s="0" t="s">
        <v>1790</v>
      </c>
      <c r="W756" s="110" t="s">
        <v>204</v>
      </c>
      <c r="X756" s="111" t="n">
        <v>2019</v>
      </c>
      <c r="Y756" s="111" t="s">
        <v>498</v>
      </c>
      <c r="Z756" s="111" t="s">
        <v>221</v>
      </c>
      <c r="AA756" s="122" t="s">
        <v>200</v>
      </c>
      <c r="AB756" s="0" t="s">
        <v>5494</v>
      </c>
      <c r="AC756" s="0" t="s">
        <v>5210</v>
      </c>
      <c r="AD756" s="111" t="n">
        <v>2019</v>
      </c>
      <c r="AE756" s="111" t="s">
        <v>198</v>
      </c>
      <c r="AI756" s="111" t="s">
        <v>207</v>
      </c>
      <c r="AK756" s="111" t="str">
        <f aca="false">(AB756)</f>
        <v>Varsav studio</v>
      </c>
      <c r="AM756" s="111" t="n">
        <v>2019</v>
      </c>
      <c r="AN756" s="111" t="s">
        <v>5495</v>
      </c>
      <c r="AT756" s="0" t="s">
        <v>381</v>
      </c>
      <c r="AZ756" s="0" t="s">
        <v>5496</v>
      </c>
      <c r="BA756" s="124" t="s">
        <v>200</v>
      </c>
      <c r="BB756" s="0" t="s">
        <v>248</v>
      </c>
      <c r="BC756" s="0" t="s">
        <v>1797</v>
      </c>
      <c r="BD756" s="0" t="s">
        <v>5497</v>
      </c>
      <c r="BE756" s="104" t="s">
        <v>5498</v>
      </c>
      <c r="BG756" s="125"/>
      <c r="BH756" s="0" t="s">
        <v>735</v>
      </c>
      <c r="BI756" s="112" t="n">
        <v>3499550380972</v>
      </c>
      <c r="BJ756" s="126"/>
      <c r="BK756" s="0" t="s">
        <v>215</v>
      </c>
      <c r="BL756" s="112" t="n">
        <v>4</v>
      </c>
      <c r="BM756" s="112" t="n">
        <v>4</v>
      </c>
      <c r="BN756" s="112" t="n">
        <v>4</v>
      </c>
      <c r="BO756" s="111" t="n">
        <v>20</v>
      </c>
      <c r="BP756" s="125"/>
      <c r="BQ756" s="127"/>
    </row>
    <row r="757" customFormat="false" ht="13.8" hidden="false" customHeight="false" outlineLevel="0" collapsed="false">
      <c r="A757" s="0" t="s">
        <v>5499</v>
      </c>
      <c r="B757" s="0" t="s">
        <v>5207</v>
      </c>
      <c r="C757" s="131" t="s">
        <v>1451</v>
      </c>
      <c r="D757" s="131" t="s">
        <v>1333</v>
      </c>
      <c r="E757" s="0" t="s">
        <v>194</v>
      </c>
      <c r="F757" s="0" t="s">
        <v>1509</v>
      </c>
      <c r="G757" s="0" t="s">
        <v>196</v>
      </c>
      <c r="H757" s="0" t="s">
        <v>901</v>
      </c>
      <c r="J757" s="111" t="n">
        <v>1</v>
      </c>
      <c r="K757" s="0" t="s">
        <v>198</v>
      </c>
      <c r="L757" s="0" t="s">
        <v>198</v>
      </c>
      <c r="M757" s="0" t="s">
        <v>199</v>
      </c>
      <c r="O757" s="0" t="s">
        <v>237</v>
      </c>
      <c r="Q757" s="120" t="s">
        <v>200</v>
      </c>
      <c r="R757" s="0" t="s">
        <v>3919</v>
      </c>
      <c r="S757" s="0" t="s">
        <v>201</v>
      </c>
      <c r="T757" s="0" t="s">
        <v>198</v>
      </c>
      <c r="U757" s="0" t="s">
        <v>202</v>
      </c>
      <c r="V757" s="0" t="s">
        <v>1790</v>
      </c>
      <c r="W757" s="110" t="s">
        <v>204</v>
      </c>
      <c r="X757" s="111" t="n">
        <v>2020</v>
      </c>
      <c r="Y757" s="111" t="s">
        <v>1624</v>
      </c>
      <c r="Z757" s="130" t="s">
        <v>757</v>
      </c>
      <c r="AA757" s="122" t="s">
        <v>200</v>
      </c>
      <c r="AB757" s="0" t="s">
        <v>5500</v>
      </c>
      <c r="AC757" s="0" t="s">
        <v>4469</v>
      </c>
      <c r="AD757" s="111" t="n">
        <v>2020</v>
      </c>
      <c r="AE757" s="111" t="s">
        <v>198</v>
      </c>
      <c r="AG757" s="130"/>
      <c r="AI757" s="111" t="s">
        <v>207</v>
      </c>
      <c r="AJ757" s="111" t="s">
        <v>200</v>
      </c>
      <c r="AK757" s="111" t="str">
        <f aca="false">(AB757)</f>
        <v>Bloober team</v>
      </c>
      <c r="AM757" s="111" t="n">
        <f aca="false">AD757</f>
        <v>2020</v>
      </c>
      <c r="AN757" s="111" t="s">
        <v>5495</v>
      </c>
      <c r="AP757" s="0" t="s">
        <v>264</v>
      </c>
      <c r="AR757" s="0" t="s">
        <v>1455</v>
      </c>
      <c r="AS757" s="0" t="s">
        <v>5499</v>
      </c>
      <c r="AT757" s="0" t="s">
        <v>2504</v>
      </c>
      <c r="AU757" s="0" t="s">
        <v>470</v>
      </c>
      <c r="AY757" s="0" t="s">
        <v>2040</v>
      </c>
      <c r="AZ757" s="0" t="s">
        <v>5501</v>
      </c>
      <c r="BA757" s="124" t="s">
        <v>200</v>
      </c>
      <c r="BB757" s="0" t="s">
        <v>248</v>
      </c>
      <c r="BC757" s="0" t="s">
        <v>5502</v>
      </c>
      <c r="BD757" s="0" t="s">
        <v>5503</v>
      </c>
      <c r="BE757" s="104" t="s">
        <v>1932</v>
      </c>
      <c r="BF757" s="0" t="s">
        <v>200</v>
      </c>
      <c r="BG757" s="125" t="s">
        <v>200</v>
      </c>
      <c r="BH757" s="0" t="s">
        <v>735</v>
      </c>
      <c r="BI757" s="112" t="n">
        <v>4020628730314</v>
      </c>
      <c r="BJ757" s="126" t="s">
        <v>200</v>
      </c>
      <c r="BK757" s="0" t="s">
        <v>215</v>
      </c>
      <c r="BL757" s="112" t="n">
        <v>4</v>
      </c>
      <c r="BM757" s="112" t="n">
        <v>4</v>
      </c>
      <c r="BN757" s="112" t="n">
        <v>4</v>
      </c>
      <c r="BO757" s="111" t="n">
        <v>40</v>
      </c>
      <c r="BP757" s="125" t="s">
        <v>200</v>
      </c>
      <c r="BQ757" s="127" t="s">
        <v>216</v>
      </c>
    </row>
    <row r="758" customFormat="false" ht="13.8" hidden="false" customHeight="false" outlineLevel="0" collapsed="false">
      <c r="A758" s="0" t="s">
        <v>5504</v>
      </c>
      <c r="B758" s="0" t="s">
        <v>5207</v>
      </c>
      <c r="C758" s="0" t="s">
        <v>605</v>
      </c>
      <c r="D758" s="0" t="s">
        <v>1460</v>
      </c>
      <c r="E758" s="0" t="s">
        <v>194</v>
      </c>
      <c r="F758" s="0" t="s">
        <v>606</v>
      </c>
      <c r="G758" s="0" t="s">
        <v>391</v>
      </c>
      <c r="H758" s="0" t="s">
        <v>197</v>
      </c>
      <c r="J758" s="111" t="n">
        <v>2</v>
      </c>
      <c r="K758" s="131" t="s">
        <v>198</v>
      </c>
      <c r="L758" s="0" t="s">
        <v>392</v>
      </c>
      <c r="M758" s="0" t="s">
        <v>199</v>
      </c>
      <c r="O758" s="0" t="s">
        <v>200</v>
      </c>
      <c r="P758" s="0" t="s">
        <v>238</v>
      </c>
      <c r="Q758" s="120" t="s">
        <v>200</v>
      </c>
      <c r="R758" s="0" t="s">
        <v>3919</v>
      </c>
      <c r="S758" s="0" t="s">
        <v>1834</v>
      </c>
      <c r="T758" s="0" t="s">
        <v>5505</v>
      </c>
      <c r="U758" s="0" t="s">
        <v>202</v>
      </c>
      <c r="V758" s="0" t="s">
        <v>1790</v>
      </c>
      <c r="W758" s="110" t="s">
        <v>204</v>
      </c>
      <c r="X758" s="111" t="n">
        <v>2016</v>
      </c>
      <c r="Y758" s="111" t="s">
        <v>205</v>
      </c>
      <c r="Z758" s="111" t="s">
        <v>198</v>
      </c>
      <c r="AA758" s="122" t="s">
        <v>200</v>
      </c>
      <c r="AB758" s="0" t="s">
        <v>3397</v>
      </c>
      <c r="AC758" s="0" t="s">
        <v>5506</v>
      </c>
      <c r="AD758" s="111" t="n">
        <v>2016</v>
      </c>
      <c r="AE758" s="111" t="s">
        <v>198</v>
      </c>
      <c r="AI758" s="111" t="s">
        <v>207</v>
      </c>
      <c r="AK758" s="111" t="str">
        <f aca="false">(AB758)</f>
        <v>Arc system works</v>
      </c>
      <c r="AM758" s="111" t="n">
        <f aca="false">AD758</f>
        <v>2016</v>
      </c>
      <c r="AN758" s="111" t="s">
        <v>208</v>
      </c>
      <c r="AO758" s="0" t="s">
        <v>609</v>
      </c>
      <c r="AP758" s="0" t="s">
        <v>200</v>
      </c>
      <c r="AS758" s="0" t="s">
        <v>5507</v>
      </c>
      <c r="AT758" s="104" t="s">
        <v>433</v>
      </c>
      <c r="AU758" s="0" t="s">
        <v>200</v>
      </c>
      <c r="AV758" s="0" t="s">
        <v>200</v>
      </c>
      <c r="AZ758" s="0" t="s">
        <v>5508</v>
      </c>
      <c r="BA758" s="124" t="s">
        <v>200</v>
      </c>
      <c r="BB758" s="0" t="s">
        <v>248</v>
      </c>
      <c r="BC758" s="0" t="s">
        <v>5509</v>
      </c>
      <c r="BD758" s="0" t="s">
        <v>5510</v>
      </c>
      <c r="BE758" s="104" t="s">
        <v>5511</v>
      </c>
      <c r="BF758" s="0" t="s">
        <v>5512</v>
      </c>
      <c r="BG758" s="125" t="s">
        <v>200</v>
      </c>
      <c r="BH758" s="0" t="s">
        <v>5513</v>
      </c>
      <c r="BI758" s="112" t="n">
        <v>5060201655824</v>
      </c>
      <c r="BJ758" s="126" t="s">
        <v>200</v>
      </c>
      <c r="BK758" s="0" t="s">
        <v>215</v>
      </c>
      <c r="BL758" s="112" t="n">
        <v>4</v>
      </c>
      <c r="BM758" s="112" t="n">
        <v>4</v>
      </c>
      <c r="BN758" s="112" t="n">
        <v>4</v>
      </c>
      <c r="BO758" s="111" t="n">
        <v>20</v>
      </c>
      <c r="BP758" s="125" t="s">
        <v>200</v>
      </c>
      <c r="BQ758" s="127" t="s">
        <v>216</v>
      </c>
    </row>
    <row r="759" customFormat="false" ht="13.8" hidden="false" customHeight="false" outlineLevel="0" collapsed="false">
      <c r="A759" s="0" t="s">
        <v>5514</v>
      </c>
      <c r="B759" s="0" t="s">
        <v>5207</v>
      </c>
      <c r="C759" s="0" t="s">
        <v>605</v>
      </c>
      <c r="D759" s="0" t="s">
        <v>1460</v>
      </c>
      <c r="E759" s="0" t="s">
        <v>194</v>
      </c>
      <c r="F759" s="0" t="s">
        <v>606</v>
      </c>
      <c r="G759" s="0" t="s">
        <v>391</v>
      </c>
      <c r="H759" s="0" t="s">
        <v>197</v>
      </c>
      <c r="J759" s="111" t="n">
        <v>2</v>
      </c>
      <c r="K759" s="131" t="s">
        <v>198</v>
      </c>
      <c r="L759" s="0" t="s">
        <v>392</v>
      </c>
      <c r="M759" s="0" t="s">
        <v>199</v>
      </c>
      <c r="O759" s="0" t="s">
        <v>200</v>
      </c>
      <c r="P759" s="0" t="s">
        <v>238</v>
      </c>
      <c r="Q759" s="120" t="s">
        <v>200</v>
      </c>
      <c r="R759" s="0" t="s">
        <v>3919</v>
      </c>
      <c r="S759" s="0" t="s">
        <v>201</v>
      </c>
      <c r="T759" s="0" t="s">
        <v>198</v>
      </c>
      <c r="U759" s="0" t="s">
        <v>202</v>
      </c>
      <c r="V759" s="0" t="s">
        <v>1790</v>
      </c>
      <c r="W759" s="110" t="s">
        <v>204</v>
      </c>
      <c r="X759" s="111" t="n">
        <v>2015</v>
      </c>
      <c r="Y759" s="111" t="s">
        <v>205</v>
      </c>
      <c r="Z759" s="111" t="s">
        <v>198</v>
      </c>
      <c r="AA759" s="122" t="s">
        <v>200</v>
      </c>
      <c r="AB759" s="0" t="s">
        <v>3397</v>
      </c>
      <c r="AC759" s="0" t="s">
        <v>5506</v>
      </c>
      <c r="AD759" s="111" t="n">
        <v>2015</v>
      </c>
      <c r="AE759" s="111" t="s">
        <v>198</v>
      </c>
      <c r="AI759" s="111" t="s">
        <v>700</v>
      </c>
      <c r="AJ759" s="133" t="s">
        <v>5412</v>
      </c>
      <c r="AK759" s="0" t="s">
        <v>3397</v>
      </c>
      <c r="AM759" s="111" t="n">
        <v>2012</v>
      </c>
      <c r="AN759" s="111" t="s">
        <v>208</v>
      </c>
      <c r="AO759" s="0" t="s">
        <v>609</v>
      </c>
      <c r="AP759" s="0" t="s">
        <v>200</v>
      </c>
      <c r="AR759" s="0" t="s">
        <v>4215</v>
      </c>
      <c r="AS759" s="0" t="s">
        <v>5507</v>
      </c>
      <c r="AT759" s="104" t="s">
        <v>433</v>
      </c>
      <c r="AU759" s="0" t="s">
        <v>200</v>
      </c>
      <c r="AV759" s="0" t="s">
        <v>200</v>
      </c>
      <c r="AZ759" s="0" t="s">
        <v>5515</v>
      </c>
      <c r="BA759" s="124" t="s">
        <v>200</v>
      </c>
      <c r="BB759" s="0" t="s">
        <v>248</v>
      </c>
      <c r="BC759" s="0" t="s">
        <v>5516</v>
      </c>
      <c r="BD759" s="0" t="s">
        <v>4976</v>
      </c>
      <c r="BE759" s="104" t="s">
        <v>5517</v>
      </c>
      <c r="BF759" s="0" t="s">
        <v>200</v>
      </c>
      <c r="BG759" s="125" t="s">
        <v>200</v>
      </c>
      <c r="BH759" s="0" t="s">
        <v>735</v>
      </c>
      <c r="BI759" s="112" t="n">
        <v>5060201654964</v>
      </c>
      <c r="BJ759" s="126" t="s">
        <v>200</v>
      </c>
      <c r="BK759" s="0" t="s">
        <v>215</v>
      </c>
      <c r="BL759" s="112" t="n">
        <v>4</v>
      </c>
      <c r="BM759" s="112" t="n">
        <v>4</v>
      </c>
      <c r="BN759" s="112" t="n">
        <v>4</v>
      </c>
      <c r="BO759" s="111" t="n">
        <v>20</v>
      </c>
      <c r="BP759" s="125" t="s">
        <v>200</v>
      </c>
      <c r="BQ759" s="127" t="s">
        <v>216</v>
      </c>
    </row>
    <row r="760" customFormat="false" ht="13.8" hidden="false" customHeight="false" outlineLevel="0" collapsed="false">
      <c r="A760" s="0" t="s">
        <v>5518</v>
      </c>
      <c r="B760" s="0" t="s">
        <v>5207</v>
      </c>
      <c r="C760" s="0" t="s">
        <v>965</v>
      </c>
      <c r="D760" s="0" t="s">
        <v>193</v>
      </c>
      <c r="E760" s="0" t="s">
        <v>194</v>
      </c>
      <c r="F760" s="0" t="s">
        <v>195</v>
      </c>
      <c r="G760" s="0" t="s">
        <v>196</v>
      </c>
      <c r="H760" s="0" t="s">
        <v>197</v>
      </c>
      <c r="J760" s="111" t="n">
        <v>2</v>
      </c>
      <c r="K760" s="131" t="s">
        <v>198</v>
      </c>
      <c r="L760" s="0" t="s">
        <v>533</v>
      </c>
      <c r="M760" s="0" t="s">
        <v>199</v>
      </c>
      <c r="O760" s="0" t="s">
        <v>534</v>
      </c>
      <c r="Q760" s="120" t="s">
        <v>200</v>
      </c>
      <c r="R760" s="0" t="s">
        <v>3919</v>
      </c>
      <c r="S760" s="0" t="s">
        <v>1834</v>
      </c>
      <c r="T760" s="0" t="s">
        <v>1409</v>
      </c>
      <c r="U760" s="0" t="s">
        <v>4369</v>
      </c>
      <c r="V760" s="0" t="s">
        <v>1790</v>
      </c>
      <c r="W760" s="110" t="s">
        <v>204</v>
      </c>
      <c r="X760" s="111" t="n">
        <v>2018</v>
      </c>
      <c r="Y760" s="111" t="s">
        <v>205</v>
      </c>
      <c r="Z760" s="111" t="s">
        <v>198</v>
      </c>
      <c r="AA760" s="122" t="s">
        <v>200</v>
      </c>
      <c r="AB760" s="0" t="s">
        <v>5519</v>
      </c>
      <c r="AC760" s="0" t="s">
        <v>5520</v>
      </c>
      <c r="AD760" s="111" t="n">
        <v>2018</v>
      </c>
      <c r="AE760" s="111" t="s">
        <v>5241</v>
      </c>
      <c r="AG760" s="130"/>
      <c r="AI760" s="111" t="s">
        <v>294</v>
      </c>
      <c r="AJ760" s="111" t="s">
        <v>1793</v>
      </c>
      <c r="AK760" s="0" t="s">
        <v>5519</v>
      </c>
      <c r="AM760" s="111" t="s">
        <v>849</v>
      </c>
      <c r="AN760" s="111" t="s">
        <v>1887</v>
      </c>
      <c r="AS760" s="0" t="s">
        <v>200</v>
      </c>
      <c r="AU760" s="0" t="s">
        <v>244</v>
      </c>
      <c r="AV760" s="0" t="s">
        <v>200</v>
      </c>
      <c r="AZ760" s="0" t="s">
        <v>5521</v>
      </c>
      <c r="BA760" s="124" t="s">
        <v>200</v>
      </c>
      <c r="BB760" s="0" t="s">
        <v>248</v>
      </c>
      <c r="BC760" s="0" t="s">
        <v>5522</v>
      </c>
      <c r="BD760" s="0" t="s">
        <v>5523</v>
      </c>
      <c r="BE760" s="104" t="s">
        <v>5524</v>
      </c>
      <c r="BG760" s="125" t="s">
        <v>200</v>
      </c>
      <c r="BH760" s="0" t="s">
        <v>2235</v>
      </c>
      <c r="BI760" s="112" t="n">
        <v>797776798308</v>
      </c>
      <c r="BJ760" s="126" t="s">
        <v>200</v>
      </c>
      <c r="BK760" s="0" t="s">
        <v>215</v>
      </c>
      <c r="BL760" s="112" t="n">
        <v>4</v>
      </c>
      <c r="BM760" s="112" t="n">
        <v>4</v>
      </c>
      <c r="BN760" s="112" t="n">
        <v>4</v>
      </c>
      <c r="BO760" s="111" t="n">
        <v>20</v>
      </c>
      <c r="BP760" s="125" t="s">
        <v>200</v>
      </c>
      <c r="BQ760" s="127" t="s">
        <v>216</v>
      </c>
    </row>
    <row r="761" customFormat="false" ht="13.8" hidden="false" customHeight="false" outlineLevel="0" collapsed="false">
      <c r="A761" s="0" t="s">
        <v>5525</v>
      </c>
      <c r="B761" s="0" t="s">
        <v>5207</v>
      </c>
      <c r="C761" s="0" t="s">
        <v>1267</v>
      </c>
      <c r="D761" s="0" t="s">
        <v>5271</v>
      </c>
      <c r="E761" s="0" t="s">
        <v>194</v>
      </c>
      <c r="F761" s="0" t="s">
        <v>195</v>
      </c>
      <c r="G761" s="0" t="s">
        <v>196</v>
      </c>
      <c r="H761" s="0" t="s">
        <v>219</v>
      </c>
      <c r="J761" s="111" t="n">
        <v>1</v>
      </c>
      <c r="K761" s="131" t="s">
        <v>198</v>
      </c>
      <c r="L761" s="0" t="s">
        <v>198</v>
      </c>
      <c r="M761" s="0" t="s">
        <v>199</v>
      </c>
      <c r="O761" s="0" t="s">
        <v>200</v>
      </c>
      <c r="Q761" s="120" t="s">
        <v>200</v>
      </c>
      <c r="R761" s="0" t="s">
        <v>3919</v>
      </c>
      <c r="S761" s="0" t="s">
        <v>201</v>
      </c>
      <c r="T761" s="0" t="s">
        <v>198</v>
      </c>
      <c r="U761" s="0" t="s">
        <v>202</v>
      </c>
      <c r="V761" s="0" t="s">
        <v>1790</v>
      </c>
      <c r="W761" s="110" t="s">
        <v>204</v>
      </c>
      <c r="X761" s="111" t="n">
        <v>2018</v>
      </c>
      <c r="Z761" s="111" t="s">
        <v>198</v>
      </c>
      <c r="AA761" s="122" t="s">
        <v>200</v>
      </c>
      <c r="AB761" s="0" t="s">
        <v>5526</v>
      </c>
      <c r="AC761" s="0" t="s">
        <v>5527</v>
      </c>
      <c r="AD761" s="111" t="n">
        <v>2018</v>
      </c>
      <c r="AE761" s="111" t="s">
        <v>222</v>
      </c>
      <c r="AI761" s="111" t="s">
        <v>207</v>
      </c>
      <c r="AK761" s="111" t="str">
        <f aca="false">(AB761)</f>
        <v>Tiny bull</v>
      </c>
      <c r="AM761" s="111" t="n">
        <f aca="false">AD761</f>
        <v>2018</v>
      </c>
      <c r="AN761" s="111" t="s">
        <v>2552</v>
      </c>
      <c r="AO761" s="0" t="s">
        <v>5425</v>
      </c>
      <c r="AP761" s="0" t="s">
        <v>200</v>
      </c>
      <c r="AQ761" s="0" t="s">
        <v>200</v>
      </c>
      <c r="AZ761" s="0" t="s">
        <v>5528</v>
      </c>
      <c r="BA761" s="124" t="s">
        <v>200</v>
      </c>
      <c r="BB761" s="0" t="s">
        <v>248</v>
      </c>
      <c r="BC761" s="0" t="s">
        <v>5529</v>
      </c>
      <c r="BE761" s="104" t="s">
        <v>517</v>
      </c>
      <c r="BF761" s="0" t="s">
        <v>5530</v>
      </c>
      <c r="BG761" s="125" t="s">
        <v>200</v>
      </c>
      <c r="BH761" s="0" t="s">
        <v>5278</v>
      </c>
      <c r="BI761" s="112" t="n">
        <v>5060522091394</v>
      </c>
      <c r="BJ761" s="126" t="s">
        <v>200</v>
      </c>
      <c r="BK761" s="0" t="s">
        <v>215</v>
      </c>
      <c r="BL761" s="112" t="n">
        <v>4</v>
      </c>
      <c r="BM761" s="112" t="n">
        <v>4</v>
      </c>
      <c r="BN761" s="112" t="n">
        <v>4</v>
      </c>
      <c r="BO761" s="111" t="n">
        <v>20</v>
      </c>
      <c r="BP761" s="125" t="s">
        <v>200</v>
      </c>
      <c r="BQ761" s="127" t="s">
        <v>216</v>
      </c>
    </row>
    <row r="762" customFormat="false" ht="13.8" hidden="false" customHeight="false" outlineLevel="0" collapsed="false">
      <c r="A762" s="0" t="s">
        <v>5531</v>
      </c>
      <c r="B762" s="0" t="s">
        <v>5207</v>
      </c>
      <c r="C762" s="0" t="s">
        <v>361</v>
      </c>
      <c r="D762" s="0" t="s">
        <v>5271</v>
      </c>
      <c r="E762" s="0" t="s">
        <v>194</v>
      </c>
      <c r="F762" s="0" t="s">
        <v>195</v>
      </c>
      <c r="G762" s="0" t="s">
        <v>362</v>
      </c>
      <c r="H762" s="0" t="s">
        <v>901</v>
      </c>
      <c r="J762" s="111" t="n">
        <v>1</v>
      </c>
      <c r="K762" s="0" t="s">
        <v>198</v>
      </c>
      <c r="L762" s="0" t="s">
        <v>198</v>
      </c>
      <c r="M762" s="0" t="s">
        <v>199</v>
      </c>
      <c r="Q762" s="120" t="s">
        <v>200</v>
      </c>
      <c r="R762" s="0" t="s">
        <v>3919</v>
      </c>
      <c r="S762" s="0" t="s">
        <v>201</v>
      </c>
      <c r="T762" s="0" t="s">
        <v>198</v>
      </c>
      <c r="U762" s="0" t="s">
        <v>202</v>
      </c>
      <c r="V762" s="0" t="s">
        <v>1790</v>
      </c>
      <c r="W762" s="110" t="s">
        <v>198</v>
      </c>
      <c r="X762" s="111" t="n">
        <v>2019</v>
      </c>
      <c r="Y762" s="111" t="s">
        <v>200</v>
      </c>
      <c r="Z762" s="130" t="s">
        <v>757</v>
      </c>
      <c r="AA762" s="122" t="s">
        <v>200</v>
      </c>
      <c r="AB762" s="0" t="s">
        <v>3257</v>
      </c>
      <c r="AC762" s="0" t="s">
        <v>872</v>
      </c>
      <c r="AD762" s="111" t="n">
        <v>2019</v>
      </c>
      <c r="AE762" s="111" t="s">
        <v>222</v>
      </c>
      <c r="AI762" s="111" t="s">
        <v>207</v>
      </c>
      <c r="AK762" s="111" t="str">
        <f aca="false">(AB762)</f>
        <v>Sony London</v>
      </c>
      <c r="AM762" s="111" t="n">
        <f aca="false">AD762</f>
        <v>2019</v>
      </c>
      <c r="AN762" s="111" t="s">
        <v>263</v>
      </c>
      <c r="AO762" s="0" t="s">
        <v>5532</v>
      </c>
      <c r="AP762" s="0" t="s">
        <v>200</v>
      </c>
      <c r="AT762" s="0" t="s">
        <v>1380</v>
      </c>
      <c r="AU762" s="0" t="s">
        <v>5533</v>
      </c>
      <c r="AV762" s="0" t="s">
        <v>200</v>
      </c>
      <c r="AZ762" s="0" t="s">
        <v>5534</v>
      </c>
      <c r="BA762" s="124" t="s">
        <v>200</v>
      </c>
      <c r="BB762" s="0" t="s">
        <v>248</v>
      </c>
      <c r="BC762" s="0" t="s">
        <v>5535</v>
      </c>
      <c r="BD762" s="0" t="s">
        <v>5536</v>
      </c>
      <c r="BE762" s="104" t="s">
        <v>5537</v>
      </c>
      <c r="BG762" s="125"/>
      <c r="BH762" s="0" t="s">
        <v>5278</v>
      </c>
      <c r="BI762" s="112" t="n">
        <v>711719998495</v>
      </c>
      <c r="BJ762" s="126"/>
      <c r="BK762" s="0" t="s">
        <v>215</v>
      </c>
      <c r="BL762" s="112" t="n">
        <v>4</v>
      </c>
      <c r="BM762" s="112" t="n">
        <v>4</v>
      </c>
      <c r="BN762" s="112" t="n">
        <v>4</v>
      </c>
      <c r="BO762" s="111" t="n">
        <v>20</v>
      </c>
      <c r="BP762" s="125"/>
      <c r="BQ762" s="127" t="s">
        <v>216</v>
      </c>
    </row>
    <row r="763" customFormat="false" ht="13.8" hidden="false" customHeight="false" outlineLevel="0" collapsed="false">
      <c r="A763" s="0" t="s">
        <v>5538</v>
      </c>
      <c r="B763" s="0" t="s">
        <v>5207</v>
      </c>
      <c r="C763" s="131" t="s">
        <v>1970</v>
      </c>
      <c r="D763" s="131" t="s">
        <v>1333</v>
      </c>
      <c r="E763" s="0" t="s">
        <v>194</v>
      </c>
      <c r="F763" s="0" t="s">
        <v>2487</v>
      </c>
      <c r="G763" s="0" t="s">
        <v>330</v>
      </c>
      <c r="H763" s="0" t="s">
        <v>901</v>
      </c>
      <c r="J763" s="111" t="n">
        <v>1</v>
      </c>
      <c r="K763" s="131" t="s">
        <v>198</v>
      </c>
      <c r="L763" s="0" t="s">
        <v>198</v>
      </c>
      <c r="M763" s="0" t="s">
        <v>199</v>
      </c>
      <c r="O763" s="0" t="s">
        <v>200</v>
      </c>
      <c r="Q763" s="120" t="s">
        <v>200</v>
      </c>
      <c r="R763" s="0" t="s">
        <v>3919</v>
      </c>
      <c r="S763" s="0" t="s">
        <v>201</v>
      </c>
      <c r="T763" s="0" t="s">
        <v>198</v>
      </c>
      <c r="U763" s="0" t="s">
        <v>202</v>
      </c>
      <c r="V763" s="0" t="s">
        <v>1790</v>
      </c>
      <c r="W763" s="110" t="s">
        <v>204</v>
      </c>
      <c r="X763" s="111" t="n">
        <v>2015</v>
      </c>
      <c r="Y763" s="111" t="s">
        <v>200</v>
      </c>
      <c r="Z763" s="111" t="s">
        <v>757</v>
      </c>
      <c r="AA763" s="122" t="s">
        <v>200</v>
      </c>
      <c r="AB763" s="0" t="s">
        <v>4122</v>
      </c>
      <c r="AC763" s="0" t="s">
        <v>872</v>
      </c>
      <c r="AD763" s="111" t="n">
        <v>2015</v>
      </c>
      <c r="AE763" s="130" t="s">
        <v>222</v>
      </c>
      <c r="AF763" s="130"/>
      <c r="AG763" s="130" t="s">
        <v>241</v>
      </c>
      <c r="AH763" s="130" t="s">
        <v>1746</v>
      </c>
      <c r="AI763" s="111" t="s">
        <v>700</v>
      </c>
      <c r="AJ763" s="133" t="s">
        <v>5412</v>
      </c>
      <c r="AK763" s="0" t="s">
        <v>4122</v>
      </c>
      <c r="AM763" s="111" t="n">
        <v>2015</v>
      </c>
      <c r="AN763" s="111" t="s">
        <v>208</v>
      </c>
      <c r="AR763" s="0" t="s">
        <v>224</v>
      </c>
      <c r="AS763" s="0" t="s">
        <v>4124</v>
      </c>
      <c r="AT763" s="0" t="s">
        <v>200</v>
      </c>
      <c r="AU763" s="0" t="s">
        <v>5539</v>
      </c>
      <c r="AV763" s="0" t="s">
        <v>4126</v>
      </c>
      <c r="AY763" s="0" t="s">
        <v>3510</v>
      </c>
      <c r="AZ763" s="0" t="s">
        <v>5540</v>
      </c>
      <c r="BA763" s="124" t="s">
        <v>200</v>
      </c>
      <c r="BB763" s="0" t="s">
        <v>248</v>
      </c>
      <c r="BC763" s="0" t="s">
        <v>5541</v>
      </c>
      <c r="BD763" s="0" t="s">
        <v>5542</v>
      </c>
      <c r="BE763" s="104" t="s">
        <v>5543</v>
      </c>
      <c r="BF763" s="0" t="s">
        <v>200</v>
      </c>
      <c r="BG763" s="125" t="s">
        <v>200</v>
      </c>
      <c r="BH763" s="0" t="s">
        <v>735</v>
      </c>
      <c r="BI763" s="112" t="n">
        <v>711719843245</v>
      </c>
      <c r="BJ763" s="126" t="s">
        <v>200</v>
      </c>
      <c r="BK763" s="0" t="s">
        <v>215</v>
      </c>
      <c r="BL763" s="112" t="n">
        <v>4</v>
      </c>
      <c r="BM763" s="112" t="n">
        <v>4</v>
      </c>
      <c r="BN763" s="112" t="n">
        <v>4</v>
      </c>
      <c r="BO763" s="111" t="n">
        <v>20</v>
      </c>
      <c r="BP763" s="125" t="s">
        <v>200</v>
      </c>
      <c r="BQ763" s="127" t="s">
        <v>216</v>
      </c>
    </row>
    <row r="764" customFormat="false" ht="13.8" hidden="false" customHeight="false" outlineLevel="0" collapsed="false">
      <c r="A764" s="104" t="s">
        <v>5544</v>
      </c>
      <c r="B764" s="0" t="s">
        <v>5207</v>
      </c>
      <c r="C764" s="0" t="s">
        <v>994</v>
      </c>
      <c r="D764" s="0" t="s">
        <v>1333</v>
      </c>
      <c r="E764" s="0" t="s">
        <v>194</v>
      </c>
      <c r="F764" s="0" t="s">
        <v>195</v>
      </c>
      <c r="G764" s="0" t="s">
        <v>424</v>
      </c>
      <c r="H764" s="0" t="s">
        <v>219</v>
      </c>
      <c r="J764" s="111" t="n">
        <v>2</v>
      </c>
      <c r="K764" s="131" t="s">
        <v>198</v>
      </c>
      <c r="L764" s="0" t="s">
        <v>392</v>
      </c>
      <c r="M764" s="0" t="s">
        <v>199</v>
      </c>
      <c r="O764" s="0" t="s">
        <v>200</v>
      </c>
      <c r="Q764" s="120" t="s">
        <v>200</v>
      </c>
      <c r="R764" s="0" t="s">
        <v>3919</v>
      </c>
      <c r="S764" s="0" t="s">
        <v>201</v>
      </c>
      <c r="T764" s="0" t="s">
        <v>198</v>
      </c>
      <c r="U764" s="0" t="s">
        <v>202</v>
      </c>
      <c r="V764" s="0" t="s">
        <v>1790</v>
      </c>
      <c r="W764" s="110" t="s">
        <v>204</v>
      </c>
      <c r="X764" s="111" t="n">
        <v>2015</v>
      </c>
      <c r="Y764" s="111" t="s">
        <v>498</v>
      </c>
      <c r="Z764" s="130" t="s">
        <v>757</v>
      </c>
      <c r="AA764" s="122" t="s">
        <v>200</v>
      </c>
      <c r="AB764" s="0" t="s">
        <v>5545</v>
      </c>
      <c r="AC764" s="0" t="s">
        <v>5326</v>
      </c>
      <c r="AD764" s="111" t="n">
        <v>2015</v>
      </c>
      <c r="AE764" s="111" t="s">
        <v>198</v>
      </c>
      <c r="AI764" s="111" t="s">
        <v>207</v>
      </c>
      <c r="AK764" s="111" t="str">
        <f aca="false">(AB764)</f>
        <v>Cyanide</v>
      </c>
      <c r="AM764" s="111" t="n">
        <f aca="false">AD764</f>
        <v>2015</v>
      </c>
      <c r="AN764" s="111" t="s">
        <v>510</v>
      </c>
      <c r="AP764" s="131" t="s">
        <v>1467</v>
      </c>
      <c r="AQ764" s="131" t="s">
        <v>200</v>
      </c>
      <c r="AR764" s="131" t="s">
        <v>200</v>
      </c>
      <c r="AS764" s="0" t="s">
        <v>5546</v>
      </c>
      <c r="AU764" s="0" t="s">
        <v>332</v>
      </c>
      <c r="AV764" s="0" t="s">
        <v>200</v>
      </c>
      <c r="AZ764" s="0" t="s">
        <v>5547</v>
      </c>
      <c r="BA764" s="124" t="s">
        <v>200</v>
      </c>
      <c r="BB764" s="0" t="s">
        <v>210</v>
      </c>
      <c r="BC764" s="0" t="s">
        <v>5548</v>
      </c>
      <c r="BD764" s="0" t="s">
        <v>5549</v>
      </c>
      <c r="BE764" s="104" t="s">
        <v>5550</v>
      </c>
      <c r="BF764" s="0" t="s">
        <v>5551</v>
      </c>
      <c r="BG764" s="125" t="s">
        <v>200</v>
      </c>
      <c r="BH764" s="0" t="s">
        <v>735</v>
      </c>
      <c r="BI764" s="112" t="n">
        <v>3512899113299</v>
      </c>
      <c r="BJ764" s="126" t="s">
        <v>200</v>
      </c>
      <c r="BK764" s="0" t="s">
        <v>215</v>
      </c>
      <c r="BL764" s="112" t="n">
        <v>4</v>
      </c>
      <c r="BM764" s="112" t="n">
        <v>4</v>
      </c>
      <c r="BN764" s="112" t="n">
        <v>4</v>
      </c>
      <c r="BO764" s="111" t="n">
        <v>20</v>
      </c>
      <c r="BP764" s="125" t="s">
        <v>200</v>
      </c>
      <c r="BQ764" s="127" t="s">
        <v>216</v>
      </c>
    </row>
    <row r="765" customFormat="false" ht="13.8" hidden="false" customHeight="false" outlineLevel="0" collapsed="false">
      <c r="A765" s="0" t="s">
        <v>5552</v>
      </c>
      <c r="B765" s="0" t="s">
        <v>5207</v>
      </c>
      <c r="C765" s="0" t="s">
        <v>928</v>
      </c>
      <c r="D765" s="0" t="s">
        <v>1333</v>
      </c>
      <c r="E765" s="0" t="s">
        <v>194</v>
      </c>
      <c r="F765" s="0" t="s">
        <v>195</v>
      </c>
      <c r="G765" s="0" t="s">
        <v>330</v>
      </c>
      <c r="H765" s="0" t="s">
        <v>1287</v>
      </c>
      <c r="J765" s="111" t="n">
        <v>1</v>
      </c>
      <c r="K765" s="0" t="s">
        <v>198</v>
      </c>
      <c r="L765" s="0" t="s">
        <v>198</v>
      </c>
      <c r="M765" s="0" t="s">
        <v>199</v>
      </c>
      <c r="Q765" s="120" t="s">
        <v>200</v>
      </c>
      <c r="R765" s="0" t="s">
        <v>3919</v>
      </c>
      <c r="S765" s="0" t="s">
        <v>201</v>
      </c>
      <c r="T765" s="0" t="s">
        <v>198</v>
      </c>
      <c r="U765" s="0" t="s">
        <v>202</v>
      </c>
      <c r="V765" s="0" t="s">
        <v>1790</v>
      </c>
      <c r="W765" s="110" t="s">
        <v>204</v>
      </c>
      <c r="X765" s="111" t="n">
        <v>2017</v>
      </c>
      <c r="Y765" s="111" t="s">
        <v>1702</v>
      </c>
      <c r="Z765" s="111" t="s">
        <v>757</v>
      </c>
      <c r="AA765" s="122" t="s">
        <v>200</v>
      </c>
      <c r="AB765" s="0" t="s">
        <v>5553</v>
      </c>
      <c r="AC765" s="0" t="s">
        <v>5554</v>
      </c>
      <c r="AD765" s="111" t="n">
        <v>2017</v>
      </c>
      <c r="AE765" s="111" t="s">
        <v>5042</v>
      </c>
      <c r="AI765" s="111" t="s">
        <v>207</v>
      </c>
      <c r="AK765" s="111" t="str">
        <f aca="false">(AB765)</f>
        <v>Gust</v>
      </c>
      <c r="AM765" s="111" t="n">
        <f aca="false">AD765</f>
        <v>2017</v>
      </c>
      <c r="AN765" s="111" t="s">
        <v>208</v>
      </c>
      <c r="AT765" s="0" t="s">
        <v>1555</v>
      </c>
      <c r="AU765" s="0" t="s">
        <v>332</v>
      </c>
      <c r="AZ765" s="0" t="s">
        <v>5555</v>
      </c>
      <c r="BA765" s="124" t="s">
        <v>200</v>
      </c>
      <c r="BB765" s="0" t="s">
        <v>248</v>
      </c>
      <c r="BC765" s="0" t="s">
        <v>5556</v>
      </c>
      <c r="BE765" s="104" t="s">
        <v>5557</v>
      </c>
      <c r="BF765" s="0" t="s">
        <v>5558</v>
      </c>
      <c r="BG765" s="125" t="s">
        <v>200</v>
      </c>
      <c r="BH765" s="0" t="s">
        <v>735</v>
      </c>
      <c r="BI765" s="112" t="n">
        <v>5060327534065</v>
      </c>
      <c r="BJ765" s="126" t="s">
        <v>200</v>
      </c>
      <c r="BK765" s="0" t="s">
        <v>215</v>
      </c>
      <c r="BL765" s="112" t="n">
        <v>4</v>
      </c>
      <c r="BM765" s="112" t="n">
        <v>4</v>
      </c>
      <c r="BN765" s="112" t="n">
        <v>4</v>
      </c>
      <c r="BO765" s="111" t="n">
        <v>20</v>
      </c>
      <c r="BP765" s="125" t="s">
        <v>200</v>
      </c>
      <c r="BQ765" s="127" t="s">
        <v>216</v>
      </c>
    </row>
    <row r="766" customFormat="false" ht="13.8" hidden="false" customHeight="false" outlineLevel="0" collapsed="false">
      <c r="A766" s="0" t="s">
        <v>5559</v>
      </c>
      <c r="B766" s="0" t="s">
        <v>5207</v>
      </c>
      <c r="C766" s="131" t="s">
        <v>1489</v>
      </c>
      <c r="D766" s="131" t="s">
        <v>1869</v>
      </c>
      <c r="E766" s="0" t="s">
        <v>194</v>
      </c>
      <c r="F766" s="0" t="s">
        <v>195</v>
      </c>
      <c r="G766" s="0" t="s">
        <v>330</v>
      </c>
      <c r="H766" s="0" t="s">
        <v>901</v>
      </c>
      <c r="J766" s="111" t="n">
        <v>4</v>
      </c>
      <c r="K766" s="131" t="s">
        <v>198</v>
      </c>
      <c r="L766" s="0" t="s">
        <v>533</v>
      </c>
      <c r="M766" s="0" t="s">
        <v>199</v>
      </c>
      <c r="O766" s="0" t="s">
        <v>200</v>
      </c>
      <c r="Q766" s="120" t="s">
        <v>200</v>
      </c>
      <c r="R766" s="0" t="s">
        <v>3919</v>
      </c>
      <c r="S766" s="0" t="s">
        <v>201</v>
      </c>
      <c r="T766" s="0" t="s">
        <v>198</v>
      </c>
      <c r="U766" s="0" t="s">
        <v>202</v>
      </c>
      <c r="V766" s="0" t="s">
        <v>1790</v>
      </c>
      <c r="W766" s="110" t="s">
        <v>204</v>
      </c>
      <c r="X766" s="111" t="n">
        <v>2015</v>
      </c>
      <c r="Y766" s="111" t="s">
        <v>205</v>
      </c>
      <c r="Z766" s="130" t="s">
        <v>757</v>
      </c>
      <c r="AA766" s="122" t="s">
        <v>200</v>
      </c>
      <c r="AB766" s="131" t="s">
        <v>5560</v>
      </c>
      <c r="AC766" s="0" t="s">
        <v>4018</v>
      </c>
      <c r="AD766" s="111" t="n">
        <v>2015</v>
      </c>
      <c r="AE766" s="111" t="s">
        <v>198</v>
      </c>
      <c r="AI766" s="111" t="s">
        <v>922</v>
      </c>
      <c r="AJ766" s="111" t="s">
        <v>3976</v>
      </c>
      <c r="AK766" s="131" t="s">
        <v>5560</v>
      </c>
      <c r="AM766" s="111" t="s">
        <v>849</v>
      </c>
      <c r="AN766" s="111" t="s">
        <v>297</v>
      </c>
      <c r="AS766" s="0" t="s">
        <v>5561</v>
      </c>
      <c r="AT766" s="104" t="s">
        <v>5562</v>
      </c>
      <c r="AU766" s="0" t="s">
        <v>1306</v>
      </c>
      <c r="AV766" s="0" t="s">
        <v>200</v>
      </c>
      <c r="AY766" s="131" t="s">
        <v>2040</v>
      </c>
      <c r="AZ766" s="0" t="s">
        <v>5563</v>
      </c>
      <c r="BA766" s="124" t="s">
        <v>200</v>
      </c>
      <c r="BB766" s="0" t="s">
        <v>210</v>
      </c>
      <c r="BC766" s="0" t="s">
        <v>5564</v>
      </c>
      <c r="BD766" s="0" t="s">
        <v>5565</v>
      </c>
      <c r="BE766" s="104" t="s">
        <v>5566</v>
      </c>
      <c r="BG766" s="125" t="s">
        <v>200</v>
      </c>
      <c r="BH766" s="0" t="s">
        <v>735</v>
      </c>
      <c r="BI766" s="112" t="n">
        <v>5026555421058</v>
      </c>
      <c r="BJ766" s="126" t="s">
        <v>200</v>
      </c>
      <c r="BK766" s="0" t="s">
        <v>215</v>
      </c>
      <c r="BL766" s="112" t="n">
        <v>4</v>
      </c>
      <c r="BM766" s="112" t="n">
        <v>4</v>
      </c>
      <c r="BN766" s="112" t="n">
        <v>4</v>
      </c>
      <c r="BO766" s="111" t="n">
        <v>20</v>
      </c>
      <c r="BP766" s="125" t="s">
        <v>200</v>
      </c>
      <c r="BQ766" s="127" t="s">
        <v>216</v>
      </c>
    </row>
    <row r="767" customFormat="false" ht="13.8" hidden="false" customHeight="false" outlineLevel="0" collapsed="false">
      <c r="A767" s="0" t="s">
        <v>5567</v>
      </c>
      <c r="B767" s="0" t="s">
        <v>5207</v>
      </c>
      <c r="C767" s="0" t="s">
        <v>1267</v>
      </c>
      <c r="D767" s="0" t="s">
        <v>1333</v>
      </c>
      <c r="E767" s="0" t="s">
        <v>194</v>
      </c>
      <c r="F767" s="0" t="s">
        <v>195</v>
      </c>
      <c r="G767" s="0" t="s">
        <v>196</v>
      </c>
      <c r="H767" s="0" t="s">
        <v>400</v>
      </c>
      <c r="I767" s="0" t="s">
        <v>839</v>
      </c>
      <c r="J767" s="111" t="n">
        <v>1</v>
      </c>
      <c r="K767" s="131" t="s">
        <v>198</v>
      </c>
      <c r="L767" s="0" t="s">
        <v>198</v>
      </c>
      <c r="M767" s="0" t="s">
        <v>235</v>
      </c>
      <c r="N767" s="0" t="s">
        <v>5568</v>
      </c>
      <c r="O767" s="0" t="s">
        <v>237</v>
      </c>
      <c r="P767" s="0" t="s">
        <v>410</v>
      </c>
      <c r="Q767" s="120" t="s">
        <v>200</v>
      </c>
      <c r="R767" s="0" t="s">
        <v>3919</v>
      </c>
      <c r="S767" s="0" t="s">
        <v>201</v>
      </c>
      <c r="T767" s="0" t="s">
        <v>198</v>
      </c>
      <c r="U767" s="0" t="s">
        <v>202</v>
      </c>
      <c r="V767" s="0" t="s">
        <v>1790</v>
      </c>
      <c r="W767" s="110" t="s">
        <v>204</v>
      </c>
      <c r="X767" s="111" t="n">
        <v>2015</v>
      </c>
      <c r="Y767" s="111" t="s">
        <v>498</v>
      </c>
      <c r="Z767" s="111" t="s">
        <v>198</v>
      </c>
      <c r="AA767" s="122" t="s">
        <v>200</v>
      </c>
      <c r="AB767" s="0" t="s">
        <v>4090</v>
      </c>
      <c r="AC767" s="0" t="s">
        <v>3470</v>
      </c>
      <c r="AD767" s="111" t="n">
        <v>2015</v>
      </c>
      <c r="AE767" s="111" t="s">
        <v>198</v>
      </c>
      <c r="AG767" s="130"/>
      <c r="AI767" s="111" t="s">
        <v>294</v>
      </c>
      <c r="AJ767" s="111" t="s">
        <v>1793</v>
      </c>
      <c r="AK767" s="0" t="s">
        <v>4090</v>
      </c>
      <c r="AM767" s="111" t="n">
        <v>2013</v>
      </c>
      <c r="AN767" s="111" t="s">
        <v>4091</v>
      </c>
      <c r="AS767" s="0" t="s">
        <v>200</v>
      </c>
      <c r="AT767" s="0" t="s">
        <v>5569</v>
      </c>
      <c r="AV767" s="0" t="s">
        <v>4093</v>
      </c>
      <c r="AY767" s="131" t="s">
        <v>2040</v>
      </c>
      <c r="AZ767" s="0" t="s">
        <v>5570</v>
      </c>
      <c r="BA767" s="124" t="s">
        <v>200</v>
      </c>
      <c r="BB767" s="0" t="s">
        <v>248</v>
      </c>
      <c r="BC767" s="0" t="s">
        <v>5571</v>
      </c>
      <c r="BD767" s="0" t="s">
        <v>5572</v>
      </c>
      <c r="BE767" s="104" t="s">
        <v>5573</v>
      </c>
      <c r="BF767" s="0" t="s">
        <v>5574</v>
      </c>
      <c r="BG767" s="125" t="s">
        <v>200</v>
      </c>
      <c r="BH767" s="0" t="s">
        <v>735</v>
      </c>
      <c r="BI767" s="112" t="n">
        <v>8023171036793</v>
      </c>
      <c r="BJ767" s="126" t="s">
        <v>200</v>
      </c>
      <c r="BK767" s="0" t="s">
        <v>215</v>
      </c>
      <c r="BL767" s="112" t="n">
        <v>4</v>
      </c>
      <c r="BM767" s="112" t="n">
        <v>4</v>
      </c>
      <c r="BN767" s="112" t="n">
        <v>4</v>
      </c>
      <c r="BO767" s="111" t="n">
        <v>20</v>
      </c>
      <c r="BP767" s="125" t="s">
        <v>200</v>
      </c>
      <c r="BQ767" s="127" t="s">
        <v>216</v>
      </c>
    </row>
    <row r="768" customFormat="false" ht="13.8" hidden="false" customHeight="false" outlineLevel="0" collapsed="false">
      <c r="A768" s="0" t="s">
        <v>5575</v>
      </c>
      <c r="B768" s="0" t="s">
        <v>5207</v>
      </c>
      <c r="C768" s="0" t="s">
        <v>818</v>
      </c>
      <c r="D768" s="0" t="s">
        <v>1333</v>
      </c>
      <c r="E768" s="0" t="s">
        <v>313</v>
      </c>
      <c r="F768" s="0" t="s">
        <v>195</v>
      </c>
      <c r="G768" s="0" t="s">
        <v>330</v>
      </c>
      <c r="H768" s="0" t="s">
        <v>197</v>
      </c>
      <c r="J768" s="111" t="n">
        <v>1</v>
      </c>
      <c r="K768" s="131" t="s">
        <v>198</v>
      </c>
      <c r="L768" s="0" t="s">
        <v>198</v>
      </c>
      <c r="M768" s="0" t="s">
        <v>199</v>
      </c>
      <c r="O768" s="0" t="s">
        <v>200</v>
      </c>
      <c r="Q768" s="120" t="s">
        <v>200</v>
      </c>
      <c r="R768" s="0" t="s">
        <v>3919</v>
      </c>
      <c r="S768" s="0" t="s">
        <v>201</v>
      </c>
      <c r="T768" s="0" t="s">
        <v>198</v>
      </c>
      <c r="U768" s="0" t="s">
        <v>202</v>
      </c>
      <c r="V768" s="0" t="s">
        <v>1790</v>
      </c>
      <c r="W768" s="110" t="s">
        <v>204</v>
      </c>
      <c r="X768" s="111" t="n">
        <v>2018</v>
      </c>
      <c r="Y768" s="111" t="s">
        <v>498</v>
      </c>
      <c r="Z768" s="111" t="s">
        <v>198</v>
      </c>
      <c r="AA768" s="122" t="s">
        <v>200</v>
      </c>
      <c r="AB768" s="0" t="s">
        <v>5576</v>
      </c>
      <c r="AC768" s="0" t="s">
        <v>574</v>
      </c>
      <c r="AD768" s="111" t="n">
        <v>2018</v>
      </c>
      <c r="AE768" s="111" t="s">
        <v>198</v>
      </c>
      <c r="AI768" s="111" t="s">
        <v>922</v>
      </c>
      <c r="AJ768" s="111" t="s">
        <v>3976</v>
      </c>
      <c r="AK768" s="111" t="s">
        <v>3116</v>
      </c>
      <c r="AM768" s="111" t="n">
        <v>2008</v>
      </c>
      <c r="AN768" s="111" t="s">
        <v>263</v>
      </c>
      <c r="AO768" s="0" t="s">
        <v>4360</v>
      </c>
      <c r="AP768" s="0" t="s">
        <v>200</v>
      </c>
      <c r="AS768" s="0" t="s">
        <v>3117</v>
      </c>
      <c r="AV768" s="0" t="s">
        <v>3118</v>
      </c>
      <c r="AY768" s="0" t="s">
        <v>3119</v>
      </c>
      <c r="AZ768" s="0" t="s">
        <v>5577</v>
      </c>
      <c r="BA768" s="124" t="s">
        <v>200</v>
      </c>
      <c r="BB768" s="0" t="s">
        <v>210</v>
      </c>
      <c r="BC768" s="0" t="s">
        <v>5578</v>
      </c>
      <c r="BE768" s="104" t="s">
        <v>5579</v>
      </c>
      <c r="BG768" s="125" t="s">
        <v>200</v>
      </c>
      <c r="BH768" s="0" t="s">
        <v>5255</v>
      </c>
      <c r="BI768" s="112" t="n">
        <v>5030937122754</v>
      </c>
      <c r="BJ768" s="126" t="s">
        <v>200</v>
      </c>
      <c r="BK768" s="0" t="s">
        <v>215</v>
      </c>
      <c r="BL768" s="112" t="n">
        <v>4</v>
      </c>
      <c r="BM768" s="112" t="n">
        <v>4</v>
      </c>
      <c r="BN768" s="112" t="n">
        <v>4</v>
      </c>
      <c r="BO768" s="111" t="n">
        <v>20</v>
      </c>
      <c r="BP768" s="125" t="s">
        <v>200</v>
      </c>
      <c r="BQ768" s="127" t="s">
        <v>216</v>
      </c>
    </row>
    <row r="769" customFormat="false" ht="13.8" hidden="false" customHeight="false" outlineLevel="0" collapsed="false">
      <c r="A769" s="0" t="s">
        <v>5580</v>
      </c>
      <c r="B769" s="0" t="s">
        <v>5207</v>
      </c>
      <c r="C769" s="131" t="s">
        <v>1408</v>
      </c>
      <c r="D769" s="131" t="s">
        <v>1333</v>
      </c>
      <c r="E769" s="0" t="s">
        <v>194</v>
      </c>
      <c r="F769" s="0" t="s">
        <v>195</v>
      </c>
      <c r="G769" s="0" t="s">
        <v>330</v>
      </c>
      <c r="H769" s="0" t="s">
        <v>901</v>
      </c>
      <c r="J769" s="111" t="n">
        <v>1</v>
      </c>
      <c r="K769" s="131" t="s">
        <v>198</v>
      </c>
      <c r="L769" s="0" t="s">
        <v>198</v>
      </c>
      <c r="M769" s="0" t="s">
        <v>220</v>
      </c>
      <c r="O769" s="0" t="s">
        <v>200</v>
      </c>
      <c r="Q769" s="120" t="s">
        <v>200</v>
      </c>
      <c r="R769" s="0" t="s">
        <v>3919</v>
      </c>
      <c r="S769" s="0" t="s">
        <v>201</v>
      </c>
      <c r="T769" s="0" t="s">
        <v>198</v>
      </c>
      <c r="U769" s="0" t="s">
        <v>4369</v>
      </c>
      <c r="V769" s="0" t="s">
        <v>1790</v>
      </c>
      <c r="W769" s="110" t="s">
        <v>204</v>
      </c>
      <c r="X769" s="111" t="n">
        <v>2018</v>
      </c>
      <c r="Y769" s="111" t="s">
        <v>205</v>
      </c>
      <c r="Z769" s="111" t="s">
        <v>221</v>
      </c>
      <c r="AA769" s="122" t="s">
        <v>200</v>
      </c>
      <c r="AB769" s="0" t="s">
        <v>5581</v>
      </c>
      <c r="AC769" s="0" t="s">
        <v>3301</v>
      </c>
      <c r="AD769" s="111" t="s">
        <v>198</v>
      </c>
      <c r="AE769" s="111" t="s">
        <v>222</v>
      </c>
      <c r="AI769" s="111" t="s">
        <v>207</v>
      </c>
      <c r="AK769" s="111" t="str">
        <f aca="false">(AB769)</f>
        <v>Shade</v>
      </c>
      <c r="AM769" s="111" t="n">
        <f aca="false">X769</f>
        <v>2018</v>
      </c>
      <c r="AN769" s="111" t="s">
        <v>208</v>
      </c>
      <c r="AR769" s="0" t="s">
        <v>2987</v>
      </c>
      <c r="AS769" s="0" t="s">
        <v>200</v>
      </c>
      <c r="AT769" s="0" t="s">
        <v>2980</v>
      </c>
      <c r="AU769" s="0" t="s">
        <v>332</v>
      </c>
      <c r="AV769" s="0" t="s">
        <v>200</v>
      </c>
      <c r="AZ769" s="0" t="s">
        <v>5582</v>
      </c>
      <c r="BA769" s="124" t="s">
        <v>200</v>
      </c>
      <c r="BB769" s="0" t="s">
        <v>248</v>
      </c>
      <c r="BC769" s="0" t="s">
        <v>5583</v>
      </c>
      <c r="BD769" s="0" t="s">
        <v>5584</v>
      </c>
      <c r="BE769" s="0" t="s">
        <v>4275</v>
      </c>
      <c r="BG769" s="125" t="s">
        <v>200</v>
      </c>
      <c r="BH769" s="0" t="s">
        <v>5278</v>
      </c>
      <c r="BI769" s="112" t="n">
        <v>8809459211072</v>
      </c>
      <c r="BJ769" s="126" t="s">
        <v>200</v>
      </c>
      <c r="BK769" s="0" t="s">
        <v>215</v>
      </c>
      <c r="BL769" s="112" t="n">
        <v>4</v>
      </c>
      <c r="BM769" s="112" t="n">
        <v>4</v>
      </c>
      <c r="BN769" s="112" t="n">
        <v>4</v>
      </c>
      <c r="BO769" s="111" t="n">
        <v>20</v>
      </c>
      <c r="BP769" s="125" t="s">
        <v>200</v>
      </c>
      <c r="BQ769" s="127" t="s">
        <v>216</v>
      </c>
    </row>
    <row r="770" customFormat="false" ht="13.8" hidden="false" customHeight="false" outlineLevel="0" collapsed="false">
      <c r="A770" s="0" t="s">
        <v>5585</v>
      </c>
      <c r="B770" s="0" t="s">
        <v>5207</v>
      </c>
      <c r="C770" s="131" t="s">
        <v>1489</v>
      </c>
      <c r="D770" s="131" t="s">
        <v>1333</v>
      </c>
      <c r="E770" s="0" t="s">
        <v>194</v>
      </c>
      <c r="F770" s="0" t="s">
        <v>195</v>
      </c>
      <c r="G770" s="0" t="s">
        <v>196</v>
      </c>
      <c r="H770" s="0" t="s">
        <v>901</v>
      </c>
      <c r="J770" s="111" t="n">
        <v>2</v>
      </c>
      <c r="K770" s="131" t="s">
        <v>198</v>
      </c>
      <c r="L770" s="0" t="s">
        <v>533</v>
      </c>
      <c r="M770" s="0" t="s">
        <v>199</v>
      </c>
      <c r="O770" s="0" t="s">
        <v>4057</v>
      </c>
      <c r="Q770" s="120" t="s">
        <v>200</v>
      </c>
      <c r="R770" s="0" t="s">
        <v>3919</v>
      </c>
      <c r="S770" s="0" t="s">
        <v>201</v>
      </c>
      <c r="T770" s="0" t="s">
        <v>198</v>
      </c>
      <c r="U770" s="0" t="s">
        <v>202</v>
      </c>
      <c r="V770" s="0" t="s">
        <v>1790</v>
      </c>
      <c r="W770" s="110" t="s">
        <v>204</v>
      </c>
      <c r="X770" s="111" t="n">
        <v>2014</v>
      </c>
      <c r="Y770" s="111" t="s">
        <v>498</v>
      </c>
      <c r="Z770" s="130" t="s">
        <v>757</v>
      </c>
      <c r="AA770" s="122" t="s">
        <v>200</v>
      </c>
      <c r="AB770" s="0" t="s">
        <v>5586</v>
      </c>
      <c r="AC770" s="0" t="s">
        <v>2016</v>
      </c>
      <c r="AD770" s="111" t="n">
        <v>2014</v>
      </c>
      <c r="AE770" s="111" t="s">
        <v>198</v>
      </c>
      <c r="AG770" s="111" t="s">
        <v>241</v>
      </c>
      <c r="AH770" s="111" t="s">
        <v>4317</v>
      </c>
      <c r="AI770" s="111" t="s">
        <v>207</v>
      </c>
      <c r="AK770" s="111" t="str">
        <f aca="false">(AB770)</f>
        <v>Sledgehammer games</v>
      </c>
      <c r="AM770" s="111" t="n">
        <f aca="false">AD770</f>
        <v>2014</v>
      </c>
      <c r="AN770" s="111" t="s">
        <v>297</v>
      </c>
      <c r="AR770" s="0" t="s">
        <v>3366</v>
      </c>
      <c r="AS770" s="0" t="s">
        <v>4061</v>
      </c>
      <c r="AU770" s="0" t="s">
        <v>299</v>
      </c>
      <c r="AV770" s="0" t="s">
        <v>200</v>
      </c>
      <c r="AW770" s="0" t="s">
        <v>4064</v>
      </c>
      <c r="AX770" s="128" t="s">
        <v>5587</v>
      </c>
      <c r="AZ770" s="0" t="s">
        <v>5588</v>
      </c>
      <c r="BA770" s="124" t="s">
        <v>200</v>
      </c>
      <c r="BB770" s="0" t="s">
        <v>248</v>
      </c>
      <c r="BC770" s="0" t="s">
        <v>5589</v>
      </c>
      <c r="BD770" s="0" t="s">
        <v>5590</v>
      </c>
      <c r="BE770" s="104" t="s">
        <v>5591</v>
      </c>
      <c r="BF770" s="0" t="s">
        <v>200</v>
      </c>
      <c r="BG770" s="125" t="s">
        <v>200</v>
      </c>
      <c r="BH770" s="0" t="s">
        <v>5255</v>
      </c>
      <c r="BI770" s="112" t="n">
        <v>5030917147982</v>
      </c>
      <c r="BJ770" s="126" t="s">
        <v>200</v>
      </c>
      <c r="BK770" s="0" t="s">
        <v>215</v>
      </c>
      <c r="BL770" s="112" t="n">
        <v>4</v>
      </c>
      <c r="BM770" s="112" t="n">
        <v>4</v>
      </c>
      <c r="BN770" s="112" t="n">
        <v>4</v>
      </c>
      <c r="BO770" s="111" t="n">
        <v>20</v>
      </c>
      <c r="BP770" s="125" t="s">
        <v>200</v>
      </c>
      <c r="BQ770" s="127" t="s">
        <v>216</v>
      </c>
    </row>
    <row r="771" customFormat="false" ht="13.8" hidden="false" customHeight="false" outlineLevel="0" collapsed="false">
      <c r="A771" s="0" t="s">
        <v>5592</v>
      </c>
      <c r="B771" s="0" t="s">
        <v>5207</v>
      </c>
      <c r="C771" s="131" t="s">
        <v>1489</v>
      </c>
      <c r="D771" s="131" t="s">
        <v>1333</v>
      </c>
      <c r="E771" s="0" t="s">
        <v>194</v>
      </c>
      <c r="F771" s="0" t="s">
        <v>195</v>
      </c>
      <c r="G771" s="0" t="s">
        <v>196</v>
      </c>
      <c r="H771" s="0" t="s">
        <v>901</v>
      </c>
      <c r="J771" s="111" t="n">
        <v>2</v>
      </c>
      <c r="K771" s="131" t="s">
        <v>198</v>
      </c>
      <c r="L771" s="0" t="s">
        <v>533</v>
      </c>
      <c r="M771" s="0" t="s">
        <v>199</v>
      </c>
      <c r="O771" s="0" t="s">
        <v>4057</v>
      </c>
      <c r="Q771" s="120" t="s">
        <v>200</v>
      </c>
      <c r="R771" s="0" t="s">
        <v>3919</v>
      </c>
      <c r="S771" s="0" t="s">
        <v>201</v>
      </c>
      <c r="T771" s="0" t="s">
        <v>198</v>
      </c>
      <c r="U771" s="0" t="s">
        <v>202</v>
      </c>
      <c r="V771" s="0" t="s">
        <v>1790</v>
      </c>
      <c r="W771" s="110" t="s">
        <v>204</v>
      </c>
      <c r="X771" s="111" t="n">
        <v>2016</v>
      </c>
      <c r="Y771" s="111" t="s">
        <v>498</v>
      </c>
      <c r="Z771" s="130" t="s">
        <v>757</v>
      </c>
      <c r="AA771" s="122" t="s">
        <v>200</v>
      </c>
      <c r="AB771" s="0" t="s">
        <v>4058</v>
      </c>
      <c r="AC771" s="0" t="s">
        <v>2016</v>
      </c>
      <c r="AD771" s="111" t="n">
        <v>2015</v>
      </c>
      <c r="AE771" s="111" t="s">
        <v>198</v>
      </c>
      <c r="AG771" s="111" t="s">
        <v>200</v>
      </c>
      <c r="AH771" s="111" t="s">
        <v>200</v>
      </c>
      <c r="AI771" s="111" t="s">
        <v>207</v>
      </c>
      <c r="AK771" s="111" t="str">
        <f aca="false">(AB771)</f>
        <v>Infinity ward</v>
      </c>
      <c r="AM771" s="111" t="n">
        <f aca="false">AD771</f>
        <v>2015</v>
      </c>
      <c r="AN771" s="111" t="s">
        <v>297</v>
      </c>
      <c r="AR771" s="0" t="s">
        <v>3366</v>
      </c>
      <c r="AS771" s="0" t="s">
        <v>4061</v>
      </c>
      <c r="AU771" s="0" t="s">
        <v>1306</v>
      </c>
      <c r="AV771" s="0" t="s">
        <v>200</v>
      </c>
      <c r="AW771" s="0" t="s">
        <v>200</v>
      </c>
      <c r="AX771" s="128" t="s">
        <v>5593</v>
      </c>
      <c r="AZ771" s="0" t="s">
        <v>5594</v>
      </c>
      <c r="BA771" s="124" t="s">
        <v>200</v>
      </c>
      <c r="BB771" s="0" t="s">
        <v>248</v>
      </c>
      <c r="BC771" s="0" t="s">
        <v>5595</v>
      </c>
      <c r="BD771" s="0" t="s">
        <v>5596</v>
      </c>
      <c r="BE771" s="104" t="s">
        <v>5597</v>
      </c>
      <c r="BF771" s="0" t="s">
        <v>200</v>
      </c>
      <c r="BG771" s="125" t="s">
        <v>200</v>
      </c>
      <c r="BH771" s="0" t="s">
        <v>5255</v>
      </c>
      <c r="BI771" s="112" t="n">
        <v>5030917197260</v>
      </c>
      <c r="BJ771" s="126" t="s">
        <v>200</v>
      </c>
      <c r="BK771" s="0" t="s">
        <v>215</v>
      </c>
      <c r="BL771" s="112" t="n">
        <v>4</v>
      </c>
      <c r="BM771" s="112" t="n">
        <v>4</v>
      </c>
      <c r="BN771" s="112" t="n">
        <v>4</v>
      </c>
      <c r="BO771" s="111" t="n">
        <v>20</v>
      </c>
      <c r="BP771" s="125" t="s">
        <v>200</v>
      </c>
      <c r="BQ771" s="127"/>
    </row>
    <row r="772" customFormat="false" ht="13.8" hidden="false" customHeight="false" outlineLevel="0" collapsed="false">
      <c r="A772" s="0" t="s">
        <v>5598</v>
      </c>
      <c r="B772" s="0" t="s">
        <v>5207</v>
      </c>
      <c r="C772" s="131" t="s">
        <v>1489</v>
      </c>
      <c r="D772" s="131" t="s">
        <v>1333</v>
      </c>
      <c r="E772" s="0" t="s">
        <v>194</v>
      </c>
      <c r="F772" s="0" t="s">
        <v>195</v>
      </c>
      <c r="G772" s="0" t="s">
        <v>196</v>
      </c>
      <c r="H772" s="0" t="s">
        <v>901</v>
      </c>
      <c r="J772" s="111" t="n">
        <v>2</v>
      </c>
      <c r="K772" s="131" t="s">
        <v>198</v>
      </c>
      <c r="L772" s="0" t="s">
        <v>392</v>
      </c>
      <c r="M772" s="0" t="s">
        <v>199</v>
      </c>
      <c r="O772" s="0" t="s">
        <v>4057</v>
      </c>
      <c r="Q772" s="120" t="s">
        <v>200</v>
      </c>
      <c r="R772" s="0" t="s">
        <v>3919</v>
      </c>
      <c r="S772" s="0" t="s">
        <v>201</v>
      </c>
      <c r="T772" s="0" t="s">
        <v>198</v>
      </c>
      <c r="U772" s="0" t="s">
        <v>202</v>
      </c>
      <c r="V772" s="0" t="s">
        <v>1790</v>
      </c>
      <c r="W772" s="110" t="s">
        <v>204</v>
      </c>
      <c r="X772" s="111" t="n">
        <v>2016</v>
      </c>
      <c r="Y772" s="111" t="s">
        <v>498</v>
      </c>
      <c r="Z772" s="130" t="s">
        <v>757</v>
      </c>
      <c r="AA772" s="122" t="s">
        <v>200</v>
      </c>
      <c r="AB772" s="0" t="s">
        <v>4058</v>
      </c>
      <c r="AC772" s="0" t="s">
        <v>2016</v>
      </c>
      <c r="AD772" s="111" t="n">
        <v>2016</v>
      </c>
      <c r="AE772" s="111" t="s">
        <v>198</v>
      </c>
      <c r="AG772" s="111" t="s">
        <v>241</v>
      </c>
      <c r="AH772" s="111" t="s">
        <v>4317</v>
      </c>
      <c r="AI772" s="111" t="s">
        <v>922</v>
      </c>
      <c r="AJ772" s="111" t="s">
        <v>3976</v>
      </c>
      <c r="AK772" s="0" t="s">
        <v>4058</v>
      </c>
      <c r="AM772" s="111" t="n">
        <v>2007</v>
      </c>
      <c r="AN772" s="111" t="s">
        <v>297</v>
      </c>
      <c r="AR772" s="0" t="s">
        <v>3366</v>
      </c>
      <c r="AS772" s="0" t="s">
        <v>4061</v>
      </c>
      <c r="AU772" s="0" t="s">
        <v>299</v>
      </c>
      <c r="AV772" s="0" t="s">
        <v>200</v>
      </c>
      <c r="AZ772" s="0" t="s">
        <v>5599</v>
      </c>
      <c r="BA772" s="124" t="s">
        <v>200</v>
      </c>
      <c r="BB772" s="0" t="s">
        <v>248</v>
      </c>
      <c r="BC772" s="0" t="s">
        <v>5600</v>
      </c>
      <c r="BD772" s="0" t="s">
        <v>5601</v>
      </c>
      <c r="BE772" s="104" t="s">
        <v>5602</v>
      </c>
      <c r="BF772" s="0" t="s">
        <v>200</v>
      </c>
      <c r="BG772" s="125" t="s">
        <v>200</v>
      </c>
      <c r="BH772" s="0" t="s">
        <v>5255</v>
      </c>
      <c r="BI772" s="112" t="n">
        <v>5030917214646</v>
      </c>
      <c r="BJ772" s="126" t="s">
        <v>200</v>
      </c>
      <c r="BK772" s="0" t="s">
        <v>215</v>
      </c>
      <c r="BL772" s="112" t="n">
        <v>4</v>
      </c>
      <c r="BM772" s="112" t="n">
        <v>4</v>
      </c>
      <c r="BN772" s="112" t="n">
        <v>4</v>
      </c>
      <c r="BO772" s="111" t="n">
        <v>20</v>
      </c>
      <c r="BP772" s="125" t="s">
        <v>200</v>
      </c>
      <c r="BQ772" s="127" t="s">
        <v>216</v>
      </c>
    </row>
    <row r="773" customFormat="false" ht="13.8" hidden="false" customHeight="false" outlineLevel="0" collapsed="false">
      <c r="A773" s="0" t="s">
        <v>5603</v>
      </c>
      <c r="B773" s="0" t="s">
        <v>5207</v>
      </c>
      <c r="C773" s="131" t="s">
        <v>1267</v>
      </c>
      <c r="D773" s="131" t="s">
        <v>1333</v>
      </c>
      <c r="E773" s="0" t="s">
        <v>194</v>
      </c>
      <c r="F773" s="0" t="s">
        <v>195</v>
      </c>
      <c r="G773" s="0" t="s">
        <v>330</v>
      </c>
      <c r="H773" s="0" t="s">
        <v>400</v>
      </c>
      <c r="I773" s="0" t="s">
        <v>839</v>
      </c>
      <c r="J773" s="111" t="n">
        <v>1</v>
      </c>
      <c r="K773" s="131" t="s">
        <v>198</v>
      </c>
      <c r="L773" s="0" t="s">
        <v>198</v>
      </c>
      <c r="M773" s="0" t="s">
        <v>199</v>
      </c>
      <c r="Q773" s="120"/>
      <c r="R773" s="0" t="s">
        <v>3919</v>
      </c>
      <c r="S773" s="0" t="s">
        <v>1834</v>
      </c>
      <c r="T773" s="0" t="s">
        <v>5604</v>
      </c>
      <c r="U773" s="0" t="s">
        <v>202</v>
      </c>
      <c r="V773" s="0" t="s">
        <v>1790</v>
      </c>
      <c r="W773" s="110" t="s">
        <v>204</v>
      </c>
      <c r="X773" s="111" t="n">
        <v>2022</v>
      </c>
      <c r="Y773" s="111" t="s">
        <v>1624</v>
      </c>
      <c r="Z773" s="130" t="s">
        <v>757</v>
      </c>
      <c r="AA773" s="122"/>
      <c r="AB773" s="0" t="s">
        <v>5605</v>
      </c>
      <c r="AC773" s="0" t="s">
        <v>5606</v>
      </c>
      <c r="AD773" s="111" t="n">
        <v>2022</v>
      </c>
      <c r="AE773" s="111" t="s">
        <v>198</v>
      </c>
      <c r="AI773" s="111" t="s">
        <v>294</v>
      </c>
      <c r="AJ773" s="111" t="s">
        <v>1793</v>
      </c>
      <c r="AK773" s="0" t="s">
        <v>5605</v>
      </c>
      <c r="AM773" s="111" t="n">
        <v>2020</v>
      </c>
      <c r="AN773" s="111" t="s">
        <v>3156</v>
      </c>
      <c r="AT773" s="0" t="s">
        <v>266</v>
      </c>
      <c r="AU773" s="0" t="s">
        <v>5607</v>
      </c>
      <c r="AZ773" s="0" t="s">
        <v>5608</v>
      </c>
      <c r="BA773" s="124" t="s">
        <v>200</v>
      </c>
      <c r="BB773" s="0" t="s">
        <v>248</v>
      </c>
      <c r="BC773" s="0" t="s">
        <v>5609</v>
      </c>
      <c r="BE773" s="104" t="s">
        <v>5610</v>
      </c>
      <c r="BG773" s="125"/>
      <c r="BH773" s="0" t="s">
        <v>5611</v>
      </c>
      <c r="BJ773" s="126"/>
      <c r="BK773" s="0" t="s">
        <v>215</v>
      </c>
      <c r="BL773" s="112" t="n">
        <v>4</v>
      </c>
      <c r="BM773" s="112" t="n">
        <v>4</v>
      </c>
      <c r="BN773" s="112" t="n">
        <v>4</v>
      </c>
      <c r="BO773" s="111" t="n">
        <v>20</v>
      </c>
      <c r="BP773" s="125"/>
      <c r="BQ773" s="127" t="s">
        <v>5461</v>
      </c>
    </row>
    <row r="774" customFormat="false" ht="13.8" hidden="false" customHeight="false" outlineLevel="0" collapsed="false">
      <c r="A774" s="0" t="s">
        <v>5612</v>
      </c>
      <c r="B774" s="0" t="s">
        <v>5207</v>
      </c>
      <c r="C774" s="0" t="s">
        <v>818</v>
      </c>
      <c r="D774" s="0" t="s">
        <v>1333</v>
      </c>
      <c r="E774" s="0" t="s">
        <v>313</v>
      </c>
      <c r="F774" s="0" t="s">
        <v>314</v>
      </c>
      <c r="G774" s="0" t="s">
        <v>196</v>
      </c>
      <c r="H774" s="0" t="s">
        <v>1287</v>
      </c>
      <c r="J774" s="111" t="n">
        <v>1</v>
      </c>
      <c r="K774" s="131" t="s">
        <v>198</v>
      </c>
      <c r="L774" s="131" t="s">
        <v>198</v>
      </c>
      <c r="M774" s="0" t="s">
        <v>5613</v>
      </c>
      <c r="Q774" s="120" t="s">
        <v>200</v>
      </c>
      <c r="R774" s="0" t="s">
        <v>3919</v>
      </c>
      <c r="S774" s="0" t="s">
        <v>201</v>
      </c>
      <c r="T774" s="0" t="s">
        <v>198</v>
      </c>
      <c r="U774" s="0" t="s">
        <v>202</v>
      </c>
      <c r="V774" s="0" t="s">
        <v>1790</v>
      </c>
      <c r="W774" s="110" t="s">
        <v>204</v>
      </c>
      <c r="X774" s="111" t="n">
        <v>2016</v>
      </c>
      <c r="Z774" s="111" t="s">
        <v>198</v>
      </c>
      <c r="AA774" s="122" t="s">
        <v>200</v>
      </c>
      <c r="AB774" s="0" t="s">
        <v>5614</v>
      </c>
      <c r="AC774" s="0" t="s">
        <v>5614</v>
      </c>
      <c r="AD774" s="111" t="n">
        <v>2016</v>
      </c>
      <c r="AE774" s="111" t="s">
        <v>198</v>
      </c>
      <c r="AI774" s="111" t="s">
        <v>1313</v>
      </c>
      <c r="AJ774" s="111" t="s">
        <v>1163</v>
      </c>
      <c r="AK774" s="111" t="s">
        <v>5614</v>
      </c>
      <c r="AM774" s="111" t="n">
        <v>1997</v>
      </c>
      <c r="AN774" s="111" t="s">
        <v>263</v>
      </c>
      <c r="AQ774" s="0" t="s">
        <v>2325</v>
      </c>
      <c r="AR774" s="0" t="s">
        <v>3150</v>
      </c>
      <c r="AT774" s="0" t="s">
        <v>433</v>
      </c>
      <c r="AU774" s="0" t="s">
        <v>537</v>
      </c>
      <c r="AV774" s="0" t="s">
        <v>200</v>
      </c>
      <c r="AZ774" s="0" t="s">
        <v>5615</v>
      </c>
      <c r="BA774" s="124" t="s">
        <v>200</v>
      </c>
      <c r="BB774" s="0" t="s">
        <v>210</v>
      </c>
      <c r="BC774" s="0" t="s">
        <v>2593</v>
      </c>
      <c r="BE774" s="104" t="s">
        <v>5616</v>
      </c>
      <c r="BF774" s="0" t="s">
        <v>5617</v>
      </c>
      <c r="BG774" s="125"/>
      <c r="BH774" s="0" t="s">
        <v>5255</v>
      </c>
      <c r="BI774" s="112" t="n">
        <v>5060236964984</v>
      </c>
      <c r="BJ774" s="126"/>
      <c r="BK774" s="0" t="s">
        <v>215</v>
      </c>
      <c r="BL774" s="112" t="n">
        <v>4</v>
      </c>
      <c r="BM774" s="112" t="n">
        <v>4</v>
      </c>
      <c r="BN774" s="112" t="n">
        <v>4</v>
      </c>
      <c r="BO774" s="111" t="n">
        <v>20</v>
      </c>
      <c r="BP774" s="125"/>
      <c r="BQ774" s="127" t="s">
        <v>216</v>
      </c>
    </row>
    <row r="775" customFormat="false" ht="13.8" hidden="false" customHeight="false" outlineLevel="0" collapsed="false">
      <c r="A775" s="0" t="s">
        <v>5618</v>
      </c>
      <c r="B775" s="0" t="s">
        <v>5207</v>
      </c>
      <c r="C775" s="131" t="s">
        <v>1386</v>
      </c>
      <c r="D775" s="131" t="s">
        <v>193</v>
      </c>
      <c r="E775" s="0" t="s">
        <v>194</v>
      </c>
      <c r="F775" s="0" t="s">
        <v>195</v>
      </c>
      <c r="G775" s="0" t="s">
        <v>196</v>
      </c>
      <c r="H775" s="0" t="s">
        <v>197</v>
      </c>
      <c r="J775" s="111" t="n">
        <v>1</v>
      </c>
      <c r="K775" s="0" t="s">
        <v>198</v>
      </c>
      <c r="L775" s="0" t="s">
        <v>198</v>
      </c>
      <c r="M775" s="0" t="s">
        <v>199</v>
      </c>
      <c r="Q775" s="120" t="s">
        <v>200</v>
      </c>
      <c r="R775" s="0" t="s">
        <v>3919</v>
      </c>
      <c r="S775" s="0" t="s">
        <v>1834</v>
      </c>
      <c r="T775" s="0" t="s">
        <v>3961</v>
      </c>
      <c r="U775" s="0" t="s">
        <v>202</v>
      </c>
      <c r="V775" s="0" t="s">
        <v>1790</v>
      </c>
      <c r="W775" s="110" t="s">
        <v>204</v>
      </c>
      <c r="X775" s="111" t="n">
        <v>2018</v>
      </c>
      <c r="Y775" s="111" t="s">
        <v>1624</v>
      </c>
      <c r="Z775" s="130" t="s">
        <v>757</v>
      </c>
      <c r="AA775" s="122" t="s">
        <v>200</v>
      </c>
      <c r="AB775" s="0" t="s">
        <v>5619</v>
      </c>
      <c r="AC775" s="0" t="s">
        <v>5620</v>
      </c>
      <c r="AD775" s="111" t="n">
        <v>2018</v>
      </c>
      <c r="AE775" s="111" t="s">
        <v>198</v>
      </c>
      <c r="AG775" s="130"/>
      <c r="AI775" s="111" t="s">
        <v>207</v>
      </c>
      <c r="AK775" s="111" t="str">
        <f aca="false">(AB775)</f>
        <v>Teku studios</v>
      </c>
      <c r="AM775" s="111" t="n">
        <f aca="false">AD775</f>
        <v>2018</v>
      </c>
      <c r="AN775" s="111" t="s">
        <v>3156</v>
      </c>
      <c r="AR775" s="0" t="s">
        <v>5621</v>
      </c>
      <c r="AT775" s="0" t="s">
        <v>381</v>
      </c>
      <c r="AZ775" s="0" t="s">
        <v>5622</v>
      </c>
      <c r="BA775" s="124" t="s">
        <v>200</v>
      </c>
      <c r="BB775" s="0" t="s">
        <v>248</v>
      </c>
      <c r="BC775" s="0" t="s">
        <v>5623</v>
      </c>
      <c r="BE775" s="104" t="s">
        <v>5624</v>
      </c>
      <c r="BG775" s="125"/>
      <c r="BH775" s="0" t="s">
        <v>2235</v>
      </c>
      <c r="BI775" s="112" t="n">
        <v>5060264372935</v>
      </c>
      <c r="BJ775" s="126"/>
      <c r="BK775" s="0" t="s">
        <v>215</v>
      </c>
      <c r="BL775" s="112" t="n">
        <v>4</v>
      </c>
      <c r="BM775" s="112" t="n">
        <v>4</v>
      </c>
      <c r="BN775" s="112" t="n">
        <v>4</v>
      </c>
      <c r="BO775" s="111" t="n">
        <v>20</v>
      </c>
      <c r="BP775" s="125"/>
      <c r="BQ775" s="127" t="s">
        <v>216</v>
      </c>
    </row>
    <row r="776" customFormat="false" ht="13.8" hidden="false" customHeight="false" outlineLevel="0" collapsed="false">
      <c r="A776" s="0" t="s">
        <v>5625</v>
      </c>
      <c r="B776" s="0" t="s">
        <v>5207</v>
      </c>
      <c r="C776" s="131" t="s">
        <v>2304</v>
      </c>
      <c r="D776" s="131" t="s">
        <v>193</v>
      </c>
      <c r="E776" s="0" t="s">
        <v>194</v>
      </c>
      <c r="F776" s="0" t="s">
        <v>399</v>
      </c>
      <c r="G776" s="0" t="s">
        <v>330</v>
      </c>
      <c r="H776" s="0" t="s">
        <v>219</v>
      </c>
      <c r="J776" s="111" t="n">
        <v>1</v>
      </c>
      <c r="K776" s="0" t="s">
        <v>198</v>
      </c>
      <c r="L776" s="0" t="s">
        <v>198</v>
      </c>
      <c r="M776" s="0" t="s">
        <v>274</v>
      </c>
      <c r="O776" s="0" t="s">
        <v>237</v>
      </c>
      <c r="P776" s="0" t="s">
        <v>238</v>
      </c>
      <c r="Q776" s="120" t="s">
        <v>200</v>
      </c>
      <c r="R776" s="0" t="s">
        <v>3919</v>
      </c>
      <c r="S776" s="0" t="s">
        <v>5247</v>
      </c>
      <c r="T776" s="0" t="s">
        <v>198</v>
      </c>
      <c r="U776" s="0" t="s">
        <v>285</v>
      </c>
      <c r="V776" s="0" t="s">
        <v>1790</v>
      </c>
      <c r="W776" s="110" t="s">
        <v>204</v>
      </c>
      <c r="X776" s="111" t="n">
        <v>2022</v>
      </c>
      <c r="Y776" s="111" t="s">
        <v>1624</v>
      </c>
      <c r="Z776" s="111" t="s">
        <v>221</v>
      </c>
      <c r="AA776" s="122" t="s">
        <v>200</v>
      </c>
      <c r="AB776" s="0" t="s">
        <v>459</v>
      </c>
      <c r="AC776" s="0" t="s">
        <v>5249</v>
      </c>
      <c r="AD776" s="111" t="s">
        <v>198</v>
      </c>
      <c r="AE776" s="111" t="s">
        <v>222</v>
      </c>
      <c r="AI776" s="111" t="s">
        <v>294</v>
      </c>
      <c r="AJ776" s="111" t="s">
        <v>5626</v>
      </c>
      <c r="AK776" s="111" t="s">
        <v>459</v>
      </c>
      <c r="AL776" s="0" t="s">
        <v>200</v>
      </c>
      <c r="AM776" s="111" t="s">
        <v>849</v>
      </c>
      <c r="AN776" s="111" t="s">
        <v>208</v>
      </c>
      <c r="AS776" s="0" t="s">
        <v>2307</v>
      </c>
      <c r="AT776" s="0" t="s">
        <v>5627</v>
      </c>
      <c r="AU776" s="0" t="s">
        <v>2262</v>
      </c>
      <c r="AV776" s="0" t="s">
        <v>2309</v>
      </c>
      <c r="AW776" s="0" t="s">
        <v>977</v>
      </c>
      <c r="AZ776" s="0" t="s">
        <v>5628</v>
      </c>
      <c r="BA776" s="124" t="s">
        <v>200</v>
      </c>
      <c r="BB776" s="0" t="s">
        <v>248</v>
      </c>
      <c r="BC776" s="0" t="s">
        <v>5629</v>
      </c>
      <c r="BD776" s="0" t="s">
        <v>5630</v>
      </c>
      <c r="BE776" s="0" t="s">
        <v>5631</v>
      </c>
      <c r="BG776" s="125" t="s">
        <v>200</v>
      </c>
      <c r="BH776" s="0" t="s">
        <v>5611</v>
      </c>
      <c r="BJ776" s="126" t="s">
        <v>200</v>
      </c>
      <c r="BK776" s="0" t="s">
        <v>215</v>
      </c>
      <c r="BL776" s="112" t="n">
        <v>4</v>
      </c>
      <c r="BM776" s="112" t="n">
        <v>4</v>
      </c>
      <c r="BN776" s="112" t="n">
        <v>4</v>
      </c>
      <c r="BO776" s="111" t="n">
        <v>20</v>
      </c>
      <c r="BP776" s="125" t="s">
        <v>200</v>
      </c>
      <c r="BQ776" s="127" t="s">
        <v>5461</v>
      </c>
    </row>
    <row r="777" customFormat="false" ht="13.8" hidden="false" customHeight="false" outlineLevel="0" collapsed="false">
      <c r="A777" s="0" t="s">
        <v>5632</v>
      </c>
      <c r="B777" s="0" t="s">
        <v>5207</v>
      </c>
      <c r="C777" s="0" t="s">
        <v>380</v>
      </c>
      <c r="D777" s="0" t="s">
        <v>1869</v>
      </c>
      <c r="E777" s="0" t="s">
        <v>194</v>
      </c>
      <c r="F777" s="0" t="s">
        <v>1509</v>
      </c>
      <c r="G777" s="0" t="s">
        <v>196</v>
      </c>
      <c r="H777" s="0" t="s">
        <v>4389</v>
      </c>
      <c r="I777" s="0" t="s">
        <v>2367</v>
      </c>
      <c r="J777" s="111" t="n">
        <v>2</v>
      </c>
      <c r="K777" s="131" t="s">
        <v>198</v>
      </c>
      <c r="L777" s="0" t="s">
        <v>1050</v>
      </c>
      <c r="M777" s="0" t="s">
        <v>235</v>
      </c>
      <c r="N777" s="0" t="s">
        <v>5633</v>
      </c>
      <c r="O777" s="0" t="s">
        <v>237</v>
      </c>
      <c r="P777" s="0" t="s">
        <v>2084</v>
      </c>
      <c r="Q777" s="120" t="s">
        <v>200</v>
      </c>
      <c r="R777" s="0" t="s">
        <v>3919</v>
      </c>
      <c r="S777" s="0" t="s">
        <v>3441</v>
      </c>
      <c r="T777" s="0" t="s">
        <v>3441</v>
      </c>
      <c r="U777" s="0" t="s">
        <v>202</v>
      </c>
      <c r="V777" s="0" t="s">
        <v>1790</v>
      </c>
      <c r="W777" s="110" t="s">
        <v>204</v>
      </c>
      <c r="X777" s="111" t="n">
        <v>2019</v>
      </c>
      <c r="Y777" s="111" t="s">
        <v>1624</v>
      </c>
      <c r="Z777" s="130" t="s">
        <v>757</v>
      </c>
      <c r="AA777" s="122" t="s">
        <v>200</v>
      </c>
      <c r="AB777" s="0" t="s">
        <v>2959</v>
      </c>
      <c r="AC777" s="0" t="s">
        <v>2959</v>
      </c>
      <c r="AD777" s="111" t="n">
        <v>2019</v>
      </c>
      <c r="AE777" s="111" t="s">
        <v>222</v>
      </c>
      <c r="AI777" s="111" t="s">
        <v>922</v>
      </c>
      <c r="AJ777" s="111" t="s">
        <v>3976</v>
      </c>
      <c r="AK777" s="111" t="s">
        <v>2959</v>
      </c>
      <c r="AM777" s="111" t="n">
        <v>2011</v>
      </c>
      <c r="AN777" s="111" t="s">
        <v>208</v>
      </c>
      <c r="AR777" s="0" t="s">
        <v>5634</v>
      </c>
      <c r="AS777" s="0" t="s">
        <v>200</v>
      </c>
      <c r="AT777" s="0" t="s">
        <v>2407</v>
      </c>
      <c r="AU777" s="0" t="s">
        <v>227</v>
      </c>
      <c r="AV777" s="0" t="s">
        <v>5635</v>
      </c>
      <c r="AW777" s="0" t="s">
        <v>4746</v>
      </c>
      <c r="AZ777" s="0" t="s">
        <v>5636</v>
      </c>
      <c r="BA777" s="124" t="s">
        <v>200</v>
      </c>
      <c r="BB777" s="0" t="s">
        <v>248</v>
      </c>
      <c r="BC777" s="0" t="s">
        <v>5637</v>
      </c>
      <c r="BD777" s="0" t="s">
        <v>5638</v>
      </c>
      <c r="BE777" s="104" t="s">
        <v>5639</v>
      </c>
      <c r="BG777" s="125" t="s">
        <v>200</v>
      </c>
      <c r="BH777" s="0" t="s">
        <v>2235</v>
      </c>
      <c r="BI777" s="112" t="n">
        <v>5055277035250</v>
      </c>
      <c r="BJ777" s="126" t="s">
        <v>200</v>
      </c>
      <c r="BK777" s="0" t="s">
        <v>215</v>
      </c>
      <c r="BL777" s="112" t="n">
        <v>4</v>
      </c>
      <c r="BM777" s="112" t="n">
        <v>4</v>
      </c>
      <c r="BN777" s="112" t="n">
        <v>4</v>
      </c>
      <c r="BO777" s="111" t="n">
        <v>20</v>
      </c>
      <c r="BP777" s="125" t="s">
        <v>200</v>
      </c>
      <c r="BQ777" s="127" t="s">
        <v>216</v>
      </c>
    </row>
    <row r="778" customFormat="false" ht="13.8" hidden="false" customHeight="false" outlineLevel="0" collapsed="false">
      <c r="A778" s="0" t="s">
        <v>5640</v>
      </c>
      <c r="B778" s="0" t="s">
        <v>5207</v>
      </c>
      <c r="C778" s="0" t="s">
        <v>234</v>
      </c>
      <c r="D778" s="0" t="s">
        <v>193</v>
      </c>
      <c r="E778" s="0" t="s">
        <v>194</v>
      </c>
      <c r="F778" s="0" t="s">
        <v>195</v>
      </c>
      <c r="G778" s="0" t="s">
        <v>196</v>
      </c>
      <c r="H778" s="0" t="s">
        <v>400</v>
      </c>
      <c r="I778" s="0" t="s">
        <v>401</v>
      </c>
      <c r="J778" s="111" t="n">
        <v>2</v>
      </c>
      <c r="K778" s="131" t="s">
        <v>198</v>
      </c>
      <c r="L778" s="0" t="s">
        <v>533</v>
      </c>
      <c r="M778" s="0" t="s">
        <v>199</v>
      </c>
      <c r="O778" s="0" t="s">
        <v>534</v>
      </c>
      <c r="Q778" s="120" t="s">
        <v>200</v>
      </c>
      <c r="R778" s="0" t="s">
        <v>3919</v>
      </c>
      <c r="S778" s="0" t="s">
        <v>201</v>
      </c>
      <c r="T778" s="0" t="s">
        <v>198</v>
      </c>
      <c r="U778" s="0" t="s">
        <v>285</v>
      </c>
      <c r="V778" s="0" t="s">
        <v>1790</v>
      </c>
      <c r="W778" s="110" t="s">
        <v>204</v>
      </c>
      <c r="X778" s="111" t="n">
        <v>2017</v>
      </c>
      <c r="Y778" s="111" t="s">
        <v>498</v>
      </c>
      <c r="Z778" s="111" t="s">
        <v>221</v>
      </c>
      <c r="AA778" s="122" t="s">
        <v>200</v>
      </c>
      <c r="AB778" s="0" t="s">
        <v>5641</v>
      </c>
      <c r="AC778" s="0" t="s">
        <v>5249</v>
      </c>
      <c r="AD778" s="111" t="s">
        <v>198</v>
      </c>
      <c r="AE778" s="111" t="s">
        <v>198</v>
      </c>
      <c r="AI778" s="111" t="s">
        <v>294</v>
      </c>
      <c r="AJ778" s="111" t="s">
        <v>1793</v>
      </c>
      <c r="AK778" s="0" t="s">
        <v>5641</v>
      </c>
      <c r="AM778" s="111" t="n">
        <v>2014</v>
      </c>
      <c r="AN778" s="111" t="s">
        <v>1887</v>
      </c>
      <c r="AS778" s="0" t="s">
        <v>200</v>
      </c>
      <c r="AT778" s="0" t="s">
        <v>2328</v>
      </c>
      <c r="AV778" s="0" t="s">
        <v>200</v>
      </c>
      <c r="AZ778" s="0" t="s">
        <v>5642</v>
      </c>
      <c r="BA778" s="124" t="s">
        <v>200</v>
      </c>
      <c r="BB778" s="0" t="s">
        <v>248</v>
      </c>
      <c r="BC778" s="0" t="s">
        <v>5643</v>
      </c>
      <c r="BE778" s="104" t="s">
        <v>1023</v>
      </c>
      <c r="BF778" s="0" t="s">
        <v>1552</v>
      </c>
      <c r="BG778" s="125" t="s">
        <v>200</v>
      </c>
      <c r="BH778" s="0" t="s">
        <v>5255</v>
      </c>
      <c r="BI778" s="112" t="n">
        <v>819976020208</v>
      </c>
      <c r="BJ778" s="126" t="s">
        <v>200</v>
      </c>
      <c r="BK778" s="0" t="s">
        <v>215</v>
      </c>
      <c r="BL778" s="112" t="n">
        <v>4</v>
      </c>
      <c r="BM778" s="112" t="n">
        <v>4</v>
      </c>
      <c r="BN778" s="112" t="n">
        <v>4</v>
      </c>
      <c r="BO778" s="111" t="n">
        <v>20</v>
      </c>
      <c r="BP778" s="125" t="s">
        <v>200</v>
      </c>
      <c r="BQ778" s="127" t="s">
        <v>216</v>
      </c>
    </row>
    <row r="779" customFormat="false" ht="13.8" hidden="false" customHeight="false" outlineLevel="0" collapsed="false">
      <c r="A779" s="0" t="s">
        <v>5644</v>
      </c>
      <c r="B779" s="0" t="s">
        <v>5207</v>
      </c>
      <c r="C779" s="0" t="s">
        <v>1344</v>
      </c>
      <c r="D779" s="131" t="s">
        <v>1333</v>
      </c>
      <c r="E779" s="0" t="s">
        <v>284</v>
      </c>
      <c r="F779" s="0" t="s">
        <v>195</v>
      </c>
      <c r="G779" s="0" t="s">
        <v>330</v>
      </c>
      <c r="H779" s="0" t="s">
        <v>197</v>
      </c>
      <c r="J779" s="111" t="n">
        <v>1</v>
      </c>
      <c r="K779" s="131" t="s">
        <v>198</v>
      </c>
      <c r="L779" s="0" t="s">
        <v>198</v>
      </c>
      <c r="M779" s="0" t="s">
        <v>199</v>
      </c>
      <c r="Q779" s="120"/>
      <c r="R779" s="0" t="s">
        <v>3919</v>
      </c>
      <c r="S779" s="0" t="s">
        <v>201</v>
      </c>
      <c r="T779" s="0" t="s">
        <v>198</v>
      </c>
      <c r="U779" s="0" t="s">
        <v>202</v>
      </c>
      <c r="V779" s="0" t="s">
        <v>1790</v>
      </c>
      <c r="W779" s="110" t="s">
        <v>204</v>
      </c>
      <c r="X779" s="111" t="n">
        <v>2021</v>
      </c>
      <c r="Y779" s="111" t="s">
        <v>1624</v>
      </c>
      <c r="Z779" s="111" t="s">
        <v>221</v>
      </c>
      <c r="AA779" s="122" t="s">
        <v>200</v>
      </c>
      <c r="AB779" s="0" t="s">
        <v>5645</v>
      </c>
      <c r="AC779" s="0" t="s">
        <v>4469</v>
      </c>
      <c r="AD779" s="111" t="n">
        <v>2021</v>
      </c>
      <c r="AE779" s="111" t="s">
        <v>198</v>
      </c>
      <c r="AI779" s="111" t="s">
        <v>5646</v>
      </c>
      <c r="AK779" s="0" t="s">
        <v>5645</v>
      </c>
      <c r="AM779" s="111" t="n">
        <v>2021</v>
      </c>
      <c r="AN779" s="111" t="s">
        <v>2009</v>
      </c>
      <c r="AT779" s="0" t="s">
        <v>266</v>
      </c>
      <c r="AU779" s="0" t="s">
        <v>5647</v>
      </c>
      <c r="AZ779" s="0" t="s">
        <v>5648</v>
      </c>
      <c r="BA779" s="124" t="s">
        <v>200</v>
      </c>
      <c r="BB779" s="0" t="s">
        <v>248</v>
      </c>
      <c r="BC779" s="0" t="s">
        <v>5649</v>
      </c>
      <c r="BE779" s="104" t="s">
        <v>5650</v>
      </c>
      <c r="BG779" s="125"/>
      <c r="BH779" s="0" t="s">
        <v>5651</v>
      </c>
      <c r="BI779" s="112" t="n">
        <v>4020628674441</v>
      </c>
      <c r="BJ779" s="126"/>
      <c r="BK779" s="0" t="s">
        <v>215</v>
      </c>
      <c r="BL779" s="112" t="n">
        <v>4</v>
      </c>
      <c r="BM779" s="112" t="n">
        <v>4</v>
      </c>
      <c r="BN779" s="112" t="n">
        <v>4</v>
      </c>
      <c r="BO779" s="111" t="n">
        <v>20</v>
      </c>
      <c r="BP779" s="125"/>
      <c r="BQ779" s="127" t="s">
        <v>5461</v>
      </c>
    </row>
    <row r="780" customFormat="false" ht="13.8" hidden="false" customHeight="false" outlineLevel="0" collapsed="false">
      <c r="A780" s="0" t="s">
        <v>5652</v>
      </c>
      <c r="B780" s="0" t="s">
        <v>5207</v>
      </c>
      <c r="C780" s="131" t="s">
        <v>858</v>
      </c>
      <c r="D780" s="131" t="s">
        <v>1333</v>
      </c>
      <c r="E780" s="0" t="s">
        <v>313</v>
      </c>
      <c r="F780" s="0" t="s">
        <v>314</v>
      </c>
      <c r="G780" s="0" t="s">
        <v>330</v>
      </c>
      <c r="H780" s="0" t="s">
        <v>219</v>
      </c>
      <c r="J780" s="111" t="n">
        <v>1</v>
      </c>
      <c r="K780" s="131" t="s">
        <v>198</v>
      </c>
      <c r="L780" s="0" t="s">
        <v>198</v>
      </c>
      <c r="M780" s="0" t="s">
        <v>199</v>
      </c>
      <c r="O780" s="0" t="s">
        <v>200</v>
      </c>
      <c r="Q780" s="120" t="s">
        <v>200</v>
      </c>
      <c r="R780" s="0" t="s">
        <v>3919</v>
      </c>
      <c r="S780" s="0" t="s">
        <v>201</v>
      </c>
      <c r="T780" s="0" t="s">
        <v>198</v>
      </c>
      <c r="U780" s="0" t="s">
        <v>202</v>
      </c>
      <c r="V780" s="0" t="s">
        <v>1790</v>
      </c>
      <c r="W780" s="110" t="s">
        <v>204</v>
      </c>
      <c r="X780" s="111" t="n">
        <v>2017</v>
      </c>
      <c r="Y780" s="111" t="s">
        <v>498</v>
      </c>
      <c r="Z780" s="130" t="s">
        <v>757</v>
      </c>
      <c r="AA780" s="122" t="s">
        <v>200</v>
      </c>
      <c r="AB780" s="0" t="s">
        <v>5653</v>
      </c>
      <c r="AC780" s="0" t="s">
        <v>5654</v>
      </c>
      <c r="AD780" s="111" t="n">
        <v>2017</v>
      </c>
      <c r="AE780" s="111" t="s">
        <v>198</v>
      </c>
      <c r="AI780" s="111" t="s">
        <v>294</v>
      </c>
      <c r="AJ780" s="111" t="s">
        <v>1793</v>
      </c>
      <c r="AK780" s="0" t="s">
        <v>5655</v>
      </c>
      <c r="AM780" s="111" t="n">
        <v>2015</v>
      </c>
      <c r="AN780" s="111" t="s">
        <v>5341</v>
      </c>
      <c r="AS780" s="0" t="s">
        <v>200</v>
      </c>
      <c r="AT780" s="0" t="s">
        <v>1165</v>
      </c>
      <c r="AV780" s="0" t="s">
        <v>200</v>
      </c>
      <c r="AY780" s="0" t="s">
        <v>5044</v>
      </c>
      <c r="AZ780" s="0" t="s">
        <v>5656</v>
      </c>
      <c r="BA780" s="124" t="s">
        <v>200</v>
      </c>
      <c r="BB780" s="0" t="s">
        <v>248</v>
      </c>
      <c r="BC780" s="0" t="s">
        <v>5657</v>
      </c>
      <c r="BD780" s="0" t="s">
        <v>5658</v>
      </c>
      <c r="BE780" s="104" t="s">
        <v>5659</v>
      </c>
      <c r="BG780" s="125" t="s">
        <v>200</v>
      </c>
      <c r="BH780" s="0" t="s">
        <v>5255</v>
      </c>
      <c r="BI780" s="112" t="n">
        <v>4020628788995</v>
      </c>
      <c r="BJ780" s="126" t="s">
        <v>200</v>
      </c>
      <c r="BK780" s="0" t="s">
        <v>215</v>
      </c>
      <c r="BL780" s="112" t="n">
        <v>4</v>
      </c>
      <c r="BM780" s="112" t="n">
        <v>4</v>
      </c>
      <c r="BN780" s="112" t="n">
        <v>4</v>
      </c>
      <c r="BO780" s="111" t="n">
        <v>20</v>
      </c>
      <c r="BP780" s="125" t="s">
        <v>200</v>
      </c>
      <c r="BQ780" s="127" t="s">
        <v>216</v>
      </c>
    </row>
    <row r="781" customFormat="false" ht="13.8" hidden="false" customHeight="false" outlineLevel="0" collapsed="false">
      <c r="A781" s="0" t="s">
        <v>5660</v>
      </c>
      <c r="B781" s="0" t="s">
        <v>5207</v>
      </c>
      <c r="C781" s="131" t="s">
        <v>1267</v>
      </c>
      <c r="D781" s="131" t="s">
        <v>1333</v>
      </c>
      <c r="E781" s="0" t="s">
        <v>194</v>
      </c>
      <c r="F781" s="0" t="s">
        <v>195</v>
      </c>
      <c r="G781" s="0" t="s">
        <v>196</v>
      </c>
      <c r="H781" s="0" t="s">
        <v>1287</v>
      </c>
      <c r="J781" s="111" t="n">
        <v>1</v>
      </c>
      <c r="K781" s="0" t="s">
        <v>198</v>
      </c>
      <c r="L781" s="0" t="s">
        <v>198</v>
      </c>
      <c r="M781" s="0" t="s">
        <v>199</v>
      </c>
      <c r="Q781" s="120" t="s">
        <v>200</v>
      </c>
      <c r="R781" s="0" t="s">
        <v>3919</v>
      </c>
      <c r="S781" s="0" t="s">
        <v>201</v>
      </c>
      <c r="T781" s="0" t="s">
        <v>198</v>
      </c>
      <c r="U781" s="0" t="s">
        <v>202</v>
      </c>
      <c r="V781" s="0" t="s">
        <v>1790</v>
      </c>
      <c r="W781" s="110" t="s">
        <v>204</v>
      </c>
      <c r="X781" s="111" t="n">
        <v>2019</v>
      </c>
      <c r="Y781" s="111" t="s">
        <v>498</v>
      </c>
      <c r="Z781" s="130" t="s">
        <v>757</v>
      </c>
      <c r="AA781" s="122" t="s">
        <v>200</v>
      </c>
      <c r="AB781" s="0" t="s">
        <v>5661</v>
      </c>
      <c r="AC781" s="0" t="s">
        <v>5662</v>
      </c>
      <c r="AD781" s="111" t="n">
        <v>2019</v>
      </c>
      <c r="AE781" s="111" t="s">
        <v>198</v>
      </c>
      <c r="AI781" s="111" t="s">
        <v>294</v>
      </c>
      <c r="AJ781" s="111" t="s">
        <v>1163</v>
      </c>
      <c r="AK781" s="0" t="s">
        <v>5661</v>
      </c>
      <c r="AM781" s="111" t="n">
        <v>2019</v>
      </c>
      <c r="AN781" s="111" t="s">
        <v>2552</v>
      </c>
      <c r="AU781" s="0" t="s">
        <v>2727</v>
      </c>
      <c r="AZ781" s="0" t="s">
        <v>5663</v>
      </c>
      <c r="BA781" s="124" t="s">
        <v>200</v>
      </c>
      <c r="BB781" s="0" t="s">
        <v>248</v>
      </c>
      <c r="BC781" s="0" t="s">
        <v>5664</v>
      </c>
      <c r="BD781" s="0" t="s">
        <v>200</v>
      </c>
      <c r="BE781" s="104" t="s">
        <v>5665</v>
      </c>
      <c r="BF781" s="0" t="s">
        <v>5666</v>
      </c>
      <c r="BG781" s="125"/>
      <c r="BH781" s="0" t="s">
        <v>5255</v>
      </c>
      <c r="BI781" s="112" t="n">
        <v>5060188671497</v>
      </c>
      <c r="BJ781" s="126"/>
      <c r="BK781" s="0" t="s">
        <v>215</v>
      </c>
      <c r="BL781" s="112" t="n">
        <v>4</v>
      </c>
      <c r="BM781" s="112" t="n">
        <v>4</v>
      </c>
      <c r="BN781" s="112" t="n">
        <v>4</v>
      </c>
      <c r="BO781" s="111" t="n">
        <v>20</v>
      </c>
      <c r="BP781" s="125"/>
      <c r="BQ781" s="127" t="s">
        <v>216</v>
      </c>
    </row>
    <row r="782" customFormat="false" ht="13.8" hidden="false" customHeight="false" outlineLevel="0" collapsed="false">
      <c r="A782" s="0" t="s">
        <v>5667</v>
      </c>
      <c r="B782" s="0" t="s">
        <v>5207</v>
      </c>
      <c r="C782" s="131" t="s">
        <v>858</v>
      </c>
      <c r="D782" s="0" t="s">
        <v>312</v>
      </c>
      <c r="E782" s="0" t="s">
        <v>194</v>
      </c>
      <c r="F782" s="0" t="s">
        <v>195</v>
      </c>
      <c r="G782" s="0" t="s">
        <v>330</v>
      </c>
      <c r="H782" s="0" t="s">
        <v>219</v>
      </c>
      <c r="J782" s="111" t="n">
        <v>1</v>
      </c>
      <c r="K782" s="131" t="s">
        <v>198</v>
      </c>
      <c r="L782" s="0" t="s">
        <v>198</v>
      </c>
      <c r="M782" s="0" t="s">
        <v>274</v>
      </c>
      <c r="O782" s="0" t="s">
        <v>200</v>
      </c>
      <c r="Q782" s="120" t="s">
        <v>200</v>
      </c>
      <c r="R782" s="0" t="s">
        <v>3919</v>
      </c>
      <c r="S782" s="0" t="s">
        <v>201</v>
      </c>
      <c r="T782" s="0" t="s">
        <v>198</v>
      </c>
      <c r="U782" s="0" t="s">
        <v>202</v>
      </c>
      <c r="V782" s="0" t="s">
        <v>1790</v>
      </c>
      <c r="W782" s="110" t="s">
        <v>204</v>
      </c>
      <c r="X782" s="111" t="n">
        <v>2017</v>
      </c>
      <c r="Y782" s="111" t="s">
        <v>200</v>
      </c>
      <c r="Z782" s="130" t="s">
        <v>757</v>
      </c>
      <c r="AA782" s="122" t="s">
        <v>200</v>
      </c>
      <c r="AB782" s="0" t="s">
        <v>2350</v>
      </c>
      <c r="AC782" s="0" t="s">
        <v>2350</v>
      </c>
      <c r="AD782" s="111" t="n">
        <v>2017</v>
      </c>
      <c r="AE782" s="111" t="s">
        <v>198</v>
      </c>
      <c r="AI782" s="111" t="s">
        <v>922</v>
      </c>
      <c r="AJ782" s="111" t="s">
        <v>3813</v>
      </c>
      <c r="AK782" s="111" t="s">
        <v>2350</v>
      </c>
      <c r="AM782" s="111" t="n">
        <v>1997</v>
      </c>
      <c r="AN782" s="111" t="s">
        <v>263</v>
      </c>
      <c r="AS782" s="0" t="s">
        <v>200</v>
      </c>
      <c r="AT782" s="0" t="s">
        <v>433</v>
      </c>
      <c r="AU782" s="0" t="s">
        <v>2351</v>
      </c>
      <c r="AV782" s="0" t="s">
        <v>200</v>
      </c>
      <c r="AZ782" s="0" t="s">
        <v>5668</v>
      </c>
      <c r="BA782" s="124" t="s">
        <v>200</v>
      </c>
      <c r="BB782" s="0" t="s">
        <v>210</v>
      </c>
      <c r="BC782" s="0" t="s">
        <v>5669</v>
      </c>
      <c r="BD782" s="0" t="s">
        <v>5670</v>
      </c>
      <c r="BE782" s="104" t="s">
        <v>5671</v>
      </c>
      <c r="BF782" s="0" t="s">
        <v>200</v>
      </c>
      <c r="BG782" s="125" t="s">
        <v>200</v>
      </c>
      <c r="BH782" s="0" t="s">
        <v>5255</v>
      </c>
      <c r="BI782" s="112" t="n">
        <v>5060057029732</v>
      </c>
      <c r="BJ782" s="126" t="s">
        <v>200</v>
      </c>
      <c r="BK782" s="0" t="s">
        <v>215</v>
      </c>
      <c r="BL782" s="112" t="n">
        <v>4</v>
      </c>
      <c r="BM782" s="112" t="n">
        <v>4</v>
      </c>
      <c r="BN782" s="112" t="n">
        <v>4</v>
      </c>
      <c r="BO782" s="111" t="n">
        <v>20</v>
      </c>
      <c r="BP782" s="125" t="s">
        <v>200</v>
      </c>
      <c r="BQ782" s="127" t="s">
        <v>216</v>
      </c>
    </row>
    <row r="783" customFormat="false" ht="13.8" hidden="false" customHeight="false" outlineLevel="0" collapsed="false">
      <c r="A783" s="0" t="s">
        <v>5672</v>
      </c>
      <c r="B783" s="0" t="s">
        <v>5207</v>
      </c>
      <c r="C783" s="131" t="s">
        <v>1408</v>
      </c>
      <c r="D783" s="131" t="s">
        <v>1333</v>
      </c>
      <c r="E783" s="0" t="s">
        <v>194</v>
      </c>
      <c r="F783" s="0" t="s">
        <v>195</v>
      </c>
      <c r="G783" s="0" t="s">
        <v>196</v>
      </c>
      <c r="H783" s="0" t="s">
        <v>219</v>
      </c>
      <c r="J783" s="111" t="n">
        <v>1</v>
      </c>
      <c r="K783" s="0" t="s">
        <v>198</v>
      </c>
      <c r="L783" s="0" t="s">
        <v>198</v>
      </c>
      <c r="M783" s="0" t="s">
        <v>199</v>
      </c>
      <c r="Q783" s="120" t="s">
        <v>200</v>
      </c>
      <c r="R783" s="0" t="s">
        <v>3919</v>
      </c>
      <c r="S783" s="0" t="s">
        <v>201</v>
      </c>
      <c r="T783" s="0" t="s">
        <v>198</v>
      </c>
      <c r="U783" s="0" t="s">
        <v>202</v>
      </c>
      <c r="V783" s="0" t="s">
        <v>1790</v>
      </c>
      <c r="W783" s="110" t="s">
        <v>204</v>
      </c>
      <c r="X783" s="111" t="n">
        <v>2019</v>
      </c>
      <c r="Y783" s="111" t="s">
        <v>498</v>
      </c>
      <c r="Z783" s="130" t="s">
        <v>757</v>
      </c>
      <c r="AA783" s="122" t="s">
        <v>200</v>
      </c>
      <c r="AB783" s="0" t="s">
        <v>5294</v>
      </c>
      <c r="AC783" s="0" t="s">
        <v>3470</v>
      </c>
      <c r="AD783" s="111" t="n">
        <v>2019</v>
      </c>
      <c r="AE783" s="111" t="s">
        <v>198</v>
      </c>
      <c r="AI783" s="111" t="s">
        <v>207</v>
      </c>
      <c r="AK783" s="111" t="str">
        <f aca="false">(AB783)</f>
        <v>Remedy</v>
      </c>
      <c r="AM783" s="111" t="n">
        <f aca="false">AD783</f>
        <v>2019</v>
      </c>
      <c r="AN783" s="111" t="s">
        <v>5295</v>
      </c>
      <c r="AT783" s="0" t="s">
        <v>5673</v>
      </c>
      <c r="AU783" s="0" t="s">
        <v>2727</v>
      </c>
      <c r="AX783" s="0" t="s">
        <v>5674</v>
      </c>
      <c r="AZ783" s="0" t="s">
        <v>5675</v>
      </c>
      <c r="BA783" s="124" t="s">
        <v>200</v>
      </c>
      <c r="BB783" s="0" t="s">
        <v>248</v>
      </c>
      <c r="BC783" s="0" t="s">
        <v>5676</v>
      </c>
      <c r="BE783" s="104" t="s">
        <v>5677</v>
      </c>
      <c r="BG783" s="125"/>
      <c r="BH783" s="0" t="s">
        <v>5255</v>
      </c>
      <c r="BI783" s="112" t="n">
        <v>8023171042442</v>
      </c>
      <c r="BJ783" s="126"/>
      <c r="BK783" s="0" t="s">
        <v>215</v>
      </c>
      <c r="BL783" s="112" t="n">
        <v>4</v>
      </c>
      <c r="BM783" s="112" t="n">
        <v>4</v>
      </c>
      <c r="BN783" s="112" t="n">
        <v>4</v>
      </c>
      <c r="BO783" s="111" t="n">
        <v>20</v>
      </c>
      <c r="BP783" s="125"/>
      <c r="BQ783" s="127" t="s">
        <v>216</v>
      </c>
    </row>
    <row r="784" customFormat="false" ht="13.8" hidden="false" customHeight="false" outlineLevel="0" collapsed="false">
      <c r="A784" s="0" t="s">
        <v>5678</v>
      </c>
      <c r="B784" s="0" t="s">
        <v>5207</v>
      </c>
      <c r="C784" s="0" t="s">
        <v>361</v>
      </c>
      <c r="D784" s="0" t="s">
        <v>1286</v>
      </c>
      <c r="E784" s="0" t="s">
        <v>194</v>
      </c>
      <c r="F784" s="0" t="s">
        <v>195</v>
      </c>
      <c r="G784" s="0" t="s">
        <v>362</v>
      </c>
      <c r="H784" s="0" t="s">
        <v>1287</v>
      </c>
      <c r="J784" s="111" t="n">
        <v>1</v>
      </c>
      <c r="K784" s="0" t="s">
        <v>198</v>
      </c>
      <c r="L784" s="0" t="s">
        <v>198</v>
      </c>
      <c r="M784" s="0" t="s">
        <v>220</v>
      </c>
      <c r="Q784" s="120"/>
      <c r="R784" s="0" t="s">
        <v>3919</v>
      </c>
      <c r="S784" s="0" t="s">
        <v>5247</v>
      </c>
      <c r="T784" s="0" t="s">
        <v>198</v>
      </c>
      <c r="U784" s="0" t="s">
        <v>285</v>
      </c>
      <c r="V784" s="0" t="s">
        <v>1790</v>
      </c>
      <c r="W784" s="110" t="s">
        <v>204</v>
      </c>
      <c r="X784" s="111" t="n">
        <v>2019</v>
      </c>
      <c r="Y784" s="111" t="s">
        <v>205</v>
      </c>
      <c r="Z784" s="111" t="s">
        <v>221</v>
      </c>
      <c r="AA784" s="122" t="s">
        <v>200</v>
      </c>
      <c r="AB784" s="0" t="s">
        <v>5679</v>
      </c>
      <c r="AC784" s="0" t="s">
        <v>5249</v>
      </c>
      <c r="AD784" s="111" t="s">
        <v>198</v>
      </c>
      <c r="AE784" s="111" t="s">
        <v>5226</v>
      </c>
      <c r="AI784" s="111" t="s">
        <v>294</v>
      </c>
      <c r="AJ784" s="111" t="s">
        <v>5680</v>
      </c>
      <c r="AK784" s="111" t="s">
        <v>1288</v>
      </c>
      <c r="AM784" s="111" t="n">
        <v>1994</v>
      </c>
      <c r="AN784" s="111" t="s">
        <v>297</v>
      </c>
      <c r="AT784" s="0" t="s">
        <v>1236</v>
      </c>
      <c r="AZ784" s="0" t="s">
        <v>5681</v>
      </c>
      <c r="BA784" s="124" t="s">
        <v>200</v>
      </c>
      <c r="BB784" s="0" t="s">
        <v>325</v>
      </c>
      <c r="BC784" s="0" t="s">
        <v>5682</v>
      </c>
      <c r="BD784" s="0" t="s">
        <v>5683</v>
      </c>
      <c r="BE784" s="0" t="s">
        <v>5684</v>
      </c>
      <c r="BG784" s="125"/>
      <c r="BH784" s="0" t="s">
        <v>5255</v>
      </c>
      <c r="BI784" s="112" t="n">
        <v>819976022868</v>
      </c>
      <c r="BJ784" s="126"/>
      <c r="BK784" s="0" t="s">
        <v>215</v>
      </c>
      <c r="BL784" s="112" t="n">
        <v>4</v>
      </c>
      <c r="BM784" s="112" t="n">
        <v>4</v>
      </c>
      <c r="BN784" s="112" t="n">
        <v>4</v>
      </c>
      <c r="BO784" s="111" t="n">
        <v>20</v>
      </c>
      <c r="BP784" s="125"/>
      <c r="BQ784" s="127"/>
    </row>
    <row r="785" customFormat="false" ht="13.8" hidden="false" customHeight="false" outlineLevel="0" collapsed="false">
      <c r="A785" s="0" t="s">
        <v>5685</v>
      </c>
      <c r="B785" s="0" t="s">
        <v>5207</v>
      </c>
      <c r="C785" s="131" t="s">
        <v>1394</v>
      </c>
      <c r="D785" s="131" t="s">
        <v>1333</v>
      </c>
      <c r="E785" s="0" t="s">
        <v>194</v>
      </c>
      <c r="F785" s="0" t="s">
        <v>195</v>
      </c>
      <c r="G785" s="0" t="s">
        <v>196</v>
      </c>
      <c r="H785" s="0" t="s">
        <v>197</v>
      </c>
      <c r="J785" s="111" t="n">
        <v>2</v>
      </c>
      <c r="K785" s="131" t="s">
        <v>198</v>
      </c>
      <c r="L785" s="0" t="s">
        <v>533</v>
      </c>
      <c r="M785" s="0" t="s">
        <v>199</v>
      </c>
      <c r="O785" s="0" t="s">
        <v>200</v>
      </c>
      <c r="Q785" s="120"/>
      <c r="R785" s="0" t="s">
        <v>3919</v>
      </c>
      <c r="S785" s="0" t="s">
        <v>201</v>
      </c>
      <c r="T785" s="0" t="s">
        <v>198</v>
      </c>
      <c r="U785" s="0" t="s">
        <v>202</v>
      </c>
      <c r="V785" s="0" t="s">
        <v>1790</v>
      </c>
      <c r="W785" s="110" t="s">
        <v>204</v>
      </c>
      <c r="X785" s="111" t="n">
        <v>2020</v>
      </c>
      <c r="Y785" s="111" t="s">
        <v>498</v>
      </c>
      <c r="Z785" s="130" t="s">
        <v>198</v>
      </c>
      <c r="AA785" s="122"/>
      <c r="AB785" s="0" t="s">
        <v>5686</v>
      </c>
      <c r="AC785" s="0" t="s">
        <v>913</v>
      </c>
      <c r="AD785" s="111" t="n">
        <v>2020</v>
      </c>
      <c r="AE785" s="111" t="s">
        <v>198</v>
      </c>
      <c r="AI785" s="111" t="s">
        <v>207</v>
      </c>
      <c r="AK785" s="111" t="str">
        <f aca="false">(AB785)</f>
        <v>Vicarious vision</v>
      </c>
      <c r="AM785" s="111" t="n">
        <f aca="false">AD785</f>
        <v>2020</v>
      </c>
      <c r="AN785" s="111" t="s">
        <v>297</v>
      </c>
      <c r="AS785" s="0" t="s">
        <v>2360</v>
      </c>
      <c r="AZ785" s="0" t="s">
        <v>5687</v>
      </c>
      <c r="BA785" s="124" t="s">
        <v>200</v>
      </c>
      <c r="BB785" s="0" t="s">
        <v>248</v>
      </c>
      <c r="BC785" s="0" t="s">
        <v>5688</v>
      </c>
      <c r="BE785" s="104" t="s">
        <v>5689</v>
      </c>
      <c r="BF785" s="0" t="s">
        <v>5690</v>
      </c>
      <c r="BG785" s="125"/>
      <c r="BH785" s="0" t="s">
        <v>5255</v>
      </c>
      <c r="BI785" s="112" t="n">
        <v>5030917290947</v>
      </c>
      <c r="BJ785" s="126"/>
      <c r="BK785" s="0" t="s">
        <v>215</v>
      </c>
      <c r="BL785" s="112" t="n">
        <v>4</v>
      </c>
      <c r="BM785" s="112" t="n">
        <v>4</v>
      </c>
      <c r="BN785" s="112" t="n">
        <v>4</v>
      </c>
      <c r="BO785" s="111" t="n">
        <v>20</v>
      </c>
      <c r="BP785" s="125"/>
      <c r="BQ785" s="127" t="s">
        <v>216</v>
      </c>
    </row>
    <row r="786" customFormat="false" ht="13.8" hidden="false" customHeight="false" outlineLevel="0" collapsed="false">
      <c r="A786" s="0" t="s">
        <v>5691</v>
      </c>
      <c r="B786" s="0" t="s">
        <v>5207</v>
      </c>
      <c r="C786" s="131" t="s">
        <v>1394</v>
      </c>
      <c r="D786" s="131" t="s">
        <v>1333</v>
      </c>
      <c r="E786" s="0" t="s">
        <v>194</v>
      </c>
      <c r="F786" s="0" t="s">
        <v>195</v>
      </c>
      <c r="G786" s="0" t="s">
        <v>196</v>
      </c>
      <c r="H786" s="0" t="s">
        <v>197</v>
      </c>
      <c r="J786" s="111" t="n">
        <v>1</v>
      </c>
      <c r="K786" s="131" t="s">
        <v>198</v>
      </c>
      <c r="L786" s="0" t="s">
        <v>198</v>
      </c>
      <c r="M786" s="0" t="s">
        <v>274</v>
      </c>
      <c r="O786" s="0" t="s">
        <v>200</v>
      </c>
      <c r="Q786" s="120" t="s">
        <v>200</v>
      </c>
      <c r="R786" s="0" t="s">
        <v>3919</v>
      </c>
      <c r="S786" s="0" t="s">
        <v>201</v>
      </c>
      <c r="T786" s="0" t="s">
        <v>198</v>
      </c>
      <c r="U786" s="0" t="s">
        <v>202</v>
      </c>
      <c r="V786" s="0" t="s">
        <v>1790</v>
      </c>
      <c r="W786" s="110" t="s">
        <v>204</v>
      </c>
      <c r="X786" s="111" t="n">
        <v>2017</v>
      </c>
      <c r="Y786" s="111" t="s">
        <v>498</v>
      </c>
      <c r="Z786" s="111" t="s">
        <v>198</v>
      </c>
      <c r="AA786" s="122" t="s">
        <v>200</v>
      </c>
      <c r="AB786" s="0" t="s">
        <v>5686</v>
      </c>
      <c r="AC786" s="0" t="s">
        <v>2016</v>
      </c>
      <c r="AD786" s="111" t="n">
        <v>2017</v>
      </c>
      <c r="AE786" s="111" t="s">
        <v>198</v>
      </c>
      <c r="AG786" s="111" t="s">
        <v>241</v>
      </c>
      <c r="AH786" s="111" t="s">
        <v>1983</v>
      </c>
      <c r="AI786" s="111" t="s">
        <v>1313</v>
      </c>
      <c r="AJ786" s="111" t="s">
        <v>3813</v>
      </c>
      <c r="AK786" s="111" t="s">
        <v>2357</v>
      </c>
      <c r="AM786" s="111" t="s">
        <v>849</v>
      </c>
      <c r="AN786" s="111" t="s">
        <v>297</v>
      </c>
      <c r="AS786" s="0" t="s">
        <v>2360</v>
      </c>
      <c r="AT786" s="0" t="s">
        <v>339</v>
      </c>
      <c r="AV786" s="0" t="s">
        <v>200</v>
      </c>
      <c r="AZ786" s="0" t="s">
        <v>5692</v>
      </c>
      <c r="BA786" s="124" t="s">
        <v>200</v>
      </c>
      <c r="BB786" s="0" t="s">
        <v>248</v>
      </c>
      <c r="BC786" s="0" t="s">
        <v>5693</v>
      </c>
      <c r="BD786" s="0" t="s">
        <v>5694</v>
      </c>
      <c r="BE786" s="104" t="s">
        <v>5695</v>
      </c>
      <c r="BG786" s="125" t="s">
        <v>200</v>
      </c>
      <c r="BH786" s="0" t="s">
        <v>5255</v>
      </c>
      <c r="BI786" s="112" t="n">
        <v>5030917211041</v>
      </c>
      <c r="BJ786" s="126" t="s">
        <v>200</v>
      </c>
      <c r="BK786" s="0" t="s">
        <v>215</v>
      </c>
      <c r="BL786" s="112" t="n">
        <v>4</v>
      </c>
      <c r="BM786" s="112" t="n">
        <v>4</v>
      </c>
      <c r="BN786" s="112" t="n">
        <v>4</v>
      </c>
      <c r="BO786" s="111" t="n">
        <v>20</v>
      </c>
      <c r="BP786" s="125" t="s">
        <v>200</v>
      </c>
      <c r="BQ786" s="127" t="s">
        <v>216</v>
      </c>
    </row>
    <row r="787" customFormat="false" ht="13.8" hidden="false" customHeight="false" outlineLevel="0" collapsed="false">
      <c r="A787" s="0" t="s">
        <v>5696</v>
      </c>
      <c r="B787" s="0" t="s">
        <v>5207</v>
      </c>
      <c r="C787" s="0" t="s">
        <v>818</v>
      </c>
      <c r="D787" s="0" t="s">
        <v>1333</v>
      </c>
      <c r="E787" s="0" t="s">
        <v>313</v>
      </c>
      <c r="F787" s="0" t="s">
        <v>314</v>
      </c>
      <c r="G787" s="0" t="s">
        <v>880</v>
      </c>
      <c r="H787" s="0" t="s">
        <v>197</v>
      </c>
      <c r="J787" s="111" t="n">
        <v>4</v>
      </c>
      <c r="K787" s="131" t="s">
        <v>198</v>
      </c>
      <c r="L787" s="0" t="s">
        <v>392</v>
      </c>
      <c r="M787" s="0" t="s">
        <v>274</v>
      </c>
      <c r="O787" s="0" t="s">
        <v>200</v>
      </c>
      <c r="Q787" s="120" t="s">
        <v>200</v>
      </c>
      <c r="R787" s="0" t="s">
        <v>3919</v>
      </c>
      <c r="S787" s="0" t="s">
        <v>201</v>
      </c>
      <c r="T787" s="0" t="s">
        <v>198</v>
      </c>
      <c r="U787" s="0" t="s">
        <v>202</v>
      </c>
      <c r="V787" s="0" t="s">
        <v>1790</v>
      </c>
      <c r="W787" s="110" t="s">
        <v>204</v>
      </c>
      <c r="X787" s="111" t="n">
        <v>2019</v>
      </c>
      <c r="Y787" s="111" t="s">
        <v>498</v>
      </c>
      <c r="Z787" s="111" t="s">
        <v>198</v>
      </c>
      <c r="AA787" s="122" t="s">
        <v>200</v>
      </c>
      <c r="AB787" s="0" t="s">
        <v>5697</v>
      </c>
      <c r="AC787" s="0" t="s">
        <v>913</v>
      </c>
      <c r="AD787" s="111" t="n">
        <v>2019</v>
      </c>
      <c r="AE787" s="111" t="s">
        <v>198</v>
      </c>
      <c r="AI787" s="111" t="s">
        <v>1313</v>
      </c>
      <c r="AJ787" s="111" t="s">
        <v>3813</v>
      </c>
      <c r="AK787" s="111" t="s">
        <v>2357</v>
      </c>
      <c r="AM787" s="111" t="n">
        <v>1999</v>
      </c>
      <c r="AN787" s="111" t="s">
        <v>297</v>
      </c>
      <c r="AS787" s="0" t="s">
        <v>2360</v>
      </c>
      <c r="AZ787" s="0" t="s">
        <v>5698</v>
      </c>
      <c r="BA787" s="124" t="s">
        <v>200</v>
      </c>
      <c r="BB787" s="0" t="s">
        <v>462</v>
      </c>
      <c r="BC787" s="0" t="s">
        <v>5699</v>
      </c>
      <c r="BD787" s="0" t="s">
        <v>4653</v>
      </c>
      <c r="BE787" s="104" t="s">
        <v>5700</v>
      </c>
      <c r="BG787" s="125"/>
      <c r="BH787" s="0" t="s">
        <v>5255</v>
      </c>
      <c r="BI787" s="112" t="n">
        <v>5030917269738</v>
      </c>
      <c r="BJ787" s="126"/>
      <c r="BK787" s="0" t="s">
        <v>215</v>
      </c>
      <c r="BL787" s="112" t="n">
        <v>4</v>
      </c>
      <c r="BM787" s="112" t="n">
        <v>4</v>
      </c>
      <c r="BN787" s="112" t="n">
        <v>4</v>
      </c>
      <c r="BO787" s="111" t="n">
        <v>20</v>
      </c>
      <c r="BP787" s="125"/>
      <c r="BQ787" s="127" t="s">
        <v>216</v>
      </c>
    </row>
    <row r="788" customFormat="false" ht="13.8" hidden="false" customHeight="false" outlineLevel="0" collapsed="false">
      <c r="A788" s="0" t="s">
        <v>5701</v>
      </c>
      <c r="B788" s="0" t="s">
        <v>5207</v>
      </c>
      <c r="C788" s="0" t="s">
        <v>369</v>
      </c>
      <c r="D788" s="0" t="s">
        <v>5239</v>
      </c>
      <c r="E788" s="0" t="s">
        <v>194</v>
      </c>
      <c r="F788" s="0" t="s">
        <v>314</v>
      </c>
      <c r="G788" s="0" t="s">
        <v>196</v>
      </c>
      <c r="H788" s="0" t="s">
        <v>219</v>
      </c>
      <c r="J788" s="111" t="n">
        <v>4</v>
      </c>
      <c r="K788" s="131" t="s">
        <v>198</v>
      </c>
      <c r="L788" s="0" t="s">
        <v>456</v>
      </c>
      <c r="M788" s="0" t="s">
        <v>199</v>
      </c>
      <c r="O788" s="0" t="s">
        <v>458</v>
      </c>
      <c r="Q788" s="120" t="s">
        <v>200</v>
      </c>
      <c r="R788" s="0" t="s">
        <v>3919</v>
      </c>
      <c r="S788" s="0" t="s">
        <v>5247</v>
      </c>
      <c r="T788" s="0" t="s">
        <v>198</v>
      </c>
      <c r="U788" s="0" t="s">
        <v>285</v>
      </c>
      <c r="V788" s="0" t="s">
        <v>1790</v>
      </c>
      <c r="W788" s="110" t="s">
        <v>204</v>
      </c>
      <c r="X788" s="111" t="n">
        <v>2017</v>
      </c>
      <c r="Y788" s="111" t="s">
        <v>205</v>
      </c>
      <c r="Z788" s="111" t="s">
        <v>198</v>
      </c>
      <c r="AA788" s="122" t="s">
        <v>200</v>
      </c>
      <c r="AB788" s="0" t="s">
        <v>5702</v>
      </c>
      <c r="AC788" s="0" t="s">
        <v>5249</v>
      </c>
      <c r="AD788" s="111" t="s">
        <v>198</v>
      </c>
      <c r="AE788" s="111" t="s">
        <v>5241</v>
      </c>
      <c r="AG788" s="130"/>
      <c r="AI788" s="111" t="s">
        <v>294</v>
      </c>
      <c r="AJ788" s="111" t="s">
        <v>1793</v>
      </c>
      <c r="AK788" s="0" t="s">
        <v>5702</v>
      </c>
      <c r="AM788" s="111" t="n">
        <v>2014</v>
      </c>
      <c r="AN788" s="111" t="s">
        <v>5341</v>
      </c>
      <c r="AO788" s="0" t="s">
        <v>609</v>
      </c>
      <c r="AP788" s="0" t="s">
        <v>200</v>
      </c>
      <c r="AS788" s="0" t="s">
        <v>200</v>
      </c>
      <c r="AT788" s="0" t="s">
        <v>433</v>
      </c>
      <c r="AU788" s="0" t="s">
        <v>332</v>
      </c>
      <c r="AV788" s="0" t="s">
        <v>200</v>
      </c>
      <c r="AZ788" s="0" t="s">
        <v>5703</v>
      </c>
      <c r="BA788" s="124" t="s">
        <v>200</v>
      </c>
      <c r="BB788" s="0" t="s">
        <v>248</v>
      </c>
      <c r="BC788" s="0" t="s">
        <v>5704</v>
      </c>
      <c r="BD788" s="0" t="s">
        <v>5705</v>
      </c>
      <c r="BE788" s="104" t="s">
        <v>5706</v>
      </c>
      <c r="BF788" s="0" t="s">
        <v>5707</v>
      </c>
      <c r="BG788" s="125" t="s">
        <v>200</v>
      </c>
      <c r="BH788" s="0" t="s">
        <v>5255</v>
      </c>
      <c r="BI788" s="112" t="n">
        <v>819976020239</v>
      </c>
      <c r="BJ788" s="126" t="s">
        <v>200</v>
      </c>
      <c r="BK788" s="0" t="s">
        <v>215</v>
      </c>
      <c r="BL788" s="112" t="n">
        <v>4</v>
      </c>
      <c r="BM788" s="112" t="n">
        <v>4</v>
      </c>
      <c r="BN788" s="112" t="n">
        <v>4</v>
      </c>
      <c r="BO788" s="111" t="n">
        <v>40</v>
      </c>
      <c r="BP788" s="125" t="s">
        <v>200</v>
      </c>
      <c r="BQ788" s="127" t="s">
        <v>216</v>
      </c>
    </row>
    <row r="789" customFormat="false" ht="13.8" hidden="false" customHeight="false" outlineLevel="0" collapsed="false">
      <c r="A789" s="0" t="s">
        <v>5708</v>
      </c>
      <c r="B789" s="0" t="s">
        <v>5207</v>
      </c>
      <c r="C789" s="0" t="s">
        <v>858</v>
      </c>
      <c r="D789" s="0" t="s">
        <v>5271</v>
      </c>
      <c r="E789" s="0" t="s">
        <v>194</v>
      </c>
      <c r="F789" s="0" t="s">
        <v>314</v>
      </c>
      <c r="G789" s="0" t="s">
        <v>196</v>
      </c>
      <c r="H789" s="0" t="s">
        <v>219</v>
      </c>
      <c r="J789" s="111" t="n">
        <v>1</v>
      </c>
      <c r="K789" s="0" t="s">
        <v>198</v>
      </c>
      <c r="L789" s="0" t="s">
        <v>198</v>
      </c>
      <c r="M789" s="0" t="s">
        <v>199</v>
      </c>
      <c r="Q789" s="120" t="s">
        <v>200</v>
      </c>
      <c r="R789" s="0" t="s">
        <v>3919</v>
      </c>
      <c r="S789" s="0" t="s">
        <v>201</v>
      </c>
      <c r="T789" s="0" t="s">
        <v>198</v>
      </c>
      <c r="U789" s="0" t="s">
        <v>202</v>
      </c>
      <c r="V789" s="0" t="s">
        <v>1790</v>
      </c>
      <c r="W789" s="110" t="s">
        <v>198</v>
      </c>
      <c r="X789" s="111" t="n">
        <v>2019</v>
      </c>
      <c r="Z789" s="111" t="s">
        <v>221</v>
      </c>
      <c r="AA789" s="122" t="s">
        <v>200</v>
      </c>
      <c r="AB789" s="0" t="s">
        <v>5709</v>
      </c>
      <c r="AC789" s="0" t="s">
        <v>5710</v>
      </c>
      <c r="AD789" s="111" t="n">
        <v>2019</v>
      </c>
      <c r="AE789" s="111" t="s">
        <v>5241</v>
      </c>
      <c r="AI789" s="111" t="s">
        <v>294</v>
      </c>
      <c r="AJ789" s="111" t="s">
        <v>1793</v>
      </c>
      <c r="AK789" s="0" t="s">
        <v>5709</v>
      </c>
      <c r="AM789" s="111" t="n">
        <v>2018</v>
      </c>
      <c r="AN789" s="111" t="s">
        <v>2009</v>
      </c>
      <c r="AO789" s="0" t="s">
        <v>5532</v>
      </c>
      <c r="AP789" s="0" t="s">
        <v>200</v>
      </c>
      <c r="AS789" s="0" t="s">
        <v>5711</v>
      </c>
      <c r="AU789" s="0" t="s">
        <v>200</v>
      </c>
      <c r="AV789" s="0" t="s">
        <v>200</v>
      </c>
      <c r="AZ789" s="0" t="s">
        <v>5712</v>
      </c>
      <c r="BA789" s="124" t="s">
        <v>200</v>
      </c>
      <c r="BB789" s="0" t="s">
        <v>248</v>
      </c>
      <c r="BC789" s="0" t="s">
        <v>5713</v>
      </c>
      <c r="BD789" s="0" t="s">
        <v>200</v>
      </c>
      <c r="BE789" s="104" t="s">
        <v>5714</v>
      </c>
      <c r="BG789" s="125"/>
      <c r="BH789" s="0" t="s">
        <v>5278</v>
      </c>
      <c r="BI789" s="112" t="n">
        <v>5060522094043</v>
      </c>
      <c r="BJ789" s="126"/>
      <c r="BK789" s="0" t="s">
        <v>215</v>
      </c>
      <c r="BL789" s="112" t="n">
        <v>4</v>
      </c>
      <c r="BM789" s="112" t="n">
        <v>4</v>
      </c>
      <c r="BN789" s="112" t="n">
        <v>4</v>
      </c>
      <c r="BO789" s="111" t="n">
        <v>20</v>
      </c>
      <c r="BP789" s="125"/>
      <c r="BQ789" s="127" t="s">
        <v>216</v>
      </c>
    </row>
    <row r="790" customFormat="false" ht="13.8" hidden="false" customHeight="false" outlineLevel="0" collapsed="false">
      <c r="A790" s="0" t="s">
        <v>5715</v>
      </c>
      <c r="B790" s="0" t="s">
        <v>5207</v>
      </c>
      <c r="C790" s="0" t="s">
        <v>1735</v>
      </c>
      <c r="D790" s="0" t="s">
        <v>5271</v>
      </c>
      <c r="E790" s="0" t="s">
        <v>194</v>
      </c>
      <c r="F790" s="0" t="s">
        <v>195</v>
      </c>
      <c r="G790" s="0" t="s">
        <v>391</v>
      </c>
      <c r="H790" s="0" t="s">
        <v>219</v>
      </c>
      <c r="J790" s="111" t="n">
        <v>1</v>
      </c>
      <c r="K790" s="131" t="s">
        <v>198</v>
      </c>
      <c r="L790" s="131" t="s">
        <v>198</v>
      </c>
      <c r="M790" s="0" t="s">
        <v>199</v>
      </c>
      <c r="Q790" s="120" t="s">
        <v>200</v>
      </c>
      <c r="R790" s="0" t="s">
        <v>3919</v>
      </c>
      <c r="S790" s="0" t="s">
        <v>201</v>
      </c>
      <c r="T790" s="0" t="s">
        <v>198</v>
      </c>
      <c r="U790" s="0" t="s">
        <v>202</v>
      </c>
      <c r="V790" s="0" t="s">
        <v>1790</v>
      </c>
      <c r="W790" s="110" t="s">
        <v>198</v>
      </c>
      <c r="X790" s="111" t="n">
        <v>2020</v>
      </c>
      <c r="Y790" s="111" t="s">
        <v>1624</v>
      </c>
      <c r="Z790" s="111" t="s">
        <v>198</v>
      </c>
      <c r="AA790" s="122" t="s">
        <v>200</v>
      </c>
      <c r="AB790" s="0" t="s">
        <v>5483</v>
      </c>
      <c r="AC790" s="0" t="s">
        <v>5483</v>
      </c>
      <c r="AD790" s="111" t="n">
        <v>2020</v>
      </c>
      <c r="AE790" s="111" t="s">
        <v>5241</v>
      </c>
      <c r="AI790" s="111" t="s">
        <v>294</v>
      </c>
      <c r="AJ790" s="111" t="s">
        <v>1793</v>
      </c>
      <c r="AK790" s="0" t="s">
        <v>5483</v>
      </c>
      <c r="AM790" s="111" t="n">
        <v>2018</v>
      </c>
      <c r="AN790" s="111" t="s">
        <v>297</v>
      </c>
      <c r="AO790" s="0" t="s">
        <v>5532</v>
      </c>
      <c r="AP790" s="0" t="s">
        <v>264</v>
      </c>
      <c r="AS790" s="0" t="s">
        <v>5716</v>
      </c>
      <c r="AT790" s="0" t="s">
        <v>1380</v>
      </c>
      <c r="AU790" s="0" t="s">
        <v>200</v>
      </c>
      <c r="AV790" s="0" t="s">
        <v>200</v>
      </c>
      <c r="AX790" s="0" t="s">
        <v>5717</v>
      </c>
      <c r="AY790" s="0" t="s">
        <v>200</v>
      </c>
      <c r="AZ790" s="0" t="s">
        <v>5718</v>
      </c>
      <c r="BA790" s="124" t="s">
        <v>200</v>
      </c>
      <c r="BB790" s="0" t="s">
        <v>248</v>
      </c>
      <c r="BC790" s="0" t="s">
        <v>5719</v>
      </c>
      <c r="BD790" s="0" t="s">
        <v>5720</v>
      </c>
      <c r="BE790" s="104" t="s">
        <v>5721</v>
      </c>
      <c r="BG790" s="125"/>
      <c r="BH790" s="0" t="s">
        <v>5278</v>
      </c>
      <c r="BI790" s="112" t="n">
        <v>5060522094852</v>
      </c>
      <c r="BJ790" s="126"/>
      <c r="BK790" s="0" t="s">
        <v>215</v>
      </c>
      <c r="BL790" s="112" t="n">
        <v>4</v>
      </c>
      <c r="BM790" s="112" t="n">
        <v>4</v>
      </c>
      <c r="BN790" s="112" t="n">
        <v>4</v>
      </c>
      <c r="BO790" s="111" t="n">
        <v>20</v>
      </c>
      <c r="BP790" s="125"/>
      <c r="BQ790" s="127" t="s">
        <v>216</v>
      </c>
    </row>
    <row r="791" customFormat="false" ht="13.8" hidden="false" customHeight="false" outlineLevel="0" collapsed="false">
      <c r="A791" s="0" t="s">
        <v>5722</v>
      </c>
      <c r="B791" s="0" t="s">
        <v>5207</v>
      </c>
      <c r="C791" s="0" t="s">
        <v>965</v>
      </c>
      <c r="D791" s="0" t="s">
        <v>193</v>
      </c>
      <c r="E791" s="0" t="s">
        <v>194</v>
      </c>
      <c r="F791" s="0" t="s">
        <v>195</v>
      </c>
      <c r="G791" s="0" t="s">
        <v>196</v>
      </c>
      <c r="H791" s="0" t="s">
        <v>197</v>
      </c>
      <c r="J791" s="111" t="n">
        <v>1</v>
      </c>
      <c r="K791" s="131" t="s">
        <v>198</v>
      </c>
      <c r="L791" s="131" t="s">
        <v>198</v>
      </c>
      <c r="M791" s="0" t="s">
        <v>199</v>
      </c>
      <c r="Q791" s="120"/>
      <c r="R791" s="0" t="s">
        <v>3919</v>
      </c>
      <c r="S791" s="0" t="s">
        <v>5247</v>
      </c>
      <c r="T791" s="0" t="s">
        <v>198</v>
      </c>
      <c r="U791" s="0" t="s">
        <v>202</v>
      </c>
      <c r="V791" s="0" t="s">
        <v>1790</v>
      </c>
      <c r="W791" s="110" t="s">
        <v>198</v>
      </c>
      <c r="X791" s="111" t="n">
        <v>2020</v>
      </c>
      <c r="Y791" s="111" t="s">
        <v>205</v>
      </c>
      <c r="Z791" s="111" t="s">
        <v>221</v>
      </c>
      <c r="AA791" s="122" t="s">
        <v>200</v>
      </c>
      <c r="AB791" s="0" t="s">
        <v>5723</v>
      </c>
      <c r="AC791" s="0" t="s">
        <v>5724</v>
      </c>
      <c r="AD791" s="111" t="n">
        <v>2020</v>
      </c>
      <c r="AE791" s="111" t="s">
        <v>5241</v>
      </c>
      <c r="AI791" s="111" t="s">
        <v>294</v>
      </c>
      <c r="AJ791" s="111" t="s">
        <v>1793</v>
      </c>
      <c r="AK791" s="0" t="s">
        <v>5723</v>
      </c>
      <c r="AM791" s="111" t="n">
        <v>2018</v>
      </c>
      <c r="AN791" s="111" t="s">
        <v>5725</v>
      </c>
      <c r="AU791" s="0" t="s">
        <v>227</v>
      </c>
      <c r="AZ791" s="0" t="s">
        <v>5726</v>
      </c>
      <c r="BA791" s="124" t="s">
        <v>200</v>
      </c>
      <c r="BB791" s="0" t="s">
        <v>248</v>
      </c>
      <c r="BC791" s="0" t="s">
        <v>5727</v>
      </c>
      <c r="BE791" s="104" t="s">
        <v>5728</v>
      </c>
      <c r="BG791" s="125"/>
      <c r="BH791" s="0" t="s">
        <v>2235</v>
      </c>
      <c r="BI791" s="112" t="n">
        <v>3770011615759</v>
      </c>
      <c r="BJ791" s="126"/>
      <c r="BK791" s="0" t="s">
        <v>215</v>
      </c>
      <c r="BL791" s="112" t="n">
        <v>4</v>
      </c>
      <c r="BM791" s="112" t="n">
        <v>4</v>
      </c>
      <c r="BN791" s="112" t="n">
        <v>4</v>
      </c>
      <c r="BO791" s="111" t="n">
        <v>20</v>
      </c>
      <c r="BP791" s="125"/>
      <c r="BQ791" s="127"/>
    </row>
    <row r="792" customFormat="false" ht="13.8" hidden="false" customHeight="false" outlineLevel="0" collapsed="false">
      <c r="A792" s="0" t="s">
        <v>5729</v>
      </c>
      <c r="B792" s="0" t="s">
        <v>5207</v>
      </c>
      <c r="C792" s="0" t="s">
        <v>234</v>
      </c>
      <c r="D792" s="0" t="s">
        <v>5239</v>
      </c>
      <c r="E792" s="0" t="s">
        <v>194</v>
      </c>
      <c r="F792" s="0" t="s">
        <v>2487</v>
      </c>
      <c r="G792" s="0" t="s">
        <v>196</v>
      </c>
      <c r="H792" s="0" t="s">
        <v>197</v>
      </c>
      <c r="J792" s="111" t="n">
        <v>1</v>
      </c>
      <c r="K792" s="131" t="s">
        <v>198</v>
      </c>
      <c r="L792" s="0" t="s">
        <v>198</v>
      </c>
      <c r="M792" s="0" t="s">
        <v>199</v>
      </c>
      <c r="O792" s="0" t="s">
        <v>200</v>
      </c>
      <c r="Q792" s="120" t="s">
        <v>200</v>
      </c>
      <c r="R792" s="0" t="s">
        <v>3919</v>
      </c>
      <c r="S792" s="0" t="s">
        <v>1834</v>
      </c>
      <c r="T792" s="0" t="s">
        <v>3961</v>
      </c>
      <c r="U792" s="0" t="s">
        <v>4369</v>
      </c>
      <c r="V792" s="0" t="s">
        <v>1790</v>
      </c>
      <c r="W792" s="110" t="s">
        <v>204</v>
      </c>
      <c r="X792" s="111" t="n">
        <v>2017</v>
      </c>
      <c r="Y792" s="111" t="s">
        <v>205</v>
      </c>
      <c r="Z792" s="111" t="s">
        <v>198</v>
      </c>
      <c r="AA792" s="122" t="s">
        <v>200</v>
      </c>
      <c r="AB792" s="0" t="s">
        <v>5730</v>
      </c>
      <c r="AC792" s="0" t="s">
        <v>5520</v>
      </c>
      <c r="AD792" s="111" t="n">
        <v>2017</v>
      </c>
      <c r="AE792" s="111" t="s">
        <v>5241</v>
      </c>
      <c r="AG792" s="130"/>
      <c r="AI792" s="111" t="s">
        <v>294</v>
      </c>
      <c r="AJ792" s="111" t="s">
        <v>1793</v>
      </c>
      <c r="AK792" s="0" t="s">
        <v>5730</v>
      </c>
      <c r="AM792" s="111" t="n">
        <v>2012</v>
      </c>
      <c r="AN792" s="111" t="s">
        <v>3156</v>
      </c>
      <c r="AS792" s="0" t="s">
        <v>5731</v>
      </c>
      <c r="AU792" s="0" t="s">
        <v>332</v>
      </c>
      <c r="AV792" s="0" t="s">
        <v>200</v>
      </c>
      <c r="AY792" s="0" t="s">
        <v>5732</v>
      </c>
      <c r="AZ792" s="0" t="s">
        <v>5733</v>
      </c>
      <c r="BA792" s="124" t="s">
        <v>200</v>
      </c>
      <c r="BB792" s="0" t="s">
        <v>248</v>
      </c>
      <c r="BC792" s="0" t="s">
        <v>5734</v>
      </c>
      <c r="BD792" s="0" t="s">
        <v>5735</v>
      </c>
      <c r="BE792" s="104" t="s">
        <v>5736</v>
      </c>
      <c r="BF792" s="0" t="s">
        <v>200</v>
      </c>
      <c r="BG792" s="125" t="s">
        <v>200</v>
      </c>
      <c r="BH792" s="0" t="s">
        <v>2235</v>
      </c>
      <c r="BI792" s="112" t="n">
        <v>797776553013</v>
      </c>
      <c r="BJ792" s="126" t="s">
        <v>200</v>
      </c>
      <c r="BK792" s="0" t="s">
        <v>215</v>
      </c>
      <c r="BL792" s="112" t="n">
        <v>4</v>
      </c>
      <c r="BM792" s="112" t="n">
        <v>4</v>
      </c>
      <c r="BN792" s="112" t="n">
        <v>4</v>
      </c>
      <c r="BO792" s="111" t="n">
        <v>20</v>
      </c>
      <c r="BP792" s="125" t="s">
        <v>200</v>
      </c>
      <c r="BQ792" s="127" t="s">
        <v>216</v>
      </c>
    </row>
    <row r="793" customFormat="false" ht="13.8" hidden="false" customHeight="false" outlineLevel="0" collapsed="false">
      <c r="A793" s="0" t="s">
        <v>5737</v>
      </c>
      <c r="B793" s="0" t="s">
        <v>5207</v>
      </c>
      <c r="C793" s="0" t="s">
        <v>369</v>
      </c>
      <c r="D793" s="0" t="s">
        <v>5239</v>
      </c>
      <c r="E793" s="0" t="s">
        <v>194</v>
      </c>
      <c r="F793" s="0" t="s">
        <v>314</v>
      </c>
      <c r="G793" s="0" t="s">
        <v>196</v>
      </c>
      <c r="H793" s="0" t="s">
        <v>219</v>
      </c>
      <c r="J793" s="111" t="n">
        <v>2</v>
      </c>
      <c r="K793" s="131" t="s">
        <v>198</v>
      </c>
      <c r="L793" s="0" t="s">
        <v>533</v>
      </c>
      <c r="M793" s="0" t="s">
        <v>199</v>
      </c>
      <c r="O793" s="0" t="s">
        <v>534</v>
      </c>
      <c r="Q793" s="120" t="s">
        <v>200</v>
      </c>
      <c r="R793" s="0" t="s">
        <v>3919</v>
      </c>
      <c r="S793" s="0" t="s">
        <v>5247</v>
      </c>
      <c r="T793" s="0" t="s">
        <v>198</v>
      </c>
      <c r="U793" s="0" t="s">
        <v>285</v>
      </c>
      <c r="V793" s="0" t="s">
        <v>1790</v>
      </c>
      <c r="W793" s="110" t="s">
        <v>204</v>
      </c>
      <c r="X793" s="111" t="n">
        <v>2017</v>
      </c>
      <c r="Y793" s="111" t="s">
        <v>205</v>
      </c>
      <c r="Z793" s="111" t="s">
        <v>198</v>
      </c>
      <c r="AA793" s="122" t="s">
        <v>200</v>
      </c>
      <c r="AB793" s="0" t="s">
        <v>5738</v>
      </c>
      <c r="AC793" s="0" t="s">
        <v>5249</v>
      </c>
      <c r="AD793" s="111" t="s">
        <v>198</v>
      </c>
      <c r="AE793" s="111" t="s">
        <v>5241</v>
      </c>
      <c r="AG793" s="130"/>
      <c r="AI793" s="111" t="s">
        <v>294</v>
      </c>
      <c r="AJ793" s="111" t="s">
        <v>1793</v>
      </c>
      <c r="AK793" s="0" t="s">
        <v>5738</v>
      </c>
      <c r="AM793" s="111" t="n">
        <v>2015</v>
      </c>
      <c r="AN793" s="111" t="s">
        <v>1887</v>
      </c>
      <c r="AR793" s="0" t="s">
        <v>224</v>
      </c>
      <c r="AS793" s="0" t="s">
        <v>200</v>
      </c>
      <c r="AT793" s="0" t="s">
        <v>200</v>
      </c>
      <c r="AU793" s="0" t="s">
        <v>200</v>
      </c>
      <c r="AV793" s="0" t="s">
        <v>200</v>
      </c>
      <c r="AZ793" s="0" t="s">
        <v>5739</v>
      </c>
      <c r="BA793" s="124" t="s">
        <v>200</v>
      </c>
      <c r="BB793" s="0" t="s">
        <v>248</v>
      </c>
      <c r="BC793" s="0" t="s">
        <v>5740</v>
      </c>
      <c r="BD793" s="0" t="s">
        <v>5741</v>
      </c>
      <c r="BE793" s="104" t="s">
        <v>5742</v>
      </c>
      <c r="BG793" s="125" t="s">
        <v>200</v>
      </c>
      <c r="BH793" s="0" t="s">
        <v>5255</v>
      </c>
      <c r="BI793" s="112" t="n">
        <v>636676491486</v>
      </c>
      <c r="BJ793" s="126" t="s">
        <v>200</v>
      </c>
      <c r="BK793" s="0" t="s">
        <v>215</v>
      </c>
      <c r="BL793" s="112" t="n">
        <v>4</v>
      </c>
      <c r="BM793" s="112" t="n">
        <v>4</v>
      </c>
      <c r="BN793" s="112" t="n">
        <v>4</v>
      </c>
      <c r="BO793" s="111" t="n">
        <v>40</v>
      </c>
      <c r="BP793" s="125" t="s">
        <v>200</v>
      </c>
      <c r="BQ793" s="127" t="s">
        <v>216</v>
      </c>
    </row>
    <row r="794" customFormat="false" ht="13.8" hidden="false" customHeight="false" outlineLevel="0" collapsed="false">
      <c r="A794" s="0" t="s">
        <v>5743</v>
      </c>
      <c r="B794" s="0" t="s">
        <v>5207</v>
      </c>
      <c r="C794" s="0" t="s">
        <v>1489</v>
      </c>
      <c r="D794" s="0" t="s">
        <v>1333</v>
      </c>
      <c r="E794" s="0" t="s">
        <v>284</v>
      </c>
      <c r="F794" s="0" t="s">
        <v>1509</v>
      </c>
      <c r="G794" s="0" t="s">
        <v>330</v>
      </c>
      <c r="H794" s="0" t="s">
        <v>901</v>
      </c>
      <c r="J794" s="111" t="n">
        <v>1</v>
      </c>
      <c r="K794" s="131" t="s">
        <v>198</v>
      </c>
      <c r="L794" s="0" t="s">
        <v>198</v>
      </c>
      <c r="M794" s="0" t="s">
        <v>199</v>
      </c>
      <c r="Q794" s="120"/>
      <c r="R794" s="0" t="s">
        <v>3919</v>
      </c>
      <c r="S794" s="0" t="s">
        <v>201</v>
      </c>
      <c r="T794" s="0" t="s">
        <v>5744</v>
      </c>
      <c r="U794" s="0" t="s">
        <v>202</v>
      </c>
      <c r="V794" s="0" t="s">
        <v>1790</v>
      </c>
      <c r="W794" s="110" t="s">
        <v>204</v>
      </c>
      <c r="X794" s="111" t="n">
        <v>2020</v>
      </c>
      <c r="Y794" s="111" t="s">
        <v>498</v>
      </c>
      <c r="Z794" s="111" t="s">
        <v>757</v>
      </c>
      <c r="AA794" s="122"/>
      <c r="AB794" s="0" t="s">
        <v>5745</v>
      </c>
      <c r="AC794" s="0" t="s">
        <v>5745</v>
      </c>
      <c r="AD794" s="111" t="n">
        <v>2020</v>
      </c>
      <c r="AE794" s="111" t="s">
        <v>198</v>
      </c>
      <c r="AG794" s="130"/>
      <c r="AI794" s="111" t="s">
        <v>207</v>
      </c>
      <c r="AK794" s="111" t="str">
        <f aca="false">(AB794)</f>
        <v>Cd projekt</v>
      </c>
      <c r="AM794" s="111" t="n">
        <f aca="false">AD794</f>
        <v>2020</v>
      </c>
      <c r="AN794" s="111" t="s">
        <v>5495</v>
      </c>
      <c r="AQ794" s="0" t="s">
        <v>5746</v>
      </c>
      <c r="AR794" s="0" t="s">
        <v>5747</v>
      </c>
      <c r="AS794" s="0" t="s">
        <v>200</v>
      </c>
      <c r="AT794" s="0" t="s">
        <v>5748</v>
      </c>
      <c r="AU794" s="0" t="s">
        <v>2727</v>
      </c>
      <c r="AV794" s="0" t="s">
        <v>200</v>
      </c>
      <c r="AX794" s="0" t="s">
        <v>5749</v>
      </c>
      <c r="AZ794" s="0" t="s">
        <v>5750</v>
      </c>
      <c r="BA794" s="124" t="s">
        <v>200</v>
      </c>
      <c r="BB794" s="0" t="s">
        <v>248</v>
      </c>
      <c r="BC794" s="0" t="s">
        <v>5751</v>
      </c>
      <c r="BE794" s="104" t="s">
        <v>5752</v>
      </c>
      <c r="BG794" s="125"/>
      <c r="BH794" s="0" t="s">
        <v>5651</v>
      </c>
      <c r="BI794" s="112" t="s">
        <v>198</v>
      </c>
      <c r="BJ794" s="126"/>
      <c r="BK794" s="0" t="s">
        <v>215</v>
      </c>
      <c r="BL794" s="112" t="n">
        <v>4</v>
      </c>
      <c r="BM794" s="112" t="n">
        <v>4</v>
      </c>
      <c r="BN794" s="112" t="n">
        <v>4</v>
      </c>
      <c r="BO794" s="111" t="n">
        <v>20</v>
      </c>
      <c r="BP794" s="125"/>
      <c r="BQ794" s="127"/>
    </row>
    <row r="795" customFormat="false" ht="13.8" hidden="false" customHeight="false" outlineLevel="0" collapsed="false">
      <c r="A795" s="0" t="s">
        <v>5753</v>
      </c>
      <c r="B795" s="0" t="s">
        <v>5207</v>
      </c>
      <c r="C795" s="0" t="s">
        <v>818</v>
      </c>
      <c r="D795" s="0" t="s">
        <v>1333</v>
      </c>
      <c r="E795" s="0" t="s">
        <v>313</v>
      </c>
      <c r="F795" s="0" t="s">
        <v>314</v>
      </c>
      <c r="G795" s="0" t="s">
        <v>196</v>
      </c>
      <c r="H795" s="0" t="s">
        <v>197</v>
      </c>
      <c r="J795" s="111" t="n">
        <v>1</v>
      </c>
      <c r="K795" s="131" t="s">
        <v>198</v>
      </c>
      <c r="L795" s="131" t="s">
        <v>198</v>
      </c>
      <c r="M795" s="0" t="s">
        <v>199</v>
      </c>
      <c r="Q795" s="120" t="s">
        <v>200</v>
      </c>
      <c r="R795" s="0" t="s">
        <v>3919</v>
      </c>
      <c r="S795" s="0" t="s">
        <v>201</v>
      </c>
      <c r="T795" s="0" t="s">
        <v>198</v>
      </c>
      <c r="U795" s="0" t="s">
        <v>202</v>
      </c>
      <c r="V795" s="0" t="s">
        <v>1790</v>
      </c>
      <c r="W795" s="110" t="s">
        <v>204</v>
      </c>
      <c r="X795" s="111" t="n">
        <v>2019</v>
      </c>
      <c r="Y795" s="111" t="s">
        <v>205</v>
      </c>
      <c r="Z795" s="111" t="s">
        <v>198</v>
      </c>
      <c r="AA795" s="122" t="s">
        <v>200</v>
      </c>
      <c r="AB795" s="0" t="s">
        <v>5754</v>
      </c>
      <c r="AC795" s="0" t="s">
        <v>5755</v>
      </c>
      <c r="AD795" s="111" t="n">
        <v>2019</v>
      </c>
      <c r="AE795" s="111" t="s">
        <v>198</v>
      </c>
      <c r="AI795" s="111" t="s">
        <v>207</v>
      </c>
      <c r="AK795" s="111" t="str">
        <f aca="false">(AB795)</f>
        <v>Three fields entertainment</v>
      </c>
      <c r="AM795" s="111" t="n">
        <v>2019</v>
      </c>
      <c r="AN795" s="111" t="s">
        <v>263</v>
      </c>
      <c r="AS795" s="0" t="s">
        <v>3117</v>
      </c>
      <c r="AY795" s="0" t="s">
        <v>3119</v>
      </c>
      <c r="AZ795" s="0" t="s">
        <v>5756</v>
      </c>
      <c r="BA795" s="124" t="s">
        <v>200</v>
      </c>
      <c r="BB795" s="0" t="s">
        <v>248</v>
      </c>
      <c r="BC795" s="0" t="s">
        <v>5757</v>
      </c>
      <c r="BD795" s="0" t="s">
        <v>5758</v>
      </c>
      <c r="BE795" s="104" t="s">
        <v>5759</v>
      </c>
      <c r="BF795" s="0" t="s">
        <v>5760</v>
      </c>
      <c r="BG795" s="125"/>
      <c r="BH795" s="0" t="s">
        <v>5255</v>
      </c>
      <c r="BI795" s="112" t="n">
        <v>5016488132633</v>
      </c>
      <c r="BJ795" s="126"/>
      <c r="BK795" s="0" t="s">
        <v>215</v>
      </c>
      <c r="BL795" s="112" t="n">
        <v>4</v>
      </c>
      <c r="BM795" s="112" t="n">
        <v>4</v>
      </c>
      <c r="BN795" s="112" t="n">
        <v>4</v>
      </c>
      <c r="BO795" s="111" t="n">
        <v>20</v>
      </c>
      <c r="BP795" s="125"/>
      <c r="BQ795" s="127" t="s">
        <v>216</v>
      </c>
    </row>
    <row r="796" customFormat="false" ht="13.8" hidden="false" customHeight="false" outlineLevel="0" collapsed="false">
      <c r="A796" s="0" t="s">
        <v>5761</v>
      </c>
      <c r="B796" s="0" t="s">
        <v>5207</v>
      </c>
      <c r="C796" s="0" t="s">
        <v>1267</v>
      </c>
      <c r="D796" s="0" t="s">
        <v>1333</v>
      </c>
      <c r="E796" s="0" t="s">
        <v>194</v>
      </c>
      <c r="F796" s="0" t="s">
        <v>1509</v>
      </c>
      <c r="G796" s="0" t="s">
        <v>196</v>
      </c>
      <c r="H796" s="0" t="s">
        <v>4389</v>
      </c>
      <c r="I796" s="0" t="s">
        <v>839</v>
      </c>
      <c r="J796" s="111" t="n">
        <v>5</v>
      </c>
      <c r="K796" s="0" t="s">
        <v>198</v>
      </c>
      <c r="L796" s="0" t="s">
        <v>533</v>
      </c>
      <c r="M796" s="0" t="s">
        <v>274</v>
      </c>
      <c r="Q796" s="120" t="s">
        <v>200</v>
      </c>
      <c r="R796" s="0" t="s">
        <v>3919</v>
      </c>
      <c r="S796" s="0" t="s">
        <v>201</v>
      </c>
      <c r="T796" s="0" t="s">
        <v>198</v>
      </c>
      <c r="U796" s="0" t="s">
        <v>202</v>
      </c>
      <c r="V796" s="0" t="s">
        <v>1790</v>
      </c>
      <c r="W796" s="110" t="s">
        <v>204</v>
      </c>
      <c r="X796" s="111" t="n">
        <v>2021</v>
      </c>
      <c r="Y796" s="111" t="s">
        <v>5366</v>
      </c>
      <c r="Z796" s="111" t="s">
        <v>198</v>
      </c>
      <c r="AA796" s="122" t="s">
        <v>200</v>
      </c>
      <c r="AB796" s="0" t="s">
        <v>5762</v>
      </c>
      <c r="AC796" s="0" t="s">
        <v>4644</v>
      </c>
      <c r="AD796" s="111" t="n">
        <v>2021</v>
      </c>
      <c r="AE796" s="130" t="s">
        <v>198</v>
      </c>
      <c r="AF796" s="130"/>
      <c r="AG796" s="130"/>
      <c r="AH796" s="130"/>
      <c r="AI796" s="111" t="s">
        <v>207</v>
      </c>
      <c r="AK796" s="111" t="str">
        <f aca="false">(AB796)</f>
        <v>Supermassive games</v>
      </c>
      <c r="AM796" s="111" t="n">
        <f aca="false">AD796</f>
        <v>2021</v>
      </c>
      <c r="AN796" s="111" t="s">
        <v>263</v>
      </c>
      <c r="AO796" s="0" t="s">
        <v>609</v>
      </c>
      <c r="AP796" s="0" t="s">
        <v>200</v>
      </c>
      <c r="AQ796" s="0" t="s">
        <v>5763</v>
      </c>
      <c r="AR796" s="0" t="s">
        <v>1455</v>
      </c>
      <c r="AS796" s="0" t="s">
        <v>5764</v>
      </c>
      <c r="AT796" s="0" t="s">
        <v>5765</v>
      </c>
      <c r="AU796" s="0" t="s">
        <v>577</v>
      </c>
      <c r="AV796" s="0" t="s">
        <v>200</v>
      </c>
      <c r="AW796" s="0" t="s">
        <v>4111</v>
      </c>
      <c r="AX796" s="0" t="s">
        <v>5766</v>
      </c>
      <c r="AY796" s="131" t="s">
        <v>5767</v>
      </c>
      <c r="AZ796" s="0" t="s">
        <v>5768</v>
      </c>
      <c r="BA796" s="124" t="s">
        <v>200</v>
      </c>
      <c r="BB796" s="0" t="s">
        <v>248</v>
      </c>
      <c r="BC796" s="0" t="s">
        <v>5769</v>
      </c>
      <c r="BD796" s="0" t="s">
        <v>5770</v>
      </c>
      <c r="BE796" s="0" t="s">
        <v>5771</v>
      </c>
      <c r="BF796" s="0" t="s">
        <v>5772</v>
      </c>
      <c r="BG796" s="125" t="s">
        <v>200</v>
      </c>
      <c r="BH796" s="0" t="s">
        <v>5651</v>
      </c>
      <c r="BI796" s="112" t="n">
        <v>3391892014501</v>
      </c>
      <c r="BJ796" s="126" t="s">
        <v>200</v>
      </c>
      <c r="BK796" s="0" t="s">
        <v>215</v>
      </c>
      <c r="BL796" s="112" t="n">
        <v>4</v>
      </c>
      <c r="BM796" s="112" t="n">
        <v>4</v>
      </c>
      <c r="BN796" s="112" t="n">
        <v>4</v>
      </c>
      <c r="BO796" s="111" t="n">
        <v>20</v>
      </c>
      <c r="BP796" s="125" t="s">
        <v>200</v>
      </c>
      <c r="BQ796" s="127"/>
    </row>
    <row r="797" customFormat="false" ht="13.8" hidden="false" customHeight="false" outlineLevel="0" collapsed="false">
      <c r="A797" s="0" t="s">
        <v>5773</v>
      </c>
      <c r="B797" s="0" t="s">
        <v>5207</v>
      </c>
      <c r="C797" s="0" t="s">
        <v>1267</v>
      </c>
      <c r="D797" s="0" t="s">
        <v>1333</v>
      </c>
      <c r="E797" s="0" t="s">
        <v>194</v>
      </c>
      <c r="F797" s="0" t="s">
        <v>1509</v>
      </c>
      <c r="G797" s="0" t="s">
        <v>196</v>
      </c>
      <c r="H797" s="0" t="s">
        <v>4389</v>
      </c>
      <c r="I797" s="0" t="s">
        <v>839</v>
      </c>
      <c r="J797" s="111" t="n">
        <v>5</v>
      </c>
      <c r="K797" s="0" t="s">
        <v>198</v>
      </c>
      <c r="L797" s="0" t="s">
        <v>533</v>
      </c>
      <c r="M797" s="0" t="s">
        <v>274</v>
      </c>
      <c r="O797" s="0" t="s">
        <v>237</v>
      </c>
      <c r="Q797" s="120" t="s">
        <v>200</v>
      </c>
      <c r="R797" s="0" t="s">
        <v>3919</v>
      </c>
      <c r="S797" s="0" t="s">
        <v>201</v>
      </c>
      <c r="T797" s="0" t="s">
        <v>198</v>
      </c>
      <c r="U797" s="0" t="s">
        <v>202</v>
      </c>
      <c r="V797" s="0" t="s">
        <v>1790</v>
      </c>
      <c r="W797" s="110" t="s">
        <v>204</v>
      </c>
      <c r="X797" s="111" t="n">
        <v>2020</v>
      </c>
      <c r="Y797" s="111" t="s">
        <v>5366</v>
      </c>
      <c r="Z797" s="111" t="s">
        <v>198</v>
      </c>
      <c r="AA797" s="122" t="s">
        <v>200</v>
      </c>
      <c r="AB797" s="0" t="s">
        <v>5762</v>
      </c>
      <c r="AC797" s="0" t="s">
        <v>4644</v>
      </c>
      <c r="AD797" s="111" t="n">
        <v>2020</v>
      </c>
      <c r="AE797" s="130" t="s">
        <v>198</v>
      </c>
      <c r="AF797" s="130"/>
      <c r="AG797" s="130"/>
      <c r="AH797" s="130"/>
      <c r="AI797" s="111" t="s">
        <v>207</v>
      </c>
      <c r="AK797" s="111" t="str">
        <f aca="false">(AB797)</f>
        <v>Supermassive games</v>
      </c>
      <c r="AM797" s="111" t="n">
        <f aca="false">AD797</f>
        <v>2020</v>
      </c>
      <c r="AN797" s="111" t="s">
        <v>263</v>
      </c>
      <c r="AO797" s="0" t="s">
        <v>609</v>
      </c>
      <c r="AP797" s="0" t="s">
        <v>200</v>
      </c>
      <c r="AQ797" s="0" t="s">
        <v>5763</v>
      </c>
      <c r="AR797" s="0" t="s">
        <v>1455</v>
      </c>
      <c r="AS797" s="0" t="s">
        <v>5764</v>
      </c>
      <c r="AT797" s="0" t="s">
        <v>2504</v>
      </c>
      <c r="AU797" s="0" t="s">
        <v>470</v>
      </c>
      <c r="AV797" s="0" t="s">
        <v>200</v>
      </c>
      <c r="AW797" s="0" t="s">
        <v>4111</v>
      </c>
      <c r="AX797" s="0" t="s">
        <v>5766</v>
      </c>
      <c r="AY797" s="131" t="s">
        <v>5767</v>
      </c>
      <c r="AZ797" s="0" t="s">
        <v>5774</v>
      </c>
      <c r="BA797" s="124" t="s">
        <v>200</v>
      </c>
      <c r="BB797" s="0" t="s">
        <v>248</v>
      </c>
      <c r="BC797" s="0" t="s">
        <v>5775</v>
      </c>
      <c r="BD797" s="0" t="s">
        <v>5776</v>
      </c>
      <c r="BE797" s="0" t="s">
        <v>5771</v>
      </c>
      <c r="BF797" s="0" t="s">
        <v>5777</v>
      </c>
      <c r="BG797" s="125" t="s">
        <v>200</v>
      </c>
      <c r="BH797" s="0" t="s">
        <v>5651</v>
      </c>
      <c r="BI797" s="112" t="n">
        <v>3391892007824</v>
      </c>
      <c r="BJ797" s="126" t="s">
        <v>200</v>
      </c>
      <c r="BK797" s="0" t="s">
        <v>215</v>
      </c>
      <c r="BL797" s="112" t="n">
        <v>4</v>
      </c>
      <c r="BM797" s="112" t="n">
        <v>4</v>
      </c>
      <c r="BN797" s="112" t="n">
        <v>4</v>
      </c>
      <c r="BO797" s="111" t="n">
        <v>20</v>
      </c>
      <c r="BP797" s="125" t="s">
        <v>200</v>
      </c>
      <c r="BQ797" s="127" t="s">
        <v>216</v>
      </c>
    </row>
    <row r="798" customFormat="false" ht="13.8" hidden="false" customHeight="false" outlineLevel="0" collapsed="false">
      <c r="A798" s="0" t="s">
        <v>5778</v>
      </c>
      <c r="B798" s="0" t="s">
        <v>5207</v>
      </c>
      <c r="C798" s="0" t="s">
        <v>1267</v>
      </c>
      <c r="D798" s="0" t="s">
        <v>1333</v>
      </c>
      <c r="E798" s="0" t="s">
        <v>194</v>
      </c>
      <c r="F798" s="0" t="s">
        <v>1509</v>
      </c>
      <c r="G798" s="0" t="s">
        <v>196</v>
      </c>
      <c r="H798" s="0" t="s">
        <v>4389</v>
      </c>
      <c r="I798" s="0" t="s">
        <v>839</v>
      </c>
      <c r="J798" s="111" t="n">
        <v>5</v>
      </c>
      <c r="K798" s="0" t="s">
        <v>198</v>
      </c>
      <c r="L798" s="0" t="s">
        <v>533</v>
      </c>
      <c r="M798" s="0" t="s">
        <v>199</v>
      </c>
      <c r="Q798" s="120" t="s">
        <v>200</v>
      </c>
      <c r="R798" s="0" t="s">
        <v>3919</v>
      </c>
      <c r="S798" s="0" t="s">
        <v>201</v>
      </c>
      <c r="T798" s="0" t="s">
        <v>198</v>
      </c>
      <c r="U798" s="0" t="s">
        <v>202</v>
      </c>
      <c r="V798" s="0" t="s">
        <v>1790</v>
      </c>
      <c r="W798" s="110" t="s">
        <v>204</v>
      </c>
      <c r="X798" s="111" t="n">
        <v>2019</v>
      </c>
      <c r="Y798" s="111" t="s">
        <v>498</v>
      </c>
      <c r="Z798" s="111" t="s">
        <v>198</v>
      </c>
      <c r="AA798" s="122" t="s">
        <v>200</v>
      </c>
      <c r="AB798" s="0" t="s">
        <v>5762</v>
      </c>
      <c r="AC798" s="0" t="s">
        <v>4644</v>
      </c>
      <c r="AD798" s="111" t="n">
        <v>2019</v>
      </c>
      <c r="AE798" s="130" t="s">
        <v>198</v>
      </c>
      <c r="AF798" s="130"/>
      <c r="AG798" s="130"/>
      <c r="AH798" s="130"/>
      <c r="AI798" s="111" t="s">
        <v>207</v>
      </c>
      <c r="AK798" s="111" t="str">
        <f aca="false">(AB798)</f>
        <v>Supermassive games</v>
      </c>
      <c r="AM798" s="111" t="n">
        <f aca="false">AD798</f>
        <v>2019</v>
      </c>
      <c r="AN798" s="111" t="s">
        <v>263</v>
      </c>
      <c r="AO798" s="0" t="s">
        <v>609</v>
      </c>
      <c r="AP798" s="0" t="s">
        <v>200</v>
      </c>
      <c r="AQ798" s="0" t="s">
        <v>5763</v>
      </c>
      <c r="AR798" s="0" t="s">
        <v>1455</v>
      </c>
      <c r="AS798" s="0" t="s">
        <v>5764</v>
      </c>
      <c r="AT798" s="104" t="s">
        <v>707</v>
      </c>
      <c r="AU798" s="0" t="s">
        <v>470</v>
      </c>
      <c r="AV798" s="0" t="s">
        <v>200</v>
      </c>
      <c r="AW798" s="0" t="s">
        <v>4111</v>
      </c>
      <c r="AX798" s="0" t="s">
        <v>5779</v>
      </c>
      <c r="AY798" s="131" t="s">
        <v>5767</v>
      </c>
      <c r="AZ798" s="0" t="s">
        <v>5780</v>
      </c>
      <c r="BA798" s="124" t="s">
        <v>200</v>
      </c>
      <c r="BB798" s="0" t="s">
        <v>248</v>
      </c>
      <c r="BC798" s="0" t="s">
        <v>2330</v>
      </c>
      <c r="BD798" s="0" t="s">
        <v>5776</v>
      </c>
      <c r="BE798" s="0" t="s">
        <v>5781</v>
      </c>
      <c r="BF798" s="0" t="s">
        <v>5777</v>
      </c>
      <c r="BG798" s="125" t="s">
        <v>200</v>
      </c>
      <c r="BH798" s="0" t="s">
        <v>5651</v>
      </c>
      <c r="BI798" s="112" t="n">
        <v>3391892002652</v>
      </c>
      <c r="BJ798" s="126" t="s">
        <v>200</v>
      </c>
      <c r="BK798" s="0" t="s">
        <v>215</v>
      </c>
      <c r="BL798" s="112" t="n">
        <v>4</v>
      </c>
      <c r="BM798" s="112" t="n">
        <v>4</v>
      </c>
      <c r="BN798" s="112" t="n">
        <v>4</v>
      </c>
      <c r="BO798" s="111" t="n">
        <v>20</v>
      </c>
      <c r="BP798" s="125" t="s">
        <v>200</v>
      </c>
      <c r="BQ798" s="127" t="s">
        <v>216</v>
      </c>
    </row>
    <row r="799" customFormat="false" ht="13.8" hidden="false" customHeight="false" outlineLevel="0" collapsed="false">
      <c r="A799" s="0" t="s">
        <v>5782</v>
      </c>
      <c r="B799" s="0" t="s">
        <v>5207</v>
      </c>
      <c r="C799" s="131" t="s">
        <v>1970</v>
      </c>
      <c r="D799" s="131" t="s">
        <v>1333</v>
      </c>
      <c r="E799" s="0" t="s">
        <v>194</v>
      </c>
      <c r="F799" s="0" t="s">
        <v>195</v>
      </c>
      <c r="G799" s="0" t="s">
        <v>196</v>
      </c>
      <c r="H799" s="0" t="s">
        <v>219</v>
      </c>
      <c r="J799" s="111" t="n">
        <v>1</v>
      </c>
      <c r="K799" s="131" t="s">
        <v>198</v>
      </c>
      <c r="L799" s="0" t="s">
        <v>198</v>
      </c>
      <c r="M799" s="0" t="s">
        <v>199</v>
      </c>
      <c r="O799" s="0" t="s">
        <v>200</v>
      </c>
      <c r="Q799" s="120" t="s">
        <v>200</v>
      </c>
      <c r="R799" s="0" t="s">
        <v>3919</v>
      </c>
      <c r="S799" s="0" t="s">
        <v>201</v>
      </c>
      <c r="T799" s="0" t="s">
        <v>198</v>
      </c>
      <c r="U799" s="0" t="s">
        <v>202</v>
      </c>
      <c r="V799" s="0" t="s">
        <v>1790</v>
      </c>
      <c r="W799" s="110" t="s">
        <v>204</v>
      </c>
      <c r="X799" s="111" t="n">
        <v>2016</v>
      </c>
      <c r="Y799" s="111" t="s">
        <v>498</v>
      </c>
      <c r="Z799" s="130" t="s">
        <v>757</v>
      </c>
      <c r="AA799" s="122" t="s">
        <v>200</v>
      </c>
      <c r="AB799" s="0" t="s">
        <v>5783</v>
      </c>
      <c r="AC799" s="0" t="s">
        <v>3608</v>
      </c>
      <c r="AD799" s="111" t="n">
        <v>2016</v>
      </c>
      <c r="AE799" s="111" t="s">
        <v>198</v>
      </c>
      <c r="AI799" s="111" t="s">
        <v>922</v>
      </c>
      <c r="AJ799" s="111" t="s">
        <v>3976</v>
      </c>
      <c r="AK799" s="111" t="s">
        <v>3608</v>
      </c>
      <c r="AM799" s="111" t="n">
        <v>2010</v>
      </c>
      <c r="AN799" s="111" t="s">
        <v>297</v>
      </c>
      <c r="AR799" s="0" t="s">
        <v>5784</v>
      </c>
      <c r="AS799" s="0" t="s">
        <v>5785</v>
      </c>
      <c r="AT799" s="0" t="s">
        <v>2468</v>
      </c>
      <c r="AU799" s="0" t="s">
        <v>5786</v>
      </c>
      <c r="AV799" s="0" t="s">
        <v>5787</v>
      </c>
      <c r="AZ799" s="0" t="s">
        <v>5788</v>
      </c>
      <c r="BA799" s="124" t="s">
        <v>200</v>
      </c>
      <c r="BB799" s="0" t="s">
        <v>210</v>
      </c>
      <c r="BC799" s="0" t="s">
        <v>5789</v>
      </c>
      <c r="BD799" s="0" t="s">
        <v>5790</v>
      </c>
      <c r="BE799" s="104" t="s">
        <v>5791</v>
      </c>
      <c r="BF799" s="0" t="s">
        <v>200</v>
      </c>
      <c r="BG799" s="125" t="s">
        <v>200</v>
      </c>
      <c r="BH799" s="0" t="s">
        <v>5255</v>
      </c>
      <c r="BI799" s="112" t="n">
        <v>9006113009009</v>
      </c>
      <c r="BJ799" s="126" t="s">
        <v>200</v>
      </c>
      <c r="BK799" s="0" t="s">
        <v>215</v>
      </c>
      <c r="BL799" s="112" t="n">
        <v>4</v>
      </c>
      <c r="BM799" s="112" t="n">
        <v>4</v>
      </c>
      <c r="BN799" s="112" t="n">
        <v>4</v>
      </c>
      <c r="BO799" s="111" t="n">
        <v>20</v>
      </c>
      <c r="BP799" s="125" t="s">
        <v>200</v>
      </c>
      <c r="BQ799" s="127" t="s">
        <v>216</v>
      </c>
    </row>
    <row r="800" customFormat="false" ht="13.8" hidden="false" customHeight="false" outlineLevel="0" collapsed="false">
      <c r="A800" s="0" t="s">
        <v>5792</v>
      </c>
      <c r="B800" s="0" t="s">
        <v>5207</v>
      </c>
      <c r="C800" s="131" t="s">
        <v>3086</v>
      </c>
      <c r="D800" s="131" t="s">
        <v>1333</v>
      </c>
      <c r="E800" s="0" t="s">
        <v>194</v>
      </c>
      <c r="F800" s="0" t="s">
        <v>195</v>
      </c>
      <c r="G800" s="0" t="s">
        <v>196</v>
      </c>
      <c r="H800" s="0" t="s">
        <v>219</v>
      </c>
      <c r="J800" s="111" t="n">
        <v>2</v>
      </c>
      <c r="K800" s="131" t="s">
        <v>198</v>
      </c>
      <c r="L800" s="0" t="s">
        <v>533</v>
      </c>
      <c r="M800" s="0" t="s">
        <v>199</v>
      </c>
      <c r="O800" s="0" t="s">
        <v>534</v>
      </c>
      <c r="Q800" s="120"/>
      <c r="R800" s="0" t="s">
        <v>3919</v>
      </c>
      <c r="S800" s="0" t="s">
        <v>201</v>
      </c>
      <c r="T800" s="0" t="s">
        <v>198</v>
      </c>
      <c r="U800" s="0" t="s">
        <v>202</v>
      </c>
      <c r="V800" s="0" t="s">
        <v>1790</v>
      </c>
      <c r="W800" s="110" t="s">
        <v>204</v>
      </c>
      <c r="X800" s="111" t="n">
        <v>2020</v>
      </c>
      <c r="Y800" s="111" t="s">
        <v>498</v>
      </c>
      <c r="Z800" s="130" t="s">
        <v>757</v>
      </c>
      <c r="AA800" s="122"/>
      <c r="AB800" s="0" t="s">
        <v>5793</v>
      </c>
      <c r="AC800" s="0" t="s">
        <v>3608</v>
      </c>
      <c r="AD800" s="111" t="n">
        <v>2020</v>
      </c>
      <c r="AE800" s="111" t="s">
        <v>198</v>
      </c>
      <c r="AI800" s="111" t="s">
        <v>207</v>
      </c>
      <c r="AK800" s="111" t="str">
        <f aca="false">(AB800)</f>
        <v>Airship syndicate</v>
      </c>
      <c r="AM800" s="111" t="n">
        <f aca="false">AD800</f>
        <v>2020</v>
      </c>
      <c r="AN800" s="111" t="s">
        <v>297</v>
      </c>
      <c r="AO800" s="0" t="s">
        <v>609</v>
      </c>
      <c r="AP800" s="0" t="s">
        <v>200</v>
      </c>
      <c r="AS800" s="0" t="s">
        <v>5785</v>
      </c>
      <c r="AT800" s="0" t="s">
        <v>2468</v>
      </c>
      <c r="AV800" s="0" t="s">
        <v>5787</v>
      </c>
      <c r="AY800" s="0" t="s">
        <v>2040</v>
      </c>
      <c r="AZ800" s="0" t="s">
        <v>5794</v>
      </c>
      <c r="BA800" s="124" t="s">
        <v>200</v>
      </c>
      <c r="BB800" s="0" t="s">
        <v>248</v>
      </c>
      <c r="BC800" s="0" t="s">
        <v>5795</v>
      </c>
      <c r="BD800" s="0" t="s">
        <v>501</v>
      </c>
      <c r="BE800" s="104" t="s">
        <v>5796</v>
      </c>
      <c r="BG800" s="125"/>
      <c r="BH800" s="0" t="s">
        <v>5255</v>
      </c>
      <c r="BI800" s="112" t="n">
        <v>9120080074362</v>
      </c>
      <c r="BJ800" s="126"/>
      <c r="BK800" s="0" t="s">
        <v>215</v>
      </c>
      <c r="BL800" s="112" t="n">
        <v>4</v>
      </c>
      <c r="BM800" s="112" t="n">
        <v>4</v>
      </c>
      <c r="BN800" s="112" t="n">
        <v>4</v>
      </c>
      <c r="BO800" s="111" t="n">
        <v>20</v>
      </c>
      <c r="BP800" s="125"/>
      <c r="BQ800" s="127" t="s">
        <v>216</v>
      </c>
    </row>
    <row r="801" customFormat="false" ht="13.8" hidden="false" customHeight="false" outlineLevel="0" collapsed="false">
      <c r="A801" s="0" t="s">
        <v>5797</v>
      </c>
      <c r="B801" s="0" t="s">
        <v>5207</v>
      </c>
      <c r="C801" s="131" t="s">
        <v>1970</v>
      </c>
      <c r="D801" s="131" t="s">
        <v>1333</v>
      </c>
      <c r="E801" s="0" t="s">
        <v>194</v>
      </c>
      <c r="F801" s="0" t="s">
        <v>1509</v>
      </c>
      <c r="G801" s="0" t="s">
        <v>330</v>
      </c>
      <c r="H801" s="0" t="s">
        <v>901</v>
      </c>
      <c r="J801" s="111" t="n">
        <v>1</v>
      </c>
      <c r="K801" s="131" t="s">
        <v>198</v>
      </c>
      <c r="L801" s="0" t="s">
        <v>198</v>
      </c>
      <c r="M801" s="0" t="s">
        <v>199</v>
      </c>
      <c r="O801" s="0" t="s">
        <v>200</v>
      </c>
      <c r="Q801" s="120" t="s">
        <v>200</v>
      </c>
      <c r="R801" s="0" t="s">
        <v>3919</v>
      </c>
      <c r="S801" s="0" t="s">
        <v>201</v>
      </c>
      <c r="T801" s="0" t="s">
        <v>198</v>
      </c>
      <c r="U801" s="0" t="s">
        <v>202</v>
      </c>
      <c r="V801" s="0" t="s">
        <v>1790</v>
      </c>
      <c r="W801" s="110" t="s">
        <v>204</v>
      </c>
      <c r="X801" s="111" t="n">
        <v>2018</v>
      </c>
      <c r="Y801" s="111" t="s">
        <v>1624</v>
      </c>
      <c r="Z801" s="130" t="s">
        <v>757</v>
      </c>
      <c r="AA801" s="122" t="s">
        <v>200</v>
      </c>
      <c r="AB801" s="0" t="s">
        <v>5798</v>
      </c>
      <c r="AC801" s="0" t="s">
        <v>3821</v>
      </c>
      <c r="AD801" s="111" t="n">
        <v>2018</v>
      </c>
      <c r="AE801" s="111" t="s">
        <v>198</v>
      </c>
      <c r="AI801" s="111" t="s">
        <v>922</v>
      </c>
      <c r="AJ801" s="111" t="s">
        <v>3976</v>
      </c>
      <c r="AK801" s="111" t="s">
        <v>4122</v>
      </c>
      <c r="AL801" s="0" t="s">
        <v>200</v>
      </c>
      <c r="AM801" s="111" t="n">
        <v>2011</v>
      </c>
      <c r="AN801" s="111" t="s">
        <v>5495</v>
      </c>
      <c r="AR801" s="0" t="s">
        <v>224</v>
      </c>
      <c r="AS801" s="0" t="s">
        <v>4124</v>
      </c>
      <c r="AT801" s="0" t="s">
        <v>200</v>
      </c>
      <c r="AU801" s="0" t="s">
        <v>4125</v>
      </c>
      <c r="AV801" s="0" t="s">
        <v>4126</v>
      </c>
      <c r="AY801" s="0" t="s">
        <v>3510</v>
      </c>
      <c r="AZ801" s="0" t="s">
        <v>5799</v>
      </c>
      <c r="BA801" s="124" t="s">
        <v>200</v>
      </c>
      <c r="BB801" s="0" t="s">
        <v>248</v>
      </c>
      <c r="BC801" s="0" t="s">
        <v>5800</v>
      </c>
      <c r="BD801" s="0" t="s">
        <v>5801</v>
      </c>
      <c r="BE801" s="104" t="s">
        <v>5802</v>
      </c>
      <c r="BF801" s="0" t="s">
        <v>5803</v>
      </c>
      <c r="BG801" s="125" t="s">
        <v>200</v>
      </c>
      <c r="BH801" s="0" t="s">
        <v>5255</v>
      </c>
      <c r="BI801" s="112" t="n">
        <v>3391891997348</v>
      </c>
      <c r="BJ801" s="126" t="s">
        <v>200</v>
      </c>
      <c r="BK801" s="0" t="s">
        <v>215</v>
      </c>
      <c r="BL801" s="112" t="n">
        <v>4</v>
      </c>
      <c r="BM801" s="112" t="n">
        <v>4</v>
      </c>
      <c r="BN801" s="112" t="n">
        <v>4</v>
      </c>
      <c r="BO801" s="111" t="n">
        <v>20</v>
      </c>
      <c r="BP801" s="125" t="s">
        <v>200</v>
      </c>
      <c r="BQ801" s="127" t="s">
        <v>216</v>
      </c>
    </row>
    <row r="802" customFormat="false" ht="13.8" hidden="false" customHeight="false" outlineLevel="0" collapsed="false">
      <c r="A802" s="0" t="s">
        <v>5804</v>
      </c>
      <c r="B802" s="0" t="s">
        <v>5207</v>
      </c>
      <c r="C802" s="131" t="s">
        <v>1970</v>
      </c>
      <c r="D802" s="131" t="s">
        <v>1333</v>
      </c>
      <c r="E802" s="0" t="s">
        <v>194</v>
      </c>
      <c r="F802" s="0" t="s">
        <v>1509</v>
      </c>
      <c r="G802" s="0" t="s">
        <v>330</v>
      </c>
      <c r="H802" s="0" t="s">
        <v>901</v>
      </c>
      <c r="J802" s="111" t="n">
        <v>1</v>
      </c>
      <c r="K802" s="131" t="s">
        <v>198</v>
      </c>
      <c r="L802" s="0" t="s">
        <v>198</v>
      </c>
      <c r="M802" s="0" t="s">
        <v>199</v>
      </c>
      <c r="O802" s="0" t="s">
        <v>200</v>
      </c>
      <c r="Q802" s="120" t="s">
        <v>200</v>
      </c>
      <c r="R802" s="0" t="s">
        <v>3919</v>
      </c>
      <c r="S802" s="0" t="s">
        <v>3441</v>
      </c>
      <c r="T802" s="0" t="s">
        <v>3441</v>
      </c>
      <c r="U802" s="0" t="s">
        <v>202</v>
      </c>
      <c r="V802" s="0" t="s">
        <v>1790</v>
      </c>
      <c r="W802" s="110" t="s">
        <v>204</v>
      </c>
      <c r="X802" s="111" t="n">
        <v>2016</v>
      </c>
      <c r="Y802" s="111" t="s">
        <v>1624</v>
      </c>
      <c r="Z802" s="130" t="s">
        <v>757</v>
      </c>
      <c r="AA802" s="122" t="s">
        <v>200</v>
      </c>
      <c r="AB802" s="0" t="s">
        <v>4122</v>
      </c>
      <c r="AC802" s="0" t="s">
        <v>4644</v>
      </c>
      <c r="AD802" s="111" t="n">
        <v>2016</v>
      </c>
      <c r="AE802" s="111" t="s">
        <v>198</v>
      </c>
      <c r="AI802" s="111" t="s">
        <v>207</v>
      </c>
      <c r="AK802" s="111" t="str">
        <f aca="false">(AB802)</f>
        <v>From software</v>
      </c>
      <c r="AM802" s="111" t="n">
        <f aca="false">AD802</f>
        <v>2016</v>
      </c>
      <c r="AN802" s="111" t="s">
        <v>208</v>
      </c>
      <c r="AR802" s="0" t="s">
        <v>224</v>
      </c>
      <c r="AS802" s="0" t="s">
        <v>4124</v>
      </c>
      <c r="AT802" s="0" t="s">
        <v>200</v>
      </c>
      <c r="AU802" s="0" t="s">
        <v>4125</v>
      </c>
      <c r="AV802" s="0" t="s">
        <v>4126</v>
      </c>
      <c r="AY802" s="0" t="s">
        <v>3510</v>
      </c>
      <c r="AZ802" s="0" t="s">
        <v>5805</v>
      </c>
      <c r="BA802" s="124" t="s">
        <v>200</v>
      </c>
      <c r="BB802" s="0" t="s">
        <v>248</v>
      </c>
      <c r="BC802" s="0" t="s">
        <v>5806</v>
      </c>
      <c r="BD802" s="0" t="s">
        <v>5807</v>
      </c>
      <c r="BE802" s="104" t="s">
        <v>5808</v>
      </c>
      <c r="BG802" s="125" t="s">
        <v>200</v>
      </c>
      <c r="BH802" s="0" t="s">
        <v>582</v>
      </c>
      <c r="BI802" s="112" t="s">
        <v>198</v>
      </c>
      <c r="BJ802" s="126" t="s">
        <v>200</v>
      </c>
      <c r="BK802" s="0" t="s">
        <v>215</v>
      </c>
      <c r="BL802" s="112" t="n">
        <v>4</v>
      </c>
      <c r="BM802" s="112" t="n">
        <v>4</v>
      </c>
      <c r="BN802" s="112" t="n">
        <v>4</v>
      </c>
      <c r="BO802" s="111" t="n">
        <v>20</v>
      </c>
      <c r="BP802" s="125" t="s">
        <v>200</v>
      </c>
      <c r="BQ802" s="127" t="s">
        <v>216</v>
      </c>
    </row>
    <row r="803" customFormat="false" ht="13.8" hidden="false" customHeight="false" outlineLevel="0" collapsed="false">
      <c r="A803" s="0" t="s">
        <v>5809</v>
      </c>
      <c r="B803" s="0" t="s">
        <v>5207</v>
      </c>
      <c r="C803" s="131" t="s">
        <v>1408</v>
      </c>
      <c r="D803" s="131" t="s">
        <v>1333</v>
      </c>
      <c r="E803" s="0" t="s">
        <v>284</v>
      </c>
      <c r="F803" s="0" t="s">
        <v>195</v>
      </c>
      <c r="G803" s="0" t="s">
        <v>330</v>
      </c>
      <c r="H803" s="0" t="s">
        <v>901</v>
      </c>
      <c r="J803" s="111" t="n">
        <v>1</v>
      </c>
      <c r="K803" s="0" t="s">
        <v>198</v>
      </c>
      <c r="L803" s="0" t="s">
        <v>198</v>
      </c>
      <c r="M803" s="0" t="s">
        <v>199</v>
      </c>
      <c r="Q803" s="120" t="s">
        <v>200</v>
      </c>
      <c r="R803" s="0" t="s">
        <v>3919</v>
      </c>
      <c r="S803" s="0" t="s">
        <v>201</v>
      </c>
      <c r="T803" s="0" t="s">
        <v>198</v>
      </c>
      <c r="U803" s="0" t="s">
        <v>202</v>
      </c>
      <c r="V803" s="0" t="s">
        <v>1790</v>
      </c>
      <c r="W803" s="110" t="s">
        <v>204</v>
      </c>
      <c r="X803" s="111" t="n">
        <v>2019</v>
      </c>
      <c r="Y803" s="111" t="s">
        <v>498</v>
      </c>
      <c r="Z803" s="130" t="s">
        <v>757</v>
      </c>
      <c r="AA803" s="122" t="s">
        <v>200</v>
      </c>
      <c r="AB803" s="0" t="s">
        <v>5810</v>
      </c>
      <c r="AC803" s="0" t="s">
        <v>872</v>
      </c>
      <c r="AD803" s="111" t="n">
        <v>2019</v>
      </c>
      <c r="AE803" s="111" t="s">
        <v>222</v>
      </c>
      <c r="AI803" s="111" t="s">
        <v>207</v>
      </c>
      <c r="AK803" s="111" t="str">
        <f aca="false">(AB803)</f>
        <v>Sony Bend</v>
      </c>
      <c r="AM803" s="111" t="n">
        <f aca="false">AD803</f>
        <v>2019</v>
      </c>
      <c r="AN803" s="111" t="s">
        <v>297</v>
      </c>
      <c r="AT803" s="0" t="s">
        <v>1236</v>
      </c>
      <c r="AU803" s="0" t="s">
        <v>4004</v>
      </c>
      <c r="AV803" s="0" t="s">
        <v>200</v>
      </c>
      <c r="AX803" s="0" t="s">
        <v>5811</v>
      </c>
      <c r="AY803" s="131" t="s">
        <v>2040</v>
      </c>
      <c r="AZ803" s="0" t="s">
        <v>5812</v>
      </c>
      <c r="BA803" s="124" t="s">
        <v>200</v>
      </c>
      <c r="BB803" s="0" t="s">
        <v>248</v>
      </c>
      <c r="BC803" s="0" t="s">
        <v>5813</v>
      </c>
      <c r="BE803" s="104" t="s">
        <v>5814</v>
      </c>
      <c r="BG803" s="125"/>
      <c r="BH803" s="0" t="s">
        <v>5255</v>
      </c>
      <c r="BI803" s="112" t="n">
        <v>711719796916</v>
      </c>
      <c r="BJ803" s="126"/>
      <c r="BK803" s="0" t="s">
        <v>215</v>
      </c>
      <c r="BL803" s="112" t="n">
        <v>4</v>
      </c>
      <c r="BM803" s="112" t="n">
        <v>4</v>
      </c>
      <c r="BN803" s="112" t="n">
        <v>4</v>
      </c>
      <c r="BO803" s="111" t="n">
        <v>20</v>
      </c>
      <c r="BP803" s="125"/>
      <c r="BQ803" s="127" t="s">
        <v>216</v>
      </c>
    </row>
    <row r="804" customFormat="false" ht="13.8" hidden="false" customHeight="false" outlineLevel="0" collapsed="false">
      <c r="A804" s="0" t="s">
        <v>5815</v>
      </c>
      <c r="B804" s="0" t="s">
        <v>5207</v>
      </c>
      <c r="C804" s="131" t="s">
        <v>1489</v>
      </c>
      <c r="D804" s="131" t="s">
        <v>1333</v>
      </c>
      <c r="E804" s="0" t="s">
        <v>284</v>
      </c>
      <c r="F804" s="0" t="s">
        <v>195</v>
      </c>
      <c r="G804" s="0" t="s">
        <v>330</v>
      </c>
      <c r="H804" s="0" t="s">
        <v>901</v>
      </c>
      <c r="J804" s="111" t="n">
        <v>1</v>
      </c>
      <c r="K804" s="131" t="s">
        <v>198</v>
      </c>
      <c r="L804" s="0" t="s">
        <v>198</v>
      </c>
      <c r="M804" s="0" t="s">
        <v>274</v>
      </c>
      <c r="O804" s="0" t="s">
        <v>200</v>
      </c>
      <c r="Q804" s="120" t="s">
        <v>200</v>
      </c>
      <c r="R804" s="0" t="s">
        <v>3919</v>
      </c>
      <c r="S804" s="0" t="s">
        <v>3441</v>
      </c>
      <c r="T804" s="0" t="s">
        <v>3441</v>
      </c>
      <c r="U804" s="0" t="s">
        <v>202</v>
      </c>
      <c r="V804" s="0" t="s">
        <v>1790</v>
      </c>
      <c r="W804" s="110" t="s">
        <v>204</v>
      </c>
      <c r="X804" s="111" t="n">
        <v>2016</v>
      </c>
      <c r="Y804" s="111" t="s">
        <v>1624</v>
      </c>
      <c r="Z804" s="111" t="s">
        <v>221</v>
      </c>
      <c r="AA804" s="122" t="s">
        <v>200</v>
      </c>
      <c r="AB804" s="0" t="s">
        <v>5816</v>
      </c>
      <c r="AC804" s="0" t="s">
        <v>4469</v>
      </c>
      <c r="AD804" s="111" t="n">
        <v>2016</v>
      </c>
      <c r="AE804" s="111" t="s">
        <v>198</v>
      </c>
      <c r="AI804" s="111" t="s">
        <v>922</v>
      </c>
      <c r="AJ804" s="111" t="s">
        <v>3976</v>
      </c>
      <c r="AK804" s="111" t="s">
        <v>5816</v>
      </c>
      <c r="AM804" s="111" t="n">
        <v>2011</v>
      </c>
      <c r="AN804" s="111" t="s">
        <v>5495</v>
      </c>
      <c r="AR804" s="0" t="s">
        <v>5817</v>
      </c>
      <c r="AS804" s="0" t="s">
        <v>200</v>
      </c>
      <c r="AT804" s="0" t="s">
        <v>1236</v>
      </c>
      <c r="AU804" s="0" t="s">
        <v>5818</v>
      </c>
      <c r="AV804" s="0" t="s">
        <v>200</v>
      </c>
      <c r="AZ804" s="0" t="s">
        <v>5819</v>
      </c>
      <c r="BA804" s="124" t="s">
        <v>200</v>
      </c>
      <c r="BB804" s="0" t="s">
        <v>248</v>
      </c>
      <c r="BC804" s="0" t="s">
        <v>5820</v>
      </c>
      <c r="BD804" s="0" t="s">
        <v>5821</v>
      </c>
      <c r="BE804" s="104" t="s">
        <v>5822</v>
      </c>
      <c r="BG804" s="125" t="s">
        <v>200</v>
      </c>
      <c r="BH804" s="0" t="s">
        <v>582</v>
      </c>
      <c r="BI804" s="112" t="s">
        <v>198</v>
      </c>
      <c r="BJ804" s="126" t="s">
        <v>200</v>
      </c>
      <c r="BK804" s="0" t="s">
        <v>215</v>
      </c>
      <c r="BL804" s="112" t="n">
        <v>4</v>
      </c>
      <c r="BM804" s="112" t="n">
        <v>4</v>
      </c>
      <c r="BN804" s="112" t="n">
        <v>4</v>
      </c>
      <c r="BO804" s="111" t="n">
        <v>20</v>
      </c>
      <c r="BP804" s="125" t="s">
        <v>200</v>
      </c>
      <c r="BQ804" s="127" t="s">
        <v>216</v>
      </c>
    </row>
    <row r="805" customFormat="false" ht="13.8" hidden="false" customHeight="false" outlineLevel="0" collapsed="false">
      <c r="A805" s="0" t="s">
        <v>5823</v>
      </c>
      <c r="B805" s="0" t="s">
        <v>5207</v>
      </c>
      <c r="C805" s="0" t="s">
        <v>490</v>
      </c>
      <c r="D805" s="0" t="s">
        <v>5246</v>
      </c>
      <c r="E805" s="0" t="s">
        <v>194</v>
      </c>
      <c r="F805" s="0" t="s">
        <v>195</v>
      </c>
      <c r="G805" s="0" t="s">
        <v>196</v>
      </c>
      <c r="H805" s="0" t="s">
        <v>219</v>
      </c>
      <c r="J805" s="111" t="n">
        <v>1</v>
      </c>
      <c r="K805" s="131" t="s">
        <v>198</v>
      </c>
      <c r="L805" s="0" t="s">
        <v>198</v>
      </c>
      <c r="M805" s="0" t="s">
        <v>274</v>
      </c>
      <c r="O805" s="0" t="s">
        <v>200</v>
      </c>
      <c r="Q805" s="120" t="s">
        <v>200</v>
      </c>
      <c r="R805" s="0" t="s">
        <v>3919</v>
      </c>
      <c r="S805" s="0" t="s">
        <v>201</v>
      </c>
      <c r="T805" s="0" t="s">
        <v>198</v>
      </c>
      <c r="U805" s="0" t="s">
        <v>202</v>
      </c>
      <c r="V805" s="0" t="s">
        <v>1790</v>
      </c>
      <c r="W805" s="110" t="s">
        <v>204</v>
      </c>
      <c r="X805" s="111" t="n">
        <v>2016</v>
      </c>
      <c r="Y805" s="111" t="s">
        <v>1624</v>
      </c>
      <c r="Z805" s="111" t="s">
        <v>198</v>
      </c>
      <c r="AA805" s="122" t="s">
        <v>200</v>
      </c>
      <c r="AB805" s="0" t="s">
        <v>5824</v>
      </c>
      <c r="AC805" s="0" t="s">
        <v>4469</v>
      </c>
      <c r="AD805" s="111" t="n">
        <v>2016</v>
      </c>
      <c r="AE805" s="111" t="s">
        <v>198</v>
      </c>
      <c r="AI805" s="111" t="s">
        <v>294</v>
      </c>
      <c r="AJ805" s="111" t="s">
        <v>1793</v>
      </c>
      <c r="AK805" s="0" t="s">
        <v>5824</v>
      </c>
      <c r="AM805" s="111" t="n">
        <v>2012</v>
      </c>
      <c r="AN805" s="111" t="s">
        <v>3156</v>
      </c>
      <c r="AS805" s="0" t="s">
        <v>200</v>
      </c>
      <c r="AT805" s="0" t="s">
        <v>1236</v>
      </c>
      <c r="AU805" s="0" t="s">
        <v>470</v>
      </c>
      <c r="AV805" s="0" t="s">
        <v>200</v>
      </c>
      <c r="AY805" s="131" t="s">
        <v>2040</v>
      </c>
      <c r="AZ805" s="0" t="s">
        <v>5825</v>
      </c>
      <c r="BA805" s="124" t="s">
        <v>200</v>
      </c>
      <c r="BB805" s="0" t="s">
        <v>248</v>
      </c>
      <c r="BC805" s="0" t="s">
        <v>5826</v>
      </c>
      <c r="BD805" s="0" t="s">
        <v>5827</v>
      </c>
      <c r="BE805" s="104" t="s">
        <v>5828</v>
      </c>
      <c r="BF805" s="0" t="s">
        <v>5829</v>
      </c>
      <c r="BG805" s="125" t="s">
        <v>200</v>
      </c>
      <c r="BH805" s="0" t="s">
        <v>5255</v>
      </c>
      <c r="BI805" s="112" t="n">
        <v>4020628834418</v>
      </c>
      <c r="BJ805" s="126" t="s">
        <v>200</v>
      </c>
      <c r="BK805" s="0" t="s">
        <v>215</v>
      </c>
      <c r="BL805" s="112" t="n">
        <v>4</v>
      </c>
      <c r="BM805" s="112" t="n">
        <v>4</v>
      </c>
      <c r="BN805" s="112" t="n">
        <v>4</v>
      </c>
      <c r="BO805" s="111" t="n">
        <v>20</v>
      </c>
      <c r="BP805" s="125" t="s">
        <v>200</v>
      </c>
      <c r="BQ805" s="127" t="s">
        <v>216</v>
      </c>
    </row>
    <row r="806" customFormat="false" ht="13.8" hidden="false" customHeight="false" outlineLevel="0" collapsed="false">
      <c r="A806" s="0" t="s">
        <v>5830</v>
      </c>
      <c r="B806" s="0" t="s">
        <v>5207</v>
      </c>
      <c r="C806" s="131" t="s">
        <v>1735</v>
      </c>
      <c r="D806" s="131" t="s">
        <v>1333</v>
      </c>
      <c r="E806" s="0" t="s">
        <v>194</v>
      </c>
      <c r="F806" s="0" t="s">
        <v>606</v>
      </c>
      <c r="G806" s="0" t="s">
        <v>391</v>
      </c>
      <c r="H806" s="0" t="s">
        <v>219</v>
      </c>
      <c r="J806" s="111" t="n">
        <v>2</v>
      </c>
      <c r="K806" s="131" t="s">
        <v>198</v>
      </c>
      <c r="L806" s="0" t="s">
        <v>392</v>
      </c>
      <c r="M806" s="0" t="s">
        <v>274</v>
      </c>
      <c r="O806" s="0" t="s">
        <v>200</v>
      </c>
      <c r="Q806" s="120" t="s">
        <v>200</v>
      </c>
      <c r="R806" s="0" t="s">
        <v>3919</v>
      </c>
      <c r="S806" s="0" t="s">
        <v>201</v>
      </c>
      <c r="T806" s="0" t="s">
        <v>198</v>
      </c>
      <c r="U806" s="0" t="s">
        <v>202</v>
      </c>
      <c r="V806" s="0" t="s">
        <v>1790</v>
      </c>
      <c r="W806" s="110" t="s">
        <v>204</v>
      </c>
      <c r="X806" s="111" t="n">
        <v>2015</v>
      </c>
      <c r="Y806" s="111" t="s">
        <v>1624</v>
      </c>
      <c r="Z806" s="111" t="s">
        <v>198</v>
      </c>
      <c r="AA806" s="122" t="s">
        <v>200</v>
      </c>
      <c r="AB806" s="0" t="s">
        <v>352</v>
      </c>
      <c r="AC806" s="0" t="s">
        <v>352</v>
      </c>
      <c r="AD806" s="111" t="n">
        <v>2015</v>
      </c>
      <c r="AE806" s="111" t="s">
        <v>198</v>
      </c>
      <c r="AI806" s="111" t="s">
        <v>700</v>
      </c>
      <c r="AJ806" s="133" t="s">
        <v>5412</v>
      </c>
      <c r="AK806" s="0" t="s">
        <v>352</v>
      </c>
      <c r="AM806" s="111" t="n">
        <v>2012</v>
      </c>
      <c r="AN806" s="111" t="s">
        <v>208</v>
      </c>
      <c r="AO806" s="0" t="s">
        <v>609</v>
      </c>
      <c r="AP806" s="0" t="s">
        <v>200</v>
      </c>
      <c r="AR806" s="0" t="s">
        <v>4215</v>
      </c>
      <c r="AS806" s="0" t="s">
        <v>2406</v>
      </c>
      <c r="AT806" s="0" t="s">
        <v>2407</v>
      </c>
      <c r="AU806" s="0" t="s">
        <v>200</v>
      </c>
      <c r="AZ806" s="0" t="s">
        <v>5831</v>
      </c>
      <c r="BA806" s="124" t="s">
        <v>200</v>
      </c>
      <c r="BB806" s="0" t="s">
        <v>248</v>
      </c>
      <c r="BC806" s="0" t="s">
        <v>5832</v>
      </c>
      <c r="BD806" s="0" t="s">
        <v>5833</v>
      </c>
      <c r="BE806" s="104" t="s">
        <v>5834</v>
      </c>
      <c r="BF806" s="0" t="s">
        <v>5835</v>
      </c>
      <c r="BG806" s="125" t="s">
        <v>200</v>
      </c>
      <c r="BH806" s="0" t="s">
        <v>5255</v>
      </c>
      <c r="BI806" s="112" t="n">
        <v>5060327531989</v>
      </c>
      <c r="BJ806" s="126" t="s">
        <v>200</v>
      </c>
      <c r="BK806" s="0" t="s">
        <v>215</v>
      </c>
      <c r="BL806" s="112" t="n">
        <v>4</v>
      </c>
      <c r="BM806" s="112" t="n">
        <v>4</v>
      </c>
      <c r="BN806" s="112" t="n">
        <v>4</v>
      </c>
      <c r="BO806" s="111" t="n">
        <v>20</v>
      </c>
      <c r="BP806" s="125" t="s">
        <v>200</v>
      </c>
      <c r="BQ806" s="127" t="s">
        <v>216</v>
      </c>
    </row>
    <row r="807" customFormat="false" ht="13.8" hidden="false" customHeight="false" outlineLevel="0" collapsed="false">
      <c r="A807" s="0" t="s">
        <v>5836</v>
      </c>
      <c r="B807" s="0" t="s">
        <v>5207</v>
      </c>
      <c r="C807" s="131" t="s">
        <v>1735</v>
      </c>
      <c r="D807" s="131" t="s">
        <v>1333</v>
      </c>
      <c r="E807" s="0" t="s">
        <v>194</v>
      </c>
      <c r="F807" s="0" t="s">
        <v>606</v>
      </c>
      <c r="G807" s="0" t="s">
        <v>391</v>
      </c>
      <c r="H807" s="0" t="s">
        <v>219</v>
      </c>
      <c r="J807" s="111" t="n">
        <v>2</v>
      </c>
      <c r="K807" s="131" t="s">
        <v>198</v>
      </c>
      <c r="L807" s="0" t="s">
        <v>392</v>
      </c>
      <c r="M807" s="0" t="s">
        <v>274</v>
      </c>
      <c r="O807" s="0" t="s">
        <v>200</v>
      </c>
      <c r="Q807" s="120" t="s">
        <v>200</v>
      </c>
      <c r="R807" s="0" t="s">
        <v>3919</v>
      </c>
      <c r="S807" s="0" t="s">
        <v>201</v>
      </c>
      <c r="T807" s="0" t="s">
        <v>198</v>
      </c>
      <c r="U807" s="0" t="s">
        <v>202</v>
      </c>
      <c r="V807" s="0" t="s">
        <v>1790</v>
      </c>
      <c r="W807" s="110" t="s">
        <v>204</v>
      </c>
      <c r="X807" s="111" t="n">
        <v>2019</v>
      </c>
      <c r="Y807" s="111" t="s">
        <v>1624</v>
      </c>
      <c r="Z807" s="111" t="s">
        <v>198</v>
      </c>
      <c r="AA807" s="122" t="s">
        <v>200</v>
      </c>
      <c r="AB807" s="0" t="s">
        <v>5837</v>
      </c>
      <c r="AC807" s="0" t="s">
        <v>363</v>
      </c>
      <c r="AD807" s="111" t="n">
        <v>2019</v>
      </c>
      <c r="AE807" s="111" t="s">
        <v>198</v>
      </c>
      <c r="AI807" s="111" t="s">
        <v>207</v>
      </c>
      <c r="AK807" s="111" t="str">
        <f aca="false">(AB807)</f>
        <v>Tangentlemen</v>
      </c>
      <c r="AM807" s="111" t="n">
        <f aca="false">AD807</f>
        <v>2019</v>
      </c>
      <c r="AN807" s="111" t="s">
        <v>208</v>
      </c>
      <c r="AO807" s="0" t="s">
        <v>609</v>
      </c>
      <c r="AP807" s="0" t="s">
        <v>200</v>
      </c>
      <c r="AR807" s="0" t="s">
        <v>4215</v>
      </c>
      <c r="AS807" s="0" t="s">
        <v>2406</v>
      </c>
      <c r="AT807" s="0" t="s">
        <v>2407</v>
      </c>
      <c r="AU807" s="0" t="s">
        <v>200</v>
      </c>
      <c r="AZ807" s="0" t="s">
        <v>5838</v>
      </c>
      <c r="BA807" s="124" t="s">
        <v>200</v>
      </c>
      <c r="BB807" s="0" t="s">
        <v>248</v>
      </c>
      <c r="BC807" s="0" t="s">
        <v>5839</v>
      </c>
      <c r="BD807" s="0" t="s">
        <v>5840</v>
      </c>
      <c r="BE807" s="104" t="s">
        <v>5841</v>
      </c>
      <c r="BF807" s="0" t="s">
        <v>5842</v>
      </c>
      <c r="BG807" s="125"/>
      <c r="BH807" s="0" t="s">
        <v>5255</v>
      </c>
      <c r="BI807" s="112" t="s">
        <v>198</v>
      </c>
      <c r="BJ807" s="126"/>
      <c r="BK807" s="0" t="s">
        <v>215</v>
      </c>
      <c r="BL807" s="112" t="n">
        <v>4</v>
      </c>
      <c r="BM807" s="112" t="n">
        <v>4</v>
      </c>
      <c r="BN807" s="112" t="n">
        <v>4</v>
      </c>
      <c r="BO807" s="111" t="n">
        <v>20</v>
      </c>
      <c r="BP807" s="125"/>
      <c r="BQ807" s="127" t="s">
        <v>216</v>
      </c>
    </row>
    <row r="808" customFormat="false" ht="13.8" hidden="false" customHeight="false" outlineLevel="0" collapsed="false">
      <c r="A808" s="0" t="s">
        <v>5843</v>
      </c>
      <c r="B808" s="0" t="s">
        <v>5207</v>
      </c>
      <c r="C808" s="0" t="s">
        <v>218</v>
      </c>
      <c r="D808" s="0" t="s">
        <v>5271</v>
      </c>
      <c r="E808" s="0" t="s">
        <v>313</v>
      </c>
      <c r="F808" s="0" t="s">
        <v>314</v>
      </c>
      <c r="G808" s="0" t="s">
        <v>330</v>
      </c>
      <c r="H808" s="0" t="s">
        <v>901</v>
      </c>
      <c r="J808" s="111" t="n">
        <v>1</v>
      </c>
      <c r="K808" s="131" t="s">
        <v>198</v>
      </c>
      <c r="L808" s="0" t="s">
        <v>198</v>
      </c>
      <c r="M808" s="0" t="s">
        <v>199</v>
      </c>
      <c r="O808" s="0" t="s">
        <v>200</v>
      </c>
      <c r="Q808" s="120" t="s">
        <v>200</v>
      </c>
      <c r="R808" s="0" t="s">
        <v>3919</v>
      </c>
      <c r="S808" s="0" t="s">
        <v>201</v>
      </c>
      <c r="T808" s="0" t="s">
        <v>198</v>
      </c>
      <c r="U808" s="0" t="s">
        <v>4369</v>
      </c>
      <c r="V808" s="0" t="s">
        <v>1790</v>
      </c>
      <c r="W808" s="110" t="s">
        <v>1815</v>
      </c>
      <c r="X808" s="111" t="n">
        <v>2016</v>
      </c>
      <c r="Y808" s="111" t="s">
        <v>205</v>
      </c>
      <c r="Z808" s="111" t="s">
        <v>221</v>
      </c>
      <c r="AA808" s="122" t="s">
        <v>200</v>
      </c>
      <c r="AB808" s="0" t="s">
        <v>352</v>
      </c>
      <c r="AC808" s="0" t="s">
        <v>5554</v>
      </c>
      <c r="AD808" s="111" t="s">
        <v>198</v>
      </c>
      <c r="AE808" s="111" t="s">
        <v>198</v>
      </c>
      <c r="AI808" s="111" t="s">
        <v>207</v>
      </c>
      <c r="AK808" s="111" t="str">
        <f aca="false">(AB808)</f>
        <v>Tecmo</v>
      </c>
      <c r="AL808" s="0" t="s">
        <v>200</v>
      </c>
      <c r="AM808" s="111" t="n">
        <f aca="false">X808</f>
        <v>2016</v>
      </c>
      <c r="AN808" s="111" t="s">
        <v>208</v>
      </c>
      <c r="AO808" s="0" t="s">
        <v>5844</v>
      </c>
      <c r="AP808" s="0" t="s">
        <v>200</v>
      </c>
      <c r="AQ808" s="0" t="s">
        <v>200</v>
      </c>
      <c r="AR808" s="0" t="s">
        <v>2987</v>
      </c>
      <c r="AS808" s="0" t="s">
        <v>2406</v>
      </c>
      <c r="AT808" s="0" t="s">
        <v>2407</v>
      </c>
      <c r="AZ808" s="0" t="s">
        <v>5845</v>
      </c>
      <c r="BA808" s="124" t="s">
        <v>200</v>
      </c>
      <c r="BB808" s="0" t="s">
        <v>248</v>
      </c>
      <c r="BC808" s="0" t="s">
        <v>5846</v>
      </c>
      <c r="BE808" s="104" t="s">
        <v>5847</v>
      </c>
      <c r="BF808" s="0" t="s">
        <v>5848</v>
      </c>
      <c r="BG808" s="125" t="s">
        <v>200</v>
      </c>
      <c r="BH808" s="0" t="s">
        <v>5278</v>
      </c>
      <c r="BI808" s="112" t="n">
        <v>4710782156449</v>
      </c>
      <c r="BJ808" s="126" t="s">
        <v>200</v>
      </c>
      <c r="BK808" s="0" t="s">
        <v>215</v>
      </c>
      <c r="BL808" s="112" t="n">
        <v>4</v>
      </c>
      <c r="BM808" s="112" t="n">
        <v>4</v>
      </c>
      <c r="BN808" s="112" t="n">
        <v>4</v>
      </c>
      <c r="BO808" s="111" t="n">
        <v>20</v>
      </c>
      <c r="BP808" s="125" t="s">
        <v>200</v>
      </c>
      <c r="BQ808" s="127" t="s">
        <v>216</v>
      </c>
    </row>
    <row r="809" customFormat="false" ht="13.8" hidden="false" customHeight="false" outlineLevel="0" collapsed="false">
      <c r="A809" s="0" t="s">
        <v>5849</v>
      </c>
      <c r="B809" s="0" t="s">
        <v>5207</v>
      </c>
      <c r="C809" s="131" t="s">
        <v>1970</v>
      </c>
      <c r="D809" s="131" t="s">
        <v>1333</v>
      </c>
      <c r="E809" s="0" t="s">
        <v>284</v>
      </c>
      <c r="F809" s="0" t="s">
        <v>1509</v>
      </c>
      <c r="G809" s="0" t="s">
        <v>330</v>
      </c>
      <c r="H809" s="0" t="s">
        <v>901</v>
      </c>
      <c r="J809" s="111" t="n">
        <v>1</v>
      </c>
      <c r="K809" s="131" t="s">
        <v>198</v>
      </c>
      <c r="L809" s="0" t="s">
        <v>198</v>
      </c>
      <c r="M809" s="0" t="s">
        <v>199</v>
      </c>
      <c r="O809" s="0" t="s">
        <v>200</v>
      </c>
      <c r="Q809" s="120" t="s">
        <v>200</v>
      </c>
      <c r="R809" s="0" t="s">
        <v>3919</v>
      </c>
      <c r="S809" s="0" t="s">
        <v>201</v>
      </c>
      <c r="T809" s="0" t="s">
        <v>198</v>
      </c>
      <c r="U809" s="0" t="s">
        <v>285</v>
      </c>
      <c r="V809" s="0" t="s">
        <v>1790</v>
      </c>
      <c r="W809" s="110" t="s">
        <v>204</v>
      </c>
      <c r="X809" s="111" t="n">
        <v>2016</v>
      </c>
      <c r="Y809" s="111" t="s">
        <v>205</v>
      </c>
      <c r="Z809" s="130" t="s">
        <v>757</v>
      </c>
      <c r="AA809" s="122" t="s">
        <v>200</v>
      </c>
      <c r="AB809" s="0" t="s">
        <v>543</v>
      </c>
      <c r="AC809" s="0" t="s">
        <v>543</v>
      </c>
      <c r="AD809" s="111" t="s">
        <v>198</v>
      </c>
      <c r="AE809" s="111" t="s">
        <v>198</v>
      </c>
      <c r="AI809" s="111" t="s">
        <v>922</v>
      </c>
      <c r="AJ809" s="111" t="s">
        <v>4695</v>
      </c>
      <c r="AK809" s="111" t="s">
        <v>543</v>
      </c>
      <c r="AM809" s="111" t="n">
        <v>2006</v>
      </c>
      <c r="AN809" s="111" t="s">
        <v>208</v>
      </c>
      <c r="AR809" s="0" t="s">
        <v>5850</v>
      </c>
      <c r="AS809" s="0" t="s">
        <v>200</v>
      </c>
      <c r="AT809" s="0" t="s">
        <v>1236</v>
      </c>
      <c r="AU809" s="0" t="s">
        <v>5851</v>
      </c>
      <c r="AV809" s="0" t="s">
        <v>3542</v>
      </c>
      <c r="AZ809" s="0" t="s">
        <v>5852</v>
      </c>
      <c r="BA809" s="124" t="s">
        <v>200</v>
      </c>
      <c r="BB809" s="0" t="s">
        <v>210</v>
      </c>
      <c r="BC809" s="0" t="s">
        <v>5853</v>
      </c>
      <c r="BD809" s="0" t="s">
        <v>5854</v>
      </c>
      <c r="BE809" s="104" t="s">
        <v>5855</v>
      </c>
      <c r="BG809" s="125" t="s">
        <v>200</v>
      </c>
      <c r="BH809" s="0" t="s">
        <v>5255</v>
      </c>
      <c r="BI809" s="112" t="n">
        <v>13388560271</v>
      </c>
      <c r="BJ809" s="126" t="s">
        <v>200</v>
      </c>
      <c r="BK809" s="0" t="s">
        <v>215</v>
      </c>
      <c r="BL809" s="112" t="n">
        <v>4</v>
      </c>
      <c r="BM809" s="112" t="n">
        <v>4</v>
      </c>
      <c r="BN809" s="112" t="n">
        <v>4</v>
      </c>
      <c r="BO809" s="111" t="n">
        <v>20</v>
      </c>
      <c r="BP809" s="125" t="s">
        <v>200</v>
      </c>
      <c r="BQ809" s="127" t="s">
        <v>216</v>
      </c>
    </row>
    <row r="810" customFormat="false" ht="13.8" hidden="false" customHeight="false" outlineLevel="0" collapsed="false">
      <c r="A810" s="0" t="s">
        <v>5856</v>
      </c>
      <c r="B810" s="0" t="s">
        <v>5207</v>
      </c>
      <c r="C810" s="0" t="s">
        <v>1267</v>
      </c>
      <c r="D810" s="0" t="s">
        <v>1333</v>
      </c>
      <c r="E810" s="0" t="s">
        <v>194</v>
      </c>
      <c r="F810" s="0" t="s">
        <v>195</v>
      </c>
      <c r="G810" s="0" t="s">
        <v>196</v>
      </c>
      <c r="H810" s="0" t="s">
        <v>197</v>
      </c>
      <c r="J810" s="111" t="n">
        <v>1</v>
      </c>
      <c r="K810" s="0" t="s">
        <v>198</v>
      </c>
      <c r="L810" s="0" t="s">
        <v>198</v>
      </c>
      <c r="M810" s="0" t="s">
        <v>199</v>
      </c>
      <c r="Q810" s="120" t="s">
        <v>200</v>
      </c>
      <c r="R810" s="0" t="s">
        <v>3919</v>
      </c>
      <c r="S810" s="0" t="s">
        <v>5247</v>
      </c>
      <c r="T810" s="0" t="s">
        <v>198</v>
      </c>
      <c r="U810" s="0" t="s">
        <v>285</v>
      </c>
      <c r="V810" s="0" t="s">
        <v>1790</v>
      </c>
      <c r="W810" s="110" t="s">
        <v>204</v>
      </c>
      <c r="X810" s="111" t="n">
        <v>2017</v>
      </c>
      <c r="Y810" s="111" t="s">
        <v>205</v>
      </c>
      <c r="Z810" s="130" t="s">
        <v>757</v>
      </c>
      <c r="AA810" s="122" t="s">
        <v>200</v>
      </c>
      <c r="AB810" s="0" t="s">
        <v>5857</v>
      </c>
      <c r="AC810" s="104" t="s">
        <v>5249</v>
      </c>
      <c r="AD810" s="111" t="s">
        <v>198</v>
      </c>
      <c r="AE810" s="111" t="s">
        <v>5241</v>
      </c>
      <c r="AG810" s="130"/>
      <c r="AI810" s="111" t="s">
        <v>294</v>
      </c>
      <c r="AJ810" s="111" t="s">
        <v>1793</v>
      </c>
      <c r="AK810" s="0" t="s">
        <v>5857</v>
      </c>
      <c r="AM810" s="111" t="n">
        <v>2012</v>
      </c>
      <c r="AN810" s="111" t="s">
        <v>263</v>
      </c>
      <c r="AQ810" s="0" t="s">
        <v>1269</v>
      </c>
      <c r="AR810" s="0" t="s">
        <v>200</v>
      </c>
      <c r="AU810" s="0" t="s">
        <v>5858</v>
      </c>
      <c r="AV810" s="0" t="s">
        <v>200</v>
      </c>
      <c r="AZ810" s="0" t="s">
        <v>5859</v>
      </c>
      <c r="BA810" s="124" t="s">
        <v>200</v>
      </c>
      <c r="BB810" s="0" t="s">
        <v>462</v>
      </c>
      <c r="BC810" s="0" t="s">
        <v>4329</v>
      </c>
      <c r="BE810" s="0" t="s">
        <v>5860</v>
      </c>
      <c r="BF810" s="0" t="s">
        <v>5861</v>
      </c>
      <c r="BG810" s="125"/>
      <c r="BH810" s="0" t="s">
        <v>5255</v>
      </c>
      <c r="BI810" s="112" t="n">
        <v>636676491905</v>
      </c>
      <c r="BJ810" s="126"/>
      <c r="BK810" s="0" t="s">
        <v>215</v>
      </c>
      <c r="BL810" s="112" t="n">
        <v>4</v>
      </c>
      <c r="BM810" s="112" t="n">
        <v>4</v>
      </c>
      <c r="BN810" s="112" t="n">
        <v>4</v>
      </c>
      <c r="BO810" s="111" t="n">
        <v>40</v>
      </c>
      <c r="BP810" s="125"/>
      <c r="BQ810" s="127" t="s">
        <v>216</v>
      </c>
    </row>
    <row r="811" customFormat="false" ht="13.8" hidden="false" customHeight="false" outlineLevel="0" collapsed="false">
      <c r="A811" s="0" t="s">
        <v>5862</v>
      </c>
      <c r="B811" s="0" t="s">
        <v>5207</v>
      </c>
      <c r="C811" s="0" t="s">
        <v>1408</v>
      </c>
      <c r="D811" s="0" t="s">
        <v>1333</v>
      </c>
      <c r="E811" s="0" t="s">
        <v>284</v>
      </c>
      <c r="F811" s="0" t="s">
        <v>195</v>
      </c>
      <c r="G811" s="0" t="s">
        <v>330</v>
      </c>
      <c r="H811" s="0" t="s">
        <v>901</v>
      </c>
      <c r="J811" s="111" t="n">
        <v>1</v>
      </c>
      <c r="K811" s="0" t="s">
        <v>198</v>
      </c>
      <c r="L811" s="0" t="s">
        <v>198</v>
      </c>
      <c r="M811" s="0" t="s">
        <v>199</v>
      </c>
      <c r="Q811" s="120" t="s">
        <v>200</v>
      </c>
      <c r="R811" s="0" t="s">
        <v>3919</v>
      </c>
      <c r="S811" s="0" t="s">
        <v>201</v>
      </c>
      <c r="T811" s="0" t="s">
        <v>198</v>
      </c>
      <c r="U811" s="0" t="s">
        <v>202</v>
      </c>
      <c r="V811" s="0" t="s">
        <v>1790</v>
      </c>
      <c r="W811" s="110" t="s">
        <v>204</v>
      </c>
      <c r="X811" s="111" t="n">
        <v>2019</v>
      </c>
      <c r="Y811" s="111" t="s">
        <v>498</v>
      </c>
      <c r="Z811" s="130" t="s">
        <v>757</v>
      </c>
      <c r="AA811" s="122" t="s">
        <v>200</v>
      </c>
      <c r="AB811" s="0" t="s">
        <v>4568</v>
      </c>
      <c r="AC811" s="104" t="s">
        <v>872</v>
      </c>
      <c r="AD811" s="111" t="n">
        <v>2019</v>
      </c>
      <c r="AE811" s="111" t="s">
        <v>1004</v>
      </c>
      <c r="AG811" s="130"/>
      <c r="AI811" s="111" t="s">
        <v>207</v>
      </c>
      <c r="AK811" s="111" t="str">
        <f aca="false">(AB811)</f>
        <v>Konami – Kojima production</v>
      </c>
      <c r="AM811" s="111" t="n">
        <f aca="false">AD811</f>
        <v>2019</v>
      </c>
      <c r="AN811" s="111" t="s">
        <v>208</v>
      </c>
      <c r="AQ811" s="0" t="s">
        <v>5863</v>
      </c>
      <c r="AR811" s="0" t="s">
        <v>200</v>
      </c>
      <c r="AT811" s="0" t="s">
        <v>576</v>
      </c>
      <c r="AU811" s="0" t="s">
        <v>537</v>
      </c>
      <c r="AV811" s="0" t="s">
        <v>5864</v>
      </c>
      <c r="AX811" s="0" t="s">
        <v>5865</v>
      </c>
      <c r="AY811" s="0" t="s">
        <v>5767</v>
      </c>
      <c r="AZ811" s="0" t="s">
        <v>5866</v>
      </c>
      <c r="BA811" s="124" t="s">
        <v>200</v>
      </c>
      <c r="BB811" s="0" t="s">
        <v>248</v>
      </c>
      <c r="BC811" s="0" t="s">
        <v>5867</v>
      </c>
      <c r="BD811" s="0" t="s">
        <v>5868</v>
      </c>
      <c r="BE811" s="0" t="s">
        <v>5869</v>
      </c>
      <c r="BF811" s="0" t="s">
        <v>5870</v>
      </c>
      <c r="BG811" s="125"/>
      <c r="BH811" s="0" t="s">
        <v>2235</v>
      </c>
      <c r="BI811" s="112" t="n">
        <v>711719341901</v>
      </c>
      <c r="BJ811" s="126"/>
      <c r="BK811" s="0" t="s">
        <v>215</v>
      </c>
      <c r="BL811" s="112" t="n">
        <v>4</v>
      </c>
      <c r="BM811" s="112" t="n">
        <v>4</v>
      </c>
      <c r="BN811" s="112" t="n">
        <v>4</v>
      </c>
      <c r="BO811" s="111" t="n">
        <v>20</v>
      </c>
      <c r="BP811" s="125"/>
      <c r="BQ811" s="127" t="s">
        <v>216</v>
      </c>
    </row>
    <row r="812" customFormat="false" ht="13.8" hidden="false" customHeight="false" outlineLevel="0" collapsed="false">
      <c r="A812" s="0" t="s">
        <v>5871</v>
      </c>
      <c r="B812" s="0" t="s">
        <v>5207</v>
      </c>
      <c r="C812" s="0" t="s">
        <v>3767</v>
      </c>
      <c r="D812" s="0" t="s">
        <v>5271</v>
      </c>
      <c r="E812" s="0" t="s">
        <v>194</v>
      </c>
      <c r="F812" s="0" t="s">
        <v>195</v>
      </c>
      <c r="G812" s="0" t="s">
        <v>362</v>
      </c>
      <c r="H812" s="0" t="s">
        <v>197</v>
      </c>
      <c r="J812" s="111" t="n">
        <v>2</v>
      </c>
      <c r="K812" s="0" t="s">
        <v>198</v>
      </c>
      <c r="L812" s="0" t="s">
        <v>392</v>
      </c>
      <c r="M812" s="0" t="s">
        <v>199</v>
      </c>
      <c r="Q812" s="120"/>
      <c r="R812" s="0" t="s">
        <v>3919</v>
      </c>
      <c r="S812" s="0" t="s">
        <v>201</v>
      </c>
      <c r="T812" s="0" t="s">
        <v>198</v>
      </c>
      <c r="U812" s="0" t="s">
        <v>4369</v>
      </c>
      <c r="V812" s="0" t="s">
        <v>1790</v>
      </c>
      <c r="W812" s="110" t="s">
        <v>1815</v>
      </c>
      <c r="X812" s="111" t="n">
        <v>2019</v>
      </c>
      <c r="Y812" s="111" t="s">
        <v>1702</v>
      </c>
      <c r="Z812" s="130" t="s">
        <v>757</v>
      </c>
      <c r="AA812" s="122"/>
      <c r="AB812" s="0" t="s">
        <v>5872</v>
      </c>
      <c r="AC812" s="104" t="s">
        <v>5873</v>
      </c>
      <c r="AD812" s="111" t="s">
        <v>198</v>
      </c>
      <c r="AE812" s="111" t="s">
        <v>5226</v>
      </c>
      <c r="AG812" s="130"/>
      <c r="AI812" s="111" t="s">
        <v>1313</v>
      </c>
      <c r="AJ812" s="111" t="s">
        <v>1793</v>
      </c>
      <c r="AK812" s="111" t="s">
        <v>5872</v>
      </c>
      <c r="AM812" s="111" t="n">
        <v>2013</v>
      </c>
      <c r="AN812" s="111" t="s">
        <v>208</v>
      </c>
      <c r="AO812" s="0" t="s">
        <v>5874</v>
      </c>
      <c r="AP812" s="0" t="s">
        <v>200</v>
      </c>
      <c r="AT812" s="0" t="s">
        <v>266</v>
      </c>
      <c r="AU812" s="0" t="s">
        <v>3408</v>
      </c>
      <c r="AY812" s="0" t="s">
        <v>5044</v>
      </c>
      <c r="AZ812" s="0" t="s">
        <v>5875</v>
      </c>
      <c r="BA812" s="124" t="s">
        <v>200</v>
      </c>
      <c r="BB812" s="0" t="s">
        <v>248</v>
      </c>
      <c r="BC812" s="0" t="s">
        <v>5876</v>
      </c>
      <c r="BD812" s="0" t="s">
        <v>5877</v>
      </c>
      <c r="BE812" s="0" t="s">
        <v>5878</v>
      </c>
      <c r="BG812" s="125"/>
      <c r="BH812" s="0" t="s">
        <v>5278</v>
      </c>
      <c r="BI812" s="112" t="n">
        <v>4712865431962</v>
      </c>
      <c r="BJ812" s="126"/>
      <c r="BK812" s="0" t="s">
        <v>215</v>
      </c>
      <c r="BL812" s="112" t="n">
        <v>4</v>
      </c>
      <c r="BM812" s="112" t="n">
        <v>4</v>
      </c>
      <c r="BN812" s="112" t="n">
        <v>4</v>
      </c>
      <c r="BO812" s="111" t="n">
        <v>20</v>
      </c>
      <c r="BP812" s="125"/>
      <c r="BQ812" s="127" t="s">
        <v>216</v>
      </c>
    </row>
    <row r="813" customFormat="false" ht="13.8" hidden="false" customHeight="false" outlineLevel="0" collapsed="false">
      <c r="A813" s="0" t="s">
        <v>5879</v>
      </c>
      <c r="B813" s="0" t="s">
        <v>5207</v>
      </c>
      <c r="C813" s="131" t="s">
        <v>1386</v>
      </c>
      <c r="D813" s="131" t="s">
        <v>193</v>
      </c>
      <c r="E813" s="0" t="s">
        <v>194</v>
      </c>
      <c r="F813" s="0" t="s">
        <v>195</v>
      </c>
      <c r="G813" s="0" t="s">
        <v>330</v>
      </c>
      <c r="H813" s="0" t="s">
        <v>219</v>
      </c>
      <c r="J813" s="111" t="n">
        <v>1</v>
      </c>
      <c r="K813" s="131" t="s">
        <v>198</v>
      </c>
      <c r="L813" s="0" t="s">
        <v>198</v>
      </c>
      <c r="M813" s="0" t="s">
        <v>199</v>
      </c>
      <c r="O813" s="0" t="s">
        <v>200</v>
      </c>
      <c r="Q813" s="120" t="s">
        <v>200</v>
      </c>
      <c r="R813" s="0" t="s">
        <v>3919</v>
      </c>
      <c r="S813" s="0" t="s">
        <v>201</v>
      </c>
      <c r="T813" s="0" t="s">
        <v>198</v>
      </c>
      <c r="U813" s="0" t="s">
        <v>202</v>
      </c>
      <c r="V813" s="0" t="s">
        <v>1790</v>
      </c>
      <c r="W813" s="110" t="s">
        <v>204</v>
      </c>
      <c r="X813" s="111" t="n">
        <v>2016</v>
      </c>
      <c r="Y813" s="111" t="s">
        <v>1624</v>
      </c>
      <c r="Z813" s="130" t="s">
        <v>757</v>
      </c>
      <c r="AA813" s="122" t="s">
        <v>200</v>
      </c>
      <c r="AB813" s="0" t="s">
        <v>5620</v>
      </c>
      <c r="AC813" s="0" t="s">
        <v>3608</v>
      </c>
      <c r="AD813" s="111" t="n">
        <v>2016</v>
      </c>
      <c r="AE813" s="111" t="s">
        <v>5241</v>
      </c>
      <c r="AI813" s="111" t="s">
        <v>294</v>
      </c>
      <c r="AJ813" s="111" t="s">
        <v>1163</v>
      </c>
      <c r="AK813" s="0" t="s">
        <v>5620</v>
      </c>
      <c r="AM813" s="111" t="n">
        <v>2012</v>
      </c>
      <c r="AN813" s="111" t="s">
        <v>2009</v>
      </c>
      <c r="AS813" s="0" t="s">
        <v>5880</v>
      </c>
      <c r="AT813" s="0" t="s">
        <v>5881</v>
      </c>
      <c r="AU813" s="0" t="s">
        <v>2727</v>
      </c>
      <c r="AV813" s="0" t="s">
        <v>200</v>
      </c>
      <c r="AZ813" s="0" t="s">
        <v>5882</v>
      </c>
      <c r="BA813" s="124" t="s">
        <v>200</v>
      </c>
      <c r="BB813" s="0" t="s">
        <v>248</v>
      </c>
      <c r="BC813" s="0" t="s">
        <v>3824</v>
      </c>
      <c r="BD813" s="0" t="s">
        <v>5883</v>
      </c>
      <c r="BE813" s="104" t="s">
        <v>5884</v>
      </c>
      <c r="BF813" s="0" t="s">
        <v>5885</v>
      </c>
      <c r="BG813" s="125" t="s">
        <v>200</v>
      </c>
      <c r="BH813" s="0" t="s">
        <v>5255</v>
      </c>
      <c r="BI813" s="112" t="n">
        <v>4260252080502</v>
      </c>
      <c r="BJ813" s="126" t="s">
        <v>200</v>
      </c>
      <c r="BK813" s="0" t="s">
        <v>215</v>
      </c>
      <c r="BL813" s="112" t="n">
        <v>4</v>
      </c>
      <c r="BM813" s="112" t="n">
        <v>4</v>
      </c>
      <c r="BN813" s="112" t="n">
        <v>4</v>
      </c>
      <c r="BO813" s="111" t="n">
        <v>20</v>
      </c>
      <c r="BP813" s="125" t="s">
        <v>200</v>
      </c>
      <c r="BQ813" s="127" t="s">
        <v>216</v>
      </c>
    </row>
    <row r="814" customFormat="false" ht="13.8" hidden="false" customHeight="false" outlineLevel="0" collapsed="false">
      <c r="A814" s="0" t="s">
        <v>5886</v>
      </c>
      <c r="B814" s="0" t="s">
        <v>5207</v>
      </c>
      <c r="C814" s="131" t="s">
        <v>1386</v>
      </c>
      <c r="D814" s="131" t="s">
        <v>193</v>
      </c>
      <c r="E814" s="0" t="s">
        <v>194</v>
      </c>
      <c r="F814" s="0" t="s">
        <v>195</v>
      </c>
      <c r="G814" s="0" t="s">
        <v>330</v>
      </c>
      <c r="H814" s="0" t="s">
        <v>219</v>
      </c>
      <c r="J814" s="111" t="n">
        <v>1</v>
      </c>
      <c r="K814" s="131" t="s">
        <v>198</v>
      </c>
      <c r="L814" s="0" t="s">
        <v>198</v>
      </c>
      <c r="M814" s="0" t="s">
        <v>199</v>
      </c>
      <c r="O814" s="0" t="s">
        <v>200</v>
      </c>
      <c r="Q814" s="120" t="s">
        <v>200</v>
      </c>
      <c r="R814" s="0" t="s">
        <v>3919</v>
      </c>
      <c r="S814" s="0" t="s">
        <v>201</v>
      </c>
      <c r="T814" s="0" t="s">
        <v>198</v>
      </c>
      <c r="U814" s="0" t="s">
        <v>202</v>
      </c>
      <c r="V814" s="0" t="s">
        <v>1790</v>
      </c>
      <c r="W814" s="110" t="s">
        <v>204</v>
      </c>
      <c r="X814" s="111" t="n">
        <v>2018</v>
      </c>
      <c r="Y814" s="111" t="s">
        <v>1624</v>
      </c>
      <c r="Z814" s="130" t="s">
        <v>757</v>
      </c>
      <c r="AA814" s="122" t="s">
        <v>200</v>
      </c>
      <c r="AB814" s="0" t="s">
        <v>5620</v>
      </c>
      <c r="AC814" s="0" t="s">
        <v>5620</v>
      </c>
      <c r="AD814" s="111" t="n">
        <v>2018</v>
      </c>
      <c r="AE814" s="111" t="s">
        <v>5887</v>
      </c>
      <c r="AI814" s="111" t="s">
        <v>294</v>
      </c>
      <c r="AJ814" s="111" t="s">
        <v>1163</v>
      </c>
      <c r="AK814" s="0" t="s">
        <v>5620</v>
      </c>
      <c r="AM814" s="111" t="n">
        <v>2012</v>
      </c>
      <c r="AN814" s="111" t="s">
        <v>2009</v>
      </c>
      <c r="AS814" s="0" t="s">
        <v>5880</v>
      </c>
      <c r="AT814" s="0" t="s">
        <v>5881</v>
      </c>
      <c r="AU814" s="0" t="s">
        <v>2727</v>
      </c>
      <c r="AZ814" s="0" t="s">
        <v>5888</v>
      </c>
      <c r="BA814" s="124" t="s">
        <v>200</v>
      </c>
      <c r="BB814" s="0" t="s">
        <v>248</v>
      </c>
      <c r="BC814" s="0" t="s">
        <v>1078</v>
      </c>
      <c r="BE814" s="104" t="s">
        <v>5889</v>
      </c>
      <c r="BG814" s="125"/>
      <c r="BH814" s="0" t="s">
        <v>5255</v>
      </c>
      <c r="BI814" s="112" t="n">
        <v>4260252080816</v>
      </c>
      <c r="BJ814" s="126"/>
      <c r="BK814" s="0" t="s">
        <v>215</v>
      </c>
      <c r="BL814" s="112" t="n">
        <v>4</v>
      </c>
      <c r="BM814" s="112" t="n">
        <v>4</v>
      </c>
      <c r="BN814" s="112" t="n">
        <v>4</v>
      </c>
      <c r="BO814" s="111" t="n">
        <v>20</v>
      </c>
      <c r="BP814" s="125"/>
      <c r="BQ814" s="127" t="s">
        <v>216</v>
      </c>
    </row>
    <row r="815" customFormat="false" ht="13.8" hidden="false" customHeight="false" outlineLevel="0" collapsed="false">
      <c r="A815" s="0" t="s">
        <v>5890</v>
      </c>
      <c r="B815" s="0" t="s">
        <v>5207</v>
      </c>
      <c r="C815" s="131" t="s">
        <v>1386</v>
      </c>
      <c r="D815" s="131" t="s">
        <v>193</v>
      </c>
      <c r="E815" s="0" t="s">
        <v>194</v>
      </c>
      <c r="F815" s="0" t="s">
        <v>195</v>
      </c>
      <c r="G815" s="0" t="s">
        <v>330</v>
      </c>
      <c r="H815" s="0" t="s">
        <v>219</v>
      </c>
      <c r="J815" s="111" t="n">
        <v>1</v>
      </c>
      <c r="K815" s="131" t="s">
        <v>198</v>
      </c>
      <c r="L815" s="0" t="s">
        <v>198</v>
      </c>
      <c r="M815" s="0" t="s">
        <v>199</v>
      </c>
      <c r="O815" s="0" t="s">
        <v>200</v>
      </c>
      <c r="Q815" s="120" t="s">
        <v>200</v>
      </c>
      <c r="R815" s="0" t="s">
        <v>3919</v>
      </c>
      <c r="S815" s="0" t="s">
        <v>201</v>
      </c>
      <c r="T815" s="0" t="s">
        <v>198</v>
      </c>
      <c r="U815" s="0" t="s">
        <v>202</v>
      </c>
      <c r="V815" s="0" t="s">
        <v>1790</v>
      </c>
      <c r="W815" s="110" t="s">
        <v>204</v>
      </c>
      <c r="X815" s="111" t="n">
        <v>2019</v>
      </c>
      <c r="Y815" s="111" t="s">
        <v>1624</v>
      </c>
      <c r="Z815" s="130" t="s">
        <v>757</v>
      </c>
      <c r="AA815" s="122" t="s">
        <v>200</v>
      </c>
      <c r="AB815" s="0" t="s">
        <v>5620</v>
      </c>
      <c r="AC815" s="0" t="s">
        <v>5620</v>
      </c>
      <c r="AD815" s="111" t="n">
        <v>2019</v>
      </c>
      <c r="AE815" s="111" t="s">
        <v>5241</v>
      </c>
      <c r="AI815" s="111" t="s">
        <v>294</v>
      </c>
      <c r="AJ815" s="111" t="s">
        <v>1163</v>
      </c>
      <c r="AK815" s="0" t="s">
        <v>5620</v>
      </c>
      <c r="AM815" s="111" t="n">
        <v>2013</v>
      </c>
      <c r="AN815" s="111" t="s">
        <v>2009</v>
      </c>
      <c r="AS815" s="0" t="s">
        <v>5880</v>
      </c>
      <c r="AT815" s="0" t="s">
        <v>5881</v>
      </c>
      <c r="AU815" s="0" t="s">
        <v>2727</v>
      </c>
      <c r="AZ815" s="0" t="s">
        <v>5891</v>
      </c>
      <c r="BA815" s="124" t="s">
        <v>200</v>
      </c>
      <c r="BB815" s="0" t="s">
        <v>248</v>
      </c>
      <c r="BC815" s="0" t="s">
        <v>1078</v>
      </c>
      <c r="BE815" s="104" t="s">
        <v>5889</v>
      </c>
      <c r="BG815" s="125"/>
      <c r="BH815" s="0" t="s">
        <v>5255</v>
      </c>
      <c r="BI815" s="112" t="n">
        <v>4260252081271</v>
      </c>
      <c r="BJ815" s="126"/>
      <c r="BK815" s="0" t="s">
        <v>215</v>
      </c>
      <c r="BL815" s="112" t="n">
        <v>4</v>
      </c>
      <c r="BM815" s="112" t="n">
        <v>4</v>
      </c>
      <c r="BN815" s="112" t="n">
        <v>4</v>
      </c>
      <c r="BO815" s="111" t="n">
        <v>20</v>
      </c>
      <c r="BP815" s="125"/>
      <c r="BQ815" s="127" t="s">
        <v>216</v>
      </c>
    </row>
    <row r="816" customFormat="false" ht="13.8" hidden="false" customHeight="false" outlineLevel="0" collapsed="false">
      <c r="A816" s="0" t="s">
        <v>5892</v>
      </c>
      <c r="B816" s="0" t="s">
        <v>5207</v>
      </c>
      <c r="C816" s="131" t="s">
        <v>1386</v>
      </c>
      <c r="D816" s="131" t="s">
        <v>193</v>
      </c>
      <c r="E816" s="0" t="s">
        <v>194</v>
      </c>
      <c r="F816" s="0" t="s">
        <v>195</v>
      </c>
      <c r="G816" s="0" t="s">
        <v>330</v>
      </c>
      <c r="H816" s="0" t="s">
        <v>219</v>
      </c>
      <c r="J816" s="111" t="n">
        <v>1</v>
      </c>
      <c r="K816" s="131" t="s">
        <v>198</v>
      </c>
      <c r="L816" s="0" t="s">
        <v>198</v>
      </c>
      <c r="M816" s="0" t="s">
        <v>199</v>
      </c>
      <c r="O816" s="0" t="s">
        <v>200</v>
      </c>
      <c r="Q816" s="120" t="s">
        <v>200</v>
      </c>
      <c r="R816" s="0" t="s">
        <v>3919</v>
      </c>
      <c r="S816" s="0" t="s">
        <v>201</v>
      </c>
      <c r="T816" s="0" t="s">
        <v>198</v>
      </c>
      <c r="U816" s="0" t="s">
        <v>202</v>
      </c>
      <c r="V816" s="0" t="s">
        <v>1790</v>
      </c>
      <c r="W816" s="110" t="s">
        <v>204</v>
      </c>
      <c r="X816" s="111" t="n">
        <v>2019</v>
      </c>
      <c r="Y816" s="111" t="s">
        <v>1624</v>
      </c>
      <c r="Z816" s="130" t="s">
        <v>757</v>
      </c>
      <c r="AA816" s="122" t="s">
        <v>200</v>
      </c>
      <c r="AB816" s="0" t="s">
        <v>5620</v>
      </c>
      <c r="AC816" s="0" t="s">
        <v>3608</v>
      </c>
      <c r="AD816" s="111" t="n">
        <v>2019</v>
      </c>
      <c r="AE816" s="111" t="s">
        <v>5241</v>
      </c>
      <c r="AI816" s="111" t="s">
        <v>294</v>
      </c>
      <c r="AJ816" s="111" t="s">
        <v>1163</v>
      </c>
      <c r="AK816" s="0" t="s">
        <v>5620</v>
      </c>
      <c r="AM816" s="111" t="s">
        <v>849</v>
      </c>
      <c r="AN816" s="111" t="s">
        <v>2009</v>
      </c>
      <c r="AS816" s="0" t="s">
        <v>5880</v>
      </c>
      <c r="AT816" s="0" t="s">
        <v>5881</v>
      </c>
      <c r="AU816" s="0" t="s">
        <v>2727</v>
      </c>
      <c r="AV816" s="0" t="s">
        <v>200</v>
      </c>
      <c r="AZ816" s="0" t="s">
        <v>5893</v>
      </c>
      <c r="BA816" s="124" t="s">
        <v>200</v>
      </c>
      <c r="BB816" s="0" t="s">
        <v>248</v>
      </c>
      <c r="BC816" s="0" t="s">
        <v>3824</v>
      </c>
      <c r="BD816" s="0" t="s">
        <v>5883</v>
      </c>
      <c r="BE816" s="104" t="s">
        <v>5884</v>
      </c>
      <c r="BF816" s="0" t="s">
        <v>5885</v>
      </c>
      <c r="BG816" s="125" t="s">
        <v>200</v>
      </c>
      <c r="BH816" s="0" t="s">
        <v>5255</v>
      </c>
      <c r="BI816" s="112" t="n">
        <v>4260252081448</v>
      </c>
      <c r="BJ816" s="126" t="s">
        <v>200</v>
      </c>
      <c r="BK816" s="0" t="s">
        <v>215</v>
      </c>
      <c r="BL816" s="112" t="n">
        <v>4</v>
      </c>
      <c r="BM816" s="112" t="n">
        <v>4</v>
      </c>
      <c r="BN816" s="112" t="n">
        <v>4</v>
      </c>
      <c r="BO816" s="111" t="n">
        <v>20</v>
      </c>
      <c r="BP816" s="125" t="s">
        <v>200</v>
      </c>
      <c r="BQ816" s="127" t="s">
        <v>216</v>
      </c>
    </row>
    <row r="817" customFormat="false" ht="13.8" hidden="false" customHeight="false" outlineLevel="0" collapsed="false">
      <c r="A817" s="0" t="s">
        <v>5894</v>
      </c>
      <c r="B817" s="0" t="s">
        <v>5207</v>
      </c>
      <c r="C817" s="0" t="s">
        <v>2375</v>
      </c>
      <c r="D817" s="0" t="s">
        <v>1333</v>
      </c>
      <c r="E817" s="0" t="s">
        <v>194</v>
      </c>
      <c r="F817" s="0" t="s">
        <v>195</v>
      </c>
      <c r="G817" s="0" t="s">
        <v>196</v>
      </c>
      <c r="H817" s="0" t="s">
        <v>219</v>
      </c>
      <c r="J817" s="111" t="n">
        <v>1</v>
      </c>
      <c r="K817" s="131" t="s">
        <v>198</v>
      </c>
      <c r="L817" s="0" t="s">
        <v>198</v>
      </c>
      <c r="M817" s="0" t="s">
        <v>274</v>
      </c>
      <c r="O817" s="0" t="s">
        <v>200</v>
      </c>
      <c r="Q817" s="120" t="s">
        <v>200</v>
      </c>
      <c r="R817" s="0" t="s">
        <v>3919</v>
      </c>
      <c r="S817" s="0" t="s">
        <v>201</v>
      </c>
      <c r="T817" s="0" t="s">
        <v>198</v>
      </c>
      <c r="U817" s="0" t="s">
        <v>202</v>
      </c>
      <c r="V817" s="0" t="s">
        <v>1790</v>
      </c>
      <c r="W817" s="110" t="s">
        <v>204</v>
      </c>
      <c r="X817" s="111" t="n">
        <v>2020</v>
      </c>
      <c r="Y817" s="111" t="s">
        <v>1624</v>
      </c>
      <c r="Z817" s="111" t="s">
        <v>221</v>
      </c>
      <c r="AA817" s="122" t="s">
        <v>200</v>
      </c>
      <c r="AB817" s="0" t="s">
        <v>5895</v>
      </c>
      <c r="AC817" s="0" t="s">
        <v>5896</v>
      </c>
      <c r="AD817" s="111" t="n">
        <v>2020</v>
      </c>
      <c r="AE817" s="111" t="s">
        <v>198</v>
      </c>
      <c r="AI817" s="111" t="s">
        <v>207</v>
      </c>
      <c r="AK817" s="111" t="str">
        <f aca="false">(AB817)</f>
        <v>Mimimi productions</v>
      </c>
      <c r="AM817" s="111" t="n">
        <f aca="false">AD817</f>
        <v>2020</v>
      </c>
      <c r="AN817" s="111" t="s">
        <v>2009</v>
      </c>
      <c r="AO817" s="0" t="s">
        <v>5897</v>
      </c>
      <c r="AP817" s="0" t="s">
        <v>200</v>
      </c>
      <c r="AS817" s="0" t="s">
        <v>5898</v>
      </c>
      <c r="AT817" s="0" t="s">
        <v>266</v>
      </c>
      <c r="AU817" s="0" t="s">
        <v>4835</v>
      </c>
      <c r="AV817" s="0" t="s">
        <v>200</v>
      </c>
      <c r="AZ817" s="0" t="s">
        <v>5899</v>
      </c>
      <c r="BA817" s="124" t="s">
        <v>200</v>
      </c>
      <c r="BB817" s="0" t="s">
        <v>248</v>
      </c>
      <c r="BC817" s="0" t="s">
        <v>5900</v>
      </c>
      <c r="BD817" s="0" t="s">
        <v>5901</v>
      </c>
      <c r="BE817" s="0" t="s">
        <v>5902</v>
      </c>
      <c r="BF817" s="0" t="s">
        <v>200</v>
      </c>
      <c r="BG817" s="125" t="s">
        <v>200</v>
      </c>
      <c r="BH817" s="0" t="s">
        <v>5255</v>
      </c>
      <c r="BI817" s="112" t="n">
        <v>9120080073273</v>
      </c>
      <c r="BJ817" s="126" t="s">
        <v>200</v>
      </c>
      <c r="BK817" s="0" t="s">
        <v>215</v>
      </c>
      <c r="BL817" s="112" t="n">
        <v>4</v>
      </c>
      <c r="BM817" s="112" t="n">
        <v>4</v>
      </c>
      <c r="BN817" s="112" t="n">
        <v>4</v>
      </c>
      <c r="BO817" s="111" t="n">
        <v>20</v>
      </c>
      <c r="BP817" s="125" t="s">
        <v>200</v>
      </c>
      <c r="BQ817" s="127" t="s">
        <v>216</v>
      </c>
    </row>
    <row r="818" customFormat="false" ht="13.8" hidden="false" customHeight="false" outlineLevel="0" collapsed="false">
      <c r="A818" s="0" t="s">
        <v>5903</v>
      </c>
      <c r="B818" s="0" t="s">
        <v>5207</v>
      </c>
      <c r="C818" s="0" t="s">
        <v>1408</v>
      </c>
      <c r="D818" s="0" t="s">
        <v>1333</v>
      </c>
      <c r="E818" s="0" t="s">
        <v>194</v>
      </c>
      <c r="F818" s="0" t="s">
        <v>195</v>
      </c>
      <c r="G818" s="0" t="s">
        <v>196</v>
      </c>
      <c r="H818" s="0" t="s">
        <v>219</v>
      </c>
      <c r="J818" s="111" t="n">
        <v>1</v>
      </c>
      <c r="K818" s="131" t="s">
        <v>198</v>
      </c>
      <c r="L818" s="0" t="s">
        <v>198</v>
      </c>
      <c r="M818" s="0" t="s">
        <v>199</v>
      </c>
      <c r="Q818" s="120"/>
      <c r="R818" s="0" t="s">
        <v>3919</v>
      </c>
      <c r="S818" s="0" t="s">
        <v>201</v>
      </c>
      <c r="T818" s="0" t="s">
        <v>198</v>
      </c>
      <c r="U818" s="0" t="s">
        <v>202</v>
      </c>
      <c r="V818" s="0" t="s">
        <v>1790</v>
      </c>
      <c r="W818" s="110" t="s">
        <v>204</v>
      </c>
      <c r="X818" s="111" t="n">
        <v>2020</v>
      </c>
      <c r="Y818" s="111" t="s">
        <v>1624</v>
      </c>
      <c r="Z818" s="111" t="s">
        <v>757</v>
      </c>
      <c r="AA818" s="122"/>
      <c r="AB818" s="0" t="s">
        <v>5904</v>
      </c>
      <c r="AC818" s="0" t="s">
        <v>5896</v>
      </c>
      <c r="AD818" s="111" t="n">
        <v>2020</v>
      </c>
      <c r="AE818" s="111" t="s">
        <v>198</v>
      </c>
      <c r="AI818" s="111" t="s">
        <v>1313</v>
      </c>
      <c r="AJ818" s="111" t="s">
        <v>3887</v>
      </c>
      <c r="AK818" s="111" t="s">
        <v>5905</v>
      </c>
      <c r="AM818" s="111" t="n">
        <v>2005</v>
      </c>
      <c r="AN818" s="111" t="s">
        <v>297</v>
      </c>
      <c r="AP818" s="0" t="s">
        <v>200</v>
      </c>
      <c r="AS818" s="0" t="s">
        <v>5906</v>
      </c>
      <c r="AT818" s="0" t="s">
        <v>5907</v>
      </c>
      <c r="AU818" s="0" t="s">
        <v>227</v>
      </c>
      <c r="AZ818" s="0" t="s">
        <v>5908</v>
      </c>
      <c r="BA818" s="124" t="s">
        <v>200</v>
      </c>
      <c r="BB818" s="0" t="s">
        <v>248</v>
      </c>
      <c r="BC818" s="0" t="s">
        <v>5909</v>
      </c>
      <c r="BD818" s="0" t="s">
        <v>5910</v>
      </c>
      <c r="BE818" s="0" t="s">
        <v>5911</v>
      </c>
      <c r="BF818" s="0" t="s">
        <v>200</v>
      </c>
      <c r="BG818" s="125"/>
      <c r="BH818" s="0" t="s">
        <v>5255</v>
      </c>
      <c r="BI818" s="112" t="n">
        <v>9120080074683</v>
      </c>
      <c r="BJ818" s="126"/>
      <c r="BK818" s="0" t="s">
        <v>215</v>
      </c>
      <c r="BL818" s="112" t="n">
        <v>4</v>
      </c>
      <c r="BM818" s="112" t="n">
        <v>4</v>
      </c>
      <c r="BN818" s="112" t="n">
        <v>4</v>
      </c>
      <c r="BO818" s="111" t="n">
        <v>20</v>
      </c>
      <c r="BP818" s="125"/>
      <c r="BQ818" s="127" t="s">
        <v>216</v>
      </c>
    </row>
    <row r="819" customFormat="false" ht="13.8" hidden="false" customHeight="false" outlineLevel="0" collapsed="false">
      <c r="A819" s="0" t="s">
        <v>5912</v>
      </c>
      <c r="B819" s="0" t="s">
        <v>5207</v>
      </c>
      <c r="C819" s="0" t="s">
        <v>1267</v>
      </c>
      <c r="D819" s="0" t="s">
        <v>1333</v>
      </c>
      <c r="E819" s="0" t="s">
        <v>1622</v>
      </c>
      <c r="F819" s="0" t="s">
        <v>1509</v>
      </c>
      <c r="G819" s="0" t="s">
        <v>196</v>
      </c>
      <c r="H819" s="0" t="s">
        <v>4389</v>
      </c>
      <c r="I819" s="0" t="s">
        <v>839</v>
      </c>
      <c r="J819" s="111" t="n">
        <v>1</v>
      </c>
      <c r="K819" s="131" t="s">
        <v>198</v>
      </c>
      <c r="L819" s="0" t="s">
        <v>198</v>
      </c>
      <c r="M819" s="0" t="s">
        <v>235</v>
      </c>
      <c r="N819" s="0" t="s">
        <v>5913</v>
      </c>
      <c r="O819" s="0" t="s">
        <v>237</v>
      </c>
      <c r="P819" s="0" t="s">
        <v>5914</v>
      </c>
      <c r="Q819" s="120" t="s">
        <v>200</v>
      </c>
      <c r="R819" s="0" t="s">
        <v>3919</v>
      </c>
      <c r="S819" s="0" t="s">
        <v>201</v>
      </c>
      <c r="T819" s="0" t="s">
        <v>198</v>
      </c>
      <c r="U819" s="0" t="s">
        <v>202</v>
      </c>
      <c r="V819" s="0" t="s">
        <v>1790</v>
      </c>
      <c r="W819" s="110" t="s">
        <v>204</v>
      </c>
      <c r="X819" s="111" t="n">
        <v>2018</v>
      </c>
      <c r="Y819" s="111" t="s">
        <v>498</v>
      </c>
      <c r="Z819" s="130" t="s">
        <v>757</v>
      </c>
      <c r="AA819" s="122" t="s">
        <v>200</v>
      </c>
      <c r="AB819" s="0" t="s">
        <v>1901</v>
      </c>
      <c r="AC819" s="0" t="s">
        <v>872</v>
      </c>
      <c r="AD819" s="111" t="n">
        <v>2018</v>
      </c>
      <c r="AE819" s="130" t="s">
        <v>222</v>
      </c>
      <c r="AF819" s="130"/>
      <c r="AG819" s="130" t="s">
        <v>241</v>
      </c>
      <c r="AH819" s="130" t="s">
        <v>2737</v>
      </c>
      <c r="AI819" s="111" t="s">
        <v>207</v>
      </c>
      <c r="AK819" s="111" t="str">
        <f aca="false">(AB819)</f>
        <v>Quantic dream</v>
      </c>
      <c r="AM819" s="111" t="n">
        <f aca="false">AD819</f>
        <v>2018</v>
      </c>
      <c r="AN819" s="130" t="s">
        <v>510</v>
      </c>
      <c r="AS819" s="0" t="s">
        <v>200</v>
      </c>
      <c r="AT819" s="0" t="s">
        <v>5915</v>
      </c>
      <c r="AU819" s="0" t="s">
        <v>5916</v>
      </c>
      <c r="AV819" s="0" t="s">
        <v>1903</v>
      </c>
      <c r="AX819" s="0" t="s">
        <v>5917</v>
      </c>
      <c r="AZ819" s="0" t="s">
        <v>5918</v>
      </c>
      <c r="BA819" s="124" t="s">
        <v>200</v>
      </c>
      <c r="BB819" s="0" t="s">
        <v>248</v>
      </c>
      <c r="BC819" s="0" t="s">
        <v>5919</v>
      </c>
      <c r="BD819" s="0" t="s">
        <v>5920</v>
      </c>
      <c r="BE819" s="104" t="s">
        <v>5921</v>
      </c>
      <c r="BF819" s="0" t="s">
        <v>5922</v>
      </c>
      <c r="BG819" s="125" t="s">
        <v>200</v>
      </c>
      <c r="BH819" s="0" t="s">
        <v>5255</v>
      </c>
      <c r="BI819" s="112" t="n">
        <v>711719396475</v>
      </c>
      <c r="BJ819" s="126" t="s">
        <v>200</v>
      </c>
      <c r="BK819" s="0" t="s">
        <v>215</v>
      </c>
      <c r="BL819" s="112" t="n">
        <v>4</v>
      </c>
      <c r="BM819" s="112" t="n">
        <v>4</v>
      </c>
      <c r="BN819" s="112" t="n">
        <v>4</v>
      </c>
      <c r="BO819" s="111" t="n">
        <v>20</v>
      </c>
      <c r="BP819" s="125" t="s">
        <v>200</v>
      </c>
      <c r="BQ819" s="127" t="s">
        <v>216</v>
      </c>
    </row>
    <row r="820" customFormat="false" ht="13.8" hidden="false" customHeight="false" outlineLevel="0" collapsed="false">
      <c r="A820" s="0" t="s">
        <v>5923</v>
      </c>
      <c r="B820" s="0" t="s">
        <v>5207</v>
      </c>
      <c r="C820" s="131" t="s">
        <v>1970</v>
      </c>
      <c r="D820" s="131" t="s">
        <v>1333</v>
      </c>
      <c r="E820" s="0" t="s">
        <v>194</v>
      </c>
      <c r="F820" s="0" t="s">
        <v>399</v>
      </c>
      <c r="G820" s="0" t="s">
        <v>196</v>
      </c>
      <c r="H820" s="0" t="s">
        <v>901</v>
      </c>
      <c r="J820" s="111" t="n">
        <v>1</v>
      </c>
      <c r="K820" s="131" t="s">
        <v>198</v>
      </c>
      <c r="L820" s="0" t="s">
        <v>198</v>
      </c>
      <c r="M820" s="0" t="s">
        <v>199</v>
      </c>
      <c r="O820" s="0" t="s">
        <v>200</v>
      </c>
      <c r="Q820" s="120" t="s">
        <v>200</v>
      </c>
      <c r="R820" s="0" t="s">
        <v>3919</v>
      </c>
      <c r="S820" s="0" t="s">
        <v>201</v>
      </c>
      <c r="T820" s="0" t="s">
        <v>198</v>
      </c>
      <c r="U820" s="0" t="s">
        <v>202</v>
      </c>
      <c r="V820" s="0" t="s">
        <v>1790</v>
      </c>
      <c r="W820" s="110" t="s">
        <v>204</v>
      </c>
      <c r="X820" s="111" t="n">
        <v>2019</v>
      </c>
      <c r="Y820" s="111" t="s">
        <v>1624</v>
      </c>
      <c r="Z820" s="130" t="s">
        <v>757</v>
      </c>
      <c r="AA820" s="122" t="s">
        <v>200</v>
      </c>
      <c r="AB820" s="0" t="s">
        <v>543</v>
      </c>
      <c r="AC820" s="0" t="s">
        <v>543</v>
      </c>
      <c r="AD820" s="111" t="n">
        <v>2019</v>
      </c>
      <c r="AE820" s="111" t="s">
        <v>198</v>
      </c>
      <c r="AI820" s="111" t="s">
        <v>207</v>
      </c>
      <c r="AK820" s="111" t="str">
        <f aca="false">(AB820)</f>
        <v>Capcom</v>
      </c>
      <c r="AM820" s="111" t="n">
        <f aca="false">AD820</f>
        <v>2019</v>
      </c>
      <c r="AN820" s="111" t="s">
        <v>208</v>
      </c>
      <c r="AQ820" s="0" t="s">
        <v>5924</v>
      </c>
      <c r="AR820" s="0" t="s">
        <v>5925</v>
      </c>
      <c r="AS820" s="0" t="s">
        <v>3201</v>
      </c>
      <c r="AT820" s="0" t="s">
        <v>5926</v>
      </c>
      <c r="AU820" s="0" t="s">
        <v>2262</v>
      </c>
      <c r="AV820" s="0" t="s">
        <v>200</v>
      </c>
      <c r="AZ820" s="0" t="s">
        <v>5927</v>
      </c>
      <c r="BA820" s="124" t="s">
        <v>200</v>
      </c>
      <c r="BB820" s="0" t="s">
        <v>248</v>
      </c>
      <c r="BC820" s="0" t="s">
        <v>4152</v>
      </c>
      <c r="BD820" s="0" t="s">
        <v>5928</v>
      </c>
      <c r="BE820" s="104" t="s">
        <v>4154</v>
      </c>
      <c r="BF820" s="0" t="s">
        <v>5929</v>
      </c>
      <c r="BG820" s="125"/>
      <c r="BH820" s="0" t="s">
        <v>5255</v>
      </c>
      <c r="BI820" s="112" t="n">
        <v>5055060946459</v>
      </c>
      <c r="BJ820" s="126"/>
      <c r="BK820" s="0" t="s">
        <v>215</v>
      </c>
      <c r="BL820" s="112" t="n">
        <v>4</v>
      </c>
      <c r="BM820" s="112" t="n">
        <v>4</v>
      </c>
      <c r="BN820" s="112" t="n">
        <v>4</v>
      </c>
      <c r="BO820" s="111" t="n">
        <v>20</v>
      </c>
      <c r="BP820" s="125"/>
      <c r="BQ820" s="127" t="s">
        <v>216</v>
      </c>
    </row>
    <row r="821" customFormat="false" ht="13.8" hidden="false" customHeight="false" outlineLevel="0" collapsed="false">
      <c r="A821" s="0" t="s">
        <v>5930</v>
      </c>
      <c r="B821" s="0" t="s">
        <v>5207</v>
      </c>
      <c r="C821" s="0" t="s">
        <v>490</v>
      </c>
      <c r="D821" s="0" t="s">
        <v>5239</v>
      </c>
      <c r="E821" s="0" t="s">
        <v>194</v>
      </c>
      <c r="F821" s="0" t="s">
        <v>195</v>
      </c>
      <c r="G821" s="0" t="s">
        <v>330</v>
      </c>
      <c r="H821" s="0" t="s">
        <v>219</v>
      </c>
      <c r="J821" s="111" t="n">
        <v>1</v>
      </c>
      <c r="K821" s="131" t="s">
        <v>198</v>
      </c>
      <c r="L821" s="0" t="s">
        <v>198</v>
      </c>
      <c r="M821" s="0" t="s">
        <v>220</v>
      </c>
      <c r="O821" s="0" t="s">
        <v>200</v>
      </c>
      <c r="Q821" s="120" t="s">
        <v>200</v>
      </c>
      <c r="R821" s="0" t="s">
        <v>3919</v>
      </c>
      <c r="S821" s="0" t="s">
        <v>201</v>
      </c>
      <c r="T821" s="0" t="s">
        <v>1409</v>
      </c>
      <c r="U821" s="0" t="s">
        <v>202</v>
      </c>
      <c r="V821" s="0" t="s">
        <v>1790</v>
      </c>
      <c r="W821" s="110" t="s">
        <v>204</v>
      </c>
      <c r="X821" s="111" t="n">
        <v>2016</v>
      </c>
      <c r="Z821" s="130" t="s">
        <v>757</v>
      </c>
      <c r="AA821" s="122" t="s">
        <v>200</v>
      </c>
      <c r="AB821" s="0" t="s">
        <v>5931</v>
      </c>
      <c r="AC821" s="0" t="s">
        <v>5443</v>
      </c>
      <c r="AD821" s="111" t="n">
        <v>2016</v>
      </c>
      <c r="AE821" s="111" t="s">
        <v>5241</v>
      </c>
      <c r="AG821" s="130"/>
      <c r="AI821" s="111" t="s">
        <v>294</v>
      </c>
      <c r="AJ821" s="111" t="s">
        <v>1793</v>
      </c>
      <c r="AK821" s="0" t="s">
        <v>5931</v>
      </c>
      <c r="AM821" s="111" t="n">
        <v>2015</v>
      </c>
      <c r="AN821" s="111" t="s">
        <v>5064</v>
      </c>
      <c r="AS821" s="0" t="s">
        <v>200</v>
      </c>
      <c r="AT821" s="0" t="s">
        <v>266</v>
      </c>
      <c r="AU821" s="0" t="s">
        <v>267</v>
      </c>
      <c r="AV821" s="0" t="s">
        <v>200</v>
      </c>
      <c r="AY821" s="0" t="s">
        <v>5044</v>
      </c>
      <c r="AZ821" s="0" t="s">
        <v>5932</v>
      </c>
      <c r="BA821" s="124" t="s">
        <v>200</v>
      </c>
      <c r="BB821" s="0" t="s">
        <v>210</v>
      </c>
      <c r="BC821" s="0" t="s">
        <v>5933</v>
      </c>
      <c r="BD821" s="0" t="s">
        <v>5934</v>
      </c>
      <c r="BE821" s="104" t="s">
        <v>5935</v>
      </c>
      <c r="BF821" s="0" t="s">
        <v>5936</v>
      </c>
      <c r="BG821" s="125" t="s">
        <v>200</v>
      </c>
      <c r="BH821" s="0" t="s">
        <v>5255</v>
      </c>
      <c r="BI821" s="112" t="n">
        <v>8402862060727</v>
      </c>
      <c r="BJ821" s="126" t="s">
        <v>200</v>
      </c>
      <c r="BK821" s="0" t="s">
        <v>215</v>
      </c>
      <c r="BL821" s="112" t="n">
        <v>4</v>
      </c>
      <c r="BM821" s="112" t="n">
        <v>4</v>
      </c>
      <c r="BN821" s="112" t="n">
        <v>4</v>
      </c>
      <c r="BO821" s="111" t="n">
        <v>20</v>
      </c>
      <c r="BP821" s="125" t="s">
        <v>200</v>
      </c>
      <c r="BQ821" s="127" t="s">
        <v>216</v>
      </c>
    </row>
    <row r="822" customFormat="false" ht="13.8" hidden="false" customHeight="false" outlineLevel="0" collapsed="false">
      <c r="A822" s="0" t="s">
        <v>5937</v>
      </c>
      <c r="B822" s="0" t="s">
        <v>5207</v>
      </c>
      <c r="C822" s="0" t="s">
        <v>938</v>
      </c>
      <c r="D822" s="0" t="s">
        <v>1333</v>
      </c>
      <c r="E822" s="0" t="s">
        <v>313</v>
      </c>
      <c r="F822" s="0" t="s">
        <v>314</v>
      </c>
      <c r="G822" s="0" t="s">
        <v>196</v>
      </c>
      <c r="H822" s="0" t="s">
        <v>197</v>
      </c>
      <c r="J822" s="111" t="n">
        <v>1</v>
      </c>
      <c r="K822" s="131" t="s">
        <v>198</v>
      </c>
      <c r="L822" s="0" t="s">
        <v>198</v>
      </c>
      <c r="M822" s="0" t="s">
        <v>199</v>
      </c>
      <c r="O822" s="0" t="s">
        <v>200</v>
      </c>
      <c r="Q822" s="120" t="s">
        <v>200</v>
      </c>
      <c r="R822" s="0" t="s">
        <v>3919</v>
      </c>
      <c r="S822" s="0" t="s">
        <v>201</v>
      </c>
      <c r="T822" s="0" t="s">
        <v>198</v>
      </c>
      <c r="U822" s="0" t="s">
        <v>202</v>
      </c>
      <c r="V822" s="0" t="s">
        <v>1790</v>
      </c>
      <c r="W822" s="110" t="s">
        <v>204</v>
      </c>
      <c r="X822" s="111" t="n">
        <v>2017</v>
      </c>
      <c r="Y822" s="111" t="s">
        <v>498</v>
      </c>
      <c r="Z822" s="111" t="s">
        <v>198</v>
      </c>
      <c r="AA822" s="122" t="s">
        <v>200</v>
      </c>
      <c r="AB822" s="0" t="s">
        <v>668</v>
      </c>
      <c r="AC822" s="0" t="s">
        <v>668</v>
      </c>
      <c r="AD822" s="111" t="n">
        <v>2017</v>
      </c>
      <c r="AE822" s="111" t="s">
        <v>198</v>
      </c>
      <c r="AI822" s="111" t="s">
        <v>207</v>
      </c>
      <c r="AK822" s="111" t="str">
        <f aca="false">(AB822)</f>
        <v>Codemasters</v>
      </c>
      <c r="AM822" s="111" t="n">
        <f aca="false">AD822</f>
        <v>2017</v>
      </c>
      <c r="AN822" s="111" t="s">
        <v>263</v>
      </c>
      <c r="AO822" s="0" t="s">
        <v>1442</v>
      </c>
      <c r="AP822" s="0" t="s">
        <v>200</v>
      </c>
      <c r="AS822" s="0" t="s">
        <v>2333</v>
      </c>
      <c r="AV822" s="0" t="s">
        <v>200</v>
      </c>
      <c r="AZ822" s="0" t="s">
        <v>5938</v>
      </c>
      <c r="BA822" s="124" t="s">
        <v>200</v>
      </c>
      <c r="BB822" s="0" t="s">
        <v>248</v>
      </c>
      <c r="BC822" s="0" t="s">
        <v>5939</v>
      </c>
      <c r="BD822" s="0" t="s">
        <v>5940</v>
      </c>
      <c r="BE822" s="104" t="s">
        <v>5941</v>
      </c>
      <c r="BF822" s="0" t="s">
        <v>5942</v>
      </c>
      <c r="BG822" s="125" t="s">
        <v>200</v>
      </c>
      <c r="BH822" s="0" t="s">
        <v>5255</v>
      </c>
      <c r="BI822" s="112" t="n">
        <v>4020628788100</v>
      </c>
      <c r="BJ822" s="126" t="s">
        <v>200</v>
      </c>
      <c r="BK822" s="0" t="s">
        <v>215</v>
      </c>
      <c r="BL822" s="112" t="n">
        <v>4</v>
      </c>
      <c r="BM822" s="112" t="n">
        <v>4</v>
      </c>
      <c r="BN822" s="112" t="n">
        <v>4</v>
      </c>
      <c r="BO822" s="111" t="n">
        <v>20</v>
      </c>
      <c r="BP822" s="125" t="s">
        <v>200</v>
      </c>
      <c r="BQ822" s="127" t="s">
        <v>216</v>
      </c>
    </row>
    <row r="823" customFormat="false" ht="13.8" hidden="false" customHeight="false" outlineLevel="0" collapsed="false">
      <c r="A823" s="0" t="s">
        <v>5943</v>
      </c>
      <c r="B823" s="0" t="s">
        <v>5207</v>
      </c>
      <c r="C823" s="0" t="s">
        <v>5944</v>
      </c>
      <c r="D823" s="0" t="s">
        <v>1333</v>
      </c>
      <c r="E823" s="0" t="s">
        <v>1433</v>
      </c>
      <c r="F823" s="0" t="s">
        <v>195</v>
      </c>
      <c r="G823" s="0" t="s">
        <v>330</v>
      </c>
      <c r="H823" s="0" t="s">
        <v>901</v>
      </c>
      <c r="J823" s="111" t="n">
        <v>1</v>
      </c>
      <c r="K823" s="131" t="s">
        <v>198</v>
      </c>
      <c r="L823" s="0" t="s">
        <v>198</v>
      </c>
      <c r="M823" s="0" t="s">
        <v>199</v>
      </c>
      <c r="Q823" s="120"/>
      <c r="R823" s="0" t="s">
        <v>3919</v>
      </c>
      <c r="S823" s="0" t="s">
        <v>201</v>
      </c>
      <c r="T823" s="0" t="s">
        <v>198</v>
      </c>
      <c r="U823" s="0" t="s">
        <v>202</v>
      </c>
      <c r="V823" s="0" t="s">
        <v>1790</v>
      </c>
      <c r="W823" s="110" t="s">
        <v>204</v>
      </c>
      <c r="X823" s="111" t="n">
        <v>2021</v>
      </c>
      <c r="Y823" s="111" t="s">
        <v>498</v>
      </c>
      <c r="Z823" s="111" t="s">
        <v>757</v>
      </c>
      <c r="AA823" s="122"/>
      <c r="AB823" s="0" t="s">
        <v>5945</v>
      </c>
      <c r="AC823" s="0" t="s">
        <v>5946</v>
      </c>
      <c r="AD823" s="111" t="n">
        <v>2021</v>
      </c>
      <c r="AE823" s="111" t="s">
        <v>5241</v>
      </c>
      <c r="AI823" s="111" t="s">
        <v>294</v>
      </c>
      <c r="AJ823" s="111" t="s">
        <v>1793</v>
      </c>
      <c r="AK823" s="0" t="s">
        <v>5945</v>
      </c>
      <c r="AM823" s="111" t="n">
        <v>2019</v>
      </c>
      <c r="AN823" s="111" t="s">
        <v>5947</v>
      </c>
      <c r="AT823" s="0" t="s">
        <v>5948</v>
      </c>
      <c r="AY823" s="0" t="s">
        <v>5044</v>
      </c>
      <c r="AZ823" s="0" t="s">
        <v>5949</v>
      </c>
      <c r="BA823" s="124" t="s">
        <v>200</v>
      </c>
      <c r="BB823" s="0" t="s">
        <v>248</v>
      </c>
      <c r="BC823" s="0" t="s">
        <v>5950</v>
      </c>
      <c r="BD823" s="0" t="s">
        <v>5951</v>
      </c>
      <c r="BE823" s="104" t="s">
        <v>5952</v>
      </c>
      <c r="BG823" s="125"/>
      <c r="BH823" s="0" t="s">
        <v>5255</v>
      </c>
      <c r="BI823" s="112" t="n">
        <v>811949033765</v>
      </c>
      <c r="BJ823" s="126"/>
      <c r="BK823" s="0" t="s">
        <v>215</v>
      </c>
      <c r="BL823" s="112" t="n">
        <v>4</v>
      </c>
      <c r="BM823" s="112" t="n">
        <v>4</v>
      </c>
      <c r="BN823" s="112" t="n">
        <v>4</v>
      </c>
      <c r="BO823" s="111" t="n">
        <v>20</v>
      </c>
      <c r="BP823" s="125"/>
      <c r="BQ823" s="127"/>
    </row>
    <row r="824" customFormat="false" ht="13.8" hidden="false" customHeight="false" outlineLevel="0" collapsed="false">
      <c r="A824" s="0" t="s">
        <v>5953</v>
      </c>
      <c r="B824" s="0" t="s">
        <v>5207</v>
      </c>
      <c r="C824" s="0" t="s">
        <v>994</v>
      </c>
      <c r="D824" s="0" t="s">
        <v>5954</v>
      </c>
      <c r="E824" s="0" t="s">
        <v>194</v>
      </c>
      <c r="F824" s="0" t="s">
        <v>399</v>
      </c>
      <c r="G824" s="0" t="s">
        <v>196</v>
      </c>
      <c r="H824" s="0" t="s">
        <v>219</v>
      </c>
      <c r="J824" s="111" t="n">
        <v>1</v>
      </c>
      <c r="K824" s="131" t="s">
        <v>198</v>
      </c>
      <c r="L824" s="131" t="s">
        <v>198</v>
      </c>
      <c r="M824" s="0" t="s">
        <v>199</v>
      </c>
      <c r="O824" s="0" t="s">
        <v>200</v>
      </c>
      <c r="Q824" s="120" t="s">
        <v>200</v>
      </c>
      <c r="R824" s="0" t="s">
        <v>3919</v>
      </c>
      <c r="S824" s="0" t="s">
        <v>201</v>
      </c>
      <c r="T824" s="0" t="s">
        <v>198</v>
      </c>
      <c r="U824" s="0" t="s">
        <v>202</v>
      </c>
      <c r="V824" s="0" t="s">
        <v>1790</v>
      </c>
      <c r="W824" s="110" t="s">
        <v>204</v>
      </c>
      <c r="X824" s="111" t="n">
        <v>2018</v>
      </c>
      <c r="Y824" s="111" t="s">
        <v>1624</v>
      </c>
      <c r="Z824" s="130" t="s">
        <v>757</v>
      </c>
      <c r="AA824" s="122" t="s">
        <v>200</v>
      </c>
      <c r="AB824" s="0" t="s">
        <v>5955</v>
      </c>
      <c r="AC824" s="0" t="s">
        <v>5026</v>
      </c>
      <c r="AD824" s="111" t="n">
        <v>2018</v>
      </c>
      <c r="AE824" s="111" t="s">
        <v>198</v>
      </c>
      <c r="AI824" s="111" t="s">
        <v>294</v>
      </c>
      <c r="AJ824" s="111" t="s">
        <v>3887</v>
      </c>
      <c r="AK824" s="0" t="s">
        <v>5955</v>
      </c>
      <c r="AL824" s="0" t="s">
        <v>200</v>
      </c>
      <c r="AM824" s="111" t="n">
        <v>2003</v>
      </c>
      <c r="AN824" s="111" t="s">
        <v>208</v>
      </c>
      <c r="AR824" s="0" t="s">
        <v>200</v>
      </c>
      <c r="AS824" s="0" t="s">
        <v>5956</v>
      </c>
      <c r="AT824" s="0" t="s">
        <v>5957</v>
      </c>
      <c r="AV824" s="0" t="s">
        <v>200</v>
      </c>
      <c r="AZ824" s="0" t="s">
        <v>5958</v>
      </c>
      <c r="BA824" s="124" t="s">
        <v>200</v>
      </c>
      <c r="BB824" s="0" t="s">
        <v>248</v>
      </c>
      <c r="BC824" s="0" t="s">
        <v>5959</v>
      </c>
      <c r="BD824" s="0" t="s">
        <v>5960</v>
      </c>
      <c r="BE824" s="0" t="s">
        <v>5961</v>
      </c>
      <c r="BF824" s="0" t="s">
        <v>5962</v>
      </c>
      <c r="BG824" s="125" t="s">
        <v>200</v>
      </c>
      <c r="BH824" s="0" t="s">
        <v>5255</v>
      </c>
      <c r="BI824" s="112" t="n">
        <v>810023031703</v>
      </c>
      <c r="BJ824" s="126" t="s">
        <v>200</v>
      </c>
      <c r="BK824" s="0" t="s">
        <v>215</v>
      </c>
      <c r="BL824" s="112" t="n">
        <v>4</v>
      </c>
      <c r="BM824" s="112" t="n">
        <v>4</v>
      </c>
      <c r="BN824" s="112" t="n">
        <v>4</v>
      </c>
      <c r="BO824" s="111" t="n">
        <v>20</v>
      </c>
      <c r="BP824" s="125" t="s">
        <v>200</v>
      </c>
      <c r="BQ824" s="127" t="s">
        <v>216</v>
      </c>
    </row>
    <row r="825" customFormat="false" ht="13.8" hidden="false" customHeight="false" outlineLevel="0" collapsed="false">
      <c r="A825" s="0" t="s">
        <v>5963</v>
      </c>
      <c r="B825" s="0" t="s">
        <v>5207</v>
      </c>
      <c r="C825" s="0" t="s">
        <v>2375</v>
      </c>
      <c r="D825" s="0" t="s">
        <v>1333</v>
      </c>
      <c r="E825" s="0" t="s">
        <v>194</v>
      </c>
      <c r="F825" s="0" t="s">
        <v>1509</v>
      </c>
      <c r="G825" s="0" t="s">
        <v>196</v>
      </c>
      <c r="H825" s="0" t="s">
        <v>901</v>
      </c>
      <c r="J825" s="111" t="n">
        <v>1</v>
      </c>
      <c r="K825" s="131" t="s">
        <v>198</v>
      </c>
      <c r="L825" s="0" t="s">
        <v>198</v>
      </c>
      <c r="M825" s="0" t="s">
        <v>199</v>
      </c>
      <c r="O825" s="0" t="s">
        <v>200</v>
      </c>
      <c r="Q825" s="120" t="s">
        <v>200</v>
      </c>
      <c r="R825" s="0" t="s">
        <v>3919</v>
      </c>
      <c r="S825" s="0" t="s">
        <v>201</v>
      </c>
      <c r="T825" s="0" t="s">
        <v>198</v>
      </c>
      <c r="U825" s="0" t="s">
        <v>202</v>
      </c>
      <c r="V825" s="0" t="s">
        <v>1790</v>
      </c>
      <c r="W825" s="110" t="s">
        <v>204</v>
      </c>
      <c r="X825" s="111" t="n">
        <v>2015</v>
      </c>
      <c r="Y825" s="111" t="s">
        <v>498</v>
      </c>
      <c r="Z825" s="130" t="s">
        <v>757</v>
      </c>
      <c r="AA825" s="122" t="s">
        <v>200</v>
      </c>
      <c r="AB825" s="0" t="s">
        <v>5964</v>
      </c>
      <c r="AC825" s="0" t="s">
        <v>4214</v>
      </c>
      <c r="AD825" s="111" t="n">
        <v>2015</v>
      </c>
      <c r="AE825" s="111" t="s">
        <v>198</v>
      </c>
      <c r="AI825" s="111" t="s">
        <v>922</v>
      </c>
      <c r="AJ825" s="111" t="s">
        <v>3976</v>
      </c>
      <c r="AK825" s="111" t="s">
        <v>5964</v>
      </c>
      <c r="AL825" s="0" t="s">
        <v>200</v>
      </c>
      <c r="AM825" s="111" t="n">
        <v>2012</v>
      </c>
      <c r="AN825" s="111" t="s">
        <v>510</v>
      </c>
      <c r="AR825" s="0" t="s">
        <v>200</v>
      </c>
      <c r="AS825" s="0" t="s">
        <v>5965</v>
      </c>
      <c r="AT825" s="0" t="s">
        <v>1150</v>
      </c>
      <c r="AU825" s="0" t="s">
        <v>2727</v>
      </c>
      <c r="AV825" s="0" t="s">
        <v>200</v>
      </c>
      <c r="AX825" s="0" t="s">
        <v>5966</v>
      </c>
      <c r="AY825" s="131" t="s">
        <v>2040</v>
      </c>
      <c r="AZ825" s="0" t="s">
        <v>5967</v>
      </c>
      <c r="BA825" s="124" t="s">
        <v>200</v>
      </c>
      <c r="BB825" s="0" t="s">
        <v>248</v>
      </c>
      <c r="BC825" s="0" t="s">
        <v>5968</v>
      </c>
      <c r="BD825" s="0" t="s">
        <v>5969</v>
      </c>
      <c r="BE825" s="104" t="s">
        <v>5970</v>
      </c>
      <c r="BF825" s="0" t="s">
        <v>200</v>
      </c>
      <c r="BG825" s="125" t="s">
        <v>200</v>
      </c>
      <c r="BH825" s="0" t="s">
        <v>5255</v>
      </c>
      <c r="BI825" s="112" t="n">
        <v>5055856406945</v>
      </c>
      <c r="BJ825" s="126" t="s">
        <v>200</v>
      </c>
      <c r="BK825" s="0" t="s">
        <v>215</v>
      </c>
      <c r="BL825" s="112" t="n">
        <v>4</v>
      </c>
      <c r="BM825" s="112" t="n">
        <v>4</v>
      </c>
      <c r="BN825" s="112" t="n">
        <v>4</v>
      </c>
      <c r="BO825" s="111" t="n">
        <v>20</v>
      </c>
      <c r="BP825" s="125" t="s">
        <v>200</v>
      </c>
      <c r="BQ825" s="127" t="s">
        <v>216</v>
      </c>
    </row>
    <row r="826" customFormat="false" ht="13.8" hidden="false" customHeight="false" outlineLevel="0" collapsed="false">
      <c r="A826" s="0" t="s">
        <v>5971</v>
      </c>
      <c r="B826" s="0" t="s">
        <v>5207</v>
      </c>
      <c r="C826" s="0" t="s">
        <v>2375</v>
      </c>
      <c r="D826" s="0" t="s">
        <v>1333</v>
      </c>
      <c r="E826" s="0" t="s">
        <v>194</v>
      </c>
      <c r="F826" s="0" t="s">
        <v>195</v>
      </c>
      <c r="G826" s="0" t="s">
        <v>196</v>
      </c>
      <c r="H826" s="0" t="s">
        <v>901</v>
      </c>
      <c r="J826" s="111" t="n">
        <v>1</v>
      </c>
      <c r="K826" s="131" t="s">
        <v>198</v>
      </c>
      <c r="L826" s="0" t="s">
        <v>198</v>
      </c>
      <c r="M826" s="0" t="s">
        <v>199</v>
      </c>
      <c r="O826" s="0" t="s">
        <v>200</v>
      </c>
      <c r="Q826" s="120" t="s">
        <v>200</v>
      </c>
      <c r="R826" s="0" t="s">
        <v>3919</v>
      </c>
      <c r="S826" s="0" t="s">
        <v>201</v>
      </c>
      <c r="T826" s="0" t="s">
        <v>198</v>
      </c>
      <c r="U826" s="0" t="s">
        <v>202</v>
      </c>
      <c r="V826" s="0" t="s">
        <v>1790</v>
      </c>
      <c r="W826" s="110" t="s">
        <v>204</v>
      </c>
      <c r="X826" s="111" t="n">
        <v>2016</v>
      </c>
      <c r="Y826" s="111" t="s">
        <v>498</v>
      </c>
      <c r="Z826" s="130" t="s">
        <v>757</v>
      </c>
      <c r="AA826" s="122" t="s">
        <v>200</v>
      </c>
      <c r="AB826" s="0" t="s">
        <v>5964</v>
      </c>
      <c r="AC826" s="0" t="s">
        <v>4214</v>
      </c>
      <c r="AD826" s="111" t="n">
        <v>2016</v>
      </c>
      <c r="AE826" s="111" t="s">
        <v>198</v>
      </c>
      <c r="AI826" s="111" t="s">
        <v>207</v>
      </c>
      <c r="AK826" s="111" t="str">
        <f aca="false">(AB826)</f>
        <v>Arkane studios</v>
      </c>
      <c r="AM826" s="111" t="n">
        <f aca="false">AD826</f>
        <v>2016</v>
      </c>
      <c r="AN826" s="111" t="s">
        <v>510</v>
      </c>
      <c r="AS826" s="0" t="s">
        <v>5965</v>
      </c>
      <c r="AT826" s="0" t="s">
        <v>5972</v>
      </c>
      <c r="AU826" s="0" t="s">
        <v>2727</v>
      </c>
      <c r="AV826" s="0" t="s">
        <v>200</v>
      </c>
      <c r="AY826" s="131" t="s">
        <v>2787</v>
      </c>
      <c r="AZ826" s="0" t="s">
        <v>5973</v>
      </c>
      <c r="BA826" s="124" t="s">
        <v>200</v>
      </c>
      <c r="BB826" s="0" t="s">
        <v>248</v>
      </c>
      <c r="BC826" s="0" t="s">
        <v>5974</v>
      </c>
      <c r="BD826" s="0" t="s">
        <v>5975</v>
      </c>
      <c r="BE826" s="104" t="s">
        <v>5389</v>
      </c>
      <c r="BG826" s="125" t="s">
        <v>200</v>
      </c>
      <c r="BH826" s="0" t="s">
        <v>5255</v>
      </c>
      <c r="BI826" s="112" t="n">
        <v>5055856415718</v>
      </c>
      <c r="BJ826" s="126" t="s">
        <v>200</v>
      </c>
      <c r="BK826" s="0" t="s">
        <v>215</v>
      </c>
      <c r="BL826" s="112" t="n">
        <v>4</v>
      </c>
      <c r="BM826" s="112" t="n">
        <v>4</v>
      </c>
      <c r="BN826" s="112" t="n">
        <v>4</v>
      </c>
      <c r="BO826" s="111" t="n">
        <v>20</v>
      </c>
      <c r="BP826" s="125" t="s">
        <v>200</v>
      </c>
      <c r="BQ826" s="127" t="s">
        <v>216</v>
      </c>
    </row>
    <row r="827" customFormat="false" ht="13.8" hidden="false" customHeight="false" outlineLevel="0" collapsed="false">
      <c r="A827" s="0" t="s">
        <v>5976</v>
      </c>
      <c r="B827" s="0" t="s">
        <v>5207</v>
      </c>
      <c r="C827" s="131" t="s">
        <v>5078</v>
      </c>
      <c r="D827" s="131" t="s">
        <v>1333</v>
      </c>
      <c r="E827" s="0" t="s">
        <v>313</v>
      </c>
      <c r="F827" s="0" t="s">
        <v>314</v>
      </c>
      <c r="G827" s="0" t="s">
        <v>196</v>
      </c>
      <c r="H827" s="0" t="s">
        <v>197</v>
      </c>
      <c r="J827" s="111" t="n">
        <v>2</v>
      </c>
      <c r="K827" s="131" t="s">
        <v>198</v>
      </c>
      <c r="L827" s="0" t="s">
        <v>1050</v>
      </c>
      <c r="M827" s="0" t="s">
        <v>274</v>
      </c>
      <c r="O827" s="0" t="s">
        <v>200</v>
      </c>
      <c r="Q827" s="120" t="s">
        <v>200</v>
      </c>
      <c r="R827" s="0" t="s">
        <v>3919</v>
      </c>
      <c r="S827" s="0" t="s">
        <v>1834</v>
      </c>
      <c r="T827" s="0" t="s">
        <v>5977</v>
      </c>
      <c r="U827" s="0" t="s">
        <v>202</v>
      </c>
      <c r="V827" s="0" t="s">
        <v>1790</v>
      </c>
      <c r="W827" s="110" t="s">
        <v>204</v>
      </c>
      <c r="X827" s="111" t="n">
        <v>2015</v>
      </c>
      <c r="Y827" s="111" t="s">
        <v>498</v>
      </c>
      <c r="Z827" s="130" t="s">
        <v>757</v>
      </c>
      <c r="AA827" s="122" t="s">
        <v>200</v>
      </c>
      <c r="AB827" s="0" t="s">
        <v>5978</v>
      </c>
      <c r="AC827" s="0" t="s">
        <v>584</v>
      </c>
      <c r="AD827" s="111" t="n">
        <v>2015</v>
      </c>
      <c r="AE827" s="111" t="s">
        <v>198</v>
      </c>
      <c r="AI827" s="111" t="s">
        <v>207</v>
      </c>
      <c r="AK827" s="111" t="str">
        <f aca="false">(AB827)</f>
        <v>Avalanche software</v>
      </c>
      <c r="AL827" s="0" t="s">
        <v>200</v>
      </c>
      <c r="AM827" s="111" t="n">
        <f aca="false">AD827</f>
        <v>2015</v>
      </c>
      <c r="AN827" s="111" t="s">
        <v>297</v>
      </c>
      <c r="AO827" s="0" t="s">
        <v>5979</v>
      </c>
      <c r="AP827" s="0" t="s">
        <v>286</v>
      </c>
      <c r="AQ827" s="0" t="s">
        <v>5980</v>
      </c>
      <c r="AR827" s="0" t="s">
        <v>200</v>
      </c>
      <c r="AS827" s="0" t="s">
        <v>5981</v>
      </c>
      <c r="AV827" s="0" t="s">
        <v>200</v>
      </c>
      <c r="AZ827" s="0" t="s">
        <v>5982</v>
      </c>
      <c r="BA827" s="124" t="s">
        <v>200</v>
      </c>
      <c r="BB827" s="0" t="s">
        <v>248</v>
      </c>
      <c r="BC827" s="0" t="s">
        <v>5983</v>
      </c>
      <c r="BD827" s="0" t="s">
        <v>5984</v>
      </c>
      <c r="BE827" s="104" t="s">
        <v>5985</v>
      </c>
      <c r="BG827" s="125" t="s">
        <v>200</v>
      </c>
      <c r="BH827" s="0" t="s">
        <v>4172</v>
      </c>
      <c r="BJ827" s="126" t="s">
        <v>200</v>
      </c>
      <c r="BK827" s="0" t="s">
        <v>215</v>
      </c>
      <c r="BL827" s="112" t="n">
        <v>4</v>
      </c>
      <c r="BM827" s="112" t="n">
        <v>4</v>
      </c>
      <c r="BN827" s="112" t="n">
        <v>4</v>
      </c>
      <c r="BO827" s="111" t="n">
        <v>20</v>
      </c>
      <c r="BP827" s="125" t="s">
        <v>200</v>
      </c>
      <c r="BQ827" s="127" t="s">
        <v>216</v>
      </c>
    </row>
    <row r="828" customFormat="false" ht="13.8" hidden="false" customHeight="false" outlineLevel="0" collapsed="false">
      <c r="A828" s="0" t="s">
        <v>5986</v>
      </c>
      <c r="B828" s="0" t="s">
        <v>5207</v>
      </c>
      <c r="C828" s="0" t="s">
        <v>1719</v>
      </c>
      <c r="D828" s="0" t="s">
        <v>1333</v>
      </c>
      <c r="E828" s="0" t="s">
        <v>194</v>
      </c>
      <c r="F828" s="0" t="s">
        <v>195</v>
      </c>
      <c r="G828" s="0" t="s">
        <v>391</v>
      </c>
      <c r="H828" s="0" t="s">
        <v>197</v>
      </c>
      <c r="J828" s="111" t="n">
        <v>1</v>
      </c>
      <c r="K828" s="131" t="s">
        <v>198</v>
      </c>
      <c r="L828" s="0" t="s">
        <v>198</v>
      </c>
      <c r="M828" s="0" t="s">
        <v>199</v>
      </c>
      <c r="O828" s="0" t="s">
        <v>200</v>
      </c>
      <c r="Q828" s="120" t="s">
        <v>200</v>
      </c>
      <c r="R828" s="0" t="s">
        <v>3919</v>
      </c>
      <c r="S828" s="0" t="s">
        <v>3441</v>
      </c>
      <c r="T828" s="0" t="s">
        <v>3441</v>
      </c>
      <c r="U828" s="0" t="s">
        <v>202</v>
      </c>
      <c r="V828" s="0" t="s">
        <v>1790</v>
      </c>
      <c r="W828" s="110" t="s">
        <v>204</v>
      </c>
      <c r="X828" s="111" t="n">
        <v>2018</v>
      </c>
      <c r="Y828" s="111" t="s">
        <v>607</v>
      </c>
      <c r="Z828" s="111" t="s">
        <v>221</v>
      </c>
      <c r="AA828" s="122" t="s">
        <v>200</v>
      </c>
      <c r="AB828" s="0" t="s">
        <v>2405</v>
      </c>
      <c r="AC828" s="0" t="s">
        <v>3215</v>
      </c>
      <c r="AD828" s="111" t="n">
        <v>2018</v>
      </c>
      <c r="AE828" s="111" t="s">
        <v>222</v>
      </c>
      <c r="AI828" s="111" t="s">
        <v>207</v>
      </c>
      <c r="AK828" s="111" t="s">
        <v>2405</v>
      </c>
      <c r="AL828" s="0" t="s">
        <v>216</v>
      </c>
      <c r="AM828" s="111" t="n">
        <v>2015</v>
      </c>
      <c r="AN828" s="111" t="s">
        <v>208</v>
      </c>
      <c r="AO828" s="131" t="s">
        <v>609</v>
      </c>
      <c r="AP828" s="0" t="s">
        <v>200</v>
      </c>
      <c r="AQ828" s="0" t="s">
        <v>200</v>
      </c>
      <c r="AR828" s="0" t="s">
        <v>4215</v>
      </c>
      <c r="AS828" s="0" t="s">
        <v>2503</v>
      </c>
      <c r="AU828" s="0" t="s">
        <v>332</v>
      </c>
      <c r="AV828" s="0" t="s">
        <v>5987</v>
      </c>
      <c r="AW828" s="0" t="s">
        <v>3280</v>
      </c>
      <c r="AZ828" s="0" t="s">
        <v>5988</v>
      </c>
      <c r="BA828" s="124" t="s">
        <v>200</v>
      </c>
      <c r="BB828" s="0" t="s">
        <v>248</v>
      </c>
      <c r="BC828" s="0" t="s">
        <v>5989</v>
      </c>
      <c r="BD828" s="0" t="s">
        <v>5990</v>
      </c>
      <c r="BE828" s="104" t="s">
        <v>5991</v>
      </c>
      <c r="BF828" s="0" t="s">
        <v>5992</v>
      </c>
      <c r="BG828" s="125" t="s">
        <v>200</v>
      </c>
      <c r="BH828" s="0" t="s">
        <v>582</v>
      </c>
      <c r="BI828" s="112" t="n">
        <v>5021290078895</v>
      </c>
      <c r="BJ828" s="126" t="s">
        <v>200</v>
      </c>
      <c r="BK828" s="0" t="s">
        <v>215</v>
      </c>
      <c r="BL828" s="112" t="n">
        <v>4</v>
      </c>
      <c r="BM828" s="112" t="n">
        <v>4</v>
      </c>
      <c r="BN828" s="112" t="n">
        <v>4</v>
      </c>
      <c r="BO828" s="111" t="n">
        <v>20</v>
      </c>
      <c r="BP828" s="125" t="s">
        <v>200</v>
      </c>
      <c r="BQ828" s="127" t="s">
        <v>216</v>
      </c>
    </row>
    <row r="829" customFormat="false" ht="13.8" hidden="false" customHeight="false" outlineLevel="0" collapsed="false">
      <c r="A829" s="0" t="s">
        <v>5993</v>
      </c>
      <c r="B829" s="0" t="s">
        <v>5207</v>
      </c>
      <c r="C829" s="0" t="s">
        <v>5944</v>
      </c>
      <c r="D829" s="0" t="s">
        <v>2537</v>
      </c>
      <c r="E829" s="0" t="s">
        <v>284</v>
      </c>
      <c r="F829" s="0" t="s">
        <v>1509</v>
      </c>
      <c r="G829" s="0" t="s">
        <v>330</v>
      </c>
      <c r="H829" s="0" t="s">
        <v>219</v>
      </c>
      <c r="J829" s="111" t="n">
        <v>2</v>
      </c>
      <c r="K829" s="131" t="s">
        <v>198</v>
      </c>
      <c r="L829" s="0" t="s">
        <v>533</v>
      </c>
      <c r="M829" s="0" t="s">
        <v>274</v>
      </c>
      <c r="O829" s="0" t="s">
        <v>200</v>
      </c>
      <c r="Q829" s="120" t="s">
        <v>200</v>
      </c>
      <c r="R829" s="0" t="s">
        <v>3919</v>
      </c>
      <c r="S829" s="0" t="s">
        <v>3441</v>
      </c>
      <c r="T829" s="0" t="s">
        <v>3441</v>
      </c>
      <c r="U829" s="0" t="s">
        <v>202</v>
      </c>
      <c r="V829" s="0" t="s">
        <v>1790</v>
      </c>
      <c r="W829" s="110" t="s">
        <v>204</v>
      </c>
      <c r="X829" s="111" t="n">
        <v>2015</v>
      </c>
      <c r="Y829" s="111" t="s">
        <v>1624</v>
      </c>
      <c r="Z829" s="130" t="s">
        <v>757</v>
      </c>
      <c r="AA829" s="122" t="s">
        <v>200</v>
      </c>
      <c r="AB829" s="0" t="s">
        <v>5994</v>
      </c>
      <c r="AC829" s="0" t="s">
        <v>5326</v>
      </c>
      <c r="AD829" s="111" t="n">
        <v>2015</v>
      </c>
      <c r="AE829" s="111" t="s">
        <v>198</v>
      </c>
      <c r="AI829" s="111" t="s">
        <v>294</v>
      </c>
      <c r="AJ829" s="111" t="s">
        <v>1793</v>
      </c>
      <c r="AK829" s="0" t="s">
        <v>5994</v>
      </c>
      <c r="AM829" s="111" t="n">
        <v>2014</v>
      </c>
      <c r="AN829" s="111" t="s">
        <v>5995</v>
      </c>
      <c r="AO829" s="0" t="s">
        <v>609</v>
      </c>
      <c r="AP829" s="0" t="s">
        <v>200</v>
      </c>
      <c r="AS829" s="0" t="s">
        <v>5996</v>
      </c>
      <c r="AT829" s="0" t="s">
        <v>200</v>
      </c>
      <c r="AU829" s="0" t="s">
        <v>332</v>
      </c>
      <c r="AV829" s="0" t="s">
        <v>200</v>
      </c>
      <c r="AZ829" s="0" t="s">
        <v>5997</v>
      </c>
      <c r="BA829" s="124" t="s">
        <v>200</v>
      </c>
      <c r="BB829" s="0" t="s">
        <v>248</v>
      </c>
      <c r="BC829" s="0" t="s">
        <v>5998</v>
      </c>
      <c r="BD829" s="0" t="s">
        <v>3932</v>
      </c>
      <c r="BE829" s="104" t="s">
        <v>5999</v>
      </c>
      <c r="BF829" s="0" t="s">
        <v>200</v>
      </c>
      <c r="BG829" s="125" t="s">
        <v>200</v>
      </c>
      <c r="BH829" s="0" t="s">
        <v>582</v>
      </c>
      <c r="BI829" s="112" t="s">
        <v>198</v>
      </c>
      <c r="BJ829" s="126" t="s">
        <v>200</v>
      </c>
      <c r="BK829" s="0" t="s">
        <v>215</v>
      </c>
      <c r="BL829" s="112" t="n">
        <v>4</v>
      </c>
      <c r="BM829" s="112" t="n">
        <v>4</v>
      </c>
      <c r="BN829" s="112" t="n">
        <v>4</v>
      </c>
      <c r="BO829" s="111" t="n">
        <v>20</v>
      </c>
      <c r="BP829" s="125" t="s">
        <v>200</v>
      </c>
      <c r="BQ829" s="127" t="s">
        <v>216</v>
      </c>
    </row>
    <row r="830" customFormat="false" ht="13.8" hidden="false" customHeight="false" outlineLevel="0" collapsed="false">
      <c r="A830" s="0" t="s">
        <v>6000</v>
      </c>
      <c r="B830" s="0" t="s">
        <v>5207</v>
      </c>
      <c r="C830" s="0" t="s">
        <v>5944</v>
      </c>
      <c r="D830" s="0" t="s">
        <v>2537</v>
      </c>
      <c r="E830" s="0" t="s">
        <v>284</v>
      </c>
      <c r="F830" s="0" t="s">
        <v>1509</v>
      </c>
      <c r="G830" s="0" t="s">
        <v>330</v>
      </c>
      <c r="H830" s="0" t="s">
        <v>219</v>
      </c>
      <c r="J830" s="111" t="n">
        <v>2</v>
      </c>
      <c r="K830" s="131" t="s">
        <v>198</v>
      </c>
      <c r="L830" s="0" t="s">
        <v>533</v>
      </c>
      <c r="M830" s="0" t="s">
        <v>274</v>
      </c>
      <c r="O830" s="0" t="s">
        <v>200</v>
      </c>
      <c r="Q830" s="120" t="s">
        <v>200</v>
      </c>
      <c r="R830" s="0" t="s">
        <v>3919</v>
      </c>
      <c r="S830" s="0" t="s">
        <v>201</v>
      </c>
      <c r="T830" s="0" t="s">
        <v>198</v>
      </c>
      <c r="U830" s="0" t="s">
        <v>202</v>
      </c>
      <c r="V830" s="0" t="s">
        <v>1790</v>
      </c>
      <c r="W830" s="110" t="s">
        <v>204</v>
      </c>
      <c r="X830" s="111" t="n">
        <v>2018</v>
      </c>
      <c r="Y830" s="111" t="s">
        <v>1624</v>
      </c>
      <c r="Z830" s="130" t="s">
        <v>757</v>
      </c>
      <c r="AA830" s="122" t="s">
        <v>200</v>
      </c>
      <c r="AB830" s="0" t="s">
        <v>5994</v>
      </c>
      <c r="AC830" s="0" t="s">
        <v>4644</v>
      </c>
      <c r="AD830" s="111" t="n">
        <v>2018</v>
      </c>
      <c r="AE830" s="111" t="s">
        <v>198</v>
      </c>
      <c r="AI830" s="111" t="s">
        <v>294</v>
      </c>
      <c r="AJ830" s="111" t="s">
        <v>1793</v>
      </c>
      <c r="AK830" s="0" t="s">
        <v>5994</v>
      </c>
      <c r="AM830" s="111" t="n">
        <v>2017</v>
      </c>
      <c r="AN830" s="111" t="s">
        <v>5995</v>
      </c>
      <c r="AO830" s="0" t="s">
        <v>609</v>
      </c>
      <c r="AP830" s="0" t="s">
        <v>200</v>
      </c>
      <c r="AS830" s="0" t="s">
        <v>5996</v>
      </c>
      <c r="AT830" s="0" t="s">
        <v>2872</v>
      </c>
      <c r="AU830" s="0" t="s">
        <v>332</v>
      </c>
      <c r="AV830" s="0" t="s">
        <v>200</v>
      </c>
      <c r="AZ830" s="0" t="s">
        <v>6001</v>
      </c>
      <c r="BA830" s="124" t="s">
        <v>200</v>
      </c>
      <c r="BB830" s="0" t="s">
        <v>248</v>
      </c>
      <c r="BC830" s="0" t="s">
        <v>6002</v>
      </c>
      <c r="BD830" s="0" t="s">
        <v>6003</v>
      </c>
      <c r="BE830" s="104" t="s">
        <v>6004</v>
      </c>
      <c r="BG830" s="125" t="s">
        <v>200</v>
      </c>
      <c r="BH830" s="0" t="s">
        <v>5255</v>
      </c>
      <c r="BI830" s="112" t="n">
        <v>3391891999274</v>
      </c>
      <c r="BJ830" s="126" t="s">
        <v>200</v>
      </c>
      <c r="BK830" s="0" t="s">
        <v>215</v>
      </c>
      <c r="BL830" s="112" t="n">
        <v>4</v>
      </c>
      <c r="BM830" s="112" t="n">
        <v>4</v>
      </c>
      <c r="BN830" s="112" t="n">
        <v>4</v>
      </c>
      <c r="BO830" s="111" t="n">
        <v>20</v>
      </c>
      <c r="BP830" s="125" t="s">
        <v>200</v>
      </c>
      <c r="BQ830" s="127" t="s">
        <v>216</v>
      </c>
    </row>
    <row r="831" customFormat="false" ht="13.8" hidden="false" customHeight="false" outlineLevel="0" collapsed="false">
      <c r="A831" s="0" t="s">
        <v>6005</v>
      </c>
      <c r="B831" s="0" t="s">
        <v>5207</v>
      </c>
      <c r="C831" s="131" t="s">
        <v>1970</v>
      </c>
      <c r="D831" s="131" t="s">
        <v>1333</v>
      </c>
      <c r="E831" s="0" t="s">
        <v>194</v>
      </c>
      <c r="F831" s="0" t="s">
        <v>195</v>
      </c>
      <c r="G831" s="0" t="s">
        <v>196</v>
      </c>
      <c r="H831" s="0" t="s">
        <v>901</v>
      </c>
      <c r="J831" s="111" t="n">
        <v>1</v>
      </c>
      <c r="K831" s="131" t="s">
        <v>198</v>
      </c>
      <c r="L831" s="0" t="s">
        <v>198</v>
      </c>
      <c r="M831" s="0" t="s">
        <v>274</v>
      </c>
      <c r="O831" s="0" t="s">
        <v>200</v>
      </c>
      <c r="Q831" s="120" t="s">
        <v>200</v>
      </c>
      <c r="R831" s="0" t="s">
        <v>3919</v>
      </c>
      <c r="S831" s="0" t="s">
        <v>201</v>
      </c>
      <c r="T831" s="0" t="s">
        <v>198</v>
      </c>
      <c r="U831" s="0" t="s">
        <v>202</v>
      </c>
      <c r="V831" s="0" t="s">
        <v>1790</v>
      </c>
      <c r="W831" s="110" t="s">
        <v>204</v>
      </c>
      <c r="X831" s="111" t="n">
        <v>2015</v>
      </c>
      <c r="Y831" s="111" t="s">
        <v>498</v>
      </c>
      <c r="Z831" s="130" t="s">
        <v>757</v>
      </c>
      <c r="AA831" s="122" t="s">
        <v>200</v>
      </c>
      <c r="AB831" s="0" t="s">
        <v>5798</v>
      </c>
      <c r="AC831" s="0" t="s">
        <v>543</v>
      </c>
      <c r="AD831" s="111" t="n">
        <v>2015</v>
      </c>
      <c r="AE831" s="111" t="s">
        <v>198</v>
      </c>
      <c r="AI831" s="111" t="s">
        <v>922</v>
      </c>
      <c r="AJ831" s="111" t="s">
        <v>3976</v>
      </c>
      <c r="AK831" s="111" t="s">
        <v>543</v>
      </c>
      <c r="AM831" s="111" t="n">
        <v>2013</v>
      </c>
      <c r="AN831" s="111" t="s">
        <v>5495</v>
      </c>
      <c r="AQ831" s="0" t="s">
        <v>4072</v>
      </c>
      <c r="AS831" s="0" t="s">
        <v>3201</v>
      </c>
      <c r="AT831" s="0" t="s">
        <v>5926</v>
      </c>
      <c r="AU831" s="0" t="s">
        <v>2262</v>
      </c>
      <c r="AV831" s="0" t="s">
        <v>200</v>
      </c>
      <c r="AW831" s="0" t="s">
        <v>4111</v>
      </c>
      <c r="AY831" s="131" t="s">
        <v>4023</v>
      </c>
      <c r="AZ831" s="0" t="s">
        <v>6006</v>
      </c>
      <c r="BA831" s="124" t="s">
        <v>200</v>
      </c>
      <c r="BB831" s="0" t="s">
        <v>248</v>
      </c>
      <c r="BC831" s="0" t="s">
        <v>6007</v>
      </c>
      <c r="BD831" s="0" t="s">
        <v>6008</v>
      </c>
      <c r="BE831" s="104" t="s">
        <v>6009</v>
      </c>
      <c r="BF831" s="0" t="s">
        <v>6010</v>
      </c>
      <c r="BG831" s="125" t="s">
        <v>200</v>
      </c>
      <c r="BH831" s="0" t="s">
        <v>5255</v>
      </c>
      <c r="BI831" s="112" t="n">
        <v>5055060930700</v>
      </c>
      <c r="BJ831" s="126" t="s">
        <v>200</v>
      </c>
      <c r="BK831" s="0" t="s">
        <v>215</v>
      </c>
      <c r="BL831" s="112" t="n">
        <v>4</v>
      </c>
      <c r="BM831" s="112" t="n">
        <v>4</v>
      </c>
      <c r="BN831" s="112" t="n">
        <v>4</v>
      </c>
      <c r="BO831" s="111" t="n">
        <v>20</v>
      </c>
      <c r="BP831" s="125" t="s">
        <v>200</v>
      </c>
      <c r="BQ831" s="127" t="s">
        <v>216</v>
      </c>
    </row>
    <row r="832" customFormat="false" ht="13.8" hidden="false" customHeight="false" outlineLevel="0" collapsed="false">
      <c r="A832" s="0" t="s">
        <v>6011</v>
      </c>
      <c r="B832" s="0" t="s">
        <v>5207</v>
      </c>
      <c r="C832" s="131" t="s">
        <v>6012</v>
      </c>
      <c r="D832" s="131" t="s">
        <v>1769</v>
      </c>
      <c r="E832" s="0" t="s">
        <v>313</v>
      </c>
      <c r="F832" s="0" t="s">
        <v>314</v>
      </c>
      <c r="G832" s="0" t="s">
        <v>330</v>
      </c>
      <c r="H832" s="0" t="s">
        <v>219</v>
      </c>
      <c r="J832" s="111" t="n">
        <v>2</v>
      </c>
      <c r="K832" s="131" t="s">
        <v>198</v>
      </c>
      <c r="L832" s="0" t="s">
        <v>533</v>
      </c>
      <c r="M832" s="0" t="s">
        <v>199</v>
      </c>
      <c r="O832" s="0" t="s">
        <v>534</v>
      </c>
      <c r="Q832" s="120" t="s">
        <v>200</v>
      </c>
      <c r="R832" s="0" t="s">
        <v>3919</v>
      </c>
      <c r="S832" s="0" t="s">
        <v>201</v>
      </c>
      <c r="T832" s="0" t="s">
        <v>198</v>
      </c>
      <c r="U832" s="0" t="s">
        <v>202</v>
      </c>
      <c r="V832" s="0" t="s">
        <v>1790</v>
      </c>
      <c r="W832" s="110" t="s">
        <v>204</v>
      </c>
      <c r="X832" s="111" t="n">
        <v>2018</v>
      </c>
      <c r="Z832" s="111" t="s">
        <v>198</v>
      </c>
      <c r="AA832" s="122" t="s">
        <v>200</v>
      </c>
      <c r="AB832" s="0" t="s">
        <v>6013</v>
      </c>
      <c r="AC832" s="0" t="s">
        <v>3470</v>
      </c>
      <c r="AD832" s="111" t="n">
        <v>2018</v>
      </c>
      <c r="AE832" s="111" t="s">
        <v>198</v>
      </c>
      <c r="AG832" s="130"/>
      <c r="AI832" s="111" t="s">
        <v>294</v>
      </c>
      <c r="AJ832" s="111" t="s">
        <v>1793</v>
      </c>
      <c r="AK832" s="0" t="s">
        <v>6013</v>
      </c>
      <c r="AM832" s="111" t="n">
        <v>2013</v>
      </c>
      <c r="AN832" s="111" t="s">
        <v>1887</v>
      </c>
      <c r="AS832" s="0" t="s">
        <v>200</v>
      </c>
      <c r="AT832" s="0" t="s">
        <v>6014</v>
      </c>
      <c r="AU832" s="0" t="s">
        <v>470</v>
      </c>
      <c r="AV832" s="0" t="s">
        <v>200</v>
      </c>
      <c r="AZ832" s="0" t="s">
        <v>6015</v>
      </c>
      <c r="BA832" s="124" t="s">
        <v>200</v>
      </c>
      <c r="BB832" s="0" t="s">
        <v>248</v>
      </c>
      <c r="BC832" s="0" t="s">
        <v>6016</v>
      </c>
      <c r="BD832" s="0" t="s">
        <v>6017</v>
      </c>
      <c r="BE832" s="104" t="s">
        <v>6018</v>
      </c>
      <c r="BF832" s="0" t="s">
        <v>6019</v>
      </c>
      <c r="BG832" s="125" t="s">
        <v>200</v>
      </c>
      <c r="BH832" s="0" t="s">
        <v>5255</v>
      </c>
      <c r="BI832" s="112" t="n">
        <v>8023171038780</v>
      </c>
      <c r="BJ832" s="126" t="s">
        <v>200</v>
      </c>
      <c r="BK832" s="0" t="s">
        <v>215</v>
      </c>
      <c r="BL832" s="112" t="n">
        <v>4</v>
      </c>
      <c r="BM832" s="112" t="n">
        <v>4</v>
      </c>
      <c r="BN832" s="112" t="n">
        <v>4</v>
      </c>
      <c r="BO832" s="111" t="n">
        <v>20</v>
      </c>
      <c r="BP832" s="125" t="s">
        <v>200</v>
      </c>
      <c r="BQ832" s="127" t="s">
        <v>216</v>
      </c>
    </row>
    <row r="833" customFormat="false" ht="13.8" hidden="false" customHeight="false" outlineLevel="0" collapsed="false">
      <c r="A833" s="0" t="s">
        <v>6020</v>
      </c>
      <c r="B833" s="0" t="s">
        <v>5207</v>
      </c>
      <c r="C833" s="0" t="s">
        <v>1386</v>
      </c>
      <c r="D833" s="0" t="s">
        <v>5239</v>
      </c>
      <c r="E833" s="0" t="s">
        <v>194</v>
      </c>
      <c r="F833" s="0" t="s">
        <v>1509</v>
      </c>
      <c r="G833" s="0" t="s">
        <v>330</v>
      </c>
      <c r="H833" s="0" t="s">
        <v>197</v>
      </c>
      <c r="J833" s="111" t="n">
        <v>1</v>
      </c>
      <c r="K833" s="0" t="s">
        <v>198</v>
      </c>
      <c r="L833" s="0" t="s">
        <v>198</v>
      </c>
      <c r="M833" s="0" t="s">
        <v>199</v>
      </c>
      <c r="O833" s="0" t="s">
        <v>200</v>
      </c>
      <c r="P833" s="0" t="s">
        <v>410</v>
      </c>
      <c r="Q833" s="120"/>
      <c r="R833" s="0" t="s">
        <v>3919</v>
      </c>
      <c r="S833" s="0" t="s">
        <v>201</v>
      </c>
      <c r="T833" s="0" t="s">
        <v>198</v>
      </c>
      <c r="U833" s="0" t="s">
        <v>202</v>
      </c>
      <c r="V833" s="0" t="s">
        <v>1790</v>
      </c>
      <c r="W833" s="110" t="s">
        <v>204</v>
      </c>
      <c r="X833" s="111" t="n">
        <v>2020</v>
      </c>
      <c r="Y833" s="111" t="s">
        <v>205</v>
      </c>
      <c r="Z833" s="111" t="s">
        <v>757</v>
      </c>
      <c r="AA833" s="122"/>
      <c r="AB833" s="0" t="s">
        <v>6021</v>
      </c>
      <c r="AC833" s="0" t="s">
        <v>5443</v>
      </c>
      <c r="AD833" s="111" t="n">
        <v>2020</v>
      </c>
      <c r="AE833" s="111" t="s">
        <v>198</v>
      </c>
      <c r="AI833" s="111" t="s">
        <v>294</v>
      </c>
      <c r="AJ833" s="111" t="s">
        <v>6022</v>
      </c>
      <c r="AK833" s="111" t="s">
        <v>6021</v>
      </c>
      <c r="AM833" s="111" t="n">
        <v>2018</v>
      </c>
      <c r="AN833" s="111" t="s">
        <v>3156</v>
      </c>
      <c r="AT833" s="0" t="s">
        <v>6023</v>
      </c>
      <c r="AU833" s="0" t="s">
        <v>2727</v>
      </c>
      <c r="AV833" s="0" t="s">
        <v>200</v>
      </c>
      <c r="AZ833" s="0" t="s">
        <v>6024</v>
      </c>
      <c r="BA833" s="124" t="s">
        <v>200</v>
      </c>
      <c r="BB833" s="0" t="s">
        <v>248</v>
      </c>
      <c r="BC833" s="0" t="s">
        <v>6025</v>
      </c>
      <c r="BE833" s="0" t="s">
        <v>6026</v>
      </c>
      <c r="BG833" s="125"/>
      <c r="BH833" s="0" t="s">
        <v>5255</v>
      </c>
      <c r="BI833" s="112" t="n">
        <v>8436566142038</v>
      </c>
      <c r="BJ833" s="126"/>
      <c r="BK833" s="0" t="s">
        <v>215</v>
      </c>
      <c r="BL833" s="112" t="n">
        <v>4</v>
      </c>
      <c r="BM833" s="112" t="n">
        <v>4</v>
      </c>
      <c r="BN833" s="112" t="n">
        <v>4</v>
      </c>
      <c r="BO833" s="111" t="n">
        <v>20</v>
      </c>
      <c r="BP833" s="125"/>
      <c r="BQ833" s="127" t="s">
        <v>216</v>
      </c>
    </row>
    <row r="834" customFormat="false" ht="13.8" hidden="false" customHeight="false" outlineLevel="0" collapsed="false">
      <c r="A834" s="0" t="s">
        <v>6027</v>
      </c>
      <c r="B834" s="0" t="s">
        <v>5207</v>
      </c>
      <c r="C834" s="131" t="s">
        <v>1489</v>
      </c>
      <c r="D834" s="131" t="s">
        <v>1333</v>
      </c>
      <c r="E834" s="0" t="s">
        <v>194</v>
      </c>
      <c r="F834" s="0" t="s">
        <v>195</v>
      </c>
      <c r="G834" s="0" t="s">
        <v>196</v>
      </c>
      <c r="H834" s="0" t="s">
        <v>901</v>
      </c>
      <c r="J834" s="111" t="n">
        <v>1</v>
      </c>
      <c r="K834" s="131" t="s">
        <v>198</v>
      </c>
      <c r="L834" s="0" t="s">
        <v>198</v>
      </c>
      <c r="M834" s="0" t="s">
        <v>274</v>
      </c>
      <c r="Q834" s="120"/>
      <c r="R834" s="0" t="s">
        <v>3919</v>
      </c>
      <c r="S834" s="0" t="s">
        <v>3441</v>
      </c>
      <c r="T834" s="0" t="s">
        <v>3441</v>
      </c>
      <c r="U834" s="0" t="s">
        <v>202</v>
      </c>
      <c r="V834" s="0" t="s">
        <v>1790</v>
      </c>
      <c r="W834" s="110" t="s">
        <v>204</v>
      </c>
      <c r="X834" s="111" t="n">
        <v>2020</v>
      </c>
      <c r="Y834" s="111" t="s">
        <v>1624</v>
      </c>
      <c r="Z834" s="111" t="s">
        <v>198</v>
      </c>
      <c r="AA834" s="122"/>
      <c r="AB834" s="0" t="s">
        <v>2464</v>
      </c>
      <c r="AC834" s="0" t="s">
        <v>4214</v>
      </c>
      <c r="AD834" s="111" t="n">
        <v>2020</v>
      </c>
      <c r="AE834" s="111" t="s">
        <v>198</v>
      </c>
      <c r="AG834" s="130"/>
      <c r="AI834" s="111" t="s">
        <v>207</v>
      </c>
      <c r="AK834" s="111" t="str">
        <f aca="false">(AB834)</f>
        <v>id software</v>
      </c>
      <c r="AM834" s="111" t="n">
        <f aca="false">AD834</f>
        <v>2020</v>
      </c>
      <c r="AN834" s="111" t="s">
        <v>297</v>
      </c>
      <c r="AR834" s="0" t="s">
        <v>1455</v>
      </c>
      <c r="AS834" s="0" t="s">
        <v>2467</v>
      </c>
      <c r="AT834" s="0" t="s">
        <v>2468</v>
      </c>
      <c r="AU834" s="0" t="s">
        <v>1306</v>
      </c>
      <c r="AV834" s="0" t="s">
        <v>200</v>
      </c>
      <c r="AY834" s="0" t="s">
        <v>2787</v>
      </c>
      <c r="AZ834" s="0" t="s">
        <v>6028</v>
      </c>
      <c r="BA834" s="124" t="s">
        <v>200</v>
      </c>
      <c r="BB834" s="0" t="s">
        <v>248</v>
      </c>
      <c r="BC834" s="0" t="s">
        <v>6029</v>
      </c>
      <c r="BE834" s="104" t="s">
        <v>6030</v>
      </c>
      <c r="BG834" s="125"/>
      <c r="BH834" s="0" t="s">
        <v>582</v>
      </c>
      <c r="BI834" s="112" t="s">
        <v>198</v>
      </c>
      <c r="BJ834" s="126"/>
      <c r="BK834" s="0" t="s">
        <v>215</v>
      </c>
      <c r="BL834" s="112" t="n">
        <v>4</v>
      </c>
      <c r="BM834" s="112" t="n">
        <v>4</v>
      </c>
      <c r="BN834" s="112" t="n">
        <v>4</v>
      </c>
      <c r="BO834" s="111" t="n">
        <v>20</v>
      </c>
      <c r="BP834" s="125"/>
      <c r="BQ834" s="127" t="s">
        <v>216</v>
      </c>
    </row>
    <row r="835" customFormat="false" ht="13.8" hidden="false" customHeight="false" outlineLevel="0" collapsed="false">
      <c r="A835" s="0" t="s">
        <v>6031</v>
      </c>
      <c r="B835" s="0" t="s">
        <v>5207</v>
      </c>
      <c r="C835" s="0" t="s">
        <v>329</v>
      </c>
      <c r="D835" s="0" t="s">
        <v>1333</v>
      </c>
      <c r="E835" s="0" t="s">
        <v>284</v>
      </c>
      <c r="F835" s="0" t="s">
        <v>1509</v>
      </c>
      <c r="G835" s="0" t="s">
        <v>330</v>
      </c>
      <c r="H835" s="0" t="s">
        <v>901</v>
      </c>
      <c r="J835" s="111" t="n">
        <v>1</v>
      </c>
      <c r="K835" s="131" t="s">
        <v>198</v>
      </c>
      <c r="L835" s="0" t="s">
        <v>198</v>
      </c>
      <c r="M835" s="0" t="s">
        <v>199</v>
      </c>
      <c r="O835" s="0" t="s">
        <v>200</v>
      </c>
      <c r="Q835" s="120" t="s">
        <v>200</v>
      </c>
      <c r="R835" s="0" t="s">
        <v>3919</v>
      </c>
      <c r="S835" s="0" t="s">
        <v>201</v>
      </c>
      <c r="T835" s="0" t="s">
        <v>198</v>
      </c>
      <c r="U835" s="0" t="s">
        <v>202</v>
      </c>
      <c r="V835" s="0" t="s">
        <v>1790</v>
      </c>
      <c r="W835" s="110" t="s">
        <v>204</v>
      </c>
      <c r="X835" s="111" t="n">
        <v>2015</v>
      </c>
      <c r="Y835" s="111" t="s">
        <v>498</v>
      </c>
      <c r="Z835" s="130" t="s">
        <v>757</v>
      </c>
      <c r="AA835" s="122" t="s">
        <v>200</v>
      </c>
      <c r="AB835" s="0" t="s">
        <v>1886</v>
      </c>
      <c r="AC835" s="0" t="s">
        <v>574</v>
      </c>
      <c r="AD835" s="111" t="n">
        <v>2015</v>
      </c>
      <c r="AE835" s="111" t="s">
        <v>198</v>
      </c>
      <c r="AI835" s="111" t="s">
        <v>700</v>
      </c>
      <c r="AJ835" s="133" t="s">
        <v>5412</v>
      </c>
      <c r="AK835" s="0" t="s">
        <v>1886</v>
      </c>
      <c r="AM835" s="111" t="n">
        <v>2014</v>
      </c>
      <c r="AN835" s="111" t="s">
        <v>1887</v>
      </c>
      <c r="AR835" s="0" t="s">
        <v>2489</v>
      </c>
      <c r="AS835" s="0" t="s">
        <v>200</v>
      </c>
      <c r="AT835" s="0" t="s">
        <v>6032</v>
      </c>
      <c r="AU835" s="0" t="s">
        <v>332</v>
      </c>
      <c r="AV835" s="0" t="s">
        <v>4552</v>
      </c>
      <c r="AW835" s="0" t="s">
        <v>200</v>
      </c>
      <c r="AY835" s="0" t="s">
        <v>6033</v>
      </c>
      <c r="AZ835" s="0" t="s">
        <v>6034</v>
      </c>
      <c r="BA835" s="124" t="s">
        <v>200</v>
      </c>
      <c r="BB835" s="0" t="s">
        <v>248</v>
      </c>
      <c r="BC835" s="0" t="s">
        <v>6035</v>
      </c>
      <c r="BD835" s="0" t="s">
        <v>6036</v>
      </c>
      <c r="BE835" s="104" t="s">
        <v>6037</v>
      </c>
      <c r="BF835" s="0" t="s">
        <v>6038</v>
      </c>
      <c r="BG835" s="125" t="s">
        <v>200</v>
      </c>
      <c r="BH835" s="0" t="s">
        <v>5255</v>
      </c>
      <c r="BI835" s="112" t="n">
        <v>5030949118219</v>
      </c>
      <c r="BJ835" s="126" t="s">
        <v>200</v>
      </c>
      <c r="BK835" s="0" t="s">
        <v>215</v>
      </c>
      <c r="BL835" s="112" t="n">
        <v>4</v>
      </c>
      <c r="BM835" s="112" t="n">
        <v>4</v>
      </c>
      <c r="BN835" s="112" t="n">
        <v>4</v>
      </c>
      <c r="BO835" s="111" t="n">
        <v>20</v>
      </c>
      <c r="BP835" s="125" t="s">
        <v>200</v>
      </c>
      <c r="BQ835" s="127" t="s">
        <v>216</v>
      </c>
    </row>
    <row r="836" customFormat="false" ht="13.8" hidden="false" customHeight="false" outlineLevel="0" collapsed="false">
      <c r="A836" s="0" t="s">
        <v>6039</v>
      </c>
      <c r="B836" s="0" t="s">
        <v>5207</v>
      </c>
      <c r="C836" s="0" t="s">
        <v>605</v>
      </c>
      <c r="D836" s="0" t="s">
        <v>1869</v>
      </c>
      <c r="E836" s="0" t="s">
        <v>194</v>
      </c>
      <c r="F836" s="0" t="s">
        <v>606</v>
      </c>
      <c r="G836" s="0" t="s">
        <v>391</v>
      </c>
      <c r="H836" s="0" t="s">
        <v>197</v>
      </c>
      <c r="J836" s="111" t="n">
        <v>2</v>
      </c>
      <c r="K836" s="131" t="s">
        <v>198</v>
      </c>
      <c r="L836" s="0" t="s">
        <v>392</v>
      </c>
      <c r="M836" s="0" t="s">
        <v>274</v>
      </c>
      <c r="O836" s="0" t="s">
        <v>6040</v>
      </c>
      <c r="P836" s="0" t="s">
        <v>634</v>
      </c>
      <c r="Q836" s="120" t="s">
        <v>200</v>
      </c>
      <c r="R836" s="0" t="s">
        <v>3919</v>
      </c>
      <c r="S836" s="0" t="s">
        <v>201</v>
      </c>
      <c r="T836" s="0" t="s">
        <v>198</v>
      </c>
      <c r="U836" s="0" t="s">
        <v>202</v>
      </c>
      <c r="V836" s="0" t="s">
        <v>1790</v>
      </c>
      <c r="W836" s="110" t="s">
        <v>204</v>
      </c>
      <c r="X836" s="111" t="n">
        <v>2018</v>
      </c>
      <c r="Y836" s="111" t="s">
        <v>607</v>
      </c>
      <c r="Z836" s="111" t="s">
        <v>198</v>
      </c>
      <c r="AA836" s="122" t="s">
        <v>200</v>
      </c>
      <c r="AB836" s="0" t="s">
        <v>3397</v>
      </c>
      <c r="AC836" s="0" t="s">
        <v>4644</v>
      </c>
      <c r="AD836" s="111" t="n">
        <v>2018</v>
      </c>
      <c r="AE836" s="111" t="s">
        <v>198</v>
      </c>
      <c r="AI836" s="111" t="s">
        <v>207</v>
      </c>
      <c r="AK836" s="111" t="str">
        <f aca="false">(AB836)</f>
        <v>Arc system works</v>
      </c>
      <c r="AL836" s="0" t="s">
        <v>200</v>
      </c>
      <c r="AM836" s="111" t="n">
        <f aca="false">AD836</f>
        <v>2018</v>
      </c>
      <c r="AN836" s="111" t="s">
        <v>208</v>
      </c>
      <c r="AO836" s="0" t="s">
        <v>609</v>
      </c>
      <c r="AP836" s="0" t="s">
        <v>610</v>
      </c>
      <c r="AQ836" s="0" t="s">
        <v>200</v>
      </c>
      <c r="AR836" s="0" t="s">
        <v>4215</v>
      </c>
      <c r="AS836" s="0" t="s">
        <v>611</v>
      </c>
      <c r="AT836" s="104" t="s">
        <v>433</v>
      </c>
      <c r="AU836" s="0" t="s">
        <v>200</v>
      </c>
      <c r="AV836" s="0" t="s">
        <v>612</v>
      </c>
      <c r="AY836" s="131" t="s">
        <v>2040</v>
      </c>
      <c r="AZ836" s="0" t="s">
        <v>6041</v>
      </c>
      <c r="BA836" s="124" t="s">
        <v>200</v>
      </c>
      <c r="BB836" s="0" t="s">
        <v>462</v>
      </c>
      <c r="BC836" s="0" t="s">
        <v>6042</v>
      </c>
      <c r="BD836" s="0" t="s">
        <v>6043</v>
      </c>
      <c r="BE836" s="104" t="s">
        <v>6044</v>
      </c>
      <c r="BF836" s="0" t="s">
        <v>6045</v>
      </c>
      <c r="BG836" s="125" t="s">
        <v>200</v>
      </c>
      <c r="BH836" s="0" t="s">
        <v>5255</v>
      </c>
      <c r="BI836" s="112" t="n">
        <v>3391891995399</v>
      </c>
      <c r="BJ836" s="126" t="s">
        <v>200</v>
      </c>
      <c r="BK836" s="0" t="s">
        <v>215</v>
      </c>
      <c r="BL836" s="112" t="n">
        <v>4</v>
      </c>
      <c r="BM836" s="112" t="n">
        <v>4</v>
      </c>
      <c r="BN836" s="112" t="n">
        <v>4</v>
      </c>
      <c r="BO836" s="111" t="n">
        <v>20</v>
      </c>
      <c r="BP836" s="125" t="s">
        <v>200</v>
      </c>
      <c r="BQ836" s="127" t="s">
        <v>216</v>
      </c>
    </row>
    <row r="837" customFormat="false" ht="13.8" hidden="false" customHeight="false" outlineLevel="0" collapsed="false">
      <c r="A837" s="0" t="s">
        <v>6046</v>
      </c>
      <c r="B837" s="0" t="s">
        <v>5207</v>
      </c>
      <c r="C837" s="0" t="s">
        <v>1719</v>
      </c>
      <c r="D837" s="0" t="s">
        <v>1869</v>
      </c>
      <c r="E837" s="0" t="s">
        <v>194</v>
      </c>
      <c r="F837" s="0" t="s">
        <v>195</v>
      </c>
      <c r="G837" s="0" t="s">
        <v>391</v>
      </c>
      <c r="H837" s="0" t="s">
        <v>197</v>
      </c>
      <c r="J837" s="111" t="n">
        <v>2</v>
      </c>
      <c r="K837" s="131" t="s">
        <v>198</v>
      </c>
      <c r="L837" s="0" t="s">
        <v>392</v>
      </c>
      <c r="M837" s="0" t="s">
        <v>199</v>
      </c>
      <c r="O837" s="0" t="s">
        <v>200</v>
      </c>
      <c r="Q837" s="120" t="s">
        <v>200</v>
      </c>
      <c r="R837" s="0" t="s">
        <v>3919</v>
      </c>
      <c r="S837" s="0" t="s">
        <v>201</v>
      </c>
      <c r="T837" s="0" t="s">
        <v>198</v>
      </c>
      <c r="U837" s="0" t="s">
        <v>202</v>
      </c>
      <c r="V837" s="0" t="s">
        <v>1790</v>
      </c>
      <c r="W837" s="110" t="s">
        <v>204</v>
      </c>
      <c r="X837" s="111" t="n">
        <v>2016</v>
      </c>
      <c r="Y837" s="111" t="s">
        <v>607</v>
      </c>
      <c r="Z837" s="111" t="s">
        <v>757</v>
      </c>
      <c r="AA837" s="122" t="s">
        <v>200</v>
      </c>
      <c r="AB837" s="0" t="s">
        <v>4184</v>
      </c>
      <c r="AC837" s="0" t="s">
        <v>4644</v>
      </c>
      <c r="AD837" s="111" t="n">
        <v>2016</v>
      </c>
      <c r="AE837" s="111" t="s">
        <v>198</v>
      </c>
      <c r="AI837" s="111" t="s">
        <v>207</v>
      </c>
      <c r="AK837" s="111" t="str">
        <f aca="false">(AB837)</f>
        <v>Dimps</v>
      </c>
      <c r="AL837" s="0" t="s">
        <v>200</v>
      </c>
      <c r="AM837" s="111" t="n">
        <f aca="false">AD837</f>
        <v>2016</v>
      </c>
      <c r="AN837" s="111" t="s">
        <v>208</v>
      </c>
      <c r="AP837" s="0" t="s">
        <v>610</v>
      </c>
      <c r="AQ837" s="0" t="s">
        <v>200</v>
      </c>
      <c r="AR837" s="0" t="s">
        <v>4215</v>
      </c>
      <c r="AS837" s="0" t="s">
        <v>611</v>
      </c>
      <c r="AT837" s="0" t="s">
        <v>433</v>
      </c>
      <c r="AU837" s="0" t="s">
        <v>200</v>
      </c>
      <c r="AV837" s="0" t="s">
        <v>4186</v>
      </c>
      <c r="AZ837" s="0" t="s">
        <v>6047</v>
      </c>
      <c r="BA837" s="124" t="s">
        <v>200</v>
      </c>
      <c r="BB837" s="0" t="s">
        <v>248</v>
      </c>
      <c r="BC837" s="0" t="s">
        <v>6048</v>
      </c>
      <c r="BD837" s="0" t="s">
        <v>6049</v>
      </c>
      <c r="BE837" s="104" t="s">
        <v>6050</v>
      </c>
      <c r="BF837" s="0" t="s">
        <v>6051</v>
      </c>
      <c r="BG837" s="125" t="s">
        <v>200</v>
      </c>
      <c r="BH837" s="0" t="s">
        <v>5255</v>
      </c>
      <c r="BI837" s="112" t="n">
        <v>3391891990066</v>
      </c>
      <c r="BJ837" s="126" t="s">
        <v>200</v>
      </c>
      <c r="BK837" s="0" t="s">
        <v>215</v>
      </c>
      <c r="BL837" s="112" t="n">
        <v>4</v>
      </c>
      <c r="BM837" s="112" t="n">
        <v>4</v>
      </c>
      <c r="BN837" s="112" t="n">
        <v>4</v>
      </c>
      <c r="BO837" s="111" t="n">
        <v>20</v>
      </c>
      <c r="BP837" s="125" t="s">
        <v>200</v>
      </c>
      <c r="BQ837" s="127" t="s">
        <v>216</v>
      </c>
    </row>
    <row r="838" customFormat="false" ht="13.8" hidden="false" customHeight="false" outlineLevel="0" collapsed="false">
      <c r="A838" s="0" t="s">
        <v>6052</v>
      </c>
      <c r="B838" s="0" t="s">
        <v>5207</v>
      </c>
      <c r="C838" s="0" t="s">
        <v>329</v>
      </c>
      <c r="D838" s="0" t="s">
        <v>1869</v>
      </c>
      <c r="E838" s="0" t="s">
        <v>194</v>
      </c>
      <c r="F838" s="0" t="s">
        <v>195</v>
      </c>
      <c r="G838" s="0" t="s">
        <v>330</v>
      </c>
      <c r="H838" s="0" t="s">
        <v>197</v>
      </c>
      <c r="J838" s="111" t="n">
        <v>1</v>
      </c>
      <c r="K838" s="131" t="s">
        <v>198</v>
      </c>
      <c r="L838" s="0" t="s">
        <v>198</v>
      </c>
      <c r="M838" s="0" t="s">
        <v>199</v>
      </c>
      <c r="O838" s="0" t="s">
        <v>200</v>
      </c>
      <c r="Q838" s="120" t="s">
        <v>200</v>
      </c>
      <c r="R838" s="0" t="s">
        <v>3919</v>
      </c>
      <c r="S838" s="0" t="s">
        <v>201</v>
      </c>
      <c r="T838" s="0" t="s">
        <v>198</v>
      </c>
      <c r="U838" s="0" t="s">
        <v>202</v>
      </c>
      <c r="V838" s="0" t="s">
        <v>1790</v>
      </c>
      <c r="W838" s="110" t="s">
        <v>204</v>
      </c>
      <c r="X838" s="111" t="n">
        <v>2020</v>
      </c>
      <c r="Y838" s="111" t="s">
        <v>607</v>
      </c>
      <c r="Z838" s="111" t="s">
        <v>757</v>
      </c>
      <c r="AA838" s="122" t="s">
        <v>200</v>
      </c>
      <c r="AB838" s="0" t="s">
        <v>4643</v>
      </c>
      <c r="AC838" s="0" t="s">
        <v>4644</v>
      </c>
      <c r="AD838" s="111" t="n">
        <v>2020</v>
      </c>
      <c r="AE838" s="111" t="s">
        <v>198</v>
      </c>
      <c r="AI838" s="111" t="s">
        <v>207</v>
      </c>
      <c r="AK838" s="111" t="str">
        <f aca="false">(AB838)</f>
        <v>Cyberconnect 2</v>
      </c>
      <c r="AL838" s="0" t="s">
        <v>200</v>
      </c>
      <c r="AM838" s="111" t="n">
        <f aca="false">AD838</f>
        <v>2020</v>
      </c>
      <c r="AN838" s="111" t="s">
        <v>208</v>
      </c>
      <c r="AP838" s="0" t="s">
        <v>610</v>
      </c>
      <c r="AQ838" s="0" t="s">
        <v>200</v>
      </c>
      <c r="AR838" s="0" t="s">
        <v>4215</v>
      </c>
      <c r="AS838" s="0" t="s">
        <v>611</v>
      </c>
      <c r="AU838" s="0" t="s">
        <v>200</v>
      </c>
      <c r="AV838" s="0" t="s">
        <v>612</v>
      </c>
      <c r="AZ838" s="0" t="s">
        <v>6053</v>
      </c>
      <c r="BA838" s="124" t="s">
        <v>200</v>
      </c>
      <c r="BB838" s="0" t="s">
        <v>248</v>
      </c>
      <c r="BC838" s="0" t="s">
        <v>6054</v>
      </c>
      <c r="BD838" s="0" t="s">
        <v>6049</v>
      </c>
      <c r="BE838" s="104" t="s">
        <v>6050</v>
      </c>
      <c r="BF838" s="0" t="s">
        <v>6055</v>
      </c>
      <c r="BG838" s="125" t="s">
        <v>200</v>
      </c>
      <c r="BH838" s="0" t="s">
        <v>5255</v>
      </c>
      <c r="BI838" s="112" t="n">
        <v>3391892005738</v>
      </c>
      <c r="BJ838" s="126" t="s">
        <v>200</v>
      </c>
      <c r="BK838" s="0" t="s">
        <v>215</v>
      </c>
      <c r="BL838" s="112" t="n">
        <v>4</v>
      </c>
      <c r="BM838" s="112" t="n">
        <v>4</v>
      </c>
      <c r="BN838" s="112" t="n">
        <v>4</v>
      </c>
      <c r="BO838" s="111" t="n">
        <v>20</v>
      </c>
      <c r="BP838" s="125" t="s">
        <v>200</v>
      </c>
      <c r="BQ838" s="127" t="s">
        <v>216</v>
      </c>
    </row>
    <row r="839" customFormat="false" ht="13.8" hidden="false" customHeight="false" outlineLevel="0" collapsed="false">
      <c r="A839" s="0" t="s">
        <v>6056</v>
      </c>
      <c r="B839" s="0" t="s">
        <v>5207</v>
      </c>
      <c r="C839" s="0" t="s">
        <v>329</v>
      </c>
      <c r="D839" s="0" t="s">
        <v>1333</v>
      </c>
      <c r="E839" s="0" t="s">
        <v>194</v>
      </c>
      <c r="F839" s="0" t="s">
        <v>1509</v>
      </c>
      <c r="G839" s="0" t="s">
        <v>330</v>
      </c>
      <c r="H839" s="0" t="s">
        <v>197</v>
      </c>
      <c r="J839" s="111" t="n">
        <v>1</v>
      </c>
      <c r="K839" s="131" t="s">
        <v>198</v>
      </c>
      <c r="L839" s="0" t="s">
        <v>198</v>
      </c>
      <c r="M839" s="0" t="s">
        <v>199</v>
      </c>
      <c r="O839" s="0" t="s">
        <v>200</v>
      </c>
      <c r="Q839" s="120" t="s">
        <v>200</v>
      </c>
      <c r="R839" s="0" t="s">
        <v>3919</v>
      </c>
      <c r="S839" s="0" t="s">
        <v>201</v>
      </c>
      <c r="T839" s="0" t="s">
        <v>198</v>
      </c>
      <c r="U839" s="0" t="s">
        <v>202</v>
      </c>
      <c r="V839" s="0" t="s">
        <v>1790</v>
      </c>
      <c r="W839" s="110" t="s">
        <v>204</v>
      </c>
      <c r="X839" s="111" t="n">
        <v>2017</v>
      </c>
      <c r="Y839" s="111" t="s">
        <v>1624</v>
      </c>
      <c r="Z839" s="130" t="s">
        <v>757</v>
      </c>
      <c r="AA839" s="122" t="s">
        <v>200</v>
      </c>
      <c r="AB839" s="0" t="s">
        <v>5798</v>
      </c>
      <c r="AC839" s="0" t="s">
        <v>543</v>
      </c>
      <c r="AD839" s="111" t="n">
        <v>2017</v>
      </c>
      <c r="AE839" s="111" t="s">
        <v>198</v>
      </c>
      <c r="AI839" s="111" t="s">
        <v>922</v>
      </c>
      <c r="AJ839" s="111" t="s">
        <v>3976</v>
      </c>
      <c r="AK839" s="111" t="s">
        <v>543</v>
      </c>
      <c r="AM839" s="111" t="n">
        <v>2012</v>
      </c>
      <c r="AN839" s="111" t="s">
        <v>5495</v>
      </c>
      <c r="AS839" s="0" t="s">
        <v>200</v>
      </c>
      <c r="AT839" s="0" t="s">
        <v>576</v>
      </c>
      <c r="AU839" s="0" t="s">
        <v>332</v>
      </c>
      <c r="AV839" s="0" t="s">
        <v>3542</v>
      </c>
      <c r="AZ839" s="0" t="s">
        <v>6057</v>
      </c>
      <c r="BA839" s="124" t="s">
        <v>200</v>
      </c>
      <c r="BB839" s="0" t="s">
        <v>210</v>
      </c>
      <c r="BC839" s="0" t="s">
        <v>6058</v>
      </c>
      <c r="BD839" s="0" t="s">
        <v>6059</v>
      </c>
      <c r="BE839" s="104" t="s">
        <v>6060</v>
      </c>
      <c r="BF839" s="0" t="s">
        <v>6061</v>
      </c>
      <c r="BG839" s="125" t="s">
        <v>200</v>
      </c>
      <c r="BH839" s="0" t="s">
        <v>5255</v>
      </c>
      <c r="BI839" s="112" t="n">
        <v>5055060945193</v>
      </c>
      <c r="BJ839" s="126" t="s">
        <v>200</v>
      </c>
      <c r="BK839" s="0" t="s">
        <v>215</v>
      </c>
      <c r="BL839" s="112" t="n">
        <v>4</v>
      </c>
      <c r="BM839" s="112" t="n">
        <v>4</v>
      </c>
      <c r="BN839" s="112" t="n">
        <v>4</v>
      </c>
      <c r="BO839" s="111" t="n">
        <v>20</v>
      </c>
      <c r="BP839" s="125" t="s">
        <v>200</v>
      </c>
      <c r="BQ839" s="127" t="s">
        <v>216</v>
      </c>
    </row>
    <row r="840" customFormat="false" ht="13.8" hidden="false" customHeight="false" outlineLevel="0" collapsed="false">
      <c r="A840" s="0" t="s">
        <v>6062</v>
      </c>
      <c r="B840" s="0" t="s">
        <v>5207</v>
      </c>
      <c r="C840" s="0" t="s">
        <v>1258</v>
      </c>
      <c r="D840" s="0" t="s">
        <v>1286</v>
      </c>
      <c r="E840" s="0" t="s">
        <v>194</v>
      </c>
      <c r="F840" s="0" t="s">
        <v>195</v>
      </c>
      <c r="G840" s="0" t="s">
        <v>362</v>
      </c>
      <c r="H840" s="0" t="s">
        <v>219</v>
      </c>
      <c r="J840" s="111" t="n">
        <v>1</v>
      </c>
      <c r="K840" s="131" t="s">
        <v>198</v>
      </c>
      <c r="L840" s="0" t="s">
        <v>198</v>
      </c>
      <c r="M840" s="0" t="s">
        <v>274</v>
      </c>
      <c r="O840" s="0" t="s">
        <v>237</v>
      </c>
      <c r="P840" s="0" t="s">
        <v>410</v>
      </c>
      <c r="Q840" s="120" t="s">
        <v>200</v>
      </c>
      <c r="R840" s="0" t="s">
        <v>3919</v>
      </c>
      <c r="S840" s="0" t="s">
        <v>5247</v>
      </c>
      <c r="T840" s="0" t="s">
        <v>198</v>
      </c>
      <c r="U840" s="0" t="s">
        <v>285</v>
      </c>
      <c r="V840" s="0" t="s">
        <v>1790</v>
      </c>
      <c r="W840" s="110" t="s">
        <v>204</v>
      </c>
      <c r="X840" s="111" t="n">
        <v>2018</v>
      </c>
      <c r="Y840" s="111" t="s">
        <v>205</v>
      </c>
      <c r="Z840" s="111" t="s">
        <v>198</v>
      </c>
      <c r="AA840" s="122" t="s">
        <v>200</v>
      </c>
      <c r="AB840" s="104" t="s">
        <v>6063</v>
      </c>
      <c r="AC840" s="0" t="s">
        <v>5249</v>
      </c>
      <c r="AD840" s="111" t="s">
        <v>198</v>
      </c>
      <c r="AE840" s="111" t="s">
        <v>5241</v>
      </c>
      <c r="AG840" s="130"/>
      <c r="AI840" s="111" t="s">
        <v>294</v>
      </c>
      <c r="AJ840" s="111" t="s">
        <v>5680</v>
      </c>
      <c r="AK840" s="111" t="s">
        <v>6064</v>
      </c>
      <c r="AL840" s="111" t="s">
        <v>216</v>
      </c>
      <c r="AM840" s="111" t="s">
        <v>849</v>
      </c>
      <c r="AN840" s="111" t="s">
        <v>1887</v>
      </c>
      <c r="AQ840" s="0" t="s">
        <v>1260</v>
      </c>
      <c r="AR840" s="0" t="s">
        <v>224</v>
      </c>
      <c r="AT840" s="0" t="s">
        <v>339</v>
      </c>
      <c r="AU840" s="0" t="s">
        <v>200</v>
      </c>
      <c r="AZ840" s="0" t="s">
        <v>6065</v>
      </c>
      <c r="BA840" s="124" t="s">
        <v>200</v>
      </c>
      <c r="BB840" s="0" t="s">
        <v>462</v>
      </c>
      <c r="BC840" s="0" t="s">
        <v>6066</v>
      </c>
      <c r="BD840" s="0" t="s">
        <v>6067</v>
      </c>
      <c r="BE840" s="104" t="s">
        <v>6068</v>
      </c>
      <c r="BG840" s="125" t="s">
        <v>200</v>
      </c>
      <c r="BH840" s="0" t="s">
        <v>5255</v>
      </c>
      <c r="BI840" s="112" t="n">
        <v>819976021519</v>
      </c>
      <c r="BJ840" s="126" t="s">
        <v>200</v>
      </c>
      <c r="BK840" s="0" t="s">
        <v>215</v>
      </c>
      <c r="BL840" s="112" t="n">
        <v>4</v>
      </c>
      <c r="BM840" s="112" t="n">
        <v>4</v>
      </c>
      <c r="BN840" s="112" t="n">
        <v>4</v>
      </c>
      <c r="BO840" s="111" t="n">
        <v>50</v>
      </c>
      <c r="BP840" s="125" t="s">
        <v>200</v>
      </c>
      <c r="BQ840" s="127" t="s">
        <v>216</v>
      </c>
    </row>
    <row r="841" customFormat="false" ht="13.8" hidden="false" customHeight="false" outlineLevel="0" collapsed="false">
      <c r="A841" s="0" t="s">
        <v>6069</v>
      </c>
      <c r="B841" s="0" t="s">
        <v>5207</v>
      </c>
      <c r="C841" s="0" t="s">
        <v>928</v>
      </c>
      <c r="D841" s="0" t="s">
        <v>1869</v>
      </c>
      <c r="E841" s="0" t="s">
        <v>284</v>
      </c>
      <c r="F841" s="0" t="s">
        <v>399</v>
      </c>
      <c r="G841" s="0" t="s">
        <v>330</v>
      </c>
      <c r="H841" s="0" t="s">
        <v>197</v>
      </c>
      <c r="J841" s="111" t="n">
        <v>1</v>
      </c>
      <c r="K841" s="0" t="s">
        <v>198</v>
      </c>
      <c r="L841" s="0" t="s">
        <v>198</v>
      </c>
      <c r="M841" s="0" t="s">
        <v>274</v>
      </c>
      <c r="Q841" s="120" t="s">
        <v>200</v>
      </c>
      <c r="R841" s="0" t="s">
        <v>3919</v>
      </c>
      <c r="S841" s="0" t="s">
        <v>201</v>
      </c>
      <c r="T841" s="0" t="s">
        <v>198</v>
      </c>
      <c r="U841" s="0" t="s">
        <v>202</v>
      </c>
      <c r="V841" s="0" t="s">
        <v>1790</v>
      </c>
      <c r="W841" s="110" t="s">
        <v>204</v>
      </c>
      <c r="X841" s="111" t="n">
        <v>2020</v>
      </c>
      <c r="Y841" s="111" t="s">
        <v>607</v>
      </c>
      <c r="Z841" s="130" t="s">
        <v>757</v>
      </c>
      <c r="AA841" s="122" t="s">
        <v>200</v>
      </c>
      <c r="AB841" s="0" t="s">
        <v>3215</v>
      </c>
      <c r="AC841" s="0" t="s">
        <v>3215</v>
      </c>
      <c r="AD841" s="111" t="n">
        <v>2020</v>
      </c>
      <c r="AE841" s="111" t="s">
        <v>198</v>
      </c>
      <c r="AI841" s="111" t="s">
        <v>5411</v>
      </c>
      <c r="AJ841" s="111" t="s">
        <v>5412</v>
      </c>
      <c r="AK841" s="111" t="s">
        <v>3215</v>
      </c>
      <c r="AM841" s="111" t="n">
        <v>2017</v>
      </c>
      <c r="AN841" s="111" t="s">
        <v>208</v>
      </c>
      <c r="AR841" s="0" t="s">
        <v>2489</v>
      </c>
      <c r="AS841" s="0" t="s">
        <v>3218</v>
      </c>
      <c r="AT841" s="0" t="s">
        <v>576</v>
      </c>
      <c r="AU841" s="0" t="s">
        <v>332</v>
      </c>
      <c r="AV841" s="0" t="s">
        <v>612</v>
      </c>
      <c r="AW841" s="0" t="s">
        <v>3221</v>
      </c>
      <c r="AY841" s="131" t="s">
        <v>2040</v>
      </c>
      <c r="AZ841" s="0" t="s">
        <v>6070</v>
      </c>
      <c r="BA841" s="124" t="s">
        <v>200</v>
      </c>
      <c r="BB841" s="0" t="s">
        <v>248</v>
      </c>
      <c r="BC841" s="0" t="s">
        <v>6071</v>
      </c>
      <c r="BD841" s="0" t="s">
        <v>6072</v>
      </c>
      <c r="BE841" s="104" t="s">
        <v>6073</v>
      </c>
      <c r="BF841" s="0" t="s">
        <v>6074</v>
      </c>
      <c r="BG841" s="125" t="s">
        <v>200</v>
      </c>
      <c r="BH841" s="0" t="s">
        <v>5255</v>
      </c>
      <c r="BI841" s="112" t="s">
        <v>198</v>
      </c>
      <c r="BJ841" s="126" t="s">
        <v>200</v>
      </c>
      <c r="BK841" s="0" t="s">
        <v>215</v>
      </c>
      <c r="BL841" s="112" t="n">
        <v>4</v>
      </c>
      <c r="BM841" s="112" t="n">
        <v>4</v>
      </c>
      <c r="BN841" s="112" t="n">
        <v>4</v>
      </c>
      <c r="BO841" s="111" t="n">
        <v>20</v>
      </c>
      <c r="BP841" s="125" t="s">
        <v>200</v>
      </c>
      <c r="BQ841" s="127" t="s">
        <v>216</v>
      </c>
    </row>
    <row r="842" customFormat="false" ht="13.8" hidden="false" customHeight="false" outlineLevel="0" collapsed="false">
      <c r="A842" s="0" t="s">
        <v>6075</v>
      </c>
      <c r="B842" s="0" t="s">
        <v>5207</v>
      </c>
      <c r="C842" s="0" t="s">
        <v>329</v>
      </c>
      <c r="D842" s="0" t="s">
        <v>1333</v>
      </c>
      <c r="E842" s="0" t="s">
        <v>194</v>
      </c>
      <c r="F842" s="0" t="s">
        <v>195</v>
      </c>
      <c r="G842" s="0" t="s">
        <v>330</v>
      </c>
      <c r="H842" s="0" t="s">
        <v>197</v>
      </c>
      <c r="J842" s="111" t="n">
        <v>1</v>
      </c>
      <c r="K842" s="131" t="s">
        <v>198</v>
      </c>
      <c r="L842" s="0" t="s">
        <v>198</v>
      </c>
      <c r="M842" s="0" t="s">
        <v>274</v>
      </c>
      <c r="O842" s="0" t="s">
        <v>237</v>
      </c>
      <c r="Q842" s="120" t="s">
        <v>200</v>
      </c>
      <c r="R842" s="0" t="s">
        <v>3919</v>
      </c>
      <c r="S842" s="0" t="s">
        <v>201</v>
      </c>
      <c r="T842" s="0" t="s">
        <v>198</v>
      </c>
      <c r="U842" s="0" t="s">
        <v>202</v>
      </c>
      <c r="V842" s="0" t="s">
        <v>1790</v>
      </c>
      <c r="W842" s="110" t="s">
        <v>204</v>
      </c>
      <c r="X842" s="111" t="n">
        <v>2016</v>
      </c>
      <c r="Y842" s="111" t="s">
        <v>498</v>
      </c>
      <c r="Z842" s="111" t="s">
        <v>221</v>
      </c>
      <c r="AA842" s="122" t="s">
        <v>200</v>
      </c>
      <c r="AB842" s="0" t="s">
        <v>3215</v>
      </c>
      <c r="AC842" s="0" t="s">
        <v>3215</v>
      </c>
      <c r="AD842" s="111" t="n">
        <v>2016</v>
      </c>
      <c r="AE842" s="111" t="s">
        <v>198</v>
      </c>
      <c r="AI842" s="111" t="s">
        <v>207</v>
      </c>
      <c r="AK842" s="111" t="str">
        <f aca="false">(AB842)</f>
        <v>Square-Enix</v>
      </c>
      <c r="AM842" s="111" t="n">
        <f aca="false">AD842</f>
        <v>2016</v>
      </c>
      <c r="AN842" s="111" t="s">
        <v>208</v>
      </c>
      <c r="AS842" s="0" t="s">
        <v>3218</v>
      </c>
      <c r="AU842" s="0" t="s">
        <v>332</v>
      </c>
      <c r="AV842" s="0" t="s">
        <v>612</v>
      </c>
      <c r="AW842" s="0" t="s">
        <v>3221</v>
      </c>
      <c r="AY842" s="0" t="s">
        <v>4449</v>
      </c>
      <c r="AZ842" s="0" t="s">
        <v>6076</v>
      </c>
      <c r="BA842" s="124" t="s">
        <v>200</v>
      </c>
      <c r="BB842" s="0" t="s">
        <v>248</v>
      </c>
      <c r="BC842" s="0" t="s">
        <v>6077</v>
      </c>
      <c r="BD842" s="0" t="s">
        <v>6078</v>
      </c>
      <c r="BE842" s="104" t="s">
        <v>6079</v>
      </c>
      <c r="BG842" s="125" t="s">
        <v>200</v>
      </c>
      <c r="BH842" s="0" t="s">
        <v>5255</v>
      </c>
      <c r="BI842" s="112" t="n">
        <v>5021290074217</v>
      </c>
      <c r="BJ842" s="126" t="s">
        <v>200</v>
      </c>
      <c r="BK842" s="0" t="s">
        <v>215</v>
      </c>
      <c r="BL842" s="112" t="n">
        <v>4</v>
      </c>
      <c r="BM842" s="112" t="n">
        <v>4</v>
      </c>
      <c r="BN842" s="112" t="n">
        <v>4</v>
      </c>
      <c r="BO842" s="111" t="n">
        <v>20</v>
      </c>
      <c r="BP842" s="125" t="s">
        <v>200</v>
      </c>
      <c r="BQ842" s="127" t="s">
        <v>216</v>
      </c>
    </row>
    <row r="843" customFormat="false" ht="13.8" hidden="false" customHeight="false" outlineLevel="0" collapsed="false">
      <c r="A843" s="0" t="s">
        <v>6080</v>
      </c>
      <c r="B843" s="0" t="s">
        <v>5207</v>
      </c>
      <c r="C843" s="131" t="s">
        <v>3086</v>
      </c>
      <c r="D843" s="131" t="s">
        <v>1333</v>
      </c>
      <c r="E843" s="0" t="s">
        <v>194</v>
      </c>
      <c r="F843" s="0" t="s">
        <v>195</v>
      </c>
      <c r="G843" s="0" t="s">
        <v>330</v>
      </c>
      <c r="H843" s="0" t="s">
        <v>197</v>
      </c>
      <c r="J843" s="111" t="n">
        <v>1</v>
      </c>
      <c r="K843" s="131" t="s">
        <v>198</v>
      </c>
      <c r="L843" s="0" t="s">
        <v>198</v>
      </c>
      <c r="M843" s="0" t="s">
        <v>274</v>
      </c>
      <c r="O843" s="0" t="s">
        <v>200</v>
      </c>
      <c r="Q843" s="120" t="s">
        <v>200</v>
      </c>
      <c r="R843" s="0" t="s">
        <v>3919</v>
      </c>
      <c r="S843" s="0" t="s">
        <v>201</v>
      </c>
      <c r="T843" s="0" t="s">
        <v>198</v>
      </c>
      <c r="U843" s="0" t="s">
        <v>202</v>
      </c>
      <c r="V843" s="0" t="s">
        <v>1790</v>
      </c>
      <c r="W843" s="110" t="s">
        <v>204</v>
      </c>
      <c r="X843" s="111" t="n">
        <v>2015</v>
      </c>
      <c r="Y843" s="111" t="s">
        <v>607</v>
      </c>
      <c r="Z843" s="111" t="s">
        <v>221</v>
      </c>
      <c r="AA843" s="122" t="s">
        <v>200</v>
      </c>
      <c r="AB843" s="0" t="s">
        <v>6081</v>
      </c>
      <c r="AC843" s="0" t="s">
        <v>3215</v>
      </c>
      <c r="AD843" s="111" t="n">
        <v>2015</v>
      </c>
      <c r="AE843" s="111" t="s">
        <v>198</v>
      </c>
      <c r="AI843" s="111" t="s">
        <v>207</v>
      </c>
      <c r="AK843" s="111" t="str">
        <f aca="false">(AB843)</f>
        <v>Omega force</v>
      </c>
      <c r="AM843" s="111" t="n">
        <f aca="false">AD843</f>
        <v>2015</v>
      </c>
      <c r="AN843" s="111" t="s">
        <v>208</v>
      </c>
      <c r="AS843" s="0" t="s">
        <v>3218</v>
      </c>
      <c r="AT843" s="0" t="s">
        <v>576</v>
      </c>
      <c r="AU843" s="0" t="s">
        <v>332</v>
      </c>
      <c r="AV843" s="0" t="s">
        <v>612</v>
      </c>
      <c r="AW843" s="0" t="s">
        <v>3221</v>
      </c>
      <c r="AZ843" s="0" t="s">
        <v>6082</v>
      </c>
      <c r="BA843" s="124" t="s">
        <v>200</v>
      </c>
      <c r="BB843" s="0" t="s">
        <v>248</v>
      </c>
      <c r="BC843" s="0" t="s">
        <v>6083</v>
      </c>
      <c r="BD843" s="0" t="s">
        <v>6084</v>
      </c>
      <c r="BE843" s="104" t="s">
        <v>6085</v>
      </c>
      <c r="BG843" s="125" t="s">
        <v>200</v>
      </c>
      <c r="BH843" s="0" t="s">
        <v>5255</v>
      </c>
      <c r="BI843" s="112" t="n">
        <v>5021290069343</v>
      </c>
      <c r="BJ843" s="126" t="s">
        <v>200</v>
      </c>
      <c r="BK843" s="0" t="s">
        <v>215</v>
      </c>
      <c r="BL843" s="112" t="n">
        <v>4</v>
      </c>
      <c r="BM843" s="112" t="n">
        <v>4</v>
      </c>
      <c r="BN843" s="112" t="n">
        <v>4</v>
      </c>
      <c r="BO843" s="111" t="n">
        <v>20</v>
      </c>
      <c r="BP843" s="125" t="s">
        <v>200</v>
      </c>
      <c r="BQ843" s="127" t="s">
        <v>216</v>
      </c>
    </row>
    <row r="844" customFormat="false" ht="13.8" hidden="false" customHeight="false" outlineLevel="0" collapsed="false">
      <c r="A844" s="0" t="s">
        <v>6086</v>
      </c>
      <c r="B844" s="0" t="s">
        <v>5207</v>
      </c>
      <c r="C844" s="131" t="s">
        <v>3086</v>
      </c>
      <c r="D844" s="131" t="s">
        <v>1333</v>
      </c>
      <c r="E844" s="0" t="s">
        <v>194</v>
      </c>
      <c r="F844" s="0" t="s">
        <v>195</v>
      </c>
      <c r="G844" s="0" t="s">
        <v>330</v>
      </c>
      <c r="H844" s="0" t="s">
        <v>197</v>
      </c>
      <c r="J844" s="111" t="n">
        <v>1</v>
      </c>
      <c r="K844" s="131" t="s">
        <v>198</v>
      </c>
      <c r="L844" s="0" t="s">
        <v>198</v>
      </c>
      <c r="M844" s="0" t="s">
        <v>199</v>
      </c>
      <c r="O844" s="0" t="s">
        <v>200</v>
      </c>
      <c r="Q844" s="120" t="s">
        <v>200</v>
      </c>
      <c r="R844" s="0" t="s">
        <v>3919</v>
      </c>
      <c r="S844" s="0" t="s">
        <v>201</v>
      </c>
      <c r="T844" s="0" t="s">
        <v>198</v>
      </c>
      <c r="U844" s="0" t="s">
        <v>202</v>
      </c>
      <c r="V844" s="0" t="s">
        <v>1790</v>
      </c>
      <c r="W844" s="110" t="s">
        <v>204</v>
      </c>
      <c r="X844" s="111" t="n">
        <v>2016</v>
      </c>
      <c r="Y844" s="111" t="s">
        <v>607</v>
      </c>
      <c r="Z844" s="130" t="s">
        <v>757</v>
      </c>
      <c r="AA844" s="122" t="s">
        <v>200</v>
      </c>
      <c r="AB844" s="0" t="s">
        <v>6081</v>
      </c>
      <c r="AC844" s="0" t="s">
        <v>3215</v>
      </c>
      <c r="AD844" s="111" t="n">
        <v>2016</v>
      </c>
      <c r="AE844" s="111" t="s">
        <v>198</v>
      </c>
      <c r="AI844" s="111" t="s">
        <v>207</v>
      </c>
      <c r="AK844" s="111" t="str">
        <f aca="false">(AB844)</f>
        <v>Omega force</v>
      </c>
      <c r="AM844" s="111" t="n">
        <f aca="false">AD844</f>
        <v>2016</v>
      </c>
      <c r="AN844" s="111" t="s">
        <v>208</v>
      </c>
      <c r="AS844" s="0" t="s">
        <v>3218</v>
      </c>
      <c r="AT844" s="0" t="s">
        <v>576</v>
      </c>
      <c r="AU844" s="0" t="s">
        <v>332</v>
      </c>
      <c r="AV844" s="0" t="s">
        <v>612</v>
      </c>
      <c r="AW844" s="0" t="s">
        <v>3221</v>
      </c>
      <c r="AZ844" s="0" t="s">
        <v>6087</v>
      </c>
      <c r="BA844" s="124" t="s">
        <v>200</v>
      </c>
      <c r="BB844" s="0" t="s">
        <v>248</v>
      </c>
      <c r="BC844" s="0" t="s">
        <v>6088</v>
      </c>
      <c r="BE844" s="104" t="s">
        <v>6089</v>
      </c>
      <c r="BF844" s="0" t="s">
        <v>6090</v>
      </c>
      <c r="BG844" s="125" t="s">
        <v>200</v>
      </c>
      <c r="BH844" s="0" t="s">
        <v>5255</v>
      </c>
      <c r="BI844" s="112" t="n">
        <v>5021290077782</v>
      </c>
      <c r="BJ844" s="126" t="s">
        <v>200</v>
      </c>
      <c r="BK844" s="0" t="s">
        <v>215</v>
      </c>
      <c r="BL844" s="112" t="n">
        <v>4</v>
      </c>
      <c r="BM844" s="112" t="n">
        <v>4</v>
      </c>
      <c r="BN844" s="112" t="n">
        <v>4</v>
      </c>
      <c r="BO844" s="111" t="n">
        <v>20</v>
      </c>
      <c r="BP844" s="125" t="s">
        <v>200</v>
      </c>
      <c r="BQ844" s="127" t="s">
        <v>216</v>
      </c>
    </row>
    <row r="845" customFormat="false" ht="13.8" hidden="false" customHeight="false" outlineLevel="0" collapsed="false">
      <c r="A845" s="0" t="s">
        <v>6091</v>
      </c>
      <c r="B845" s="0" t="s">
        <v>5207</v>
      </c>
      <c r="C845" s="131" t="s">
        <v>558</v>
      </c>
      <c r="D845" s="131" t="s">
        <v>193</v>
      </c>
      <c r="E845" s="0" t="s">
        <v>284</v>
      </c>
      <c r="F845" s="0" t="s">
        <v>606</v>
      </c>
      <c r="G845" s="0" t="s">
        <v>330</v>
      </c>
      <c r="H845" s="0" t="s">
        <v>219</v>
      </c>
      <c r="J845" s="111" t="n">
        <v>4</v>
      </c>
      <c r="K845" s="131" t="s">
        <v>198</v>
      </c>
      <c r="L845" s="0" t="s">
        <v>533</v>
      </c>
      <c r="M845" s="0" t="s">
        <v>199</v>
      </c>
      <c r="O845" s="0" t="s">
        <v>534</v>
      </c>
      <c r="Q845" s="120" t="s">
        <v>200</v>
      </c>
      <c r="R845" s="0" t="s">
        <v>3919</v>
      </c>
      <c r="S845" s="0" t="s">
        <v>3441</v>
      </c>
      <c r="T845" s="0" t="s">
        <v>3441</v>
      </c>
      <c r="U845" s="0" t="s">
        <v>202</v>
      </c>
      <c r="V845" s="0" t="s">
        <v>1790</v>
      </c>
      <c r="W845" s="110" t="s">
        <v>204</v>
      </c>
      <c r="X845" s="111" t="n">
        <v>2018</v>
      </c>
      <c r="Y845" s="111" t="s">
        <v>205</v>
      </c>
      <c r="Z845" s="130" t="s">
        <v>757</v>
      </c>
      <c r="AA845" s="122" t="s">
        <v>200</v>
      </c>
      <c r="AB845" s="0" t="s">
        <v>3358</v>
      </c>
      <c r="AC845" s="0" t="s">
        <v>2959</v>
      </c>
      <c r="AD845" s="111" t="n">
        <v>2018</v>
      </c>
      <c r="AE845" s="111" t="s">
        <v>3242</v>
      </c>
      <c r="AI845" s="111" t="s">
        <v>294</v>
      </c>
      <c r="AJ845" s="111" t="s">
        <v>6092</v>
      </c>
      <c r="AK845" s="0" t="s">
        <v>3358</v>
      </c>
      <c r="AM845" s="111" t="n">
        <v>2013</v>
      </c>
      <c r="AN845" s="111" t="s">
        <v>208</v>
      </c>
      <c r="AO845" s="0" t="s">
        <v>609</v>
      </c>
      <c r="AP845" s="0" t="s">
        <v>200</v>
      </c>
      <c r="AS845" s="0" t="s">
        <v>200</v>
      </c>
      <c r="AT845" s="0" t="s">
        <v>1555</v>
      </c>
      <c r="AU845" s="0" t="s">
        <v>332</v>
      </c>
      <c r="AV845" s="0" t="s">
        <v>200</v>
      </c>
      <c r="AZ845" s="0" t="s">
        <v>6093</v>
      </c>
      <c r="BA845" s="124" t="s">
        <v>200</v>
      </c>
      <c r="BB845" s="0" t="s">
        <v>248</v>
      </c>
      <c r="BC845" s="0" t="s">
        <v>6094</v>
      </c>
      <c r="BD845" s="0" t="s">
        <v>6095</v>
      </c>
      <c r="BE845" s="104" t="s">
        <v>6096</v>
      </c>
      <c r="BF845" s="0" t="s">
        <v>6097</v>
      </c>
      <c r="BG845" s="125" t="s">
        <v>200</v>
      </c>
      <c r="BH845" s="0" t="s">
        <v>582</v>
      </c>
      <c r="BI845" s="112" t="n">
        <v>5055277030866</v>
      </c>
      <c r="BJ845" s="126" t="s">
        <v>200</v>
      </c>
      <c r="BK845" s="0" t="s">
        <v>215</v>
      </c>
      <c r="BL845" s="112" t="n">
        <v>4</v>
      </c>
      <c r="BM845" s="112" t="n">
        <v>4</v>
      </c>
      <c r="BN845" s="112" t="n">
        <v>4</v>
      </c>
      <c r="BO845" s="111" t="n">
        <v>20</v>
      </c>
      <c r="BP845" s="125" t="s">
        <v>200</v>
      </c>
      <c r="BQ845" s="127" t="s">
        <v>216</v>
      </c>
    </row>
    <row r="846" customFormat="false" ht="13.8" hidden="false" customHeight="false" outlineLevel="0" collapsed="false">
      <c r="A846" s="0" t="s">
        <v>6098</v>
      </c>
      <c r="B846" s="0" t="s">
        <v>5207</v>
      </c>
      <c r="C846" s="0" t="s">
        <v>1267</v>
      </c>
      <c r="D846" s="0" t="s">
        <v>1333</v>
      </c>
      <c r="E846" s="0" t="s">
        <v>194</v>
      </c>
      <c r="F846" s="0" t="s">
        <v>195</v>
      </c>
      <c r="G846" s="0" t="s">
        <v>330</v>
      </c>
      <c r="H846" s="0" t="s">
        <v>219</v>
      </c>
      <c r="J846" s="111" t="n">
        <v>1</v>
      </c>
      <c r="K846" s="131" t="s">
        <v>198</v>
      </c>
      <c r="L846" s="0" t="s">
        <v>198</v>
      </c>
      <c r="M846" s="0" t="s">
        <v>199</v>
      </c>
      <c r="O846" s="0" t="s">
        <v>200</v>
      </c>
      <c r="Q846" s="120" t="s">
        <v>200</v>
      </c>
      <c r="R846" s="0" t="s">
        <v>3919</v>
      </c>
      <c r="S846" s="0" t="s">
        <v>201</v>
      </c>
      <c r="T846" s="0" t="s">
        <v>198</v>
      </c>
      <c r="U846" s="0" t="s">
        <v>202</v>
      </c>
      <c r="V846" s="0" t="s">
        <v>1790</v>
      </c>
      <c r="W846" s="110" t="s">
        <v>204</v>
      </c>
      <c r="X846" s="111" t="n">
        <v>2017</v>
      </c>
      <c r="Y846" s="111" t="s">
        <v>1624</v>
      </c>
      <c r="Z846" s="130" t="s">
        <v>757</v>
      </c>
      <c r="AA846" s="122" t="s">
        <v>200</v>
      </c>
      <c r="AB846" s="0" t="s">
        <v>6099</v>
      </c>
      <c r="AC846" s="0" t="s">
        <v>4469</v>
      </c>
      <c r="AD846" s="111" t="n">
        <v>2017</v>
      </c>
      <c r="AE846" s="111" t="s">
        <v>198</v>
      </c>
      <c r="AI846" s="111" t="s">
        <v>294</v>
      </c>
      <c r="AJ846" s="111" t="s">
        <v>1793</v>
      </c>
      <c r="AK846" s="0" t="s">
        <v>6099</v>
      </c>
      <c r="AM846" s="111" t="s">
        <v>849</v>
      </c>
      <c r="AN846" s="111" t="s">
        <v>5043</v>
      </c>
      <c r="AO846" s="0" t="s">
        <v>1800</v>
      </c>
      <c r="AS846" s="0" t="s">
        <v>200</v>
      </c>
      <c r="AT846" s="0" t="s">
        <v>266</v>
      </c>
      <c r="AU846" s="0" t="s">
        <v>267</v>
      </c>
      <c r="AV846" s="0" t="s">
        <v>200</v>
      </c>
      <c r="AY846" s="0" t="s">
        <v>5044</v>
      </c>
      <c r="AZ846" s="0" t="s">
        <v>6100</v>
      </c>
      <c r="BA846" s="124" t="s">
        <v>200</v>
      </c>
      <c r="BB846" s="0" t="s">
        <v>210</v>
      </c>
      <c r="BC846" s="0" t="s">
        <v>6101</v>
      </c>
      <c r="BD846" s="0" t="s">
        <v>6102</v>
      </c>
      <c r="BE846" s="104" t="s">
        <v>6103</v>
      </c>
      <c r="BF846" s="0" t="s">
        <v>3942</v>
      </c>
      <c r="BG846" s="125" t="s">
        <v>200</v>
      </c>
      <c r="BH846" s="0" t="s">
        <v>5255</v>
      </c>
      <c r="BI846" s="112" t="n">
        <v>4020628816490</v>
      </c>
      <c r="BJ846" s="126" t="s">
        <v>200</v>
      </c>
      <c r="BK846" s="0" t="s">
        <v>215</v>
      </c>
      <c r="BL846" s="112" t="n">
        <v>4</v>
      </c>
      <c r="BM846" s="112" t="n">
        <v>4</v>
      </c>
      <c r="BN846" s="112" t="n">
        <v>4</v>
      </c>
      <c r="BO846" s="111" t="n">
        <v>20</v>
      </c>
      <c r="BP846" s="125" t="s">
        <v>200</v>
      </c>
      <c r="BQ846" s="127" t="s">
        <v>216</v>
      </c>
    </row>
    <row r="847" customFormat="false" ht="13.8" hidden="false" customHeight="false" outlineLevel="0" collapsed="false">
      <c r="A847" s="0" t="s">
        <v>6104</v>
      </c>
      <c r="B847" s="0" t="s">
        <v>5207</v>
      </c>
      <c r="C847" s="0" t="s">
        <v>858</v>
      </c>
      <c r="D847" s="0" t="s">
        <v>1333</v>
      </c>
      <c r="E847" s="0" t="s">
        <v>194</v>
      </c>
      <c r="F847" s="0" t="s">
        <v>195</v>
      </c>
      <c r="G847" s="0" t="s">
        <v>196</v>
      </c>
      <c r="H847" s="0" t="s">
        <v>219</v>
      </c>
      <c r="J847" s="111" t="n">
        <v>1</v>
      </c>
      <c r="K847" s="0" t="s">
        <v>198</v>
      </c>
      <c r="L847" s="0" t="s">
        <v>198</v>
      </c>
      <c r="M847" s="0" t="s">
        <v>274</v>
      </c>
      <c r="Q847" s="120" t="s">
        <v>200</v>
      </c>
      <c r="R847" s="0" t="s">
        <v>3919</v>
      </c>
      <c r="S847" s="0" t="s">
        <v>201</v>
      </c>
      <c r="T847" s="0" t="s">
        <v>198</v>
      </c>
      <c r="U847" s="0" t="s">
        <v>202</v>
      </c>
      <c r="V847" s="0" t="s">
        <v>1790</v>
      </c>
      <c r="W847" s="110" t="s">
        <v>204</v>
      </c>
      <c r="X847" s="111" t="n">
        <v>2020</v>
      </c>
      <c r="Y847" s="111" t="s">
        <v>498</v>
      </c>
      <c r="Z847" s="130" t="s">
        <v>757</v>
      </c>
      <c r="AA847" s="122" t="s">
        <v>200</v>
      </c>
      <c r="AB847" s="0" t="s">
        <v>4525</v>
      </c>
      <c r="AC847" s="0" t="s">
        <v>872</v>
      </c>
      <c r="AD847" s="111" t="n">
        <v>2020</v>
      </c>
      <c r="AE847" s="111" t="s">
        <v>222</v>
      </c>
      <c r="AI847" s="111" t="s">
        <v>207</v>
      </c>
      <c r="AK847" s="111" t="str">
        <f aca="false">(AB847)</f>
        <v>Media molecule</v>
      </c>
      <c r="AM847" s="111" t="n">
        <f aca="false">AD847</f>
        <v>2020</v>
      </c>
      <c r="AN847" s="111" t="s">
        <v>263</v>
      </c>
      <c r="AO847" s="0" t="s">
        <v>2023</v>
      </c>
      <c r="AU847" s="0" t="s">
        <v>3408</v>
      </c>
      <c r="AZ847" s="0" t="s">
        <v>6105</v>
      </c>
      <c r="BA847" s="124" t="s">
        <v>200</v>
      </c>
      <c r="BB847" s="0" t="s">
        <v>248</v>
      </c>
      <c r="BC847" s="0" t="s">
        <v>6106</v>
      </c>
      <c r="BE847" s="104" t="s">
        <v>6107</v>
      </c>
      <c r="BF847" s="104" t="s">
        <v>6108</v>
      </c>
      <c r="BG847" s="125"/>
      <c r="BH847" s="0" t="s">
        <v>5255</v>
      </c>
      <c r="BI847" s="112" t="n">
        <v>711719351603</v>
      </c>
      <c r="BJ847" s="126"/>
      <c r="BK847" s="0" t="s">
        <v>215</v>
      </c>
      <c r="BL847" s="112" t="n">
        <v>4</v>
      </c>
      <c r="BM847" s="112" t="n">
        <v>4</v>
      </c>
      <c r="BN847" s="112" t="n">
        <v>4</v>
      </c>
      <c r="BO847" s="111" t="n">
        <v>20</v>
      </c>
      <c r="BP847" s="125"/>
      <c r="BQ847" s="127" t="s">
        <v>216</v>
      </c>
    </row>
    <row r="848" customFormat="false" ht="13.8" hidden="false" customHeight="false" outlineLevel="0" collapsed="false">
      <c r="A848" s="0" t="s">
        <v>6109</v>
      </c>
      <c r="B848" s="0" t="s">
        <v>5207</v>
      </c>
      <c r="C848" s="0" t="s">
        <v>818</v>
      </c>
      <c r="D848" s="0" t="s">
        <v>5271</v>
      </c>
      <c r="E848" s="0" t="s">
        <v>313</v>
      </c>
      <c r="F848" s="0" t="s">
        <v>314</v>
      </c>
      <c r="G848" s="0" t="s">
        <v>880</v>
      </c>
      <c r="H848" s="0" t="s">
        <v>197</v>
      </c>
      <c r="J848" s="111" t="n">
        <v>1</v>
      </c>
      <c r="K848" s="131" t="s">
        <v>198</v>
      </c>
      <c r="L848" s="0" t="s">
        <v>198</v>
      </c>
      <c r="M848" s="0" t="s">
        <v>199</v>
      </c>
      <c r="O848" s="0" t="s">
        <v>200</v>
      </c>
      <c r="Q848" s="120" t="s">
        <v>200</v>
      </c>
      <c r="R848" s="0" t="s">
        <v>3919</v>
      </c>
      <c r="S848" s="0" t="s">
        <v>201</v>
      </c>
      <c r="T848" s="0" t="s">
        <v>198</v>
      </c>
      <c r="U848" s="0" t="s">
        <v>202</v>
      </c>
      <c r="V848" s="0" t="s">
        <v>1790</v>
      </c>
      <c r="W848" s="110" t="s">
        <v>204</v>
      </c>
      <c r="X848" s="111" t="n">
        <v>2016</v>
      </c>
      <c r="Y848" s="111" t="s">
        <v>498</v>
      </c>
      <c r="Z848" s="111" t="s">
        <v>198</v>
      </c>
      <c r="AA848" s="122" t="s">
        <v>200</v>
      </c>
      <c r="AB848" s="0" t="s">
        <v>3911</v>
      </c>
      <c r="AC848" s="0" t="s">
        <v>872</v>
      </c>
      <c r="AD848" s="111" t="n">
        <v>2016</v>
      </c>
      <c r="AE848" s="130" t="s">
        <v>222</v>
      </c>
      <c r="AF848" s="130"/>
      <c r="AG848" s="130"/>
      <c r="AH848" s="130"/>
      <c r="AI848" s="111" t="s">
        <v>207</v>
      </c>
      <c r="AK848" s="111" t="str">
        <f aca="false">(AB848)</f>
        <v>Evolution studios</v>
      </c>
      <c r="AM848" s="111" t="n">
        <f aca="false">AD848</f>
        <v>2016</v>
      </c>
      <c r="AN848" s="111" t="s">
        <v>263</v>
      </c>
      <c r="AO848" s="0" t="s">
        <v>6110</v>
      </c>
      <c r="AP848" s="0" t="s">
        <v>200</v>
      </c>
      <c r="AQ848" s="0" t="s">
        <v>200</v>
      </c>
      <c r="AS848" s="0" t="s">
        <v>200</v>
      </c>
      <c r="AV848" s="0" t="s">
        <v>200</v>
      </c>
      <c r="AZ848" s="0" t="s">
        <v>6111</v>
      </c>
      <c r="BA848" s="124" t="s">
        <v>200</v>
      </c>
      <c r="BB848" s="0" t="s">
        <v>210</v>
      </c>
      <c r="BC848" s="0" t="s">
        <v>6112</v>
      </c>
      <c r="BD848" s="0" t="s">
        <v>6113</v>
      </c>
      <c r="BE848" s="104" t="s">
        <v>6114</v>
      </c>
      <c r="BF848" s="0" t="s">
        <v>2138</v>
      </c>
      <c r="BG848" s="125" t="s">
        <v>200</v>
      </c>
      <c r="BH848" s="0" t="s">
        <v>5278</v>
      </c>
      <c r="BI848" s="112" t="n">
        <v>711719850151</v>
      </c>
      <c r="BJ848" s="126" t="s">
        <v>200</v>
      </c>
      <c r="BK848" s="0" t="s">
        <v>215</v>
      </c>
      <c r="BL848" s="112" t="n">
        <v>4</v>
      </c>
      <c r="BM848" s="112" t="n">
        <v>4</v>
      </c>
      <c r="BN848" s="112" t="n">
        <v>4</v>
      </c>
      <c r="BO848" s="111" t="n">
        <v>20</v>
      </c>
      <c r="BP848" s="125" t="s">
        <v>200</v>
      </c>
      <c r="BQ848" s="127" t="s">
        <v>216</v>
      </c>
    </row>
    <row r="849" customFormat="false" ht="13.8" hidden="false" customHeight="false" outlineLevel="0" collapsed="false">
      <c r="A849" s="0" t="s">
        <v>6115</v>
      </c>
      <c r="B849" s="0" t="s">
        <v>5207</v>
      </c>
      <c r="C849" s="131" t="s">
        <v>1489</v>
      </c>
      <c r="D849" s="131" t="s">
        <v>1333</v>
      </c>
      <c r="E849" s="0" t="s">
        <v>194</v>
      </c>
      <c r="F849" s="0" t="s">
        <v>195</v>
      </c>
      <c r="G849" s="0" t="s">
        <v>196</v>
      </c>
      <c r="H849" s="0" t="s">
        <v>901</v>
      </c>
      <c r="J849" s="111" t="n">
        <v>1</v>
      </c>
      <c r="K849" s="131" t="s">
        <v>198</v>
      </c>
      <c r="L849" s="0" t="s">
        <v>198</v>
      </c>
      <c r="M849" s="0" t="s">
        <v>220</v>
      </c>
      <c r="O849" s="0" t="s">
        <v>200</v>
      </c>
      <c r="Q849" s="120" t="s">
        <v>200</v>
      </c>
      <c r="R849" s="0" t="s">
        <v>3919</v>
      </c>
      <c r="S849" s="0" t="s">
        <v>201</v>
      </c>
      <c r="T849" s="0" t="s">
        <v>198</v>
      </c>
      <c r="U849" s="0" t="s">
        <v>285</v>
      </c>
      <c r="V849" s="0" t="s">
        <v>1790</v>
      </c>
      <c r="W849" s="110" t="s">
        <v>204</v>
      </c>
      <c r="X849" s="111" t="n">
        <v>2016</v>
      </c>
      <c r="Y849" s="111" t="s">
        <v>205</v>
      </c>
      <c r="Z849" s="111" t="s">
        <v>198</v>
      </c>
      <c r="AA849" s="122" t="s">
        <v>200</v>
      </c>
      <c r="AB849" s="131" t="s">
        <v>5560</v>
      </c>
      <c r="AC849" s="0" t="s">
        <v>6116</v>
      </c>
      <c r="AD849" s="111" t="s">
        <v>198</v>
      </c>
      <c r="AE849" s="111" t="s">
        <v>198</v>
      </c>
      <c r="AI849" s="111" t="s">
        <v>922</v>
      </c>
      <c r="AJ849" s="111" t="s">
        <v>1163</v>
      </c>
      <c r="AK849" s="111" t="s">
        <v>6117</v>
      </c>
      <c r="AL849" s="0" t="s">
        <v>200</v>
      </c>
      <c r="AM849" s="111" t="n">
        <v>1996</v>
      </c>
      <c r="AN849" s="111" t="s">
        <v>297</v>
      </c>
      <c r="AQ849" s="0" t="s">
        <v>200</v>
      </c>
      <c r="AR849" s="0" t="s">
        <v>2987</v>
      </c>
      <c r="AS849" s="0" t="s">
        <v>6118</v>
      </c>
      <c r="AT849" s="0" t="s">
        <v>2468</v>
      </c>
      <c r="AU849" s="0" t="s">
        <v>200</v>
      </c>
      <c r="AV849" s="0" t="s">
        <v>200</v>
      </c>
      <c r="AZ849" s="0" t="s">
        <v>6119</v>
      </c>
      <c r="BA849" s="124" t="s">
        <v>200</v>
      </c>
      <c r="BB849" s="0" t="s">
        <v>210</v>
      </c>
      <c r="BC849" s="0" t="s">
        <v>4283</v>
      </c>
      <c r="BD849" s="0" t="s">
        <v>6120</v>
      </c>
      <c r="BE849" s="104" t="s">
        <v>6121</v>
      </c>
      <c r="BF849" s="0" t="s">
        <v>6122</v>
      </c>
      <c r="BG849" s="125" t="s">
        <v>200</v>
      </c>
      <c r="BH849" s="0" t="s">
        <v>5255</v>
      </c>
      <c r="BI849" s="112" t="n">
        <v>850942007014</v>
      </c>
      <c r="BJ849" s="126" t="s">
        <v>200</v>
      </c>
      <c r="BK849" s="0" t="s">
        <v>215</v>
      </c>
      <c r="BL849" s="112" t="n">
        <v>4</v>
      </c>
      <c r="BM849" s="112" t="n">
        <v>4</v>
      </c>
      <c r="BN849" s="112" t="n">
        <v>4</v>
      </c>
      <c r="BO849" s="111" t="n">
        <v>20</v>
      </c>
      <c r="BP849" s="125" t="s">
        <v>200</v>
      </c>
      <c r="BQ849" s="127" t="s">
        <v>216</v>
      </c>
    </row>
    <row r="850" customFormat="false" ht="13.8" hidden="false" customHeight="false" outlineLevel="0" collapsed="false">
      <c r="A850" s="0" t="s">
        <v>6123</v>
      </c>
      <c r="B850" s="0" t="s">
        <v>5207</v>
      </c>
      <c r="C850" s="131" t="s">
        <v>858</v>
      </c>
      <c r="D850" s="131" t="s">
        <v>3087</v>
      </c>
      <c r="E850" s="0" t="s">
        <v>194</v>
      </c>
      <c r="F850" s="0" t="s">
        <v>195</v>
      </c>
      <c r="G850" s="0" t="s">
        <v>196</v>
      </c>
      <c r="H850" s="0" t="s">
        <v>219</v>
      </c>
      <c r="J850" s="111" t="n">
        <v>1</v>
      </c>
      <c r="K850" s="131" t="s">
        <v>198</v>
      </c>
      <c r="L850" s="0" t="s">
        <v>198</v>
      </c>
      <c r="M850" s="0" t="s">
        <v>199</v>
      </c>
      <c r="O850" s="0" t="s">
        <v>200</v>
      </c>
      <c r="Q850" s="120" t="s">
        <v>200</v>
      </c>
      <c r="R850" s="0" t="s">
        <v>3919</v>
      </c>
      <c r="S850" s="0" t="s">
        <v>201</v>
      </c>
      <c r="T850" s="0" t="s">
        <v>1409</v>
      </c>
      <c r="U850" s="0" t="s">
        <v>202</v>
      </c>
      <c r="V850" s="0" t="s">
        <v>1790</v>
      </c>
      <c r="W850" s="110" t="s">
        <v>204</v>
      </c>
      <c r="X850" s="111" t="n">
        <v>2016</v>
      </c>
      <c r="Y850" s="111" t="s">
        <v>498</v>
      </c>
      <c r="Z850" s="111" t="s">
        <v>221</v>
      </c>
      <c r="AA850" s="122" t="s">
        <v>200</v>
      </c>
      <c r="AB850" s="0" t="s">
        <v>6124</v>
      </c>
      <c r="AC850" s="0" t="s">
        <v>6125</v>
      </c>
      <c r="AD850" s="111" t="n">
        <v>2016</v>
      </c>
      <c r="AE850" s="111" t="s">
        <v>198</v>
      </c>
      <c r="AI850" s="111" t="s">
        <v>207</v>
      </c>
      <c r="AK850" s="111" t="str">
        <f aca="false">(AB850)</f>
        <v>Realmforge studio</v>
      </c>
      <c r="AM850" s="111" t="n">
        <f aca="false">AD850</f>
        <v>2016</v>
      </c>
      <c r="AN850" s="111" t="s">
        <v>2009</v>
      </c>
      <c r="AS850" s="0" t="s">
        <v>200</v>
      </c>
      <c r="AT850" s="0" t="s">
        <v>433</v>
      </c>
      <c r="AU850" s="0" t="s">
        <v>332</v>
      </c>
      <c r="AV850" s="0" t="s">
        <v>200</v>
      </c>
      <c r="AY850" s="0" t="s">
        <v>5044</v>
      </c>
      <c r="AZ850" s="0" t="s">
        <v>6126</v>
      </c>
      <c r="BA850" s="124" t="s">
        <v>200</v>
      </c>
      <c r="BB850" s="0" t="s">
        <v>248</v>
      </c>
      <c r="BC850" s="0" t="s">
        <v>6127</v>
      </c>
      <c r="BE850" s="104" t="s">
        <v>3455</v>
      </c>
      <c r="BF850" s="0" t="s">
        <v>6128</v>
      </c>
      <c r="BG850" s="125" t="s">
        <v>200</v>
      </c>
      <c r="BH850" s="0" t="s">
        <v>582</v>
      </c>
      <c r="BI850" s="112" t="n">
        <v>4260089417212</v>
      </c>
      <c r="BJ850" s="126" t="s">
        <v>200</v>
      </c>
      <c r="BK850" s="0" t="s">
        <v>215</v>
      </c>
      <c r="BL850" s="112" t="n">
        <v>4</v>
      </c>
      <c r="BM850" s="112" t="n">
        <v>4</v>
      </c>
      <c r="BN850" s="112" t="n">
        <v>4</v>
      </c>
      <c r="BO850" s="111" t="n">
        <v>20</v>
      </c>
      <c r="BP850" s="125" t="s">
        <v>200</v>
      </c>
      <c r="BQ850" s="127" t="s">
        <v>216</v>
      </c>
    </row>
    <row r="851" customFormat="false" ht="13.8" hidden="false" customHeight="false" outlineLevel="0" collapsed="false">
      <c r="A851" s="0" t="s">
        <v>6129</v>
      </c>
      <c r="B851" s="0" t="s">
        <v>5207</v>
      </c>
      <c r="C851" s="131" t="s">
        <v>858</v>
      </c>
      <c r="D851" s="131" t="s">
        <v>3087</v>
      </c>
      <c r="E851" s="0" t="s">
        <v>194</v>
      </c>
      <c r="F851" s="0" t="s">
        <v>195</v>
      </c>
      <c r="G851" s="0" t="s">
        <v>196</v>
      </c>
      <c r="H851" s="0" t="s">
        <v>219</v>
      </c>
      <c r="J851" s="111" t="n">
        <v>1</v>
      </c>
      <c r="K851" s="131" t="s">
        <v>198</v>
      </c>
      <c r="L851" s="0" t="s">
        <v>198</v>
      </c>
      <c r="M851" s="0" t="s">
        <v>199</v>
      </c>
      <c r="O851" s="0" t="s">
        <v>200</v>
      </c>
      <c r="Q851" s="120" t="s">
        <v>200</v>
      </c>
      <c r="R851" s="0" t="s">
        <v>3919</v>
      </c>
      <c r="S851" s="0" t="s">
        <v>201</v>
      </c>
      <c r="T851" s="0" t="s">
        <v>198</v>
      </c>
      <c r="U851" s="0" t="s">
        <v>285</v>
      </c>
      <c r="V851" s="0" t="s">
        <v>1790</v>
      </c>
      <c r="W851" s="110" t="s">
        <v>204</v>
      </c>
      <c r="X851" s="111" t="n">
        <v>2020</v>
      </c>
      <c r="Y851" s="111" t="s">
        <v>498</v>
      </c>
      <c r="Z851" s="111" t="s">
        <v>221</v>
      </c>
      <c r="AA851" s="122" t="s">
        <v>200</v>
      </c>
      <c r="AB851" s="0" t="s">
        <v>6124</v>
      </c>
      <c r="AC851" s="0" t="s">
        <v>6125</v>
      </c>
      <c r="AD851" s="111" t="n">
        <v>2020</v>
      </c>
      <c r="AE851" s="111" t="s">
        <v>198</v>
      </c>
      <c r="AI851" s="111" t="s">
        <v>700</v>
      </c>
      <c r="AJ851" s="111" t="s">
        <v>5412</v>
      </c>
      <c r="AK851" s="111" t="s">
        <v>6124</v>
      </c>
      <c r="AM851" s="111" t="n">
        <v>2017</v>
      </c>
      <c r="AN851" s="111" t="s">
        <v>2009</v>
      </c>
      <c r="AR851" s="0" t="s">
        <v>5385</v>
      </c>
      <c r="AS851" s="0" t="s">
        <v>200</v>
      </c>
      <c r="AT851" s="0" t="s">
        <v>4620</v>
      </c>
      <c r="AU851" s="0" t="s">
        <v>332</v>
      </c>
      <c r="AV851" s="0" t="s">
        <v>200</v>
      </c>
      <c r="AY851" s="0" t="s">
        <v>5044</v>
      </c>
      <c r="AZ851" s="0" t="s">
        <v>6130</v>
      </c>
      <c r="BA851" s="124" t="s">
        <v>200</v>
      </c>
      <c r="BB851" s="0" t="s">
        <v>248</v>
      </c>
      <c r="BC851" s="0" t="s">
        <v>6131</v>
      </c>
      <c r="BE851" s="104" t="s">
        <v>5124</v>
      </c>
      <c r="BF851" s="0" t="s">
        <v>6132</v>
      </c>
      <c r="BG851" s="125" t="s">
        <v>200</v>
      </c>
      <c r="BH851" s="0" t="s">
        <v>582</v>
      </c>
      <c r="BI851" s="112" t="n">
        <v>4020628717537</v>
      </c>
      <c r="BJ851" s="126" t="s">
        <v>200</v>
      </c>
      <c r="BK851" s="0" t="s">
        <v>215</v>
      </c>
      <c r="BL851" s="112" t="n">
        <v>4</v>
      </c>
      <c r="BM851" s="112" t="n">
        <v>4</v>
      </c>
      <c r="BN851" s="112" t="n">
        <v>4</v>
      </c>
      <c r="BO851" s="111" t="n">
        <v>20</v>
      </c>
      <c r="BP851" s="125" t="s">
        <v>200</v>
      </c>
      <c r="BQ851" s="127" t="s">
        <v>216</v>
      </c>
    </row>
    <row r="852" customFormat="false" ht="13.8" hidden="false" customHeight="false" outlineLevel="0" collapsed="false">
      <c r="A852" s="0" t="s">
        <v>6133</v>
      </c>
      <c r="B852" s="0" t="s">
        <v>5207</v>
      </c>
      <c r="C852" s="131" t="s">
        <v>1489</v>
      </c>
      <c r="D852" s="131" t="s">
        <v>1333</v>
      </c>
      <c r="E852" s="0" t="s">
        <v>284</v>
      </c>
      <c r="F852" s="0" t="s">
        <v>195</v>
      </c>
      <c r="G852" s="0" t="s">
        <v>330</v>
      </c>
      <c r="H852" s="0" t="s">
        <v>901</v>
      </c>
      <c r="J852" s="111" t="n">
        <v>1</v>
      </c>
      <c r="K852" s="131" t="s">
        <v>198</v>
      </c>
      <c r="L852" s="0" t="s">
        <v>198</v>
      </c>
      <c r="M852" s="0" t="s">
        <v>274</v>
      </c>
      <c r="O852" s="0" t="s">
        <v>200</v>
      </c>
      <c r="Q852" s="120" t="s">
        <v>200</v>
      </c>
      <c r="R852" s="0" t="s">
        <v>3919</v>
      </c>
      <c r="S852" s="0" t="s">
        <v>201</v>
      </c>
      <c r="T852" s="0" t="s">
        <v>198</v>
      </c>
      <c r="U852" s="0" t="s">
        <v>202</v>
      </c>
      <c r="V852" s="0" t="s">
        <v>1790</v>
      </c>
      <c r="W852" s="110" t="s">
        <v>204</v>
      </c>
      <c r="X852" s="111" t="n">
        <v>2016</v>
      </c>
      <c r="Y852" s="111" t="s">
        <v>498</v>
      </c>
      <c r="Z852" s="130" t="s">
        <v>757</v>
      </c>
      <c r="AA852" s="122" t="s">
        <v>200</v>
      </c>
      <c r="AB852" s="0" t="s">
        <v>5816</v>
      </c>
      <c r="AC852" s="0" t="s">
        <v>4287</v>
      </c>
      <c r="AD852" s="111" t="n">
        <v>2016</v>
      </c>
      <c r="AE852" s="111" t="s">
        <v>198</v>
      </c>
      <c r="AI852" s="111" t="s">
        <v>700</v>
      </c>
      <c r="AJ852" s="133" t="s">
        <v>5412</v>
      </c>
      <c r="AK852" s="0" t="s">
        <v>5816</v>
      </c>
      <c r="AM852" s="111" t="n">
        <v>2015</v>
      </c>
      <c r="AN852" s="111" t="s">
        <v>5495</v>
      </c>
      <c r="AR852" s="0" t="s">
        <v>3150</v>
      </c>
      <c r="AS852" s="0" t="s">
        <v>200</v>
      </c>
      <c r="AT852" s="0" t="s">
        <v>1236</v>
      </c>
      <c r="AU852" s="0" t="s">
        <v>470</v>
      </c>
      <c r="AV852" s="0" t="s">
        <v>200</v>
      </c>
      <c r="AZ852" s="0" t="s">
        <v>6134</v>
      </c>
      <c r="BA852" s="124" t="s">
        <v>200</v>
      </c>
      <c r="BB852" s="0" t="s">
        <v>248</v>
      </c>
      <c r="BC852" s="0" t="s">
        <v>6135</v>
      </c>
      <c r="BD852" s="0" t="s">
        <v>6136</v>
      </c>
      <c r="BE852" s="104" t="s">
        <v>6137</v>
      </c>
      <c r="BF852" s="0" t="s">
        <v>6138</v>
      </c>
      <c r="BG852" s="125" t="s">
        <v>200</v>
      </c>
      <c r="BH852" s="0" t="s">
        <v>582</v>
      </c>
      <c r="BI852" s="112" t="n">
        <v>5051889566120</v>
      </c>
      <c r="BJ852" s="126" t="s">
        <v>200</v>
      </c>
      <c r="BK852" s="0" t="s">
        <v>215</v>
      </c>
      <c r="BL852" s="112" t="n">
        <v>4</v>
      </c>
      <c r="BM852" s="112" t="n">
        <v>4</v>
      </c>
      <c r="BN852" s="112" t="n">
        <v>4</v>
      </c>
      <c r="BO852" s="111" t="n">
        <v>20</v>
      </c>
      <c r="BP852" s="125" t="s">
        <v>200</v>
      </c>
      <c r="BQ852" s="127" t="s">
        <v>216</v>
      </c>
    </row>
    <row r="853" customFormat="false" ht="13.8" hidden="false" customHeight="false" outlineLevel="0" collapsed="false">
      <c r="A853" s="0" t="s">
        <v>6139</v>
      </c>
      <c r="B853" s="0" t="s">
        <v>5207</v>
      </c>
      <c r="C853" s="0" t="s">
        <v>218</v>
      </c>
      <c r="D853" s="0" t="s">
        <v>5271</v>
      </c>
      <c r="E853" s="0" t="s">
        <v>313</v>
      </c>
      <c r="F853" s="0" t="s">
        <v>195</v>
      </c>
      <c r="G853" s="0" t="s">
        <v>330</v>
      </c>
      <c r="H853" s="0" t="s">
        <v>400</v>
      </c>
      <c r="I853" s="0" t="s">
        <v>3115</v>
      </c>
      <c r="J853" s="111" t="n">
        <v>1</v>
      </c>
      <c r="K853" s="131" t="s">
        <v>198</v>
      </c>
      <c r="L853" s="0" t="s">
        <v>198</v>
      </c>
      <c r="M853" s="0" t="s">
        <v>199</v>
      </c>
      <c r="O853" s="0" t="s">
        <v>200</v>
      </c>
      <c r="Q853" s="120" t="s">
        <v>200</v>
      </c>
      <c r="R853" s="0" t="s">
        <v>3919</v>
      </c>
      <c r="S853" s="0" t="s">
        <v>201</v>
      </c>
      <c r="T853" s="0" t="s">
        <v>198</v>
      </c>
      <c r="U853" s="0" t="s">
        <v>202</v>
      </c>
      <c r="V853" s="0" t="s">
        <v>1790</v>
      </c>
      <c r="W853" s="110" t="s">
        <v>204</v>
      </c>
      <c r="X853" s="111" t="n">
        <v>2016</v>
      </c>
      <c r="Y853" s="111" t="s">
        <v>498</v>
      </c>
      <c r="Z853" s="111" t="s">
        <v>198</v>
      </c>
      <c r="AA853" s="122" t="s">
        <v>200</v>
      </c>
      <c r="AB853" s="0" t="s">
        <v>4775</v>
      </c>
      <c r="AC853" s="0" t="s">
        <v>1696</v>
      </c>
      <c r="AD853" s="111" t="n">
        <v>2016</v>
      </c>
      <c r="AE853" s="111" t="s">
        <v>1004</v>
      </c>
      <c r="AI853" s="111" t="s">
        <v>207</v>
      </c>
      <c r="AK853" s="111" t="str">
        <f aca="false">(AB853)</f>
        <v>Ubisoft Montreal</v>
      </c>
      <c r="AM853" s="111" t="n">
        <f aca="false">AD853</f>
        <v>2016</v>
      </c>
      <c r="AN853" s="111" t="s">
        <v>1887</v>
      </c>
      <c r="AO853" s="0" t="s">
        <v>5425</v>
      </c>
      <c r="AP853" s="0" t="s">
        <v>200</v>
      </c>
      <c r="AQ853" s="0" t="s">
        <v>200</v>
      </c>
      <c r="AS853" s="0" t="s">
        <v>200</v>
      </c>
      <c r="AT853" s="0" t="s">
        <v>381</v>
      </c>
      <c r="AU853" s="0" t="s">
        <v>6140</v>
      </c>
      <c r="AV853" s="0" t="s">
        <v>200</v>
      </c>
      <c r="AZ853" s="0" t="s">
        <v>6141</v>
      </c>
      <c r="BA853" s="124" t="s">
        <v>200</v>
      </c>
      <c r="BB853" s="0" t="s">
        <v>248</v>
      </c>
      <c r="BC853" s="0" t="s">
        <v>6142</v>
      </c>
      <c r="BD853" s="0" t="s">
        <v>6143</v>
      </c>
      <c r="BE853" s="104" t="s">
        <v>6144</v>
      </c>
      <c r="BF853" s="0" t="s">
        <v>200</v>
      </c>
      <c r="BG853" s="125" t="s">
        <v>200</v>
      </c>
      <c r="BH853" s="0" t="s">
        <v>5278</v>
      </c>
      <c r="BI853" s="112" t="n">
        <v>3307215991084</v>
      </c>
      <c r="BJ853" s="126" t="s">
        <v>200</v>
      </c>
      <c r="BK853" s="0" t="s">
        <v>215</v>
      </c>
      <c r="BL853" s="112" t="n">
        <v>4</v>
      </c>
      <c r="BM853" s="112" t="n">
        <v>4</v>
      </c>
      <c r="BN853" s="112" t="n">
        <v>4</v>
      </c>
      <c r="BO853" s="111" t="n">
        <v>20</v>
      </c>
      <c r="BP853" s="125" t="s">
        <v>200</v>
      </c>
      <c r="BQ853" s="127" t="s">
        <v>216</v>
      </c>
    </row>
    <row r="854" customFormat="false" ht="13.8" hidden="false" customHeight="false" outlineLevel="0" collapsed="false">
      <c r="A854" s="0" t="s">
        <v>6145</v>
      </c>
      <c r="B854" s="0" t="s">
        <v>5207</v>
      </c>
      <c r="C854" s="131" t="s">
        <v>1970</v>
      </c>
      <c r="D854" s="131" t="s">
        <v>1333</v>
      </c>
      <c r="E854" s="0" t="s">
        <v>194</v>
      </c>
      <c r="F854" s="0" t="s">
        <v>195</v>
      </c>
      <c r="G854" s="0" t="s">
        <v>330</v>
      </c>
      <c r="H854" s="0" t="s">
        <v>901</v>
      </c>
      <c r="J854" s="111" t="n">
        <v>1</v>
      </c>
      <c r="K854" s="0" t="s">
        <v>198</v>
      </c>
      <c r="L854" s="0" t="s">
        <v>198</v>
      </c>
      <c r="M854" s="0" t="s">
        <v>199</v>
      </c>
      <c r="Q854" s="120"/>
      <c r="R854" s="0" t="s">
        <v>3919</v>
      </c>
      <c r="S854" s="0" t="s">
        <v>201</v>
      </c>
      <c r="T854" s="0" t="s">
        <v>6146</v>
      </c>
      <c r="U854" s="0" t="s">
        <v>202</v>
      </c>
      <c r="V854" s="0" t="s">
        <v>1790</v>
      </c>
      <c r="W854" s="110" t="s">
        <v>204</v>
      </c>
      <c r="X854" s="111" t="n">
        <v>2022</v>
      </c>
      <c r="Z854" s="111" t="s">
        <v>757</v>
      </c>
      <c r="AA854" s="122"/>
      <c r="AB854" s="0" t="s">
        <v>4122</v>
      </c>
      <c r="AC854" s="0" t="s">
        <v>3821</v>
      </c>
      <c r="AD854" s="111" t="n">
        <v>2022</v>
      </c>
      <c r="AE854" s="111" t="s">
        <v>198</v>
      </c>
      <c r="AI854" s="111" t="s">
        <v>207</v>
      </c>
      <c r="AK854" s="111" t="s">
        <v>4122</v>
      </c>
      <c r="AM854" s="111" t="n">
        <v>2022</v>
      </c>
      <c r="AN854" s="111" t="s">
        <v>297</v>
      </c>
      <c r="AQ854" s="0" t="s">
        <v>6147</v>
      </c>
      <c r="AR854" s="0" t="s">
        <v>224</v>
      </c>
      <c r="AU854" s="0" t="s">
        <v>4125</v>
      </c>
      <c r="AV854" s="0" t="s">
        <v>4126</v>
      </c>
      <c r="AZ854" s="0" t="s">
        <v>6148</v>
      </c>
      <c r="BA854" s="124" t="s">
        <v>200</v>
      </c>
      <c r="BB854" s="0" t="s">
        <v>248</v>
      </c>
      <c r="BC854" s="0" t="s">
        <v>1543</v>
      </c>
      <c r="BE854" s="104" t="s">
        <v>6149</v>
      </c>
      <c r="BG854" s="125"/>
      <c r="BH854" s="0" t="s">
        <v>6150</v>
      </c>
      <c r="BI854" s="112" t="n">
        <v>3391892017533</v>
      </c>
      <c r="BJ854" s="126"/>
      <c r="BK854" s="0" t="s">
        <v>215</v>
      </c>
      <c r="BL854" s="112" t="n">
        <v>4</v>
      </c>
      <c r="BM854" s="112" t="n">
        <v>4</v>
      </c>
      <c r="BN854" s="112" t="n">
        <v>4</v>
      </c>
      <c r="BO854" s="111" t="n">
        <v>20</v>
      </c>
      <c r="BP854" s="125"/>
      <c r="BQ854" s="127" t="s">
        <v>5461</v>
      </c>
    </row>
    <row r="855" customFormat="false" ht="13.8" hidden="false" customHeight="false" outlineLevel="0" collapsed="false">
      <c r="A855" s="0" t="s">
        <v>6151</v>
      </c>
      <c r="B855" s="0" t="s">
        <v>5207</v>
      </c>
      <c r="C855" s="0" t="s">
        <v>1258</v>
      </c>
      <c r="D855" s="0" t="s">
        <v>1286</v>
      </c>
      <c r="E855" s="0" t="s">
        <v>1433</v>
      </c>
      <c r="F855" s="0" t="s">
        <v>1434</v>
      </c>
      <c r="G855" s="0" t="s">
        <v>362</v>
      </c>
      <c r="H855" s="0" t="s">
        <v>4389</v>
      </c>
      <c r="J855" s="111" t="n">
        <v>1</v>
      </c>
      <c r="K855" s="131" t="s">
        <v>198</v>
      </c>
      <c r="L855" s="0" t="s">
        <v>198</v>
      </c>
      <c r="M855" s="0" t="s">
        <v>199</v>
      </c>
      <c r="P855" s="0" t="s">
        <v>2084</v>
      </c>
      <c r="Q855" s="120"/>
      <c r="R855" s="0" t="s">
        <v>3919</v>
      </c>
      <c r="S855" s="0" t="s">
        <v>5247</v>
      </c>
      <c r="T855" s="0" t="s">
        <v>198</v>
      </c>
      <c r="U855" s="0" t="s">
        <v>285</v>
      </c>
      <c r="V855" s="0" t="s">
        <v>1790</v>
      </c>
      <c r="W855" s="110" t="s">
        <v>204</v>
      </c>
      <c r="X855" s="111" t="n">
        <v>2021</v>
      </c>
      <c r="Y855" s="111" t="s">
        <v>498</v>
      </c>
      <c r="Z855" s="111" t="s">
        <v>757</v>
      </c>
      <c r="AA855" s="122"/>
      <c r="AB855" s="0" t="s">
        <v>6152</v>
      </c>
      <c r="AC855" s="0" t="s">
        <v>5249</v>
      </c>
      <c r="AD855" s="111" t="s">
        <v>198</v>
      </c>
      <c r="AE855" s="111" t="s">
        <v>5241</v>
      </c>
      <c r="AI855" s="111" t="s">
        <v>294</v>
      </c>
      <c r="AJ855" s="111" t="s">
        <v>1793</v>
      </c>
      <c r="AK855" s="0" t="s">
        <v>6152</v>
      </c>
      <c r="AM855" s="111" t="n">
        <v>2019</v>
      </c>
      <c r="AN855" s="111" t="s">
        <v>263</v>
      </c>
      <c r="AO855" s="0" t="s">
        <v>6153</v>
      </c>
      <c r="AP855" s="0" t="s">
        <v>200</v>
      </c>
      <c r="AT855" s="0" t="s">
        <v>266</v>
      </c>
      <c r="AU855" s="0" t="s">
        <v>470</v>
      </c>
      <c r="AZ855" s="0" t="s">
        <v>6154</v>
      </c>
      <c r="BA855" s="124" t="s">
        <v>200</v>
      </c>
      <c r="BB855" s="0" t="s">
        <v>248</v>
      </c>
      <c r="BC855" s="0" t="s">
        <v>1486</v>
      </c>
      <c r="BD855" s="0" t="s">
        <v>6155</v>
      </c>
      <c r="BE855" s="104" t="s">
        <v>6156</v>
      </c>
      <c r="BF855" s="0" t="s">
        <v>6157</v>
      </c>
      <c r="BG855" s="125" t="s">
        <v>200</v>
      </c>
      <c r="BH855" s="0" t="s">
        <v>5255</v>
      </c>
      <c r="BI855" s="112" t="n">
        <v>819976025883</v>
      </c>
      <c r="BJ855" s="126"/>
      <c r="BK855" s="0" t="s">
        <v>215</v>
      </c>
      <c r="BL855" s="112" t="n">
        <v>4</v>
      </c>
      <c r="BM855" s="112" t="n">
        <v>4</v>
      </c>
      <c r="BN855" s="112" t="n">
        <v>4</v>
      </c>
      <c r="BO855" s="111" t="n">
        <v>40</v>
      </c>
      <c r="BP855" s="125"/>
      <c r="BQ855" s="127"/>
    </row>
    <row r="856" customFormat="false" ht="13.8" hidden="false" customHeight="false" outlineLevel="0" collapsed="false">
      <c r="A856" s="0" t="s">
        <v>6158</v>
      </c>
      <c r="B856" s="0" t="s">
        <v>5207</v>
      </c>
      <c r="C856" s="0" t="s">
        <v>380</v>
      </c>
      <c r="D856" s="0" t="s">
        <v>1333</v>
      </c>
      <c r="E856" s="0" t="s">
        <v>194</v>
      </c>
      <c r="F856" s="0" t="s">
        <v>195</v>
      </c>
      <c r="G856" s="0" t="s">
        <v>330</v>
      </c>
      <c r="H856" s="0" t="s">
        <v>197</v>
      </c>
      <c r="J856" s="111" t="n">
        <v>1</v>
      </c>
      <c r="K856" s="131" t="s">
        <v>198</v>
      </c>
      <c r="L856" s="0" t="s">
        <v>198</v>
      </c>
      <c r="M856" s="0" t="s">
        <v>199</v>
      </c>
      <c r="O856" s="0" t="s">
        <v>200</v>
      </c>
      <c r="Q856" s="120" t="s">
        <v>200</v>
      </c>
      <c r="R856" s="0" t="s">
        <v>3919</v>
      </c>
      <c r="S856" s="0" t="s">
        <v>3441</v>
      </c>
      <c r="T856" s="0" t="s">
        <v>3441</v>
      </c>
      <c r="U856" s="0" t="s">
        <v>202</v>
      </c>
      <c r="V856" s="0" t="s">
        <v>1790</v>
      </c>
      <c r="W856" s="110" t="s">
        <v>204</v>
      </c>
      <c r="X856" s="111" t="n">
        <v>2015</v>
      </c>
      <c r="Z856" s="111" t="s">
        <v>198</v>
      </c>
      <c r="AA856" s="122" t="s">
        <v>200</v>
      </c>
      <c r="AB856" s="0" t="s">
        <v>6159</v>
      </c>
      <c r="AC856" s="0" t="s">
        <v>5041</v>
      </c>
      <c r="AD856" s="111" t="n">
        <v>2015</v>
      </c>
      <c r="AE856" s="111" t="s">
        <v>198</v>
      </c>
      <c r="AI856" s="111" t="s">
        <v>207</v>
      </c>
      <c r="AK856" s="111" t="str">
        <f aca="false">(AB856)</f>
        <v>White paper games</v>
      </c>
      <c r="AM856" s="111" t="n">
        <f aca="false">AD856</f>
        <v>2015</v>
      </c>
      <c r="AN856" s="111" t="s">
        <v>263</v>
      </c>
      <c r="AS856" s="0" t="s">
        <v>200</v>
      </c>
      <c r="AV856" s="0" t="s">
        <v>200</v>
      </c>
      <c r="AZ856" s="0" t="s">
        <v>6160</v>
      </c>
      <c r="BA856" s="124" t="s">
        <v>200</v>
      </c>
      <c r="BB856" s="0" t="s">
        <v>248</v>
      </c>
      <c r="BC856" s="0" t="s">
        <v>6161</v>
      </c>
      <c r="BD856" s="0" t="s">
        <v>6162</v>
      </c>
      <c r="BE856" s="104" t="s">
        <v>6163</v>
      </c>
      <c r="BG856" s="125" t="s">
        <v>200</v>
      </c>
      <c r="BH856" s="0" t="s">
        <v>582</v>
      </c>
      <c r="BI856" s="112" t="n">
        <v>8718591182105</v>
      </c>
      <c r="BJ856" s="126" t="s">
        <v>200</v>
      </c>
      <c r="BK856" s="0" t="s">
        <v>215</v>
      </c>
      <c r="BL856" s="112" t="n">
        <v>4</v>
      </c>
      <c r="BM856" s="112" t="n">
        <v>4</v>
      </c>
      <c r="BN856" s="112" t="n">
        <v>4</v>
      </c>
      <c r="BO856" s="111" t="n">
        <v>20</v>
      </c>
      <c r="BP856" s="125" t="s">
        <v>200</v>
      </c>
      <c r="BQ856" s="127" t="s">
        <v>216</v>
      </c>
    </row>
    <row r="857" customFormat="false" ht="13.8" hidden="false" customHeight="false" outlineLevel="0" collapsed="false">
      <c r="A857" s="0" t="s">
        <v>3239</v>
      </c>
      <c r="B857" s="0" t="s">
        <v>5207</v>
      </c>
      <c r="C857" s="0" t="s">
        <v>3240</v>
      </c>
      <c r="D857" s="0" t="s">
        <v>1333</v>
      </c>
      <c r="E857" s="0" t="s">
        <v>313</v>
      </c>
      <c r="F857" s="0" t="s">
        <v>314</v>
      </c>
      <c r="G857" s="0" t="s">
        <v>196</v>
      </c>
      <c r="H857" s="0" t="s">
        <v>197</v>
      </c>
      <c r="J857" s="111" t="n">
        <v>4</v>
      </c>
      <c r="K857" s="131" t="s">
        <v>198</v>
      </c>
      <c r="L857" s="0" t="s">
        <v>392</v>
      </c>
      <c r="M857" s="0" t="s">
        <v>199</v>
      </c>
      <c r="O857" s="0" t="s">
        <v>200</v>
      </c>
      <c r="Q857" s="120" t="s">
        <v>200</v>
      </c>
      <c r="R857" s="0" t="s">
        <v>3919</v>
      </c>
      <c r="S857" s="0" t="s">
        <v>201</v>
      </c>
      <c r="T857" s="0" t="s">
        <v>198</v>
      </c>
      <c r="U857" s="0" t="s">
        <v>202</v>
      </c>
      <c r="V857" s="0" t="s">
        <v>1790</v>
      </c>
      <c r="W857" s="110" t="s">
        <v>204</v>
      </c>
      <c r="X857" s="111" t="n">
        <v>2017</v>
      </c>
      <c r="Y857" s="111" t="s">
        <v>498</v>
      </c>
      <c r="Z857" s="111" t="s">
        <v>198</v>
      </c>
      <c r="AA857" s="122" t="s">
        <v>200</v>
      </c>
      <c r="AB857" s="0" t="s">
        <v>3241</v>
      </c>
      <c r="AC857" s="0" t="s">
        <v>872</v>
      </c>
      <c r="AD857" s="111" t="n">
        <v>2017</v>
      </c>
      <c r="AE857" s="111" t="s">
        <v>222</v>
      </c>
      <c r="AI857" s="111" t="s">
        <v>207</v>
      </c>
      <c r="AK857" s="111" t="str">
        <f aca="false">(AB857)</f>
        <v>Clap hanz</v>
      </c>
      <c r="AM857" s="111" t="n">
        <f aca="false">AD857</f>
        <v>2017</v>
      </c>
      <c r="AN857" s="111" t="s">
        <v>208</v>
      </c>
      <c r="AS857" s="0" t="s">
        <v>3243</v>
      </c>
      <c r="AV857" s="0" t="s">
        <v>200</v>
      </c>
      <c r="AZ857" s="0" t="s">
        <v>6164</v>
      </c>
      <c r="BA857" s="124" t="s">
        <v>200</v>
      </c>
      <c r="BB857" s="0" t="s">
        <v>248</v>
      </c>
      <c r="BC857" s="0" t="s">
        <v>6165</v>
      </c>
      <c r="BD857" s="0" t="s">
        <v>6166</v>
      </c>
      <c r="BE857" s="104" t="s">
        <v>6167</v>
      </c>
      <c r="BF857" s="0" t="s">
        <v>6168</v>
      </c>
      <c r="BG857" s="125" t="s">
        <v>200</v>
      </c>
      <c r="BH857" s="0" t="s">
        <v>582</v>
      </c>
      <c r="BI857" s="112" t="n">
        <v>711719858768</v>
      </c>
      <c r="BJ857" s="126" t="s">
        <v>200</v>
      </c>
      <c r="BK857" s="0" t="s">
        <v>215</v>
      </c>
      <c r="BL857" s="112" t="n">
        <v>4</v>
      </c>
      <c r="BM857" s="112" t="n">
        <v>4</v>
      </c>
      <c r="BN857" s="112" t="n">
        <v>4</v>
      </c>
      <c r="BO857" s="111" t="n">
        <v>20</v>
      </c>
      <c r="BP857" s="125" t="s">
        <v>200</v>
      </c>
      <c r="BQ857" s="127" t="s">
        <v>216</v>
      </c>
    </row>
    <row r="858" customFormat="false" ht="13.8" hidden="false" customHeight="false" outlineLevel="0" collapsed="false">
      <c r="A858" s="131" t="s">
        <v>6169</v>
      </c>
      <c r="B858" s="0" t="s">
        <v>5207</v>
      </c>
      <c r="C858" s="0" t="s">
        <v>390</v>
      </c>
      <c r="D858" s="0" t="s">
        <v>1333</v>
      </c>
      <c r="E858" s="0" t="s">
        <v>194</v>
      </c>
      <c r="F858" s="0" t="s">
        <v>195</v>
      </c>
      <c r="G858" s="0" t="s">
        <v>330</v>
      </c>
      <c r="H858" s="0" t="s">
        <v>219</v>
      </c>
      <c r="J858" s="111" t="n">
        <v>1</v>
      </c>
      <c r="K858" s="0" t="s">
        <v>198</v>
      </c>
      <c r="L858" s="0" t="s">
        <v>198</v>
      </c>
      <c r="M858" s="0" t="s">
        <v>199</v>
      </c>
      <c r="Q858" s="120" t="s">
        <v>200</v>
      </c>
      <c r="R858" s="0" t="s">
        <v>3919</v>
      </c>
      <c r="S858" s="131" t="s">
        <v>201</v>
      </c>
      <c r="T858" s="0" t="s">
        <v>198</v>
      </c>
      <c r="U858" s="131" t="s">
        <v>202</v>
      </c>
      <c r="V858" s="0" t="s">
        <v>1790</v>
      </c>
      <c r="W858" s="110" t="s">
        <v>204</v>
      </c>
      <c r="X858" s="130" t="n">
        <v>2021</v>
      </c>
      <c r="Y858" s="130"/>
      <c r="Z858" s="130" t="s">
        <v>221</v>
      </c>
      <c r="AA858" s="122" t="s">
        <v>200</v>
      </c>
      <c r="AB858" s="131" t="s">
        <v>6170</v>
      </c>
      <c r="AC858" s="131" t="s">
        <v>6170</v>
      </c>
      <c r="AD858" s="130" t="n">
        <v>2021</v>
      </c>
      <c r="AE858" s="130" t="s">
        <v>198</v>
      </c>
      <c r="AF858" s="130"/>
      <c r="AG858" s="130"/>
      <c r="AH858" s="130"/>
      <c r="AI858" s="130" t="s">
        <v>207</v>
      </c>
      <c r="AJ858" s="130"/>
      <c r="AK858" s="111" t="str">
        <f aca="false">(AB858)</f>
        <v>Rebellion developments</v>
      </c>
      <c r="AM858" s="111" t="n">
        <f aca="false">AD858</f>
        <v>2021</v>
      </c>
      <c r="AN858" s="130" t="s">
        <v>6171</v>
      </c>
      <c r="AP858" s="0" t="s">
        <v>264</v>
      </c>
      <c r="AS858" s="0" t="s">
        <v>6172</v>
      </c>
      <c r="AT858" s="0" t="s">
        <v>433</v>
      </c>
      <c r="AU858" s="0" t="s">
        <v>227</v>
      </c>
      <c r="AV858" s="131"/>
      <c r="AW858" s="131"/>
      <c r="AX858" s="131"/>
      <c r="AY858" s="131"/>
      <c r="AZ858" s="0" t="s">
        <v>6173</v>
      </c>
      <c r="BA858" s="124" t="s">
        <v>200</v>
      </c>
      <c r="BB858" s="0" t="s">
        <v>248</v>
      </c>
      <c r="BC858" s="0" t="s">
        <v>6174</v>
      </c>
      <c r="BD858" s="0" t="s">
        <v>200</v>
      </c>
      <c r="BE858" s="0" t="s">
        <v>6175</v>
      </c>
      <c r="BG858" s="125" t="s">
        <v>200</v>
      </c>
      <c r="BH858" s="0" t="s">
        <v>582</v>
      </c>
      <c r="BI858" s="112" t="n">
        <v>5056208810175</v>
      </c>
      <c r="BJ858" s="126" t="s">
        <v>200</v>
      </c>
      <c r="BK858" s="131" t="s">
        <v>215</v>
      </c>
      <c r="BL858" s="112" t="n">
        <v>4</v>
      </c>
      <c r="BM858" s="112" t="n">
        <v>4</v>
      </c>
      <c r="BN858" s="112" t="n">
        <v>4</v>
      </c>
      <c r="BO858" s="111" t="n">
        <v>20</v>
      </c>
      <c r="BP858" s="125" t="s">
        <v>200</v>
      </c>
      <c r="BQ858" s="127" t="s">
        <v>5461</v>
      </c>
    </row>
    <row r="859" customFormat="false" ht="13.8" hidden="false" customHeight="false" outlineLevel="0" collapsed="false">
      <c r="A859" s="0" t="s">
        <v>6176</v>
      </c>
      <c r="B859" s="0" t="s">
        <v>5207</v>
      </c>
      <c r="C859" s="131" t="s">
        <v>1451</v>
      </c>
      <c r="D859" s="131" t="s">
        <v>1333</v>
      </c>
      <c r="E859" s="0" t="s">
        <v>194</v>
      </c>
      <c r="F859" s="0" t="s">
        <v>195</v>
      </c>
      <c r="G859" s="0" t="s">
        <v>330</v>
      </c>
      <c r="H859" s="0" t="s">
        <v>901</v>
      </c>
      <c r="J859" s="111" t="n">
        <v>1</v>
      </c>
      <c r="K859" s="131" t="s">
        <v>198</v>
      </c>
      <c r="L859" s="0" t="s">
        <v>198</v>
      </c>
      <c r="M859" s="0" t="s">
        <v>274</v>
      </c>
      <c r="O859" s="0" t="s">
        <v>200</v>
      </c>
      <c r="Q859" s="120" t="s">
        <v>200</v>
      </c>
      <c r="R859" s="0" t="s">
        <v>3919</v>
      </c>
      <c r="S859" s="0" t="s">
        <v>201</v>
      </c>
      <c r="T859" s="0" t="s">
        <v>198</v>
      </c>
      <c r="U859" s="0" t="s">
        <v>202</v>
      </c>
      <c r="V859" s="0" t="s">
        <v>1790</v>
      </c>
      <c r="W859" s="110" t="s">
        <v>204</v>
      </c>
      <c r="X859" s="111" t="n">
        <v>2017</v>
      </c>
      <c r="Y859" s="111" t="s">
        <v>498</v>
      </c>
      <c r="Z859" s="130" t="s">
        <v>757</v>
      </c>
      <c r="AA859" s="122" t="s">
        <v>200</v>
      </c>
      <c r="AB859" s="0" t="s">
        <v>4240</v>
      </c>
      <c r="AC859" s="0" t="s">
        <v>4214</v>
      </c>
      <c r="AD859" s="111" t="n">
        <v>2017</v>
      </c>
      <c r="AE859" s="111" t="s">
        <v>198</v>
      </c>
      <c r="AI859" s="111" t="s">
        <v>207</v>
      </c>
      <c r="AK859" s="111" t="str">
        <f aca="false">(AB859)</f>
        <v>Tango gameworks</v>
      </c>
      <c r="AM859" s="111" t="n">
        <f aca="false">AD859</f>
        <v>2017</v>
      </c>
      <c r="AN859" s="111" t="s">
        <v>208</v>
      </c>
      <c r="AR859" s="0" t="s">
        <v>3366</v>
      </c>
      <c r="AS859" s="0" t="s">
        <v>200</v>
      </c>
      <c r="AT859" s="0" t="s">
        <v>6177</v>
      </c>
      <c r="AU859" s="0" t="s">
        <v>470</v>
      </c>
      <c r="AV859" s="0" t="s">
        <v>4242</v>
      </c>
      <c r="AY859" s="131" t="s">
        <v>2787</v>
      </c>
      <c r="AZ859" s="0" t="s">
        <v>6178</v>
      </c>
      <c r="BA859" s="124" t="s">
        <v>200</v>
      </c>
      <c r="BB859" s="0" t="s">
        <v>248</v>
      </c>
      <c r="BC859" s="0" t="s">
        <v>6179</v>
      </c>
      <c r="BD859" s="0" t="s">
        <v>6180</v>
      </c>
      <c r="BE859" s="104" t="s">
        <v>6181</v>
      </c>
      <c r="BF859" s="0" t="s">
        <v>6182</v>
      </c>
      <c r="BG859" s="125" t="s">
        <v>200</v>
      </c>
      <c r="BH859" s="0" t="s">
        <v>582</v>
      </c>
      <c r="BI859" s="112" t="n">
        <v>5055856416210</v>
      </c>
      <c r="BJ859" s="126" t="s">
        <v>200</v>
      </c>
      <c r="BK859" s="0" t="s">
        <v>215</v>
      </c>
      <c r="BL859" s="112" t="n">
        <v>4</v>
      </c>
      <c r="BM859" s="112" t="n">
        <v>4</v>
      </c>
      <c r="BN859" s="112" t="n">
        <v>4</v>
      </c>
      <c r="BO859" s="111" t="n">
        <v>20</v>
      </c>
      <c r="BP859" s="125" t="s">
        <v>200</v>
      </c>
      <c r="BQ859" s="127" t="s">
        <v>216</v>
      </c>
    </row>
    <row r="860" customFormat="false" ht="13.8" hidden="false" customHeight="false" outlineLevel="0" collapsed="false">
      <c r="A860" s="0" t="s">
        <v>6183</v>
      </c>
      <c r="B860" s="0" t="s">
        <v>5207</v>
      </c>
      <c r="C860" s="0" t="s">
        <v>1136</v>
      </c>
      <c r="D860" s="0" t="s">
        <v>1333</v>
      </c>
      <c r="E860" s="0" t="s">
        <v>313</v>
      </c>
      <c r="F860" s="0" t="s">
        <v>314</v>
      </c>
      <c r="G860" s="0" t="s">
        <v>880</v>
      </c>
      <c r="H860" s="0" t="s">
        <v>219</v>
      </c>
      <c r="J860" s="111" t="n">
        <v>1</v>
      </c>
      <c r="K860" s="131" t="s">
        <v>198</v>
      </c>
      <c r="L860" s="131" t="s">
        <v>198</v>
      </c>
      <c r="M860" s="0" t="s">
        <v>274</v>
      </c>
      <c r="Q860" s="120" t="s">
        <v>200</v>
      </c>
      <c r="R860" s="0" t="s">
        <v>3919</v>
      </c>
      <c r="S860" s="0" t="s">
        <v>201</v>
      </c>
      <c r="T860" s="0" t="s">
        <v>198</v>
      </c>
      <c r="U860" s="0" t="s">
        <v>202</v>
      </c>
      <c r="V860" s="0" t="s">
        <v>1790</v>
      </c>
      <c r="W860" s="110" t="s">
        <v>204</v>
      </c>
      <c r="X860" s="111" t="n">
        <v>2020</v>
      </c>
      <c r="Y860" s="111" t="s">
        <v>498</v>
      </c>
      <c r="Z860" s="111" t="s">
        <v>198</v>
      </c>
      <c r="AA860" s="122" t="s">
        <v>200</v>
      </c>
      <c r="AB860" s="0" t="s">
        <v>668</v>
      </c>
      <c r="AC860" s="0" t="s">
        <v>668</v>
      </c>
      <c r="AD860" s="111" t="n">
        <v>2020</v>
      </c>
      <c r="AE860" s="111" t="s">
        <v>198</v>
      </c>
      <c r="AI860" s="111" t="s">
        <v>207</v>
      </c>
      <c r="AK860" s="111" t="str">
        <f aca="false">(AB860)</f>
        <v>Codemasters</v>
      </c>
      <c r="AM860" s="111" t="n">
        <f aca="false">AD860</f>
        <v>2020</v>
      </c>
      <c r="AN860" s="111" t="s">
        <v>263</v>
      </c>
      <c r="AO860" s="0" t="s">
        <v>1442</v>
      </c>
      <c r="AP860" s="0" t="s">
        <v>674</v>
      </c>
      <c r="AQ860" s="0" t="s">
        <v>200</v>
      </c>
      <c r="AS860" s="0" t="s">
        <v>4249</v>
      </c>
      <c r="AY860" s="0" t="s">
        <v>4174</v>
      </c>
      <c r="AZ860" s="104" t="s">
        <v>6184</v>
      </c>
      <c r="BA860" s="124" t="s">
        <v>200</v>
      </c>
      <c r="BB860" s="0" t="s">
        <v>248</v>
      </c>
      <c r="BC860" s="0" t="s">
        <v>6185</v>
      </c>
      <c r="BD860" s="0" t="s">
        <v>6186</v>
      </c>
      <c r="BE860" s="104" t="s">
        <v>6187</v>
      </c>
      <c r="BF860" s="0" t="s">
        <v>200</v>
      </c>
      <c r="BG860" s="125" t="s">
        <v>200</v>
      </c>
      <c r="BH860" s="0" t="s">
        <v>582</v>
      </c>
      <c r="BI860" s="112" t="n">
        <v>4020628722340</v>
      </c>
      <c r="BJ860" s="126" t="s">
        <v>200</v>
      </c>
      <c r="BK860" s="0" t="s">
        <v>215</v>
      </c>
      <c r="BL860" s="112" t="n">
        <v>4</v>
      </c>
      <c r="BM860" s="112" t="n">
        <v>4</v>
      </c>
      <c r="BN860" s="112" t="n">
        <v>4</v>
      </c>
      <c r="BO860" s="111" t="n">
        <v>20</v>
      </c>
      <c r="BP860" s="125" t="s">
        <v>200</v>
      </c>
      <c r="BQ860" s="127" t="s">
        <v>216</v>
      </c>
    </row>
    <row r="861" customFormat="false" ht="13.8" hidden="false" customHeight="false" outlineLevel="0" collapsed="false">
      <c r="A861" s="0" t="s">
        <v>6188</v>
      </c>
      <c r="B861" s="0" t="s">
        <v>5207</v>
      </c>
      <c r="C861" s="131" t="s">
        <v>1489</v>
      </c>
      <c r="D861" s="131" t="s">
        <v>1333</v>
      </c>
      <c r="E861" s="0" t="s">
        <v>1622</v>
      </c>
      <c r="F861" s="0" t="s">
        <v>1509</v>
      </c>
      <c r="G861" s="0" t="s">
        <v>330</v>
      </c>
      <c r="H861" s="0" t="s">
        <v>901</v>
      </c>
      <c r="J861" s="111" t="n">
        <v>1</v>
      </c>
      <c r="K861" s="131" t="s">
        <v>198</v>
      </c>
      <c r="L861" s="0" t="s">
        <v>198</v>
      </c>
      <c r="M861" s="0" t="s">
        <v>199</v>
      </c>
      <c r="O861" s="0" t="s">
        <v>200</v>
      </c>
      <c r="Q861" s="120" t="s">
        <v>200</v>
      </c>
      <c r="R861" s="0" t="s">
        <v>3919</v>
      </c>
      <c r="S861" s="0" t="s">
        <v>201</v>
      </c>
      <c r="T861" s="0" t="s">
        <v>198</v>
      </c>
      <c r="U861" s="0" t="s">
        <v>202</v>
      </c>
      <c r="V861" s="0" t="s">
        <v>1790</v>
      </c>
      <c r="W861" s="110" t="s">
        <v>204</v>
      </c>
      <c r="X861" s="111" t="n">
        <v>2017</v>
      </c>
      <c r="Y861" s="111" t="s">
        <v>498</v>
      </c>
      <c r="Z861" s="130" t="s">
        <v>757</v>
      </c>
      <c r="AA861" s="122" t="s">
        <v>200</v>
      </c>
      <c r="AB861" s="0" t="s">
        <v>4214</v>
      </c>
      <c r="AC861" s="0" t="s">
        <v>4214</v>
      </c>
      <c r="AD861" s="111" t="n">
        <v>2017</v>
      </c>
      <c r="AE861" s="111" t="s">
        <v>198</v>
      </c>
      <c r="AG861" s="111" t="s">
        <v>241</v>
      </c>
      <c r="AH861" s="111" t="s">
        <v>4317</v>
      </c>
      <c r="AI861" s="111" t="s">
        <v>700</v>
      </c>
      <c r="AJ861" s="133" t="s">
        <v>5412</v>
      </c>
      <c r="AK861" s="0" t="s">
        <v>4214</v>
      </c>
      <c r="AM861" s="111" t="n">
        <v>2015</v>
      </c>
      <c r="AN861" s="111" t="s">
        <v>297</v>
      </c>
      <c r="AP861" s="131" t="s">
        <v>200</v>
      </c>
      <c r="AQ861" s="131" t="s">
        <v>200</v>
      </c>
      <c r="AR861" s="131" t="s">
        <v>6189</v>
      </c>
      <c r="AS861" s="0" t="s">
        <v>4256</v>
      </c>
      <c r="AT861" s="0" t="s">
        <v>6190</v>
      </c>
      <c r="AU861" s="0" t="s">
        <v>6191</v>
      </c>
      <c r="AV861" s="0" t="s">
        <v>4258</v>
      </c>
      <c r="AZ861" s="0" t="s">
        <v>6192</v>
      </c>
      <c r="BA861" s="124" t="s">
        <v>200</v>
      </c>
      <c r="BB861" s="0" t="s">
        <v>248</v>
      </c>
      <c r="BC861" s="0" t="s">
        <v>6193</v>
      </c>
      <c r="BD861" s="0" t="s">
        <v>6194</v>
      </c>
      <c r="BE861" s="104" t="s">
        <v>6195</v>
      </c>
      <c r="BF861" s="0" t="s">
        <v>6196</v>
      </c>
      <c r="BG861" s="125" t="s">
        <v>200</v>
      </c>
      <c r="BH861" s="0" t="s">
        <v>582</v>
      </c>
      <c r="BI861" s="112" t="n">
        <v>5055856418641</v>
      </c>
      <c r="BJ861" s="126" t="s">
        <v>200</v>
      </c>
      <c r="BK861" s="0" t="s">
        <v>215</v>
      </c>
      <c r="BL861" s="112" t="n">
        <v>4</v>
      </c>
      <c r="BM861" s="112" t="n">
        <v>4</v>
      </c>
      <c r="BN861" s="112" t="n">
        <v>4</v>
      </c>
      <c r="BO861" s="111" t="n">
        <v>20</v>
      </c>
      <c r="BP861" s="125" t="s">
        <v>200</v>
      </c>
      <c r="BQ861" s="127" t="s">
        <v>216</v>
      </c>
    </row>
    <row r="862" customFormat="false" ht="13.8" hidden="false" customHeight="false" outlineLevel="0" collapsed="false">
      <c r="A862" s="0" t="s">
        <v>6197</v>
      </c>
      <c r="B862" s="0" t="s">
        <v>5207</v>
      </c>
      <c r="C862" s="131" t="s">
        <v>1489</v>
      </c>
      <c r="D862" s="131" t="s">
        <v>1333</v>
      </c>
      <c r="E862" s="0" t="s">
        <v>284</v>
      </c>
      <c r="F862" s="0" t="s">
        <v>1509</v>
      </c>
      <c r="G862" s="0" t="s">
        <v>330</v>
      </c>
      <c r="H862" s="0" t="s">
        <v>901</v>
      </c>
      <c r="J862" s="111" t="n">
        <v>1</v>
      </c>
      <c r="K862" s="131" t="s">
        <v>198</v>
      </c>
      <c r="L862" s="0" t="s">
        <v>198</v>
      </c>
      <c r="M862" s="0" t="s">
        <v>274</v>
      </c>
      <c r="O862" s="0" t="s">
        <v>200</v>
      </c>
      <c r="Q862" s="120" t="s">
        <v>200</v>
      </c>
      <c r="R862" s="0" t="s">
        <v>3919</v>
      </c>
      <c r="S862" s="0" t="s">
        <v>201</v>
      </c>
      <c r="T862" s="0" t="s">
        <v>198</v>
      </c>
      <c r="U862" s="0" t="s">
        <v>202</v>
      </c>
      <c r="V862" s="0" t="s">
        <v>1790</v>
      </c>
      <c r="W862" s="110" t="s">
        <v>204</v>
      </c>
      <c r="X862" s="111" t="n">
        <v>2018</v>
      </c>
      <c r="Y862" s="111" t="s">
        <v>498</v>
      </c>
      <c r="Z862" s="130" t="s">
        <v>757</v>
      </c>
      <c r="AA862" s="122" t="s">
        <v>200</v>
      </c>
      <c r="AB862" s="0" t="s">
        <v>4775</v>
      </c>
      <c r="AC862" s="0" t="s">
        <v>1696</v>
      </c>
      <c r="AD862" s="111" t="n">
        <v>2018</v>
      </c>
      <c r="AE862" s="111" t="s">
        <v>198</v>
      </c>
      <c r="AI862" s="111" t="s">
        <v>922</v>
      </c>
      <c r="AJ862" s="111" t="s">
        <v>3976</v>
      </c>
      <c r="AK862" s="111" t="s">
        <v>4775</v>
      </c>
      <c r="AL862" s="0" t="s">
        <v>200</v>
      </c>
      <c r="AM862" s="111" t="n">
        <v>2012</v>
      </c>
      <c r="AN862" s="111" t="s">
        <v>1887</v>
      </c>
      <c r="AR862" s="0" t="s">
        <v>371</v>
      </c>
      <c r="AS862" s="0" t="s">
        <v>6198</v>
      </c>
      <c r="AT862" s="0" t="s">
        <v>6199</v>
      </c>
      <c r="AU862" s="0" t="s">
        <v>801</v>
      </c>
      <c r="AV862" s="0" t="s">
        <v>200</v>
      </c>
      <c r="AX862" s="0" t="s">
        <v>6200</v>
      </c>
      <c r="AY862" s="0" t="s">
        <v>6201</v>
      </c>
      <c r="AZ862" s="0" t="s">
        <v>6202</v>
      </c>
      <c r="BA862" s="124" t="s">
        <v>200</v>
      </c>
      <c r="BB862" s="0" t="s">
        <v>210</v>
      </c>
      <c r="BC862" s="0" t="s">
        <v>6203</v>
      </c>
      <c r="BD862" s="0" t="s">
        <v>6204</v>
      </c>
      <c r="BE862" s="104" t="s">
        <v>6205</v>
      </c>
      <c r="BG862" s="125" t="s">
        <v>200</v>
      </c>
      <c r="BH862" s="0" t="s">
        <v>582</v>
      </c>
      <c r="BI862" s="112" t="n">
        <v>3307216049319</v>
      </c>
      <c r="BJ862" s="126" t="s">
        <v>200</v>
      </c>
      <c r="BK862" s="0" t="s">
        <v>215</v>
      </c>
      <c r="BL862" s="112" t="n">
        <v>4</v>
      </c>
      <c r="BM862" s="112" t="n">
        <v>4</v>
      </c>
      <c r="BN862" s="112" t="n">
        <v>4</v>
      </c>
      <c r="BO862" s="111" t="n">
        <v>20</v>
      </c>
      <c r="BP862" s="125" t="s">
        <v>200</v>
      </c>
      <c r="BQ862" s="127" t="s">
        <v>216</v>
      </c>
    </row>
    <row r="863" customFormat="false" ht="13.8" hidden="false" customHeight="false" outlineLevel="0" collapsed="false">
      <c r="A863" s="0" t="s">
        <v>6206</v>
      </c>
      <c r="B863" s="0" t="s">
        <v>5207</v>
      </c>
      <c r="C863" s="131" t="s">
        <v>1489</v>
      </c>
      <c r="D863" s="131" t="s">
        <v>1333</v>
      </c>
      <c r="E863" s="0" t="s">
        <v>284</v>
      </c>
      <c r="F863" s="0" t="s">
        <v>1509</v>
      </c>
      <c r="G863" s="0" t="s">
        <v>330</v>
      </c>
      <c r="H863" s="0" t="s">
        <v>901</v>
      </c>
      <c r="J863" s="111" t="n">
        <v>1</v>
      </c>
      <c r="K863" s="131" t="s">
        <v>198</v>
      </c>
      <c r="L863" s="0" t="s">
        <v>198</v>
      </c>
      <c r="M863" s="0" t="s">
        <v>199</v>
      </c>
      <c r="O863" s="0" t="s">
        <v>200</v>
      </c>
      <c r="Q863" s="120" t="s">
        <v>200</v>
      </c>
      <c r="R863" s="0" t="s">
        <v>3919</v>
      </c>
      <c r="S863" s="0" t="s">
        <v>201</v>
      </c>
      <c r="T863" s="0" t="s">
        <v>198</v>
      </c>
      <c r="U863" s="0" t="s">
        <v>202</v>
      </c>
      <c r="V863" s="0" t="s">
        <v>1790</v>
      </c>
      <c r="W863" s="110" t="s">
        <v>204</v>
      </c>
      <c r="X863" s="111" t="n">
        <v>2014</v>
      </c>
      <c r="Y863" s="111" t="s">
        <v>498</v>
      </c>
      <c r="Z863" s="130" t="s">
        <v>757</v>
      </c>
      <c r="AA863" s="122" t="s">
        <v>200</v>
      </c>
      <c r="AB863" s="0" t="s">
        <v>4775</v>
      </c>
      <c r="AC863" s="0" t="s">
        <v>1696</v>
      </c>
      <c r="AD863" s="111" t="n">
        <v>2014</v>
      </c>
      <c r="AE863" s="111" t="s">
        <v>198</v>
      </c>
      <c r="AI863" s="111" t="s">
        <v>207</v>
      </c>
      <c r="AK863" s="111" t="str">
        <f aca="false">(AB863)</f>
        <v>Ubisoft Montreal</v>
      </c>
      <c r="AM863" s="111" t="n">
        <f aca="false">AD863</f>
        <v>2014</v>
      </c>
      <c r="AN863" s="111" t="s">
        <v>1887</v>
      </c>
      <c r="AR863" s="0" t="s">
        <v>371</v>
      </c>
      <c r="AS863" s="0" t="s">
        <v>6198</v>
      </c>
      <c r="AT863" s="0" t="s">
        <v>6207</v>
      </c>
      <c r="AU863" s="0" t="s">
        <v>1178</v>
      </c>
      <c r="AV863" s="0" t="s">
        <v>200</v>
      </c>
      <c r="AY863" s="0" t="s">
        <v>6201</v>
      </c>
      <c r="AZ863" s="0" t="s">
        <v>6208</v>
      </c>
      <c r="BA863" s="124" t="s">
        <v>200</v>
      </c>
      <c r="BB863" s="0" t="s">
        <v>248</v>
      </c>
      <c r="BC863" s="0" t="s">
        <v>6209</v>
      </c>
      <c r="BD863" s="0" t="s">
        <v>6210</v>
      </c>
      <c r="BE863" s="0" t="s">
        <v>6211</v>
      </c>
      <c r="BF863" s="0" t="s">
        <v>6212</v>
      </c>
      <c r="BG863" s="125" t="s">
        <v>200</v>
      </c>
      <c r="BH863" s="0" t="s">
        <v>582</v>
      </c>
      <c r="BI863" s="112" t="s">
        <v>198</v>
      </c>
      <c r="BJ863" s="126" t="s">
        <v>200</v>
      </c>
      <c r="BK863" s="0" t="s">
        <v>215</v>
      </c>
      <c r="BL863" s="112" t="n">
        <v>4</v>
      </c>
      <c r="BM863" s="112" t="n">
        <v>4</v>
      </c>
      <c r="BN863" s="112" t="n">
        <v>4</v>
      </c>
      <c r="BO863" s="111" t="n">
        <v>20</v>
      </c>
      <c r="BP863" s="125" t="s">
        <v>200</v>
      </c>
      <c r="BQ863" s="127" t="s">
        <v>216</v>
      </c>
    </row>
    <row r="864" customFormat="false" ht="13.8" hidden="false" customHeight="false" outlineLevel="0" collapsed="false">
      <c r="A864" s="0" t="s">
        <v>6213</v>
      </c>
      <c r="B864" s="0" t="s">
        <v>5207</v>
      </c>
      <c r="C864" s="131" t="s">
        <v>1489</v>
      </c>
      <c r="D864" s="131" t="s">
        <v>1333</v>
      </c>
      <c r="E864" s="0" t="s">
        <v>284</v>
      </c>
      <c r="F864" s="0" t="s">
        <v>1509</v>
      </c>
      <c r="G864" s="0" t="s">
        <v>330</v>
      </c>
      <c r="H864" s="0" t="s">
        <v>901</v>
      </c>
      <c r="J864" s="111" t="n">
        <v>1</v>
      </c>
      <c r="K864" s="131" t="s">
        <v>198</v>
      </c>
      <c r="L864" s="0" t="s">
        <v>198</v>
      </c>
      <c r="M864" s="0" t="s">
        <v>199</v>
      </c>
      <c r="O864" s="0" t="s">
        <v>200</v>
      </c>
      <c r="P864" s="0" t="s">
        <v>2084</v>
      </c>
      <c r="Q864" s="120" t="s">
        <v>200</v>
      </c>
      <c r="R864" s="0" t="s">
        <v>3919</v>
      </c>
      <c r="S864" s="0" t="s">
        <v>1834</v>
      </c>
      <c r="T864" s="0" t="s">
        <v>198</v>
      </c>
      <c r="U864" s="0" t="s">
        <v>202</v>
      </c>
      <c r="V864" s="0" t="s">
        <v>1790</v>
      </c>
      <c r="W864" s="110" t="s">
        <v>204</v>
      </c>
      <c r="X864" s="111" t="n">
        <v>2018</v>
      </c>
      <c r="Y864" s="111" t="s">
        <v>498</v>
      </c>
      <c r="Z864" s="130" t="s">
        <v>757</v>
      </c>
      <c r="AA864" s="122" t="s">
        <v>200</v>
      </c>
      <c r="AB864" s="0" t="s">
        <v>4775</v>
      </c>
      <c r="AC864" s="0" t="s">
        <v>1696</v>
      </c>
      <c r="AD864" s="111" t="n">
        <v>2018</v>
      </c>
      <c r="AE864" s="111" t="s">
        <v>198</v>
      </c>
      <c r="AI864" s="111" t="s">
        <v>207</v>
      </c>
      <c r="AK864" s="111" t="str">
        <f aca="false">(AB864)</f>
        <v>Ubisoft Montreal</v>
      </c>
      <c r="AM864" s="111" t="n">
        <f aca="false">AD864</f>
        <v>2018</v>
      </c>
      <c r="AN864" s="111" t="s">
        <v>1887</v>
      </c>
      <c r="AR864" s="0" t="s">
        <v>6214</v>
      </c>
      <c r="AS864" s="0" t="s">
        <v>6198</v>
      </c>
      <c r="AT864" s="0" t="s">
        <v>6215</v>
      </c>
      <c r="AU864" s="0" t="s">
        <v>6216</v>
      </c>
      <c r="AV864" s="0" t="s">
        <v>200</v>
      </c>
      <c r="AY864" s="0" t="s">
        <v>6201</v>
      </c>
      <c r="AZ864" s="0" t="s">
        <v>6217</v>
      </c>
      <c r="BA864" s="124" t="s">
        <v>200</v>
      </c>
      <c r="BB864" s="0" t="s">
        <v>248</v>
      </c>
      <c r="BC864" s="0" t="s">
        <v>6218</v>
      </c>
      <c r="BD864" s="0" t="s">
        <v>6219</v>
      </c>
      <c r="BE864" s="104" t="s">
        <v>6220</v>
      </c>
      <c r="BF864" s="0" t="s">
        <v>6221</v>
      </c>
      <c r="BG864" s="125" t="s">
        <v>200</v>
      </c>
      <c r="BH864" s="0" t="s">
        <v>2235</v>
      </c>
      <c r="BI864" s="112" t="n">
        <v>3307216023326</v>
      </c>
      <c r="BJ864" s="126" t="s">
        <v>200</v>
      </c>
      <c r="BK864" s="0" t="s">
        <v>215</v>
      </c>
      <c r="BL864" s="112" t="n">
        <v>4</v>
      </c>
      <c r="BM864" s="112" t="n">
        <v>4</v>
      </c>
      <c r="BN864" s="112" t="n">
        <v>4</v>
      </c>
      <c r="BO864" s="111" t="n">
        <v>20</v>
      </c>
      <c r="BP864" s="125" t="s">
        <v>200</v>
      </c>
      <c r="BQ864" s="127" t="s">
        <v>216</v>
      </c>
    </row>
    <row r="865" customFormat="false" ht="13.8" hidden="false" customHeight="false" outlineLevel="0" collapsed="false">
      <c r="A865" s="0" t="s">
        <v>6222</v>
      </c>
      <c r="B865" s="0" t="s">
        <v>5207</v>
      </c>
      <c r="C865" s="131" t="s">
        <v>1489</v>
      </c>
      <c r="D865" s="131" t="s">
        <v>1333</v>
      </c>
      <c r="E865" s="0" t="s">
        <v>284</v>
      </c>
      <c r="F865" s="0" t="s">
        <v>1509</v>
      </c>
      <c r="G865" s="0" t="s">
        <v>330</v>
      </c>
      <c r="H865" s="0" t="s">
        <v>901</v>
      </c>
      <c r="J865" s="111" t="n">
        <v>1</v>
      </c>
      <c r="K865" s="131" t="s">
        <v>198</v>
      </c>
      <c r="L865" s="0" t="s">
        <v>198</v>
      </c>
      <c r="M865" s="0" t="s">
        <v>199</v>
      </c>
      <c r="O865" s="0" t="s">
        <v>200</v>
      </c>
      <c r="P865" s="0" t="s">
        <v>2084</v>
      </c>
      <c r="Q865" s="120" t="s">
        <v>200</v>
      </c>
      <c r="R865" s="0" t="s">
        <v>3919</v>
      </c>
      <c r="S865" s="0" t="s">
        <v>201</v>
      </c>
      <c r="T865" s="0" t="s">
        <v>198</v>
      </c>
      <c r="U865" s="0" t="s">
        <v>202</v>
      </c>
      <c r="V865" s="0" t="s">
        <v>1790</v>
      </c>
      <c r="W865" s="110" t="s">
        <v>204</v>
      </c>
      <c r="X865" s="111" t="n">
        <v>2021</v>
      </c>
      <c r="Y865" s="111" t="s">
        <v>5366</v>
      </c>
      <c r="Z865" s="130" t="s">
        <v>757</v>
      </c>
      <c r="AA865" s="122" t="s">
        <v>200</v>
      </c>
      <c r="AB865" s="0" t="s">
        <v>4775</v>
      </c>
      <c r="AC865" s="0" t="s">
        <v>1696</v>
      </c>
      <c r="AD865" s="111" t="n">
        <v>2021</v>
      </c>
      <c r="AE865" s="111" t="s">
        <v>198</v>
      </c>
      <c r="AI865" s="111" t="s">
        <v>207</v>
      </c>
      <c r="AK865" s="111" t="str">
        <f aca="false">(AB865)</f>
        <v>Ubisoft Montreal</v>
      </c>
      <c r="AM865" s="111" t="n">
        <f aca="false">AD865</f>
        <v>2021</v>
      </c>
      <c r="AN865" s="111" t="s">
        <v>1887</v>
      </c>
      <c r="AR865" s="0" t="s">
        <v>6214</v>
      </c>
      <c r="AS865" s="0" t="s">
        <v>6198</v>
      </c>
      <c r="AT865" s="0" t="s">
        <v>6223</v>
      </c>
      <c r="AU865" s="0" t="s">
        <v>6224</v>
      </c>
      <c r="AV865" s="0" t="s">
        <v>200</v>
      </c>
      <c r="AX865" s="0" t="s">
        <v>6225</v>
      </c>
      <c r="AY865" s="0" t="s">
        <v>6201</v>
      </c>
      <c r="AZ865" s="0" t="s">
        <v>6226</v>
      </c>
      <c r="BA865" s="124" t="s">
        <v>200</v>
      </c>
      <c r="BB865" s="0" t="s">
        <v>248</v>
      </c>
      <c r="BC865" s="0" t="s">
        <v>6227</v>
      </c>
      <c r="BE865" s="104" t="s">
        <v>6228</v>
      </c>
      <c r="BG865" s="125" t="s">
        <v>200</v>
      </c>
      <c r="BH865" s="0" t="s">
        <v>5303</v>
      </c>
      <c r="BI865" s="112" t="n">
        <v>3307216170785</v>
      </c>
      <c r="BJ865" s="126" t="s">
        <v>200</v>
      </c>
      <c r="BK865" s="0" t="s">
        <v>215</v>
      </c>
      <c r="BL865" s="112" t="n">
        <v>4</v>
      </c>
      <c r="BM865" s="112" t="n">
        <v>4</v>
      </c>
      <c r="BN865" s="112" t="n">
        <v>4</v>
      </c>
      <c r="BO865" s="111" t="n">
        <v>20</v>
      </c>
      <c r="BP865" s="125" t="s">
        <v>200</v>
      </c>
      <c r="BQ865" s="127"/>
    </row>
    <row r="866" customFormat="false" ht="13.8" hidden="false" customHeight="false" outlineLevel="0" collapsed="false">
      <c r="A866" s="0" t="s">
        <v>6229</v>
      </c>
      <c r="B866" s="0" t="s">
        <v>5207</v>
      </c>
      <c r="C866" s="131" t="s">
        <v>1489</v>
      </c>
      <c r="D866" s="131" t="s">
        <v>1333</v>
      </c>
      <c r="E866" s="0" t="s">
        <v>284</v>
      </c>
      <c r="F866" s="0" t="s">
        <v>1509</v>
      </c>
      <c r="G866" s="0" t="s">
        <v>330</v>
      </c>
      <c r="H866" s="0" t="s">
        <v>901</v>
      </c>
      <c r="J866" s="111" t="n">
        <v>1</v>
      </c>
      <c r="K866" s="131" t="s">
        <v>198</v>
      </c>
      <c r="L866" s="0" t="s">
        <v>198</v>
      </c>
      <c r="M866" s="0" t="s">
        <v>199</v>
      </c>
      <c r="Q866" s="120" t="s">
        <v>200</v>
      </c>
      <c r="R866" s="0" t="s">
        <v>3919</v>
      </c>
      <c r="S866" s="0" t="s">
        <v>201</v>
      </c>
      <c r="T866" s="0" t="s">
        <v>198</v>
      </c>
      <c r="U866" s="0" t="s">
        <v>202</v>
      </c>
      <c r="V866" s="0" t="s">
        <v>1790</v>
      </c>
      <c r="W866" s="110" t="s">
        <v>204</v>
      </c>
      <c r="X866" s="111" t="n">
        <v>2019</v>
      </c>
      <c r="Y866" s="111" t="s">
        <v>498</v>
      </c>
      <c r="Z866" s="130" t="s">
        <v>757</v>
      </c>
      <c r="AA866" s="122" t="s">
        <v>200</v>
      </c>
      <c r="AB866" s="0" t="s">
        <v>4775</v>
      </c>
      <c r="AC866" s="0" t="s">
        <v>1696</v>
      </c>
      <c r="AD866" s="111" t="n">
        <v>2019</v>
      </c>
      <c r="AE866" s="111" t="s">
        <v>198</v>
      </c>
      <c r="AI866" s="111" t="s">
        <v>207</v>
      </c>
      <c r="AK866" s="111" t="str">
        <f aca="false">(AB866)</f>
        <v>Ubisoft Montreal</v>
      </c>
      <c r="AM866" s="111" t="n">
        <f aca="false">AD866</f>
        <v>2019</v>
      </c>
      <c r="AN866" s="111" t="s">
        <v>1887</v>
      </c>
      <c r="AS866" s="0" t="s">
        <v>6198</v>
      </c>
      <c r="AT866" s="0" t="s">
        <v>6230</v>
      </c>
      <c r="AU866" s="0" t="s">
        <v>6231</v>
      </c>
      <c r="AV866" s="0" t="s">
        <v>200</v>
      </c>
      <c r="AY866" s="0" t="s">
        <v>6201</v>
      </c>
      <c r="AZ866" s="0" t="s">
        <v>6232</v>
      </c>
      <c r="BA866" s="124" t="s">
        <v>200</v>
      </c>
      <c r="BB866" s="0" t="s">
        <v>248</v>
      </c>
      <c r="BC866" s="0" t="s">
        <v>6233</v>
      </c>
      <c r="BD866" s="0" t="s">
        <v>6234</v>
      </c>
      <c r="BE866" s="104" t="s">
        <v>6235</v>
      </c>
      <c r="BF866" s="0" t="s">
        <v>6236</v>
      </c>
      <c r="BG866" s="125"/>
      <c r="BH866" s="0" t="s">
        <v>582</v>
      </c>
      <c r="BI866" s="112" t="n">
        <v>3307216096689</v>
      </c>
      <c r="BJ866" s="126"/>
      <c r="BK866" s="0" t="s">
        <v>215</v>
      </c>
      <c r="BL866" s="112" t="n">
        <v>4</v>
      </c>
      <c r="BM866" s="112" t="n">
        <v>4</v>
      </c>
      <c r="BN866" s="112" t="n">
        <v>4</v>
      </c>
      <c r="BO866" s="111" t="n">
        <v>20</v>
      </c>
      <c r="BP866" s="125"/>
      <c r="BQ866" s="127" t="s">
        <v>216</v>
      </c>
    </row>
    <row r="867" customFormat="false" ht="13.8" hidden="false" customHeight="false" outlineLevel="0" collapsed="false">
      <c r="A867" s="0" t="s">
        <v>6237</v>
      </c>
      <c r="B867" s="0" t="s">
        <v>5207</v>
      </c>
      <c r="C867" s="131" t="s">
        <v>1489</v>
      </c>
      <c r="D867" s="131" t="s">
        <v>1333</v>
      </c>
      <c r="E867" s="0" t="s">
        <v>284</v>
      </c>
      <c r="F867" s="0" t="s">
        <v>195</v>
      </c>
      <c r="G867" s="0" t="s">
        <v>330</v>
      </c>
      <c r="H867" s="0" t="s">
        <v>901</v>
      </c>
      <c r="J867" s="111" t="n">
        <v>1</v>
      </c>
      <c r="K867" s="131" t="s">
        <v>198</v>
      </c>
      <c r="L867" s="0" t="s">
        <v>198</v>
      </c>
      <c r="M867" s="0" t="s">
        <v>199</v>
      </c>
      <c r="O867" s="0" t="s">
        <v>200</v>
      </c>
      <c r="Q867" s="120" t="s">
        <v>200</v>
      </c>
      <c r="R867" s="0" t="s">
        <v>3919</v>
      </c>
      <c r="S867" s="0" t="s">
        <v>1834</v>
      </c>
      <c r="T867" s="0" t="s">
        <v>3961</v>
      </c>
      <c r="U867" s="0" t="s">
        <v>202</v>
      </c>
      <c r="V867" s="0" t="s">
        <v>1790</v>
      </c>
      <c r="W867" s="110" t="s">
        <v>204</v>
      </c>
      <c r="X867" s="111" t="n">
        <v>2016</v>
      </c>
      <c r="Y867" s="111" t="s">
        <v>3405</v>
      </c>
      <c r="Z867" s="111" t="s">
        <v>757</v>
      </c>
      <c r="AA867" s="122" t="s">
        <v>200</v>
      </c>
      <c r="AB867" s="0" t="s">
        <v>4775</v>
      </c>
      <c r="AC867" s="0" t="s">
        <v>1696</v>
      </c>
      <c r="AD867" s="111" t="n">
        <v>2016</v>
      </c>
      <c r="AE867" s="111" t="s">
        <v>198</v>
      </c>
      <c r="AI867" s="111" t="s">
        <v>207</v>
      </c>
      <c r="AK867" s="111" t="str">
        <f aca="false">(AB867)</f>
        <v>Ubisoft Montreal</v>
      </c>
      <c r="AM867" s="111" t="n">
        <f aca="false">AD867</f>
        <v>2016</v>
      </c>
      <c r="AN867" s="111" t="s">
        <v>1887</v>
      </c>
      <c r="AS867" s="0" t="s">
        <v>6198</v>
      </c>
      <c r="AT867" s="0" t="s">
        <v>3157</v>
      </c>
      <c r="AU867" s="0" t="s">
        <v>552</v>
      </c>
      <c r="AV867" s="0" t="s">
        <v>200</v>
      </c>
      <c r="AW867" s="0" t="s">
        <v>4111</v>
      </c>
      <c r="AY867" s="0" t="s">
        <v>6201</v>
      </c>
      <c r="AZ867" s="0" t="s">
        <v>6238</v>
      </c>
      <c r="BA867" s="124" t="s">
        <v>200</v>
      </c>
      <c r="BB867" s="0" t="s">
        <v>248</v>
      </c>
      <c r="BC867" s="0" t="s">
        <v>6239</v>
      </c>
      <c r="BD867" s="0" t="s">
        <v>6240</v>
      </c>
      <c r="BE867" s="104" t="s">
        <v>6241</v>
      </c>
      <c r="BF867" s="0" t="s">
        <v>200</v>
      </c>
      <c r="BG867" s="125" t="s">
        <v>200</v>
      </c>
      <c r="BH867" s="0" t="s">
        <v>4172</v>
      </c>
      <c r="BI867" s="112" t="n">
        <v>3307215939154</v>
      </c>
      <c r="BJ867" s="126" t="s">
        <v>200</v>
      </c>
      <c r="BK867" s="0" t="s">
        <v>215</v>
      </c>
      <c r="BL867" s="112" t="n">
        <v>4</v>
      </c>
      <c r="BM867" s="112" t="n">
        <v>4</v>
      </c>
      <c r="BN867" s="112" t="n">
        <v>4</v>
      </c>
      <c r="BO867" s="111" t="n">
        <v>50</v>
      </c>
      <c r="BP867" s="125" t="s">
        <v>200</v>
      </c>
      <c r="BQ867" s="127" t="s">
        <v>216</v>
      </c>
    </row>
    <row r="868" customFormat="false" ht="13.8" hidden="false" customHeight="false" outlineLevel="0" collapsed="false">
      <c r="A868" s="0" t="s">
        <v>6242</v>
      </c>
      <c r="B868" s="0" t="s">
        <v>5207</v>
      </c>
      <c r="C868" s="131" t="s">
        <v>3086</v>
      </c>
      <c r="D868" s="131" t="s">
        <v>1869</v>
      </c>
      <c r="E868" s="0" t="s">
        <v>194</v>
      </c>
      <c r="F868" s="0" t="s">
        <v>195</v>
      </c>
      <c r="G868" s="0" t="s">
        <v>330</v>
      </c>
      <c r="H868" s="0" t="s">
        <v>197</v>
      </c>
      <c r="J868" s="111" t="n">
        <v>2</v>
      </c>
      <c r="K868" s="131" t="s">
        <v>198</v>
      </c>
      <c r="L868" s="0" t="s">
        <v>533</v>
      </c>
      <c r="M868" s="0" t="s">
        <v>199</v>
      </c>
      <c r="O868" s="0" t="s">
        <v>534</v>
      </c>
      <c r="Q868" s="120" t="s">
        <v>200</v>
      </c>
      <c r="R868" s="0" t="s">
        <v>3919</v>
      </c>
      <c r="S868" s="0" t="s">
        <v>201</v>
      </c>
      <c r="T868" s="0" t="s">
        <v>198</v>
      </c>
      <c r="U868" s="0" t="s">
        <v>4369</v>
      </c>
      <c r="V868" s="0" t="s">
        <v>1790</v>
      </c>
      <c r="W868" s="110" t="s">
        <v>204</v>
      </c>
      <c r="X868" s="111" t="n">
        <v>2015</v>
      </c>
      <c r="Y868" s="111" t="s">
        <v>205</v>
      </c>
      <c r="Z868" s="111" t="s">
        <v>221</v>
      </c>
      <c r="AA868" s="122" t="s">
        <v>200</v>
      </c>
      <c r="AB868" s="0" t="s">
        <v>6243</v>
      </c>
      <c r="AC868" s="0" t="s">
        <v>872</v>
      </c>
      <c r="AD868" s="111" t="s">
        <v>198</v>
      </c>
      <c r="AE868" s="111" t="s">
        <v>222</v>
      </c>
      <c r="AI868" s="111" t="s">
        <v>207</v>
      </c>
      <c r="AK868" s="111" t="str">
        <f aca="false">(AB868)</f>
        <v>Fun bits studio</v>
      </c>
      <c r="AM868" s="111" t="n">
        <f aca="false">X868</f>
        <v>2015</v>
      </c>
      <c r="AN868" s="111" t="s">
        <v>297</v>
      </c>
      <c r="AO868" s="0" t="s">
        <v>609</v>
      </c>
      <c r="AP868" s="0" t="s">
        <v>200</v>
      </c>
      <c r="AS868" s="0" t="s">
        <v>200</v>
      </c>
      <c r="AT868" s="0" t="s">
        <v>339</v>
      </c>
      <c r="AU868" s="0" t="s">
        <v>227</v>
      </c>
      <c r="AV868" s="0" t="s">
        <v>200</v>
      </c>
      <c r="AZ868" s="0" t="s">
        <v>6244</v>
      </c>
      <c r="BA868" s="124" t="s">
        <v>200</v>
      </c>
      <c r="BB868" s="0" t="s">
        <v>248</v>
      </c>
      <c r="BC868" s="0" t="s">
        <v>6245</v>
      </c>
      <c r="BD868" s="0" t="s">
        <v>6246</v>
      </c>
      <c r="BE868" s="104" t="s">
        <v>6247</v>
      </c>
      <c r="BF868" s="0" t="s">
        <v>6248</v>
      </c>
      <c r="BG868" s="125" t="s">
        <v>200</v>
      </c>
      <c r="BH868" s="0" t="s">
        <v>5278</v>
      </c>
      <c r="BI868" s="112" t="n">
        <v>4948872832489</v>
      </c>
      <c r="BJ868" s="126" t="s">
        <v>200</v>
      </c>
      <c r="BK868" s="0" t="s">
        <v>215</v>
      </c>
      <c r="BL868" s="112" t="n">
        <v>4</v>
      </c>
      <c r="BM868" s="112" t="n">
        <v>4</v>
      </c>
      <c r="BN868" s="112" t="n">
        <v>4</v>
      </c>
      <c r="BO868" s="111" t="n">
        <v>20</v>
      </c>
      <c r="BP868" s="125" t="s">
        <v>200</v>
      </c>
      <c r="BQ868" s="127" t="s">
        <v>216</v>
      </c>
    </row>
    <row r="869" customFormat="false" ht="13.8" hidden="false" customHeight="false" outlineLevel="0" collapsed="false">
      <c r="A869" s="0" t="s">
        <v>6249</v>
      </c>
      <c r="B869" s="0" t="s">
        <v>5207</v>
      </c>
      <c r="C869" s="0" t="s">
        <v>423</v>
      </c>
      <c r="D869" s="0" t="s">
        <v>1333</v>
      </c>
      <c r="E869" s="0" t="s">
        <v>313</v>
      </c>
      <c r="F869" s="0" t="s">
        <v>314</v>
      </c>
      <c r="G869" s="0" t="s">
        <v>424</v>
      </c>
      <c r="H869" s="0" t="s">
        <v>197</v>
      </c>
      <c r="J869" s="111" t="n">
        <v>4</v>
      </c>
      <c r="K869" s="131" t="s">
        <v>198</v>
      </c>
      <c r="L869" s="0" t="s">
        <v>456</v>
      </c>
      <c r="M869" s="0" t="s">
        <v>199</v>
      </c>
      <c r="O869" s="0" t="s">
        <v>6250</v>
      </c>
      <c r="Q869" s="120" t="s">
        <v>200</v>
      </c>
      <c r="R869" s="0" t="s">
        <v>3919</v>
      </c>
      <c r="S869" s="0" t="s">
        <v>201</v>
      </c>
      <c r="T869" s="0" t="s">
        <v>198</v>
      </c>
      <c r="U869" s="0" t="s">
        <v>202</v>
      </c>
      <c r="V869" s="0" t="s">
        <v>1790</v>
      </c>
      <c r="W869" s="110" t="s">
        <v>204</v>
      </c>
      <c r="X869" s="111" t="n">
        <v>2015</v>
      </c>
      <c r="Y869" s="111" t="s">
        <v>498</v>
      </c>
      <c r="Z869" s="111" t="s">
        <v>198</v>
      </c>
      <c r="AA869" s="122" t="s">
        <v>200</v>
      </c>
      <c r="AB869" s="0" t="s">
        <v>3793</v>
      </c>
      <c r="AC869" s="0" t="s">
        <v>574</v>
      </c>
      <c r="AD869" s="111" t="n">
        <v>2015</v>
      </c>
      <c r="AE869" s="111" t="s">
        <v>198</v>
      </c>
      <c r="AG869" s="111" t="s">
        <v>241</v>
      </c>
      <c r="AH869" s="111" t="s">
        <v>4317</v>
      </c>
      <c r="AI869" s="111" t="s">
        <v>207</v>
      </c>
      <c r="AK869" s="111" t="str">
        <f aca="false">(AB869)</f>
        <v>Electronic arts Canada</v>
      </c>
      <c r="AL869" s="0" t="s">
        <v>200</v>
      </c>
      <c r="AM869" s="111" t="n">
        <f aca="false">AD869</f>
        <v>2015</v>
      </c>
      <c r="AN869" s="111" t="s">
        <v>1887</v>
      </c>
      <c r="AP869" s="0" t="s">
        <v>674</v>
      </c>
      <c r="AQ869" s="0" t="s">
        <v>200</v>
      </c>
      <c r="AR869" s="0" t="s">
        <v>200</v>
      </c>
      <c r="AS869" s="0" t="s">
        <v>675</v>
      </c>
      <c r="AV869" s="0" t="s">
        <v>200</v>
      </c>
      <c r="AZ869" s="0" t="s">
        <v>6251</v>
      </c>
      <c r="BA869" s="124" t="s">
        <v>200</v>
      </c>
      <c r="BB869" s="0" t="s">
        <v>248</v>
      </c>
      <c r="BC869" s="0" t="s">
        <v>3570</v>
      </c>
      <c r="BD869" s="0" t="s">
        <v>6252</v>
      </c>
      <c r="BE869" s="104" t="s">
        <v>6253</v>
      </c>
      <c r="BG869" s="125" t="s">
        <v>200</v>
      </c>
      <c r="BH869" s="0" t="s">
        <v>582</v>
      </c>
      <c r="BI869" s="112" t="n">
        <v>5030941121392</v>
      </c>
      <c r="BJ869" s="126" t="s">
        <v>200</v>
      </c>
      <c r="BK869" s="0" t="s">
        <v>215</v>
      </c>
      <c r="BL869" s="112" t="n">
        <v>4</v>
      </c>
      <c r="BM869" s="112" t="n">
        <v>4</v>
      </c>
      <c r="BN869" s="112" t="n">
        <v>4</v>
      </c>
      <c r="BO869" s="111" t="n">
        <v>20</v>
      </c>
      <c r="BP869" s="125" t="s">
        <v>200</v>
      </c>
      <c r="BQ869" s="127" t="s">
        <v>216</v>
      </c>
    </row>
    <row r="870" customFormat="false" ht="13.8" hidden="false" customHeight="false" outlineLevel="0" collapsed="false">
      <c r="A870" s="0" t="s">
        <v>6254</v>
      </c>
      <c r="B870" s="0" t="s">
        <v>5207</v>
      </c>
      <c r="C870" s="0" t="s">
        <v>423</v>
      </c>
      <c r="D870" s="0" t="s">
        <v>1333</v>
      </c>
      <c r="E870" s="0" t="s">
        <v>194</v>
      </c>
      <c r="F870" s="0" t="s">
        <v>195</v>
      </c>
      <c r="G870" s="0" t="s">
        <v>424</v>
      </c>
      <c r="H870" s="0" t="s">
        <v>197</v>
      </c>
      <c r="J870" s="111" t="n">
        <v>4</v>
      </c>
      <c r="K870" s="131" t="s">
        <v>198</v>
      </c>
      <c r="L870" s="0" t="s">
        <v>456</v>
      </c>
      <c r="M870" s="0" t="s">
        <v>199</v>
      </c>
      <c r="O870" s="0" t="s">
        <v>6250</v>
      </c>
      <c r="Q870" s="120" t="s">
        <v>200</v>
      </c>
      <c r="R870" s="0" t="s">
        <v>3919</v>
      </c>
      <c r="S870" s="0" t="s">
        <v>201</v>
      </c>
      <c r="T870" s="0" t="s">
        <v>198</v>
      </c>
      <c r="U870" s="0" t="s">
        <v>202</v>
      </c>
      <c r="V870" s="0" t="s">
        <v>1790</v>
      </c>
      <c r="W870" s="110" t="s">
        <v>204</v>
      </c>
      <c r="X870" s="111" t="n">
        <v>2016</v>
      </c>
      <c r="Y870" s="111" t="s">
        <v>498</v>
      </c>
      <c r="Z870" s="111" t="s">
        <v>198</v>
      </c>
      <c r="AA870" s="122" t="s">
        <v>200</v>
      </c>
      <c r="AB870" s="0" t="s">
        <v>3793</v>
      </c>
      <c r="AC870" s="0" t="s">
        <v>574</v>
      </c>
      <c r="AD870" s="111" t="n">
        <v>2016</v>
      </c>
      <c r="AE870" s="111" t="s">
        <v>198</v>
      </c>
      <c r="AG870" s="111" t="s">
        <v>241</v>
      </c>
      <c r="AH870" s="111" t="s">
        <v>1043</v>
      </c>
      <c r="AI870" s="111" t="s">
        <v>207</v>
      </c>
      <c r="AK870" s="111" t="str">
        <f aca="false">(AB870)</f>
        <v>Electronic arts Canada</v>
      </c>
      <c r="AL870" s="0" t="s">
        <v>200</v>
      </c>
      <c r="AM870" s="111" t="n">
        <f aca="false">AD870</f>
        <v>2016</v>
      </c>
      <c r="AN870" s="111" t="s">
        <v>1887</v>
      </c>
      <c r="AP870" s="0" t="s">
        <v>674</v>
      </c>
      <c r="AQ870" s="0" t="s">
        <v>200</v>
      </c>
      <c r="AR870" s="0" t="s">
        <v>200</v>
      </c>
      <c r="AS870" s="0" t="s">
        <v>675</v>
      </c>
      <c r="AV870" s="0" t="s">
        <v>200</v>
      </c>
      <c r="AY870" s="0" t="s">
        <v>4675</v>
      </c>
      <c r="AZ870" s="0" t="s">
        <v>6255</v>
      </c>
      <c r="BA870" s="124" t="s">
        <v>200</v>
      </c>
      <c r="BB870" s="0" t="s">
        <v>248</v>
      </c>
      <c r="BC870" s="0" t="s">
        <v>6256</v>
      </c>
      <c r="BD870" s="0" t="s">
        <v>6257</v>
      </c>
      <c r="BE870" s="104" t="s">
        <v>6258</v>
      </c>
      <c r="BF870" s="0" t="s">
        <v>200</v>
      </c>
      <c r="BG870" s="125" t="s">
        <v>200</v>
      </c>
      <c r="BH870" s="0" t="s">
        <v>582</v>
      </c>
      <c r="BI870" s="112" t="n">
        <v>5035228116375</v>
      </c>
      <c r="BJ870" s="126" t="s">
        <v>200</v>
      </c>
      <c r="BK870" s="0" t="s">
        <v>215</v>
      </c>
      <c r="BL870" s="112" t="n">
        <v>4</v>
      </c>
      <c r="BM870" s="112" t="n">
        <v>4</v>
      </c>
      <c r="BN870" s="112" t="n">
        <v>4</v>
      </c>
      <c r="BO870" s="111" t="n">
        <v>20</v>
      </c>
      <c r="BP870" s="125" t="s">
        <v>200</v>
      </c>
      <c r="BQ870" s="127" t="s">
        <v>216</v>
      </c>
    </row>
    <row r="871" customFormat="false" ht="13.8" hidden="false" customHeight="false" outlineLevel="0" collapsed="false">
      <c r="A871" s="0" t="s">
        <v>6259</v>
      </c>
      <c r="B871" s="0" t="s">
        <v>5207</v>
      </c>
      <c r="C871" s="0" t="s">
        <v>928</v>
      </c>
      <c r="D871" s="0" t="s">
        <v>1333</v>
      </c>
      <c r="E871" s="0" t="s">
        <v>194</v>
      </c>
      <c r="F871" s="0" t="s">
        <v>195</v>
      </c>
      <c r="G871" s="0" t="s">
        <v>196</v>
      </c>
      <c r="H871" s="0" t="s">
        <v>219</v>
      </c>
      <c r="J871" s="111" t="n">
        <v>1</v>
      </c>
      <c r="K871" s="0" t="s">
        <v>198</v>
      </c>
      <c r="L871" s="0" t="s">
        <v>198</v>
      </c>
      <c r="M871" s="0" t="s">
        <v>274</v>
      </c>
      <c r="O871" s="0" t="s">
        <v>237</v>
      </c>
      <c r="P871" s="0" t="s">
        <v>238</v>
      </c>
      <c r="Q871" s="120" t="s">
        <v>200</v>
      </c>
      <c r="R871" s="0" t="s">
        <v>3919</v>
      </c>
      <c r="S871" s="0" t="s">
        <v>1834</v>
      </c>
      <c r="T871" s="0" t="s">
        <v>6260</v>
      </c>
      <c r="U871" s="0" t="s">
        <v>202</v>
      </c>
      <c r="V871" s="0" t="s">
        <v>1790</v>
      </c>
      <c r="W871" s="110" t="s">
        <v>204</v>
      </c>
      <c r="X871" s="111" t="n">
        <v>2020</v>
      </c>
      <c r="Y871" s="111" t="s">
        <v>498</v>
      </c>
      <c r="Z871" s="130" t="s">
        <v>757</v>
      </c>
      <c r="AA871" s="122" t="s">
        <v>200</v>
      </c>
      <c r="AB871" s="0" t="s">
        <v>3215</v>
      </c>
      <c r="AC871" s="0" t="s">
        <v>3215</v>
      </c>
      <c r="AD871" s="111" t="n">
        <v>2020</v>
      </c>
      <c r="AE871" s="111" t="s">
        <v>222</v>
      </c>
      <c r="AG871" s="111" t="s">
        <v>241</v>
      </c>
      <c r="AH871" s="111" t="s">
        <v>1051</v>
      </c>
      <c r="AI871" s="111" t="s">
        <v>1313</v>
      </c>
      <c r="AJ871" s="111" t="s">
        <v>3813</v>
      </c>
      <c r="AK871" s="111" t="s">
        <v>2294</v>
      </c>
      <c r="AM871" s="111" t="n">
        <v>1997</v>
      </c>
      <c r="AN871" s="111" t="s">
        <v>208</v>
      </c>
      <c r="AR871" s="0" t="s">
        <v>2489</v>
      </c>
      <c r="AS871" s="0" t="s">
        <v>2503</v>
      </c>
      <c r="AT871" s="0" t="s">
        <v>2515</v>
      </c>
      <c r="AU871" s="0" t="s">
        <v>267</v>
      </c>
      <c r="AV871" s="0" t="s">
        <v>6261</v>
      </c>
      <c r="AW871" s="0" t="s">
        <v>2506</v>
      </c>
      <c r="AY871" s="0" t="s">
        <v>200</v>
      </c>
      <c r="AZ871" s="0" t="s">
        <v>6262</v>
      </c>
      <c r="BA871" s="124" t="s">
        <v>200</v>
      </c>
      <c r="BB871" s="0" t="s">
        <v>248</v>
      </c>
      <c r="BC871" s="0" t="s">
        <v>6263</v>
      </c>
      <c r="BD871" s="0" t="s">
        <v>6264</v>
      </c>
      <c r="BE871" s="104" t="s">
        <v>6265</v>
      </c>
      <c r="BF871" s="0" t="s">
        <v>6266</v>
      </c>
      <c r="BG871" s="125"/>
      <c r="BH871" s="0" t="s">
        <v>2235</v>
      </c>
      <c r="BI871" s="112" t="n">
        <v>5021290084568</v>
      </c>
      <c r="BJ871" s="126"/>
      <c r="BK871" s="0" t="s">
        <v>215</v>
      </c>
      <c r="BL871" s="112" t="n">
        <v>4</v>
      </c>
      <c r="BM871" s="112" t="n">
        <v>4</v>
      </c>
      <c r="BN871" s="112" t="n">
        <v>4</v>
      </c>
      <c r="BO871" s="111" t="n">
        <v>60</v>
      </c>
      <c r="BP871" s="125"/>
      <c r="BQ871" s="127" t="s">
        <v>216</v>
      </c>
    </row>
    <row r="872" customFormat="false" ht="13.8" hidden="false" customHeight="false" outlineLevel="0" collapsed="false">
      <c r="A872" s="0" t="s">
        <v>6267</v>
      </c>
      <c r="B872" s="0" t="s">
        <v>5207</v>
      </c>
      <c r="C872" s="0" t="s">
        <v>928</v>
      </c>
      <c r="D872" s="0" t="s">
        <v>1333</v>
      </c>
      <c r="E872" s="0" t="s">
        <v>194</v>
      </c>
      <c r="F872" s="0" t="s">
        <v>195</v>
      </c>
      <c r="G872" s="0" t="s">
        <v>196</v>
      </c>
      <c r="H872" s="0" t="s">
        <v>219</v>
      </c>
      <c r="J872" s="111" t="n">
        <v>1</v>
      </c>
      <c r="K872" s="0" t="s">
        <v>198</v>
      </c>
      <c r="L872" s="0" t="s">
        <v>198</v>
      </c>
      <c r="M872" s="0" t="s">
        <v>274</v>
      </c>
      <c r="O872" s="0" t="s">
        <v>237</v>
      </c>
      <c r="P872" s="0" t="s">
        <v>238</v>
      </c>
      <c r="Q872" s="120" t="s">
        <v>200</v>
      </c>
      <c r="R872" s="0" t="s">
        <v>3919</v>
      </c>
      <c r="S872" s="0" t="s">
        <v>3441</v>
      </c>
      <c r="T872" s="0" t="s">
        <v>3441</v>
      </c>
      <c r="U872" s="0" t="s">
        <v>202</v>
      </c>
      <c r="V872" s="0" t="s">
        <v>1790</v>
      </c>
      <c r="W872" s="110" t="s">
        <v>204</v>
      </c>
      <c r="X872" s="111" t="n">
        <v>2015</v>
      </c>
      <c r="Y872" s="111" t="s">
        <v>1624</v>
      </c>
      <c r="Z872" s="130" t="s">
        <v>757</v>
      </c>
      <c r="AA872" s="122" t="s">
        <v>200</v>
      </c>
      <c r="AB872" s="0" t="s">
        <v>3215</v>
      </c>
      <c r="AC872" s="0" t="s">
        <v>3215</v>
      </c>
      <c r="AD872" s="111" t="n">
        <v>2015</v>
      </c>
      <c r="AE872" s="111" t="s">
        <v>198</v>
      </c>
      <c r="AI872" s="111" t="s">
        <v>922</v>
      </c>
      <c r="AJ872" s="111" t="s">
        <v>3887</v>
      </c>
      <c r="AK872" s="111" t="s">
        <v>3215</v>
      </c>
      <c r="AM872" s="111" t="s">
        <v>849</v>
      </c>
      <c r="AN872" s="111" t="s">
        <v>208</v>
      </c>
      <c r="AS872" s="0" t="s">
        <v>2503</v>
      </c>
      <c r="AT872" s="0" t="s">
        <v>6268</v>
      </c>
      <c r="AU872" s="0" t="s">
        <v>332</v>
      </c>
      <c r="AV872" s="0" t="s">
        <v>2505</v>
      </c>
      <c r="AW872" s="0" t="s">
        <v>2506</v>
      </c>
      <c r="AY872" s="0" t="s">
        <v>4449</v>
      </c>
      <c r="AZ872" s="0" t="s">
        <v>6269</v>
      </c>
      <c r="BA872" s="124" t="s">
        <v>200</v>
      </c>
      <c r="BB872" s="0" t="s">
        <v>248</v>
      </c>
      <c r="BC872" s="0" t="s">
        <v>6263</v>
      </c>
      <c r="BD872" s="0" t="s">
        <v>6270</v>
      </c>
      <c r="BE872" s="104" t="s">
        <v>6271</v>
      </c>
      <c r="BF872" s="0" t="s">
        <v>6272</v>
      </c>
      <c r="BG872" s="125" t="s">
        <v>200</v>
      </c>
      <c r="BH872" s="0" t="s">
        <v>582</v>
      </c>
      <c r="BI872" s="112" t="n">
        <v>5021290068025</v>
      </c>
      <c r="BJ872" s="126" t="s">
        <v>200</v>
      </c>
      <c r="BK872" s="0" t="s">
        <v>215</v>
      </c>
      <c r="BL872" s="112" t="n">
        <v>4</v>
      </c>
      <c r="BM872" s="112" t="n">
        <v>4</v>
      </c>
      <c r="BN872" s="112" t="n">
        <v>4</v>
      </c>
      <c r="BO872" s="111" t="n">
        <v>20</v>
      </c>
      <c r="BP872" s="125" t="s">
        <v>200</v>
      </c>
      <c r="BQ872" s="127" t="s">
        <v>216</v>
      </c>
    </row>
    <row r="873" customFormat="false" ht="13.8" hidden="false" customHeight="false" outlineLevel="0" collapsed="false">
      <c r="A873" s="0" t="s">
        <v>6273</v>
      </c>
      <c r="B873" s="0" t="s">
        <v>5207</v>
      </c>
      <c r="C873" s="0" t="s">
        <v>928</v>
      </c>
      <c r="D873" s="0" t="s">
        <v>1333</v>
      </c>
      <c r="E873" s="0" t="s">
        <v>284</v>
      </c>
      <c r="F873" s="0" t="s">
        <v>195</v>
      </c>
      <c r="G873" s="0" t="s">
        <v>330</v>
      </c>
      <c r="H873" s="0" t="s">
        <v>219</v>
      </c>
      <c r="J873" s="111" t="n">
        <v>1</v>
      </c>
      <c r="K873" s="0" t="s">
        <v>198</v>
      </c>
      <c r="L873" s="0" t="s">
        <v>198</v>
      </c>
      <c r="M873" s="0" t="s">
        <v>199</v>
      </c>
      <c r="O873" s="0" t="s">
        <v>200</v>
      </c>
      <c r="Q873" s="120" t="s">
        <v>200</v>
      </c>
      <c r="R873" s="0" t="s">
        <v>3919</v>
      </c>
      <c r="S873" s="0" t="s">
        <v>3441</v>
      </c>
      <c r="T873" s="0" t="s">
        <v>3441</v>
      </c>
      <c r="U873" s="0" t="s">
        <v>202</v>
      </c>
      <c r="V873" s="0" t="s">
        <v>1790</v>
      </c>
      <c r="W873" s="110" t="s">
        <v>204</v>
      </c>
      <c r="X873" s="111" t="n">
        <v>2017</v>
      </c>
      <c r="Y873" s="111" t="s">
        <v>1624</v>
      </c>
      <c r="Z873" s="130" t="s">
        <v>757</v>
      </c>
      <c r="AA873" s="122" t="s">
        <v>200</v>
      </c>
      <c r="AB873" s="0" t="s">
        <v>3215</v>
      </c>
      <c r="AC873" s="0" t="s">
        <v>3215</v>
      </c>
      <c r="AD873" s="111" t="n">
        <v>2017</v>
      </c>
      <c r="AE873" s="111" t="s">
        <v>198</v>
      </c>
      <c r="AF873" s="111" t="s">
        <v>6274</v>
      </c>
      <c r="AH873" s="111" t="s">
        <v>914</v>
      </c>
      <c r="AI873" s="111" t="s">
        <v>922</v>
      </c>
      <c r="AJ873" s="111" t="s">
        <v>3887</v>
      </c>
      <c r="AK873" s="111" t="s">
        <v>3215</v>
      </c>
      <c r="AM873" s="111" t="n">
        <v>2006</v>
      </c>
      <c r="AN873" s="111" t="s">
        <v>208</v>
      </c>
      <c r="AS873" s="0" t="s">
        <v>2503</v>
      </c>
      <c r="AT873" s="0" t="s">
        <v>6230</v>
      </c>
      <c r="AU873" s="0" t="s">
        <v>332</v>
      </c>
      <c r="AV873" s="0" t="s">
        <v>3280</v>
      </c>
      <c r="AZ873" s="0" t="s">
        <v>6275</v>
      </c>
      <c r="BA873" s="124" t="s">
        <v>200</v>
      </c>
      <c r="BB873" s="0" t="s">
        <v>248</v>
      </c>
      <c r="BC873" s="0" t="s">
        <v>6276</v>
      </c>
      <c r="BD873" s="0" t="s">
        <v>200</v>
      </c>
      <c r="BE873" s="104" t="s">
        <v>6277</v>
      </c>
      <c r="BF873" s="0" t="s">
        <v>6278</v>
      </c>
      <c r="BG873" s="125" t="s">
        <v>200</v>
      </c>
      <c r="BH873" s="0" t="s">
        <v>582</v>
      </c>
      <c r="BI873" s="112" t="n">
        <v>5021290078000</v>
      </c>
      <c r="BJ873" s="126" t="s">
        <v>200</v>
      </c>
      <c r="BK873" s="0" t="s">
        <v>215</v>
      </c>
      <c r="BL873" s="112" t="n">
        <v>4</v>
      </c>
      <c r="BM873" s="112" t="n">
        <v>4</v>
      </c>
      <c r="BN873" s="112" t="n">
        <v>4</v>
      </c>
      <c r="BO873" s="111" t="n">
        <v>20</v>
      </c>
      <c r="BP873" s="125" t="s">
        <v>200</v>
      </c>
      <c r="BQ873" s="127" t="s">
        <v>216</v>
      </c>
    </row>
    <row r="874" customFormat="false" ht="13.8" hidden="false" customHeight="false" outlineLevel="0" collapsed="false">
      <c r="A874" s="104" t="s">
        <v>6279</v>
      </c>
      <c r="B874" s="0" t="s">
        <v>5207</v>
      </c>
      <c r="C874" s="0" t="s">
        <v>329</v>
      </c>
      <c r="D874" s="0" t="s">
        <v>1333</v>
      </c>
      <c r="E874" s="0" t="s">
        <v>284</v>
      </c>
      <c r="F874" s="0" t="s">
        <v>195</v>
      </c>
      <c r="G874" s="0" t="s">
        <v>330</v>
      </c>
      <c r="H874" s="0" t="s">
        <v>219</v>
      </c>
      <c r="J874" s="111" t="n">
        <v>1</v>
      </c>
      <c r="K874" s="0" t="s">
        <v>198</v>
      </c>
      <c r="L874" s="0" t="s">
        <v>198</v>
      </c>
      <c r="M874" s="0" t="s">
        <v>199</v>
      </c>
      <c r="O874" s="0" t="s">
        <v>200</v>
      </c>
      <c r="Q874" s="120" t="s">
        <v>200</v>
      </c>
      <c r="R874" s="0" t="s">
        <v>3919</v>
      </c>
      <c r="S874" s="0" t="s">
        <v>201</v>
      </c>
      <c r="T874" s="0" t="s">
        <v>198</v>
      </c>
      <c r="U874" s="0" t="s">
        <v>202</v>
      </c>
      <c r="V874" s="0" t="s">
        <v>1790</v>
      </c>
      <c r="W874" s="110" t="s">
        <v>204</v>
      </c>
      <c r="X874" s="111" t="n">
        <v>2016</v>
      </c>
      <c r="Y874" s="111" t="s">
        <v>498</v>
      </c>
      <c r="Z874" s="130" t="s">
        <v>757</v>
      </c>
      <c r="AA874" s="122" t="s">
        <v>200</v>
      </c>
      <c r="AB874" s="0" t="s">
        <v>3215</v>
      </c>
      <c r="AC874" s="0" t="s">
        <v>3215</v>
      </c>
      <c r="AD874" s="111" t="n">
        <v>2016</v>
      </c>
      <c r="AE874" s="111" t="s">
        <v>198</v>
      </c>
      <c r="AG874" s="111" t="s">
        <v>241</v>
      </c>
      <c r="AH874" s="111" t="s">
        <v>1983</v>
      </c>
      <c r="AI874" s="111" t="s">
        <v>207</v>
      </c>
      <c r="AK874" s="111" t="str">
        <f aca="false">(AB874)</f>
        <v>Square-Enix</v>
      </c>
      <c r="AM874" s="111" t="n">
        <f aca="false">AD874</f>
        <v>2016</v>
      </c>
      <c r="AN874" s="111" t="s">
        <v>208</v>
      </c>
      <c r="AO874" s="0" t="s">
        <v>200</v>
      </c>
      <c r="AP874" s="131" t="s">
        <v>200</v>
      </c>
      <c r="AQ874" s="131" t="s">
        <v>200</v>
      </c>
      <c r="AR874" s="131" t="s">
        <v>5385</v>
      </c>
      <c r="AS874" s="0" t="s">
        <v>2503</v>
      </c>
      <c r="AT874" s="0" t="s">
        <v>576</v>
      </c>
      <c r="AU874" s="0" t="s">
        <v>332</v>
      </c>
      <c r="AV874" s="0" t="s">
        <v>4306</v>
      </c>
      <c r="AW874" s="0" t="s">
        <v>1092</v>
      </c>
      <c r="AZ874" s="0" t="s">
        <v>6280</v>
      </c>
      <c r="BA874" s="124" t="s">
        <v>200</v>
      </c>
      <c r="BB874" s="0" t="s">
        <v>248</v>
      </c>
      <c r="BC874" s="0" t="s">
        <v>6281</v>
      </c>
      <c r="BD874" s="0" t="s">
        <v>6282</v>
      </c>
      <c r="BE874" s="104" t="s">
        <v>6283</v>
      </c>
      <c r="BF874" s="0" t="s">
        <v>6284</v>
      </c>
      <c r="BG874" s="125" t="s">
        <v>200</v>
      </c>
      <c r="BH874" s="0" t="s">
        <v>582</v>
      </c>
      <c r="BI874" s="112" t="n">
        <v>5021290072954</v>
      </c>
      <c r="BJ874" s="126" t="s">
        <v>200</v>
      </c>
      <c r="BK874" s="0" t="s">
        <v>215</v>
      </c>
      <c r="BL874" s="112" t="n">
        <v>4</v>
      </c>
      <c r="BM874" s="112" t="n">
        <v>4</v>
      </c>
      <c r="BN874" s="112" t="n">
        <v>4</v>
      </c>
      <c r="BO874" s="111" t="n">
        <v>20</v>
      </c>
      <c r="BP874" s="125" t="s">
        <v>200</v>
      </c>
      <c r="BQ874" s="127" t="s">
        <v>216</v>
      </c>
    </row>
    <row r="875" customFormat="false" ht="13.8" hidden="false" customHeight="false" outlineLevel="0" collapsed="false">
      <c r="A875" s="0" t="s">
        <v>6285</v>
      </c>
      <c r="B875" s="0" t="s">
        <v>5207</v>
      </c>
      <c r="C875" s="0" t="s">
        <v>1267</v>
      </c>
      <c r="D875" s="0" t="s">
        <v>1333</v>
      </c>
      <c r="E875" s="0" t="s">
        <v>194</v>
      </c>
      <c r="F875" s="0" t="s">
        <v>195</v>
      </c>
      <c r="G875" s="0" t="s">
        <v>330</v>
      </c>
      <c r="H875" s="0" t="s">
        <v>400</v>
      </c>
      <c r="I875" s="0" t="s">
        <v>839</v>
      </c>
      <c r="J875" s="111" t="n">
        <v>1</v>
      </c>
      <c r="K875" s="0" t="s">
        <v>198</v>
      </c>
      <c r="L875" s="0" t="s">
        <v>198</v>
      </c>
      <c r="M875" s="0" t="s">
        <v>199</v>
      </c>
      <c r="O875" s="0" t="s">
        <v>200</v>
      </c>
      <c r="P875" s="0" t="s">
        <v>2084</v>
      </c>
      <c r="Q875" s="120" t="s">
        <v>200</v>
      </c>
      <c r="R875" s="0" t="s">
        <v>3919</v>
      </c>
      <c r="S875" s="0" t="s">
        <v>5247</v>
      </c>
      <c r="T875" s="0" t="s">
        <v>198</v>
      </c>
      <c r="U875" s="0" t="s">
        <v>285</v>
      </c>
      <c r="V875" s="0" t="s">
        <v>1790</v>
      </c>
      <c r="W875" s="110" t="s">
        <v>204</v>
      </c>
      <c r="X875" s="111" t="n">
        <v>2016</v>
      </c>
      <c r="Y875" s="111" t="s">
        <v>1624</v>
      </c>
      <c r="Z875" s="130" t="s">
        <v>757</v>
      </c>
      <c r="AA875" s="122" t="s">
        <v>200</v>
      </c>
      <c r="AB875" s="0" t="s">
        <v>6286</v>
      </c>
      <c r="AC875" s="0" t="s">
        <v>5249</v>
      </c>
      <c r="AD875" s="111" t="s">
        <v>198</v>
      </c>
      <c r="AE875" s="111" t="s">
        <v>5241</v>
      </c>
      <c r="AG875" s="130"/>
      <c r="AI875" s="111" t="s">
        <v>294</v>
      </c>
      <c r="AJ875" s="111" t="s">
        <v>1793</v>
      </c>
      <c r="AK875" s="0" t="s">
        <v>6286</v>
      </c>
      <c r="AL875" s="0" t="s">
        <v>200</v>
      </c>
      <c r="AM875" s="111" t="n">
        <v>2016</v>
      </c>
      <c r="AN875" s="111" t="s">
        <v>297</v>
      </c>
      <c r="AR875" s="0" t="s">
        <v>200</v>
      </c>
      <c r="AS875" s="0" t="s">
        <v>200</v>
      </c>
      <c r="AT875" s="0" t="s">
        <v>6287</v>
      </c>
      <c r="AU875" s="0" t="s">
        <v>6288</v>
      </c>
      <c r="AV875" s="0" t="s">
        <v>200</v>
      </c>
      <c r="AY875" s="0" t="s">
        <v>5044</v>
      </c>
      <c r="AZ875" s="0" t="s">
        <v>6289</v>
      </c>
      <c r="BA875" s="124" t="s">
        <v>200</v>
      </c>
      <c r="BB875" s="0" t="s">
        <v>248</v>
      </c>
      <c r="BC875" s="0" t="s">
        <v>6290</v>
      </c>
      <c r="BD875" s="0" t="s">
        <v>6291</v>
      </c>
      <c r="BE875" s="104" t="s">
        <v>6292</v>
      </c>
      <c r="BG875" s="125" t="s">
        <v>200</v>
      </c>
      <c r="BH875" s="0" t="s">
        <v>5255</v>
      </c>
      <c r="BI875" s="112" t="n">
        <v>636676491752</v>
      </c>
      <c r="BJ875" s="126" t="s">
        <v>200</v>
      </c>
      <c r="BK875" s="0" t="s">
        <v>215</v>
      </c>
      <c r="BL875" s="112" t="n">
        <v>4</v>
      </c>
      <c r="BM875" s="112" t="n">
        <v>4</v>
      </c>
      <c r="BN875" s="112" t="n">
        <v>4</v>
      </c>
      <c r="BO875" s="111" t="n">
        <v>40</v>
      </c>
      <c r="BP875" s="125" t="s">
        <v>200</v>
      </c>
      <c r="BQ875" s="127" t="s">
        <v>216</v>
      </c>
    </row>
    <row r="876" customFormat="false" ht="13.8" hidden="false" customHeight="false" outlineLevel="0" collapsed="false">
      <c r="A876" s="0" t="s">
        <v>6293</v>
      </c>
      <c r="B876" s="0" t="s">
        <v>5207</v>
      </c>
      <c r="C876" s="0" t="s">
        <v>490</v>
      </c>
      <c r="D876" s="0" t="s">
        <v>1333</v>
      </c>
      <c r="E876" s="0" t="s">
        <v>284</v>
      </c>
      <c r="F876" s="0" t="s">
        <v>195</v>
      </c>
      <c r="G876" s="0" t="s">
        <v>330</v>
      </c>
      <c r="H876" s="0" t="s">
        <v>219</v>
      </c>
      <c r="J876" s="111" t="n">
        <v>1</v>
      </c>
      <c r="K876" s="0" t="s">
        <v>198</v>
      </c>
      <c r="L876" s="0" t="s">
        <v>198</v>
      </c>
      <c r="M876" s="0" t="s">
        <v>199</v>
      </c>
      <c r="Q876" s="120"/>
      <c r="R876" s="0" t="s">
        <v>3919</v>
      </c>
      <c r="S876" s="0" t="s">
        <v>201</v>
      </c>
      <c r="T876" s="0" t="s">
        <v>198</v>
      </c>
      <c r="U876" s="0" t="s">
        <v>4369</v>
      </c>
      <c r="V876" s="0" t="s">
        <v>1790</v>
      </c>
      <c r="W876" s="110" t="s">
        <v>204</v>
      </c>
      <c r="X876" s="111" t="n">
        <v>2021</v>
      </c>
      <c r="Y876" s="111" t="s">
        <v>205</v>
      </c>
      <c r="Z876" s="130" t="s">
        <v>757</v>
      </c>
      <c r="AA876" s="122"/>
      <c r="AB876" s="0" t="s">
        <v>6294</v>
      </c>
      <c r="AC876" s="0" t="s">
        <v>6295</v>
      </c>
      <c r="AD876" s="111" t="s">
        <v>198</v>
      </c>
      <c r="AE876" s="111" t="s">
        <v>198</v>
      </c>
      <c r="AG876" s="130"/>
      <c r="AI876" s="111" t="s">
        <v>294</v>
      </c>
      <c r="AJ876" s="111" t="s">
        <v>1793</v>
      </c>
      <c r="AK876" s="0" t="s">
        <v>6295</v>
      </c>
      <c r="AM876" s="111" t="n">
        <v>2020</v>
      </c>
      <c r="AN876" s="111" t="s">
        <v>3936</v>
      </c>
      <c r="AT876" s="0" t="s">
        <v>381</v>
      </c>
      <c r="AU876" s="0" t="s">
        <v>267</v>
      </c>
      <c r="AZ876" s="0" t="s">
        <v>6296</v>
      </c>
      <c r="BA876" s="124" t="s">
        <v>200</v>
      </c>
      <c r="BB876" s="0" t="s">
        <v>248</v>
      </c>
      <c r="BC876" s="0" t="s">
        <v>1543</v>
      </c>
      <c r="BE876" s="104" t="s">
        <v>6297</v>
      </c>
      <c r="BF876" s="0" t="s">
        <v>200</v>
      </c>
      <c r="BG876" s="125"/>
      <c r="BH876" s="0" t="s">
        <v>5651</v>
      </c>
      <c r="BI876" s="112" t="n">
        <v>4580694042280</v>
      </c>
      <c r="BJ876" s="126"/>
      <c r="BK876" s="0" t="s">
        <v>215</v>
      </c>
      <c r="BL876" s="112" t="n">
        <v>4</v>
      </c>
      <c r="BM876" s="112" t="n">
        <v>4</v>
      </c>
      <c r="BN876" s="112" t="n">
        <v>4</v>
      </c>
      <c r="BO876" s="111" t="n">
        <v>20</v>
      </c>
      <c r="BP876" s="125"/>
      <c r="BQ876" s="127" t="s">
        <v>5461</v>
      </c>
    </row>
    <row r="877" customFormat="false" ht="13.8" hidden="false" customHeight="false" outlineLevel="0" collapsed="false">
      <c r="A877" s="0" t="s">
        <v>6298</v>
      </c>
      <c r="B877" s="0" t="s">
        <v>5207</v>
      </c>
      <c r="C877" s="0" t="s">
        <v>1451</v>
      </c>
      <c r="D877" s="0" t="s">
        <v>1333</v>
      </c>
      <c r="E877" s="0" t="s">
        <v>194</v>
      </c>
      <c r="F877" s="0" t="s">
        <v>195</v>
      </c>
      <c r="G877" s="0" t="s">
        <v>362</v>
      </c>
      <c r="H877" s="0" t="s">
        <v>1287</v>
      </c>
      <c r="J877" s="111" t="n">
        <v>1</v>
      </c>
      <c r="K877" s="0" t="s">
        <v>198</v>
      </c>
      <c r="L877" s="0" t="s">
        <v>198</v>
      </c>
      <c r="M877" s="0" t="s">
        <v>199</v>
      </c>
      <c r="Q877" s="120"/>
      <c r="R877" s="0" t="s">
        <v>3919</v>
      </c>
      <c r="S877" s="0" t="s">
        <v>201</v>
      </c>
      <c r="T877" s="0" t="s">
        <v>198</v>
      </c>
      <c r="U877" s="0" t="s">
        <v>202</v>
      </c>
      <c r="V877" s="0" t="s">
        <v>1790</v>
      </c>
      <c r="W877" s="110" t="s">
        <v>204</v>
      </c>
      <c r="X877" s="111" t="n">
        <v>2020</v>
      </c>
      <c r="Y877" s="111" t="s">
        <v>205</v>
      </c>
      <c r="Z877" s="111" t="s">
        <v>198</v>
      </c>
      <c r="AA877" s="122"/>
      <c r="AB877" s="0" t="s">
        <v>6299</v>
      </c>
      <c r="AC877" s="0" t="s">
        <v>6300</v>
      </c>
      <c r="AD877" s="111" t="n">
        <v>2020</v>
      </c>
      <c r="AE877" s="111" t="s">
        <v>198</v>
      </c>
      <c r="AG877" s="130"/>
      <c r="AI877" s="111" t="s">
        <v>294</v>
      </c>
      <c r="AJ877" s="111" t="s">
        <v>1793</v>
      </c>
      <c r="AK877" s="0" t="s">
        <v>6299</v>
      </c>
      <c r="AM877" s="111" t="n">
        <v>2019</v>
      </c>
      <c r="AN877" s="111" t="s">
        <v>297</v>
      </c>
      <c r="AO877" s="0" t="s">
        <v>6301</v>
      </c>
      <c r="AP877" s="0" t="s">
        <v>200</v>
      </c>
      <c r="AS877" s="0" t="s">
        <v>6302</v>
      </c>
      <c r="AU877" s="0" t="s">
        <v>470</v>
      </c>
      <c r="AZ877" s="0" t="s">
        <v>6303</v>
      </c>
      <c r="BA877" s="124" t="s">
        <v>200</v>
      </c>
      <c r="BB877" s="0" t="s">
        <v>248</v>
      </c>
      <c r="BC877" s="0" t="s">
        <v>6304</v>
      </c>
      <c r="BE877" s="104" t="s">
        <v>6305</v>
      </c>
      <c r="BG877" s="125"/>
      <c r="BH877" s="0" t="s">
        <v>5651</v>
      </c>
      <c r="BI877" s="112" t="n">
        <v>5016488136952</v>
      </c>
      <c r="BJ877" s="126"/>
      <c r="BK877" s="0" t="s">
        <v>215</v>
      </c>
      <c r="BL877" s="112" t="n">
        <v>4</v>
      </c>
      <c r="BM877" s="112" t="n">
        <v>4</v>
      </c>
      <c r="BN877" s="112" t="n">
        <v>4</v>
      </c>
      <c r="BO877" s="111" t="n">
        <v>20</v>
      </c>
      <c r="BP877" s="125"/>
      <c r="BQ877" s="127" t="s">
        <v>5461</v>
      </c>
    </row>
    <row r="878" customFormat="false" ht="13.8" hidden="false" customHeight="false" outlineLevel="0" collapsed="false">
      <c r="A878" s="0" t="s">
        <v>6306</v>
      </c>
      <c r="B878" s="0" t="s">
        <v>5207</v>
      </c>
      <c r="C878" s="0" t="s">
        <v>234</v>
      </c>
      <c r="D878" s="0" t="s">
        <v>5032</v>
      </c>
      <c r="E878" s="0" t="s">
        <v>194</v>
      </c>
      <c r="F878" s="0" t="s">
        <v>399</v>
      </c>
      <c r="G878" s="0" t="s">
        <v>196</v>
      </c>
      <c r="H878" s="0" t="s">
        <v>197</v>
      </c>
      <c r="J878" s="111" t="n">
        <v>1</v>
      </c>
      <c r="K878" s="0" t="s">
        <v>198</v>
      </c>
      <c r="L878" s="0" t="s">
        <v>198</v>
      </c>
      <c r="M878" s="0" t="s">
        <v>199</v>
      </c>
      <c r="O878" s="0" t="s">
        <v>200</v>
      </c>
      <c r="Q878" s="120" t="s">
        <v>200</v>
      </c>
      <c r="R878" s="0" t="s">
        <v>3919</v>
      </c>
      <c r="S878" s="0" t="s">
        <v>5247</v>
      </c>
      <c r="T878" s="0" t="s">
        <v>198</v>
      </c>
      <c r="U878" s="0" t="s">
        <v>285</v>
      </c>
      <c r="V878" s="0" t="s">
        <v>1790</v>
      </c>
      <c r="W878" s="110" t="s">
        <v>204</v>
      </c>
      <c r="X878" s="111" t="n">
        <v>2017</v>
      </c>
      <c r="Y878" s="111" t="s">
        <v>205</v>
      </c>
      <c r="Z878" s="111" t="s">
        <v>198</v>
      </c>
      <c r="AA878" s="122" t="s">
        <v>200</v>
      </c>
      <c r="AB878" s="0" t="s">
        <v>5738</v>
      </c>
      <c r="AC878" s="0" t="s">
        <v>5249</v>
      </c>
      <c r="AD878" s="111" t="s">
        <v>198</v>
      </c>
      <c r="AE878" s="111" t="s">
        <v>5241</v>
      </c>
      <c r="AG878" s="130"/>
      <c r="AI878" s="111" t="s">
        <v>294</v>
      </c>
      <c r="AJ878" s="111" t="s">
        <v>1793</v>
      </c>
      <c r="AK878" s="0" t="s">
        <v>5738</v>
      </c>
      <c r="AM878" s="111" t="n">
        <v>2017</v>
      </c>
      <c r="AN878" s="111" t="s">
        <v>1887</v>
      </c>
      <c r="AS878" s="0" t="s">
        <v>200</v>
      </c>
      <c r="AT878" s="0" t="s">
        <v>2749</v>
      </c>
      <c r="AU878" s="0" t="s">
        <v>6307</v>
      </c>
      <c r="AV878" s="0" t="s">
        <v>200</v>
      </c>
      <c r="AZ878" s="0" t="s">
        <v>6308</v>
      </c>
      <c r="BA878" s="124" t="s">
        <v>200</v>
      </c>
      <c r="BB878" s="0" t="s">
        <v>248</v>
      </c>
      <c r="BC878" s="0" t="s">
        <v>6309</v>
      </c>
      <c r="BD878" s="0" t="s">
        <v>6310</v>
      </c>
      <c r="BE878" s="104" t="s">
        <v>6311</v>
      </c>
      <c r="BF878" s="0" t="s">
        <v>6312</v>
      </c>
      <c r="BG878" s="125" t="s">
        <v>200</v>
      </c>
      <c r="BH878" s="0" t="s">
        <v>5255</v>
      </c>
      <c r="BI878" s="112" t="n">
        <v>636676492162</v>
      </c>
      <c r="BJ878" s="126" t="s">
        <v>200</v>
      </c>
      <c r="BK878" s="0" t="s">
        <v>215</v>
      </c>
      <c r="BL878" s="112" t="n">
        <v>4</v>
      </c>
      <c r="BM878" s="112" t="n">
        <v>4</v>
      </c>
      <c r="BN878" s="112" t="n">
        <v>4</v>
      </c>
      <c r="BO878" s="111" t="n">
        <v>40</v>
      </c>
      <c r="BP878" s="125" t="s">
        <v>200</v>
      </c>
      <c r="BQ878" s="127" t="s">
        <v>216</v>
      </c>
    </row>
    <row r="879" customFormat="false" ht="13.8" hidden="false" customHeight="false" outlineLevel="0" collapsed="false">
      <c r="A879" s="0" t="s">
        <v>6313</v>
      </c>
      <c r="B879" s="0" t="s">
        <v>5207</v>
      </c>
      <c r="C879" s="0" t="s">
        <v>380</v>
      </c>
      <c r="D879" s="0" t="s">
        <v>1333</v>
      </c>
      <c r="E879" s="0" t="s">
        <v>194</v>
      </c>
      <c r="F879" s="0" t="s">
        <v>195</v>
      </c>
      <c r="G879" s="0" t="s">
        <v>196</v>
      </c>
      <c r="H879" s="0" t="s">
        <v>197</v>
      </c>
      <c r="J879" s="111" t="n">
        <v>1</v>
      </c>
      <c r="K879" s="0" t="s">
        <v>198</v>
      </c>
      <c r="L879" s="0" t="s">
        <v>198</v>
      </c>
      <c r="M879" s="0" t="s">
        <v>199</v>
      </c>
      <c r="O879" s="0" t="s">
        <v>200</v>
      </c>
      <c r="Q879" s="120" t="s">
        <v>200</v>
      </c>
      <c r="R879" s="0" t="s">
        <v>3919</v>
      </c>
      <c r="S879" s="0" t="s">
        <v>201</v>
      </c>
      <c r="T879" s="0" t="s">
        <v>198</v>
      </c>
      <c r="U879" s="0" t="s">
        <v>202</v>
      </c>
      <c r="V879" s="0" t="s">
        <v>1790</v>
      </c>
      <c r="W879" s="110" t="s">
        <v>204</v>
      </c>
      <c r="X879" s="111" t="n">
        <v>2014</v>
      </c>
      <c r="Y879" s="111" t="s">
        <v>205</v>
      </c>
      <c r="Z879" s="111" t="s">
        <v>198</v>
      </c>
      <c r="AA879" s="122" t="s">
        <v>200</v>
      </c>
      <c r="AB879" s="0" t="s">
        <v>1771</v>
      </c>
      <c r="AC879" s="0" t="s">
        <v>5144</v>
      </c>
      <c r="AD879" s="111" t="n">
        <v>2014</v>
      </c>
      <c r="AE879" s="111" t="s">
        <v>198</v>
      </c>
      <c r="AI879" s="111" t="s">
        <v>207</v>
      </c>
      <c r="AK879" s="111" t="str">
        <f aca="false">(AB879)</f>
        <v>Team 17</v>
      </c>
      <c r="AM879" s="111" t="n">
        <f aca="false">AD879</f>
        <v>2014</v>
      </c>
      <c r="AN879" s="111" t="s">
        <v>263</v>
      </c>
      <c r="AS879" s="0" t="s">
        <v>6314</v>
      </c>
      <c r="AT879" s="0" t="s">
        <v>787</v>
      </c>
      <c r="AU879" s="0" t="s">
        <v>227</v>
      </c>
      <c r="AV879" s="0" t="s">
        <v>200</v>
      </c>
      <c r="AZ879" s="0" t="s">
        <v>6315</v>
      </c>
      <c r="BA879" s="124" t="s">
        <v>200</v>
      </c>
      <c r="BB879" s="0" t="s">
        <v>248</v>
      </c>
      <c r="BC879" s="0" t="s">
        <v>6316</v>
      </c>
      <c r="BD879" s="0" t="s">
        <v>6317</v>
      </c>
      <c r="BE879" s="104" t="s">
        <v>6318</v>
      </c>
      <c r="BF879" s="0" t="s">
        <v>6319</v>
      </c>
      <c r="BG879" s="125" t="s">
        <v>200</v>
      </c>
      <c r="BH879" s="0" t="s">
        <v>582</v>
      </c>
      <c r="BI879" s="112" t="n">
        <v>5060236960931</v>
      </c>
      <c r="BJ879" s="126" t="s">
        <v>200</v>
      </c>
      <c r="BK879" s="0" t="s">
        <v>215</v>
      </c>
      <c r="BL879" s="112" t="n">
        <v>4</v>
      </c>
      <c r="BM879" s="112" t="n">
        <v>4</v>
      </c>
      <c r="BN879" s="112" t="n">
        <v>4</v>
      </c>
      <c r="BO879" s="111" t="n">
        <v>20</v>
      </c>
      <c r="BP879" s="125" t="s">
        <v>200</v>
      </c>
      <c r="BQ879" s="127" t="s">
        <v>216</v>
      </c>
    </row>
    <row r="880" customFormat="false" ht="13.8" hidden="false" customHeight="false" outlineLevel="0" collapsed="false">
      <c r="A880" s="0" t="s">
        <v>6320</v>
      </c>
      <c r="B880" s="0" t="s">
        <v>5207</v>
      </c>
      <c r="C880" s="0" t="s">
        <v>234</v>
      </c>
      <c r="D880" s="0" t="s">
        <v>193</v>
      </c>
      <c r="E880" s="0" t="s">
        <v>194</v>
      </c>
      <c r="F880" s="0" t="s">
        <v>1509</v>
      </c>
      <c r="G880" s="0" t="s">
        <v>196</v>
      </c>
      <c r="H880" s="0" t="s">
        <v>197</v>
      </c>
      <c r="J880" s="111" t="n">
        <v>1</v>
      </c>
      <c r="K880" s="131" t="s">
        <v>198</v>
      </c>
      <c r="L880" s="0" t="s">
        <v>198</v>
      </c>
      <c r="M880" s="0" t="s">
        <v>274</v>
      </c>
      <c r="O880" s="0" t="s">
        <v>237</v>
      </c>
      <c r="Q880" s="120" t="s">
        <v>200</v>
      </c>
      <c r="R880" s="0" t="s">
        <v>3919</v>
      </c>
      <c r="S880" s="0" t="s">
        <v>201</v>
      </c>
      <c r="T880" s="0" t="s">
        <v>198</v>
      </c>
      <c r="U880" s="0" t="s">
        <v>239</v>
      </c>
      <c r="V880" s="0" t="s">
        <v>1790</v>
      </c>
      <c r="W880" s="110" t="s">
        <v>204</v>
      </c>
      <c r="X880" s="111" t="n">
        <v>2019</v>
      </c>
      <c r="Y880" s="111" t="s">
        <v>205</v>
      </c>
      <c r="Z880" s="130" t="s">
        <v>757</v>
      </c>
      <c r="AA880" s="122" t="s">
        <v>200</v>
      </c>
      <c r="AB880" s="0" t="s">
        <v>6321</v>
      </c>
      <c r="AC880" s="0" t="s">
        <v>3215</v>
      </c>
      <c r="AD880" s="111" t="s">
        <v>198</v>
      </c>
      <c r="AE880" s="111" t="s">
        <v>5241</v>
      </c>
      <c r="AI880" s="111" t="s">
        <v>294</v>
      </c>
      <c r="AJ880" s="111" t="s">
        <v>1793</v>
      </c>
      <c r="AK880" s="0" t="s">
        <v>6321</v>
      </c>
      <c r="AM880" s="111" t="n">
        <v>2018</v>
      </c>
      <c r="AN880" s="111" t="s">
        <v>4401</v>
      </c>
      <c r="AT880" s="0" t="s">
        <v>266</v>
      </c>
      <c r="AU880" s="0" t="s">
        <v>332</v>
      </c>
      <c r="AY880" s="0" t="s">
        <v>5044</v>
      </c>
      <c r="AZ880" s="0" t="s">
        <v>6322</v>
      </c>
      <c r="BA880" s="124" t="s">
        <v>200</v>
      </c>
      <c r="BB880" s="0" t="s">
        <v>462</v>
      </c>
      <c r="BC880" s="0" t="s">
        <v>6323</v>
      </c>
      <c r="BD880" s="0" t="s">
        <v>6324</v>
      </c>
      <c r="BE880" s="104" t="s">
        <v>6325</v>
      </c>
      <c r="BF880" s="0" t="s">
        <v>6326</v>
      </c>
      <c r="BG880" s="125"/>
      <c r="BH880" s="0" t="s">
        <v>5278</v>
      </c>
      <c r="BI880" s="112" t="n">
        <v>4988602171563</v>
      </c>
      <c r="BJ880" s="126"/>
      <c r="BK880" s="0" t="s">
        <v>215</v>
      </c>
      <c r="BL880" s="112" t="n">
        <v>4</v>
      </c>
      <c r="BM880" s="112" t="n">
        <v>4</v>
      </c>
      <c r="BN880" s="112" t="n">
        <v>4</v>
      </c>
      <c r="BO880" s="111" t="n">
        <v>20</v>
      </c>
      <c r="BP880" s="125"/>
      <c r="BQ880" s="127" t="s">
        <v>216</v>
      </c>
    </row>
    <row r="881" customFormat="false" ht="13.8" hidden="false" customHeight="false" outlineLevel="0" collapsed="false">
      <c r="A881" s="0" t="s">
        <v>6327</v>
      </c>
      <c r="B881" s="0" t="s">
        <v>5207</v>
      </c>
      <c r="C881" s="0" t="s">
        <v>2128</v>
      </c>
      <c r="D881" s="0" t="s">
        <v>1333</v>
      </c>
      <c r="E881" s="0" t="s">
        <v>194</v>
      </c>
      <c r="F881" s="0" t="s">
        <v>314</v>
      </c>
      <c r="G881" s="0" t="s">
        <v>391</v>
      </c>
      <c r="H881" s="0" t="s">
        <v>197</v>
      </c>
      <c r="J881" s="111" t="n">
        <v>4</v>
      </c>
      <c r="K881" s="131" t="s">
        <v>198</v>
      </c>
      <c r="L881" s="0" t="s">
        <v>392</v>
      </c>
      <c r="M881" s="0" t="s">
        <v>220</v>
      </c>
      <c r="O881" s="0" t="s">
        <v>200</v>
      </c>
      <c r="Q881" s="120" t="s">
        <v>200</v>
      </c>
      <c r="R881" s="0" t="s">
        <v>3919</v>
      </c>
      <c r="S881" s="0" t="s">
        <v>201</v>
      </c>
      <c r="T881" s="0" t="s">
        <v>198</v>
      </c>
      <c r="U881" s="0" t="s">
        <v>202</v>
      </c>
      <c r="V881" s="0" t="s">
        <v>1790</v>
      </c>
      <c r="W881" s="110" t="s">
        <v>204</v>
      </c>
      <c r="X881" s="111" t="n">
        <v>2018</v>
      </c>
      <c r="Z881" s="111" t="s">
        <v>198</v>
      </c>
      <c r="AA881" s="122" t="s">
        <v>200</v>
      </c>
      <c r="AB881" s="0" t="s">
        <v>6328</v>
      </c>
      <c r="AC881" s="0" t="s">
        <v>872</v>
      </c>
      <c r="AD881" s="111" t="n">
        <v>2018</v>
      </c>
      <c r="AE881" s="111" t="s">
        <v>222</v>
      </c>
      <c r="AI881" s="111" t="s">
        <v>207</v>
      </c>
      <c r="AK881" s="111" t="str">
        <f aca="false">(AB881)</f>
        <v>Napnok games</v>
      </c>
      <c r="AM881" s="111" t="n">
        <f aca="false">AD881</f>
        <v>2018</v>
      </c>
      <c r="AN881" s="111" t="s">
        <v>4401</v>
      </c>
      <c r="AO881" s="0" t="s">
        <v>6329</v>
      </c>
      <c r="AP881" s="0" t="s">
        <v>200</v>
      </c>
      <c r="AQ881" s="0" t="s">
        <v>200</v>
      </c>
      <c r="AS881" s="0" t="s">
        <v>200</v>
      </c>
      <c r="AV881" s="0" t="s">
        <v>200</v>
      </c>
      <c r="AZ881" s="0" t="s">
        <v>6330</v>
      </c>
      <c r="BA881" s="124" t="s">
        <v>200</v>
      </c>
      <c r="BB881" s="0" t="s">
        <v>248</v>
      </c>
      <c r="BC881" s="0" t="s">
        <v>6331</v>
      </c>
      <c r="BD881" s="0" t="s">
        <v>6332</v>
      </c>
      <c r="BE881" s="104" t="s">
        <v>6333</v>
      </c>
      <c r="BF881" s="0" t="s">
        <v>6334</v>
      </c>
      <c r="BG881" s="125" t="s">
        <v>200</v>
      </c>
      <c r="BH881" s="0" t="s">
        <v>5278</v>
      </c>
      <c r="BI881" s="112" t="n">
        <v>711719375470</v>
      </c>
      <c r="BJ881" s="126" t="s">
        <v>200</v>
      </c>
      <c r="BK881" s="0" t="s">
        <v>215</v>
      </c>
      <c r="BL881" s="112" t="n">
        <v>4</v>
      </c>
      <c r="BM881" s="112" t="n">
        <v>4</v>
      </c>
      <c r="BN881" s="112" t="n">
        <v>4</v>
      </c>
      <c r="BO881" s="111" t="n">
        <v>20</v>
      </c>
      <c r="BP881" s="125" t="s">
        <v>200</v>
      </c>
      <c r="BQ881" s="127" t="s">
        <v>216</v>
      </c>
    </row>
    <row r="882" customFormat="false" ht="13.8" hidden="false" customHeight="false" outlineLevel="0" collapsed="false">
      <c r="A882" s="0" t="s">
        <v>6335</v>
      </c>
      <c r="B882" s="0" t="s">
        <v>5207</v>
      </c>
      <c r="C882" s="0" t="s">
        <v>858</v>
      </c>
      <c r="D882" s="0" t="s">
        <v>3087</v>
      </c>
      <c r="E882" s="0" t="s">
        <v>313</v>
      </c>
      <c r="F882" s="0" t="s">
        <v>399</v>
      </c>
      <c r="G882" s="0" t="s">
        <v>330</v>
      </c>
      <c r="H882" s="0" t="s">
        <v>901</v>
      </c>
      <c r="J882" s="111" t="n">
        <v>1</v>
      </c>
      <c r="K882" s="0" t="s">
        <v>198</v>
      </c>
      <c r="L882" s="0" t="s">
        <v>198</v>
      </c>
      <c r="M882" s="0" t="s">
        <v>199</v>
      </c>
      <c r="Q882" s="120" t="s">
        <v>200</v>
      </c>
      <c r="R882" s="0" t="s">
        <v>3919</v>
      </c>
      <c r="S882" s="0" t="s">
        <v>201</v>
      </c>
      <c r="T882" s="0" t="s">
        <v>198</v>
      </c>
      <c r="U882" s="0" t="s">
        <v>202</v>
      </c>
      <c r="V882" s="0" t="s">
        <v>1790</v>
      </c>
      <c r="W882" s="110" t="s">
        <v>204</v>
      </c>
      <c r="X882" s="111" t="n">
        <v>2019</v>
      </c>
      <c r="Y882" s="111" t="s">
        <v>498</v>
      </c>
      <c r="Z882" s="111" t="s">
        <v>757</v>
      </c>
      <c r="AA882" s="122" t="s">
        <v>200</v>
      </c>
      <c r="AB882" s="0" t="s">
        <v>6336</v>
      </c>
      <c r="AC882" s="0" t="s">
        <v>4469</v>
      </c>
      <c r="AD882" s="111" t="n">
        <v>2019</v>
      </c>
      <c r="AE882" s="111" t="s">
        <v>198</v>
      </c>
      <c r="AI882" s="111" t="s">
        <v>294</v>
      </c>
      <c r="AJ882" s="111" t="s">
        <v>1163</v>
      </c>
      <c r="AK882" s="0" t="s">
        <v>6336</v>
      </c>
      <c r="AM882" s="111" t="n">
        <v>2018</v>
      </c>
      <c r="AN882" s="111" t="s">
        <v>5495</v>
      </c>
      <c r="AU882" s="0" t="s">
        <v>537</v>
      </c>
      <c r="AV882" s="0" t="s">
        <v>200</v>
      </c>
      <c r="AZ882" s="0" t="s">
        <v>6337</v>
      </c>
      <c r="BA882" s="124" t="s">
        <v>200</v>
      </c>
      <c r="BB882" s="0" t="s">
        <v>248</v>
      </c>
      <c r="BC882" s="0" t="s">
        <v>6338</v>
      </c>
      <c r="BD882" s="0" t="s">
        <v>6339</v>
      </c>
      <c r="BE882" s="104" t="s">
        <v>6340</v>
      </c>
      <c r="BG882" s="125"/>
      <c r="BH882" s="0" t="s">
        <v>582</v>
      </c>
      <c r="BI882" s="112" t="n">
        <v>5060264374557</v>
      </c>
      <c r="BJ882" s="126"/>
      <c r="BK882" s="0" t="s">
        <v>215</v>
      </c>
      <c r="BL882" s="112" t="n">
        <v>4</v>
      </c>
      <c r="BM882" s="112" t="n">
        <v>4</v>
      </c>
      <c r="BN882" s="112" t="n">
        <v>4</v>
      </c>
      <c r="BO882" s="111" t="n">
        <v>20</v>
      </c>
      <c r="BP882" s="125"/>
      <c r="BQ882" s="127" t="s">
        <v>216</v>
      </c>
    </row>
    <row r="883" customFormat="false" ht="13.8" hidden="false" customHeight="false" outlineLevel="0" collapsed="false">
      <c r="A883" s="0" t="s">
        <v>6341</v>
      </c>
      <c r="B883" s="0" t="s">
        <v>5207</v>
      </c>
      <c r="C883" s="0" t="s">
        <v>361</v>
      </c>
      <c r="D883" s="0" t="s">
        <v>1333</v>
      </c>
      <c r="E883" s="0" t="s">
        <v>194</v>
      </c>
      <c r="F883" s="0" t="s">
        <v>2487</v>
      </c>
      <c r="G883" s="0" t="s">
        <v>362</v>
      </c>
      <c r="H883" s="0" t="s">
        <v>1287</v>
      </c>
      <c r="J883" s="111" t="n">
        <v>1</v>
      </c>
      <c r="K883" s="131" t="s">
        <v>198</v>
      </c>
      <c r="L883" s="0" t="s">
        <v>198</v>
      </c>
      <c r="M883" s="0" t="s">
        <v>199</v>
      </c>
      <c r="O883" s="0" t="s">
        <v>200</v>
      </c>
      <c r="Q883" s="120" t="s">
        <v>200</v>
      </c>
      <c r="R883" s="0" t="s">
        <v>3919</v>
      </c>
      <c r="S883" s="0" t="s">
        <v>201</v>
      </c>
      <c r="T883" s="0" t="s">
        <v>198</v>
      </c>
      <c r="U883" s="0" t="s">
        <v>202</v>
      </c>
      <c r="V883" s="0" t="s">
        <v>1790</v>
      </c>
      <c r="W883" s="110" t="s">
        <v>204</v>
      </c>
      <c r="X883" s="111" t="n">
        <v>2016</v>
      </c>
      <c r="Y883" s="111" t="s">
        <v>1702</v>
      </c>
      <c r="Z883" s="111" t="s">
        <v>221</v>
      </c>
      <c r="AA883" s="122" t="s">
        <v>200</v>
      </c>
      <c r="AB883" s="0" t="s">
        <v>6342</v>
      </c>
      <c r="AC883" s="0" t="s">
        <v>5506</v>
      </c>
      <c r="AD883" s="111" t="n">
        <v>2016</v>
      </c>
      <c r="AE883" s="111" t="s">
        <v>3242</v>
      </c>
      <c r="AI883" s="111" t="s">
        <v>207</v>
      </c>
      <c r="AK883" s="111" t="str">
        <f aca="false">(AB883)</f>
        <v>Inti creates</v>
      </c>
      <c r="AM883" s="111" t="n">
        <f aca="false">AD883</f>
        <v>2016</v>
      </c>
      <c r="AN883" s="111" t="s">
        <v>208</v>
      </c>
      <c r="AR883" s="0" t="s">
        <v>2987</v>
      </c>
      <c r="AS883" s="0" t="s">
        <v>200</v>
      </c>
      <c r="AT883" s="0" t="s">
        <v>2988</v>
      </c>
      <c r="AU883" s="0" t="s">
        <v>1871</v>
      </c>
      <c r="AV883" s="0" t="s">
        <v>200</v>
      </c>
      <c r="AZ883" s="0" t="s">
        <v>6343</v>
      </c>
      <c r="BA883" s="124" t="s">
        <v>200</v>
      </c>
      <c r="BB883" s="0" t="s">
        <v>248</v>
      </c>
      <c r="BC883" s="0" t="s">
        <v>6344</v>
      </c>
      <c r="BD883" s="0" t="s">
        <v>6345</v>
      </c>
      <c r="BE883" s="104" t="s">
        <v>6346</v>
      </c>
      <c r="BF883" s="0" t="s">
        <v>200</v>
      </c>
      <c r="BG883" s="125" t="s">
        <v>200</v>
      </c>
      <c r="BH883" s="0" t="s">
        <v>582</v>
      </c>
      <c r="BI883" s="112" t="n">
        <v>5060201655480</v>
      </c>
      <c r="BJ883" s="126" t="s">
        <v>200</v>
      </c>
      <c r="BK883" s="0" t="s">
        <v>215</v>
      </c>
      <c r="BL883" s="112" t="n">
        <v>4</v>
      </c>
      <c r="BM883" s="112" t="n">
        <v>4</v>
      </c>
      <c r="BN883" s="112" t="n">
        <v>4</v>
      </c>
      <c r="BO883" s="111" t="n">
        <v>20</v>
      </c>
      <c r="BP883" s="125" t="s">
        <v>200</v>
      </c>
      <c r="BQ883" s="127" t="s">
        <v>216</v>
      </c>
    </row>
    <row r="884" customFormat="false" ht="13.8" hidden="false" customHeight="false" outlineLevel="0" collapsed="false">
      <c r="A884" s="0" t="s">
        <v>6347</v>
      </c>
      <c r="B884" s="0" t="s">
        <v>5207</v>
      </c>
      <c r="C884" s="0" t="s">
        <v>192</v>
      </c>
      <c r="D884" s="0" t="s">
        <v>193</v>
      </c>
      <c r="E884" s="0" t="s">
        <v>194</v>
      </c>
      <c r="F884" s="0" t="s">
        <v>195</v>
      </c>
      <c r="G884" s="0" t="s">
        <v>196</v>
      </c>
      <c r="H884" s="0" t="s">
        <v>197</v>
      </c>
      <c r="J884" s="111" t="n">
        <v>2</v>
      </c>
      <c r="K884" s="131" t="s">
        <v>198</v>
      </c>
      <c r="L884" s="0" t="s">
        <v>533</v>
      </c>
      <c r="M884" s="0" t="s">
        <v>199</v>
      </c>
      <c r="Q884" s="120" t="s">
        <v>200</v>
      </c>
      <c r="R884" s="0" t="s">
        <v>3919</v>
      </c>
      <c r="S884" s="0" t="s">
        <v>201</v>
      </c>
      <c r="T884" s="0" t="s">
        <v>198</v>
      </c>
      <c r="U884" s="0" t="s">
        <v>239</v>
      </c>
      <c r="V884" s="0" t="s">
        <v>1790</v>
      </c>
      <c r="W884" s="110" t="s">
        <v>204</v>
      </c>
      <c r="X884" s="111" t="n">
        <v>2018</v>
      </c>
      <c r="Y884" s="111" t="s">
        <v>240</v>
      </c>
      <c r="Z884" s="111" t="s">
        <v>198</v>
      </c>
      <c r="AA884" s="122" t="s">
        <v>200</v>
      </c>
      <c r="AB884" s="104" t="s">
        <v>6348</v>
      </c>
      <c r="AC884" s="0" t="s">
        <v>6349</v>
      </c>
      <c r="AD884" s="111" t="s">
        <v>198</v>
      </c>
      <c r="AE884" s="111" t="s">
        <v>198</v>
      </c>
      <c r="AI884" s="111" t="s">
        <v>294</v>
      </c>
      <c r="AJ884" s="111" t="s">
        <v>1376</v>
      </c>
      <c r="AK884" s="104" t="s">
        <v>6348</v>
      </c>
      <c r="AL884" s="0" t="s">
        <v>216</v>
      </c>
      <c r="AM884" s="111" t="n">
        <v>1995</v>
      </c>
      <c r="AN884" s="111" t="s">
        <v>208</v>
      </c>
      <c r="AT884" s="0" t="s">
        <v>266</v>
      </c>
      <c r="AU884" s="0" t="s">
        <v>227</v>
      </c>
      <c r="AZ884" s="0" t="s">
        <v>6350</v>
      </c>
      <c r="BA884" s="124" t="s">
        <v>200</v>
      </c>
      <c r="BB884" s="0" t="s">
        <v>248</v>
      </c>
      <c r="BC884" s="0" t="s">
        <v>6351</v>
      </c>
      <c r="BE884" s="104" t="s">
        <v>6352</v>
      </c>
      <c r="BG884" s="125" t="s">
        <v>200</v>
      </c>
      <c r="BH884" s="0" t="s">
        <v>5278</v>
      </c>
      <c r="BI884" s="112" t="n">
        <v>4582350665178</v>
      </c>
      <c r="BJ884" s="126" t="s">
        <v>200</v>
      </c>
      <c r="BK884" s="0" t="s">
        <v>215</v>
      </c>
      <c r="BL884" s="112" t="n">
        <v>4</v>
      </c>
      <c r="BM884" s="112" t="n">
        <v>4</v>
      </c>
      <c r="BN884" s="112" t="n">
        <v>4</v>
      </c>
      <c r="BO884" s="111" t="n">
        <v>20</v>
      </c>
      <c r="BP884" s="125" t="s">
        <v>200</v>
      </c>
      <c r="BQ884" s="127" t="s">
        <v>216</v>
      </c>
    </row>
    <row r="885" customFormat="false" ht="13.8" hidden="false" customHeight="false" outlineLevel="0" collapsed="false">
      <c r="A885" s="0" t="s">
        <v>6353</v>
      </c>
      <c r="B885" s="0" t="s">
        <v>5207</v>
      </c>
      <c r="C885" s="0" t="s">
        <v>1719</v>
      </c>
      <c r="D885" s="0" t="s">
        <v>1333</v>
      </c>
      <c r="E885" s="0" t="s">
        <v>194</v>
      </c>
      <c r="F885" s="0" t="s">
        <v>314</v>
      </c>
      <c r="G885" s="0" t="s">
        <v>391</v>
      </c>
      <c r="H885" s="0" t="s">
        <v>197</v>
      </c>
      <c r="J885" s="111" t="n">
        <v>4</v>
      </c>
      <c r="K885" s="131" t="s">
        <v>198</v>
      </c>
      <c r="L885" s="0" t="s">
        <v>456</v>
      </c>
      <c r="M885" s="0" t="s">
        <v>199</v>
      </c>
      <c r="Q885" s="120" t="s">
        <v>200</v>
      </c>
      <c r="R885" s="0" t="s">
        <v>3919</v>
      </c>
      <c r="S885" s="0" t="s">
        <v>5247</v>
      </c>
      <c r="T885" s="0" t="s">
        <v>198</v>
      </c>
      <c r="U885" s="0" t="s">
        <v>285</v>
      </c>
      <c r="V885" s="0" t="s">
        <v>1790</v>
      </c>
      <c r="W885" s="110" t="s">
        <v>204</v>
      </c>
      <c r="X885" s="111" t="n">
        <v>2018</v>
      </c>
      <c r="Y885" s="111" t="s">
        <v>205</v>
      </c>
      <c r="Z885" s="111" t="s">
        <v>198</v>
      </c>
      <c r="AA885" s="122" t="s">
        <v>200</v>
      </c>
      <c r="AB885" s="104" t="s">
        <v>6354</v>
      </c>
      <c r="AC885" s="0" t="s">
        <v>5946</v>
      </c>
      <c r="AD885" s="111" t="n">
        <v>2019</v>
      </c>
      <c r="AE885" s="111" t="s">
        <v>5241</v>
      </c>
      <c r="AG885" s="130"/>
      <c r="AI885" s="111" t="s">
        <v>294</v>
      </c>
      <c r="AJ885" s="111" t="s">
        <v>1793</v>
      </c>
      <c r="AK885" s="104" t="s">
        <v>6354</v>
      </c>
      <c r="AM885" s="111" t="n">
        <v>2017</v>
      </c>
      <c r="AN885" s="111" t="s">
        <v>263</v>
      </c>
      <c r="AU885" s="0" t="s">
        <v>244</v>
      </c>
      <c r="AV885" s="0" t="s">
        <v>200</v>
      </c>
      <c r="AZ885" s="0" t="s">
        <v>6355</v>
      </c>
      <c r="BA885" s="124" t="s">
        <v>200</v>
      </c>
      <c r="BB885" s="0" t="s">
        <v>248</v>
      </c>
      <c r="BC885" s="0" t="s">
        <v>6356</v>
      </c>
      <c r="BE885" s="104" t="s">
        <v>6357</v>
      </c>
      <c r="BG885" s="125"/>
      <c r="BH885" s="0" t="s">
        <v>582</v>
      </c>
      <c r="BI885" s="112" t="n">
        <v>850971008181</v>
      </c>
      <c r="BJ885" s="126"/>
      <c r="BK885" s="0" t="s">
        <v>215</v>
      </c>
      <c r="BL885" s="112" t="n">
        <v>4</v>
      </c>
      <c r="BM885" s="112" t="n">
        <v>4</v>
      </c>
      <c r="BN885" s="112" t="n">
        <v>4</v>
      </c>
      <c r="BO885" s="111" t="n">
        <v>40</v>
      </c>
      <c r="BP885" s="125"/>
      <c r="BQ885" s="127" t="s">
        <v>216</v>
      </c>
    </row>
    <row r="886" customFormat="false" ht="13.8" hidden="false" customHeight="false" outlineLevel="0" collapsed="false">
      <c r="A886" s="0" t="s">
        <v>6358</v>
      </c>
      <c r="B886" s="0" t="s">
        <v>5207</v>
      </c>
      <c r="C886" s="0" t="s">
        <v>1267</v>
      </c>
      <c r="D886" s="0" t="s">
        <v>1333</v>
      </c>
      <c r="E886" s="0" t="s">
        <v>194</v>
      </c>
      <c r="F886" s="0" t="s">
        <v>1509</v>
      </c>
      <c r="G886" s="0" t="s">
        <v>196</v>
      </c>
      <c r="H886" s="0" t="s">
        <v>219</v>
      </c>
      <c r="J886" s="111" t="n">
        <v>1</v>
      </c>
      <c r="K886" s="131" t="s">
        <v>198</v>
      </c>
      <c r="L886" s="0" t="s">
        <v>198</v>
      </c>
      <c r="M886" s="0" t="s">
        <v>199</v>
      </c>
      <c r="O886" s="0" t="s">
        <v>200</v>
      </c>
      <c r="Q886" s="120" t="s">
        <v>200</v>
      </c>
      <c r="R886" s="0" t="s">
        <v>3919</v>
      </c>
      <c r="S886" s="0" t="s">
        <v>201</v>
      </c>
      <c r="T886" s="0" t="s">
        <v>198</v>
      </c>
      <c r="U886" s="0" t="s">
        <v>202</v>
      </c>
      <c r="V886" s="0" t="s">
        <v>1790</v>
      </c>
      <c r="W886" s="110" t="s">
        <v>204</v>
      </c>
      <c r="X886" s="111" t="n">
        <v>2017</v>
      </c>
      <c r="Y886" s="111" t="s">
        <v>498</v>
      </c>
      <c r="Z886" s="130" t="s">
        <v>757</v>
      </c>
      <c r="AA886" s="122" t="s">
        <v>200</v>
      </c>
      <c r="AB886" s="0" t="s">
        <v>6359</v>
      </c>
      <c r="AC886" s="0" t="s">
        <v>4644</v>
      </c>
      <c r="AD886" s="111" t="n">
        <v>2017</v>
      </c>
      <c r="AE886" s="111" t="s">
        <v>198</v>
      </c>
      <c r="AI886" s="111" t="s">
        <v>207</v>
      </c>
      <c r="AK886" s="111" t="str">
        <f aca="false">(AB886)</f>
        <v>The farm 51</v>
      </c>
      <c r="AM886" s="111" t="n">
        <f aca="false">AD886</f>
        <v>2017</v>
      </c>
      <c r="AN886" s="111" t="s">
        <v>5495</v>
      </c>
      <c r="AS886" s="0" t="s">
        <v>200</v>
      </c>
      <c r="AU886" s="0" t="s">
        <v>470</v>
      </c>
      <c r="AV886" s="0" t="s">
        <v>200</v>
      </c>
      <c r="AY886" s="131" t="s">
        <v>2040</v>
      </c>
      <c r="AZ886" s="0" t="s">
        <v>6360</v>
      </c>
      <c r="BA886" s="124" t="s">
        <v>200</v>
      </c>
      <c r="BB886" s="0" t="s">
        <v>248</v>
      </c>
      <c r="BC886" s="0" t="s">
        <v>5548</v>
      </c>
      <c r="BE886" s="104" t="s">
        <v>6361</v>
      </c>
      <c r="BF886" s="0" t="s">
        <v>6362</v>
      </c>
      <c r="BG886" s="125" t="s">
        <v>200</v>
      </c>
      <c r="BH886" s="0" t="s">
        <v>582</v>
      </c>
      <c r="BI886" s="112" t="n">
        <v>3391891994279</v>
      </c>
      <c r="BJ886" s="126" t="s">
        <v>200</v>
      </c>
      <c r="BK886" s="0" t="s">
        <v>215</v>
      </c>
      <c r="BL886" s="112" t="n">
        <v>4</v>
      </c>
      <c r="BM886" s="112" t="n">
        <v>4</v>
      </c>
      <c r="BN886" s="112" t="n">
        <v>4</v>
      </c>
      <c r="BO886" s="111" t="n">
        <v>20</v>
      </c>
      <c r="BP886" s="125" t="s">
        <v>200</v>
      </c>
      <c r="BQ886" s="127" t="s">
        <v>216</v>
      </c>
    </row>
    <row r="887" customFormat="false" ht="13.8" hidden="false" customHeight="false" outlineLevel="0" collapsed="false">
      <c r="A887" s="0" t="s">
        <v>6363</v>
      </c>
      <c r="B887" s="0" t="s">
        <v>5207</v>
      </c>
      <c r="C887" s="131" t="s">
        <v>1408</v>
      </c>
      <c r="D887" s="131" t="s">
        <v>1333</v>
      </c>
      <c r="E887" s="0" t="s">
        <v>194</v>
      </c>
      <c r="F887" s="0" t="s">
        <v>195</v>
      </c>
      <c r="G887" s="0" t="s">
        <v>196</v>
      </c>
      <c r="H887" s="0" t="s">
        <v>197</v>
      </c>
      <c r="I887" s="131"/>
      <c r="J887" s="130" t="n">
        <v>1</v>
      </c>
      <c r="K887" s="131" t="s">
        <v>198</v>
      </c>
      <c r="L887" s="0" t="s">
        <v>198</v>
      </c>
      <c r="M887" s="0" t="s">
        <v>199</v>
      </c>
      <c r="Q887" s="120"/>
      <c r="R887" s="0" t="s">
        <v>3919</v>
      </c>
      <c r="S887" s="131" t="s">
        <v>201</v>
      </c>
      <c r="T887" s="0" t="s">
        <v>198</v>
      </c>
      <c r="U887" s="131" t="s">
        <v>202</v>
      </c>
      <c r="V887" s="0" t="s">
        <v>1790</v>
      </c>
      <c r="W887" s="110" t="s">
        <v>204</v>
      </c>
      <c r="X887" s="130" t="n">
        <v>2019</v>
      </c>
      <c r="Y887" s="130" t="s">
        <v>1624</v>
      </c>
      <c r="Z887" s="130" t="s">
        <v>757</v>
      </c>
      <c r="AA887" s="122"/>
      <c r="AB887" s="131" t="s">
        <v>5454</v>
      </c>
      <c r="AC887" s="131"/>
      <c r="AD887" s="130" t="n">
        <v>2019</v>
      </c>
      <c r="AE887" s="130" t="s">
        <v>198</v>
      </c>
      <c r="AF887" s="130"/>
      <c r="AG887" s="130"/>
      <c r="AH887" s="130"/>
      <c r="AI887" s="130" t="s">
        <v>294</v>
      </c>
      <c r="AJ887" s="130" t="s">
        <v>6364</v>
      </c>
      <c r="AK887" s="130" t="s">
        <v>6365</v>
      </c>
      <c r="AM887" s="130" t="n">
        <v>2009</v>
      </c>
      <c r="AN887" s="130" t="s">
        <v>297</v>
      </c>
      <c r="AO887" s="131"/>
      <c r="AP887" s="0" t="s">
        <v>264</v>
      </c>
      <c r="AS887" s="0" t="s">
        <v>6366</v>
      </c>
      <c r="AT887" s="0" t="s">
        <v>373</v>
      </c>
      <c r="AU887" s="0" t="s">
        <v>267</v>
      </c>
      <c r="AX887" s="0" t="s">
        <v>6367</v>
      </c>
      <c r="AY887" s="0" t="s">
        <v>200</v>
      </c>
      <c r="AZ887" s="131" t="s">
        <v>6368</v>
      </c>
      <c r="BA887" s="124" t="s">
        <v>200</v>
      </c>
      <c r="BB887" s="0" t="s">
        <v>248</v>
      </c>
      <c r="BC887" s="104" t="s">
        <v>6369</v>
      </c>
      <c r="BE887" s="0" t="s">
        <v>6370</v>
      </c>
      <c r="BF887" s="0" t="s">
        <v>6371</v>
      </c>
      <c r="BG887" s="125"/>
      <c r="BH887" s="0" t="s">
        <v>582</v>
      </c>
      <c r="BI887" s="112" t="n">
        <v>745114517616</v>
      </c>
      <c r="BJ887" s="126"/>
      <c r="BK887" s="131" t="s">
        <v>215</v>
      </c>
      <c r="BL887" s="112" t="n">
        <v>4</v>
      </c>
      <c r="BM887" s="112" t="n">
        <v>4</v>
      </c>
      <c r="BN887" s="112" t="n">
        <v>4</v>
      </c>
      <c r="BO887" s="111" t="n">
        <v>20</v>
      </c>
      <c r="BP887" s="125"/>
      <c r="BQ887" s="127"/>
    </row>
    <row r="888" customFormat="false" ht="13.8" hidden="false" customHeight="false" outlineLevel="0" collapsed="false">
      <c r="A888" s="0" t="s">
        <v>6372</v>
      </c>
      <c r="B888" s="0" t="s">
        <v>5207</v>
      </c>
      <c r="C888" s="0" t="s">
        <v>1267</v>
      </c>
      <c r="D888" s="0" t="s">
        <v>1333</v>
      </c>
      <c r="E888" s="0" t="s">
        <v>194</v>
      </c>
      <c r="F888" s="0" t="s">
        <v>195</v>
      </c>
      <c r="G888" s="0" t="s">
        <v>196</v>
      </c>
      <c r="H888" s="0" t="s">
        <v>197</v>
      </c>
      <c r="J888" s="111" t="n">
        <v>1</v>
      </c>
      <c r="K888" s="0" t="s">
        <v>198</v>
      </c>
      <c r="L888" s="0" t="s">
        <v>198</v>
      </c>
      <c r="M888" s="0" t="s">
        <v>274</v>
      </c>
      <c r="Q888" s="120" t="s">
        <v>200</v>
      </c>
      <c r="R888" s="0" t="s">
        <v>3919</v>
      </c>
      <c r="S888" s="0" t="s">
        <v>201</v>
      </c>
      <c r="T888" s="0" t="s">
        <v>198</v>
      </c>
      <c r="U888" s="0" t="s">
        <v>202</v>
      </c>
      <c r="V888" s="0" t="s">
        <v>1790</v>
      </c>
      <c r="W888" s="110" t="s">
        <v>204</v>
      </c>
      <c r="X888" s="111" t="n">
        <v>2019</v>
      </c>
      <c r="Z888" s="111" t="s">
        <v>198</v>
      </c>
      <c r="AA888" s="122" t="s">
        <v>200</v>
      </c>
      <c r="AB888" s="0" t="s">
        <v>6373</v>
      </c>
      <c r="AC888" s="0" t="s">
        <v>6374</v>
      </c>
      <c r="AD888" s="111" t="n">
        <v>2019</v>
      </c>
      <c r="AE888" s="111" t="s">
        <v>222</v>
      </c>
      <c r="AI888" s="111" t="s">
        <v>207</v>
      </c>
      <c r="AK888" s="111" t="str">
        <f aca="false">(AB888)</f>
        <v>Zoink games</v>
      </c>
      <c r="AM888" s="111" t="n">
        <f aca="false">AD888</f>
        <v>2019</v>
      </c>
      <c r="AN888" s="111" t="s">
        <v>4091</v>
      </c>
      <c r="AO888" s="0" t="s">
        <v>5532</v>
      </c>
      <c r="AP888" s="0" t="s">
        <v>200</v>
      </c>
      <c r="AT888" s="0" t="s">
        <v>373</v>
      </c>
      <c r="AU888" s="0" t="s">
        <v>3408</v>
      </c>
      <c r="AZ888" s="0" t="s">
        <v>6375</v>
      </c>
      <c r="BA888" s="124" t="s">
        <v>200</v>
      </c>
      <c r="BB888" s="0" t="s">
        <v>248</v>
      </c>
      <c r="BC888" s="0" t="s">
        <v>6376</v>
      </c>
      <c r="BE888" s="104" t="s">
        <v>213</v>
      </c>
      <c r="BG888" s="125"/>
      <c r="BH888" s="0" t="s">
        <v>5278</v>
      </c>
      <c r="BI888" s="112" t="n">
        <v>5060522094227</v>
      </c>
      <c r="BJ888" s="126"/>
      <c r="BK888" s="0" t="s">
        <v>215</v>
      </c>
      <c r="BL888" s="112" t="n">
        <v>4</v>
      </c>
      <c r="BM888" s="112" t="n">
        <v>4</v>
      </c>
      <c r="BN888" s="112" t="n">
        <v>4</v>
      </c>
      <c r="BO888" s="111" t="n">
        <v>20</v>
      </c>
      <c r="BP888" s="125"/>
      <c r="BQ888" s="127" t="s">
        <v>216</v>
      </c>
    </row>
    <row r="889" customFormat="false" ht="13.8" hidden="false" customHeight="false" outlineLevel="0" collapsed="false">
      <c r="A889" s="0" t="s">
        <v>6377</v>
      </c>
      <c r="B889" s="0" t="s">
        <v>5207</v>
      </c>
      <c r="C889" s="0" t="s">
        <v>2375</v>
      </c>
      <c r="D889" s="0" t="s">
        <v>1333</v>
      </c>
      <c r="E889" s="0" t="s">
        <v>194</v>
      </c>
      <c r="F889" s="0" t="s">
        <v>195</v>
      </c>
      <c r="G889" s="0" t="s">
        <v>196</v>
      </c>
      <c r="H889" s="0" t="s">
        <v>197</v>
      </c>
      <c r="J889" s="111" t="n">
        <v>1</v>
      </c>
      <c r="K889" s="0" t="s">
        <v>198</v>
      </c>
      <c r="L889" s="0" t="s">
        <v>198</v>
      </c>
      <c r="M889" s="0" t="s">
        <v>199</v>
      </c>
      <c r="Q889" s="120"/>
      <c r="R889" s="0" t="s">
        <v>3919</v>
      </c>
      <c r="S889" s="0" t="s">
        <v>201</v>
      </c>
      <c r="T889" s="0" t="s">
        <v>198</v>
      </c>
      <c r="U889" s="0" t="s">
        <v>202</v>
      </c>
      <c r="V889" s="0" t="s">
        <v>1790</v>
      </c>
      <c r="W889" s="110" t="s">
        <v>204</v>
      </c>
      <c r="X889" s="111" t="n">
        <v>2020</v>
      </c>
      <c r="Y889" s="111" t="s">
        <v>498</v>
      </c>
      <c r="Z889" s="111" t="s">
        <v>757</v>
      </c>
      <c r="AA889" s="122"/>
      <c r="AB889" s="0" t="s">
        <v>6378</v>
      </c>
      <c r="AC889" s="0" t="s">
        <v>6379</v>
      </c>
      <c r="AD889" s="111" t="n">
        <v>2020</v>
      </c>
      <c r="AE889" s="111" t="s">
        <v>5241</v>
      </c>
      <c r="AI889" s="111" t="s">
        <v>294</v>
      </c>
      <c r="AJ889" s="111" t="s">
        <v>1793</v>
      </c>
      <c r="AK889" s="111" t="s">
        <v>6378</v>
      </c>
      <c r="AM889" s="111" t="n">
        <v>2018</v>
      </c>
      <c r="AN889" s="111" t="s">
        <v>510</v>
      </c>
      <c r="AT889" s="0" t="s">
        <v>381</v>
      </c>
      <c r="AU889" s="0" t="s">
        <v>332</v>
      </c>
      <c r="AY889" s="0" t="s">
        <v>5044</v>
      </c>
      <c r="AZ889" s="0" t="s">
        <v>6380</v>
      </c>
      <c r="BA889" s="124" t="s">
        <v>200</v>
      </c>
      <c r="BB889" s="0" t="s">
        <v>248</v>
      </c>
      <c r="BC889" s="0" t="s">
        <v>6381</v>
      </c>
      <c r="BE889" s="104" t="s">
        <v>6382</v>
      </c>
      <c r="BG889" s="125"/>
      <c r="BH889" s="0" t="s">
        <v>582</v>
      </c>
      <c r="BI889" s="112" t="n">
        <v>8720256139027</v>
      </c>
      <c r="BJ889" s="126"/>
      <c r="BK889" s="0" t="s">
        <v>215</v>
      </c>
      <c r="BL889" s="112" t="n">
        <v>4</v>
      </c>
      <c r="BM889" s="112" t="n">
        <v>4</v>
      </c>
      <c r="BN889" s="112" t="n">
        <v>4</v>
      </c>
      <c r="BO889" s="111" t="n">
        <v>20</v>
      </c>
      <c r="BP889" s="125"/>
      <c r="BQ889" s="127"/>
    </row>
    <row r="890" customFormat="false" ht="13.8" hidden="false" customHeight="false" outlineLevel="0" collapsed="false">
      <c r="A890" s="0" t="s">
        <v>6383</v>
      </c>
      <c r="B890" s="0" t="s">
        <v>5207</v>
      </c>
      <c r="C890" s="0" t="s">
        <v>1408</v>
      </c>
      <c r="D890" s="0" t="s">
        <v>1333</v>
      </c>
      <c r="E890" s="0" t="s">
        <v>284</v>
      </c>
      <c r="F890" s="0" t="s">
        <v>1509</v>
      </c>
      <c r="G890" s="0" t="s">
        <v>330</v>
      </c>
      <c r="H890" s="0" t="s">
        <v>901</v>
      </c>
      <c r="J890" s="111" t="n">
        <v>1</v>
      </c>
      <c r="K890" s="0" t="s">
        <v>198</v>
      </c>
      <c r="L890" s="0" t="s">
        <v>198</v>
      </c>
      <c r="M890" s="0" t="s">
        <v>199</v>
      </c>
      <c r="P890" s="0" t="s">
        <v>634</v>
      </c>
      <c r="Q890" s="120"/>
      <c r="R890" s="0" t="s">
        <v>3919</v>
      </c>
      <c r="S890" s="0" t="s">
        <v>201</v>
      </c>
      <c r="T890" s="0" t="s">
        <v>198</v>
      </c>
      <c r="U890" s="0" t="s">
        <v>202</v>
      </c>
      <c r="V890" s="0" t="s">
        <v>1790</v>
      </c>
      <c r="W890" s="110" t="s">
        <v>204</v>
      </c>
      <c r="X890" s="111" t="n">
        <v>2020</v>
      </c>
      <c r="Y890" s="111" t="s">
        <v>6384</v>
      </c>
      <c r="Z890" s="111" t="s">
        <v>757</v>
      </c>
      <c r="AA890" s="122"/>
      <c r="AB890" s="0" t="s">
        <v>3746</v>
      </c>
      <c r="AC890" s="0" t="s">
        <v>872</v>
      </c>
      <c r="AD890" s="111" t="n">
        <v>2020</v>
      </c>
      <c r="AE890" s="111" t="s">
        <v>222</v>
      </c>
      <c r="AG890" s="111" t="s">
        <v>241</v>
      </c>
      <c r="AH890" s="111" t="s">
        <v>242</v>
      </c>
      <c r="AI890" s="111" t="s">
        <v>207</v>
      </c>
      <c r="AK890" s="111" t="str">
        <f aca="false">(AB890)</f>
        <v>Sucker punch</v>
      </c>
      <c r="AM890" s="111" t="n">
        <f aca="false">AD890</f>
        <v>2020</v>
      </c>
      <c r="AN890" s="111" t="s">
        <v>297</v>
      </c>
      <c r="AR890" s="0" t="s">
        <v>3366</v>
      </c>
      <c r="AT890" s="0" t="s">
        <v>6385</v>
      </c>
      <c r="AU890" s="0" t="s">
        <v>2297</v>
      </c>
      <c r="AV890" s="0" t="s">
        <v>200</v>
      </c>
      <c r="AX890" s="0" t="s">
        <v>6386</v>
      </c>
      <c r="AZ890" s="0" t="s">
        <v>6387</v>
      </c>
      <c r="BA890" s="124" t="s">
        <v>200</v>
      </c>
      <c r="BB890" s="0" t="s">
        <v>248</v>
      </c>
      <c r="BC890" s="0" t="s">
        <v>6388</v>
      </c>
      <c r="BE890" s="104" t="s">
        <v>6389</v>
      </c>
      <c r="BG890" s="125"/>
      <c r="BH890" s="0" t="s">
        <v>582</v>
      </c>
      <c r="BI890" s="112" t="n">
        <v>711719363903</v>
      </c>
      <c r="BJ890" s="126"/>
      <c r="BK890" s="0" t="s">
        <v>215</v>
      </c>
      <c r="BL890" s="112" t="n">
        <v>4</v>
      </c>
      <c r="BM890" s="112" t="n">
        <v>4</v>
      </c>
      <c r="BN890" s="112" t="n">
        <v>4</v>
      </c>
      <c r="BO890" s="111" t="n">
        <v>20</v>
      </c>
      <c r="BP890" s="125"/>
      <c r="BQ890" s="127" t="s">
        <v>216</v>
      </c>
    </row>
    <row r="891" customFormat="false" ht="13.8" hidden="false" customHeight="false" outlineLevel="0" collapsed="false">
      <c r="A891" s="0" t="s">
        <v>6390</v>
      </c>
      <c r="B891" s="0" t="s">
        <v>5207</v>
      </c>
      <c r="C891" s="0" t="s">
        <v>234</v>
      </c>
      <c r="D891" s="0" t="s">
        <v>1333</v>
      </c>
      <c r="E891" s="0" t="s">
        <v>194</v>
      </c>
      <c r="F891" s="0" t="s">
        <v>195</v>
      </c>
      <c r="G891" s="0" t="s">
        <v>196</v>
      </c>
      <c r="H891" s="0" t="s">
        <v>197</v>
      </c>
      <c r="J891" s="111" t="n">
        <v>1</v>
      </c>
      <c r="K891" s="131" t="s">
        <v>198</v>
      </c>
      <c r="L891" s="0" t="s">
        <v>198</v>
      </c>
      <c r="M891" s="0" t="s">
        <v>199</v>
      </c>
      <c r="O891" s="0" t="s">
        <v>200</v>
      </c>
      <c r="Q891" s="120" t="s">
        <v>200</v>
      </c>
      <c r="R891" s="0" t="s">
        <v>3919</v>
      </c>
      <c r="S891" s="0" t="s">
        <v>201</v>
      </c>
      <c r="T891" s="0" t="s">
        <v>198</v>
      </c>
      <c r="U891" s="0" t="s">
        <v>202</v>
      </c>
      <c r="V891" s="0" t="s">
        <v>1790</v>
      </c>
      <c r="W891" s="110" t="s">
        <v>204</v>
      </c>
      <c r="X891" s="111" t="n">
        <v>2014</v>
      </c>
      <c r="Z891" s="111" t="s">
        <v>198</v>
      </c>
      <c r="AA891" s="122" t="s">
        <v>200</v>
      </c>
      <c r="AB891" s="0" t="s">
        <v>5904</v>
      </c>
      <c r="AC891" s="0" t="s">
        <v>5041</v>
      </c>
      <c r="AD891" s="111" t="n">
        <v>2014</v>
      </c>
      <c r="AE891" s="111" t="s">
        <v>198</v>
      </c>
      <c r="AI891" s="111" t="s">
        <v>207</v>
      </c>
      <c r="AK891" s="111" t="str">
        <f aca="false">(AB891)</f>
        <v>Black forest games</v>
      </c>
      <c r="AM891" s="111" t="n">
        <f aca="false">AD891</f>
        <v>2014</v>
      </c>
      <c r="AN891" s="111" t="s">
        <v>2009</v>
      </c>
      <c r="AS891" s="0" t="s">
        <v>200</v>
      </c>
      <c r="AT891" s="0" t="s">
        <v>266</v>
      </c>
      <c r="AV891" s="0" t="s">
        <v>200</v>
      </c>
      <c r="AY891" s="131" t="s">
        <v>3969</v>
      </c>
      <c r="AZ891" s="0" t="s">
        <v>6391</v>
      </c>
      <c r="BA891" s="124" t="s">
        <v>200</v>
      </c>
      <c r="BB891" s="0" t="s">
        <v>248</v>
      </c>
      <c r="BC891" s="0" t="s">
        <v>6392</v>
      </c>
      <c r="BD891" s="0" t="s">
        <v>6393</v>
      </c>
      <c r="BE891" s="104" t="s">
        <v>6394</v>
      </c>
      <c r="BG891" s="125" t="s">
        <v>200</v>
      </c>
      <c r="BH891" s="0" t="s">
        <v>582</v>
      </c>
      <c r="BI891" s="112" t="n">
        <v>8718591181450</v>
      </c>
      <c r="BJ891" s="126" t="s">
        <v>200</v>
      </c>
      <c r="BK891" s="0" t="s">
        <v>215</v>
      </c>
      <c r="BL891" s="112" t="n">
        <v>4</v>
      </c>
      <c r="BM891" s="112" t="n">
        <v>4</v>
      </c>
      <c r="BN891" s="112" t="n">
        <v>4</v>
      </c>
      <c r="BO891" s="111" t="n">
        <v>20</v>
      </c>
      <c r="BP891" s="125" t="s">
        <v>200</v>
      </c>
      <c r="BQ891" s="127" t="s">
        <v>216</v>
      </c>
    </row>
    <row r="892" customFormat="false" ht="13.8" hidden="false" customHeight="false" outlineLevel="0" collapsed="false">
      <c r="A892" s="0" t="s">
        <v>3313</v>
      </c>
      <c r="B892" s="0" t="s">
        <v>5207</v>
      </c>
      <c r="C892" s="131" t="s">
        <v>1970</v>
      </c>
      <c r="D892" s="131" t="s">
        <v>1333</v>
      </c>
      <c r="E892" s="0" t="s">
        <v>194</v>
      </c>
      <c r="F892" s="0" t="s">
        <v>399</v>
      </c>
      <c r="G892" s="0" t="s">
        <v>196</v>
      </c>
      <c r="H892" s="0" t="s">
        <v>901</v>
      </c>
      <c r="J892" s="111" t="n">
        <v>1</v>
      </c>
      <c r="K892" s="0" t="s">
        <v>198</v>
      </c>
      <c r="L892" s="0" t="s">
        <v>198</v>
      </c>
      <c r="M892" s="0" t="s">
        <v>199</v>
      </c>
      <c r="O892" s="0" t="s">
        <v>200</v>
      </c>
      <c r="Q892" s="120" t="s">
        <v>200</v>
      </c>
      <c r="R892" s="0" t="s">
        <v>3919</v>
      </c>
      <c r="S892" s="0" t="s">
        <v>201</v>
      </c>
      <c r="T892" s="0" t="s">
        <v>198</v>
      </c>
      <c r="U892" s="0" t="s">
        <v>202</v>
      </c>
      <c r="V892" s="0" t="s">
        <v>1790</v>
      </c>
      <c r="W892" s="110" t="s">
        <v>204</v>
      </c>
      <c r="X892" s="111" t="n">
        <v>2018</v>
      </c>
      <c r="Y892" s="111" t="s">
        <v>498</v>
      </c>
      <c r="Z892" s="130" t="s">
        <v>757</v>
      </c>
      <c r="AA892" s="122" t="s">
        <v>200</v>
      </c>
      <c r="AB892" s="0" t="s">
        <v>3314</v>
      </c>
      <c r="AC892" s="0" t="s">
        <v>872</v>
      </c>
      <c r="AD892" s="111" t="n">
        <v>2018</v>
      </c>
      <c r="AE892" s="111" t="s">
        <v>222</v>
      </c>
      <c r="AG892" s="111" t="s">
        <v>241</v>
      </c>
      <c r="AH892" s="111" t="s">
        <v>6395</v>
      </c>
      <c r="AI892" s="111" t="s">
        <v>207</v>
      </c>
      <c r="AK892" s="111" t="str">
        <f aca="false">(AB892)</f>
        <v>Sony Santa Monica</v>
      </c>
      <c r="AM892" s="111" t="n">
        <f aca="false">AD892</f>
        <v>2018</v>
      </c>
      <c r="AN892" s="111" t="s">
        <v>297</v>
      </c>
      <c r="AR892" s="0" t="s">
        <v>3366</v>
      </c>
      <c r="AS892" s="0" t="s">
        <v>3316</v>
      </c>
      <c r="AT892" s="0" t="s">
        <v>2468</v>
      </c>
      <c r="AU892" s="0" t="s">
        <v>2059</v>
      </c>
      <c r="AV892" s="0" t="s">
        <v>200</v>
      </c>
      <c r="AX892" s="0" t="s">
        <v>6396</v>
      </c>
      <c r="AY892" s="0" t="s">
        <v>200</v>
      </c>
      <c r="AZ892" s="0" t="s">
        <v>6397</v>
      </c>
      <c r="BA892" s="124" t="s">
        <v>200</v>
      </c>
      <c r="BB892" s="0" t="s">
        <v>248</v>
      </c>
      <c r="BC892" s="0" t="s">
        <v>6398</v>
      </c>
      <c r="BD892" s="0" t="s">
        <v>6399</v>
      </c>
      <c r="BE892" s="104" t="s">
        <v>6400</v>
      </c>
      <c r="BF892" s="104" t="s">
        <v>6401</v>
      </c>
      <c r="BG892" s="125" t="s">
        <v>200</v>
      </c>
      <c r="BH892" s="0" t="s">
        <v>582</v>
      </c>
      <c r="BI892" s="112" t="n">
        <v>711719357773</v>
      </c>
      <c r="BJ892" s="126" t="s">
        <v>200</v>
      </c>
      <c r="BK892" s="0" t="s">
        <v>215</v>
      </c>
      <c r="BL892" s="112" t="n">
        <v>4</v>
      </c>
      <c r="BM892" s="112" t="n">
        <v>4</v>
      </c>
      <c r="BN892" s="112" t="n">
        <v>4</v>
      </c>
      <c r="BO892" s="111" t="n">
        <v>20</v>
      </c>
      <c r="BP892" s="125" t="s">
        <v>200</v>
      </c>
      <c r="BQ892" s="127" t="s">
        <v>216</v>
      </c>
    </row>
    <row r="893" customFormat="false" ht="13.8" hidden="false" customHeight="false" outlineLevel="0" collapsed="false">
      <c r="A893" s="0" t="s">
        <v>6402</v>
      </c>
      <c r="B893" s="0" t="s">
        <v>5207</v>
      </c>
      <c r="C893" s="131" t="s">
        <v>1970</v>
      </c>
      <c r="D893" s="131" t="s">
        <v>1333</v>
      </c>
      <c r="E893" s="0" t="s">
        <v>194</v>
      </c>
      <c r="F893" s="0" t="s">
        <v>195</v>
      </c>
      <c r="G893" s="0" t="s">
        <v>196</v>
      </c>
      <c r="H893" s="0" t="s">
        <v>901</v>
      </c>
      <c r="J893" s="111" t="n">
        <v>1</v>
      </c>
      <c r="K893" s="0" t="s">
        <v>198</v>
      </c>
      <c r="L893" s="0" t="s">
        <v>198</v>
      </c>
      <c r="M893" s="0" t="s">
        <v>235</v>
      </c>
      <c r="N893" s="0" t="s">
        <v>4316</v>
      </c>
      <c r="O893" s="0" t="s">
        <v>237</v>
      </c>
      <c r="Q893" s="120" t="s">
        <v>200</v>
      </c>
      <c r="R893" s="0" t="s">
        <v>3919</v>
      </c>
      <c r="S893" s="0" t="s">
        <v>698</v>
      </c>
      <c r="T893" s="0" t="s">
        <v>198</v>
      </c>
      <c r="U893" s="0" t="s">
        <v>202</v>
      </c>
      <c r="V893" s="0" t="s">
        <v>1790</v>
      </c>
      <c r="W893" s="110" t="s">
        <v>204</v>
      </c>
      <c r="X893" s="111" t="n">
        <v>2015</v>
      </c>
      <c r="Y893" s="111" t="s">
        <v>498</v>
      </c>
      <c r="Z893" s="130" t="s">
        <v>757</v>
      </c>
      <c r="AA893" s="122" t="s">
        <v>200</v>
      </c>
      <c r="AB893" s="0" t="s">
        <v>3314</v>
      </c>
      <c r="AC893" s="0" t="s">
        <v>872</v>
      </c>
      <c r="AD893" s="111" t="n">
        <v>2015</v>
      </c>
      <c r="AE893" s="111" t="s">
        <v>222</v>
      </c>
      <c r="AG893" s="111" t="s">
        <v>200</v>
      </c>
      <c r="AH893" s="111" t="s">
        <v>200</v>
      </c>
      <c r="AI893" s="111" t="s">
        <v>294</v>
      </c>
      <c r="AJ893" s="111" t="s">
        <v>3976</v>
      </c>
      <c r="AK893" s="111" t="s">
        <v>3314</v>
      </c>
      <c r="AL893" s="0" t="s">
        <v>200</v>
      </c>
      <c r="AM893" s="111" t="n">
        <v>2010</v>
      </c>
      <c r="AN893" s="111" t="s">
        <v>297</v>
      </c>
      <c r="AR893" s="0" t="s">
        <v>4318</v>
      </c>
      <c r="AS893" s="0" t="s">
        <v>3316</v>
      </c>
      <c r="AT893" s="0" t="s">
        <v>6403</v>
      </c>
      <c r="AU893" s="0" t="s">
        <v>2616</v>
      </c>
      <c r="AV893" s="0" t="s">
        <v>200</v>
      </c>
      <c r="AZ893" s="0" t="s">
        <v>6404</v>
      </c>
      <c r="BA893" s="124" t="s">
        <v>200</v>
      </c>
      <c r="BB893" s="0" t="s">
        <v>248</v>
      </c>
      <c r="BC893" s="0" t="s">
        <v>4321</v>
      </c>
      <c r="BD893" s="0" t="s">
        <v>4322</v>
      </c>
      <c r="BE893" s="0" t="s">
        <v>4323</v>
      </c>
      <c r="BF893" s="0" t="s">
        <v>4324</v>
      </c>
      <c r="BG893" s="125" t="s">
        <v>200</v>
      </c>
      <c r="BH893" s="0" t="s">
        <v>5303</v>
      </c>
      <c r="BI893" s="112" t="n">
        <v>711719994190</v>
      </c>
      <c r="BJ893" s="126" t="s">
        <v>200</v>
      </c>
      <c r="BK893" s="0" t="s">
        <v>215</v>
      </c>
      <c r="BL893" s="112" t="n">
        <v>4</v>
      </c>
      <c r="BM893" s="112" t="n">
        <v>4</v>
      </c>
      <c r="BN893" s="112" t="n">
        <v>4</v>
      </c>
      <c r="BO893" s="111" t="n">
        <v>20</v>
      </c>
      <c r="BP893" s="125" t="s">
        <v>200</v>
      </c>
      <c r="BQ893" s="127"/>
    </row>
    <row r="894" customFormat="false" ht="13.8" hidden="false" customHeight="false" outlineLevel="0" collapsed="false">
      <c r="A894" s="0" t="s">
        <v>6405</v>
      </c>
      <c r="B894" s="0" t="s">
        <v>5207</v>
      </c>
      <c r="C894" s="131" t="s">
        <v>605</v>
      </c>
      <c r="D894" s="131" t="s">
        <v>1333</v>
      </c>
      <c r="E894" s="0" t="s">
        <v>194</v>
      </c>
      <c r="F894" s="0" t="s">
        <v>606</v>
      </c>
      <c r="G894" s="0" t="s">
        <v>391</v>
      </c>
      <c r="H894" s="0" t="s">
        <v>197</v>
      </c>
      <c r="J894" s="111" t="n">
        <v>2</v>
      </c>
      <c r="K894" s="0" t="s">
        <v>198</v>
      </c>
      <c r="L894" s="0" t="s">
        <v>392</v>
      </c>
      <c r="M894" s="0" t="s">
        <v>199</v>
      </c>
      <c r="Q894" s="120"/>
      <c r="R894" s="0" t="s">
        <v>3919</v>
      </c>
      <c r="S894" s="0" t="s">
        <v>1834</v>
      </c>
      <c r="T894" s="0" t="s">
        <v>198</v>
      </c>
      <c r="U894" s="0" t="s">
        <v>285</v>
      </c>
      <c r="V894" s="0" t="s">
        <v>1790</v>
      </c>
      <c r="W894" s="110" t="s">
        <v>204</v>
      </c>
      <c r="X894" s="111" t="n">
        <v>2020</v>
      </c>
      <c r="Y894" s="111" t="s">
        <v>205</v>
      </c>
      <c r="Z894" s="130" t="s">
        <v>757</v>
      </c>
      <c r="AA894" s="122"/>
      <c r="AB894" s="0" t="s">
        <v>3397</v>
      </c>
      <c r="AC894" s="0" t="s">
        <v>6406</v>
      </c>
      <c r="AD894" s="111" t="n">
        <v>2020</v>
      </c>
      <c r="AE894" s="111" t="s">
        <v>198</v>
      </c>
      <c r="AI894" s="111" t="s">
        <v>207</v>
      </c>
      <c r="AK894" s="111" t="str">
        <f aca="false">(AB894)</f>
        <v>Arc system works</v>
      </c>
      <c r="AM894" s="111" t="n">
        <f aca="false">AD894</f>
        <v>2020</v>
      </c>
      <c r="AN894" s="111" t="s">
        <v>208</v>
      </c>
      <c r="AO894" s="0" t="s">
        <v>609</v>
      </c>
      <c r="AP894" s="0" t="s">
        <v>200</v>
      </c>
      <c r="AR894" s="0" t="s">
        <v>4215</v>
      </c>
      <c r="AS894" s="0" t="s">
        <v>6407</v>
      </c>
      <c r="AT894" s="0" t="s">
        <v>6408</v>
      </c>
      <c r="AU894" s="0" t="s">
        <v>332</v>
      </c>
      <c r="AZ894" s="0" t="s">
        <v>6409</v>
      </c>
      <c r="BA894" s="124" t="s">
        <v>200</v>
      </c>
      <c r="BB894" s="0" t="s">
        <v>462</v>
      </c>
      <c r="BC894" s="0" t="s">
        <v>979</v>
      </c>
      <c r="BD894" s="0" t="s">
        <v>6410</v>
      </c>
      <c r="BE894" s="104" t="s">
        <v>6411</v>
      </c>
      <c r="BF894" s="104"/>
      <c r="BG894" s="125"/>
      <c r="BH894" s="0" t="s">
        <v>253</v>
      </c>
      <c r="BI894" s="112" t="n">
        <v>859716006413</v>
      </c>
      <c r="BJ894" s="126"/>
      <c r="BK894" s="0" t="s">
        <v>215</v>
      </c>
      <c r="BL894" s="112" t="n">
        <v>4</v>
      </c>
      <c r="BM894" s="112" t="n">
        <v>4</v>
      </c>
      <c r="BN894" s="112" t="n">
        <v>4</v>
      </c>
      <c r="BO894" s="111" t="n">
        <v>50</v>
      </c>
      <c r="BP894" s="125"/>
      <c r="BQ894" s="127" t="s">
        <v>216</v>
      </c>
    </row>
    <row r="895" customFormat="false" ht="13.8" hidden="false" customHeight="false" outlineLevel="0" collapsed="false">
      <c r="A895" s="0" t="s">
        <v>6412</v>
      </c>
      <c r="B895" s="0" t="s">
        <v>5207</v>
      </c>
      <c r="C895" s="0" t="s">
        <v>994</v>
      </c>
      <c r="D895" s="0" t="s">
        <v>193</v>
      </c>
      <c r="E895" s="0" t="s">
        <v>194</v>
      </c>
      <c r="F895" s="0" t="s">
        <v>195</v>
      </c>
      <c r="G895" s="0" t="s">
        <v>196</v>
      </c>
      <c r="H895" s="0" t="s">
        <v>219</v>
      </c>
      <c r="J895" s="111" t="n">
        <v>1</v>
      </c>
      <c r="K895" s="0" t="s">
        <v>198</v>
      </c>
      <c r="L895" s="0" t="s">
        <v>198</v>
      </c>
      <c r="M895" s="0" t="s">
        <v>199</v>
      </c>
      <c r="O895" s="0" t="s">
        <v>200</v>
      </c>
      <c r="Q895" s="120" t="s">
        <v>200</v>
      </c>
      <c r="R895" s="0" t="s">
        <v>3919</v>
      </c>
      <c r="S895" s="0" t="s">
        <v>1834</v>
      </c>
      <c r="T895" s="0" t="s">
        <v>3961</v>
      </c>
      <c r="U895" s="0" t="s">
        <v>202</v>
      </c>
      <c r="V895" s="0" t="s">
        <v>1790</v>
      </c>
      <c r="W895" s="110" t="s">
        <v>204</v>
      </c>
      <c r="X895" s="111" t="n">
        <v>2016</v>
      </c>
      <c r="Y895" s="111" t="s">
        <v>200</v>
      </c>
      <c r="Z895" s="130" t="s">
        <v>757</v>
      </c>
      <c r="AA895" s="122" t="s">
        <v>200</v>
      </c>
      <c r="AB895" s="0" t="s">
        <v>6413</v>
      </c>
      <c r="AC895" s="0" t="s">
        <v>5026</v>
      </c>
      <c r="AD895" s="111" t="n">
        <v>2016</v>
      </c>
      <c r="AE895" s="111" t="s">
        <v>3242</v>
      </c>
      <c r="AI895" s="111" t="s">
        <v>294</v>
      </c>
      <c r="AJ895" s="111" t="s">
        <v>1793</v>
      </c>
      <c r="AK895" s="0" t="s">
        <v>6413</v>
      </c>
      <c r="AM895" s="111" t="n">
        <v>2012</v>
      </c>
      <c r="AN895" s="111" t="s">
        <v>297</v>
      </c>
      <c r="AS895" s="0" t="s">
        <v>200</v>
      </c>
      <c r="AU895" s="0" t="s">
        <v>332</v>
      </c>
      <c r="AV895" s="0" t="s">
        <v>200</v>
      </c>
      <c r="AZ895" s="0" t="s">
        <v>6414</v>
      </c>
      <c r="BA895" s="124" t="s">
        <v>200</v>
      </c>
      <c r="BB895" s="0" t="s">
        <v>248</v>
      </c>
      <c r="BC895" s="0" t="s">
        <v>6415</v>
      </c>
      <c r="BD895" s="0" t="s">
        <v>6416</v>
      </c>
      <c r="BE895" s="104" t="s">
        <v>6417</v>
      </c>
      <c r="BF895" s="0" t="s">
        <v>6418</v>
      </c>
      <c r="BG895" s="125" t="s">
        <v>200</v>
      </c>
      <c r="BH895" s="0" t="s">
        <v>2235</v>
      </c>
      <c r="BI895" s="112" t="s">
        <v>198</v>
      </c>
      <c r="BJ895" s="126" t="s">
        <v>200</v>
      </c>
      <c r="BK895" s="0" t="s">
        <v>215</v>
      </c>
      <c r="BL895" s="112" t="n">
        <v>4</v>
      </c>
      <c r="BM895" s="112" t="n">
        <v>4</v>
      </c>
      <c r="BN895" s="112" t="n">
        <v>4</v>
      </c>
      <c r="BO895" s="111" t="n">
        <v>20</v>
      </c>
      <c r="BP895" s="125" t="s">
        <v>200</v>
      </c>
      <c r="BQ895" s="127" t="s">
        <v>216</v>
      </c>
    </row>
    <row r="896" customFormat="false" ht="13.8" hidden="false" customHeight="false" outlineLevel="0" collapsed="false">
      <c r="A896" s="0" t="s">
        <v>6419</v>
      </c>
      <c r="B896" s="0" t="s">
        <v>5207</v>
      </c>
      <c r="C896" s="0" t="s">
        <v>218</v>
      </c>
      <c r="D896" s="0" t="s">
        <v>193</v>
      </c>
      <c r="E896" s="0" t="s">
        <v>194</v>
      </c>
      <c r="F896" s="0" t="s">
        <v>195</v>
      </c>
      <c r="G896" s="0" t="s">
        <v>196</v>
      </c>
      <c r="H896" s="0" t="s">
        <v>400</v>
      </c>
      <c r="I896" s="0" t="s">
        <v>401</v>
      </c>
      <c r="J896" s="111" t="n">
        <v>1</v>
      </c>
      <c r="K896" s="0" t="s">
        <v>198</v>
      </c>
      <c r="L896" s="0" t="s">
        <v>198</v>
      </c>
      <c r="M896" s="0" t="s">
        <v>199</v>
      </c>
      <c r="Q896" s="120"/>
      <c r="R896" s="0" t="s">
        <v>3919</v>
      </c>
      <c r="S896" s="0" t="s">
        <v>5247</v>
      </c>
      <c r="T896" s="0" t="s">
        <v>198</v>
      </c>
      <c r="U896" s="0" t="s">
        <v>285</v>
      </c>
      <c r="V896" s="0" t="s">
        <v>1790</v>
      </c>
      <c r="W896" s="110" t="s">
        <v>204</v>
      </c>
      <c r="X896" s="111" t="n">
        <v>2019</v>
      </c>
      <c r="Y896" s="111" t="s">
        <v>205</v>
      </c>
      <c r="Z896" s="130" t="s">
        <v>198</v>
      </c>
      <c r="AA896" s="122"/>
      <c r="AB896" s="0" t="s">
        <v>6420</v>
      </c>
      <c r="AC896" s="0" t="s">
        <v>5249</v>
      </c>
      <c r="AD896" s="111" t="s">
        <v>198</v>
      </c>
      <c r="AE896" s="111" t="s">
        <v>198</v>
      </c>
      <c r="AI896" s="111" t="s">
        <v>294</v>
      </c>
      <c r="AJ896" s="111" t="s">
        <v>1793</v>
      </c>
      <c r="AK896" s="0" t="s">
        <v>6420</v>
      </c>
      <c r="AM896" s="111" t="n">
        <v>2015</v>
      </c>
      <c r="AN896" s="111" t="s">
        <v>297</v>
      </c>
      <c r="AT896" s="0" t="s">
        <v>266</v>
      </c>
      <c r="AU896" s="0" t="s">
        <v>6421</v>
      </c>
      <c r="AZ896" s="0" t="s">
        <v>6422</v>
      </c>
      <c r="BA896" s="124" t="s">
        <v>200</v>
      </c>
      <c r="BB896" s="0" t="s">
        <v>248</v>
      </c>
      <c r="BC896" s="0" t="s">
        <v>6423</v>
      </c>
      <c r="BE896" s="104" t="s">
        <v>6424</v>
      </c>
      <c r="BG896" s="125"/>
      <c r="BH896" s="0" t="s">
        <v>5255</v>
      </c>
      <c r="BI896" s="112" t="n">
        <v>819976022615</v>
      </c>
      <c r="BJ896" s="126"/>
      <c r="BK896" s="0" t="s">
        <v>215</v>
      </c>
      <c r="BL896" s="112" t="n">
        <v>4</v>
      </c>
      <c r="BM896" s="112" t="n">
        <v>4</v>
      </c>
      <c r="BN896" s="112" t="n">
        <v>4</v>
      </c>
      <c r="BO896" s="111" t="n">
        <v>20</v>
      </c>
      <c r="BP896" s="125"/>
      <c r="BQ896" s="127" t="s">
        <v>216</v>
      </c>
    </row>
    <row r="897" customFormat="false" ht="13.8" hidden="false" customHeight="false" outlineLevel="0" collapsed="false">
      <c r="A897" s="0" t="s">
        <v>6425</v>
      </c>
      <c r="B897" s="0" t="s">
        <v>5207</v>
      </c>
      <c r="C897" s="131" t="s">
        <v>1408</v>
      </c>
      <c r="D897" s="131" t="s">
        <v>1869</v>
      </c>
      <c r="E897" s="0" t="s">
        <v>284</v>
      </c>
      <c r="F897" s="0" t="s">
        <v>195</v>
      </c>
      <c r="G897" s="0" t="s">
        <v>330</v>
      </c>
      <c r="H897" s="0" t="s">
        <v>197</v>
      </c>
      <c r="J897" s="111" t="n">
        <v>1</v>
      </c>
      <c r="K897" s="0" t="s">
        <v>198</v>
      </c>
      <c r="L897" s="0" t="s">
        <v>198</v>
      </c>
      <c r="M897" s="0" t="s">
        <v>274</v>
      </c>
      <c r="O897" s="0" t="s">
        <v>237</v>
      </c>
      <c r="Q897" s="120" t="s">
        <v>200</v>
      </c>
      <c r="R897" s="0" t="s">
        <v>3919</v>
      </c>
      <c r="S897" s="0" t="s">
        <v>201</v>
      </c>
      <c r="T897" s="0" t="s">
        <v>198</v>
      </c>
      <c r="U897" s="0" t="s">
        <v>202</v>
      </c>
      <c r="V897" s="0" t="s">
        <v>1790</v>
      </c>
      <c r="W897" s="110" t="s">
        <v>204</v>
      </c>
      <c r="X897" s="111" t="n">
        <v>2016</v>
      </c>
      <c r="Y897" s="111" t="s">
        <v>200</v>
      </c>
      <c r="Z897" s="130" t="s">
        <v>757</v>
      </c>
      <c r="AA897" s="122" t="s">
        <v>200</v>
      </c>
      <c r="AB897" s="0" t="s">
        <v>4334</v>
      </c>
      <c r="AC897" s="0" t="s">
        <v>872</v>
      </c>
      <c r="AD897" s="111" t="n">
        <v>2016</v>
      </c>
      <c r="AE897" s="111" t="s">
        <v>222</v>
      </c>
      <c r="AI897" s="111" t="s">
        <v>922</v>
      </c>
      <c r="AJ897" s="111" t="s">
        <v>6092</v>
      </c>
      <c r="AK897" s="111" t="s">
        <v>872</v>
      </c>
      <c r="AL897" s="0" t="s">
        <v>200</v>
      </c>
      <c r="AM897" s="111" t="n">
        <v>2012</v>
      </c>
      <c r="AN897" s="111" t="s">
        <v>297</v>
      </c>
      <c r="AO897" s="0" t="s">
        <v>4360</v>
      </c>
      <c r="AP897" s="0" t="s">
        <v>200</v>
      </c>
      <c r="AR897" s="0" t="s">
        <v>200</v>
      </c>
      <c r="AT897" s="0" t="s">
        <v>266</v>
      </c>
      <c r="AU897" s="0" t="s">
        <v>2727</v>
      </c>
      <c r="AV897" s="0" t="s">
        <v>2874</v>
      </c>
      <c r="AW897" s="0" t="s">
        <v>2239</v>
      </c>
      <c r="AY897" s="0" t="s">
        <v>6426</v>
      </c>
      <c r="AZ897" s="0" t="s">
        <v>6427</v>
      </c>
      <c r="BA897" s="124" t="s">
        <v>200</v>
      </c>
      <c r="BB897" s="0" t="s">
        <v>248</v>
      </c>
      <c r="BC897" s="0" t="s">
        <v>6428</v>
      </c>
      <c r="BD897" s="0" t="s">
        <v>6429</v>
      </c>
      <c r="BE897" s="104" t="s">
        <v>6430</v>
      </c>
      <c r="BF897" s="0" t="s">
        <v>200</v>
      </c>
      <c r="BG897" s="125" t="s">
        <v>200</v>
      </c>
      <c r="BH897" s="0" t="s">
        <v>582</v>
      </c>
      <c r="BI897" s="112" t="n">
        <v>711719880448</v>
      </c>
      <c r="BJ897" s="126" t="s">
        <v>200</v>
      </c>
      <c r="BK897" s="0" t="s">
        <v>215</v>
      </c>
      <c r="BL897" s="112" t="n">
        <v>4</v>
      </c>
      <c r="BM897" s="112" t="n">
        <v>4</v>
      </c>
      <c r="BN897" s="112" t="n">
        <v>4</v>
      </c>
      <c r="BO897" s="111" t="n">
        <v>20</v>
      </c>
      <c r="BP897" s="125" t="s">
        <v>200</v>
      </c>
      <c r="BQ897" s="127" t="s">
        <v>216</v>
      </c>
    </row>
    <row r="898" customFormat="false" ht="13.8" hidden="false" customHeight="false" outlineLevel="0" collapsed="false">
      <c r="A898" s="0" t="s">
        <v>6431</v>
      </c>
      <c r="B898" s="0" t="s">
        <v>5207</v>
      </c>
      <c r="C898" s="131" t="s">
        <v>1408</v>
      </c>
      <c r="D898" s="131" t="s">
        <v>1869</v>
      </c>
      <c r="E898" s="0" t="s">
        <v>284</v>
      </c>
      <c r="F898" s="0" t="s">
        <v>195</v>
      </c>
      <c r="G898" s="0" t="s">
        <v>330</v>
      </c>
      <c r="H898" s="0" t="s">
        <v>197</v>
      </c>
      <c r="J898" s="111" t="n">
        <v>1</v>
      </c>
      <c r="K898" s="0" t="s">
        <v>198</v>
      </c>
      <c r="L898" s="0" t="s">
        <v>198</v>
      </c>
      <c r="M898" s="0" t="s">
        <v>274</v>
      </c>
      <c r="O898" s="0" t="s">
        <v>200</v>
      </c>
      <c r="Q898" s="120" t="s">
        <v>200</v>
      </c>
      <c r="R898" s="0" t="s">
        <v>3919</v>
      </c>
      <c r="S898" s="0" t="s">
        <v>201</v>
      </c>
      <c r="T898" s="0" t="s">
        <v>198</v>
      </c>
      <c r="U898" s="0" t="s">
        <v>202</v>
      </c>
      <c r="V898" s="0" t="s">
        <v>1790</v>
      </c>
      <c r="W898" s="110" t="s">
        <v>204</v>
      </c>
      <c r="X898" s="111" t="n">
        <v>2017</v>
      </c>
      <c r="Y898" s="111" t="s">
        <v>200</v>
      </c>
      <c r="Z898" s="130" t="s">
        <v>757</v>
      </c>
      <c r="AA898" s="122" t="s">
        <v>200</v>
      </c>
      <c r="AB898" s="0" t="s">
        <v>2245</v>
      </c>
      <c r="AC898" s="0" t="s">
        <v>872</v>
      </c>
      <c r="AD898" s="111" t="n">
        <v>2017</v>
      </c>
      <c r="AE898" s="111" t="s">
        <v>222</v>
      </c>
      <c r="AI898" s="111" t="s">
        <v>207</v>
      </c>
      <c r="AK898" s="111" t="str">
        <f aca="false">(AB898)</f>
        <v>Sony – Japan studio</v>
      </c>
      <c r="AM898" s="111" t="n">
        <f aca="false">AD898</f>
        <v>2017</v>
      </c>
      <c r="AN898" s="111" t="s">
        <v>208</v>
      </c>
      <c r="AO898" s="0" t="s">
        <v>4360</v>
      </c>
      <c r="AP898" s="0" t="s">
        <v>200</v>
      </c>
      <c r="AS898" s="0" t="s">
        <v>200</v>
      </c>
      <c r="AT898" s="0" t="s">
        <v>266</v>
      </c>
      <c r="AU898" s="0" t="s">
        <v>2727</v>
      </c>
      <c r="AV898" s="0" t="s">
        <v>2874</v>
      </c>
      <c r="AW898" s="0" t="s">
        <v>2239</v>
      </c>
      <c r="AZ898" s="0" t="s">
        <v>6432</v>
      </c>
      <c r="BA898" s="124" t="s">
        <v>200</v>
      </c>
      <c r="BB898" s="0" t="s">
        <v>248</v>
      </c>
      <c r="BC898" s="0" t="s">
        <v>6433</v>
      </c>
      <c r="BD898" s="0" t="s">
        <v>200</v>
      </c>
      <c r="BE898" s="104" t="s">
        <v>6434</v>
      </c>
      <c r="BG898" s="125" t="s">
        <v>200</v>
      </c>
      <c r="BH898" s="0" t="s">
        <v>582</v>
      </c>
      <c r="BI898" s="112" t="n">
        <v>711719885757</v>
      </c>
      <c r="BJ898" s="126" t="s">
        <v>200</v>
      </c>
      <c r="BK898" s="0" t="s">
        <v>215</v>
      </c>
      <c r="BL898" s="112" t="n">
        <v>4</v>
      </c>
      <c r="BM898" s="112" t="n">
        <v>4</v>
      </c>
      <c r="BN898" s="112" t="n">
        <v>4</v>
      </c>
      <c r="BO898" s="111" t="n">
        <v>20</v>
      </c>
      <c r="BP898" s="125" t="s">
        <v>200</v>
      </c>
      <c r="BQ898" s="127" t="s">
        <v>216</v>
      </c>
    </row>
    <row r="899" customFormat="false" ht="13.8" hidden="false" customHeight="false" outlineLevel="0" collapsed="false">
      <c r="A899" s="0" t="s">
        <v>6435</v>
      </c>
      <c r="B899" s="0" t="s">
        <v>5207</v>
      </c>
      <c r="C899" s="131" t="s">
        <v>818</v>
      </c>
      <c r="D899" s="131" t="s">
        <v>1333</v>
      </c>
      <c r="E899" s="0" t="s">
        <v>313</v>
      </c>
      <c r="F899" s="0" t="s">
        <v>314</v>
      </c>
      <c r="G899" s="0" t="s">
        <v>880</v>
      </c>
      <c r="H899" s="0" t="s">
        <v>197</v>
      </c>
      <c r="J899" s="111" t="n">
        <v>1</v>
      </c>
      <c r="K899" s="0" t="s">
        <v>198</v>
      </c>
      <c r="L899" s="0" t="s">
        <v>198</v>
      </c>
      <c r="M899" s="0" t="s">
        <v>199</v>
      </c>
      <c r="Q899" s="120"/>
      <c r="R899" s="0" t="s">
        <v>3919</v>
      </c>
      <c r="S899" s="0" t="s">
        <v>201</v>
      </c>
      <c r="T899" s="0" t="s">
        <v>198</v>
      </c>
      <c r="U899" s="0" t="s">
        <v>202</v>
      </c>
      <c r="V899" s="0" t="s">
        <v>1790</v>
      </c>
      <c r="W899" s="110" t="s">
        <v>204</v>
      </c>
      <c r="X899" s="111" t="n">
        <v>2019</v>
      </c>
      <c r="Y899" s="111" t="s">
        <v>498</v>
      </c>
      <c r="Z899" s="130" t="s">
        <v>221</v>
      </c>
      <c r="AA899" s="122" t="s">
        <v>200</v>
      </c>
      <c r="AB899" s="0" t="s">
        <v>668</v>
      </c>
      <c r="AC899" s="0" t="s">
        <v>668</v>
      </c>
      <c r="AD899" s="111" t="n">
        <v>2019</v>
      </c>
      <c r="AE899" s="111" t="s">
        <v>198</v>
      </c>
      <c r="AI899" s="111" t="s">
        <v>207</v>
      </c>
      <c r="AK899" s="111" t="str">
        <f aca="false">(AB899)</f>
        <v>Codemasters</v>
      </c>
      <c r="AM899" s="111" t="n">
        <f aca="false">AD899</f>
        <v>2019</v>
      </c>
      <c r="AN899" s="111" t="s">
        <v>263</v>
      </c>
      <c r="AR899" s="0" t="s">
        <v>4215</v>
      </c>
      <c r="AZ899" s="0" t="s">
        <v>6436</v>
      </c>
      <c r="BA899" s="124" t="s">
        <v>200</v>
      </c>
      <c r="BB899" s="0" t="s">
        <v>248</v>
      </c>
      <c r="BC899" s="0" t="s">
        <v>5583</v>
      </c>
      <c r="BD899" s="0" t="s">
        <v>6437</v>
      </c>
      <c r="BE899" s="104" t="s">
        <v>6438</v>
      </c>
      <c r="BF899" s="0" t="s">
        <v>6439</v>
      </c>
      <c r="BG899" s="125"/>
      <c r="BH899" s="0" t="s">
        <v>582</v>
      </c>
      <c r="BI899" s="112" t="n">
        <v>4020628738655</v>
      </c>
      <c r="BJ899" s="126"/>
      <c r="BK899" s="0" t="s">
        <v>215</v>
      </c>
      <c r="BL899" s="112" t="n">
        <v>4</v>
      </c>
      <c r="BM899" s="112" t="n">
        <v>4</v>
      </c>
      <c r="BN899" s="112" t="n">
        <v>4</v>
      </c>
      <c r="BO899" s="111" t="n">
        <v>20</v>
      </c>
      <c r="BP899" s="125"/>
      <c r="BQ899" s="127" t="s">
        <v>216</v>
      </c>
    </row>
    <row r="900" customFormat="false" ht="13.8" hidden="false" customHeight="false" outlineLevel="0" collapsed="false">
      <c r="A900" s="0" t="s">
        <v>6440</v>
      </c>
      <c r="B900" s="0" t="s">
        <v>5207</v>
      </c>
      <c r="C900" s="131" t="s">
        <v>1386</v>
      </c>
      <c r="D900" s="131" t="s">
        <v>1333</v>
      </c>
      <c r="E900" s="0" t="s">
        <v>194</v>
      </c>
      <c r="F900" s="0" t="s">
        <v>195</v>
      </c>
      <c r="G900" s="0" t="s">
        <v>196</v>
      </c>
      <c r="H900" s="0" t="s">
        <v>197</v>
      </c>
      <c r="J900" s="111" t="n">
        <v>1</v>
      </c>
      <c r="K900" s="0" t="s">
        <v>198</v>
      </c>
      <c r="L900" s="0" t="s">
        <v>198</v>
      </c>
      <c r="M900" s="0" t="s">
        <v>199</v>
      </c>
      <c r="Q900" s="120" t="s">
        <v>200</v>
      </c>
      <c r="R900" s="0" t="s">
        <v>3919</v>
      </c>
      <c r="S900" s="0" t="s">
        <v>5247</v>
      </c>
      <c r="T900" s="0" t="s">
        <v>198</v>
      </c>
      <c r="U900" s="0" t="s">
        <v>285</v>
      </c>
      <c r="V900" s="0" t="s">
        <v>1790</v>
      </c>
      <c r="W900" s="110" t="s">
        <v>204</v>
      </c>
      <c r="X900" s="111" t="n">
        <v>2019</v>
      </c>
      <c r="Y900" s="111" t="s">
        <v>498</v>
      </c>
      <c r="Z900" s="130" t="s">
        <v>757</v>
      </c>
      <c r="AA900" s="122" t="s">
        <v>200</v>
      </c>
      <c r="AB900" s="0" t="s">
        <v>3593</v>
      </c>
      <c r="AC900" s="0" t="s">
        <v>5946</v>
      </c>
      <c r="AD900" s="111" t="s">
        <v>198</v>
      </c>
      <c r="AE900" s="111" t="s">
        <v>5241</v>
      </c>
      <c r="AG900" s="111" t="s">
        <v>3099</v>
      </c>
      <c r="AH900" s="111" t="s">
        <v>200</v>
      </c>
      <c r="AI900" s="111" t="s">
        <v>922</v>
      </c>
      <c r="AJ900" s="111" t="s">
        <v>1163</v>
      </c>
      <c r="AK900" s="111" t="s">
        <v>1235</v>
      </c>
      <c r="AM900" s="111" t="n">
        <v>1998</v>
      </c>
      <c r="AN900" s="111" t="s">
        <v>297</v>
      </c>
      <c r="AS900" s="0" t="s">
        <v>6441</v>
      </c>
      <c r="AT900" s="0" t="s">
        <v>381</v>
      </c>
      <c r="AU900" s="0" t="s">
        <v>2351</v>
      </c>
      <c r="AV900" s="0" t="s">
        <v>200</v>
      </c>
      <c r="AW900" s="0" t="s">
        <v>2617</v>
      </c>
      <c r="AZ900" s="0" t="s">
        <v>6442</v>
      </c>
      <c r="BA900" s="124" t="s">
        <v>200</v>
      </c>
      <c r="BB900" s="0" t="s">
        <v>248</v>
      </c>
      <c r="BC900" s="0" t="s">
        <v>6443</v>
      </c>
      <c r="BD900" s="0" t="s">
        <v>6444</v>
      </c>
      <c r="BE900" s="104" t="s">
        <v>6445</v>
      </c>
      <c r="BF900" s="0" t="s">
        <v>6446</v>
      </c>
      <c r="BG900" s="125" t="s">
        <v>200</v>
      </c>
      <c r="BH900" s="0" t="s">
        <v>2235</v>
      </c>
      <c r="BI900" s="112" t="s">
        <v>198</v>
      </c>
      <c r="BJ900" s="126" t="s">
        <v>200</v>
      </c>
      <c r="BK900" s="0" t="s">
        <v>215</v>
      </c>
      <c r="BL900" s="112" t="n">
        <v>4</v>
      </c>
      <c r="BM900" s="112" t="n">
        <v>4</v>
      </c>
      <c r="BN900" s="112" t="n">
        <v>4</v>
      </c>
      <c r="BO900" s="111" t="n">
        <v>50</v>
      </c>
      <c r="BP900" s="125" t="s">
        <v>200</v>
      </c>
      <c r="BQ900" s="127" t="s">
        <v>216</v>
      </c>
    </row>
    <row r="901" customFormat="false" ht="13.8" hidden="false" customHeight="false" outlineLevel="0" collapsed="false">
      <c r="A901" s="0" t="s">
        <v>6447</v>
      </c>
      <c r="B901" s="0" t="s">
        <v>5207</v>
      </c>
      <c r="C901" s="131" t="s">
        <v>5126</v>
      </c>
      <c r="D901" s="131" t="s">
        <v>1333</v>
      </c>
      <c r="E901" s="0" t="s">
        <v>313</v>
      </c>
      <c r="F901" s="0" t="s">
        <v>314</v>
      </c>
      <c r="G901" s="0" t="s">
        <v>880</v>
      </c>
      <c r="H901" s="0" t="s">
        <v>197</v>
      </c>
      <c r="J901" s="111" t="n">
        <v>4</v>
      </c>
      <c r="K901" s="131" t="s">
        <v>198</v>
      </c>
      <c r="L901" s="0" t="s">
        <v>392</v>
      </c>
      <c r="M901" s="0" t="s">
        <v>199</v>
      </c>
      <c r="Q901" s="120" t="s">
        <v>200</v>
      </c>
      <c r="R901" s="0" t="s">
        <v>3919</v>
      </c>
      <c r="S901" s="0" t="s">
        <v>201</v>
      </c>
      <c r="T901" s="0" t="s">
        <v>198</v>
      </c>
      <c r="U901" s="0" t="s">
        <v>202</v>
      </c>
      <c r="V901" s="0" t="s">
        <v>1790</v>
      </c>
      <c r="W901" s="110" t="s">
        <v>204</v>
      </c>
      <c r="X901" s="111" t="n">
        <v>2019</v>
      </c>
      <c r="Y901" s="111" t="s">
        <v>498</v>
      </c>
      <c r="Z901" s="130" t="s">
        <v>221</v>
      </c>
      <c r="AA901" s="122" t="s">
        <v>200</v>
      </c>
      <c r="AB901" s="0" t="s">
        <v>1108</v>
      </c>
      <c r="AC901" s="0" t="s">
        <v>5662</v>
      </c>
      <c r="AD901" s="111" t="n">
        <v>2019</v>
      </c>
      <c r="AE901" s="111" t="s">
        <v>198</v>
      </c>
      <c r="AI901" s="111" t="s">
        <v>700</v>
      </c>
      <c r="AJ901" s="133" t="s">
        <v>5412</v>
      </c>
      <c r="AK901" s="0" t="s">
        <v>1108</v>
      </c>
      <c r="AM901" s="111" t="n">
        <v>2018</v>
      </c>
      <c r="AN901" s="111" t="s">
        <v>1887</v>
      </c>
      <c r="AU901" s="0" t="s">
        <v>267</v>
      </c>
      <c r="AZ901" s="0" t="s">
        <v>6448</v>
      </c>
      <c r="BA901" s="124" t="s">
        <v>200</v>
      </c>
      <c r="BB901" s="0" t="s">
        <v>248</v>
      </c>
      <c r="BC901" s="0" t="s">
        <v>6449</v>
      </c>
      <c r="BD901" s="0" t="s">
        <v>6450</v>
      </c>
      <c r="BE901" s="104" t="s">
        <v>6451</v>
      </c>
      <c r="BF901" s="0" t="s">
        <v>6452</v>
      </c>
      <c r="BG901" s="125"/>
      <c r="BH901" s="0" t="s">
        <v>214</v>
      </c>
      <c r="BI901" s="112" t="n">
        <v>5060188671794</v>
      </c>
      <c r="BJ901" s="126"/>
      <c r="BK901" s="0" t="s">
        <v>215</v>
      </c>
      <c r="BL901" s="112" t="n">
        <v>4</v>
      </c>
      <c r="BM901" s="112" t="n">
        <v>4</v>
      </c>
      <c r="BN901" s="112" t="n">
        <v>4</v>
      </c>
      <c r="BO901" s="111" t="n">
        <v>20</v>
      </c>
      <c r="BP901" s="125"/>
      <c r="BQ901" s="127" t="s">
        <v>216</v>
      </c>
    </row>
    <row r="902" customFormat="false" ht="13.8" hidden="false" customHeight="false" outlineLevel="0" collapsed="false">
      <c r="A902" s="0" t="s">
        <v>6453</v>
      </c>
      <c r="B902" s="0" t="s">
        <v>5207</v>
      </c>
      <c r="C902" s="131" t="s">
        <v>1408</v>
      </c>
      <c r="D902" s="131" t="s">
        <v>1333</v>
      </c>
      <c r="E902" s="0" t="s">
        <v>284</v>
      </c>
      <c r="F902" s="0" t="s">
        <v>1509</v>
      </c>
      <c r="G902" s="0" t="s">
        <v>330</v>
      </c>
      <c r="H902" s="0" t="s">
        <v>901</v>
      </c>
      <c r="J902" s="111" t="n">
        <v>1</v>
      </c>
      <c r="K902" s="131" t="s">
        <v>198</v>
      </c>
      <c r="L902" s="0" t="s">
        <v>198</v>
      </c>
      <c r="M902" s="0" t="s">
        <v>235</v>
      </c>
      <c r="N902" s="0" t="s">
        <v>6454</v>
      </c>
      <c r="O902" s="0" t="s">
        <v>237</v>
      </c>
      <c r="Q902" s="120" t="s">
        <v>200</v>
      </c>
      <c r="R902" s="0" t="s">
        <v>3919</v>
      </c>
      <c r="S902" s="0" t="s">
        <v>3441</v>
      </c>
      <c r="T902" s="0" t="s">
        <v>3441</v>
      </c>
      <c r="U902" s="0" t="s">
        <v>202</v>
      </c>
      <c r="V902" s="0" t="s">
        <v>1790</v>
      </c>
      <c r="W902" s="110" t="s">
        <v>204</v>
      </c>
      <c r="X902" s="111" t="n">
        <v>2014</v>
      </c>
      <c r="Y902" s="111" t="s">
        <v>1624</v>
      </c>
      <c r="Z902" s="130" t="s">
        <v>757</v>
      </c>
      <c r="AA902" s="122" t="s">
        <v>200</v>
      </c>
      <c r="AB902" s="0" t="s">
        <v>3341</v>
      </c>
      <c r="AC902" s="0" t="s">
        <v>3342</v>
      </c>
      <c r="AD902" s="111" t="n">
        <v>2014</v>
      </c>
      <c r="AE902" s="111" t="s">
        <v>198</v>
      </c>
      <c r="AF902" s="111" t="s">
        <v>6455</v>
      </c>
      <c r="AG902" s="111" t="s">
        <v>241</v>
      </c>
      <c r="AH902" s="111" t="s">
        <v>5034</v>
      </c>
      <c r="AI902" s="111" t="s">
        <v>922</v>
      </c>
      <c r="AJ902" s="111" t="s">
        <v>3976</v>
      </c>
      <c r="AK902" s="111" t="s">
        <v>4832</v>
      </c>
      <c r="AL902" s="0" t="s">
        <v>200</v>
      </c>
      <c r="AM902" s="111" t="n">
        <v>2013</v>
      </c>
      <c r="AN902" s="111" t="s">
        <v>263</v>
      </c>
      <c r="AO902" s="0" t="s">
        <v>4360</v>
      </c>
      <c r="AP902" s="0" t="s">
        <v>200</v>
      </c>
      <c r="AQ902" s="0" t="s">
        <v>200</v>
      </c>
      <c r="AR902" s="0" t="s">
        <v>6456</v>
      </c>
      <c r="AS902" s="0" t="s">
        <v>2590</v>
      </c>
      <c r="AT902" s="0" t="s">
        <v>2591</v>
      </c>
      <c r="AU902" s="0" t="s">
        <v>3173</v>
      </c>
      <c r="AV902" s="0" t="s">
        <v>4836</v>
      </c>
      <c r="AX902" s="0" t="s">
        <v>6457</v>
      </c>
      <c r="AY902" s="0" t="s">
        <v>200</v>
      </c>
      <c r="AZ902" s="0" t="s">
        <v>6458</v>
      </c>
      <c r="BA902" s="124" t="s">
        <v>200</v>
      </c>
      <c r="BB902" s="0" t="s">
        <v>248</v>
      </c>
      <c r="BC902" s="0" t="s">
        <v>6459</v>
      </c>
      <c r="BD902" s="0" t="s">
        <v>6460</v>
      </c>
      <c r="BE902" s="104" t="s">
        <v>6461</v>
      </c>
      <c r="BG902" s="125" t="s">
        <v>200</v>
      </c>
      <c r="BH902" s="0" t="s">
        <v>582</v>
      </c>
      <c r="BI902" s="112" t="s">
        <v>198</v>
      </c>
      <c r="BJ902" s="126" t="s">
        <v>200</v>
      </c>
      <c r="BK902" s="0" t="s">
        <v>215</v>
      </c>
      <c r="BL902" s="112" t="n">
        <v>4</v>
      </c>
      <c r="BM902" s="112" t="n">
        <v>4</v>
      </c>
      <c r="BN902" s="112" t="n">
        <v>4</v>
      </c>
      <c r="BO902" s="111" t="n">
        <v>50</v>
      </c>
      <c r="BP902" s="125" t="s">
        <v>200</v>
      </c>
      <c r="BQ902" s="127" t="s">
        <v>216</v>
      </c>
    </row>
    <row r="903" customFormat="false" ht="13.8" hidden="false" customHeight="false" outlineLevel="0" collapsed="false">
      <c r="A903" s="0" t="s">
        <v>6462</v>
      </c>
      <c r="B903" s="0" t="s">
        <v>5207</v>
      </c>
      <c r="C903" s="131" t="s">
        <v>1408</v>
      </c>
      <c r="D903" s="131" t="s">
        <v>1333</v>
      </c>
      <c r="E903" s="0" t="s">
        <v>284</v>
      </c>
      <c r="F903" s="0" t="s">
        <v>195</v>
      </c>
      <c r="G903" s="0" t="s">
        <v>330</v>
      </c>
      <c r="H903" s="0" t="s">
        <v>901</v>
      </c>
      <c r="J903" s="111" t="n">
        <v>1</v>
      </c>
      <c r="K903" s="131" t="s">
        <v>198</v>
      </c>
      <c r="L903" s="0" t="s">
        <v>198</v>
      </c>
      <c r="M903" s="0" t="s">
        <v>220</v>
      </c>
      <c r="O903" s="0" t="s">
        <v>237</v>
      </c>
      <c r="Q903" s="120" t="s">
        <v>200</v>
      </c>
      <c r="R903" s="0" t="s">
        <v>3919</v>
      </c>
      <c r="S903" s="0" t="s">
        <v>201</v>
      </c>
      <c r="T903" s="0" t="s">
        <v>198</v>
      </c>
      <c r="U903" s="0" t="s">
        <v>202</v>
      </c>
      <c r="V903" s="0" t="s">
        <v>1790</v>
      </c>
      <c r="W903" s="110" t="s">
        <v>204</v>
      </c>
      <c r="X903" s="111" t="n">
        <v>2021</v>
      </c>
      <c r="Y903" s="111" t="s">
        <v>1624</v>
      </c>
      <c r="Z903" s="130" t="s">
        <v>757</v>
      </c>
      <c r="AA903" s="122" t="s">
        <v>200</v>
      </c>
      <c r="AB903" s="0" t="s">
        <v>6463</v>
      </c>
      <c r="AC903" s="0" t="s">
        <v>3342</v>
      </c>
      <c r="AD903" s="111" t="n">
        <v>2021</v>
      </c>
      <c r="AE903" s="111" t="s">
        <v>198</v>
      </c>
      <c r="AI903" s="111" t="s">
        <v>922</v>
      </c>
      <c r="AJ903" s="111" t="s">
        <v>3887</v>
      </c>
      <c r="AK903" s="111" t="s">
        <v>4832</v>
      </c>
      <c r="AL903" s="0" t="s">
        <v>200</v>
      </c>
      <c r="AM903" s="111" t="s">
        <v>849</v>
      </c>
      <c r="AN903" s="111" t="s">
        <v>297</v>
      </c>
      <c r="AP903" s="0" t="s">
        <v>200</v>
      </c>
      <c r="AQ903" s="0" t="s">
        <v>200</v>
      </c>
      <c r="AR903" s="0" t="s">
        <v>6464</v>
      </c>
      <c r="AS903" s="0" t="s">
        <v>2590</v>
      </c>
      <c r="AT903" s="0" t="s">
        <v>2591</v>
      </c>
      <c r="AU903" s="0" t="s">
        <v>6465</v>
      </c>
      <c r="AV903" s="0" t="s">
        <v>4836</v>
      </c>
      <c r="AY903" s="0" t="s">
        <v>200</v>
      </c>
      <c r="AZ903" s="0" t="s">
        <v>6466</v>
      </c>
      <c r="BA903" s="124" t="s">
        <v>200</v>
      </c>
      <c r="BB903" s="0" t="s">
        <v>210</v>
      </c>
      <c r="BC903" s="0" t="s">
        <v>6467</v>
      </c>
      <c r="BD903" s="0" t="s">
        <v>6468</v>
      </c>
      <c r="BE903" s="104" t="s">
        <v>6469</v>
      </c>
      <c r="BG903" s="125" t="s">
        <v>200</v>
      </c>
      <c r="BH903" s="0" t="s">
        <v>5303</v>
      </c>
      <c r="BI903" s="112" t="n">
        <v>5026555430814</v>
      </c>
      <c r="BJ903" s="126" t="s">
        <v>200</v>
      </c>
      <c r="BK903" s="0" t="s">
        <v>215</v>
      </c>
      <c r="BL903" s="112" t="n">
        <v>4</v>
      </c>
      <c r="BM903" s="112" t="n">
        <v>4</v>
      </c>
      <c r="BN903" s="112" t="n">
        <v>4</v>
      </c>
      <c r="BO903" s="111" t="n">
        <v>20</v>
      </c>
      <c r="BP903" s="125" t="s">
        <v>200</v>
      </c>
      <c r="BQ903" s="127" t="s">
        <v>5461</v>
      </c>
    </row>
    <row r="904" customFormat="false" ht="13.8" hidden="false" customHeight="false" outlineLevel="0" collapsed="false">
      <c r="A904" s="0" t="s">
        <v>6470</v>
      </c>
      <c r="B904" s="0" t="s">
        <v>5207</v>
      </c>
      <c r="C904" s="131" t="s">
        <v>1844</v>
      </c>
      <c r="D904" s="0" t="s">
        <v>5271</v>
      </c>
      <c r="E904" s="0" t="s">
        <v>313</v>
      </c>
      <c r="F904" s="0" t="s">
        <v>314</v>
      </c>
      <c r="G904" s="0" t="s">
        <v>880</v>
      </c>
      <c r="H904" s="0" t="s">
        <v>197</v>
      </c>
      <c r="J904" s="111" t="n">
        <v>2</v>
      </c>
      <c r="K904" s="131" t="s">
        <v>198</v>
      </c>
      <c r="L904" s="0" t="s">
        <v>392</v>
      </c>
      <c r="M904" s="0" t="s">
        <v>199</v>
      </c>
      <c r="O904" s="0" t="s">
        <v>200</v>
      </c>
      <c r="Q904" s="120" t="s">
        <v>200</v>
      </c>
      <c r="R904" s="0" t="s">
        <v>3919</v>
      </c>
      <c r="S904" s="0" t="s">
        <v>1834</v>
      </c>
      <c r="T904" s="0" t="s">
        <v>6471</v>
      </c>
      <c r="U904" s="0" t="s">
        <v>202</v>
      </c>
      <c r="V904" s="0" t="s">
        <v>1790</v>
      </c>
      <c r="W904" s="110" t="s">
        <v>204</v>
      </c>
      <c r="X904" s="111" t="n">
        <v>2019</v>
      </c>
      <c r="Y904" s="111" t="s">
        <v>498</v>
      </c>
      <c r="Z904" s="111" t="s">
        <v>198</v>
      </c>
      <c r="AA904" s="122" t="s">
        <v>200</v>
      </c>
      <c r="AB904" s="0" t="s">
        <v>2576</v>
      </c>
      <c r="AC904" s="0" t="s">
        <v>872</v>
      </c>
      <c r="AD904" s="111" t="n">
        <v>2019</v>
      </c>
      <c r="AE904" s="111" t="s">
        <v>222</v>
      </c>
      <c r="AG904" s="111" t="s">
        <v>241</v>
      </c>
      <c r="AH904" s="111" t="s">
        <v>4317</v>
      </c>
      <c r="AI904" s="111" t="s">
        <v>700</v>
      </c>
      <c r="AJ904" s="133" t="s">
        <v>5412</v>
      </c>
      <c r="AK904" s="0" t="s">
        <v>2576</v>
      </c>
      <c r="AM904" s="111" t="n">
        <v>2017</v>
      </c>
      <c r="AN904" s="111" t="s">
        <v>208</v>
      </c>
      <c r="AO904" s="0" t="s">
        <v>6472</v>
      </c>
      <c r="AP904" s="0" t="s">
        <v>674</v>
      </c>
      <c r="AQ904" s="0" t="s">
        <v>200</v>
      </c>
      <c r="AR904" s="0" t="s">
        <v>5385</v>
      </c>
      <c r="AS904" s="0" t="s">
        <v>2579</v>
      </c>
      <c r="AV904" s="0" t="s">
        <v>2581</v>
      </c>
      <c r="AZ904" s="0" t="s">
        <v>6473</v>
      </c>
      <c r="BA904" s="124" t="s">
        <v>200</v>
      </c>
      <c r="BB904" s="0" t="s">
        <v>248</v>
      </c>
      <c r="BC904" s="0" t="s">
        <v>6474</v>
      </c>
      <c r="BD904" s="0" t="s">
        <v>6475</v>
      </c>
      <c r="BE904" s="104" t="s">
        <v>6476</v>
      </c>
      <c r="BF904" s="0" t="s">
        <v>200</v>
      </c>
      <c r="BG904" s="125" t="s">
        <v>200</v>
      </c>
      <c r="BH904" s="0" t="s">
        <v>4857</v>
      </c>
      <c r="BI904" s="112" t="n">
        <v>711719880158</v>
      </c>
      <c r="BJ904" s="126" t="s">
        <v>200</v>
      </c>
      <c r="BK904" s="0" t="s">
        <v>215</v>
      </c>
      <c r="BL904" s="112" t="n">
        <v>4</v>
      </c>
      <c r="BM904" s="112" t="n">
        <v>4</v>
      </c>
      <c r="BN904" s="112" t="n">
        <v>4</v>
      </c>
      <c r="BO904" s="111" t="n">
        <v>20</v>
      </c>
      <c r="BP904" s="125" t="s">
        <v>200</v>
      </c>
      <c r="BQ904" s="127" t="s">
        <v>216</v>
      </c>
    </row>
    <row r="905" customFormat="false" ht="13.8" hidden="false" customHeight="false" outlineLevel="0" collapsed="false">
      <c r="A905" s="0" t="s">
        <v>6477</v>
      </c>
      <c r="B905" s="0" t="s">
        <v>5207</v>
      </c>
      <c r="C905" s="0" t="s">
        <v>234</v>
      </c>
      <c r="D905" s="0" t="s">
        <v>193</v>
      </c>
      <c r="E905" s="0" t="s">
        <v>194</v>
      </c>
      <c r="F905" s="0" t="s">
        <v>195</v>
      </c>
      <c r="G905" s="0" t="s">
        <v>330</v>
      </c>
      <c r="H905" s="0" t="s">
        <v>197</v>
      </c>
      <c r="J905" s="111" t="n">
        <v>2</v>
      </c>
      <c r="K905" s="0" t="s">
        <v>198</v>
      </c>
      <c r="L905" s="0" t="s">
        <v>533</v>
      </c>
      <c r="M905" s="0" t="s">
        <v>199</v>
      </c>
      <c r="O905" s="0" t="s">
        <v>200</v>
      </c>
      <c r="Q905" s="120" t="s">
        <v>200</v>
      </c>
      <c r="R905" s="0" t="s">
        <v>3919</v>
      </c>
      <c r="S905" s="0" t="s">
        <v>5247</v>
      </c>
      <c r="T905" s="0" t="s">
        <v>198</v>
      </c>
      <c r="U905" s="0" t="s">
        <v>202</v>
      </c>
      <c r="V905" s="0" t="s">
        <v>1790</v>
      </c>
      <c r="W905" s="110" t="s">
        <v>204</v>
      </c>
      <c r="X905" s="111" t="n">
        <v>2017</v>
      </c>
      <c r="Z905" s="111" t="s">
        <v>221</v>
      </c>
      <c r="AA905" s="122" t="s">
        <v>200</v>
      </c>
      <c r="AB905" s="0" t="s">
        <v>6478</v>
      </c>
      <c r="AC905" s="0" t="s">
        <v>6479</v>
      </c>
      <c r="AD905" s="111" t="n">
        <v>2017</v>
      </c>
      <c r="AE905" s="111" t="s">
        <v>5241</v>
      </c>
      <c r="AG905" s="130"/>
      <c r="AI905" s="111" t="s">
        <v>294</v>
      </c>
      <c r="AJ905" s="111" t="s">
        <v>1793</v>
      </c>
      <c r="AK905" s="0" t="s">
        <v>6478</v>
      </c>
      <c r="AM905" s="111" t="n">
        <v>2013</v>
      </c>
      <c r="AN905" s="111" t="s">
        <v>1887</v>
      </c>
      <c r="AS905" s="0" t="s">
        <v>200</v>
      </c>
      <c r="AT905" s="0" t="s">
        <v>339</v>
      </c>
      <c r="AU905" s="0" t="s">
        <v>6480</v>
      </c>
      <c r="AV905" s="0" t="s">
        <v>200</v>
      </c>
      <c r="AZ905" s="0" t="s">
        <v>6481</v>
      </c>
      <c r="BA905" s="124" t="s">
        <v>200</v>
      </c>
      <c r="BB905" s="0" t="s">
        <v>248</v>
      </c>
      <c r="BC905" s="0" t="s">
        <v>6482</v>
      </c>
      <c r="BD905" s="0" t="s">
        <v>6483</v>
      </c>
      <c r="BE905" s="104" t="s">
        <v>6484</v>
      </c>
      <c r="BG905" s="125" t="s">
        <v>200</v>
      </c>
      <c r="BH905" s="0" t="s">
        <v>214</v>
      </c>
      <c r="BI905" s="112" t="n">
        <v>7734000016</v>
      </c>
      <c r="BJ905" s="126" t="s">
        <v>200</v>
      </c>
      <c r="BK905" s="0" t="s">
        <v>215</v>
      </c>
      <c r="BL905" s="112" t="n">
        <v>4</v>
      </c>
      <c r="BM905" s="112" t="n">
        <v>4</v>
      </c>
      <c r="BN905" s="112" t="n">
        <v>4</v>
      </c>
      <c r="BO905" s="111" t="n">
        <v>40</v>
      </c>
      <c r="BP905" s="125" t="s">
        <v>200</v>
      </c>
      <c r="BQ905" s="127" t="s">
        <v>216</v>
      </c>
    </row>
    <row r="906" customFormat="false" ht="13.8" hidden="false" customHeight="false" outlineLevel="0" collapsed="false">
      <c r="A906" s="0" t="s">
        <v>6485</v>
      </c>
      <c r="B906" s="0" t="s">
        <v>5207</v>
      </c>
      <c r="C906" s="0" t="s">
        <v>1408</v>
      </c>
      <c r="D906" s="0" t="s">
        <v>1333</v>
      </c>
      <c r="E906" s="0" t="s">
        <v>1433</v>
      </c>
      <c r="F906" s="0" t="s">
        <v>195</v>
      </c>
      <c r="G906" s="0" t="s">
        <v>196</v>
      </c>
      <c r="H906" s="0" t="s">
        <v>197</v>
      </c>
      <c r="J906" s="111" t="n">
        <v>1</v>
      </c>
      <c r="K906" s="0" t="s">
        <v>198</v>
      </c>
      <c r="L906" s="0" t="s">
        <v>198</v>
      </c>
      <c r="M906" s="0" t="s">
        <v>199</v>
      </c>
      <c r="Q906" s="120"/>
      <c r="R906" s="0" t="s">
        <v>3919</v>
      </c>
      <c r="S906" s="0" t="s">
        <v>201</v>
      </c>
      <c r="T906" s="0" t="s">
        <v>198</v>
      </c>
      <c r="U906" s="0" t="s">
        <v>202</v>
      </c>
      <c r="V906" s="0" t="s">
        <v>1790</v>
      </c>
      <c r="W906" s="110" t="s">
        <v>204</v>
      </c>
      <c r="X906" s="111" t="n">
        <v>2021</v>
      </c>
      <c r="Y906" s="111" t="s">
        <v>498</v>
      </c>
      <c r="Z906" s="111" t="s">
        <v>757</v>
      </c>
      <c r="AA906" s="122"/>
      <c r="AB906" s="0" t="s">
        <v>6486</v>
      </c>
      <c r="AC906" s="0" t="s">
        <v>3215</v>
      </c>
      <c r="AD906" s="111" t="n">
        <v>2021</v>
      </c>
      <c r="AE906" s="111" t="s">
        <v>198</v>
      </c>
      <c r="AG906" s="130"/>
      <c r="AI906" s="111" t="s">
        <v>207</v>
      </c>
      <c r="AK906" s="0" t="s">
        <v>4133</v>
      </c>
      <c r="AM906" s="111" t="n">
        <v>2021</v>
      </c>
      <c r="AN906" s="111" t="s">
        <v>1887</v>
      </c>
      <c r="AS906" s="0" t="s">
        <v>6487</v>
      </c>
      <c r="AU906" s="0" t="s">
        <v>1306</v>
      </c>
      <c r="AZ906" s="0" t="s">
        <v>6488</v>
      </c>
      <c r="BA906" s="124" t="s">
        <v>200</v>
      </c>
      <c r="BB906" s="0" t="s">
        <v>248</v>
      </c>
      <c r="BC906" s="0" t="s">
        <v>6489</v>
      </c>
      <c r="BD906" s="0" t="s">
        <v>6490</v>
      </c>
      <c r="BE906" s="104" t="s">
        <v>6438</v>
      </c>
      <c r="BG906" s="125"/>
      <c r="BH906" s="0" t="s">
        <v>5303</v>
      </c>
      <c r="BI906" s="112" t="n">
        <v>5021290091597</v>
      </c>
      <c r="BJ906" s="126"/>
      <c r="BK906" s="0" t="s">
        <v>215</v>
      </c>
      <c r="BL906" s="112" t="n">
        <v>4</v>
      </c>
      <c r="BM906" s="112" t="n">
        <v>4</v>
      </c>
      <c r="BN906" s="112" t="n">
        <v>4</v>
      </c>
      <c r="BO906" s="111" t="n">
        <v>20</v>
      </c>
      <c r="BP906" s="125"/>
      <c r="BQ906" s="127" t="s">
        <v>5461</v>
      </c>
    </row>
    <row r="907" customFormat="false" ht="13.8" hidden="false" customHeight="false" outlineLevel="0" collapsed="false">
      <c r="A907" s="0" t="s">
        <v>6491</v>
      </c>
      <c r="B907" s="0" t="s">
        <v>5207</v>
      </c>
      <c r="C907" s="0" t="s">
        <v>605</v>
      </c>
      <c r="D907" s="0" t="s">
        <v>1869</v>
      </c>
      <c r="E907" s="0" t="s">
        <v>194</v>
      </c>
      <c r="F907" s="0" t="s">
        <v>606</v>
      </c>
      <c r="G907" s="0" t="s">
        <v>391</v>
      </c>
      <c r="H907" s="0" t="s">
        <v>197</v>
      </c>
      <c r="J907" s="111" t="n">
        <v>2</v>
      </c>
      <c r="K907" s="0" t="s">
        <v>198</v>
      </c>
      <c r="L907" s="0" t="s">
        <v>392</v>
      </c>
      <c r="M907" s="0" t="s">
        <v>199</v>
      </c>
      <c r="O907" s="0" t="s">
        <v>200</v>
      </c>
      <c r="Q907" s="120" t="s">
        <v>200</v>
      </c>
      <c r="R907" s="0" t="s">
        <v>3919</v>
      </c>
      <c r="S907" s="0" t="s">
        <v>201</v>
      </c>
      <c r="T907" s="0" t="s">
        <v>198</v>
      </c>
      <c r="U907" s="0" t="s">
        <v>202</v>
      </c>
      <c r="V907" s="0" t="s">
        <v>1790</v>
      </c>
      <c r="W907" s="110" t="s">
        <v>204</v>
      </c>
      <c r="X907" s="111" t="n">
        <v>2016</v>
      </c>
      <c r="Y907" s="111" t="s">
        <v>205</v>
      </c>
      <c r="Z907" s="111" t="s">
        <v>198</v>
      </c>
      <c r="AA907" s="122" t="s">
        <v>200</v>
      </c>
      <c r="AB907" s="0" t="s">
        <v>3397</v>
      </c>
      <c r="AC907" s="0" t="s">
        <v>5506</v>
      </c>
      <c r="AD907" s="111" t="n">
        <v>2016</v>
      </c>
      <c r="AE907" s="111" t="s">
        <v>198</v>
      </c>
      <c r="AI907" s="111" t="s">
        <v>207</v>
      </c>
      <c r="AK907" s="111" t="str">
        <f aca="false">(AB907)</f>
        <v>Arc system works</v>
      </c>
      <c r="AM907" s="111" t="n">
        <f aca="false">AD907</f>
        <v>2016</v>
      </c>
      <c r="AN907" s="111" t="s">
        <v>208</v>
      </c>
      <c r="AO907" s="0" t="s">
        <v>609</v>
      </c>
      <c r="AP907" s="0" t="s">
        <v>200</v>
      </c>
      <c r="AR907" s="0" t="s">
        <v>2489</v>
      </c>
      <c r="AS907" s="0" t="s">
        <v>6492</v>
      </c>
      <c r="AT907" s="104" t="s">
        <v>4620</v>
      </c>
      <c r="AU907" s="0" t="s">
        <v>200</v>
      </c>
      <c r="AV907" s="0" t="s">
        <v>200</v>
      </c>
      <c r="AY907" s="131" t="s">
        <v>2040</v>
      </c>
      <c r="AZ907" s="0" t="s">
        <v>6493</v>
      </c>
      <c r="BA907" s="124" t="s">
        <v>200</v>
      </c>
      <c r="BB907" s="0" t="s">
        <v>248</v>
      </c>
      <c r="BC907" s="0" t="s">
        <v>6494</v>
      </c>
      <c r="BD907" s="0" t="s">
        <v>6495</v>
      </c>
      <c r="BE907" s="104" t="s">
        <v>6496</v>
      </c>
      <c r="BG907" s="125" t="s">
        <v>200</v>
      </c>
      <c r="BH907" s="0" t="s">
        <v>214</v>
      </c>
      <c r="BI907" s="112" t="n">
        <v>5060201655732</v>
      </c>
      <c r="BJ907" s="126" t="s">
        <v>200</v>
      </c>
      <c r="BK907" s="0" t="s">
        <v>215</v>
      </c>
      <c r="BL907" s="112" t="n">
        <v>4</v>
      </c>
      <c r="BM907" s="112" t="n">
        <v>4</v>
      </c>
      <c r="BN907" s="112" t="n">
        <v>4</v>
      </c>
      <c r="BO907" s="111" t="n">
        <v>20</v>
      </c>
      <c r="BP907" s="125" t="s">
        <v>200</v>
      </c>
      <c r="BQ907" s="127" t="s">
        <v>216</v>
      </c>
    </row>
    <row r="908" customFormat="false" ht="13.8" hidden="false" customHeight="false" outlineLevel="0" collapsed="false">
      <c r="A908" s="0" t="s">
        <v>6497</v>
      </c>
      <c r="B908" s="0" t="s">
        <v>5207</v>
      </c>
      <c r="C908" s="0" t="s">
        <v>192</v>
      </c>
      <c r="D908" s="0" t="s">
        <v>193</v>
      </c>
      <c r="E908" s="0" t="s">
        <v>194</v>
      </c>
      <c r="F908" s="0" t="s">
        <v>195</v>
      </c>
      <c r="G908" s="0" t="s">
        <v>196</v>
      </c>
      <c r="H908" s="0" t="s">
        <v>197</v>
      </c>
      <c r="J908" s="111" t="n">
        <v>1</v>
      </c>
      <c r="K908" s="0" t="s">
        <v>198</v>
      </c>
      <c r="L908" s="0" t="s">
        <v>198</v>
      </c>
      <c r="M908" s="0" t="s">
        <v>199</v>
      </c>
      <c r="Q908" s="120" t="s">
        <v>200</v>
      </c>
      <c r="R908" s="0" t="s">
        <v>3919</v>
      </c>
      <c r="S908" s="0" t="s">
        <v>201</v>
      </c>
      <c r="T908" s="0" t="s">
        <v>198</v>
      </c>
      <c r="U908" s="0" t="s">
        <v>239</v>
      </c>
      <c r="V908" s="0" t="s">
        <v>1790</v>
      </c>
      <c r="W908" s="110" t="s">
        <v>204</v>
      </c>
      <c r="X908" s="111" t="n">
        <v>2018</v>
      </c>
      <c r="Y908" s="111" t="s">
        <v>240</v>
      </c>
      <c r="Z908" s="111" t="s">
        <v>198</v>
      </c>
      <c r="AA908" s="122" t="s">
        <v>200</v>
      </c>
      <c r="AB908" s="0" t="s">
        <v>6498</v>
      </c>
      <c r="AC908" s="0" t="s">
        <v>6499</v>
      </c>
      <c r="AD908" s="111" t="s">
        <v>198</v>
      </c>
      <c r="AE908" s="111" t="s">
        <v>3242</v>
      </c>
      <c r="AI908" s="111" t="s">
        <v>922</v>
      </c>
      <c r="AJ908" s="111" t="s">
        <v>1163</v>
      </c>
      <c r="AK908" s="0" t="s">
        <v>6498</v>
      </c>
      <c r="AM908" s="111" t="n">
        <v>2003</v>
      </c>
      <c r="AN908" s="111" t="s">
        <v>208</v>
      </c>
      <c r="AT908" s="0" t="s">
        <v>266</v>
      </c>
      <c r="AU908" s="0" t="s">
        <v>434</v>
      </c>
      <c r="AY908" s="131"/>
      <c r="AZ908" s="0" t="s">
        <v>6500</v>
      </c>
      <c r="BA908" s="124" t="s">
        <v>200</v>
      </c>
      <c r="BB908" s="0" t="s">
        <v>248</v>
      </c>
      <c r="BC908" s="0" t="s">
        <v>6501</v>
      </c>
      <c r="BD908" s="0" t="s">
        <v>6502</v>
      </c>
      <c r="BE908" s="104" t="s">
        <v>6503</v>
      </c>
      <c r="BF908" s="0" t="s">
        <v>1545</v>
      </c>
      <c r="BG908" s="125"/>
      <c r="BH908" s="0" t="s">
        <v>5278</v>
      </c>
      <c r="BI908" s="112" t="n">
        <v>4589659400073</v>
      </c>
      <c r="BJ908" s="126"/>
      <c r="BK908" s="0" t="s">
        <v>215</v>
      </c>
      <c r="BL908" s="112" t="n">
        <v>4</v>
      </c>
      <c r="BM908" s="112" t="n">
        <v>4</v>
      </c>
      <c r="BN908" s="112" t="n">
        <v>4</v>
      </c>
      <c r="BO908" s="111" t="n">
        <v>20</v>
      </c>
      <c r="BP908" s="125"/>
      <c r="BQ908" s="127" t="s">
        <v>216</v>
      </c>
    </row>
    <row r="909" customFormat="false" ht="13.8" hidden="false" customHeight="false" outlineLevel="0" collapsed="false">
      <c r="A909" s="0" t="s">
        <v>6504</v>
      </c>
      <c r="B909" s="0" t="s">
        <v>5207</v>
      </c>
      <c r="C909" s="0" t="s">
        <v>965</v>
      </c>
      <c r="D909" s="0" t="s">
        <v>193</v>
      </c>
      <c r="E909" s="0" t="s">
        <v>194</v>
      </c>
      <c r="F909" s="0" t="s">
        <v>195</v>
      </c>
      <c r="G909" s="0" t="s">
        <v>196</v>
      </c>
      <c r="H909" s="0" t="s">
        <v>4389</v>
      </c>
      <c r="I909" s="0" t="s">
        <v>401</v>
      </c>
      <c r="J909" s="111" t="n">
        <v>2</v>
      </c>
      <c r="K909" s="0" t="s">
        <v>198</v>
      </c>
      <c r="L909" s="0" t="s">
        <v>533</v>
      </c>
      <c r="M909" s="0" t="s">
        <v>199</v>
      </c>
      <c r="O909" s="0" t="s">
        <v>534</v>
      </c>
      <c r="Q909" s="120" t="s">
        <v>200</v>
      </c>
      <c r="R909" s="0" t="s">
        <v>3919</v>
      </c>
      <c r="S909" s="0" t="s">
        <v>5247</v>
      </c>
      <c r="T909" s="0" t="s">
        <v>198</v>
      </c>
      <c r="U909" s="0" t="s">
        <v>202</v>
      </c>
      <c r="V909" s="0" t="s">
        <v>1790</v>
      </c>
      <c r="W909" s="110" t="s">
        <v>204</v>
      </c>
      <c r="X909" s="111" t="n">
        <v>2018</v>
      </c>
      <c r="Z909" s="111" t="s">
        <v>198</v>
      </c>
      <c r="AA909" s="122" t="s">
        <v>200</v>
      </c>
      <c r="AB909" s="0" t="s">
        <v>6505</v>
      </c>
      <c r="AC909" s="0" t="s">
        <v>6506</v>
      </c>
      <c r="AD909" s="111" t="n">
        <v>2018</v>
      </c>
      <c r="AE909" s="111" t="s">
        <v>198</v>
      </c>
      <c r="AG909" s="130"/>
      <c r="AI909" s="111" t="s">
        <v>294</v>
      </c>
      <c r="AJ909" s="111" t="s">
        <v>1793</v>
      </c>
      <c r="AK909" s="0" t="s">
        <v>6505</v>
      </c>
      <c r="AM909" s="111" t="n">
        <v>2015</v>
      </c>
      <c r="AN909" s="111" t="s">
        <v>5995</v>
      </c>
      <c r="AS909" s="0" t="s">
        <v>200</v>
      </c>
      <c r="AU909" s="0" t="s">
        <v>2351</v>
      </c>
      <c r="AV909" s="0" t="s">
        <v>200</v>
      </c>
      <c r="AZ909" s="0" t="s">
        <v>6507</v>
      </c>
      <c r="BA909" s="124" t="s">
        <v>200</v>
      </c>
      <c r="BB909" s="0" t="s">
        <v>248</v>
      </c>
      <c r="BC909" s="0" t="s">
        <v>6508</v>
      </c>
      <c r="BD909" s="0" t="s">
        <v>6509</v>
      </c>
      <c r="BE909" s="104" t="s">
        <v>6510</v>
      </c>
      <c r="BF909" s="0" t="s">
        <v>6511</v>
      </c>
      <c r="BG909" s="125" t="s">
        <v>200</v>
      </c>
      <c r="BH909" s="0" t="s">
        <v>214</v>
      </c>
      <c r="BI909" s="112" t="n">
        <v>4260558692171</v>
      </c>
      <c r="BJ909" s="126" t="s">
        <v>200</v>
      </c>
      <c r="BK909" s="0" t="s">
        <v>215</v>
      </c>
      <c r="BL909" s="112" t="n">
        <v>4</v>
      </c>
      <c r="BM909" s="112" t="n">
        <v>4</v>
      </c>
      <c r="BN909" s="112" t="n">
        <v>4</v>
      </c>
      <c r="BO909" s="111" t="n">
        <v>40</v>
      </c>
      <c r="BP909" s="125" t="s">
        <v>200</v>
      </c>
      <c r="BQ909" s="127" t="s">
        <v>216</v>
      </c>
    </row>
    <row r="910" customFormat="false" ht="13.8" hidden="false" customHeight="false" outlineLevel="0" collapsed="false">
      <c r="A910" s="0" t="s">
        <v>6512</v>
      </c>
      <c r="B910" s="0" t="s">
        <v>5207</v>
      </c>
      <c r="C910" s="0" t="s">
        <v>965</v>
      </c>
      <c r="D910" s="0" t="s">
        <v>193</v>
      </c>
      <c r="E910" s="0" t="s">
        <v>194</v>
      </c>
      <c r="F910" s="0" t="s">
        <v>195</v>
      </c>
      <c r="G910" s="0" t="s">
        <v>196</v>
      </c>
      <c r="H910" s="0" t="s">
        <v>4389</v>
      </c>
      <c r="I910" s="0" t="s">
        <v>401</v>
      </c>
      <c r="J910" s="111" t="n">
        <v>2</v>
      </c>
      <c r="K910" s="0" t="s">
        <v>198</v>
      </c>
      <c r="L910" s="0" t="s">
        <v>533</v>
      </c>
      <c r="M910" s="0" t="s">
        <v>199</v>
      </c>
      <c r="O910" s="0" t="s">
        <v>534</v>
      </c>
      <c r="Q910" s="120" t="s">
        <v>200</v>
      </c>
      <c r="R910" s="0" t="s">
        <v>3919</v>
      </c>
      <c r="S910" s="0" t="s">
        <v>5247</v>
      </c>
      <c r="T910" s="0" t="s">
        <v>198</v>
      </c>
      <c r="U910" s="0" t="s">
        <v>202</v>
      </c>
      <c r="V910" s="0" t="s">
        <v>1790</v>
      </c>
      <c r="W910" s="110" t="s">
        <v>204</v>
      </c>
      <c r="X910" s="111" t="n">
        <v>2020</v>
      </c>
      <c r="Z910" s="111" t="s">
        <v>198</v>
      </c>
      <c r="AA910" s="122" t="s">
        <v>200</v>
      </c>
      <c r="AB910" s="0" t="s">
        <v>6505</v>
      </c>
      <c r="AC910" s="0" t="s">
        <v>6506</v>
      </c>
      <c r="AD910" s="111" t="n">
        <v>2020</v>
      </c>
      <c r="AE910" s="111" t="s">
        <v>198</v>
      </c>
      <c r="AG910" s="130"/>
      <c r="AI910" s="111" t="s">
        <v>294</v>
      </c>
      <c r="AJ910" s="111" t="s">
        <v>1793</v>
      </c>
      <c r="AK910" s="0" t="s">
        <v>6505</v>
      </c>
      <c r="AM910" s="111" t="n">
        <v>2018</v>
      </c>
      <c r="AN910" s="111" t="s">
        <v>5995</v>
      </c>
      <c r="AS910" s="0" t="s">
        <v>200</v>
      </c>
      <c r="AU910" s="0" t="s">
        <v>2351</v>
      </c>
      <c r="AV910" s="0" t="s">
        <v>200</v>
      </c>
      <c r="AZ910" s="0" t="s">
        <v>6513</v>
      </c>
      <c r="BA910" s="124" t="s">
        <v>200</v>
      </c>
      <c r="BB910" s="0" t="s">
        <v>248</v>
      </c>
      <c r="BC910" s="0" t="s">
        <v>6514</v>
      </c>
      <c r="BD910" s="0" t="s">
        <v>200</v>
      </c>
      <c r="BE910" s="104" t="s">
        <v>6515</v>
      </c>
      <c r="BF910" s="0" t="s">
        <v>200</v>
      </c>
      <c r="BG910" s="125" t="s">
        <v>200</v>
      </c>
      <c r="BH910" s="0" t="s">
        <v>214</v>
      </c>
      <c r="BI910" s="112" t="n">
        <v>4260650741265</v>
      </c>
      <c r="BJ910" s="126" t="s">
        <v>200</v>
      </c>
      <c r="BK910" s="0" t="s">
        <v>215</v>
      </c>
      <c r="BL910" s="112" t="n">
        <v>4</v>
      </c>
      <c r="BM910" s="112" t="n">
        <v>4</v>
      </c>
      <c r="BN910" s="112" t="n">
        <v>4</v>
      </c>
      <c r="BO910" s="111" t="n">
        <v>40</v>
      </c>
      <c r="BP910" s="125" t="s">
        <v>200</v>
      </c>
      <c r="BQ910" s="127" t="s">
        <v>216</v>
      </c>
    </row>
    <row r="911" customFormat="false" ht="13.8" hidden="false" customHeight="false" outlineLevel="0" collapsed="false">
      <c r="A911" s="0" t="s">
        <v>6516</v>
      </c>
      <c r="B911" s="0" t="s">
        <v>5207</v>
      </c>
      <c r="C911" s="0" t="s">
        <v>329</v>
      </c>
      <c r="D911" s="0" t="s">
        <v>1869</v>
      </c>
      <c r="E911" s="0" t="s">
        <v>284</v>
      </c>
      <c r="F911" s="0" t="s">
        <v>399</v>
      </c>
      <c r="G911" s="0" t="s">
        <v>330</v>
      </c>
      <c r="H911" s="0" t="s">
        <v>219</v>
      </c>
      <c r="J911" s="111" t="n">
        <v>1</v>
      </c>
      <c r="K911" s="0" t="s">
        <v>198</v>
      </c>
      <c r="L911" s="0" t="s">
        <v>198</v>
      </c>
      <c r="M911" s="0" t="s">
        <v>199</v>
      </c>
      <c r="Q911" s="120" t="s">
        <v>200</v>
      </c>
      <c r="R911" s="0" t="s">
        <v>3919</v>
      </c>
      <c r="S911" s="0" t="s">
        <v>201</v>
      </c>
      <c r="T911" s="0" t="s">
        <v>198</v>
      </c>
      <c r="U911" s="0" t="s">
        <v>285</v>
      </c>
      <c r="V911" s="0" t="s">
        <v>1790</v>
      </c>
      <c r="W911" s="110" t="s">
        <v>204</v>
      </c>
      <c r="X911" s="111" t="n">
        <v>2017</v>
      </c>
      <c r="Y911" s="111" t="s">
        <v>200</v>
      </c>
      <c r="Z911" s="130" t="s">
        <v>757</v>
      </c>
      <c r="AA911" s="122" t="s">
        <v>200</v>
      </c>
      <c r="AB911" s="0" t="s">
        <v>4643</v>
      </c>
      <c r="AC911" s="0" t="s">
        <v>4644</v>
      </c>
      <c r="AD911" s="111" t="n">
        <v>2017</v>
      </c>
      <c r="AE911" s="111" t="s">
        <v>1004</v>
      </c>
      <c r="AG911" s="130"/>
      <c r="AI911" s="111" t="s">
        <v>922</v>
      </c>
      <c r="AJ911" s="111" t="s">
        <v>6517</v>
      </c>
      <c r="AK911" s="0" t="s">
        <v>4643</v>
      </c>
      <c r="AM911" s="111" t="n">
        <v>2006</v>
      </c>
      <c r="AN911" s="111" t="s">
        <v>208</v>
      </c>
      <c r="AU911" s="0" t="s">
        <v>2727</v>
      </c>
      <c r="AZ911" s="0" t="s">
        <v>6518</v>
      </c>
      <c r="BA911" s="124" t="s">
        <v>200</v>
      </c>
      <c r="BB911" s="0" t="s">
        <v>210</v>
      </c>
      <c r="BC911" s="0" t="s">
        <v>6519</v>
      </c>
      <c r="BD911" s="0" t="s">
        <v>6520</v>
      </c>
      <c r="BE911" s="104" t="s">
        <v>6521</v>
      </c>
      <c r="BF911" s="0" t="s">
        <v>6522</v>
      </c>
      <c r="BG911" s="125"/>
      <c r="BH911" s="0" t="s">
        <v>214</v>
      </c>
      <c r="BI911" s="112" t="n">
        <v>722674121194</v>
      </c>
      <c r="BJ911" s="126"/>
      <c r="BK911" s="0" t="s">
        <v>215</v>
      </c>
      <c r="BL911" s="112" t="n">
        <v>4</v>
      </c>
      <c r="BM911" s="112" t="n">
        <v>4</v>
      </c>
      <c r="BN911" s="112" t="n">
        <v>4</v>
      </c>
      <c r="BO911" s="111" t="n">
        <v>20</v>
      </c>
      <c r="BP911" s="125"/>
      <c r="BQ911" s="127" t="s">
        <v>216</v>
      </c>
    </row>
    <row r="912" customFormat="false" ht="13.8" hidden="false" customHeight="false" outlineLevel="0" collapsed="false">
      <c r="A912" s="0" t="s">
        <v>6523</v>
      </c>
      <c r="B912" s="0" t="s">
        <v>5207</v>
      </c>
      <c r="C912" s="0" t="s">
        <v>6524</v>
      </c>
      <c r="D912" s="0" t="s">
        <v>1333</v>
      </c>
      <c r="E912" s="0" t="s">
        <v>313</v>
      </c>
      <c r="F912" s="0" t="s">
        <v>314</v>
      </c>
      <c r="G912" s="0" t="s">
        <v>391</v>
      </c>
      <c r="H912" s="0" t="s">
        <v>197</v>
      </c>
      <c r="J912" s="111" t="n">
        <v>4</v>
      </c>
      <c r="K912" s="0" t="s">
        <v>198</v>
      </c>
      <c r="L912" s="0" t="s">
        <v>456</v>
      </c>
      <c r="M912" s="0" t="s">
        <v>220</v>
      </c>
      <c r="O912" s="0" t="s">
        <v>200</v>
      </c>
      <c r="Q912" s="120" t="s">
        <v>200</v>
      </c>
      <c r="R912" s="0" t="s">
        <v>3919</v>
      </c>
      <c r="S912" s="0" t="s">
        <v>201</v>
      </c>
      <c r="T912" s="0" t="s">
        <v>198</v>
      </c>
      <c r="U912" s="0" t="s">
        <v>202</v>
      </c>
      <c r="V912" s="0" t="s">
        <v>1790</v>
      </c>
      <c r="W912" s="110" t="s">
        <v>204</v>
      </c>
      <c r="X912" s="111" t="n">
        <v>2015</v>
      </c>
      <c r="Y912" s="111" t="s">
        <v>498</v>
      </c>
      <c r="Z912" s="111" t="s">
        <v>198</v>
      </c>
      <c r="AA912" s="122" t="s">
        <v>200</v>
      </c>
      <c r="AB912" s="0" t="s">
        <v>6525</v>
      </c>
      <c r="AC912" s="0" t="s">
        <v>1696</v>
      </c>
      <c r="AD912" s="111" t="n">
        <v>2015</v>
      </c>
      <c r="AE912" s="111" t="s">
        <v>198</v>
      </c>
      <c r="AI912" s="111" t="s">
        <v>207</v>
      </c>
      <c r="AK912" s="111" t="str">
        <f aca="false">(AB912)</f>
        <v>Hasbro</v>
      </c>
      <c r="AL912" s="0" t="s">
        <v>200</v>
      </c>
      <c r="AM912" s="111" t="n">
        <f aca="false">AD912</f>
        <v>2015</v>
      </c>
      <c r="AN912" s="111" t="s">
        <v>297</v>
      </c>
      <c r="AP912" s="0" t="s">
        <v>1467</v>
      </c>
      <c r="AQ912" s="0" t="s">
        <v>200</v>
      </c>
      <c r="AR912" s="0" t="s">
        <v>200</v>
      </c>
      <c r="AS912" s="0" t="s">
        <v>6526</v>
      </c>
      <c r="AV912" s="0" t="s">
        <v>200</v>
      </c>
      <c r="AZ912" s="0" t="s">
        <v>6527</v>
      </c>
      <c r="BA912" s="124" t="s">
        <v>200</v>
      </c>
      <c r="BB912" s="0" t="s">
        <v>248</v>
      </c>
      <c r="BC912" s="0" t="s">
        <v>6528</v>
      </c>
      <c r="BD912" s="0" t="s">
        <v>6529</v>
      </c>
      <c r="BE912" s="104" t="s">
        <v>6530</v>
      </c>
      <c r="BF912" s="0" t="s">
        <v>6531</v>
      </c>
      <c r="BG912" s="125" t="s">
        <v>200</v>
      </c>
      <c r="BH912" s="0" t="s">
        <v>214</v>
      </c>
      <c r="BI912" s="112" t="n">
        <v>3307215912607</v>
      </c>
      <c r="BJ912" s="126" t="s">
        <v>200</v>
      </c>
      <c r="BK912" s="0" t="s">
        <v>215</v>
      </c>
      <c r="BL912" s="112" t="n">
        <v>4</v>
      </c>
      <c r="BM912" s="112" t="n">
        <v>4</v>
      </c>
      <c r="BN912" s="112" t="n">
        <v>4</v>
      </c>
      <c r="BO912" s="111" t="n">
        <v>20</v>
      </c>
      <c r="BP912" s="125" t="s">
        <v>200</v>
      </c>
      <c r="BQ912" s="127" t="s">
        <v>216</v>
      </c>
    </row>
    <row r="913" customFormat="false" ht="13.8" hidden="false" customHeight="false" outlineLevel="0" collapsed="false">
      <c r="A913" s="0" t="s">
        <v>6532</v>
      </c>
      <c r="B913" s="0" t="s">
        <v>5207</v>
      </c>
      <c r="C913" s="131" t="s">
        <v>1408</v>
      </c>
      <c r="D913" s="131" t="s">
        <v>1333</v>
      </c>
      <c r="E913" s="0" t="s">
        <v>194</v>
      </c>
      <c r="F913" s="0" t="s">
        <v>399</v>
      </c>
      <c r="G913" s="0" t="s">
        <v>196</v>
      </c>
      <c r="H913" s="0" t="s">
        <v>901</v>
      </c>
      <c r="J913" s="111" t="n">
        <v>1</v>
      </c>
      <c r="K913" s="0" t="s">
        <v>198</v>
      </c>
      <c r="L913" s="0" t="s">
        <v>198</v>
      </c>
      <c r="M913" s="0" t="s">
        <v>199</v>
      </c>
      <c r="P913" s="0" t="s">
        <v>2084</v>
      </c>
      <c r="Q913" s="120" t="s">
        <v>200</v>
      </c>
      <c r="R913" s="0" t="s">
        <v>3919</v>
      </c>
      <c r="S913" s="0" t="s">
        <v>201</v>
      </c>
      <c r="T913" s="0" t="s">
        <v>198</v>
      </c>
      <c r="U913" s="0" t="s">
        <v>202</v>
      </c>
      <c r="V913" s="0" t="s">
        <v>1790</v>
      </c>
      <c r="W913" s="110" t="s">
        <v>204</v>
      </c>
      <c r="X913" s="111" t="n">
        <v>2018</v>
      </c>
      <c r="Y913" s="111" t="s">
        <v>200</v>
      </c>
      <c r="Z913" s="111" t="s">
        <v>198</v>
      </c>
      <c r="AA913" s="122" t="s">
        <v>200</v>
      </c>
      <c r="AB913" s="0" t="s">
        <v>6533</v>
      </c>
      <c r="AC913" s="0" t="s">
        <v>3470</v>
      </c>
      <c r="AD913" s="111" t="n">
        <v>2018</v>
      </c>
      <c r="AE913" s="111" t="s">
        <v>198</v>
      </c>
      <c r="AI913" s="111" t="s">
        <v>294</v>
      </c>
      <c r="AJ913" s="111" t="s">
        <v>1793</v>
      </c>
      <c r="AK913" s="0" t="s">
        <v>6533</v>
      </c>
      <c r="AM913" s="111" t="n">
        <v>2017</v>
      </c>
      <c r="AN913" s="111" t="s">
        <v>263</v>
      </c>
      <c r="AQ913" s="0" t="s">
        <v>6534</v>
      </c>
      <c r="AR913" s="0" t="s">
        <v>1455</v>
      </c>
      <c r="AT913" s="0" t="s">
        <v>6535</v>
      </c>
      <c r="AU913" s="0" t="s">
        <v>2059</v>
      </c>
      <c r="AV913" s="0" t="s">
        <v>200</v>
      </c>
      <c r="AY913" s="131" t="s">
        <v>2040</v>
      </c>
      <c r="AZ913" s="0" t="s">
        <v>6536</v>
      </c>
      <c r="BA913" s="124" t="s">
        <v>200</v>
      </c>
      <c r="BB913" s="0" t="s">
        <v>248</v>
      </c>
      <c r="BC913" s="0" t="s">
        <v>6537</v>
      </c>
      <c r="BD913" s="0" t="s">
        <v>6538</v>
      </c>
      <c r="BE913" s="104" t="s">
        <v>6539</v>
      </c>
      <c r="BF913" s="0" t="s">
        <v>200</v>
      </c>
      <c r="BG913" s="125" t="s">
        <v>200</v>
      </c>
      <c r="BH913" s="0" t="s">
        <v>214</v>
      </c>
      <c r="BI913" s="112" t="n">
        <v>8023171042602</v>
      </c>
      <c r="BJ913" s="126" t="s">
        <v>200</v>
      </c>
      <c r="BK913" s="0" t="s">
        <v>215</v>
      </c>
      <c r="BL913" s="112" t="n">
        <v>4</v>
      </c>
      <c r="BM913" s="112" t="n">
        <v>4</v>
      </c>
      <c r="BN913" s="112" t="n">
        <v>4</v>
      </c>
      <c r="BO913" s="111" t="n">
        <v>20</v>
      </c>
      <c r="BP913" s="125" t="s">
        <v>200</v>
      </c>
      <c r="BQ913" s="127" t="s">
        <v>216</v>
      </c>
    </row>
    <row r="914" customFormat="false" ht="13.8" hidden="false" customHeight="false" outlineLevel="0" collapsed="false">
      <c r="A914" s="0" t="s">
        <v>6540</v>
      </c>
      <c r="B914" s="0" t="s">
        <v>5207</v>
      </c>
      <c r="C914" s="0" t="s">
        <v>532</v>
      </c>
      <c r="D914" s="0" t="s">
        <v>1333</v>
      </c>
      <c r="E914" s="0" t="s">
        <v>194</v>
      </c>
      <c r="F914" s="0" t="s">
        <v>195</v>
      </c>
      <c r="G914" s="0" t="s">
        <v>196</v>
      </c>
      <c r="H914" s="0" t="s">
        <v>219</v>
      </c>
      <c r="J914" s="111" t="n">
        <v>2</v>
      </c>
      <c r="K914" s="0" t="s">
        <v>198</v>
      </c>
      <c r="L914" s="0" t="s">
        <v>533</v>
      </c>
      <c r="M914" s="0" t="s">
        <v>199</v>
      </c>
      <c r="O914" s="0" t="s">
        <v>534</v>
      </c>
      <c r="Q914" s="120" t="s">
        <v>200</v>
      </c>
      <c r="R914" s="0" t="s">
        <v>3919</v>
      </c>
      <c r="S914" s="0" t="s">
        <v>201</v>
      </c>
      <c r="T914" s="0" t="s">
        <v>198</v>
      </c>
      <c r="U914" s="0" t="s">
        <v>202</v>
      </c>
      <c r="V914" s="0" t="s">
        <v>1790</v>
      </c>
      <c r="W914" s="110" t="s">
        <v>204</v>
      </c>
      <c r="X914" s="111" t="n">
        <v>2015</v>
      </c>
      <c r="Z914" s="111" t="s">
        <v>221</v>
      </c>
      <c r="AA914" s="122" t="s">
        <v>200</v>
      </c>
      <c r="AB914" s="0" t="s">
        <v>6541</v>
      </c>
      <c r="AC914" s="0" t="s">
        <v>872</v>
      </c>
      <c r="AD914" s="111" t="n">
        <v>2015</v>
      </c>
      <c r="AE914" s="111" t="s">
        <v>222</v>
      </c>
      <c r="AI914" s="111" t="s">
        <v>207</v>
      </c>
      <c r="AK914" s="111" t="str">
        <f aca="false">(AB914)</f>
        <v>Arrowhead</v>
      </c>
      <c r="AM914" s="111" t="n">
        <f aca="false">AD914</f>
        <v>2015</v>
      </c>
      <c r="AN914" s="111" t="s">
        <v>4091</v>
      </c>
      <c r="AS914" s="0" t="s">
        <v>200</v>
      </c>
      <c r="AT914" s="0" t="s">
        <v>200</v>
      </c>
      <c r="AU914" s="0" t="s">
        <v>1306</v>
      </c>
      <c r="AV914" s="0" t="s">
        <v>200</v>
      </c>
      <c r="AZ914" s="0" t="s">
        <v>6542</v>
      </c>
      <c r="BA914" s="124" t="s">
        <v>200</v>
      </c>
      <c r="BB914" s="0" t="s">
        <v>248</v>
      </c>
      <c r="BC914" s="0" t="s">
        <v>6543</v>
      </c>
      <c r="BE914" s="104" t="s">
        <v>6544</v>
      </c>
      <c r="BF914" s="0" t="s">
        <v>6545</v>
      </c>
      <c r="BG914" s="125" t="s">
        <v>200</v>
      </c>
      <c r="BH914" s="0" t="s">
        <v>214</v>
      </c>
      <c r="BI914" s="112" t="n">
        <v>711719816645</v>
      </c>
      <c r="BJ914" s="126" t="s">
        <v>200</v>
      </c>
      <c r="BK914" s="0" t="s">
        <v>215</v>
      </c>
      <c r="BL914" s="112" t="n">
        <v>4</v>
      </c>
      <c r="BM914" s="112" t="n">
        <v>4</v>
      </c>
      <c r="BN914" s="112" t="n">
        <v>4</v>
      </c>
      <c r="BO914" s="111" t="n">
        <v>20</v>
      </c>
      <c r="BP914" s="125" t="s">
        <v>200</v>
      </c>
      <c r="BQ914" s="127" t="s">
        <v>216</v>
      </c>
    </row>
    <row r="915" customFormat="false" ht="13.8" hidden="false" customHeight="false" outlineLevel="0" collapsed="false">
      <c r="A915" s="0" t="s">
        <v>6546</v>
      </c>
      <c r="B915" s="0" t="s">
        <v>5207</v>
      </c>
      <c r="C915" s="131" t="s">
        <v>1451</v>
      </c>
      <c r="D915" s="0" t="s">
        <v>5271</v>
      </c>
      <c r="E915" s="0" t="s">
        <v>194</v>
      </c>
      <c r="F915" s="0" t="s">
        <v>1509</v>
      </c>
      <c r="G915" s="0" t="s">
        <v>196</v>
      </c>
      <c r="H915" s="0" t="s">
        <v>901</v>
      </c>
      <c r="J915" s="111" t="n">
        <v>1</v>
      </c>
      <c r="K915" s="0" t="s">
        <v>198</v>
      </c>
      <c r="L915" s="0" t="s">
        <v>198</v>
      </c>
      <c r="M915" s="0" t="s">
        <v>199</v>
      </c>
      <c r="O915" s="0" t="s">
        <v>200</v>
      </c>
      <c r="Q915" s="120" t="s">
        <v>200</v>
      </c>
      <c r="R915" s="0" t="s">
        <v>3919</v>
      </c>
      <c r="S915" s="0" t="s">
        <v>201</v>
      </c>
      <c r="T915" s="0" t="s">
        <v>198</v>
      </c>
      <c r="U915" s="0" t="s">
        <v>202</v>
      </c>
      <c r="V915" s="0" t="s">
        <v>1790</v>
      </c>
      <c r="W915" s="110" t="s">
        <v>204</v>
      </c>
      <c r="X915" s="111" t="n">
        <v>2016</v>
      </c>
      <c r="Z915" s="111" t="s">
        <v>198</v>
      </c>
      <c r="AA915" s="122" t="s">
        <v>200</v>
      </c>
      <c r="AB915" s="0" t="s">
        <v>5837</v>
      </c>
      <c r="AC915" s="0" t="s">
        <v>872</v>
      </c>
      <c r="AD915" s="111" t="n">
        <v>2016</v>
      </c>
      <c r="AE915" s="111" t="s">
        <v>222</v>
      </c>
      <c r="AI915" s="111" t="s">
        <v>207</v>
      </c>
      <c r="AK915" s="111" t="str">
        <f aca="false">(AB915)</f>
        <v>Tangentlemen</v>
      </c>
      <c r="AM915" s="111" t="n">
        <f aca="false">AD915</f>
        <v>2016</v>
      </c>
      <c r="AN915" s="111" t="s">
        <v>297</v>
      </c>
      <c r="AO915" s="0" t="s">
        <v>6547</v>
      </c>
      <c r="AP915" s="0" t="s">
        <v>200</v>
      </c>
      <c r="AR915" s="0" t="s">
        <v>1455</v>
      </c>
      <c r="AS915" s="0" t="s">
        <v>200</v>
      </c>
      <c r="AU915" s="0" t="s">
        <v>470</v>
      </c>
      <c r="AV915" s="0" t="s">
        <v>200</v>
      </c>
      <c r="AZ915" s="0" t="s">
        <v>6548</v>
      </c>
      <c r="BA915" s="124" t="s">
        <v>200</v>
      </c>
      <c r="BB915" s="0" t="s">
        <v>248</v>
      </c>
      <c r="BC915" s="0" t="s">
        <v>6549</v>
      </c>
      <c r="BE915" s="104" t="s">
        <v>6550</v>
      </c>
      <c r="BF915" s="0" t="s">
        <v>6551</v>
      </c>
      <c r="BG915" s="125" t="s">
        <v>200</v>
      </c>
      <c r="BH915" s="0" t="s">
        <v>5278</v>
      </c>
      <c r="BI915" s="112" t="n">
        <v>711719872559</v>
      </c>
      <c r="BJ915" s="126" t="s">
        <v>200</v>
      </c>
      <c r="BK915" s="0" t="s">
        <v>215</v>
      </c>
      <c r="BL915" s="112" t="n">
        <v>4</v>
      </c>
      <c r="BM915" s="112" t="n">
        <v>4</v>
      </c>
      <c r="BN915" s="112" t="n">
        <v>4</v>
      </c>
      <c r="BO915" s="111" t="n">
        <v>20</v>
      </c>
      <c r="BP915" s="125" t="s">
        <v>200</v>
      </c>
      <c r="BQ915" s="127" t="s">
        <v>216</v>
      </c>
    </row>
    <row r="916" customFormat="false" ht="13.8" hidden="false" customHeight="false" outlineLevel="0" collapsed="false">
      <c r="A916" s="0" t="s">
        <v>6552</v>
      </c>
      <c r="B916" s="0" t="s">
        <v>5207</v>
      </c>
      <c r="C916" s="0" t="s">
        <v>1267</v>
      </c>
      <c r="D916" s="0" t="s">
        <v>1333</v>
      </c>
      <c r="E916" s="0" t="s">
        <v>194</v>
      </c>
      <c r="F916" s="0" t="s">
        <v>2487</v>
      </c>
      <c r="G916" s="0" t="s">
        <v>362</v>
      </c>
      <c r="H916" s="0" t="s">
        <v>4389</v>
      </c>
      <c r="I916" s="0" t="s">
        <v>839</v>
      </c>
      <c r="J916" s="111" t="n">
        <v>5</v>
      </c>
      <c r="K916" s="0" t="s">
        <v>198</v>
      </c>
      <c r="L916" s="0" t="s">
        <v>533</v>
      </c>
      <c r="M916" s="0" t="s">
        <v>220</v>
      </c>
      <c r="O916" s="0" t="s">
        <v>200</v>
      </c>
      <c r="Q916" s="120" t="s">
        <v>200</v>
      </c>
      <c r="R916" s="0" t="s">
        <v>3919</v>
      </c>
      <c r="S916" s="0" t="s">
        <v>201</v>
      </c>
      <c r="T916" s="0" t="s">
        <v>198</v>
      </c>
      <c r="U916" s="0" t="s">
        <v>202</v>
      </c>
      <c r="V916" s="0" t="s">
        <v>1790</v>
      </c>
      <c r="W916" s="110" t="s">
        <v>204</v>
      </c>
      <c r="X916" s="111" t="n">
        <v>2017</v>
      </c>
      <c r="Y916" s="111" t="s">
        <v>200</v>
      </c>
      <c r="Z916" s="130" t="s">
        <v>757</v>
      </c>
      <c r="AA916" s="122" t="s">
        <v>200</v>
      </c>
      <c r="AB916" s="0" t="s">
        <v>5762</v>
      </c>
      <c r="AC916" s="0" t="s">
        <v>872</v>
      </c>
      <c r="AD916" s="111" t="n">
        <v>2017</v>
      </c>
      <c r="AE916" s="111" t="s">
        <v>222</v>
      </c>
      <c r="AI916" s="111" t="s">
        <v>207</v>
      </c>
      <c r="AK916" s="111" t="str">
        <f aca="false">(AB916)</f>
        <v>Supermassive games</v>
      </c>
      <c r="AM916" s="111" t="n">
        <f aca="false">AD916</f>
        <v>2017</v>
      </c>
      <c r="AN916" s="111" t="s">
        <v>263</v>
      </c>
      <c r="AO916" s="0" t="s">
        <v>6329</v>
      </c>
      <c r="AP916" s="0" t="s">
        <v>200</v>
      </c>
      <c r="AQ916" s="0" t="s">
        <v>200</v>
      </c>
      <c r="AR916" s="0" t="s">
        <v>1455</v>
      </c>
      <c r="AS916" s="0" t="s">
        <v>200</v>
      </c>
      <c r="AV916" s="0" t="s">
        <v>200</v>
      </c>
      <c r="AY916" s="131" t="s">
        <v>2040</v>
      </c>
      <c r="AZ916" s="0" t="s">
        <v>6553</v>
      </c>
      <c r="BA916" s="124" t="s">
        <v>200</v>
      </c>
      <c r="BB916" s="0" t="s">
        <v>248</v>
      </c>
      <c r="BC916" s="0" t="s">
        <v>6554</v>
      </c>
      <c r="BE916" s="104" t="s">
        <v>6555</v>
      </c>
      <c r="BF916" s="0" t="s">
        <v>6556</v>
      </c>
      <c r="BG916" s="125" t="s">
        <v>200</v>
      </c>
      <c r="BH916" s="0" t="s">
        <v>5278</v>
      </c>
      <c r="BI916" s="112" t="n">
        <v>711719934769</v>
      </c>
      <c r="BJ916" s="126" t="s">
        <v>200</v>
      </c>
      <c r="BK916" s="0" t="s">
        <v>215</v>
      </c>
      <c r="BL916" s="112" t="n">
        <v>4</v>
      </c>
      <c r="BM916" s="112" t="n">
        <v>4</v>
      </c>
      <c r="BN916" s="112" t="n">
        <v>4</v>
      </c>
      <c r="BO916" s="111" t="n">
        <v>20</v>
      </c>
      <c r="BP916" s="125" t="s">
        <v>200</v>
      </c>
      <c r="BQ916" s="127" t="s">
        <v>216</v>
      </c>
    </row>
    <row r="917" customFormat="false" ht="13.8" hidden="false" customHeight="false" outlineLevel="0" collapsed="false">
      <c r="A917" s="0" t="s">
        <v>6557</v>
      </c>
      <c r="B917" s="0" t="s">
        <v>5207</v>
      </c>
      <c r="C917" s="0" t="s">
        <v>2375</v>
      </c>
      <c r="D917" s="0" t="s">
        <v>1333</v>
      </c>
      <c r="E917" s="0" t="s">
        <v>194</v>
      </c>
      <c r="F917" s="0" t="s">
        <v>195</v>
      </c>
      <c r="G917" s="0" t="s">
        <v>196</v>
      </c>
      <c r="H917" s="0" t="s">
        <v>901</v>
      </c>
      <c r="J917" s="111" t="n">
        <v>1</v>
      </c>
      <c r="K917" s="0" t="s">
        <v>198</v>
      </c>
      <c r="L917" s="0" t="s">
        <v>198</v>
      </c>
      <c r="M917" s="0" t="s">
        <v>199</v>
      </c>
      <c r="O917" s="0" t="s">
        <v>200</v>
      </c>
      <c r="Q917" s="120" t="s">
        <v>200</v>
      </c>
      <c r="R917" s="0" t="s">
        <v>3919</v>
      </c>
      <c r="S917" s="0" t="s">
        <v>3441</v>
      </c>
      <c r="T917" s="0" t="s">
        <v>3441</v>
      </c>
      <c r="U917" s="0" t="s">
        <v>202</v>
      </c>
      <c r="V917" s="0" t="s">
        <v>1790</v>
      </c>
      <c r="W917" s="110" t="s">
        <v>204</v>
      </c>
      <c r="X917" s="111" t="n">
        <v>2017</v>
      </c>
      <c r="Y917" s="111" t="s">
        <v>200</v>
      </c>
      <c r="Z917" s="111" t="s">
        <v>198</v>
      </c>
      <c r="AA917" s="122" t="s">
        <v>200</v>
      </c>
      <c r="AB917" s="0" t="s">
        <v>4400</v>
      </c>
      <c r="AC917" s="0" t="s">
        <v>3215</v>
      </c>
      <c r="AD917" s="111" t="n">
        <v>2017</v>
      </c>
      <c r="AE917" s="111" t="s">
        <v>198</v>
      </c>
      <c r="AI917" s="111" t="s">
        <v>294</v>
      </c>
      <c r="AJ917" s="111" t="s">
        <v>1793</v>
      </c>
      <c r="AK917" s="0" t="s">
        <v>4400</v>
      </c>
      <c r="AM917" s="111" t="s">
        <v>849</v>
      </c>
      <c r="AN917" s="111" t="s">
        <v>4401</v>
      </c>
      <c r="AQ917" s="0" t="s">
        <v>4072</v>
      </c>
      <c r="AR917" s="0" t="s">
        <v>4215</v>
      </c>
      <c r="AS917" s="0" t="s">
        <v>4402</v>
      </c>
      <c r="AV917" s="0" t="s">
        <v>200</v>
      </c>
      <c r="AW917" s="128" t="s">
        <v>6558</v>
      </c>
      <c r="AX917" s="0" t="s">
        <v>4403</v>
      </c>
      <c r="AZ917" s="0" t="s">
        <v>6559</v>
      </c>
      <c r="BA917" s="124" t="s">
        <v>200</v>
      </c>
      <c r="BB917" s="0" t="s">
        <v>248</v>
      </c>
      <c r="BC917" s="0" t="s">
        <v>6560</v>
      </c>
      <c r="BE917" s="104" t="s">
        <v>6561</v>
      </c>
      <c r="BF917" s="0" t="s">
        <v>200</v>
      </c>
      <c r="BG917" s="125" t="s">
        <v>200</v>
      </c>
      <c r="BH917" s="0" t="s">
        <v>582</v>
      </c>
      <c r="BI917" s="112" t="n">
        <v>5021290075870</v>
      </c>
      <c r="BJ917" s="126" t="s">
        <v>200</v>
      </c>
      <c r="BK917" s="0" t="s">
        <v>215</v>
      </c>
      <c r="BL917" s="112" t="n">
        <v>4</v>
      </c>
      <c r="BM917" s="112" t="n">
        <v>4</v>
      </c>
      <c r="BN917" s="112" t="n">
        <v>4</v>
      </c>
      <c r="BO917" s="111" t="n">
        <v>20</v>
      </c>
      <c r="BP917" s="125" t="s">
        <v>200</v>
      </c>
      <c r="BQ917" s="127" t="s">
        <v>216</v>
      </c>
    </row>
    <row r="918" customFormat="false" ht="13.8" hidden="false" customHeight="false" outlineLevel="0" collapsed="false">
      <c r="A918" s="0" t="s">
        <v>6562</v>
      </c>
      <c r="B918" s="0" t="s">
        <v>5207</v>
      </c>
      <c r="C918" s="0" t="s">
        <v>2375</v>
      </c>
      <c r="D918" s="0" t="s">
        <v>1333</v>
      </c>
      <c r="E918" s="0" t="s">
        <v>194</v>
      </c>
      <c r="F918" s="0" t="s">
        <v>195</v>
      </c>
      <c r="G918" s="0" t="s">
        <v>196</v>
      </c>
      <c r="H918" s="0" t="s">
        <v>901</v>
      </c>
      <c r="J918" s="111" t="n">
        <v>1</v>
      </c>
      <c r="K918" s="0" t="s">
        <v>198</v>
      </c>
      <c r="L918" s="0" t="s">
        <v>198</v>
      </c>
      <c r="M918" s="0" t="s">
        <v>199</v>
      </c>
      <c r="O918" s="0" t="s">
        <v>200</v>
      </c>
      <c r="Q918" s="120" t="s">
        <v>200</v>
      </c>
      <c r="R918" s="0" t="s">
        <v>3919</v>
      </c>
      <c r="S918" s="0" t="s">
        <v>201</v>
      </c>
      <c r="T918" s="0" t="s">
        <v>198</v>
      </c>
      <c r="U918" s="0" t="s">
        <v>202</v>
      </c>
      <c r="V918" s="0" t="s">
        <v>1790</v>
      </c>
      <c r="W918" s="110" t="s">
        <v>204</v>
      </c>
      <c r="X918" s="111" t="n">
        <v>2018</v>
      </c>
      <c r="Y918" s="111" t="s">
        <v>200</v>
      </c>
      <c r="Z918" s="111" t="s">
        <v>198</v>
      </c>
      <c r="AA918" s="122" t="s">
        <v>200</v>
      </c>
      <c r="AB918" s="0" t="s">
        <v>4400</v>
      </c>
      <c r="AC918" s="0" t="s">
        <v>4287</v>
      </c>
      <c r="AD918" s="111" t="n">
        <v>2018</v>
      </c>
      <c r="AE918" s="111" t="s">
        <v>198</v>
      </c>
      <c r="AI918" s="111" t="s">
        <v>207</v>
      </c>
      <c r="AK918" s="0" t="s">
        <v>4400</v>
      </c>
      <c r="AM918" s="111" t="n">
        <v>2018</v>
      </c>
      <c r="AN918" s="111" t="s">
        <v>4401</v>
      </c>
      <c r="AQ918" s="0" t="s">
        <v>4072</v>
      </c>
      <c r="AS918" s="0" t="s">
        <v>4402</v>
      </c>
      <c r="AV918" s="0" t="s">
        <v>200</v>
      </c>
      <c r="AW918" s="128"/>
      <c r="AZ918" s="0" t="s">
        <v>6563</v>
      </c>
      <c r="BA918" s="124" t="s">
        <v>200</v>
      </c>
      <c r="BB918" s="0" t="s">
        <v>248</v>
      </c>
      <c r="BC918" s="0" t="s">
        <v>6560</v>
      </c>
      <c r="BD918" s="0" t="s">
        <v>6564</v>
      </c>
      <c r="BE918" s="104" t="s">
        <v>6561</v>
      </c>
      <c r="BF918" s="0" t="s">
        <v>200</v>
      </c>
      <c r="BG918" s="125" t="s">
        <v>200</v>
      </c>
      <c r="BH918" s="0" t="s">
        <v>5303</v>
      </c>
      <c r="BI918" s="112" t="n">
        <v>5051895411322</v>
      </c>
      <c r="BJ918" s="126" t="s">
        <v>200</v>
      </c>
      <c r="BK918" s="0" t="s">
        <v>215</v>
      </c>
      <c r="BL918" s="112" t="n">
        <v>4</v>
      </c>
      <c r="BM918" s="112" t="n">
        <v>4</v>
      </c>
      <c r="BN918" s="112" t="n">
        <v>4</v>
      </c>
      <c r="BO918" s="111" t="n">
        <v>20</v>
      </c>
      <c r="BP918" s="125" t="s">
        <v>200</v>
      </c>
      <c r="BQ918" s="127" t="s">
        <v>5461</v>
      </c>
    </row>
    <row r="919" customFormat="false" ht="13.8" hidden="false" customHeight="false" outlineLevel="0" collapsed="false">
      <c r="A919" s="0" t="s">
        <v>6565</v>
      </c>
      <c r="B919" s="0" t="s">
        <v>5207</v>
      </c>
      <c r="C919" s="131" t="s">
        <v>2375</v>
      </c>
      <c r="D919" s="131" t="s">
        <v>1333</v>
      </c>
      <c r="E919" s="0" t="s">
        <v>194</v>
      </c>
      <c r="F919" s="0" t="s">
        <v>399</v>
      </c>
      <c r="G919" s="0" t="s">
        <v>330</v>
      </c>
      <c r="H919" s="0" t="s">
        <v>901</v>
      </c>
      <c r="J919" s="111" t="n">
        <v>1</v>
      </c>
      <c r="K919" s="0" t="s">
        <v>198</v>
      </c>
      <c r="L919" s="0" t="s">
        <v>198</v>
      </c>
      <c r="M919" s="0" t="s">
        <v>199</v>
      </c>
      <c r="O919" s="0" t="s">
        <v>200</v>
      </c>
      <c r="Q919" s="120" t="s">
        <v>200</v>
      </c>
      <c r="R919" s="0" t="s">
        <v>3919</v>
      </c>
      <c r="S919" s="0" t="s">
        <v>201</v>
      </c>
      <c r="T919" s="0" t="s">
        <v>1453</v>
      </c>
      <c r="U919" s="0" t="s">
        <v>202</v>
      </c>
      <c r="V919" s="0" t="s">
        <v>1790</v>
      </c>
      <c r="W919" s="110" t="s">
        <v>204</v>
      </c>
      <c r="X919" s="111" t="n">
        <v>2022</v>
      </c>
      <c r="Y919" s="111" t="s">
        <v>498</v>
      </c>
      <c r="Z919" s="111" t="s">
        <v>198</v>
      </c>
      <c r="AA919" s="122" t="s">
        <v>200</v>
      </c>
      <c r="AB919" s="0" t="s">
        <v>6566</v>
      </c>
      <c r="AC919" s="0" t="s">
        <v>872</v>
      </c>
      <c r="AD919" s="111" t="n">
        <v>2022</v>
      </c>
      <c r="AE919" s="111" t="s">
        <v>3242</v>
      </c>
      <c r="AI919" s="111" t="s">
        <v>207</v>
      </c>
      <c r="AK919" s="111" t="str">
        <f aca="false">(AB919)</f>
        <v>Guerilla games</v>
      </c>
      <c r="AM919" s="111" t="n">
        <f aca="false">AD919</f>
        <v>2022</v>
      </c>
      <c r="AN919" s="111" t="s">
        <v>1947</v>
      </c>
      <c r="AS919" s="0" t="s">
        <v>200</v>
      </c>
      <c r="AT919" s="0" t="s">
        <v>6567</v>
      </c>
      <c r="AU919" s="0" t="s">
        <v>332</v>
      </c>
      <c r="AV919" s="0" t="s">
        <v>200</v>
      </c>
      <c r="AX919" s="0" t="s">
        <v>6568</v>
      </c>
      <c r="AY919" s="131" t="s">
        <v>5767</v>
      </c>
      <c r="AZ919" s="0" t="s">
        <v>6569</v>
      </c>
      <c r="BA919" s="124" t="s">
        <v>200</v>
      </c>
      <c r="BB919" s="0" t="s">
        <v>248</v>
      </c>
      <c r="BC919" s="0" t="s">
        <v>6570</v>
      </c>
      <c r="BD919" s="0" t="s">
        <v>6571</v>
      </c>
      <c r="BE919" s="104" t="s">
        <v>6572</v>
      </c>
      <c r="BG919" s="125" t="s">
        <v>200</v>
      </c>
      <c r="BH919" s="0" t="s">
        <v>214</v>
      </c>
      <c r="BI919" s="112" t="n">
        <v>711719718192</v>
      </c>
      <c r="BJ919" s="126" t="s">
        <v>200</v>
      </c>
      <c r="BK919" s="0" t="s">
        <v>215</v>
      </c>
      <c r="BL919" s="112" t="n">
        <v>4</v>
      </c>
      <c r="BM919" s="112" t="n">
        <v>4</v>
      </c>
      <c r="BN919" s="112" t="n">
        <v>4</v>
      </c>
      <c r="BO919" s="111" t="n">
        <v>20</v>
      </c>
      <c r="BP919" s="125" t="s">
        <v>200</v>
      </c>
      <c r="BQ919" s="127" t="s">
        <v>5461</v>
      </c>
    </row>
    <row r="920" customFormat="false" ht="13.8" hidden="false" customHeight="false" outlineLevel="0" collapsed="false">
      <c r="A920" s="0" t="s">
        <v>6573</v>
      </c>
      <c r="B920" s="0" t="s">
        <v>5207</v>
      </c>
      <c r="C920" s="131" t="s">
        <v>2375</v>
      </c>
      <c r="D920" s="131" t="s">
        <v>1333</v>
      </c>
      <c r="E920" s="0" t="s">
        <v>194</v>
      </c>
      <c r="F920" s="0" t="s">
        <v>399</v>
      </c>
      <c r="G920" s="0" t="s">
        <v>330</v>
      </c>
      <c r="H920" s="0" t="s">
        <v>901</v>
      </c>
      <c r="J920" s="111" t="n">
        <v>1</v>
      </c>
      <c r="K920" s="0" t="s">
        <v>198</v>
      </c>
      <c r="L920" s="0" t="s">
        <v>198</v>
      </c>
      <c r="M920" s="0" t="s">
        <v>199</v>
      </c>
      <c r="O920" s="0" t="s">
        <v>200</v>
      </c>
      <c r="Q920" s="120" t="s">
        <v>200</v>
      </c>
      <c r="R920" s="0" t="s">
        <v>3919</v>
      </c>
      <c r="S920" s="0" t="s">
        <v>201</v>
      </c>
      <c r="T920" s="0" t="s">
        <v>198</v>
      </c>
      <c r="U920" s="0" t="s">
        <v>202</v>
      </c>
      <c r="V920" s="0" t="s">
        <v>1790</v>
      </c>
      <c r="W920" s="110" t="s">
        <v>204</v>
      </c>
      <c r="X920" s="111" t="n">
        <v>2017</v>
      </c>
      <c r="Y920" s="111" t="s">
        <v>498</v>
      </c>
      <c r="Z920" s="111" t="s">
        <v>198</v>
      </c>
      <c r="AA920" s="122" t="s">
        <v>200</v>
      </c>
      <c r="AB920" s="0" t="s">
        <v>6566</v>
      </c>
      <c r="AC920" s="0" t="s">
        <v>872</v>
      </c>
      <c r="AD920" s="111" t="n">
        <v>2017</v>
      </c>
      <c r="AE920" s="111" t="s">
        <v>222</v>
      </c>
      <c r="AG920" s="111" t="s">
        <v>241</v>
      </c>
      <c r="AH920" s="111" t="s">
        <v>2577</v>
      </c>
      <c r="AI920" s="111" t="s">
        <v>207</v>
      </c>
      <c r="AK920" s="111" t="str">
        <f aca="false">(AB920)</f>
        <v>Guerilla games</v>
      </c>
      <c r="AM920" s="111" t="n">
        <f aca="false">AD920</f>
        <v>2017</v>
      </c>
      <c r="AN920" s="111" t="s">
        <v>1947</v>
      </c>
      <c r="AS920" s="0" t="s">
        <v>200</v>
      </c>
      <c r="AT920" s="0" t="s">
        <v>6567</v>
      </c>
      <c r="AU920" s="0" t="s">
        <v>332</v>
      </c>
      <c r="AV920" s="0" t="s">
        <v>200</v>
      </c>
      <c r="AX920" s="0" t="s">
        <v>6568</v>
      </c>
      <c r="AY920" s="131" t="s">
        <v>5767</v>
      </c>
      <c r="AZ920" s="0" t="s">
        <v>6574</v>
      </c>
      <c r="BA920" s="124" t="s">
        <v>200</v>
      </c>
      <c r="BB920" s="0" t="s">
        <v>248</v>
      </c>
      <c r="BC920" s="0" t="s">
        <v>6575</v>
      </c>
      <c r="BD920" s="0" t="s">
        <v>6571</v>
      </c>
      <c r="BE920" s="104" t="s">
        <v>6576</v>
      </c>
      <c r="BF920" s="0" t="s">
        <v>6577</v>
      </c>
      <c r="BG920" s="125" t="s">
        <v>200</v>
      </c>
      <c r="BH920" s="0" t="s">
        <v>214</v>
      </c>
      <c r="BI920" s="112" t="n">
        <v>711719833758</v>
      </c>
      <c r="BJ920" s="126" t="s">
        <v>200</v>
      </c>
      <c r="BK920" s="0" t="s">
        <v>215</v>
      </c>
      <c r="BL920" s="112" t="n">
        <v>4</v>
      </c>
      <c r="BM920" s="112" t="n">
        <v>4</v>
      </c>
      <c r="BN920" s="112" t="n">
        <v>4</v>
      </c>
      <c r="BO920" s="111" t="n">
        <v>20</v>
      </c>
      <c r="BP920" s="125" t="s">
        <v>200</v>
      </c>
      <c r="BQ920" s="127" t="s">
        <v>216</v>
      </c>
    </row>
    <row r="921" customFormat="false" ht="13.8" hidden="false" customHeight="false" outlineLevel="0" collapsed="false">
      <c r="A921" s="0" t="s">
        <v>6578</v>
      </c>
      <c r="B921" s="0" t="s">
        <v>5207</v>
      </c>
      <c r="C921" s="131" t="s">
        <v>818</v>
      </c>
      <c r="D921" s="131" t="s">
        <v>1333</v>
      </c>
      <c r="E921" s="0" t="s">
        <v>1433</v>
      </c>
      <c r="F921" s="0" t="s">
        <v>314</v>
      </c>
      <c r="G921" s="0" t="s">
        <v>880</v>
      </c>
      <c r="H921" s="0" t="s">
        <v>197</v>
      </c>
      <c r="J921" s="111" t="n">
        <v>2</v>
      </c>
      <c r="K921" s="0" t="s">
        <v>198</v>
      </c>
      <c r="L921" s="0" t="s">
        <v>392</v>
      </c>
      <c r="M921" s="0" t="s">
        <v>199</v>
      </c>
      <c r="Q921" s="120"/>
      <c r="R921" s="0" t="s">
        <v>3919</v>
      </c>
      <c r="S921" s="0" t="s">
        <v>201</v>
      </c>
      <c r="T921" s="0" t="s">
        <v>198</v>
      </c>
      <c r="U921" s="0" t="s">
        <v>202</v>
      </c>
      <c r="V921" s="0" t="s">
        <v>1790</v>
      </c>
      <c r="W921" s="110" t="s">
        <v>204</v>
      </c>
      <c r="X921" s="111" t="n">
        <v>2021</v>
      </c>
      <c r="Y921" s="111" t="s">
        <v>498</v>
      </c>
      <c r="Z921" s="111" t="s">
        <v>198</v>
      </c>
      <c r="AA921" s="122"/>
      <c r="AB921" s="0" t="s">
        <v>6579</v>
      </c>
      <c r="AC921" s="0" t="s">
        <v>6579</v>
      </c>
      <c r="AD921" s="111" t="n">
        <v>2021</v>
      </c>
      <c r="AE921" s="111" t="s">
        <v>198</v>
      </c>
      <c r="AI921" s="111" t="s">
        <v>207</v>
      </c>
      <c r="AK921" s="0" t="s">
        <v>6579</v>
      </c>
      <c r="AM921" s="111" t="n">
        <v>2021</v>
      </c>
      <c r="AN921" s="111" t="s">
        <v>2552</v>
      </c>
      <c r="AO921" s="0" t="s">
        <v>2023</v>
      </c>
      <c r="AP921" s="0" t="s">
        <v>567</v>
      </c>
      <c r="AS921" s="0" t="s">
        <v>6580</v>
      </c>
      <c r="AY921" s="0" t="s">
        <v>2040</v>
      </c>
      <c r="AZ921" s="0" t="s">
        <v>6581</v>
      </c>
      <c r="BA921" s="124" t="s">
        <v>200</v>
      </c>
      <c r="BB921" s="0" t="s">
        <v>248</v>
      </c>
      <c r="BC921" s="0" t="s">
        <v>6582</v>
      </c>
      <c r="BD921" s="0" t="s">
        <v>6583</v>
      </c>
      <c r="BE921" s="0" t="s">
        <v>6584</v>
      </c>
      <c r="BG921" s="125"/>
      <c r="BH921" s="0" t="s">
        <v>5303</v>
      </c>
      <c r="BI921" s="112" t="n">
        <v>8057168503975</v>
      </c>
      <c r="BJ921" s="126"/>
      <c r="BK921" s="0" t="s">
        <v>215</v>
      </c>
      <c r="BL921" s="112" t="n">
        <v>4</v>
      </c>
      <c r="BM921" s="112" t="n">
        <v>4</v>
      </c>
      <c r="BN921" s="112" t="n">
        <v>4</v>
      </c>
      <c r="BO921" s="111" t="n">
        <v>20</v>
      </c>
      <c r="BP921" s="125"/>
      <c r="BQ921" s="127" t="s">
        <v>5461</v>
      </c>
    </row>
    <row r="922" customFormat="false" ht="13.8" hidden="false" customHeight="false" outlineLevel="0" collapsed="false">
      <c r="A922" s="0" t="s">
        <v>6585</v>
      </c>
      <c r="B922" s="0" t="s">
        <v>5207</v>
      </c>
      <c r="C922" s="0" t="s">
        <v>329</v>
      </c>
      <c r="D922" s="0" t="s">
        <v>5239</v>
      </c>
      <c r="E922" s="0" t="s">
        <v>194</v>
      </c>
      <c r="F922" s="0" t="s">
        <v>195</v>
      </c>
      <c r="G922" s="0" t="s">
        <v>330</v>
      </c>
      <c r="H922" s="0" t="s">
        <v>197</v>
      </c>
      <c r="J922" s="111" t="n">
        <v>2</v>
      </c>
      <c r="K922" s="0" t="s">
        <v>198</v>
      </c>
      <c r="L922" s="0" t="s">
        <v>533</v>
      </c>
      <c r="M922" s="0" t="s">
        <v>199</v>
      </c>
      <c r="O922" s="0" t="s">
        <v>200</v>
      </c>
      <c r="Q922" s="120" t="s">
        <v>200</v>
      </c>
      <c r="R922" s="0" t="s">
        <v>3919</v>
      </c>
      <c r="S922" s="0" t="s">
        <v>5247</v>
      </c>
      <c r="T922" s="0" t="s">
        <v>198</v>
      </c>
      <c r="U922" s="0" t="s">
        <v>202</v>
      </c>
      <c r="V922" s="0" t="s">
        <v>1790</v>
      </c>
      <c r="W922" s="110" t="s">
        <v>204</v>
      </c>
      <c r="X922" s="111" t="n">
        <v>2017</v>
      </c>
      <c r="Y922" s="111" t="s">
        <v>205</v>
      </c>
      <c r="Z922" s="111" t="s">
        <v>221</v>
      </c>
      <c r="AA922" s="122" t="s">
        <v>200</v>
      </c>
      <c r="AB922" s="0" t="s">
        <v>6586</v>
      </c>
      <c r="AC922" s="0" t="s">
        <v>5946</v>
      </c>
      <c r="AD922" s="111" t="n">
        <v>2017</v>
      </c>
      <c r="AE922" s="111" t="s">
        <v>5241</v>
      </c>
      <c r="AG922" s="130"/>
      <c r="AI922" s="111" t="s">
        <v>294</v>
      </c>
      <c r="AJ922" s="111" t="s">
        <v>1793</v>
      </c>
      <c r="AK922" s="0" t="s">
        <v>6586</v>
      </c>
      <c r="AM922" s="111" t="n">
        <v>2016</v>
      </c>
      <c r="AN922" s="111" t="s">
        <v>297</v>
      </c>
      <c r="AS922" s="0" t="s">
        <v>200</v>
      </c>
      <c r="AU922" s="0" t="s">
        <v>332</v>
      </c>
      <c r="AV922" s="0" t="s">
        <v>200</v>
      </c>
      <c r="AY922" s="0" t="s">
        <v>5732</v>
      </c>
      <c r="AZ922" s="0" t="s">
        <v>6587</v>
      </c>
      <c r="BA922" s="124" t="s">
        <v>200</v>
      </c>
      <c r="BB922" s="0" t="s">
        <v>248</v>
      </c>
      <c r="BC922" s="0" t="s">
        <v>6588</v>
      </c>
      <c r="BE922" s="104" t="s">
        <v>6589</v>
      </c>
      <c r="BG922" s="125" t="s">
        <v>200</v>
      </c>
      <c r="BH922" s="0" t="s">
        <v>214</v>
      </c>
      <c r="BI922" s="112" t="n">
        <v>852428007617</v>
      </c>
      <c r="BJ922" s="126" t="s">
        <v>200</v>
      </c>
      <c r="BK922" s="0" t="s">
        <v>215</v>
      </c>
      <c r="BL922" s="112" t="n">
        <v>4</v>
      </c>
      <c r="BM922" s="112" t="n">
        <v>4</v>
      </c>
      <c r="BN922" s="112" t="n">
        <v>4</v>
      </c>
      <c r="BO922" s="111" t="n">
        <v>40</v>
      </c>
      <c r="BP922" s="125" t="s">
        <v>200</v>
      </c>
      <c r="BQ922" s="127" t="s">
        <v>216</v>
      </c>
    </row>
    <row r="923" customFormat="false" ht="13.8" hidden="false" customHeight="false" outlineLevel="0" collapsed="false">
      <c r="A923" s="0" t="s">
        <v>6590</v>
      </c>
      <c r="B923" s="0" t="s">
        <v>5207</v>
      </c>
      <c r="C923" s="0" t="s">
        <v>329</v>
      </c>
      <c r="D923" s="0" t="s">
        <v>1333</v>
      </c>
      <c r="E923" s="0" t="s">
        <v>284</v>
      </c>
      <c r="F923" s="0" t="s">
        <v>195</v>
      </c>
      <c r="G923" s="0" t="s">
        <v>330</v>
      </c>
      <c r="H923" s="0" t="s">
        <v>197</v>
      </c>
      <c r="J923" s="111" t="n">
        <v>1</v>
      </c>
      <c r="K923" s="0" t="s">
        <v>198</v>
      </c>
      <c r="L923" s="0" t="s">
        <v>198</v>
      </c>
      <c r="M923" s="0" t="s">
        <v>274</v>
      </c>
      <c r="Q923" s="120"/>
      <c r="R923" s="0" t="s">
        <v>3919</v>
      </c>
      <c r="S923" s="0" t="s">
        <v>201</v>
      </c>
      <c r="T923" s="0" t="s">
        <v>198</v>
      </c>
      <c r="U923" s="0" t="s">
        <v>202</v>
      </c>
      <c r="V923" s="0" t="s">
        <v>1790</v>
      </c>
      <c r="W923" s="110" t="s">
        <v>204</v>
      </c>
      <c r="X923" s="111" t="n">
        <v>2020</v>
      </c>
      <c r="Y923" s="111" t="s">
        <v>498</v>
      </c>
      <c r="Z923" s="111" t="s">
        <v>757</v>
      </c>
      <c r="AA923" s="122"/>
      <c r="AB923" s="0" t="s">
        <v>5367</v>
      </c>
      <c r="AC923" s="0" t="s">
        <v>1696</v>
      </c>
      <c r="AD923" s="111" t="n">
        <v>2020</v>
      </c>
      <c r="AE923" s="111" t="s">
        <v>198</v>
      </c>
      <c r="AG923" s="130"/>
      <c r="AI923" s="111" t="s">
        <v>207</v>
      </c>
      <c r="AK923" s="111" t="str">
        <f aca="false">(AB923)</f>
        <v>Ubisoft Quebec</v>
      </c>
      <c r="AM923" s="111" t="n">
        <f aca="false">AD923</f>
        <v>2020</v>
      </c>
      <c r="AN923" s="111" t="s">
        <v>1887</v>
      </c>
      <c r="AT923" s="0" t="s">
        <v>6230</v>
      </c>
      <c r="AU923" s="0" t="s">
        <v>2616</v>
      </c>
      <c r="AV923" s="0" t="s">
        <v>200</v>
      </c>
      <c r="AZ923" s="0" t="s">
        <v>6591</v>
      </c>
      <c r="BA923" s="124" t="s">
        <v>200</v>
      </c>
      <c r="BB923" s="0" t="s">
        <v>248</v>
      </c>
      <c r="BC923" s="0" t="s">
        <v>6592</v>
      </c>
      <c r="BD923" s="0" t="s">
        <v>6593</v>
      </c>
      <c r="BE923" s="104" t="s">
        <v>6594</v>
      </c>
      <c r="BF923" s="0" t="s">
        <v>200</v>
      </c>
      <c r="BG923" s="125"/>
      <c r="BH923" s="0" t="s">
        <v>214</v>
      </c>
      <c r="BI923" s="112" t="n">
        <v>3307216143949</v>
      </c>
      <c r="BJ923" s="126"/>
      <c r="BK923" s="0" t="s">
        <v>215</v>
      </c>
      <c r="BL923" s="112" t="n">
        <v>4</v>
      </c>
      <c r="BM923" s="112" t="n">
        <v>4</v>
      </c>
      <c r="BN923" s="112" t="n">
        <v>4</v>
      </c>
      <c r="BO923" s="111" t="n">
        <v>20</v>
      </c>
      <c r="BP923" s="125"/>
      <c r="BQ923" s="127"/>
    </row>
    <row r="924" customFormat="false" ht="13.8" hidden="false" customHeight="false" outlineLevel="0" collapsed="false">
      <c r="A924" s="0" t="s">
        <v>6595</v>
      </c>
      <c r="B924" s="0" t="s">
        <v>5207</v>
      </c>
      <c r="C924" s="0" t="s">
        <v>928</v>
      </c>
      <c r="D924" s="0" t="s">
        <v>1460</v>
      </c>
      <c r="E924" s="0" t="s">
        <v>194</v>
      </c>
      <c r="F924" s="0" t="s">
        <v>195</v>
      </c>
      <c r="G924" s="0" t="s">
        <v>330</v>
      </c>
      <c r="H924" s="0" t="s">
        <v>197</v>
      </c>
      <c r="J924" s="111" t="s">
        <v>6596</v>
      </c>
      <c r="K924" s="0" t="s">
        <v>198</v>
      </c>
      <c r="L924" s="0" t="s">
        <v>533</v>
      </c>
      <c r="M924" s="0" t="s">
        <v>199</v>
      </c>
      <c r="Q924" s="120" t="s">
        <v>200</v>
      </c>
      <c r="R924" s="0" t="s">
        <v>3919</v>
      </c>
      <c r="S924" s="0" t="s">
        <v>201</v>
      </c>
      <c r="T924" s="0" t="s">
        <v>198</v>
      </c>
      <c r="U924" s="0" t="s">
        <v>202</v>
      </c>
      <c r="V924" s="0" t="s">
        <v>1790</v>
      </c>
      <c r="W924" s="110" t="s">
        <v>204</v>
      </c>
      <c r="X924" s="111" t="n">
        <v>2019</v>
      </c>
      <c r="Y924" s="111" t="s">
        <v>1624</v>
      </c>
      <c r="Z924" s="111" t="s">
        <v>757</v>
      </c>
      <c r="AA924" s="122" t="s">
        <v>200</v>
      </c>
      <c r="AB924" s="0" t="s">
        <v>6597</v>
      </c>
      <c r="AC924" s="0" t="s">
        <v>3470</v>
      </c>
      <c r="AD924" s="111" t="n">
        <v>2019</v>
      </c>
      <c r="AE924" s="111" t="s">
        <v>198</v>
      </c>
      <c r="AG924" s="130"/>
      <c r="AI924" s="111" t="s">
        <v>207</v>
      </c>
      <c r="AK924" s="111" t="str">
        <f aca="false">(AB924)</f>
        <v>Lab zero games</v>
      </c>
      <c r="AM924" s="111" t="n">
        <f aca="false">AD924</f>
        <v>2019</v>
      </c>
      <c r="AN924" s="111" t="s">
        <v>297</v>
      </c>
      <c r="AT924" s="0" t="s">
        <v>6230</v>
      </c>
      <c r="AU924" s="0" t="s">
        <v>200</v>
      </c>
      <c r="AZ924" s="0" t="s">
        <v>6598</v>
      </c>
      <c r="BA924" s="124" t="s">
        <v>200</v>
      </c>
      <c r="BB924" s="0" t="s">
        <v>462</v>
      </c>
      <c r="BC924" s="0" t="s">
        <v>6599</v>
      </c>
      <c r="BD924" s="0" t="s">
        <v>6600</v>
      </c>
      <c r="BE924" s="104" t="s">
        <v>6601</v>
      </c>
      <c r="BF924" s="0" t="s">
        <v>6602</v>
      </c>
      <c r="BG924" s="125"/>
      <c r="BH924" s="0" t="s">
        <v>214</v>
      </c>
      <c r="BI924" s="112" t="n">
        <v>8023171043319</v>
      </c>
      <c r="BJ924" s="126"/>
      <c r="BK924" s="0" t="s">
        <v>215</v>
      </c>
      <c r="BL924" s="112" t="n">
        <v>4</v>
      </c>
      <c r="BM924" s="112" t="n">
        <v>4</v>
      </c>
      <c r="BN924" s="112" t="n">
        <v>4</v>
      </c>
      <c r="BO924" s="111" t="n">
        <v>20</v>
      </c>
      <c r="BP924" s="125"/>
      <c r="BQ924" s="127" t="s">
        <v>216</v>
      </c>
    </row>
    <row r="925" customFormat="false" ht="13.8" hidden="false" customHeight="false" outlineLevel="0" collapsed="false">
      <c r="A925" s="0" t="s">
        <v>6603</v>
      </c>
      <c r="B925" s="0" t="s">
        <v>5207</v>
      </c>
      <c r="C925" s="131" t="s">
        <v>1408</v>
      </c>
      <c r="D925" s="131" t="s">
        <v>1333</v>
      </c>
      <c r="E925" s="0" t="s">
        <v>194</v>
      </c>
      <c r="F925" s="0" t="s">
        <v>1509</v>
      </c>
      <c r="G925" s="0" t="s">
        <v>330</v>
      </c>
      <c r="H925" s="0" t="s">
        <v>219</v>
      </c>
      <c r="J925" s="111" t="n">
        <v>1</v>
      </c>
      <c r="K925" s="131" t="s">
        <v>198</v>
      </c>
      <c r="L925" s="0" t="s">
        <v>198</v>
      </c>
      <c r="M925" s="0" t="s">
        <v>199</v>
      </c>
      <c r="O925" s="0" t="s">
        <v>200</v>
      </c>
      <c r="Q925" s="120" t="s">
        <v>200</v>
      </c>
      <c r="R925" s="0" t="s">
        <v>3919</v>
      </c>
      <c r="S925" s="0" t="s">
        <v>201</v>
      </c>
      <c r="T925" s="0" t="s">
        <v>198</v>
      </c>
      <c r="U925" s="0" t="s">
        <v>202</v>
      </c>
      <c r="V925" s="0" t="s">
        <v>1790</v>
      </c>
      <c r="W925" s="110" t="s">
        <v>204</v>
      </c>
      <c r="X925" s="111" t="n">
        <v>2014</v>
      </c>
      <c r="Y925" s="111" t="s">
        <v>200</v>
      </c>
      <c r="Z925" s="130" t="s">
        <v>757</v>
      </c>
      <c r="AA925" s="122" t="s">
        <v>200</v>
      </c>
      <c r="AB925" s="0" t="s">
        <v>3746</v>
      </c>
      <c r="AC925" s="0" t="s">
        <v>872</v>
      </c>
      <c r="AD925" s="111" t="n">
        <v>2014</v>
      </c>
      <c r="AE925" s="130" t="s">
        <v>222</v>
      </c>
      <c r="AF925" s="130"/>
      <c r="AG925" s="130"/>
      <c r="AH925" s="130" t="s">
        <v>914</v>
      </c>
      <c r="AI925" s="111" t="s">
        <v>207</v>
      </c>
      <c r="AK925" s="111" t="str">
        <f aca="false">(AB925)</f>
        <v>Sucker punch</v>
      </c>
      <c r="AM925" s="111" t="n">
        <f aca="false">AD925</f>
        <v>2014</v>
      </c>
      <c r="AN925" s="111" t="s">
        <v>297</v>
      </c>
      <c r="AO925" s="0" t="s">
        <v>4360</v>
      </c>
      <c r="AP925" s="0" t="s">
        <v>200</v>
      </c>
      <c r="AS925" s="0" t="s">
        <v>4431</v>
      </c>
      <c r="AT925" s="0" t="s">
        <v>4432</v>
      </c>
      <c r="AU925" s="0" t="s">
        <v>6604</v>
      </c>
      <c r="AV925" s="0" t="s">
        <v>200</v>
      </c>
      <c r="AX925" s="0" t="s">
        <v>6605</v>
      </c>
      <c r="AY925" s="131" t="s">
        <v>3510</v>
      </c>
      <c r="AZ925" s="0" t="s">
        <v>6606</v>
      </c>
      <c r="BA925" s="124" t="s">
        <v>200</v>
      </c>
      <c r="BB925" s="0" t="s">
        <v>248</v>
      </c>
      <c r="BC925" s="0" t="s">
        <v>6607</v>
      </c>
      <c r="BD925" s="0" t="s">
        <v>6608</v>
      </c>
      <c r="BE925" s="104" t="s">
        <v>6609</v>
      </c>
      <c r="BG925" s="125" t="s">
        <v>200</v>
      </c>
      <c r="BH925" s="0" t="s">
        <v>214</v>
      </c>
      <c r="BI925" s="112" t="n">
        <v>711719278474</v>
      </c>
      <c r="BJ925" s="126" t="s">
        <v>200</v>
      </c>
      <c r="BK925" s="0" t="s">
        <v>215</v>
      </c>
      <c r="BL925" s="112" t="n">
        <v>4</v>
      </c>
      <c r="BM925" s="112" t="n">
        <v>4</v>
      </c>
      <c r="BN925" s="112" t="n">
        <v>4</v>
      </c>
      <c r="BO925" s="111" t="n">
        <v>20</v>
      </c>
      <c r="BP925" s="125" t="s">
        <v>200</v>
      </c>
      <c r="BQ925" s="127" t="s">
        <v>216</v>
      </c>
    </row>
    <row r="926" customFormat="false" ht="13.8" hidden="false" customHeight="false" outlineLevel="0" collapsed="false">
      <c r="A926" s="0" t="s">
        <v>6610</v>
      </c>
      <c r="B926" s="0" t="s">
        <v>5207</v>
      </c>
      <c r="C926" s="0" t="s">
        <v>605</v>
      </c>
      <c r="D926" s="0" t="s">
        <v>1333</v>
      </c>
      <c r="E926" s="0" t="s">
        <v>194</v>
      </c>
      <c r="F926" s="0" t="s">
        <v>606</v>
      </c>
      <c r="G926" s="0" t="s">
        <v>391</v>
      </c>
      <c r="H926" s="0" t="s">
        <v>219</v>
      </c>
      <c r="J926" s="111" t="n">
        <v>2</v>
      </c>
      <c r="K926" s="0" t="s">
        <v>198</v>
      </c>
      <c r="L926" s="0" t="s">
        <v>392</v>
      </c>
      <c r="M926" s="0" t="s">
        <v>274</v>
      </c>
      <c r="O926" s="0" t="s">
        <v>237</v>
      </c>
      <c r="Q926" s="120" t="s">
        <v>200</v>
      </c>
      <c r="R926" s="0" t="s">
        <v>3919</v>
      </c>
      <c r="S926" s="0" t="s">
        <v>3441</v>
      </c>
      <c r="T926" s="0" t="s">
        <v>3441</v>
      </c>
      <c r="U926" s="0" t="s">
        <v>202</v>
      </c>
      <c r="V926" s="0" t="s">
        <v>1790</v>
      </c>
      <c r="W926" s="110" t="s">
        <v>204</v>
      </c>
      <c r="X926" s="111" t="n">
        <v>2018</v>
      </c>
      <c r="Y926" s="111" t="s">
        <v>200</v>
      </c>
      <c r="Z926" s="111" t="s">
        <v>198</v>
      </c>
      <c r="AA926" s="122" t="s">
        <v>200</v>
      </c>
      <c r="AB926" s="0" t="s">
        <v>4619</v>
      </c>
      <c r="AC926" s="0" t="s">
        <v>4287</v>
      </c>
      <c r="AD926" s="111" t="n">
        <v>2018</v>
      </c>
      <c r="AE926" s="111" t="s">
        <v>198</v>
      </c>
      <c r="AI926" s="111" t="s">
        <v>700</v>
      </c>
      <c r="AJ926" s="133" t="s">
        <v>5412</v>
      </c>
      <c r="AK926" s="0" t="s">
        <v>4619</v>
      </c>
      <c r="AL926" s="0" t="s">
        <v>200</v>
      </c>
      <c r="AM926" s="111" t="n">
        <v>2017</v>
      </c>
      <c r="AN926" s="111" t="s">
        <v>297</v>
      </c>
      <c r="AO926" s="0" t="s">
        <v>609</v>
      </c>
      <c r="AP926" s="0" t="s">
        <v>526</v>
      </c>
      <c r="AQ926" s="0" t="s">
        <v>200</v>
      </c>
      <c r="AR926" s="0" t="s">
        <v>4215</v>
      </c>
      <c r="AS926" s="0" t="s">
        <v>3977</v>
      </c>
      <c r="AT926" s="0" t="s">
        <v>6611</v>
      </c>
      <c r="AU926" s="0" t="s">
        <v>200</v>
      </c>
      <c r="AV926" s="0" t="s">
        <v>200</v>
      </c>
      <c r="AX926" s="0" t="s">
        <v>6612</v>
      </c>
      <c r="AY926" s="131" t="s">
        <v>2040</v>
      </c>
      <c r="AZ926" s="0" t="s">
        <v>6613</v>
      </c>
      <c r="BA926" s="124" t="s">
        <v>200</v>
      </c>
      <c r="BB926" s="0" t="s">
        <v>248</v>
      </c>
      <c r="BC926" s="0" t="s">
        <v>6614</v>
      </c>
      <c r="BD926" s="0" t="s">
        <v>6615</v>
      </c>
      <c r="BE926" s="104" t="s">
        <v>6616</v>
      </c>
      <c r="BG926" s="125" t="s">
        <v>200</v>
      </c>
      <c r="BH926" s="0" t="s">
        <v>582</v>
      </c>
      <c r="BI926" s="112" t="s">
        <v>198</v>
      </c>
      <c r="BJ926" s="126" t="s">
        <v>200</v>
      </c>
      <c r="BK926" s="0" t="s">
        <v>215</v>
      </c>
      <c r="BL926" s="112" t="n">
        <v>4</v>
      </c>
      <c r="BM926" s="112" t="n">
        <v>4</v>
      </c>
      <c r="BN926" s="112" t="n">
        <v>4</v>
      </c>
      <c r="BO926" s="111" t="n">
        <v>20</v>
      </c>
      <c r="BP926" s="125" t="s">
        <v>200</v>
      </c>
      <c r="BQ926" s="127" t="s">
        <v>216</v>
      </c>
    </row>
    <row r="927" customFormat="false" ht="13.8" hidden="false" customHeight="false" outlineLevel="0" collapsed="false">
      <c r="A927" s="0" t="s">
        <v>6617</v>
      </c>
      <c r="B927" s="0" t="s">
        <v>5207</v>
      </c>
      <c r="C927" s="0" t="s">
        <v>234</v>
      </c>
      <c r="D927" s="0" t="s">
        <v>1333</v>
      </c>
      <c r="E927" s="0" t="s">
        <v>194</v>
      </c>
      <c r="F927" s="0" t="s">
        <v>195</v>
      </c>
      <c r="G927" s="0" t="s">
        <v>196</v>
      </c>
      <c r="H927" s="0" t="s">
        <v>4389</v>
      </c>
      <c r="I927" s="0" t="s">
        <v>401</v>
      </c>
      <c r="J927" s="111" t="n">
        <v>1</v>
      </c>
      <c r="K927" s="0" t="s">
        <v>198</v>
      </c>
      <c r="L927" s="0" t="s">
        <v>198</v>
      </c>
      <c r="M927" s="0" t="s">
        <v>274</v>
      </c>
      <c r="O927" s="0" t="s">
        <v>200</v>
      </c>
      <c r="Q927" s="120" t="s">
        <v>200</v>
      </c>
      <c r="R927" s="0" t="s">
        <v>3919</v>
      </c>
      <c r="S927" s="0" t="s">
        <v>201</v>
      </c>
      <c r="T927" s="0" t="s">
        <v>198</v>
      </c>
      <c r="U927" s="0" t="s">
        <v>202</v>
      </c>
      <c r="V927" s="0" t="s">
        <v>1790</v>
      </c>
      <c r="W927" s="110" t="s">
        <v>204</v>
      </c>
      <c r="X927" s="111" t="n">
        <v>2017</v>
      </c>
      <c r="Y927" s="111" t="s">
        <v>498</v>
      </c>
      <c r="Z927" s="111" t="s">
        <v>198</v>
      </c>
      <c r="AA927" s="122" t="s">
        <v>200</v>
      </c>
      <c r="AB927" s="0" t="s">
        <v>6618</v>
      </c>
      <c r="AC927" s="0" t="s">
        <v>3470</v>
      </c>
      <c r="AD927" s="111" t="n">
        <v>2017</v>
      </c>
      <c r="AE927" s="111" t="s">
        <v>198</v>
      </c>
      <c r="AG927" s="130"/>
      <c r="AI927" s="111" t="s">
        <v>294</v>
      </c>
      <c r="AJ927" s="111" t="s">
        <v>1793</v>
      </c>
      <c r="AK927" s="0" t="s">
        <v>6618</v>
      </c>
      <c r="AL927" s="0" t="s">
        <v>200</v>
      </c>
      <c r="AM927" s="111" t="s">
        <v>849</v>
      </c>
      <c r="AN927" s="111" t="s">
        <v>4401</v>
      </c>
      <c r="AR927" s="0" t="s">
        <v>200</v>
      </c>
      <c r="AS927" s="0" t="s">
        <v>200</v>
      </c>
      <c r="AT927" s="0" t="s">
        <v>6619</v>
      </c>
      <c r="AU927" s="0" t="s">
        <v>470</v>
      </c>
      <c r="AV927" s="0" t="s">
        <v>6620</v>
      </c>
      <c r="AZ927" s="0" t="s">
        <v>6621</v>
      </c>
      <c r="BA927" s="124" t="s">
        <v>200</v>
      </c>
      <c r="BB927" s="0" t="s">
        <v>248</v>
      </c>
      <c r="BC927" s="0" t="s">
        <v>6622</v>
      </c>
      <c r="BD927" s="0" t="s">
        <v>6623</v>
      </c>
      <c r="BE927" s="104" t="s">
        <v>6624</v>
      </c>
      <c r="BG927" s="125" t="s">
        <v>200</v>
      </c>
      <c r="BH927" s="0" t="s">
        <v>214</v>
      </c>
      <c r="BI927" s="112" t="n">
        <v>8023171040660</v>
      </c>
      <c r="BJ927" s="126" t="s">
        <v>200</v>
      </c>
      <c r="BK927" s="0" t="s">
        <v>215</v>
      </c>
      <c r="BL927" s="112" t="n">
        <v>4</v>
      </c>
      <c r="BM927" s="112" t="n">
        <v>4</v>
      </c>
      <c r="BN927" s="112" t="n">
        <v>4</v>
      </c>
      <c r="BO927" s="111" t="n">
        <v>20</v>
      </c>
      <c r="BP927" s="125" t="s">
        <v>200</v>
      </c>
      <c r="BQ927" s="127" t="s">
        <v>216</v>
      </c>
    </row>
    <row r="928" customFormat="false" ht="13.8" hidden="false" customHeight="false" outlineLevel="0" collapsed="false">
      <c r="A928" s="0" t="s">
        <v>6625</v>
      </c>
      <c r="B928" s="0" t="s">
        <v>5207</v>
      </c>
      <c r="C928" s="0" t="s">
        <v>532</v>
      </c>
      <c r="D928" s="0" t="s">
        <v>1769</v>
      </c>
      <c r="E928" s="0" t="s">
        <v>194</v>
      </c>
      <c r="F928" s="0" t="s">
        <v>195</v>
      </c>
      <c r="G928" s="0" t="s">
        <v>196</v>
      </c>
      <c r="H928" s="0" t="s">
        <v>219</v>
      </c>
      <c r="J928" s="111" t="n">
        <v>4</v>
      </c>
      <c r="K928" s="0" t="s">
        <v>198</v>
      </c>
      <c r="L928" s="0" t="s">
        <v>533</v>
      </c>
      <c r="M928" s="0" t="s">
        <v>199</v>
      </c>
      <c r="O928" s="0" t="s">
        <v>200</v>
      </c>
      <c r="Q928" s="120" t="s">
        <v>200</v>
      </c>
      <c r="R928" s="0" t="s">
        <v>3919</v>
      </c>
      <c r="S928" s="0" t="s">
        <v>5247</v>
      </c>
      <c r="T928" s="0" t="s">
        <v>198</v>
      </c>
      <c r="U928" s="0" t="s">
        <v>285</v>
      </c>
      <c r="V928" s="0" t="s">
        <v>1790</v>
      </c>
      <c r="W928" s="110" t="s">
        <v>204</v>
      </c>
      <c r="X928" s="111" t="n">
        <v>2018</v>
      </c>
      <c r="Y928" s="111" t="s">
        <v>200</v>
      </c>
      <c r="Z928" s="111" t="s">
        <v>198</v>
      </c>
      <c r="AA928" s="122" t="s">
        <v>200</v>
      </c>
      <c r="AB928" s="0" t="s">
        <v>6626</v>
      </c>
      <c r="AC928" s="0" t="s">
        <v>5249</v>
      </c>
      <c r="AD928" s="111" t="s">
        <v>198</v>
      </c>
      <c r="AE928" s="111" t="s">
        <v>5241</v>
      </c>
      <c r="AG928" s="130"/>
      <c r="AI928" s="111" t="s">
        <v>294</v>
      </c>
      <c r="AJ928" s="111" t="s">
        <v>1793</v>
      </c>
      <c r="AK928" s="0" t="s">
        <v>6626</v>
      </c>
      <c r="AM928" s="111" t="n">
        <v>2017</v>
      </c>
      <c r="AN928" s="111" t="s">
        <v>263</v>
      </c>
      <c r="AR928" s="0" t="s">
        <v>224</v>
      </c>
      <c r="AU928" s="0" t="s">
        <v>332</v>
      </c>
      <c r="AZ928" s="0" t="s">
        <v>6627</v>
      </c>
      <c r="BA928" s="124" t="s">
        <v>200</v>
      </c>
      <c r="BB928" s="0" t="s">
        <v>210</v>
      </c>
      <c r="BC928" s="0" t="s">
        <v>6628</v>
      </c>
      <c r="BD928" s="0" t="s">
        <v>6629</v>
      </c>
      <c r="BE928" s="104" t="s">
        <v>6630</v>
      </c>
      <c r="BG928" s="125"/>
      <c r="BH928" s="0" t="s">
        <v>5255</v>
      </c>
      <c r="BI928" s="112" t="n">
        <v>819976020901</v>
      </c>
      <c r="BJ928" s="126"/>
      <c r="BK928" s="0" t="s">
        <v>215</v>
      </c>
      <c r="BL928" s="112" t="n">
        <v>4</v>
      </c>
      <c r="BM928" s="112" t="n">
        <v>4</v>
      </c>
      <c r="BN928" s="112" t="n">
        <v>4</v>
      </c>
      <c r="BO928" s="111" t="n">
        <v>40</v>
      </c>
      <c r="BP928" s="125"/>
      <c r="BQ928" s="127" t="s">
        <v>216</v>
      </c>
    </row>
    <row r="929" customFormat="false" ht="13.8" hidden="false" customHeight="false" outlineLevel="0" collapsed="false">
      <c r="A929" s="0" t="s">
        <v>6631</v>
      </c>
      <c r="B929" s="0" t="s">
        <v>5207</v>
      </c>
      <c r="C929" s="0" t="s">
        <v>1394</v>
      </c>
      <c r="D929" s="0" t="s">
        <v>1333</v>
      </c>
      <c r="E929" s="0" t="s">
        <v>194</v>
      </c>
      <c r="F929" s="0" t="s">
        <v>195</v>
      </c>
      <c r="G929" s="0" t="s">
        <v>196</v>
      </c>
      <c r="H929" s="0" t="s">
        <v>197</v>
      </c>
      <c r="J929" s="111" t="n">
        <v>2</v>
      </c>
      <c r="K929" s="131" t="s">
        <v>198</v>
      </c>
      <c r="L929" s="0" t="s">
        <v>533</v>
      </c>
      <c r="M929" s="0" t="s">
        <v>235</v>
      </c>
      <c r="N929" s="0" t="s">
        <v>200</v>
      </c>
      <c r="O929" s="0" t="s">
        <v>534</v>
      </c>
      <c r="P929" s="0" t="s">
        <v>410</v>
      </c>
      <c r="Q929" s="120" t="s">
        <v>200</v>
      </c>
      <c r="R929" s="0" t="s">
        <v>3919</v>
      </c>
      <c r="S929" s="0" t="s">
        <v>201</v>
      </c>
      <c r="T929" s="0" t="s">
        <v>198</v>
      </c>
      <c r="U929" s="0" t="s">
        <v>202</v>
      </c>
      <c r="V929" s="0" t="s">
        <v>1790</v>
      </c>
      <c r="W929" s="110" t="s">
        <v>204</v>
      </c>
      <c r="X929" s="111" t="n">
        <v>2021</v>
      </c>
      <c r="Y929" s="111" t="s">
        <v>1624</v>
      </c>
      <c r="Z929" s="111" t="s">
        <v>198</v>
      </c>
      <c r="AA929" s="122" t="s">
        <v>200</v>
      </c>
      <c r="AB929" s="0" t="s">
        <v>5431</v>
      </c>
      <c r="AC929" s="0" t="s">
        <v>574</v>
      </c>
      <c r="AD929" s="111" t="n">
        <v>2021</v>
      </c>
      <c r="AE929" s="111" t="s">
        <v>198</v>
      </c>
      <c r="AG929" s="130"/>
      <c r="AI929" s="111" t="s">
        <v>207</v>
      </c>
      <c r="AJ929" s="111" t="s">
        <v>200</v>
      </c>
      <c r="AK929" s="111" t="str">
        <f aca="false">(AB929)</f>
        <v>Hazelight studio</v>
      </c>
      <c r="AM929" s="111" t="n">
        <v>2021</v>
      </c>
      <c r="AN929" s="111" t="s">
        <v>4091</v>
      </c>
      <c r="AO929" s="0" t="s">
        <v>5432</v>
      </c>
      <c r="AP929" s="0" t="s">
        <v>200</v>
      </c>
      <c r="AS929" s="0" t="s">
        <v>200</v>
      </c>
      <c r="AT929" s="0" t="s">
        <v>5569</v>
      </c>
      <c r="AU929" s="0" t="s">
        <v>227</v>
      </c>
      <c r="AV929" s="0" t="s">
        <v>4093</v>
      </c>
      <c r="AY929" s="131" t="s">
        <v>2040</v>
      </c>
      <c r="AZ929" s="0" t="s">
        <v>6632</v>
      </c>
      <c r="BA929" s="124" t="s">
        <v>200</v>
      </c>
      <c r="BB929" s="0" t="s">
        <v>248</v>
      </c>
      <c r="BC929" s="0" t="s">
        <v>6633</v>
      </c>
      <c r="BD929" s="0" t="s">
        <v>6634</v>
      </c>
      <c r="BE929" s="104" t="s">
        <v>6635</v>
      </c>
      <c r="BG929" s="125" t="s">
        <v>200</v>
      </c>
      <c r="BH929" s="0" t="s">
        <v>214</v>
      </c>
      <c r="BI929" s="112" t="n">
        <v>5030949124692</v>
      </c>
      <c r="BJ929" s="126" t="s">
        <v>200</v>
      </c>
      <c r="BK929" s="0" t="s">
        <v>215</v>
      </c>
      <c r="BL929" s="112" t="n">
        <v>4</v>
      </c>
      <c r="BM929" s="112" t="n">
        <v>4</v>
      </c>
      <c r="BN929" s="112" t="n">
        <v>4</v>
      </c>
      <c r="BO929" s="111" t="n">
        <v>20</v>
      </c>
      <c r="BP929" s="125" t="s">
        <v>200</v>
      </c>
      <c r="BQ929" s="127"/>
    </row>
    <row r="930" customFormat="false" ht="13.8" hidden="false" customHeight="false" outlineLevel="0" collapsed="false">
      <c r="A930" s="0" t="s">
        <v>6636</v>
      </c>
      <c r="B930" s="0" t="s">
        <v>5207</v>
      </c>
      <c r="C930" s="0" t="s">
        <v>1408</v>
      </c>
      <c r="D930" s="0" t="s">
        <v>1333</v>
      </c>
      <c r="E930" s="0" t="s">
        <v>194</v>
      </c>
      <c r="F930" s="0" t="s">
        <v>195</v>
      </c>
      <c r="G930" s="0" t="s">
        <v>196</v>
      </c>
      <c r="H930" s="0" t="s">
        <v>901</v>
      </c>
      <c r="J930" s="111" t="n">
        <v>1</v>
      </c>
      <c r="K930" s="0" t="s">
        <v>198</v>
      </c>
      <c r="L930" s="0" t="s">
        <v>198</v>
      </c>
      <c r="M930" s="0" t="s">
        <v>199</v>
      </c>
      <c r="Q930" s="120" t="s">
        <v>200</v>
      </c>
      <c r="R930" s="0" t="s">
        <v>3919</v>
      </c>
      <c r="S930" s="0" t="s">
        <v>201</v>
      </c>
      <c r="T930" s="0" t="s">
        <v>198</v>
      </c>
      <c r="U930" s="0" t="s">
        <v>202</v>
      </c>
      <c r="V930" s="0" t="s">
        <v>1790</v>
      </c>
      <c r="W930" s="110" t="s">
        <v>204</v>
      </c>
      <c r="X930" s="111" t="n">
        <v>2019</v>
      </c>
      <c r="Y930" s="111" t="s">
        <v>498</v>
      </c>
      <c r="Z930" s="111" t="s">
        <v>757</v>
      </c>
      <c r="AA930" s="122" t="s">
        <v>200</v>
      </c>
      <c r="AB930" s="0" t="s">
        <v>6637</v>
      </c>
      <c r="AC930" s="0" t="s">
        <v>574</v>
      </c>
      <c r="AD930" s="111" t="n">
        <v>2019</v>
      </c>
      <c r="AE930" s="111" t="s">
        <v>198</v>
      </c>
      <c r="AG930" s="130"/>
      <c r="AI930" s="111" t="s">
        <v>207</v>
      </c>
      <c r="AK930" s="111" t="str">
        <f aca="false">(AB930)</f>
        <v>Respawn entertainment</v>
      </c>
      <c r="AM930" s="111" t="n">
        <f aca="false">AD930</f>
        <v>2019</v>
      </c>
      <c r="AN930" s="111" t="s">
        <v>297</v>
      </c>
      <c r="AP930" s="0" t="s">
        <v>264</v>
      </c>
      <c r="AS930" s="0" t="s">
        <v>1360</v>
      </c>
      <c r="AT930" s="0" t="s">
        <v>6638</v>
      </c>
      <c r="AU930" s="0" t="s">
        <v>1306</v>
      </c>
      <c r="AV930" s="0" t="s">
        <v>200</v>
      </c>
      <c r="AX930" s="0" t="s">
        <v>6639</v>
      </c>
      <c r="AY930" s="0" t="s">
        <v>2040</v>
      </c>
      <c r="AZ930" s="0" t="s">
        <v>6640</v>
      </c>
      <c r="BA930" s="124" t="s">
        <v>200</v>
      </c>
      <c r="BB930" s="0" t="s">
        <v>248</v>
      </c>
      <c r="BC930" s="0" t="s">
        <v>6641</v>
      </c>
      <c r="BD930" s="0" t="s">
        <v>6642</v>
      </c>
      <c r="BE930" s="104" t="s">
        <v>6643</v>
      </c>
      <c r="BF930" s="0" t="s">
        <v>6644</v>
      </c>
      <c r="BG930" s="125"/>
      <c r="BH930" s="0" t="s">
        <v>214</v>
      </c>
      <c r="BI930" s="112" t="n">
        <v>5030938122449</v>
      </c>
      <c r="BJ930" s="126"/>
      <c r="BK930" s="0" t="s">
        <v>215</v>
      </c>
      <c r="BL930" s="112" t="n">
        <v>4</v>
      </c>
      <c r="BM930" s="112" t="n">
        <v>4</v>
      </c>
      <c r="BN930" s="112" t="n">
        <v>4</v>
      </c>
      <c r="BO930" s="111" t="n">
        <v>20</v>
      </c>
      <c r="BP930" s="125"/>
      <c r="BQ930" s="127" t="s">
        <v>216</v>
      </c>
    </row>
    <row r="931" customFormat="false" ht="13.8" hidden="false" customHeight="false" outlineLevel="0" collapsed="false">
      <c r="A931" s="0" t="s">
        <v>6645</v>
      </c>
      <c r="B931" s="0" t="s">
        <v>5207</v>
      </c>
      <c r="C931" s="131" t="s">
        <v>3086</v>
      </c>
      <c r="D931" s="131" t="s">
        <v>193</v>
      </c>
      <c r="E931" s="0" t="s">
        <v>194</v>
      </c>
      <c r="F931" s="0" t="s">
        <v>195</v>
      </c>
      <c r="G931" s="0" t="s">
        <v>330</v>
      </c>
      <c r="H931" s="0" t="s">
        <v>197</v>
      </c>
      <c r="J931" s="111" t="n">
        <v>1</v>
      </c>
      <c r="K931" s="0" t="s">
        <v>198</v>
      </c>
      <c r="L931" s="0" t="s">
        <v>198</v>
      </c>
      <c r="M931" s="0" t="s">
        <v>199</v>
      </c>
      <c r="Q931" s="120" t="s">
        <v>200</v>
      </c>
      <c r="R931" s="0" t="s">
        <v>3919</v>
      </c>
      <c r="S931" s="0" t="s">
        <v>5247</v>
      </c>
      <c r="T931" s="0" t="s">
        <v>198</v>
      </c>
      <c r="U931" s="0" t="s">
        <v>285</v>
      </c>
      <c r="V931" s="0" t="s">
        <v>1790</v>
      </c>
      <c r="W931" s="110" t="s">
        <v>204</v>
      </c>
      <c r="X931" s="111" t="n">
        <v>2017</v>
      </c>
      <c r="Y931" s="111" t="s">
        <v>200</v>
      </c>
      <c r="Z931" s="111" t="s">
        <v>198</v>
      </c>
      <c r="AA931" s="122" t="s">
        <v>200</v>
      </c>
      <c r="AB931" s="0" t="s">
        <v>6646</v>
      </c>
      <c r="AC931" s="0" t="s">
        <v>5249</v>
      </c>
      <c r="AD931" s="111" t="s">
        <v>198</v>
      </c>
      <c r="AE931" s="111" t="s">
        <v>5241</v>
      </c>
      <c r="AG931" s="130"/>
      <c r="AI931" s="111" t="s">
        <v>294</v>
      </c>
      <c r="AJ931" s="111" t="s">
        <v>1793</v>
      </c>
      <c r="AK931" s="0" t="s">
        <v>6646</v>
      </c>
      <c r="AM931" s="111" t="n">
        <v>2015</v>
      </c>
      <c r="AN931" s="111" t="s">
        <v>1887</v>
      </c>
      <c r="AU931" s="0" t="s">
        <v>2059</v>
      </c>
      <c r="AV931" s="0" t="s">
        <v>200</v>
      </c>
      <c r="AY931" s="0" t="s">
        <v>5044</v>
      </c>
      <c r="AZ931" s="0" t="s">
        <v>6647</v>
      </c>
      <c r="BA931" s="124" t="s">
        <v>200</v>
      </c>
      <c r="BB931" s="0" t="s">
        <v>462</v>
      </c>
      <c r="BC931" s="0" t="s">
        <v>6648</v>
      </c>
      <c r="BD931" s="0" t="s">
        <v>760</v>
      </c>
      <c r="BE931" s="104" t="s">
        <v>6649</v>
      </c>
      <c r="BF931" s="0" t="s">
        <v>6650</v>
      </c>
      <c r="BG931" s="125"/>
      <c r="BH931" s="0" t="s">
        <v>5255</v>
      </c>
      <c r="BI931" s="112" t="n">
        <v>819976020017</v>
      </c>
      <c r="BJ931" s="126"/>
      <c r="BK931" s="0" t="s">
        <v>215</v>
      </c>
      <c r="BL931" s="112" t="n">
        <v>4</v>
      </c>
      <c r="BM931" s="112" t="n">
        <v>4</v>
      </c>
      <c r="BN931" s="112" t="n">
        <v>4</v>
      </c>
      <c r="BO931" s="111" t="n">
        <v>40</v>
      </c>
      <c r="BP931" s="125"/>
      <c r="BQ931" s="127" t="s">
        <v>216</v>
      </c>
    </row>
    <row r="932" customFormat="false" ht="13.8" hidden="false" customHeight="false" outlineLevel="0" collapsed="false">
      <c r="A932" s="0" t="s">
        <v>6651</v>
      </c>
      <c r="B932" s="0" t="s">
        <v>5207</v>
      </c>
      <c r="C932" s="131" t="s">
        <v>1489</v>
      </c>
      <c r="D932" s="131" t="s">
        <v>1333</v>
      </c>
      <c r="E932" s="0" t="s">
        <v>284</v>
      </c>
      <c r="F932" s="0" t="s">
        <v>2487</v>
      </c>
      <c r="G932" s="0" t="s">
        <v>330</v>
      </c>
      <c r="H932" s="0" t="s">
        <v>197</v>
      </c>
      <c r="J932" s="111" t="n">
        <v>1</v>
      </c>
      <c r="K932" s="0" t="s">
        <v>198</v>
      </c>
      <c r="L932" s="0" t="s">
        <v>198</v>
      </c>
      <c r="M932" s="0" t="s">
        <v>199</v>
      </c>
      <c r="Q932" s="120"/>
      <c r="R932" s="0" t="s">
        <v>3919</v>
      </c>
      <c r="S932" s="0" t="s">
        <v>201</v>
      </c>
      <c r="T932" s="0" t="s">
        <v>198</v>
      </c>
      <c r="U932" s="0" t="s">
        <v>202</v>
      </c>
      <c r="V932" s="0" t="s">
        <v>1790</v>
      </c>
      <c r="W932" s="110" t="s">
        <v>204</v>
      </c>
      <c r="X932" s="111" t="n">
        <v>2020</v>
      </c>
      <c r="Y932" s="111" t="s">
        <v>498</v>
      </c>
      <c r="Z932" s="111" t="s">
        <v>757</v>
      </c>
      <c r="AA932" s="122"/>
      <c r="AB932" s="104" t="s">
        <v>6652</v>
      </c>
      <c r="AC932" s="0" t="s">
        <v>3470</v>
      </c>
      <c r="AD932" s="111" t="n">
        <v>2020</v>
      </c>
      <c r="AE932" s="111" t="s">
        <v>198</v>
      </c>
      <c r="AG932" s="130"/>
      <c r="AI932" s="111" t="s">
        <v>207</v>
      </c>
      <c r="AK932" s="111" t="str">
        <f aca="false">(AB932)</f>
        <v>Typhoon studio</v>
      </c>
      <c r="AM932" s="111" t="n">
        <f aca="false">AD932</f>
        <v>2020</v>
      </c>
      <c r="AN932" s="111" t="s">
        <v>1887</v>
      </c>
      <c r="AU932" s="0" t="s">
        <v>227</v>
      </c>
      <c r="AZ932" s="0" t="s">
        <v>6653</v>
      </c>
      <c r="BA932" s="124" t="s">
        <v>200</v>
      </c>
      <c r="BB932" s="0" t="s">
        <v>248</v>
      </c>
      <c r="BC932" s="0" t="s">
        <v>6654</v>
      </c>
      <c r="BD932" s="0" t="s">
        <v>6655</v>
      </c>
      <c r="BE932" s="104" t="s">
        <v>6656</v>
      </c>
      <c r="BF932" s="0" t="s">
        <v>6657</v>
      </c>
      <c r="BG932" s="125"/>
      <c r="BH932" s="0" t="s">
        <v>214</v>
      </c>
      <c r="BI932" s="112" t="n">
        <v>8023171044385</v>
      </c>
      <c r="BJ932" s="126"/>
      <c r="BK932" s="0" t="s">
        <v>215</v>
      </c>
      <c r="BL932" s="112" t="n">
        <v>4</v>
      </c>
      <c r="BM932" s="112" t="n">
        <v>4</v>
      </c>
      <c r="BN932" s="112" t="n">
        <v>4</v>
      </c>
      <c r="BO932" s="111" t="n">
        <v>20</v>
      </c>
      <c r="BP932" s="125"/>
      <c r="BQ932" s="127" t="s">
        <v>216</v>
      </c>
    </row>
    <row r="933" customFormat="false" ht="13.8" hidden="false" customHeight="false" outlineLevel="0" collapsed="false">
      <c r="A933" s="0" t="s">
        <v>6658</v>
      </c>
      <c r="B933" s="104" t="s">
        <v>5207</v>
      </c>
      <c r="C933" s="131" t="s">
        <v>1970</v>
      </c>
      <c r="D933" s="131" t="s">
        <v>1333</v>
      </c>
      <c r="E933" s="0" t="s">
        <v>284</v>
      </c>
      <c r="F933" s="0" t="s">
        <v>195</v>
      </c>
      <c r="G933" s="0" t="s">
        <v>330</v>
      </c>
      <c r="H933" s="0" t="s">
        <v>901</v>
      </c>
      <c r="J933" s="111" t="n">
        <v>1</v>
      </c>
      <c r="K933" s="0" t="s">
        <v>198</v>
      </c>
      <c r="L933" s="0" t="s">
        <v>198</v>
      </c>
      <c r="M933" s="0" t="s">
        <v>199</v>
      </c>
      <c r="Q933" s="120" t="s">
        <v>200</v>
      </c>
      <c r="R933" s="0" t="s">
        <v>3919</v>
      </c>
      <c r="S933" s="0" t="s">
        <v>201</v>
      </c>
      <c r="T933" s="0" t="s">
        <v>198</v>
      </c>
      <c r="U933" s="0" t="s">
        <v>202</v>
      </c>
      <c r="V933" s="0" t="s">
        <v>1790</v>
      </c>
      <c r="W933" s="110" t="s">
        <v>204</v>
      </c>
      <c r="X933" s="111" t="n">
        <v>2019</v>
      </c>
      <c r="Y933" s="111" t="s">
        <v>607</v>
      </c>
      <c r="Z933" s="111" t="s">
        <v>757</v>
      </c>
      <c r="AA933" s="122" t="s">
        <v>200</v>
      </c>
      <c r="AB933" s="0" t="s">
        <v>5180</v>
      </c>
      <c r="AC933" s="0" t="s">
        <v>206</v>
      </c>
      <c r="AD933" s="111" t="n">
        <v>2019</v>
      </c>
      <c r="AE933" s="111" t="s">
        <v>222</v>
      </c>
      <c r="AI933" s="111" t="s">
        <v>207</v>
      </c>
      <c r="AK933" s="111" t="str">
        <f aca="false">(AB933)</f>
        <v>Sega – ryu ga gotoku studio</v>
      </c>
      <c r="AM933" s="111" t="n">
        <f aca="false">AD933</f>
        <v>2019</v>
      </c>
      <c r="AN933" s="111" t="s">
        <v>208</v>
      </c>
      <c r="AQ933" s="0" t="s">
        <v>6659</v>
      </c>
      <c r="AR933" s="0" t="s">
        <v>3366</v>
      </c>
      <c r="AS933" s="0" t="s">
        <v>5163</v>
      </c>
      <c r="AT933" s="0" t="s">
        <v>527</v>
      </c>
      <c r="AU933" s="0" t="s">
        <v>5233</v>
      </c>
      <c r="AV933" s="0" t="s">
        <v>6660</v>
      </c>
      <c r="AW933" s="0" t="s">
        <v>200</v>
      </c>
      <c r="AX933" s="0" t="s">
        <v>6661</v>
      </c>
      <c r="AY933" s="0" t="s">
        <v>6662</v>
      </c>
      <c r="AZ933" s="0" t="s">
        <v>6663</v>
      </c>
      <c r="BA933" s="124" t="s">
        <v>200</v>
      </c>
      <c r="BB933" s="0" t="s">
        <v>248</v>
      </c>
      <c r="BC933" s="0" t="s">
        <v>1840</v>
      </c>
      <c r="BE933" s="104" t="s">
        <v>6664</v>
      </c>
      <c r="BF933" s="0" t="s">
        <v>6665</v>
      </c>
      <c r="BG933" s="125"/>
      <c r="BH933" s="0" t="s">
        <v>5651</v>
      </c>
      <c r="BI933" s="112" t="n">
        <v>5055277035038</v>
      </c>
      <c r="BJ933" s="126"/>
      <c r="BK933" s="0" t="s">
        <v>215</v>
      </c>
      <c r="BL933" s="112" t="n">
        <v>4</v>
      </c>
      <c r="BM933" s="112" t="n">
        <v>4</v>
      </c>
      <c r="BN933" s="112" t="n">
        <v>4</v>
      </c>
      <c r="BO933" s="111" t="n">
        <v>20</v>
      </c>
      <c r="BP933" s="125"/>
      <c r="BQ933" s="127" t="s">
        <v>216</v>
      </c>
    </row>
    <row r="934" customFormat="false" ht="13.8" hidden="false" customHeight="false" outlineLevel="0" collapsed="false">
      <c r="A934" s="0" t="s">
        <v>6666</v>
      </c>
      <c r="B934" s="104" t="s">
        <v>5207</v>
      </c>
      <c r="C934" s="131" t="s">
        <v>1970</v>
      </c>
      <c r="D934" s="131" t="s">
        <v>1333</v>
      </c>
      <c r="E934" s="0" t="s">
        <v>284</v>
      </c>
      <c r="F934" s="0" t="s">
        <v>195</v>
      </c>
      <c r="G934" s="0" t="s">
        <v>330</v>
      </c>
      <c r="H934" s="0" t="s">
        <v>901</v>
      </c>
      <c r="J934" s="111" t="n">
        <v>1</v>
      </c>
      <c r="K934" s="0" t="s">
        <v>198</v>
      </c>
      <c r="L934" s="0" t="s">
        <v>198</v>
      </c>
      <c r="M934" s="0" t="s">
        <v>199</v>
      </c>
      <c r="Q934" s="120" t="s">
        <v>200</v>
      </c>
      <c r="R934" s="0" t="s">
        <v>3919</v>
      </c>
      <c r="S934" s="0" t="s">
        <v>201</v>
      </c>
      <c r="T934" s="0" t="s">
        <v>198</v>
      </c>
      <c r="U934" s="0" t="s">
        <v>202</v>
      </c>
      <c r="V934" s="0" t="s">
        <v>1790</v>
      </c>
      <c r="W934" s="110" t="s">
        <v>204</v>
      </c>
      <c r="X934" s="111" t="n">
        <v>2021</v>
      </c>
      <c r="Y934" s="111" t="s">
        <v>607</v>
      </c>
      <c r="Z934" s="111" t="s">
        <v>757</v>
      </c>
      <c r="AA934" s="122" t="s">
        <v>200</v>
      </c>
      <c r="AB934" s="0" t="s">
        <v>5180</v>
      </c>
      <c r="AC934" s="0" t="s">
        <v>206</v>
      </c>
      <c r="AD934" s="111" t="n">
        <v>2021</v>
      </c>
      <c r="AE934" s="111" t="s">
        <v>198</v>
      </c>
      <c r="AI934" s="111" t="s">
        <v>207</v>
      </c>
      <c r="AK934" s="111" t="str">
        <f aca="false">(AB934)</f>
        <v>Sega – ryu ga gotoku studio</v>
      </c>
      <c r="AM934" s="111" t="n">
        <f aca="false">AD934</f>
        <v>2021</v>
      </c>
      <c r="AN934" s="111" t="s">
        <v>208</v>
      </c>
      <c r="AR934" s="0" t="s">
        <v>3366</v>
      </c>
      <c r="AS934" s="0" t="s">
        <v>5163</v>
      </c>
      <c r="AT934" s="0" t="s">
        <v>6667</v>
      </c>
      <c r="AU934" s="0" t="s">
        <v>1975</v>
      </c>
      <c r="AV934" s="0" t="s">
        <v>6660</v>
      </c>
      <c r="AW934" s="0" t="s">
        <v>200</v>
      </c>
      <c r="AX934" s="0" t="s">
        <v>6661</v>
      </c>
      <c r="AY934" s="0" t="s">
        <v>6662</v>
      </c>
      <c r="AZ934" s="0" t="s">
        <v>6668</v>
      </c>
      <c r="BA934" s="124" t="s">
        <v>200</v>
      </c>
      <c r="BB934" s="0" t="s">
        <v>248</v>
      </c>
      <c r="BC934" s="0" t="s">
        <v>1840</v>
      </c>
      <c r="BE934" s="104" t="s">
        <v>6669</v>
      </c>
      <c r="BG934" s="125"/>
      <c r="BH934" s="0" t="s">
        <v>5651</v>
      </c>
      <c r="BI934" s="112" t="n">
        <v>5055277044368</v>
      </c>
      <c r="BJ934" s="126"/>
      <c r="BK934" s="0" t="s">
        <v>215</v>
      </c>
      <c r="BL934" s="112" t="n">
        <v>4</v>
      </c>
      <c r="BM934" s="112" t="n">
        <v>4</v>
      </c>
      <c r="BN934" s="112" t="n">
        <v>4</v>
      </c>
      <c r="BO934" s="111" t="n">
        <v>20</v>
      </c>
      <c r="BP934" s="125"/>
      <c r="BQ934" s="127"/>
    </row>
    <row r="935" customFormat="false" ht="13.8" hidden="false" customHeight="false" outlineLevel="0" collapsed="false">
      <c r="A935" s="0" t="s">
        <v>6670</v>
      </c>
      <c r="B935" s="0" t="s">
        <v>5207</v>
      </c>
      <c r="C935" s="131" t="s">
        <v>858</v>
      </c>
      <c r="D935" s="131" t="s">
        <v>1333</v>
      </c>
      <c r="E935" s="0" t="s">
        <v>313</v>
      </c>
      <c r="F935" s="0" t="s">
        <v>314</v>
      </c>
      <c r="G935" s="0" t="s">
        <v>330</v>
      </c>
      <c r="H935" s="0" t="s">
        <v>197</v>
      </c>
      <c r="J935" s="111" t="n">
        <v>1</v>
      </c>
      <c r="K935" s="0" t="s">
        <v>198</v>
      </c>
      <c r="L935" s="0" t="s">
        <v>198</v>
      </c>
      <c r="M935" s="0" t="s">
        <v>199</v>
      </c>
      <c r="Q935" s="120" t="s">
        <v>200</v>
      </c>
      <c r="R935" s="0" t="s">
        <v>3919</v>
      </c>
      <c r="S935" s="0" t="s">
        <v>201</v>
      </c>
      <c r="T935" s="0" t="s">
        <v>198</v>
      </c>
      <c r="U935" s="0" t="s">
        <v>202</v>
      </c>
      <c r="V935" s="0" t="s">
        <v>1790</v>
      </c>
      <c r="W935" s="110" t="s">
        <v>204</v>
      </c>
      <c r="X935" s="111" t="n">
        <v>2018</v>
      </c>
      <c r="Y935" s="111" t="s">
        <v>498</v>
      </c>
      <c r="Z935" s="111" t="s">
        <v>757</v>
      </c>
      <c r="AA935" s="122" t="s">
        <v>200</v>
      </c>
      <c r="AB935" s="0" t="s">
        <v>3209</v>
      </c>
      <c r="AC935" s="0" t="s">
        <v>3209</v>
      </c>
      <c r="AD935" s="111" t="n">
        <v>2018</v>
      </c>
      <c r="AE935" s="111" t="s">
        <v>198</v>
      </c>
      <c r="AI935" s="111" t="s">
        <v>207</v>
      </c>
      <c r="AK935" s="111" t="str">
        <f aca="false">(AB935)</f>
        <v>Frontier developments</v>
      </c>
      <c r="AM935" s="111" t="n">
        <f aca="false">AD935</f>
        <v>2018</v>
      </c>
      <c r="AN935" s="111" t="s">
        <v>263</v>
      </c>
      <c r="AP935" s="0" t="s">
        <v>264</v>
      </c>
      <c r="AS935" s="0" t="s">
        <v>6671</v>
      </c>
      <c r="AT935" s="0" t="s">
        <v>1253</v>
      </c>
      <c r="AU935" s="0" t="s">
        <v>552</v>
      </c>
      <c r="AV935" s="0" t="s">
        <v>200</v>
      </c>
      <c r="AZ935" s="0" t="s">
        <v>6672</v>
      </c>
      <c r="BA935" s="124" t="s">
        <v>200</v>
      </c>
      <c r="BB935" s="0" t="s">
        <v>248</v>
      </c>
      <c r="BC935" s="0" t="s">
        <v>6673</v>
      </c>
      <c r="BD935" s="0" t="s">
        <v>6674</v>
      </c>
      <c r="BE935" s="104" t="s">
        <v>6675</v>
      </c>
      <c r="BF935" s="0" t="s">
        <v>200</v>
      </c>
      <c r="BG935" s="125"/>
      <c r="BH935" s="0" t="s">
        <v>214</v>
      </c>
      <c r="BI935" s="112" t="n">
        <v>5056208801524</v>
      </c>
      <c r="BJ935" s="126"/>
      <c r="BK935" s="0" t="s">
        <v>215</v>
      </c>
      <c r="BL935" s="112" t="n">
        <v>4</v>
      </c>
      <c r="BM935" s="112" t="n">
        <v>4</v>
      </c>
      <c r="BN935" s="112" t="n">
        <v>4</v>
      </c>
      <c r="BO935" s="111" t="n">
        <v>20</v>
      </c>
      <c r="BP935" s="125"/>
      <c r="BQ935" s="127" t="s">
        <v>216</v>
      </c>
    </row>
    <row r="936" customFormat="false" ht="13.8" hidden="false" customHeight="false" outlineLevel="0" collapsed="false">
      <c r="A936" s="0" t="s">
        <v>6676</v>
      </c>
      <c r="B936" s="0" t="s">
        <v>5207</v>
      </c>
      <c r="C936" s="131" t="s">
        <v>1408</v>
      </c>
      <c r="D936" s="131" t="s">
        <v>1333</v>
      </c>
      <c r="E936" s="0" t="s">
        <v>194</v>
      </c>
      <c r="F936" s="0" t="s">
        <v>195</v>
      </c>
      <c r="G936" s="0" t="s">
        <v>330</v>
      </c>
      <c r="H936" s="0" t="s">
        <v>901</v>
      </c>
      <c r="J936" s="111" t="n">
        <v>1</v>
      </c>
      <c r="K936" s="131" t="s">
        <v>198</v>
      </c>
      <c r="L936" s="0" t="s">
        <v>198</v>
      </c>
      <c r="M936" s="0" t="s">
        <v>199</v>
      </c>
      <c r="O936" s="0" t="s">
        <v>200</v>
      </c>
      <c r="Q936" s="120" t="s">
        <v>200</v>
      </c>
      <c r="R936" s="0" t="s">
        <v>3919</v>
      </c>
      <c r="S936" s="0" t="s">
        <v>201</v>
      </c>
      <c r="T936" s="0" t="s">
        <v>198</v>
      </c>
      <c r="U936" s="0" t="s">
        <v>202</v>
      </c>
      <c r="V936" s="0" t="s">
        <v>1790</v>
      </c>
      <c r="W936" s="110" t="s">
        <v>204</v>
      </c>
      <c r="X936" s="111" t="n">
        <v>2015</v>
      </c>
      <c r="Y936" s="111" t="s">
        <v>200</v>
      </c>
      <c r="Z936" s="130" t="s">
        <v>757</v>
      </c>
      <c r="AA936" s="122" t="s">
        <v>200</v>
      </c>
      <c r="AB936" s="0" t="s">
        <v>4456</v>
      </c>
      <c r="AC936" s="0" t="s">
        <v>3215</v>
      </c>
      <c r="AD936" s="111" t="n">
        <v>2015</v>
      </c>
      <c r="AE936" s="111" t="s">
        <v>198</v>
      </c>
      <c r="AI936" s="111" t="s">
        <v>207</v>
      </c>
      <c r="AK936" s="111" t="str">
        <f aca="false">(AB936)</f>
        <v>Avalanche studios</v>
      </c>
      <c r="AM936" s="111" t="n">
        <f aca="false">AD936</f>
        <v>2015</v>
      </c>
      <c r="AN936" s="111" t="s">
        <v>4091</v>
      </c>
      <c r="AS936" s="0" t="s">
        <v>200</v>
      </c>
      <c r="AT936" s="0" t="s">
        <v>2468</v>
      </c>
      <c r="AU936" s="0" t="s">
        <v>200</v>
      </c>
      <c r="AV936" s="0" t="s">
        <v>200</v>
      </c>
      <c r="AZ936" s="0" t="s">
        <v>6677</v>
      </c>
      <c r="BA936" s="124" t="s">
        <v>200</v>
      </c>
      <c r="BB936" s="0" t="s">
        <v>248</v>
      </c>
      <c r="BC936" s="0" t="s">
        <v>6678</v>
      </c>
      <c r="BE936" s="104" t="s">
        <v>3846</v>
      </c>
      <c r="BG936" s="125" t="s">
        <v>200</v>
      </c>
      <c r="BH936" s="0" t="s">
        <v>214</v>
      </c>
      <c r="BI936" s="112" t="n">
        <v>5021290069428</v>
      </c>
      <c r="BJ936" s="126" t="s">
        <v>200</v>
      </c>
      <c r="BK936" s="0" t="s">
        <v>215</v>
      </c>
      <c r="BL936" s="112" t="n">
        <v>4</v>
      </c>
      <c r="BM936" s="112" t="n">
        <v>4</v>
      </c>
      <c r="BN936" s="112" t="n">
        <v>4</v>
      </c>
      <c r="BO936" s="111" t="n">
        <v>20</v>
      </c>
      <c r="BP936" s="125" t="s">
        <v>200</v>
      </c>
      <c r="BQ936" s="127" t="s">
        <v>216</v>
      </c>
    </row>
    <row r="937" customFormat="false" ht="13.8" hidden="false" customHeight="false" outlineLevel="0" collapsed="false">
      <c r="A937" s="0" t="s">
        <v>6679</v>
      </c>
      <c r="B937" s="0" t="s">
        <v>5207</v>
      </c>
      <c r="C937" s="131" t="s">
        <v>1408</v>
      </c>
      <c r="D937" s="131" t="s">
        <v>1333</v>
      </c>
      <c r="E937" s="0" t="s">
        <v>194</v>
      </c>
      <c r="F937" s="0" t="s">
        <v>195</v>
      </c>
      <c r="G937" s="0" t="s">
        <v>330</v>
      </c>
      <c r="H937" s="0" t="s">
        <v>197</v>
      </c>
      <c r="J937" s="111" t="n">
        <v>1</v>
      </c>
      <c r="K937" s="131" t="s">
        <v>198</v>
      </c>
      <c r="L937" s="0" t="s">
        <v>198</v>
      </c>
      <c r="M937" s="0" t="s">
        <v>199</v>
      </c>
      <c r="Q937" s="120"/>
      <c r="R937" s="0" t="s">
        <v>3919</v>
      </c>
      <c r="S937" s="0" t="s">
        <v>201</v>
      </c>
      <c r="T937" s="0" t="s">
        <v>198</v>
      </c>
      <c r="U937" s="0" t="s">
        <v>202</v>
      </c>
      <c r="V937" s="0" t="s">
        <v>1790</v>
      </c>
      <c r="W937" s="110" t="s">
        <v>204</v>
      </c>
      <c r="X937" s="111" t="n">
        <v>2021</v>
      </c>
      <c r="Y937" s="111" t="s">
        <v>1624</v>
      </c>
      <c r="Z937" s="130" t="s">
        <v>757</v>
      </c>
      <c r="AA937" s="122"/>
      <c r="AB937" s="0" t="s">
        <v>6680</v>
      </c>
      <c r="AC937" s="0" t="s">
        <v>6300</v>
      </c>
      <c r="AD937" s="111" t="n">
        <v>2021</v>
      </c>
      <c r="AE937" s="111" t="s">
        <v>198</v>
      </c>
      <c r="AI937" s="111" t="s">
        <v>294</v>
      </c>
      <c r="AJ937" s="111" t="s">
        <v>1793</v>
      </c>
      <c r="AK937" s="0" t="s">
        <v>6680</v>
      </c>
      <c r="AM937" s="111" t="n">
        <v>2021</v>
      </c>
      <c r="AN937" s="111" t="s">
        <v>297</v>
      </c>
      <c r="AT937" s="0" t="s">
        <v>6681</v>
      </c>
      <c r="AU937" s="0" t="s">
        <v>332</v>
      </c>
      <c r="AZ937" s="0" t="s">
        <v>6682</v>
      </c>
      <c r="BA937" s="124" t="s">
        <v>200</v>
      </c>
      <c r="BB937" s="0" t="s">
        <v>248</v>
      </c>
      <c r="BC937" s="0" t="s">
        <v>6683</v>
      </c>
      <c r="BE937" s="104" t="s">
        <v>6684</v>
      </c>
      <c r="BG937" s="125"/>
      <c r="BH937" s="0" t="s">
        <v>5303</v>
      </c>
      <c r="BI937" s="112" t="n">
        <v>5016488138727</v>
      </c>
      <c r="BJ937" s="126"/>
      <c r="BK937" s="0" t="s">
        <v>215</v>
      </c>
      <c r="BL937" s="112" t="n">
        <v>4</v>
      </c>
      <c r="BM937" s="112" t="n">
        <v>4</v>
      </c>
      <c r="BN937" s="112" t="n">
        <v>4</v>
      </c>
      <c r="BO937" s="111" t="n">
        <v>20</v>
      </c>
      <c r="BP937" s="125"/>
      <c r="BQ937" s="127" t="s">
        <v>5461</v>
      </c>
    </row>
    <row r="938" customFormat="false" ht="13.8" hidden="false" customHeight="false" outlineLevel="0" collapsed="false">
      <c r="A938" s="0" t="s">
        <v>6685</v>
      </c>
      <c r="B938" s="0" t="s">
        <v>5207</v>
      </c>
      <c r="C938" s="0" t="s">
        <v>423</v>
      </c>
      <c r="D938" s="0" t="s">
        <v>1333</v>
      </c>
      <c r="E938" s="0" t="s">
        <v>313</v>
      </c>
      <c r="F938" s="0" t="s">
        <v>314</v>
      </c>
      <c r="G938" s="0" t="s">
        <v>424</v>
      </c>
      <c r="H938" s="0" t="s">
        <v>219</v>
      </c>
      <c r="J938" s="111" t="n">
        <v>4</v>
      </c>
      <c r="K938" s="0" t="s">
        <v>198</v>
      </c>
      <c r="L938" s="0" t="s">
        <v>456</v>
      </c>
      <c r="M938" s="0" t="s">
        <v>220</v>
      </c>
      <c r="O938" s="0" t="s">
        <v>200</v>
      </c>
      <c r="Q938" s="120" t="s">
        <v>200</v>
      </c>
      <c r="R938" s="0" t="s">
        <v>3919</v>
      </c>
      <c r="S938" s="0" t="s">
        <v>201</v>
      </c>
      <c r="T938" s="0" t="s">
        <v>198</v>
      </c>
      <c r="U938" s="0" t="s">
        <v>202</v>
      </c>
      <c r="V938" s="0" t="s">
        <v>1790</v>
      </c>
      <c r="W938" s="110" t="s">
        <v>204</v>
      </c>
      <c r="X938" s="111" t="n">
        <v>2016</v>
      </c>
      <c r="Z938" s="111" t="s">
        <v>198</v>
      </c>
      <c r="AA938" s="122" t="s">
        <v>200</v>
      </c>
      <c r="AB938" s="0" t="s">
        <v>6686</v>
      </c>
      <c r="AC938" s="0" t="s">
        <v>6687</v>
      </c>
      <c r="AD938" s="111" t="n">
        <v>2016</v>
      </c>
      <c r="AE938" s="111" t="s">
        <v>198</v>
      </c>
      <c r="AI938" s="111" t="s">
        <v>207</v>
      </c>
      <c r="AK938" s="111" t="str">
        <f aca="false">(AB938)</f>
        <v>Avanquest soft</v>
      </c>
      <c r="AM938" s="111" t="n">
        <f aca="false">AD938</f>
        <v>2016</v>
      </c>
      <c r="AN938" s="111" t="s">
        <v>510</v>
      </c>
      <c r="AS938" s="0" t="s">
        <v>200</v>
      </c>
      <c r="AV938" s="0" t="s">
        <v>200</v>
      </c>
      <c r="AZ938" s="0" t="s">
        <v>6688</v>
      </c>
      <c r="BA938" s="124" t="s">
        <v>200</v>
      </c>
      <c r="BB938" s="0" t="s">
        <v>325</v>
      </c>
      <c r="BC938" s="0" t="s">
        <v>6689</v>
      </c>
      <c r="BD938" s="0" t="s">
        <v>6690</v>
      </c>
      <c r="BE938" s="104" t="s">
        <v>6691</v>
      </c>
      <c r="BF938" s="0" t="s">
        <v>6692</v>
      </c>
      <c r="BG938" s="125" t="s">
        <v>200</v>
      </c>
      <c r="BH938" s="0" t="s">
        <v>214</v>
      </c>
      <c r="BI938" s="112" t="n">
        <v>3325120117368</v>
      </c>
      <c r="BJ938" s="126" t="s">
        <v>200</v>
      </c>
      <c r="BK938" s="0" t="s">
        <v>215</v>
      </c>
      <c r="BL938" s="112" t="n">
        <v>4</v>
      </c>
      <c r="BM938" s="112" t="n">
        <v>4</v>
      </c>
      <c r="BN938" s="112" t="n">
        <v>4</v>
      </c>
      <c r="BO938" s="111" t="n">
        <v>20</v>
      </c>
      <c r="BP938" s="125" t="s">
        <v>200</v>
      </c>
      <c r="BQ938" s="127" t="s">
        <v>216</v>
      </c>
    </row>
    <row r="939" customFormat="false" ht="13.8" hidden="false" customHeight="false" outlineLevel="0" collapsed="false">
      <c r="A939" s="0" t="s">
        <v>6693</v>
      </c>
      <c r="B939" s="0" t="s">
        <v>5207</v>
      </c>
      <c r="C939" s="131" t="s">
        <v>1489</v>
      </c>
      <c r="D939" s="131" t="s">
        <v>1333</v>
      </c>
      <c r="E939" s="0" t="s">
        <v>194</v>
      </c>
      <c r="F939" s="0" t="s">
        <v>195</v>
      </c>
      <c r="G939" s="0" t="s">
        <v>330</v>
      </c>
      <c r="H939" s="0" t="s">
        <v>219</v>
      </c>
      <c r="J939" s="111" t="n">
        <v>1</v>
      </c>
      <c r="K939" s="0" t="s">
        <v>198</v>
      </c>
      <c r="L939" s="0" t="s">
        <v>198</v>
      </c>
      <c r="M939" s="0" t="s">
        <v>199</v>
      </c>
      <c r="Q939" s="120" t="s">
        <v>200</v>
      </c>
      <c r="R939" s="0" t="s">
        <v>3919</v>
      </c>
      <c r="S939" s="0" t="s">
        <v>201</v>
      </c>
      <c r="T939" s="0" t="s">
        <v>198</v>
      </c>
      <c r="U939" s="0" t="s">
        <v>202</v>
      </c>
      <c r="V939" s="0" t="s">
        <v>1790</v>
      </c>
      <c r="W939" s="110" t="s">
        <v>204</v>
      </c>
      <c r="X939" s="111" t="n">
        <v>2019</v>
      </c>
      <c r="Y939" s="111" t="s">
        <v>200</v>
      </c>
      <c r="Z939" s="111" t="s">
        <v>198</v>
      </c>
      <c r="AA939" s="122" t="s">
        <v>200</v>
      </c>
      <c r="AB939" s="0" t="s">
        <v>6694</v>
      </c>
      <c r="AC939" s="0" t="s">
        <v>4469</v>
      </c>
      <c r="AD939" s="111" t="n">
        <v>2019</v>
      </c>
      <c r="AE939" s="111" t="s">
        <v>198</v>
      </c>
      <c r="AI939" s="111" t="s">
        <v>700</v>
      </c>
      <c r="AJ939" s="133" t="s">
        <v>5412</v>
      </c>
      <c r="AK939" s="0" t="s">
        <v>6694</v>
      </c>
      <c r="AM939" s="111" t="n">
        <v>2018</v>
      </c>
      <c r="AN939" s="111" t="s">
        <v>5064</v>
      </c>
      <c r="AT939" s="0" t="s">
        <v>4886</v>
      </c>
      <c r="AU939" s="0" t="s">
        <v>6695</v>
      </c>
      <c r="AZ939" s="0" t="s">
        <v>6696</v>
      </c>
      <c r="BA939" s="124" t="s">
        <v>200</v>
      </c>
      <c r="BB939" s="0" t="s">
        <v>248</v>
      </c>
      <c r="BC939" s="0" t="s">
        <v>6697</v>
      </c>
      <c r="BD939" s="0" t="s">
        <v>6698</v>
      </c>
      <c r="BE939" s="104" t="s">
        <v>6699</v>
      </c>
      <c r="BF939" s="0" t="s">
        <v>6700</v>
      </c>
      <c r="BG939" s="125"/>
      <c r="BH939" s="0" t="s">
        <v>214</v>
      </c>
      <c r="BI939" s="112" t="n">
        <v>4020628746452</v>
      </c>
      <c r="BJ939" s="126"/>
      <c r="BK939" s="0" t="s">
        <v>215</v>
      </c>
      <c r="BL939" s="112" t="n">
        <v>4</v>
      </c>
      <c r="BM939" s="112" t="n">
        <v>4</v>
      </c>
      <c r="BN939" s="112" t="n">
        <v>4</v>
      </c>
      <c r="BO939" s="111" t="n">
        <v>20</v>
      </c>
      <c r="BP939" s="125"/>
      <c r="BQ939" s="127" t="s">
        <v>216</v>
      </c>
    </row>
    <row r="940" customFormat="false" ht="13.8" hidden="false" customHeight="false" outlineLevel="0" collapsed="false">
      <c r="A940" s="0" t="s">
        <v>6701</v>
      </c>
      <c r="B940" s="0" t="s">
        <v>5207</v>
      </c>
      <c r="C940" s="0" t="s">
        <v>329</v>
      </c>
      <c r="D940" s="0" t="s">
        <v>1333</v>
      </c>
      <c r="E940" s="0" t="s">
        <v>194</v>
      </c>
      <c r="F940" s="0" t="s">
        <v>195</v>
      </c>
      <c r="G940" s="0" t="s">
        <v>196</v>
      </c>
      <c r="H940" s="0" t="s">
        <v>197</v>
      </c>
      <c r="J940" s="111" t="n">
        <v>1</v>
      </c>
      <c r="K940" s="0" t="s">
        <v>198</v>
      </c>
      <c r="L940" s="0" t="s">
        <v>198</v>
      </c>
      <c r="M940" s="0" t="s">
        <v>199</v>
      </c>
      <c r="Q940" s="120" t="s">
        <v>200</v>
      </c>
      <c r="R940" s="0" t="s">
        <v>3919</v>
      </c>
      <c r="S940" s="0" t="s">
        <v>201</v>
      </c>
      <c r="T940" s="0" t="s">
        <v>198</v>
      </c>
      <c r="U940" s="0" t="s">
        <v>202</v>
      </c>
      <c r="V940" s="0" t="s">
        <v>1790</v>
      </c>
      <c r="W940" s="110" t="s">
        <v>204</v>
      </c>
      <c r="X940" s="111" t="n">
        <v>2020</v>
      </c>
      <c r="Y940" s="111" t="s">
        <v>200</v>
      </c>
      <c r="Z940" s="130" t="s">
        <v>757</v>
      </c>
      <c r="AA940" s="122" t="s">
        <v>200</v>
      </c>
      <c r="AB940" s="0" t="s">
        <v>3215</v>
      </c>
      <c r="AC940" s="0" t="s">
        <v>3215</v>
      </c>
      <c r="AD940" s="111" t="n">
        <v>2020</v>
      </c>
      <c r="AE940" s="111" t="s">
        <v>198</v>
      </c>
      <c r="AI940" s="111" t="s">
        <v>294</v>
      </c>
      <c r="AJ940" s="111" t="s">
        <v>6702</v>
      </c>
      <c r="AK940" s="0" t="s">
        <v>3215</v>
      </c>
      <c r="AM940" s="111" t="s">
        <v>849</v>
      </c>
      <c r="AN940" s="111" t="s">
        <v>208</v>
      </c>
      <c r="AP940" s="0" t="s">
        <v>286</v>
      </c>
      <c r="AQ940" s="0" t="s">
        <v>200</v>
      </c>
      <c r="AR940" s="0" t="s">
        <v>4476</v>
      </c>
      <c r="AS940" s="0" t="s">
        <v>4477</v>
      </c>
      <c r="AT940" s="0" t="s">
        <v>226</v>
      </c>
      <c r="AU940" s="0" t="s">
        <v>200</v>
      </c>
      <c r="AV940" s="0" t="s">
        <v>4484</v>
      </c>
      <c r="AW940" s="0" t="s">
        <v>1092</v>
      </c>
      <c r="AY940" s="131" t="s">
        <v>2040</v>
      </c>
      <c r="AZ940" s="0" t="s">
        <v>6703</v>
      </c>
      <c r="BA940" s="124" t="s">
        <v>200</v>
      </c>
      <c r="BB940" s="0" t="s">
        <v>248</v>
      </c>
      <c r="BC940" s="0" t="s">
        <v>6704</v>
      </c>
      <c r="BD940" s="0" t="s">
        <v>6705</v>
      </c>
      <c r="BE940" s="104" t="s">
        <v>6706</v>
      </c>
      <c r="BF940" s="0" t="s">
        <v>6707</v>
      </c>
      <c r="BG940" s="125" t="s">
        <v>200</v>
      </c>
      <c r="BH940" s="0" t="s">
        <v>214</v>
      </c>
      <c r="BI940" s="112" t="n">
        <v>5021290083752</v>
      </c>
      <c r="BJ940" s="126" t="s">
        <v>200</v>
      </c>
      <c r="BK940" s="0" t="s">
        <v>215</v>
      </c>
      <c r="BL940" s="112" t="n">
        <v>4</v>
      </c>
      <c r="BM940" s="112" t="n">
        <v>4</v>
      </c>
      <c r="BN940" s="112" t="n">
        <v>4</v>
      </c>
      <c r="BO940" s="111" t="n">
        <v>20</v>
      </c>
      <c r="BP940" s="125" t="s">
        <v>200</v>
      </c>
      <c r="BQ940" s="127" t="s">
        <v>216</v>
      </c>
    </row>
    <row r="941" customFormat="false" ht="13.8" hidden="false" customHeight="false" outlineLevel="0" collapsed="false">
      <c r="A941" s="0" t="s">
        <v>6708</v>
      </c>
      <c r="B941" s="0" t="s">
        <v>5207</v>
      </c>
      <c r="C941" s="0" t="s">
        <v>329</v>
      </c>
      <c r="D941" s="0" t="s">
        <v>1333</v>
      </c>
      <c r="E941" s="0" t="s">
        <v>194</v>
      </c>
      <c r="F941" s="0" t="s">
        <v>195</v>
      </c>
      <c r="G941" s="0" t="s">
        <v>196</v>
      </c>
      <c r="H941" s="0" t="s">
        <v>197</v>
      </c>
      <c r="J941" s="111" t="n">
        <v>1</v>
      </c>
      <c r="K941" s="0" t="s">
        <v>198</v>
      </c>
      <c r="L941" s="0" t="s">
        <v>198</v>
      </c>
      <c r="M941" s="0" t="s">
        <v>199</v>
      </c>
      <c r="Q941" s="120" t="s">
        <v>200</v>
      </c>
      <c r="R941" s="0" t="s">
        <v>3919</v>
      </c>
      <c r="S941" s="0" t="s">
        <v>201</v>
      </c>
      <c r="T941" s="0" t="s">
        <v>198</v>
      </c>
      <c r="U941" s="0" t="s">
        <v>202</v>
      </c>
      <c r="V941" s="0" t="s">
        <v>1790</v>
      </c>
      <c r="W941" s="110" t="s">
        <v>204</v>
      </c>
      <c r="X941" s="111" t="n">
        <v>2019</v>
      </c>
      <c r="Y941" s="111" t="s">
        <v>200</v>
      </c>
      <c r="Z941" s="130" t="s">
        <v>757</v>
      </c>
      <c r="AA941" s="122" t="s">
        <v>200</v>
      </c>
      <c r="AB941" s="0" t="s">
        <v>3215</v>
      </c>
      <c r="AC941" s="0" t="s">
        <v>3215</v>
      </c>
      <c r="AD941" s="111" t="n">
        <v>2019</v>
      </c>
      <c r="AE941" s="111" t="s">
        <v>198</v>
      </c>
      <c r="AI941" s="111" t="s">
        <v>207</v>
      </c>
      <c r="AK941" s="111" t="str">
        <f aca="false">(AB941)</f>
        <v>Square-Enix</v>
      </c>
      <c r="AM941" s="111" t="n">
        <f aca="false">AD941</f>
        <v>2019</v>
      </c>
      <c r="AN941" s="111" t="s">
        <v>208</v>
      </c>
      <c r="AP941" s="0" t="s">
        <v>286</v>
      </c>
      <c r="AQ941" s="0" t="s">
        <v>200</v>
      </c>
      <c r="AR941" s="0" t="s">
        <v>6709</v>
      </c>
      <c r="AS941" s="0" t="s">
        <v>4477</v>
      </c>
      <c r="AT941" s="0" t="s">
        <v>226</v>
      </c>
      <c r="AU941" s="0" t="s">
        <v>200</v>
      </c>
      <c r="AV941" s="0" t="s">
        <v>2758</v>
      </c>
      <c r="AW941" s="0" t="s">
        <v>1092</v>
      </c>
      <c r="AY941" s="131" t="s">
        <v>2040</v>
      </c>
      <c r="AZ941" s="0" t="s">
        <v>6710</v>
      </c>
      <c r="BA941" s="124" t="s">
        <v>200</v>
      </c>
      <c r="BB941" s="0" t="s">
        <v>248</v>
      </c>
      <c r="BC941" s="0" t="s">
        <v>6711</v>
      </c>
      <c r="BD941" s="0" t="s">
        <v>6712</v>
      </c>
      <c r="BE941" s="104" t="s">
        <v>6713</v>
      </c>
      <c r="BG941" s="125" t="s">
        <v>200</v>
      </c>
      <c r="BH941" s="0" t="s">
        <v>253</v>
      </c>
      <c r="BI941" s="112" t="n">
        <v>5021290068568</v>
      </c>
      <c r="BJ941" s="126" t="s">
        <v>200</v>
      </c>
      <c r="BK941" s="0" t="s">
        <v>215</v>
      </c>
      <c r="BL941" s="112" t="n">
        <v>4</v>
      </c>
      <c r="BM941" s="112" t="n">
        <v>4</v>
      </c>
      <c r="BN941" s="112" t="n">
        <v>4</v>
      </c>
      <c r="BO941" s="111" t="n">
        <v>20</v>
      </c>
      <c r="BP941" s="125" t="s">
        <v>200</v>
      </c>
      <c r="BQ941" s="127" t="s">
        <v>216</v>
      </c>
    </row>
    <row r="942" customFormat="false" ht="13.8" hidden="false" customHeight="false" outlineLevel="0" collapsed="false">
      <c r="A942" s="131" t="s">
        <v>6714</v>
      </c>
      <c r="B942" s="0" t="s">
        <v>5207</v>
      </c>
      <c r="C942" s="0" t="s">
        <v>605</v>
      </c>
      <c r="D942" s="0" t="s">
        <v>193</v>
      </c>
      <c r="E942" s="0" t="s">
        <v>194</v>
      </c>
      <c r="F942" s="0" t="s">
        <v>606</v>
      </c>
      <c r="G942" s="0" t="s">
        <v>391</v>
      </c>
      <c r="H942" s="0" t="s">
        <v>219</v>
      </c>
      <c r="I942" s="131"/>
      <c r="J942" s="130" t="n">
        <v>2</v>
      </c>
      <c r="K942" s="0" t="s">
        <v>198</v>
      </c>
      <c r="L942" s="131" t="s">
        <v>392</v>
      </c>
      <c r="M942" s="0" t="s">
        <v>199</v>
      </c>
      <c r="O942" s="131"/>
      <c r="Q942" s="120" t="s">
        <v>200</v>
      </c>
      <c r="R942" s="0" t="s">
        <v>3919</v>
      </c>
      <c r="S942" s="131" t="s">
        <v>5247</v>
      </c>
      <c r="T942" s="0" t="s">
        <v>198</v>
      </c>
      <c r="U942" s="131" t="s">
        <v>285</v>
      </c>
      <c r="V942" s="0" t="s">
        <v>1790</v>
      </c>
      <c r="W942" s="110" t="s">
        <v>198</v>
      </c>
      <c r="X942" s="130" t="n">
        <v>2019</v>
      </c>
      <c r="Y942" s="130" t="s">
        <v>240</v>
      </c>
      <c r="Z942" s="130" t="s">
        <v>198</v>
      </c>
      <c r="AA942" s="122" t="s">
        <v>200</v>
      </c>
      <c r="AB942" s="131" t="s">
        <v>1534</v>
      </c>
      <c r="AC942" s="131" t="s">
        <v>5249</v>
      </c>
      <c r="AD942" s="130" t="s">
        <v>198</v>
      </c>
      <c r="AE942" s="111" t="s">
        <v>198</v>
      </c>
      <c r="AI942" s="130" t="s">
        <v>294</v>
      </c>
      <c r="AJ942" s="130" t="s">
        <v>1130</v>
      </c>
      <c r="AK942" s="130" t="s">
        <v>1534</v>
      </c>
      <c r="AL942" s="131" t="s">
        <v>216</v>
      </c>
      <c r="AM942" s="130" t="n">
        <v>1997</v>
      </c>
      <c r="AN942" s="130" t="s">
        <v>208</v>
      </c>
      <c r="AO942" s="0" t="s">
        <v>609</v>
      </c>
      <c r="AP942" s="131" t="s">
        <v>200</v>
      </c>
      <c r="AQ942" s="131"/>
      <c r="AR942" s="131"/>
      <c r="AS942" s="0" t="s">
        <v>1535</v>
      </c>
      <c r="AT942" s="104" t="s">
        <v>433</v>
      </c>
      <c r="AU942" s="0" t="s">
        <v>200</v>
      </c>
      <c r="AV942" s="131" t="s">
        <v>3802</v>
      </c>
      <c r="AW942" s="131"/>
      <c r="AX942" s="131"/>
      <c r="AY942" s="131"/>
      <c r="AZ942" s="131" t="s">
        <v>6715</v>
      </c>
      <c r="BA942" s="124" t="s">
        <v>200</v>
      </c>
      <c r="BB942" s="0" t="s">
        <v>248</v>
      </c>
      <c r="BC942" s="0" t="s">
        <v>6716</v>
      </c>
      <c r="BD942" s="0" t="s">
        <v>6717</v>
      </c>
      <c r="BE942" s="0" t="s">
        <v>6718</v>
      </c>
      <c r="BG942" s="125"/>
      <c r="BH942" s="0" t="s">
        <v>5255</v>
      </c>
      <c r="BI942" s="112" t="n">
        <v>819976021724</v>
      </c>
      <c r="BJ942" s="126"/>
      <c r="BK942" s="131" t="s">
        <v>215</v>
      </c>
      <c r="BL942" s="112" t="n">
        <v>4</v>
      </c>
      <c r="BM942" s="112" t="n">
        <v>4</v>
      </c>
      <c r="BN942" s="112" t="n">
        <v>4</v>
      </c>
      <c r="BO942" s="111" t="n">
        <v>40</v>
      </c>
      <c r="BP942" s="125"/>
      <c r="BQ942" s="127" t="s">
        <v>216</v>
      </c>
    </row>
    <row r="943" customFormat="false" ht="13.8" hidden="false" customHeight="false" outlineLevel="0" collapsed="false">
      <c r="A943" s="0" t="s">
        <v>6719</v>
      </c>
      <c r="B943" s="0" t="s">
        <v>5207</v>
      </c>
      <c r="C943" s="0" t="s">
        <v>605</v>
      </c>
      <c r="D943" s="0" t="s">
        <v>1333</v>
      </c>
      <c r="E943" s="0" t="s">
        <v>194</v>
      </c>
      <c r="F943" s="0" t="s">
        <v>606</v>
      </c>
      <c r="G943" s="0" t="s">
        <v>391</v>
      </c>
      <c r="H943" s="0" t="s">
        <v>197</v>
      </c>
      <c r="J943" s="111" t="n">
        <v>2</v>
      </c>
      <c r="K943" s="0" t="s">
        <v>198</v>
      </c>
      <c r="L943" s="0" t="s">
        <v>392</v>
      </c>
      <c r="M943" s="0" t="s">
        <v>199</v>
      </c>
      <c r="O943" s="0" t="s">
        <v>200</v>
      </c>
      <c r="Q943" s="120" t="s">
        <v>200</v>
      </c>
      <c r="R943" s="0" t="s">
        <v>3919</v>
      </c>
      <c r="S943" s="0" t="s">
        <v>1834</v>
      </c>
      <c r="T943" s="0" t="s">
        <v>3961</v>
      </c>
      <c r="U943" s="0" t="s">
        <v>285</v>
      </c>
      <c r="V943" s="0" t="s">
        <v>1790</v>
      </c>
      <c r="W943" s="110" t="s">
        <v>204</v>
      </c>
      <c r="X943" s="111" t="n">
        <v>2016</v>
      </c>
      <c r="Y943" s="111" t="s">
        <v>205</v>
      </c>
      <c r="Z943" s="111" t="s">
        <v>198</v>
      </c>
      <c r="AA943" s="122" t="s">
        <v>200</v>
      </c>
      <c r="AB943" s="0" t="s">
        <v>1534</v>
      </c>
      <c r="AC943" s="0" t="s">
        <v>1534</v>
      </c>
      <c r="AD943" s="111" t="n">
        <v>2016</v>
      </c>
      <c r="AE943" s="111" t="s">
        <v>1004</v>
      </c>
      <c r="AI943" s="111" t="s">
        <v>207</v>
      </c>
      <c r="AK943" s="111" t="s">
        <v>1534</v>
      </c>
      <c r="AL943" s="0" t="s">
        <v>216</v>
      </c>
      <c r="AM943" s="111" t="n">
        <v>2016</v>
      </c>
      <c r="AN943" s="111" t="s">
        <v>208</v>
      </c>
      <c r="AO943" s="0" t="s">
        <v>609</v>
      </c>
      <c r="AP943" s="0" t="s">
        <v>200</v>
      </c>
      <c r="AR943" s="131" t="s">
        <v>5385</v>
      </c>
      <c r="AS943" s="0" t="s">
        <v>1535</v>
      </c>
      <c r="AT943" s="104" t="s">
        <v>433</v>
      </c>
      <c r="AU943" s="0" t="s">
        <v>200</v>
      </c>
      <c r="AV943" s="0" t="s">
        <v>200</v>
      </c>
      <c r="AZ943" s="0" t="s">
        <v>6720</v>
      </c>
      <c r="BA943" s="124" t="s">
        <v>200</v>
      </c>
      <c r="BB943" s="0" t="s">
        <v>210</v>
      </c>
      <c r="BC943" s="0" t="s">
        <v>6721</v>
      </c>
      <c r="BE943" s="104" t="s">
        <v>6722</v>
      </c>
      <c r="BF943" s="0" t="s">
        <v>6723</v>
      </c>
      <c r="BG943" s="125" t="s">
        <v>200</v>
      </c>
      <c r="BH943" s="0" t="s">
        <v>4857</v>
      </c>
      <c r="BI943" s="112" t="n">
        <v>730865020058</v>
      </c>
      <c r="BJ943" s="126" t="s">
        <v>200</v>
      </c>
      <c r="BK943" s="0" t="s">
        <v>215</v>
      </c>
      <c r="BL943" s="112" t="n">
        <v>4</v>
      </c>
      <c r="BM943" s="112" t="n">
        <v>4</v>
      </c>
      <c r="BN943" s="112" t="n">
        <v>4</v>
      </c>
      <c r="BO943" s="111" t="n">
        <v>50</v>
      </c>
      <c r="BP943" s="125" t="s">
        <v>200</v>
      </c>
      <c r="BQ943" s="127" t="s">
        <v>216</v>
      </c>
    </row>
    <row r="944" customFormat="false" ht="13.8" hidden="false" customHeight="false" outlineLevel="0" collapsed="false">
      <c r="A944" s="0" t="s">
        <v>6724</v>
      </c>
      <c r="B944" s="0" t="s">
        <v>5207</v>
      </c>
      <c r="C944" s="0" t="s">
        <v>605</v>
      </c>
      <c r="D944" s="0" t="s">
        <v>1333</v>
      </c>
      <c r="E944" s="0" t="s">
        <v>194</v>
      </c>
      <c r="F944" s="0" t="s">
        <v>606</v>
      </c>
      <c r="G944" s="0" t="s">
        <v>391</v>
      </c>
      <c r="H944" s="0" t="s">
        <v>197</v>
      </c>
      <c r="J944" s="111" t="n">
        <v>2</v>
      </c>
      <c r="K944" s="0" t="s">
        <v>198</v>
      </c>
      <c r="L944" s="0" t="s">
        <v>392</v>
      </c>
      <c r="M944" s="0" t="s">
        <v>199</v>
      </c>
      <c r="O944" s="0" t="s">
        <v>200</v>
      </c>
      <c r="Q944" s="120" t="s">
        <v>200</v>
      </c>
      <c r="R944" s="0" t="s">
        <v>3919</v>
      </c>
      <c r="S944" s="0" t="s">
        <v>201</v>
      </c>
      <c r="T944" s="0" t="s">
        <v>198</v>
      </c>
      <c r="U944" s="0" t="s">
        <v>4369</v>
      </c>
      <c r="V944" s="0" t="s">
        <v>1790</v>
      </c>
      <c r="W944" s="110" t="s">
        <v>204</v>
      </c>
      <c r="X944" s="111" t="n">
        <v>2021</v>
      </c>
      <c r="Y944" s="111" t="s">
        <v>205</v>
      </c>
      <c r="Z944" s="111" t="s">
        <v>198</v>
      </c>
      <c r="AA944" s="122" t="s">
        <v>200</v>
      </c>
      <c r="AB944" s="0" t="s">
        <v>1534</v>
      </c>
      <c r="AC944" s="0" t="s">
        <v>1534</v>
      </c>
      <c r="AD944" s="111" t="n">
        <v>2021</v>
      </c>
      <c r="AE944" s="111" t="s">
        <v>1004</v>
      </c>
      <c r="AI944" s="111" t="s">
        <v>700</v>
      </c>
      <c r="AJ944" s="111" t="s">
        <v>5412</v>
      </c>
      <c r="AK944" s="111" t="s">
        <v>1534</v>
      </c>
      <c r="AL944" s="0" t="s">
        <v>216</v>
      </c>
      <c r="AM944" s="111" t="n">
        <v>2016</v>
      </c>
      <c r="AN944" s="111" t="s">
        <v>208</v>
      </c>
      <c r="AO944" s="0" t="s">
        <v>609</v>
      </c>
      <c r="AP944" s="0" t="s">
        <v>200</v>
      </c>
      <c r="AR944" s="131" t="s">
        <v>5385</v>
      </c>
      <c r="AS944" s="0" t="s">
        <v>1535</v>
      </c>
      <c r="AT944" s="104" t="s">
        <v>433</v>
      </c>
      <c r="AU944" s="0" t="s">
        <v>200</v>
      </c>
      <c r="AV944" s="0" t="s">
        <v>200</v>
      </c>
      <c r="AZ944" s="0" t="s">
        <v>6725</v>
      </c>
      <c r="BA944" s="124" t="s">
        <v>200</v>
      </c>
      <c r="BB944" s="0" t="s">
        <v>248</v>
      </c>
      <c r="BC944" s="0" t="s">
        <v>6721</v>
      </c>
      <c r="BD944" s="0" t="s">
        <v>6726</v>
      </c>
      <c r="BE944" s="104" t="s">
        <v>6727</v>
      </c>
      <c r="BG944" s="125" t="s">
        <v>200</v>
      </c>
      <c r="BH944" s="0" t="s">
        <v>5303</v>
      </c>
      <c r="BI944" s="112" t="n">
        <v>4964808151134</v>
      </c>
      <c r="BJ944" s="126" t="s">
        <v>200</v>
      </c>
      <c r="BK944" s="0" t="s">
        <v>215</v>
      </c>
      <c r="BL944" s="112" t="n">
        <v>4</v>
      </c>
      <c r="BM944" s="112" t="n">
        <v>4</v>
      </c>
      <c r="BN944" s="112" t="n">
        <v>4</v>
      </c>
      <c r="BO944" s="111" t="n">
        <v>20</v>
      </c>
      <c r="BP944" s="125" t="s">
        <v>200</v>
      </c>
      <c r="BQ944" s="127"/>
    </row>
    <row r="945" customFormat="false" ht="13.8" hidden="false" customHeight="false" outlineLevel="0" collapsed="false">
      <c r="A945" s="0" t="s">
        <v>6728</v>
      </c>
      <c r="B945" s="0" t="s">
        <v>5207</v>
      </c>
      <c r="C945" s="0" t="s">
        <v>218</v>
      </c>
      <c r="D945" s="0" t="s">
        <v>1460</v>
      </c>
      <c r="E945" s="0" t="s">
        <v>194</v>
      </c>
      <c r="F945" s="0" t="s">
        <v>195</v>
      </c>
      <c r="G945" s="0" t="s">
        <v>196</v>
      </c>
      <c r="H945" s="0" t="s">
        <v>197</v>
      </c>
      <c r="J945" s="111" t="n">
        <v>2</v>
      </c>
      <c r="K945" s="0" t="s">
        <v>198</v>
      </c>
      <c r="L945" s="0" t="s">
        <v>533</v>
      </c>
      <c r="M945" s="0" t="s">
        <v>199</v>
      </c>
      <c r="O945" s="0" t="s">
        <v>534</v>
      </c>
      <c r="Q945" s="120"/>
      <c r="R945" s="0" t="s">
        <v>3919</v>
      </c>
      <c r="S945" s="0" t="s">
        <v>5247</v>
      </c>
      <c r="T945" s="0" t="s">
        <v>198</v>
      </c>
      <c r="U945" s="0" t="s">
        <v>285</v>
      </c>
      <c r="V945" s="0" t="s">
        <v>1790</v>
      </c>
      <c r="W945" s="110" t="s">
        <v>204</v>
      </c>
      <c r="X945" s="111" t="n">
        <v>2020</v>
      </c>
      <c r="Y945" s="111" t="s">
        <v>205</v>
      </c>
      <c r="Z945" s="111" t="s">
        <v>757</v>
      </c>
      <c r="AA945" s="122"/>
      <c r="AB945" s="0" t="s">
        <v>6729</v>
      </c>
      <c r="AC945" s="0" t="s">
        <v>5249</v>
      </c>
      <c r="AD945" s="111" t="s">
        <v>198</v>
      </c>
      <c r="AE945" s="111" t="s">
        <v>5241</v>
      </c>
      <c r="AI945" s="111" t="s">
        <v>294</v>
      </c>
      <c r="AJ945" s="111" t="s">
        <v>1793</v>
      </c>
      <c r="AK945" s="111" t="s">
        <v>6730</v>
      </c>
      <c r="AM945" s="111" t="n">
        <v>2019</v>
      </c>
      <c r="AN945" s="111" t="s">
        <v>263</v>
      </c>
      <c r="AR945" s="131"/>
      <c r="AT945" s="0" t="s">
        <v>266</v>
      </c>
      <c r="AU945" s="0" t="s">
        <v>244</v>
      </c>
      <c r="AV945" s="0" t="s">
        <v>200</v>
      </c>
      <c r="AY945" s="0" t="s">
        <v>5044</v>
      </c>
      <c r="AZ945" s="0" t="s">
        <v>6731</v>
      </c>
      <c r="BA945" s="124" t="s">
        <v>200</v>
      </c>
      <c r="BB945" s="0" t="s">
        <v>248</v>
      </c>
      <c r="BC945" s="0" t="s">
        <v>6732</v>
      </c>
      <c r="BE945" s="104" t="s">
        <v>6733</v>
      </c>
      <c r="BG945" s="125"/>
      <c r="BH945" s="0" t="s">
        <v>5255</v>
      </c>
      <c r="BI945" s="112" t="n">
        <v>819976023520</v>
      </c>
      <c r="BJ945" s="126"/>
      <c r="BK945" s="0" t="s">
        <v>215</v>
      </c>
      <c r="BL945" s="112" t="n">
        <v>4</v>
      </c>
      <c r="BM945" s="112" t="n">
        <v>4</v>
      </c>
      <c r="BN945" s="112" t="n">
        <v>4</v>
      </c>
      <c r="BO945" s="111" t="n">
        <v>50</v>
      </c>
      <c r="BP945" s="125"/>
      <c r="BQ945" s="127" t="s">
        <v>216</v>
      </c>
    </row>
    <row r="946" customFormat="false" ht="13.8" hidden="false" customHeight="false" outlineLevel="0" collapsed="false">
      <c r="A946" s="0" t="s">
        <v>6734</v>
      </c>
      <c r="B946" s="0" t="s">
        <v>5207</v>
      </c>
      <c r="C946" s="0" t="s">
        <v>4042</v>
      </c>
      <c r="D946" s="0" t="s">
        <v>1333</v>
      </c>
      <c r="E946" s="0" t="s">
        <v>313</v>
      </c>
      <c r="F946" s="0" t="s">
        <v>314</v>
      </c>
      <c r="G946" s="0" t="s">
        <v>391</v>
      </c>
      <c r="H946" s="0" t="s">
        <v>400</v>
      </c>
      <c r="I946" s="0" t="s">
        <v>4043</v>
      </c>
      <c r="J946" s="111" t="n">
        <v>6</v>
      </c>
      <c r="K946" s="0" t="s">
        <v>198</v>
      </c>
      <c r="L946" s="0" t="s">
        <v>392</v>
      </c>
      <c r="M946" s="0" t="s">
        <v>199</v>
      </c>
      <c r="O946" s="0" t="s">
        <v>200</v>
      </c>
      <c r="Q946" s="120" t="s">
        <v>200</v>
      </c>
      <c r="R946" s="0" t="s">
        <v>3919</v>
      </c>
      <c r="S946" s="0" t="s">
        <v>201</v>
      </c>
      <c r="T946" s="0" t="s">
        <v>198</v>
      </c>
      <c r="U946" s="0" t="s">
        <v>202</v>
      </c>
      <c r="V946" s="0" t="s">
        <v>1790</v>
      </c>
      <c r="W946" s="110" t="s">
        <v>204</v>
      </c>
      <c r="X946" s="111" t="n">
        <v>2017</v>
      </c>
      <c r="Y946" s="111" t="s">
        <v>498</v>
      </c>
      <c r="Z946" s="130" t="s">
        <v>757</v>
      </c>
      <c r="AA946" s="122" t="s">
        <v>200</v>
      </c>
      <c r="AB946" s="0" t="s">
        <v>6735</v>
      </c>
      <c r="AC946" s="0" t="s">
        <v>872</v>
      </c>
      <c r="AD946" s="111" t="n">
        <v>2017</v>
      </c>
      <c r="AE946" s="130" t="s">
        <v>222</v>
      </c>
      <c r="AF946" s="130"/>
      <c r="AG946" s="130"/>
      <c r="AH946" s="130"/>
      <c r="AI946" s="111" t="s">
        <v>207</v>
      </c>
      <c r="AK946" s="111" t="str">
        <f aca="false">(AB946)</f>
        <v>Wish studios</v>
      </c>
      <c r="AM946" s="111" t="n">
        <f aca="false">AD946</f>
        <v>2017</v>
      </c>
      <c r="AN946" s="111" t="s">
        <v>263</v>
      </c>
      <c r="AO946" s="0" t="s">
        <v>6329</v>
      </c>
      <c r="AP946" s="0" t="s">
        <v>200</v>
      </c>
      <c r="AQ946" s="0" t="s">
        <v>200</v>
      </c>
      <c r="AS946" s="0" t="s">
        <v>200</v>
      </c>
      <c r="AV946" s="0" t="s">
        <v>200</v>
      </c>
      <c r="AZ946" s="0" t="s">
        <v>6736</v>
      </c>
      <c r="BA946" s="124" t="s">
        <v>200</v>
      </c>
      <c r="BB946" s="0" t="s">
        <v>248</v>
      </c>
      <c r="BC946" s="0" t="s">
        <v>6737</v>
      </c>
      <c r="BD946" s="0" t="s">
        <v>6738</v>
      </c>
      <c r="BE946" s="104" t="s">
        <v>6739</v>
      </c>
      <c r="BG946" s="125" t="s">
        <v>200</v>
      </c>
      <c r="BH946" s="0" t="s">
        <v>5278</v>
      </c>
      <c r="BI946" s="112" t="n">
        <v>711719948063</v>
      </c>
      <c r="BJ946" s="126" t="s">
        <v>200</v>
      </c>
      <c r="BK946" s="0" t="s">
        <v>215</v>
      </c>
      <c r="BL946" s="112" t="n">
        <v>4</v>
      </c>
      <c r="BM946" s="112" t="n">
        <v>4</v>
      </c>
      <c r="BN946" s="112" t="n">
        <v>4</v>
      </c>
      <c r="BO946" s="111" t="n">
        <v>20</v>
      </c>
      <c r="BP946" s="125" t="s">
        <v>200</v>
      </c>
      <c r="BQ946" s="127" t="s">
        <v>216</v>
      </c>
    </row>
    <row r="947" customFormat="false" ht="13.8" hidden="false" customHeight="false" outlineLevel="0" collapsed="false">
      <c r="A947" s="0" t="s">
        <v>6740</v>
      </c>
      <c r="B947" s="0" t="s">
        <v>5207</v>
      </c>
      <c r="C947" s="0" t="s">
        <v>234</v>
      </c>
      <c r="D947" s="0" t="s">
        <v>5239</v>
      </c>
      <c r="E947" s="0" t="s">
        <v>194</v>
      </c>
      <c r="F947" s="0" t="s">
        <v>195</v>
      </c>
      <c r="G947" s="0" t="s">
        <v>330</v>
      </c>
      <c r="H947" s="0" t="s">
        <v>219</v>
      </c>
      <c r="J947" s="111" t="n">
        <v>1</v>
      </c>
      <c r="K947" s="0" t="s">
        <v>198</v>
      </c>
      <c r="L947" s="0" t="s">
        <v>198</v>
      </c>
      <c r="M947" s="0" t="s">
        <v>199</v>
      </c>
      <c r="O947" s="0" t="s">
        <v>200</v>
      </c>
      <c r="Q947" s="120" t="s">
        <v>200</v>
      </c>
      <c r="R947" s="0" t="s">
        <v>3919</v>
      </c>
      <c r="S947" s="0" t="s">
        <v>1834</v>
      </c>
      <c r="T947" s="0" t="s">
        <v>6741</v>
      </c>
      <c r="U947" s="0" t="s">
        <v>239</v>
      </c>
      <c r="V947" s="0" t="s">
        <v>1790</v>
      </c>
      <c r="W947" s="110" t="s">
        <v>204</v>
      </c>
      <c r="X947" s="133" t="n">
        <v>2020</v>
      </c>
      <c r="Y947" s="111" t="s">
        <v>205</v>
      </c>
      <c r="Z947" s="111" t="s">
        <v>198</v>
      </c>
      <c r="AA947" s="122" t="s">
        <v>200</v>
      </c>
      <c r="AB947" s="0" t="s">
        <v>6742</v>
      </c>
      <c r="AC947" s="0" t="s">
        <v>6743</v>
      </c>
      <c r="AD947" s="111" t="n">
        <v>2020</v>
      </c>
      <c r="AE947" s="111" t="s">
        <v>198</v>
      </c>
      <c r="AG947" s="130"/>
      <c r="AI947" s="111" t="s">
        <v>294</v>
      </c>
      <c r="AJ947" s="111" t="s">
        <v>1793</v>
      </c>
      <c r="AK947" s="0" t="s">
        <v>6742</v>
      </c>
      <c r="AM947" s="111" t="s">
        <v>849</v>
      </c>
      <c r="AN947" s="111" t="s">
        <v>208</v>
      </c>
      <c r="AR947" s="0" t="s">
        <v>224</v>
      </c>
      <c r="AS947" s="0" t="s">
        <v>200</v>
      </c>
      <c r="AT947" s="0" t="s">
        <v>266</v>
      </c>
      <c r="AU947" s="0" t="s">
        <v>200</v>
      </c>
      <c r="AV947" s="0" t="s">
        <v>200</v>
      </c>
      <c r="AZ947" s="0" t="s">
        <v>6744</v>
      </c>
      <c r="BA947" s="124" t="s">
        <v>200</v>
      </c>
      <c r="BB947" s="0" t="s">
        <v>248</v>
      </c>
      <c r="BC947" s="0" t="s">
        <v>6745</v>
      </c>
      <c r="BD947" s="0" t="s">
        <v>200</v>
      </c>
      <c r="BE947" s="0" t="s">
        <v>6746</v>
      </c>
      <c r="BF947" s="0" t="s">
        <v>6747</v>
      </c>
      <c r="BG947" s="125" t="s">
        <v>200</v>
      </c>
      <c r="BH947" s="0" t="s">
        <v>4172</v>
      </c>
      <c r="BI947" s="112" t="n">
        <v>810023034933</v>
      </c>
      <c r="BJ947" s="126" t="s">
        <v>200</v>
      </c>
      <c r="BK947" s="0" t="s">
        <v>215</v>
      </c>
      <c r="BL947" s="112" t="n">
        <v>4</v>
      </c>
      <c r="BM947" s="112" t="n">
        <v>4</v>
      </c>
      <c r="BN947" s="112" t="n">
        <v>4</v>
      </c>
      <c r="BO947" s="111" t="n">
        <v>20</v>
      </c>
      <c r="BP947" s="125" t="s">
        <v>200</v>
      </c>
      <c r="BQ947" s="127" t="s">
        <v>216</v>
      </c>
    </row>
    <row r="948" customFormat="false" ht="13.8" hidden="false" customHeight="false" outlineLevel="0" collapsed="false">
      <c r="A948" s="0" t="s">
        <v>6748</v>
      </c>
      <c r="B948" s="0" t="s">
        <v>5207</v>
      </c>
      <c r="C948" s="0" t="s">
        <v>994</v>
      </c>
      <c r="D948" s="0" t="s">
        <v>193</v>
      </c>
      <c r="E948" s="0" t="s">
        <v>194</v>
      </c>
      <c r="F948" s="0" t="s">
        <v>1509</v>
      </c>
      <c r="G948" s="0" t="s">
        <v>196</v>
      </c>
      <c r="H948" s="0" t="s">
        <v>197</v>
      </c>
      <c r="J948" s="111" t="n">
        <v>1</v>
      </c>
      <c r="K948" s="0" t="s">
        <v>198</v>
      </c>
      <c r="L948" s="0" t="s">
        <v>198</v>
      </c>
      <c r="M948" s="0" t="s">
        <v>199</v>
      </c>
      <c r="Q948" s="120" t="s">
        <v>200</v>
      </c>
      <c r="R948" s="0" t="s">
        <v>3919</v>
      </c>
      <c r="S948" s="0" t="s">
        <v>201</v>
      </c>
      <c r="T948" s="0" t="s">
        <v>198</v>
      </c>
      <c r="U948" s="0" t="s">
        <v>202</v>
      </c>
      <c r="V948" s="0" t="s">
        <v>1790</v>
      </c>
      <c r="W948" s="110" t="s">
        <v>204</v>
      </c>
      <c r="X948" s="111" t="n">
        <v>2020</v>
      </c>
      <c r="Y948" s="111" t="s">
        <v>205</v>
      </c>
      <c r="Z948" s="130" t="s">
        <v>757</v>
      </c>
      <c r="AA948" s="122" t="s">
        <v>200</v>
      </c>
      <c r="AB948" s="0" t="s">
        <v>6749</v>
      </c>
      <c r="AC948" s="0" t="s">
        <v>6349</v>
      </c>
      <c r="AD948" s="111" t="n">
        <v>2020</v>
      </c>
      <c r="AE948" s="111" t="s">
        <v>198</v>
      </c>
      <c r="AI948" s="111" t="s">
        <v>1313</v>
      </c>
      <c r="AJ948" s="111" t="s">
        <v>6750</v>
      </c>
      <c r="AK948" s="111" t="s">
        <v>6751</v>
      </c>
      <c r="AL948" s="0" t="s">
        <v>200</v>
      </c>
      <c r="AM948" s="111" t="s">
        <v>849</v>
      </c>
      <c r="AN948" s="111" t="s">
        <v>208</v>
      </c>
      <c r="AT948" s="0" t="s">
        <v>266</v>
      </c>
      <c r="AU948" s="0" t="s">
        <v>332</v>
      </c>
      <c r="AZ948" s="0" t="s">
        <v>6752</v>
      </c>
      <c r="BA948" s="124" t="s">
        <v>200</v>
      </c>
      <c r="BB948" s="0" t="s">
        <v>248</v>
      </c>
      <c r="BC948" s="0" t="s">
        <v>4371</v>
      </c>
      <c r="BD948" s="0" t="s">
        <v>6753</v>
      </c>
      <c r="BE948" s="0" t="s">
        <v>6754</v>
      </c>
      <c r="BF948" s="0" t="s">
        <v>6755</v>
      </c>
      <c r="BG948" s="125"/>
      <c r="BH948" s="134" t="s">
        <v>253</v>
      </c>
      <c r="BI948" s="135" t="n">
        <v>810023034421</v>
      </c>
      <c r="BJ948" s="126"/>
      <c r="BK948" s="0" t="s">
        <v>215</v>
      </c>
      <c r="BL948" s="112" t="n">
        <v>4</v>
      </c>
      <c r="BM948" s="112" t="n">
        <v>4</v>
      </c>
      <c r="BN948" s="112" t="n">
        <v>4</v>
      </c>
      <c r="BO948" s="111" t="n">
        <v>20</v>
      </c>
      <c r="BP948" s="125"/>
      <c r="BQ948" s="127" t="s">
        <v>216</v>
      </c>
    </row>
    <row r="949" customFormat="false" ht="13.8" hidden="false" customHeight="false" outlineLevel="0" collapsed="false">
      <c r="A949" s="0" t="s">
        <v>6756</v>
      </c>
      <c r="B949" s="0" t="s">
        <v>5207</v>
      </c>
      <c r="C949" s="131" t="s">
        <v>1408</v>
      </c>
      <c r="D949" s="131" t="s">
        <v>1333</v>
      </c>
      <c r="E949" s="0" t="s">
        <v>194</v>
      </c>
      <c r="F949" s="0" t="s">
        <v>195</v>
      </c>
      <c r="G949" s="0" t="s">
        <v>330</v>
      </c>
      <c r="H949" s="0" t="s">
        <v>901</v>
      </c>
      <c r="J949" s="111" t="n">
        <v>1</v>
      </c>
      <c r="K949" s="0" t="s">
        <v>198</v>
      </c>
      <c r="L949" s="0" t="s">
        <v>198</v>
      </c>
      <c r="M949" s="0" t="s">
        <v>199</v>
      </c>
      <c r="O949" s="0" t="s">
        <v>200</v>
      </c>
      <c r="Q949" s="120" t="s">
        <v>200</v>
      </c>
      <c r="R949" s="0" t="s">
        <v>3919</v>
      </c>
      <c r="S949" s="0" t="s">
        <v>201</v>
      </c>
      <c r="T949" s="0" t="s">
        <v>198</v>
      </c>
      <c r="U949" s="0" t="s">
        <v>202</v>
      </c>
      <c r="V949" s="0" t="s">
        <v>1790</v>
      </c>
      <c r="W949" s="110" t="s">
        <v>204</v>
      </c>
      <c r="X949" s="111" t="n">
        <v>2017</v>
      </c>
      <c r="Y949" s="111" t="s">
        <v>1624</v>
      </c>
      <c r="Z949" s="130" t="s">
        <v>757</v>
      </c>
      <c r="AA949" s="122" t="s">
        <v>200</v>
      </c>
      <c r="AB949" s="0" t="s">
        <v>6757</v>
      </c>
      <c r="AC949" s="0" t="s">
        <v>3342</v>
      </c>
      <c r="AD949" s="111" t="n">
        <v>2017</v>
      </c>
      <c r="AE949" s="111" t="s">
        <v>198</v>
      </c>
      <c r="AF949" s="111" t="s">
        <v>2511</v>
      </c>
      <c r="AI949" s="111" t="s">
        <v>922</v>
      </c>
      <c r="AJ949" s="111" t="s">
        <v>3976</v>
      </c>
      <c r="AK949" s="111" t="s">
        <v>4832</v>
      </c>
      <c r="AM949" s="111" t="n">
        <v>2011</v>
      </c>
      <c r="AN949" s="111" t="s">
        <v>5341</v>
      </c>
      <c r="AR949" s="0" t="s">
        <v>6758</v>
      </c>
      <c r="AS949" s="0" t="s">
        <v>200</v>
      </c>
      <c r="AT949" s="0" t="s">
        <v>1725</v>
      </c>
      <c r="AU949" s="0" t="s">
        <v>6759</v>
      </c>
      <c r="AV949" s="0" t="s">
        <v>200</v>
      </c>
      <c r="AX949" s="0" t="s">
        <v>6760</v>
      </c>
      <c r="AY949" s="131" t="s">
        <v>3510</v>
      </c>
      <c r="AZ949" s="0" t="s">
        <v>6761</v>
      </c>
      <c r="BA949" s="124" t="s">
        <v>200</v>
      </c>
      <c r="BB949" s="0" t="s">
        <v>248</v>
      </c>
      <c r="BC949" s="0" t="s">
        <v>6762</v>
      </c>
      <c r="BD949" s="0" t="s">
        <v>6763</v>
      </c>
      <c r="BE949" s="104" t="s">
        <v>6764</v>
      </c>
      <c r="BF949" s="0" t="s">
        <v>200</v>
      </c>
      <c r="BG949" s="125" t="s">
        <v>200</v>
      </c>
      <c r="BH949" s="0" t="s">
        <v>253</v>
      </c>
      <c r="BI949" s="112" t="n">
        <v>5026555423755</v>
      </c>
      <c r="BJ949" s="126" t="s">
        <v>200</v>
      </c>
      <c r="BK949" s="0" t="s">
        <v>215</v>
      </c>
      <c r="BL949" s="112" t="n">
        <v>4</v>
      </c>
      <c r="BM949" s="112" t="n">
        <v>4</v>
      </c>
      <c r="BN949" s="112" t="n">
        <v>4</v>
      </c>
      <c r="BO949" s="111" t="n">
        <v>20</v>
      </c>
      <c r="BP949" s="125" t="s">
        <v>200</v>
      </c>
      <c r="BQ949" s="127" t="s">
        <v>216</v>
      </c>
    </row>
    <row r="950" customFormat="false" ht="13.8" hidden="false" customHeight="false" outlineLevel="0" collapsed="false">
      <c r="A950" s="0" t="s">
        <v>6765</v>
      </c>
      <c r="B950" s="0" t="s">
        <v>5207</v>
      </c>
      <c r="C950" s="0" t="s">
        <v>490</v>
      </c>
      <c r="D950" s="0" t="s">
        <v>1333</v>
      </c>
      <c r="E950" s="0" t="s">
        <v>194</v>
      </c>
      <c r="F950" s="0" t="s">
        <v>195</v>
      </c>
      <c r="G950" s="0" t="s">
        <v>196</v>
      </c>
      <c r="H950" s="0" t="s">
        <v>197</v>
      </c>
      <c r="J950" s="111" t="n">
        <v>4</v>
      </c>
      <c r="K950" s="0" t="s">
        <v>198</v>
      </c>
      <c r="L950" s="0" t="s">
        <v>533</v>
      </c>
      <c r="M950" s="0" t="s">
        <v>199</v>
      </c>
      <c r="O950" s="0" t="s">
        <v>534</v>
      </c>
      <c r="Q950" s="120" t="s">
        <v>200</v>
      </c>
      <c r="R950" s="0" t="s">
        <v>3919</v>
      </c>
      <c r="S950" s="0" t="s">
        <v>201</v>
      </c>
      <c r="T950" s="0" t="s">
        <v>198</v>
      </c>
      <c r="U950" s="0" t="s">
        <v>202</v>
      </c>
      <c r="V950" s="0" t="s">
        <v>1790</v>
      </c>
      <c r="W950" s="110" t="s">
        <v>204</v>
      </c>
      <c r="X950" s="111" t="n">
        <v>2014</v>
      </c>
      <c r="Y950" s="111" t="s">
        <v>200</v>
      </c>
      <c r="Z950" s="111" t="s">
        <v>221</v>
      </c>
      <c r="AA950" s="122" t="s">
        <v>200</v>
      </c>
      <c r="AB950" s="0" t="s">
        <v>1388</v>
      </c>
      <c r="AC950" s="0" t="s">
        <v>3215</v>
      </c>
      <c r="AD950" s="111" t="n">
        <v>2014</v>
      </c>
      <c r="AE950" s="111" t="s">
        <v>5241</v>
      </c>
      <c r="AI950" s="111" t="s">
        <v>207</v>
      </c>
      <c r="AK950" s="111" t="str">
        <f aca="false">(AB950)</f>
        <v>Crystal dynamics</v>
      </c>
      <c r="AM950" s="111" t="n">
        <f aca="false">AD950</f>
        <v>2014</v>
      </c>
      <c r="AN950" s="111" t="s">
        <v>297</v>
      </c>
      <c r="AS950" s="0" t="s">
        <v>2979</v>
      </c>
      <c r="AT950" s="0" t="s">
        <v>266</v>
      </c>
      <c r="AU950" s="0" t="s">
        <v>1492</v>
      </c>
      <c r="AV950" s="0" t="s">
        <v>200</v>
      </c>
      <c r="AZ950" s="0" t="s">
        <v>6766</v>
      </c>
      <c r="BA950" s="124" t="s">
        <v>200</v>
      </c>
      <c r="BB950" s="0" t="s">
        <v>248</v>
      </c>
      <c r="BC950" s="0" t="s">
        <v>4338</v>
      </c>
      <c r="BD950" s="0" t="s">
        <v>4211</v>
      </c>
      <c r="BE950" s="104" t="s">
        <v>6767</v>
      </c>
      <c r="BG950" s="125" t="s">
        <v>200</v>
      </c>
      <c r="BH950" s="0" t="s">
        <v>253</v>
      </c>
      <c r="BI950" s="112" t="s">
        <v>198</v>
      </c>
      <c r="BJ950" s="126" t="s">
        <v>200</v>
      </c>
      <c r="BK950" s="0" t="s">
        <v>215</v>
      </c>
      <c r="BL950" s="112" t="n">
        <v>4</v>
      </c>
      <c r="BM950" s="112" t="n">
        <v>4</v>
      </c>
      <c r="BN950" s="112" t="n">
        <v>4</v>
      </c>
      <c r="BO950" s="111" t="n">
        <v>20</v>
      </c>
      <c r="BP950" s="125" t="s">
        <v>200</v>
      </c>
      <c r="BQ950" s="127" t="s">
        <v>216</v>
      </c>
    </row>
    <row r="951" customFormat="false" ht="13.8" hidden="false" customHeight="false" outlineLevel="0" collapsed="false">
      <c r="A951" s="0" t="s">
        <v>6768</v>
      </c>
      <c r="B951" s="0" t="s">
        <v>5207</v>
      </c>
      <c r="C951" s="0" t="s">
        <v>1451</v>
      </c>
      <c r="D951" s="0" t="s">
        <v>1333</v>
      </c>
      <c r="E951" s="0" t="s">
        <v>194</v>
      </c>
      <c r="F951" s="0" t="s">
        <v>2487</v>
      </c>
      <c r="G951" s="0" t="s">
        <v>196</v>
      </c>
      <c r="H951" s="0" t="s">
        <v>901</v>
      </c>
      <c r="J951" s="111" t="n">
        <v>1</v>
      </c>
      <c r="K951" s="0" t="s">
        <v>198</v>
      </c>
      <c r="L951" s="0" t="s">
        <v>198</v>
      </c>
      <c r="M951" s="0" t="s">
        <v>199</v>
      </c>
      <c r="O951" s="0" t="s">
        <v>200</v>
      </c>
      <c r="Q951" s="120"/>
      <c r="R951" s="0" t="s">
        <v>3919</v>
      </c>
      <c r="S951" s="0" t="s">
        <v>201</v>
      </c>
      <c r="T951" s="0" t="s">
        <v>198</v>
      </c>
      <c r="U951" s="0" t="s">
        <v>202</v>
      </c>
      <c r="V951" s="0" t="s">
        <v>1790</v>
      </c>
      <c r="W951" s="110" t="s">
        <v>204</v>
      </c>
      <c r="X951" s="111" t="n">
        <v>2021</v>
      </c>
      <c r="Y951" s="111" t="s">
        <v>205</v>
      </c>
      <c r="Z951" s="111" t="s">
        <v>221</v>
      </c>
      <c r="AA951" s="122" t="s">
        <v>200</v>
      </c>
      <c r="AB951" s="0" t="s">
        <v>6769</v>
      </c>
      <c r="AC951" s="0" t="s">
        <v>6506</v>
      </c>
      <c r="AD951" s="111" t="n">
        <v>2021</v>
      </c>
      <c r="AE951" s="111" t="s">
        <v>198</v>
      </c>
      <c r="AI951" s="111" t="s">
        <v>294</v>
      </c>
      <c r="AJ951" s="111" t="s">
        <v>1793</v>
      </c>
      <c r="AK951" s="111" t="s">
        <v>6769</v>
      </c>
      <c r="AM951" s="111" t="n">
        <v>2019</v>
      </c>
      <c r="AN951" s="111" t="s">
        <v>208</v>
      </c>
      <c r="AO951" s="0" t="s">
        <v>5425</v>
      </c>
      <c r="AP951" s="0" t="s">
        <v>200</v>
      </c>
      <c r="AR951" s="0" t="s">
        <v>1455</v>
      </c>
      <c r="AT951" s="0" t="s">
        <v>6770</v>
      </c>
      <c r="AU951" s="0" t="s">
        <v>470</v>
      </c>
      <c r="AZ951" s="0" t="s">
        <v>6771</v>
      </c>
      <c r="BA951" s="124" t="s">
        <v>200</v>
      </c>
      <c r="BB951" s="0" t="s">
        <v>248</v>
      </c>
      <c r="BC951" s="0" t="s">
        <v>3578</v>
      </c>
      <c r="BE951" s="104" t="s">
        <v>6772</v>
      </c>
      <c r="BF951" s="0" t="s">
        <v>6773</v>
      </c>
      <c r="BG951" s="125"/>
      <c r="BH951" s="0" t="s">
        <v>5611</v>
      </c>
      <c r="BJ951" s="126"/>
      <c r="BK951" s="0" t="s">
        <v>215</v>
      </c>
      <c r="BL951" s="112" t="n">
        <v>4</v>
      </c>
      <c r="BM951" s="112" t="n">
        <v>4</v>
      </c>
      <c r="BN951" s="112" t="n">
        <v>4</v>
      </c>
      <c r="BO951" s="111" t="n">
        <v>20</v>
      </c>
      <c r="BP951" s="125"/>
      <c r="BQ951" s="127"/>
    </row>
    <row r="952" customFormat="false" ht="13.8" hidden="false" customHeight="false" outlineLevel="0" collapsed="false">
      <c r="A952" s="0" t="s">
        <v>6774</v>
      </c>
      <c r="B952" s="0" t="s">
        <v>5207</v>
      </c>
      <c r="C952" s="131" t="s">
        <v>1408</v>
      </c>
      <c r="D952" s="131" t="s">
        <v>1333</v>
      </c>
      <c r="E952" s="0" t="s">
        <v>194</v>
      </c>
      <c r="F952" s="0" t="s">
        <v>195</v>
      </c>
      <c r="G952" s="0" t="s">
        <v>196</v>
      </c>
      <c r="H952" s="0" t="s">
        <v>901</v>
      </c>
      <c r="J952" s="111" t="n">
        <v>1</v>
      </c>
      <c r="K952" s="131" t="s">
        <v>198</v>
      </c>
      <c r="L952" s="0" t="s">
        <v>198</v>
      </c>
      <c r="M952" s="0" t="s">
        <v>274</v>
      </c>
      <c r="N952" s="0" t="s">
        <v>6775</v>
      </c>
      <c r="O952" s="0" t="s">
        <v>237</v>
      </c>
      <c r="Q952" s="120" t="s">
        <v>200</v>
      </c>
      <c r="R952" s="0" t="s">
        <v>3919</v>
      </c>
      <c r="S952" s="0" t="s">
        <v>201</v>
      </c>
      <c r="T952" s="0" t="s">
        <v>198</v>
      </c>
      <c r="U952" s="0" t="s">
        <v>202</v>
      </c>
      <c r="V952" s="0" t="s">
        <v>1790</v>
      </c>
      <c r="W952" s="110" t="s">
        <v>204</v>
      </c>
      <c r="X952" s="111" t="n">
        <v>2014</v>
      </c>
      <c r="Y952" s="111" t="s">
        <v>498</v>
      </c>
      <c r="Z952" s="130" t="s">
        <v>757</v>
      </c>
      <c r="AA952" s="122" t="s">
        <v>200</v>
      </c>
      <c r="AB952" s="0" t="s">
        <v>2357</v>
      </c>
      <c r="AC952" s="0" t="s">
        <v>872</v>
      </c>
      <c r="AD952" s="111" t="n">
        <v>2014</v>
      </c>
      <c r="AE952" s="111" t="s">
        <v>222</v>
      </c>
      <c r="AG952" s="111" t="s">
        <v>241</v>
      </c>
      <c r="AH952" s="111" t="s">
        <v>3343</v>
      </c>
      <c r="AI952" s="111" t="s">
        <v>922</v>
      </c>
      <c r="AJ952" s="111" t="s">
        <v>3976</v>
      </c>
      <c r="AK952" s="0" t="s">
        <v>2357</v>
      </c>
      <c r="AL952" s="0" t="s">
        <v>200</v>
      </c>
      <c r="AM952" s="111" t="n">
        <v>2013</v>
      </c>
      <c r="AN952" s="111" t="s">
        <v>297</v>
      </c>
      <c r="AR952" s="0" t="s">
        <v>1455</v>
      </c>
      <c r="AS952" s="0" t="s">
        <v>200</v>
      </c>
      <c r="AT952" s="0" t="s">
        <v>6776</v>
      </c>
      <c r="AU952" s="0" t="s">
        <v>6777</v>
      </c>
      <c r="AV952" s="0" t="s">
        <v>6778</v>
      </c>
      <c r="AY952" s="131" t="s">
        <v>3510</v>
      </c>
      <c r="AZ952" s="0" t="s">
        <v>6779</v>
      </c>
      <c r="BA952" s="124" t="s">
        <v>200</v>
      </c>
      <c r="BB952" s="0" t="s">
        <v>248</v>
      </c>
      <c r="BC952" s="0" t="s">
        <v>6780</v>
      </c>
      <c r="BD952" s="0" t="s">
        <v>6781</v>
      </c>
      <c r="BE952" s="104" t="s">
        <v>6782</v>
      </c>
      <c r="BG952" s="125" t="s">
        <v>200</v>
      </c>
      <c r="BH952" s="0" t="s">
        <v>253</v>
      </c>
      <c r="BI952" s="112" t="n">
        <v>711719406815</v>
      </c>
      <c r="BJ952" s="126" t="s">
        <v>200</v>
      </c>
      <c r="BK952" s="0" t="s">
        <v>215</v>
      </c>
      <c r="BL952" s="112" t="n">
        <v>4</v>
      </c>
      <c r="BM952" s="112" t="n">
        <v>4</v>
      </c>
      <c r="BN952" s="112" t="n">
        <v>4</v>
      </c>
      <c r="BO952" s="111" t="n">
        <v>20</v>
      </c>
      <c r="BP952" s="125" t="s">
        <v>200</v>
      </c>
      <c r="BQ952" s="127" t="s">
        <v>216</v>
      </c>
    </row>
    <row r="953" customFormat="false" ht="13.8" hidden="false" customHeight="false" outlineLevel="0" collapsed="false">
      <c r="A953" s="0" t="s">
        <v>6783</v>
      </c>
      <c r="B953" s="0" t="s">
        <v>5207</v>
      </c>
      <c r="C953" s="131" t="s">
        <v>1408</v>
      </c>
      <c r="D953" s="131" t="s">
        <v>1333</v>
      </c>
      <c r="E953" s="0" t="s">
        <v>194</v>
      </c>
      <c r="F953" s="0" t="s">
        <v>195</v>
      </c>
      <c r="G953" s="0" t="s">
        <v>196</v>
      </c>
      <c r="H953" s="0" t="s">
        <v>901</v>
      </c>
      <c r="J953" s="111" t="n">
        <v>1</v>
      </c>
      <c r="K953" s="131" t="s">
        <v>198</v>
      </c>
      <c r="L953" s="0" t="s">
        <v>198</v>
      </c>
      <c r="M953" s="0" t="s">
        <v>199</v>
      </c>
      <c r="Q953" s="120" t="s">
        <v>200</v>
      </c>
      <c r="R953" s="0" t="s">
        <v>3919</v>
      </c>
      <c r="S953" s="0" t="s">
        <v>1834</v>
      </c>
      <c r="T953" s="0" t="s">
        <v>6784</v>
      </c>
      <c r="U953" s="0" t="s">
        <v>202</v>
      </c>
      <c r="V953" s="0" t="s">
        <v>1790</v>
      </c>
      <c r="W953" s="110" t="s">
        <v>204</v>
      </c>
      <c r="X953" s="111" t="n">
        <v>2020</v>
      </c>
      <c r="Y953" s="111" t="s">
        <v>498</v>
      </c>
      <c r="Z953" s="130" t="s">
        <v>757</v>
      </c>
      <c r="AA953" s="122" t="s">
        <v>200</v>
      </c>
      <c r="AB953" s="0" t="s">
        <v>2357</v>
      </c>
      <c r="AC953" s="0" t="s">
        <v>872</v>
      </c>
      <c r="AD953" s="111" t="n">
        <v>2020</v>
      </c>
      <c r="AE953" s="111" t="s">
        <v>222</v>
      </c>
      <c r="AG953" s="111" t="s">
        <v>241</v>
      </c>
      <c r="AH953" s="111" t="s">
        <v>242</v>
      </c>
      <c r="AI953" s="111" t="s">
        <v>207</v>
      </c>
      <c r="AJ953" s="111" t="s">
        <v>200</v>
      </c>
      <c r="AK953" s="111" t="str">
        <f aca="false">(AB953)</f>
        <v>Naughty dog</v>
      </c>
      <c r="AL953" s="0" t="s">
        <v>200</v>
      </c>
      <c r="AM953" s="111" t="n">
        <f aca="false">AD953</f>
        <v>2020</v>
      </c>
      <c r="AN953" s="111" t="s">
        <v>297</v>
      </c>
      <c r="AR953" s="0" t="s">
        <v>6785</v>
      </c>
      <c r="AS953" s="0" t="s">
        <v>200</v>
      </c>
      <c r="AT953" s="0" t="s">
        <v>6786</v>
      </c>
      <c r="AU953" s="0" t="s">
        <v>6777</v>
      </c>
      <c r="AV953" s="0" t="s">
        <v>6778</v>
      </c>
      <c r="AY953" s="131" t="s">
        <v>3510</v>
      </c>
      <c r="AZ953" s="0" t="s">
        <v>6787</v>
      </c>
      <c r="BA953" s="124" t="s">
        <v>200</v>
      </c>
      <c r="BB953" s="0" t="s">
        <v>248</v>
      </c>
      <c r="BC953" s="0" t="s">
        <v>6788</v>
      </c>
      <c r="BD953" s="0" t="s">
        <v>6789</v>
      </c>
      <c r="BE953" s="104" t="s">
        <v>6515</v>
      </c>
      <c r="BF953" s="0" t="s">
        <v>6790</v>
      </c>
      <c r="BG953" s="125" t="s">
        <v>200</v>
      </c>
      <c r="BH953" s="0" t="s">
        <v>2235</v>
      </c>
      <c r="BI953" s="112" t="n">
        <v>711719338406</v>
      </c>
      <c r="BJ953" s="126" t="s">
        <v>200</v>
      </c>
      <c r="BK953" s="0" t="s">
        <v>215</v>
      </c>
      <c r="BL953" s="112" t="n">
        <v>4</v>
      </c>
      <c r="BM953" s="112" t="n">
        <v>4</v>
      </c>
      <c r="BN953" s="112" t="n">
        <v>4</v>
      </c>
      <c r="BO953" s="111" t="n">
        <v>50</v>
      </c>
      <c r="BP953" s="125" t="s">
        <v>200</v>
      </c>
      <c r="BQ953" s="127" t="s">
        <v>216</v>
      </c>
    </row>
    <row r="954" customFormat="false" ht="13.8" hidden="false" customHeight="false" outlineLevel="0" collapsed="false">
      <c r="A954" s="0" t="s">
        <v>6791</v>
      </c>
      <c r="B954" s="0" t="s">
        <v>5207</v>
      </c>
      <c r="C954" s="0" t="s">
        <v>1258</v>
      </c>
      <c r="D954" s="0" t="s">
        <v>1286</v>
      </c>
      <c r="E954" s="0" t="s">
        <v>194</v>
      </c>
      <c r="F954" s="0" t="s">
        <v>2487</v>
      </c>
      <c r="G954" s="0" t="s">
        <v>362</v>
      </c>
      <c r="H954" s="0" t="s">
        <v>4389</v>
      </c>
      <c r="I954" s="0" t="s">
        <v>839</v>
      </c>
      <c r="J954" s="111" t="n">
        <v>1</v>
      </c>
      <c r="K954" s="0" t="s">
        <v>198</v>
      </c>
      <c r="L954" s="0" t="s">
        <v>198</v>
      </c>
      <c r="M954" s="0" t="s">
        <v>199</v>
      </c>
      <c r="Q954" s="120" t="s">
        <v>200</v>
      </c>
      <c r="R954" s="0" t="s">
        <v>3919</v>
      </c>
      <c r="S954" s="0" t="s">
        <v>5247</v>
      </c>
      <c r="T954" s="0" t="s">
        <v>198</v>
      </c>
      <c r="U954" s="0" t="s">
        <v>285</v>
      </c>
      <c r="V954" s="0" t="s">
        <v>1790</v>
      </c>
      <c r="W954" s="110" t="s">
        <v>204</v>
      </c>
      <c r="X954" s="111" t="n">
        <v>2018</v>
      </c>
      <c r="Y954" s="111" t="s">
        <v>200</v>
      </c>
      <c r="Z954" s="130" t="s">
        <v>757</v>
      </c>
      <c r="AA954" s="122" t="s">
        <v>200</v>
      </c>
      <c r="AB954" s="0" t="s">
        <v>6792</v>
      </c>
      <c r="AC954" s="0" t="s">
        <v>5249</v>
      </c>
      <c r="AD954" s="111" t="s">
        <v>198</v>
      </c>
      <c r="AE954" s="111" t="s">
        <v>5241</v>
      </c>
      <c r="AG954" s="130"/>
      <c r="AI954" s="111" t="s">
        <v>294</v>
      </c>
      <c r="AJ954" s="111" t="s">
        <v>1793</v>
      </c>
      <c r="AK954" s="0" t="s">
        <v>6792</v>
      </c>
      <c r="AM954" s="111" t="n">
        <v>2016</v>
      </c>
      <c r="AN954" s="111" t="s">
        <v>263</v>
      </c>
      <c r="AR954" s="0" t="s">
        <v>1455</v>
      </c>
      <c r="AU954" s="0" t="s">
        <v>5533</v>
      </c>
      <c r="AV954" s="0" t="s">
        <v>200</v>
      </c>
      <c r="AZ954" s="0" t="s">
        <v>6793</v>
      </c>
      <c r="BA954" s="124" t="s">
        <v>200</v>
      </c>
      <c r="BB954" s="0" t="s">
        <v>248</v>
      </c>
      <c r="BC954" s="0" t="s">
        <v>6794</v>
      </c>
      <c r="BD954" s="0" t="s">
        <v>6795</v>
      </c>
      <c r="BE954" s="104" t="s">
        <v>213</v>
      </c>
      <c r="BF954" s="0" t="s">
        <v>6796</v>
      </c>
      <c r="BG954" s="125" t="s">
        <v>200</v>
      </c>
      <c r="BH954" s="0" t="s">
        <v>5255</v>
      </c>
      <c r="BI954" s="112" t="n">
        <v>819976021267</v>
      </c>
      <c r="BJ954" s="126" t="s">
        <v>200</v>
      </c>
      <c r="BK954" s="0" t="s">
        <v>215</v>
      </c>
      <c r="BL954" s="112" t="n">
        <v>4</v>
      </c>
      <c r="BM954" s="112" t="n">
        <v>4</v>
      </c>
      <c r="BN954" s="112" t="n">
        <v>4</v>
      </c>
      <c r="BO954" s="111" t="n">
        <v>40</v>
      </c>
      <c r="BP954" s="125" t="s">
        <v>200</v>
      </c>
      <c r="BQ954" s="127" t="s">
        <v>216</v>
      </c>
    </row>
    <row r="955" customFormat="false" ht="13.8" hidden="false" customHeight="false" outlineLevel="0" collapsed="false">
      <c r="A955" s="0" t="s">
        <v>6797</v>
      </c>
      <c r="B955" s="0" t="s">
        <v>5207</v>
      </c>
      <c r="C955" s="131" t="s">
        <v>1451</v>
      </c>
      <c r="D955" s="131" t="s">
        <v>1333</v>
      </c>
      <c r="E955" s="0" t="s">
        <v>194</v>
      </c>
      <c r="F955" s="0" t="s">
        <v>399</v>
      </c>
      <c r="G955" s="0" t="s">
        <v>196</v>
      </c>
      <c r="H955" s="0" t="s">
        <v>901</v>
      </c>
      <c r="J955" s="111" t="n">
        <v>1</v>
      </c>
      <c r="K955" s="0" t="s">
        <v>198</v>
      </c>
      <c r="L955" s="0" t="s">
        <v>198</v>
      </c>
      <c r="M955" s="0" t="s">
        <v>199</v>
      </c>
      <c r="O955" s="0" t="s">
        <v>200</v>
      </c>
      <c r="Q955" s="120" t="s">
        <v>200</v>
      </c>
      <c r="R955" s="0" t="s">
        <v>3919</v>
      </c>
      <c r="S955" s="0" t="s">
        <v>5247</v>
      </c>
      <c r="T955" s="0" t="s">
        <v>198</v>
      </c>
      <c r="U955" s="0" t="s">
        <v>285</v>
      </c>
      <c r="V955" s="0" t="s">
        <v>1790</v>
      </c>
      <c r="W955" s="110" t="s">
        <v>204</v>
      </c>
      <c r="X955" s="111" t="n">
        <v>2018</v>
      </c>
      <c r="Y955" s="111" t="s">
        <v>205</v>
      </c>
      <c r="Z955" s="130" t="s">
        <v>757</v>
      </c>
      <c r="AA955" s="122" t="s">
        <v>200</v>
      </c>
      <c r="AB955" s="0" t="s">
        <v>5500</v>
      </c>
      <c r="AC955" s="0" t="s">
        <v>5249</v>
      </c>
      <c r="AD955" s="111" t="s">
        <v>198</v>
      </c>
      <c r="AE955" s="111" t="s">
        <v>198</v>
      </c>
      <c r="AG955" s="130"/>
      <c r="AI955" s="111" t="s">
        <v>294</v>
      </c>
      <c r="AJ955" s="111" t="s">
        <v>1793</v>
      </c>
      <c r="AK955" s="0" t="s">
        <v>5500</v>
      </c>
      <c r="AM955" s="111" t="n">
        <v>2016</v>
      </c>
      <c r="AN955" s="111" t="s">
        <v>5495</v>
      </c>
      <c r="AR955" s="0" t="s">
        <v>1455</v>
      </c>
      <c r="AT955" s="0" t="s">
        <v>373</v>
      </c>
      <c r="AU955" s="0" t="s">
        <v>470</v>
      </c>
      <c r="AY955" s="0" t="s">
        <v>5044</v>
      </c>
      <c r="AZ955" s="0" t="s">
        <v>6798</v>
      </c>
      <c r="BA955" s="124" t="s">
        <v>200</v>
      </c>
      <c r="BB955" s="0" t="s">
        <v>248</v>
      </c>
      <c r="BC955" s="0" t="s">
        <v>5502</v>
      </c>
      <c r="BD955" s="0" t="s">
        <v>6799</v>
      </c>
      <c r="BE955" s="104" t="s">
        <v>6800</v>
      </c>
      <c r="BF955" s="0" t="s">
        <v>6801</v>
      </c>
      <c r="BG955" s="125" t="s">
        <v>200</v>
      </c>
      <c r="BH955" s="0" t="s">
        <v>5255</v>
      </c>
      <c r="BI955" s="112" t="n">
        <v>819976021458</v>
      </c>
      <c r="BJ955" s="126" t="s">
        <v>200</v>
      </c>
      <c r="BK955" s="0" t="s">
        <v>215</v>
      </c>
      <c r="BL955" s="112" t="n">
        <v>4</v>
      </c>
      <c r="BM955" s="112" t="n">
        <v>4</v>
      </c>
      <c r="BN955" s="112" t="n">
        <v>4</v>
      </c>
      <c r="BO955" s="111" t="n">
        <v>40</v>
      </c>
      <c r="BP955" s="125" t="s">
        <v>200</v>
      </c>
      <c r="BQ955" s="127" t="s">
        <v>216</v>
      </c>
    </row>
    <row r="956" customFormat="false" ht="13.8" hidden="false" customHeight="false" outlineLevel="0" collapsed="false">
      <c r="A956" s="0" t="s">
        <v>6802</v>
      </c>
      <c r="B956" s="0" t="s">
        <v>5207</v>
      </c>
      <c r="C956" s="131" t="s">
        <v>1408</v>
      </c>
      <c r="D956" s="131" t="s">
        <v>1333</v>
      </c>
      <c r="E956" s="0" t="s">
        <v>194</v>
      </c>
      <c r="F956" s="0" t="s">
        <v>195</v>
      </c>
      <c r="G956" s="0" t="s">
        <v>330</v>
      </c>
      <c r="H956" s="0" t="s">
        <v>400</v>
      </c>
      <c r="I956" s="0" t="s">
        <v>3115</v>
      </c>
      <c r="J956" s="111" t="n">
        <v>2</v>
      </c>
      <c r="K956" s="0" t="s">
        <v>198</v>
      </c>
      <c r="L956" s="0" t="s">
        <v>533</v>
      </c>
      <c r="M956" s="0" t="s">
        <v>199</v>
      </c>
      <c r="O956" s="0" t="s">
        <v>534</v>
      </c>
      <c r="Q956" s="120" t="s">
        <v>200</v>
      </c>
      <c r="R956" s="0" t="s">
        <v>3919</v>
      </c>
      <c r="S956" s="0" t="s">
        <v>201</v>
      </c>
      <c r="T956" s="0" t="s">
        <v>198</v>
      </c>
      <c r="U956" s="0" t="s">
        <v>202</v>
      </c>
      <c r="V956" s="0" t="s">
        <v>1790</v>
      </c>
      <c r="W956" s="110" t="s">
        <v>204</v>
      </c>
      <c r="X956" s="111" t="n">
        <v>2017</v>
      </c>
      <c r="Y956" s="111" t="s">
        <v>498</v>
      </c>
      <c r="Z956" s="130" t="s">
        <v>757</v>
      </c>
      <c r="AA956" s="122" t="s">
        <v>200</v>
      </c>
      <c r="AB956" s="0" t="s">
        <v>779</v>
      </c>
      <c r="AC956" s="0" t="s">
        <v>4287</v>
      </c>
      <c r="AD956" s="111" t="n">
        <v>2017</v>
      </c>
      <c r="AE956" s="111" t="s">
        <v>198</v>
      </c>
      <c r="AG956" s="130"/>
      <c r="AI956" s="111" t="s">
        <v>294</v>
      </c>
      <c r="AJ956" s="111" t="s">
        <v>6803</v>
      </c>
      <c r="AK956" s="0" t="s">
        <v>779</v>
      </c>
      <c r="AM956" s="111" t="n">
        <v>2013</v>
      </c>
      <c r="AN956" s="111" t="s">
        <v>263</v>
      </c>
      <c r="AT956" s="0" t="s">
        <v>1725</v>
      </c>
      <c r="AZ956" s="0" t="s">
        <v>6804</v>
      </c>
      <c r="BA956" s="124" t="s">
        <v>200</v>
      </c>
      <c r="BB956" s="0" t="s">
        <v>248</v>
      </c>
      <c r="BC956" s="0" t="s">
        <v>6805</v>
      </c>
      <c r="BD956" s="0" t="s">
        <v>6806</v>
      </c>
      <c r="BE956" s="104" t="s">
        <v>6807</v>
      </c>
      <c r="BG956" s="125"/>
      <c r="BH956" s="0" t="s">
        <v>5303</v>
      </c>
      <c r="BI956" s="112" t="n">
        <v>5051889601883</v>
      </c>
      <c r="BJ956" s="126"/>
      <c r="BK956" s="0" t="s">
        <v>215</v>
      </c>
      <c r="BL956" s="112" t="n">
        <v>4</v>
      </c>
      <c r="BM956" s="112" t="n">
        <v>4</v>
      </c>
      <c r="BN956" s="112" t="n">
        <v>4</v>
      </c>
      <c r="BO956" s="111" t="n">
        <v>20</v>
      </c>
      <c r="BP956" s="125"/>
      <c r="BQ956" s="127" t="s">
        <v>5461</v>
      </c>
    </row>
    <row r="957" customFormat="false" ht="13.8" hidden="false" customHeight="false" outlineLevel="0" collapsed="false">
      <c r="A957" s="0" t="s">
        <v>6808</v>
      </c>
      <c r="B957" s="0" t="s">
        <v>5207</v>
      </c>
      <c r="C957" s="131" t="s">
        <v>1408</v>
      </c>
      <c r="D957" s="131" t="s">
        <v>1333</v>
      </c>
      <c r="E957" s="0" t="s">
        <v>194</v>
      </c>
      <c r="F957" s="0" t="s">
        <v>195</v>
      </c>
      <c r="G957" s="0" t="s">
        <v>330</v>
      </c>
      <c r="H957" s="0" t="s">
        <v>400</v>
      </c>
      <c r="I957" s="0" t="s">
        <v>3115</v>
      </c>
      <c r="J957" s="111" t="n">
        <v>2</v>
      </c>
      <c r="K957" s="0" t="s">
        <v>198</v>
      </c>
      <c r="L957" s="0" t="s">
        <v>533</v>
      </c>
      <c r="M957" s="0" t="s">
        <v>199</v>
      </c>
      <c r="O957" s="0" t="s">
        <v>534</v>
      </c>
      <c r="Q957" s="120" t="s">
        <v>200</v>
      </c>
      <c r="R957" s="0" t="s">
        <v>3919</v>
      </c>
      <c r="S957" s="0" t="s">
        <v>201</v>
      </c>
      <c r="T957" s="0" t="s">
        <v>198</v>
      </c>
      <c r="U957" s="0" t="s">
        <v>202</v>
      </c>
      <c r="V957" s="0" t="s">
        <v>1790</v>
      </c>
      <c r="W957" s="110" t="s">
        <v>204</v>
      </c>
      <c r="X957" s="111" t="n">
        <v>2016</v>
      </c>
      <c r="Y957" s="111" t="s">
        <v>498</v>
      </c>
      <c r="Z957" s="130" t="s">
        <v>757</v>
      </c>
      <c r="AA957" s="122" t="s">
        <v>200</v>
      </c>
      <c r="AB957" s="0" t="s">
        <v>779</v>
      </c>
      <c r="AC957" s="0" t="s">
        <v>4287</v>
      </c>
      <c r="AD957" s="111" t="n">
        <v>2016</v>
      </c>
      <c r="AE957" s="111" t="s">
        <v>198</v>
      </c>
      <c r="AG957" s="130"/>
      <c r="AI957" s="111" t="s">
        <v>294</v>
      </c>
      <c r="AJ957" s="111" t="s">
        <v>3976</v>
      </c>
      <c r="AK957" s="0" t="s">
        <v>779</v>
      </c>
      <c r="AM957" s="111" t="s">
        <v>849</v>
      </c>
      <c r="AN957" s="111" t="s">
        <v>263</v>
      </c>
      <c r="AP957" s="0" t="s">
        <v>264</v>
      </c>
      <c r="AS957" s="0" t="s">
        <v>6809</v>
      </c>
      <c r="AT957" s="0" t="s">
        <v>4988</v>
      </c>
      <c r="AU957" s="0" t="s">
        <v>332</v>
      </c>
      <c r="AZ957" s="0" t="s">
        <v>6810</v>
      </c>
      <c r="BA957" s="124" t="s">
        <v>200</v>
      </c>
      <c r="BB957" s="0" t="s">
        <v>248</v>
      </c>
      <c r="BC957" s="0" t="s">
        <v>6805</v>
      </c>
      <c r="BD957" s="0" t="s">
        <v>6806</v>
      </c>
      <c r="BE957" s="104" t="s">
        <v>6807</v>
      </c>
      <c r="BG957" s="125"/>
      <c r="BH957" s="0" t="s">
        <v>253</v>
      </c>
      <c r="BI957" s="112" t="n">
        <v>5051889592624</v>
      </c>
      <c r="BJ957" s="126"/>
      <c r="BK957" s="0" t="s">
        <v>215</v>
      </c>
      <c r="BL957" s="112" t="n">
        <v>4</v>
      </c>
      <c r="BM957" s="112" t="n">
        <v>4</v>
      </c>
      <c r="BN957" s="112" t="n">
        <v>4</v>
      </c>
      <c r="BO957" s="111" t="n">
        <v>20</v>
      </c>
      <c r="BP957" s="125"/>
      <c r="BQ957" s="127" t="s">
        <v>216</v>
      </c>
    </row>
    <row r="958" customFormat="false" ht="13.8" hidden="false" customHeight="false" outlineLevel="0" collapsed="false">
      <c r="A958" s="0" t="s">
        <v>6811</v>
      </c>
      <c r="B958" s="0" t="s">
        <v>5207</v>
      </c>
      <c r="C958" s="131" t="s">
        <v>1408</v>
      </c>
      <c r="D958" s="131" t="s">
        <v>1333</v>
      </c>
      <c r="E958" s="0" t="s">
        <v>194</v>
      </c>
      <c r="F958" s="0" t="s">
        <v>195</v>
      </c>
      <c r="G958" s="0" t="s">
        <v>330</v>
      </c>
      <c r="H958" s="0" t="s">
        <v>400</v>
      </c>
      <c r="I958" s="0" t="s">
        <v>3115</v>
      </c>
      <c r="J958" s="111" t="n">
        <v>2</v>
      </c>
      <c r="K958" s="0" t="s">
        <v>198</v>
      </c>
      <c r="L958" s="0" t="s">
        <v>533</v>
      </c>
      <c r="M958" s="0" t="s">
        <v>199</v>
      </c>
      <c r="O958" s="0" t="s">
        <v>534</v>
      </c>
      <c r="Q958" s="120" t="s">
        <v>200</v>
      </c>
      <c r="R958" s="0" t="s">
        <v>3919</v>
      </c>
      <c r="S958" s="0" t="s">
        <v>201</v>
      </c>
      <c r="T958" s="0" t="s">
        <v>198</v>
      </c>
      <c r="U958" s="0" t="s">
        <v>202</v>
      </c>
      <c r="V958" s="0" t="s">
        <v>1790</v>
      </c>
      <c r="W958" s="110" t="s">
        <v>204</v>
      </c>
      <c r="X958" s="111" t="n">
        <v>2015</v>
      </c>
      <c r="Y958" s="111" t="s">
        <v>498</v>
      </c>
      <c r="Z958" s="130" t="s">
        <v>757</v>
      </c>
      <c r="AA958" s="122" t="s">
        <v>200</v>
      </c>
      <c r="AB958" s="0" t="s">
        <v>779</v>
      </c>
      <c r="AC958" s="0" t="s">
        <v>4287</v>
      </c>
      <c r="AD958" s="111" t="n">
        <v>2015</v>
      </c>
      <c r="AE958" s="111" t="s">
        <v>198</v>
      </c>
      <c r="AG958" s="130"/>
      <c r="AI958" s="111" t="s">
        <v>207</v>
      </c>
      <c r="AK958" s="111" t="str">
        <f aca="false">(AB958)</f>
        <v>Traveller’s tale games</v>
      </c>
      <c r="AM958" s="111" t="n">
        <f aca="false">AD958</f>
        <v>2015</v>
      </c>
      <c r="AN958" s="111" t="s">
        <v>263</v>
      </c>
      <c r="AP958" s="0" t="s">
        <v>264</v>
      </c>
      <c r="AS958" s="0" t="s">
        <v>6812</v>
      </c>
      <c r="AT958" s="0" t="s">
        <v>1253</v>
      </c>
      <c r="AU958" s="0" t="s">
        <v>552</v>
      </c>
      <c r="AV958" s="0" t="s">
        <v>200</v>
      </c>
      <c r="AZ958" s="0" t="s">
        <v>6813</v>
      </c>
      <c r="BA958" s="124" t="s">
        <v>200</v>
      </c>
      <c r="BB958" s="0" t="s">
        <v>248</v>
      </c>
      <c r="BC958" s="0" t="s">
        <v>6805</v>
      </c>
      <c r="BD958" s="0" t="s">
        <v>6806</v>
      </c>
      <c r="BE958" s="104" t="s">
        <v>6807</v>
      </c>
      <c r="BG958" s="125"/>
      <c r="BH958" s="0" t="s">
        <v>253</v>
      </c>
      <c r="BI958" s="112" t="n">
        <v>5051889540427</v>
      </c>
      <c r="BJ958" s="126"/>
      <c r="BK958" s="0" t="s">
        <v>215</v>
      </c>
      <c r="BL958" s="112" t="n">
        <v>4</v>
      </c>
      <c r="BM958" s="112" t="n">
        <v>4</v>
      </c>
      <c r="BN958" s="112" t="n">
        <v>4</v>
      </c>
      <c r="BO958" s="111" t="n">
        <v>20</v>
      </c>
      <c r="BP958" s="125"/>
      <c r="BQ958" s="127" t="s">
        <v>216</v>
      </c>
    </row>
    <row r="959" customFormat="false" ht="13.8" hidden="false" customHeight="false" outlineLevel="0" collapsed="false">
      <c r="A959" s="0" t="s">
        <v>6814</v>
      </c>
      <c r="B959" s="0" t="s">
        <v>5207</v>
      </c>
      <c r="C959" s="131" t="s">
        <v>1386</v>
      </c>
      <c r="D959" s="131" t="s">
        <v>1869</v>
      </c>
      <c r="E959" s="0" t="s">
        <v>194</v>
      </c>
      <c r="F959" s="0" t="s">
        <v>195</v>
      </c>
      <c r="G959" s="0" t="s">
        <v>330</v>
      </c>
      <c r="H959" s="0" t="s">
        <v>219</v>
      </c>
      <c r="J959" s="111" t="n">
        <v>1</v>
      </c>
      <c r="K959" s="0" t="s">
        <v>198</v>
      </c>
      <c r="L959" s="0" t="s">
        <v>198</v>
      </c>
      <c r="M959" s="0" t="s">
        <v>199</v>
      </c>
      <c r="O959" s="0" t="s">
        <v>200</v>
      </c>
      <c r="Q959" s="120" t="s">
        <v>200</v>
      </c>
      <c r="R959" s="0" t="s">
        <v>3919</v>
      </c>
      <c r="S959" s="0" t="s">
        <v>201</v>
      </c>
      <c r="T959" s="0" t="s">
        <v>198</v>
      </c>
      <c r="U959" s="0" t="s">
        <v>202</v>
      </c>
      <c r="V959" s="0" t="s">
        <v>1790</v>
      </c>
      <c r="W959" s="110" t="s">
        <v>204</v>
      </c>
      <c r="X959" s="111" t="n">
        <v>2015</v>
      </c>
      <c r="Y959" s="111" t="s">
        <v>498</v>
      </c>
      <c r="Z959" s="130" t="s">
        <v>757</v>
      </c>
      <c r="AA959" s="122" t="s">
        <v>200</v>
      </c>
      <c r="AB959" s="0" t="s">
        <v>2278</v>
      </c>
      <c r="AC959" s="0" t="s">
        <v>2278</v>
      </c>
      <c r="AD959" s="111" t="n">
        <v>2015</v>
      </c>
      <c r="AE959" s="111" t="s">
        <v>198</v>
      </c>
      <c r="AI959" s="111" t="s">
        <v>294</v>
      </c>
      <c r="AJ959" s="111" t="s">
        <v>1793</v>
      </c>
      <c r="AK959" s="0" t="s">
        <v>2278</v>
      </c>
      <c r="AM959" s="111" t="s">
        <v>849</v>
      </c>
      <c r="AN959" s="111" t="s">
        <v>263</v>
      </c>
      <c r="AO959" s="0" t="s">
        <v>1800</v>
      </c>
      <c r="AS959" s="0" t="s">
        <v>2279</v>
      </c>
      <c r="AU959" s="0" t="s">
        <v>6815</v>
      </c>
      <c r="AV959" s="0" t="s">
        <v>2281</v>
      </c>
      <c r="AZ959" s="0" t="s">
        <v>6816</v>
      </c>
      <c r="BA959" s="124" t="s">
        <v>200</v>
      </c>
      <c r="BB959" s="0" t="s">
        <v>462</v>
      </c>
      <c r="BC959" s="0" t="s">
        <v>2652</v>
      </c>
      <c r="BD959" s="0" t="s">
        <v>6817</v>
      </c>
      <c r="BE959" s="104" t="s">
        <v>6818</v>
      </c>
      <c r="BG959" s="125" t="s">
        <v>200</v>
      </c>
      <c r="BH959" s="0" t="s">
        <v>253</v>
      </c>
      <c r="BI959" s="112" t="n">
        <v>4020628845476</v>
      </c>
      <c r="BJ959" s="126" t="s">
        <v>200</v>
      </c>
      <c r="BK959" s="0" t="s">
        <v>215</v>
      </c>
      <c r="BL959" s="112" t="n">
        <v>4</v>
      </c>
      <c r="BM959" s="112" t="n">
        <v>4</v>
      </c>
      <c r="BN959" s="112" t="n">
        <v>4</v>
      </c>
      <c r="BO959" s="111" t="n">
        <v>20</v>
      </c>
      <c r="BP959" s="125" t="s">
        <v>200</v>
      </c>
      <c r="BQ959" s="127" t="s">
        <v>216</v>
      </c>
    </row>
    <row r="960" customFormat="false" ht="13.8" hidden="false" customHeight="false" outlineLevel="0" collapsed="false">
      <c r="A960" s="0" t="s">
        <v>6819</v>
      </c>
      <c r="B960" s="0" t="s">
        <v>5207</v>
      </c>
      <c r="C960" s="0" t="s">
        <v>1267</v>
      </c>
      <c r="D960" s="0" t="s">
        <v>1333</v>
      </c>
      <c r="E960" s="0" t="s">
        <v>194</v>
      </c>
      <c r="F960" s="0" t="s">
        <v>1509</v>
      </c>
      <c r="G960" s="0" t="s">
        <v>196</v>
      </c>
      <c r="H960" s="0" t="s">
        <v>4389</v>
      </c>
      <c r="I960" s="0" t="s">
        <v>839</v>
      </c>
      <c r="J960" s="111" t="n">
        <v>1</v>
      </c>
      <c r="K960" s="0" t="s">
        <v>198</v>
      </c>
      <c r="L960" s="0" t="s">
        <v>198</v>
      </c>
      <c r="M960" s="0" t="s">
        <v>235</v>
      </c>
      <c r="N960" s="0" t="s">
        <v>6820</v>
      </c>
      <c r="O960" s="0" t="s">
        <v>237</v>
      </c>
      <c r="Q960" s="120" t="s">
        <v>200</v>
      </c>
      <c r="R960" s="0" t="s">
        <v>3919</v>
      </c>
      <c r="S960" s="0" t="s">
        <v>1834</v>
      </c>
      <c r="T960" s="0" t="s">
        <v>3961</v>
      </c>
      <c r="U960" s="0" t="s">
        <v>202</v>
      </c>
      <c r="V960" s="0" t="s">
        <v>1790</v>
      </c>
      <c r="W960" s="110" t="s">
        <v>204</v>
      </c>
      <c r="X960" s="111" t="n">
        <v>2018</v>
      </c>
      <c r="Y960" s="111" t="s">
        <v>498</v>
      </c>
      <c r="Z960" s="111" t="s">
        <v>198</v>
      </c>
      <c r="AA960" s="122" t="s">
        <v>200</v>
      </c>
      <c r="AB960" s="0" t="s">
        <v>4826</v>
      </c>
      <c r="AC960" s="0" t="s">
        <v>3215</v>
      </c>
      <c r="AD960" s="111" t="n">
        <v>2018</v>
      </c>
      <c r="AE960" s="111" t="s">
        <v>198</v>
      </c>
      <c r="AI960" s="111" t="s">
        <v>294</v>
      </c>
      <c r="AJ960" s="111" t="s">
        <v>1793</v>
      </c>
      <c r="AK960" s="0" t="s">
        <v>4826</v>
      </c>
      <c r="AM960" s="111" t="s">
        <v>849</v>
      </c>
      <c r="AN960" s="111" t="s">
        <v>297</v>
      </c>
      <c r="AO960" s="0" t="s">
        <v>1800</v>
      </c>
      <c r="AR960" s="0" t="s">
        <v>2489</v>
      </c>
      <c r="AS960" s="0" t="s">
        <v>6821</v>
      </c>
      <c r="AT960" s="0" t="s">
        <v>6822</v>
      </c>
      <c r="AU960" s="0" t="s">
        <v>6823</v>
      </c>
      <c r="AV960" s="0" t="s">
        <v>200</v>
      </c>
      <c r="AY960" s="0" t="s">
        <v>5044</v>
      </c>
      <c r="AZ960" s="0" t="s">
        <v>6824</v>
      </c>
      <c r="BA960" s="124" t="s">
        <v>200</v>
      </c>
      <c r="BB960" s="0" t="s">
        <v>248</v>
      </c>
      <c r="BC960" s="0" t="s">
        <v>6825</v>
      </c>
      <c r="BD960" s="0" t="s">
        <v>6826</v>
      </c>
      <c r="BE960" s="104" t="s">
        <v>5332</v>
      </c>
      <c r="BG960" s="125" t="s">
        <v>200</v>
      </c>
      <c r="BH960" s="0" t="s">
        <v>2235</v>
      </c>
      <c r="BI960" s="112" t="n">
        <v>5021290079472</v>
      </c>
      <c r="BJ960" s="126" t="s">
        <v>200</v>
      </c>
      <c r="BK960" s="0" t="s">
        <v>215</v>
      </c>
      <c r="BL960" s="112" t="n">
        <v>4</v>
      </c>
      <c r="BM960" s="112" t="n">
        <v>4</v>
      </c>
      <c r="BN960" s="112" t="n">
        <v>4</v>
      </c>
      <c r="BO960" s="111" t="n">
        <v>20</v>
      </c>
      <c r="BP960" s="125" t="s">
        <v>200</v>
      </c>
      <c r="BQ960" s="127" t="s">
        <v>216</v>
      </c>
    </row>
    <row r="961" customFormat="false" ht="13.8" hidden="false" customHeight="false" outlineLevel="0" collapsed="false">
      <c r="A961" s="0" t="s">
        <v>6827</v>
      </c>
      <c r="B961" s="0" t="s">
        <v>5207</v>
      </c>
      <c r="C961" s="0" t="s">
        <v>1267</v>
      </c>
      <c r="D961" s="0" t="s">
        <v>1333</v>
      </c>
      <c r="E961" s="0" t="s">
        <v>194</v>
      </c>
      <c r="F961" s="0" t="s">
        <v>1509</v>
      </c>
      <c r="G961" s="0" t="s">
        <v>196</v>
      </c>
      <c r="H961" s="0" t="s">
        <v>4389</v>
      </c>
      <c r="I961" s="0" t="s">
        <v>839</v>
      </c>
      <c r="J961" s="111" t="n">
        <v>1</v>
      </c>
      <c r="K961" s="0" t="s">
        <v>198</v>
      </c>
      <c r="L961" s="0" t="s">
        <v>198</v>
      </c>
      <c r="M961" s="0" t="s">
        <v>274</v>
      </c>
      <c r="O961" s="0" t="s">
        <v>237</v>
      </c>
      <c r="Q961" s="120" t="s">
        <v>200</v>
      </c>
      <c r="R961" s="0" t="s">
        <v>3919</v>
      </c>
      <c r="S961" s="0" t="s">
        <v>201</v>
      </c>
      <c r="T961" s="0" t="s">
        <v>198</v>
      </c>
      <c r="U961" s="0" t="s">
        <v>202</v>
      </c>
      <c r="V961" s="0" t="s">
        <v>1790</v>
      </c>
      <c r="W961" s="110" t="s">
        <v>204</v>
      </c>
      <c r="X961" s="111" t="n">
        <v>2021</v>
      </c>
      <c r="Y961" s="111" t="s">
        <v>498</v>
      </c>
      <c r="Z961" s="111" t="s">
        <v>198</v>
      </c>
      <c r="AA961" s="122" t="s">
        <v>200</v>
      </c>
      <c r="AB961" s="0" t="s">
        <v>4826</v>
      </c>
      <c r="AC961" s="0" t="s">
        <v>3215</v>
      </c>
      <c r="AD961" s="111" t="n">
        <v>2021</v>
      </c>
      <c r="AE961" s="111" t="s">
        <v>198</v>
      </c>
      <c r="AI961" s="111" t="s">
        <v>207</v>
      </c>
      <c r="AK961" s="111" t="str">
        <f aca="false">(AB961)</f>
        <v>Deck nine games / Idol minds</v>
      </c>
      <c r="AM961" s="111" t="n">
        <v>2021</v>
      </c>
      <c r="AN961" s="111" t="s">
        <v>297</v>
      </c>
      <c r="AR961" s="0" t="s">
        <v>2489</v>
      </c>
      <c r="AS961" s="0" t="s">
        <v>6821</v>
      </c>
      <c r="AT961" s="0" t="s">
        <v>6828</v>
      </c>
      <c r="AU961" s="0" t="s">
        <v>6829</v>
      </c>
      <c r="AV961" s="0" t="s">
        <v>200</v>
      </c>
      <c r="AY961" s="0" t="s">
        <v>5044</v>
      </c>
      <c r="AZ961" s="0" t="s">
        <v>6830</v>
      </c>
      <c r="BA961" s="124" t="s">
        <v>200</v>
      </c>
      <c r="BB961" s="0" t="s">
        <v>248</v>
      </c>
      <c r="BC961" s="0" t="s">
        <v>6831</v>
      </c>
      <c r="BD961" s="0" t="s">
        <v>6832</v>
      </c>
      <c r="BE961" s="104" t="s">
        <v>6833</v>
      </c>
      <c r="BF961" s="0" t="s">
        <v>6834</v>
      </c>
      <c r="BG961" s="125" t="s">
        <v>200</v>
      </c>
      <c r="BH961" s="0" t="s">
        <v>5303</v>
      </c>
      <c r="BI961" s="112" t="n">
        <v>5021290091160</v>
      </c>
      <c r="BJ961" s="126" t="s">
        <v>200</v>
      </c>
      <c r="BK961" s="0" t="s">
        <v>215</v>
      </c>
      <c r="BL961" s="112" t="n">
        <v>4</v>
      </c>
      <c r="BM961" s="112" t="n">
        <v>4</v>
      </c>
      <c r="BN961" s="112" t="n">
        <v>4</v>
      </c>
      <c r="BO961" s="111" t="n">
        <v>20</v>
      </c>
      <c r="BP961" s="125" t="s">
        <v>200</v>
      </c>
      <c r="BQ961" s="127"/>
    </row>
    <row r="962" customFormat="false" ht="13.8" hidden="false" customHeight="false" outlineLevel="0" collapsed="false">
      <c r="A962" s="0" t="s">
        <v>6835</v>
      </c>
      <c r="B962" s="0" t="s">
        <v>5207</v>
      </c>
      <c r="C962" s="0" t="s">
        <v>1267</v>
      </c>
      <c r="D962" s="0" t="s">
        <v>1333</v>
      </c>
      <c r="E962" s="0" t="s">
        <v>194</v>
      </c>
      <c r="F962" s="0" t="s">
        <v>1509</v>
      </c>
      <c r="G962" s="0" t="s">
        <v>196</v>
      </c>
      <c r="H962" s="0" t="s">
        <v>4389</v>
      </c>
      <c r="I962" s="0" t="s">
        <v>839</v>
      </c>
      <c r="J962" s="111" t="n">
        <v>1</v>
      </c>
      <c r="K962" s="0" t="s">
        <v>198</v>
      </c>
      <c r="L962" s="0" t="s">
        <v>198</v>
      </c>
      <c r="M962" s="0" t="s">
        <v>274</v>
      </c>
      <c r="O962" s="0" t="s">
        <v>237</v>
      </c>
      <c r="P962" s="0" t="s">
        <v>2259</v>
      </c>
      <c r="Q962" s="120" t="s">
        <v>200</v>
      </c>
      <c r="R962" s="0" t="s">
        <v>3919</v>
      </c>
      <c r="S962" s="0" t="s">
        <v>1834</v>
      </c>
      <c r="T962" s="0" t="s">
        <v>3961</v>
      </c>
      <c r="U962" s="0" t="s">
        <v>202</v>
      </c>
      <c r="V962" s="0" t="s">
        <v>1790</v>
      </c>
      <c r="W962" s="110" t="s">
        <v>204</v>
      </c>
      <c r="X962" s="111" t="n">
        <v>2015</v>
      </c>
      <c r="Y962" s="111" t="s">
        <v>498</v>
      </c>
      <c r="Z962" s="111" t="s">
        <v>198</v>
      </c>
      <c r="AA962" s="122" t="s">
        <v>200</v>
      </c>
      <c r="AB962" s="0" t="s">
        <v>4843</v>
      </c>
      <c r="AC962" s="0" t="s">
        <v>3215</v>
      </c>
      <c r="AD962" s="111" t="n">
        <v>2015</v>
      </c>
      <c r="AE962" s="111" t="s">
        <v>198</v>
      </c>
      <c r="AI962" s="111" t="s">
        <v>294</v>
      </c>
      <c r="AJ962" s="111" t="s">
        <v>1793</v>
      </c>
      <c r="AK962" s="0" t="s">
        <v>4843</v>
      </c>
      <c r="AL962" s="0" t="s">
        <v>200</v>
      </c>
      <c r="AM962" s="111" t="s">
        <v>849</v>
      </c>
      <c r="AN962" s="111" t="s">
        <v>510</v>
      </c>
      <c r="AO962" s="0" t="s">
        <v>1800</v>
      </c>
      <c r="AQ962" s="0" t="s">
        <v>6836</v>
      </c>
      <c r="AR962" s="0" t="s">
        <v>200</v>
      </c>
      <c r="AS962" s="0" t="s">
        <v>6821</v>
      </c>
      <c r="AT962" s="0" t="s">
        <v>6837</v>
      </c>
      <c r="AU962" s="0" t="s">
        <v>6823</v>
      </c>
      <c r="AV962" s="0" t="s">
        <v>200</v>
      </c>
      <c r="AY962" s="131" t="s">
        <v>2040</v>
      </c>
      <c r="AZ962" s="0" t="s">
        <v>6838</v>
      </c>
      <c r="BA962" s="124" t="s">
        <v>200</v>
      </c>
      <c r="BB962" s="0" t="s">
        <v>248</v>
      </c>
      <c r="BC962" s="0" t="s">
        <v>6839</v>
      </c>
      <c r="BD962" s="0" t="s">
        <v>6840</v>
      </c>
      <c r="BE962" s="104" t="s">
        <v>6841</v>
      </c>
      <c r="BF962" s="0" t="s">
        <v>6842</v>
      </c>
      <c r="BG962" s="125" t="s">
        <v>200</v>
      </c>
      <c r="BH962" s="0" t="s">
        <v>2235</v>
      </c>
      <c r="BI962" s="112" t="n">
        <v>5021290070394</v>
      </c>
      <c r="BJ962" s="126" t="s">
        <v>200</v>
      </c>
      <c r="BK962" s="0" t="s">
        <v>215</v>
      </c>
      <c r="BL962" s="112" t="n">
        <v>4</v>
      </c>
      <c r="BM962" s="112" t="n">
        <v>4</v>
      </c>
      <c r="BN962" s="112" t="n">
        <v>4</v>
      </c>
      <c r="BO962" s="111" t="n">
        <v>20</v>
      </c>
      <c r="BP962" s="125" t="s">
        <v>200</v>
      </c>
      <c r="BQ962" s="127" t="s">
        <v>216</v>
      </c>
    </row>
    <row r="963" customFormat="false" ht="13.8" hidden="false" customHeight="false" outlineLevel="0" collapsed="false">
      <c r="A963" s="0" t="s">
        <v>6843</v>
      </c>
      <c r="B963" s="0" t="s">
        <v>5207</v>
      </c>
      <c r="C963" s="0" t="s">
        <v>234</v>
      </c>
      <c r="D963" s="0" t="s">
        <v>1333</v>
      </c>
      <c r="E963" s="0" t="s">
        <v>194</v>
      </c>
      <c r="F963" s="0" t="s">
        <v>195</v>
      </c>
      <c r="G963" s="0" t="s">
        <v>196</v>
      </c>
      <c r="H963" s="0" t="s">
        <v>197</v>
      </c>
      <c r="I963" s="131"/>
      <c r="J963" s="111" t="n">
        <v>4</v>
      </c>
      <c r="K963" s="131" t="s">
        <v>198</v>
      </c>
      <c r="L963" s="0" t="s">
        <v>533</v>
      </c>
      <c r="M963" s="0" t="s">
        <v>274</v>
      </c>
      <c r="O963" s="0" t="s">
        <v>534</v>
      </c>
      <c r="Q963" s="120" t="s">
        <v>200</v>
      </c>
      <c r="R963" s="0" t="s">
        <v>3919</v>
      </c>
      <c r="S963" s="0" t="s">
        <v>201</v>
      </c>
      <c r="T963" s="0" t="s">
        <v>198</v>
      </c>
      <c r="U963" s="0" t="s">
        <v>202</v>
      </c>
      <c r="V963" s="0" t="s">
        <v>1790</v>
      </c>
      <c r="W963" s="110" t="s">
        <v>204</v>
      </c>
      <c r="X963" s="111" t="n">
        <v>2014</v>
      </c>
      <c r="Y963" s="111" t="s">
        <v>498</v>
      </c>
      <c r="Z963" s="130" t="s">
        <v>757</v>
      </c>
      <c r="AA963" s="122" t="s">
        <v>200</v>
      </c>
      <c r="AB963" s="0" t="s">
        <v>4915</v>
      </c>
      <c r="AC963" s="0" t="s">
        <v>872</v>
      </c>
      <c r="AD963" s="111" t="n">
        <v>2014</v>
      </c>
      <c r="AE963" s="111" t="s">
        <v>222</v>
      </c>
      <c r="AI963" s="111" t="s">
        <v>207</v>
      </c>
      <c r="AK963" s="111" t="str">
        <f aca="false">(AB963)</f>
        <v>Sumo digital</v>
      </c>
      <c r="AM963" s="111" t="n">
        <f aca="false">AD963</f>
        <v>2014</v>
      </c>
      <c r="AN963" s="111" t="s">
        <v>263</v>
      </c>
      <c r="AO963" s="131" t="s">
        <v>6844</v>
      </c>
      <c r="AP963" s="0" t="s">
        <v>200</v>
      </c>
      <c r="AS963" s="0" t="s">
        <v>4526</v>
      </c>
      <c r="AT963" s="0" t="s">
        <v>381</v>
      </c>
      <c r="AV963" s="0" t="s">
        <v>200</v>
      </c>
      <c r="AZ963" s="0" t="s">
        <v>6845</v>
      </c>
      <c r="BA963" s="124" t="s">
        <v>200</v>
      </c>
      <c r="BB963" s="0" t="s">
        <v>248</v>
      </c>
      <c r="BC963" s="0" t="s">
        <v>6846</v>
      </c>
      <c r="BD963" s="0" t="s">
        <v>6847</v>
      </c>
      <c r="BE963" s="104" t="s">
        <v>6848</v>
      </c>
      <c r="BG963" s="125" t="s">
        <v>200</v>
      </c>
      <c r="BH963" s="0" t="s">
        <v>253</v>
      </c>
      <c r="BI963" s="112" t="s">
        <v>198</v>
      </c>
      <c r="BJ963" s="126" t="s">
        <v>200</v>
      </c>
      <c r="BK963" s="0" t="s">
        <v>215</v>
      </c>
      <c r="BL963" s="112" t="n">
        <v>4</v>
      </c>
      <c r="BM963" s="112" t="n">
        <v>4</v>
      </c>
      <c r="BN963" s="112" t="n">
        <v>4</v>
      </c>
      <c r="BO963" s="111" t="n">
        <v>20</v>
      </c>
      <c r="BP963" s="125" t="s">
        <v>200</v>
      </c>
      <c r="BQ963" s="127" t="s">
        <v>216</v>
      </c>
    </row>
    <row r="964" customFormat="false" ht="13.8" hidden="false" customHeight="false" outlineLevel="0" collapsed="false">
      <c r="A964" s="0" t="s">
        <v>6849</v>
      </c>
      <c r="B964" s="0" t="s">
        <v>5207</v>
      </c>
      <c r="C964" s="0" t="s">
        <v>390</v>
      </c>
      <c r="D964" s="0" t="s">
        <v>312</v>
      </c>
      <c r="E964" s="0" t="s">
        <v>194</v>
      </c>
      <c r="F964" s="0" t="s">
        <v>195</v>
      </c>
      <c r="G964" s="0" t="s">
        <v>196</v>
      </c>
      <c r="H964" s="0" t="s">
        <v>219</v>
      </c>
      <c r="J964" s="111" t="n">
        <v>1</v>
      </c>
      <c r="K964" s="131" t="s">
        <v>198</v>
      </c>
      <c r="L964" s="0" t="s">
        <v>198</v>
      </c>
      <c r="M964" s="0" t="s">
        <v>199</v>
      </c>
      <c r="O964" s="0" t="s">
        <v>200</v>
      </c>
      <c r="Q964" s="120" t="s">
        <v>200</v>
      </c>
      <c r="R964" s="0" t="s">
        <v>3919</v>
      </c>
      <c r="S964" s="0" t="s">
        <v>201</v>
      </c>
      <c r="T964" s="0" t="s">
        <v>198</v>
      </c>
      <c r="U964" s="0" t="s">
        <v>202</v>
      </c>
      <c r="V964" s="0" t="s">
        <v>1790</v>
      </c>
      <c r="W964" s="110" t="s">
        <v>204</v>
      </c>
      <c r="X964" s="111" t="n">
        <v>2017</v>
      </c>
      <c r="Y964" s="111" t="s">
        <v>200</v>
      </c>
      <c r="Z964" s="111" t="s">
        <v>221</v>
      </c>
      <c r="AA964" s="122" t="s">
        <v>200</v>
      </c>
      <c r="AB964" s="0" t="s">
        <v>6850</v>
      </c>
      <c r="AC964" s="0" t="s">
        <v>3608</v>
      </c>
      <c r="AD964" s="111" t="n">
        <v>2017</v>
      </c>
      <c r="AE964" s="111" t="s">
        <v>198</v>
      </c>
      <c r="AI964" s="111" t="s">
        <v>922</v>
      </c>
      <c r="AJ964" s="111" t="s">
        <v>6851</v>
      </c>
      <c r="AK964" s="0" t="s">
        <v>6852</v>
      </c>
      <c r="AM964" s="111" t="n">
        <v>2008</v>
      </c>
      <c r="AN964" s="111" t="s">
        <v>297</v>
      </c>
      <c r="AS964" s="0" t="s">
        <v>200</v>
      </c>
      <c r="AT964" s="0" t="s">
        <v>226</v>
      </c>
      <c r="AU964" s="0" t="s">
        <v>200</v>
      </c>
      <c r="AV964" s="0" t="s">
        <v>200</v>
      </c>
      <c r="AZ964" s="0" t="s">
        <v>6853</v>
      </c>
      <c r="BA964" s="124" t="s">
        <v>200</v>
      </c>
      <c r="BB964" s="0" t="s">
        <v>248</v>
      </c>
      <c r="BC964" s="0" t="s">
        <v>6854</v>
      </c>
      <c r="BD964" s="0" t="s">
        <v>6855</v>
      </c>
      <c r="BE964" s="104" t="s">
        <v>6856</v>
      </c>
      <c r="BF964" s="0" t="s">
        <v>6857</v>
      </c>
      <c r="BG964" s="125" t="s">
        <v>200</v>
      </c>
      <c r="BH964" s="0" t="s">
        <v>253</v>
      </c>
      <c r="BI964" s="112" t="n">
        <v>9120080070197</v>
      </c>
      <c r="BJ964" s="126" t="s">
        <v>200</v>
      </c>
      <c r="BK964" s="0" t="s">
        <v>215</v>
      </c>
      <c r="BL964" s="112" t="n">
        <v>4</v>
      </c>
      <c r="BM964" s="112" t="n">
        <v>4</v>
      </c>
      <c r="BN964" s="112" t="n">
        <v>4</v>
      </c>
      <c r="BO964" s="111" t="n">
        <v>20</v>
      </c>
      <c r="BP964" s="125" t="s">
        <v>200</v>
      </c>
      <c r="BQ964" s="127" t="s">
        <v>216</v>
      </c>
    </row>
    <row r="965" customFormat="false" ht="13.8" hidden="false" customHeight="false" outlineLevel="0" collapsed="false">
      <c r="A965" s="0" t="s">
        <v>6858</v>
      </c>
      <c r="B965" s="0" t="s">
        <v>5207</v>
      </c>
      <c r="C965" s="0" t="s">
        <v>380</v>
      </c>
      <c r="D965" s="0" t="s">
        <v>193</v>
      </c>
      <c r="E965" s="0" t="s">
        <v>194</v>
      </c>
      <c r="F965" s="0" t="s">
        <v>195</v>
      </c>
      <c r="G965" s="0" t="s">
        <v>196</v>
      </c>
      <c r="H965" s="0" t="s">
        <v>838</v>
      </c>
      <c r="I965" s="0" t="s">
        <v>839</v>
      </c>
      <c r="J965" s="111" t="n">
        <v>1</v>
      </c>
      <c r="K965" s="0" t="s">
        <v>198</v>
      </c>
      <c r="L965" s="0" t="s">
        <v>198</v>
      </c>
      <c r="M965" s="0" t="s">
        <v>274</v>
      </c>
      <c r="O965" s="0" t="s">
        <v>200</v>
      </c>
      <c r="P965" s="0" t="s">
        <v>238</v>
      </c>
      <c r="Q965" s="120" t="s">
        <v>200</v>
      </c>
      <c r="R965" s="0" t="s">
        <v>3919</v>
      </c>
      <c r="S965" s="0" t="s">
        <v>201</v>
      </c>
      <c r="T965" s="0" t="s">
        <v>198</v>
      </c>
      <c r="U965" s="0" t="s">
        <v>4369</v>
      </c>
      <c r="V965" s="0" t="s">
        <v>1790</v>
      </c>
      <c r="W965" s="110" t="s">
        <v>204</v>
      </c>
      <c r="X965" s="111" t="n">
        <v>2017</v>
      </c>
      <c r="Y965" s="111" t="s">
        <v>6859</v>
      </c>
      <c r="Z965" s="111" t="s">
        <v>198</v>
      </c>
      <c r="AA965" s="122" t="s">
        <v>200</v>
      </c>
      <c r="AB965" s="0" t="s">
        <v>2245</v>
      </c>
      <c r="AC965" s="0" t="s">
        <v>872</v>
      </c>
      <c r="AD965" s="111" t="s">
        <v>198</v>
      </c>
      <c r="AE965" s="111" t="s">
        <v>222</v>
      </c>
      <c r="AI965" s="111" t="s">
        <v>922</v>
      </c>
      <c r="AJ965" s="111" t="s">
        <v>4342</v>
      </c>
      <c r="AK965" s="0" t="s">
        <v>872</v>
      </c>
      <c r="AL965" s="0" t="s">
        <v>200</v>
      </c>
      <c r="AM965" s="111" t="n">
        <v>2006</v>
      </c>
      <c r="AN965" s="111" t="s">
        <v>208</v>
      </c>
      <c r="AR965" s="0" t="s">
        <v>200</v>
      </c>
      <c r="AS965" s="0" t="s">
        <v>6860</v>
      </c>
      <c r="AT965" s="0" t="s">
        <v>787</v>
      </c>
      <c r="AU965" s="0" t="s">
        <v>434</v>
      </c>
      <c r="AV965" s="0" t="s">
        <v>200</v>
      </c>
      <c r="AZ965" s="0" t="s">
        <v>6861</v>
      </c>
      <c r="BA965" s="124" t="s">
        <v>200</v>
      </c>
      <c r="BB965" s="0" t="s">
        <v>462</v>
      </c>
      <c r="BC965" s="0" t="s">
        <v>6862</v>
      </c>
      <c r="BD965" s="0" t="s">
        <v>6863</v>
      </c>
      <c r="BE965" s="104" t="s">
        <v>6864</v>
      </c>
      <c r="BG965" s="125" t="s">
        <v>200</v>
      </c>
      <c r="BH965" s="0" t="s">
        <v>5278</v>
      </c>
      <c r="BI965" s="112" t="n">
        <v>4948872610056</v>
      </c>
      <c r="BJ965" s="126" t="s">
        <v>200</v>
      </c>
      <c r="BK965" s="0" t="s">
        <v>215</v>
      </c>
      <c r="BL965" s="112" t="n">
        <v>4</v>
      </c>
      <c r="BM965" s="112" t="n">
        <v>4</v>
      </c>
      <c r="BN965" s="112" t="n">
        <v>4</v>
      </c>
      <c r="BO965" s="111" t="n">
        <v>20</v>
      </c>
      <c r="BP965" s="125" t="s">
        <v>200</v>
      </c>
      <c r="BQ965" s="127" t="s">
        <v>216</v>
      </c>
    </row>
    <row r="966" customFormat="false" ht="13.8" hidden="false" customHeight="false" outlineLevel="0" collapsed="false">
      <c r="A966" s="0" t="s">
        <v>6865</v>
      </c>
      <c r="B966" s="0" t="s">
        <v>5207</v>
      </c>
      <c r="C966" s="0" t="s">
        <v>380</v>
      </c>
      <c r="D966" s="0" t="s">
        <v>193</v>
      </c>
      <c r="E966" s="0" t="s">
        <v>194</v>
      </c>
      <c r="F966" s="0" t="s">
        <v>195</v>
      </c>
      <c r="G966" s="0" t="s">
        <v>196</v>
      </c>
      <c r="H966" s="0" t="s">
        <v>838</v>
      </c>
      <c r="I966" s="0" t="s">
        <v>839</v>
      </c>
      <c r="J966" s="111" t="n">
        <v>1</v>
      </c>
      <c r="K966" s="0" t="s">
        <v>198</v>
      </c>
      <c r="L966" s="0" t="s">
        <v>198</v>
      </c>
      <c r="M966" s="0" t="s">
        <v>274</v>
      </c>
      <c r="O966" s="0" t="s">
        <v>200</v>
      </c>
      <c r="P966" s="0" t="s">
        <v>238</v>
      </c>
      <c r="Q966" s="120" t="s">
        <v>200</v>
      </c>
      <c r="R966" s="0" t="s">
        <v>3919</v>
      </c>
      <c r="S966" s="0" t="s">
        <v>201</v>
      </c>
      <c r="T966" s="0" t="s">
        <v>198</v>
      </c>
      <c r="U966" s="0" t="s">
        <v>239</v>
      </c>
      <c r="V966" s="0" t="s">
        <v>1790</v>
      </c>
      <c r="W966" s="110" t="s">
        <v>204</v>
      </c>
      <c r="X966" s="111" t="n">
        <v>2017</v>
      </c>
      <c r="Y966" s="111" t="s">
        <v>3405</v>
      </c>
      <c r="Z966" s="111" t="s">
        <v>198</v>
      </c>
      <c r="AA966" s="122" t="s">
        <v>200</v>
      </c>
      <c r="AB966" s="0" t="s">
        <v>2245</v>
      </c>
      <c r="AC966" s="0" t="s">
        <v>872</v>
      </c>
      <c r="AD966" s="111" t="s">
        <v>198</v>
      </c>
      <c r="AE966" s="111" t="s">
        <v>222</v>
      </c>
      <c r="AI966" s="111" t="s">
        <v>922</v>
      </c>
      <c r="AJ966" s="111" t="s">
        <v>4342</v>
      </c>
      <c r="AK966" s="0" t="s">
        <v>872</v>
      </c>
      <c r="AL966" s="0" t="s">
        <v>200</v>
      </c>
      <c r="AM966" s="111" t="n">
        <v>2008</v>
      </c>
      <c r="AN966" s="111" t="s">
        <v>208</v>
      </c>
      <c r="AR966" s="0" t="s">
        <v>200</v>
      </c>
      <c r="AS966" s="0" t="s">
        <v>6860</v>
      </c>
      <c r="AT966" s="0" t="s">
        <v>787</v>
      </c>
      <c r="AU966" s="0" t="s">
        <v>434</v>
      </c>
      <c r="AV966" s="0" t="s">
        <v>200</v>
      </c>
      <c r="AZ966" s="0" t="s">
        <v>6866</v>
      </c>
      <c r="BA966" s="124" t="s">
        <v>200</v>
      </c>
      <c r="BB966" s="0" t="s">
        <v>462</v>
      </c>
      <c r="BC966" s="0" t="s">
        <v>6862</v>
      </c>
      <c r="BD966" s="0" t="s">
        <v>6863</v>
      </c>
      <c r="BE966" s="104" t="s">
        <v>6864</v>
      </c>
      <c r="BG966" s="125" t="s">
        <v>200</v>
      </c>
      <c r="BH966" s="0" t="s">
        <v>5278</v>
      </c>
      <c r="BI966" s="112" t="n">
        <v>4948872015417</v>
      </c>
      <c r="BJ966" s="126" t="s">
        <v>200</v>
      </c>
      <c r="BK966" s="0" t="s">
        <v>215</v>
      </c>
      <c r="BL966" s="112" t="n">
        <v>4</v>
      </c>
      <c r="BM966" s="112" t="n">
        <v>4</v>
      </c>
      <c r="BN966" s="112" t="n">
        <v>4</v>
      </c>
      <c r="BO966" s="111" t="n">
        <v>20</v>
      </c>
      <c r="BP966" s="125" t="s">
        <v>200</v>
      </c>
      <c r="BQ966" s="127" t="s">
        <v>216</v>
      </c>
    </row>
    <row r="967" customFormat="false" ht="13.8" hidden="false" customHeight="false" outlineLevel="0" collapsed="false">
      <c r="A967" s="0" t="s">
        <v>6867</v>
      </c>
      <c r="B967" s="0" t="s">
        <v>5207</v>
      </c>
      <c r="C967" s="131" t="s">
        <v>1451</v>
      </c>
      <c r="D967" s="131" t="s">
        <v>193</v>
      </c>
      <c r="E967" s="0" t="s">
        <v>194</v>
      </c>
      <c r="F967" s="0" t="s">
        <v>2487</v>
      </c>
      <c r="G967" s="0" t="s">
        <v>330</v>
      </c>
      <c r="H967" s="0" t="s">
        <v>901</v>
      </c>
      <c r="J967" s="111" t="n">
        <v>1</v>
      </c>
      <c r="K967" s="0" t="s">
        <v>198</v>
      </c>
      <c r="L967" s="0" t="s">
        <v>198</v>
      </c>
      <c r="M967" s="0" t="s">
        <v>220</v>
      </c>
      <c r="O967" s="0" t="s">
        <v>200</v>
      </c>
      <c r="Q967" s="120" t="s">
        <v>200</v>
      </c>
      <c r="R967" s="0" t="s">
        <v>3919</v>
      </c>
      <c r="S967" s="0" t="s">
        <v>5247</v>
      </c>
      <c r="T967" s="0" t="s">
        <v>198</v>
      </c>
      <c r="U967" s="0" t="s">
        <v>285</v>
      </c>
      <c r="V967" s="0" t="s">
        <v>1790</v>
      </c>
      <c r="W967" s="110" t="s">
        <v>204</v>
      </c>
      <c r="X967" s="111" t="n">
        <v>2016</v>
      </c>
      <c r="Y967" s="111" t="s">
        <v>200</v>
      </c>
      <c r="Z967" s="111" t="s">
        <v>198</v>
      </c>
      <c r="AA967" s="122" t="s">
        <v>200</v>
      </c>
      <c r="AB967" s="0" t="s">
        <v>6868</v>
      </c>
      <c r="AC967" s="0" t="s">
        <v>5249</v>
      </c>
      <c r="AD967" s="111" t="s">
        <v>198</v>
      </c>
      <c r="AE967" s="111" t="s">
        <v>5241</v>
      </c>
      <c r="AG967" s="130"/>
      <c r="AI967" s="111" t="s">
        <v>294</v>
      </c>
      <c r="AJ967" s="111" t="s">
        <v>1793</v>
      </c>
      <c r="AK967" s="0" t="s">
        <v>6868</v>
      </c>
      <c r="AM967" s="111" t="n">
        <v>2012</v>
      </c>
      <c r="AN967" s="111" t="s">
        <v>263</v>
      </c>
      <c r="AR967" s="0" t="s">
        <v>1455</v>
      </c>
      <c r="AS967" s="0" t="s">
        <v>200</v>
      </c>
      <c r="AU967" s="0" t="s">
        <v>470</v>
      </c>
      <c r="AV967" s="0" t="s">
        <v>200</v>
      </c>
      <c r="AZ967" s="0" t="s">
        <v>6869</v>
      </c>
      <c r="BA967" s="124" t="s">
        <v>200</v>
      </c>
      <c r="BB967" s="0" t="s">
        <v>248</v>
      </c>
      <c r="BC967" s="0" t="s">
        <v>2330</v>
      </c>
      <c r="BE967" s="104" t="s">
        <v>6870</v>
      </c>
      <c r="BG967" s="125" t="s">
        <v>200</v>
      </c>
      <c r="BH967" s="0" t="s">
        <v>5255</v>
      </c>
      <c r="BI967" s="112" t="n">
        <v>636676491707</v>
      </c>
      <c r="BJ967" s="126" t="s">
        <v>200</v>
      </c>
      <c r="BK967" s="0" t="s">
        <v>215</v>
      </c>
      <c r="BL967" s="112" t="n">
        <v>4</v>
      </c>
      <c r="BM967" s="112" t="n">
        <v>4</v>
      </c>
      <c r="BN967" s="112" t="n">
        <v>4</v>
      </c>
      <c r="BO967" s="111" t="n">
        <v>40</v>
      </c>
      <c r="BP967" s="125" t="s">
        <v>200</v>
      </c>
      <c r="BQ967" s="127" t="s">
        <v>216</v>
      </c>
    </row>
    <row r="968" customFormat="false" ht="13.8" hidden="false" customHeight="false" outlineLevel="0" collapsed="false">
      <c r="A968" s="0" t="s">
        <v>6871</v>
      </c>
      <c r="B968" s="0" t="s">
        <v>5207</v>
      </c>
      <c r="C968" s="0" t="s">
        <v>1003</v>
      </c>
      <c r="D968" s="0" t="s">
        <v>2537</v>
      </c>
      <c r="E968" s="0" t="s">
        <v>194</v>
      </c>
      <c r="F968" s="0" t="s">
        <v>195</v>
      </c>
      <c r="G968" s="0" t="s">
        <v>330</v>
      </c>
      <c r="H968" s="0" t="s">
        <v>197</v>
      </c>
      <c r="J968" s="111" t="n">
        <v>1</v>
      </c>
      <c r="K968" s="0" t="s">
        <v>198</v>
      </c>
      <c r="L968" s="0" t="s">
        <v>198</v>
      </c>
      <c r="M968" s="0" t="s">
        <v>199</v>
      </c>
      <c r="O968" s="0" t="s">
        <v>200</v>
      </c>
      <c r="Q968" s="120" t="s">
        <v>200</v>
      </c>
      <c r="R968" s="0" t="s">
        <v>3919</v>
      </c>
      <c r="S968" s="0" t="s">
        <v>201</v>
      </c>
      <c r="T968" s="0" t="s">
        <v>198</v>
      </c>
      <c r="U968" s="0" t="s">
        <v>202</v>
      </c>
      <c r="V968" s="0" t="s">
        <v>1790</v>
      </c>
      <c r="W968" s="110" t="s">
        <v>204</v>
      </c>
      <c r="X968" s="111" t="n">
        <v>2016</v>
      </c>
      <c r="Y968" s="111" t="s">
        <v>498</v>
      </c>
      <c r="Z968" s="111" t="s">
        <v>198</v>
      </c>
      <c r="AA968" s="122" t="s">
        <v>200</v>
      </c>
      <c r="AB968" s="0" t="s">
        <v>5248</v>
      </c>
      <c r="AC968" s="0" t="s">
        <v>4491</v>
      </c>
      <c r="AD968" s="111" t="n">
        <v>2016</v>
      </c>
      <c r="AE968" s="111" t="s">
        <v>198</v>
      </c>
      <c r="AI968" s="111" t="s">
        <v>207</v>
      </c>
      <c r="AK968" s="111" t="str">
        <f aca="false">(AB968)</f>
        <v>Just add water</v>
      </c>
      <c r="AM968" s="111" t="n">
        <f aca="false">AD968</f>
        <v>2016</v>
      </c>
      <c r="AN968" s="111" t="s">
        <v>263</v>
      </c>
      <c r="AS968" s="0" t="s">
        <v>6872</v>
      </c>
      <c r="AT968" s="0" t="s">
        <v>1216</v>
      </c>
      <c r="AV968" s="0" t="s">
        <v>200</v>
      </c>
      <c r="AZ968" s="0" t="s">
        <v>6873</v>
      </c>
      <c r="BA968" s="124" t="s">
        <v>200</v>
      </c>
      <c r="BB968" s="0" t="s">
        <v>210</v>
      </c>
      <c r="BC968" s="0" t="s">
        <v>6874</v>
      </c>
      <c r="BD968" s="0" t="s">
        <v>6875</v>
      </c>
      <c r="BE968" s="104" t="s">
        <v>6876</v>
      </c>
      <c r="BG968" s="125" t="s">
        <v>200</v>
      </c>
      <c r="BH968" s="0" t="s">
        <v>253</v>
      </c>
      <c r="BI968" s="112" t="n">
        <v>5060102954446</v>
      </c>
      <c r="BJ968" s="126" t="s">
        <v>200</v>
      </c>
      <c r="BK968" s="0" t="s">
        <v>215</v>
      </c>
      <c r="BL968" s="112" t="n">
        <v>4</v>
      </c>
      <c r="BM968" s="112" t="n">
        <v>4</v>
      </c>
      <c r="BN968" s="112" t="n">
        <v>4</v>
      </c>
      <c r="BO968" s="111" t="n">
        <v>20</v>
      </c>
      <c r="BP968" s="125" t="s">
        <v>200</v>
      </c>
      <c r="BQ968" s="127" t="s">
        <v>216</v>
      </c>
    </row>
    <row r="969" customFormat="false" ht="13.8" hidden="false" customHeight="false" outlineLevel="0" collapsed="false">
      <c r="A969" s="0" t="s">
        <v>6877</v>
      </c>
      <c r="B969" s="0" t="s">
        <v>5207</v>
      </c>
      <c r="C969" s="0" t="s">
        <v>1408</v>
      </c>
      <c r="D969" s="0" t="s">
        <v>1333</v>
      </c>
      <c r="E969" s="0" t="s">
        <v>284</v>
      </c>
      <c r="F969" s="0" t="s">
        <v>195</v>
      </c>
      <c r="G969" s="0" t="s">
        <v>330</v>
      </c>
      <c r="H969" s="0" t="s">
        <v>901</v>
      </c>
      <c r="J969" s="111" t="n">
        <v>1</v>
      </c>
      <c r="K969" s="0" t="s">
        <v>198</v>
      </c>
      <c r="L969" s="0" t="s">
        <v>198</v>
      </c>
      <c r="M969" s="0" t="s">
        <v>199</v>
      </c>
      <c r="Q969" s="120" t="s">
        <v>200</v>
      </c>
      <c r="R969" s="0" t="s">
        <v>3919</v>
      </c>
      <c r="S969" s="0" t="s">
        <v>201</v>
      </c>
      <c r="T969" s="0" t="s">
        <v>198</v>
      </c>
      <c r="U969" s="0" t="s">
        <v>202</v>
      </c>
      <c r="V969" s="0" t="s">
        <v>1790</v>
      </c>
      <c r="W969" s="110" t="s">
        <v>204</v>
      </c>
      <c r="X969" s="111" t="n">
        <v>2015</v>
      </c>
      <c r="Y969" s="111" t="s">
        <v>498</v>
      </c>
      <c r="Z969" s="111" t="s">
        <v>757</v>
      </c>
      <c r="AA969" s="122" t="s">
        <v>200</v>
      </c>
      <c r="AB969" s="0" t="s">
        <v>4456</v>
      </c>
      <c r="AC969" s="0" t="s">
        <v>4287</v>
      </c>
      <c r="AD969" s="111" t="n">
        <v>2015</v>
      </c>
      <c r="AE969" s="111" t="s">
        <v>198</v>
      </c>
      <c r="AI969" s="111" t="s">
        <v>207</v>
      </c>
      <c r="AK969" s="111" t="str">
        <f aca="false">(AB969)</f>
        <v>Avalanche studios</v>
      </c>
      <c r="AM969" s="111" t="n">
        <f aca="false">AD969</f>
        <v>2015</v>
      </c>
      <c r="AN969" s="111" t="s">
        <v>4091</v>
      </c>
      <c r="AP969" s="0" t="s">
        <v>264</v>
      </c>
      <c r="AQ969" s="0" t="s">
        <v>200</v>
      </c>
      <c r="AR969" s="0" t="s">
        <v>3366</v>
      </c>
      <c r="AS969" s="0" t="s">
        <v>6878</v>
      </c>
      <c r="AT969" s="0" t="s">
        <v>576</v>
      </c>
      <c r="AU969" s="0" t="s">
        <v>537</v>
      </c>
      <c r="AV969" s="0" t="s">
        <v>200</v>
      </c>
      <c r="AZ969" s="0" t="s">
        <v>6879</v>
      </c>
      <c r="BA969" s="124" t="s">
        <v>200</v>
      </c>
      <c r="BB969" s="0" t="s">
        <v>248</v>
      </c>
      <c r="BC969" s="0" t="s">
        <v>6880</v>
      </c>
      <c r="BE969" s="104" t="s">
        <v>6881</v>
      </c>
      <c r="BG969" s="125"/>
      <c r="BH969" s="0" t="s">
        <v>253</v>
      </c>
      <c r="BI969" s="112" t="n">
        <v>5051889444596</v>
      </c>
      <c r="BJ969" s="126"/>
      <c r="BK969" s="0" t="s">
        <v>215</v>
      </c>
      <c r="BL969" s="112" t="n">
        <v>4</v>
      </c>
      <c r="BM969" s="112" t="n">
        <v>4</v>
      </c>
      <c r="BN969" s="112" t="n">
        <v>4</v>
      </c>
      <c r="BO969" s="111" t="n">
        <v>20</v>
      </c>
      <c r="BP969" s="125"/>
      <c r="BQ969" s="127" t="s">
        <v>216</v>
      </c>
    </row>
    <row r="970" customFormat="false" ht="13.8" hidden="false" customHeight="false" outlineLevel="0" collapsed="false">
      <c r="A970" s="0" t="s">
        <v>6882</v>
      </c>
      <c r="B970" s="0" t="s">
        <v>5207</v>
      </c>
      <c r="C970" s="0" t="s">
        <v>1408</v>
      </c>
      <c r="D970" s="0" t="s">
        <v>1333</v>
      </c>
      <c r="E970" s="0" t="s">
        <v>194</v>
      </c>
      <c r="F970" s="0" t="s">
        <v>195</v>
      </c>
      <c r="G970" s="0" t="s">
        <v>330</v>
      </c>
      <c r="H970" s="0" t="s">
        <v>901</v>
      </c>
      <c r="J970" s="111" t="n">
        <v>1</v>
      </c>
      <c r="K970" s="0" t="s">
        <v>198</v>
      </c>
      <c r="L970" s="0" t="s">
        <v>198</v>
      </c>
      <c r="M970" s="0" t="s">
        <v>199</v>
      </c>
      <c r="Q970" s="120"/>
      <c r="R970" s="0" t="s">
        <v>3919</v>
      </c>
      <c r="S970" s="0" t="s">
        <v>1834</v>
      </c>
      <c r="T970" s="0" t="s">
        <v>198</v>
      </c>
      <c r="U970" s="0" t="s">
        <v>202</v>
      </c>
      <c r="V970" s="0" t="s">
        <v>1790</v>
      </c>
      <c r="W970" s="110" t="s">
        <v>204</v>
      </c>
      <c r="X970" s="111" t="n">
        <v>2020</v>
      </c>
      <c r="Y970" s="111" t="s">
        <v>5366</v>
      </c>
      <c r="Z970" s="111" t="s">
        <v>757</v>
      </c>
      <c r="AA970" s="122"/>
      <c r="AB970" s="0" t="s">
        <v>6883</v>
      </c>
      <c r="AC970" s="0" t="s">
        <v>4018</v>
      </c>
      <c r="AD970" s="111" t="n">
        <v>2020</v>
      </c>
      <c r="AE970" s="111" t="s">
        <v>198</v>
      </c>
      <c r="AI970" s="111" t="s">
        <v>294</v>
      </c>
      <c r="AJ970" s="111" t="s">
        <v>4610</v>
      </c>
      <c r="AK970" s="111" t="s">
        <v>6884</v>
      </c>
      <c r="AM970" s="111" t="s">
        <v>849</v>
      </c>
      <c r="AN970" s="111" t="s">
        <v>297</v>
      </c>
      <c r="AR970" s="0" t="s">
        <v>3366</v>
      </c>
      <c r="AT970" s="0" t="s">
        <v>851</v>
      </c>
      <c r="AU970" s="0" t="s">
        <v>2351</v>
      </c>
      <c r="AV970" s="0" t="s">
        <v>200</v>
      </c>
      <c r="AZ970" s="0" t="s">
        <v>6885</v>
      </c>
      <c r="BA970" s="124" t="s">
        <v>200</v>
      </c>
      <c r="BB970" s="0" t="s">
        <v>248</v>
      </c>
      <c r="BC970" s="0" t="s">
        <v>6886</v>
      </c>
      <c r="BD970" s="0" t="s">
        <v>6887</v>
      </c>
      <c r="BE970" s="104" t="s">
        <v>6888</v>
      </c>
      <c r="BF970" s="0" t="s">
        <v>6889</v>
      </c>
      <c r="BG970" s="125"/>
      <c r="BH970" s="0" t="s">
        <v>2235</v>
      </c>
      <c r="BI970" s="112" t="n">
        <v>5026555428286</v>
      </c>
      <c r="BJ970" s="126"/>
      <c r="BK970" s="0" t="s">
        <v>215</v>
      </c>
      <c r="BL970" s="112" t="n">
        <v>4</v>
      </c>
      <c r="BM970" s="112" t="n">
        <v>4</v>
      </c>
      <c r="BN970" s="112" t="n">
        <v>4</v>
      </c>
      <c r="BO970" s="111" t="n">
        <v>20</v>
      </c>
      <c r="BP970" s="125"/>
      <c r="BQ970" s="127"/>
    </row>
    <row r="971" customFormat="false" ht="13.8" hidden="false" customHeight="false" outlineLevel="0" collapsed="false">
      <c r="A971" s="0" t="s">
        <v>6890</v>
      </c>
      <c r="B971" s="0" t="s">
        <v>5207</v>
      </c>
      <c r="C971" s="131" t="s">
        <v>3086</v>
      </c>
      <c r="D971" s="131" t="s">
        <v>6891</v>
      </c>
      <c r="E971" s="0" t="s">
        <v>194</v>
      </c>
      <c r="F971" s="0" t="s">
        <v>195</v>
      </c>
      <c r="G971" s="0" t="s">
        <v>196</v>
      </c>
      <c r="H971" s="0" t="s">
        <v>197</v>
      </c>
      <c r="J971" s="111" t="n">
        <v>1</v>
      </c>
      <c r="K971" s="0" t="s">
        <v>198</v>
      </c>
      <c r="L971" s="0" t="s">
        <v>198</v>
      </c>
      <c r="M971" s="0" t="s">
        <v>199</v>
      </c>
      <c r="Q971" s="120" t="s">
        <v>200</v>
      </c>
      <c r="R971" s="0" t="s">
        <v>3919</v>
      </c>
      <c r="S971" s="0" t="s">
        <v>5247</v>
      </c>
      <c r="T971" s="0" t="s">
        <v>198</v>
      </c>
      <c r="U971" s="0" t="s">
        <v>285</v>
      </c>
      <c r="V971" s="0" t="s">
        <v>1790</v>
      </c>
      <c r="W971" s="110" t="s">
        <v>204</v>
      </c>
      <c r="X971" s="111" t="n">
        <v>2018</v>
      </c>
      <c r="Y971" s="111" t="s">
        <v>200</v>
      </c>
      <c r="Z971" s="111" t="s">
        <v>198</v>
      </c>
      <c r="AA971" s="122" t="s">
        <v>200</v>
      </c>
      <c r="AB971" s="0" t="s">
        <v>6892</v>
      </c>
      <c r="AC971" s="0" t="s">
        <v>5249</v>
      </c>
      <c r="AD971" s="111" t="s">
        <v>198</v>
      </c>
      <c r="AE971" s="111" t="s">
        <v>5241</v>
      </c>
      <c r="AI971" s="111" t="s">
        <v>294</v>
      </c>
      <c r="AJ971" s="111" t="s">
        <v>1793</v>
      </c>
      <c r="AK971" s="0" t="s">
        <v>6892</v>
      </c>
      <c r="AM971" s="111" t="n">
        <v>2017</v>
      </c>
      <c r="AN971" s="111" t="s">
        <v>1887</v>
      </c>
      <c r="AT971" s="0" t="s">
        <v>1279</v>
      </c>
      <c r="AU971" s="0" t="s">
        <v>332</v>
      </c>
      <c r="AZ971" s="0" t="s">
        <v>6893</v>
      </c>
      <c r="BA971" s="124" t="s">
        <v>200</v>
      </c>
      <c r="BB971" s="0" t="s">
        <v>248</v>
      </c>
      <c r="BC971" s="0" t="s">
        <v>2174</v>
      </c>
      <c r="BD971" s="0" t="s">
        <v>6894</v>
      </c>
      <c r="BE971" s="104" t="s">
        <v>6895</v>
      </c>
      <c r="BF971" s="0" t="s">
        <v>6896</v>
      </c>
      <c r="BG971" s="125"/>
      <c r="BH971" s="0" t="s">
        <v>5255</v>
      </c>
      <c r="BI971" s="112" t="n">
        <v>819976021502</v>
      </c>
      <c r="BJ971" s="126"/>
      <c r="BK971" s="0" t="s">
        <v>215</v>
      </c>
      <c r="BL971" s="112" t="n">
        <v>4</v>
      </c>
      <c r="BM971" s="112" t="n">
        <v>4</v>
      </c>
      <c r="BN971" s="112" t="n">
        <v>4</v>
      </c>
      <c r="BO971" s="111" t="n">
        <v>40</v>
      </c>
      <c r="BP971" s="125"/>
      <c r="BQ971" s="127" t="s">
        <v>216</v>
      </c>
    </row>
    <row r="972" customFormat="false" ht="13.8" hidden="false" customHeight="false" outlineLevel="0" collapsed="false">
      <c r="A972" s="0" t="s">
        <v>6897</v>
      </c>
      <c r="B972" s="0" t="s">
        <v>5207</v>
      </c>
      <c r="C972" s="131" t="s">
        <v>3086</v>
      </c>
      <c r="D972" s="131" t="s">
        <v>3087</v>
      </c>
      <c r="E972" s="0" t="s">
        <v>194</v>
      </c>
      <c r="F972" s="0" t="s">
        <v>195</v>
      </c>
      <c r="G972" s="0" t="s">
        <v>196</v>
      </c>
      <c r="H972" s="0" t="s">
        <v>219</v>
      </c>
      <c r="J972" s="111" t="n">
        <v>4</v>
      </c>
      <c r="K972" s="0" t="s">
        <v>198</v>
      </c>
      <c r="L972" s="0" t="s">
        <v>533</v>
      </c>
      <c r="M972" s="0" t="s">
        <v>199</v>
      </c>
      <c r="O972" s="0" t="s">
        <v>534</v>
      </c>
      <c r="Q972" s="120" t="s">
        <v>200</v>
      </c>
      <c r="R972" s="0" t="s">
        <v>3919</v>
      </c>
      <c r="S972" s="0" t="s">
        <v>5247</v>
      </c>
      <c r="T972" s="0" t="s">
        <v>198</v>
      </c>
      <c r="U972" s="0" t="s">
        <v>285</v>
      </c>
      <c r="V972" s="0" t="s">
        <v>1790</v>
      </c>
      <c r="W972" s="110" t="s">
        <v>204</v>
      </c>
      <c r="X972" s="111" t="n">
        <v>2018</v>
      </c>
      <c r="Y972" s="111" t="s">
        <v>200</v>
      </c>
      <c r="Z972" s="111" t="s">
        <v>198</v>
      </c>
      <c r="AA972" s="122" t="s">
        <v>200</v>
      </c>
      <c r="AB972" s="0" t="s">
        <v>6898</v>
      </c>
      <c r="AC972" s="0" t="s">
        <v>5249</v>
      </c>
      <c r="AD972" s="111" t="s">
        <v>198</v>
      </c>
      <c r="AE972" s="111" t="s">
        <v>5241</v>
      </c>
      <c r="AG972" s="130"/>
      <c r="AI972" s="111" t="s">
        <v>294</v>
      </c>
      <c r="AJ972" s="111" t="s">
        <v>1793</v>
      </c>
      <c r="AK972" s="0" t="s">
        <v>6898</v>
      </c>
      <c r="AM972" s="111" t="n">
        <v>2015</v>
      </c>
      <c r="AN972" s="111" t="s">
        <v>4091</v>
      </c>
      <c r="AR972" s="0" t="s">
        <v>224</v>
      </c>
      <c r="AT972" s="0" t="s">
        <v>1216</v>
      </c>
      <c r="AU972" s="0" t="s">
        <v>332</v>
      </c>
      <c r="AZ972" s="0" t="s">
        <v>6899</v>
      </c>
      <c r="BA972" s="124" t="s">
        <v>200</v>
      </c>
      <c r="BB972" s="0" t="s">
        <v>248</v>
      </c>
      <c r="BC972" s="0" t="s">
        <v>6900</v>
      </c>
      <c r="BD972" s="0" t="s">
        <v>4211</v>
      </c>
      <c r="BE972" s="104" t="s">
        <v>6901</v>
      </c>
      <c r="BF972" s="0" t="s">
        <v>200</v>
      </c>
      <c r="BG972" s="125" t="s">
        <v>200</v>
      </c>
      <c r="BH972" s="0" t="s">
        <v>5255</v>
      </c>
      <c r="BI972" s="112" t="n">
        <v>819976020635</v>
      </c>
      <c r="BJ972" s="126" t="s">
        <v>200</v>
      </c>
      <c r="BK972" s="0" t="s">
        <v>215</v>
      </c>
      <c r="BL972" s="112" t="n">
        <v>4</v>
      </c>
      <c r="BM972" s="112" t="n">
        <v>4</v>
      </c>
      <c r="BN972" s="112" t="n">
        <v>4</v>
      </c>
      <c r="BO972" s="111" t="n">
        <v>40</v>
      </c>
      <c r="BP972" s="125" t="s">
        <v>200</v>
      </c>
      <c r="BQ972" s="127" t="s">
        <v>216</v>
      </c>
    </row>
    <row r="973" customFormat="false" ht="13.8" hidden="false" customHeight="false" outlineLevel="0" collapsed="false">
      <c r="A973" s="0" t="s">
        <v>6902</v>
      </c>
      <c r="B973" s="0" t="s">
        <v>5207</v>
      </c>
      <c r="C973" s="131" t="s">
        <v>1267</v>
      </c>
      <c r="D973" s="0" t="s">
        <v>1333</v>
      </c>
      <c r="E973" s="0" t="s">
        <v>194</v>
      </c>
      <c r="F973" s="0" t="s">
        <v>195</v>
      </c>
      <c r="G973" s="0" t="s">
        <v>362</v>
      </c>
      <c r="H973" s="0" t="s">
        <v>1287</v>
      </c>
      <c r="J973" s="111" t="n">
        <v>1</v>
      </c>
      <c r="K973" s="0" t="s">
        <v>198</v>
      </c>
      <c r="L973" s="0" t="s">
        <v>198</v>
      </c>
      <c r="M973" s="0" t="s">
        <v>199</v>
      </c>
      <c r="Q973" s="120"/>
      <c r="R973" s="0" t="s">
        <v>3919</v>
      </c>
      <c r="S973" s="0" t="s">
        <v>201</v>
      </c>
      <c r="T973" s="0" t="s">
        <v>198</v>
      </c>
      <c r="U973" s="0" t="s">
        <v>202</v>
      </c>
      <c r="V973" s="0" t="s">
        <v>1790</v>
      </c>
      <c r="W973" s="110" t="s">
        <v>204</v>
      </c>
      <c r="X973" s="111" t="n">
        <v>2022</v>
      </c>
      <c r="Y973" s="111" t="s">
        <v>6903</v>
      </c>
      <c r="Z973" s="111" t="s">
        <v>757</v>
      </c>
      <c r="AA973" s="122"/>
      <c r="AB973" s="0" t="s">
        <v>6904</v>
      </c>
      <c r="AC973" s="0" t="s">
        <v>5662</v>
      </c>
      <c r="AD973" s="111" t="n">
        <v>2022</v>
      </c>
      <c r="AE973" s="111" t="s">
        <v>198</v>
      </c>
      <c r="AG973" s="130"/>
      <c r="AI973" s="111" t="s">
        <v>207</v>
      </c>
      <c r="AK973" s="0" t="s">
        <v>6904</v>
      </c>
      <c r="AM973" s="111" t="n">
        <v>2022</v>
      </c>
      <c r="AN973" s="111" t="s">
        <v>2552</v>
      </c>
      <c r="AR973" s="0" t="s">
        <v>6905</v>
      </c>
      <c r="AS973" s="0" t="s">
        <v>200</v>
      </c>
      <c r="AT973" s="0" t="s">
        <v>4620</v>
      </c>
      <c r="AU973" s="0" t="s">
        <v>470</v>
      </c>
      <c r="AZ973" s="0" t="s">
        <v>6906</v>
      </c>
      <c r="BA973" s="124" t="s">
        <v>200</v>
      </c>
      <c r="BB973" s="0" t="s">
        <v>248</v>
      </c>
      <c r="BC973" s="0" t="s">
        <v>1605</v>
      </c>
      <c r="BD973" s="0" t="s">
        <v>6907</v>
      </c>
      <c r="BE973" s="104" t="s">
        <v>6908</v>
      </c>
      <c r="BG973" s="125"/>
      <c r="BH973" s="0" t="s">
        <v>5611</v>
      </c>
      <c r="BJ973" s="126"/>
      <c r="BK973" s="0" t="s">
        <v>215</v>
      </c>
      <c r="BL973" s="112" t="n">
        <v>4</v>
      </c>
      <c r="BM973" s="112" t="n">
        <v>4</v>
      </c>
      <c r="BN973" s="112" t="n">
        <v>4</v>
      </c>
      <c r="BP973" s="125"/>
      <c r="BQ973" s="127" t="s">
        <v>5461</v>
      </c>
    </row>
    <row r="974" customFormat="false" ht="13.8" hidden="false" customHeight="false" outlineLevel="0" collapsed="false">
      <c r="A974" s="0" t="s">
        <v>6909</v>
      </c>
      <c r="B974" s="0" t="s">
        <v>5207</v>
      </c>
      <c r="C974" s="0" t="s">
        <v>605</v>
      </c>
      <c r="D974" s="0" t="s">
        <v>1333</v>
      </c>
      <c r="E974" s="0" t="s">
        <v>194</v>
      </c>
      <c r="F974" s="0" t="s">
        <v>606</v>
      </c>
      <c r="G974" s="0" t="s">
        <v>391</v>
      </c>
      <c r="H974" s="0" t="s">
        <v>197</v>
      </c>
      <c r="J974" s="111" t="n">
        <v>2</v>
      </c>
      <c r="K974" s="0" t="s">
        <v>198</v>
      </c>
      <c r="L974" s="0" t="s">
        <v>392</v>
      </c>
      <c r="M974" s="0" t="s">
        <v>199</v>
      </c>
      <c r="O974" s="0" t="s">
        <v>200</v>
      </c>
      <c r="Q974" s="120" t="s">
        <v>200</v>
      </c>
      <c r="R974" s="0" t="s">
        <v>3919</v>
      </c>
      <c r="S974" s="0" t="s">
        <v>201</v>
      </c>
      <c r="T974" s="0" t="s">
        <v>198</v>
      </c>
      <c r="U974" s="0" t="s">
        <v>202</v>
      </c>
      <c r="V974" s="0" t="s">
        <v>1790</v>
      </c>
      <c r="W974" s="110" t="s">
        <v>204</v>
      </c>
      <c r="X974" s="111" t="n">
        <v>2017</v>
      </c>
      <c r="Y974" s="111" t="s">
        <v>1624</v>
      </c>
      <c r="Z974" s="111" t="s">
        <v>198</v>
      </c>
      <c r="AA974" s="122" t="s">
        <v>200</v>
      </c>
      <c r="AB974" s="0" t="s">
        <v>543</v>
      </c>
      <c r="AC974" s="0" t="s">
        <v>543</v>
      </c>
      <c r="AD974" s="111" t="n">
        <v>2017</v>
      </c>
      <c r="AE974" s="111" t="s">
        <v>198</v>
      </c>
      <c r="AG974" s="111" t="s">
        <v>3099</v>
      </c>
      <c r="AH974" s="111" t="s">
        <v>200</v>
      </c>
      <c r="AI974" s="111" t="s">
        <v>207</v>
      </c>
      <c r="AK974" s="111" t="str">
        <f aca="false">(AB974)</f>
        <v>Capcom</v>
      </c>
      <c r="AL974" s="0" t="s">
        <v>200</v>
      </c>
      <c r="AM974" s="111" t="n">
        <f aca="false">AD974</f>
        <v>2017</v>
      </c>
      <c r="AN974" s="111" t="s">
        <v>208</v>
      </c>
      <c r="AO974" s="0" t="s">
        <v>609</v>
      </c>
      <c r="AP974" s="0" t="s">
        <v>526</v>
      </c>
      <c r="AQ974" s="0" t="s">
        <v>200</v>
      </c>
      <c r="AR974" s="0" t="s">
        <v>200</v>
      </c>
      <c r="AS974" s="0" t="s">
        <v>1880</v>
      </c>
      <c r="AT974" s="0" t="s">
        <v>3481</v>
      </c>
      <c r="AU974" s="0" t="s">
        <v>200</v>
      </c>
      <c r="AV974" s="0" t="s">
        <v>6910</v>
      </c>
      <c r="AY974" s="131" t="s">
        <v>2040</v>
      </c>
      <c r="AZ974" s="0" t="s">
        <v>6911</v>
      </c>
      <c r="BA974" s="124" t="s">
        <v>200</v>
      </c>
      <c r="BB974" s="0" t="s">
        <v>248</v>
      </c>
      <c r="BC974" s="0" t="s">
        <v>6912</v>
      </c>
      <c r="BD974" s="0" t="s">
        <v>6913</v>
      </c>
      <c r="BE974" s="104" t="s">
        <v>6914</v>
      </c>
      <c r="BF974" s="0" t="s">
        <v>6915</v>
      </c>
      <c r="BG974" s="125" t="s">
        <v>200</v>
      </c>
      <c r="BH974" s="0" t="s">
        <v>253</v>
      </c>
      <c r="BI974" s="112" t="n">
        <v>5055060931813</v>
      </c>
      <c r="BJ974" s="126" t="s">
        <v>200</v>
      </c>
      <c r="BK974" s="0" t="s">
        <v>215</v>
      </c>
      <c r="BL974" s="112" t="n">
        <v>4</v>
      </c>
      <c r="BM974" s="112" t="n">
        <v>4</v>
      </c>
      <c r="BN974" s="112" t="n">
        <v>4</v>
      </c>
      <c r="BO974" s="111" t="n">
        <v>20</v>
      </c>
      <c r="BP974" s="125" t="s">
        <v>200</v>
      </c>
      <c r="BQ974" s="127" t="s">
        <v>216</v>
      </c>
    </row>
    <row r="975" customFormat="false" ht="13.8" hidden="false" customHeight="false" outlineLevel="0" collapsed="false">
      <c r="A975" s="0" t="s">
        <v>6916</v>
      </c>
      <c r="B975" s="0" t="s">
        <v>5207</v>
      </c>
      <c r="C975" s="131" t="s">
        <v>1408</v>
      </c>
      <c r="D975" s="131" t="s">
        <v>1333</v>
      </c>
      <c r="E975" s="0" t="s">
        <v>194</v>
      </c>
      <c r="F975" s="0" t="s">
        <v>1509</v>
      </c>
      <c r="G975" s="0" t="s">
        <v>330</v>
      </c>
      <c r="H975" s="0" t="s">
        <v>901</v>
      </c>
      <c r="J975" s="111" t="n">
        <v>1</v>
      </c>
      <c r="K975" s="0" t="s">
        <v>198</v>
      </c>
      <c r="L975" s="0" t="s">
        <v>198</v>
      </c>
      <c r="M975" s="0" t="s">
        <v>199</v>
      </c>
      <c r="O975" s="0" t="s">
        <v>237</v>
      </c>
      <c r="Q975" s="120" t="s">
        <v>200</v>
      </c>
      <c r="R975" s="0" t="s">
        <v>3919</v>
      </c>
      <c r="S975" s="0" t="s">
        <v>1834</v>
      </c>
      <c r="T975" s="131" t="s">
        <v>1453</v>
      </c>
      <c r="U975" s="0" t="s">
        <v>285</v>
      </c>
      <c r="V975" s="0" t="s">
        <v>1790</v>
      </c>
      <c r="W975" s="110" t="s">
        <v>204</v>
      </c>
      <c r="X975" s="111" t="n">
        <v>2021</v>
      </c>
      <c r="Y975" s="111" t="s">
        <v>498</v>
      </c>
      <c r="Z975" s="130" t="s">
        <v>757</v>
      </c>
      <c r="AA975" s="122" t="s">
        <v>200</v>
      </c>
      <c r="AB975" s="0" t="s">
        <v>6917</v>
      </c>
      <c r="AC975" s="0" t="s">
        <v>574</v>
      </c>
      <c r="AD975" s="111" t="n">
        <v>2021</v>
      </c>
      <c r="AE975" s="111" t="s">
        <v>198</v>
      </c>
      <c r="AI975" s="111" t="s">
        <v>294</v>
      </c>
      <c r="AJ975" s="111" t="s">
        <v>3976</v>
      </c>
      <c r="AK975" s="0" t="s">
        <v>1886</v>
      </c>
      <c r="AL975" s="0" t="s">
        <v>200</v>
      </c>
      <c r="AM975" s="111" t="s">
        <v>849</v>
      </c>
      <c r="AN975" s="111" t="s">
        <v>297</v>
      </c>
      <c r="AO975" s="0" t="s">
        <v>200</v>
      </c>
      <c r="AQ975" s="0" t="s">
        <v>200</v>
      </c>
      <c r="AR975" s="0" t="s">
        <v>4549</v>
      </c>
      <c r="AS975" s="0" t="s">
        <v>4550</v>
      </c>
      <c r="AT975" s="0" t="s">
        <v>4217</v>
      </c>
      <c r="AU975" s="0" t="s">
        <v>1306</v>
      </c>
      <c r="AV975" s="0" t="s">
        <v>4552</v>
      </c>
      <c r="AW975" s="0" t="s">
        <v>200</v>
      </c>
      <c r="AX975" s="0" t="s">
        <v>4553</v>
      </c>
      <c r="AY975" s="131" t="s">
        <v>2040</v>
      </c>
      <c r="AZ975" s="0" t="s">
        <v>4554</v>
      </c>
      <c r="BA975" s="124" t="s">
        <v>200</v>
      </c>
      <c r="BB975" s="0" t="s">
        <v>248</v>
      </c>
      <c r="BC975" s="0" t="s">
        <v>6918</v>
      </c>
      <c r="BE975" s="104" t="s">
        <v>6919</v>
      </c>
      <c r="BG975" s="125" t="s">
        <v>200</v>
      </c>
      <c r="BH975" s="0" t="s">
        <v>253</v>
      </c>
      <c r="BI975" s="112" t="n">
        <v>5035225124694</v>
      </c>
      <c r="BJ975" s="126" t="s">
        <v>200</v>
      </c>
      <c r="BK975" s="0" t="s">
        <v>215</v>
      </c>
      <c r="BL975" s="112" t="n">
        <v>4</v>
      </c>
      <c r="BM975" s="112" t="n">
        <v>4</v>
      </c>
      <c r="BN975" s="112" t="n">
        <v>4</v>
      </c>
      <c r="BO975" s="111" t="n">
        <v>20</v>
      </c>
      <c r="BP975" s="125" t="s">
        <v>200</v>
      </c>
      <c r="BQ975" s="127"/>
    </row>
    <row r="976" customFormat="false" ht="13.8" hidden="false" customHeight="false" outlineLevel="0" collapsed="false">
      <c r="A976" s="0" t="s">
        <v>6920</v>
      </c>
      <c r="B976" s="0" t="s">
        <v>5207</v>
      </c>
      <c r="C976" s="131" t="s">
        <v>1408</v>
      </c>
      <c r="D976" s="131" t="s">
        <v>1333</v>
      </c>
      <c r="E976" s="0" t="s">
        <v>194</v>
      </c>
      <c r="F976" s="0" t="s">
        <v>399</v>
      </c>
      <c r="G976" s="0" t="s">
        <v>196</v>
      </c>
      <c r="H976" s="0" t="s">
        <v>219</v>
      </c>
      <c r="J976" s="111" t="n">
        <v>1</v>
      </c>
      <c r="K976" s="0" t="s">
        <v>198</v>
      </c>
      <c r="L976" s="0" t="s">
        <v>198</v>
      </c>
      <c r="M976" s="0" t="s">
        <v>199</v>
      </c>
      <c r="O976" s="0" t="s">
        <v>200</v>
      </c>
      <c r="Q976" s="120" t="s">
        <v>200</v>
      </c>
      <c r="R976" s="0" t="s">
        <v>3919</v>
      </c>
      <c r="S976" s="0" t="s">
        <v>3441</v>
      </c>
      <c r="T976" s="0" t="s">
        <v>3441</v>
      </c>
      <c r="U976" s="0" t="s">
        <v>202</v>
      </c>
      <c r="V976" s="0" t="s">
        <v>1790</v>
      </c>
      <c r="W976" s="110" t="s">
        <v>204</v>
      </c>
      <c r="X976" s="111" t="n">
        <v>2019</v>
      </c>
      <c r="Y976" s="111" t="s">
        <v>498</v>
      </c>
      <c r="Z976" s="130" t="s">
        <v>757</v>
      </c>
      <c r="AA976" s="122" t="s">
        <v>200</v>
      </c>
      <c r="AB976" s="0" t="s">
        <v>6921</v>
      </c>
      <c r="AC976" s="0" t="s">
        <v>872</v>
      </c>
      <c r="AD976" s="111" t="n">
        <v>2005</v>
      </c>
      <c r="AE976" s="111" t="s">
        <v>222</v>
      </c>
      <c r="AI976" s="111" t="s">
        <v>1313</v>
      </c>
      <c r="AJ976" s="111" t="s">
        <v>3813</v>
      </c>
      <c r="AK976" s="111" t="s">
        <v>6922</v>
      </c>
      <c r="AM976" s="111" t="n">
        <v>1998</v>
      </c>
      <c r="AN976" s="111" t="s">
        <v>1887</v>
      </c>
      <c r="AS976" s="0" t="s">
        <v>200</v>
      </c>
      <c r="AU976" s="0" t="s">
        <v>227</v>
      </c>
      <c r="AV976" s="0" t="s">
        <v>200</v>
      </c>
      <c r="AZ976" s="0" t="s">
        <v>6923</v>
      </c>
      <c r="BA976" s="124" t="s">
        <v>200</v>
      </c>
      <c r="BB976" s="0" t="s">
        <v>248</v>
      </c>
      <c r="BC976" s="0" t="s">
        <v>6924</v>
      </c>
      <c r="BD976" s="0" t="s">
        <v>6925</v>
      </c>
      <c r="BE976" s="0" t="s">
        <v>6926</v>
      </c>
      <c r="BF976" s="0" t="s">
        <v>6927</v>
      </c>
      <c r="BG976" s="125" t="s">
        <v>200</v>
      </c>
      <c r="BH976" s="0" t="s">
        <v>582</v>
      </c>
      <c r="BI976" s="112" t="s">
        <v>198</v>
      </c>
      <c r="BJ976" s="126" t="s">
        <v>200</v>
      </c>
      <c r="BK976" s="0" t="s">
        <v>215</v>
      </c>
      <c r="BL976" s="112" t="n">
        <v>4</v>
      </c>
      <c r="BM976" s="112" t="n">
        <v>4</v>
      </c>
      <c r="BN976" s="112" t="n">
        <v>4</v>
      </c>
      <c r="BO976" s="111" t="n">
        <v>20</v>
      </c>
      <c r="BP976" s="125" t="s">
        <v>200</v>
      </c>
      <c r="BQ976" s="127" t="s">
        <v>216</v>
      </c>
    </row>
    <row r="977" customFormat="false" ht="13.8" hidden="false" customHeight="false" outlineLevel="0" collapsed="false">
      <c r="A977" s="0" t="s">
        <v>6928</v>
      </c>
      <c r="B977" s="0" t="s">
        <v>5207</v>
      </c>
      <c r="C977" s="0" t="s">
        <v>234</v>
      </c>
      <c r="D977" s="0" t="s">
        <v>1333</v>
      </c>
      <c r="E977" s="0" t="s">
        <v>194</v>
      </c>
      <c r="F977" s="0" t="s">
        <v>195</v>
      </c>
      <c r="G977" s="0" t="s">
        <v>196</v>
      </c>
      <c r="H977" s="0" t="s">
        <v>197</v>
      </c>
      <c r="J977" s="111" t="n">
        <v>1</v>
      </c>
      <c r="K977" s="0" t="s">
        <v>198</v>
      </c>
      <c r="L977" s="0" t="s">
        <v>198</v>
      </c>
      <c r="M977" s="0" t="s">
        <v>199</v>
      </c>
      <c r="Q977" s="120" t="s">
        <v>200</v>
      </c>
      <c r="R977" s="0" t="s">
        <v>3919</v>
      </c>
      <c r="S977" s="0" t="s">
        <v>1834</v>
      </c>
      <c r="T977" s="0" t="s">
        <v>6929</v>
      </c>
      <c r="U977" s="0" t="s">
        <v>202</v>
      </c>
      <c r="V977" s="0" t="s">
        <v>1790</v>
      </c>
      <c r="W977" s="110" t="s">
        <v>204</v>
      </c>
      <c r="X977" s="111" t="n">
        <v>2018</v>
      </c>
      <c r="Y977" s="111" t="s">
        <v>607</v>
      </c>
      <c r="Z977" s="111" t="s">
        <v>198</v>
      </c>
      <c r="AA977" s="122" t="s">
        <v>200</v>
      </c>
      <c r="AB977" s="0" t="s">
        <v>543</v>
      </c>
      <c r="AC977" s="0" t="s">
        <v>543</v>
      </c>
      <c r="AD977" s="111" t="n">
        <v>2018</v>
      </c>
      <c r="AE977" s="111" t="s">
        <v>198</v>
      </c>
      <c r="AI977" s="111" t="s">
        <v>207</v>
      </c>
      <c r="AK977" s="111" t="str">
        <f aca="false">(AB977)</f>
        <v>Capcom</v>
      </c>
      <c r="AM977" s="111" t="n">
        <f aca="false">AD977</f>
        <v>2018</v>
      </c>
      <c r="AN977" s="111" t="s">
        <v>208</v>
      </c>
      <c r="AS977" s="0" t="s">
        <v>3003</v>
      </c>
      <c r="AT977" s="0" t="s">
        <v>749</v>
      </c>
      <c r="AU977" s="0" t="s">
        <v>267</v>
      </c>
      <c r="AZ977" s="0" t="s">
        <v>6930</v>
      </c>
      <c r="BA977" s="124" t="s">
        <v>200</v>
      </c>
      <c r="BB977" s="0" t="s">
        <v>248</v>
      </c>
      <c r="BC977" s="0" t="s">
        <v>6931</v>
      </c>
      <c r="BD977" s="0" t="s">
        <v>6932</v>
      </c>
      <c r="BE977" s="104" t="s">
        <v>6933</v>
      </c>
      <c r="BF977" s="0" t="s">
        <v>200</v>
      </c>
      <c r="BG977" s="125" t="s">
        <v>200</v>
      </c>
      <c r="BH977" s="0" t="s">
        <v>253</v>
      </c>
      <c r="BI977" s="112" t="s">
        <v>198</v>
      </c>
      <c r="BJ977" s="126" t="s">
        <v>200</v>
      </c>
      <c r="BK977" s="0" t="s">
        <v>215</v>
      </c>
      <c r="BL977" s="112" t="n">
        <v>4</v>
      </c>
      <c r="BM977" s="112" t="n">
        <v>4</v>
      </c>
      <c r="BN977" s="112" t="n">
        <v>4</v>
      </c>
      <c r="BO977" s="111" t="n">
        <v>50</v>
      </c>
      <c r="BP977" s="125" t="s">
        <v>200</v>
      </c>
      <c r="BQ977" s="127" t="s">
        <v>216</v>
      </c>
    </row>
    <row r="978" customFormat="false" ht="13.8" hidden="false" customHeight="false" outlineLevel="0" collapsed="false">
      <c r="A978" s="0" t="s">
        <v>6934</v>
      </c>
      <c r="B978" s="0" t="s">
        <v>5207</v>
      </c>
      <c r="C978" s="0" t="s">
        <v>234</v>
      </c>
      <c r="D978" s="0" t="s">
        <v>193</v>
      </c>
      <c r="E978" s="0" t="s">
        <v>194</v>
      </c>
      <c r="F978" s="0" t="s">
        <v>195</v>
      </c>
      <c r="G978" s="0" t="s">
        <v>196</v>
      </c>
      <c r="H978" s="0" t="s">
        <v>219</v>
      </c>
      <c r="J978" s="111" t="n">
        <v>1</v>
      </c>
      <c r="K978" s="0" t="s">
        <v>198</v>
      </c>
      <c r="L978" s="0" t="s">
        <v>198</v>
      </c>
      <c r="M978" s="0" t="s">
        <v>199</v>
      </c>
      <c r="O978" s="0" t="s">
        <v>237</v>
      </c>
      <c r="P978" s="0" t="s">
        <v>238</v>
      </c>
      <c r="Q978" s="120" t="s">
        <v>200</v>
      </c>
      <c r="R978" s="0" t="s">
        <v>3919</v>
      </c>
      <c r="S978" s="0" t="s">
        <v>201</v>
      </c>
      <c r="T978" s="0" t="s">
        <v>198</v>
      </c>
      <c r="U978" s="0" t="s">
        <v>285</v>
      </c>
      <c r="V978" s="0" t="s">
        <v>1790</v>
      </c>
      <c r="W978" s="110" t="s">
        <v>204</v>
      </c>
      <c r="X978" s="111" t="n">
        <v>2016</v>
      </c>
      <c r="Y978" s="111" t="s">
        <v>205</v>
      </c>
      <c r="Z978" s="111" t="s">
        <v>198</v>
      </c>
      <c r="AA978" s="122" t="s">
        <v>200</v>
      </c>
      <c r="AB978" s="0" t="s">
        <v>4586</v>
      </c>
      <c r="AC978" s="0" t="s">
        <v>543</v>
      </c>
      <c r="AD978" s="111" t="s">
        <v>198</v>
      </c>
      <c r="AE978" s="111" t="s">
        <v>198</v>
      </c>
      <c r="AI978" s="111" t="s">
        <v>294</v>
      </c>
      <c r="AJ978" s="111" t="s">
        <v>6935</v>
      </c>
      <c r="AK978" s="0" t="s">
        <v>4586</v>
      </c>
      <c r="AM978" s="111" t="s">
        <v>849</v>
      </c>
      <c r="AN978" s="111" t="s">
        <v>297</v>
      </c>
      <c r="AS978" s="0" t="s">
        <v>3003</v>
      </c>
      <c r="AT978" s="0" t="s">
        <v>749</v>
      </c>
      <c r="AU978" s="0" t="s">
        <v>267</v>
      </c>
      <c r="AV978" s="0" t="s">
        <v>3494</v>
      </c>
      <c r="AW978" s="0" t="s">
        <v>200</v>
      </c>
      <c r="AZ978" s="0" t="s">
        <v>6936</v>
      </c>
      <c r="BA978" s="124" t="s">
        <v>200</v>
      </c>
      <c r="BB978" s="0" t="s">
        <v>462</v>
      </c>
      <c r="BC978" s="0" t="s">
        <v>6937</v>
      </c>
      <c r="BD978" s="0" t="s">
        <v>6938</v>
      </c>
      <c r="BE978" s="104" t="s">
        <v>6939</v>
      </c>
      <c r="BG978" s="125" t="s">
        <v>200</v>
      </c>
      <c r="BH978" s="0" t="s">
        <v>253</v>
      </c>
      <c r="BI978" s="112" t="n">
        <v>13388560240</v>
      </c>
      <c r="BJ978" s="126" t="s">
        <v>200</v>
      </c>
      <c r="BK978" s="0" t="s">
        <v>215</v>
      </c>
      <c r="BL978" s="112" t="n">
        <v>4</v>
      </c>
      <c r="BM978" s="112" t="n">
        <v>4</v>
      </c>
      <c r="BN978" s="112" t="n">
        <v>4</v>
      </c>
      <c r="BO978" s="111" t="n">
        <v>20</v>
      </c>
      <c r="BP978" s="125" t="s">
        <v>200</v>
      </c>
      <c r="BQ978" s="127" t="s">
        <v>216</v>
      </c>
    </row>
    <row r="979" customFormat="false" ht="13.8" hidden="false" customHeight="false" outlineLevel="0" collapsed="false">
      <c r="A979" s="0" t="s">
        <v>6940</v>
      </c>
      <c r="B979" s="0" t="s">
        <v>5207</v>
      </c>
      <c r="C979" s="0" t="s">
        <v>234</v>
      </c>
      <c r="D979" s="0" t="s">
        <v>193</v>
      </c>
      <c r="E979" s="0" t="s">
        <v>194</v>
      </c>
      <c r="F979" s="0" t="s">
        <v>195</v>
      </c>
      <c r="G979" s="0" t="s">
        <v>196</v>
      </c>
      <c r="H979" s="0" t="s">
        <v>219</v>
      </c>
      <c r="J979" s="111" t="n">
        <v>1</v>
      </c>
      <c r="K979" s="0" t="s">
        <v>198</v>
      </c>
      <c r="L979" s="0" t="s">
        <v>198</v>
      </c>
      <c r="M979" s="0" t="s">
        <v>199</v>
      </c>
      <c r="O979" s="0" t="s">
        <v>200</v>
      </c>
      <c r="Q979" s="120" t="s">
        <v>200</v>
      </c>
      <c r="R979" s="0" t="s">
        <v>3919</v>
      </c>
      <c r="S979" s="0" t="s">
        <v>201</v>
      </c>
      <c r="T979" s="0" t="s">
        <v>198</v>
      </c>
      <c r="U979" s="0" t="s">
        <v>285</v>
      </c>
      <c r="V979" s="0" t="s">
        <v>1790</v>
      </c>
      <c r="W979" s="110" t="s">
        <v>204</v>
      </c>
      <c r="X979" s="111" t="n">
        <v>2017</v>
      </c>
      <c r="Y979" s="111" t="s">
        <v>205</v>
      </c>
      <c r="Z979" s="111" t="s">
        <v>198</v>
      </c>
      <c r="AA979" s="122" t="s">
        <v>200</v>
      </c>
      <c r="AB979" s="0" t="s">
        <v>543</v>
      </c>
      <c r="AC979" s="0" t="s">
        <v>543</v>
      </c>
      <c r="AD979" s="111" t="s">
        <v>198</v>
      </c>
      <c r="AE979" s="111" t="s">
        <v>198</v>
      </c>
      <c r="AI979" s="111" t="s">
        <v>294</v>
      </c>
      <c r="AJ979" s="111" t="s">
        <v>6941</v>
      </c>
      <c r="AK979" s="0" t="s">
        <v>543</v>
      </c>
      <c r="AL979" s="0" t="s">
        <v>200</v>
      </c>
      <c r="AM979" s="111" t="s">
        <v>849</v>
      </c>
      <c r="AN979" s="111" t="s">
        <v>208</v>
      </c>
      <c r="AS979" s="0" t="s">
        <v>3003</v>
      </c>
      <c r="AT979" s="0" t="s">
        <v>749</v>
      </c>
      <c r="AU979" s="0" t="s">
        <v>267</v>
      </c>
      <c r="AV979" s="0" t="s">
        <v>6942</v>
      </c>
      <c r="AW979" s="0" t="s">
        <v>200</v>
      </c>
      <c r="AZ979" s="0" t="s">
        <v>6943</v>
      </c>
      <c r="BA979" s="124" t="s">
        <v>200</v>
      </c>
      <c r="BB979" s="0" t="s">
        <v>462</v>
      </c>
      <c r="BC979" s="0" t="s">
        <v>6944</v>
      </c>
      <c r="BD979" s="0" t="s">
        <v>6945</v>
      </c>
      <c r="BE979" s="104" t="s">
        <v>6946</v>
      </c>
      <c r="BG979" s="125" t="s">
        <v>200</v>
      </c>
      <c r="BH979" s="0" t="s">
        <v>253</v>
      </c>
      <c r="BI979" s="112" t="n">
        <v>13388560332</v>
      </c>
      <c r="BJ979" s="126" t="s">
        <v>200</v>
      </c>
      <c r="BK979" s="0" t="s">
        <v>215</v>
      </c>
      <c r="BL979" s="112" t="n">
        <v>4</v>
      </c>
      <c r="BM979" s="112" t="n">
        <v>4</v>
      </c>
      <c r="BN979" s="112" t="n">
        <v>4</v>
      </c>
      <c r="BO979" s="111" t="n">
        <v>20</v>
      </c>
      <c r="BP979" s="125" t="s">
        <v>200</v>
      </c>
      <c r="BQ979" s="127" t="s">
        <v>216</v>
      </c>
    </row>
    <row r="980" customFormat="false" ht="13.8" hidden="false" customHeight="false" outlineLevel="0" collapsed="false">
      <c r="A980" s="0" t="s">
        <v>6947</v>
      </c>
      <c r="B980" s="0" t="s">
        <v>5207</v>
      </c>
      <c r="C980" s="0" t="s">
        <v>2375</v>
      </c>
      <c r="D980" s="0" t="s">
        <v>1333</v>
      </c>
      <c r="E980" s="0" t="s">
        <v>194</v>
      </c>
      <c r="F980" s="0" t="s">
        <v>1509</v>
      </c>
      <c r="G980" s="0" t="s">
        <v>330</v>
      </c>
      <c r="H980" s="0" t="s">
        <v>901</v>
      </c>
      <c r="J980" s="111" t="n">
        <v>1</v>
      </c>
      <c r="K980" s="0" t="s">
        <v>198</v>
      </c>
      <c r="L980" s="0" t="s">
        <v>198</v>
      </c>
      <c r="M980" s="0" t="s">
        <v>199</v>
      </c>
      <c r="O980" s="0" t="s">
        <v>200</v>
      </c>
      <c r="Q980" s="120" t="s">
        <v>200</v>
      </c>
      <c r="R980" s="0" t="s">
        <v>3919</v>
      </c>
      <c r="S980" s="0" t="s">
        <v>201</v>
      </c>
      <c r="T980" s="0" t="s">
        <v>198</v>
      </c>
      <c r="U980" s="0" t="s">
        <v>202</v>
      </c>
      <c r="V980" s="0" t="s">
        <v>1790</v>
      </c>
      <c r="W980" s="110" t="s">
        <v>204</v>
      </c>
      <c r="X980" s="111" t="n">
        <v>2016</v>
      </c>
      <c r="Y980" s="111" t="s">
        <v>1624</v>
      </c>
      <c r="Z980" s="130" t="s">
        <v>757</v>
      </c>
      <c r="AA980" s="122" t="s">
        <v>200</v>
      </c>
      <c r="AB980" s="0" t="s">
        <v>4568</v>
      </c>
      <c r="AC980" s="0" t="s">
        <v>459</v>
      </c>
      <c r="AD980" s="111" t="n">
        <v>2016</v>
      </c>
      <c r="AE980" s="111" t="s">
        <v>198</v>
      </c>
      <c r="AF980" s="111" t="s">
        <v>6948</v>
      </c>
      <c r="AI980" s="111" t="s">
        <v>700</v>
      </c>
      <c r="AJ980" s="133" t="s">
        <v>5412</v>
      </c>
      <c r="AK980" s="0" t="s">
        <v>4568</v>
      </c>
      <c r="AM980" s="111" t="n">
        <v>2015</v>
      </c>
      <c r="AN980" s="111" t="s">
        <v>208</v>
      </c>
      <c r="AR980" s="0" t="s">
        <v>6949</v>
      </c>
      <c r="AS980" s="0" t="s">
        <v>2690</v>
      </c>
      <c r="AT980" s="0" t="s">
        <v>3265</v>
      </c>
      <c r="AU980" s="0" t="s">
        <v>2219</v>
      </c>
      <c r="AV980" s="0" t="s">
        <v>2692</v>
      </c>
      <c r="AW980" s="0" t="s">
        <v>4064</v>
      </c>
      <c r="AX980" s="0" t="s">
        <v>6950</v>
      </c>
      <c r="AZ980" s="0" t="s">
        <v>6951</v>
      </c>
      <c r="BA980" s="124" t="s">
        <v>200</v>
      </c>
      <c r="BB980" s="0" t="s">
        <v>248</v>
      </c>
      <c r="BC980" s="0" t="s">
        <v>6952</v>
      </c>
      <c r="BD980" s="0" t="s">
        <v>6953</v>
      </c>
      <c r="BE980" s="104" t="s">
        <v>6954</v>
      </c>
      <c r="BF980" s="0" t="s">
        <v>6955</v>
      </c>
      <c r="BG980" s="125" t="s">
        <v>200</v>
      </c>
      <c r="BH980" s="0" t="s">
        <v>253</v>
      </c>
      <c r="BI980" s="112" t="n">
        <v>4012927102077</v>
      </c>
      <c r="BJ980" s="126" t="s">
        <v>200</v>
      </c>
      <c r="BK980" s="0" t="s">
        <v>215</v>
      </c>
      <c r="BL980" s="112" t="n">
        <v>4</v>
      </c>
      <c r="BM980" s="112" t="n">
        <v>4</v>
      </c>
      <c r="BN980" s="112" t="n">
        <v>4</v>
      </c>
      <c r="BO980" s="111" t="n">
        <v>20</v>
      </c>
      <c r="BP980" s="125" t="s">
        <v>200</v>
      </c>
      <c r="BQ980" s="127" t="s">
        <v>216</v>
      </c>
    </row>
    <row r="981" customFormat="false" ht="13.8" hidden="false" customHeight="false" outlineLevel="0" collapsed="false">
      <c r="A981" s="0" t="s">
        <v>6956</v>
      </c>
      <c r="B981" s="0" t="s">
        <v>5207</v>
      </c>
      <c r="C981" s="0" t="s">
        <v>965</v>
      </c>
      <c r="D981" s="0" t="s">
        <v>193</v>
      </c>
      <c r="E981" s="0" t="s">
        <v>194</v>
      </c>
      <c r="F981" s="0" t="s">
        <v>195</v>
      </c>
      <c r="G981" s="0" t="s">
        <v>196</v>
      </c>
      <c r="H981" s="0" t="s">
        <v>400</v>
      </c>
      <c r="I981" s="0" t="s">
        <v>401</v>
      </c>
      <c r="J981" s="111" t="n">
        <v>2</v>
      </c>
      <c r="K981" s="0" t="s">
        <v>198</v>
      </c>
      <c r="L981" s="0" t="s">
        <v>533</v>
      </c>
      <c r="M981" s="0" t="s">
        <v>235</v>
      </c>
      <c r="O981" s="0" t="s">
        <v>534</v>
      </c>
      <c r="P981" s="0" t="s">
        <v>477</v>
      </c>
      <c r="Q981" s="120" t="s">
        <v>200</v>
      </c>
      <c r="R981" s="0" t="s">
        <v>3919</v>
      </c>
      <c r="S981" s="0" t="s">
        <v>5247</v>
      </c>
      <c r="T981" s="0" t="s">
        <v>198</v>
      </c>
      <c r="U981" s="0" t="s">
        <v>285</v>
      </c>
      <c r="V981" s="0" t="s">
        <v>1790</v>
      </c>
      <c r="W981" s="110" t="s">
        <v>204</v>
      </c>
      <c r="X981" s="111" t="n">
        <v>2019</v>
      </c>
      <c r="Y981" s="111" t="s">
        <v>205</v>
      </c>
      <c r="Z981" s="111" t="s">
        <v>198</v>
      </c>
      <c r="AA981" s="122" t="s">
        <v>200</v>
      </c>
      <c r="AB981" s="0" t="s">
        <v>1534</v>
      </c>
      <c r="AC981" s="0" t="s">
        <v>5249</v>
      </c>
      <c r="AD981" s="111" t="s">
        <v>198</v>
      </c>
      <c r="AE981" s="111" t="s">
        <v>5241</v>
      </c>
      <c r="AI981" s="111" t="s">
        <v>294</v>
      </c>
      <c r="AJ981" s="111" t="s">
        <v>1130</v>
      </c>
      <c r="AK981" s="111" t="s">
        <v>1534</v>
      </c>
      <c r="AL981" s="0" t="s">
        <v>216</v>
      </c>
      <c r="AM981" s="111" t="n">
        <v>2000</v>
      </c>
      <c r="AN981" s="111" t="s">
        <v>208</v>
      </c>
      <c r="AR981" s="0" t="s">
        <v>200</v>
      </c>
      <c r="AS981" s="0" t="s">
        <v>6957</v>
      </c>
      <c r="AT981" s="0" t="s">
        <v>6230</v>
      </c>
      <c r="AU981" s="0" t="s">
        <v>299</v>
      </c>
      <c r="AV981" s="0" t="s">
        <v>3802</v>
      </c>
      <c r="AZ981" s="0" t="s">
        <v>6958</v>
      </c>
      <c r="BA981" s="124" t="s">
        <v>200</v>
      </c>
      <c r="BB981" s="0" t="s">
        <v>462</v>
      </c>
      <c r="BC981" s="0" t="s">
        <v>6959</v>
      </c>
      <c r="BD981" s="0" t="s">
        <v>6960</v>
      </c>
      <c r="BE981" s="0" t="s">
        <v>6961</v>
      </c>
      <c r="BG981" s="125" t="s">
        <v>200</v>
      </c>
      <c r="BH981" s="0" t="s">
        <v>5255</v>
      </c>
      <c r="BI981" s="112" t="n">
        <v>819976022929</v>
      </c>
      <c r="BJ981" s="126" t="s">
        <v>200</v>
      </c>
      <c r="BK981" s="0" t="s">
        <v>215</v>
      </c>
      <c r="BL981" s="112" t="n">
        <v>4</v>
      </c>
      <c r="BM981" s="112" t="n">
        <v>4</v>
      </c>
      <c r="BN981" s="112" t="n">
        <v>4</v>
      </c>
      <c r="BO981" s="111" t="n">
        <v>20</v>
      </c>
      <c r="BP981" s="125" t="s">
        <v>200</v>
      </c>
      <c r="BQ981" s="127" t="s">
        <v>216</v>
      </c>
    </row>
    <row r="982" customFormat="false" ht="13.8" hidden="false" customHeight="false" outlineLevel="0" collapsed="false">
      <c r="A982" s="0" t="s">
        <v>6962</v>
      </c>
      <c r="B982" s="0" t="s">
        <v>5207</v>
      </c>
      <c r="C982" s="0" t="s">
        <v>965</v>
      </c>
      <c r="D982" s="0" t="s">
        <v>193</v>
      </c>
      <c r="E982" s="0" t="s">
        <v>1433</v>
      </c>
      <c r="F982" s="0" t="s">
        <v>195</v>
      </c>
      <c r="G982" s="0" t="s">
        <v>196</v>
      </c>
      <c r="H982" s="0" t="s">
        <v>400</v>
      </c>
      <c r="I982" s="0" t="s">
        <v>401</v>
      </c>
      <c r="J982" s="111" t="n">
        <v>1</v>
      </c>
      <c r="K982" s="0" t="s">
        <v>198</v>
      </c>
      <c r="L982" s="0" t="s">
        <v>198</v>
      </c>
      <c r="M982" s="0" t="s">
        <v>274</v>
      </c>
      <c r="O982" s="0" t="s">
        <v>200</v>
      </c>
      <c r="P982" s="0" t="s">
        <v>477</v>
      </c>
      <c r="Q982" s="120" t="s">
        <v>200</v>
      </c>
      <c r="R982" s="0" t="s">
        <v>3919</v>
      </c>
      <c r="S982" s="0" t="s">
        <v>5247</v>
      </c>
      <c r="T982" s="0" t="s">
        <v>198</v>
      </c>
      <c r="U982" s="0" t="s">
        <v>285</v>
      </c>
      <c r="V982" s="0" t="s">
        <v>1790</v>
      </c>
      <c r="W982" s="110" t="s">
        <v>204</v>
      </c>
      <c r="X982" s="111" t="n">
        <v>2020</v>
      </c>
      <c r="Y982" s="111" t="s">
        <v>205</v>
      </c>
      <c r="Z982" s="111" t="s">
        <v>198</v>
      </c>
      <c r="AA982" s="122" t="s">
        <v>200</v>
      </c>
      <c r="AB982" s="0" t="s">
        <v>1534</v>
      </c>
      <c r="AC982" s="0" t="s">
        <v>5249</v>
      </c>
      <c r="AD982" s="111" t="s">
        <v>198</v>
      </c>
      <c r="AE982" s="111" t="s">
        <v>222</v>
      </c>
      <c r="AI982" s="111" t="s">
        <v>294</v>
      </c>
      <c r="AJ982" s="111" t="s">
        <v>1130</v>
      </c>
      <c r="AK982" s="111" t="s">
        <v>1534</v>
      </c>
      <c r="AL982" s="0" t="s">
        <v>216</v>
      </c>
      <c r="AM982" s="111" t="s">
        <v>849</v>
      </c>
      <c r="AN982" s="111" t="s">
        <v>208</v>
      </c>
      <c r="AR982" s="0" t="s">
        <v>200</v>
      </c>
      <c r="AS982" s="0" t="s">
        <v>6957</v>
      </c>
      <c r="AT982" s="0" t="s">
        <v>6230</v>
      </c>
      <c r="AU982" s="0" t="s">
        <v>299</v>
      </c>
      <c r="AV982" s="0" t="s">
        <v>3802</v>
      </c>
      <c r="AZ982" s="0" t="s">
        <v>6963</v>
      </c>
      <c r="BA982" s="124" t="s">
        <v>200</v>
      </c>
      <c r="BB982" s="0" t="s">
        <v>462</v>
      </c>
      <c r="BC982" s="0" t="s">
        <v>6959</v>
      </c>
      <c r="BD982" s="0" t="s">
        <v>6960</v>
      </c>
      <c r="BE982" s="0" t="s">
        <v>6964</v>
      </c>
      <c r="BG982" s="125" t="s">
        <v>200</v>
      </c>
      <c r="BH982" s="0" t="s">
        <v>5255</v>
      </c>
      <c r="BI982" s="112" t="n">
        <v>819976024695</v>
      </c>
      <c r="BJ982" s="126" t="s">
        <v>200</v>
      </c>
      <c r="BK982" s="0" t="s">
        <v>215</v>
      </c>
      <c r="BL982" s="112" t="n">
        <v>4</v>
      </c>
      <c r="BM982" s="112" t="n">
        <v>4</v>
      </c>
      <c r="BN982" s="112" t="n">
        <v>4</v>
      </c>
      <c r="BO982" s="111" t="n">
        <v>20</v>
      </c>
      <c r="BP982" s="125" t="s">
        <v>200</v>
      </c>
      <c r="BQ982" s="127" t="s">
        <v>216</v>
      </c>
    </row>
    <row r="983" customFormat="false" ht="13.8" hidden="false" customHeight="false" outlineLevel="0" collapsed="false">
      <c r="A983" s="0" t="s">
        <v>6965</v>
      </c>
      <c r="B983" s="0" t="s">
        <v>5207</v>
      </c>
      <c r="C983" s="131" t="s">
        <v>1489</v>
      </c>
      <c r="D983" s="131" t="s">
        <v>1333</v>
      </c>
      <c r="E983" s="0" t="s">
        <v>194</v>
      </c>
      <c r="F983" s="0" t="s">
        <v>1509</v>
      </c>
      <c r="G983" s="0" t="s">
        <v>196</v>
      </c>
      <c r="H983" s="0" t="s">
        <v>901</v>
      </c>
      <c r="J983" s="111" t="n">
        <v>1</v>
      </c>
      <c r="K983" s="0" t="s">
        <v>198</v>
      </c>
      <c r="L983" s="0" t="s">
        <v>198</v>
      </c>
      <c r="M983" s="0" t="s">
        <v>199</v>
      </c>
      <c r="O983" s="0" t="s">
        <v>200</v>
      </c>
      <c r="Q983" s="120" t="s">
        <v>200</v>
      </c>
      <c r="R983" s="0" t="s">
        <v>3919</v>
      </c>
      <c r="S983" s="0" t="s">
        <v>201</v>
      </c>
      <c r="T983" s="0" t="s">
        <v>198</v>
      </c>
      <c r="U983" s="0" t="s">
        <v>202</v>
      </c>
      <c r="V983" s="0" t="s">
        <v>1790</v>
      </c>
      <c r="W983" s="110" t="s">
        <v>204</v>
      </c>
      <c r="X983" s="111" t="n">
        <v>2014</v>
      </c>
      <c r="Y983" s="111" t="s">
        <v>498</v>
      </c>
      <c r="Z983" s="111" t="s">
        <v>198</v>
      </c>
      <c r="AA983" s="122" t="s">
        <v>200</v>
      </c>
      <c r="AB983" s="0" t="s">
        <v>6966</v>
      </c>
      <c r="AC983" s="0" t="s">
        <v>4469</v>
      </c>
      <c r="AD983" s="111" t="n">
        <v>2014</v>
      </c>
      <c r="AE983" s="111" t="s">
        <v>198</v>
      </c>
      <c r="AI983" s="111" t="s">
        <v>922</v>
      </c>
      <c r="AJ983" s="111" t="s">
        <v>6967</v>
      </c>
      <c r="AK983" s="0" t="s">
        <v>6966</v>
      </c>
      <c r="AM983" s="111" t="s">
        <v>849</v>
      </c>
      <c r="AN983" s="111" t="s">
        <v>5495</v>
      </c>
      <c r="AP983" s="0" t="s">
        <v>619</v>
      </c>
      <c r="AQ983" s="0" t="s">
        <v>200</v>
      </c>
      <c r="AR983" s="0" t="s">
        <v>6968</v>
      </c>
      <c r="AS983" s="0" t="s">
        <v>6969</v>
      </c>
      <c r="AT983" s="0" t="s">
        <v>576</v>
      </c>
      <c r="AU983" s="0" t="s">
        <v>6970</v>
      </c>
      <c r="AV983" s="0" t="s">
        <v>200</v>
      </c>
      <c r="AZ983" s="0" t="s">
        <v>6971</v>
      </c>
      <c r="BA983" s="124" t="s">
        <v>200</v>
      </c>
      <c r="BB983" s="0" t="s">
        <v>248</v>
      </c>
      <c r="BC983" s="0" t="s">
        <v>2330</v>
      </c>
      <c r="BD983" s="0" t="s">
        <v>6972</v>
      </c>
      <c r="BE983" s="104" t="s">
        <v>6973</v>
      </c>
      <c r="BG983" s="125"/>
      <c r="BH983" s="0" t="s">
        <v>253</v>
      </c>
      <c r="BI983" s="112" t="n">
        <v>4020628886271</v>
      </c>
      <c r="BJ983" s="126"/>
      <c r="BK983" s="0" t="s">
        <v>215</v>
      </c>
      <c r="BL983" s="112" t="n">
        <v>4</v>
      </c>
      <c r="BM983" s="112" t="n">
        <v>4</v>
      </c>
      <c r="BN983" s="112" t="n">
        <v>4</v>
      </c>
      <c r="BO983" s="111" t="n">
        <v>20</v>
      </c>
      <c r="BP983" s="125"/>
      <c r="BQ983" s="127" t="s">
        <v>216</v>
      </c>
    </row>
    <row r="984" customFormat="false" ht="13.8" hidden="false" customHeight="false" outlineLevel="0" collapsed="false">
      <c r="A984" s="0" t="s">
        <v>6974</v>
      </c>
      <c r="B984" s="0" t="s">
        <v>5207</v>
      </c>
      <c r="C984" s="131" t="s">
        <v>1394</v>
      </c>
      <c r="D984" s="131" t="s">
        <v>1333</v>
      </c>
      <c r="E984" s="0" t="s">
        <v>194</v>
      </c>
      <c r="F984" s="0" t="s">
        <v>195</v>
      </c>
      <c r="G984" s="0" t="s">
        <v>196</v>
      </c>
      <c r="H984" s="0" t="s">
        <v>219</v>
      </c>
      <c r="J984" s="111" t="n">
        <v>1</v>
      </c>
      <c r="K984" s="0" t="s">
        <v>198</v>
      </c>
      <c r="L984" s="0" t="s">
        <v>198</v>
      </c>
      <c r="M984" s="0" t="s">
        <v>274</v>
      </c>
      <c r="O984" s="0" t="s">
        <v>200</v>
      </c>
      <c r="Q984" s="120" t="s">
        <v>200</v>
      </c>
      <c r="R984" s="0" t="s">
        <v>3919</v>
      </c>
      <c r="S984" s="0" t="s">
        <v>201</v>
      </c>
      <c r="T984" s="0" t="s">
        <v>198</v>
      </c>
      <c r="U984" s="0" t="s">
        <v>202</v>
      </c>
      <c r="V984" s="0" t="s">
        <v>1790</v>
      </c>
      <c r="W984" s="110" t="s">
        <v>204</v>
      </c>
      <c r="X984" s="111" t="n">
        <v>2016</v>
      </c>
      <c r="Y984" s="111" t="s">
        <v>498</v>
      </c>
      <c r="Z984" s="130" t="s">
        <v>757</v>
      </c>
      <c r="AA984" s="122" t="s">
        <v>200</v>
      </c>
      <c r="AB984" s="0" t="s">
        <v>4601</v>
      </c>
      <c r="AC984" s="0" t="s">
        <v>574</v>
      </c>
      <c r="AD984" s="111" t="n">
        <v>2016</v>
      </c>
      <c r="AE984" s="111" t="s">
        <v>198</v>
      </c>
      <c r="AI984" s="111" t="s">
        <v>207</v>
      </c>
      <c r="AK984" s="111" t="str">
        <f aca="false">(AB984)</f>
        <v>Dice</v>
      </c>
      <c r="AL984" s="0" t="s">
        <v>200</v>
      </c>
      <c r="AM984" s="111" t="n">
        <v>2008</v>
      </c>
      <c r="AN984" s="111" t="s">
        <v>4091</v>
      </c>
      <c r="AQ984" s="0" t="s">
        <v>4072</v>
      </c>
      <c r="AS984" s="0" t="s">
        <v>4602</v>
      </c>
      <c r="AT984" s="0" t="s">
        <v>4603</v>
      </c>
      <c r="AU984" s="0" t="s">
        <v>2727</v>
      </c>
      <c r="AV984" s="0" t="s">
        <v>200</v>
      </c>
      <c r="AY984" s="131" t="s">
        <v>2040</v>
      </c>
      <c r="AZ984" s="0" t="s">
        <v>6975</v>
      </c>
      <c r="BA984" s="124" t="s">
        <v>200</v>
      </c>
      <c r="BB984" s="0" t="s">
        <v>248</v>
      </c>
      <c r="BC984" s="0" t="s">
        <v>6976</v>
      </c>
      <c r="BD984" s="0" t="s">
        <v>6977</v>
      </c>
      <c r="BE984" s="104" t="s">
        <v>6978</v>
      </c>
      <c r="BF984" s="0" t="s">
        <v>4608</v>
      </c>
      <c r="BG984" s="125" t="s">
        <v>200</v>
      </c>
      <c r="BH984" s="0" t="s">
        <v>253</v>
      </c>
      <c r="BI984" s="112" t="n">
        <v>5030944116357</v>
      </c>
      <c r="BJ984" s="126" t="s">
        <v>200</v>
      </c>
      <c r="BK984" s="0" t="s">
        <v>215</v>
      </c>
      <c r="BL984" s="112" t="n">
        <v>4</v>
      </c>
      <c r="BM984" s="112" t="n">
        <v>4</v>
      </c>
      <c r="BN984" s="112" t="n">
        <v>4</v>
      </c>
      <c r="BO984" s="111" t="n">
        <v>20</v>
      </c>
      <c r="BP984" s="125" t="s">
        <v>200</v>
      </c>
      <c r="BQ984" s="127" t="s">
        <v>216</v>
      </c>
    </row>
    <row r="985" customFormat="false" ht="13.8" hidden="false" customHeight="false" outlineLevel="0" collapsed="false">
      <c r="A985" s="0" t="s">
        <v>6979</v>
      </c>
      <c r="B985" s="0" t="s">
        <v>5207</v>
      </c>
      <c r="C985" s="131" t="s">
        <v>1128</v>
      </c>
      <c r="D985" s="131" t="s">
        <v>1333</v>
      </c>
      <c r="E985" s="0" t="s">
        <v>313</v>
      </c>
      <c r="F985" s="0" t="s">
        <v>314</v>
      </c>
      <c r="G985" s="0" t="s">
        <v>424</v>
      </c>
      <c r="H985" s="0" t="s">
        <v>219</v>
      </c>
      <c r="J985" s="111" t="n">
        <v>4</v>
      </c>
      <c r="K985" s="131" t="s">
        <v>198</v>
      </c>
      <c r="L985" s="0" t="s">
        <v>456</v>
      </c>
      <c r="M985" s="0" t="s">
        <v>199</v>
      </c>
      <c r="Q985" s="120" t="s">
        <v>200</v>
      </c>
      <c r="R985" s="0" t="s">
        <v>3919</v>
      </c>
      <c r="S985" s="0" t="s">
        <v>201</v>
      </c>
      <c r="T985" s="0" t="s">
        <v>198</v>
      </c>
      <c r="U985" s="0" t="s">
        <v>285</v>
      </c>
      <c r="V985" s="0" t="s">
        <v>1790</v>
      </c>
      <c r="W985" s="110" t="s">
        <v>204</v>
      </c>
      <c r="X985" s="111" t="n">
        <v>2018</v>
      </c>
      <c r="Y985" s="111" t="s">
        <v>205</v>
      </c>
      <c r="Z985" s="111" t="s">
        <v>221</v>
      </c>
      <c r="AA985" s="122" t="s">
        <v>200</v>
      </c>
      <c r="AB985" s="0" t="s">
        <v>6980</v>
      </c>
      <c r="AC985" s="0" t="s">
        <v>872</v>
      </c>
      <c r="AD985" s="111" t="s">
        <v>198</v>
      </c>
      <c r="AE985" s="111" t="s">
        <v>222</v>
      </c>
      <c r="AI985" s="111" t="s">
        <v>207</v>
      </c>
      <c r="AK985" s="111" t="str">
        <f aca="false">(AB985)</f>
        <v>Sony San Diego</v>
      </c>
      <c r="AM985" s="111" t="n">
        <f aca="false">X985</f>
        <v>2018</v>
      </c>
      <c r="AN985" s="111" t="s">
        <v>297</v>
      </c>
      <c r="AP985" s="0" t="s">
        <v>674</v>
      </c>
      <c r="AQ985" s="0" t="s">
        <v>200</v>
      </c>
      <c r="AS985" s="0" t="s">
        <v>6981</v>
      </c>
      <c r="AZ985" s="0" t="s">
        <v>6982</v>
      </c>
      <c r="BA985" s="124" t="s">
        <v>200</v>
      </c>
      <c r="BB985" s="0" t="s">
        <v>248</v>
      </c>
      <c r="BC985" s="0" t="s">
        <v>6983</v>
      </c>
      <c r="BE985" s="104" t="s">
        <v>6984</v>
      </c>
      <c r="BG985" s="125"/>
      <c r="BH985" s="0" t="s">
        <v>253</v>
      </c>
      <c r="BI985" s="112" t="n">
        <v>711719510536</v>
      </c>
      <c r="BJ985" s="126"/>
      <c r="BK985" s="0" t="s">
        <v>215</v>
      </c>
      <c r="BL985" s="112" t="n">
        <v>4</v>
      </c>
      <c r="BM985" s="112" t="n">
        <v>4</v>
      </c>
      <c r="BN985" s="112" t="n">
        <v>4</v>
      </c>
      <c r="BO985" s="111" t="n">
        <v>20</v>
      </c>
      <c r="BP985" s="125"/>
      <c r="BQ985" s="127" t="s">
        <v>216</v>
      </c>
    </row>
    <row r="986" customFormat="false" ht="13.8" hidden="false" customHeight="false" outlineLevel="0" collapsed="false">
      <c r="A986" s="0" t="s">
        <v>6985</v>
      </c>
      <c r="B986" s="0" t="s">
        <v>5207</v>
      </c>
      <c r="C986" s="0" t="s">
        <v>234</v>
      </c>
      <c r="D986" s="0" t="s">
        <v>193</v>
      </c>
      <c r="E986" s="0" t="s">
        <v>194</v>
      </c>
      <c r="F986" s="0" t="s">
        <v>399</v>
      </c>
      <c r="G986" s="0" t="s">
        <v>196</v>
      </c>
      <c r="H986" s="0" t="s">
        <v>219</v>
      </c>
      <c r="J986" s="111" t="n">
        <v>1</v>
      </c>
      <c r="K986" s="0" t="s">
        <v>198</v>
      </c>
      <c r="L986" s="0" t="s">
        <v>198</v>
      </c>
      <c r="M986" s="0" t="s">
        <v>199</v>
      </c>
      <c r="Q986" s="120" t="s">
        <v>200</v>
      </c>
      <c r="R986" s="0" t="s">
        <v>3919</v>
      </c>
      <c r="S986" s="0" t="s">
        <v>5247</v>
      </c>
      <c r="T986" s="0" t="s">
        <v>198</v>
      </c>
      <c r="U986" s="0" t="s">
        <v>285</v>
      </c>
      <c r="V986" s="0" t="s">
        <v>1790</v>
      </c>
      <c r="W986" s="110" t="s">
        <v>204</v>
      </c>
      <c r="X986" s="111" t="n">
        <v>2018</v>
      </c>
      <c r="Y986" s="111" t="s">
        <v>205</v>
      </c>
      <c r="Z986" s="111" t="s">
        <v>198</v>
      </c>
      <c r="AA986" s="122" t="s">
        <v>200</v>
      </c>
      <c r="AB986" s="0" t="s">
        <v>6986</v>
      </c>
      <c r="AC986" s="0" t="s">
        <v>5249</v>
      </c>
      <c r="AD986" s="111" t="s">
        <v>198</v>
      </c>
      <c r="AE986" s="111" t="s">
        <v>5241</v>
      </c>
      <c r="AG986" s="130"/>
      <c r="AI986" s="111" t="s">
        <v>294</v>
      </c>
      <c r="AJ986" s="111" t="s">
        <v>1793</v>
      </c>
      <c r="AK986" s="0" t="s">
        <v>6986</v>
      </c>
      <c r="AM986" s="111" t="n">
        <v>2016</v>
      </c>
      <c r="AN986" s="111" t="s">
        <v>208</v>
      </c>
      <c r="AT986" s="0" t="s">
        <v>266</v>
      </c>
      <c r="AZ986" s="0" t="s">
        <v>6987</v>
      </c>
      <c r="BA986" s="124" t="s">
        <v>200</v>
      </c>
      <c r="BB986" s="0" t="s">
        <v>248</v>
      </c>
      <c r="BC986" s="0" t="s">
        <v>6988</v>
      </c>
      <c r="BD986" s="0" t="s">
        <v>760</v>
      </c>
      <c r="BE986" s="104" t="s">
        <v>4171</v>
      </c>
      <c r="BF986" s="0" t="s">
        <v>6989</v>
      </c>
      <c r="BG986" s="125"/>
      <c r="BH986" s="0" t="s">
        <v>5255</v>
      </c>
      <c r="BI986" s="112" t="n">
        <v>819976020697</v>
      </c>
      <c r="BJ986" s="126"/>
      <c r="BK986" s="0" t="s">
        <v>215</v>
      </c>
      <c r="BL986" s="112" t="n">
        <v>4</v>
      </c>
      <c r="BM986" s="112" t="n">
        <v>4</v>
      </c>
      <c r="BN986" s="112" t="n">
        <v>4</v>
      </c>
      <c r="BO986" s="111" t="n">
        <v>40</v>
      </c>
      <c r="BP986" s="125"/>
      <c r="BQ986" s="127" t="s">
        <v>216</v>
      </c>
    </row>
    <row r="987" customFormat="false" ht="13.8" hidden="false" customHeight="false" outlineLevel="0" collapsed="false">
      <c r="A987" s="0" t="s">
        <v>6990</v>
      </c>
      <c r="B987" s="0" t="s">
        <v>5207</v>
      </c>
      <c r="C987" s="131" t="s">
        <v>1408</v>
      </c>
      <c r="D987" s="131" t="s">
        <v>1333</v>
      </c>
      <c r="E987" s="0" t="s">
        <v>194</v>
      </c>
      <c r="F987" s="0" t="s">
        <v>195</v>
      </c>
      <c r="G987" s="0" t="s">
        <v>330</v>
      </c>
      <c r="H987" s="0" t="s">
        <v>901</v>
      </c>
      <c r="J987" s="111" t="n">
        <v>1</v>
      </c>
      <c r="K987" s="131" t="s">
        <v>198</v>
      </c>
      <c r="L987" s="131" t="s">
        <v>198</v>
      </c>
      <c r="M987" s="0" t="s">
        <v>199</v>
      </c>
      <c r="Q987" s="120" t="s">
        <v>200</v>
      </c>
      <c r="R987" s="0" t="s">
        <v>3919</v>
      </c>
      <c r="S987" s="0" t="s">
        <v>201</v>
      </c>
      <c r="T987" s="0" t="s">
        <v>198</v>
      </c>
      <c r="U987" s="0" t="s">
        <v>202</v>
      </c>
      <c r="V987" s="0" t="s">
        <v>1790</v>
      </c>
      <c r="W987" s="110" t="s">
        <v>204</v>
      </c>
      <c r="X987" s="111" t="n">
        <v>2018</v>
      </c>
      <c r="Y987" s="111" t="s">
        <v>498</v>
      </c>
      <c r="Z987" s="111" t="s">
        <v>198</v>
      </c>
      <c r="AA987" s="122" t="s">
        <v>200</v>
      </c>
      <c r="AB987" s="0" t="s">
        <v>543</v>
      </c>
      <c r="AC987" s="0" t="s">
        <v>6991</v>
      </c>
      <c r="AD987" s="111" t="n">
        <v>2018</v>
      </c>
      <c r="AE987" s="111" t="s">
        <v>198</v>
      </c>
      <c r="AG987" s="111" t="s">
        <v>241</v>
      </c>
      <c r="AH987" s="111" t="s">
        <v>242</v>
      </c>
      <c r="AI987" s="111" t="s">
        <v>207</v>
      </c>
      <c r="AK987" s="111" t="str">
        <f aca="false">(AB987)</f>
        <v>Capcom</v>
      </c>
      <c r="AM987" s="111" t="n">
        <f aca="false">AD987</f>
        <v>2018</v>
      </c>
      <c r="AN987" s="111" t="s">
        <v>208</v>
      </c>
      <c r="AT987" s="0" t="s">
        <v>4594</v>
      </c>
      <c r="AU987" s="0" t="s">
        <v>332</v>
      </c>
      <c r="AZ987" s="0" t="s">
        <v>6992</v>
      </c>
      <c r="BA987" s="124" t="s">
        <v>200</v>
      </c>
      <c r="BB987" s="0" t="s">
        <v>462</v>
      </c>
      <c r="BC987" s="0" t="s">
        <v>6993</v>
      </c>
      <c r="BD987" s="0" t="s">
        <v>6994</v>
      </c>
      <c r="BE987" s="104" t="s">
        <v>6995</v>
      </c>
      <c r="BF987" s="0" t="s">
        <v>6996</v>
      </c>
      <c r="BG987" s="125" t="s">
        <v>200</v>
      </c>
      <c r="BH987" s="0" t="s">
        <v>253</v>
      </c>
      <c r="BI987" s="112" t="n">
        <v>5055060945339</v>
      </c>
      <c r="BJ987" s="126" t="s">
        <v>200</v>
      </c>
      <c r="BK987" s="0" t="s">
        <v>215</v>
      </c>
      <c r="BL987" s="112" t="n">
        <v>4</v>
      </c>
      <c r="BM987" s="112" t="n">
        <v>4</v>
      </c>
      <c r="BN987" s="112" t="n">
        <v>4</v>
      </c>
      <c r="BO987" s="111" t="n">
        <v>20</v>
      </c>
      <c r="BP987" s="125" t="s">
        <v>200</v>
      </c>
      <c r="BQ987" s="127" t="s">
        <v>216</v>
      </c>
    </row>
    <row r="988" customFormat="false" ht="13.8" hidden="false" customHeight="false" outlineLevel="0" collapsed="false">
      <c r="A988" s="0" t="s">
        <v>6997</v>
      </c>
      <c r="B988" s="0" t="s">
        <v>5207</v>
      </c>
      <c r="C988" s="0" t="s">
        <v>605</v>
      </c>
      <c r="D988" s="0" t="s">
        <v>1333</v>
      </c>
      <c r="E988" s="0" t="s">
        <v>194</v>
      </c>
      <c r="F988" s="0" t="s">
        <v>606</v>
      </c>
      <c r="G988" s="0" t="s">
        <v>391</v>
      </c>
      <c r="H988" s="0" t="s">
        <v>901</v>
      </c>
      <c r="J988" s="111" t="n">
        <v>2</v>
      </c>
      <c r="K988" s="0" t="s">
        <v>198</v>
      </c>
      <c r="L988" s="0" t="s">
        <v>392</v>
      </c>
      <c r="M988" s="0" t="s">
        <v>274</v>
      </c>
      <c r="O988" s="0" t="s">
        <v>200</v>
      </c>
      <c r="Q988" s="120" t="s">
        <v>200</v>
      </c>
      <c r="R988" s="0" t="s">
        <v>3919</v>
      </c>
      <c r="S988" s="0" t="s">
        <v>201</v>
      </c>
      <c r="T988" s="0" t="s">
        <v>198</v>
      </c>
      <c r="U988" s="0" t="s">
        <v>202</v>
      </c>
      <c r="V988" s="0" t="s">
        <v>1790</v>
      </c>
      <c r="W988" s="110" t="s">
        <v>204</v>
      </c>
      <c r="X988" s="111" t="n">
        <v>2016</v>
      </c>
      <c r="Y988" s="111" t="s">
        <v>498</v>
      </c>
      <c r="Z988" s="111" t="s">
        <v>757</v>
      </c>
      <c r="AA988" s="122" t="s">
        <v>200</v>
      </c>
      <c r="AB988" s="0" t="s">
        <v>4619</v>
      </c>
      <c r="AC988" s="0" t="s">
        <v>4287</v>
      </c>
      <c r="AD988" s="111" t="n">
        <v>2016</v>
      </c>
      <c r="AE988" s="111" t="s">
        <v>198</v>
      </c>
      <c r="AI988" s="111" t="s">
        <v>700</v>
      </c>
      <c r="AJ988" s="133" t="s">
        <v>5412</v>
      </c>
      <c r="AK988" s="0" t="s">
        <v>4619</v>
      </c>
      <c r="AM988" s="111" t="n">
        <v>2015</v>
      </c>
      <c r="AN988" s="111" t="s">
        <v>297</v>
      </c>
      <c r="AO988" s="0" t="s">
        <v>609</v>
      </c>
      <c r="AP988" s="0" t="s">
        <v>200</v>
      </c>
      <c r="AQ988" s="0" t="s">
        <v>4072</v>
      </c>
      <c r="AR988" s="0" t="s">
        <v>6998</v>
      </c>
      <c r="AS988" s="0" t="s">
        <v>904</v>
      </c>
      <c r="AT988" s="0" t="s">
        <v>4620</v>
      </c>
      <c r="AU988" s="0" t="s">
        <v>470</v>
      </c>
      <c r="AV988" s="0" t="s">
        <v>905</v>
      </c>
      <c r="AY988" s="131" t="s">
        <v>4023</v>
      </c>
      <c r="AZ988" s="0" t="s">
        <v>6999</v>
      </c>
      <c r="BA988" s="124" t="s">
        <v>200</v>
      </c>
      <c r="BB988" s="0" t="s">
        <v>248</v>
      </c>
      <c r="BC988" s="0" t="s">
        <v>7000</v>
      </c>
      <c r="BD988" s="0" t="s">
        <v>7001</v>
      </c>
      <c r="BE988" s="104" t="s">
        <v>7002</v>
      </c>
      <c r="BF988" s="0" t="s">
        <v>7003</v>
      </c>
      <c r="BG988" s="125" t="s">
        <v>200</v>
      </c>
      <c r="BH988" s="0" t="s">
        <v>253</v>
      </c>
      <c r="BI988" s="112" t="n">
        <v>5051889565444</v>
      </c>
      <c r="BJ988" s="126" t="s">
        <v>200</v>
      </c>
      <c r="BK988" s="0" t="s">
        <v>215</v>
      </c>
      <c r="BL988" s="112" t="n">
        <v>4</v>
      </c>
      <c r="BM988" s="112" t="n">
        <v>4</v>
      </c>
      <c r="BN988" s="112" t="n">
        <v>4</v>
      </c>
      <c r="BO988" s="111" t="n">
        <v>20</v>
      </c>
      <c r="BP988" s="125" t="s">
        <v>200</v>
      </c>
      <c r="BQ988" s="127" t="s">
        <v>216</v>
      </c>
    </row>
    <row r="989" customFormat="false" ht="13.8" hidden="false" customHeight="false" outlineLevel="0" collapsed="false">
      <c r="A989" s="0" t="s">
        <v>7004</v>
      </c>
      <c r="B989" s="0" t="s">
        <v>5207</v>
      </c>
      <c r="C989" s="0" t="s">
        <v>605</v>
      </c>
      <c r="D989" s="0" t="s">
        <v>1333</v>
      </c>
      <c r="E989" s="0" t="s">
        <v>194</v>
      </c>
      <c r="F989" s="0" t="s">
        <v>606</v>
      </c>
      <c r="G989" s="0" t="s">
        <v>391</v>
      </c>
      <c r="H989" s="0" t="s">
        <v>901</v>
      </c>
      <c r="J989" s="111" t="n">
        <v>2</v>
      </c>
      <c r="K989" s="0" t="s">
        <v>198</v>
      </c>
      <c r="L989" s="0" t="s">
        <v>392</v>
      </c>
      <c r="M989" s="0" t="s">
        <v>274</v>
      </c>
      <c r="O989" s="0" t="s">
        <v>200</v>
      </c>
      <c r="Q989" s="120" t="s">
        <v>200</v>
      </c>
      <c r="R989" s="0" t="s">
        <v>3919</v>
      </c>
      <c r="S989" s="0" t="s">
        <v>201</v>
      </c>
      <c r="T989" s="0" t="s">
        <v>198</v>
      </c>
      <c r="U989" s="0" t="s">
        <v>202</v>
      </c>
      <c r="V989" s="0" t="s">
        <v>1790</v>
      </c>
      <c r="W989" s="110" t="s">
        <v>204</v>
      </c>
      <c r="X989" s="111" t="n">
        <v>2020</v>
      </c>
      <c r="Y989" s="111" t="s">
        <v>498</v>
      </c>
      <c r="Z989" s="111" t="s">
        <v>757</v>
      </c>
      <c r="AA989" s="122" t="s">
        <v>200</v>
      </c>
      <c r="AB989" s="0" t="s">
        <v>4619</v>
      </c>
      <c r="AC989" s="0" t="s">
        <v>4287</v>
      </c>
      <c r="AD989" s="111" t="n">
        <v>2020</v>
      </c>
      <c r="AE989" s="111" t="s">
        <v>198</v>
      </c>
      <c r="AI989" s="111" t="s">
        <v>700</v>
      </c>
      <c r="AJ989" s="133" t="s">
        <v>5412</v>
      </c>
      <c r="AK989" s="0" t="s">
        <v>4619</v>
      </c>
      <c r="AM989" s="111" t="n">
        <v>2019</v>
      </c>
      <c r="AN989" s="111" t="s">
        <v>297</v>
      </c>
      <c r="AO989" s="0" t="s">
        <v>609</v>
      </c>
      <c r="AP989" s="0" t="s">
        <v>200</v>
      </c>
      <c r="AQ989" s="0" t="s">
        <v>4072</v>
      </c>
      <c r="AR989" s="0" t="s">
        <v>6998</v>
      </c>
      <c r="AS989" s="0" t="s">
        <v>904</v>
      </c>
      <c r="AT989" s="0" t="s">
        <v>7005</v>
      </c>
      <c r="AU989" s="0" t="s">
        <v>470</v>
      </c>
      <c r="AV989" s="0" t="s">
        <v>905</v>
      </c>
      <c r="AX989" s="131" t="s">
        <v>7006</v>
      </c>
      <c r="AY989" s="131" t="s">
        <v>4023</v>
      </c>
      <c r="AZ989" s="0" t="s">
        <v>7007</v>
      </c>
      <c r="BA989" s="124" t="s">
        <v>200</v>
      </c>
      <c r="BB989" s="0" t="s">
        <v>248</v>
      </c>
      <c r="BC989" s="0" t="s">
        <v>7008</v>
      </c>
      <c r="BD989" s="0" t="s">
        <v>7009</v>
      </c>
      <c r="BE989" s="104" t="s">
        <v>7010</v>
      </c>
      <c r="BF989" s="0" t="s">
        <v>7003</v>
      </c>
      <c r="BG989" s="125" t="s">
        <v>200</v>
      </c>
      <c r="BH989" s="0" t="s">
        <v>253</v>
      </c>
      <c r="BI989" s="112" t="n">
        <v>883929713295</v>
      </c>
      <c r="BJ989" s="126" t="s">
        <v>200</v>
      </c>
      <c r="BK989" s="0" t="s">
        <v>215</v>
      </c>
      <c r="BL989" s="112" t="n">
        <v>4</v>
      </c>
      <c r="BM989" s="112" t="n">
        <v>4</v>
      </c>
      <c r="BN989" s="112" t="n">
        <v>4</v>
      </c>
      <c r="BO989" s="111" t="n">
        <v>20</v>
      </c>
      <c r="BP989" s="125" t="s">
        <v>200</v>
      </c>
      <c r="BQ989" s="127" t="s">
        <v>216</v>
      </c>
    </row>
    <row r="990" customFormat="false" ht="13.8" hidden="false" customHeight="false" outlineLevel="0" collapsed="false">
      <c r="A990" s="0" t="s">
        <v>7011</v>
      </c>
      <c r="B990" s="0" t="s">
        <v>5207</v>
      </c>
      <c r="C990" s="0" t="s">
        <v>1267</v>
      </c>
      <c r="D990" s="0" t="s">
        <v>5271</v>
      </c>
      <c r="E990" s="0" t="s">
        <v>194</v>
      </c>
      <c r="F990" s="0" t="s">
        <v>195</v>
      </c>
      <c r="G990" s="0" t="s">
        <v>196</v>
      </c>
      <c r="H990" s="0" t="s">
        <v>197</v>
      </c>
      <c r="J990" s="111" t="n">
        <v>1</v>
      </c>
      <c r="K990" s="0" t="s">
        <v>198</v>
      </c>
      <c r="L990" s="0" t="s">
        <v>198</v>
      </c>
      <c r="M990" s="0" t="s">
        <v>274</v>
      </c>
      <c r="O990" s="0" t="s">
        <v>237</v>
      </c>
      <c r="Q990" s="120" t="s">
        <v>200</v>
      </c>
      <c r="R990" s="0" t="s">
        <v>3919</v>
      </c>
      <c r="S990" s="0" t="s">
        <v>201</v>
      </c>
      <c r="T990" s="0" t="s">
        <v>198</v>
      </c>
      <c r="U990" s="0" t="s">
        <v>202</v>
      </c>
      <c r="V990" s="0" t="s">
        <v>1790</v>
      </c>
      <c r="W990" s="110" t="s">
        <v>204</v>
      </c>
      <c r="X990" s="111" t="n">
        <v>2018</v>
      </c>
      <c r="Y990" s="111" t="s">
        <v>498</v>
      </c>
      <c r="Z990" s="111" t="s">
        <v>221</v>
      </c>
      <c r="AA990" s="122" t="s">
        <v>200</v>
      </c>
      <c r="AB990" s="0" t="s">
        <v>7012</v>
      </c>
      <c r="AC990" s="0" t="s">
        <v>5527</v>
      </c>
      <c r="AD990" s="111" t="n">
        <v>2018</v>
      </c>
      <c r="AE990" s="111" t="s">
        <v>222</v>
      </c>
      <c r="AI990" s="111" t="s">
        <v>207</v>
      </c>
      <c r="AK990" s="111" t="str">
        <f aca="false">(AB990)</f>
        <v>Polyarc</v>
      </c>
      <c r="AM990" s="111" t="n">
        <f aca="false">AD990</f>
        <v>2018</v>
      </c>
      <c r="AN990" s="111" t="s">
        <v>297</v>
      </c>
      <c r="AO990" s="0" t="s">
        <v>5425</v>
      </c>
      <c r="AP990" s="0" t="s">
        <v>200</v>
      </c>
      <c r="AQ990" s="0" t="s">
        <v>200</v>
      </c>
      <c r="AS990" s="0" t="s">
        <v>200</v>
      </c>
      <c r="AT990" s="0" t="s">
        <v>381</v>
      </c>
      <c r="AV990" s="0" t="s">
        <v>200</v>
      </c>
      <c r="AW990" s="0" t="s">
        <v>4111</v>
      </c>
      <c r="AY990" s="131" t="s">
        <v>2040</v>
      </c>
      <c r="AZ990" s="0" t="s">
        <v>7013</v>
      </c>
      <c r="BA990" s="124" t="s">
        <v>200</v>
      </c>
      <c r="BB990" s="0" t="s">
        <v>248</v>
      </c>
      <c r="BC990" s="0" t="s">
        <v>7014</v>
      </c>
      <c r="BD990" s="0" t="s">
        <v>7015</v>
      </c>
      <c r="BE990" s="104" t="s">
        <v>7016</v>
      </c>
      <c r="BG990" s="125" t="s">
        <v>200</v>
      </c>
      <c r="BH990" s="0" t="s">
        <v>5278</v>
      </c>
      <c r="BI990" s="112" t="n">
        <v>5060522091905</v>
      </c>
      <c r="BJ990" s="126" t="s">
        <v>200</v>
      </c>
      <c r="BK990" s="0" t="s">
        <v>215</v>
      </c>
      <c r="BL990" s="112" t="n">
        <v>4</v>
      </c>
      <c r="BM990" s="112" t="n">
        <v>4</v>
      </c>
      <c r="BN990" s="112" t="n">
        <v>4</v>
      </c>
      <c r="BO990" s="111" t="n">
        <v>20</v>
      </c>
      <c r="BP990" s="125" t="s">
        <v>200</v>
      </c>
      <c r="BQ990" s="127" t="s">
        <v>216</v>
      </c>
    </row>
    <row r="991" customFormat="false" ht="13.8" hidden="false" customHeight="false" outlineLevel="0" collapsed="false">
      <c r="A991" s="0" t="s">
        <v>7017</v>
      </c>
      <c r="B991" s="0" t="s">
        <v>5207</v>
      </c>
      <c r="C991" s="0" t="s">
        <v>1267</v>
      </c>
      <c r="D991" s="0" t="s">
        <v>193</v>
      </c>
      <c r="E991" s="0" t="s">
        <v>194</v>
      </c>
      <c r="F991" s="0" t="s">
        <v>195</v>
      </c>
      <c r="G991" s="0" t="s">
        <v>196</v>
      </c>
      <c r="H991" s="0" t="s">
        <v>400</v>
      </c>
      <c r="I991" s="0" t="s">
        <v>401</v>
      </c>
      <c r="J991" s="111" t="n">
        <v>1</v>
      </c>
      <c r="K991" s="0" t="s">
        <v>198</v>
      </c>
      <c r="L991" s="0" t="s">
        <v>198</v>
      </c>
      <c r="M991" s="0" t="s">
        <v>199</v>
      </c>
      <c r="Q991" s="120" t="s">
        <v>200</v>
      </c>
      <c r="R991" s="0" t="s">
        <v>3919</v>
      </c>
      <c r="S991" s="0" t="s">
        <v>201</v>
      </c>
      <c r="T991" s="0" t="s">
        <v>198</v>
      </c>
      <c r="U991" s="0" t="s">
        <v>202</v>
      </c>
      <c r="V991" s="0" t="s">
        <v>1790</v>
      </c>
      <c r="W991" s="110" t="s">
        <v>204</v>
      </c>
      <c r="X991" s="111" t="n">
        <v>2018</v>
      </c>
      <c r="Y991" s="111" t="s">
        <v>498</v>
      </c>
      <c r="Z991" s="111" t="s">
        <v>198</v>
      </c>
      <c r="AA991" s="122" t="s">
        <v>200</v>
      </c>
      <c r="AB991" s="0" t="s">
        <v>7018</v>
      </c>
      <c r="AC991" s="0" t="s">
        <v>7019</v>
      </c>
      <c r="AD991" s="111" t="n">
        <v>2018</v>
      </c>
      <c r="AE991" s="111" t="s">
        <v>198</v>
      </c>
      <c r="AI991" s="111" t="s">
        <v>207</v>
      </c>
      <c r="AK991" s="111" t="str">
        <f aca="false">(AB991)</f>
        <v>Juggler games</v>
      </c>
      <c r="AM991" s="111" t="n">
        <f aca="false">AD991</f>
        <v>2018</v>
      </c>
      <c r="AN991" s="111" t="s">
        <v>5495</v>
      </c>
      <c r="AT991" s="0" t="s">
        <v>7020</v>
      </c>
      <c r="AU991" s="0" t="s">
        <v>2219</v>
      </c>
      <c r="AV991" s="0" t="s">
        <v>200</v>
      </c>
      <c r="AY991" s="131" t="s">
        <v>5044</v>
      </c>
      <c r="AZ991" s="0" t="s">
        <v>7021</v>
      </c>
      <c r="BA991" s="124" t="s">
        <v>200</v>
      </c>
      <c r="BB991" s="0" t="s">
        <v>462</v>
      </c>
      <c r="BC991" s="0" t="s">
        <v>7022</v>
      </c>
      <c r="BD991" s="0" t="s">
        <v>502</v>
      </c>
      <c r="BE991" s="104" t="s">
        <v>7023</v>
      </c>
      <c r="BG991" s="125"/>
      <c r="BH991" s="0" t="s">
        <v>253</v>
      </c>
      <c r="BI991" s="112" t="n">
        <v>5906395575206</v>
      </c>
      <c r="BJ991" s="126"/>
      <c r="BK991" s="0" t="s">
        <v>215</v>
      </c>
      <c r="BL991" s="112" t="n">
        <v>4</v>
      </c>
      <c r="BM991" s="112" t="n">
        <v>4</v>
      </c>
      <c r="BN991" s="112" t="n">
        <v>4</v>
      </c>
      <c r="BO991" s="111" t="n">
        <v>20</v>
      </c>
      <c r="BP991" s="125"/>
      <c r="BQ991" s="127" t="s">
        <v>216</v>
      </c>
    </row>
    <row r="992" customFormat="false" ht="13.8" hidden="false" customHeight="false" outlineLevel="0" collapsed="false">
      <c r="A992" s="0" t="s">
        <v>7024</v>
      </c>
      <c r="B992" s="0" t="s">
        <v>5207</v>
      </c>
      <c r="C992" s="0" t="s">
        <v>234</v>
      </c>
      <c r="D992" s="0" t="s">
        <v>5239</v>
      </c>
      <c r="E992" s="0" t="s">
        <v>194</v>
      </c>
      <c r="F992" s="0" t="s">
        <v>314</v>
      </c>
      <c r="G992" s="0" t="s">
        <v>196</v>
      </c>
      <c r="H992" s="0" t="s">
        <v>400</v>
      </c>
      <c r="I992" s="0" t="s">
        <v>401</v>
      </c>
      <c r="J992" s="111" t="n">
        <v>4</v>
      </c>
      <c r="K992" s="0" t="s">
        <v>198</v>
      </c>
      <c r="L992" s="0" t="s">
        <v>1050</v>
      </c>
      <c r="M992" s="0" t="s">
        <v>274</v>
      </c>
      <c r="O992" s="0" t="s">
        <v>458</v>
      </c>
      <c r="Q992" s="120" t="s">
        <v>200</v>
      </c>
      <c r="R992" s="0" t="s">
        <v>3919</v>
      </c>
      <c r="S992" s="0" t="s">
        <v>5247</v>
      </c>
      <c r="T992" s="0" t="s">
        <v>198</v>
      </c>
      <c r="U992" s="0" t="s">
        <v>285</v>
      </c>
      <c r="V992" s="0" t="s">
        <v>1790</v>
      </c>
      <c r="W992" s="110" t="s">
        <v>204</v>
      </c>
      <c r="X992" s="111" t="n">
        <v>2017</v>
      </c>
      <c r="Y992" s="111" t="s">
        <v>205</v>
      </c>
      <c r="Z992" s="111" t="s">
        <v>198</v>
      </c>
      <c r="AA992" s="122" t="s">
        <v>200</v>
      </c>
      <c r="AB992" s="0" t="s">
        <v>7025</v>
      </c>
      <c r="AC992" s="0" t="s">
        <v>5249</v>
      </c>
      <c r="AD992" s="111" t="s">
        <v>198</v>
      </c>
      <c r="AE992" s="111" t="s">
        <v>198</v>
      </c>
      <c r="AG992" s="130"/>
      <c r="AI992" s="111" t="s">
        <v>294</v>
      </c>
      <c r="AJ992" s="111" t="s">
        <v>1793</v>
      </c>
      <c r="AK992" s="0" t="s">
        <v>7025</v>
      </c>
      <c r="AM992" s="111" t="n">
        <v>2015</v>
      </c>
      <c r="AN992" s="111" t="s">
        <v>1887</v>
      </c>
      <c r="AP992" s="0" t="s">
        <v>200</v>
      </c>
      <c r="AS992" s="0" t="s">
        <v>200</v>
      </c>
      <c r="AT992" s="0" t="s">
        <v>381</v>
      </c>
      <c r="AV992" s="0" t="s">
        <v>200</v>
      </c>
      <c r="AZ992" s="0" t="s">
        <v>7026</v>
      </c>
      <c r="BA992" s="124" t="s">
        <v>200</v>
      </c>
      <c r="BB992" s="0" t="s">
        <v>248</v>
      </c>
      <c r="BC992" s="0" t="s">
        <v>7027</v>
      </c>
      <c r="BD992" s="0" t="s">
        <v>7028</v>
      </c>
      <c r="BE992" s="104" t="s">
        <v>7029</v>
      </c>
      <c r="BF992" s="0" t="s">
        <v>7030</v>
      </c>
      <c r="BG992" s="125" t="s">
        <v>7031</v>
      </c>
      <c r="BH992" s="0" t="s">
        <v>5255</v>
      </c>
      <c r="BI992" s="112" t="n">
        <v>819976020109</v>
      </c>
      <c r="BJ992" s="126" t="s">
        <v>7031</v>
      </c>
      <c r="BK992" s="0" t="s">
        <v>215</v>
      </c>
      <c r="BL992" s="112" t="n">
        <v>4</v>
      </c>
      <c r="BM992" s="112" t="n">
        <v>4</v>
      </c>
      <c r="BN992" s="112" t="n">
        <v>4</v>
      </c>
      <c r="BO992" s="111" t="n">
        <v>40</v>
      </c>
      <c r="BP992" s="125" t="s">
        <v>7031</v>
      </c>
      <c r="BQ992" s="127" t="s">
        <v>216</v>
      </c>
    </row>
    <row r="993" customFormat="false" ht="13.8" hidden="false" customHeight="false" outlineLevel="0" collapsed="false">
      <c r="A993" s="0" t="s">
        <v>7032</v>
      </c>
      <c r="B993" s="0" t="s">
        <v>5207</v>
      </c>
      <c r="C993" s="0" t="s">
        <v>1719</v>
      </c>
      <c r="D993" s="0" t="s">
        <v>1869</v>
      </c>
      <c r="E993" s="0" t="s">
        <v>194</v>
      </c>
      <c r="F993" s="0" t="s">
        <v>195</v>
      </c>
      <c r="G993" s="0" t="s">
        <v>391</v>
      </c>
      <c r="H993" s="0" t="s">
        <v>197</v>
      </c>
      <c r="J993" s="111" t="n">
        <v>2</v>
      </c>
      <c r="K993" s="131" t="s">
        <v>198</v>
      </c>
      <c r="L993" s="0" t="s">
        <v>392</v>
      </c>
      <c r="M993" s="0" t="s">
        <v>199</v>
      </c>
      <c r="O993" s="0" t="s">
        <v>200</v>
      </c>
      <c r="Q993" s="120" t="s">
        <v>200</v>
      </c>
      <c r="R993" s="0" t="s">
        <v>3919</v>
      </c>
      <c r="S993" s="0" t="s">
        <v>201</v>
      </c>
      <c r="T993" s="0" t="s">
        <v>198</v>
      </c>
      <c r="U993" s="0" t="s">
        <v>202</v>
      </c>
      <c r="V993" s="0" t="s">
        <v>1790</v>
      </c>
      <c r="W993" s="110" t="s">
        <v>204</v>
      </c>
      <c r="X993" s="111" t="n">
        <v>2016</v>
      </c>
      <c r="Y993" s="111" t="s">
        <v>607</v>
      </c>
      <c r="Z993" s="130" t="s">
        <v>757</v>
      </c>
      <c r="AA993" s="122" t="s">
        <v>200</v>
      </c>
      <c r="AB993" s="0" t="s">
        <v>4643</v>
      </c>
      <c r="AC993" s="0" t="s">
        <v>4644</v>
      </c>
      <c r="AD993" s="111" t="n">
        <v>2016</v>
      </c>
      <c r="AE993" s="111" t="s">
        <v>198</v>
      </c>
      <c r="AI993" s="111" t="s">
        <v>207</v>
      </c>
      <c r="AK993" s="111" t="str">
        <f aca="false">(AB993)</f>
        <v>Cyberconnect 2</v>
      </c>
      <c r="AL993" s="0" t="s">
        <v>200</v>
      </c>
      <c r="AM993" s="111" t="n">
        <f aca="false">AD993</f>
        <v>2016</v>
      </c>
      <c r="AN993" s="111" t="s">
        <v>208</v>
      </c>
      <c r="AO993" s="0" t="s">
        <v>609</v>
      </c>
      <c r="AP993" s="0" t="s">
        <v>610</v>
      </c>
      <c r="AQ993" s="0" t="s">
        <v>200</v>
      </c>
      <c r="AR993" s="0" t="s">
        <v>200</v>
      </c>
      <c r="AS993" s="0" t="s">
        <v>4645</v>
      </c>
      <c r="AT993" s="0" t="s">
        <v>354</v>
      </c>
      <c r="AU993" s="0" t="s">
        <v>200</v>
      </c>
      <c r="AV993" s="0" t="s">
        <v>200</v>
      </c>
      <c r="AZ993" s="0" t="s">
        <v>7033</v>
      </c>
      <c r="BA993" s="124" t="s">
        <v>200</v>
      </c>
      <c r="BB993" s="0" t="s">
        <v>248</v>
      </c>
      <c r="BC993" s="0" t="s">
        <v>7034</v>
      </c>
      <c r="BD993" s="0" t="s">
        <v>7035</v>
      </c>
      <c r="BE993" s="104" t="s">
        <v>7036</v>
      </c>
      <c r="BF993" s="0" t="s">
        <v>7037</v>
      </c>
      <c r="BG993" s="125" t="s">
        <v>200</v>
      </c>
      <c r="BH993" s="0" t="s">
        <v>253</v>
      </c>
      <c r="BI993" s="112" t="n">
        <v>3391891983488</v>
      </c>
      <c r="BJ993" s="126" t="s">
        <v>200</v>
      </c>
      <c r="BK993" s="0" t="s">
        <v>215</v>
      </c>
      <c r="BL993" s="112" t="n">
        <v>4</v>
      </c>
      <c r="BM993" s="112" t="n">
        <v>4</v>
      </c>
      <c r="BN993" s="112" t="n">
        <v>4</v>
      </c>
      <c r="BO993" s="111" t="n">
        <v>20</v>
      </c>
      <c r="BP993" s="125" t="s">
        <v>200</v>
      </c>
      <c r="BQ993" s="127" t="s">
        <v>216</v>
      </c>
    </row>
    <row r="994" customFormat="false" ht="13.8" hidden="false" customHeight="false" outlineLevel="0" collapsed="false">
      <c r="A994" s="0" t="s">
        <v>4642</v>
      </c>
      <c r="B994" s="0" t="s">
        <v>5207</v>
      </c>
      <c r="C994" s="0" t="s">
        <v>1719</v>
      </c>
      <c r="D994" s="0" t="s">
        <v>1869</v>
      </c>
      <c r="E994" s="0" t="s">
        <v>194</v>
      </c>
      <c r="F994" s="0" t="s">
        <v>195</v>
      </c>
      <c r="G994" s="0" t="s">
        <v>391</v>
      </c>
      <c r="H994" s="0" t="s">
        <v>197</v>
      </c>
      <c r="J994" s="111" t="n">
        <v>2</v>
      </c>
      <c r="K994" s="0" t="s">
        <v>198</v>
      </c>
      <c r="L994" s="0" t="s">
        <v>392</v>
      </c>
      <c r="M994" s="0" t="s">
        <v>199</v>
      </c>
      <c r="O994" s="0" t="s">
        <v>200</v>
      </c>
      <c r="Q994" s="120" t="s">
        <v>200</v>
      </c>
      <c r="R994" s="0" t="s">
        <v>3919</v>
      </c>
      <c r="S994" s="0" t="s">
        <v>201</v>
      </c>
      <c r="T994" s="0" t="s">
        <v>198</v>
      </c>
      <c r="U994" s="0" t="s">
        <v>202</v>
      </c>
      <c r="V994" s="0" t="s">
        <v>1790</v>
      </c>
      <c r="W994" s="110" t="s">
        <v>204</v>
      </c>
      <c r="X994" s="111" t="n">
        <v>2017</v>
      </c>
      <c r="Y994" s="111" t="s">
        <v>607</v>
      </c>
      <c r="Z994" s="130" t="s">
        <v>757</v>
      </c>
      <c r="AA994" s="122" t="s">
        <v>200</v>
      </c>
      <c r="AB994" s="0" t="s">
        <v>4643</v>
      </c>
      <c r="AC994" s="0" t="s">
        <v>4644</v>
      </c>
      <c r="AD994" s="111" t="n">
        <v>2017</v>
      </c>
      <c r="AE994" s="111" t="s">
        <v>198</v>
      </c>
      <c r="AI994" s="111" t="s">
        <v>294</v>
      </c>
      <c r="AJ994" s="111" t="s">
        <v>3976</v>
      </c>
      <c r="AK994" s="0" t="s">
        <v>4643</v>
      </c>
      <c r="AL994" s="0" t="s">
        <v>200</v>
      </c>
      <c r="AM994" s="111" t="s">
        <v>849</v>
      </c>
      <c r="AN994" s="111" t="s">
        <v>208</v>
      </c>
      <c r="AO994" s="0" t="s">
        <v>4001</v>
      </c>
      <c r="AP994" s="0" t="s">
        <v>610</v>
      </c>
      <c r="AQ994" s="0" t="s">
        <v>200</v>
      </c>
      <c r="AR994" s="0" t="s">
        <v>200</v>
      </c>
      <c r="AS994" s="0" t="s">
        <v>4645</v>
      </c>
      <c r="AT994" s="0" t="s">
        <v>354</v>
      </c>
      <c r="AU994" s="0" t="s">
        <v>200</v>
      </c>
      <c r="AV994" s="0" t="s">
        <v>200</v>
      </c>
      <c r="AZ994" s="0" t="s">
        <v>4646</v>
      </c>
      <c r="BA994" s="124" t="s">
        <v>200</v>
      </c>
      <c r="BB994" s="0" t="s">
        <v>248</v>
      </c>
      <c r="BC994" s="0" t="s">
        <v>4647</v>
      </c>
      <c r="BD994" s="0" t="s">
        <v>4648</v>
      </c>
      <c r="BE994" s="104" t="s">
        <v>4649</v>
      </c>
      <c r="BF994" s="0" t="s">
        <v>200</v>
      </c>
      <c r="BG994" s="125" t="s">
        <v>200</v>
      </c>
      <c r="BH994" s="0" t="s">
        <v>5303</v>
      </c>
      <c r="BI994" s="112" t="n">
        <v>3391891996419</v>
      </c>
      <c r="BJ994" s="126" t="s">
        <v>200</v>
      </c>
      <c r="BK994" s="0" t="s">
        <v>215</v>
      </c>
      <c r="BL994" s="112" t="n">
        <v>4</v>
      </c>
      <c r="BM994" s="112" t="n">
        <v>4</v>
      </c>
      <c r="BN994" s="112" t="n">
        <v>4</v>
      </c>
      <c r="BO994" s="111" t="n">
        <v>20</v>
      </c>
      <c r="BP994" s="125" t="s">
        <v>200</v>
      </c>
      <c r="BQ994" s="127"/>
    </row>
    <row r="995" customFormat="false" ht="13.8" hidden="false" customHeight="false" outlineLevel="0" collapsed="false">
      <c r="A995" s="0" t="s">
        <v>7038</v>
      </c>
      <c r="B995" s="0" t="s">
        <v>5412</v>
      </c>
      <c r="C995" s="0" t="s">
        <v>369</v>
      </c>
      <c r="D995" s="0" t="s">
        <v>193</v>
      </c>
      <c r="E995" s="0" t="s">
        <v>7039</v>
      </c>
      <c r="F995" s="0" t="s">
        <v>195</v>
      </c>
      <c r="G995" s="0" t="s">
        <v>7040</v>
      </c>
      <c r="H995" s="0" t="s">
        <v>197</v>
      </c>
      <c r="J995" s="111" t="n">
        <v>1</v>
      </c>
      <c r="K995" s="0" t="s">
        <v>198</v>
      </c>
      <c r="L995" s="0" t="s">
        <v>198</v>
      </c>
      <c r="M995" s="0" t="s">
        <v>199</v>
      </c>
      <c r="Q995" s="120"/>
      <c r="R995" s="0" t="s">
        <v>3919</v>
      </c>
      <c r="S995" s="0" t="s">
        <v>201</v>
      </c>
      <c r="T995" s="0" t="s">
        <v>198</v>
      </c>
      <c r="U995" s="0" t="s">
        <v>202</v>
      </c>
      <c r="V995" s="0" t="s">
        <v>7041</v>
      </c>
      <c r="W995" s="110" t="s">
        <v>204</v>
      </c>
      <c r="X995" s="111" t="n">
        <v>2020</v>
      </c>
      <c r="Z995" s="130" t="s">
        <v>198</v>
      </c>
      <c r="AA995" s="122"/>
      <c r="AB995" s="0" t="s">
        <v>7042</v>
      </c>
      <c r="AC995" s="0" t="s">
        <v>7043</v>
      </c>
      <c r="AD995" s="111" t="n">
        <v>2020</v>
      </c>
      <c r="AE995" s="111" t="s">
        <v>5241</v>
      </c>
      <c r="AI995" s="111" t="s">
        <v>207</v>
      </c>
      <c r="AK995" s="0" t="s">
        <v>7042</v>
      </c>
      <c r="AM995" s="111" t="n">
        <v>2020</v>
      </c>
      <c r="AN995" s="111" t="s">
        <v>3156</v>
      </c>
      <c r="AO995" s="0" t="s">
        <v>7044</v>
      </c>
      <c r="AT995" s="0" t="s">
        <v>226</v>
      </c>
      <c r="AU995" s="0" t="s">
        <v>7045</v>
      </c>
      <c r="AZ995" s="0" t="s">
        <v>7046</v>
      </c>
      <c r="BA995" s="124" t="s">
        <v>200</v>
      </c>
      <c r="BB995" s="0" t="s">
        <v>248</v>
      </c>
      <c r="BC995" s="0" t="s">
        <v>501</v>
      </c>
      <c r="BD995" s="0" t="s">
        <v>7047</v>
      </c>
      <c r="BE995" s="104" t="s">
        <v>2422</v>
      </c>
      <c r="BG995" s="125"/>
      <c r="BH995" s="0" t="s">
        <v>5303</v>
      </c>
      <c r="BI995" s="112" t="n">
        <v>5060522096191</v>
      </c>
      <c r="BJ995" s="126"/>
      <c r="BK995" s="0" t="s">
        <v>215</v>
      </c>
      <c r="BL995" s="112" t="n">
        <v>4</v>
      </c>
      <c r="BM995" s="112" t="n">
        <v>4</v>
      </c>
      <c r="BN995" s="112" t="n">
        <v>4</v>
      </c>
      <c r="BO995" s="111" t="n">
        <v>20</v>
      </c>
      <c r="BP995" s="125"/>
      <c r="BQ995" s="127" t="s">
        <v>5461</v>
      </c>
    </row>
    <row r="996" customFormat="false" ht="13.8" hidden="false" customHeight="false" outlineLevel="0" collapsed="false">
      <c r="A996" s="0" t="s">
        <v>7048</v>
      </c>
      <c r="B996" s="0" t="s">
        <v>5207</v>
      </c>
      <c r="C996" s="0" t="s">
        <v>911</v>
      </c>
      <c r="D996" s="0" t="s">
        <v>1333</v>
      </c>
      <c r="E996" s="0" t="s">
        <v>313</v>
      </c>
      <c r="F996" s="0" t="s">
        <v>314</v>
      </c>
      <c r="G996" s="0" t="s">
        <v>424</v>
      </c>
      <c r="H996" s="0" t="s">
        <v>197</v>
      </c>
      <c r="J996" s="111" t="n">
        <v>4</v>
      </c>
      <c r="K996" s="131" t="s">
        <v>198</v>
      </c>
      <c r="L996" s="0" t="s">
        <v>456</v>
      </c>
      <c r="M996" s="0" t="s">
        <v>199</v>
      </c>
      <c r="Q996" s="120" t="s">
        <v>200</v>
      </c>
      <c r="R996" s="0" t="s">
        <v>3919</v>
      </c>
      <c r="S996" s="0" t="s">
        <v>201</v>
      </c>
      <c r="T996" s="0" t="s">
        <v>198</v>
      </c>
      <c r="U996" s="0" t="s">
        <v>202</v>
      </c>
      <c r="V996" s="0" t="s">
        <v>1790</v>
      </c>
      <c r="W996" s="110" t="s">
        <v>204</v>
      </c>
      <c r="X996" s="111" t="n">
        <v>2018</v>
      </c>
      <c r="Y996" s="111" t="s">
        <v>1624</v>
      </c>
      <c r="Z996" s="111" t="s">
        <v>198</v>
      </c>
      <c r="AA996" s="122" t="s">
        <v>200</v>
      </c>
      <c r="AB996" s="0" t="s">
        <v>5454</v>
      </c>
      <c r="AC996" s="0" t="s">
        <v>4018</v>
      </c>
      <c r="AD996" s="111" t="n">
        <v>2018</v>
      </c>
      <c r="AE996" s="111" t="s">
        <v>198</v>
      </c>
      <c r="AI996" s="111" t="s">
        <v>207</v>
      </c>
      <c r="AK996" s="111" t="str">
        <f aca="false">(AB996)</f>
        <v>Saber interactive</v>
      </c>
      <c r="AM996" s="111" t="n">
        <f aca="false">AD996</f>
        <v>2018</v>
      </c>
      <c r="AN996" s="111" t="s">
        <v>297</v>
      </c>
      <c r="AP996" s="0" t="s">
        <v>674</v>
      </c>
      <c r="AQ996" s="0" t="s">
        <v>200</v>
      </c>
      <c r="AS996" s="0" t="s">
        <v>916</v>
      </c>
      <c r="AU996" s="0" t="s">
        <v>227</v>
      </c>
      <c r="AY996" s="131" t="s">
        <v>2040</v>
      </c>
      <c r="AZ996" s="0" t="s">
        <v>7049</v>
      </c>
      <c r="BA996" s="124" t="s">
        <v>200</v>
      </c>
      <c r="BB996" s="0" t="s">
        <v>248</v>
      </c>
      <c r="BC996" s="0" t="s">
        <v>7050</v>
      </c>
      <c r="BD996" s="0" t="s">
        <v>7051</v>
      </c>
      <c r="BE996" s="104" t="s">
        <v>7052</v>
      </c>
      <c r="BF996" s="0" t="s">
        <v>7053</v>
      </c>
      <c r="BG996" s="125" t="s">
        <v>200</v>
      </c>
      <c r="BH996" s="0" t="s">
        <v>253</v>
      </c>
      <c r="BI996" s="112" t="n">
        <v>5026555425247</v>
      </c>
      <c r="BJ996" s="126" t="s">
        <v>200</v>
      </c>
      <c r="BK996" s="0" t="s">
        <v>215</v>
      </c>
      <c r="BL996" s="112" t="n">
        <v>4</v>
      </c>
      <c r="BM996" s="112" t="n">
        <v>4</v>
      </c>
      <c r="BN996" s="112" t="n">
        <v>4</v>
      </c>
      <c r="BO996" s="111" t="n">
        <v>20</v>
      </c>
      <c r="BP996" s="125" t="s">
        <v>200</v>
      </c>
      <c r="BQ996" s="127" t="s">
        <v>216</v>
      </c>
    </row>
    <row r="997" customFormat="false" ht="13.8" hidden="false" customHeight="false" outlineLevel="0" collapsed="false">
      <c r="A997" s="0" t="s">
        <v>7054</v>
      </c>
      <c r="B997" s="0" t="s">
        <v>5207</v>
      </c>
      <c r="C997" s="0" t="s">
        <v>4681</v>
      </c>
      <c r="D997" s="0" t="s">
        <v>1333</v>
      </c>
      <c r="E997" s="0" t="s">
        <v>313</v>
      </c>
      <c r="F997" s="0" t="s">
        <v>314</v>
      </c>
      <c r="G997" s="0" t="s">
        <v>424</v>
      </c>
      <c r="H997" s="0" t="s">
        <v>197</v>
      </c>
      <c r="J997" s="111" t="n">
        <v>7</v>
      </c>
      <c r="K997" s="131" t="s">
        <v>198</v>
      </c>
      <c r="L997" s="0" t="s">
        <v>456</v>
      </c>
      <c r="M997" s="0" t="s">
        <v>199</v>
      </c>
      <c r="O997" s="0" t="s">
        <v>200</v>
      </c>
      <c r="Q997" s="120" t="s">
        <v>200</v>
      </c>
      <c r="R997" s="0" t="s">
        <v>3919</v>
      </c>
      <c r="S997" s="0" t="s">
        <v>201</v>
      </c>
      <c r="T997" s="0" t="s">
        <v>198</v>
      </c>
      <c r="U997" s="0" t="s">
        <v>202</v>
      </c>
      <c r="V997" s="0" t="s">
        <v>1790</v>
      </c>
      <c r="W997" s="110" t="s">
        <v>204</v>
      </c>
      <c r="X997" s="111" t="n">
        <v>2017</v>
      </c>
      <c r="Y997" s="111" t="s">
        <v>1624</v>
      </c>
      <c r="Z997" s="111" t="s">
        <v>198</v>
      </c>
      <c r="AA997" s="122" t="s">
        <v>200</v>
      </c>
      <c r="AB997" s="0" t="s">
        <v>3793</v>
      </c>
      <c r="AC997" s="0" t="s">
        <v>574</v>
      </c>
      <c r="AD997" s="111" t="n">
        <v>2017</v>
      </c>
      <c r="AE997" s="111" t="s">
        <v>198</v>
      </c>
      <c r="AI997" s="111" t="s">
        <v>207</v>
      </c>
      <c r="AK997" s="111" t="str">
        <f aca="false">(AB997)</f>
        <v>Electronic arts Canada</v>
      </c>
      <c r="AL997" s="0" t="s">
        <v>200</v>
      </c>
      <c r="AM997" s="111" t="n">
        <f aca="false">AD997</f>
        <v>2017</v>
      </c>
      <c r="AN997" s="111" t="s">
        <v>1887</v>
      </c>
      <c r="AP997" s="0" t="s">
        <v>674</v>
      </c>
      <c r="AQ997" s="0" t="s">
        <v>200</v>
      </c>
      <c r="AR997" s="0" t="s">
        <v>200</v>
      </c>
      <c r="AS997" s="0" t="s">
        <v>4682</v>
      </c>
      <c r="AV997" s="0" t="s">
        <v>200</v>
      </c>
      <c r="AZ997" s="0" t="s">
        <v>7055</v>
      </c>
      <c r="BA997" s="124" t="s">
        <v>200</v>
      </c>
      <c r="BB997" s="0" t="s">
        <v>248</v>
      </c>
      <c r="BC997" s="0" t="s">
        <v>7056</v>
      </c>
      <c r="BD997" s="0" t="s">
        <v>7057</v>
      </c>
      <c r="BE997" s="104" t="s">
        <v>7058</v>
      </c>
      <c r="BG997" s="125" t="s">
        <v>200</v>
      </c>
      <c r="BH997" s="0" t="s">
        <v>253</v>
      </c>
      <c r="BI997" s="112" t="n">
        <v>5030932121578</v>
      </c>
      <c r="BJ997" s="126" t="s">
        <v>200</v>
      </c>
      <c r="BK997" s="0" t="s">
        <v>215</v>
      </c>
      <c r="BL997" s="112" t="n">
        <v>4</v>
      </c>
      <c r="BM997" s="112" t="n">
        <v>4</v>
      </c>
      <c r="BN997" s="112" t="n">
        <v>4</v>
      </c>
      <c r="BO997" s="111" t="n">
        <v>20</v>
      </c>
      <c r="BP997" s="125" t="s">
        <v>200</v>
      </c>
      <c r="BQ997" s="127" t="s">
        <v>216</v>
      </c>
    </row>
    <row r="998" customFormat="false" ht="13.8" hidden="false" customHeight="false" outlineLevel="0" collapsed="false">
      <c r="A998" s="0" t="s">
        <v>7059</v>
      </c>
      <c r="B998" s="0" t="s">
        <v>5207</v>
      </c>
      <c r="C998" s="131" t="s">
        <v>1970</v>
      </c>
      <c r="D998" s="131" t="s">
        <v>1333</v>
      </c>
      <c r="E998" s="0" t="s">
        <v>284</v>
      </c>
      <c r="F998" s="0" t="s">
        <v>399</v>
      </c>
      <c r="G998" s="0" t="s">
        <v>330</v>
      </c>
      <c r="H998" s="0" t="s">
        <v>901</v>
      </c>
      <c r="J998" s="111" t="n">
        <v>1</v>
      </c>
      <c r="K998" s="0" t="s">
        <v>198</v>
      </c>
      <c r="L998" s="0" t="s">
        <v>198</v>
      </c>
      <c r="M998" s="0" t="s">
        <v>199</v>
      </c>
      <c r="O998" s="0" t="s">
        <v>200</v>
      </c>
      <c r="Q998" s="120" t="s">
        <v>200</v>
      </c>
      <c r="R998" s="0" t="s">
        <v>3919</v>
      </c>
      <c r="S998" s="0" t="s">
        <v>1834</v>
      </c>
      <c r="T998" s="0" t="s">
        <v>5505</v>
      </c>
      <c r="U998" s="0" t="s">
        <v>202</v>
      </c>
      <c r="V998" s="0" t="s">
        <v>1790</v>
      </c>
      <c r="W998" s="110" t="s">
        <v>204</v>
      </c>
      <c r="X998" s="111" t="n">
        <v>2017</v>
      </c>
      <c r="Y998" s="111" t="s">
        <v>607</v>
      </c>
      <c r="Z998" s="130" t="s">
        <v>757</v>
      </c>
      <c r="AA998" s="122" t="s">
        <v>200</v>
      </c>
      <c r="AB998" s="0" t="s">
        <v>4578</v>
      </c>
      <c r="AC998" s="0" t="s">
        <v>3215</v>
      </c>
      <c r="AD998" s="111" t="n">
        <v>2017</v>
      </c>
      <c r="AE998" s="111" t="s">
        <v>198</v>
      </c>
      <c r="AH998" s="111" t="s">
        <v>799</v>
      </c>
      <c r="AI998" s="111" t="s">
        <v>207</v>
      </c>
      <c r="AK998" s="111" t="str">
        <f aca="false">(AB998)</f>
        <v>Platinum games</v>
      </c>
      <c r="AM998" s="111" t="n">
        <f aca="false">AD998</f>
        <v>2017</v>
      </c>
      <c r="AN998" s="111" t="s">
        <v>208</v>
      </c>
      <c r="AS998" s="0" t="s">
        <v>4688</v>
      </c>
      <c r="AT998" s="0" t="s">
        <v>7060</v>
      </c>
      <c r="AU998" s="0" t="s">
        <v>537</v>
      </c>
      <c r="AV998" s="0" t="s">
        <v>7061</v>
      </c>
      <c r="AW998" s="0" t="s">
        <v>200</v>
      </c>
      <c r="AZ998" s="0" t="s">
        <v>7062</v>
      </c>
      <c r="BA998" s="124" t="s">
        <v>200</v>
      </c>
      <c r="BB998" s="0" t="s">
        <v>210</v>
      </c>
      <c r="BC998" s="0" t="s">
        <v>7063</v>
      </c>
      <c r="BD998" s="0" t="s">
        <v>7064</v>
      </c>
      <c r="BE998" s="104" t="s">
        <v>7065</v>
      </c>
      <c r="BF998" s="0" t="s">
        <v>1421</v>
      </c>
      <c r="BG998" s="125" t="s">
        <v>200</v>
      </c>
      <c r="BH998" s="0" t="s">
        <v>7066</v>
      </c>
      <c r="BI998" s="112" t="n">
        <v>5021290074583</v>
      </c>
      <c r="BJ998" s="126" t="s">
        <v>200</v>
      </c>
      <c r="BK998" s="0" t="s">
        <v>215</v>
      </c>
      <c r="BL998" s="112" t="n">
        <v>4</v>
      </c>
      <c r="BM998" s="112" t="n">
        <v>4</v>
      </c>
      <c r="BN998" s="112" t="n">
        <v>4</v>
      </c>
      <c r="BO998" s="111" t="n">
        <v>90</v>
      </c>
      <c r="BP998" s="125" t="s">
        <v>200</v>
      </c>
      <c r="BQ998" s="127" t="s">
        <v>216</v>
      </c>
    </row>
    <row r="999" customFormat="false" ht="13.8" hidden="false" customHeight="false" outlineLevel="0" collapsed="false">
      <c r="A999" s="0" t="s">
        <v>7067</v>
      </c>
      <c r="B999" s="0" t="s">
        <v>5207</v>
      </c>
      <c r="C999" s="131" t="s">
        <v>1970</v>
      </c>
      <c r="D999" s="131" t="s">
        <v>1333</v>
      </c>
      <c r="E999" s="0" t="s">
        <v>194</v>
      </c>
      <c r="F999" s="0" t="s">
        <v>2487</v>
      </c>
      <c r="G999" s="0" t="s">
        <v>330</v>
      </c>
      <c r="H999" s="0" t="s">
        <v>901</v>
      </c>
      <c r="J999" s="111" t="n">
        <v>1</v>
      </c>
      <c r="K999" s="0" t="s">
        <v>198</v>
      </c>
      <c r="L999" s="0" t="s">
        <v>198</v>
      </c>
      <c r="M999" s="0" t="s">
        <v>199</v>
      </c>
      <c r="O999" s="0" t="s">
        <v>200</v>
      </c>
      <c r="Q999" s="120" t="s">
        <v>200</v>
      </c>
      <c r="R999" s="0" t="s">
        <v>3919</v>
      </c>
      <c r="S999" s="0" t="s">
        <v>201</v>
      </c>
      <c r="T999" s="0" t="s">
        <v>198</v>
      </c>
      <c r="U999" s="0" t="s">
        <v>202</v>
      </c>
      <c r="V999" s="0" t="s">
        <v>1790</v>
      </c>
      <c r="W999" s="110" t="s">
        <v>204</v>
      </c>
      <c r="X999" s="111" t="n">
        <v>2021</v>
      </c>
      <c r="Y999" s="111" t="s">
        <v>1624</v>
      </c>
      <c r="Z999" s="130" t="s">
        <v>757</v>
      </c>
      <c r="AA999" s="122" t="s">
        <v>200</v>
      </c>
      <c r="AB999" s="0" t="s">
        <v>4687</v>
      </c>
      <c r="AC999" s="0" t="s">
        <v>3215</v>
      </c>
      <c r="AD999" s="111" t="n">
        <v>2021</v>
      </c>
      <c r="AE999" s="111" t="s">
        <v>198</v>
      </c>
      <c r="AI999" s="111" t="s">
        <v>922</v>
      </c>
      <c r="AJ999" s="111" t="s">
        <v>3976</v>
      </c>
      <c r="AK999" s="111" t="s">
        <v>4687</v>
      </c>
      <c r="AM999" s="111" t="n">
        <v>2010</v>
      </c>
      <c r="AN999" s="111" t="s">
        <v>208</v>
      </c>
      <c r="AR999" s="0" t="s">
        <v>2489</v>
      </c>
      <c r="AS999" s="0" t="s">
        <v>4688</v>
      </c>
      <c r="AT999" s="0" t="s">
        <v>4689</v>
      </c>
      <c r="AU999" s="0" t="s">
        <v>537</v>
      </c>
      <c r="AV999" s="0" t="s">
        <v>4196</v>
      </c>
      <c r="AZ999" s="0" t="s">
        <v>7068</v>
      </c>
      <c r="BA999" s="124" t="s">
        <v>200</v>
      </c>
      <c r="BB999" s="0" t="s">
        <v>248</v>
      </c>
      <c r="BC999" s="0" t="s">
        <v>4691</v>
      </c>
      <c r="BD999" s="0" t="s">
        <v>4692</v>
      </c>
      <c r="BE999" s="104" t="s">
        <v>4693</v>
      </c>
      <c r="BG999" s="125" t="s">
        <v>200</v>
      </c>
      <c r="BH999" s="0" t="s">
        <v>253</v>
      </c>
      <c r="BI999" s="112" t="n">
        <v>5021290090217</v>
      </c>
      <c r="BJ999" s="126" t="s">
        <v>200</v>
      </c>
      <c r="BK999" s="0" t="s">
        <v>215</v>
      </c>
      <c r="BL999" s="112" t="n">
        <v>4</v>
      </c>
      <c r="BM999" s="112" t="n">
        <v>4</v>
      </c>
      <c r="BN999" s="112" t="n">
        <v>4</v>
      </c>
      <c r="BO999" s="111" t="n">
        <v>20</v>
      </c>
      <c r="BP999" s="125" t="s">
        <v>200</v>
      </c>
      <c r="BQ999" s="127" t="s">
        <v>200</v>
      </c>
    </row>
    <row r="1000" customFormat="false" ht="13.8" hidden="false" customHeight="false" outlineLevel="0" collapsed="false">
      <c r="A1000" s="0" t="s">
        <v>1285</v>
      </c>
      <c r="B1000" s="0" t="s">
        <v>5207</v>
      </c>
      <c r="C1000" s="0" t="s">
        <v>1258</v>
      </c>
      <c r="D1000" s="0" t="s">
        <v>1286</v>
      </c>
      <c r="E1000" s="0" t="s">
        <v>194</v>
      </c>
      <c r="F1000" s="0" t="s">
        <v>399</v>
      </c>
      <c r="G1000" s="0" t="s">
        <v>362</v>
      </c>
      <c r="H1000" s="0" t="s">
        <v>1287</v>
      </c>
      <c r="J1000" s="111" t="n">
        <v>1</v>
      </c>
      <c r="K1000" s="0" t="s">
        <v>198</v>
      </c>
      <c r="L1000" s="0" t="s">
        <v>198</v>
      </c>
      <c r="M1000" s="0" t="s">
        <v>199</v>
      </c>
      <c r="O1000" s="0" t="s">
        <v>200</v>
      </c>
      <c r="P1000" s="0" t="s">
        <v>410</v>
      </c>
      <c r="Q1000" s="120" t="s">
        <v>200</v>
      </c>
      <c r="R1000" s="0" t="s">
        <v>3919</v>
      </c>
      <c r="S1000" s="0" t="s">
        <v>5247</v>
      </c>
      <c r="T1000" s="0" t="s">
        <v>198</v>
      </c>
      <c r="U1000" s="0" t="s">
        <v>285</v>
      </c>
      <c r="V1000" s="0" t="s">
        <v>1790</v>
      </c>
      <c r="W1000" s="110" t="s">
        <v>204</v>
      </c>
      <c r="X1000" s="111" t="n">
        <v>2017</v>
      </c>
      <c r="Y1000" s="111" t="s">
        <v>205</v>
      </c>
      <c r="Z1000" s="130" t="s">
        <v>757</v>
      </c>
      <c r="AA1000" s="122" t="s">
        <v>200</v>
      </c>
      <c r="AB1000" s="0" t="s">
        <v>5679</v>
      </c>
      <c r="AC1000" s="0" t="s">
        <v>5249</v>
      </c>
      <c r="AD1000" s="111" t="s">
        <v>198</v>
      </c>
      <c r="AE1000" s="111" t="s">
        <v>198</v>
      </c>
      <c r="AG1000" s="130"/>
      <c r="AI1000" s="111" t="s">
        <v>922</v>
      </c>
      <c r="AJ1000" s="111" t="s">
        <v>7069</v>
      </c>
      <c r="AK1000" s="0" t="s">
        <v>5679</v>
      </c>
      <c r="AL1000" s="0" t="s">
        <v>200</v>
      </c>
      <c r="AM1000" s="111" t="n">
        <v>1992</v>
      </c>
      <c r="AN1000" s="111" t="s">
        <v>297</v>
      </c>
      <c r="AQ1000" s="0" t="s">
        <v>1289</v>
      </c>
      <c r="AR1000" s="0" t="s">
        <v>1455</v>
      </c>
      <c r="AS1000" s="0" t="s">
        <v>200</v>
      </c>
      <c r="AT1000" s="0" t="s">
        <v>1291</v>
      </c>
      <c r="AU1000" s="0" t="s">
        <v>200</v>
      </c>
      <c r="AV1000" s="0" t="s">
        <v>1292</v>
      </c>
      <c r="AX1000" s="0" t="s">
        <v>1293</v>
      </c>
      <c r="AZ1000" s="0" t="s">
        <v>7070</v>
      </c>
      <c r="BA1000" s="124" t="s">
        <v>200</v>
      </c>
      <c r="BB1000" s="0" t="s">
        <v>248</v>
      </c>
      <c r="BC1000" s="0" t="s">
        <v>7071</v>
      </c>
      <c r="BD1000" s="0" t="s">
        <v>7072</v>
      </c>
      <c r="BE1000" s="104" t="s">
        <v>7073</v>
      </c>
      <c r="BF1000" s="0" t="s">
        <v>7074</v>
      </c>
      <c r="BG1000" s="125" t="s">
        <v>200</v>
      </c>
      <c r="BH1000" s="0" t="s">
        <v>5255</v>
      </c>
      <c r="BI1000" s="112" t="n">
        <v>636676491332</v>
      </c>
      <c r="BJ1000" s="126" t="s">
        <v>200</v>
      </c>
      <c r="BK1000" s="0" t="s">
        <v>215</v>
      </c>
      <c r="BL1000" s="112" t="n">
        <v>4</v>
      </c>
      <c r="BM1000" s="112" t="n">
        <v>4</v>
      </c>
      <c r="BN1000" s="112" t="n">
        <v>4</v>
      </c>
      <c r="BO1000" s="111" t="n">
        <v>40</v>
      </c>
      <c r="BP1000" s="125" t="s">
        <v>200</v>
      </c>
      <c r="BQ1000" s="127" t="s">
        <v>216</v>
      </c>
    </row>
    <row r="1001" customFormat="false" ht="13.8" hidden="false" customHeight="false" outlineLevel="0" collapsed="false">
      <c r="A1001" s="0" t="s">
        <v>7075</v>
      </c>
      <c r="B1001" s="0" t="s">
        <v>5207</v>
      </c>
      <c r="C1001" s="0" t="s">
        <v>928</v>
      </c>
      <c r="D1001" s="0" t="s">
        <v>1869</v>
      </c>
      <c r="E1001" s="0" t="s">
        <v>284</v>
      </c>
      <c r="F1001" s="0" t="s">
        <v>195</v>
      </c>
      <c r="G1001" s="0" t="s">
        <v>330</v>
      </c>
      <c r="H1001" s="0" t="s">
        <v>197</v>
      </c>
      <c r="J1001" s="111" t="n">
        <v>1</v>
      </c>
      <c r="K1001" s="0" t="s">
        <v>198</v>
      </c>
      <c r="L1001" s="0" t="s">
        <v>198</v>
      </c>
      <c r="M1001" s="0" t="s">
        <v>274</v>
      </c>
      <c r="O1001" s="0" t="s">
        <v>200</v>
      </c>
      <c r="P1001" s="0" t="s">
        <v>634</v>
      </c>
      <c r="Q1001" s="120" t="s">
        <v>200</v>
      </c>
      <c r="R1001" s="0" t="s">
        <v>3919</v>
      </c>
      <c r="S1001" s="0" t="s">
        <v>201</v>
      </c>
      <c r="T1001" s="0" t="s">
        <v>198</v>
      </c>
      <c r="U1001" s="0" t="s">
        <v>202</v>
      </c>
      <c r="V1001" s="0" t="s">
        <v>1790</v>
      </c>
      <c r="W1001" s="110" t="s">
        <v>204</v>
      </c>
      <c r="X1001" s="111" t="n">
        <v>2019</v>
      </c>
      <c r="Y1001" s="111" t="s">
        <v>607</v>
      </c>
      <c r="Z1001" s="130" t="s">
        <v>757</v>
      </c>
      <c r="AA1001" s="122" t="s">
        <v>200</v>
      </c>
      <c r="AB1001" s="0" t="s">
        <v>5798</v>
      </c>
      <c r="AC1001" s="0" t="s">
        <v>4644</v>
      </c>
      <c r="AD1001" s="111" t="n">
        <v>2019</v>
      </c>
      <c r="AE1001" s="111" t="s">
        <v>198</v>
      </c>
      <c r="AI1001" s="111" t="s">
        <v>922</v>
      </c>
      <c r="AJ1001" s="111" t="s">
        <v>3976</v>
      </c>
      <c r="AK1001" s="0" t="s">
        <v>3186</v>
      </c>
      <c r="AM1001" s="111" t="n">
        <v>2013</v>
      </c>
      <c r="AN1001" s="111" t="s">
        <v>208</v>
      </c>
      <c r="AS1001" s="0" t="s">
        <v>4703</v>
      </c>
      <c r="AT1001" s="0" t="s">
        <v>226</v>
      </c>
      <c r="AU1001" s="0" t="s">
        <v>332</v>
      </c>
      <c r="AV1001" s="0" t="s">
        <v>200</v>
      </c>
      <c r="AW1001" s="0" t="s">
        <v>4704</v>
      </c>
      <c r="AY1001" s="131" t="s">
        <v>3510</v>
      </c>
      <c r="AZ1001" s="0" t="s">
        <v>4705</v>
      </c>
      <c r="BA1001" s="124" t="s">
        <v>200</v>
      </c>
      <c r="BB1001" s="0" t="s">
        <v>248</v>
      </c>
      <c r="BC1001" s="0" t="s">
        <v>4706</v>
      </c>
      <c r="BD1001" s="0" t="s">
        <v>4707</v>
      </c>
      <c r="BE1001" s="104" t="s">
        <v>2100</v>
      </c>
      <c r="BF1001" s="0" t="s">
        <v>1932</v>
      </c>
      <c r="BG1001" s="125" t="s">
        <v>200</v>
      </c>
      <c r="BH1001" s="0" t="s">
        <v>253</v>
      </c>
      <c r="BI1001" s="112" t="n">
        <v>3391892004212</v>
      </c>
      <c r="BJ1001" s="126" t="s">
        <v>200</v>
      </c>
      <c r="BK1001" s="0" t="s">
        <v>215</v>
      </c>
      <c r="BL1001" s="112" t="n">
        <v>4</v>
      </c>
      <c r="BM1001" s="112" t="n">
        <v>4</v>
      </c>
      <c r="BN1001" s="112" t="n">
        <v>4</v>
      </c>
      <c r="BO1001" s="111" t="n">
        <v>20</v>
      </c>
      <c r="BP1001" s="125" t="s">
        <v>200</v>
      </c>
      <c r="BQ1001" s="127" t="s">
        <v>216</v>
      </c>
    </row>
    <row r="1002" customFormat="false" ht="13.8" hidden="false" customHeight="false" outlineLevel="0" collapsed="false">
      <c r="A1002" s="0" t="s">
        <v>7076</v>
      </c>
      <c r="B1002" s="0" t="s">
        <v>5207</v>
      </c>
      <c r="C1002" s="0" t="s">
        <v>928</v>
      </c>
      <c r="D1002" s="0" t="s">
        <v>1869</v>
      </c>
      <c r="E1002" s="0" t="s">
        <v>284</v>
      </c>
      <c r="F1002" s="0" t="s">
        <v>195</v>
      </c>
      <c r="G1002" s="0" t="s">
        <v>330</v>
      </c>
      <c r="H1002" s="0" t="s">
        <v>197</v>
      </c>
      <c r="J1002" s="111" t="n">
        <v>1</v>
      </c>
      <c r="K1002" s="0" t="s">
        <v>198</v>
      </c>
      <c r="L1002" s="0" t="s">
        <v>198</v>
      </c>
      <c r="M1002" s="0" t="s">
        <v>274</v>
      </c>
      <c r="O1002" s="0" t="s">
        <v>237</v>
      </c>
      <c r="P1002" s="0" t="s">
        <v>634</v>
      </c>
      <c r="Q1002" s="120" t="s">
        <v>200</v>
      </c>
      <c r="R1002" s="0" t="s">
        <v>3919</v>
      </c>
      <c r="S1002" s="0" t="s">
        <v>201</v>
      </c>
      <c r="T1002" s="0" t="s">
        <v>198</v>
      </c>
      <c r="U1002" s="0" t="s">
        <v>202</v>
      </c>
      <c r="V1002" s="0" t="s">
        <v>1790</v>
      </c>
      <c r="W1002" s="110" t="s">
        <v>204</v>
      </c>
      <c r="X1002" s="111" t="n">
        <v>2018</v>
      </c>
      <c r="Y1002" s="111" t="s">
        <v>607</v>
      </c>
      <c r="Z1002" s="130" t="s">
        <v>757</v>
      </c>
      <c r="AA1002" s="122" t="s">
        <v>200</v>
      </c>
      <c r="AB1002" s="0" t="s">
        <v>3186</v>
      </c>
      <c r="AC1002" s="0" t="s">
        <v>4644</v>
      </c>
      <c r="AD1002" s="111" t="n">
        <v>2018</v>
      </c>
      <c r="AE1002" s="111" t="s">
        <v>1004</v>
      </c>
      <c r="AI1002" s="111" t="s">
        <v>207</v>
      </c>
      <c r="AK1002" s="111" t="str">
        <f aca="false">(AB1002)</f>
        <v>Level-5</v>
      </c>
      <c r="AM1002" s="111" t="n">
        <f aca="false">AD1002</f>
        <v>2018</v>
      </c>
      <c r="AN1002" s="111" t="s">
        <v>208</v>
      </c>
      <c r="AS1002" s="0" t="s">
        <v>4703</v>
      </c>
      <c r="AT1002" s="0" t="s">
        <v>1795</v>
      </c>
      <c r="AU1002" s="0" t="s">
        <v>332</v>
      </c>
      <c r="AV1002" s="0" t="s">
        <v>200</v>
      </c>
      <c r="AW1002" s="0" t="s">
        <v>4704</v>
      </c>
      <c r="AZ1002" s="0" t="s">
        <v>7077</v>
      </c>
      <c r="BA1002" s="124" t="s">
        <v>200</v>
      </c>
      <c r="BB1002" s="0" t="s">
        <v>248</v>
      </c>
      <c r="BC1002" s="0" t="s">
        <v>7078</v>
      </c>
      <c r="BD1002" s="0" t="s">
        <v>7079</v>
      </c>
      <c r="BE1002" s="104" t="s">
        <v>7080</v>
      </c>
      <c r="BF1002" s="0" t="s">
        <v>7081</v>
      </c>
      <c r="BG1002" s="125" t="s">
        <v>200</v>
      </c>
      <c r="BH1002" s="0" t="s">
        <v>253</v>
      </c>
      <c r="BI1002" s="112" t="n">
        <v>3391891995221</v>
      </c>
      <c r="BJ1002" s="126" t="s">
        <v>200</v>
      </c>
      <c r="BK1002" s="0" t="s">
        <v>215</v>
      </c>
      <c r="BL1002" s="112" t="n">
        <v>4</v>
      </c>
      <c r="BM1002" s="112" t="n">
        <v>4</v>
      </c>
      <c r="BN1002" s="112" t="n">
        <v>4</v>
      </c>
      <c r="BO1002" s="111" t="n">
        <v>20</v>
      </c>
      <c r="BP1002" s="125" t="s">
        <v>200</v>
      </c>
      <c r="BQ1002" s="127" t="s">
        <v>216</v>
      </c>
    </row>
    <row r="1003" customFormat="false" ht="13.8" hidden="false" customHeight="false" outlineLevel="0" collapsed="false">
      <c r="A1003" s="0" t="s">
        <v>7082</v>
      </c>
      <c r="B1003" s="0" t="s">
        <v>5207</v>
      </c>
      <c r="C1003" s="131" t="s">
        <v>1970</v>
      </c>
      <c r="D1003" s="131" t="s">
        <v>1333</v>
      </c>
      <c r="E1003" s="0" t="s">
        <v>194</v>
      </c>
      <c r="F1003" s="0" t="s">
        <v>399</v>
      </c>
      <c r="G1003" s="0" t="s">
        <v>196</v>
      </c>
      <c r="H1003" s="0" t="s">
        <v>901</v>
      </c>
      <c r="J1003" s="111" t="n">
        <v>1</v>
      </c>
      <c r="K1003" s="0" t="s">
        <v>198</v>
      </c>
      <c r="L1003" s="0" t="s">
        <v>198</v>
      </c>
      <c r="M1003" s="0" t="s">
        <v>199</v>
      </c>
      <c r="Q1003" s="120" t="s">
        <v>200</v>
      </c>
      <c r="R1003" s="0" t="s">
        <v>3919</v>
      </c>
      <c r="S1003" s="0" t="s">
        <v>1834</v>
      </c>
      <c r="T1003" s="0" t="s">
        <v>7083</v>
      </c>
      <c r="U1003" s="0" t="s">
        <v>239</v>
      </c>
      <c r="V1003" s="0" t="s">
        <v>1790</v>
      </c>
      <c r="W1003" s="110" t="s">
        <v>204</v>
      </c>
      <c r="X1003" s="111" t="n">
        <v>2017</v>
      </c>
      <c r="Y1003" s="111" t="s">
        <v>607</v>
      </c>
      <c r="Z1003" s="111" t="s">
        <v>198</v>
      </c>
      <c r="AA1003" s="122" t="s">
        <v>200</v>
      </c>
      <c r="AB1003" s="0" t="s">
        <v>2405</v>
      </c>
      <c r="AC1003" s="0" t="s">
        <v>7084</v>
      </c>
      <c r="AD1003" s="111" t="s">
        <v>198</v>
      </c>
      <c r="AE1003" s="111" t="s">
        <v>1004</v>
      </c>
      <c r="AH1003" s="111" t="s">
        <v>914</v>
      </c>
      <c r="AI1003" s="111" t="s">
        <v>700</v>
      </c>
      <c r="AJ1003" s="133" t="s">
        <v>5412</v>
      </c>
      <c r="AK1003" s="0" t="s">
        <v>2405</v>
      </c>
      <c r="AM1003" s="111" t="n">
        <v>2017</v>
      </c>
      <c r="AN1003" s="111" t="s">
        <v>208</v>
      </c>
      <c r="AR1003" s="0" t="s">
        <v>7085</v>
      </c>
      <c r="AS1003" s="0" t="s">
        <v>200</v>
      </c>
      <c r="AT1003" s="0" t="s">
        <v>7086</v>
      </c>
      <c r="AU1003" s="0" t="s">
        <v>2297</v>
      </c>
      <c r="AV1003" s="0" t="s">
        <v>200</v>
      </c>
      <c r="AZ1003" s="0" t="s">
        <v>7087</v>
      </c>
      <c r="BA1003" s="124" t="s">
        <v>200</v>
      </c>
      <c r="BB1003" s="0" t="s">
        <v>248</v>
      </c>
      <c r="BC1003" s="0" t="s">
        <v>7088</v>
      </c>
      <c r="BD1003" s="0" t="s">
        <v>7089</v>
      </c>
      <c r="BE1003" s="104" t="s">
        <v>7090</v>
      </c>
      <c r="BF1003" s="0" t="s">
        <v>4501</v>
      </c>
      <c r="BG1003" s="125"/>
      <c r="BH1003" s="0" t="s">
        <v>6150</v>
      </c>
      <c r="BI1003" s="112" t="n">
        <v>4988615104220</v>
      </c>
      <c r="BJ1003" s="126"/>
      <c r="BK1003" s="0" t="s">
        <v>215</v>
      </c>
      <c r="BL1003" s="112" t="n">
        <v>4</v>
      </c>
      <c r="BM1003" s="112" t="n">
        <v>4</v>
      </c>
      <c r="BN1003" s="112" t="n">
        <v>4</v>
      </c>
      <c r="BO1003" s="111" t="n">
        <v>20</v>
      </c>
      <c r="BP1003" s="125"/>
      <c r="BQ1003" s="127" t="s">
        <v>216</v>
      </c>
    </row>
    <row r="1004" customFormat="false" ht="13.8" hidden="false" customHeight="false" outlineLevel="0" collapsed="false">
      <c r="A1004" s="0" t="s">
        <v>7091</v>
      </c>
      <c r="B1004" s="0" t="s">
        <v>5207</v>
      </c>
      <c r="C1004" s="0" t="s">
        <v>605</v>
      </c>
      <c r="D1004" s="0" t="s">
        <v>193</v>
      </c>
      <c r="E1004" s="0" t="s">
        <v>194</v>
      </c>
      <c r="F1004" s="0" t="s">
        <v>606</v>
      </c>
      <c r="G1004" s="0" t="s">
        <v>391</v>
      </c>
      <c r="H1004" s="0" t="s">
        <v>197</v>
      </c>
      <c r="J1004" s="111" t="n">
        <v>2</v>
      </c>
      <c r="K1004" s="0" t="s">
        <v>198</v>
      </c>
      <c r="L1004" s="0" t="s">
        <v>392</v>
      </c>
      <c r="M1004" s="0" t="s">
        <v>199</v>
      </c>
      <c r="O1004" s="0" t="s">
        <v>200</v>
      </c>
      <c r="Q1004" s="120" t="s">
        <v>200</v>
      </c>
      <c r="R1004" s="0" t="s">
        <v>3919</v>
      </c>
      <c r="S1004" s="0" t="s">
        <v>1834</v>
      </c>
      <c r="T1004" s="0" t="s">
        <v>7092</v>
      </c>
      <c r="U1004" s="0" t="s">
        <v>239</v>
      </c>
      <c r="V1004" s="0" t="s">
        <v>1790</v>
      </c>
      <c r="W1004" s="110" t="s">
        <v>204</v>
      </c>
      <c r="X1004" s="111" t="n">
        <v>2016</v>
      </c>
      <c r="Y1004" s="111" t="s">
        <v>240</v>
      </c>
      <c r="Z1004" s="111" t="s">
        <v>198</v>
      </c>
      <c r="AA1004" s="122" t="s">
        <v>200</v>
      </c>
      <c r="AB1004" s="0" t="s">
        <v>3954</v>
      </c>
      <c r="AC1004" s="0" t="s">
        <v>4644</v>
      </c>
      <c r="AD1004" s="111" t="s">
        <v>198</v>
      </c>
      <c r="AE1004" s="111" t="s">
        <v>5042</v>
      </c>
      <c r="AI1004" s="111" t="s">
        <v>207</v>
      </c>
      <c r="AK1004" s="111" t="s">
        <v>3954</v>
      </c>
      <c r="AL1004" s="0" t="s">
        <v>216</v>
      </c>
      <c r="AM1004" s="111" t="n">
        <v>2015</v>
      </c>
      <c r="AN1004" s="111" t="s">
        <v>208</v>
      </c>
      <c r="AO1004" s="0" t="s">
        <v>609</v>
      </c>
      <c r="AP1004" s="0" t="s">
        <v>200</v>
      </c>
      <c r="AS1004" s="0" t="s">
        <v>200</v>
      </c>
      <c r="AT1004" s="0" t="s">
        <v>2407</v>
      </c>
      <c r="AU1004" s="0" t="s">
        <v>200</v>
      </c>
      <c r="AV1004" s="0" t="s">
        <v>200</v>
      </c>
      <c r="AZ1004" s="0" t="s">
        <v>7093</v>
      </c>
      <c r="BA1004" s="124" t="s">
        <v>200</v>
      </c>
      <c r="BB1004" s="0" t="s">
        <v>248</v>
      </c>
      <c r="BC1004" s="0" t="s">
        <v>7094</v>
      </c>
      <c r="BD1004" s="0" t="s">
        <v>7095</v>
      </c>
      <c r="BE1004" s="104" t="s">
        <v>7096</v>
      </c>
      <c r="BF1004" s="0" t="s">
        <v>200</v>
      </c>
      <c r="BG1004" s="125" t="s">
        <v>200</v>
      </c>
      <c r="BH1004" s="0" t="s">
        <v>4172</v>
      </c>
      <c r="BI1004" s="112" t="n">
        <v>4535506302410</v>
      </c>
      <c r="BJ1004" s="126" t="s">
        <v>200</v>
      </c>
      <c r="BK1004" s="0" t="s">
        <v>215</v>
      </c>
      <c r="BL1004" s="112" t="n">
        <v>4</v>
      </c>
      <c r="BM1004" s="112" t="n">
        <v>4</v>
      </c>
      <c r="BN1004" s="112" t="n">
        <v>4</v>
      </c>
      <c r="BO1004" s="111" t="n">
        <v>20</v>
      </c>
      <c r="BP1004" s="125" t="s">
        <v>200</v>
      </c>
      <c r="BQ1004" s="127" t="s">
        <v>216</v>
      </c>
    </row>
    <row r="1005" customFormat="false" ht="13.8" hidden="false" customHeight="false" outlineLevel="0" collapsed="false">
      <c r="A1005" s="0" t="s">
        <v>7097</v>
      </c>
      <c r="B1005" s="0" t="s">
        <v>5207</v>
      </c>
      <c r="C1005" s="0" t="s">
        <v>390</v>
      </c>
      <c r="D1005" s="0" t="s">
        <v>193</v>
      </c>
      <c r="E1005" s="0" t="s">
        <v>313</v>
      </c>
      <c r="F1005" s="0" t="s">
        <v>314</v>
      </c>
      <c r="G1005" s="0" t="s">
        <v>330</v>
      </c>
      <c r="H1005" s="0" t="s">
        <v>219</v>
      </c>
      <c r="J1005" s="111" t="n">
        <v>1</v>
      </c>
      <c r="K1005" s="0" t="s">
        <v>198</v>
      </c>
      <c r="L1005" s="0" t="s">
        <v>198</v>
      </c>
      <c r="M1005" s="0" t="s">
        <v>199</v>
      </c>
      <c r="O1005" s="0" t="s">
        <v>200</v>
      </c>
      <c r="Q1005" s="120" t="s">
        <v>200</v>
      </c>
      <c r="R1005" s="0" t="s">
        <v>3919</v>
      </c>
      <c r="S1005" s="0" t="s">
        <v>201</v>
      </c>
      <c r="T1005" s="0" t="s">
        <v>198</v>
      </c>
      <c r="U1005" s="0" t="s">
        <v>202</v>
      </c>
      <c r="V1005" s="0" t="s">
        <v>1790</v>
      </c>
      <c r="W1005" s="110" t="s">
        <v>204</v>
      </c>
      <c r="X1005" s="111" t="n">
        <v>2016</v>
      </c>
      <c r="Y1005" s="111" t="s">
        <v>1702</v>
      </c>
      <c r="Z1005" s="130" t="s">
        <v>757</v>
      </c>
      <c r="AA1005" s="122" t="s">
        <v>200</v>
      </c>
      <c r="AB1005" s="0" t="s">
        <v>5554</v>
      </c>
      <c r="AC1005" s="0" t="s">
        <v>5554</v>
      </c>
      <c r="AD1005" s="111" t="n">
        <v>2016</v>
      </c>
      <c r="AE1005" s="111" t="s">
        <v>1004</v>
      </c>
      <c r="AI1005" s="111" t="s">
        <v>700</v>
      </c>
      <c r="AJ1005" s="133" t="s">
        <v>5412</v>
      </c>
      <c r="AK1005" s="0" t="s">
        <v>5554</v>
      </c>
      <c r="AM1005" s="111" t="n">
        <v>2013</v>
      </c>
      <c r="AN1005" s="111" t="s">
        <v>208</v>
      </c>
      <c r="AS1005" s="0" t="s">
        <v>200</v>
      </c>
      <c r="AT1005" s="0" t="s">
        <v>7098</v>
      </c>
      <c r="AU1005" s="0" t="s">
        <v>2297</v>
      </c>
      <c r="AV1005" s="0" t="s">
        <v>200</v>
      </c>
      <c r="AZ1005" s="0" t="s">
        <v>7099</v>
      </c>
      <c r="BA1005" s="124" t="s">
        <v>200</v>
      </c>
      <c r="BB1005" s="0" t="s">
        <v>210</v>
      </c>
      <c r="BC1005" s="0" t="s">
        <v>7100</v>
      </c>
      <c r="BD1005" s="0" t="s">
        <v>7101</v>
      </c>
      <c r="BE1005" s="104" t="s">
        <v>1665</v>
      </c>
      <c r="BG1005" s="125" t="s">
        <v>200</v>
      </c>
      <c r="BH1005" s="0" t="s">
        <v>253</v>
      </c>
      <c r="BI1005" s="112" t="n">
        <v>5060327533709</v>
      </c>
      <c r="BJ1005" s="126" t="s">
        <v>200</v>
      </c>
      <c r="BK1005" s="0" t="s">
        <v>215</v>
      </c>
      <c r="BL1005" s="112" t="n">
        <v>4</v>
      </c>
      <c r="BM1005" s="112" t="n">
        <v>4</v>
      </c>
      <c r="BN1005" s="112" t="n">
        <v>4</v>
      </c>
      <c r="BO1005" s="111" t="n">
        <v>20</v>
      </c>
      <c r="BP1005" s="125" t="s">
        <v>200</v>
      </c>
      <c r="BQ1005" s="127" t="s">
        <v>216</v>
      </c>
    </row>
    <row r="1006" customFormat="false" ht="13.8" hidden="false" customHeight="false" outlineLevel="0" collapsed="false">
      <c r="A1006" s="0" t="s">
        <v>7102</v>
      </c>
      <c r="B1006" s="0" t="s">
        <v>5207</v>
      </c>
      <c r="C1006" s="0" t="s">
        <v>390</v>
      </c>
      <c r="D1006" s="0" t="s">
        <v>5239</v>
      </c>
      <c r="E1006" s="0" t="s">
        <v>194</v>
      </c>
      <c r="F1006" s="0" t="s">
        <v>195</v>
      </c>
      <c r="G1006" s="0" t="s">
        <v>391</v>
      </c>
      <c r="H1006" s="0" t="s">
        <v>197</v>
      </c>
      <c r="J1006" s="111" t="n">
        <v>4</v>
      </c>
      <c r="K1006" s="0" t="s">
        <v>198</v>
      </c>
      <c r="L1006" s="0" t="s">
        <v>533</v>
      </c>
      <c r="M1006" s="0" t="s">
        <v>199</v>
      </c>
      <c r="O1006" s="0" t="s">
        <v>534</v>
      </c>
      <c r="Q1006" s="120"/>
      <c r="R1006" s="0" t="s">
        <v>3919</v>
      </c>
      <c r="S1006" s="0" t="s">
        <v>5247</v>
      </c>
      <c r="T1006" s="0" t="s">
        <v>198</v>
      </c>
      <c r="U1006" s="0" t="s">
        <v>285</v>
      </c>
      <c r="V1006" s="0" t="s">
        <v>1790</v>
      </c>
      <c r="W1006" s="110" t="s">
        <v>204</v>
      </c>
      <c r="X1006" s="111" t="n">
        <v>2022</v>
      </c>
      <c r="Y1006" s="111" t="s">
        <v>205</v>
      </c>
      <c r="Z1006" s="130" t="s">
        <v>221</v>
      </c>
      <c r="AA1006" s="122" t="s">
        <v>200</v>
      </c>
      <c r="AB1006" s="0" t="s">
        <v>7103</v>
      </c>
      <c r="AC1006" s="0" t="s">
        <v>6506</v>
      </c>
      <c r="AD1006" s="111" t="n">
        <v>2022</v>
      </c>
      <c r="AE1006" s="111" t="s">
        <v>5241</v>
      </c>
      <c r="AI1006" s="111" t="s">
        <v>294</v>
      </c>
      <c r="AJ1006" s="133" t="s">
        <v>1793</v>
      </c>
      <c r="AK1006" s="0" t="s">
        <v>7103</v>
      </c>
      <c r="AM1006" s="111" t="n">
        <v>2017</v>
      </c>
      <c r="AN1006" s="111" t="s">
        <v>7104</v>
      </c>
      <c r="AT1006" s="0" t="s">
        <v>381</v>
      </c>
      <c r="AU1006" s="0" t="s">
        <v>332</v>
      </c>
      <c r="AZ1006" s="0" t="s">
        <v>7105</v>
      </c>
      <c r="BA1006" s="124" t="s">
        <v>200</v>
      </c>
      <c r="BB1006" s="0" t="s">
        <v>248</v>
      </c>
      <c r="BC1006" s="0" t="s">
        <v>7106</v>
      </c>
      <c r="BD1006" s="0" t="s">
        <v>7107</v>
      </c>
      <c r="BE1006" s="104" t="s">
        <v>7108</v>
      </c>
      <c r="BF1006" s="0" t="s">
        <v>7109</v>
      </c>
      <c r="BG1006" s="125" t="s">
        <v>200</v>
      </c>
      <c r="BH1006" s="0" t="s">
        <v>5611</v>
      </c>
      <c r="BJ1006" s="126"/>
      <c r="BK1006" s="0" t="s">
        <v>215</v>
      </c>
      <c r="BL1006" s="112" t="n">
        <v>4</v>
      </c>
      <c r="BM1006" s="112" t="n">
        <v>4</v>
      </c>
      <c r="BN1006" s="112" t="n">
        <v>4</v>
      </c>
      <c r="BO1006" s="111" t="n">
        <v>20</v>
      </c>
      <c r="BP1006" s="125"/>
      <c r="BQ1006" s="127" t="s">
        <v>216</v>
      </c>
    </row>
    <row r="1007" customFormat="false" ht="13.8" hidden="false" customHeight="false" outlineLevel="0" collapsed="false">
      <c r="A1007" s="104" t="s">
        <v>7110</v>
      </c>
      <c r="B1007" s="0" t="s">
        <v>5207</v>
      </c>
      <c r="C1007" s="131" t="s">
        <v>7111</v>
      </c>
      <c r="D1007" s="131" t="s">
        <v>3087</v>
      </c>
      <c r="E1007" s="0" t="s">
        <v>313</v>
      </c>
      <c r="F1007" s="0" t="s">
        <v>195</v>
      </c>
      <c r="G1007" s="0" t="s">
        <v>330</v>
      </c>
      <c r="H1007" s="0" t="s">
        <v>219</v>
      </c>
      <c r="J1007" s="111" t="n">
        <v>1</v>
      </c>
      <c r="K1007" s="0" t="s">
        <v>198</v>
      </c>
      <c r="L1007" s="0" t="s">
        <v>198</v>
      </c>
      <c r="M1007" s="0" t="s">
        <v>199</v>
      </c>
      <c r="O1007" s="0" t="s">
        <v>200</v>
      </c>
      <c r="P1007" s="0" t="s">
        <v>410</v>
      </c>
      <c r="Q1007" s="120" t="s">
        <v>200</v>
      </c>
      <c r="R1007" s="0" t="s">
        <v>3919</v>
      </c>
      <c r="S1007" s="0" t="s">
        <v>1834</v>
      </c>
      <c r="T1007" s="0" t="s">
        <v>7112</v>
      </c>
      <c r="U1007" s="0" t="s">
        <v>202</v>
      </c>
      <c r="V1007" s="0" t="s">
        <v>1790</v>
      </c>
      <c r="W1007" s="110" t="s">
        <v>204</v>
      </c>
      <c r="X1007" s="111" t="n">
        <v>2019</v>
      </c>
      <c r="Y1007" s="111" t="s">
        <v>3405</v>
      </c>
      <c r="Z1007" s="111" t="s">
        <v>221</v>
      </c>
      <c r="AA1007" s="122" t="s">
        <v>200</v>
      </c>
      <c r="AB1007" s="0" t="s">
        <v>7113</v>
      </c>
      <c r="AC1007" s="0" t="s">
        <v>7113</v>
      </c>
      <c r="AD1007" s="111" t="n">
        <v>2019</v>
      </c>
      <c r="AE1007" s="111" t="s">
        <v>198</v>
      </c>
      <c r="AI1007" s="111" t="s">
        <v>700</v>
      </c>
      <c r="AJ1007" s="133" t="s">
        <v>5412</v>
      </c>
      <c r="AK1007" s="0" t="s">
        <v>7113</v>
      </c>
      <c r="AM1007" s="111" t="n">
        <v>2016</v>
      </c>
      <c r="AN1007" s="111" t="s">
        <v>263</v>
      </c>
      <c r="AO1007" s="0" t="s">
        <v>200</v>
      </c>
      <c r="AP1007" s="131" t="s">
        <v>200</v>
      </c>
      <c r="AQ1007" s="131" t="s">
        <v>200</v>
      </c>
      <c r="AR1007" s="131" t="s">
        <v>5385</v>
      </c>
      <c r="AS1007" s="0" t="s">
        <v>200</v>
      </c>
      <c r="AT1007" s="0" t="s">
        <v>200</v>
      </c>
      <c r="AU1007" s="0" t="s">
        <v>1306</v>
      </c>
      <c r="AV1007" s="0" t="s">
        <v>200</v>
      </c>
      <c r="AY1007" s="131" t="s">
        <v>3510</v>
      </c>
      <c r="AZ1007" s="0" t="s">
        <v>7114</v>
      </c>
      <c r="BA1007" s="124" t="s">
        <v>200</v>
      </c>
      <c r="BB1007" s="0" t="s">
        <v>210</v>
      </c>
      <c r="BC1007" s="0" t="s">
        <v>7115</v>
      </c>
      <c r="BD1007" s="0" t="s">
        <v>7116</v>
      </c>
      <c r="BE1007" s="104" t="s">
        <v>7117</v>
      </c>
      <c r="BF1007" s="0" t="s">
        <v>7118</v>
      </c>
      <c r="BG1007" s="125" t="s">
        <v>200</v>
      </c>
      <c r="BH1007" s="0" t="s">
        <v>2235</v>
      </c>
      <c r="BI1007" s="112" t="n">
        <v>711719814955</v>
      </c>
      <c r="BJ1007" s="126" t="s">
        <v>200</v>
      </c>
      <c r="BK1007" s="0" t="s">
        <v>215</v>
      </c>
      <c r="BL1007" s="112" t="n">
        <v>4</v>
      </c>
      <c r="BM1007" s="112" t="n">
        <v>4</v>
      </c>
      <c r="BN1007" s="112" t="n">
        <v>4</v>
      </c>
      <c r="BO1007" s="111" t="n">
        <v>20</v>
      </c>
      <c r="BP1007" s="125" t="s">
        <v>200</v>
      </c>
      <c r="BQ1007" s="127" t="s">
        <v>216</v>
      </c>
    </row>
    <row r="1008" customFormat="false" ht="13.8" hidden="false" customHeight="false" outlineLevel="0" collapsed="false">
      <c r="A1008" s="0" t="s">
        <v>7119</v>
      </c>
      <c r="B1008" s="0" t="s">
        <v>5207</v>
      </c>
      <c r="C1008" s="131" t="s">
        <v>558</v>
      </c>
      <c r="D1008" s="131" t="s">
        <v>193</v>
      </c>
      <c r="E1008" s="0" t="s">
        <v>194</v>
      </c>
      <c r="F1008" s="0" t="s">
        <v>7120</v>
      </c>
      <c r="G1008" s="0" t="s">
        <v>196</v>
      </c>
      <c r="H1008" s="0" t="s">
        <v>197</v>
      </c>
      <c r="J1008" s="111" t="n">
        <v>1</v>
      </c>
      <c r="K1008" s="0" t="s">
        <v>198</v>
      </c>
      <c r="L1008" s="0" t="s">
        <v>198</v>
      </c>
      <c r="M1008" s="0" t="s">
        <v>199</v>
      </c>
      <c r="O1008" s="0" t="s">
        <v>200</v>
      </c>
      <c r="Q1008" s="120" t="s">
        <v>200</v>
      </c>
      <c r="R1008" s="0" t="s">
        <v>3919</v>
      </c>
      <c r="S1008" s="0" t="s">
        <v>1834</v>
      </c>
      <c r="T1008" s="0" t="s">
        <v>7121</v>
      </c>
      <c r="U1008" s="0" t="s">
        <v>202</v>
      </c>
      <c r="V1008" s="0" t="s">
        <v>1790</v>
      </c>
      <c r="W1008" s="110" t="s">
        <v>204</v>
      </c>
      <c r="X1008" s="111" t="n">
        <v>2016</v>
      </c>
      <c r="Y1008" s="111" t="s">
        <v>607</v>
      </c>
      <c r="Z1008" s="130" t="s">
        <v>757</v>
      </c>
      <c r="AA1008" s="122" t="s">
        <v>200</v>
      </c>
      <c r="AB1008" s="0" t="s">
        <v>3358</v>
      </c>
      <c r="AC1008" s="0" t="s">
        <v>2959</v>
      </c>
      <c r="AD1008" s="111" t="n">
        <v>2016</v>
      </c>
      <c r="AE1008" s="111" t="s">
        <v>3242</v>
      </c>
      <c r="AI1008" s="111" t="s">
        <v>922</v>
      </c>
      <c r="AJ1008" s="111" t="s">
        <v>3976</v>
      </c>
      <c r="AK1008" s="0" t="s">
        <v>3358</v>
      </c>
      <c r="AM1008" s="111" t="n">
        <v>2007</v>
      </c>
      <c r="AN1008" s="111" t="s">
        <v>208</v>
      </c>
      <c r="AS1008" s="0" t="s">
        <v>200</v>
      </c>
      <c r="AT1008" s="0" t="s">
        <v>266</v>
      </c>
      <c r="AU1008" s="0" t="s">
        <v>2059</v>
      </c>
      <c r="AV1008" s="0" t="s">
        <v>200</v>
      </c>
      <c r="AZ1008" s="0" t="s">
        <v>7122</v>
      </c>
      <c r="BA1008" s="124" t="s">
        <v>200</v>
      </c>
      <c r="BB1008" s="0" t="s">
        <v>248</v>
      </c>
      <c r="BC1008" s="104" t="s">
        <v>7123</v>
      </c>
      <c r="BD1008" s="0" t="s">
        <v>7124</v>
      </c>
      <c r="BE1008" s="104" t="s">
        <v>7125</v>
      </c>
      <c r="BF1008" s="0" t="s">
        <v>7126</v>
      </c>
      <c r="BG1008" s="125" t="s">
        <v>200</v>
      </c>
      <c r="BH1008" s="0" t="s">
        <v>2235</v>
      </c>
      <c r="BI1008" s="112" t="n">
        <v>813633017112</v>
      </c>
      <c r="BJ1008" s="126" t="s">
        <v>200</v>
      </c>
      <c r="BK1008" s="0" t="s">
        <v>215</v>
      </c>
      <c r="BL1008" s="112" t="n">
        <v>4</v>
      </c>
      <c r="BM1008" s="112" t="n">
        <v>4</v>
      </c>
      <c r="BN1008" s="112" t="n">
        <v>4</v>
      </c>
      <c r="BO1008" s="111" t="n">
        <v>80</v>
      </c>
      <c r="BP1008" s="125" t="s">
        <v>200</v>
      </c>
      <c r="BQ1008" s="127" t="s">
        <v>216</v>
      </c>
    </row>
    <row r="1009" customFormat="false" ht="13.8" hidden="false" customHeight="false" outlineLevel="0" collapsed="false">
      <c r="A1009" s="0" t="s">
        <v>7127</v>
      </c>
      <c r="B1009" s="0" t="s">
        <v>5207</v>
      </c>
      <c r="C1009" s="131" t="s">
        <v>1408</v>
      </c>
      <c r="D1009" s="131" t="s">
        <v>1869</v>
      </c>
      <c r="E1009" s="0" t="s">
        <v>194</v>
      </c>
      <c r="F1009" s="0" t="s">
        <v>195</v>
      </c>
      <c r="G1009" s="0" t="s">
        <v>196</v>
      </c>
      <c r="H1009" s="0" t="s">
        <v>197</v>
      </c>
      <c r="J1009" s="111" t="n">
        <v>1</v>
      </c>
      <c r="K1009" s="0" t="s">
        <v>198</v>
      </c>
      <c r="L1009" s="0" t="s">
        <v>198</v>
      </c>
      <c r="M1009" s="0" t="s">
        <v>274</v>
      </c>
      <c r="O1009" s="0" t="s">
        <v>237</v>
      </c>
      <c r="Q1009" s="120" t="s">
        <v>200</v>
      </c>
      <c r="R1009" s="0" t="s">
        <v>3919</v>
      </c>
      <c r="S1009" s="0" t="s">
        <v>201</v>
      </c>
      <c r="T1009" s="0" t="s">
        <v>198</v>
      </c>
      <c r="U1009" s="0" t="s">
        <v>202</v>
      </c>
      <c r="V1009" s="0" t="s">
        <v>1790</v>
      </c>
      <c r="W1009" s="110" t="s">
        <v>204</v>
      </c>
      <c r="X1009" s="111" t="n">
        <v>2017</v>
      </c>
      <c r="Y1009" s="111" t="s">
        <v>498</v>
      </c>
      <c r="Z1009" s="130" t="s">
        <v>757</v>
      </c>
      <c r="AA1009" s="122" t="s">
        <v>200</v>
      </c>
      <c r="AB1009" s="0" t="s">
        <v>7128</v>
      </c>
      <c r="AC1009" s="0" t="s">
        <v>543</v>
      </c>
      <c r="AD1009" s="111" t="n">
        <v>2017</v>
      </c>
      <c r="AE1009" s="111" t="s">
        <v>198</v>
      </c>
      <c r="AG1009" s="111" t="s">
        <v>3099</v>
      </c>
      <c r="AH1009" s="111" t="s">
        <v>200</v>
      </c>
      <c r="AI1009" s="111" t="s">
        <v>922</v>
      </c>
      <c r="AJ1009" s="111" t="s">
        <v>4710</v>
      </c>
      <c r="AK1009" s="111" t="s">
        <v>3858</v>
      </c>
      <c r="AL1009" s="0" t="s">
        <v>200</v>
      </c>
      <c r="AM1009" s="111" t="n">
        <v>2006</v>
      </c>
      <c r="AN1009" s="111" t="s">
        <v>208</v>
      </c>
      <c r="AR1009" s="0" t="s">
        <v>200</v>
      </c>
      <c r="AS1009" s="0" t="s">
        <v>7129</v>
      </c>
      <c r="AT1009" s="0" t="s">
        <v>7130</v>
      </c>
      <c r="AU1009" s="0" t="s">
        <v>2297</v>
      </c>
      <c r="AV1009" s="0" t="s">
        <v>7131</v>
      </c>
      <c r="AW1009" s="0" t="s">
        <v>200</v>
      </c>
      <c r="AZ1009" s="0" t="s">
        <v>7132</v>
      </c>
      <c r="BA1009" s="124" t="s">
        <v>200</v>
      </c>
      <c r="BB1009" s="0" t="s">
        <v>248</v>
      </c>
      <c r="BC1009" s="0" t="s">
        <v>7133</v>
      </c>
      <c r="BD1009" s="0" t="s">
        <v>7134</v>
      </c>
      <c r="BE1009" s="104" t="s">
        <v>7135</v>
      </c>
      <c r="BG1009" s="125" t="s">
        <v>200</v>
      </c>
      <c r="BH1009" s="0" t="s">
        <v>253</v>
      </c>
      <c r="BI1009" s="112" t="n">
        <v>5055060944950</v>
      </c>
      <c r="BJ1009" s="126" t="s">
        <v>200</v>
      </c>
      <c r="BK1009" s="0" t="s">
        <v>215</v>
      </c>
      <c r="BL1009" s="112" t="n">
        <v>4</v>
      </c>
      <c r="BM1009" s="112" t="n">
        <v>4</v>
      </c>
      <c r="BN1009" s="112" t="n">
        <v>4</v>
      </c>
      <c r="BO1009" s="111" t="n">
        <v>20</v>
      </c>
      <c r="BP1009" s="125" t="s">
        <v>200</v>
      </c>
      <c r="BQ1009" s="127" t="s">
        <v>216</v>
      </c>
    </row>
    <row r="1010" customFormat="false" ht="13.8" hidden="false" customHeight="false" outlineLevel="0" collapsed="false">
      <c r="A1010" s="0" t="s">
        <v>7136</v>
      </c>
      <c r="B1010" s="0" t="s">
        <v>5207</v>
      </c>
      <c r="C1010" s="0" t="s">
        <v>1868</v>
      </c>
      <c r="D1010" s="0" t="s">
        <v>5239</v>
      </c>
      <c r="E1010" s="0" t="s">
        <v>313</v>
      </c>
      <c r="F1010" s="0" t="s">
        <v>195</v>
      </c>
      <c r="G1010" s="0" t="s">
        <v>196</v>
      </c>
      <c r="H1010" s="0" t="s">
        <v>197</v>
      </c>
      <c r="J1010" s="111" t="n">
        <v>4</v>
      </c>
      <c r="K1010" s="0" t="s">
        <v>198</v>
      </c>
      <c r="L1010" s="0" t="s">
        <v>392</v>
      </c>
      <c r="M1010" s="0" t="s">
        <v>199</v>
      </c>
      <c r="O1010" s="0" t="s">
        <v>200</v>
      </c>
      <c r="Q1010" s="120" t="s">
        <v>200</v>
      </c>
      <c r="R1010" s="0" t="s">
        <v>3919</v>
      </c>
      <c r="S1010" s="0" t="s">
        <v>201</v>
      </c>
      <c r="T1010" s="0" t="s">
        <v>198</v>
      </c>
      <c r="U1010" s="0" t="s">
        <v>202</v>
      </c>
      <c r="V1010" s="0" t="s">
        <v>1790</v>
      </c>
      <c r="W1010" s="110" t="s">
        <v>204</v>
      </c>
      <c r="X1010" s="111" t="n">
        <v>2016</v>
      </c>
      <c r="Y1010" s="111" t="s">
        <v>498</v>
      </c>
      <c r="Z1010" s="111" t="s">
        <v>198</v>
      </c>
      <c r="AA1010" s="122" t="s">
        <v>200</v>
      </c>
      <c r="AB1010" s="0" t="s">
        <v>7137</v>
      </c>
      <c r="AC1010" s="0" t="s">
        <v>5443</v>
      </c>
      <c r="AD1010" s="111" t="n">
        <v>2016</v>
      </c>
      <c r="AE1010" s="111" t="s">
        <v>5241</v>
      </c>
      <c r="AI1010" s="111" t="s">
        <v>294</v>
      </c>
      <c r="AJ1010" s="111" t="s">
        <v>1793</v>
      </c>
      <c r="AK1010" s="0" t="s">
        <v>7137</v>
      </c>
      <c r="AM1010" s="111" t="s">
        <v>849</v>
      </c>
      <c r="AN1010" s="111" t="s">
        <v>263</v>
      </c>
      <c r="AS1010" s="0" t="s">
        <v>200</v>
      </c>
      <c r="AV1010" s="0" t="s">
        <v>200</v>
      </c>
      <c r="AY1010" s="0" t="s">
        <v>4449</v>
      </c>
      <c r="AZ1010" s="0" t="s">
        <v>7138</v>
      </c>
      <c r="BA1010" s="124" t="s">
        <v>200</v>
      </c>
      <c r="BB1010" s="0" t="s">
        <v>248</v>
      </c>
      <c r="BC1010" s="0" t="s">
        <v>7139</v>
      </c>
      <c r="BE1010" s="104" t="s">
        <v>7140</v>
      </c>
      <c r="BF1010" s="0" t="s">
        <v>200</v>
      </c>
      <c r="BG1010" s="125" t="s">
        <v>200</v>
      </c>
      <c r="BH1010" s="0" t="s">
        <v>253</v>
      </c>
      <c r="BI1010" s="112" t="n">
        <v>8402862060772</v>
      </c>
      <c r="BJ1010" s="126" t="s">
        <v>200</v>
      </c>
      <c r="BK1010" s="0" t="s">
        <v>215</v>
      </c>
      <c r="BL1010" s="112" t="n">
        <v>4</v>
      </c>
      <c r="BM1010" s="112" t="n">
        <v>4</v>
      </c>
      <c r="BN1010" s="112" t="n">
        <v>4</v>
      </c>
      <c r="BO1010" s="111" t="n">
        <v>20</v>
      </c>
      <c r="BP1010" s="125" t="s">
        <v>200</v>
      </c>
      <c r="BQ1010" s="127" t="s">
        <v>216</v>
      </c>
    </row>
    <row r="1011" customFormat="false" ht="13.8" hidden="false" customHeight="false" outlineLevel="0" collapsed="false">
      <c r="A1011" s="0" t="s">
        <v>7141</v>
      </c>
      <c r="B1011" s="0" t="s">
        <v>5207</v>
      </c>
      <c r="C1011" s="131" t="s">
        <v>1970</v>
      </c>
      <c r="D1011" s="131" t="s">
        <v>1333</v>
      </c>
      <c r="E1011" s="0" t="s">
        <v>284</v>
      </c>
      <c r="F1011" s="0" t="s">
        <v>195</v>
      </c>
      <c r="G1011" s="0" t="s">
        <v>330</v>
      </c>
      <c r="H1011" s="0" t="s">
        <v>901</v>
      </c>
      <c r="J1011" s="111" t="n">
        <v>1</v>
      </c>
      <c r="K1011" s="0" t="s">
        <v>198</v>
      </c>
      <c r="L1011" s="0" t="s">
        <v>198</v>
      </c>
      <c r="M1011" s="0" t="s">
        <v>274</v>
      </c>
      <c r="O1011" s="0" t="s">
        <v>200</v>
      </c>
      <c r="Q1011" s="120" t="s">
        <v>200</v>
      </c>
      <c r="R1011" s="0" t="s">
        <v>3919</v>
      </c>
      <c r="S1011" s="0" t="s">
        <v>201</v>
      </c>
      <c r="T1011" s="131" t="s">
        <v>1453</v>
      </c>
      <c r="U1011" s="0" t="s">
        <v>202</v>
      </c>
      <c r="V1011" s="0" t="s">
        <v>1790</v>
      </c>
      <c r="W1011" s="110" t="s">
        <v>204</v>
      </c>
      <c r="X1011" s="111" t="n">
        <v>2018</v>
      </c>
      <c r="Y1011" s="111" t="s">
        <v>498</v>
      </c>
      <c r="Z1011" s="130" t="s">
        <v>757</v>
      </c>
      <c r="AA1011" s="122" t="s">
        <v>200</v>
      </c>
      <c r="AB1011" s="0" t="s">
        <v>4278</v>
      </c>
      <c r="AC1011" s="0" t="s">
        <v>4287</v>
      </c>
      <c r="AD1011" s="111" t="n">
        <v>2018</v>
      </c>
      <c r="AE1011" s="111" t="s">
        <v>198</v>
      </c>
      <c r="AI1011" s="111" t="s">
        <v>700</v>
      </c>
      <c r="AJ1011" s="133" t="s">
        <v>5412</v>
      </c>
      <c r="AK1011" s="0" t="s">
        <v>4278</v>
      </c>
      <c r="AL1011" s="0" t="s">
        <v>200</v>
      </c>
      <c r="AM1011" s="111" t="n">
        <v>2017</v>
      </c>
      <c r="AN1011" s="111" t="s">
        <v>297</v>
      </c>
      <c r="AO1011" s="0" t="s">
        <v>200</v>
      </c>
      <c r="AP1011" s="0" t="s">
        <v>619</v>
      </c>
      <c r="AQ1011" s="0" t="s">
        <v>200</v>
      </c>
      <c r="AR1011" s="0" t="s">
        <v>3366</v>
      </c>
      <c r="AS1011" s="0" t="s">
        <v>3694</v>
      </c>
      <c r="AT1011" s="0" t="s">
        <v>7142</v>
      </c>
      <c r="AU1011" s="0" t="s">
        <v>332</v>
      </c>
      <c r="AV1011" s="0" t="s">
        <v>200</v>
      </c>
      <c r="AZ1011" s="0" t="s">
        <v>7143</v>
      </c>
      <c r="BA1011" s="124" t="s">
        <v>200</v>
      </c>
      <c r="BB1011" s="0" t="s">
        <v>248</v>
      </c>
      <c r="BC1011" s="0" t="s">
        <v>7144</v>
      </c>
      <c r="BD1011" s="0" t="s">
        <v>7145</v>
      </c>
      <c r="BE1011" s="104" t="s">
        <v>7146</v>
      </c>
      <c r="BF1011" s="0" t="s">
        <v>7147</v>
      </c>
      <c r="BG1011" s="125" t="s">
        <v>200</v>
      </c>
      <c r="BH1011" s="0" t="s">
        <v>253</v>
      </c>
      <c r="BI1011" s="112" t="n">
        <v>5051889626855</v>
      </c>
      <c r="BJ1011" s="126" t="s">
        <v>200</v>
      </c>
      <c r="BK1011" s="0" t="s">
        <v>215</v>
      </c>
      <c r="BL1011" s="112" t="n">
        <v>4</v>
      </c>
      <c r="BM1011" s="112" t="n">
        <v>4</v>
      </c>
      <c r="BN1011" s="112" t="n">
        <v>4</v>
      </c>
      <c r="BO1011" s="111" t="n">
        <v>20</v>
      </c>
      <c r="BP1011" s="125" t="s">
        <v>200</v>
      </c>
      <c r="BQ1011" s="127" t="s">
        <v>216</v>
      </c>
    </row>
    <row r="1012" customFormat="false" ht="13.8" hidden="false" customHeight="false" outlineLevel="0" collapsed="false">
      <c r="A1012" s="0" t="s">
        <v>7148</v>
      </c>
      <c r="B1012" s="0" t="s">
        <v>5207</v>
      </c>
      <c r="C1012" s="131" t="s">
        <v>1970</v>
      </c>
      <c r="D1012" s="131" t="s">
        <v>1333</v>
      </c>
      <c r="E1012" s="0" t="s">
        <v>284</v>
      </c>
      <c r="F1012" s="0" t="s">
        <v>195</v>
      </c>
      <c r="G1012" s="0" t="s">
        <v>330</v>
      </c>
      <c r="H1012" s="0" t="s">
        <v>901</v>
      </c>
      <c r="J1012" s="111" t="n">
        <v>1</v>
      </c>
      <c r="K1012" s="0" t="s">
        <v>198</v>
      </c>
      <c r="L1012" s="0" t="s">
        <v>198</v>
      </c>
      <c r="M1012" s="0" t="s">
        <v>274</v>
      </c>
      <c r="O1012" s="0" t="s">
        <v>237</v>
      </c>
      <c r="P1012" s="0" t="s">
        <v>410</v>
      </c>
      <c r="Q1012" s="120" t="s">
        <v>200</v>
      </c>
      <c r="R1012" s="0" t="s">
        <v>3919</v>
      </c>
      <c r="S1012" s="0" t="s">
        <v>201</v>
      </c>
      <c r="T1012" s="0" t="s">
        <v>198</v>
      </c>
      <c r="U1012" s="0" t="s">
        <v>202</v>
      </c>
      <c r="V1012" s="0" t="s">
        <v>1790</v>
      </c>
      <c r="W1012" s="110" t="s">
        <v>204</v>
      </c>
      <c r="X1012" s="111" t="n">
        <v>2015</v>
      </c>
      <c r="Y1012" s="111" t="s">
        <v>498</v>
      </c>
      <c r="Z1012" s="130" t="s">
        <v>757</v>
      </c>
      <c r="AA1012" s="122" t="s">
        <v>200</v>
      </c>
      <c r="AB1012" s="0" t="s">
        <v>4278</v>
      </c>
      <c r="AC1012" s="0" t="s">
        <v>4287</v>
      </c>
      <c r="AD1012" s="111" t="n">
        <v>2015</v>
      </c>
      <c r="AE1012" s="111" t="s">
        <v>198</v>
      </c>
      <c r="AI1012" s="111" t="s">
        <v>700</v>
      </c>
      <c r="AJ1012" s="133" t="s">
        <v>5412</v>
      </c>
      <c r="AK1012" s="0" t="s">
        <v>4278</v>
      </c>
      <c r="AL1012" s="0" t="s">
        <v>200</v>
      </c>
      <c r="AM1012" s="111" t="n">
        <v>2014</v>
      </c>
      <c r="AN1012" s="111" t="s">
        <v>297</v>
      </c>
      <c r="AP1012" s="0" t="s">
        <v>619</v>
      </c>
      <c r="AQ1012" s="0" t="s">
        <v>200</v>
      </c>
      <c r="AR1012" s="0" t="s">
        <v>3366</v>
      </c>
      <c r="AS1012" s="0" t="s">
        <v>3694</v>
      </c>
      <c r="AT1012" s="0" t="s">
        <v>7142</v>
      </c>
      <c r="AU1012" s="0" t="s">
        <v>332</v>
      </c>
      <c r="AV1012" s="0" t="s">
        <v>200</v>
      </c>
      <c r="AZ1012" s="0" t="s">
        <v>7149</v>
      </c>
      <c r="BA1012" s="124" t="s">
        <v>200</v>
      </c>
      <c r="BB1012" s="0" t="s">
        <v>248</v>
      </c>
      <c r="BC1012" s="0" t="s">
        <v>7150</v>
      </c>
      <c r="BD1012" s="0" t="s">
        <v>7151</v>
      </c>
      <c r="BE1012" s="104" t="s">
        <v>7152</v>
      </c>
      <c r="BF1012" s="0" t="s">
        <v>200</v>
      </c>
      <c r="BG1012" s="125" t="s">
        <v>200</v>
      </c>
      <c r="BH1012" s="0" t="s">
        <v>253</v>
      </c>
      <c r="BI1012" s="112" t="n">
        <v>5051889544739</v>
      </c>
      <c r="BJ1012" s="126" t="s">
        <v>200</v>
      </c>
      <c r="BK1012" s="0" t="s">
        <v>215</v>
      </c>
      <c r="BL1012" s="112" t="n">
        <v>4</v>
      </c>
      <c r="BM1012" s="112" t="n">
        <v>4</v>
      </c>
      <c r="BN1012" s="112" t="n">
        <v>4</v>
      </c>
      <c r="BO1012" s="111" t="n">
        <v>20</v>
      </c>
      <c r="BP1012" s="125" t="s">
        <v>200</v>
      </c>
      <c r="BQ1012" s="127" t="s">
        <v>216</v>
      </c>
    </row>
    <row r="1013" customFormat="false" ht="13.8" hidden="false" customHeight="false" outlineLevel="0" collapsed="false">
      <c r="A1013" s="0" t="s">
        <v>7153</v>
      </c>
      <c r="B1013" s="0" t="s">
        <v>5207</v>
      </c>
      <c r="C1013" s="131" t="s">
        <v>1970</v>
      </c>
      <c r="D1013" s="131" t="s">
        <v>1333</v>
      </c>
      <c r="E1013" s="0" t="s">
        <v>194</v>
      </c>
      <c r="F1013" s="0" t="s">
        <v>195</v>
      </c>
      <c r="G1013" s="0" t="s">
        <v>196</v>
      </c>
      <c r="H1013" s="0" t="s">
        <v>901</v>
      </c>
      <c r="J1013" s="111" t="n">
        <v>1</v>
      </c>
      <c r="K1013" s="0" t="s">
        <v>198</v>
      </c>
      <c r="L1013" s="0" t="s">
        <v>198</v>
      </c>
      <c r="M1013" s="0" t="s">
        <v>199</v>
      </c>
      <c r="Q1013" s="120"/>
      <c r="R1013" s="0" t="s">
        <v>3919</v>
      </c>
      <c r="S1013" s="0" t="s">
        <v>201</v>
      </c>
      <c r="T1013" s="0" t="s">
        <v>198</v>
      </c>
      <c r="U1013" s="0" t="s">
        <v>4369</v>
      </c>
      <c r="V1013" s="0" t="s">
        <v>1790</v>
      </c>
      <c r="W1013" s="110" t="s">
        <v>204</v>
      </c>
      <c r="X1013" s="111" t="n">
        <v>2020</v>
      </c>
      <c r="Y1013" s="111" t="s">
        <v>1702</v>
      </c>
      <c r="Z1013" s="130" t="s">
        <v>221</v>
      </c>
      <c r="AA1013" s="122" t="s">
        <v>200</v>
      </c>
      <c r="AB1013" s="0" t="s">
        <v>1684</v>
      </c>
      <c r="AC1013" s="0" t="s">
        <v>3301</v>
      </c>
      <c r="AD1013" s="111" t="s">
        <v>198</v>
      </c>
      <c r="AE1013" s="111" t="s">
        <v>222</v>
      </c>
      <c r="AI1013" s="111" t="s">
        <v>1313</v>
      </c>
      <c r="AJ1013" s="111" t="s">
        <v>3887</v>
      </c>
      <c r="AK1013" s="0" t="s">
        <v>1684</v>
      </c>
      <c r="AM1013" s="111" t="s">
        <v>849</v>
      </c>
      <c r="AN1013" s="111" t="s">
        <v>208</v>
      </c>
      <c r="AR1013" s="0" t="s">
        <v>7154</v>
      </c>
      <c r="AS1013" s="0" t="s">
        <v>7155</v>
      </c>
      <c r="AT1013" s="0" t="s">
        <v>7156</v>
      </c>
      <c r="AU1013" s="0" t="s">
        <v>1871</v>
      </c>
      <c r="AV1013" s="0" t="s">
        <v>200</v>
      </c>
      <c r="AZ1013" s="0" t="s">
        <v>7157</v>
      </c>
      <c r="BA1013" s="124" t="s">
        <v>200</v>
      </c>
      <c r="BB1013" s="0" t="s">
        <v>248</v>
      </c>
      <c r="BC1013" s="0" t="s">
        <v>7158</v>
      </c>
      <c r="BD1013" s="0" t="s">
        <v>7159</v>
      </c>
      <c r="BE1013" s="104" t="s">
        <v>7160</v>
      </c>
      <c r="BF1013" s="0" t="s">
        <v>7161</v>
      </c>
      <c r="BG1013" s="125"/>
      <c r="BH1013" s="0" t="s">
        <v>5303</v>
      </c>
      <c r="BI1013" s="112" t="n">
        <v>4570005940091</v>
      </c>
      <c r="BJ1013" s="126"/>
      <c r="BK1013" s="0" t="s">
        <v>215</v>
      </c>
      <c r="BL1013" s="112" t="n">
        <v>4</v>
      </c>
      <c r="BM1013" s="112" t="n">
        <v>4</v>
      </c>
      <c r="BN1013" s="112" t="n">
        <v>4</v>
      </c>
      <c r="BO1013" s="111" t="n">
        <v>20</v>
      </c>
      <c r="BP1013" s="125"/>
      <c r="BQ1013" s="127"/>
    </row>
    <row r="1014" customFormat="false" ht="13.8" hidden="false" customHeight="false" outlineLevel="0" collapsed="false">
      <c r="A1014" s="0" t="s">
        <v>7162</v>
      </c>
      <c r="B1014" s="0" t="s">
        <v>5207</v>
      </c>
      <c r="C1014" s="131" t="s">
        <v>1970</v>
      </c>
      <c r="D1014" s="131" t="s">
        <v>1452</v>
      </c>
      <c r="E1014" s="0" t="s">
        <v>194</v>
      </c>
      <c r="F1014" s="0" t="s">
        <v>195</v>
      </c>
      <c r="G1014" s="0" t="s">
        <v>196</v>
      </c>
      <c r="H1014" s="0" t="s">
        <v>901</v>
      </c>
      <c r="J1014" s="111" t="n">
        <v>1</v>
      </c>
      <c r="K1014" s="0" t="s">
        <v>198</v>
      </c>
      <c r="L1014" s="0" t="s">
        <v>198</v>
      </c>
      <c r="M1014" s="0" t="s">
        <v>199</v>
      </c>
      <c r="Q1014" s="120" t="s">
        <v>200</v>
      </c>
      <c r="R1014" s="0" t="s">
        <v>3919</v>
      </c>
      <c r="S1014" s="0" t="s">
        <v>201</v>
      </c>
      <c r="T1014" s="0" t="s">
        <v>198</v>
      </c>
      <c r="U1014" s="0" t="s">
        <v>285</v>
      </c>
      <c r="V1014" s="0" t="s">
        <v>1790</v>
      </c>
      <c r="W1014" s="110" t="s">
        <v>204</v>
      </c>
      <c r="X1014" s="111" t="n">
        <v>2019</v>
      </c>
      <c r="Y1014" s="111" t="s">
        <v>1624</v>
      </c>
      <c r="Z1014" s="130" t="s">
        <v>757</v>
      </c>
      <c r="AA1014" s="122" t="s">
        <v>200</v>
      </c>
      <c r="AB1014" s="0" t="s">
        <v>543</v>
      </c>
      <c r="AC1014" s="0" t="s">
        <v>543</v>
      </c>
      <c r="AD1014" s="111" t="n">
        <v>2019</v>
      </c>
      <c r="AE1014" s="111" t="s">
        <v>198</v>
      </c>
      <c r="AI1014" s="111" t="s">
        <v>922</v>
      </c>
      <c r="AJ1014" s="111" t="s">
        <v>3887</v>
      </c>
      <c r="AK1014" s="0" t="s">
        <v>543</v>
      </c>
      <c r="AM1014" s="111" t="n">
        <v>2001</v>
      </c>
      <c r="AN1014" s="111" t="s">
        <v>208</v>
      </c>
      <c r="AR1014" s="0" t="s">
        <v>7163</v>
      </c>
      <c r="AS1014" s="0" t="s">
        <v>3539</v>
      </c>
      <c r="AT1014" s="0" t="s">
        <v>7164</v>
      </c>
      <c r="AU1014" s="0" t="s">
        <v>200</v>
      </c>
      <c r="AV1014" s="0" t="s">
        <v>7165</v>
      </c>
      <c r="AX1014" s="0" t="s">
        <v>7166</v>
      </c>
      <c r="AZ1014" s="0" t="s">
        <v>7167</v>
      </c>
      <c r="BA1014" s="124" t="s">
        <v>200</v>
      </c>
      <c r="BB1014" s="0" t="s">
        <v>210</v>
      </c>
      <c r="BC1014" s="0" t="s">
        <v>7168</v>
      </c>
      <c r="BD1014" s="0" t="s">
        <v>7169</v>
      </c>
      <c r="BE1014" s="104" t="s">
        <v>7170</v>
      </c>
      <c r="BG1014" s="125" t="s">
        <v>200</v>
      </c>
      <c r="BH1014" s="0" t="s">
        <v>253</v>
      </c>
      <c r="BI1014" s="112" t="n">
        <v>13388560530</v>
      </c>
      <c r="BJ1014" s="126" t="s">
        <v>200</v>
      </c>
      <c r="BK1014" s="0" t="s">
        <v>215</v>
      </c>
      <c r="BL1014" s="112" t="n">
        <v>4</v>
      </c>
      <c r="BM1014" s="112" t="n">
        <v>4</v>
      </c>
      <c r="BN1014" s="112" t="n">
        <v>4</v>
      </c>
      <c r="BO1014" s="111" t="n">
        <v>20</v>
      </c>
      <c r="BP1014" s="125" t="s">
        <v>200</v>
      </c>
      <c r="BQ1014" s="127" t="s">
        <v>216</v>
      </c>
    </row>
    <row r="1015" customFormat="false" ht="13.8" hidden="false" customHeight="false" outlineLevel="0" collapsed="false">
      <c r="A1015" s="0" t="s">
        <v>7171</v>
      </c>
      <c r="B1015" s="0" t="s">
        <v>5207</v>
      </c>
      <c r="C1015" s="131" t="s">
        <v>1408</v>
      </c>
      <c r="D1015" s="131" t="s">
        <v>7172</v>
      </c>
      <c r="E1015" s="0" t="s">
        <v>194</v>
      </c>
      <c r="F1015" s="0" t="s">
        <v>195</v>
      </c>
      <c r="G1015" s="0" t="s">
        <v>330</v>
      </c>
      <c r="H1015" s="0" t="s">
        <v>901</v>
      </c>
      <c r="J1015" s="111" t="n">
        <v>1</v>
      </c>
      <c r="K1015" s="0" t="s">
        <v>198</v>
      </c>
      <c r="L1015" s="0" t="s">
        <v>198</v>
      </c>
      <c r="M1015" s="0" t="s">
        <v>220</v>
      </c>
      <c r="Q1015" s="120" t="s">
        <v>200</v>
      </c>
      <c r="R1015" s="0" t="s">
        <v>3919</v>
      </c>
      <c r="S1015" s="0" t="s">
        <v>201</v>
      </c>
      <c r="T1015" s="0" t="s">
        <v>198</v>
      </c>
      <c r="U1015" s="0" t="s">
        <v>202</v>
      </c>
      <c r="V1015" s="0" t="s">
        <v>1790</v>
      </c>
      <c r="W1015" s="110" t="s">
        <v>204</v>
      </c>
      <c r="X1015" s="111" t="n">
        <v>2017</v>
      </c>
      <c r="Y1015" s="111" t="s">
        <v>498</v>
      </c>
      <c r="Z1015" s="130" t="s">
        <v>757</v>
      </c>
      <c r="AA1015" s="122" t="s">
        <v>200</v>
      </c>
      <c r="AB1015" s="0" t="s">
        <v>7173</v>
      </c>
      <c r="AC1015" s="0" t="s">
        <v>5210</v>
      </c>
      <c r="AD1015" s="111" t="n">
        <v>2017</v>
      </c>
      <c r="AE1015" s="111" t="s">
        <v>198</v>
      </c>
      <c r="AI1015" s="111" t="s">
        <v>1313</v>
      </c>
      <c r="AJ1015" s="111" t="s">
        <v>4610</v>
      </c>
      <c r="AK1015" s="111" t="s">
        <v>7173</v>
      </c>
      <c r="AL1015" s="0" t="s">
        <v>200</v>
      </c>
      <c r="AM1015" s="111" t="n">
        <v>1999</v>
      </c>
      <c r="AN1015" s="111" t="s">
        <v>5995</v>
      </c>
      <c r="AQ1015" s="0" t="s">
        <v>7174</v>
      </c>
      <c r="AR1015" s="0" t="s">
        <v>200</v>
      </c>
      <c r="AS1015" s="0" t="s">
        <v>200</v>
      </c>
      <c r="AT1015" s="0" t="s">
        <v>2316</v>
      </c>
      <c r="AU1015" s="0" t="s">
        <v>267</v>
      </c>
      <c r="AZ1015" s="0" t="s">
        <v>7175</v>
      </c>
      <c r="BA1015" s="124" t="s">
        <v>200</v>
      </c>
      <c r="BB1015" s="0" t="s">
        <v>210</v>
      </c>
      <c r="BC1015" s="0" t="s">
        <v>7176</v>
      </c>
      <c r="BD1015" s="0" t="s">
        <v>7177</v>
      </c>
      <c r="BE1015" s="104" t="s">
        <v>7178</v>
      </c>
      <c r="BG1015" s="125" t="s">
        <v>200</v>
      </c>
      <c r="BH1015" s="0" t="s">
        <v>253</v>
      </c>
      <c r="BI1015" s="112" t="n">
        <v>3499550356618</v>
      </c>
      <c r="BJ1015" s="126" t="s">
        <v>200</v>
      </c>
      <c r="BK1015" s="0" t="s">
        <v>215</v>
      </c>
      <c r="BL1015" s="112" t="n">
        <v>4</v>
      </c>
      <c r="BM1015" s="112" t="n">
        <v>4</v>
      </c>
      <c r="BN1015" s="112" t="n">
        <v>4</v>
      </c>
      <c r="BO1015" s="111" t="n">
        <v>20</v>
      </c>
      <c r="BP1015" s="125" t="s">
        <v>200</v>
      </c>
      <c r="BQ1015" s="127" t="s">
        <v>216</v>
      </c>
    </row>
    <row r="1016" customFormat="false" ht="13.8" hidden="false" customHeight="false" outlineLevel="0" collapsed="false">
      <c r="A1016" s="0" t="s">
        <v>7179</v>
      </c>
      <c r="B1016" s="0" t="s">
        <v>5207</v>
      </c>
      <c r="C1016" s="131" t="s">
        <v>1489</v>
      </c>
      <c r="D1016" s="131" t="s">
        <v>1333</v>
      </c>
      <c r="E1016" s="0" t="s">
        <v>194</v>
      </c>
      <c r="F1016" s="0" t="s">
        <v>1509</v>
      </c>
      <c r="G1016" s="0" t="s">
        <v>330</v>
      </c>
      <c r="H1016" s="0" t="s">
        <v>219</v>
      </c>
      <c r="J1016" s="111" t="n">
        <v>1</v>
      </c>
      <c r="K1016" s="0" t="s">
        <v>198</v>
      </c>
      <c r="L1016" s="0" t="s">
        <v>198</v>
      </c>
      <c r="M1016" s="0" t="s">
        <v>199</v>
      </c>
      <c r="Q1016" s="120" t="s">
        <v>200</v>
      </c>
      <c r="R1016" s="0" t="s">
        <v>3919</v>
      </c>
      <c r="S1016" s="0" t="s">
        <v>201</v>
      </c>
      <c r="T1016" s="0" t="s">
        <v>198</v>
      </c>
      <c r="U1016" s="0" t="s">
        <v>202</v>
      </c>
      <c r="V1016" s="0" t="s">
        <v>1790</v>
      </c>
      <c r="W1016" s="110" t="s">
        <v>204</v>
      </c>
      <c r="X1016" s="111" t="n">
        <v>2019</v>
      </c>
      <c r="Y1016" s="111" t="s">
        <v>1624</v>
      </c>
      <c r="Z1016" s="130" t="s">
        <v>757</v>
      </c>
      <c r="AA1016" s="122" t="s">
        <v>200</v>
      </c>
      <c r="AB1016" s="0" t="s">
        <v>4265</v>
      </c>
      <c r="AC1016" s="0" t="s">
        <v>7180</v>
      </c>
      <c r="AD1016" s="111" t="n">
        <v>2019</v>
      </c>
      <c r="AE1016" s="111" t="s">
        <v>198</v>
      </c>
      <c r="AI1016" s="111" t="s">
        <v>207</v>
      </c>
      <c r="AK1016" s="111" t="str">
        <f aca="false">(AB1016)</f>
        <v>Obsidian entertainment</v>
      </c>
      <c r="AM1016" s="111" t="n">
        <f aca="false">AD1016</f>
        <v>2019</v>
      </c>
      <c r="AN1016" s="111" t="s">
        <v>297</v>
      </c>
      <c r="AT1016" s="0" t="s">
        <v>433</v>
      </c>
      <c r="AU1016" s="0" t="s">
        <v>1306</v>
      </c>
      <c r="AV1016" s="0" t="s">
        <v>200</v>
      </c>
      <c r="AY1016" s="0" t="s">
        <v>7181</v>
      </c>
      <c r="AZ1016" s="0" t="s">
        <v>7182</v>
      </c>
      <c r="BA1016" s="124" t="s">
        <v>200</v>
      </c>
      <c r="BB1016" s="0" t="s">
        <v>248</v>
      </c>
      <c r="BC1016" s="0" t="s">
        <v>7183</v>
      </c>
      <c r="BD1016" s="0" t="s">
        <v>7184</v>
      </c>
      <c r="BE1016" s="0" t="s">
        <v>7185</v>
      </c>
      <c r="BG1016" s="125"/>
      <c r="BH1016" s="0" t="s">
        <v>253</v>
      </c>
      <c r="BI1016" s="112" t="n">
        <v>5026555426176</v>
      </c>
      <c r="BJ1016" s="126"/>
      <c r="BK1016" s="0" t="s">
        <v>215</v>
      </c>
      <c r="BL1016" s="112" t="n">
        <v>4</v>
      </c>
      <c r="BM1016" s="112" t="n">
        <v>4</v>
      </c>
      <c r="BN1016" s="112" t="n">
        <v>4</v>
      </c>
      <c r="BO1016" s="111" t="n">
        <v>20</v>
      </c>
      <c r="BP1016" s="125"/>
      <c r="BQ1016" s="127" t="s">
        <v>216</v>
      </c>
    </row>
    <row r="1017" customFormat="false" ht="13.8" hidden="false" customHeight="false" outlineLevel="0" collapsed="false">
      <c r="A1017" s="0" t="s">
        <v>7186</v>
      </c>
      <c r="B1017" s="0" t="s">
        <v>5207</v>
      </c>
      <c r="C1017" s="131" t="s">
        <v>1451</v>
      </c>
      <c r="D1017" s="131" t="s">
        <v>1333</v>
      </c>
      <c r="E1017" s="0" t="s">
        <v>194</v>
      </c>
      <c r="F1017" s="0" t="s">
        <v>195</v>
      </c>
      <c r="G1017" s="0" t="s">
        <v>330</v>
      </c>
      <c r="H1017" s="0" t="s">
        <v>901</v>
      </c>
      <c r="J1017" s="111" t="n">
        <v>1</v>
      </c>
      <c r="K1017" s="0" t="s">
        <v>198</v>
      </c>
      <c r="L1017" s="0" t="s">
        <v>198</v>
      </c>
      <c r="M1017" s="0" t="s">
        <v>274</v>
      </c>
      <c r="O1017" s="0" t="s">
        <v>200</v>
      </c>
      <c r="Q1017" s="120" t="s">
        <v>200</v>
      </c>
      <c r="R1017" s="0" t="s">
        <v>3919</v>
      </c>
      <c r="S1017" s="0" t="s">
        <v>201</v>
      </c>
      <c r="T1017" s="0" t="s">
        <v>198</v>
      </c>
      <c r="U1017" s="0" t="s">
        <v>202</v>
      </c>
      <c r="V1017" s="0" t="s">
        <v>1790</v>
      </c>
      <c r="W1017" s="110" t="s">
        <v>204</v>
      </c>
      <c r="X1017" s="111" t="n">
        <v>2017</v>
      </c>
      <c r="Y1017" s="111" t="s">
        <v>1624</v>
      </c>
      <c r="Z1017" s="111" t="s">
        <v>198</v>
      </c>
      <c r="AA1017" s="122" t="s">
        <v>200</v>
      </c>
      <c r="AB1017" s="0" t="s">
        <v>7187</v>
      </c>
      <c r="AC1017" s="0" t="s">
        <v>4287</v>
      </c>
      <c r="AD1017" s="111" t="n">
        <v>2017</v>
      </c>
      <c r="AE1017" s="111" t="s">
        <v>198</v>
      </c>
      <c r="AI1017" s="111" t="s">
        <v>294</v>
      </c>
      <c r="AJ1017" s="111" t="s">
        <v>1793</v>
      </c>
      <c r="AK1017" s="0" t="s">
        <v>7187</v>
      </c>
      <c r="AM1017" s="111" t="s">
        <v>849</v>
      </c>
      <c r="AN1017" s="111" t="s">
        <v>1887</v>
      </c>
      <c r="AR1017" s="0" t="s">
        <v>1455</v>
      </c>
      <c r="AS1017" s="0" t="s">
        <v>200</v>
      </c>
      <c r="AU1017" s="0" t="s">
        <v>7188</v>
      </c>
      <c r="AV1017" s="0" t="s">
        <v>200</v>
      </c>
      <c r="AY1017" s="131" t="s">
        <v>2040</v>
      </c>
      <c r="AZ1017" s="0" t="s">
        <v>7189</v>
      </c>
      <c r="BA1017" s="124" t="s">
        <v>200</v>
      </c>
      <c r="BB1017" s="0" t="s">
        <v>248</v>
      </c>
      <c r="BC1017" s="0" t="s">
        <v>7190</v>
      </c>
      <c r="BE1017" s="104" t="s">
        <v>7191</v>
      </c>
      <c r="BG1017" s="125" t="s">
        <v>200</v>
      </c>
      <c r="BH1017" s="0" t="s">
        <v>253</v>
      </c>
      <c r="BI1017" s="112" t="n">
        <v>5051889604419</v>
      </c>
      <c r="BJ1017" s="126" t="s">
        <v>200</v>
      </c>
      <c r="BK1017" s="0" t="s">
        <v>215</v>
      </c>
      <c r="BL1017" s="112" t="n">
        <v>4</v>
      </c>
      <c r="BM1017" s="112" t="n">
        <v>4</v>
      </c>
      <c r="BN1017" s="112" t="n">
        <v>4</v>
      </c>
      <c r="BO1017" s="111" t="n">
        <v>20</v>
      </c>
      <c r="BP1017" s="125" t="s">
        <v>200</v>
      </c>
      <c r="BQ1017" s="127" t="s">
        <v>216</v>
      </c>
    </row>
    <row r="1018" customFormat="false" ht="13.8" hidden="false" customHeight="false" outlineLevel="0" collapsed="false">
      <c r="A1018" s="0" t="s">
        <v>7192</v>
      </c>
      <c r="B1018" s="0" t="s">
        <v>5207</v>
      </c>
      <c r="C1018" s="0" t="s">
        <v>369</v>
      </c>
      <c r="D1018" s="0" t="s">
        <v>1333</v>
      </c>
      <c r="E1018" s="0" t="s">
        <v>194</v>
      </c>
      <c r="F1018" s="0" t="s">
        <v>195</v>
      </c>
      <c r="G1018" s="0" t="s">
        <v>391</v>
      </c>
      <c r="H1018" s="0" t="s">
        <v>400</v>
      </c>
      <c r="I1018" s="0" t="s">
        <v>401</v>
      </c>
      <c r="J1018" s="111" t="n">
        <v>4</v>
      </c>
      <c r="K1018" s="0" t="s">
        <v>198</v>
      </c>
      <c r="L1018" s="0" t="s">
        <v>5453</v>
      </c>
      <c r="M1018" s="0" t="s">
        <v>235</v>
      </c>
      <c r="N1018" s="0" t="s">
        <v>7193</v>
      </c>
      <c r="O1018" s="0" t="s">
        <v>458</v>
      </c>
      <c r="Q1018" s="120" t="s">
        <v>200</v>
      </c>
      <c r="R1018" s="0" t="s">
        <v>3919</v>
      </c>
      <c r="S1018" s="0" t="s">
        <v>201</v>
      </c>
      <c r="T1018" s="0" t="s">
        <v>198</v>
      </c>
      <c r="U1018" s="0" t="s">
        <v>202</v>
      </c>
      <c r="V1018" s="0" t="s">
        <v>1790</v>
      </c>
      <c r="W1018" s="110" t="s">
        <v>204</v>
      </c>
      <c r="X1018" s="111" t="n">
        <v>2016</v>
      </c>
      <c r="Y1018" s="111" t="s">
        <v>498</v>
      </c>
      <c r="Z1018" s="111" t="s">
        <v>198</v>
      </c>
      <c r="AA1018" s="122" t="s">
        <v>200</v>
      </c>
      <c r="AB1018" s="0" t="s">
        <v>7194</v>
      </c>
      <c r="AC1018" s="0" t="s">
        <v>5144</v>
      </c>
      <c r="AD1018" s="111" t="n">
        <v>2016</v>
      </c>
      <c r="AE1018" s="111" t="s">
        <v>198</v>
      </c>
      <c r="AI1018" s="111" t="s">
        <v>207</v>
      </c>
      <c r="AK1018" s="111" t="str">
        <f aca="false">(AB1018)</f>
        <v>Ghost town games</v>
      </c>
      <c r="AM1018" s="111" t="n">
        <f aca="false">AD1018</f>
        <v>2016</v>
      </c>
      <c r="AN1018" s="111" t="s">
        <v>263</v>
      </c>
      <c r="AS1018" s="0" t="s">
        <v>200</v>
      </c>
      <c r="AU1018" s="0" t="s">
        <v>434</v>
      </c>
      <c r="AV1018" s="0" t="s">
        <v>200</v>
      </c>
      <c r="AY1018" s="0" t="s">
        <v>5044</v>
      </c>
      <c r="AZ1018" s="0" t="s">
        <v>7195</v>
      </c>
      <c r="BA1018" s="124" t="s">
        <v>200</v>
      </c>
      <c r="BB1018" s="0" t="s">
        <v>462</v>
      </c>
      <c r="BC1018" s="0" t="s">
        <v>7196</v>
      </c>
      <c r="BD1018" s="0" t="s">
        <v>7197</v>
      </c>
      <c r="BE1018" s="104" t="s">
        <v>7198</v>
      </c>
      <c r="BF1018" s="0" t="s">
        <v>7199</v>
      </c>
      <c r="BG1018" s="125" t="s">
        <v>200</v>
      </c>
      <c r="BH1018" s="0" t="s">
        <v>253</v>
      </c>
      <c r="BI1018" s="112" t="n">
        <v>5060236965721</v>
      </c>
      <c r="BJ1018" s="126" t="s">
        <v>200</v>
      </c>
      <c r="BK1018" s="0" t="s">
        <v>215</v>
      </c>
      <c r="BL1018" s="112" t="n">
        <v>4</v>
      </c>
      <c r="BM1018" s="112" t="n">
        <v>4</v>
      </c>
      <c r="BN1018" s="112" t="n">
        <v>4</v>
      </c>
      <c r="BO1018" s="111" t="n">
        <v>20</v>
      </c>
      <c r="BP1018" s="125" t="s">
        <v>200</v>
      </c>
      <c r="BQ1018" s="127" t="s">
        <v>216</v>
      </c>
    </row>
    <row r="1019" customFormat="false" ht="13.8" hidden="false" customHeight="false" outlineLevel="0" collapsed="false">
      <c r="A1019" s="0" t="s">
        <v>7200</v>
      </c>
      <c r="B1019" s="0" t="s">
        <v>5207</v>
      </c>
      <c r="C1019" s="131" t="s">
        <v>1489</v>
      </c>
      <c r="D1019" s="131" t="s">
        <v>1869</v>
      </c>
      <c r="E1019" s="0" t="s">
        <v>313</v>
      </c>
      <c r="F1019" s="0" t="s">
        <v>314</v>
      </c>
      <c r="G1019" s="0" t="s">
        <v>391</v>
      </c>
      <c r="H1019" s="0" t="s">
        <v>219</v>
      </c>
      <c r="J1019" s="111" t="n">
        <v>1</v>
      </c>
      <c r="K1019" s="131" t="s">
        <v>198</v>
      </c>
      <c r="L1019" s="131" t="s">
        <v>198</v>
      </c>
      <c r="M1019" s="104" t="s">
        <v>199</v>
      </c>
      <c r="N1019" s="104"/>
      <c r="O1019" s="0" t="s">
        <v>4057</v>
      </c>
      <c r="Q1019" s="120" t="s">
        <v>200</v>
      </c>
      <c r="R1019" s="0" t="s">
        <v>3919</v>
      </c>
      <c r="S1019" s="0" t="s">
        <v>3441</v>
      </c>
      <c r="T1019" s="0" t="s">
        <v>3441</v>
      </c>
      <c r="U1019" s="0" t="s">
        <v>202</v>
      </c>
      <c r="V1019" s="0" t="s">
        <v>1790</v>
      </c>
      <c r="W1019" s="110" t="s">
        <v>204</v>
      </c>
      <c r="X1019" s="111" t="n">
        <v>2016</v>
      </c>
      <c r="Y1019" s="111" t="s">
        <v>498</v>
      </c>
      <c r="Z1019" s="111" t="s">
        <v>198</v>
      </c>
      <c r="AA1019" s="122" t="s">
        <v>200</v>
      </c>
      <c r="AB1019" s="0" t="s">
        <v>2676</v>
      </c>
      <c r="AC1019" s="0" t="s">
        <v>2676</v>
      </c>
      <c r="AD1019" s="111" t="n">
        <v>2016</v>
      </c>
      <c r="AE1019" s="111" t="s">
        <v>198</v>
      </c>
      <c r="AI1019" s="111" t="s">
        <v>207</v>
      </c>
      <c r="AK1019" s="111" t="str">
        <f aca="false">(AB1019)</f>
        <v>Blizzard</v>
      </c>
      <c r="AM1019" s="111" t="n">
        <f aca="false">AD1019</f>
        <v>2016</v>
      </c>
      <c r="AN1019" s="130" t="s">
        <v>297</v>
      </c>
      <c r="AO1019" s="0" t="s">
        <v>7201</v>
      </c>
      <c r="AP1019" s="0" t="s">
        <v>200</v>
      </c>
      <c r="AS1019" s="0" t="s">
        <v>200</v>
      </c>
      <c r="AU1019" s="0" t="s">
        <v>267</v>
      </c>
      <c r="AV1019" s="0" t="s">
        <v>200</v>
      </c>
      <c r="AZ1019" s="0" t="s">
        <v>7202</v>
      </c>
      <c r="BA1019" s="124" t="s">
        <v>200</v>
      </c>
      <c r="BB1019" s="0" t="s">
        <v>248</v>
      </c>
      <c r="BC1019" s="0" t="s">
        <v>5989</v>
      </c>
      <c r="BD1019" s="0" t="s">
        <v>7203</v>
      </c>
      <c r="BE1019" s="104" t="s">
        <v>7204</v>
      </c>
      <c r="BG1019" s="125" t="s">
        <v>200</v>
      </c>
      <c r="BH1019" s="0" t="s">
        <v>582</v>
      </c>
      <c r="BI1019" s="112" t="n">
        <v>636676491752</v>
      </c>
      <c r="BJ1019" s="126" t="s">
        <v>200</v>
      </c>
      <c r="BK1019" s="0" t="s">
        <v>215</v>
      </c>
      <c r="BL1019" s="112" t="n">
        <v>4</v>
      </c>
      <c r="BM1019" s="112" t="n">
        <v>4</v>
      </c>
      <c r="BN1019" s="112" t="n">
        <v>4</v>
      </c>
      <c r="BO1019" s="111" t="n">
        <v>20</v>
      </c>
      <c r="BP1019" s="125" t="s">
        <v>200</v>
      </c>
      <c r="BQ1019" s="127" t="s">
        <v>216</v>
      </c>
    </row>
    <row r="1020" customFormat="false" ht="13.8" hidden="false" customHeight="false" outlineLevel="0" collapsed="false">
      <c r="A1020" s="0" t="s">
        <v>7205</v>
      </c>
      <c r="B1020" s="0" t="s">
        <v>5207</v>
      </c>
      <c r="C1020" s="0" t="s">
        <v>1267</v>
      </c>
      <c r="D1020" s="0" t="s">
        <v>1452</v>
      </c>
      <c r="E1020" s="0" t="s">
        <v>194</v>
      </c>
      <c r="F1020" s="0" t="s">
        <v>1509</v>
      </c>
      <c r="G1020" s="0" t="s">
        <v>330</v>
      </c>
      <c r="H1020" s="0" t="s">
        <v>197</v>
      </c>
      <c r="J1020" s="111" t="n">
        <v>1</v>
      </c>
      <c r="K1020" s="0" t="s">
        <v>198</v>
      </c>
      <c r="L1020" s="0" t="s">
        <v>198</v>
      </c>
      <c r="M1020" s="0" t="s">
        <v>199</v>
      </c>
      <c r="O1020" s="0" t="s">
        <v>200</v>
      </c>
      <c r="Q1020" s="120" t="s">
        <v>200</v>
      </c>
      <c r="R1020" s="0" t="s">
        <v>3919</v>
      </c>
      <c r="S1020" s="0" t="s">
        <v>5247</v>
      </c>
      <c r="T1020" s="0" t="s">
        <v>198</v>
      </c>
      <c r="U1020" s="0" t="s">
        <v>285</v>
      </c>
      <c r="V1020" s="0" t="s">
        <v>1790</v>
      </c>
      <c r="W1020" s="110" t="s">
        <v>204</v>
      </c>
      <c r="X1020" s="111" t="n">
        <v>2017</v>
      </c>
      <c r="Y1020" s="111" t="s">
        <v>205</v>
      </c>
      <c r="Z1020" s="130" t="s">
        <v>757</v>
      </c>
      <c r="AA1020" s="122" t="s">
        <v>200</v>
      </c>
      <c r="AB1020" s="0" t="s">
        <v>7206</v>
      </c>
      <c r="AC1020" s="0" t="s">
        <v>5249</v>
      </c>
      <c r="AD1020" s="111" t="s">
        <v>198</v>
      </c>
      <c r="AE1020" s="111" t="s">
        <v>5241</v>
      </c>
      <c r="AG1020" s="130"/>
      <c r="AI1020" s="111" t="s">
        <v>294</v>
      </c>
      <c r="AJ1020" s="111" t="s">
        <v>1793</v>
      </c>
      <c r="AK1020" s="0" t="s">
        <v>7206</v>
      </c>
      <c r="AM1020" s="111" t="n">
        <v>2016</v>
      </c>
      <c r="AN1020" s="111" t="s">
        <v>297</v>
      </c>
      <c r="AS1020" s="0" t="s">
        <v>200</v>
      </c>
      <c r="AV1020" s="0" t="s">
        <v>200</v>
      </c>
      <c r="AY1020" s="0" t="s">
        <v>5044</v>
      </c>
      <c r="AZ1020" s="0" t="s">
        <v>7207</v>
      </c>
      <c r="BA1020" s="124" t="s">
        <v>200</v>
      </c>
      <c r="BB1020" s="0" t="s">
        <v>248</v>
      </c>
      <c r="BC1020" s="0" t="s">
        <v>7208</v>
      </c>
      <c r="BD1020" s="0" t="s">
        <v>7209</v>
      </c>
      <c r="BE1020" s="104" t="s">
        <v>7210</v>
      </c>
      <c r="BF1020" s="0" t="s">
        <v>7211</v>
      </c>
      <c r="BG1020" s="125" t="s">
        <v>200</v>
      </c>
      <c r="BH1020" s="0" t="s">
        <v>5255</v>
      </c>
      <c r="BI1020" s="112" t="n">
        <v>636676491899</v>
      </c>
      <c r="BJ1020" s="126" t="s">
        <v>200</v>
      </c>
      <c r="BK1020" s="0" t="s">
        <v>215</v>
      </c>
      <c r="BL1020" s="112" t="n">
        <v>4</v>
      </c>
      <c r="BM1020" s="112" t="n">
        <v>4</v>
      </c>
      <c r="BN1020" s="112" t="n">
        <v>4</v>
      </c>
      <c r="BO1020" s="111" t="n">
        <v>40</v>
      </c>
      <c r="BP1020" s="125" t="s">
        <v>200</v>
      </c>
      <c r="BQ1020" s="127" t="s">
        <v>216</v>
      </c>
    </row>
    <row r="1021" customFormat="false" ht="13.8" hidden="false" customHeight="false" outlineLevel="0" collapsed="false">
      <c r="A1021" s="0" t="s">
        <v>7212</v>
      </c>
      <c r="B1021" s="0" t="s">
        <v>5412</v>
      </c>
      <c r="C1021" s="0" t="s">
        <v>369</v>
      </c>
      <c r="D1021" s="0" t="s">
        <v>193</v>
      </c>
      <c r="E1021" s="0" t="s">
        <v>194</v>
      </c>
      <c r="F1021" s="0" t="s">
        <v>314</v>
      </c>
      <c r="G1021" s="0" t="s">
        <v>391</v>
      </c>
      <c r="H1021" s="0" t="s">
        <v>197</v>
      </c>
      <c r="J1021" s="111" t="n">
        <v>1</v>
      </c>
      <c r="K1021" s="131" t="s">
        <v>198</v>
      </c>
      <c r="L1021" s="0" t="s">
        <v>198</v>
      </c>
      <c r="M1021" s="0" t="s">
        <v>199</v>
      </c>
      <c r="O1021" s="0" t="s">
        <v>200</v>
      </c>
      <c r="Q1021" s="120" t="s">
        <v>200</v>
      </c>
      <c r="R1021" s="0" t="s">
        <v>3919</v>
      </c>
      <c r="S1021" s="0" t="s">
        <v>201</v>
      </c>
      <c r="T1021" s="0" t="s">
        <v>198</v>
      </c>
      <c r="U1021" s="0" t="s">
        <v>202</v>
      </c>
      <c r="V1021" s="0" t="s">
        <v>1790</v>
      </c>
      <c r="W1021" s="110" t="s">
        <v>204</v>
      </c>
      <c r="X1021" s="111" t="n">
        <v>2016</v>
      </c>
      <c r="Y1021" s="111" t="s">
        <v>205</v>
      </c>
      <c r="Z1021" s="111" t="s">
        <v>198</v>
      </c>
      <c r="AA1021" s="122" t="s">
        <v>200</v>
      </c>
      <c r="AB1021" s="131" t="s">
        <v>5006</v>
      </c>
      <c r="AC1021" s="0" t="s">
        <v>4644</v>
      </c>
      <c r="AD1021" s="111" t="n">
        <v>2016</v>
      </c>
      <c r="AE1021" s="111" t="s">
        <v>198</v>
      </c>
      <c r="AI1021" s="111" t="s">
        <v>294</v>
      </c>
      <c r="AJ1021" s="111" t="s">
        <v>1793</v>
      </c>
      <c r="AK1021" s="131" t="s">
        <v>5006</v>
      </c>
      <c r="AM1021" s="111" t="n">
        <v>2016</v>
      </c>
      <c r="AN1021" s="111" t="s">
        <v>208</v>
      </c>
      <c r="AP1021" s="0" t="s">
        <v>200</v>
      </c>
      <c r="AQ1021" s="0" t="s">
        <v>200</v>
      </c>
      <c r="AR1021" s="0" t="s">
        <v>371</v>
      </c>
      <c r="AS1021" s="0" t="s">
        <v>372</v>
      </c>
      <c r="AT1021" s="0" t="s">
        <v>373</v>
      </c>
      <c r="AV1021" s="0" t="s">
        <v>374</v>
      </c>
      <c r="AZ1021" s="0" t="s">
        <v>7213</v>
      </c>
      <c r="BA1021" s="124" t="s">
        <v>200</v>
      </c>
      <c r="BB1021" s="0" t="s">
        <v>248</v>
      </c>
      <c r="BC1021" s="0" t="s">
        <v>7214</v>
      </c>
      <c r="BD1021" s="0" t="s">
        <v>7215</v>
      </c>
      <c r="BE1021" s="104" t="s">
        <v>7216</v>
      </c>
      <c r="BG1021" s="125" t="s">
        <v>200</v>
      </c>
      <c r="BH1021" s="0" t="s">
        <v>253</v>
      </c>
      <c r="BI1021" s="112" t="n">
        <v>722674121125</v>
      </c>
      <c r="BJ1021" s="126" t="s">
        <v>200</v>
      </c>
      <c r="BK1021" s="0" t="s">
        <v>215</v>
      </c>
      <c r="BL1021" s="112" t="n">
        <v>4</v>
      </c>
      <c r="BM1021" s="112" t="n">
        <v>4</v>
      </c>
      <c r="BN1021" s="112" t="n">
        <v>4</v>
      </c>
      <c r="BO1021" s="111" t="n">
        <v>20</v>
      </c>
      <c r="BP1021" s="125" t="s">
        <v>200</v>
      </c>
      <c r="BQ1021" s="127" t="s">
        <v>216</v>
      </c>
    </row>
    <row r="1022" customFormat="false" ht="13.8" hidden="false" customHeight="false" outlineLevel="0" collapsed="false">
      <c r="A1022" s="0" t="s">
        <v>7217</v>
      </c>
      <c r="B1022" s="0" t="s">
        <v>5207</v>
      </c>
      <c r="C1022" s="0" t="s">
        <v>369</v>
      </c>
      <c r="D1022" s="0" t="s">
        <v>193</v>
      </c>
      <c r="E1022" s="0" t="s">
        <v>194</v>
      </c>
      <c r="F1022" s="0" t="s">
        <v>195</v>
      </c>
      <c r="G1022" s="0" t="s">
        <v>391</v>
      </c>
      <c r="H1022" s="0" t="s">
        <v>838</v>
      </c>
      <c r="I1022" s="0" t="s">
        <v>839</v>
      </c>
      <c r="J1022" s="111" t="n">
        <v>2</v>
      </c>
      <c r="K1022" s="0" t="s">
        <v>198</v>
      </c>
      <c r="L1022" s="0" t="s">
        <v>533</v>
      </c>
      <c r="M1022" s="0" t="s">
        <v>274</v>
      </c>
      <c r="O1022" s="0" t="s">
        <v>534</v>
      </c>
      <c r="Q1022" s="120" t="s">
        <v>200</v>
      </c>
      <c r="R1022" s="0" t="s">
        <v>3919</v>
      </c>
      <c r="S1022" s="0" t="s">
        <v>5247</v>
      </c>
      <c r="T1022" s="0" t="s">
        <v>198</v>
      </c>
      <c r="U1022" s="0" t="s">
        <v>285</v>
      </c>
      <c r="V1022" s="0" t="s">
        <v>1790</v>
      </c>
      <c r="W1022" s="110" t="s">
        <v>204</v>
      </c>
      <c r="X1022" s="111" t="n">
        <v>2017</v>
      </c>
      <c r="Y1022" s="111" t="s">
        <v>498</v>
      </c>
      <c r="Z1022" s="111" t="s">
        <v>198</v>
      </c>
      <c r="AA1022" s="122" t="s">
        <v>200</v>
      </c>
      <c r="AB1022" s="0" t="s">
        <v>7218</v>
      </c>
      <c r="AC1022" s="0" t="s">
        <v>5249</v>
      </c>
      <c r="AD1022" s="111" t="n">
        <v>2020</v>
      </c>
      <c r="AE1022" s="111" t="s">
        <v>5241</v>
      </c>
      <c r="AG1022" s="130"/>
      <c r="AI1022" s="111" t="s">
        <v>294</v>
      </c>
      <c r="AJ1022" s="111" t="s">
        <v>1793</v>
      </c>
      <c r="AK1022" s="0" t="s">
        <v>7219</v>
      </c>
      <c r="AM1022" s="111" t="n">
        <v>2016</v>
      </c>
      <c r="AN1022" s="111" t="s">
        <v>510</v>
      </c>
      <c r="AS1022" s="0" t="s">
        <v>7220</v>
      </c>
      <c r="AV1022" s="0" t="s">
        <v>200</v>
      </c>
      <c r="AZ1022" s="0" t="s">
        <v>7221</v>
      </c>
      <c r="BA1022" s="124" t="s">
        <v>200</v>
      </c>
      <c r="BB1022" s="0" t="s">
        <v>248</v>
      </c>
      <c r="BC1022" s="0" t="s">
        <v>7222</v>
      </c>
      <c r="BD1022" s="0" t="s">
        <v>7223</v>
      </c>
      <c r="BE1022" s="104" t="s">
        <v>7224</v>
      </c>
      <c r="BF1022" s="0" t="s">
        <v>200</v>
      </c>
      <c r="BG1022" s="125" t="s">
        <v>200</v>
      </c>
      <c r="BH1022" s="0" t="s">
        <v>5255</v>
      </c>
      <c r="BI1022" s="112" t="n">
        <v>636676492117</v>
      </c>
      <c r="BJ1022" s="126" t="s">
        <v>200</v>
      </c>
      <c r="BK1022" s="0" t="s">
        <v>215</v>
      </c>
      <c r="BL1022" s="112" t="n">
        <v>4</v>
      </c>
      <c r="BM1022" s="112" t="n">
        <v>4</v>
      </c>
      <c r="BN1022" s="112" t="n">
        <v>4</v>
      </c>
      <c r="BO1022" s="111" t="n">
        <v>40</v>
      </c>
      <c r="BP1022" s="125" t="s">
        <v>200</v>
      </c>
      <c r="BQ1022" s="127" t="s">
        <v>216</v>
      </c>
    </row>
    <row r="1023" customFormat="false" ht="13.8" hidden="false" customHeight="false" outlineLevel="0" collapsed="false">
      <c r="A1023" s="0" t="s">
        <v>7225</v>
      </c>
      <c r="B1023" s="0" t="s">
        <v>5207</v>
      </c>
      <c r="C1023" s="0" t="s">
        <v>3767</v>
      </c>
      <c r="D1023" s="0" t="s">
        <v>7226</v>
      </c>
      <c r="E1023" s="0" t="s">
        <v>194</v>
      </c>
      <c r="F1023" s="0" t="s">
        <v>195</v>
      </c>
      <c r="G1023" s="0" t="s">
        <v>362</v>
      </c>
      <c r="H1023" s="0" t="s">
        <v>197</v>
      </c>
      <c r="J1023" s="111" t="n">
        <v>1</v>
      </c>
      <c r="K1023" s="0" t="s">
        <v>198</v>
      </c>
      <c r="L1023" s="0" t="s">
        <v>198</v>
      </c>
      <c r="M1023" s="0" t="s">
        <v>199</v>
      </c>
      <c r="Q1023" s="120" t="s">
        <v>200</v>
      </c>
      <c r="R1023" s="0" t="s">
        <v>3919</v>
      </c>
      <c r="S1023" s="0" t="s">
        <v>201</v>
      </c>
      <c r="T1023" s="0" t="s">
        <v>198</v>
      </c>
      <c r="U1023" s="0" t="s">
        <v>202</v>
      </c>
      <c r="V1023" s="0" t="s">
        <v>1790</v>
      </c>
      <c r="W1023" s="110" t="s">
        <v>204</v>
      </c>
      <c r="X1023" s="111" t="n">
        <v>2017</v>
      </c>
      <c r="Y1023" s="111" t="s">
        <v>205</v>
      </c>
      <c r="Z1023" s="111" t="s">
        <v>198</v>
      </c>
      <c r="AA1023" s="122" t="s">
        <v>200</v>
      </c>
      <c r="AB1023" s="0" t="s">
        <v>7227</v>
      </c>
      <c r="AC1023" s="0" t="s">
        <v>872</v>
      </c>
      <c r="AD1023" s="111" t="n">
        <v>2017</v>
      </c>
      <c r="AE1023" s="111" t="s">
        <v>222</v>
      </c>
      <c r="AI1023" s="111" t="s">
        <v>922</v>
      </c>
      <c r="AJ1023" s="111" t="s">
        <v>3813</v>
      </c>
      <c r="AK1023" s="0" t="s">
        <v>7227</v>
      </c>
      <c r="AM1023" s="111" t="n">
        <v>1996</v>
      </c>
      <c r="AN1023" s="111" t="s">
        <v>208</v>
      </c>
      <c r="AS1023" s="0" t="s">
        <v>200</v>
      </c>
      <c r="AT1023" s="0" t="s">
        <v>381</v>
      </c>
      <c r="AU1023" s="0" t="s">
        <v>227</v>
      </c>
      <c r="AV1023" s="0" t="s">
        <v>200</v>
      </c>
      <c r="AZ1023" s="0" t="s">
        <v>7228</v>
      </c>
      <c r="BA1023" s="124" t="s">
        <v>200</v>
      </c>
      <c r="BB1023" s="0" t="s">
        <v>210</v>
      </c>
      <c r="BC1023" s="0" t="s">
        <v>7229</v>
      </c>
      <c r="BD1023" s="0" t="s">
        <v>7230</v>
      </c>
      <c r="BE1023" s="0" t="s">
        <v>7231</v>
      </c>
      <c r="BF1023" s="0" t="s">
        <v>4944</v>
      </c>
      <c r="BG1023" s="125" t="s">
        <v>200</v>
      </c>
      <c r="BH1023" s="0" t="s">
        <v>5278</v>
      </c>
      <c r="BI1023" s="112" t="n">
        <v>4948872320221</v>
      </c>
      <c r="BJ1023" s="126" t="s">
        <v>200</v>
      </c>
      <c r="BK1023" s="0" t="s">
        <v>215</v>
      </c>
      <c r="BL1023" s="112" t="n">
        <v>4</v>
      </c>
      <c r="BM1023" s="112" t="n">
        <v>4</v>
      </c>
      <c r="BN1023" s="112" t="n">
        <v>4</v>
      </c>
      <c r="BO1023" s="111" t="n">
        <v>20</v>
      </c>
      <c r="BP1023" s="125" t="s">
        <v>200</v>
      </c>
      <c r="BQ1023" s="127" t="s">
        <v>216</v>
      </c>
    </row>
    <row r="1024" customFormat="false" ht="13.8" hidden="false" customHeight="false" outlineLevel="0" collapsed="false">
      <c r="A1024" s="0" t="s">
        <v>7232</v>
      </c>
      <c r="B1024" s="0" t="s">
        <v>5207</v>
      </c>
      <c r="C1024" s="0" t="s">
        <v>3767</v>
      </c>
      <c r="D1024" s="0" t="s">
        <v>193</v>
      </c>
      <c r="E1024" s="0" t="s">
        <v>194</v>
      </c>
      <c r="F1024" s="0" t="s">
        <v>195</v>
      </c>
      <c r="G1024" s="0" t="s">
        <v>196</v>
      </c>
      <c r="H1024" s="0" t="s">
        <v>197</v>
      </c>
      <c r="J1024" s="111" t="n">
        <v>1</v>
      </c>
      <c r="K1024" s="0" t="s">
        <v>198</v>
      </c>
      <c r="L1024" s="0" t="s">
        <v>198</v>
      </c>
      <c r="M1024" s="0" t="s">
        <v>274</v>
      </c>
      <c r="O1024" s="0" t="s">
        <v>200</v>
      </c>
      <c r="P1024" s="0" t="s">
        <v>477</v>
      </c>
      <c r="Q1024" s="120" t="s">
        <v>200</v>
      </c>
      <c r="R1024" s="0" t="s">
        <v>3919</v>
      </c>
      <c r="S1024" s="0" t="s">
        <v>201</v>
      </c>
      <c r="T1024" s="0" t="s">
        <v>198</v>
      </c>
      <c r="U1024" s="0" t="s">
        <v>4369</v>
      </c>
      <c r="V1024" s="0" t="s">
        <v>1790</v>
      </c>
      <c r="W1024" s="110" t="s">
        <v>204</v>
      </c>
      <c r="X1024" s="111" t="n">
        <v>2017</v>
      </c>
      <c r="Y1024" s="111" t="s">
        <v>205</v>
      </c>
      <c r="Z1024" s="111" t="s">
        <v>221</v>
      </c>
      <c r="AA1024" s="122" t="s">
        <v>200</v>
      </c>
      <c r="AB1024" s="0" t="s">
        <v>7233</v>
      </c>
      <c r="AC1024" s="0" t="s">
        <v>872</v>
      </c>
      <c r="AD1024" s="111" t="s">
        <v>198</v>
      </c>
      <c r="AE1024" s="111" t="s">
        <v>222</v>
      </c>
      <c r="AI1024" s="111" t="s">
        <v>922</v>
      </c>
      <c r="AJ1024" s="111" t="s">
        <v>4342</v>
      </c>
      <c r="AK1024" s="0" t="s">
        <v>7233</v>
      </c>
      <c r="AL1024" s="0" t="s">
        <v>200</v>
      </c>
      <c r="AM1024" s="111" t="n">
        <v>2007</v>
      </c>
      <c r="AN1024" s="111" t="s">
        <v>208</v>
      </c>
      <c r="AR1024" s="0" t="s">
        <v>200</v>
      </c>
      <c r="AS1024" s="0" t="s">
        <v>7234</v>
      </c>
      <c r="AT1024" s="0" t="s">
        <v>381</v>
      </c>
      <c r="AU1024" s="0" t="s">
        <v>434</v>
      </c>
      <c r="AV1024" s="0" t="s">
        <v>200</v>
      </c>
      <c r="AZ1024" s="0" t="s">
        <v>7235</v>
      </c>
      <c r="BA1024" s="124" t="s">
        <v>200</v>
      </c>
      <c r="BB1024" s="0" t="s">
        <v>462</v>
      </c>
      <c r="BC1024" s="0" t="s">
        <v>7236</v>
      </c>
      <c r="BD1024" s="0" t="s">
        <v>7237</v>
      </c>
      <c r="BE1024" s="0" t="s">
        <v>7238</v>
      </c>
      <c r="BG1024" s="125" t="s">
        <v>200</v>
      </c>
      <c r="BH1024" s="0" t="s">
        <v>5303</v>
      </c>
      <c r="BI1024" s="112" t="n">
        <v>4948872610490</v>
      </c>
      <c r="BJ1024" s="126" t="s">
        <v>200</v>
      </c>
      <c r="BK1024" s="0" t="s">
        <v>215</v>
      </c>
      <c r="BL1024" s="112" t="n">
        <v>4</v>
      </c>
      <c r="BM1024" s="112" t="n">
        <v>4</v>
      </c>
      <c r="BN1024" s="112" t="n">
        <v>4</v>
      </c>
      <c r="BO1024" s="111" t="n">
        <v>20</v>
      </c>
      <c r="BP1024" s="125" t="s">
        <v>200</v>
      </c>
      <c r="BQ1024" s="127" t="s">
        <v>216</v>
      </c>
    </row>
    <row r="1025" customFormat="false" ht="13.8" hidden="false" customHeight="false" outlineLevel="0" collapsed="false">
      <c r="A1025" s="0" t="s">
        <v>7239</v>
      </c>
      <c r="B1025" s="0" t="s">
        <v>5207</v>
      </c>
      <c r="C1025" s="0" t="s">
        <v>1489</v>
      </c>
      <c r="D1025" s="0" t="s">
        <v>1333</v>
      </c>
      <c r="E1025" s="0" t="s">
        <v>194</v>
      </c>
      <c r="F1025" s="0" t="s">
        <v>399</v>
      </c>
      <c r="G1025" s="0" t="s">
        <v>196</v>
      </c>
      <c r="H1025" s="0" t="s">
        <v>901</v>
      </c>
      <c r="J1025" s="111" t="n">
        <v>1</v>
      </c>
      <c r="K1025" s="0" t="s">
        <v>198</v>
      </c>
      <c r="L1025" s="0" t="s">
        <v>198</v>
      </c>
      <c r="M1025" s="0" t="s">
        <v>199</v>
      </c>
      <c r="Q1025" s="120"/>
      <c r="R1025" s="0" t="s">
        <v>3919</v>
      </c>
      <c r="S1025" s="0" t="s">
        <v>201</v>
      </c>
      <c r="T1025" s="0" t="s">
        <v>198</v>
      </c>
      <c r="U1025" s="0" t="s">
        <v>202</v>
      </c>
      <c r="V1025" s="0" t="s">
        <v>1790</v>
      </c>
      <c r="W1025" s="110" t="s">
        <v>204</v>
      </c>
      <c r="X1025" s="111" t="n">
        <v>2018</v>
      </c>
      <c r="Y1025" s="111" t="s">
        <v>1624</v>
      </c>
      <c r="Z1025" s="111" t="s">
        <v>757</v>
      </c>
      <c r="AA1025" s="122"/>
      <c r="AB1025" s="0" t="s">
        <v>7240</v>
      </c>
      <c r="AC1025" s="0" t="s">
        <v>3470</v>
      </c>
      <c r="AD1025" s="111" t="n">
        <v>2016</v>
      </c>
      <c r="AE1025" s="111" t="s">
        <v>198</v>
      </c>
      <c r="AI1025" s="111" t="s">
        <v>700</v>
      </c>
      <c r="AJ1025" s="111" t="s">
        <v>3976</v>
      </c>
      <c r="AK1025" s="0" t="s">
        <v>7240</v>
      </c>
      <c r="AM1025" s="111" t="n">
        <v>2013</v>
      </c>
      <c r="AN1025" s="111" t="s">
        <v>4091</v>
      </c>
      <c r="AT1025" s="0" t="s">
        <v>433</v>
      </c>
      <c r="AZ1025" s="0" t="s">
        <v>7241</v>
      </c>
      <c r="BA1025" s="124" t="s">
        <v>200</v>
      </c>
      <c r="BB1025" s="0" t="s">
        <v>248</v>
      </c>
      <c r="BC1025" s="0" t="s">
        <v>7242</v>
      </c>
      <c r="BE1025" s="0" t="s">
        <v>7243</v>
      </c>
      <c r="BF1025" s="0" t="s">
        <v>7244</v>
      </c>
      <c r="BG1025" s="125"/>
      <c r="BH1025" s="0" t="s">
        <v>5255</v>
      </c>
      <c r="BI1025" s="112" t="n">
        <v>8023171038056</v>
      </c>
      <c r="BJ1025" s="126"/>
      <c r="BK1025" s="0" t="s">
        <v>215</v>
      </c>
      <c r="BL1025" s="112" t="n">
        <v>4</v>
      </c>
      <c r="BM1025" s="112" t="n">
        <v>4</v>
      </c>
      <c r="BN1025" s="112" t="n">
        <v>4</v>
      </c>
      <c r="BO1025" s="111" t="n">
        <v>20</v>
      </c>
      <c r="BP1025" s="125"/>
      <c r="BQ1025" s="127"/>
    </row>
    <row r="1026" customFormat="false" ht="13.8" hidden="false" customHeight="false" outlineLevel="0" collapsed="false">
      <c r="A1026" s="0" t="s">
        <v>7245</v>
      </c>
      <c r="B1026" s="0" t="s">
        <v>5207</v>
      </c>
      <c r="C1026" s="0" t="s">
        <v>928</v>
      </c>
      <c r="D1026" s="0" t="s">
        <v>6891</v>
      </c>
      <c r="E1026" s="0" t="s">
        <v>284</v>
      </c>
      <c r="F1026" s="0" t="s">
        <v>1509</v>
      </c>
      <c r="G1026" s="0" t="s">
        <v>330</v>
      </c>
      <c r="H1026" s="0" t="s">
        <v>219</v>
      </c>
      <c r="J1026" s="111" t="n">
        <v>1</v>
      </c>
      <c r="K1026" s="0" t="s">
        <v>198</v>
      </c>
      <c r="L1026" s="0" t="s">
        <v>198</v>
      </c>
      <c r="M1026" s="0" t="s">
        <v>274</v>
      </c>
      <c r="O1026" s="0" t="s">
        <v>200</v>
      </c>
      <c r="Q1026" s="120" t="s">
        <v>200</v>
      </c>
      <c r="R1026" s="0" t="s">
        <v>3919</v>
      </c>
      <c r="S1026" s="0" t="s">
        <v>3441</v>
      </c>
      <c r="T1026" s="0" t="s">
        <v>3441</v>
      </c>
      <c r="U1026" s="0" t="s">
        <v>202</v>
      </c>
      <c r="V1026" s="0" t="s">
        <v>1790</v>
      </c>
      <c r="W1026" s="110" t="s">
        <v>204</v>
      </c>
      <c r="X1026" s="111" t="n">
        <v>2019</v>
      </c>
      <c r="Y1026" s="111" t="s">
        <v>1624</v>
      </c>
      <c r="Z1026" s="130" t="s">
        <v>757</v>
      </c>
      <c r="AA1026" s="122" t="s">
        <v>200</v>
      </c>
      <c r="AB1026" s="0" t="s">
        <v>2959</v>
      </c>
      <c r="AC1026" s="0" t="s">
        <v>4469</v>
      </c>
      <c r="AD1026" s="111" t="n">
        <v>2019</v>
      </c>
      <c r="AE1026" s="111" t="s">
        <v>198</v>
      </c>
      <c r="AG1026" s="111" t="s">
        <v>241</v>
      </c>
      <c r="AH1026" s="111" t="s">
        <v>2737</v>
      </c>
      <c r="AI1026" s="111" t="s">
        <v>700</v>
      </c>
      <c r="AJ1026" s="111" t="s">
        <v>5412</v>
      </c>
      <c r="AK1026" s="111" t="s">
        <v>2959</v>
      </c>
      <c r="AM1026" s="111" t="n">
        <v>2017</v>
      </c>
      <c r="AN1026" s="111" t="s">
        <v>208</v>
      </c>
      <c r="AS1026" s="0" t="s">
        <v>4745</v>
      </c>
      <c r="AT1026" s="0" t="s">
        <v>7246</v>
      </c>
      <c r="AU1026" s="0" t="s">
        <v>5233</v>
      </c>
      <c r="AV1026" s="0" t="s">
        <v>5635</v>
      </c>
      <c r="AW1026" s="0" t="s">
        <v>4746</v>
      </c>
      <c r="AZ1026" s="0" t="s">
        <v>7247</v>
      </c>
      <c r="BA1026" s="124" t="s">
        <v>200</v>
      </c>
      <c r="BB1026" s="0" t="s">
        <v>248</v>
      </c>
      <c r="BC1026" s="0" t="s">
        <v>7248</v>
      </c>
      <c r="BD1026" s="0" t="s">
        <v>7249</v>
      </c>
      <c r="BE1026" s="0" t="s">
        <v>7250</v>
      </c>
      <c r="BF1026" s="0" t="s">
        <v>7251</v>
      </c>
      <c r="BG1026" s="125" t="s">
        <v>200</v>
      </c>
      <c r="BH1026" s="0" t="s">
        <v>2235</v>
      </c>
      <c r="BI1026" s="112" t="n">
        <v>5055277036943</v>
      </c>
      <c r="BJ1026" s="126" t="s">
        <v>200</v>
      </c>
      <c r="BK1026" s="0" t="s">
        <v>215</v>
      </c>
      <c r="BL1026" s="112" t="n">
        <v>4</v>
      </c>
      <c r="BM1026" s="112" t="n">
        <v>4</v>
      </c>
      <c r="BN1026" s="112" t="n">
        <v>4</v>
      </c>
      <c r="BO1026" s="111" t="n">
        <v>20</v>
      </c>
      <c r="BP1026" s="125" t="s">
        <v>200</v>
      </c>
      <c r="BQ1026" s="127" t="s">
        <v>216</v>
      </c>
    </row>
    <row r="1027" customFormat="false" ht="13.8" hidden="false" customHeight="false" outlineLevel="0" collapsed="false">
      <c r="A1027" s="0" t="s">
        <v>7252</v>
      </c>
      <c r="B1027" s="0" t="s">
        <v>5207</v>
      </c>
      <c r="C1027" s="0" t="s">
        <v>928</v>
      </c>
      <c r="D1027" s="0" t="s">
        <v>6891</v>
      </c>
      <c r="E1027" s="0" t="s">
        <v>194</v>
      </c>
      <c r="F1027" s="0" t="s">
        <v>399</v>
      </c>
      <c r="G1027" s="0" t="s">
        <v>330</v>
      </c>
      <c r="H1027" s="0" t="s">
        <v>219</v>
      </c>
      <c r="J1027" s="111" t="n">
        <v>1</v>
      </c>
      <c r="K1027" s="0" t="s">
        <v>198</v>
      </c>
      <c r="L1027" s="0" t="s">
        <v>198</v>
      </c>
      <c r="M1027" s="0" t="s">
        <v>199</v>
      </c>
      <c r="Q1027" s="120" t="s">
        <v>200</v>
      </c>
      <c r="R1027" s="0" t="s">
        <v>3919</v>
      </c>
      <c r="S1027" s="0" t="s">
        <v>201</v>
      </c>
      <c r="T1027" s="0" t="s">
        <v>198</v>
      </c>
      <c r="U1027" s="0" t="s">
        <v>202</v>
      </c>
      <c r="V1027" s="0" t="s">
        <v>1790</v>
      </c>
      <c r="W1027" s="110" t="s">
        <v>204</v>
      </c>
      <c r="X1027" s="111" t="n">
        <v>2021</v>
      </c>
      <c r="Y1027" s="111" t="s">
        <v>1624</v>
      </c>
      <c r="Z1027" s="130" t="s">
        <v>757</v>
      </c>
      <c r="AA1027" s="122" t="s">
        <v>200</v>
      </c>
      <c r="AB1027" s="0" t="s">
        <v>6081</v>
      </c>
      <c r="AC1027" s="0" t="s">
        <v>5554</v>
      </c>
      <c r="AD1027" s="111" t="n">
        <v>2021</v>
      </c>
      <c r="AE1027" s="111" t="s">
        <v>198</v>
      </c>
      <c r="AG1027" s="111" t="s">
        <v>200</v>
      </c>
      <c r="AH1027" s="111" t="s">
        <v>200</v>
      </c>
      <c r="AI1027" s="111" t="s">
        <v>207</v>
      </c>
      <c r="AJ1027" s="111" t="s">
        <v>200</v>
      </c>
      <c r="AK1027" s="111" t="str">
        <f aca="false">(AB1027)</f>
        <v>Omega force</v>
      </c>
      <c r="AM1027" s="111" t="n">
        <v>2020</v>
      </c>
      <c r="AN1027" s="111" t="s">
        <v>208</v>
      </c>
      <c r="AS1027" s="0" t="s">
        <v>4745</v>
      </c>
      <c r="AT1027" s="0" t="s">
        <v>7253</v>
      </c>
      <c r="AU1027" s="0" t="s">
        <v>5233</v>
      </c>
      <c r="AV1027" s="0" t="s">
        <v>5635</v>
      </c>
      <c r="AW1027" s="0" t="s">
        <v>4746</v>
      </c>
      <c r="AZ1027" s="0" t="s">
        <v>7254</v>
      </c>
      <c r="BA1027" s="124" t="s">
        <v>200</v>
      </c>
      <c r="BB1027" s="0" t="s">
        <v>248</v>
      </c>
      <c r="BC1027" s="0" t="s">
        <v>7255</v>
      </c>
      <c r="BE1027" s="0" t="s">
        <v>1523</v>
      </c>
      <c r="BF1027" s="0" t="s">
        <v>7256</v>
      </c>
      <c r="BG1027" s="125" t="s">
        <v>200</v>
      </c>
      <c r="BH1027" s="0" t="s">
        <v>5255</v>
      </c>
      <c r="BI1027" s="112" t="n">
        <v>5055277040063</v>
      </c>
      <c r="BJ1027" s="126" t="s">
        <v>200</v>
      </c>
      <c r="BK1027" s="0" t="s">
        <v>215</v>
      </c>
      <c r="BL1027" s="112" t="n">
        <v>4</v>
      </c>
      <c r="BM1027" s="112" t="n">
        <v>4</v>
      </c>
      <c r="BN1027" s="112" t="n">
        <v>4</v>
      </c>
      <c r="BO1027" s="111" t="n">
        <v>20</v>
      </c>
      <c r="BP1027" s="125" t="s">
        <v>200</v>
      </c>
      <c r="BQ1027" s="127" t="s">
        <v>200</v>
      </c>
    </row>
    <row r="1028" customFormat="false" ht="13.8" hidden="false" customHeight="false" outlineLevel="0" collapsed="false">
      <c r="A1028" s="0" t="s">
        <v>7257</v>
      </c>
      <c r="B1028" s="0" t="s">
        <v>5207</v>
      </c>
      <c r="C1028" s="0" t="s">
        <v>423</v>
      </c>
      <c r="D1028" s="0" t="s">
        <v>1333</v>
      </c>
      <c r="E1028" s="0" t="s">
        <v>313</v>
      </c>
      <c r="F1028" s="0" t="s">
        <v>314</v>
      </c>
      <c r="G1028" s="0" t="s">
        <v>424</v>
      </c>
      <c r="H1028" s="0" t="s">
        <v>197</v>
      </c>
      <c r="J1028" s="111" t="n">
        <v>4</v>
      </c>
      <c r="K1028" s="0" t="s">
        <v>198</v>
      </c>
      <c r="L1028" s="0" t="s">
        <v>456</v>
      </c>
      <c r="M1028" s="0" t="s">
        <v>199</v>
      </c>
      <c r="O1028" s="0" t="s">
        <v>6250</v>
      </c>
      <c r="Q1028" s="120" t="s">
        <v>200</v>
      </c>
      <c r="R1028" s="0" t="s">
        <v>3919</v>
      </c>
      <c r="S1028" s="0" t="s">
        <v>201</v>
      </c>
      <c r="T1028" s="0" t="s">
        <v>198</v>
      </c>
      <c r="U1028" s="0" t="s">
        <v>202</v>
      </c>
      <c r="V1028" s="0" t="s">
        <v>1790</v>
      </c>
      <c r="W1028" s="110" t="s">
        <v>204</v>
      </c>
      <c r="X1028" s="111" t="n">
        <v>2016</v>
      </c>
      <c r="Y1028" s="111" t="s">
        <v>498</v>
      </c>
      <c r="Z1028" s="111" t="s">
        <v>198</v>
      </c>
      <c r="AA1028" s="122" t="s">
        <v>200</v>
      </c>
      <c r="AB1028" s="0" t="s">
        <v>459</v>
      </c>
      <c r="AC1028" s="0" t="s">
        <v>459</v>
      </c>
      <c r="AD1028" s="111" t="n">
        <v>2016</v>
      </c>
      <c r="AE1028" s="111" t="s">
        <v>198</v>
      </c>
      <c r="AI1028" s="111" t="s">
        <v>207</v>
      </c>
      <c r="AK1028" s="111" t="str">
        <f aca="false">(AB1028)</f>
        <v>Konami</v>
      </c>
      <c r="AL1028" s="0" t="s">
        <v>200</v>
      </c>
      <c r="AM1028" s="111" t="n">
        <f aca="false">AD1028</f>
        <v>2016</v>
      </c>
      <c r="AN1028" s="111" t="s">
        <v>208</v>
      </c>
      <c r="AP1028" s="0" t="s">
        <v>674</v>
      </c>
      <c r="AQ1028" s="0" t="s">
        <v>200</v>
      </c>
      <c r="AR1028" s="0" t="s">
        <v>200</v>
      </c>
      <c r="AS1028" s="0" t="s">
        <v>738</v>
      </c>
      <c r="AV1028" s="0" t="s">
        <v>200</v>
      </c>
      <c r="AZ1028" s="0" t="s">
        <v>7258</v>
      </c>
      <c r="BA1028" s="124" t="s">
        <v>200</v>
      </c>
      <c r="BB1028" s="0" t="s">
        <v>248</v>
      </c>
      <c r="BC1028" s="0" t="s">
        <v>7259</v>
      </c>
      <c r="BD1028" s="0" t="s">
        <v>7260</v>
      </c>
      <c r="BE1028" s="0" t="s">
        <v>5511</v>
      </c>
      <c r="BF1028" s="0" t="s">
        <v>7261</v>
      </c>
      <c r="BG1028" s="125" t="s">
        <v>200</v>
      </c>
      <c r="BH1028" s="0" t="s">
        <v>5255</v>
      </c>
      <c r="BI1028" s="112" t="n">
        <v>4012927101902</v>
      </c>
      <c r="BJ1028" s="126" t="s">
        <v>200</v>
      </c>
      <c r="BK1028" s="0" t="s">
        <v>215</v>
      </c>
      <c r="BL1028" s="112" t="n">
        <v>4</v>
      </c>
      <c r="BM1028" s="112" t="n">
        <v>4</v>
      </c>
      <c r="BN1028" s="112" t="n">
        <v>4</v>
      </c>
      <c r="BO1028" s="111" t="n">
        <v>20</v>
      </c>
      <c r="BP1028" s="125" t="s">
        <v>200</v>
      </c>
      <c r="BQ1028" s="127" t="s">
        <v>216</v>
      </c>
    </row>
    <row r="1029" customFormat="false" ht="13.8" hidden="false" customHeight="false" outlineLevel="0" collapsed="false">
      <c r="A1029" s="0" t="s">
        <v>7262</v>
      </c>
      <c r="B1029" s="0" t="s">
        <v>5207</v>
      </c>
      <c r="C1029" s="131" t="s">
        <v>558</v>
      </c>
      <c r="D1029" s="131" t="s">
        <v>1460</v>
      </c>
      <c r="E1029" s="0" t="s">
        <v>194</v>
      </c>
      <c r="F1029" s="0" t="s">
        <v>195</v>
      </c>
      <c r="G1029" s="0" t="s">
        <v>196</v>
      </c>
      <c r="H1029" s="0" t="s">
        <v>197</v>
      </c>
      <c r="J1029" s="111" t="n">
        <v>4</v>
      </c>
      <c r="K1029" s="0" t="s">
        <v>198</v>
      </c>
      <c r="L1029" s="0" t="s">
        <v>533</v>
      </c>
      <c r="M1029" s="0" t="s">
        <v>199</v>
      </c>
      <c r="O1029" s="0" t="s">
        <v>534</v>
      </c>
      <c r="Q1029" s="120" t="s">
        <v>200</v>
      </c>
      <c r="R1029" s="0" t="s">
        <v>3919</v>
      </c>
      <c r="S1029" s="0" t="s">
        <v>5247</v>
      </c>
      <c r="T1029" s="0" t="s">
        <v>198</v>
      </c>
      <c r="U1029" s="0" t="s">
        <v>285</v>
      </c>
      <c r="V1029" s="0" t="s">
        <v>1790</v>
      </c>
      <c r="W1029" s="110" t="s">
        <v>204</v>
      </c>
      <c r="X1029" s="111" t="n">
        <v>2018</v>
      </c>
      <c r="Y1029" s="111" t="s">
        <v>205</v>
      </c>
      <c r="Z1029" s="111" t="s">
        <v>198</v>
      </c>
      <c r="AA1029" s="122" t="s">
        <v>200</v>
      </c>
      <c r="AB1029" s="0" t="s">
        <v>7263</v>
      </c>
      <c r="AC1029" s="0" t="s">
        <v>5249</v>
      </c>
      <c r="AD1029" s="111" t="s">
        <v>198</v>
      </c>
      <c r="AE1029" s="111" t="s">
        <v>5241</v>
      </c>
      <c r="AG1029" s="130"/>
      <c r="AI1029" s="111" t="s">
        <v>294</v>
      </c>
      <c r="AJ1029" s="111" t="s">
        <v>1793</v>
      </c>
      <c r="AK1029" s="0" t="s">
        <v>7263</v>
      </c>
      <c r="AM1029" s="111" t="n">
        <v>2013</v>
      </c>
      <c r="AN1029" s="111" t="s">
        <v>208</v>
      </c>
      <c r="AT1029" s="0" t="s">
        <v>266</v>
      </c>
      <c r="AZ1029" s="0" t="s">
        <v>7264</v>
      </c>
      <c r="BA1029" s="124" t="s">
        <v>200</v>
      </c>
      <c r="BB1029" s="0" t="s">
        <v>248</v>
      </c>
      <c r="BC1029" s="0" t="s">
        <v>7265</v>
      </c>
      <c r="BD1029" s="0" t="s">
        <v>7266</v>
      </c>
      <c r="BE1029" s="0" t="s">
        <v>7267</v>
      </c>
      <c r="BF1029" s="0" t="s">
        <v>7268</v>
      </c>
      <c r="BG1029" s="125" t="s">
        <v>200</v>
      </c>
      <c r="BH1029" s="0" t="s">
        <v>5255</v>
      </c>
      <c r="BI1029" s="112" t="n">
        <v>819976021106</v>
      </c>
      <c r="BJ1029" s="126" t="s">
        <v>200</v>
      </c>
      <c r="BK1029" s="0" t="s">
        <v>215</v>
      </c>
      <c r="BL1029" s="112" t="n">
        <v>4</v>
      </c>
      <c r="BM1029" s="112" t="n">
        <v>4</v>
      </c>
      <c r="BN1029" s="112" t="n">
        <v>4</v>
      </c>
      <c r="BO1029" s="111" t="n">
        <v>40</v>
      </c>
      <c r="BP1029" s="125" t="s">
        <v>200</v>
      </c>
      <c r="BQ1029" s="127" t="s">
        <v>216</v>
      </c>
    </row>
    <row r="1030" customFormat="false" ht="13.8" hidden="false" customHeight="false" outlineLevel="0" collapsed="false">
      <c r="A1030" s="0" t="s">
        <v>7269</v>
      </c>
      <c r="B1030" s="0" t="s">
        <v>5207</v>
      </c>
      <c r="C1030" s="0" t="s">
        <v>5944</v>
      </c>
      <c r="D1030" s="0" t="s">
        <v>7270</v>
      </c>
      <c r="E1030" s="0" t="s">
        <v>284</v>
      </c>
      <c r="F1030" s="0" t="s">
        <v>1509</v>
      </c>
      <c r="G1030" s="0" t="s">
        <v>330</v>
      </c>
      <c r="H1030" s="0" t="s">
        <v>219</v>
      </c>
      <c r="J1030" s="111" t="n">
        <v>1</v>
      </c>
      <c r="K1030" s="0" t="s">
        <v>198</v>
      </c>
      <c r="L1030" s="0" t="s">
        <v>198</v>
      </c>
      <c r="M1030" s="0" t="s">
        <v>274</v>
      </c>
      <c r="O1030" s="0" t="s">
        <v>200</v>
      </c>
      <c r="Q1030" s="120" t="s">
        <v>200</v>
      </c>
      <c r="R1030" s="0" t="s">
        <v>3919</v>
      </c>
      <c r="S1030" s="0" t="s">
        <v>201</v>
      </c>
      <c r="T1030" s="0" t="s">
        <v>198</v>
      </c>
      <c r="U1030" s="0" t="s">
        <v>202</v>
      </c>
      <c r="V1030" s="0" t="s">
        <v>1790</v>
      </c>
      <c r="W1030" s="110" t="s">
        <v>204</v>
      </c>
      <c r="X1030" s="111" t="n">
        <v>2017</v>
      </c>
      <c r="Y1030" s="111" t="s">
        <v>1624</v>
      </c>
      <c r="Z1030" s="130" t="s">
        <v>757</v>
      </c>
      <c r="AA1030" s="122" t="s">
        <v>200</v>
      </c>
      <c r="AB1030" s="0" t="s">
        <v>4265</v>
      </c>
      <c r="AC1030" s="0" t="s">
        <v>5654</v>
      </c>
      <c r="AD1030" s="111" t="n">
        <v>2017</v>
      </c>
      <c r="AE1030" s="111" t="s">
        <v>198</v>
      </c>
      <c r="AI1030" s="111" t="s">
        <v>294</v>
      </c>
      <c r="AJ1030" s="111" t="s">
        <v>1793</v>
      </c>
      <c r="AK1030" s="0" t="s">
        <v>4265</v>
      </c>
      <c r="AM1030" s="111" t="n">
        <v>2015</v>
      </c>
      <c r="AN1030" s="111" t="s">
        <v>297</v>
      </c>
      <c r="AS1030" s="0" t="s">
        <v>1468</v>
      </c>
      <c r="AT1030" s="0" t="s">
        <v>1216</v>
      </c>
      <c r="AU1030" s="0" t="s">
        <v>332</v>
      </c>
      <c r="AV1030" s="0" t="s">
        <v>7271</v>
      </c>
      <c r="AW1030" s="0" t="s">
        <v>200</v>
      </c>
      <c r="AY1030" s="0" t="s">
        <v>5044</v>
      </c>
      <c r="AZ1030" s="0" t="s">
        <v>7272</v>
      </c>
      <c r="BA1030" s="124" t="s">
        <v>200</v>
      </c>
      <c r="BB1030" s="0" t="s">
        <v>248</v>
      </c>
      <c r="BC1030" s="0" t="s">
        <v>7273</v>
      </c>
      <c r="BD1030" s="0" t="s">
        <v>1419</v>
      </c>
      <c r="BE1030" s="0" t="s">
        <v>7274</v>
      </c>
      <c r="BG1030" s="125" t="s">
        <v>200</v>
      </c>
      <c r="BH1030" s="0" t="s">
        <v>5255</v>
      </c>
      <c r="BI1030" s="112" t="n">
        <v>8023171040318</v>
      </c>
      <c r="BJ1030" s="126" t="s">
        <v>200</v>
      </c>
      <c r="BK1030" s="0" t="s">
        <v>215</v>
      </c>
      <c r="BL1030" s="112" t="n">
        <v>4</v>
      </c>
      <c r="BM1030" s="112" t="n">
        <v>4</v>
      </c>
      <c r="BN1030" s="112" t="n">
        <v>4</v>
      </c>
      <c r="BO1030" s="111" t="n">
        <v>20</v>
      </c>
      <c r="BP1030" s="125" t="s">
        <v>200</v>
      </c>
      <c r="BQ1030" s="127" t="s">
        <v>216</v>
      </c>
    </row>
    <row r="1031" customFormat="false" ht="13.8" hidden="false" customHeight="false" outlineLevel="0" collapsed="false">
      <c r="A1031" s="0" t="s">
        <v>7275</v>
      </c>
      <c r="B1031" s="0" t="s">
        <v>5207</v>
      </c>
      <c r="C1031" s="0" t="s">
        <v>5944</v>
      </c>
      <c r="D1031" s="0" t="s">
        <v>7270</v>
      </c>
      <c r="E1031" s="0" t="s">
        <v>284</v>
      </c>
      <c r="F1031" s="0" t="s">
        <v>2487</v>
      </c>
      <c r="G1031" s="0" t="s">
        <v>330</v>
      </c>
      <c r="H1031" s="0" t="s">
        <v>219</v>
      </c>
      <c r="J1031" s="111" t="n">
        <v>1</v>
      </c>
      <c r="K1031" s="0" t="s">
        <v>198</v>
      </c>
      <c r="L1031" s="0" t="s">
        <v>198</v>
      </c>
      <c r="M1031" s="0" t="s">
        <v>274</v>
      </c>
      <c r="O1031" s="0" t="s">
        <v>200</v>
      </c>
      <c r="Q1031" s="120" t="s">
        <v>200</v>
      </c>
      <c r="R1031" s="0" t="s">
        <v>3919</v>
      </c>
      <c r="S1031" s="0" t="s">
        <v>201</v>
      </c>
      <c r="T1031" s="0" t="s">
        <v>198</v>
      </c>
      <c r="U1031" s="0" t="s">
        <v>202</v>
      </c>
      <c r="V1031" s="0" t="s">
        <v>1790</v>
      </c>
      <c r="W1031" s="110" t="s">
        <v>204</v>
      </c>
      <c r="X1031" s="111" t="n">
        <v>2020</v>
      </c>
      <c r="Y1031" s="111" t="s">
        <v>1624</v>
      </c>
      <c r="Z1031" s="130" t="s">
        <v>757</v>
      </c>
      <c r="AA1031" s="122" t="s">
        <v>200</v>
      </c>
      <c r="AB1031" s="0" t="s">
        <v>4265</v>
      </c>
      <c r="AC1031" s="0" t="s">
        <v>5654</v>
      </c>
      <c r="AD1031" s="111" t="n">
        <v>2020</v>
      </c>
      <c r="AE1031" s="111" t="s">
        <v>198</v>
      </c>
      <c r="AI1031" s="111" t="s">
        <v>294</v>
      </c>
      <c r="AJ1031" s="111" t="s">
        <v>1793</v>
      </c>
      <c r="AK1031" s="0" t="s">
        <v>4265</v>
      </c>
      <c r="AM1031" s="111" t="n">
        <v>2018</v>
      </c>
      <c r="AN1031" s="111" t="s">
        <v>297</v>
      </c>
      <c r="AS1031" s="0" t="s">
        <v>1468</v>
      </c>
      <c r="AT1031" s="0" t="s">
        <v>1216</v>
      </c>
      <c r="AU1031" s="0" t="s">
        <v>332</v>
      </c>
      <c r="AV1031" s="0" t="s">
        <v>7271</v>
      </c>
      <c r="AW1031" s="0" t="s">
        <v>200</v>
      </c>
      <c r="AY1031" s="0" t="s">
        <v>5044</v>
      </c>
      <c r="AZ1031" s="0" t="s">
        <v>7276</v>
      </c>
      <c r="BA1031" s="124" t="s">
        <v>200</v>
      </c>
      <c r="BB1031" s="0" t="s">
        <v>248</v>
      </c>
      <c r="BC1031" s="0" t="s">
        <v>7277</v>
      </c>
      <c r="BD1031" s="0" t="s">
        <v>2573</v>
      </c>
      <c r="BE1031" s="0" t="s">
        <v>7278</v>
      </c>
      <c r="BG1031" s="125" t="s">
        <v>200</v>
      </c>
      <c r="BH1031" s="0" t="s">
        <v>5255</v>
      </c>
      <c r="BI1031" s="112" t="n">
        <v>9120080072139</v>
      </c>
      <c r="BJ1031" s="126" t="s">
        <v>200</v>
      </c>
      <c r="BK1031" s="0" t="s">
        <v>215</v>
      </c>
      <c r="BL1031" s="112" t="n">
        <v>4</v>
      </c>
      <c r="BM1031" s="112" t="n">
        <v>4</v>
      </c>
      <c r="BN1031" s="112" t="n">
        <v>4</v>
      </c>
      <c r="BO1031" s="111" t="n">
        <v>20</v>
      </c>
      <c r="BP1031" s="125" t="s">
        <v>200</v>
      </c>
      <c r="BQ1031" s="127" t="s">
        <v>216</v>
      </c>
    </row>
    <row r="1032" customFormat="false" ht="13.8" hidden="false" customHeight="false" outlineLevel="0" collapsed="false">
      <c r="A1032" s="0" t="s">
        <v>7279</v>
      </c>
      <c r="B1032" s="0" t="s">
        <v>5207</v>
      </c>
      <c r="C1032" s="131" t="s">
        <v>858</v>
      </c>
      <c r="D1032" s="0" t="s">
        <v>1333</v>
      </c>
      <c r="E1032" s="0" t="s">
        <v>313</v>
      </c>
      <c r="F1032" s="0" t="s">
        <v>314</v>
      </c>
      <c r="G1032" s="0" t="s">
        <v>330</v>
      </c>
      <c r="H1032" s="0" t="s">
        <v>219</v>
      </c>
      <c r="J1032" s="111" t="n">
        <v>1</v>
      </c>
      <c r="K1032" s="0" t="s">
        <v>198</v>
      </c>
      <c r="L1032" s="0" t="s">
        <v>198</v>
      </c>
      <c r="M1032" s="0" t="s">
        <v>199</v>
      </c>
      <c r="Q1032" s="120"/>
      <c r="R1032" s="0" t="s">
        <v>3919</v>
      </c>
      <c r="S1032" s="0" t="s">
        <v>201</v>
      </c>
      <c r="T1032" s="0" t="s">
        <v>198</v>
      </c>
      <c r="U1032" s="0" t="s">
        <v>202</v>
      </c>
      <c r="V1032" s="0" t="s">
        <v>1790</v>
      </c>
      <c r="W1032" s="110" t="s">
        <v>204</v>
      </c>
      <c r="X1032" s="111" t="n">
        <v>2020</v>
      </c>
      <c r="Y1032" s="111" t="s">
        <v>498</v>
      </c>
      <c r="Z1032" s="130" t="s">
        <v>757</v>
      </c>
      <c r="AA1032" s="122"/>
      <c r="AB1032" s="0" t="s">
        <v>3209</v>
      </c>
      <c r="AC1032" s="0" t="s">
        <v>3209</v>
      </c>
      <c r="AD1032" s="111" t="n">
        <v>2020</v>
      </c>
      <c r="AE1032" s="111" t="s">
        <v>198</v>
      </c>
      <c r="AI1032" s="111" t="s">
        <v>294</v>
      </c>
      <c r="AJ1032" s="111" t="s">
        <v>4610</v>
      </c>
      <c r="AK1032" s="0" t="s">
        <v>3209</v>
      </c>
      <c r="AM1032" s="111" t="n">
        <v>2016</v>
      </c>
      <c r="AN1032" s="111" t="s">
        <v>263</v>
      </c>
      <c r="AZ1032" s="0" t="s">
        <v>7280</v>
      </c>
      <c r="BA1032" s="124" t="s">
        <v>200</v>
      </c>
      <c r="BB1032" s="0" t="s">
        <v>248</v>
      </c>
      <c r="BC1032" s="0" t="s">
        <v>7281</v>
      </c>
      <c r="BD1032" s="0" t="s">
        <v>7282</v>
      </c>
      <c r="BE1032" s="0" t="s">
        <v>7283</v>
      </c>
      <c r="BG1032" s="125"/>
      <c r="BH1032" s="0" t="s">
        <v>5255</v>
      </c>
      <c r="BI1032" s="112" t="n">
        <v>5056208808233</v>
      </c>
      <c r="BJ1032" s="126"/>
      <c r="BK1032" s="0" t="s">
        <v>215</v>
      </c>
      <c r="BL1032" s="112" t="n">
        <v>4</v>
      </c>
      <c r="BM1032" s="112" t="n">
        <v>4</v>
      </c>
      <c r="BN1032" s="112" t="n">
        <v>4</v>
      </c>
      <c r="BO1032" s="111" t="n">
        <v>20</v>
      </c>
      <c r="BP1032" s="125"/>
      <c r="BQ1032" s="127"/>
    </row>
    <row r="1033" customFormat="false" ht="13.8" hidden="false" customHeight="false" outlineLevel="0" collapsed="false">
      <c r="A1033" s="0" t="s">
        <v>7284</v>
      </c>
      <c r="B1033" s="0" t="s">
        <v>5207</v>
      </c>
      <c r="C1033" s="0" t="s">
        <v>218</v>
      </c>
      <c r="D1033" s="0" t="s">
        <v>5271</v>
      </c>
      <c r="E1033" s="0" t="s">
        <v>194</v>
      </c>
      <c r="F1033" s="0" t="s">
        <v>195</v>
      </c>
      <c r="G1033" s="0" t="s">
        <v>362</v>
      </c>
      <c r="H1033" s="0" t="s">
        <v>219</v>
      </c>
      <c r="J1033" s="111" t="n">
        <v>1</v>
      </c>
      <c r="K1033" s="0" t="s">
        <v>198</v>
      </c>
      <c r="L1033" s="0" t="s">
        <v>198</v>
      </c>
      <c r="M1033" s="0" t="s">
        <v>199</v>
      </c>
      <c r="O1033" s="0" t="s">
        <v>200</v>
      </c>
      <c r="P1033" s="0" t="s">
        <v>410</v>
      </c>
      <c r="Q1033" s="120" t="s">
        <v>200</v>
      </c>
      <c r="R1033" s="0" t="s">
        <v>3919</v>
      </c>
      <c r="S1033" s="0" t="s">
        <v>201</v>
      </c>
      <c r="T1033" s="0" t="s">
        <v>198</v>
      </c>
      <c r="U1033" s="0" t="s">
        <v>202</v>
      </c>
      <c r="V1033" s="0" t="s">
        <v>1790</v>
      </c>
      <c r="W1033" s="110" t="s">
        <v>204</v>
      </c>
      <c r="X1033" s="111" t="n">
        <v>2016</v>
      </c>
      <c r="Z1033" s="111" t="s">
        <v>198</v>
      </c>
      <c r="AA1033" s="122" t="s">
        <v>200</v>
      </c>
      <c r="AB1033" s="0" t="s">
        <v>2245</v>
      </c>
      <c r="AC1033" s="0" t="s">
        <v>872</v>
      </c>
      <c r="AD1033" s="111" t="n">
        <v>2016</v>
      </c>
      <c r="AE1033" s="111" t="s">
        <v>222</v>
      </c>
      <c r="AI1033" s="111" t="s">
        <v>207</v>
      </c>
      <c r="AK1033" s="111" t="str">
        <f aca="false">(AB1033)</f>
        <v>Sony – Japan studio</v>
      </c>
      <c r="AL1033" s="0" t="s">
        <v>200</v>
      </c>
      <c r="AM1033" s="111" t="n">
        <f aca="false">AD1033</f>
        <v>2016</v>
      </c>
      <c r="AN1033" s="111" t="s">
        <v>208</v>
      </c>
      <c r="AO1033" s="0" t="s">
        <v>5425</v>
      </c>
      <c r="AP1033" s="0" t="s">
        <v>200</v>
      </c>
      <c r="AQ1033" s="0" t="s">
        <v>7285</v>
      </c>
      <c r="AR1033" s="0" t="s">
        <v>200</v>
      </c>
      <c r="AS1033" s="0" t="s">
        <v>200</v>
      </c>
      <c r="AV1033" s="0" t="s">
        <v>200</v>
      </c>
      <c r="AZ1033" s="0" t="s">
        <v>7286</v>
      </c>
      <c r="BA1033" s="124" t="s">
        <v>200</v>
      </c>
      <c r="BB1033" s="0" t="s">
        <v>248</v>
      </c>
      <c r="BC1033" s="0" t="s">
        <v>7287</v>
      </c>
      <c r="BE1033" s="0" t="s">
        <v>7288</v>
      </c>
      <c r="BG1033" s="125" t="s">
        <v>200</v>
      </c>
      <c r="BH1033" s="0" t="s">
        <v>5278</v>
      </c>
      <c r="BI1033" s="112" t="n">
        <v>711719850250</v>
      </c>
      <c r="BJ1033" s="126" t="s">
        <v>200</v>
      </c>
      <c r="BK1033" s="0" t="s">
        <v>215</v>
      </c>
      <c r="BL1033" s="112" t="n">
        <v>4</v>
      </c>
      <c r="BM1033" s="112" t="n">
        <v>4</v>
      </c>
      <c r="BN1033" s="112" t="n">
        <v>4</v>
      </c>
      <c r="BO1033" s="111" t="n">
        <v>20</v>
      </c>
      <c r="BP1033" s="125" t="s">
        <v>200</v>
      </c>
      <c r="BQ1033" s="127" t="s">
        <v>216</v>
      </c>
    </row>
    <row r="1034" customFormat="false" ht="13.8" hidden="false" customHeight="false" outlineLevel="0" collapsed="false">
      <c r="A1034" s="0" t="s">
        <v>7289</v>
      </c>
      <c r="B1034" s="0" t="s">
        <v>5207</v>
      </c>
      <c r="C1034" s="131" t="s">
        <v>858</v>
      </c>
      <c r="D1034" s="131" t="s">
        <v>193</v>
      </c>
      <c r="E1034" s="0" t="s">
        <v>313</v>
      </c>
      <c r="F1034" s="0" t="s">
        <v>314</v>
      </c>
      <c r="G1034" s="0" t="s">
        <v>330</v>
      </c>
      <c r="H1034" s="0" t="s">
        <v>219</v>
      </c>
      <c r="J1034" s="111" t="n">
        <v>1</v>
      </c>
      <c r="K1034" s="0" t="s">
        <v>198</v>
      </c>
      <c r="L1034" s="0" t="s">
        <v>198</v>
      </c>
      <c r="M1034" s="0" t="s">
        <v>274</v>
      </c>
      <c r="O1034" s="0" t="s">
        <v>200</v>
      </c>
      <c r="Q1034" s="120" t="s">
        <v>200</v>
      </c>
      <c r="R1034" s="0" t="s">
        <v>3919</v>
      </c>
      <c r="S1034" s="0" t="s">
        <v>201</v>
      </c>
      <c r="T1034" s="0" t="s">
        <v>198</v>
      </c>
      <c r="U1034" s="0" t="s">
        <v>202</v>
      </c>
      <c r="V1034" s="0" t="s">
        <v>1790</v>
      </c>
      <c r="W1034" s="110" t="s">
        <v>204</v>
      </c>
      <c r="X1034" s="111" t="n">
        <v>2016</v>
      </c>
      <c r="Z1034" s="111" t="s">
        <v>757</v>
      </c>
      <c r="AA1034" s="122" t="s">
        <v>200</v>
      </c>
      <c r="AB1034" s="0" t="s">
        <v>7290</v>
      </c>
      <c r="AC1034" s="0" t="s">
        <v>7290</v>
      </c>
      <c r="AD1034" s="111" t="n">
        <v>2016</v>
      </c>
      <c r="AE1034" s="111" t="s">
        <v>198</v>
      </c>
      <c r="AI1034" s="111" t="s">
        <v>294</v>
      </c>
      <c r="AJ1034" s="111" t="s">
        <v>1793</v>
      </c>
      <c r="AK1034" s="0" t="s">
        <v>7290</v>
      </c>
      <c r="AM1034" s="111" t="n">
        <v>2015</v>
      </c>
      <c r="AN1034" s="111" t="s">
        <v>263</v>
      </c>
      <c r="AS1034" s="0" t="s">
        <v>200</v>
      </c>
      <c r="AT1034" s="0" t="s">
        <v>1725</v>
      </c>
      <c r="AV1034" s="0" t="s">
        <v>200</v>
      </c>
      <c r="AZ1034" s="0" t="s">
        <v>7291</v>
      </c>
      <c r="BA1034" s="124" t="s">
        <v>200</v>
      </c>
      <c r="BB1034" s="0" t="s">
        <v>248</v>
      </c>
      <c r="BC1034" s="0" t="s">
        <v>7292</v>
      </c>
      <c r="BD1034" s="0" t="s">
        <v>7293</v>
      </c>
      <c r="BE1034" s="0" t="s">
        <v>7294</v>
      </c>
      <c r="BF1034" s="0" t="s">
        <v>7295</v>
      </c>
      <c r="BG1034" s="125" t="s">
        <v>200</v>
      </c>
      <c r="BH1034" s="0" t="s">
        <v>5255</v>
      </c>
      <c r="BI1034" s="112" t="n">
        <v>5060236964595</v>
      </c>
      <c r="BJ1034" s="126" t="s">
        <v>200</v>
      </c>
      <c r="BK1034" s="0" t="s">
        <v>215</v>
      </c>
      <c r="BL1034" s="112" t="n">
        <v>4</v>
      </c>
      <c r="BM1034" s="112" t="n">
        <v>4</v>
      </c>
      <c r="BN1034" s="112" t="n">
        <v>4</v>
      </c>
      <c r="BO1034" s="111" t="n">
        <v>20</v>
      </c>
      <c r="BP1034" s="125" t="s">
        <v>200</v>
      </c>
      <c r="BQ1034" s="127" t="s">
        <v>216</v>
      </c>
    </row>
    <row r="1035" customFormat="false" ht="13.8" hidden="false" customHeight="false" outlineLevel="0" collapsed="false">
      <c r="A1035" s="0" t="s">
        <v>7296</v>
      </c>
      <c r="B1035" s="0" t="s">
        <v>5207</v>
      </c>
      <c r="C1035" s="131" t="s">
        <v>1844</v>
      </c>
      <c r="D1035" s="131" t="s">
        <v>1333</v>
      </c>
      <c r="E1035" s="0" t="s">
        <v>313</v>
      </c>
      <c r="F1035" s="0" t="s">
        <v>314</v>
      </c>
      <c r="G1035" s="0" t="s">
        <v>880</v>
      </c>
      <c r="H1035" s="0" t="s">
        <v>197</v>
      </c>
      <c r="J1035" s="111" t="n">
        <v>1</v>
      </c>
      <c r="K1035" s="131" t="s">
        <v>198</v>
      </c>
      <c r="L1035" s="0" t="s">
        <v>198</v>
      </c>
      <c r="M1035" s="0" t="s">
        <v>199</v>
      </c>
      <c r="O1035" s="0" t="s">
        <v>200</v>
      </c>
      <c r="Q1035" s="120" t="s">
        <v>200</v>
      </c>
      <c r="R1035" s="0" t="s">
        <v>3919</v>
      </c>
      <c r="S1035" s="0" t="s">
        <v>201</v>
      </c>
      <c r="T1035" s="0" t="s">
        <v>198</v>
      </c>
      <c r="U1035" s="0" t="s">
        <v>202</v>
      </c>
      <c r="V1035" s="0" t="s">
        <v>1790</v>
      </c>
      <c r="W1035" s="110" t="s">
        <v>204</v>
      </c>
      <c r="X1035" s="111" t="n">
        <v>2016</v>
      </c>
      <c r="Z1035" s="111" t="s">
        <v>198</v>
      </c>
      <c r="AA1035" s="122" t="s">
        <v>200</v>
      </c>
      <c r="AB1035" s="0" t="s">
        <v>7297</v>
      </c>
      <c r="AC1035" s="0" t="s">
        <v>4644</v>
      </c>
      <c r="AD1035" s="111" t="n">
        <v>2016</v>
      </c>
      <c r="AE1035" s="111" t="s">
        <v>198</v>
      </c>
      <c r="AI1035" s="111" t="s">
        <v>700</v>
      </c>
      <c r="AJ1035" s="133" t="s">
        <v>5412</v>
      </c>
      <c r="AK1035" s="0" t="s">
        <v>7297</v>
      </c>
      <c r="AM1035" s="111" t="n">
        <v>2015</v>
      </c>
      <c r="AN1035" s="111" t="s">
        <v>263</v>
      </c>
      <c r="AO1035" s="0" t="s">
        <v>1442</v>
      </c>
      <c r="AP1035" s="0" t="s">
        <v>674</v>
      </c>
      <c r="AQ1035" s="0" t="s">
        <v>200</v>
      </c>
      <c r="AS1035" s="0" t="s">
        <v>4249</v>
      </c>
      <c r="AV1035" s="0" t="s">
        <v>200</v>
      </c>
      <c r="AZ1035" s="0" t="s">
        <v>7298</v>
      </c>
      <c r="BA1035" s="124" t="s">
        <v>200</v>
      </c>
      <c r="BB1035" s="0" t="s">
        <v>248</v>
      </c>
      <c r="BC1035" s="0" t="s">
        <v>7299</v>
      </c>
      <c r="BD1035" s="0" t="s">
        <v>7300</v>
      </c>
      <c r="BE1035" s="0" t="s">
        <v>665</v>
      </c>
      <c r="BF1035" s="0" t="s">
        <v>1421</v>
      </c>
      <c r="BG1035" s="125" t="s">
        <v>200</v>
      </c>
      <c r="BH1035" s="0" t="s">
        <v>5255</v>
      </c>
      <c r="BI1035" s="112" t="n">
        <v>5060236964595</v>
      </c>
      <c r="BJ1035" s="126" t="s">
        <v>200</v>
      </c>
      <c r="BK1035" s="0" t="s">
        <v>215</v>
      </c>
      <c r="BL1035" s="112" t="n">
        <v>4</v>
      </c>
      <c r="BM1035" s="112" t="n">
        <v>4</v>
      </c>
      <c r="BN1035" s="112" t="n">
        <v>4</v>
      </c>
      <c r="BO1035" s="111" t="n">
        <v>20</v>
      </c>
      <c r="BP1035" s="125" t="s">
        <v>200</v>
      </c>
      <c r="BQ1035" s="127" t="s">
        <v>216</v>
      </c>
    </row>
    <row r="1036" customFormat="false" ht="13.8" hidden="false" customHeight="false" outlineLevel="0" collapsed="false">
      <c r="A1036" s="0" t="s">
        <v>7301</v>
      </c>
      <c r="B1036" s="0" t="s">
        <v>5207</v>
      </c>
      <c r="C1036" s="0" t="s">
        <v>3767</v>
      </c>
      <c r="D1036" s="0" t="s">
        <v>1333</v>
      </c>
      <c r="E1036" s="0" t="s">
        <v>194</v>
      </c>
      <c r="F1036" s="0" t="s">
        <v>314</v>
      </c>
      <c r="G1036" s="0" t="s">
        <v>362</v>
      </c>
      <c r="H1036" s="0" t="s">
        <v>197</v>
      </c>
      <c r="J1036" s="111" t="n">
        <v>2</v>
      </c>
      <c r="K1036" s="0" t="s">
        <v>198</v>
      </c>
      <c r="L1036" s="0" t="s">
        <v>392</v>
      </c>
      <c r="M1036" s="0" t="s">
        <v>199</v>
      </c>
      <c r="O1036" s="0" t="s">
        <v>200</v>
      </c>
      <c r="Q1036" s="120" t="s">
        <v>200</v>
      </c>
      <c r="R1036" s="0" t="s">
        <v>3919</v>
      </c>
      <c r="S1036" s="0" t="s">
        <v>201</v>
      </c>
      <c r="T1036" s="0" t="s">
        <v>198</v>
      </c>
      <c r="U1036" s="0" t="s">
        <v>239</v>
      </c>
      <c r="V1036" s="0" t="s">
        <v>1790</v>
      </c>
      <c r="W1036" s="110" t="s">
        <v>204</v>
      </c>
      <c r="X1036" s="111" t="n">
        <v>2017</v>
      </c>
      <c r="Y1036" s="111" t="s">
        <v>240</v>
      </c>
      <c r="Z1036" s="111" t="s">
        <v>198</v>
      </c>
      <c r="AA1036" s="122" t="s">
        <v>200</v>
      </c>
      <c r="AB1036" s="0" t="s">
        <v>206</v>
      </c>
      <c r="AC1036" s="0" t="s">
        <v>206</v>
      </c>
      <c r="AD1036" s="111" t="s">
        <v>198</v>
      </c>
      <c r="AE1036" s="111" t="s">
        <v>222</v>
      </c>
      <c r="AI1036" s="111" t="s">
        <v>294</v>
      </c>
      <c r="AJ1036" s="111" t="s">
        <v>1793</v>
      </c>
      <c r="AK1036" s="111" t="s">
        <v>206</v>
      </c>
      <c r="AL1036" s="0" t="s">
        <v>216</v>
      </c>
      <c r="AM1036" s="111" t="n">
        <v>2013</v>
      </c>
      <c r="AN1036" s="111" t="s">
        <v>208</v>
      </c>
      <c r="AS1036" s="0" t="s">
        <v>4785</v>
      </c>
      <c r="AT1036" s="0" t="s">
        <v>4786</v>
      </c>
      <c r="AU1036" s="0" t="s">
        <v>200</v>
      </c>
      <c r="AV1036" s="0" t="s">
        <v>200</v>
      </c>
      <c r="AZ1036" s="0" t="s">
        <v>7302</v>
      </c>
      <c r="BA1036" s="124" t="s">
        <v>200</v>
      </c>
      <c r="BB1036" s="0" t="s">
        <v>248</v>
      </c>
      <c r="BC1036" s="0" t="s">
        <v>7303</v>
      </c>
      <c r="BD1036" s="0" t="s">
        <v>7304</v>
      </c>
      <c r="BE1036" s="0" t="s">
        <v>7305</v>
      </c>
      <c r="BF1036" s="0" t="s">
        <v>3775</v>
      </c>
      <c r="BG1036" s="125" t="s">
        <v>200</v>
      </c>
      <c r="BH1036" s="0" t="s">
        <v>5278</v>
      </c>
      <c r="BI1036" s="112" t="n">
        <v>4974365823412</v>
      </c>
      <c r="BJ1036" s="126" t="s">
        <v>200</v>
      </c>
      <c r="BK1036" s="0" t="s">
        <v>215</v>
      </c>
      <c r="BL1036" s="112" t="n">
        <v>4</v>
      </c>
      <c r="BM1036" s="112" t="n">
        <v>4</v>
      </c>
      <c r="BN1036" s="112" t="n">
        <v>4</v>
      </c>
      <c r="BO1036" s="111" t="n">
        <v>20</v>
      </c>
      <c r="BP1036" s="125" t="s">
        <v>200</v>
      </c>
      <c r="BQ1036" s="127" t="s">
        <v>216</v>
      </c>
    </row>
    <row r="1037" customFormat="false" ht="13.8" hidden="false" customHeight="false" outlineLevel="0" collapsed="false">
      <c r="A1037" s="0" t="s">
        <v>7306</v>
      </c>
      <c r="B1037" s="0" t="s">
        <v>5207</v>
      </c>
      <c r="C1037" s="0" t="s">
        <v>192</v>
      </c>
      <c r="D1037" s="0" t="s">
        <v>5032</v>
      </c>
      <c r="E1037" s="0" t="s">
        <v>194</v>
      </c>
      <c r="F1037" s="0" t="s">
        <v>195</v>
      </c>
      <c r="G1037" s="0" t="s">
        <v>196</v>
      </c>
      <c r="H1037" s="0" t="s">
        <v>197</v>
      </c>
      <c r="J1037" s="111" t="n">
        <v>1</v>
      </c>
      <c r="K1037" s="0" t="s">
        <v>198</v>
      </c>
      <c r="L1037" s="0" t="s">
        <v>198</v>
      </c>
      <c r="M1037" s="0" t="s">
        <v>199</v>
      </c>
      <c r="Q1037" s="120"/>
      <c r="R1037" s="0" t="s">
        <v>3919</v>
      </c>
      <c r="S1037" s="0" t="s">
        <v>5247</v>
      </c>
      <c r="T1037" s="0" t="s">
        <v>198</v>
      </c>
      <c r="U1037" s="0" t="s">
        <v>4369</v>
      </c>
      <c r="V1037" s="0" t="s">
        <v>1790</v>
      </c>
      <c r="W1037" s="110" t="s">
        <v>204</v>
      </c>
      <c r="X1037" s="111" t="n">
        <v>2020</v>
      </c>
      <c r="Y1037" s="111" t="s">
        <v>205</v>
      </c>
      <c r="Z1037" s="111" t="s">
        <v>221</v>
      </c>
      <c r="AA1037" s="122" t="s">
        <v>200</v>
      </c>
      <c r="AB1037" s="0" t="s">
        <v>7307</v>
      </c>
      <c r="AC1037" s="0" t="s">
        <v>5520</v>
      </c>
      <c r="AD1037" s="111" t="s">
        <v>198</v>
      </c>
      <c r="AE1037" s="111" t="s">
        <v>5241</v>
      </c>
      <c r="AI1037" s="111" t="s">
        <v>294</v>
      </c>
      <c r="AJ1037" s="111" t="s">
        <v>1793</v>
      </c>
      <c r="AK1037" s="0" t="s">
        <v>7307</v>
      </c>
      <c r="AM1037" s="111" t="n">
        <v>2020</v>
      </c>
      <c r="AN1037" s="111" t="s">
        <v>2552</v>
      </c>
      <c r="AU1037" s="0" t="s">
        <v>7308</v>
      </c>
      <c r="AV1037" s="0" t="s">
        <v>200</v>
      </c>
      <c r="AZ1037" s="0" t="s">
        <v>7309</v>
      </c>
      <c r="BA1037" s="124" t="s">
        <v>200</v>
      </c>
      <c r="BB1037" s="0" t="s">
        <v>248</v>
      </c>
      <c r="BC1037" s="0" t="s">
        <v>7310</v>
      </c>
      <c r="BE1037" s="0" t="s">
        <v>2968</v>
      </c>
      <c r="BG1037" s="125"/>
      <c r="BH1037" s="0" t="s">
        <v>6150</v>
      </c>
      <c r="BI1037" s="112" t="n">
        <v>742839254772</v>
      </c>
      <c r="BJ1037" s="126"/>
      <c r="BK1037" s="0" t="s">
        <v>215</v>
      </c>
      <c r="BL1037" s="112" t="n">
        <v>4</v>
      </c>
      <c r="BM1037" s="112" t="n">
        <v>4</v>
      </c>
      <c r="BN1037" s="112" t="n">
        <v>4</v>
      </c>
      <c r="BO1037" s="111" t="n">
        <v>20</v>
      </c>
      <c r="BP1037" s="125"/>
      <c r="BQ1037" s="127"/>
    </row>
    <row r="1038" customFormat="false" ht="13.8" hidden="false" customHeight="false" outlineLevel="0" collapsed="false">
      <c r="A1038" s="0" t="s">
        <v>3592</v>
      </c>
      <c r="B1038" s="0" t="s">
        <v>5207</v>
      </c>
      <c r="C1038" s="131" t="s">
        <v>1394</v>
      </c>
      <c r="D1038" s="131" t="s">
        <v>1333</v>
      </c>
      <c r="E1038" s="0" t="s">
        <v>194</v>
      </c>
      <c r="F1038" s="0" t="s">
        <v>195</v>
      </c>
      <c r="G1038" s="0" t="s">
        <v>196</v>
      </c>
      <c r="H1038" s="0" t="s">
        <v>219</v>
      </c>
      <c r="J1038" s="111" t="n">
        <v>1</v>
      </c>
      <c r="K1038" s="0" t="s">
        <v>198</v>
      </c>
      <c r="L1038" s="0" t="s">
        <v>198</v>
      </c>
      <c r="M1038" s="0" t="s">
        <v>199</v>
      </c>
      <c r="O1038" s="0" t="s">
        <v>200</v>
      </c>
      <c r="Q1038" s="120" t="s">
        <v>200</v>
      </c>
      <c r="R1038" s="0" t="s">
        <v>3919</v>
      </c>
      <c r="S1038" s="0" t="s">
        <v>5247</v>
      </c>
      <c r="T1038" s="0" t="s">
        <v>198</v>
      </c>
      <c r="U1038" s="0" t="s">
        <v>202</v>
      </c>
      <c r="V1038" s="0" t="s">
        <v>1790</v>
      </c>
      <c r="W1038" s="110" t="s">
        <v>204</v>
      </c>
      <c r="X1038" s="111" t="n">
        <v>2019</v>
      </c>
      <c r="Y1038" s="111" t="s">
        <v>205</v>
      </c>
      <c r="Z1038" s="130" t="s">
        <v>757</v>
      </c>
      <c r="AA1038" s="122" t="s">
        <v>200</v>
      </c>
      <c r="AB1038" s="0" t="s">
        <v>3593</v>
      </c>
      <c r="AC1038" s="0" t="s">
        <v>5249</v>
      </c>
      <c r="AD1038" s="111" t="s">
        <v>198</v>
      </c>
      <c r="AE1038" s="111" t="s">
        <v>222</v>
      </c>
      <c r="AG1038" s="111" t="s">
        <v>3099</v>
      </c>
      <c r="AH1038" s="111" t="s">
        <v>200</v>
      </c>
      <c r="AI1038" s="111" t="s">
        <v>294</v>
      </c>
      <c r="AJ1038" s="111" t="s">
        <v>3887</v>
      </c>
      <c r="AK1038" s="0" t="s">
        <v>3593</v>
      </c>
      <c r="AM1038" s="111" t="n">
        <v>2005</v>
      </c>
      <c r="AN1038" s="111" t="s">
        <v>297</v>
      </c>
      <c r="AS1038" s="0" t="s">
        <v>200</v>
      </c>
      <c r="AT1038" s="0" t="s">
        <v>1150</v>
      </c>
      <c r="AU1038" s="0" t="s">
        <v>470</v>
      </c>
      <c r="AV1038" s="0" t="s">
        <v>3595</v>
      </c>
      <c r="AW1038" s="0" t="s">
        <v>2617</v>
      </c>
      <c r="AZ1038" s="0" t="s">
        <v>3596</v>
      </c>
      <c r="BA1038" s="124" t="s">
        <v>200</v>
      </c>
      <c r="BB1038" s="0" t="s">
        <v>210</v>
      </c>
      <c r="BC1038" s="0" t="s">
        <v>3597</v>
      </c>
      <c r="BE1038" s="104" t="s">
        <v>3598</v>
      </c>
      <c r="BF1038" s="0" t="s">
        <v>7311</v>
      </c>
      <c r="BG1038" s="125" t="s">
        <v>200</v>
      </c>
      <c r="BH1038" s="0" t="s">
        <v>5255</v>
      </c>
      <c r="BI1038" s="112" t="n">
        <v>819976022745</v>
      </c>
      <c r="BJ1038" s="126" t="s">
        <v>200</v>
      </c>
      <c r="BK1038" s="0" t="s">
        <v>215</v>
      </c>
      <c r="BL1038" s="112" t="n">
        <v>4</v>
      </c>
      <c r="BM1038" s="112" t="n">
        <v>4</v>
      </c>
      <c r="BN1038" s="112" t="n">
        <v>4</v>
      </c>
      <c r="BO1038" s="111" t="n">
        <v>20</v>
      </c>
      <c r="BP1038" s="125" t="s">
        <v>200</v>
      </c>
      <c r="BQ1038" s="127" t="s">
        <v>216</v>
      </c>
    </row>
    <row r="1039" customFormat="false" ht="13.8" hidden="false" customHeight="false" outlineLevel="0" collapsed="false">
      <c r="A1039" s="0" t="s">
        <v>7312</v>
      </c>
      <c r="B1039" s="0" t="s">
        <v>5207</v>
      </c>
      <c r="C1039" s="131" t="s">
        <v>1267</v>
      </c>
      <c r="D1039" s="131" t="s">
        <v>5271</v>
      </c>
      <c r="E1039" s="0" t="s">
        <v>194</v>
      </c>
      <c r="F1039" s="0" t="s">
        <v>195</v>
      </c>
      <c r="G1039" s="0" t="s">
        <v>330</v>
      </c>
      <c r="H1039" s="0" t="s">
        <v>197</v>
      </c>
      <c r="J1039" s="111" t="n">
        <v>1</v>
      </c>
      <c r="K1039" s="0" t="s">
        <v>198</v>
      </c>
      <c r="L1039" s="0" t="s">
        <v>198</v>
      </c>
      <c r="M1039" s="0" t="s">
        <v>199</v>
      </c>
      <c r="O1039" s="0" t="s">
        <v>200</v>
      </c>
      <c r="Q1039" s="120" t="s">
        <v>200</v>
      </c>
      <c r="R1039" s="0" t="s">
        <v>3919</v>
      </c>
      <c r="S1039" s="0" t="s">
        <v>201</v>
      </c>
      <c r="T1039" s="0" t="s">
        <v>198</v>
      </c>
      <c r="U1039" s="0" t="s">
        <v>285</v>
      </c>
      <c r="V1039" s="0" t="s">
        <v>1790</v>
      </c>
      <c r="W1039" s="110" t="s">
        <v>204</v>
      </c>
      <c r="X1039" s="111" t="n">
        <v>2017</v>
      </c>
      <c r="Y1039" s="111" t="s">
        <v>205</v>
      </c>
      <c r="Z1039" s="130" t="s">
        <v>757</v>
      </c>
      <c r="AA1039" s="122" t="s">
        <v>200</v>
      </c>
      <c r="AB1039" s="0" t="s">
        <v>3593</v>
      </c>
      <c r="AC1039" s="0" t="s">
        <v>872</v>
      </c>
      <c r="AD1039" s="111" t="s">
        <v>198</v>
      </c>
      <c r="AE1039" s="111" t="s">
        <v>5241</v>
      </c>
      <c r="AH1039" s="111" t="s">
        <v>200</v>
      </c>
      <c r="AI1039" s="111" t="s">
        <v>294</v>
      </c>
      <c r="AJ1039" s="111" t="s">
        <v>1793</v>
      </c>
      <c r="AK1039" s="0" t="s">
        <v>3593</v>
      </c>
      <c r="AM1039" s="111" t="n">
        <v>2017</v>
      </c>
      <c r="AN1039" s="111" t="s">
        <v>297</v>
      </c>
      <c r="AS1039" s="0" t="s">
        <v>200</v>
      </c>
      <c r="AT1039" s="0" t="s">
        <v>1150</v>
      </c>
      <c r="AU1039" s="0" t="s">
        <v>470</v>
      </c>
      <c r="AV1039" s="0" t="s">
        <v>3595</v>
      </c>
      <c r="AW1039" s="0" t="s">
        <v>2617</v>
      </c>
      <c r="AZ1039" s="0" t="s">
        <v>7313</v>
      </c>
      <c r="BA1039" s="124" t="s">
        <v>200</v>
      </c>
      <c r="BB1039" s="0" t="s">
        <v>248</v>
      </c>
      <c r="BC1039" s="0" t="s">
        <v>7314</v>
      </c>
      <c r="BD1039" s="0" t="s">
        <v>7315</v>
      </c>
      <c r="BE1039" s="104" t="s">
        <v>2968</v>
      </c>
      <c r="BF1039" s="0" t="s">
        <v>7316</v>
      </c>
      <c r="BG1039" s="125" t="s">
        <v>200</v>
      </c>
      <c r="BH1039" s="0" t="s">
        <v>5278</v>
      </c>
      <c r="BI1039" s="112" t="n">
        <v>711719511533</v>
      </c>
      <c r="BJ1039" s="126" t="s">
        <v>200</v>
      </c>
      <c r="BK1039" s="0" t="s">
        <v>215</v>
      </c>
      <c r="BL1039" s="112" t="n">
        <v>4</v>
      </c>
      <c r="BM1039" s="112" t="n">
        <v>4</v>
      </c>
      <c r="BN1039" s="112" t="n">
        <v>4</v>
      </c>
      <c r="BO1039" s="111" t="n">
        <v>20</v>
      </c>
      <c r="BP1039" s="125" t="s">
        <v>200</v>
      </c>
      <c r="BQ1039" s="127"/>
    </row>
    <row r="1040" customFormat="false" ht="13.8" hidden="false" customHeight="false" outlineLevel="0" collapsed="false">
      <c r="A1040" s="0" t="s">
        <v>7317</v>
      </c>
      <c r="B1040" s="0" t="s">
        <v>5207</v>
      </c>
      <c r="C1040" s="131" t="s">
        <v>858</v>
      </c>
      <c r="D1040" s="131" t="s">
        <v>1333</v>
      </c>
      <c r="E1040" s="0" t="s">
        <v>194</v>
      </c>
      <c r="F1040" s="0" t="s">
        <v>195</v>
      </c>
      <c r="G1040" s="0" t="s">
        <v>330</v>
      </c>
      <c r="H1040" s="0" t="s">
        <v>219</v>
      </c>
      <c r="J1040" s="111" t="n">
        <v>1</v>
      </c>
      <c r="K1040" s="0" t="s">
        <v>198</v>
      </c>
      <c r="L1040" s="0" t="s">
        <v>198</v>
      </c>
      <c r="M1040" s="0" t="s">
        <v>199</v>
      </c>
      <c r="Q1040" s="120"/>
      <c r="R1040" s="0" t="s">
        <v>3919</v>
      </c>
      <c r="S1040" s="0" t="s">
        <v>201</v>
      </c>
      <c r="T1040" s="0" t="s">
        <v>198</v>
      </c>
      <c r="U1040" s="0" t="s">
        <v>202</v>
      </c>
      <c r="V1040" s="0" t="s">
        <v>1790</v>
      </c>
      <c r="W1040" s="110" t="s">
        <v>204</v>
      </c>
      <c r="X1040" s="111" t="n">
        <v>2018</v>
      </c>
      <c r="Y1040" s="111" t="s">
        <v>498</v>
      </c>
      <c r="Z1040" s="130" t="s">
        <v>757</v>
      </c>
      <c r="AA1040" s="122"/>
      <c r="AB1040" s="0" t="s">
        <v>7318</v>
      </c>
      <c r="AC1040" s="0" t="s">
        <v>6125</v>
      </c>
      <c r="AD1040" s="111" t="n">
        <v>2018</v>
      </c>
      <c r="AE1040" s="111" t="s">
        <v>198</v>
      </c>
      <c r="AI1040" s="111" t="s">
        <v>207</v>
      </c>
      <c r="AK1040" s="111" t="str">
        <f aca="false">(AB1040)</f>
        <v>Gaming mind studios</v>
      </c>
      <c r="AM1040" s="111" t="n">
        <f aca="false">AD1040</f>
        <v>2018</v>
      </c>
      <c r="AN1040" s="111" t="s">
        <v>2009</v>
      </c>
      <c r="AT1040" s="0" t="s">
        <v>1165</v>
      </c>
      <c r="AZ1040" s="0" t="s">
        <v>7319</v>
      </c>
      <c r="BA1040" s="124" t="s">
        <v>200</v>
      </c>
      <c r="BB1040" s="0" t="s">
        <v>248</v>
      </c>
      <c r="BC1040" s="0" t="s">
        <v>7320</v>
      </c>
      <c r="BE1040" s="104" t="s">
        <v>7321</v>
      </c>
      <c r="BG1040" s="125"/>
      <c r="BH1040" s="0" t="s">
        <v>5255</v>
      </c>
      <c r="BI1040" s="112" t="n">
        <v>4260458361184</v>
      </c>
      <c r="BJ1040" s="126"/>
      <c r="BK1040" s="0" t="s">
        <v>215</v>
      </c>
      <c r="BL1040" s="112" t="n">
        <v>4</v>
      </c>
      <c r="BM1040" s="112" t="n">
        <v>4</v>
      </c>
      <c r="BN1040" s="112" t="n">
        <v>4</v>
      </c>
      <c r="BO1040" s="111" t="n">
        <v>20</v>
      </c>
      <c r="BP1040" s="125"/>
      <c r="BQ1040" s="127" t="s">
        <v>216</v>
      </c>
    </row>
    <row r="1041" customFormat="false" ht="13.8" hidden="false" customHeight="false" outlineLevel="0" collapsed="false">
      <c r="A1041" s="0" t="s">
        <v>7322</v>
      </c>
      <c r="B1041" s="0" t="s">
        <v>5207</v>
      </c>
      <c r="C1041" s="131" t="s">
        <v>1394</v>
      </c>
      <c r="D1041" s="131" t="s">
        <v>1333</v>
      </c>
      <c r="E1041" s="0" t="s">
        <v>194</v>
      </c>
      <c r="F1041" s="0" t="s">
        <v>195</v>
      </c>
      <c r="G1041" s="0" t="s">
        <v>196</v>
      </c>
      <c r="H1041" s="0" t="s">
        <v>197</v>
      </c>
      <c r="J1041" s="111" t="n">
        <v>1</v>
      </c>
      <c r="K1041" s="0" t="s">
        <v>198</v>
      </c>
      <c r="L1041" s="0" t="s">
        <v>198</v>
      </c>
      <c r="M1041" s="0" t="s">
        <v>199</v>
      </c>
      <c r="O1041" s="0" t="s">
        <v>200</v>
      </c>
      <c r="Q1041" s="120" t="s">
        <v>200</v>
      </c>
      <c r="R1041" s="0" t="s">
        <v>3919</v>
      </c>
      <c r="S1041" s="0" t="s">
        <v>201</v>
      </c>
      <c r="T1041" s="0" t="s">
        <v>198</v>
      </c>
      <c r="U1041" s="0" t="s">
        <v>202</v>
      </c>
      <c r="V1041" s="0" t="s">
        <v>1790</v>
      </c>
      <c r="W1041" s="110" t="s">
        <v>204</v>
      </c>
      <c r="X1041" s="111" t="n">
        <v>2016</v>
      </c>
      <c r="Y1041" s="111" t="s">
        <v>498</v>
      </c>
      <c r="Z1041" s="130" t="s">
        <v>757</v>
      </c>
      <c r="AA1041" s="122" t="s">
        <v>200</v>
      </c>
      <c r="AB1041" s="0" t="s">
        <v>2457</v>
      </c>
      <c r="AC1041" s="0" t="s">
        <v>872</v>
      </c>
      <c r="AD1041" s="111" t="n">
        <v>2016</v>
      </c>
      <c r="AE1041" s="111" t="s">
        <v>222</v>
      </c>
      <c r="AI1041" s="111" t="s">
        <v>1313</v>
      </c>
      <c r="AJ1041" s="111" t="s">
        <v>3887</v>
      </c>
      <c r="AK1041" s="111" t="s">
        <v>2457</v>
      </c>
      <c r="AM1041" s="111" t="n">
        <v>2002</v>
      </c>
      <c r="AN1041" s="111" t="s">
        <v>297</v>
      </c>
      <c r="AS1041" s="0" t="s">
        <v>4821</v>
      </c>
      <c r="AT1041" s="0" t="s">
        <v>576</v>
      </c>
      <c r="AU1041" s="0" t="s">
        <v>1306</v>
      </c>
      <c r="AV1041" s="0" t="s">
        <v>200</v>
      </c>
      <c r="AY1041" s="131" t="s">
        <v>3510</v>
      </c>
      <c r="AZ1041" s="0" t="s">
        <v>7323</v>
      </c>
      <c r="BA1041" s="124" t="s">
        <v>200</v>
      </c>
      <c r="BB1041" s="0" t="s">
        <v>248</v>
      </c>
      <c r="BC1041" s="0" t="s">
        <v>7324</v>
      </c>
      <c r="BD1041" s="0" t="s">
        <v>7325</v>
      </c>
      <c r="BE1041" s="0" t="s">
        <v>7326</v>
      </c>
      <c r="BF1041" s="0" t="s">
        <v>200</v>
      </c>
      <c r="BG1041" s="125" t="s">
        <v>200</v>
      </c>
      <c r="BH1041" s="0" t="s">
        <v>5255</v>
      </c>
      <c r="BI1041" s="112" t="n">
        <v>711719847939</v>
      </c>
      <c r="BJ1041" s="126" t="s">
        <v>200</v>
      </c>
      <c r="BK1041" s="0" t="s">
        <v>215</v>
      </c>
      <c r="BL1041" s="112" t="n">
        <v>4</v>
      </c>
      <c r="BM1041" s="112" t="n">
        <v>4</v>
      </c>
      <c r="BN1041" s="112" t="n">
        <v>4</v>
      </c>
      <c r="BO1041" s="111" t="n">
        <v>20</v>
      </c>
      <c r="BP1041" s="125" t="s">
        <v>200</v>
      </c>
      <c r="BQ1041" s="127" t="s">
        <v>216</v>
      </c>
    </row>
    <row r="1042" customFormat="false" ht="13.8" hidden="false" customHeight="false" outlineLevel="0" collapsed="false">
      <c r="A1042" s="0" t="s">
        <v>7327</v>
      </c>
      <c r="B1042" s="0" t="s">
        <v>5207</v>
      </c>
      <c r="C1042" s="131" t="s">
        <v>1408</v>
      </c>
      <c r="D1042" s="131" t="s">
        <v>1333</v>
      </c>
      <c r="E1042" s="0" t="s">
        <v>284</v>
      </c>
      <c r="F1042" s="0" t="s">
        <v>1509</v>
      </c>
      <c r="G1042" s="0" t="s">
        <v>330</v>
      </c>
      <c r="H1042" s="0" t="s">
        <v>901</v>
      </c>
      <c r="J1042" s="111" t="n">
        <v>1</v>
      </c>
      <c r="K1042" s="0" t="s">
        <v>198</v>
      </c>
      <c r="L1042" s="0" t="s">
        <v>198</v>
      </c>
      <c r="M1042" s="0" t="s">
        <v>199</v>
      </c>
      <c r="Q1042" s="120" t="s">
        <v>200</v>
      </c>
      <c r="R1042" s="0" t="s">
        <v>3919</v>
      </c>
      <c r="S1042" s="0" t="s">
        <v>201</v>
      </c>
      <c r="T1042" s="131" t="s">
        <v>1453</v>
      </c>
      <c r="U1042" s="0" t="s">
        <v>202</v>
      </c>
      <c r="V1042" s="0" t="s">
        <v>1790</v>
      </c>
      <c r="W1042" s="110" t="s">
        <v>204</v>
      </c>
      <c r="X1042" s="111" t="n">
        <v>2018</v>
      </c>
      <c r="Y1042" s="111" t="s">
        <v>1624</v>
      </c>
      <c r="Z1042" s="111" t="s">
        <v>757</v>
      </c>
      <c r="AA1042" s="122" t="s">
        <v>200</v>
      </c>
      <c r="AB1042" s="0" t="s">
        <v>4832</v>
      </c>
      <c r="AC1042" s="0" t="s">
        <v>3342</v>
      </c>
      <c r="AD1042" s="111" t="n">
        <v>2018</v>
      </c>
      <c r="AE1042" s="111" t="s">
        <v>198</v>
      </c>
      <c r="AH1042" s="111" t="s">
        <v>4359</v>
      </c>
      <c r="AI1042" s="111" t="s">
        <v>207</v>
      </c>
      <c r="AK1042" s="111" t="str">
        <f aca="false">(AB1042)</f>
        <v>Rockstar</v>
      </c>
      <c r="AM1042" s="111" t="n">
        <f aca="false">AD1042</f>
        <v>2018</v>
      </c>
      <c r="AN1042" s="111" t="s">
        <v>297</v>
      </c>
      <c r="AO1042" s="0" t="s">
        <v>200</v>
      </c>
      <c r="AR1042" s="0" t="s">
        <v>7328</v>
      </c>
      <c r="AS1042" s="0" t="s">
        <v>4833</v>
      </c>
      <c r="AT1042" s="0" t="s">
        <v>7329</v>
      </c>
      <c r="AU1042" s="0" t="s">
        <v>4835</v>
      </c>
      <c r="AV1042" s="0" t="s">
        <v>3346</v>
      </c>
      <c r="AW1042" s="0" t="s">
        <v>200</v>
      </c>
      <c r="AZ1042" s="0" t="s">
        <v>7330</v>
      </c>
      <c r="BA1042" s="124" t="s">
        <v>200</v>
      </c>
      <c r="BB1042" s="0" t="s">
        <v>248</v>
      </c>
      <c r="BC1042" s="0" t="s">
        <v>7331</v>
      </c>
      <c r="BD1042" s="0" t="s">
        <v>7332</v>
      </c>
      <c r="BE1042" s="0" t="s">
        <v>7333</v>
      </c>
      <c r="BF1042" s="0" t="s">
        <v>7334</v>
      </c>
      <c r="BG1042" s="125" t="s">
        <v>200</v>
      </c>
      <c r="BH1042" s="0" t="s">
        <v>5255</v>
      </c>
      <c r="BI1042" s="112" t="n">
        <v>5026555423069</v>
      </c>
      <c r="BJ1042" s="126" t="s">
        <v>200</v>
      </c>
      <c r="BK1042" s="0" t="s">
        <v>215</v>
      </c>
      <c r="BL1042" s="112" t="n">
        <v>4</v>
      </c>
      <c r="BM1042" s="112" t="n">
        <v>4</v>
      </c>
      <c r="BN1042" s="112" t="n">
        <v>4</v>
      </c>
      <c r="BO1042" s="111" t="n">
        <v>20</v>
      </c>
      <c r="BP1042" s="125" t="s">
        <v>200</v>
      </c>
      <c r="BQ1042" s="127" t="s">
        <v>216</v>
      </c>
    </row>
    <row r="1043" customFormat="false" ht="13.8" hidden="false" customHeight="false" outlineLevel="0" collapsed="false">
      <c r="A1043" s="0" t="s">
        <v>7335</v>
      </c>
      <c r="B1043" s="0" t="s">
        <v>5412</v>
      </c>
      <c r="C1043" s="131" t="s">
        <v>532</v>
      </c>
      <c r="D1043" s="131" t="s">
        <v>1333</v>
      </c>
      <c r="E1043" s="0" t="s">
        <v>194</v>
      </c>
      <c r="F1043" s="0" t="s">
        <v>195</v>
      </c>
      <c r="G1043" s="0" t="s">
        <v>196</v>
      </c>
      <c r="H1043" s="0" t="s">
        <v>901</v>
      </c>
      <c r="J1043" s="111" t="n">
        <v>2</v>
      </c>
      <c r="K1043" s="0" t="s">
        <v>198</v>
      </c>
      <c r="L1043" s="0" t="s">
        <v>533</v>
      </c>
      <c r="M1043" s="0" t="s">
        <v>199</v>
      </c>
      <c r="Q1043" s="120" t="s">
        <v>200</v>
      </c>
      <c r="R1043" s="0" t="s">
        <v>3919</v>
      </c>
      <c r="S1043" s="0" t="s">
        <v>201</v>
      </c>
      <c r="T1043" s="0" t="s">
        <v>198</v>
      </c>
      <c r="U1043" s="0" t="s">
        <v>202</v>
      </c>
      <c r="V1043" s="0" t="s">
        <v>1790</v>
      </c>
      <c r="W1043" s="110" t="s">
        <v>204</v>
      </c>
      <c r="X1043" s="111" t="n">
        <v>2019</v>
      </c>
      <c r="Y1043" s="111" t="s">
        <v>1624</v>
      </c>
      <c r="Z1043" s="111" t="s">
        <v>221</v>
      </c>
      <c r="AA1043" s="122" t="s">
        <v>200</v>
      </c>
      <c r="AB1043" s="0" t="s">
        <v>7336</v>
      </c>
      <c r="AC1043" s="0" t="s">
        <v>7337</v>
      </c>
      <c r="AD1043" s="111" t="n">
        <v>2019</v>
      </c>
      <c r="AE1043" s="111" t="s">
        <v>198</v>
      </c>
      <c r="AI1043" s="111" t="s">
        <v>922</v>
      </c>
      <c r="AJ1043" s="111" t="s">
        <v>1793</v>
      </c>
      <c r="AK1043" s="0" t="s">
        <v>7336</v>
      </c>
      <c r="AM1043" s="111" t="n">
        <v>2017</v>
      </c>
      <c r="AN1043" s="111" t="s">
        <v>5725</v>
      </c>
      <c r="AR1043" s="0" t="s">
        <v>3366</v>
      </c>
      <c r="AU1043" s="0" t="s">
        <v>470</v>
      </c>
      <c r="AZ1043" s="0" t="s">
        <v>7338</v>
      </c>
      <c r="BA1043" s="124" t="s">
        <v>200</v>
      </c>
      <c r="BB1043" s="0" t="s">
        <v>248</v>
      </c>
      <c r="BC1043" s="0" t="s">
        <v>7339</v>
      </c>
      <c r="BD1043" s="0" t="s">
        <v>7340</v>
      </c>
      <c r="BE1043" s="0" t="s">
        <v>7341</v>
      </c>
      <c r="BG1043" s="125"/>
      <c r="BH1043" s="0" t="s">
        <v>5255</v>
      </c>
      <c r="BI1043" s="112" t="n">
        <v>4020628743772</v>
      </c>
      <c r="BJ1043" s="126"/>
      <c r="BK1043" s="0" t="s">
        <v>215</v>
      </c>
      <c r="BL1043" s="112" t="n">
        <v>4</v>
      </c>
      <c r="BM1043" s="112" t="n">
        <v>4</v>
      </c>
      <c r="BN1043" s="112" t="n">
        <v>4</v>
      </c>
      <c r="BO1043" s="111" t="n">
        <v>20</v>
      </c>
      <c r="BP1043" s="125"/>
      <c r="BQ1043" s="127" t="s">
        <v>216</v>
      </c>
    </row>
    <row r="1044" customFormat="false" ht="13.8" hidden="false" customHeight="false" outlineLevel="0" collapsed="false">
      <c r="A1044" s="0" t="s">
        <v>7342</v>
      </c>
      <c r="B1044" s="0" t="s">
        <v>5207</v>
      </c>
      <c r="C1044" s="131" t="s">
        <v>380</v>
      </c>
      <c r="D1044" s="0" t="s">
        <v>5271</v>
      </c>
      <c r="E1044" s="0" t="s">
        <v>194</v>
      </c>
      <c r="F1044" s="0" t="s">
        <v>195</v>
      </c>
      <c r="G1044" s="0" t="s">
        <v>196</v>
      </c>
      <c r="H1044" s="0" t="s">
        <v>219</v>
      </c>
      <c r="J1044" s="111" t="n">
        <v>1</v>
      </c>
      <c r="K1044" s="0" t="s">
        <v>198</v>
      </c>
      <c r="L1044" s="0" t="s">
        <v>198</v>
      </c>
      <c r="M1044" s="0" t="s">
        <v>199</v>
      </c>
      <c r="Q1044" s="120" t="s">
        <v>200</v>
      </c>
      <c r="R1044" s="0" t="s">
        <v>3919</v>
      </c>
      <c r="S1044" s="0" t="s">
        <v>5247</v>
      </c>
      <c r="T1044" s="0" t="s">
        <v>198</v>
      </c>
      <c r="U1044" s="0" t="s">
        <v>285</v>
      </c>
      <c r="V1044" s="0" t="s">
        <v>1790</v>
      </c>
      <c r="W1044" s="110" t="s">
        <v>198</v>
      </c>
      <c r="X1044" s="111" t="n">
        <v>2019</v>
      </c>
      <c r="Y1044" s="111" t="s">
        <v>1624</v>
      </c>
      <c r="Z1044" s="111" t="s">
        <v>757</v>
      </c>
      <c r="AA1044" s="122" t="s">
        <v>200</v>
      </c>
      <c r="AB1044" s="0" t="s">
        <v>7343</v>
      </c>
      <c r="AC1044" s="0" t="s">
        <v>5249</v>
      </c>
      <c r="AD1044" s="111" t="n">
        <v>2019</v>
      </c>
      <c r="AE1044" s="111" t="s">
        <v>198</v>
      </c>
      <c r="AI1044" s="111" t="s">
        <v>294</v>
      </c>
      <c r="AJ1044" s="111" t="s">
        <v>1793</v>
      </c>
      <c r="AK1044" s="0" t="s">
        <v>7343</v>
      </c>
      <c r="AM1044" s="111" t="n">
        <v>2018</v>
      </c>
      <c r="AN1044" s="111" t="s">
        <v>3156</v>
      </c>
      <c r="AO1044" s="0" t="s">
        <v>5532</v>
      </c>
      <c r="AP1044" s="0" t="s">
        <v>200</v>
      </c>
      <c r="AU1044" s="0" t="s">
        <v>2727</v>
      </c>
      <c r="AZ1044" s="0" t="s">
        <v>7344</v>
      </c>
      <c r="BA1044" s="124" t="s">
        <v>200</v>
      </c>
      <c r="BC1044" s="0" t="s">
        <v>7345</v>
      </c>
      <c r="BD1044" s="0" t="s">
        <v>7346</v>
      </c>
      <c r="BE1044" s="0" t="s">
        <v>7347</v>
      </c>
      <c r="BF1044" s="0" t="s">
        <v>421</v>
      </c>
      <c r="BG1044" s="125"/>
      <c r="BH1044" s="0" t="s">
        <v>5278</v>
      </c>
      <c r="BI1044" s="112" t="n">
        <v>819976022899</v>
      </c>
      <c r="BJ1044" s="126"/>
      <c r="BK1044" s="0" t="s">
        <v>215</v>
      </c>
      <c r="BL1044" s="112" t="n">
        <v>4</v>
      </c>
      <c r="BM1044" s="112" t="n">
        <v>4</v>
      </c>
      <c r="BN1044" s="112" t="n">
        <v>4</v>
      </c>
      <c r="BO1044" s="111" t="n">
        <v>40</v>
      </c>
      <c r="BP1044" s="125"/>
      <c r="BQ1044" s="127" t="s">
        <v>216</v>
      </c>
    </row>
    <row r="1045" customFormat="false" ht="13.8" hidden="false" customHeight="false" outlineLevel="0" collapsed="false">
      <c r="A1045" s="0" t="s">
        <v>7348</v>
      </c>
      <c r="B1045" s="0" t="s">
        <v>5207</v>
      </c>
      <c r="C1045" s="0" t="s">
        <v>5126</v>
      </c>
      <c r="D1045" s="0" t="s">
        <v>1333</v>
      </c>
      <c r="E1045" s="0" t="s">
        <v>313</v>
      </c>
      <c r="F1045" s="0" t="s">
        <v>314</v>
      </c>
      <c r="G1045" s="0" t="s">
        <v>880</v>
      </c>
      <c r="H1045" s="0" t="s">
        <v>197</v>
      </c>
      <c r="J1045" s="111" t="n">
        <v>2</v>
      </c>
      <c r="K1045" s="0" t="s">
        <v>198</v>
      </c>
      <c r="L1045" s="0" t="s">
        <v>392</v>
      </c>
      <c r="M1045" s="0" t="s">
        <v>199</v>
      </c>
      <c r="O1045" s="0" t="s">
        <v>200</v>
      </c>
      <c r="Q1045" s="120" t="s">
        <v>200</v>
      </c>
      <c r="R1045" s="0" t="s">
        <v>3919</v>
      </c>
      <c r="S1045" s="0" t="s">
        <v>201</v>
      </c>
      <c r="T1045" s="0" t="s">
        <v>198</v>
      </c>
      <c r="U1045" s="0" t="s">
        <v>202</v>
      </c>
      <c r="V1045" s="0" t="s">
        <v>1790</v>
      </c>
      <c r="W1045" s="110" t="s">
        <v>204</v>
      </c>
      <c r="X1045" s="111" t="n">
        <v>2016</v>
      </c>
      <c r="Z1045" s="111" t="s">
        <v>198</v>
      </c>
      <c r="AA1045" s="122" t="s">
        <v>200</v>
      </c>
      <c r="AB1045" s="0" t="s">
        <v>7349</v>
      </c>
      <c r="AC1045" s="0" t="s">
        <v>3470</v>
      </c>
      <c r="AD1045" s="111" t="n">
        <v>2016</v>
      </c>
      <c r="AE1045" s="111" t="s">
        <v>198</v>
      </c>
      <c r="AI1045" s="111" t="s">
        <v>207</v>
      </c>
      <c r="AK1045" s="111" t="str">
        <f aca="false">(AB1045)</f>
        <v>34bigthings</v>
      </c>
      <c r="AM1045" s="111" t="n">
        <f aca="false">AD1045</f>
        <v>2016</v>
      </c>
      <c r="AN1045" s="111" t="s">
        <v>2552</v>
      </c>
      <c r="AS1045" s="0" t="s">
        <v>200</v>
      </c>
      <c r="AV1045" s="0" t="s">
        <v>200</v>
      </c>
      <c r="AZ1045" s="0" t="s">
        <v>7350</v>
      </c>
      <c r="BA1045" s="124" t="s">
        <v>200</v>
      </c>
      <c r="BB1045" s="0" t="s">
        <v>248</v>
      </c>
      <c r="BC1045" s="0" t="s">
        <v>7351</v>
      </c>
      <c r="BD1045" s="0" t="s">
        <v>7352</v>
      </c>
      <c r="BE1045" s="0" t="s">
        <v>7353</v>
      </c>
      <c r="BG1045" s="125" t="s">
        <v>200</v>
      </c>
      <c r="BH1045" s="0" t="s">
        <v>5255</v>
      </c>
      <c r="BI1045" s="112" t="n">
        <v>8023171039244</v>
      </c>
      <c r="BJ1045" s="126" t="s">
        <v>200</v>
      </c>
      <c r="BK1045" s="0" t="s">
        <v>215</v>
      </c>
      <c r="BL1045" s="112" t="n">
        <v>4</v>
      </c>
      <c r="BM1045" s="112" t="n">
        <v>4</v>
      </c>
      <c r="BN1045" s="112" t="n">
        <v>4</v>
      </c>
      <c r="BO1045" s="111" t="n">
        <v>20</v>
      </c>
      <c r="BP1045" s="125" t="s">
        <v>200</v>
      </c>
      <c r="BQ1045" s="127" t="s">
        <v>216</v>
      </c>
    </row>
    <row r="1046" customFormat="false" ht="13.8" hidden="false" customHeight="false" outlineLevel="0" collapsed="false">
      <c r="A1046" s="0" t="s">
        <v>7354</v>
      </c>
      <c r="B1046" s="0" t="s">
        <v>5207</v>
      </c>
      <c r="C1046" s="0" t="s">
        <v>2375</v>
      </c>
      <c r="D1046" s="0" t="s">
        <v>1333</v>
      </c>
      <c r="E1046" s="0" t="s">
        <v>194</v>
      </c>
      <c r="F1046" s="0" t="s">
        <v>195</v>
      </c>
      <c r="G1046" s="0" t="s">
        <v>196</v>
      </c>
      <c r="H1046" s="0" t="s">
        <v>901</v>
      </c>
      <c r="J1046" s="111" t="n">
        <v>1</v>
      </c>
      <c r="K1046" s="0" t="s">
        <v>198</v>
      </c>
      <c r="L1046" s="0" t="s">
        <v>198</v>
      </c>
      <c r="M1046" s="0" t="s">
        <v>199</v>
      </c>
      <c r="O1046" s="0" t="s">
        <v>200</v>
      </c>
      <c r="Q1046" s="120" t="s">
        <v>200</v>
      </c>
      <c r="R1046" s="0" t="s">
        <v>3919</v>
      </c>
      <c r="S1046" s="0" t="s">
        <v>1834</v>
      </c>
      <c r="T1046" s="0" t="s">
        <v>7083</v>
      </c>
      <c r="U1046" s="0" t="s">
        <v>202</v>
      </c>
      <c r="V1046" s="0" t="s">
        <v>1790</v>
      </c>
      <c r="W1046" s="110" t="s">
        <v>204</v>
      </c>
      <c r="X1046" s="111" t="n">
        <v>2016</v>
      </c>
      <c r="Y1046" s="111" t="s">
        <v>1624</v>
      </c>
      <c r="Z1046" s="130" t="s">
        <v>757</v>
      </c>
      <c r="AA1046" s="122" t="s">
        <v>200</v>
      </c>
      <c r="AB1046" s="0" t="s">
        <v>7355</v>
      </c>
      <c r="AC1046" s="0" t="s">
        <v>5026</v>
      </c>
      <c r="AD1046" s="111" t="n">
        <v>2016</v>
      </c>
      <c r="AE1046" s="111" t="s">
        <v>5241</v>
      </c>
      <c r="AI1046" s="111" t="s">
        <v>294</v>
      </c>
      <c r="AJ1046" s="111" t="s">
        <v>1793</v>
      </c>
      <c r="AK1046" s="0" t="s">
        <v>7355</v>
      </c>
      <c r="AM1046" s="111" t="n">
        <v>2013</v>
      </c>
      <c r="AN1046" s="111" t="s">
        <v>297</v>
      </c>
      <c r="AO1046" s="0" t="s">
        <v>1800</v>
      </c>
      <c r="AS1046" s="0" t="s">
        <v>200</v>
      </c>
      <c r="AT1046" s="0" t="s">
        <v>7356</v>
      </c>
      <c r="AU1046" s="0" t="s">
        <v>2727</v>
      </c>
      <c r="AV1046" s="0" t="s">
        <v>200</v>
      </c>
      <c r="AY1046" s="0" t="s">
        <v>5044</v>
      </c>
      <c r="AZ1046" s="0" t="s">
        <v>7357</v>
      </c>
      <c r="BA1046" s="124" t="s">
        <v>200</v>
      </c>
      <c r="BB1046" s="0" t="s">
        <v>210</v>
      </c>
      <c r="BC1046" s="0" t="s">
        <v>7358</v>
      </c>
      <c r="BD1046" s="0" t="s">
        <v>7359</v>
      </c>
      <c r="BE1046" s="0" t="s">
        <v>7360</v>
      </c>
      <c r="BG1046" s="125" t="s">
        <v>200</v>
      </c>
      <c r="BH1046" s="0" t="s">
        <v>253</v>
      </c>
      <c r="BI1046" s="112" t="s">
        <v>198</v>
      </c>
      <c r="BJ1046" s="126" t="s">
        <v>200</v>
      </c>
      <c r="BK1046" s="0" t="s">
        <v>215</v>
      </c>
      <c r="BL1046" s="112" t="n">
        <v>4</v>
      </c>
      <c r="BM1046" s="112" t="n">
        <v>4</v>
      </c>
      <c r="BN1046" s="112" t="n">
        <v>4</v>
      </c>
      <c r="BO1046" s="111" t="n">
        <v>20</v>
      </c>
      <c r="BP1046" s="125" t="s">
        <v>200</v>
      </c>
      <c r="BQ1046" s="127" t="s">
        <v>216</v>
      </c>
    </row>
    <row r="1047" customFormat="false" ht="13.8" hidden="false" customHeight="false" outlineLevel="0" collapsed="false">
      <c r="A1047" s="0" t="s">
        <v>7361</v>
      </c>
      <c r="B1047" s="0" t="s">
        <v>5207</v>
      </c>
      <c r="C1047" s="0" t="s">
        <v>858</v>
      </c>
      <c r="D1047" s="0" t="s">
        <v>1333</v>
      </c>
      <c r="E1047" s="0" t="s">
        <v>194</v>
      </c>
      <c r="F1047" s="0" t="s">
        <v>195</v>
      </c>
      <c r="G1047" s="0" t="s">
        <v>196</v>
      </c>
      <c r="H1047" s="0" t="s">
        <v>197</v>
      </c>
      <c r="J1047" s="111" t="n">
        <v>1</v>
      </c>
      <c r="K1047" s="0" t="s">
        <v>198</v>
      </c>
      <c r="L1047" s="0" t="s">
        <v>198</v>
      </c>
      <c r="M1047" s="0" t="s">
        <v>199</v>
      </c>
      <c r="Q1047" s="120"/>
      <c r="R1047" s="0" t="s">
        <v>3919</v>
      </c>
      <c r="S1047" s="0" t="s">
        <v>201</v>
      </c>
      <c r="T1047" s="0" t="s">
        <v>198</v>
      </c>
      <c r="U1047" s="0" t="s">
        <v>202</v>
      </c>
      <c r="V1047" s="0" t="s">
        <v>1790</v>
      </c>
      <c r="W1047" s="110" t="s">
        <v>204</v>
      </c>
      <c r="X1047" s="111" t="n">
        <v>2021</v>
      </c>
      <c r="Z1047" s="130" t="s">
        <v>757</v>
      </c>
      <c r="AA1047" s="122"/>
      <c r="AB1047" s="0" t="s">
        <v>7362</v>
      </c>
      <c r="AC1047" s="0" t="s">
        <v>7363</v>
      </c>
      <c r="AD1047" s="111" t="n">
        <v>2021</v>
      </c>
      <c r="AE1047" s="111" t="s">
        <v>5241</v>
      </c>
      <c r="AI1047" s="111" t="s">
        <v>294</v>
      </c>
      <c r="AJ1047" s="111" t="s">
        <v>1793</v>
      </c>
      <c r="AK1047" s="0" t="s">
        <v>7362</v>
      </c>
      <c r="AM1047" s="111" t="n">
        <v>2019</v>
      </c>
      <c r="AN1047" s="111" t="s">
        <v>6171</v>
      </c>
      <c r="AT1047" s="0" t="s">
        <v>7364</v>
      </c>
      <c r="AU1047" s="0" t="s">
        <v>200</v>
      </c>
      <c r="AZ1047" s="0" t="s">
        <v>7365</v>
      </c>
      <c r="BA1047" s="124" t="s">
        <v>200</v>
      </c>
      <c r="BB1047" s="0" t="s">
        <v>248</v>
      </c>
      <c r="BC1047" s="0" t="s">
        <v>7366</v>
      </c>
      <c r="BE1047" s="0" t="s">
        <v>942</v>
      </c>
      <c r="BG1047" s="125"/>
      <c r="BH1047" s="0" t="s">
        <v>5303</v>
      </c>
      <c r="BI1047" s="112" t="n">
        <v>4015918154987</v>
      </c>
      <c r="BJ1047" s="126"/>
      <c r="BK1047" s="0" t="s">
        <v>215</v>
      </c>
      <c r="BL1047" s="112" t="n">
        <v>4</v>
      </c>
      <c r="BM1047" s="112" t="n">
        <v>4</v>
      </c>
      <c r="BN1047" s="112" t="n">
        <v>4</v>
      </c>
      <c r="BO1047" s="111" t="n">
        <v>20</v>
      </c>
      <c r="BP1047" s="125"/>
      <c r="BQ1047" s="127" t="s">
        <v>5461</v>
      </c>
    </row>
    <row r="1048" customFormat="false" ht="13.8" hidden="false" customHeight="false" outlineLevel="0" collapsed="false">
      <c r="A1048" s="0" t="s">
        <v>7367</v>
      </c>
      <c r="B1048" s="0" t="s">
        <v>5207</v>
      </c>
      <c r="C1048" s="131" t="s">
        <v>1451</v>
      </c>
      <c r="D1048" s="131" t="s">
        <v>1333</v>
      </c>
      <c r="E1048" s="0" t="s">
        <v>284</v>
      </c>
      <c r="F1048" s="0" t="s">
        <v>1509</v>
      </c>
      <c r="G1048" s="0" t="s">
        <v>330</v>
      </c>
      <c r="H1048" s="0" t="s">
        <v>901</v>
      </c>
      <c r="J1048" s="111" t="n">
        <v>1</v>
      </c>
      <c r="K1048" s="0" t="s">
        <v>198</v>
      </c>
      <c r="L1048" s="0" t="s">
        <v>198</v>
      </c>
      <c r="M1048" s="0" t="s">
        <v>274</v>
      </c>
      <c r="O1048" s="0" t="s">
        <v>237</v>
      </c>
      <c r="Q1048" s="120" t="s">
        <v>200</v>
      </c>
      <c r="R1048" s="0" t="s">
        <v>3919</v>
      </c>
      <c r="S1048" s="0" t="s">
        <v>201</v>
      </c>
      <c r="T1048" s="0" t="s">
        <v>198</v>
      </c>
      <c r="U1048" s="0" t="s">
        <v>202</v>
      </c>
      <c r="V1048" s="0" t="s">
        <v>1790</v>
      </c>
      <c r="W1048" s="110" t="s">
        <v>204</v>
      </c>
      <c r="X1048" s="111" t="n">
        <v>2016</v>
      </c>
      <c r="Y1048" s="111" t="s">
        <v>1624</v>
      </c>
      <c r="Z1048" s="111" t="s">
        <v>757</v>
      </c>
      <c r="AA1048" s="122" t="s">
        <v>200</v>
      </c>
      <c r="AB1048" s="0" t="s">
        <v>543</v>
      </c>
      <c r="AC1048" s="0" t="s">
        <v>543</v>
      </c>
      <c r="AD1048" s="111" t="n">
        <v>2016</v>
      </c>
      <c r="AE1048" s="111" t="s">
        <v>198</v>
      </c>
      <c r="AI1048" s="111" t="s">
        <v>922</v>
      </c>
      <c r="AJ1048" s="111" t="s">
        <v>4852</v>
      </c>
      <c r="AK1048" s="111" t="s">
        <v>543</v>
      </c>
      <c r="AM1048" s="111" t="s">
        <v>849</v>
      </c>
      <c r="AN1048" s="111" t="s">
        <v>208</v>
      </c>
      <c r="AR1048" s="0" t="s">
        <v>1455</v>
      </c>
      <c r="AS1048" s="0" t="s">
        <v>1627</v>
      </c>
      <c r="AT1048" s="0" t="s">
        <v>7368</v>
      </c>
      <c r="AU1048" s="0" t="s">
        <v>470</v>
      </c>
      <c r="AV1048" s="0" t="s">
        <v>7369</v>
      </c>
      <c r="AW1048" s="0" t="s">
        <v>200</v>
      </c>
      <c r="AZ1048" s="0" t="s">
        <v>7370</v>
      </c>
      <c r="BA1048" s="124" t="s">
        <v>200</v>
      </c>
      <c r="BB1048" s="0" t="s">
        <v>462</v>
      </c>
      <c r="BC1048" s="0" t="s">
        <v>7371</v>
      </c>
      <c r="BD1048" s="0" t="s">
        <v>7372</v>
      </c>
      <c r="BE1048" s="0" t="s">
        <v>7373</v>
      </c>
      <c r="BF1048" s="0" t="s">
        <v>7374</v>
      </c>
      <c r="BG1048" s="125" t="s">
        <v>200</v>
      </c>
      <c r="BH1048" s="0" t="s">
        <v>253</v>
      </c>
      <c r="BI1048" s="112" t="n">
        <v>5055060931165</v>
      </c>
      <c r="BJ1048" s="126" t="s">
        <v>200</v>
      </c>
      <c r="BK1048" s="0" t="s">
        <v>215</v>
      </c>
      <c r="BL1048" s="112" t="n">
        <v>4</v>
      </c>
      <c r="BM1048" s="112" t="n">
        <v>4</v>
      </c>
      <c r="BN1048" s="112" t="n">
        <v>4</v>
      </c>
      <c r="BO1048" s="111" t="n">
        <v>20</v>
      </c>
      <c r="BP1048" s="125" t="s">
        <v>200</v>
      </c>
      <c r="BQ1048" s="127" t="s">
        <v>216</v>
      </c>
    </row>
    <row r="1049" customFormat="false" ht="13.8" hidden="false" customHeight="false" outlineLevel="0" collapsed="false">
      <c r="A1049" s="0" t="s">
        <v>7375</v>
      </c>
      <c r="B1049" s="0" t="s">
        <v>5207</v>
      </c>
      <c r="C1049" s="131" t="s">
        <v>1451</v>
      </c>
      <c r="D1049" s="131" t="s">
        <v>1333</v>
      </c>
      <c r="E1049" s="0" t="s">
        <v>194</v>
      </c>
      <c r="F1049" s="0" t="s">
        <v>195</v>
      </c>
      <c r="G1049" s="0" t="s">
        <v>330</v>
      </c>
      <c r="H1049" s="0" t="s">
        <v>901</v>
      </c>
      <c r="J1049" s="111" t="n">
        <v>1</v>
      </c>
      <c r="K1049" s="0" t="s">
        <v>198</v>
      </c>
      <c r="L1049" s="0" t="s">
        <v>198</v>
      </c>
      <c r="M1049" s="0" t="s">
        <v>235</v>
      </c>
      <c r="N1049" s="0" t="s">
        <v>7376</v>
      </c>
      <c r="O1049" s="0" t="s">
        <v>237</v>
      </c>
      <c r="Q1049" s="120" t="s">
        <v>200</v>
      </c>
      <c r="R1049" s="0" t="s">
        <v>3919</v>
      </c>
      <c r="S1049" s="0" t="s">
        <v>1834</v>
      </c>
      <c r="T1049" s="0" t="s">
        <v>6929</v>
      </c>
      <c r="U1049" s="0" t="s">
        <v>202</v>
      </c>
      <c r="V1049" s="0" t="s">
        <v>1790</v>
      </c>
      <c r="W1049" s="110" t="s">
        <v>204</v>
      </c>
      <c r="X1049" s="111" t="n">
        <v>2019</v>
      </c>
      <c r="Y1049" s="111" t="s">
        <v>498</v>
      </c>
      <c r="Z1049" s="130" t="s">
        <v>757</v>
      </c>
      <c r="AA1049" s="122" t="s">
        <v>200</v>
      </c>
      <c r="AB1049" s="0" t="s">
        <v>543</v>
      </c>
      <c r="AC1049" s="0" t="s">
        <v>7377</v>
      </c>
      <c r="AD1049" s="111" t="n">
        <v>2019</v>
      </c>
      <c r="AE1049" s="111" t="s">
        <v>198</v>
      </c>
      <c r="AH1049" s="111" t="s">
        <v>242</v>
      </c>
      <c r="AI1049" s="111" t="s">
        <v>1313</v>
      </c>
      <c r="AJ1049" s="111" t="s">
        <v>3813</v>
      </c>
      <c r="AK1049" s="111" t="s">
        <v>543</v>
      </c>
      <c r="AM1049" s="111" t="n">
        <v>1998</v>
      </c>
      <c r="AN1049" s="111" t="s">
        <v>208</v>
      </c>
      <c r="AR1049" s="0" t="s">
        <v>1455</v>
      </c>
      <c r="AS1049" s="0" t="s">
        <v>1627</v>
      </c>
      <c r="AT1049" s="0" t="s">
        <v>7378</v>
      </c>
      <c r="AU1049" s="0" t="s">
        <v>470</v>
      </c>
      <c r="AX1049" s="0" t="s">
        <v>7379</v>
      </c>
      <c r="AY1049" s="0" t="s">
        <v>200</v>
      </c>
      <c r="AZ1049" s="0" t="s">
        <v>7380</v>
      </c>
      <c r="BA1049" s="124" t="s">
        <v>200</v>
      </c>
      <c r="BB1049" s="0" t="s">
        <v>462</v>
      </c>
      <c r="BC1049" s="0" t="s">
        <v>7381</v>
      </c>
      <c r="BE1049" s="0" t="s">
        <v>7382</v>
      </c>
      <c r="BG1049" s="125" t="s">
        <v>200</v>
      </c>
      <c r="BH1049" s="0" t="s">
        <v>253</v>
      </c>
      <c r="BI1049" s="112" t="s">
        <v>198</v>
      </c>
      <c r="BJ1049" s="126" t="s">
        <v>200</v>
      </c>
      <c r="BK1049" s="0" t="s">
        <v>215</v>
      </c>
      <c r="BL1049" s="112" t="n">
        <v>4</v>
      </c>
      <c r="BM1049" s="112" t="n">
        <v>4</v>
      </c>
      <c r="BN1049" s="112" t="n">
        <v>4</v>
      </c>
      <c r="BO1049" s="111" t="n">
        <v>20</v>
      </c>
      <c r="BP1049" s="125" t="s">
        <v>200</v>
      </c>
      <c r="BQ1049" s="127" t="s">
        <v>216</v>
      </c>
    </row>
    <row r="1050" customFormat="false" ht="13.8" hidden="false" customHeight="false" outlineLevel="0" collapsed="false">
      <c r="A1050" s="0" t="s">
        <v>7383</v>
      </c>
      <c r="B1050" s="0" t="s">
        <v>5207</v>
      </c>
      <c r="C1050" s="131" t="s">
        <v>1451</v>
      </c>
      <c r="D1050" s="131" t="s">
        <v>1333</v>
      </c>
      <c r="E1050" s="0" t="s">
        <v>194</v>
      </c>
      <c r="F1050" s="0" t="s">
        <v>195</v>
      </c>
      <c r="G1050" s="0" t="s">
        <v>196</v>
      </c>
      <c r="H1050" s="0" t="s">
        <v>901</v>
      </c>
      <c r="J1050" s="111" t="n">
        <v>1</v>
      </c>
      <c r="K1050" s="0" t="s">
        <v>198</v>
      </c>
      <c r="L1050" s="0" t="s">
        <v>198</v>
      </c>
      <c r="M1050" s="0" t="s">
        <v>274</v>
      </c>
      <c r="O1050" s="0" t="s">
        <v>237</v>
      </c>
      <c r="Q1050" s="120" t="s">
        <v>200</v>
      </c>
      <c r="R1050" s="0" t="s">
        <v>3919</v>
      </c>
      <c r="S1050" s="0" t="s">
        <v>201</v>
      </c>
      <c r="T1050" s="0" t="s">
        <v>198</v>
      </c>
      <c r="U1050" s="0" t="s">
        <v>202</v>
      </c>
      <c r="V1050" s="0" t="s">
        <v>1790</v>
      </c>
      <c r="W1050" s="110" t="s">
        <v>204</v>
      </c>
      <c r="X1050" s="111" t="n">
        <v>2020</v>
      </c>
      <c r="Y1050" s="111" t="s">
        <v>498</v>
      </c>
      <c r="Z1050" s="130" t="s">
        <v>757</v>
      </c>
      <c r="AA1050" s="122" t="s">
        <v>200</v>
      </c>
      <c r="AB1050" s="0" t="s">
        <v>7384</v>
      </c>
      <c r="AC1050" s="0" t="s">
        <v>543</v>
      </c>
      <c r="AD1050" s="111" t="n">
        <v>2020</v>
      </c>
      <c r="AE1050" s="111" t="s">
        <v>198</v>
      </c>
      <c r="AI1050" s="111" t="s">
        <v>1313</v>
      </c>
      <c r="AJ1050" s="111" t="s">
        <v>3813</v>
      </c>
      <c r="AK1050" s="111" t="s">
        <v>543</v>
      </c>
      <c r="AM1050" s="111" t="n">
        <v>1999</v>
      </c>
      <c r="AN1050" s="111" t="s">
        <v>208</v>
      </c>
      <c r="AR1050" s="0" t="s">
        <v>1455</v>
      </c>
      <c r="AS1050" s="0" t="s">
        <v>1627</v>
      </c>
      <c r="AT1050" s="0" t="s">
        <v>7385</v>
      </c>
      <c r="AU1050" s="0" t="s">
        <v>470</v>
      </c>
      <c r="AV1050" s="0" t="s">
        <v>3180</v>
      </c>
      <c r="AX1050" s="128" t="s">
        <v>7386</v>
      </c>
      <c r="AZ1050" s="0" t="s">
        <v>7387</v>
      </c>
      <c r="BA1050" s="124" t="s">
        <v>200</v>
      </c>
      <c r="BB1050" s="0" t="s">
        <v>462</v>
      </c>
      <c r="BC1050" s="0" t="s">
        <v>7388</v>
      </c>
      <c r="BD1050" s="0" t="s">
        <v>7389</v>
      </c>
      <c r="BE1050" s="0" t="s">
        <v>7390</v>
      </c>
      <c r="BG1050" s="125" t="s">
        <v>200</v>
      </c>
      <c r="BH1050" s="0" t="s">
        <v>253</v>
      </c>
      <c r="BI1050" s="112" t="n">
        <v>5055060949665</v>
      </c>
      <c r="BJ1050" s="126" t="s">
        <v>200</v>
      </c>
      <c r="BK1050" s="0" t="s">
        <v>215</v>
      </c>
      <c r="BL1050" s="112" t="n">
        <v>4</v>
      </c>
      <c r="BM1050" s="112" t="n">
        <v>4</v>
      </c>
      <c r="BN1050" s="112" t="n">
        <v>4</v>
      </c>
      <c r="BO1050" s="111" t="n">
        <v>20</v>
      </c>
      <c r="BP1050" s="125" t="s">
        <v>200</v>
      </c>
      <c r="BQ1050" s="127" t="s">
        <v>216</v>
      </c>
    </row>
    <row r="1051" customFormat="false" ht="13.8" hidden="false" customHeight="false" outlineLevel="0" collapsed="false">
      <c r="A1051" s="0" t="s">
        <v>7391</v>
      </c>
      <c r="B1051" s="0" t="s">
        <v>5207</v>
      </c>
      <c r="C1051" s="131" t="s">
        <v>1451</v>
      </c>
      <c r="D1051" s="131" t="s">
        <v>1333</v>
      </c>
      <c r="E1051" s="0" t="s">
        <v>194</v>
      </c>
      <c r="F1051" s="0" t="s">
        <v>195</v>
      </c>
      <c r="G1051" s="0" t="s">
        <v>196</v>
      </c>
      <c r="H1051" s="0" t="s">
        <v>901</v>
      </c>
      <c r="J1051" s="111" t="n">
        <v>1</v>
      </c>
      <c r="K1051" s="0" t="s">
        <v>198</v>
      </c>
      <c r="L1051" s="0" t="s">
        <v>198</v>
      </c>
      <c r="M1051" s="0" t="s">
        <v>274</v>
      </c>
      <c r="O1051" s="0" t="s">
        <v>237</v>
      </c>
      <c r="Q1051" s="120" t="s">
        <v>200</v>
      </c>
      <c r="R1051" s="0" t="s">
        <v>3919</v>
      </c>
      <c r="S1051" s="0" t="s">
        <v>201</v>
      </c>
      <c r="T1051" s="0" t="s">
        <v>198</v>
      </c>
      <c r="U1051" s="0" t="s">
        <v>285</v>
      </c>
      <c r="V1051" s="0" t="s">
        <v>1790</v>
      </c>
      <c r="W1051" s="110" t="s">
        <v>204</v>
      </c>
      <c r="X1051" s="111" t="n">
        <v>2016</v>
      </c>
      <c r="Y1051" s="111" t="s">
        <v>1624</v>
      </c>
      <c r="Z1051" s="130" t="s">
        <v>757</v>
      </c>
      <c r="AA1051" s="122" t="s">
        <v>200</v>
      </c>
      <c r="AB1051" s="0" t="s">
        <v>543</v>
      </c>
      <c r="AC1051" s="0" t="s">
        <v>543</v>
      </c>
      <c r="AD1051" s="111" t="n">
        <v>2016</v>
      </c>
      <c r="AE1051" s="111" t="s">
        <v>198</v>
      </c>
      <c r="AI1051" s="111" t="s">
        <v>922</v>
      </c>
      <c r="AJ1051" s="111" t="s">
        <v>4852</v>
      </c>
      <c r="AK1051" s="111" t="s">
        <v>543</v>
      </c>
      <c r="AM1051" s="111" t="n">
        <v>2005</v>
      </c>
      <c r="AN1051" s="111" t="s">
        <v>208</v>
      </c>
      <c r="AR1051" s="0" t="s">
        <v>1455</v>
      </c>
      <c r="AS1051" s="0" t="s">
        <v>1627</v>
      </c>
      <c r="AT1051" s="0" t="s">
        <v>7392</v>
      </c>
      <c r="AU1051" s="0" t="s">
        <v>470</v>
      </c>
      <c r="AV1051" s="0" t="s">
        <v>2426</v>
      </c>
      <c r="AZ1051" s="0" t="s">
        <v>7393</v>
      </c>
      <c r="BA1051" s="124" t="s">
        <v>200</v>
      </c>
      <c r="BB1051" s="0" t="s">
        <v>248</v>
      </c>
      <c r="BC1051" s="0" t="s">
        <v>7394</v>
      </c>
      <c r="BD1051" s="0" t="s">
        <v>7395</v>
      </c>
      <c r="BE1051" s="0" t="s">
        <v>5491</v>
      </c>
      <c r="BF1051" s="0" t="s">
        <v>7396</v>
      </c>
      <c r="BG1051" s="125" t="s">
        <v>200</v>
      </c>
      <c r="BH1051" s="0" t="s">
        <v>253</v>
      </c>
      <c r="BI1051" s="112" t="n">
        <v>13388560318</v>
      </c>
      <c r="BJ1051" s="126" t="s">
        <v>200</v>
      </c>
      <c r="BK1051" s="0" t="s">
        <v>215</v>
      </c>
      <c r="BL1051" s="112" t="n">
        <v>4</v>
      </c>
      <c r="BM1051" s="112" t="n">
        <v>4</v>
      </c>
      <c r="BN1051" s="112" t="n">
        <v>4</v>
      </c>
      <c r="BO1051" s="111" t="n">
        <v>20</v>
      </c>
      <c r="BP1051" s="125" t="s">
        <v>200</v>
      </c>
      <c r="BQ1051" s="127" t="s">
        <v>216</v>
      </c>
    </row>
    <row r="1052" customFormat="false" ht="13.8" hidden="false" customHeight="false" outlineLevel="0" collapsed="false">
      <c r="A1052" s="0" t="s">
        <v>7397</v>
      </c>
      <c r="B1052" s="0" t="s">
        <v>5207</v>
      </c>
      <c r="C1052" s="131" t="s">
        <v>1451</v>
      </c>
      <c r="D1052" s="131" t="s">
        <v>1333</v>
      </c>
      <c r="E1052" s="0" t="s">
        <v>194</v>
      </c>
      <c r="F1052" s="0" t="s">
        <v>195</v>
      </c>
      <c r="G1052" s="0" t="s">
        <v>196</v>
      </c>
      <c r="H1052" s="0" t="s">
        <v>901</v>
      </c>
      <c r="J1052" s="111" t="n">
        <v>2</v>
      </c>
      <c r="K1052" s="0" t="s">
        <v>198</v>
      </c>
      <c r="L1052" s="0" t="s">
        <v>1050</v>
      </c>
      <c r="M1052" s="0" t="s">
        <v>199</v>
      </c>
      <c r="O1052" s="0" t="s">
        <v>1512</v>
      </c>
      <c r="Q1052" s="120" t="s">
        <v>200</v>
      </c>
      <c r="R1052" s="0" t="s">
        <v>3919</v>
      </c>
      <c r="S1052" s="0" t="s">
        <v>201</v>
      </c>
      <c r="T1052" s="0" t="s">
        <v>198</v>
      </c>
      <c r="U1052" s="0" t="s">
        <v>202</v>
      </c>
      <c r="V1052" s="0" t="s">
        <v>1790</v>
      </c>
      <c r="W1052" s="110" t="s">
        <v>204</v>
      </c>
      <c r="X1052" s="111" t="n">
        <v>2016</v>
      </c>
      <c r="Y1052" s="111" t="s">
        <v>1624</v>
      </c>
      <c r="Z1052" s="130" t="s">
        <v>757</v>
      </c>
      <c r="AA1052" s="122" t="s">
        <v>200</v>
      </c>
      <c r="AB1052" s="0" t="s">
        <v>543</v>
      </c>
      <c r="AC1052" s="0" t="s">
        <v>543</v>
      </c>
      <c r="AD1052" s="111" t="n">
        <v>2016</v>
      </c>
      <c r="AE1052" s="111" t="s">
        <v>198</v>
      </c>
      <c r="AI1052" s="111" t="s">
        <v>922</v>
      </c>
      <c r="AJ1052" s="111" t="s">
        <v>3976</v>
      </c>
      <c r="AK1052" s="111" t="s">
        <v>543</v>
      </c>
      <c r="AL1052" s="0" t="s">
        <v>200</v>
      </c>
      <c r="AM1052" s="111" t="n">
        <v>2009</v>
      </c>
      <c r="AN1052" s="111" t="s">
        <v>208</v>
      </c>
      <c r="AQ1052" s="0" t="s">
        <v>200</v>
      </c>
      <c r="AR1052" s="0" t="s">
        <v>7398</v>
      </c>
      <c r="AS1052" s="0" t="s">
        <v>1627</v>
      </c>
      <c r="AT1052" s="0" t="s">
        <v>7399</v>
      </c>
      <c r="AU1052" s="0" t="s">
        <v>801</v>
      </c>
      <c r="AV1052" s="0" t="s">
        <v>200</v>
      </c>
      <c r="AX1052" s="0" t="s">
        <v>7400</v>
      </c>
      <c r="AY1052" s="131" t="s">
        <v>3510</v>
      </c>
      <c r="AZ1052" s="0" t="s">
        <v>7401</v>
      </c>
      <c r="BA1052" s="124" t="s">
        <v>200</v>
      </c>
      <c r="BB1052" s="0" t="s">
        <v>248</v>
      </c>
      <c r="BC1052" s="0" t="s">
        <v>7402</v>
      </c>
      <c r="BD1052" s="0" t="s">
        <v>7403</v>
      </c>
      <c r="BE1052" s="0" t="s">
        <v>5491</v>
      </c>
      <c r="BF1052" s="0" t="s">
        <v>7404</v>
      </c>
      <c r="BG1052" s="125" t="s">
        <v>200</v>
      </c>
      <c r="BH1052" s="0" t="s">
        <v>253</v>
      </c>
      <c r="BI1052" s="112" t="n">
        <v>5055060931561</v>
      </c>
      <c r="BJ1052" s="126" t="s">
        <v>200</v>
      </c>
      <c r="BK1052" s="0" t="s">
        <v>215</v>
      </c>
      <c r="BL1052" s="112" t="n">
        <v>4</v>
      </c>
      <c r="BM1052" s="112" t="n">
        <v>4</v>
      </c>
      <c r="BN1052" s="112" t="n">
        <v>4</v>
      </c>
      <c r="BO1052" s="111" t="n">
        <v>20</v>
      </c>
      <c r="BP1052" s="125" t="s">
        <v>200</v>
      </c>
      <c r="BQ1052" s="127" t="s">
        <v>216</v>
      </c>
    </row>
    <row r="1053" customFormat="false" ht="13.8" hidden="false" customHeight="false" outlineLevel="0" collapsed="false">
      <c r="A1053" s="0" t="s">
        <v>7405</v>
      </c>
      <c r="B1053" s="0" t="s">
        <v>5207</v>
      </c>
      <c r="C1053" s="131" t="s">
        <v>1451</v>
      </c>
      <c r="D1053" s="131" t="s">
        <v>1333</v>
      </c>
      <c r="E1053" s="0" t="s">
        <v>194</v>
      </c>
      <c r="F1053" s="0" t="s">
        <v>195</v>
      </c>
      <c r="G1053" s="0" t="s">
        <v>196</v>
      </c>
      <c r="H1053" s="0" t="s">
        <v>901</v>
      </c>
      <c r="J1053" s="111" t="n">
        <v>2</v>
      </c>
      <c r="K1053" s="0" t="s">
        <v>198</v>
      </c>
      <c r="L1053" s="0" t="s">
        <v>1050</v>
      </c>
      <c r="M1053" s="0" t="s">
        <v>199</v>
      </c>
      <c r="O1053" s="0" t="s">
        <v>458</v>
      </c>
      <c r="Q1053" s="120" t="s">
        <v>200</v>
      </c>
      <c r="R1053" s="0" t="s">
        <v>3919</v>
      </c>
      <c r="S1053" s="0" t="s">
        <v>201</v>
      </c>
      <c r="T1053" s="0" t="s">
        <v>198</v>
      </c>
      <c r="U1053" s="0" t="s">
        <v>202</v>
      </c>
      <c r="V1053" s="0" t="s">
        <v>1790</v>
      </c>
      <c r="W1053" s="110" t="s">
        <v>204</v>
      </c>
      <c r="X1053" s="111" t="n">
        <v>2016</v>
      </c>
      <c r="Y1053" s="111" t="s">
        <v>1624</v>
      </c>
      <c r="Z1053" s="130" t="s">
        <v>757</v>
      </c>
      <c r="AA1053" s="122" t="s">
        <v>200</v>
      </c>
      <c r="AB1053" s="0" t="s">
        <v>543</v>
      </c>
      <c r="AC1053" s="0" t="s">
        <v>543</v>
      </c>
      <c r="AD1053" s="111" t="n">
        <v>2016</v>
      </c>
      <c r="AE1053" s="111" t="s">
        <v>198</v>
      </c>
      <c r="AI1053" s="111" t="s">
        <v>922</v>
      </c>
      <c r="AJ1053" s="111" t="s">
        <v>3976</v>
      </c>
      <c r="AK1053" s="111" t="s">
        <v>543</v>
      </c>
      <c r="AM1053" s="111" t="n">
        <v>2012</v>
      </c>
      <c r="AN1053" s="111" t="s">
        <v>208</v>
      </c>
      <c r="AR1053" s="0" t="s">
        <v>1455</v>
      </c>
      <c r="AS1053" s="0" t="s">
        <v>1627</v>
      </c>
      <c r="AT1053" s="0" t="s">
        <v>4859</v>
      </c>
      <c r="AU1053" s="0" t="s">
        <v>470</v>
      </c>
      <c r="AV1053" s="0" t="s">
        <v>200</v>
      </c>
      <c r="AZ1053" s="0" t="s">
        <v>7406</v>
      </c>
      <c r="BA1053" s="124" t="s">
        <v>200</v>
      </c>
      <c r="BB1053" s="0" t="s">
        <v>248</v>
      </c>
      <c r="BC1053" s="0" t="s">
        <v>7407</v>
      </c>
      <c r="BD1053" s="0" t="s">
        <v>7408</v>
      </c>
      <c r="BE1053" s="0" t="s">
        <v>7409</v>
      </c>
      <c r="BF1053" s="0" t="s">
        <v>200</v>
      </c>
      <c r="BG1053" s="125" t="s">
        <v>200</v>
      </c>
      <c r="BH1053" s="0" t="s">
        <v>253</v>
      </c>
      <c r="BI1053" s="112" t="n">
        <v>5055060931691</v>
      </c>
      <c r="BJ1053" s="126" t="s">
        <v>200</v>
      </c>
      <c r="BK1053" s="0" t="s">
        <v>215</v>
      </c>
      <c r="BL1053" s="112" t="n">
        <v>4</v>
      </c>
      <c r="BM1053" s="112" t="n">
        <v>4</v>
      </c>
      <c r="BN1053" s="112" t="n">
        <v>4</v>
      </c>
      <c r="BO1053" s="111" t="n">
        <v>20</v>
      </c>
      <c r="BP1053" s="125" t="s">
        <v>200</v>
      </c>
      <c r="BQ1053" s="127" t="s">
        <v>216</v>
      </c>
    </row>
    <row r="1054" customFormat="false" ht="13.8" hidden="false" customHeight="false" outlineLevel="0" collapsed="false">
      <c r="A1054" s="0" t="s">
        <v>7410</v>
      </c>
      <c r="B1054" s="0" t="s">
        <v>5207</v>
      </c>
      <c r="C1054" s="131" t="s">
        <v>1451</v>
      </c>
      <c r="D1054" s="0" t="s">
        <v>5271</v>
      </c>
      <c r="E1054" s="0" t="s">
        <v>194</v>
      </c>
      <c r="F1054" s="0" t="s">
        <v>1509</v>
      </c>
      <c r="G1054" s="0" t="s">
        <v>196</v>
      </c>
      <c r="H1054" s="0" t="s">
        <v>901</v>
      </c>
      <c r="J1054" s="111" t="n">
        <v>1</v>
      </c>
      <c r="K1054" s="0" t="s">
        <v>198</v>
      </c>
      <c r="L1054" s="0" t="s">
        <v>198</v>
      </c>
      <c r="M1054" s="0" t="s">
        <v>199</v>
      </c>
      <c r="O1054" s="0" t="s">
        <v>200</v>
      </c>
      <c r="Q1054" s="120" t="s">
        <v>200</v>
      </c>
      <c r="R1054" s="0" t="s">
        <v>3919</v>
      </c>
      <c r="S1054" s="0" t="s">
        <v>201</v>
      </c>
      <c r="T1054" s="0" t="s">
        <v>198</v>
      </c>
      <c r="U1054" s="0" t="s">
        <v>202</v>
      </c>
      <c r="V1054" s="0" t="s">
        <v>1790</v>
      </c>
      <c r="W1054" s="110" t="s">
        <v>204</v>
      </c>
      <c r="X1054" s="111" t="n">
        <v>2017</v>
      </c>
      <c r="Y1054" s="111" t="s">
        <v>498</v>
      </c>
      <c r="Z1054" s="130" t="s">
        <v>757</v>
      </c>
      <c r="AA1054" s="122" t="s">
        <v>200</v>
      </c>
      <c r="AB1054" s="0" t="s">
        <v>543</v>
      </c>
      <c r="AC1054" s="0" t="s">
        <v>543</v>
      </c>
      <c r="AD1054" s="111" t="n">
        <v>2017</v>
      </c>
      <c r="AE1054" s="111" t="s">
        <v>198</v>
      </c>
      <c r="AH1054" s="111" t="s">
        <v>1051</v>
      </c>
      <c r="AI1054" s="111" t="s">
        <v>207</v>
      </c>
      <c r="AK1054" s="111" t="str">
        <f aca="false">(AB1054)</f>
        <v>Capcom</v>
      </c>
      <c r="AM1054" s="111" t="n">
        <f aca="false">AD1054</f>
        <v>2017</v>
      </c>
      <c r="AN1054" s="111" t="s">
        <v>208</v>
      </c>
      <c r="AO1054" s="0" t="s">
        <v>5273</v>
      </c>
      <c r="AP1054" s="0" t="s">
        <v>200</v>
      </c>
      <c r="AQ1054" s="0" t="s">
        <v>7411</v>
      </c>
      <c r="AR1054" s="0" t="s">
        <v>7412</v>
      </c>
      <c r="AS1054" s="0" t="s">
        <v>1627</v>
      </c>
      <c r="AT1054" s="0" t="s">
        <v>7413</v>
      </c>
      <c r="AU1054" s="0" t="s">
        <v>470</v>
      </c>
      <c r="AV1054" s="0" t="s">
        <v>200</v>
      </c>
      <c r="AZ1054" s="0" t="s">
        <v>7414</v>
      </c>
      <c r="BA1054" s="124" t="s">
        <v>200</v>
      </c>
      <c r="BB1054" s="0" t="s">
        <v>248</v>
      </c>
      <c r="BC1054" s="0" t="s">
        <v>7415</v>
      </c>
      <c r="BD1054" s="0" t="s">
        <v>7416</v>
      </c>
      <c r="BE1054" s="0" t="s">
        <v>7417</v>
      </c>
      <c r="BF1054" s="0" t="s">
        <v>7418</v>
      </c>
      <c r="BG1054" s="125" t="s">
        <v>200</v>
      </c>
      <c r="BH1054" s="0" t="s">
        <v>253</v>
      </c>
      <c r="BI1054" s="112" t="n">
        <v>5055060900581</v>
      </c>
      <c r="BJ1054" s="126" t="s">
        <v>200</v>
      </c>
      <c r="BK1054" s="0" t="s">
        <v>215</v>
      </c>
      <c r="BL1054" s="112" t="n">
        <v>4</v>
      </c>
      <c r="BM1054" s="112" t="n">
        <v>4</v>
      </c>
      <c r="BN1054" s="112" t="n">
        <v>4</v>
      </c>
      <c r="BO1054" s="111" t="n">
        <v>20</v>
      </c>
      <c r="BP1054" s="125" t="s">
        <v>200</v>
      </c>
      <c r="BQ1054" s="127" t="s">
        <v>216</v>
      </c>
    </row>
    <row r="1055" customFormat="false" ht="13.8" hidden="false" customHeight="false" outlineLevel="0" collapsed="false">
      <c r="A1055" s="0" t="s">
        <v>7419</v>
      </c>
      <c r="B1055" s="0" t="s">
        <v>5207</v>
      </c>
      <c r="C1055" s="131" t="s">
        <v>1451</v>
      </c>
      <c r="D1055" s="0" t="s">
        <v>1333</v>
      </c>
      <c r="E1055" s="0" t="s">
        <v>194</v>
      </c>
      <c r="F1055" s="0" t="s">
        <v>1509</v>
      </c>
      <c r="G1055" s="0" t="s">
        <v>196</v>
      </c>
      <c r="H1055" s="0" t="s">
        <v>901</v>
      </c>
      <c r="J1055" s="111" t="n">
        <v>1</v>
      </c>
      <c r="K1055" s="0" t="s">
        <v>198</v>
      </c>
      <c r="L1055" s="0" t="s">
        <v>198</v>
      </c>
      <c r="M1055" s="0" t="s">
        <v>199</v>
      </c>
      <c r="O1055" s="0" t="s">
        <v>200</v>
      </c>
      <c r="Q1055" s="120" t="s">
        <v>200</v>
      </c>
      <c r="R1055" s="0" t="s">
        <v>3919</v>
      </c>
      <c r="S1055" s="0" t="s">
        <v>201</v>
      </c>
      <c r="T1055" s="0" t="s">
        <v>198</v>
      </c>
      <c r="U1055" s="0" t="s">
        <v>202</v>
      </c>
      <c r="V1055" s="0" t="s">
        <v>1790</v>
      </c>
      <c r="W1055" s="110" t="s">
        <v>204</v>
      </c>
      <c r="X1055" s="111" t="n">
        <v>2021</v>
      </c>
      <c r="Y1055" s="111" t="s">
        <v>498</v>
      </c>
      <c r="Z1055" s="130" t="s">
        <v>757</v>
      </c>
      <c r="AA1055" s="122" t="s">
        <v>200</v>
      </c>
      <c r="AB1055" s="0" t="s">
        <v>543</v>
      </c>
      <c r="AC1055" s="0" t="s">
        <v>543</v>
      </c>
      <c r="AD1055" s="111" t="n">
        <v>2021</v>
      </c>
      <c r="AE1055" s="111" t="s">
        <v>198</v>
      </c>
      <c r="AI1055" s="111" t="s">
        <v>207</v>
      </c>
      <c r="AK1055" s="111" t="str">
        <f aca="false">(AB1055)</f>
        <v>Capcom</v>
      </c>
      <c r="AM1055" s="111" t="n">
        <f aca="false">AD1055</f>
        <v>2021</v>
      </c>
      <c r="AN1055" s="111" t="s">
        <v>208</v>
      </c>
      <c r="AP1055" s="0" t="s">
        <v>200</v>
      </c>
      <c r="AR1055" s="0" t="s">
        <v>1455</v>
      </c>
      <c r="AS1055" s="0" t="s">
        <v>1627</v>
      </c>
      <c r="AT1055" s="0" t="s">
        <v>7413</v>
      </c>
      <c r="AU1055" s="0" t="s">
        <v>470</v>
      </c>
      <c r="AV1055" s="0" t="s">
        <v>200</v>
      </c>
      <c r="AZ1055" s="0" t="s">
        <v>7420</v>
      </c>
      <c r="BA1055" s="124" t="s">
        <v>200</v>
      </c>
      <c r="BB1055" s="0" t="s">
        <v>248</v>
      </c>
      <c r="BC1055" s="0" t="s">
        <v>7421</v>
      </c>
      <c r="BD1055" s="0" t="s">
        <v>7422</v>
      </c>
      <c r="BE1055" s="0" t="s">
        <v>7423</v>
      </c>
      <c r="BF1055" s="0" t="s">
        <v>200</v>
      </c>
      <c r="BG1055" s="125" t="s">
        <v>200</v>
      </c>
      <c r="BH1055" s="0" t="s">
        <v>253</v>
      </c>
      <c r="BI1055" s="112" t="n">
        <v>5055060902004</v>
      </c>
      <c r="BJ1055" s="126" t="s">
        <v>200</v>
      </c>
      <c r="BK1055" s="0" t="s">
        <v>215</v>
      </c>
      <c r="BL1055" s="112" t="n">
        <v>4</v>
      </c>
      <c r="BM1055" s="112" t="n">
        <v>4</v>
      </c>
      <c r="BN1055" s="112" t="n">
        <v>4</v>
      </c>
      <c r="BO1055" s="111" t="n">
        <v>20</v>
      </c>
      <c r="BP1055" s="125" t="s">
        <v>200</v>
      </c>
      <c r="BQ1055" s="127" t="s">
        <v>200</v>
      </c>
    </row>
    <row r="1056" customFormat="false" ht="13.8" hidden="false" customHeight="false" outlineLevel="0" collapsed="false">
      <c r="A1056" s="0" t="s">
        <v>7424</v>
      </c>
      <c r="B1056" s="0" t="s">
        <v>5207</v>
      </c>
      <c r="C1056" s="131" t="s">
        <v>858</v>
      </c>
      <c r="D1056" s="131" t="s">
        <v>193</v>
      </c>
      <c r="E1056" s="0" t="s">
        <v>194</v>
      </c>
      <c r="F1056" s="0" t="s">
        <v>195</v>
      </c>
      <c r="G1056" s="0" t="s">
        <v>330</v>
      </c>
      <c r="H1056" s="0" t="s">
        <v>197</v>
      </c>
      <c r="J1056" s="111" t="n">
        <v>1</v>
      </c>
      <c r="K1056" s="0" t="s">
        <v>198</v>
      </c>
      <c r="L1056" s="0" t="s">
        <v>198</v>
      </c>
      <c r="M1056" s="0" t="s">
        <v>199</v>
      </c>
      <c r="O1056" s="0" t="s">
        <v>200</v>
      </c>
      <c r="Q1056" s="120" t="s">
        <v>200</v>
      </c>
      <c r="R1056" s="0" t="s">
        <v>3919</v>
      </c>
      <c r="S1056" s="0" t="s">
        <v>201</v>
      </c>
      <c r="T1056" s="0" t="s">
        <v>198</v>
      </c>
      <c r="U1056" s="0" t="s">
        <v>202</v>
      </c>
      <c r="V1056" s="0" t="s">
        <v>1790</v>
      </c>
      <c r="W1056" s="110" t="s">
        <v>204</v>
      </c>
      <c r="X1056" s="111" t="n">
        <v>2016</v>
      </c>
      <c r="Z1056" s="111" t="s">
        <v>221</v>
      </c>
      <c r="AA1056" s="122" t="s">
        <v>200</v>
      </c>
      <c r="AB1056" s="0" t="s">
        <v>7425</v>
      </c>
      <c r="AC1056" s="0" t="s">
        <v>5041</v>
      </c>
      <c r="AD1056" s="111" t="n">
        <v>2016</v>
      </c>
      <c r="AE1056" s="111" t="s">
        <v>198</v>
      </c>
      <c r="AI1056" s="111" t="s">
        <v>294</v>
      </c>
      <c r="AJ1056" s="111" t="s">
        <v>1793</v>
      </c>
      <c r="AK1056" s="0" t="s">
        <v>7425</v>
      </c>
      <c r="AM1056" s="111" t="n">
        <v>2013</v>
      </c>
      <c r="AN1056" s="111" t="s">
        <v>1947</v>
      </c>
      <c r="AS1056" s="0" t="s">
        <v>200</v>
      </c>
      <c r="AU1056" s="0" t="s">
        <v>3408</v>
      </c>
      <c r="AV1056" s="0" t="s">
        <v>200</v>
      </c>
      <c r="AZ1056" s="0" t="s">
        <v>7426</v>
      </c>
      <c r="BA1056" s="124" t="s">
        <v>200</v>
      </c>
      <c r="BB1056" s="0" t="s">
        <v>248</v>
      </c>
      <c r="BC1056" s="0" t="s">
        <v>7427</v>
      </c>
      <c r="BD1056" s="0" t="s">
        <v>7428</v>
      </c>
      <c r="BE1056" s="0" t="s">
        <v>7429</v>
      </c>
      <c r="BG1056" s="125" t="s">
        <v>200</v>
      </c>
      <c r="BH1056" s="0" t="s">
        <v>5255</v>
      </c>
      <c r="BI1056" s="112" t="n">
        <v>8718591183157</v>
      </c>
      <c r="BJ1056" s="126" t="s">
        <v>200</v>
      </c>
      <c r="BK1056" s="0" t="s">
        <v>215</v>
      </c>
      <c r="BL1056" s="112" t="n">
        <v>4</v>
      </c>
      <c r="BM1056" s="112" t="n">
        <v>4</v>
      </c>
      <c r="BN1056" s="112" t="n">
        <v>4</v>
      </c>
      <c r="BO1056" s="111" t="n">
        <v>20</v>
      </c>
      <c r="BP1056" s="125" t="s">
        <v>200</v>
      </c>
      <c r="BQ1056" s="127" t="s">
        <v>216</v>
      </c>
    </row>
    <row r="1057" customFormat="false" ht="13.8" hidden="false" customHeight="false" outlineLevel="0" collapsed="false">
      <c r="A1057" s="0" t="s">
        <v>7430</v>
      </c>
      <c r="B1057" s="0" t="s">
        <v>5207</v>
      </c>
      <c r="C1057" s="0" t="s">
        <v>3767</v>
      </c>
      <c r="D1057" s="0" t="s">
        <v>5271</v>
      </c>
      <c r="E1057" s="0" t="s">
        <v>194</v>
      </c>
      <c r="F1057" s="0" t="s">
        <v>195</v>
      </c>
      <c r="G1057" s="0" t="s">
        <v>196</v>
      </c>
      <c r="H1057" s="0" t="s">
        <v>197</v>
      </c>
      <c r="J1057" s="111" t="n">
        <v>1</v>
      </c>
      <c r="K1057" s="0" t="s">
        <v>198</v>
      </c>
      <c r="L1057" s="0" t="s">
        <v>198</v>
      </c>
      <c r="M1057" s="0" t="s">
        <v>274</v>
      </c>
      <c r="O1057" s="0" t="s">
        <v>200</v>
      </c>
      <c r="Q1057" s="120" t="s">
        <v>200</v>
      </c>
      <c r="R1057" s="0" t="s">
        <v>3919</v>
      </c>
      <c r="S1057" s="0" t="s">
        <v>5247</v>
      </c>
      <c r="T1057" s="0" t="s">
        <v>198</v>
      </c>
      <c r="U1057" s="0" t="s">
        <v>202</v>
      </c>
      <c r="V1057" s="0" t="s">
        <v>1790</v>
      </c>
      <c r="W1057" s="110" t="s">
        <v>204</v>
      </c>
      <c r="X1057" s="111" t="n">
        <v>2016</v>
      </c>
      <c r="Z1057" s="111" t="s">
        <v>198</v>
      </c>
      <c r="AA1057" s="122" t="s">
        <v>200</v>
      </c>
      <c r="AB1057" s="0" t="s">
        <v>7431</v>
      </c>
      <c r="AC1057" s="0" t="s">
        <v>5946</v>
      </c>
      <c r="AD1057" s="111" t="n">
        <v>2016</v>
      </c>
      <c r="AE1057" s="111" t="s">
        <v>5241</v>
      </c>
      <c r="AG1057" s="130"/>
      <c r="AI1057" s="111" t="s">
        <v>294</v>
      </c>
      <c r="AJ1057" s="111" t="s">
        <v>1793</v>
      </c>
      <c r="AK1057" s="0" t="s">
        <v>7432</v>
      </c>
      <c r="AM1057" s="111" t="n">
        <v>2016</v>
      </c>
      <c r="AN1057" s="111" t="s">
        <v>208</v>
      </c>
      <c r="AO1057" s="0" t="s">
        <v>5273</v>
      </c>
      <c r="AP1057" s="0" t="s">
        <v>200</v>
      </c>
      <c r="AS1057" s="0" t="s">
        <v>200</v>
      </c>
      <c r="AU1057" s="0" t="s">
        <v>3408</v>
      </c>
      <c r="AV1057" s="0" t="s">
        <v>1649</v>
      </c>
      <c r="AZ1057" s="0" t="s">
        <v>7433</v>
      </c>
      <c r="BA1057" s="124" t="s">
        <v>200</v>
      </c>
      <c r="BB1057" s="0" t="s">
        <v>248</v>
      </c>
      <c r="BC1057" s="0" t="s">
        <v>7434</v>
      </c>
      <c r="BD1057" s="0" t="s">
        <v>7435</v>
      </c>
      <c r="BE1057" s="0" t="s">
        <v>4088</v>
      </c>
      <c r="BG1057" s="125" t="s">
        <v>200</v>
      </c>
      <c r="BH1057" s="0" t="s">
        <v>5278</v>
      </c>
      <c r="BI1057" s="112" t="n">
        <v>852428007440</v>
      </c>
      <c r="BJ1057" s="126" t="s">
        <v>200</v>
      </c>
      <c r="BK1057" s="0" t="s">
        <v>215</v>
      </c>
      <c r="BL1057" s="112" t="n">
        <v>4</v>
      </c>
      <c r="BM1057" s="112" t="n">
        <v>4</v>
      </c>
      <c r="BN1057" s="112" t="n">
        <v>4</v>
      </c>
      <c r="BO1057" s="111" t="n">
        <v>40</v>
      </c>
      <c r="BP1057" s="125" t="s">
        <v>200</v>
      </c>
      <c r="BQ1057" s="127" t="s">
        <v>216</v>
      </c>
    </row>
    <row r="1058" customFormat="false" ht="13.8" hidden="false" customHeight="false" outlineLevel="0" collapsed="false">
      <c r="A1058" s="0" t="s">
        <v>7436</v>
      </c>
      <c r="B1058" s="0" t="s">
        <v>5207</v>
      </c>
      <c r="C1058" s="0" t="s">
        <v>532</v>
      </c>
      <c r="D1058" s="0" t="s">
        <v>5239</v>
      </c>
      <c r="E1058" s="0" t="s">
        <v>194</v>
      </c>
      <c r="F1058" s="0" t="s">
        <v>195</v>
      </c>
      <c r="G1058" s="0" t="s">
        <v>196</v>
      </c>
      <c r="H1058" s="0" t="s">
        <v>219</v>
      </c>
      <c r="J1058" s="111" t="n">
        <v>4</v>
      </c>
      <c r="K1058" s="0" t="s">
        <v>198</v>
      </c>
      <c r="L1058" s="0" t="s">
        <v>533</v>
      </c>
      <c r="M1058" s="0" t="s">
        <v>199</v>
      </c>
      <c r="Q1058" s="120" t="s">
        <v>200</v>
      </c>
      <c r="R1058" s="0" t="s">
        <v>3919</v>
      </c>
      <c r="S1058" s="0" t="s">
        <v>5247</v>
      </c>
      <c r="T1058" s="0" t="s">
        <v>198</v>
      </c>
      <c r="U1058" s="0" t="s">
        <v>202</v>
      </c>
      <c r="V1058" s="0" t="s">
        <v>1790</v>
      </c>
      <c r="W1058" s="110" t="s">
        <v>204</v>
      </c>
      <c r="X1058" s="111" t="n">
        <v>2019</v>
      </c>
      <c r="Y1058" s="111" t="s">
        <v>205</v>
      </c>
      <c r="Z1058" s="111" t="s">
        <v>198</v>
      </c>
      <c r="AA1058" s="122" t="s">
        <v>200</v>
      </c>
      <c r="AB1058" s="0" t="s">
        <v>7437</v>
      </c>
      <c r="AC1058" s="0" t="s">
        <v>5724</v>
      </c>
      <c r="AD1058" s="111" t="n">
        <v>2019</v>
      </c>
      <c r="AE1058" s="111" t="s">
        <v>7438</v>
      </c>
      <c r="AG1058" s="130"/>
      <c r="AI1058" s="111" t="s">
        <v>294</v>
      </c>
      <c r="AJ1058" s="111" t="s">
        <v>1793</v>
      </c>
      <c r="AK1058" s="0" t="s">
        <v>7437</v>
      </c>
      <c r="AM1058" s="111" t="n">
        <v>2015</v>
      </c>
      <c r="AN1058" s="111" t="s">
        <v>208</v>
      </c>
      <c r="AR1058" s="0" t="s">
        <v>224</v>
      </c>
      <c r="AT1058" s="0" t="s">
        <v>7439</v>
      </c>
      <c r="AU1058" s="0" t="s">
        <v>470</v>
      </c>
      <c r="AZ1058" s="0" t="s">
        <v>7440</v>
      </c>
      <c r="BA1058" s="124" t="s">
        <v>200</v>
      </c>
      <c r="BB1058" s="0" t="s">
        <v>210</v>
      </c>
      <c r="BC1058" s="0" t="s">
        <v>7441</v>
      </c>
      <c r="BD1058" s="0" t="s">
        <v>7442</v>
      </c>
      <c r="BE1058" s="0" t="s">
        <v>721</v>
      </c>
      <c r="BF1058" s="0" t="s">
        <v>7443</v>
      </c>
      <c r="BG1058" s="125"/>
      <c r="BH1058" s="0" t="s">
        <v>5255</v>
      </c>
      <c r="BI1058" s="112" t="n">
        <v>3770011615056</v>
      </c>
      <c r="BJ1058" s="126"/>
      <c r="BK1058" s="0" t="s">
        <v>215</v>
      </c>
      <c r="BL1058" s="112" t="n">
        <v>4</v>
      </c>
      <c r="BM1058" s="112" t="n">
        <v>4</v>
      </c>
      <c r="BN1058" s="112" t="n">
        <v>4</v>
      </c>
      <c r="BO1058" s="111" t="n">
        <v>40</v>
      </c>
      <c r="BP1058" s="125"/>
      <c r="BQ1058" s="127" t="s">
        <v>216</v>
      </c>
    </row>
    <row r="1059" customFormat="false" ht="13.8" hidden="false" customHeight="false" outlineLevel="0" collapsed="false">
      <c r="A1059" s="0" t="s">
        <v>7444</v>
      </c>
      <c r="B1059" s="0" t="s">
        <v>5207</v>
      </c>
      <c r="C1059" s="0" t="s">
        <v>1267</v>
      </c>
      <c r="D1059" s="0" t="s">
        <v>1869</v>
      </c>
      <c r="E1059" s="0" t="s">
        <v>194</v>
      </c>
      <c r="F1059" s="0" t="s">
        <v>195</v>
      </c>
      <c r="G1059" s="0" t="s">
        <v>196</v>
      </c>
      <c r="H1059" s="0" t="s">
        <v>400</v>
      </c>
      <c r="I1059" s="0" t="s">
        <v>2367</v>
      </c>
      <c r="J1059" s="111" t="n">
        <v>1</v>
      </c>
      <c r="K1059" s="0" t="s">
        <v>198</v>
      </c>
      <c r="L1059" s="0" t="s">
        <v>198</v>
      </c>
      <c r="M1059" s="0" t="s">
        <v>274</v>
      </c>
      <c r="O1059" s="0" t="s">
        <v>237</v>
      </c>
      <c r="P1059" s="0" t="s">
        <v>634</v>
      </c>
      <c r="Q1059" s="120" t="s">
        <v>200</v>
      </c>
      <c r="R1059" s="0" t="s">
        <v>3919</v>
      </c>
      <c r="S1059" s="0" t="s">
        <v>201</v>
      </c>
      <c r="T1059" s="0" t="s">
        <v>198</v>
      </c>
      <c r="U1059" s="0" t="s">
        <v>202</v>
      </c>
      <c r="V1059" s="0" t="s">
        <v>1790</v>
      </c>
      <c r="W1059" s="110" t="s">
        <v>204</v>
      </c>
      <c r="X1059" s="111" t="n">
        <v>2017</v>
      </c>
      <c r="Y1059" s="111" t="s">
        <v>498</v>
      </c>
      <c r="Z1059" s="111" t="s">
        <v>198</v>
      </c>
      <c r="AA1059" s="122" t="s">
        <v>200</v>
      </c>
      <c r="AB1059" s="0" t="s">
        <v>5824</v>
      </c>
      <c r="AC1059" s="0" t="s">
        <v>7445</v>
      </c>
      <c r="AD1059" s="111" t="n">
        <v>2017</v>
      </c>
      <c r="AE1059" s="111" t="s">
        <v>198</v>
      </c>
      <c r="AI1059" s="111" t="s">
        <v>207</v>
      </c>
      <c r="AK1059" s="111" t="str">
        <f aca="false">(AB1059)</f>
        <v>Tequila works</v>
      </c>
      <c r="AM1059" s="111" t="n">
        <f aca="false">AD1059</f>
        <v>2017</v>
      </c>
      <c r="AN1059" s="111" t="s">
        <v>3156</v>
      </c>
      <c r="AS1059" s="0" t="s">
        <v>200</v>
      </c>
      <c r="AT1059" s="0" t="s">
        <v>7446</v>
      </c>
      <c r="AU1059" s="0" t="s">
        <v>3408</v>
      </c>
      <c r="AV1059" s="0" t="s">
        <v>200</v>
      </c>
      <c r="AW1059" s="0" t="s">
        <v>2875</v>
      </c>
      <c r="AZ1059" s="0" t="s">
        <v>7447</v>
      </c>
      <c r="BA1059" s="124" t="s">
        <v>200</v>
      </c>
      <c r="BB1059" s="0" t="s">
        <v>248</v>
      </c>
      <c r="BC1059" s="0" t="s">
        <v>7448</v>
      </c>
      <c r="BD1059" s="0" t="s">
        <v>7449</v>
      </c>
      <c r="BE1059" s="0" t="s">
        <v>7450</v>
      </c>
      <c r="BG1059" s="125" t="s">
        <v>200</v>
      </c>
      <c r="BH1059" s="0" t="s">
        <v>5255</v>
      </c>
      <c r="BI1059" s="112" t="n">
        <v>5060146464284</v>
      </c>
      <c r="BJ1059" s="126" t="s">
        <v>200</v>
      </c>
      <c r="BK1059" s="0" t="s">
        <v>215</v>
      </c>
      <c r="BL1059" s="112" t="n">
        <v>4</v>
      </c>
      <c r="BM1059" s="112" t="n">
        <v>4</v>
      </c>
      <c r="BN1059" s="112" t="n">
        <v>4</v>
      </c>
      <c r="BO1059" s="111" t="n">
        <v>20</v>
      </c>
      <c r="BP1059" s="125" t="s">
        <v>200</v>
      </c>
      <c r="BQ1059" s="127" t="s">
        <v>216</v>
      </c>
    </row>
    <row r="1060" customFormat="false" ht="13.8" hidden="false" customHeight="false" outlineLevel="0" collapsed="false">
      <c r="A1060" s="0" t="s">
        <v>7451</v>
      </c>
      <c r="B1060" s="0" t="s">
        <v>5207</v>
      </c>
      <c r="C1060" s="131" t="s">
        <v>1394</v>
      </c>
      <c r="D1060" s="131" t="s">
        <v>1333</v>
      </c>
      <c r="E1060" s="0" t="s">
        <v>194</v>
      </c>
      <c r="F1060" s="0" t="s">
        <v>195</v>
      </c>
      <c r="G1060" s="0" t="s">
        <v>196</v>
      </c>
      <c r="H1060" s="0" t="s">
        <v>901</v>
      </c>
      <c r="J1060" s="111" t="n">
        <v>1</v>
      </c>
      <c r="K1060" s="0" t="s">
        <v>198</v>
      </c>
      <c r="L1060" s="0" t="s">
        <v>198</v>
      </c>
      <c r="M1060" s="0" t="s">
        <v>199</v>
      </c>
      <c r="O1060" s="0" t="s">
        <v>200</v>
      </c>
      <c r="Q1060" s="120" t="s">
        <v>200</v>
      </c>
      <c r="R1060" s="0" t="s">
        <v>3919</v>
      </c>
      <c r="S1060" s="0" t="s">
        <v>1834</v>
      </c>
      <c r="T1060" s="0" t="s">
        <v>4851</v>
      </c>
      <c r="U1060" s="0" t="s">
        <v>202</v>
      </c>
      <c r="V1060" s="0" t="s">
        <v>1790</v>
      </c>
      <c r="W1060" s="110" t="s">
        <v>204</v>
      </c>
      <c r="X1060" s="111" t="n">
        <v>2016</v>
      </c>
      <c r="Y1060" s="111" t="s">
        <v>498</v>
      </c>
      <c r="Z1060" s="130" t="s">
        <v>757</v>
      </c>
      <c r="AA1060" s="122" t="s">
        <v>200</v>
      </c>
      <c r="AB1060" s="0" t="s">
        <v>1388</v>
      </c>
      <c r="AC1060" s="0" t="s">
        <v>3215</v>
      </c>
      <c r="AD1060" s="111" t="n">
        <v>2016</v>
      </c>
      <c r="AE1060" s="111" t="s">
        <v>198</v>
      </c>
      <c r="AI1060" s="111" t="s">
        <v>294</v>
      </c>
      <c r="AJ1060" s="111" t="s">
        <v>7452</v>
      </c>
      <c r="AK1060" s="0" t="s">
        <v>1388</v>
      </c>
      <c r="AM1060" s="111" t="n">
        <v>2015</v>
      </c>
      <c r="AN1060" s="111" t="s">
        <v>297</v>
      </c>
      <c r="AQ1060" s="0" t="s">
        <v>4072</v>
      </c>
      <c r="AR1060" s="0" t="s">
        <v>1455</v>
      </c>
      <c r="AS1060" s="0" t="s">
        <v>2979</v>
      </c>
      <c r="AT1060" s="0" t="s">
        <v>6230</v>
      </c>
      <c r="AU1060" s="0" t="s">
        <v>7453</v>
      </c>
      <c r="AV1060" s="0" t="s">
        <v>200</v>
      </c>
      <c r="AZ1060" s="0" t="s">
        <v>7454</v>
      </c>
      <c r="BA1060" s="124" t="s">
        <v>200</v>
      </c>
      <c r="BB1060" s="0" t="s">
        <v>248</v>
      </c>
      <c r="BC1060" s="0" t="s">
        <v>4283</v>
      </c>
      <c r="BD1060" s="0" t="s">
        <v>7455</v>
      </c>
      <c r="BE1060" s="0" t="s">
        <v>7456</v>
      </c>
      <c r="BF1060" s="0" t="s">
        <v>7457</v>
      </c>
      <c r="BG1060" s="125" t="s">
        <v>200</v>
      </c>
      <c r="BH1060" s="0" t="s">
        <v>2235</v>
      </c>
      <c r="BI1060" s="112" t="n">
        <v>5021290074774</v>
      </c>
      <c r="BJ1060" s="126" t="s">
        <v>200</v>
      </c>
      <c r="BK1060" s="0" t="s">
        <v>215</v>
      </c>
      <c r="BL1060" s="112" t="n">
        <v>4</v>
      </c>
      <c r="BM1060" s="112" t="n">
        <v>4</v>
      </c>
      <c r="BN1060" s="112" t="n">
        <v>4</v>
      </c>
      <c r="BO1060" s="111" t="n">
        <v>20</v>
      </c>
      <c r="BP1060" s="125" t="s">
        <v>200</v>
      </c>
      <c r="BQ1060" s="127" t="s">
        <v>216</v>
      </c>
    </row>
    <row r="1061" customFormat="false" ht="13.8" hidden="false" customHeight="false" outlineLevel="0" collapsed="false">
      <c r="A1061" s="0" t="s">
        <v>7458</v>
      </c>
      <c r="B1061" s="0" t="s">
        <v>5207</v>
      </c>
      <c r="C1061" s="0" t="s">
        <v>3767</v>
      </c>
      <c r="D1061" s="0" t="s">
        <v>1333</v>
      </c>
      <c r="E1061" s="0" t="s">
        <v>313</v>
      </c>
      <c r="F1061" s="0" t="s">
        <v>314</v>
      </c>
      <c r="G1061" s="0" t="s">
        <v>362</v>
      </c>
      <c r="H1061" s="0" t="s">
        <v>400</v>
      </c>
      <c r="I1061" s="0" t="s">
        <v>4380</v>
      </c>
      <c r="J1061" s="111" t="n">
        <v>4</v>
      </c>
      <c r="K1061" s="0" t="s">
        <v>198</v>
      </c>
      <c r="L1061" s="0" t="s">
        <v>533</v>
      </c>
      <c r="M1061" s="0" t="s">
        <v>274</v>
      </c>
      <c r="O1061" s="0" t="s">
        <v>534</v>
      </c>
      <c r="P1061" s="0" t="s">
        <v>238</v>
      </c>
      <c r="Q1061" s="120" t="s">
        <v>200</v>
      </c>
      <c r="R1061" s="0" t="s">
        <v>3919</v>
      </c>
      <c r="S1061" s="0" t="s">
        <v>201</v>
      </c>
      <c r="T1061" s="0" t="s">
        <v>7459</v>
      </c>
      <c r="U1061" s="0" t="s">
        <v>202</v>
      </c>
      <c r="V1061" s="0" t="s">
        <v>1790</v>
      </c>
      <c r="W1061" s="110" t="s">
        <v>204</v>
      </c>
      <c r="X1061" s="111" t="n">
        <v>2015</v>
      </c>
      <c r="Z1061" s="111" t="s">
        <v>198</v>
      </c>
      <c r="AA1061" s="122" t="s">
        <v>200</v>
      </c>
      <c r="AB1061" s="0" t="s">
        <v>7460</v>
      </c>
      <c r="AC1061" s="0" t="s">
        <v>7460</v>
      </c>
      <c r="AD1061" s="111" t="n">
        <v>2015</v>
      </c>
      <c r="AE1061" s="111" t="s">
        <v>198</v>
      </c>
      <c r="AI1061" s="111" t="s">
        <v>207</v>
      </c>
      <c r="AK1061" s="111" t="str">
        <f aca="false">(AB1061)</f>
        <v>Harmonix</v>
      </c>
      <c r="AL1061" s="0" t="s">
        <v>200</v>
      </c>
      <c r="AM1061" s="111" t="n">
        <f aca="false">AD1061</f>
        <v>2015</v>
      </c>
      <c r="AN1061" s="111" t="s">
        <v>297</v>
      </c>
      <c r="AO1061" s="0" t="s">
        <v>4381</v>
      </c>
      <c r="AP1061" s="0" t="s">
        <v>4382</v>
      </c>
      <c r="AQ1061" s="0" t="s">
        <v>200</v>
      </c>
      <c r="AR1061" s="0" t="s">
        <v>4215</v>
      </c>
      <c r="AS1061" s="0" t="s">
        <v>7461</v>
      </c>
      <c r="AT1061" s="0" t="s">
        <v>1380</v>
      </c>
      <c r="AU1061" s="0" t="s">
        <v>200</v>
      </c>
      <c r="AV1061" s="0" t="s">
        <v>7462</v>
      </c>
      <c r="AZ1061" s="0" t="s">
        <v>7463</v>
      </c>
      <c r="BA1061" s="124" t="s">
        <v>200</v>
      </c>
      <c r="BB1061" s="0" t="s">
        <v>248</v>
      </c>
      <c r="BC1061" s="0" t="s">
        <v>7464</v>
      </c>
      <c r="BD1061" s="0" t="s">
        <v>7465</v>
      </c>
      <c r="BE1061" s="0" t="s">
        <v>7466</v>
      </c>
      <c r="BF1061" s="0" t="s">
        <v>7467</v>
      </c>
      <c r="BG1061" s="125" t="s">
        <v>200</v>
      </c>
      <c r="BH1061" s="0" t="s">
        <v>5278</v>
      </c>
      <c r="BI1061" s="112" t="s">
        <v>198</v>
      </c>
      <c r="BJ1061" s="126" t="s">
        <v>200</v>
      </c>
      <c r="BK1061" s="0" t="s">
        <v>215</v>
      </c>
      <c r="BL1061" s="112" t="n">
        <v>4</v>
      </c>
      <c r="BM1061" s="112" t="n">
        <v>4</v>
      </c>
      <c r="BN1061" s="112" t="n">
        <v>4</v>
      </c>
      <c r="BO1061" s="111" t="n">
        <v>50</v>
      </c>
      <c r="BP1061" s="125" t="s">
        <v>200</v>
      </c>
      <c r="BQ1061" s="127" t="s">
        <v>216</v>
      </c>
    </row>
    <row r="1062" customFormat="false" ht="13.8" hidden="false" customHeight="false" outlineLevel="0" collapsed="false">
      <c r="A1062" s="0" t="s">
        <v>7468</v>
      </c>
      <c r="B1062" s="0" t="s">
        <v>5207</v>
      </c>
      <c r="C1062" s="0" t="s">
        <v>218</v>
      </c>
      <c r="D1062" s="0" t="s">
        <v>1333</v>
      </c>
      <c r="E1062" s="0" t="s">
        <v>194</v>
      </c>
      <c r="F1062" s="0" t="s">
        <v>314</v>
      </c>
      <c r="G1062" s="0" t="s">
        <v>424</v>
      </c>
      <c r="H1062" s="0" t="s">
        <v>838</v>
      </c>
      <c r="I1062" s="0" t="s">
        <v>3115</v>
      </c>
      <c r="J1062" s="111" t="n">
        <v>4</v>
      </c>
      <c r="K1062" s="131" t="s">
        <v>198</v>
      </c>
      <c r="L1062" s="0" t="s">
        <v>456</v>
      </c>
      <c r="M1062" s="0" t="s">
        <v>235</v>
      </c>
      <c r="N1062" s="0" t="s">
        <v>7469</v>
      </c>
      <c r="O1062" s="0" t="s">
        <v>458</v>
      </c>
      <c r="P1062" s="0" t="s">
        <v>410</v>
      </c>
      <c r="Q1062" s="120" t="s">
        <v>200</v>
      </c>
      <c r="R1062" s="0" t="s">
        <v>3919</v>
      </c>
      <c r="S1062" s="0" t="s">
        <v>201</v>
      </c>
      <c r="T1062" s="0" t="s">
        <v>198</v>
      </c>
      <c r="U1062" s="0" t="s">
        <v>202</v>
      </c>
      <c r="V1062" s="0" t="s">
        <v>1790</v>
      </c>
      <c r="W1062" s="110" t="s">
        <v>204</v>
      </c>
      <c r="X1062" s="111" t="n">
        <v>2015</v>
      </c>
      <c r="Y1062" s="111" t="s">
        <v>498</v>
      </c>
      <c r="Z1062" s="111" t="s">
        <v>198</v>
      </c>
      <c r="AA1062" s="122" t="s">
        <v>200</v>
      </c>
      <c r="AB1062" s="0" t="s">
        <v>7470</v>
      </c>
      <c r="AC1062" s="0" t="s">
        <v>3470</v>
      </c>
      <c r="AD1062" s="111" t="n">
        <v>2015</v>
      </c>
      <c r="AE1062" s="111" t="s">
        <v>198</v>
      </c>
      <c r="AI1062" s="111" t="s">
        <v>294</v>
      </c>
      <c r="AJ1062" s="111" t="s">
        <v>1793</v>
      </c>
      <c r="AK1062" s="0" t="s">
        <v>7470</v>
      </c>
      <c r="AM1062" s="111" t="n">
        <v>2015</v>
      </c>
      <c r="AN1062" s="111" t="s">
        <v>208</v>
      </c>
      <c r="AP1062" s="0" t="s">
        <v>200</v>
      </c>
      <c r="AS1062" s="0" t="s">
        <v>200</v>
      </c>
      <c r="AV1062" s="0" t="s">
        <v>200</v>
      </c>
      <c r="AY1062" s="131" t="s">
        <v>2040</v>
      </c>
      <c r="AZ1062" s="0" t="s">
        <v>7471</v>
      </c>
      <c r="BA1062" s="124" t="s">
        <v>200</v>
      </c>
      <c r="BB1062" s="0" t="s">
        <v>462</v>
      </c>
      <c r="BC1062" s="0" t="s">
        <v>7472</v>
      </c>
      <c r="BD1062" s="0" t="s">
        <v>7473</v>
      </c>
      <c r="BE1062" s="0" t="s">
        <v>7474</v>
      </c>
      <c r="BG1062" s="125" t="s">
        <v>200</v>
      </c>
      <c r="BH1062" s="0" t="s">
        <v>5255</v>
      </c>
      <c r="BI1062" s="112" t="n">
        <v>8023171037707</v>
      </c>
      <c r="BJ1062" s="126" t="s">
        <v>200</v>
      </c>
      <c r="BK1062" s="0" t="s">
        <v>215</v>
      </c>
      <c r="BL1062" s="112" t="n">
        <v>4</v>
      </c>
      <c r="BM1062" s="112" t="n">
        <v>4</v>
      </c>
      <c r="BN1062" s="112" t="n">
        <v>4</v>
      </c>
      <c r="BO1062" s="111" t="n">
        <v>20</v>
      </c>
      <c r="BP1062" s="125" t="s">
        <v>200</v>
      </c>
      <c r="BQ1062" s="127" t="s">
        <v>216</v>
      </c>
    </row>
    <row r="1063" customFormat="false" ht="13.8" hidden="false" customHeight="false" outlineLevel="0" collapsed="false">
      <c r="A1063" s="0" t="s">
        <v>7475</v>
      </c>
      <c r="B1063" s="0" t="s">
        <v>5207</v>
      </c>
      <c r="C1063" s="0" t="s">
        <v>390</v>
      </c>
      <c r="D1063" s="0" t="s">
        <v>1333</v>
      </c>
      <c r="E1063" s="0" t="s">
        <v>194</v>
      </c>
      <c r="F1063" s="0" t="s">
        <v>606</v>
      </c>
      <c r="G1063" s="0" t="s">
        <v>330</v>
      </c>
      <c r="H1063" s="0" t="s">
        <v>219</v>
      </c>
      <c r="J1063" s="111" t="n">
        <v>1</v>
      </c>
      <c r="K1063" s="0" t="s">
        <v>198</v>
      </c>
      <c r="L1063" s="0" t="s">
        <v>198</v>
      </c>
      <c r="M1063" s="0" t="s">
        <v>199</v>
      </c>
      <c r="Q1063" s="120" t="s">
        <v>200</v>
      </c>
      <c r="R1063" s="0" t="s">
        <v>3919</v>
      </c>
      <c r="S1063" s="0" t="s">
        <v>201</v>
      </c>
      <c r="T1063" s="0" t="s">
        <v>198</v>
      </c>
      <c r="U1063" s="0" t="s">
        <v>202</v>
      </c>
      <c r="V1063" s="0" t="s">
        <v>1790</v>
      </c>
      <c r="W1063" s="110" t="s">
        <v>204</v>
      </c>
      <c r="X1063" s="111" t="n">
        <v>2016</v>
      </c>
      <c r="Y1063" s="111" t="s">
        <v>205</v>
      </c>
      <c r="Z1063" s="130" t="s">
        <v>757</v>
      </c>
      <c r="AA1063" s="122" t="s">
        <v>200</v>
      </c>
      <c r="AB1063" s="0" t="s">
        <v>5554</v>
      </c>
      <c r="AC1063" s="0" t="s">
        <v>5554</v>
      </c>
      <c r="AD1063" s="111" t="n">
        <v>2016</v>
      </c>
      <c r="AE1063" s="111" t="s">
        <v>198</v>
      </c>
      <c r="AI1063" s="111" t="s">
        <v>207</v>
      </c>
      <c r="AK1063" s="111" t="str">
        <f aca="false">(AB1063)</f>
        <v>Koei-tecmo</v>
      </c>
      <c r="AM1063" s="111" t="n">
        <f aca="false">AD1063</f>
        <v>2016</v>
      </c>
      <c r="AN1063" s="111" t="s">
        <v>208</v>
      </c>
      <c r="AT1063" s="0" t="s">
        <v>4886</v>
      </c>
      <c r="AU1063" s="0" t="s">
        <v>1178</v>
      </c>
      <c r="AV1063" s="0" t="s">
        <v>200</v>
      </c>
      <c r="AZ1063" s="0" t="s">
        <v>7476</v>
      </c>
      <c r="BA1063" s="124" t="s">
        <v>200</v>
      </c>
      <c r="BB1063" s="0" t="s">
        <v>210</v>
      </c>
      <c r="BC1063" s="0" t="s">
        <v>7477</v>
      </c>
      <c r="BE1063" s="0" t="s">
        <v>1665</v>
      </c>
      <c r="BF1063" s="0" t="s">
        <v>7478</v>
      </c>
      <c r="BG1063" s="125"/>
      <c r="BH1063" s="0" t="s">
        <v>5255</v>
      </c>
      <c r="BI1063" s="112" t="n">
        <v>5060327533266</v>
      </c>
      <c r="BJ1063" s="126"/>
      <c r="BK1063" s="0" t="s">
        <v>215</v>
      </c>
      <c r="BL1063" s="112" t="n">
        <v>4</v>
      </c>
      <c r="BM1063" s="112" t="n">
        <v>4</v>
      </c>
      <c r="BN1063" s="112" t="n">
        <v>4</v>
      </c>
      <c r="BO1063" s="111" t="n">
        <v>20</v>
      </c>
      <c r="BP1063" s="125"/>
      <c r="BQ1063" s="127" t="s">
        <v>216</v>
      </c>
    </row>
    <row r="1064" customFormat="false" ht="13.8" hidden="false" customHeight="false" outlineLevel="0" collapsed="false">
      <c r="A1064" s="0" t="s">
        <v>7479</v>
      </c>
      <c r="B1064" s="0" t="s">
        <v>5207</v>
      </c>
      <c r="C1064" s="0" t="s">
        <v>5078</v>
      </c>
      <c r="D1064" s="0" t="s">
        <v>193</v>
      </c>
      <c r="E1064" s="0" t="s">
        <v>313</v>
      </c>
      <c r="F1064" s="0" t="s">
        <v>314</v>
      </c>
      <c r="G1064" s="0" t="s">
        <v>196</v>
      </c>
      <c r="H1064" s="0" t="s">
        <v>219</v>
      </c>
      <c r="J1064" s="111" t="n">
        <v>1</v>
      </c>
      <c r="K1064" s="0" t="s">
        <v>198</v>
      </c>
      <c r="L1064" s="0" t="s">
        <v>198</v>
      </c>
      <c r="M1064" s="0" t="s">
        <v>199</v>
      </c>
      <c r="Q1064" s="120" t="s">
        <v>200</v>
      </c>
      <c r="R1064" s="0" t="s">
        <v>3919</v>
      </c>
      <c r="S1064" s="0" t="s">
        <v>201</v>
      </c>
      <c r="T1064" s="0" t="s">
        <v>198</v>
      </c>
      <c r="U1064" s="0" t="s">
        <v>239</v>
      </c>
      <c r="V1064" s="0" t="s">
        <v>1790</v>
      </c>
      <c r="W1064" s="110" t="s">
        <v>204</v>
      </c>
      <c r="X1064" s="111" t="n">
        <v>2015</v>
      </c>
      <c r="Y1064" s="111" t="s">
        <v>205</v>
      </c>
      <c r="Z1064" s="130" t="s">
        <v>757</v>
      </c>
      <c r="AA1064" s="122" t="s">
        <v>200</v>
      </c>
      <c r="AB1064" s="0" t="s">
        <v>7480</v>
      </c>
      <c r="AC1064" s="0" t="s">
        <v>6349</v>
      </c>
      <c r="AD1064" s="111" t="n">
        <v>2020</v>
      </c>
      <c r="AE1064" s="111" t="s">
        <v>198</v>
      </c>
      <c r="AI1064" s="111" t="s">
        <v>207</v>
      </c>
      <c r="AK1064" s="111" t="str">
        <f aca="false">(AB1064)</f>
        <v>Kadokawa</v>
      </c>
      <c r="AM1064" s="111" t="n">
        <f aca="false">AD1064</f>
        <v>2020</v>
      </c>
      <c r="AN1064" s="111" t="s">
        <v>208</v>
      </c>
      <c r="AO1064" s="0" t="s">
        <v>2023</v>
      </c>
      <c r="AZ1064" s="0" t="s">
        <v>7481</v>
      </c>
      <c r="BA1064" s="124" t="s">
        <v>200</v>
      </c>
      <c r="BB1064" s="0" t="s">
        <v>248</v>
      </c>
      <c r="BC1064" s="0" t="s">
        <v>7482</v>
      </c>
      <c r="BD1064" s="0" t="s">
        <v>7483</v>
      </c>
      <c r="BE1064" s="0" t="s">
        <v>7484</v>
      </c>
      <c r="BF1064" s="0" t="s">
        <v>7485</v>
      </c>
      <c r="BG1064" s="125"/>
      <c r="BH1064" s="0" t="s">
        <v>5278</v>
      </c>
      <c r="BI1064" s="112" t="n">
        <v>4582350661347</v>
      </c>
      <c r="BJ1064" s="126"/>
      <c r="BK1064" s="0" t="s">
        <v>215</v>
      </c>
      <c r="BL1064" s="112" t="n">
        <v>4</v>
      </c>
      <c r="BM1064" s="112" t="n">
        <v>4</v>
      </c>
      <c r="BN1064" s="112" t="n">
        <v>4</v>
      </c>
      <c r="BO1064" s="111" t="n">
        <v>20</v>
      </c>
      <c r="BP1064" s="125"/>
      <c r="BQ1064" s="127" t="s">
        <v>216</v>
      </c>
    </row>
    <row r="1065" customFormat="false" ht="13.8" hidden="false" customHeight="false" outlineLevel="0" collapsed="false">
      <c r="A1065" s="0" t="s">
        <v>7486</v>
      </c>
      <c r="B1065" s="0" t="s">
        <v>5207</v>
      </c>
      <c r="C1065" s="0" t="s">
        <v>1394</v>
      </c>
      <c r="D1065" s="0" t="s">
        <v>1333</v>
      </c>
      <c r="E1065" s="0" t="s">
        <v>194</v>
      </c>
      <c r="F1065" s="0" t="s">
        <v>195</v>
      </c>
      <c r="G1065" s="0" t="s">
        <v>196</v>
      </c>
      <c r="H1065" s="0" t="s">
        <v>838</v>
      </c>
      <c r="I1065" s="131" t="s">
        <v>2367</v>
      </c>
      <c r="J1065" s="111" t="n">
        <v>4</v>
      </c>
      <c r="K1065" s="131" t="s">
        <v>198</v>
      </c>
      <c r="L1065" s="0" t="s">
        <v>533</v>
      </c>
      <c r="M1065" s="0" t="s">
        <v>274</v>
      </c>
      <c r="O1065" s="0" t="s">
        <v>534</v>
      </c>
      <c r="Q1065" s="120" t="s">
        <v>200</v>
      </c>
      <c r="R1065" s="0" t="s">
        <v>3919</v>
      </c>
      <c r="S1065" s="0" t="s">
        <v>201</v>
      </c>
      <c r="T1065" s="0" t="s">
        <v>198</v>
      </c>
      <c r="U1065" s="0" t="s">
        <v>202</v>
      </c>
      <c r="V1065" s="0" t="s">
        <v>1790</v>
      </c>
      <c r="W1065" s="110" t="s">
        <v>204</v>
      </c>
      <c r="X1065" s="111" t="n">
        <v>2020</v>
      </c>
      <c r="Y1065" s="111" t="s">
        <v>498</v>
      </c>
      <c r="Z1065" s="130" t="s">
        <v>757</v>
      </c>
      <c r="AA1065" s="122" t="s">
        <v>200</v>
      </c>
      <c r="AB1065" s="0" t="s">
        <v>4915</v>
      </c>
      <c r="AC1065" s="0" t="s">
        <v>872</v>
      </c>
      <c r="AD1065" s="111" t="n">
        <v>2020</v>
      </c>
      <c r="AE1065" s="111" t="s">
        <v>3242</v>
      </c>
      <c r="AI1065" s="111" t="s">
        <v>207</v>
      </c>
      <c r="AK1065" s="111" t="str">
        <f aca="false">(AB1065)</f>
        <v>Sumo digital</v>
      </c>
      <c r="AM1065" s="111" t="n">
        <f aca="false">AD1065</f>
        <v>2020</v>
      </c>
      <c r="AN1065" s="111" t="s">
        <v>263</v>
      </c>
      <c r="AO1065" s="0" t="s">
        <v>4360</v>
      </c>
      <c r="AP1065" s="0" t="s">
        <v>200</v>
      </c>
      <c r="AS1065" s="0" t="s">
        <v>4526</v>
      </c>
      <c r="AT1065" s="0" t="s">
        <v>381</v>
      </c>
      <c r="AV1065" s="0" t="s">
        <v>200</v>
      </c>
      <c r="AZ1065" s="0" t="s">
        <v>7487</v>
      </c>
      <c r="BA1065" s="124" t="s">
        <v>200</v>
      </c>
      <c r="BB1065" s="0" t="s">
        <v>248</v>
      </c>
      <c r="BC1065" s="0" t="s">
        <v>1543</v>
      </c>
      <c r="BD1065" s="0" t="s">
        <v>7488</v>
      </c>
      <c r="BE1065" s="0" t="s">
        <v>7489</v>
      </c>
      <c r="BG1065" s="125"/>
      <c r="BH1065" s="0" t="s">
        <v>5255</v>
      </c>
      <c r="BI1065" s="112" t="n">
        <v>711719820420</v>
      </c>
      <c r="BJ1065" s="126"/>
      <c r="BK1065" s="0" t="s">
        <v>215</v>
      </c>
      <c r="BL1065" s="112" t="n">
        <v>4</v>
      </c>
      <c r="BM1065" s="112" t="n">
        <v>4</v>
      </c>
      <c r="BN1065" s="112" t="n">
        <v>4</v>
      </c>
      <c r="BO1065" s="111" t="n">
        <v>20</v>
      </c>
      <c r="BP1065" s="125"/>
      <c r="BQ1065" s="127"/>
    </row>
    <row r="1066" customFormat="false" ht="13.8" hidden="false" customHeight="false" outlineLevel="0" collapsed="false">
      <c r="A1066" s="0" t="s">
        <v>7490</v>
      </c>
      <c r="B1066" s="0" t="s">
        <v>5412</v>
      </c>
      <c r="C1066" s="0" t="s">
        <v>1267</v>
      </c>
      <c r="D1066" s="0" t="s">
        <v>1869</v>
      </c>
      <c r="E1066" s="0" t="s">
        <v>194</v>
      </c>
      <c r="F1066" s="0" t="s">
        <v>2487</v>
      </c>
      <c r="G1066" s="0" t="s">
        <v>330</v>
      </c>
      <c r="H1066" s="0" t="s">
        <v>197</v>
      </c>
      <c r="I1066" s="131"/>
      <c r="J1066" s="111" t="n">
        <v>1</v>
      </c>
      <c r="K1066" s="131" t="s">
        <v>198</v>
      </c>
      <c r="L1066" s="0" t="s">
        <v>198</v>
      </c>
      <c r="M1066" s="0" t="s">
        <v>199</v>
      </c>
      <c r="Q1066" s="120"/>
      <c r="R1066" s="0" t="s">
        <v>3919</v>
      </c>
      <c r="S1066" s="0" t="s">
        <v>201</v>
      </c>
      <c r="T1066" s="0" t="s">
        <v>198</v>
      </c>
      <c r="U1066" s="0" t="s">
        <v>202</v>
      </c>
      <c r="V1066" s="0" t="s">
        <v>1790</v>
      </c>
      <c r="W1066" s="110" t="s">
        <v>204</v>
      </c>
      <c r="X1066" s="111" t="n">
        <v>2021</v>
      </c>
      <c r="Y1066" s="111" t="s">
        <v>607</v>
      </c>
      <c r="Z1066" s="130" t="s">
        <v>757</v>
      </c>
      <c r="AA1066" s="122"/>
      <c r="AB1066" s="0" t="s">
        <v>206</v>
      </c>
      <c r="AC1066" s="0" t="s">
        <v>206</v>
      </c>
      <c r="AD1066" s="111" t="n">
        <v>2021</v>
      </c>
      <c r="AE1066" s="111" t="s">
        <v>222</v>
      </c>
      <c r="AI1066" s="111" t="s">
        <v>207</v>
      </c>
      <c r="AM1066" s="111" t="n">
        <v>2021</v>
      </c>
      <c r="AN1066" s="111" t="s">
        <v>208</v>
      </c>
      <c r="AS1066" s="0" t="s">
        <v>7490</v>
      </c>
      <c r="AT1066" s="0" t="s">
        <v>967</v>
      </c>
      <c r="AU1066" s="0" t="s">
        <v>1871</v>
      </c>
      <c r="AZ1066" s="0" t="s">
        <v>7491</v>
      </c>
      <c r="BA1066" s="124" t="s">
        <v>200</v>
      </c>
      <c r="BB1066" s="0" t="s">
        <v>248</v>
      </c>
      <c r="BC1066" s="0" t="s">
        <v>4698</v>
      </c>
      <c r="BE1066" s="0" t="s">
        <v>7492</v>
      </c>
      <c r="BF1066" s="0" t="s">
        <v>7493</v>
      </c>
      <c r="BG1066" s="125"/>
      <c r="BH1066" s="0" t="s">
        <v>5255</v>
      </c>
      <c r="BI1066" s="112" t="n">
        <v>5055277037087</v>
      </c>
      <c r="BJ1066" s="126"/>
      <c r="BK1066" s="0" t="s">
        <v>215</v>
      </c>
      <c r="BL1066" s="112" t="n">
        <v>4</v>
      </c>
      <c r="BM1066" s="112" t="n">
        <v>4</v>
      </c>
      <c r="BN1066" s="112" t="n">
        <v>4</v>
      </c>
      <c r="BO1066" s="111" t="n">
        <v>20</v>
      </c>
      <c r="BP1066" s="125"/>
      <c r="BQ1066" s="127"/>
    </row>
    <row r="1067" customFormat="false" ht="13.8" hidden="false" customHeight="false" outlineLevel="0" collapsed="false">
      <c r="A1067" s="0" t="s">
        <v>7494</v>
      </c>
      <c r="B1067" s="0" t="s">
        <v>5207</v>
      </c>
      <c r="C1067" s="0" t="s">
        <v>1489</v>
      </c>
      <c r="D1067" s="0" t="s">
        <v>5271</v>
      </c>
      <c r="E1067" s="0" t="s">
        <v>194</v>
      </c>
      <c r="F1067" s="0" t="s">
        <v>195</v>
      </c>
      <c r="G1067" s="0" t="s">
        <v>196</v>
      </c>
      <c r="H1067" s="0" t="s">
        <v>901</v>
      </c>
      <c r="J1067" s="111" t="n">
        <v>1</v>
      </c>
      <c r="K1067" s="0" t="s">
        <v>198</v>
      </c>
      <c r="L1067" s="0" t="s">
        <v>198</v>
      </c>
      <c r="M1067" s="0" t="s">
        <v>199</v>
      </c>
      <c r="Q1067" s="120"/>
      <c r="R1067" s="0" t="s">
        <v>3919</v>
      </c>
      <c r="S1067" s="0" t="s">
        <v>201</v>
      </c>
      <c r="T1067" s="0" t="s">
        <v>198</v>
      </c>
      <c r="U1067" s="0" t="s">
        <v>202</v>
      </c>
      <c r="V1067" s="0" t="s">
        <v>1790</v>
      </c>
      <c r="W1067" s="110" t="s">
        <v>198</v>
      </c>
      <c r="X1067" s="111" t="n">
        <v>2019</v>
      </c>
      <c r="Z1067" s="130" t="s">
        <v>221</v>
      </c>
      <c r="AA1067" s="122" t="s">
        <v>200</v>
      </c>
      <c r="AB1067" s="0" t="s">
        <v>7495</v>
      </c>
      <c r="AC1067" s="0" t="s">
        <v>7043</v>
      </c>
      <c r="AD1067" s="111" t="n">
        <v>2019</v>
      </c>
      <c r="AE1067" s="111" t="s">
        <v>198</v>
      </c>
      <c r="AI1067" s="111" t="s">
        <v>294</v>
      </c>
      <c r="AJ1067" s="111" t="s">
        <v>1793</v>
      </c>
      <c r="AK1067" s="0" t="s">
        <v>7495</v>
      </c>
      <c r="AM1067" s="111" t="n">
        <v>2016</v>
      </c>
      <c r="AN1067" s="111" t="s">
        <v>7496</v>
      </c>
      <c r="AO1067" s="0" t="s">
        <v>5532</v>
      </c>
      <c r="AP1067" s="0" t="s">
        <v>200</v>
      </c>
      <c r="AT1067" s="0" t="s">
        <v>1380</v>
      </c>
      <c r="AU1067" s="0" t="s">
        <v>267</v>
      </c>
      <c r="AZ1067" s="0" t="s">
        <v>7497</v>
      </c>
      <c r="BA1067" s="124" t="s">
        <v>200</v>
      </c>
      <c r="BB1067" s="0" t="s">
        <v>248</v>
      </c>
      <c r="BC1067" s="0" t="s">
        <v>7498</v>
      </c>
      <c r="BD1067" s="0" t="s">
        <v>200</v>
      </c>
      <c r="BE1067" s="0" t="s">
        <v>2342</v>
      </c>
      <c r="BG1067" s="125"/>
      <c r="BH1067" s="0" t="s">
        <v>5278</v>
      </c>
      <c r="BI1067" s="112" t="n">
        <v>5060522092872</v>
      </c>
      <c r="BJ1067" s="126"/>
      <c r="BK1067" s="0" t="s">
        <v>215</v>
      </c>
      <c r="BL1067" s="112" t="n">
        <v>4</v>
      </c>
      <c r="BM1067" s="112" t="n">
        <v>4</v>
      </c>
      <c r="BN1067" s="112" t="n">
        <v>4</v>
      </c>
      <c r="BO1067" s="111" t="n">
        <v>20</v>
      </c>
      <c r="BP1067" s="125"/>
      <c r="BQ1067" s="127" t="s">
        <v>216</v>
      </c>
    </row>
    <row r="1068" customFormat="false" ht="13.8" hidden="false" customHeight="false" outlineLevel="0" collapsed="false">
      <c r="A1068" s="0" t="s">
        <v>7499</v>
      </c>
      <c r="B1068" s="0" t="s">
        <v>5207</v>
      </c>
      <c r="C1068" s="0" t="s">
        <v>490</v>
      </c>
      <c r="D1068" s="0" t="s">
        <v>193</v>
      </c>
      <c r="E1068" s="0" t="s">
        <v>194</v>
      </c>
      <c r="F1068" s="0" t="s">
        <v>2487</v>
      </c>
      <c r="G1068" s="0" t="s">
        <v>330</v>
      </c>
      <c r="H1068" s="0" t="s">
        <v>901</v>
      </c>
      <c r="J1068" s="111" t="n">
        <v>2</v>
      </c>
      <c r="K1068" s="0" t="s">
        <v>198</v>
      </c>
      <c r="L1068" s="0" t="s">
        <v>533</v>
      </c>
      <c r="M1068" s="0" t="s">
        <v>199</v>
      </c>
      <c r="Q1068" s="120" t="s">
        <v>200</v>
      </c>
      <c r="R1068" s="0" t="s">
        <v>3919</v>
      </c>
      <c r="S1068" s="0" t="s">
        <v>5247</v>
      </c>
      <c r="T1068" s="0" t="s">
        <v>198</v>
      </c>
      <c r="U1068" s="0" t="s">
        <v>285</v>
      </c>
      <c r="V1068" s="0" t="s">
        <v>1790</v>
      </c>
      <c r="W1068" s="110" t="s">
        <v>204</v>
      </c>
      <c r="X1068" s="111" t="n">
        <v>2018</v>
      </c>
      <c r="Y1068" s="111" t="s">
        <v>200</v>
      </c>
      <c r="Z1068" s="111" t="s">
        <v>198</v>
      </c>
      <c r="AA1068" s="122" t="s">
        <v>200</v>
      </c>
      <c r="AB1068" s="0" t="s">
        <v>7500</v>
      </c>
      <c r="AC1068" s="0" t="s">
        <v>5249</v>
      </c>
      <c r="AD1068" s="111" t="s">
        <v>198</v>
      </c>
      <c r="AE1068" s="111" t="s">
        <v>198</v>
      </c>
      <c r="AG1068" s="130"/>
      <c r="AI1068" s="111" t="s">
        <v>294</v>
      </c>
      <c r="AJ1068" s="111" t="s">
        <v>1793</v>
      </c>
      <c r="AK1068" s="0" t="s">
        <v>7500</v>
      </c>
      <c r="AM1068" s="111" t="n">
        <v>2016</v>
      </c>
      <c r="AN1068" s="111" t="s">
        <v>297</v>
      </c>
      <c r="AR1068" s="0" t="s">
        <v>224</v>
      </c>
      <c r="AS1068" s="0" t="s">
        <v>200</v>
      </c>
      <c r="AT1068" s="0" t="s">
        <v>200</v>
      </c>
      <c r="AU1068" s="0" t="s">
        <v>4125</v>
      </c>
      <c r="AV1068" s="0" t="s">
        <v>200</v>
      </c>
      <c r="AZ1068" s="0" t="s">
        <v>7501</v>
      </c>
      <c r="BA1068" s="124" t="s">
        <v>200</v>
      </c>
      <c r="BB1068" s="0" t="s">
        <v>248</v>
      </c>
      <c r="BC1068" s="0" t="s">
        <v>5548</v>
      </c>
      <c r="BD1068" s="0" t="s">
        <v>7502</v>
      </c>
      <c r="BE1068" s="0" t="s">
        <v>4819</v>
      </c>
      <c r="BG1068" s="125" t="s">
        <v>200</v>
      </c>
      <c r="BH1068" s="0" t="s">
        <v>5255</v>
      </c>
      <c r="BI1068" s="112" t="n">
        <v>819976021007</v>
      </c>
      <c r="BJ1068" s="126" t="s">
        <v>200</v>
      </c>
      <c r="BK1068" s="0" t="s">
        <v>215</v>
      </c>
      <c r="BL1068" s="112" t="n">
        <v>4</v>
      </c>
      <c r="BM1068" s="112" t="n">
        <v>4</v>
      </c>
      <c r="BN1068" s="112" t="n">
        <v>4</v>
      </c>
      <c r="BO1068" s="111" t="n">
        <v>40</v>
      </c>
      <c r="BP1068" s="125" t="s">
        <v>200</v>
      </c>
      <c r="BQ1068" s="127" t="s">
        <v>216</v>
      </c>
    </row>
    <row r="1069" customFormat="false" ht="13.8" hidden="false" customHeight="false" outlineLevel="0" collapsed="false">
      <c r="A1069" s="0" t="s">
        <v>7503</v>
      </c>
      <c r="B1069" s="0" t="s">
        <v>5207</v>
      </c>
      <c r="C1069" s="0" t="s">
        <v>605</v>
      </c>
      <c r="D1069" s="0" t="s">
        <v>193</v>
      </c>
      <c r="E1069" s="0" t="s">
        <v>194</v>
      </c>
      <c r="F1069" s="0" t="s">
        <v>606</v>
      </c>
      <c r="G1069" s="0" t="s">
        <v>391</v>
      </c>
      <c r="H1069" s="0" t="s">
        <v>219</v>
      </c>
      <c r="J1069" s="111" t="n">
        <v>2</v>
      </c>
      <c r="K1069" s="0" t="s">
        <v>198</v>
      </c>
      <c r="L1069" s="0" t="s">
        <v>392</v>
      </c>
      <c r="M1069" s="0" t="s">
        <v>199</v>
      </c>
      <c r="Q1069" s="120"/>
      <c r="R1069" s="0" t="s">
        <v>3919</v>
      </c>
      <c r="S1069" s="0" t="s">
        <v>201</v>
      </c>
      <c r="T1069" s="0" t="s">
        <v>198</v>
      </c>
      <c r="U1069" s="0" t="s">
        <v>202</v>
      </c>
      <c r="V1069" s="0" t="s">
        <v>1790</v>
      </c>
      <c r="W1069" s="110" t="s">
        <v>204</v>
      </c>
      <c r="X1069" s="111" t="n">
        <v>2020</v>
      </c>
      <c r="Y1069" s="111" t="s">
        <v>205</v>
      </c>
      <c r="Z1069" s="111" t="s">
        <v>198</v>
      </c>
      <c r="AA1069" s="122"/>
      <c r="AB1069" s="0" t="s">
        <v>4586</v>
      </c>
      <c r="AC1069" s="0" t="s">
        <v>1534</v>
      </c>
      <c r="AD1069" s="111" t="s">
        <v>198</v>
      </c>
      <c r="AE1069" s="111" t="s">
        <v>198</v>
      </c>
      <c r="AI1069" s="111" t="s">
        <v>294</v>
      </c>
      <c r="AJ1069" s="111" t="s">
        <v>1130</v>
      </c>
      <c r="AK1069" s="0" t="s">
        <v>1534</v>
      </c>
      <c r="AL1069" s="0" t="s">
        <v>216</v>
      </c>
      <c r="AM1069" s="111" t="s">
        <v>849</v>
      </c>
      <c r="AN1069" s="111" t="s">
        <v>297</v>
      </c>
      <c r="AO1069" s="0" t="s">
        <v>609</v>
      </c>
      <c r="AP1069" s="0" t="s">
        <v>200</v>
      </c>
      <c r="AS1069" s="0" t="s">
        <v>7504</v>
      </c>
      <c r="AT1069" s="0" t="s">
        <v>354</v>
      </c>
      <c r="AU1069" s="0" t="s">
        <v>200</v>
      </c>
      <c r="AV1069" s="0" t="s">
        <v>3802</v>
      </c>
      <c r="AZ1069" s="0" t="s">
        <v>7505</v>
      </c>
      <c r="BA1069" s="124" t="s">
        <v>200</v>
      </c>
      <c r="BB1069" s="0" t="s">
        <v>248</v>
      </c>
      <c r="BC1069" s="0" t="s">
        <v>7506</v>
      </c>
      <c r="BD1069" s="0" t="s">
        <v>7507</v>
      </c>
      <c r="BE1069" s="0" t="s">
        <v>1545</v>
      </c>
      <c r="BG1069" s="125"/>
      <c r="BH1069" s="0" t="s">
        <v>5303</v>
      </c>
      <c r="BI1069" s="112" t="n">
        <v>3770017623031</v>
      </c>
      <c r="BJ1069" s="126"/>
      <c r="BK1069" s="0" t="s">
        <v>215</v>
      </c>
      <c r="BL1069" s="112" t="n">
        <v>4</v>
      </c>
      <c r="BM1069" s="112" t="n">
        <v>4</v>
      </c>
      <c r="BN1069" s="112" t="n">
        <v>4</v>
      </c>
      <c r="BO1069" s="111" t="n">
        <v>20</v>
      </c>
      <c r="BP1069" s="125"/>
      <c r="BQ1069" s="127"/>
    </row>
    <row r="1070" customFormat="false" ht="13.8" hidden="false" customHeight="false" outlineLevel="0" collapsed="false">
      <c r="A1070" s="0" t="s">
        <v>7508</v>
      </c>
      <c r="B1070" s="0" t="s">
        <v>5207</v>
      </c>
      <c r="C1070" s="0" t="s">
        <v>605</v>
      </c>
      <c r="D1070" s="0" t="s">
        <v>1333</v>
      </c>
      <c r="E1070" s="0" t="s">
        <v>194</v>
      </c>
      <c r="F1070" s="0" t="s">
        <v>606</v>
      </c>
      <c r="G1070" s="0" t="s">
        <v>391</v>
      </c>
      <c r="H1070" s="0" t="s">
        <v>219</v>
      </c>
      <c r="J1070" s="111" t="n">
        <v>2</v>
      </c>
      <c r="K1070" s="0" t="s">
        <v>198</v>
      </c>
      <c r="L1070" s="0" t="s">
        <v>392</v>
      </c>
      <c r="M1070" s="0" t="s">
        <v>199</v>
      </c>
      <c r="Q1070" s="120" t="s">
        <v>200</v>
      </c>
      <c r="R1070" s="0" t="s">
        <v>3919</v>
      </c>
      <c r="S1070" s="0" t="s">
        <v>1834</v>
      </c>
      <c r="T1070" s="0" t="s">
        <v>4851</v>
      </c>
      <c r="U1070" s="0" t="s">
        <v>202</v>
      </c>
      <c r="V1070" s="0" t="s">
        <v>1790</v>
      </c>
      <c r="W1070" s="110" t="s">
        <v>204</v>
      </c>
      <c r="X1070" s="111" t="n">
        <v>2019</v>
      </c>
      <c r="Z1070" s="111" t="s">
        <v>198</v>
      </c>
      <c r="AA1070" s="122" t="s">
        <v>200</v>
      </c>
      <c r="AB1070" s="0" t="s">
        <v>1534</v>
      </c>
      <c r="AC1070" s="0" t="s">
        <v>1534</v>
      </c>
      <c r="AD1070" s="111" t="n">
        <v>2019</v>
      </c>
      <c r="AE1070" s="111" t="s">
        <v>198</v>
      </c>
      <c r="AG1070" s="130"/>
      <c r="AI1070" s="111" t="s">
        <v>207</v>
      </c>
      <c r="AK1070" s="111" t="str">
        <f aca="false">(AB1070)</f>
        <v>SNK</v>
      </c>
      <c r="AM1070" s="111" t="n">
        <f aca="false">AD1070</f>
        <v>2019</v>
      </c>
      <c r="AN1070" s="111" t="s">
        <v>208</v>
      </c>
      <c r="AO1070" s="0" t="s">
        <v>609</v>
      </c>
      <c r="AP1070" s="0" t="s">
        <v>200</v>
      </c>
      <c r="AQ1070" s="0" t="s">
        <v>4072</v>
      </c>
      <c r="AS1070" s="0" t="s">
        <v>7504</v>
      </c>
      <c r="AT1070" s="0" t="s">
        <v>7509</v>
      </c>
      <c r="AU1070" s="0" t="s">
        <v>200</v>
      </c>
      <c r="AV1070" s="0" t="s">
        <v>200</v>
      </c>
      <c r="AZ1070" s="0" t="s">
        <v>7510</v>
      </c>
      <c r="BA1070" s="124" t="s">
        <v>200</v>
      </c>
      <c r="BB1070" s="0" t="s">
        <v>248</v>
      </c>
      <c r="BC1070" s="0" t="s">
        <v>7511</v>
      </c>
      <c r="BE1070" s="0" t="s">
        <v>7512</v>
      </c>
      <c r="BF1070" s="0" t="s">
        <v>7513</v>
      </c>
      <c r="BG1070" s="125"/>
      <c r="BH1070" s="0" t="s">
        <v>253</v>
      </c>
      <c r="BI1070" s="112" t="s">
        <v>198</v>
      </c>
      <c r="BJ1070" s="126"/>
      <c r="BK1070" s="0" t="s">
        <v>215</v>
      </c>
      <c r="BL1070" s="112" t="n">
        <v>4</v>
      </c>
      <c r="BM1070" s="112" t="n">
        <v>4</v>
      </c>
      <c r="BN1070" s="112" t="n">
        <v>4</v>
      </c>
      <c r="BO1070" s="111" t="n">
        <v>50</v>
      </c>
      <c r="BP1070" s="125"/>
      <c r="BQ1070" s="127" t="s">
        <v>216</v>
      </c>
    </row>
    <row r="1071" customFormat="false" ht="13.8" hidden="false" customHeight="false" outlineLevel="0" collapsed="false">
      <c r="A1071" s="0" t="s">
        <v>7514</v>
      </c>
      <c r="B1071" s="0" t="s">
        <v>5207</v>
      </c>
      <c r="C1071" s="131" t="s">
        <v>1489</v>
      </c>
      <c r="D1071" s="131" t="s">
        <v>1333</v>
      </c>
      <c r="E1071" s="0" t="s">
        <v>313</v>
      </c>
      <c r="F1071" s="0" t="s">
        <v>314</v>
      </c>
      <c r="G1071" s="0" t="s">
        <v>391</v>
      </c>
      <c r="H1071" s="0" t="s">
        <v>219</v>
      </c>
      <c r="J1071" s="111" t="n">
        <v>4</v>
      </c>
      <c r="K1071" s="0" t="s">
        <v>198</v>
      </c>
      <c r="L1071" s="0" t="s">
        <v>456</v>
      </c>
      <c r="M1071" s="0" t="s">
        <v>199</v>
      </c>
      <c r="O1071" s="0" t="s">
        <v>200</v>
      </c>
      <c r="Q1071" s="120" t="s">
        <v>200</v>
      </c>
      <c r="R1071" s="0" t="s">
        <v>3919</v>
      </c>
      <c r="S1071" s="0" t="s">
        <v>5247</v>
      </c>
      <c r="T1071" s="0" t="s">
        <v>198</v>
      </c>
      <c r="U1071" s="0" t="s">
        <v>285</v>
      </c>
      <c r="V1071" s="0" t="s">
        <v>1790</v>
      </c>
      <c r="W1071" s="110" t="s">
        <v>204</v>
      </c>
      <c r="X1071" s="111" t="n">
        <v>2018</v>
      </c>
      <c r="Z1071" s="111" t="s">
        <v>198</v>
      </c>
      <c r="AA1071" s="122" t="s">
        <v>200</v>
      </c>
      <c r="AB1071" s="0" t="s">
        <v>7515</v>
      </c>
      <c r="AC1071" s="0" t="s">
        <v>5249</v>
      </c>
      <c r="AD1071" s="111" t="s">
        <v>198</v>
      </c>
      <c r="AE1071" s="111" t="s">
        <v>5241</v>
      </c>
      <c r="AG1071" s="130"/>
      <c r="AI1071" s="111" t="s">
        <v>294</v>
      </c>
      <c r="AJ1071" s="111" t="s">
        <v>1793</v>
      </c>
      <c r="AK1071" s="0" t="s">
        <v>7515</v>
      </c>
      <c r="AM1071" s="111" t="n">
        <v>2014</v>
      </c>
      <c r="AN1071" s="111" t="s">
        <v>5341</v>
      </c>
      <c r="AS1071" s="0" t="s">
        <v>200</v>
      </c>
      <c r="AV1071" s="0" t="s">
        <v>200</v>
      </c>
      <c r="AY1071" s="0" t="s">
        <v>5044</v>
      </c>
      <c r="AZ1071" s="0" t="s">
        <v>7516</v>
      </c>
      <c r="BA1071" s="124" t="s">
        <v>200</v>
      </c>
      <c r="BB1071" s="0" t="s">
        <v>248</v>
      </c>
      <c r="BC1071" s="0" t="s">
        <v>7517</v>
      </c>
      <c r="BD1071" s="0" t="s">
        <v>7518</v>
      </c>
      <c r="BE1071" s="0" t="s">
        <v>7519</v>
      </c>
      <c r="BF1071" s="0" t="s">
        <v>7520</v>
      </c>
      <c r="BG1071" s="125" t="s">
        <v>200</v>
      </c>
      <c r="BH1071" s="0" t="s">
        <v>5255</v>
      </c>
      <c r="BI1071" s="112" t="n">
        <v>819976020406</v>
      </c>
      <c r="BJ1071" s="126" t="s">
        <v>200</v>
      </c>
      <c r="BK1071" s="0" t="s">
        <v>215</v>
      </c>
      <c r="BL1071" s="112" t="n">
        <v>4</v>
      </c>
      <c r="BM1071" s="112" t="n">
        <v>4</v>
      </c>
      <c r="BN1071" s="112" t="n">
        <v>4</v>
      </c>
      <c r="BO1071" s="111" t="n">
        <v>40</v>
      </c>
      <c r="BP1071" s="125" t="s">
        <v>200</v>
      </c>
      <c r="BQ1071" s="127" t="s">
        <v>216</v>
      </c>
    </row>
    <row r="1072" customFormat="false" ht="13.8" hidden="false" customHeight="false" outlineLevel="0" collapsed="false">
      <c r="A1072" s="0" t="s">
        <v>7521</v>
      </c>
      <c r="B1072" s="0" t="s">
        <v>5207</v>
      </c>
      <c r="C1072" s="0" t="s">
        <v>2128</v>
      </c>
      <c r="D1072" s="0" t="s">
        <v>1333</v>
      </c>
      <c r="E1072" s="0" t="s">
        <v>313</v>
      </c>
      <c r="F1072" s="0" t="s">
        <v>314</v>
      </c>
      <c r="G1072" s="0" t="s">
        <v>391</v>
      </c>
      <c r="H1072" s="0" t="s">
        <v>400</v>
      </c>
      <c r="I1072" s="0" t="s">
        <v>594</v>
      </c>
      <c r="J1072" s="111" t="n">
        <v>4</v>
      </c>
      <c r="K1072" s="0" t="s">
        <v>198</v>
      </c>
      <c r="L1072" s="0" t="s">
        <v>392</v>
      </c>
      <c r="M1072" s="0" t="s">
        <v>199</v>
      </c>
      <c r="Q1072" s="120" t="s">
        <v>200</v>
      </c>
      <c r="R1072" s="0" t="s">
        <v>3919</v>
      </c>
      <c r="S1072" s="0" t="s">
        <v>201</v>
      </c>
      <c r="T1072" s="0" t="s">
        <v>198</v>
      </c>
      <c r="U1072" s="0" t="s">
        <v>202</v>
      </c>
      <c r="V1072" s="0" t="s">
        <v>1790</v>
      </c>
      <c r="W1072" s="110" t="s">
        <v>204</v>
      </c>
      <c r="X1072" s="111" t="n">
        <v>2018</v>
      </c>
      <c r="Y1072" s="111" t="s">
        <v>498</v>
      </c>
      <c r="Z1072" s="111" t="s">
        <v>198</v>
      </c>
      <c r="AA1072" s="122" t="s">
        <v>200</v>
      </c>
      <c r="AB1072" s="0" t="s">
        <v>7522</v>
      </c>
      <c r="AC1072" s="0" t="s">
        <v>4287</v>
      </c>
      <c r="AD1072" s="111" t="n">
        <v>2018</v>
      </c>
      <c r="AE1072" s="111" t="s">
        <v>198</v>
      </c>
      <c r="AI1072" s="111" t="s">
        <v>207</v>
      </c>
      <c r="AK1072" s="111" t="str">
        <f aca="false">(AB1072)</f>
        <v>Shiver games</v>
      </c>
      <c r="AM1072" s="111" t="n">
        <f aca="false">AD1072</f>
        <v>2018</v>
      </c>
      <c r="AN1072" s="111" t="s">
        <v>5295</v>
      </c>
      <c r="AS1072" s="0" t="s">
        <v>7523</v>
      </c>
      <c r="AU1072" s="0" t="s">
        <v>244</v>
      </c>
      <c r="AV1072" s="0" t="s">
        <v>200</v>
      </c>
      <c r="AZ1072" s="0" t="s">
        <v>7524</v>
      </c>
      <c r="BA1072" s="124" t="s">
        <v>200</v>
      </c>
      <c r="BB1072" s="0" t="s">
        <v>248</v>
      </c>
      <c r="BC1072" s="0" t="s">
        <v>7525</v>
      </c>
      <c r="BD1072" s="0" t="s">
        <v>7526</v>
      </c>
      <c r="BE1072" s="0" t="s">
        <v>7527</v>
      </c>
      <c r="BF1072" s="0" t="s">
        <v>7528</v>
      </c>
      <c r="BG1072" s="125" t="s">
        <v>200</v>
      </c>
      <c r="BH1072" s="0" t="s">
        <v>5255</v>
      </c>
      <c r="BI1072" s="112" t="n">
        <v>5051889625155</v>
      </c>
      <c r="BJ1072" s="126" t="s">
        <v>200</v>
      </c>
      <c r="BK1072" s="0" t="s">
        <v>215</v>
      </c>
      <c r="BL1072" s="112" t="n">
        <v>4</v>
      </c>
      <c r="BM1072" s="112" t="n">
        <v>4</v>
      </c>
      <c r="BN1072" s="112" t="n">
        <v>4</v>
      </c>
      <c r="BO1072" s="111" t="n">
        <v>20</v>
      </c>
      <c r="BP1072" s="125" t="s">
        <v>200</v>
      </c>
      <c r="BQ1072" s="127" t="s">
        <v>216</v>
      </c>
    </row>
    <row r="1073" customFormat="false" ht="13.8" hidden="false" customHeight="false" outlineLevel="0" collapsed="false">
      <c r="A1073" s="0" t="s">
        <v>7529</v>
      </c>
      <c r="B1073" s="0" t="s">
        <v>5207</v>
      </c>
      <c r="C1073" s="0" t="s">
        <v>329</v>
      </c>
      <c r="D1073" s="0" t="s">
        <v>1333</v>
      </c>
      <c r="E1073" s="0" t="s">
        <v>194</v>
      </c>
      <c r="F1073" s="0" t="s">
        <v>195</v>
      </c>
      <c r="G1073" s="0" t="s">
        <v>330</v>
      </c>
      <c r="H1073" s="0" t="s">
        <v>197</v>
      </c>
      <c r="J1073" s="111" t="n">
        <v>3</v>
      </c>
      <c r="K1073" s="0" t="s">
        <v>198</v>
      </c>
      <c r="L1073" s="0" t="s">
        <v>533</v>
      </c>
      <c r="M1073" s="0" t="s">
        <v>199</v>
      </c>
      <c r="O1073" s="0" t="s">
        <v>237</v>
      </c>
      <c r="P1073" s="0" t="s">
        <v>238</v>
      </c>
      <c r="Q1073" s="120" t="s">
        <v>200</v>
      </c>
      <c r="R1073" s="0" t="s">
        <v>3919</v>
      </c>
      <c r="S1073" s="0" t="s">
        <v>201</v>
      </c>
      <c r="T1073" s="0" t="s">
        <v>198</v>
      </c>
      <c r="U1073" s="0" t="s">
        <v>202</v>
      </c>
      <c r="V1073" s="0" t="s">
        <v>1790</v>
      </c>
      <c r="W1073" s="110" t="s">
        <v>204</v>
      </c>
      <c r="X1073" s="111" t="n">
        <v>2018</v>
      </c>
      <c r="Y1073" s="111" t="s">
        <v>607</v>
      </c>
      <c r="Z1073" s="130" t="s">
        <v>757</v>
      </c>
      <c r="AA1073" s="122" t="s">
        <v>200</v>
      </c>
      <c r="AB1073" s="0" t="s">
        <v>3215</v>
      </c>
      <c r="AC1073" s="0" t="s">
        <v>7530</v>
      </c>
      <c r="AD1073" s="111" t="n">
        <v>2018</v>
      </c>
      <c r="AE1073" s="111" t="s">
        <v>198</v>
      </c>
      <c r="AI1073" s="111" t="s">
        <v>1313</v>
      </c>
      <c r="AJ1073" s="111" t="s">
        <v>737</v>
      </c>
      <c r="AK1073" s="111" t="s">
        <v>2294</v>
      </c>
      <c r="AM1073" s="111" t="n">
        <v>1993</v>
      </c>
      <c r="AN1073" s="111" t="s">
        <v>208</v>
      </c>
      <c r="AO1073" s="0" t="s">
        <v>609</v>
      </c>
      <c r="AP1073" s="0" t="s">
        <v>200</v>
      </c>
      <c r="AS1073" s="0" t="s">
        <v>7531</v>
      </c>
      <c r="AT1073" s="0" t="s">
        <v>1795</v>
      </c>
      <c r="AU1073" s="0" t="s">
        <v>332</v>
      </c>
      <c r="AZ1073" s="0" t="s">
        <v>7532</v>
      </c>
      <c r="BA1073" s="124" t="s">
        <v>200</v>
      </c>
      <c r="BB1073" s="0" t="s">
        <v>248</v>
      </c>
      <c r="BC1073" s="0" t="s">
        <v>7533</v>
      </c>
      <c r="BD1073" s="0" t="s">
        <v>7534</v>
      </c>
      <c r="BE1073" s="0" t="s">
        <v>7535</v>
      </c>
      <c r="BF1073" s="0" t="s">
        <v>7536</v>
      </c>
      <c r="BG1073" s="125"/>
      <c r="BH1073" s="0" t="s">
        <v>5255</v>
      </c>
      <c r="BI1073" s="112" t="n">
        <v>5021290080447</v>
      </c>
      <c r="BJ1073" s="126"/>
      <c r="BK1073" s="0" t="s">
        <v>215</v>
      </c>
      <c r="BL1073" s="112" t="n">
        <v>4</v>
      </c>
      <c r="BM1073" s="112" t="n">
        <v>4</v>
      </c>
      <c r="BN1073" s="112" t="n">
        <v>4</v>
      </c>
      <c r="BO1073" s="111" t="n">
        <v>20</v>
      </c>
      <c r="BP1073" s="125"/>
      <c r="BQ1073" s="127" t="s">
        <v>216</v>
      </c>
    </row>
    <row r="1074" customFormat="false" ht="13.8" hidden="false" customHeight="false" outlineLevel="0" collapsed="false">
      <c r="A1074" s="0" t="s">
        <v>7537</v>
      </c>
      <c r="B1074" s="0" t="s">
        <v>5207</v>
      </c>
      <c r="C1074" s="0" t="s">
        <v>2655</v>
      </c>
      <c r="D1074" s="0" t="s">
        <v>193</v>
      </c>
      <c r="E1074" s="0" t="s">
        <v>848</v>
      </c>
      <c r="F1074" s="0" t="s">
        <v>848</v>
      </c>
      <c r="G1074" s="0" t="s">
        <v>848</v>
      </c>
      <c r="H1074" s="0" t="s">
        <v>197</v>
      </c>
      <c r="J1074" s="111" t="n">
        <v>2</v>
      </c>
      <c r="K1074" s="0" t="s">
        <v>198</v>
      </c>
      <c r="L1074" s="0" t="s">
        <v>1050</v>
      </c>
      <c r="M1074" s="0" t="s">
        <v>274</v>
      </c>
      <c r="O1074" s="0" t="s">
        <v>237</v>
      </c>
      <c r="Q1074" s="120" t="s">
        <v>200</v>
      </c>
      <c r="R1074" s="0" t="s">
        <v>3919</v>
      </c>
      <c r="S1074" s="0" t="s">
        <v>201</v>
      </c>
      <c r="T1074" s="0" t="s">
        <v>198</v>
      </c>
      <c r="U1074" s="0" t="s">
        <v>202</v>
      </c>
      <c r="V1074" s="0" t="s">
        <v>1790</v>
      </c>
      <c r="W1074" s="110" t="s">
        <v>204</v>
      </c>
      <c r="X1074" s="111" t="n">
        <v>2018</v>
      </c>
      <c r="Y1074" s="111" t="s">
        <v>205</v>
      </c>
      <c r="Z1074" s="111" t="s">
        <v>198</v>
      </c>
      <c r="AA1074" s="122" t="s">
        <v>200</v>
      </c>
      <c r="AB1074" s="0" t="s">
        <v>7538</v>
      </c>
      <c r="AC1074" s="0" t="s">
        <v>206</v>
      </c>
      <c r="AD1074" s="111" t="n">
        <v>2018</v>
      </c>
      <c r="AE1074" s="111" t="s">
        <v>198</v>
      </c>
      <c r="AI1074" s="111" t="s">
        <v>294</v>
      </c>
      <c r="AJ1074" s="111" t="s">
        <v>701</v>
      </c>
      <c r="AK1074" s="111" t="s">
        <v>5316</v>
      </c>
      <c r="AM1074" s="111" t="s">
        <v>849</v>
      </c>
      <c r="AN1074" s="111" t="s">
        <v>263</v>
      </c>
      <c r="AS1074" s="0" t="s">
        <v>7539</v>
      </c>
      <c r="AT1074" s="0" t="s">
        <v>4905</v>
      </c>
      <c r="AU1074" s="0" t="s">
        <v>200</v>
      </c>
      <c r="AV1074" s="0" t="s">
        <v>4906</v>
      </c>
      <c r="AW1074" s="0" t="s">
        <v>404</v>
      </c>
      <c r="AZ1074" s="0" t="s">
        <v>7540</v>
      </c>
      <c r="BA1074" s="124" t="s">
        <v>200</v>
      </c>
      <c r="BB1074" s="0" t="s">
        <v>248</v>
      </c>
      <c r="BC1074" s="0" t="s">
        <v>7541</v>
      </c>
      <c r="BD1074" s="0" t="s">
        <v>7542</v>
      </c>
      <c r="BE1074" s="0" t="s">
        <v>7543</v>
      </c>
      <c r="BG1074" s="125" t="s">
        <v>200</v>
      </c>
      <c r="BH1074" s="0" t="s">
        <v>5303</v>
      </c>
      <c r="BI1074" s="112" t="n">
        <v>5055277032013</v>
      </c>
      <c r="BJ1074" s="126" t="s">
        <v>200</v>
      </c>
      <c r="BK1074" s="0" t="s">
        <v>215</v>
      </c>
      <c r="BL1074" s="112" t="n">
        <v>4</v>
      </c>
      <c r="BM1074" s="112" t="n">
        <v>4</v>
      </c>
      <c r="BN1074" s="112" t="n">
        <v>4</v>
      </c>
      <c r="BO1074" s="111" t="n">
        <v>20</v>
      </c>
      <c r="BP1074" s="125" t="s">
        <v>200</v>
      </c>
      <c r="BQ1074" s="127" t="s">
        <v>216</v>
      </c>
    </row>
    <row r="1075" customFormat="false" ht="13.8" hidden="false" customHeight="false" outlineLevel="0" collapsed="false">
      <c r="A1075" s="0" t="s">
        <v>7544</v>
      </c>
      <c r="B1075" s="0" t="s">
        <v>5207</v>
      </c>
      <c r="C1075" s="0" t="s">
        <v>2375</v>
      </c>
      <c r="D1075" s="0" t="s">
        <v>1333</v>
      </c>
      <c r="E1075" s="0" t="s">
        <v>194</v>
      </c>
      <c r="F1075" s="0" t="s">
        <v>2487</v>
      </c>
      <c r="G1075" s="0" t="s">
        <v>330</v>
      </c>
      <c r="H1075" s="0" t="s">
        <v>901</v>
      </c>
      <c r="J1075" s="111" t="n">
        <v>1</v>
      </c>
      <c r="K1075" s="0" t="s">
        <v>198</v>
      </c>
      <c r="L1075" s="0" t="s">
        <v>198</v>
      </c>
      <c r="M1075" s="0" t="s">
        <v>199</v>
      </c>
      <c r="Q1075" s="120" t="s">
        <v>200</v>
      </c>
      <c r="R1075" s="0" t="s">
        <v>3919</v>
      </c>
      <c r="S1075" s="0" t="s">
        <v>3441</v>
      </c>
      <c r="T1075" s="0" t="s">
        <v>3441</v>
      </c>
      <c r="U1075" s="0" t="s">
        <v>202</v>
      </c>
      <c r="V1075" s="0" t="s">
        <v>1790</v>
      </c>
      <c r="W1075" s="110" t="s">
        <v>204</v>
      </c>
      <c r="X1075" s="111" t="n">
        <v>2019</v>
      </c>
      <c r="Y1075" s="111" t="s">
        <v>1624</v>
      </c>
      <c r="Z1075" s="130" t="s">
        <v>757</v>
      </c>
      <c r="AA1075" s="122" t="s">
        <v>200</v>
      </c>
      <c r="AB1075" s="0" t="s">
        <v>4122</v>
      </c>
      <c r="AC1075" s="0" t="s">
        <v>2016</v>
      </c>
      <c r="AD1075" s="111" t="n">
        <v>2019</v>
      </c>
      <c r="AE1075" s="111" t="s">
        <v>198</v>
      </c>
      <c r="AI1075" s="111" t="s">
        <v>207</v>
      </c>
      <c r="AK1075" s="111" t="str">
        <f aca="false">(AB1075)</f>
        <v>From software</v>
      </c>
      <c r="AM1075" s="111" t="n">
        <f aca="false">AD1075</f>
        <v>2019</v>
      </c>
      <c r="AN1075" s="111" t="s">
        <v>208</v>
      </c>
      <c r="AR1075" s="0" t="s">
        <v>224</v>
      </c>
      <c r="AT1075" s="0" t="s">
        <v>354</v>
      </c>
      <c r="AU1075" s="0" t="s">
        <v>2297</v>
      </c>
      <c r="AV1075" s="0" t="s">
        <v>4126</v>
      </c>
      <c r="AZ1075" s="0" t="s">
        <v>7545</v>
      </c>
      <c r="BA1075" s="124" t="s">
        <v>200</v>
      </c>
      <c r="BB1075" s="0" t="s">
        <v>248</v>
      </c>
      <c r="BC1075" s="0" t="s">
        <v>7546</v>
      </c>
      <c r="BE1075" s="0" t="s">
        <v>7547</v>
      </c>
      <c r="BG1075" s="125"/>
      <c r="BH1075" s="0" t="s">
        <v>582</v>
      </c>
      <c r="BI1075" s="112" t="s">
        <v>198</v>
      </c>
      <c r="BJ1075" s="126"/>
      <c r="BK1075" s="0" t="s">
        <v>215</v>
      </c>
      <c r="BL1075" s="112" t="n">
        <v>4</v>
      </c>
      <c r="BM1075" s="112" t="n">
        <v>4</v>
      </c>
      <c r="BN1075" s="112" t="n">
        <v>4</v>
      </c>
      <c r="BO1075" s="111" t="n">
        <v>20</v>
      </c>
      <c r="BP1075" s="125"/>
      <c r="BQ1075" s="127" t="s">
        <v>216</v>
      </c>
    </row>
    <row r="1076" customFormat="false" ht="13.8" hidden="false" customHeight="false" outlineLevel="0" collapsed="false">
      <c r="A1076" s="0" t="s">
        <v>7548</v>
      </c>
      <c r="B1076" s="0" t="s">
        <v>5207</v>
      </c>
      <c r="C1076" s="131" t="s">
        <v>1719</v>
      </c>
      <c r="D1076" s="131" t="s">
        <v>1333</v>
      </c>
      <c r="E1076" s="0" t="s">
        <v>194</v>
      </c>
      <c r="F1076" s="0" t="s">
        <v>195</v>
      </c>
      <c r="G1076" s="0" t="s">
        <v>391</v>
      </c>
      <c r="H1076" s="0" t="s">
        <v>901</v>
      </c>
      <c r="J1076" s="111" t="n">
        <v>1</v>
      </c>
      <c r="K1076" s="0" t="s">
        <v>198</v>
      </c>
      <c r="L1076" s="0" t="s">
        <v>198</v>
      </c>
      <c r="M1076" s="0" t="s">
        <v>199</v>
      </c>
      <c r="O1076" s="0" t="s">
        <v>200</v>
      </c>
      <c r="Q1076" s="120" t="s">
        <v>200</v>
      </c>
      <c r="R1076" s="0" t="s">
        <v>3919</v>
      </c>
      <c r="S1076" s="0" t="s">
        <v>1834</v>
      </c>
      <c r="T1076" s="0" t="s">
        <v>7549</v>
      </c>
      <c r="U1076" s="0" t="s">
        <v>202</v>
      </c>
      <c r="V1076" s="0" t="s">
        <v>1790</v>
      </c>
      <c r="W1076" s="110" t="s">
        <v>204</v>
      </c>
      <c r="X1076" s="111" t="n">
        <v>2017</v>
      </c>
      <c r="Y1076" s="111" t="s">
        <v>200</v>
      </c>
      <c r="Z1076" s="111" t="s">
        <v>221</v>
      </c>
      <c r="AA1076" s="122" t="s">
        <v>200</v>
      </c>
      <c r="AB1076" s="0" t="s">
        <v>1684</v>
      </c>
      <c r="AC1076" s="0" t="s">
        <v>7550</v>
      </c>
      <c r="AD1076" s="111" t="n">
        <v>2017</v>
      </c>
      <c r="AE1076" s="111" t="s">
        <v>1004</v>
      </c>
      <c r="AI1076" s="111" t="s">
        <v>207</v>
      </c>
      <c r="AK1076" s="111" t="str">
        <f aca="false">(AB1076)</f>
        <v>Tamsoft</v>
      </c>
      <c r="AM1076" s="111" t="n">
        <f aca="false">AD1076</f>
        <v>2017</v>
      </c>
      <c r="AN1076" s="111" t="s">
        <v>208</v>
      </c>
      <c r="AR1076" s="0" t="s">
        <v>7551</v>
      </c>
      <c r="AS1076" s="0" t="s">
        <v>7552</v>
      </c>
      <c r="AT1076" s="0" t="s">
        <v>7553</v>
      </c>
      <c r="AU1076" s="0" t="s">
        <v>1871</v>
      </c>
      <c r="AV1076" s="0" t="s">
        <v>200</v>
      </c>
      <c r="AZ1076" s="0" t="s">
        <v>7554</v>
      </c>
      <c r="BA1076" s="124" t="s">
        <v>200</v>
      </c>
      <c r="BB1076" s="0" t="s">
        <v>248</v>
      </c>
      <c r="BC1076" s="0" t="s">
        <v>7158</v>
      </c>
      <c r="BE1076" s="0" t="s">
        <v>7555</v>
      </c>
      <c r="BF1076" s="0" t="s">
        <v>7556</v>
      </c>
      <c r="BG1076" s="125" t="s">
        <v>200</v>
      </c>
      <c r="BH1076" s="0" t="s">
        <v>7066</v>
      </c>
      <c r="BI1076" s="112" t="n">
        <v>5060540770080</v>
      </c>
      <c r="BJ1076" s="126" t="s">
        <v>200</v>
      </c>
      <c r="BK1076" s="0" t="s">
        <v>215</v>
      </c>
      <c r="BL1076" s="112" t="n">
        <v>4</v>
      </c>
      <c r="BM1076" s="112" t="n">
        <v>4</v>
      </c>
      <c r="BN1076" s="112" t="n">
        <v>4</v>
      </c>
      <c r="BO1076" s="111" t="n">
        <v>20</v>
      </c>
      <c r="BP1076" s="125" t="s">
        <v>200</v>
      </c>
      <c r="BQ1076" s="127" t="s">
        <v>216</v>
      </c>
    </row>
    <row r="1077" customFormat="false" ht="13.8" hidden="false" customHeight="false" outlineLevel="0" collapsed="false">
      <c r="A1077" s="0" t="s">
        <v>7557</v>
      </c>
      <c r="B1077" s="0" t="s">
        <v>5207</v>
      </c>
      <c r="C1077" s="131" t="s">
        <v>3086</v>
      </c>
      <c r="D1077" s="131" t="s">
        <v>1333</v>
      </c>
      <c r="E1077" s="0" t="s">
        <v>194</v>
      </c>
      <c r="F1077" s="0" t="s">
        <v>195</v>
      </c>
      <c r="G1077" s="0" t="s">
        <v>196</v>
      </c>
      <c r="H1077" s="0" t="s">
        <v>901</v>
      </c>
      <c r="J1077" s="111" t="n">
        <v>1</v>
      </c>
      <c r="K1077" s="0" t="s">
        <v>198</v>
      </c>
      <c r="L1077" s="0" t="s">
        <v>198</v>
      </c>
      <c r="M1077" s="0" t="s">
        <v>199</v>
      </c>
      <c r="O1077" s="0" t="s">
        <v>200</v>
      </c>
      <c r="Q1077" s="120" t="s">
        <v>200</v>
      </c>
      <c r="R1077" s="0" t="s">
        <v>3919</v>
      </c>
      <c r="S1077" s="0" t="s">
        <v>201</v>
      </c>
      <c r="T1077" s="0" t="s">
        <v>198</v>
      </c>
      <c r="U1077" s="0" t="s">
        <v>285</v>
      </c>
      <c r="V1077" s="0" t="s">
        <v>1790</v>
      </c>
      <c r="W1077" s="110" t="s">
        <v>204</v>
      </c>
      <c r="X1077" s="111" t="n">
        <v>2016</v>
      </c>
      <c r="Y1077" s="111" t="s">
        <v>205</v>
      </c>
      <c r="Z1077" s="130" t="s">
        <v>757</v>
      </c>
      <c r="AA1077" s="122" t="s">
        <v>200</v>
      </c>
      <c r="AB1077" s="0" t="s">
        <v>1684</v>
      </c>
      <c r="AC1077" s="0" t="s">
        <v>7550</v>
      </c>
      <c r="AD1077" s="111" t="n">
        <v>2016</v>
      </c>
      <c r="AE1077" s="111" t="s">
        <v>5042</v>
      </c>
      <c r="AI1077" s="111" t="s">
        <v>207</v>
      </c>
      <c r="AK1077" s="111" t="str">
        <f aca="false">(AB1077)</f>
        <v>Tamsoft</v>
      </c>
      <c r="AM1077" s="111" t="n">
        <f aca="false">AD1077</f>
        <v>2016</v>
      </c>
      <c r="AN1077" s="111" t="s">
        <v>208</v>
      </c>
      <c r="AR1077" s="0" t="s">
        <v>7551</v>
      </c>
      <c r="AS1077" s="0" t="s">
        <v>7552</v>
      </c>
      <c r="AT1077" s="0" t="s">
        <v>7558</v>
      </c>
      <c r="AU1077" s="0" t="s">
        <v>1871</v>
      </c>
      <c r="AV1077" s="0" t="s">
        <v>200</v>
      </c>
      <c r="AZ1077" s="0" t="s">
        <v>7559</v>
      </c>
      <c r="BA1077" s="124" t="s">
        <v>200</v>
      </c>
      <c r="BB1077" s="0" t="s">
        <v>248</v>
      </c>
      <c r="BC1077" s="0" t="s">
        <v>7560</v>
      </c>
      <c r="BD1077" s="0" t="s">
        <v>7561</v>
      </c>
      <c r="BE1077" s="0" t="s">
        <v>7562</v>
      </c>
      <c r="BF1077" s="0" t="s">
        <v>7563</v>
      </c>
      <c r="BG1077" s="125" t="s">
        <v>200</v>
      </c>
      <c r="BH1077" s="0" t="s">
        <v>5255</v>
      </c>
      <c r="BI1077" s="112" t="n">
        <v>641243791074</v>
      </c>
      <c r="BJ1077" s="126" t="s">
        <v>200</v>
      </c>
      <c r="BK1077" s="0" t="s">
        <v>215</v>
      </c>
      <c r="BL1077" s="112" t="n">
        <v>4</v>
      </c>
      <c r="BM1077" s="112" t="n">
        <v>4</v>
      </c>
      <c r="BN1077" s="112" t="n">
        <v>4</v>
      </c>
      <c r="BO1077" s="111" t="n">
        <v>20</v>
      </c>
      <c r="BP1077" s="125" t="s">
        <v>200</v>
      </c>
      <c r="BQ1077" s="127" t="s">
        <v>216</v>
      </c>
    </row>
    <row r="1078" customFormat="false" ht="13.8" hidden="false" customHeight="false" outlineLevel="0" collapsed="false">
      <c r="A1078" s="0" t="s">
        <v>7564</v>
      </c>
      <c r="B1078" s="0" t="s">
        <v>5207</v>
      </c>
      <c r="C1078" s="0" t="s">
        <v>1408</v>
      </c>
      <c r="D1078" s="0" t="s">
        <v>1333</v>
      </c>
      <c r="E1078" s="0" t="s">
        <v>194</v>
      </c>
      <c r="F1078" s="0" t="s">
        <v>195</v>
      </c>
      <c r="G1078" s="0" t="s">
        <v>196</v>
      </c>
      <c r="H1078" s="0" t="s">
        <v>901</v>
      </c>
      <c r="J1078" s="111" t="n">
        <v>1</v>
      </c>
      <c r="K1078" s="0" t="s">
        <v>198</v>
      </c>
      <c r="L1078" s="0" t="s">
        <v>198</v>
      </c>
      <c r="M1078" s="0" t="s">
        <v>199</v>
      </c>
      <c r="Q1078" s="120" t="s">
        <v>200</v>
      </c>
      <c r="R1078" s="0" t="s">
        <v>3919</v>
      </c>
      <c r="S1078" s="0" t="s">
        <v>201</v>
      </c>
      <c r="T1078" s="0" t="s">
        <v>198</v>
      </c>
      <c r="U1078" s="0" t="s">
        <v>285</v>
      </c>
      <c r="V1078" s="0" t="s">
        <v>1790</v>
      </c>
      <c r="W1078" s="110" t="s">
        <v>204</v>
      </c>
      <c r="X1078" s="111" t="n">
        <v>2017</v>
      </c>
      <c r="Y1078" s="111" t="s">
        <v>205</v>
      </c>
      <c r="Z1078" s="111" t="s">
        <v>221</v>
      </c>
      <c r="AA1078" s="122" t="s">
        <v>200</v>
      </c>
      <c r="AB1078" s="0" t="s">
        <v>1684</v>
      </c>
      <c r="AC1078" s="0" t="s">
        <v>4878</v>
      </c>
      <c r="AD1078" s="111" t="s">
        <v>198</v>
      </c>
      <c r="AI1078" s="111" t="s">
        <v>207</v>
      </c>
      <c r="AK1078" s="111" t="str">
        <f aca="false">(AB1078)</f>
        <v>Tamsoft</v>
      </c>
      <c r="AM1078" s="111" t="n">
        <f aca="false">X1078</f>
        <v>2017</v>
      </c>
      <c r="AN1078" s="111" t="s">
        <v>208</v>
      </c>
      <c r="AR1078" s="0" t="s">
        <v>2987</v>
      </c>
      <c r="AS1078" s="0" t="s">
        <v>200</v>
      </c>
      <c r="AT1078" s="0" t="s">
        <v>7565</v>
      </c>
      <c r="AU1078" s="0" t="s">
        <v>1871</v>
      </c>
      <c r="AV1078" s="0" t="s">
        <v>200</v>
      </c>
      <c r="AY1078" s="131" t="s">
        <v>2040</v>
      </c>
      <c r="AZ1078" s="0" t="s">
        <v>7566</v>
      </c>
      <c r="BA1078" s="124" t="s">
        <v>200</v>
      </c>
      <c r="BB1078" s="0" t="s">
        <v>248</v>
      </c>
      <c r="BC1078" s="0" t="s">
        <v>570</v>
      </c>
      <c r="BE1078" s="0" t="s">
        <v>672</v>
      </c>
      <c r="BG1078" s="125"/>
      <c r="BH1078" s="0" t="s">
        <v>582</v>
      </c>
      <c r="BI1078" s="112" t="n">
        <v>853736006514</v>
      </c>
      <c r="BJ1078" s="126"/>
      <c r="BK1078" s="0" t="s">
        <v>215</v>
      </c>
      <c r="BL1078" s="112" t="n">
        <v>4</v>
      </c>
      <c r="BM1078" s="112" t="n">
        <v>4</v>
      </c>
      <c r="BN1078" s="112" t="n">
        <v>4</v>
      </c>
      <c r="BO1078" s="111" t="n">
        <v>20</v>
      </c>
      <c r="BP1078" s="125"/>
      <c r="BQ1078" s="127" t="s">
        <v>216</v>
      </c>
    </row>
    <row r="1079" customFormat="false" ht="13.8" hidden="false" customHeight="false" outlineLevel="0" collapsed="false">
      <c r="A1079" s="0" t="s">
        <v>7567</v>
      </c>
      <c r="B1079" s="0" t="s">
        <v>5207</v>
      </c>
      <c r="C1079" s="0" t="s">
        <v>490</v>
      </c>
      <c r="D1079" s="0" t="s">
        <v>1333</v>
      </c>
      <c r="E1079" s="0" t="s">
        <v>194</v>
      </c>
      <c r="F1079" s="0" t="s">
        <v>1509</v>
      </c>
      <c r="G1079" s="0" t="s">
        <v>330</v>
      </c>
      <c r="H1079" s="0" t="s">
        <v>219</v>
      </c>
      <c r="J1079" s="111" t="n">
        <v>1</v>
      </c>
      <c r="K1079" s="0" t="s">
        <v>198</v>
      </c>
      <c r="L1079" s="0" t="s">
        <v>198</v>
      </c>
      <c r="M1079" s="0" t="s">
        <v>199</v>
      </c>
      <c r="O1079" s="0" t="s">
        <v>200</v>
      </c>
      <c r="Q1079" s="120" t="s">
        <v>200</v>
      </c>
      <c r="R1079" s="0" t="s">
        <v>3919</v>
      </c>
      <c r="S1079" s="0" t="s">
        <v>5247</v>
      </c>
      <c r="T1079" s="0" t="s">
        <v>198</v>
      </c>
      <c r="U1079" s="0" t="s">
        <v>202</v>
      </c>
      <c r="V1079" s="0" t="s">
        <v>1790</v>
      </c>
      <c r="W1079" s="110" t="s">
        <v>204</v>
      </c>
      <c r="X1079" s="111" t="n">
        <v>2016</v>
      </c>
      <c r="Z1079" s="111" t="s">
        <v>221</v>
      </c>
      <c r="AA1079" s="122" t="s">
        <v>200</v>
      </c>
      <c r="AB1079" s="0" t="s">
        <v>5098</v>
      </c>
      <c r="AC1079" s="0" t="s">
        <v>5249</v>
      </c>
      <c r="AD1079" s="111" t="n">
        <v>2016</v>
      </c>
      <c r="AE1079" s="111" t="s">
        <v>5241</v>
      </c>
      <c r="AG1079" s="130"/>
      <c r="AI1079" s="111" t="s">
        <v>922</v>
      </c>
      <c r="AJ1079" s="111" t="s">
        <v>6967</v>
      </c>
      <c r="AK1079" s="0" t="s">
        <v>5098</v>
      </c>
      <c r="AM1079" s="111" t="n">
        <v>2009</v>
      </c>
      <c r="AN1079" s="111" t="s">
        <v>297</v>
      </c>
      <c r="AR1079" s="0" t="s">
        <v>5384</v>
      </c>
      <c r="AS1079" s="0" t="s">
        <v>200</v>
      </c>
      <c r="AT1079" s="0" t="s">
        <v>200</v>
      </c>
      <c r="AV1079" s="0" t="s">
        <v>200</v>
      </c>
      <c r="AY1079" s="131" t="s">
        <v>2040</v>
      </c>
      <c r="AZ1079" s="0" t="s">
        <v>7568</v>
      </c>
      <c r="BA1079" s="124" t="s">
        <v>200</v>
      </c>
      <c r="BB1079" s="0" t="s">
        <v>248</v>
      </c>
      <c r="BC1079" s="0" t="s">
        <v>7569</v>
      </c>
      <c r="BD1079" s="0" t="s">
        <v>7570</v>
      </c>
      <c r="BE1079" s="0" t="s">
        <v>6060</v>
      </c>
      <c r="BG1079" s="125" t="s">
        <v>200</v>
      </c>
      <c r="BH1079" s="0" t="s">
        <v>5255</v>
      </c>
      <c r="BI1079" s="112" t="n">
        <v>636676491615</v>
      </c>
      <c r="BJ1079" s="126" t="s">
        <v>200</v>
      </c>
      <c r="BK1079" s="0" t="s">
        <v>215</v>
      </c>
      <c r="BL1079" s="112" t="n">
        <v>4</v>
      </c>
      <c r="BM1079" s="112" t="n">
        <v>4</v>
      </c>
      <c r="BN1079" s="112" t="n">
        <v>4</v>
      </c>
      <c r="BO1079" s="111" t="n">
        <v>40</v>
      </c>
      <c r="BP1079" s="125" t="s">
        <v>200</v>
      </c>
      <c r="BQ1079" s="127" t="s">
        <v>216</v>
      </c>
    </row>
    <row r="1080" customFormat="false" ht="13.8" hidden="false" customHeight="false" outlineLevel="0" collapsed="false">
      <c r="A1080" s="0" t="s">
        <v>7571</v>
      </c>
      <c r="B1080" s="0" t="s">
        <v>5207</v>
      </c>
      <c r="C1080" s="0" t="s">
        <v>490</v>
      </c>
      <c r="D1080" s="0" t="s">
        <v>1333</v>
      </c>
      <c r="E1080" s="0" t="s">
        <v>194</v>
      </c>
      <c r="F1080" s="0" t="s">
        <v>399</v>
      </c>
      <c r="G1080" s="0" t="s">
        <v>196</v>
      </c>
      <c r="H1080" s="0" t="s">
        <v>1287</v>
      </c>
      <c r="J1080" s="111" t="n">
        <v>1</v>
      </c>
      <c r="K1080" s="0" t="s">
        <v>198</v>
      </c>
      <c r="L1080" s="0" t="s">
        <v>198</v>
      </c>
      <c r="M1080" s="0" t="s">
        <v>199</v>
      </c>
      <c r="O1080" s="0" t="s">
        <v>200</v>
      </c>
      <c r="Q1080" s="120" t="s">
        <v>200</v>
      </c>
      <c r="R1080" s="0" t="s">
        <v>3919</v>
      </c>
      <c r="S1080" s="0" t="s">
        <v>201</v>
      </c>
      <c r="T1080" s="0" t="s">
        <v>198</v>
      </c>
      <c r="U1080" s="0" t="s">
        <v>4369</v>
      </c>
      <c r="V1080" s="0" t="s">
        <v>1790</v>
      </c>
      <c r="W1080" s="110" t="s">
        <v>204</v>
      </c>
      <c r="X1080" s="111" t="n">
        <v>2016</v>
      </c>
      <c r="Z1080" s="111" t="s">
        <v>198</v>
      </c>
      <c r="AA1080" s="122" t="s">
        <v>200</v>
      </c>
      <c r="AB1080" s="0" t="s">
        <v>7572</v>
      </c>
      <c r="AC1080" s="0" t="s">
        <v>872</v>
      </c>
      <c r="AD1080" s="111" t="n">
        <v>2016</v>
      </c>
      <c r="AE1080" s="111" t="s">
        <v>5241</v>
      </c>
      <c r="AI1080" s="111" t="s">
        <v>1313</v>
      </c>
      <c r="AJ1080" s="111" t="s">
        <v>509</v>
      </c>
      <c r="AK1080" s="111" t="s">
        <v>2418</v>
      </c>
      <c r="AM1080" s="111" t="n">
        <v>1989</v>
      </c>
      <c r="AN1080" s="111" t="s">
        <v>263</v>
      </c>
      <c r="AR1080" s="0" t="s">
        <v>3366</v>
      </c>
      <c r="AS1080" s="0" t="s">
        <v>200</v>
      </c>
      <c r="AT1080" s="0" t="s">
        <v>527</v>
      </c>
      <c r="AU1080" s="0" t="s">
        <v>332</v>
      </c>
      <c r="AV1080" s="0" t="s">
        <v>200</v>
      </c>
      <c r="AZ1080" s="0" t="s">
        <v>7573</v>
      </c>
      <c r="BA1080" s="124" t="s">
        <v>200</v>
      </c>
      <c r="BB1080" s="0" t="s">
        <v>248</v>
      </c>
      <c r="BC1080" s="0" t="s">
        <v>7574</v>
      </c>
      <c r="BD1080" s="0" t="s">
        <v>7575</v>
      </c>
      <c r="BE1080" s="0" t="s">
        <v>7576</v>
      </c>
      <c r="BF1080" s="0" t="s">
        <v>7577</v>
      </c>
      <c r="BG1080" s="125" t="s">
        <v>200</v>
      </c>
      <c r="BH1080" s="0" t="s">
        <v>5303</v>
      </c>
      <c r="BI1080" s="112" t="n">
        <v>4948872832571</v>
      </c>
      <c r="BJ1080" s="126" t="s">
        <v>200</v>
      </c>
      <c r="BK1080" s="0" t="s">
        <v>215</v>
      </c>
      <c r="BL1080" s="112" t="n">
        <v>4</v>
      </c>
      <c r="BM1080" s="112" t="n">
        <v>4</v>
      </c>
      <c r="BN1080" s="112" t="n">
        <v>4</v>
      </c>
      <c r="BO1080" s="111" t="n">
        <v>20</v>
      </c>
      <c r="BP1080" s="125" t="s">
        <v>200</v>
      </c>
      <c r="BQ1080" s="127" t="s">
        <v>216</v>
      </c>
    </row>
    <row r="1081" customFormat="false" ht="13.8" hidden="false" customHeight="false" outlineLevel="0" collapsed="false">
      <c r="A1081" s="0" t="s">
        <v>7578</v>
      </c>
      <c r="B1081" s="0" t="s">
        <v>5207</v>
      </c>
      <c r="C1081" s="131" t="s">
        <v>1394</v>
      </c>
      <c r="D1081" s="131" t="s">
        <v>1333</v>
      </c>
      <c r="E1081" s="0" t="s">
        <v>194</v>
      </c>
      <c r="F1081" s="0" t="s">
        <v>195</v>
      </c>
      <c r="G1081" s="0" t="s">
        <v>196</v>
      </c>
      <c r="H1081" s="0" t="s">
        <v>197</v>
      </c>
      <c r="J1081" s="111" t="n">
        <v>1</v>
      </c>
      <c r="K1081" s="0" t="s">
        <v>198</v>
      </c>
      <c r="L1081" s="0" t="s">
        <v>198</v>
      </c>
      <c r="M1081" s="0" t="s">
        <v>199</v>
      </c>
      <c r="O1081" s="0" t="s">
        <v>200</v>
      </c>
      <c r="Q1081" s="120" t="s">
        <v>200</v>
      </c>
      <c r="R1081" s="0" t="s">
        <v>3919</v>
      </c>
      <c r="S1081" s="0" t="s">
        <v>201</v>
      </c>
      <c r="T1081" s="0" t="s">
        <v>198</v>
      </c>
      <c r="U1081" s="0" t="s">
        <v>202</v>
      </c>
      <c r="V1081" s="0" t="s">
        <v>1790</v>
      </c>
      <c r="W1081" s="110" t="s">
        <v>204</v>
      </c>
      <c r="X1081" s="111" t="n">
        <v>2018</v>
      </c>
      <c r="Y1081" s="111" t="s">
        <v>1624</v>
      </c>
      <c r="Z1081" s="111" t="s">
        <v>198</v>
      </c>
      <c r="AA1081" s="122" t="s">
        <v>200</v>
      </c>
      <c r="AB1081" s="0" t="s">
        <v>4334</v>
      </c>
      <c r="AC1081" s="0" t="s">
        <v>872</v>
      </c>
      <c r="AD1081" s="111" t="n">
        <v>2018</v>
      </c>
      <c r="AE1081" s="111" t="s">
        <v>222</v>
      </c>
      <c r="AI1081" s="111" t="s">
        <v>1313</v>
      </c>
      <c r="AJ1081" s="111" t="s">
        <v>3887</v>
      </c>
      <c r="AK1081" s="111" t="s">
        <v>4424</v>
      </c>
      <c r="AM1081" s="111" t="n">
        <v>2005</v>
      </c>
      <c r="AN1081" s="111" t="s">
        <v>208</v>
      </c>
      <c r="AS1081" s="0" t="s">
        <v>200</v>
      </c>
      <c r="AT1081" s="0" t="s">
        <v>7579</v>
      </c>
      <c r="AU1081" s="0" t="s">
        <v>3408</v>
      </c>
      <c r="AV1081" s="0" t="s">
        <v>3409</v>
      </c>
      <c r="AZ1081" s="0" t="s">
        <v>7580</v>
      </c>
      <c r="BA1081" s="124" t="s">
        <v>200</v>
      </c>
      <c r="BB1081" s="0" t="s">
        <v>248</v>
      </c>
      <c r="BC1081" s="0" t="s">
        <v>7581</v>
      </c>
      <c r="BD1081" s="0" t="s">
        <v>7582</v>
      </c>
      <c r="BE1081" s="0" t="s">
        <v>7583</v>
      </c>
      <c r="BG1081" s="125" t="s">
        <v>200</v>
      </c>
      <c r="BH1081" s="0" t="s">
        <v>5255</v>
      </c>
      <c r="BI1081" s="112" t="n">
        <v>711719351979</v>
      </c>
      <c r="BJ1081" s="126" t="s">
        <v>200</v>
      </c>
      <c r="BK1081" s="0" t="s">
        <v>215</v>
      </c>
      <c r="BL1081" s="112" t="n">
        <v>4</v>
      </c>
      <c r="BM1081" s="112" t="n">
        <v>4</v>
      </c>
      <c r="BN1081" s="112" t="n">
        <v>4</v>
      </c>
      <c r="BO1081" s="111" t="n">
        <v>20</v>
      </c>
      <c r="BP1081" s="125" t="s">
        <v>200</v>
      </c>
      <c r="BQ1081" s="127" t="s">
        <v>216</v>
      </c>
    </row>
    <row r="1082" customFormat="false" ht="13.8" hidden="false" customHeight="false" outlineLevel="0" collapsed="false">
      <c r="A1082" s="0" t="s">
        <v>7584</v>
      </c>
      <c r="B1082" s="0" t="s">
        <v>5207</v>
      </c>
      <c r="C1082" s="131" t="s">
        <v>1394</v>
      </c>
      <c r="D1082" s="131" t="s">
        <v>1333</v>
      </c>
      <c r="E1082" s="0" t="s">
        <v>194</v>
      </c>
      <c r="F1082" s="0" t="s">
        <v>195</v>
      </c>
      <c r="G1082" s="0" t="s">
        <v>196</v>
      </c>
      <c r="H1082" s="0" t="s">
        <v>901</v>
      </c>
      <c r="J1082" s="111" t="n">
        <v>1</v>
      </c>
      <c r="K1082" s="0" t="s">
        <v>198</v>
      </c>
      <c r="L1082" s="0" t="s">
        <v>198</v>
      </c>
      <c r="M1082" s="0" t="s">
        <v>199</v>
      </c>
      <c r="Q1082" s="120" t="s">
        <v>200</v>
      </c>
      <c r="R1082" s="0" t="s">
        <v>3919</v>
      </c>
      <c r="S1082" s="0" t="s">
        <v>201</v>
      </c>
      <c r="T1082" s="0" t="s">
        <v>198</v>
      </c>
      <c r="U1082" s="0" t="s">
        <v>202</v>
      </c>
      <c r="V1082" s="0" t="s">
        <v>1790</v>
      </c>
      <c r="W1082" s="110" t="s">
        <v>204</v>
      </c>
      <c r="X1082" s="111" t="n">
        <v>2020</v>
      </c>
      <c r="Y1082" s="111" t="s">
        <v>498</v>
      </c>
      <c r="Z1082" s="130" t="s">
        <v>757</v>
      </c>
      <c r="AA1082" s="122" t="s">
        <v>200</v>
      </c>
      <c r="AB1082" s="0" t="s">
        <v>4133</v>
      </c>
      <c r="AC1082" s="0" t="s">
        <v>3215</v>
      </c>
      <c r="AD1082" s="111" t="n">
        <v>2020</v>
      </c>
      <c r="AE1082" s="111" t="s">
        <v>198</v>
      </c>
      <c r="AF1082" s="111" t="s">
        <v>7585</v>
      </c>
      <c r="AI1082" s="111" t="s">
        <v>700</v>
      </c>
      <c r="AJ1082" s="111" t="s">
        <v>5412</v>
      </c>
      <c r="AK1082" s="111" t="s">
        <v>4133</v>
      </c>
      <c r="AM1082" s="111" t="n">
        <v>2018</v>
      </c>
      <c r="AN1082" s="111" t="s">
        <v>1887</v>
      </c>
      <c r="AQ1082" s="0" t="s">
        <v>4072</v>
      </c>
      <c r="AS1082" s="0" t="s">
        <v>2979</v>
      </c>
      <c r="AT1082" s="0" t="s">
        <v>6230</v>
      </c>
      <c r="AU1082" s="0" t="s">
        <v>6480</v>
      </c>
      <c r="AV1082" s="0" t="s">
        <v>200</v>
      </c>
      <c r="AZ1082" s="0" t="s">
        <v>7586</v>
      </c>
      <c r="BA1082" s="124" t="s">
        <v>200</v>
      </c>
      <c r="BB1082" s="0" t="s">
        <v>248</v>
      </c>
      <c r="BC1082" s="0" t="s">
        <v>3134</v>
      </c>
      <c r="BE1082" s="0" t="s">
        <v>7587</v>
      </c>
      <c r="BF1082" s="0" t="s">
        <v>7588</v>
      </c>
      <c r="BG1082" s="125" t="s">
        <v>200</v>
      </c>
      <c r="BH1082" s="0" t="s">
        <v>5255</v>
      </c>
      <c r="BI1082" s="112" t="n">
        <v>5021290085879</v>
      </c>
      <c r="BJ1082" s="126" t="s">
        <v>200</v>
      </c>
      <c r="BK1082" s="0" t="s">
        <v>215</v>
      </c>
      <c r="BL1082" s="112" t="n">
        <v>4</v>
      </c>
      <c r="BM1082" s="112" t="n">
        <v>4</v>
      </c>
      <c r="BN1082" s="112" t="n">
        <v>4</v>
      </c>
      <c r="BO1082" s="111" t="n">
        <v>20</v>
      </c>
      <c r="BP1082" s="125" t="s">
        <v>200</v>
      </c>
      <c r="BQ1082" s="127" t="s">
        <v>216</v>
      </c>
    </row>
    <row r="1083" customFormat="false" ht="13.8" hidden="false" customHeight="false" outlineLevel="0" collapsed="false">
      <c r="A1083" s="0" t="s">
        <v>7589</v>
      </c>
      <c r="B1083" s="0" t="s">
        <v>5207</v>
      </c>
      <c r="C1083" s="0" t="s">
        <v>2375</v>
      </c>
      <c r="D1083" s="0" t="s">
        <v>1333</v>
      </c>
      <c r="E1083" s="0" t="s">
        <v>194</v>
      </c>
      <c r="F1083" s="0" t="s">
        <v>195</v>
      </c>
      <c r="G1083" s="0" t="s">
        <v>196</v>
      </c>
      <c r="H1083" s="0" t="s">
        <v>219</v>
      </c>
      <c r="J1083" s="111" t="n">
        <v>1</v>
      </c>
      <c r="K1083" s="0" t="s">
        <v>198</v>
      </c>
      <c r="L1083" s="0" t="s">
        <v>198</v>
      </c>
      <c r="M1083" s="0" t="s">
        <v>274</v>
      </c>
      <c r="O1083" s="0" t="s">
        <v>200</v>
      </c>
      <c r="Q1083" s="120" t="s">
        <v>200</v>
      </c>
      <c r="R1083" s="0" t="s">
        <v>3919</v>
      </c>
      <c r="S1083" s="0" t="s">
        <v>201</v>
      </c>
      <c r="T1083" s="0" t="s">
        <v>198</v>
      </c>
      <c r="U1083" s="0" t="s">
        <v>202</v>
      </c>
      <c r="V1083" s="0" t="s">
        <v>1790</v>
      </c>
      <c r="W1083" s="110" t="s">
        <v>204</v>
      </c>
      <c r="X1083" s="111" t="n">
        <v>2017</v>
      </c>
      <c r="Y1083" s="111" t="s">
        <v>200</v>
      </c>
      <c r="Z1083" s="111" t="s">
        <v>221</v>
      </c>
      <c r="AA1083" s="122" t="s">
        <v>200</v>
      </c>
      <c r="AB1083" s="0" t="s">
        <v>5895</v>
      </c>
      <c r="AC1083" s="0" t="s">
        <v>5620</v>
      </c>
      <c r="AD1083" s="111" t="n">
        <v>2017</v>
      </c>
      <c r="AE1083" s="111" t="s">
        <v>198</v>
      </c>
      <c r="AI1083" s="111" t="s">
        <v>207</v>
      </c>
      <c r="AK1083" s="111" t="str">
        <f aca="false">(AB1083)</f>
        <v>Mimimi productions</v>
      </c>
      <c r="AM1083" s="111" t="n">
        <f aca="false">AD1083</f>
        <v>2017</v>
      </c>
      <c r="AN1083" s="111" t="s">
        <v>2009</v>
      </c>
      <c r="AS1083" s="0" t="s">
        <v>200</v>
      </c>
      <c r="AT1083" s="0" t="s">
        <v>354</v>
      </c>
      <c r="AU1083" s="0" t="s">
        <v>2297</v>
      </c>
      <c r="AV1083" s="0" t="s">
        <v>200</v>
      </c>
      <c r="AZ1083" s="0" t="s">
        <v>7590</v>
      </c>
      <c r="BA1083" s="124" t="s">
        <v>200</v>
      </c>
      <c r="BB1083" s="0" t="s">
        <v>248</v>
      </c>
      <c r="BC1083" s="0" t="s">
        <v>5900</v>
      </c>
      <c r="BD1083" s="0" t="s">
        <v>5901</v>
      </c>
      <c r="BE1083" s="0" t="s">
        <v>7591</v>
      </c>
      <c r="BF1083" s="0" t="s">
        <v>200</v>
      </c>
      <c r="BG1083" s="125" t="s">
        <v>200</v>
      </c>
      <c r="BH1083" s="0" t="s">
        <v>582</v>
      </c>
      <c r="BI1083" s="112" t="n">
        <v>4260458360163</v>
      </c>
      <c r="BJ1083" s="126" t="s">
        <v>200</v>
      </c>
      <c r="BK1083" s="0" t="s">
        <v>215</v>
      </c>
      <c r="BL1083" s="112" t="n">
        <v>4</v>
      </c>
      <c r="BM1083" s="112" t="n">
        <v>4</v>
      </c>
      <c r="BN1083" s="112" t="n">
        <v>4</v>
      </c>
      <c r="BO1083" s="111" t="n">
        <v>20</v>
      </c>
      <c r="BP1083" s="125" t="s">
        <v>200</v>
      </c>
      <c r="BQ1083" s="127" t="s">
        <v>216</v>
      </c>
    </row>
    <row r="1084" customFormat="false" ht="13.8" hidden="false" customHeight="false" outlineLevel="0" collapsed="false">
      <c r="A1084" s="0" t="s">
        <v>7592</v>
      </c>
      <c r="B1084" s="0" t="s">
        <v>5207</v>
      </c>
      <c r="C1084" s="131" t="s">
        <v>1489</v>
      </c>
      <c r="D1084" s="131" t="s">
        <v>1333</v>
      </c>
      <c r="E1084" s="0" t="s">
        <v>194</v>
      </c>
      <c r="F1084" s="0" t="s">
        <v>195</v>
      </c>
      <c r="G1084" s="0" t="s">
        <v>196</v>
      </c>
      <c r="H1084" s="0" t="s">
        <v>901</v>
      </c>
      <c r="J1084" s="111" t="n">
        <v>1</v>
      </c>
      <c r="K1084" s="0" t="s">
        <v>198</v>
      </c>
      <c r="L1084" s="0" t="s">
        <v>198</v>
      </c>
      <c r="M1084" s="0" t="s">
        <v>199</v>
      </c>
      <c r="O1084" s="0" t="s">
        <v>200</v>
      </c>
      <c r="Q1084" s="120" t="s">
        <v>200</v>
      </c>
      <c r="R1084" s="0" t="s">
        <v>3919</v>
      </c>
      <c r="S1084" s="0" t="s">
        <v>201</v>
      </c>
      <c r="T1084" s="0" t="s">
        <v>198</v>
      </c>
      <c r="U1084" s="0" t="s">
        <v>202</v>
      </c>
      <c r="V1084" s="0" t="s">
        <v>1790</v>
      </c>
      <c r="W1084" s="110" t="s">
        <v>204</v>
      </c>
      <c r="X1084" s="111" t="n">
        <v>2014</v>
      </c>
      <c r="Y1084" s="111" t="s">
        <v>200</v>
      </c>
      <c r="Z1084" s="111" t="s">
        <v>221</v>
      </c>
      <c r="AA1084" s="122" t="s">
        <v>200</v>
      </c>
      <c r="AB1084" s="0" t="s">
        <v>7593</v>
      </c>
      <c r="AC1084" s="0" t="s">
        <v>7594</v>
      </c>
      <c r="AD1084" s="111" t="n">
        <v>2014</v>
      </c>
      <c r="AE1084" s="111" t="s">
        <v>198</v>
      </c>
      <c r="AI1084" s="111" t="s">
        <v>207</v>
      </c>
      <c r="AK1084" s="111" t="str">
        <f aca="false">(AB1084)</f>
        <v>Flying wild hog</v>
      </c>
      <c r="AM1084" s="111" t="n">
        <f aca="false">AD1084</f>
        <v>2014</v>
      </c>
      <c r="AN1084" s="111" t="s">
        <v>297</v>
      </c>
      <c r="AR1084" s="0" t="s">
        <v>3366</v>
      </c>
      <c r="AS1084" s="0" t="s">
        <v>200</v>
      </c>
      <c r="AT1084" s="0" t="s">
        <v>354</v>
      </c>
      <c r="AU1084" s="0" t="s">
        <v>200</v>
      </c>
      <c r="AV1084" s="0" t="s">
        <v>200</v>
      </c>
      <c r="AZ1084" s="0" t="s">
        <v>7595</v>
      </c>
      <c r="BA1084" s="124" t="s">
        <v>200</v>
      </c>
      <c r="BB1084" s="0" t="s">
        <v>210</v>
      </c>
      <c r="BC1084" s="0" t="s">
        <v>1727</v>
      </c>
      <c r="BD1084" s="0" t="s">
        <v>7596</v>
      </c>
      <c r="BE1084" s="0" t="s">
        <v>7597</v>
      </c>
      <c r="BG1084" s="125" t="s">
        <v>200</v>
      </c>
      <c r="BH1084" s="0" t="s">
        <v>582</v>
      </c>
      <c r="BI1084" s="112" t="n">
        <v>3391891981200</v>
      </c>
      <c r="BJ1084" s="126" t="s">
        <v>200</v>
      </c>
      <c r="BK1084" s="0" t="s">
        <v>215</v>
      </c>
      <c r="BL1084" s="112" t="n">
        <v>4</v>
      </c>
      <c r="BM1084" s="112" t="n">
        <v>4</v>
      </c>
      <c r="BN1084" s="112" t="n">
        <v>4</v>
      </c>
      <c r="BO1084" s="111" t="n">
        <v>20</v>
      </c>
      <c r="BP1084" s="125" t="s">
        <v>200</v>
      </c>
      <c r="BQ1084" s="127" t="s">
        <v>216</v>
      </c>
    </row>
    <row r="1085" customFormat="false" ht="13.8" hidden="false" customHeight="false" outlineLevel="0" collapsed="false">
      <c r="A1085" s="0" t="s">
        <v>7598</v>
      </c>
      <c r="B1085" s="0" t="s">
        <v>5207</v>
      </c>
      <c r="C1085" s="0" t="s">
        <v>532</v>
      </c>
      <c r="D1085" s="0" t="s">
        <v>5239</v>
      </c>
      <c r="E1085" s="0" t="s">
        <v>194</v>
      </c>
      <c r="F1085" s="0" t="s">
        <v>195</v>
      </c>
      <c r="G1085" s="0" t="s">
        <v>330</v>
      </c>
      <c r="H1085" s="0" t="s">
        <v>219</v>
      </c>
      <c r="J1085" s="111" t="n">
        <v>1</v>
      </c>
      <c r="K1085" s="0" t="s">
        <v>198</v>
      </c>
      <c r="L1085" s="0" t="s">
        <v>198</v>
      </c>
      <c r="M1085" s="0" t="s">
        <v>199</v>
      </c>
      <c r="O1085" s="0" t="s">
        <v>200</v>
      </c>
      <c r="Q1085" s="120" t="s">
        <v>200</v>
      </c>
      <c r="R1085" s="0" t="s">
        <v>3919</v>
      </c>
      <c r="S1085" s="0" t="s">
        <v>5247</v>
      </c>
      <c r="T1085" s="0" t="s">
        <v>198</v>
      </c>
      <c r="U1085" s="0" t="s">
        <v>285</v>
      </c>
      <c r="V1085" s="0" t="s">
        <v>1790</v>
      </c>
      <c r="W1085" s="110" t="s">
        <v>204</v>
      </c>
      <c r="X1085" s="111" t="n">
        <v>2019</v>
      </c>
      <c r="Y1085" s="111" t="s">
        <v>205</v>
      </c>
      <c r="Z1085" s="111" t="s">
        <v>221</v>
      </c>
      <c r="AA1085" s="122" t="s">
        <v>200</v>
      </c>
      <c r="AB1085" s="0" t="s">
        <v>6479</v>
      </c>
      <c r="AC1085" s="0" t="s">
        <v>6479</v>
      </c>
      <c r="AD1085" s="111" t="s">
        <v>198</v>
      </c>
      <c r="AE1085" s="111" t="s">
        <v>198</v>
      </c>
      <c r="AG1085" s="130"/>
      <c r="AI1085" s="111" t="s">
        <v>294</v>
      </c>
      <c r="AJ1085" s="111" t="s">
        <v>1793</v>
      </c>
      <c r="AK1085" s="0" t="s">
        <v>6479</v>
      </c>
      <c r="AM1085" s="111" t="n">
        <v>2019</v>
      </c>
      <c r="AN1085" s="111" t="s">
        <v>1887</v>
      </c>
      <c r="AS1085" s="0" t="s">
        <v>7599</v>
      </c>
      <c r="AV1085" s="0" t="s">
        <v>692</v>
      </c>
      <c r="AZ1085" s="0" t="s">
        <v>7600</v>
      </c>
      <c r="BA1085" s="124" t="s">
        <v>200</v>
      </c>
      <c r="BB1085" s="0" t="s">
        <v>248</v>
      </c>
      <c r="BC1085" s="0" t="s">
        <v>7601</v>
      </c>
      <c r="BD1085" s="0" t="s">
        <v>7602</v>
      </c>
      <c r="BE1085" s="0" t="s">
        <v>7603</v>
      </c>
      <c r="BG1085" s="125" t="s">
        <v>200</v>
      </c>
      <c r="BH1085" s="0" t="s">
        <v>582</v>
      </c>
      <c r="BI1085" s="112" t="n">
        <v>628110732095</v>
      </c>
      <c r="BJ1085" s="126" t="s">
        <v>200</v>
      </c>
      <c r="BK1085" s="0" t="s">
        <v>215</v>
      </c>
      <c r="BL1085" s="112" t="n">
        <v>4</v>
      </c>
      <c r="BM1085" s="112" t="n">
        <v>4</v>
      </c>
      <c r="BN1085" s="112" t="n">
        <v>4</v>
      </c>
      <c r="BO1085" s="111" t="n">
        <v>40</v>
      </c>
      <c r="BP1085" s="125" t="s">
        <v>200</v>
      </c>
      <c r="BQ1085" s="127" t="s">
        <v>216</v>
      </c>
    </row>
    <row r="1086" customFormat="false" ht="13.8" hidden="false" customHeight="false" outlineLevel="0" collapsed="false">
      <c r="A1086" s="0" t="s">
        <v>7604</v>
      </c>
      <c r="B1086" s="0" t="s">
        <v>5207</v>
      </c>
      <c r="C1086" s="0" t="s">
        <v>2304</v>
      </c>
      <c r="D1086" s="0" t="s">
        <v>1333</v>
      </c>
      <c r="E1086" s="0" t="s">
        <v>194</v>
      </c>
      <c r="F1086" s="0" t="s">
        <v>195</v>
      </c>
      <c r="G1086" s="0" t="s">
        <v>330</v>
      </c>
      <c r="H1086" s="0" t="s">
        <v>197</v>
      </c>
      <c r="J1086" s="111" t="n">
        <v>1</v>
      </c>
      <c r="K1086" s="0" t="s">
        <v>198</v>
      </c>
      <c r="L1086" s="0" t="s">
        <v>198</v>
      </c>
      <c r="M1086" s="0" t="s">
        <v>199</v>
      </c>
      <c r="O1086" s="0" t="s">
        <v>200</v>
      </c>
      <c r="P1086" s="0" t="s">
        <v>238</v>
      </c>
      <c r="Q1086" s="120" t="s">
        <v>200</v>
      </c>
      <c r="R1086" s="0" t="s">
        <v>3919</v>
      </c>
      <c r="S1086" s="0" t="s">
        <v>1834</v>
      </c>
      <c r="T1086" s="0" t="s">
        <v>1409</v>
      </c>
      <c r="U1086" s="0" t="s">
        <v>285</v>
      </c>
      <c r="V1086" s="0" t="s">
        <v>1790</v>
      </c>
      <c r="W1086" s="110" t="s">
        <v>204</v>
      </c>
      <c r="X1086" s="111" t="n">
        <v>2016</v>
      </c>
      <c r="Y1086" s="111" t="s">
        <v>200</v>
      </c>
      <c r="Z1086" s="111" t="s">
        <v>198</v>
      </c>
      <c r="AA1086" s="122" t="s">
        <v>200</v>
      </c>
      <c r="AB1086" s="0" t="s">
        <v>4202</v>
      </c>
      <c r="AC1086" s="0" t="s">
        <v>6406</v>
      </c>
      <c r="AD1086" s="111" t="n">
        <v>2018</v>
      </c>
      <c r="AE1086" s="111" t="s">
        <v>198</v>
      </c>
      <c r="AI1086" s="111" t="s">
        <v>294</v>
      </c>
      <c r="AJ1086" s="111" t="s">
        <v>1793</v>
      </c>
      <c r="AK1086" s="0" t="s">
        <v>4202</v>
      </c>
      <c r="AM1086" s="111" t="n">
        <v>2016</v>
      </c>
      <c r="AN1086" s="111" t="s">
        <v>297</v>
      </c>
      <c r="AS1086" s="0" t="s">
        <v>7605</v>
      </c>
      <c r="AT1086" s="0" t="s">
        <v>1279</v>
      </c>
      <c r="AU1086" s="0" t="s">
        <v>483</v>
      </c>
      <c r="AV1086" s="0" t="s">
        <v>200</v>
      </c>
      <c r="AZ1086" s="0" t="s">
        <v>7606</v>
      </c>
      <c r="BA1086" s="124" t="s">
        <v>200</v>
      </c>
      <c r="BB1086" s="0" t="s">
        <v>462</v>
      </c>
      <c r="BC1086" s="0" t="s">
        <v>7607</v>
      </c>
      <c r="BD1086" s="0" t="s">
        <v>7608</v>
      </c>
      <c r="BE1086" s="0" t="s">
        <v>7609</v>
      </c>
      <c r="BF1086" s="0" t="s">
        <v>200</v>
      </c>
      <c r="BG1086" s="125" t="s">
        <v>200</v>
      </c>
      <c r="BH1086" s="0" t="s">
        <v>5255</v>
      </c>
      <c r="BI1086" s="112" t="n">
        <v>853466001995</v>
      </c>
      <c r="BJ1086" s="126" t="s">
        <v>200</v>
      </c>
      <c r="BK1086" s="0" t="s">
        <v>215</v>
      </c>
      <c r="BL1086" s="112" t="n">
        <v>4</v>
      </c>
      <c r="BM1086" s="112" t="n">
        <v>4</v>
      </c>
      <c r="BN1086" s="112" t="n">
        <v>4</v>
      </c>
      <c r="BO1086" s="111" t="n">
        <v>20</v>
      </c>
      <c r="BP1086" s="125" t="s">
        <v>200</v>
      </c>
      <c r="BQ1086" s="127" t="s">
        <v>216</v>
      </c>
    </row>
    <row r="1087" customFormat="false" ht="13.8" hidden="false" customHeight="false" outlineLevel="0" collapsed="false">
      <c r="A1087" s="0" t="s">
        <v>7610</v>
      </c>
      <c r="B1087" s="0" t="s">
        <v>5207</v>
      </c>
      <c r="C1087" s="0" t="s">
        <v>2304</v>
      </c>
      <c r="D1087" s="0" t="s">
        <v>5239</v>
      </c>
      <c r="E1087" s="0" t="s">
        <v>194</v>
      </c>
      <c r="F1087" s="0" t="s">
        <v>195</v>
      </c>
      <c r="G1087" s="0" t="s">
        <v>330</v>
      </c>
      <c r="H1087" s="0" t="s">
        <v>197</v>
      </c>
      <c r="J1087" s="111" t="n">
        <v>1</v>
      </c>
      <c r="K1087" s="0" t="s">
        <v>198</v>
      </c>
      <c r="L1087" s="0" t="s">
        <v>198</v>
      </c>
      <c r="M1087" s="0" t="s">
        <v>274</v>
      </c>
      <c r="O1087" s="0" t="s">
        <v>237</v>
      </c>
      <c r="P1087" s="0" t="s">
        <v>238</v>
      </c>
      <c r="Q1087" s="120" t="s">
        <v>200</v>
      </c>
      <c r="R1087" s="0" t="s">
        <v>3919</v>
      </c>
      <c r="S1087" s="0" t="s">
        <v>5247</v>
      </c>
      <c r="T1087" s="0" t="s">
        <v>198</v>
      </c>
      <c r="U1087" s="0" t="s">
        <v>285</v>
      </c>
      <c r="V1087" s="0" t="s">
        <v>1790</v>
      </c>
      <c r="W1087" s="110" t="s">
        <v>204</v>
      </c>
      <c r="X1087" s="111" t="n">
        <v>2016</v>
      </c>
      <c r="Y1087" s="111" t="s">
        <v>200</v>
      </c>
      <c r="Z1087" s="111" t="s">
        <v>198</v>
      </c>
      <c r="AA1087" s="122" t="s">
        <v>200</v>
      </c>
      <c r="AB1087" s="0" t="s">
        <v>4202</v>
      </c>
      <c r="AC1087" s="0" t="s">
        <v>5249</v>
      </c>
      <c r="AD1087" s="111" t="s">
        <v>198</v>
      </c>
      <c r="AE1087" s="111" t="s">
        <v>198</v>
      </c>
      <c r="AG1087" s="130"/>
      <c r="AI1087" s="111" t="s">
        <v>294</v>
      </c>
      <c r="AJ1087" s="111" t="s">
        <v>1793</v>
      </c>
      <c r="AK1087" s="0" t="s">
        <v>4202</v>
      </c>
      <c r="AM1087" s="111" t="n">
        <v>2014</v>
      </c>
      <c r="AN1087" s="111" t="s">
        <v>297</v>
      </c>
      <c r="AS1087" s="0" t="s">
        <v>7605</v>
      </c>
      <c r="AT1087" s="0" t="s">
        <v>1279</v>
      </c>
      <c r="AU1087" s="0" t="s">
        <v>483</v>
      </c>
      <c r="AV1087" s="0" t="s">
        <v>692</v>
      </c>
      <c r="AZ1087" s="0" t="s">
        <v>7611</v>
      </c>
      <c r="BA1087" s="124" t="s">
        <v>200</v>
      </c>
      <c r="BB1087" s="0" t="s">
        <v>462</v>
      </c>
      <c r="BC1087" s="0" t="s">
        <v>7612</v>
      </c>
      <c r="BD1087" s="0" t="s">
        <v>7613</v>
      </c>
      <c r="BE1087" s="0" t="s">
        <v>7614</v>
      </c>
      <c r="BG1087" s="125" t="s">
        <v>200</v>
      </c>
      <c r="BH1087" s="0" t="s">
        <v>5255</v>
      </c>
      <c r="BI1087" s="112" t="n">
        <v>636676491677</v>
      </c>
      <c r="BJ1087" s="126" t="s">
        <v>200</v>
      </c>
      <c r="BK1087" s="0" t="s">
        <v>215</v>
      </c>
      <c r="BL1087" s="112" t="n">
        <v>4</v>
      </c>
      <c r="BM1087" s="112" t="n">
        <v>4</v>
      </c>
      <c r="BN1087" s="112" t="n">
        <v>4</v>
      </c>
      <c r="BO1087" s="111" t="n">
        <v>50</v>
      </c>
      <c r="BP1087" s="125" t="s">
        <v>200</v>
      </c>
      <c r="BQ1087" s="127" t="s">
        <v>216</v>
      </c>
    </row>
    <row r="1088" customFormat="false" ht="13.8" hidden="false" customHeight="false" outlineLevel="0" collapsed="false">
      <c r="A1088" s="0" t="s">
        <v>7615</v>
      </c>
      <c r="B1088" s="0" t="s">
        <v>5207</v>
      </c>
      <c r="C1088" s="0" t="s">
        <v>2304</v>
      </c>
      <c r="D1088" s="0" t="s">
        <v>5239</v>
      </c>
      <c r="E1088" s="0" t="s">
        <v>194</v>
      </c>
      <c r="F1088" s="0" t="s">
        <v>195</v>
      </c>
      <c r="G1088" s="0" t="s">
        <v>330</v>
      </c>
      <c r="H1088" s="0" t="s">
        <v>197</v>
      </c>
      <c r="J1088" s="111" t="n">
        <v>1</v>
      </c>
      <c r="K1088" s="0" t="s">
        <v>198</v>
      </c>
      <c r="L1088" s="0" t="s">
        <v>198</v>
      </c>
      <c r="M1088" s="0" t="s">
        <v>199</v>
      </c>
      <c r="O1088" s="0" t="s">
        <v>200</v>
      </c>
      <c r="Q1088" s="120" t="s">
        <v>200</v>
      </c>
      <c r="R1088" s="0" t="s">
        <v>3919</v>
      </c>
      <c r="S1088" s="0" t="s">
        <v>5247</v>
      </c>
      <c r="T1088" s="0" t="s">
        <v>198</v>
      </c>
      <c r="U1088" s="0" t="s">
        <v>285</v>
      </c>
      <c r="V1088" s="0" t="s">
        <v>1790</v>
      </c>
      <c r="W1088" s="110" t="s">
        <v>204</v>
      </c>
      <c r="X1088" s="111" t="n">
        <v>2016</v>
      </c>
      <c r="Y1088" s="111" t="s">
        <v>200</v>
      </c>
      <c r="Z1088" s="111" t="s">
        <v>198</v>
      </c>
      <c r="AA1088" s="122" t="s">
        <v>200</v>
      </c>
      <c r="AB1088" s="0" t="s">
        <v>4202</v>
      </c>
      <c r="AC1088" s="0" t="s">
        <v>5249</v>
      </c>
      <c r="AD1088" s="111" t="s">
        <v>198</v>
      </c>
      <c r="AE1088" s="111" t="s">
        <v>5241</v>
      </c>
      <c r="AG1088" s="130"/>
      <c r="AI1088" s="111" t="s">
        <v>294</v>
      </c>
      <c r="AJ1088" s="111" t="s">
        <v>1793</v>
      </c>
      <c r="AK1088" s="0" t="s">
        <v>4202</v>
      </c>
      <c r="AM1088" s="111" t="n">
        <v>2010</v>
      </c>
      <c r="AN1088" s="111" t="s">
        <v>297</v>
      </c>
      <c r="AS1088" s="0" t="s">
        <v>7605</v>
      </c>
      <c r="AT1088" s="0" t="s">
        <v>1279</v>
      </c>
      <c r="AU1088" s="0" t="s">
        <v>483</v>
      </c>
      <c r="AV1088" s="0" t="s">
        <v>692</v>
      </c>
      <c r="AZ1088" s="0" t="s">
        <v>7616</v>
      </c>
      <c r="BA1088" s="124" t="s">
        <v>200</v>
      </c>
      <c r="BB1088" s="0" t="s">
        <v>462</v>
      </c>
      <c r="BC1088" s="0" t="s">
        <v>7617</v>
      </c>
      <c r="BD1088" s="0" t="s">
        <v>7618</v>
      </c>
      <c r="BE1088" s="0" t="s">
        <v>7619</v>
      </c>
      <c r="BF1088" s="0" t="s">
        <v>200</v>
      </c>
      <c r="BG1088" s="125" t="s">
        <v>200</v>
      </c>
      <c r="BH1088" s="0" t="s">
        <v>5255</v>
      </c>
      <c r="BI1088" s="112" t="n">
        <v>636676491660</v>
      </c>
      <c r="BJ1088" s="126" t="s">
        <v>200</v>
      </c>
      <c r="BK1088" s="0" t="s">
        <v>215</v>
      </c>
      <c r="BL1088" s="112" t="n">
        <v>4</v>
      </c>
      <c r="BM1088" s="112" t="n">
        <v>4</v>
      </c>
      <c r="BN1088" s="112" t="n">
        <v>4</v>
      </c>
      <c r="BO1088" s="111" t="n">
        <v>50</v>
      </c>
      <c r="BP1088" s="125" t="s">
        <v>200</v>
      </c>
      <c r="BQ1088" s="127" t="s">
        <v>216</v>
      </c>
    </row>
    <row r="1089" customFormat="false" ht="13.8" hidden="false" customHeight="false" outlineLevel="0" collapsed="false">
      <c r="A1089" s="0" t="s">
        <v>7620</v>
      </c>
      <c r="B1089" s="0" t="s">
        <v>5207</v>
      </c>
      <c r="C1089" s="131" t="s">
        <v>1970</v>
      </c>
      <c r="D1089" s="131" t="s">
        <v>1333</v>
      </c>
      <c r="E1089" s="0" t="s">
        <v>284</v>
      </c>
      <c r="F1089" s="0" t="s">
        <v>195</v>
      </c>
      <c r="G1089" s="0" t="s">
        <v>330</v>
      </c>
      <c r="H1089" s="0" t="s">
        <v>219</v>
      </c>
      <c r="J1089" s="111" t="n">
        <v>1</v>
      </c>
      <c r="K1089" s="0" t="s">
        <v>198</v>
      </c>
      <c r="L1089" s="0" t="s">
        <v>198</v>
      </c>
      <c r="M1089" s="0" t="s">
        <v>199</v>
      </c>
      <c r="P1089" s="0" t="s">
        <v>410</v>
      </c>
      <c r="Q1089" s="120" t="s">
        <v>200</v>
      </c>
      <c r="R1089" s="0" t="s">
        <v>3919</v>
      </c>
      <c r="S1089" s="0" t="s">
        <v>1834</v>
      </c>
      <c r="T1089" s="0" t="s">
        <v>6929</v>
      </c>
      <c r="U1089" s="0" t="s">
        <v>202</v>
      </c>
      <c r="V1089" s="0" t="s">
        <v>1790</v>
      </c>
      <c r="W1089" s="110" t="s">
        <v>204</v>
      </c>
      <c r="X1089" s="111" t="n">
        <v>2018</v>
      </c>
      <c r="Y1089" s="111" t="s">
        <v>607</v>
      </c>
      <c r="Z1089" s="130" t="s">
        <v>757</v>
      </c>
      <c r="AA1089" s="122" t="s">
        <v>200</v>
      </c>
      <c r="AB1089" s="0" t="s">
        <v>7538</v>
      </c>
      <c r="AC1089" s="0" t="s">
        <v>206</v>
      </c>
      <c r="AD1089" s="111" t="n">
        <v>2018</v>
      </c>
      <c r="AE1089" s="111" t="s">
        <v>198</v>
      </c>
      <c r="AI1089" s="111" t="s">
        <v>922</v>
      </c>
      <c r="AJ1089" s="111" t="s">
        <v>1788</v>
      </c>
      <c r="AK1089" s="111" t="s">
        <v>206</v>
      </c>
      <c r="AL1089" s="0" t="s">
        <v>200</v>
      </c>
      <c r="AM1089" s="111" t="s">
        <v>849</v>
      </c>
      <c r="AN1089" s="111" t="s">
        <v>263</v>
      </c>
      <c r="AQ1089" s="0" t="s">
        <v>1973</v>
      </c>
      <c r="AR1089" s="131" t="s">
        <v>7621</v>
      </c>
      <c r="AS1089" s="0" t="s">
        <v>1974</v>
      </c>
      <c r="AT1089" s="0" t="s">
        <v>1965</v>
      </c>
      <c r="AU1089" s="0" t="s">
        <v>7622</v>
      </c>
      <c r="AV1089" s="0" t="s">
        <v>1070</v>
      </c>
      <c r="AW1089" s="0" t="s">
        <v>1445</v>
      </c>
      <c r="AZ1089" s="0" t="s">
        <v>7623</v>
      </c>
      <c r="BA1089" s="124" t="s">
        <v>200</v>
      </c>
      <c r="BB1089" s="0" t="s">
        <v>210</v>
      </c>
      <c r="BC1089" s="0" t="s">
        <v>7624</v>
      </c>
      <c r="BD1089" s="0" t="s">
        <v>7625</v>
      </c>
      <c r="BE1089" s="0" t="s">
        <v>7626</v>
      </c>
      <c r="BF1089" s="0" t="s">
        <v>7627</v>
      </c>
      <c r="BG1089" s="125" t="s">
        <v>200</v>
      </c>
      <c r="BH1089" s="0" t="s">
        <v>253</v>
      </c>
      <c r="BI1089" s="112" t="s">
        <v>198</v>
      </c>
      <c r="BJ1089" s="126" t="s">
        <v>200</v>
      </c>
      <c r="BK1089" s="0" t="s">
        <v>215</v>
      </c>
      <c r="BL1089" s="112" t="n">
        <v>4</v>
      </c>
      <c r="BM1089" s="112" t="n">
        <v>4</v>
      </c>
      <c r="BN1089" s="112" t="n">
        <v>4</v>
      </c>
      <c r="BO1089" s="111" t="n">
        <v>50</v>
      </c>
      <c r="BP1089" s="125" t="s">
        <v>200</v>
      </c>
      <c r="BQ1089" s="127" t="s">
        <v>216</v>
      </c>
    </row>
    <row r="1090" customFormat="false" ht="13.8" hidden="false" customHeight="false" outlineLevel="0" collapsed="false">
      <c r="A1090" s="0" t="s">
        <v>7628</v>
      </c>
      <c r="B1090" s="0" t="s">
        <v>5207</v>
      </c>
      <c r="C1090" s="131" t="s">
        <v>1970</v>
      </c>
      <c r="D1090" s="131" t="s">
        <v>1333</v>
      </c>
      <c r="E1090" s="0" t="s">
        <v>284</v>
      </c>
      <c r="F1090" s="0" t="s">
        <v>195</v>
      </c>
      <c r="G1090" s="0" t="s">
        <v>330</v>
      </c>
      <c r="H1090" s="0" t="s">
        <v>219</v>
      </c>
      <c r="J1090" s="111" t="n">
        <v>1</v>
      </c>
      <c r="K1090" s="0" t="s">
        <v>198</v>
      </c>
      <c r="L1090" s="0" t="s">
        <v>198</v>
      </c>
      <c r="M1090" s="0" t="s">
        <v>199</v>
      </c>
      <c r="Q1090" s="120" t="s">
        <v>200</v>
      </c>
      <c r="R1090" s="0" t="s">
        <v>3919</v>
      </c>
      <c r="S1090" s="0" t="s">
        <v>1834</v>
      </c>
      <c r="T1090" s="0" t="s">
        <v>4851</v>
      </c>
      <c r="U1090" s="0" t="s">
        <v>202</v>
      </c>
      <c r="V1090" s="0" t="s">
        <v>1790</v>
      </c>
      <c r="W1090" s="110" t="s">
        <v>204</v>
      </c>
      <c r="X1090" s="111" t="n">
        <v>2019</v>
      </c>
      <c r="Y1090" s="111" t="s">
        <v>607</v>
      </c>
      <c r="Z1090" s="130" t="s">
        <v>757</v>
      </c>
      <c r="AA1090" s="122" t="s">
        <v>200</v>
      </c>
      <c r="AB1090" s="0" t="s">
        <v>7629</v>
      </c>
      <c r="AC1090" s="0" t="s">
        <v>7377</v>
      </c>
      <c r="AD1090" s="111" t="n">
        <v>2019</v>
      </c>
      <c r="AE1090" s="111" t="s">
        <v>198</v>
      </c>
      <c r="AI1090" s="111" t="s">
        <v>207</v>
      </c>
      <c r="AJ1090" s="111" t="s">
        <v>200</v>
      </c>
      <c r="AK1090" s="111" t="str">
        <f aca="false">(AB1090)</f>
        <v>Isnet</v>
      </c>
      <c r="AL1090" s="0" t="s">
        <v>200</v>
      </c>
      <c r="AM1090" s="111" t="n">
        <f aca="false">AD1090</f>
        <v>2019</v>
      </c>
      <c r="AN1090" s="111" t="s">
        <v>208</v>
      </c>
      <c r="AQ1090" s="0" t="s">
        <v>200</v>
      </c>
      <c r="AR1090" s="131"/>
      <c r="AS1090" s="0" t="s">
        <v>1974</v>
      </c>
      <c r="AT1090" s="0" t="s">
        <v>1965</v>
      </c>
      <c r="AU1090" s="0" t="s">
        <v>1178</v>
      </c>
      <c r="AV1090" s="0" t="s">
        <v>1070</v>
      </c>
      <c r="AW1090" s="0" t="s">
        <v>1445</v>
      </c>
      <c r="AZ1090" s="0" t="s">
        <v>7630</v>
      </c>
      <c r="BA1090" s="124" t="s">
        <v>200</v>
      </c>
      <c r="BB1090" s="0" t="s">
        <v>210</v>
      </c>
      <c r="BC1090" s="0" t="s">
        <v>7631</v>
      </c>
      <c r="BD1090" s="0" t="s">
        <v>200</v>
      </c>
      <c r="BE1090" s="0" t="s">
        <v>7632</v>
      </c>
      <c r="BF1090" s="0" t="s">
        <v>7633</v>
      </c>
      <c r="BG1090" s="125" t="s">
        <v>200</v>
      </c>
      <c r="BH1090" s="0" t="s">
        <v>253</v>
      </c>
      <c r="BI1090" s="112" t="s">
        <v>198</v>
      </c>
      <c r="BJ1090" s="126" t="s">
        <v>200</v>
      </c>
      <c r="BK1090" s="0" t="s">
        <v>215</v>
      </c>
      <c r="BL1090" s="112" t="n">
        <v>4</v>
      </c>
      <c r="BM1090" s="112" t="n">
        <v>4</v>
      </c>
      <c r="BN1090" s="112" t="n">
        <v>4</v>
      </c>
      <c r="BO1090" s="111" t="n">
        <v>20</v>
      </c>
      <c r="BP1090" s="125" t="s">
        <v>200</v>
      </c>
      <c r="BQ1090" s="127" t="s">
        <v>216</v>
      </c>
    </row>
    <row r="1091" customFormat="false" ht="13.8" hidden="false" customHeight="false" outlineLevel="0" collapsed="false">
      <c r="A1091" s="0" t="s">
        <v>7634</v>
      </c>
      <c r="B1091" s="0" t="s">
        <v>5207</v>
      </c>
      <c r="C1091" s="131" t="s">
        <v>1970</v>
      </c>
      <c r="D1091" s="131" t="s">
        <v>3918</v>
      </c>
      <c r="E1091" s="0" t="s">
        <v>194</v>
      </c>
      <c r="F1091" s="0" t="s">
        <v>399</v>
      </c>
      <c r="G1091" s="0" t="s">
        <v>196</v>
      </c>
      <c r="H1091" s="0" t="s">
        <v>219</v>
      </c>
      <c r="J1091" s="111" t="n">
        <v>1</v>
      </c>
      <c r="K1091" s="0" t="s">
        <v>198</v>
      </c>
      <c r="L1091" s="0" t="s">
        <v>198</v>
      </c>
      <c r="M1091" s="0" t="s">
        <v>199</v>
      </c>
      <c r="Q1091" s="120"/>
      <c r="R1091" s="0" t="s">
        <v>3919</v>
      </c>
      <c r="S1091" s="0" t="s">
        <v>1834</v>
      </c>
      <c r="T1091" s="0" t="s">
        <v>4851</v>
      </c>
      <c r="U1091" s="0" t="s">
        <v>202</v>
      </c>
      <c r="V1091" s="0" t="s">
        <v>1790</v>
      </c>
      <c r="W1091" s="110" t="s">
        <v>204</v>
      </c>
      <c r="X1091" s="111" t="n">
        <v>2022</v>
      </c>
      <c r="Z1091" s="130"/>
      <c r="AA1091" s="122"/>
      <c r="AB1091" s="0" t="s">
        <v>5257</v>
      </c>
      <c r="AC1091" s="0" t="s">
        <v>7635</v>
      </c>
      <c r="AD1091" s="111" t="n">
        <v>2022</v>
      </c>
      <c r="AE1091" s="111" t="s">
        <v>7438</v>
      </c>
      <c r="AI1091" s="111" t="s">
        <v>294</v>
      </c>
      <c r="AJ1091" s="111" t="s">
        <v>1793</v>
      </c>
      <c r="AK1091" s="0" t="s">
        <v>5257</v>
      </c>
      <c r="AM1091" s="111" t="n">
        <v>2022</v>
      </c>
      <c r="AN1091" s="111" t="s">
        <v>510</v>
      </c>
      <c r="AR1091" s="131"/>
      <c r="AT1091" s="0" t="s">
        <v>7636</v>
      </c>
      <c r="AZ1091" s="0" t="s">
        <v>7637</v>
      </c>
      <c r="BA1091" s="124" t="s">
        <v>200</v>
      </c>
      <c r="BB1091" s="0" t="s">
        <v>248</v>
      </c>
      <c r="BC1091" s="0" t="s">
        <v>7638</v>
      </c>
      <c r="BD1091" s="0" t="s">
        <v>7639</v>
      </c>
      <c r="BE1091" s="0" t="s">
        <v>7640</v>
      </c>
      <c r="BG1091" s="125"/>
      <c r="BH1091" s="0" t="s">
        <v>5611</v>
      </c>
      <c r="BJ1091" s="126"/>
      <c r="BK1091" s="0" t="s">
        <v>215</v>
      </c>
      <c r="BL1091" s="112" t="n">
        <v>4</v>
      </c>
      <c r="BM1091" s="112" t="n">
        <v>4</v>
      </c>
      <c r="BN1091" s="112" t="n">
        <v>4</v>
      </c>
      <c r="BO1091" s="111" t="n">
        <v>20</v>
      </c>
      <c r="BP1091" s="125"/>
      <c r="BQ1091" s="127" t="s">
        <v>5461</v>
      </c>
    </row>
    <row r="1092" customFormat="false" ht="13.8" hidden="false" customHeight="false" outlineLevel="0" collapsed="false">
      <c r="A1092" s="0" t="s">
        <v>7641</v>
      </c>
      <c r="B1092" s="0" t="s">
        <v>5207</v>
      </c>
      <c r="C1092" s="131" t="s">
        <v>1386</v>
      </c>
      <c r="D1092" s="131" t="s">
        <v>1333</v>
      </c>
      <c r="E1092" s="0" t="s">
        <v>194</v>
      </c>
      <c r="F1092" s="0" t="s">
        <v>195</v>
      </c>
      <c r="G1092" s="0" t="s">
        <v>330</v>
      </c>
      <c r="H1092" s="0" t="s">
        <v>197</v>
      </c>
      <c r="J1092" s="111" t="n">
        <v>1</v>
      </c>
      <c r="K1092" s="0" t="s">
        <v>198</v>
      </c>
      <c r="L1092" s="0" t="s">
        <v>198</v>
      </c>
      <c r="M1092" s="0" t="s">
        <v>199</v>
      </c>
      <c r="Q1092" s="120" t="s">
        <v>200</v>
      </c>
      <c r="R1092" s="0" t="s">
        <v>3919</v>
      </c>
      <c r="S1092" s="0" t="s">
        <v>201</v>
      </c>
      <c r="T1092" s="0" t="s">
        <v>198</v>
      </c>
      <c r="U1092" s="0" t="s">
        <v>202</v>
      </c>
      <c r="V1092" s="0" t="s">
        <v>1790</v>
      </c>
      <c r="W1092" s="110" t="s">
        <v>204</v>
      </c>
      <c r="X1092" s="111" t="n">
        <v>2017</v>
      </c>
      <c r="Y1092" s="111" t="s">
        <v>200</v>
      </c>
      <c r="Z1092" s="111" t="s">
        <v>198</v>
      </c>
      <c r="AA1092" s="122" t="s">
        <v>200</v>
      </c>
      <c r="AB1092" s="0" t="s">
        <v>5620</v>
      </c>
      <c r="AC1092" s="0" t="s">
        <v>5620</v>
      </c>
      <c r="AD1092" s="111" t="n">
        <v>2017</v>
      </c>
      <c r="AE1092" s="111" t="s">
        <v>198</v>
      </c>
      <c r="AI1092" s="111" t="s">
        <v>294</v>
      </c>
      <c r="AJ1092" s="111" t="s">
        <v>4610</v>
      </c>
      <c r="AK1092" s="0" t="s">
        <v>5620</v>
      </c>
      <c r="AM1092" s="111" t="n">
        <v>2016</v>
      </c>
      <c r="AN1092" s="111" t="s">
        <v>2009</v>
      </c>
      <c r="AT1092" s="0" t="s">
        <v>226</v>
      </c>
      <c r="AU1092" s="0" t="s">
        <v>3408</v>
      </c>
      <c r="AZ1092" s="0" t="s">
        <v>7642</v>
      </c>
      <c r="BA1092" s="124" t="s">
        <v>200</v>
      </c>
      <c r="BB1092" s="0" t="s">
        <v>462</v>
      </c>
      <c r="BC1092" s="0" t="s">
        <v>7643</v>
      </c>
      <c r="BE1092" s="0" t="s">
        <v>7644</v>
      </c>
      <c r="BG1092" s="125"/>
      <c r="BH1092" s="0" t="s">
        <v>582</v>
      </c>
      <c r="BI1092" s="112" t="n">
        <v>4260252080519</v>
      </c>
      <c r="BJ1092" s="126"/>
      <c r="BK1092" s="0" t="s">
        <v>215</v>
      </c>
      <c r="BL1092" s="112" t="n">
        <v>4</v>
      </c>
      <c r="BM1092" s="112" t="n">
        <v>4</v>
      </c>
      <c r="BN1092" s="112" t="n">
        <v>4</v>
      </c>
      <c r="BO1092" s="111" t="n">
        <v>20</v>
      </c>
      <c r="BP1092" s="125"/>
      <c r="BQ1092" s="127" t="s">
        <v>216</v>
      </c>
    </row>
    <row r="1093" customFormat="false" ht="13.8" hidden="false" customHeight="false" outlineLevel="0" collapsed="false">
      <c r="A1093" s="0" t="s">
        <v>7645</v>
      </c>
      <c r="B1093" s="0" t="s">
        <v>5207</v>
      </c>
      <c r="C1093" s="131" t="s">
        <v>858</v>
      </c>
      <c r="D1093" s="131" t="s">
        <v>2537</v>
      </c>
      <c r="E1093" s="0" t="s">
        <v>313</v>
      </c>
      <c r="F1093" s="0" t="s">
        <v>314</v>
      </c>
      <c r="G1093" s="0" t="s">
        <v>330</v>
      </c>
      <c r="H1093" s="0" t="s">
        <v>197</v>
      </c>
      <c r="J1093" s="111" t="n">
        <v>1</v>
      </c>
      <c r="K1093" s="0" t="s">
        <v>198</v>
      </c>
      <c r="L1093" s="0" t="s">
        <v>198</v>
      </c>
      <c r="M1093" s="0" t="s">
        <v>199</v>
      </c>
      <c r="O1093" s="0" t="s">
        <v>200</v>
      </c>
      <c r="Q1093" s="120" t="s">
        <v>200</v>
      </c>
      <c r="R1093" s="0" t="s">
        <v>3919</v>
      </c>
      <c r="S1093" s="0" t="s">
        <v>201</v>
      </c>
      <c r="T1093" s="0" t="s">
        <v>198</v>
      </c>
      <c r="U1093" s="0" t="s">
        <v>202</v>
      </c>
      <c r="V1093" s="0" t="s">
        <v>1790</v>
      </c>
      <c r="W1093" s="110" t="s">
        <v>204</v>
      </c>
      <c r="X1093" s="111" t="n">
        <v>2017</v>
      </c>
      <c r="Y1093" s="130" t="s">
        <v>3405</v>
      </c>
      <c r="Z1093" s="111" t="s">
        <v>221</v>
      </c>
      <c r="AA1093" s="122" t="s">
        <v>200</v>
      </c>
      <c r="AB1093" s="0" t="s">
        <v>2881</v>
      </c>
      <c r="AC1093" s="0" t="s">
        <v>574</v>
      </c>
      <c r="AD1093" s="111" t="n">
        <v>2017</v>
      </c>
      <c r="AE1093" s="111" t="s">
        <v>198</v>
      </c>
      <c r="AI1093" s="111" t="s">
        <v>294</v>
      </c>
      <c r="AJ1093" s="111" t="s">
        <v>4610</v>
      </c>
      <c r="AK1093" s="0" t="s">
        <v>2881</v>
      </c>
      <c r="AM1093" s="111" t="n">
        <v>2014</v>
      </c>
      <c r="AN1093" s="111" t="s">
        <v>297</v>
      </c>
      <c r="AR1093" s="0" t="s">
        <v>4927</v>
      </c>
      <c r="AS1093" s="0" t="s">
        <v>2882</v>
      </c>
      <c r="AV1093" s="0" t="s">
        <v>200</v>
      </c>
      <c r="AZ1093" s="0" t="s">
        <v>7646</v>
      </c>
      <c r="BA1093" s="124" t="s">
        <v>200</v>
      </c>
      <c r="BB1093" s="0" t="s">
        <v>210</v>
      </c>
      <c r="BC1093" s="0" t="s">
        <v>7647</v>
      </c>
      <c r="BD1093" s="0" t="s">
        <v>7648</v>
      </c>
      <c r="BE1093" s="0" t="s">
        <v>7649</v>
      </c>
      <c r="BF1093" s="0" t="s">
        <v>7650</v>
      </c>
      <c r="BG1093" s="125" t="s">
        <v>200</v>
      </c>
      <c r="BH1093" s="0" t="s">
        <v>582</v>
      </c>
      <c r="BI1093" s="112" t="n">
        <v>5030945122418</v>
      </c>
      <c r="BJ1093" s="126" t="s">
        <v>200</v>
      </c>
      <c r="BK1093" s="0" t="s">
        <v>215</v>
      </c>
      <c r="BL1093" s="112" t="n">
        <v>4</v>
      </c>
      <c r="BM1093" s="112" t="n">
        <v>4</v>
      </c>
      <c r="BN1093" s="112" t="n">
        <v>4</v>
      </c>
      <c r="BO1093" s="111" t="n">
        <v>20</v>
      </c>
      <c r="BP1093" s="125" t="s">
        <v>200</v>
      </c>
      <c r="BQ1093" s="127" t="s">
        <v>216</v>
      </c>
    </row>
    <row r="1094" customFormat="false" ht="13.8" hidden="false" customHeight="false" outlineLevel="0" collapsed="false">
      <c r="A1094" s="0" t="s">
        <v>7651</v>
      </c>
      <c r="B1094" s="0" t="s">
        <v>5207</v>
      </c>
      <c r="C1094" s="0" t="s">
        <v>3767</v>
      </c>
      <c r="D1094" s="0" t="s">
        <v>1286</v>
      </c>
      <c r="E1094" s="0" t="s">
        <v>194</v>
      </c>
      <c r="F1094" s="0" t="s">
        <v>314</v>
      </c>
      <c r="G1094" s="0" t="s">
        <v>362</v>
      </c>
      <c r="H1094" s="0" t="s">
        <v>400</v>
      </c>
      <c r="I1094" s="0" t="s">
        <v>594</v>
      </c>
      <c r="J1094" s="111" t="n">
        <v>4</v>
      </c>
      <c r="K1094" s="0" t="s">
        <v>198</v>
      </c>
      <c r="L1094" s="0" t="s">
        <v>1050</v>
      </c>
      <c r="M1094" s="0" t="s">
        <v>199</v>
      </c>
      <c r="Q1094" s="120" t="s">
        <v>200</v>
      </c>
      <c r="R1094" s="0" t="s">
        <v>3919</v>
      </c>
      <c r="S1094" s="0" t="s">
        <v>201</v>
      </c>
      <c r="T1094" s="0" t="s">
        <v>198</v>
      </c>
      <c r="U1094" s="0" t="s">
        <v>202</v>
      </c>
      <c r="V1094" s="0" t="s">
        <v>1790</v>
      </c>
      <c r="W1094" s="110" t="s">
        <v>204</v>
      </c>
      <c r="X1094" s="111" t="n">
        <v>2017</v>
      </c>
      <c r="Y1094" s="111" t="s">
        <v>200</v>
      </c>
      <c r="Z1094" s="111" t="s">
        <v>221</v>
      </c>
      <c r="AA1094" s="122" t="s">
        <v>200</v>
      </c>
      <c r="AB1094" s="0" t="s">
        <v>3257</v>
      </c>
      <c r="AC1094" s="0" t="s">
        <v>872</v>
      </c>
      <c r="AD1094" s="111" t="n">
        <v>2017</v>
      </c>
      <c r="AE1094" s="111" t="s">
        <v>222</v>
      </c>
      <c r="AI1094" s="111" t="s">
        <v>207</v>
      </c>
      <c r="AK1094" s="111" t="str">
        <f aca="false">(AB1094)</f>
        <v>Sony London</v>
      </c>
      <c r="AM1094" s="111" t="n">
        <f aca="false">AD1094</f>
        <v>2017</v>
      </c>
      <c r="AN1094" s="111" t="s">
        <v>263</v>
      </c>
      <c r="AO1094" s="0" t="s">
        <v>7652</v>
      </c>
      <c r="AP1094" s="0" t="s">
        <v>4382</v>
      </c>
      <c r="AQ1094" s="0" t="s">
        <v>200</v>
      </c>
      <c r="AS1094" s="0" t="s">
        <v>7653</v>
      </c>
      <c r="AZ1094" s="0" t="s">
        <v>7654</v>
      </c>
      <c r="BA1094" s="124" t="s">
        <v>200</v>
      </c>
      <c r="BB1094" s="0" t="s">
        <v>248</v>
      </c>
      <c r="BC1094" s="0" t="s">
        <v>7655</v>
      </c>
      <c r="BE1094" s="0" t="s">
        <v>7656</v>
      </c>
      <c r="BG1094" s="125"/>
      <c r="BH1094" s="0" t="s">
        <v>5278</v>
      </c>
      <c r="BI1094" s="112" t="n">
        <v>711719926863</v>
      </c>
      <c r="BJ1094" s="126"/>
      <c r="BK1094" s="0" t="s">
        <v>215</v>
      </c>
      <c r="BL1094" s="112" t="n">
        <v>4</v>
      </c>
      <c r="BM1094" s="112" t="n">
        <v>4</v>
      </c>
      <c r="BN1094" s="112" t="n">
        <v>4</v>
      </c>
      <c r="BO1094" s="111" t="n">
        <v>20</v>
      </c>
      <c r="BP1094" s="125"/>
      <c r="BQ1094" s="127" t="s">
        <v>216</v>
      </c>
    </row>
    <row r="1095" customFormat="false" ht="13.8" hidden="false" customHeight="false" outlineLevel="0" collapsed="false">
      <c r="A1095" s="0" t="s">
        <v>7657</v>
      </c>
      <c r="B1095" s="0" t="s">
        <v>5207</v>
      </c>
      <c r="C1095" s="0" t="s">
        <v>1267</v>
      </c>
      <c r="D1095" s="0" t="s">
        <v>1333</v>
      </c>
      <c r="E1095" s="0" t="s">
        <v>194</v>
      </c>
      <c r="F1095" s="0" t="s">
        <v>1509</v>
      </c>
      <c r="G1095" s="0" t="s">
        <v>330</v>
      </c>
      <c r="H1095" s="0" t="s">
        <v>1287</v>
      </c>
      <c r="J1095" s="111" t="n">
        <v>1</v>
      </c>
      <c r="K1095" s="0" t="s">
        <v>198</v>
      </c>
      <c r="L1095" s="0" t="s">
        <v>198</v>
      </c>
      <c r="M1095" s="0" t="s">
        <v>199</v>
      </c>
      <c r="Q1095" s="120" t="s">
        <v>200</v>
      </c>
      <c r="R1095" s="0" t="s">
        <v>3919</v>
      </c>
      <c r="S1095" s="0" t="s">
        <v>201</v>
      </c>
      <c r="T1095" s="0" t="s">
        <v>198</v>
      </c>
      <c r="U1095" s="0" t="s">
        <v>202</v>
      </c>
      <c r="V1095" s="0" t="s">
        <v>1790</v>
      </c>
      <c r="W1095" s="110" t="s">
        <v>204</v>
      </c>
      <c r="X1095" s="111" t="n">
        <v>2019</v>
      </c>
      <c r="Y1095" s="111" t="s">
        <v>498</v>
      </c>
      <c r="Z1095" s="130" t="s">
        <v>757</v>
      </c>
      <c r="AA1095" s="122" t="s">
        <v>200</v>
      </c>
      <c r="AB1095" s="0" t="s">
        <v>7658</v>
      </c>
      <c r="AC1095" s="0" t="s">
        <v>5210</v>
      </c>
      <c r="AD1095" s="111" t="n">
        <v>2019</v>
      </c>
      <c r="AE1095" s="111" t="s">
        <v>198</v>
      </c>
      <c r="AI1095" s="111" t="s">
        <v>207</v>
      </c>
      <c r="AK1095" s="111" t="str">
        <f aca="false">(AB1095)</f>
        <v>Frogwares</v>
      </c>
      <c r="AM1095" s="111" t="n">
        <f aca="false">AD1095</f>
        <v>2019</v>
      </c>
      <c r="AN1095" s="111" t="s">
        <v>7659</v>
      </c>
      <c r="AR1095" s="0" t="s">
        <v>7660</v>
      </c>
      <c r="AS1095" s="0" t="s">
        <v>200</v>
      </c>
      <c r="AU1095" s="0" t="s">
        <v>5539</v>
      </c>
      <c r="AV1095" s="0" t="s">
        <v>200</v>
      </c>
      <c r="AY1095" s="0" t="s">
        <v>7181</v>
      </c>
      <c r="AZ1095" s="0" t="s">
        <v>7661</v>
      </c>
      <c r="BA1095" s="124" t="s">
        <v>200</v>
      </c>
      <c r="BB1095" s="0" t="s">
        <v>248</v>
      </c>
      <c r="BC1095" s="0" t="s">
        <v>7662</v>
      </c>
      <c r="BD1095" s="0" t="s">
        <v>7663</v>
      </c>
      <c r="BE1095" s="0" t="s">
        <v>7664</v>
      </c>
      <c r="BG1095" s="125"/>
      <c r="BH1095" s="0" t="s">
        <v>5255</v>
      </c>
      <c r="BI1095" s="112" t="n">
        <v>3499550377262</v>
      </c>
      <c r="BJ1095" s="126"/>
      <c r="BK1095" s="0" t="s">
        <v>215</v>
      </c>
      <c r="BL1095" s="112" t="n">
        <v>4</v>
      </c>
      <c r="BM1095" s="112" t="n">
        <v>4</v>
      </c>
      <c r="BN1095" s="112" t="n">
        <v>4</v>
      </c>
      <c r="BO1095" s="111" t="n">
        <v>20</v>
      </c>
      <c r="BP1095" s="125"/>
      <c r="BQ1095" s="127" t="s">
        <v>216</v>
      </c>
    </row>
    <row r="1096" customFormat="false" ht="13.8" hidden="false" customHeight="false" outlineLevel="0" collapsed="false">
      <c r="A1096" s="0" t="s">
        <v>7665</v>
      </c>
      <c r="B1096" s="0" t="s">
        <v>5207</v>
      </c>
      <c r="C1096" s="0" t="s">
        <v>192</v>
      </c>
      <c r="D1096" s="0" t="s">
        <v>1333</v>
      </c>
      <c r="E1096" s="0" t="s">
        <v>194</v>
      </c>
      <c r="F1096" s="0" t="s">
        <v>195</v>
      </c>
      <c r="G1096" s="0" t="s">
        <v>196</v>
      </c>
      <c r="H1096" s="0" t="s">
        <v>197</v>
      </c>
      <c r="J1096" s="111" t="n">
        <v>2</v>
      </c>
      <c r="K1096" s="0" t="s">
        <v>198</v>
      </c>
      <c r="L1096" s="0" t="s">
        <v>533</v>
      </c>
      <c r="M1096" s="0" t="s">
        <v>199</v>
      </c>
      <c r="O1096" s="0" t="s">
        <v>200</v>
      </c>
      <c r="Q1096" s="120" t="s">
        <v>200</v>
      </c>
      <c r="R1096" s="0" t="s">
        <v>3919</v>
      </c>
      <c r="S1096" s="0" t="s">
        <v>201</v>
      </c>
      <c r="T1096" s="0" t="s">
        <v>198</v>
      </c>
      <c r="U1096" s="0" t="s">
        <v>202</v>
      </c>
      <c r="V1096" s="0" t="s">
        <v>1790</v>
      </c>
      <c r="W1096" s="110" t="s">
        <v>204</v>
      </c>
      <c r="X1096" s="111" t="n">
        <v>2017</v>
      </c>
      <c r="Z1096" s="111" t="s">
        <v>198</v>
      </c>
      <c r="AA1096" s="122" t="s">
        <v>200</v>
      </c>
      <c r="AB1096" s="0" t="s">
        <v>4709</v>
      </c>
      <c r="AC1096" s="0" t="s">
        <v>5896</v>
      </c>
      <c r="AD1096" s="111" t="n">
        <v>2017</v>
      </c>
      <c r="AE1096" s="111" t="s">
        <v>198</v>
      </c>
      <c r="AI1096" s="111" t="s">
        <v>294</v>
      </c>
      <c r="AJ1096" s="111" t="s">
        <v>1793</v>
      </c>
      <c r="AK1096" s="0" t="s">
        <v>4709</v>
      </c>
      <c r="AM1096" s="111" t="n">
        <v>2012</v>
      </c>
      <c r="AN1096" s="111" t="s">
        <v>208</v>
      </c>
      <c r="AS1096" s="0" t="s">
        <v>200</v>
      </c>
      <c r="AU1096" s="0" t="s">
        <v>267</v>
      </c>
      <c r="AV1096" s="0" t="s">
        <v>4470</v>
      </c>
      <c r="AW1096" s="0" t="s">
        <v>7666</v>
      </c>
      <c r="AZ1096" s="0" t="s">
        <v>7667</v>
      </c>
      <c r="BA1096" s="124" t="s">
        <v>200</v>
      </c>
      <c r="BB1096" s="0" t="s">
        <v>248</v>
      </c>
      <c r="BC1096" s="0" t="s">
        <v>979</v>
      </c>
      <c r="BD1096" s="0" t="s">
        <v>7668</v>
      </c>
      <c r="BE1096" s="0" t="s">
        <v>7669</v>
      </c>
      <c r="BG1096" s="125" t="s">
        <v>200</v>
      </c>
      <c r="BH1096" s="0" t="s">
        <v>582</v>
      </c>
      <c r="BI1096" s="112" t="n">
        <v>9120080070531</v>
      </c>
      <c r="BJ1096" s="126" t="s">
        <v>200</v>
      </c>
      <c r="BK1096" s="0" t="s">
        <v>215</v>
      </c>
      <c r="BL1096" s="112" t="n">
        <v>4</v>
      </c>
      <c r="BM1096" s="112" t="n">
        <v>4</v>
      </c>
      <c r="BN1096" s="112" t="n">
        <v>4</v>
      </c>
      <c r="BO1096" s="111" t="n">
        <v>20</v>
      </c>
      <c r="BP1096" s="125" t="s">
        <v>200</v>
      </c>
      <c r="BQ1096" s="127" t="s">
        <v>216</v>
      </c>
    </row>
    <row r="1097" customFormat="false" ht="13.8" hidden="false" customHeight="false" outlineLevel="0" collapsed="false">
      <c r="A1097" s="0" t="s">
        <v>7670</v>
      </c>
      <c r="B1097" s="0" t="s">
        <v>5207</v>
      </c>
      <c r="C1097" s="0" t="s">
        <v>605</v>
      </c>
      <c r="D1097" s="0" t="s">
        <v>193</v>
      </c>
      <c r="E1097" s="0" t="s">
        <v>194</v>
      </c>
      <c r="F1097" s="0" t="s">
        <v>606</v>
      </c>
      <c r="G1097" s="0" t="s">
        <v>391</v>
      </c>
      <c r="H1097" s="0" t="s">
        <v>197</v>
      </c>
      <c r="J1097" s="111" t="n">
        <v>2</v>
      </c>
      <c r="K1097" s="0" t="s">
        <v>198</v>
      </c>
      <c r="L1097" s="0" t="s">
        <v>392</v>
      </c>
      <c r="M1097" s="0" t="s">
        <v>199</v>
      </c>
      <c r="O1097" s="0" t="s">
        <v>200</v>
      </c>
      <c r="Q1097" s="120" t="s">
        <v>200</v>
      </c>
      <c r="R1097" s="0" t="s">
        <v>3919</v>
      </c>
      <c r="S1097" s="131" t="s">
        <v>1834</v>
      </c>
      <c r="T1097" s="0" t="s">
        <v>3961</v>
      </c>
      <c r="U1097" s="131" t="s">
        <v>4369</v>
      </c>
      <c r="V1097" s="0" t="s">
        <v>1790</v>
      </c>
      <c r="W1097" s="110" t="s">
        <v>204</v>
      </c>
      <c r="X1097" s="111" t="n">
        <v>2016</v>
      </c>
      <c r="Y1097" s="111" t="s">
        <v>205</v>
      </c>
      <c r="Z1097" s="111" t="s">
        <v>198</v>
      </c>
      <c r="AA1097" s="122" t="s">
        <v>200</v>
      </c>
      <c r="AB1097" s="0" t="s">
        <v>6597</v>
      </c>
      <c r="AC1097" s="104" t="s">
        <v>3397</v>
      </c>
      <c r="AD1097" s="111" t="s">
        <v>198</v>
      </c>
      <c r="AE1097" s="111" t="s">
        <v>7438</v>
      </c>
      <c r="AI1097" s="111" t="s">
        <v>294</v>
      </c>
      <c r="AJ1097" s="111" t="s">
        <v>1793</v>
      </c>
      <c r="AK1097" s="0" t="s">
        <v>6597</v>
      </c>
      <c r="AM1097" s="111" t="n">
        <v>2015</v>
      </c>
      <c r="AN1097" s="111" t="s">
        <v>297</v>
      </c>
      <c r="AO1097" s="0" t="s">
        <v>609</v>
      </c>
      <c r="AP1097" s="0" t="s">
        <v>200</v>
      </c>
      <c r="AS1097" s="0" t="s">
        <v>200</v>
      </c>
      <c r="AT1097" s="0" t="s">
        <v>266</v>
      </c>
      <c r="AU1097" s="0" t="s">
        <v>200</v>
      </c>
      <c r="AV1097" s="0" t="s">
        <v>200</v>
      </c>
      <c r="AW1097" s="0" t="s">
        <v>977</v>
      </c>
      <c r="AZ1097" s="0" t="s">
        <v>7671</v>
      </c>
      <c r="BA1097" s="124" t="s">
        <v>200</v>
      </c>
      <c r="BB1097" s="0" t="s">
        <v>248</v>
      </c>
      <c r="BC1097" s="0" t="s">
        <v>7672</v>
      </c>
      <c r="BD1097" s="0" t="s">
        <v>7673</v>
      </c>
      <c r="BE1097" s="0" t="s">
        <v>7674</v>
      </c>
      <c r="BF1097" s="0" t="s">
        <v>200</v>
      </c>
      <c r="BG1097" s="125" t="s">
        <v>200</v>
      </c>
      <c r="BH1097" s="0" t="s">
        <v>2235</v>
      </c>
      <c r="BI1097" s="112" t="s">
        <v>198</v>
      </c>
      <c r="BJ1097" s="126" t="s">
        <v>200</v>
      </c>
      <c r="BK1097" s="0" t="s">
        <v>215</v>
      </c>
      <c r="BL1097" s="112" t="n">
        <v>4</v>
      </c>
      <c r="BM1097" s="112" t="n">
        <v>4</v>
      </c>
      <c r="BN1097" s="112" t="n">
        <v>4</v>
      </c>
      <c r="BO1097" s="111" t="n">
        <v>60</v>
      </c>
      <c r="BP1097" s="125" t="s">
        <v>200</v>
      </c>
      <c r="BQ1097" s="127" t="s">
        <v>216</v>
      </c>
    </row>
    <row r="1098" customFormat="false" ht="13.8" hidden="false" customHeight="false" outlineLevel="0" collapsed="false">
      <c r="A1098" s="131" t="s">
        <v>7675</v>
      </c>
      <c r="B1098" s="0" t="s">
        <v>5207</v>
      </c>
      <c r="C1098" s="131" t="s">
        <v>1489</v>
      </c>
      <c r="D1098" s="131" t="s">
        <v>1333</v>
      </c>
      <c r="E1098" s="0" t="s">
        <v>284</v>
      </c>
      <c r="F1098" s="0" t="s">
        <v>195</v>
      </c>
      <c r="G1098" s="0" t="s">
        <v>330</v>
      </c>
      <c r="H1098" s="0" t="s">
        <v>901</v>
      </c>
      <c r="J1098" s="111" t="n">
        <v>1</v>
      </c>
      <c r="K1098" s="131" t="s">
        <v>198</v>
      </c>
      <c r="L1098" s="0" t="s">
        <v>198</v>
      </c>
      <c r="M1098" s="0" t="s">
        <v>274</v>
      </c>
      <c r="O1098" s="0" t="s">
        <v>200</v>
      </c>
      <c r="Q1098" s="120" t="s">
        <v>200</v>
      </c>
      <c r="R1098" s="0" t="s">
        <v>3919</v>
      </c>
      <c r="S1098" s="0" t="s">
        <v>201</v>
      </c>
      <c r="T1098" s="0" t="s">
        <v>198</v>
      </c>
      <c r="U1098" s="0" t="s">
        <v>202</v>
      </c>
      <c r="V1098" s="0" t="s">
        <v>1790</v>
      </c>
      <c r="W1098" s="110" t="s">
        <v>204</v>
      </c>
      <c r="X1098" s="111" t="n">
        <v>2016</v>
      </c>
      <c r="Y1098" s="111" t="s">
        <v>498</v>
      </c>
      <c r="Z1098" s="130" t="s">
        <v>757</v>
      </c>
      <c r="AA1098" s="122" t="s">
        <v>200</v>
      </c>
      <c r="AB1098" s="0" t="s">
        <v>4214</v>
      </c>
      <c r="AC1098" s="0" t="s">
        <v>4214</v>
      </c>
      <c r="AD1098" s="111" t="n">
        <v>2016</v>
      </c>
      <c r="AE1098" s="111" t="s">
        <v>198</v>
      </c>
      <c r="AH1098" s="111" t="s">
        <v>7676</v>
      </c>
      <c r="AI1098" s="111" t="s">
        <v>922</v>
      </c>
      <c r="AJ1098" s="111" t="s">
        <v>4610</v>
      </c>
      <c r="AK1098" s="111" t="s">
        <v>4214</v>
      </c>
      <c r="AL1098" s="0" t="s">
        <v>200</v>
      </c>
      <c r="AM1098" s="111" t="n">
        <v>2011</v>
      </c>
      <c r="AN1098" s="111" t="s">
        <v>297</v>
      </c>
      <c r="AR1098" s="0" t="s">
        <v>371</v>
      </c>
      <c r="AS1098" s="0" t="s">
        <v>4216</v>
      </c>
      <c r="AT1098" s="0" t="s">
        <v>6032</v>
      </c>
      <c r="AU1098" s="0" t="s">
        <v>332</v>
      </c>
      <c r="AV1098" s="0" t="s">
        <v>4218</v>
      </c>
      <c r="AW1098" s="0" t="s">
        <v>200</v>
      </c>
      <c r="AY1098" s="0" t="s">
        <v>3510</v>
      </c>
      <c r="AZ1098" s="0" t="s">
        <v>7677</v>
      </c>
      <c r="BA1098" s="124" t="s">
        <v>200</v>
      </c>
      <c r="BB1098" s="0" t="s">
        <v>210</v>
      </c>
      <c r="BC1098" s="0" t="s">
        <v>7678</v>
      </c>
      <c r="BD1098" s="0" t="s">
        <v>7679</v>
      </c>
      <c r="BE1098" s="0" t="s">
        <v>7680</v>
      </c>
      <c r="BG1098" s="125" t="s">
        <v>200</v>
      </c>
      <c r="BH1098" s="0" t="s">
        <v>582</v>
      </c>
      <c r="BI1098" s="112" t="n">
        <v>5055856411505</v>
      </c>
      <c r="BJ1098" s="126" t="s">
        <v>200</v>
      </c>
      <c r="BK1098" s="0" t="s">
        <v>215</v>
      </c>
      <c r="BL1098" s="112" t="n">
        <v>4</v>
      </c>
      <c r="BM1098" s="112" t="n">
        <v>4</v>
      </c>
      <c r="BN1098" s="112" t="n">
        <v>4</v>
      </c>
      <c r="BO1098" s="111" t="n">
        <v>20</v>
      </c>
      <c r="BP1098" s="125" t="s">
        <v>200</v>
      </c>
      <c r="BQ1098" s="127" t="s">
        <v>216</v>
      </c>
    </row>
    <row r="1099" customFormat="false" ht="13.8" hidden="false" customHeight="false" outlineLevel="0" collapsed="false">
      <c r="A1099" s="0" t="s">
        <v>7681</v>
      </c>
      <c r="B1099" s="0" t="s">
        <v>5207</v>
      </c>
      <c r="C1099" s="131" t="s">
        <v>1970</v>
      </c>
      <c r="D1099" s="131" t="s">
        <v>1333</v>
      </c>
      <c r="E1099" s="0" t="s">
        <v>194</v>
      </c>
      <c r="F1099" s="0" t="s">
        <v>195</v>
      </c>
      <c r="G1099" s="0" t="s">
        <v>330</v>
      </c>
      <c r="H1099" s="0" t="s">
        <v>901</v>
      </c>
      <c r="J1099" s="111" t="n">
        <v>1</v>
      </c>
      <c r="K1099" s="0" t="s">
        <v>198</v>
      </c>
      <c r="L1099" s="0" t="s">
        <v>198</v>
      </c>
      <c r="M1099" s="0" t="s">
        <v>274</v>
      </c>
      <c r="O1099" s="0" t="s">
        <v>200</v>
      </c>
      <c r="Q1099" s="120" t="s">
        <v>200</v>
      </c>
      <c r="R1099" s="0" t="s">
        <v>3919</v>
      </c>
      <c r="S1099" s="0" t="s">
        <v>1834</v>
      </c>
      <c r="T1099" s="0" t="s">
        <v>4851</v>
      </c>
      <c r="U1099" s="0" t="s">
        <v>202</v>
      </c>
      <c r="V1099" s="0" t="s">
        <v>1790</v>
      </c>
      <c r="W1099" s="110" t="s">
        <v>204</v>
      </c>
      <c r="X1099" s="111" t="n">
        <v>2014</v>
      </c>
      <c r="Y1099" s="111" t="s">
        <v>1624</v>
      </c>
      <c r="Z1099" s="130" t="s">
        <v>757</v>
      </c>
      <c r="AA1099" s="122" t="s">
        <v>200</v>
      </c>
      <c r="AB1099" s="0" t="s">
        <v>7682</v>
      </c>
      <c r="AC1099" s="0" t="s">
        <v>3215</v>
      </c>
      <c r="AD1099" s="111" t="n">
        <v>2014</v>
      </c>
      <c r="AE1099" s="111" t="s">
        <v>198</v>
      </c>
      <c r="AI1099" s="111" t="s">
        <v>922</v>
      </c>
      <c r="AJ1099" s="111" t="s">
        <v>3976</v>
      </c>
      <c r="AK1099" s="0" t="s">
        <v>7682</v>
      </c>
      <c r="AM1099" s="111" t="n">
        <v>2012</v>
      </c>
      <c r="AN1099" s="111" t="s">
        <v>1887</v>
      </c>
      <c r="AR1099" s="0" t="s">
        <v>7683</v>
      </c>
      <c r="AS1099" s="0" t="s">
        <v>200</v>
      </c>
      <c r="AT1099" s="0" t="s">
        <v>7684</v>
      </c>
      <c r="AU1099" s="0" t="s">
        <v>7685</v>
      </c>
      <c r="AV1099" s="0" t="s">
        <v>200</v>
      </c>
      <c r="AX1099" s="0" t="s">
        <v>7686</v>
      </c>
      <c r="AY1099" s="131" t="s">
        <v>3510</v>
      </c>
      <c r="AZ1099" s="0" t="s">
        <v>7687</v>
      </c>
      <c r="BA1099" s="124" t="s">
        <v>200</v>
      </c>
      <c r="BB1099" s="0" t="s">
        <v>210</v>
      </c>
      <c r="BC1099" s="0" t="s">
        <v>7688</v>
      </c>
      <c r="BD1099" s="0" t="s">
        <v>7689</v>
      </c>
      <c r="BE1099" s="0" t="s">
        <v>7690</v>
      </c>
      <c r="BG1099" s="125" t="s">
        <v>200</v>
      </c>
      <c r="BH1099" s="0" t="s">
        <v>2235</v>
      </c>
      <c r="BI1099" s="112" t="n">
        <v>5021290066014</v>
      </c>
      <c r="BJ1099" s="126" t="s">
        <v>200</v>
      </c>
      <c r="BK1099" s="0" t="s">
        <v>215</v>
      </c>
      <c r="BL1099" s="112" t="n">
        <v>4</v>
      </c>
      <c r="BM1099" s="112" t="n">
        <v>4</v>
      </c>
      <c r="BN1099" s="112" t="n">
        <v>4</v>
      </c>
      <c r="BO1099" s="111" t="n">
        <v>20</v>
      </c>
      <c r="BP1099" s="125" t="s">
        <v>200</v>
      </c>
      <c r="BQ1099" s="127" t="s">
        <v>216</v>
      </c>
    </row>
    <row r="1100" customFormat="false" ht="13.8" hidden="false" customHeight="false" outlineLevel="0" collapsed="false">
      <c r="A1100" s="0" t="s">
        <v>7691</v>
      </c>
      <c r="B1100" s="0" t="s">
        <v>5207</v>
      </c>
      <c r="C1100" s="131" t="s">
        <v>1408</v>
      </c>
      <c r="D1100" s="131" t="s">
        <v>1333</v>
      </c>
      <c r="E1100" s="0" t="s">
        <v>194</v>
      </c>
      <c r="F1100" s="0" t="s">
        <v>195</v>
      </c>
      <c r="G1100" s="0" t="s">
        <v>196</v>
      </c>
      <c r="H1100" s="0" t="s">
        <v>901</v>
      </c>
      <c r="J1100" s="111" t="n">
        <v>1</v>
      </c>
      <c r="K1100" s="0" t="s">
        <v>198</v>
      </c>
      <c r="L1100" s="0" t="s">
        <v>198</v>
      </c>
      <c r="M1100" s="0" t="s">
        <v>199</v>
      </c>
      <c r="Q1100" s="120"/>
      <c r="R1100" s="0" t="s">
        <v>3919</v>
      </c>
      <c r="S1100" s="0" t="s">
        <v>201</v>
      </c>
      <c r="T1100" s="0" t="s">
        <v>198</v>
      </c>
      <c r="U1100" s="0" t="s">
        <v>202</v>
      </c>
      <c r="V1100" s="0" t="s">
        <v>1790</v>
      </c>
      <c r="W1100" s="110" t="s">
        <v>204</v>
      </c>
      <c r="X1100" s="111" t="n">
        <v>2019</v>
      </c>
      <c r="Y1100" s="111" t="s">
        <v>1624</v>
      </c>
      <c r="Z1100" s="130" t="s">
        <v>221</v>
      </c>
      <c r="AA1100" s="122" t="s">
        <v>200</v>
      </c>
      <c r="AB1100" s="0" t="s">
        <v>7692</v>
      </c>
      <c r="AC1100" s="0" t="s">
        <v>3470</v>
      </c>
      <c r="AD1100" s="111" t="n">
        <v>2019</v>
      </c>
      <c r="AE1100" s="111" t="s">
        <v>198</v>
      </c>
      <c r="AI1100" s="111" t="s">
        <v>922</v>
      </c>
      <c r="AJ1100" s="111" t="s">
        <v>3976</v>
      </c>
      <c r="AK1100" s="0" t="s">
        <v>7692</v>
      </c>
      <c r="AM1100" s="111" t="n">
        <v>2012</v>
      </c>
      <c r="AN1100" s="111" t="s">
        <v>263</v>
      </c>
      <c r="AR1100" s="0" t="s">
        <v>2217</v>
      </c>
      <c r="AS1100" s="0" t="s">
        <v>200</v>
      </c>
      <c r="AT1100" s="0" t="s">
        <v>576</v>
      </c>
      <c r="AU1100" s="0" t="s">
        <v>3062</v>
      </c>
      <c r="AV1100" s="0" t="s">
        <v>200</v>
      </c>
      <c r="AY1100" s="131"/>
      <c r="AZ1100" s="0" t="s">
        <v>7693</v>
      </c>
      <c r="BA1100" s="124" t="s">
        <v>200</v>
      </c>
      <c r="BB1100" s="0" t="s">
        <v>248</v>
      </c>
      <c r="BC1100" s="0" t="s">
        <v>7694</v>
      </c>
      <c r="BD1100" s="0" t="s">
        <v>7695</v>
      </c>
      <c r="BE1100" s="0" t="s">
        <v>7696</v>
      </c>
      <c r="BG1100" s="125"/>
      <c r="BH1100" s="0" t="s">
        <v>582</v>
      </c>
      <c r="BI1100" s="112" t="n">
        <v>5056208803351</v>
      </c>
      <c r="BJ1100" s="126"/>
      <c r="BK1100" s="0" t="s">
        <v>215</v>
      </c>
      <c r="BL1100" s="112" t="n">
        <v>4</v>
      </c>
      <c r="BM1100" s="112" t="n">
        <v>4</v>
      </c>
      <c r="BN1100" s="112" t="n">
        <v>4</v>
      </c>
      <c r="BO1100" s="111" t="n">
        <v>20</v>
      </c>
      <c r="BP1100" s="125"/>
      <c r="BQ1100" s="127" t="s">
        <v>216</v>
      </c>
    </row>
    <row r="1101" customFormat="false" ht="13.8" hidden="false" customHeight="false" outlineLevel="0" collapsed="false">
      <c r="A1101" s="0" t="s">
        <v>7697</v>
      </c>
      <c r="B1101" s="0" t="s">
        <v>5207</v>
      </c>
      <c r="C1101" s="0" t="s">
        <v>605</v>
      </c>
      <c r="D1101" s="0" t="s">
        <v>193</v>
      </c>
      <c r="E1101" s="0" t="s">
        <v>194</v>
      </c>
      <c r="F1101" s="0" t="s">
        <v>606</v>
      </c>
      <c r="G1101" s="0" t="s">
        <v>391</v>
      </c>
      <c r="H1101" s="0" t="s">
        <v>219</v>
      </c>
      <c r="J1101" s="111" t="n">
        <v>2</v>
      </c>
      <c r="K1101" s="0" t="s">
        <v>198</v>
      </c>
      <c r="L1101" s="0" t="s">
        <v>392</v>
      </c>
      <c r="M1101" s="0" t="s">
        <v>199</v>
      </c>
      <c r="Q1101" s="120"/>
      <c r="R1101" s="0" t="s">
        <v>3919</v>
      </c>
      <c r="S1101" s="0" t="s">
        <v>201</v>
      </c>
      <c r="T1101" s="0" t="s">
        <v>198</v>
      </c>
      <c r="U1101" s="0" t="s">
        <v>202</v>
      </c>
      <c r="V1101" s="0" t="s">
        <v>1790</v>
      </c>
      <c r="W1101" s="110" t="s">
        <v>204</v>
      </c>
      <c r="X1101" s="111" t="n">
        <v>2021</v>
      </c>
      <c r="Y1101" s="111" t="s">
        <v>205</v>
      </c>
      <c r="Z1101" s="111" t="s">
        <v>198</v>
      </c>
      <c r="AA1101" s="122"/>
      <c r="AB1101" s="0" t="s">
        <v>4586</v>
      </c>
      <c r="AC1101" s="0" t="s">
        <v>1534</v>
      </c>
      <c r="AD1101" s="111" t="s">
        <v>198</v>
      </c>
      <c r="AE1101" s="111" t="s">
        <v>198</v>
      </c>
      <c r="AI1101" s="111" t="s">
        <v>294</v>
      </c>
      <c r="AJ1101" s="111" t="s">
        <v>1130</v>
      </c>
      <c r="AK1101" s="0" t="s">
        <v>1534</v>
      </c>
      <c r="AL1101" s="0" t="s">
        <v>216</v>
      </c>
      <c r="AM1101" s="111" t="s">
        <v>849</v>
      </c>
      <c r="AN1101" s="111" t="s">
        <v>297</v>
      </c>
      <c r="AO1101" s="0" t="s">
        <v>609</v>
      </c>
      <c r="AP1101" s="0" t="s">
        <v>200</v>
      </c>
      <c r="AS1101" s="0" t="s">
        <v>7698</v>
      </c>
      <c r="AT1101" s="0" t="s">
        <v>354</v>
      </c>
      <c r="AU1101" s="0" t="s">
        <v>200</v>
      </c>
      <c r="AV1101" s="0" t="s">
        <v>3802</v>
      </c>
      <c r="AZ1101" s="0" t="s">
        <v>7699</v>
      </c>
      <c r="BA1101" s="124" t="s">
        <v>200</v>
      </c>
      <c r="BB1101" s="0" t="s">
        <v>248</v>
      </c>
      <c r="BC1101" s="0" t="s">
        <v>7700</v>
      </c>
      <c r="BE1101" s="0" t="s">
        <v>7701</v>
      </c>
      <c r="BG1101" s="125"/>
      <c r="BH1101" s="0" t="s">
        <v>2235</v>
      </c>
      <c r="BI1101" s="112" t="n">
        <v>8424365720717</v>
      </c>
      <c r="BJ1101" s="126"/>
      <c r="BK1101" s="0" t="s">
        <v>215</v>
      </c>
      <c r="BL1101" s="112" t="n">
        <v>4</v>
      </c>
      <c r="BM1101" s="112" t="n">
        <v>4</v>
      </c>
      <c r="BN1101" s="112" t="n">
        <v>4</v>
      </c>
      <c r="BO1101" s="111" t="n">
        <v>20</v>
      </c>
      <c r="BP1101" s="125"/>
      <c r="BQ1101" s="127"/>
    </row>
    <row r="1102" customFormat="false" ht="13.8" hidden="false" customHeight="false" outlineLevel="0" collapsed="false">
      <c r="A1102" s="0" t="s">
        <v>7702</v>
      </c>
      <c r="B1102" s="0" t="s">
        <v>5412</v>
      </c>
      <c r="C1102" s="0" t="s">
        <v>380</v>
      </c>
      <c r="D1102" s="0" t="s">
        <v>1333</v>
      </c>
      <c r="E1102" s="0" t="s">
        <v>7039</v>
      </c>
      <c r="F1102" s="0" t="s">
        <v>195</v>
      </c>
      <c r="G1102" s="0" t="s">
        <v>7040</v>
      </c>
      <c r="H1102" s="0" t="s">
        <v>197</v>
      </c>
      <c r="J1102" s="111" t="n">
        <v>1</v>
      </c>
      <c r="K1102" s="0" t="s">
        <v>198</v>
      </c>
      <c r="L1102" s="0" t="s">
        <v>198</v>
      </c>
      <c r="M1102" s="0" t="s">
        <v>199</v>
      </c>
      <c r="Q1102" s="120"/>
      <c r="R1102" s="0" t="s">
        <v>3919</v>
      </c>
      <c r="S1102" s="0" t="s">
        <v>201</v>
      </c>
      <c r="T1102" s="0" t="s">
        <v>198</v>
      </c>
      <c r="U1102" s="0" t="s">
        <v>202</v>
      </c>
      <c r="V1102" s="0" t="s">
        <v>7041</v>
      </c>
      <c r="W1102" s="110" t="s">
        <v>204</v>
      </c>
      <c r="X1102" s="111" t="n">
        <v>2020</v>
      </c>
      <c r="Z1102" s="111" t="s">
        <v>198</v>
      </c>
      <c r="AA1102" s="122"/>
      <c r="AB1102" s="0" t="s">
        <v>7703</v>
      </c>
      <c r="AC1102" s="0" t="s">
        <v>7704</v>
      </c>
      <c r="AD1102" s="111" t="n">
        <v>2020</v>
      </c>
      <c r="AE1102" s="111" t="s">
        <v>5241</v>
      </c>
      <c r="AI1102" s="111" t="s">
        <v>207</v>
      </c>
      <c r="AK1102" s="0" t="s">
        <v>7703</v>
      </c>
      <c r="AM1102" s="111" t="n">
        <v>2020</v>
      </c>
      <c r="AN1102" s="111" t="s">
        <v>263</v>
      </c>
      <c r="AT1102" s="0" t="s">
        <v>683</v>
      </c>
      <c r="AU1102" s="0" t="s">
        <v>7045</v>
      </c>
      <c r="AZ1102" s="0" t="s">
        <v>7705</v>
      </c>
      <c r="BA1102" s="124"/>
      <c r="BB1102" s="0" t="s">
        <v>248</v>
      </c>
      <c r="BC1102" s="0" t="s">
        <v>570</v>
      </c>
      <c r="BD1102" s="0" t="s">
        <v>7706</v>
      </c>
      <c r="BE1102" s="0" t="s">
        <v>7707</v>
      </c>
      <c r="BG1102" s="125"/>
      <c r="BH1102" s="0" t="s">
        <v>5303</v>
      </c>
      <c r="BI1102" s="112" t="n">
        <v>5060760880231</v>
      </c>
      <c r="BJ1102" s="126"/>
      <c r="BL1102" s="112" t="n">
        <v>4</v>
      </c>
      <c r="BM1102" s="112" t="n">
        <v>4</v>
      </c>
      <c r="BN1102" s="112" t="n">
        <v>4</v>
      </c>
      <c r="BO1102" s="111" t="n">
        <v>20</v>
      </c>
      <c r="BP1102" s="125"/>
      <c r="BQ1102" s="127" t="s">
        <v>5461</v>
      </c>
    </row>
    <row r="1103" customFormat="false" ht="13.8" hidden="false" customHeight="false" outlineLevel="0" collapsed="false">
      <c r="A1103" s="0" t="s">
        <v>7708</v>
      </c>
      <c r="B1103" s="0" t="s">
        <v>5207</v>
      </c>
      <c r="C1103" s="0" t="s">
        <v>192</v>
      </c>
      <c r="D1103" s="0" t="s">
        <v>1333</v>
      </c>
      <c r="E1103" s="0" t="s">
        <v>194</v>
      </c>
      <c r="F1103" s="0" t="s">
        <v>195</v>
      </c>
      <c r="G1103" s="0" t="s">
        <v>330</v>
      </c>
      <c r="H1103" s="0" t="s">
        <v>197</v>
      </c>
      <c r="J1103" s="111" t="n">
        <v>1</v>
      </c>
      <c r="K1103" s="0" t="s">
        <v>198</v>
      </c>
      <c r="L1103" s="0" t="s">
        <v>198</v>
      </c>
      <c r="M1103" s="0" t="s">
        <v>274</v>
      </c>
      <c r="O1103" s="0" t="s">
        <v>200</v>
      </c>
      <c r="Q1103" s="120" t="s">
        <v>200</v>
      </c>
      <c r="R1103" s="0" t="s">
        <v>3919</v>
      </c>
      <c r="S1103" s="0" t="s">
        <v>201</v>
      </c>
      <c r="T1103" s="0" t="s">
        <v>198</v>
      </c>
      <c r="U1103" s="0" t="s">
        <v>202</v>
      </c>
      <c r="V1103" s="0" t="s">
        <v>1790</v>
      </c>
      <c r="W1103" s="110" t="s">
        <v>204</v>
      </c>
      <c r="X1103" s="111" t="n">
        <v>2016</v>
      </c>
      <c r="Z1103" s="111" t="s">
        <v>198</v>
      </c>
      <c r="AA1103" s="122" t="s">
        <v>200</v>
      </c>
      <c r="AB1103" s="0" t="s">
        <v>2457</v>
      </c>
      <c r="AC1103" s="0" t="s">
        <v>7709</v>
      </c>
      <c r="AD1103" s="111" t="n">
        <v>2016</v>
      </c>
      <c r="AE1103" s="111" t="s">
        <v>198</v>
      </c>
      <c r="AI1103" s="111" t="s">
        <v>207</v>
      </c>
      <c r="AK1103" s="111" t="str">
        <f aca="false">(AB1103)</f>
        <v>Insomniac games</v>
      </c>
      <c r="AM1103" s="111" t="n">
        <f aca="false">AD1103</f>
        <v>2016</v>
      </c>
      <c r="AN1103" s="111" t="s">
        <v>297</v>
      </c>
      <c r="AS1103" s="0" t="s">
        <v>200</v>
      </c>
      <c r="AT1103" s="0" t="s">
        <v>266</v>
      </c>
      <c r="AU1103" s="0" t="s">
        <v>417</v>
      </c>
      <c r="AV1103" s="0" t="s">
        <v>200</v>
      </c>
      <c r="AZ1103" s="0" t="s">
        <v>7710</v>
      </c>
      <c r="BA1103" s="124" t="s">
        <v>200</v>
      </c>
      <c r="BB1103" s="0" t="s">
        <v>248</v>
      </c>
      <c r="BC1103" s="0" t="s">
        <v>2174</v>
      </c>
      <c r="BD1103" s="0" t="s">
        <v>7711</v>
      </c>
      <c r="BE1103" s="0" t="s">
        <v>7712</v>
      </c>
      <c r="BF1103" s="0" t="s">
        <v>7713</v>
      </c>
      <c r="BG1103" s="125" t="s">
        <v>200</v>
      </c>
      <c r="BH1103" s="0" t="s">
        <v>582</v>
      </c>
      <c r="BI1103" s="112" t="n">
        <v>653341120915</v>
      </c>
      <c r="BJ1103" s="126" t="s">
        <v>200</v>
      </c>
      <c r="BK1103" s="0" t="s">
        <v>215</v>
      </c>
      <c r="BL1103" s="112" t="n">
        <v>4</v>
      </c>
      <c r="BM1103" s="112" t="n">
        <v>4</v>
      </c>
      <c r="BN1103" s="112" t="n">
        <v>4</v>
      </c>
      <c r="BO1103" s="111" t="n">
        <v>20</v>
      </c>
      <c r="BP1103" s="125" t="s">
        <v>200</v>
      </c>
      <c r="BQ1103" s="127" t="s">
        <v>216</v>
      </c>
    </row>
    <row r="1104" customFormat="false" ht="13.8" hidden="false" customHeight="false" outlineLevel="0" collapsed="false">
      <c r="A1104" s="131" t="s">
        <v>7714</v>
      </c>
      <c r="B1104" s="0" t="s">
        <v>5207</v>
      </c>
      <c r="C1104" s="131" t="s">
        <v>1394</v>
      </c>
      <c r="D1104" s="131" t="s">
        <v>1333</v>
      </c>
      <c r="E1104" s="0" t="s">
        <v>194</v>
      </c>
      <c r="F1104" s="0" t="s">
        <v>399</v>
      </c>
      <c r="G1104" s="0" t="s">
        <v>196</v>
      </c>
      <c r="H1104" s="0" t="s">
        <v>197</v>
      </c>
      <c r="J1104" s="111" t="n">
        <v>2</v>
      </c>
      <c r="K1104" s="0" t="s">
        <v>198</v>
      </c>
      <c r="L1104" s="0" t="s">
        <v>533</v>
      </c>
      <c r="M1104" s="0" t="s">
        <v>199</v>
      </c>
      <c r="O1104" s="0" t="s">
        <v>200</v>
      </c>
      <c r="Q1104" s="120" t="s">
        <v>200</v>
      </c>
      <c r="R1104" s="0" t="s">
        <v>3919</v>
      </c>
      <c r="S1104" s="0" t="s">
        <v>1834</v>
      </c>
      <c r="T1104" s="0" t="s">
        <v>7715</v>
      </c>
      <c r="U1104" s="0" t="s">
        <v>202</v>
      </c>
      <c r="V1104" s="0" t="s">
        <v>1790</v>
      </c>
      <c r="W1104" s="110" t="s">
        <v>204</v>
      </c>
      <c r="X1104" s="111" t="n">
        <v>2021</v>
      </c>
      <c r="Z1104" s="111" t="s">
        <v>221</v>
      </c>
      <c r="AA1104" s="122" t="s">
        <v>200</v>
      </c>
      <c r="AB1104" s="0" t="s">
        <v>6917</v>
      </c>
      <c r="AC1104" s="0" t="s">
        <v>206</v>
      </c>
      <c r="AD1104" s="111" t="n">
        <v>2021</v>
      </c>
      <c r="AE1104" s="111" t="s">
        <v>198</v>
      </c>
      <c r="AI1104" s="111" t="s">
        <v>922</v>
      </c>
      <c r="AJ1104" s="111" t="s">
        <v>4710</v>
      </c>
      <c r="AK1104" s="111" t="s">
        <v>7716</v>
      </c>
      <c r="AM1104" s="111" t="n">
        <v>2010</v>
      </c>
      <c r="AN1104" s="111" t="s">
        <v>297</v>
      </c>
      <c r="AS1104" s="0" t="s">
        <v>403</v>
      </c>
      <c r="AV1104" s="0" t="s">
        <v>4969</v>
      </c>
      <c r="AW1104" s="0" t="s">
        <v>1412</v>
      </c>
      <c r="AZ1104" s="0" t="s">
        <v>7717</v>
      </c>
      <c r="BA1104" s="124" t="s">
        <v>200</v>
      </c>
      <c r="BB1104" s="0" t="s">
        <v>248</v>
      </c>
      <c r="BC1104" s="0" t="s">
        <v>7718</v>
      </c>
      <c r="BE1104" s="0" t="s">
        <v>7719</v>
      </c>
      <c r="BF1104" s="0" t="s">
        <v>7720</v>
      </c>
      <c r="BG1104" s="125" t="s">
        <v>200</v>
      </c>
      <c r="BH1104" s="0" t="s">
        <v>7721</v>
      </c>
      <c r="BI1104" s="112" t="n">
        <v>5055277038596</v>
      </c>
      <c r="BJ1104" s="126" t="s">
        <v>200</v>
      </c>
      <c r="BK1104" s="0" t="s">
        <v>215</v>
      </c>
      <c r="BL1104" s="112" t="n">
        <v>4</v>
      </c>
      <c r="BM1104" s="112" t="n">
        <v>4</v>
      </c>
      <c r="BN1104" s="112" t="n">
        <v>4</v>
      </c>
      <c r="BO1104" s="111" t="n">
        <v>20</v>
      </c>
      <c r="BP1104" s="125" t="s">
        <v>200</v>
      </c>
      <c r="BQ1104" s="127" t="s">
        <v>5461</v>
      </c>
    </row>
    <row r="1105" customFormat="false" ht="13.8" hidden="false" customHeight="false" outlineLevel="0" collapsed="false">
      <c r="A1105" s="131" t="s">
        <v>7722</v>
      </c>
      <c r="B1105" s="0" t="s">
        <v>5207</v>
      </c>
      <c r="C1105" s="131" t="s">
        <v>1394</v>
      </c>
      <c r="D1105" s="131" t="s">
        <v>1333</v>
      </c>
      <c r="E1105" s="0" t="s">
        <v>194</v>
      </c>
      <c r="F1105" s="0" t="s">
        <v>399</v>
      </c>
      <c r="G1105" s="0" t="s">
        <v>196</v>
      </c>
      <c r="H1105" s="0" t="s">
        <v>197</v>
      </c>
      <c r="J1105" s="111" t="n">
        <v>1</v>
      </c>
      <c r="K1105" s="0" t="s">
        <v>198</v>
      </c>
      <c r="L1105" s="0" t="s">
        <v>198</v>
      </c>
      <c r="M1105" s="0" t="s">
        <v>199</v>
      </c>
      <c r="O1105" s="0" t="s">
        <v>200</v>
      </c>
      <c r="Q1105" s="120" t="s">
        <v>200</v>
      </c>
      <c r="R1105" s="0" t="s">
        <v>3919</v>
      </c>
      <c r="S1105" s="0" t="s">
        <v>201</v>
      </c>
      <c r="T1105" s="0" t="s">
        <v>198</v>
      </c>
      <c r="U1105" s="0" t="s">
        <v>202</v>
      </c>
      <c r="V1105" s="0" t="s">
        <v>1790</v>
      </c>
      <c r="W1105" s="110" t="s">
        <v>204</v>
      </c>
      <c r="X1105" s="111" t="n">
        <v>2017</v>
      </c>
      <c r="Z1105" s="111" t="s">
        <v>221</v>
      </c>
      <c r="AA1105" s="122" t="s">
        <v>200</v>
      </c>
      <c r="AB1105" s="0" t="s">
        <v>1032</v>
      </c>
      <c r="AC1105" s="0" t="s">
        <v>206</v>
      </c>
      <c r="AD1105" s="111" t="n">
        <v>2017</v>
      </c>
      <c r="AE1105" s="111" t="s">
        <v>198</v>
      </c>
      <c r="AI1105" s="111" t="s">
        <v>207</v>
      </c>
      <c r="AK1105" s="111" t="s">
        <v>7716</v>
      </c>
      <c r="AM1105" s="111" t="n">
        <v>2017</v>
      </c>
      <c r="AN1105" s="111" t="s">
        <v>208</v>
      </c>
      <c r="AS1105" s="0" t="s">
        <v>403</v>
      </c>
      <c r="AZ1105" s="0" t="s">
        <v>7723</v>
      </c>
      <c r="BA1105" s="124" t="s">
        <v>200</v>
      </c>
      <c r="BB1105" s="0" t="s">
        <v>248</v>
      </c>
      <c r="BC1105" s="0" t="s">
        <v>4698</v>
      </c>
      <c r="BD1105" s="0" t="s">
        <v>7724</v>
      </c>
      <c r="BE1105" s="0" t="s">
        <v>7725</v>
      </c>
      <c r="BF1105" s="0" t="s">
        <v>7726</v>
      </c>
      <c r="BG1105" s="125" t="s">
        <v>200</v>
      </c>
      <c r="BH1105" s="0" t="s">
        <v>5303</v>
      </c>
      <c r="BI1105" s="112" t="n">
        <v>5055277029310</v>
      </c>
      <c r="BJ1105" s="126" t="s">
        <v>200</v>
      </c>
      <c r="BK1105" s="0" t="s">
        <v>215</v>
      </c>
      <c r="BL1105" s="112" t="n">
        <v>4</v>
      </c>
      <c r="BM1105" s="112" t="n">
        <v>4</v>
      </c>
      <c r="BN1105" s="112" t="n">
        <v>4</v>
      </c>
      <c r="BO1105" s="111" t="n">
        <v>20</v>
      </c>
      <c r="BP1105" s="125" t="s">
        <v>200</v>
      </c>
      <c r="BQ1105" s="127" t="s">
        <v>5461</v>
      </c>
    </row>
    <row r="1106" customFormat="false" ht="13.8" hidden="false" customHeight="false" outlineLevel="0" collapsed="false">
      <c r="A1106" s="0" t="s">
        <v>7727</v>
      </c>
      <c r="B1106" s="0" t="s">
        <v>5207</v>
      </c>
      <c r="C1106" s="0" t="s">
        <v>818</v>
      </c>
      <c r="D1106" s="0" t="s">
        <v>1333</v>
      </c>
      <c r="E1106" s="0" t="s">
        <v>313</v>
      </c>
      <c r="F1106" s="0" t="s">
        <v>314</v>
      </c>
      <c r="G1106" s="0" t="s">
        <v>880</v>
      </c>
      <c r="H1106" s="0" t="s">
        <v>197</v>
      </c>
      <c r="J1106" s="111" t="n">
        <v>4</v>
      </c>
      <c r="K1106" s="131" t="s">
        <v>198</v>
      </c>
      <c r="L1106" s="0" t="s">
        <v>456</v>
      </c>
      <c r="M1106" s="0" t="s">
        <v>199</v>
      </c>
      <c r="O1106" s="0" t="s">
        <v>200</v>
      </c>
      <c r="Q1106" s="120" t="s">
        <v>200</v>
      </c>
      <c r="R1106" s="0" t="s">
        <v>3919</v>
      </c>
      <c r="S1106" s="0" t="s">
        <v>201</v>
      </c>
      <c r="T1106" s="0" t="s">
        <v>198</v>
      </c>
      <c r="U1106" s="0" t="s">
        <v>202</v>
      </c>
      <c r="V1106" s="0" t="s">
        <v>1790</v>
      </c>
      <c r="W1106" s="110" t="s">
        <v>204</v>
      </c>
      <c r="X1106" s="111" t="n">
        <v>2019</v>
      </c>
      <c r="Y1106" s="130" t="s">
        <v>498</v>
      </c>
      <c r="Z1106" s="111" t="s">
        <v>198</v>
      </c>
      <c r="AA1106" s="122" t="s">
        <v>200</v>
      </c>
      <c r="AB1106" s="0" t="s">
        <v>4915</v>
      </c>
      <c r="AC1106" s="0" t="s">
        <v>206</v>
      </c>
      <c r="AD1106" s="111" t="n">
        <v>2019</v>
      </c>
      <c r="AE1106" s="111" t="s">
        <v>198</v>
      </c>
      <c r="AI1106" s="111" t="s">
        <v>207</v>
      </c>
      <c r="AK1106" s="111" t="str">
        <f aca="false">(AB1106)</f>
        <v>Sumo digital</v>
      </c>
      <c r="AM1106" s="111" t="n">
        <f aca="false">AD1106</f>
        <v>2019</v>
      </c>
      <c r="AN1106" s="111" t="s">
        <v>263</v>
      </c>
      <c r="AS1106" s="0" t="s">
        <v>398</v>
      </c>
      <c r="AT1106" s="0" t="s">
        <v>200</v>
      </c>
      <c r="AU1106" s="0" t="s">
        <v>200</v>
      </c>
      <c r="AV1106" s="0" t="s">
        <v>200</v>
      </c>
      <c r="AZ1106" s="0" t="s">
        <v>7728</v>
      </c>
      <c r="BA1106" s="124" t="s">
        <v>200</v>
      </c>
      <c r="BB1106" s="0" t="s">
        <v>248</v>
      </c>
      <c r="BC1106" s="0" t="s">
        <v>7729</v>
      </c>
      <c r="BD1106" s="0" t="s">
        <v>7730</v>
      </c>
      <c r="BE1106" s="0" t="s">
        <v>7731</v>
      </c>
      <c r="BF1106" s="0" t="s">
        <v>7732</v>
      </c>
      <c r="BG1106" s="125" t="s">
        <v>200</v>
      </c>
      <c r="BH1106" s="0" t="s">
        <v>582</v>
      </c>
      <c r="BI1106" s="112" t="n">
        <v>5055277033386</v>
      </c>
      <c r="BJ1106" s="126" t="s">
        <v>200</v>
      </c>
      <c r="BK1106" s="0" t="s">
        <v>215</v>
      </c>
      <c r="BL1106" s="112" t="n">
        <v>4</v>
      </c>
      <c r="BM1106" s="112" t="n">
        <v>4</v>
      </c>
      <c r="BN1106" s="112" t="n">
        <v>4</v>
      </c>
      <c r="BO1106" s="111" t="n">
        <v>20</v>
      </c>
      <c r="BP1106" s="125" t="s">
        <v>200</v>
      </c>
      <c r="BQ1106" s="127" t="s">
        <v>216</v>
      </c>
    </row>
    <row r="1107" customFormat="false" ht="13.8" hidden="false" customHeight="false" outlineLevel="0" collapsed="false">
      <c r="A1107" s="0" t="s">
        <v>7733</v>
      </c>
      <c r="B1107" s="0" t="s">
        <v>5207</v>
      </c>
      <c r="C1107" s="131" t="s">
        <v>1735</v>
      </c>
      <c r="D1107" s="131" t="s">
        <v>1333</v>
      </c>
      <c r="E1107" s="0" t="s">
        <v>194</v>
      </c>
      <c r="F1107" s="0" t="s">
        <v>606</v>
      </c>
      <c r="G1107" s="0" t="s">
        <v>391</v>
      </c>
      <c r="H1107" s="0" t="s">
        <v>197</v>
      </c>
      <c r="J1107" s="111" t="n">
        <v>2</v>
      </c>
      <c r="K1107" s="0" t="s">
        <v>198</v>
      </c>
      <c r="L1107" s="0" t="s">
        <v>392</v>
      </c>
      <c r="M1107" s="0" t="s">
        <v>274</v>
      </c>
      <c r="O1107" s="0" t="s">
        <v>6040</v>
      </c>
      <c r="Q1107" s="120" t="s">
        <v>200</v>
      </c>
      <c r="R1107" s="0" t="s">
        <v>3919</v>
      </c>
      <c r="S1107" s="0" t="s">
        <v>201</v>
      </c>
      <c r="T1107" s="0" t="s">
        <v>198</v>
      </c>
      <c r="U1107" s="0" t="s">
        <v>202</v>
      </c>
      <c r="V1107" s="0" t="s">
        <v>1790</v>
      </c>
      <c r="W1107" s="110" t="s">
        <v>204</v>
      </c>
      <c r="X1107" s="111" t="n">
        <v>2018</v>
      </c>
      <c r="Y1107" s="111" t="s">
        <v>1624</v>
      </c>
      <c r="Z1107" s="111" t="s">
        <v>198</v>
      </c>
      <c r="AA1107" s="122" t="s">
        <v>200</v>
      </c>
      <c r="AB1107" s="131" t="s">
        <v>5006</v>
      </c>
      <c r="AC1107" s="0" t="s">
        <v>4644</v>
      </c>
      <c r="AD1107" s="111" t="n">
        <v>2018</v>
      </c>
      <c r="AE1107" s="111" t="s">
        <v>198</v>
      </c>
      <c r="AI1107" s="111" t="s">
        <v>207</v>
      </c>
      <c r="AK1107" s="131" t="s">
        <v>5006</v>
      </c>
      <c r="AM1107" s="111" t="n">
        <f aca="false">AD1107</f>
        <v>2018</v>
      </c>
      <c r="AN1107" s="111" t="s">
        <v>208</v>
      </c>
      <c r="AO1107" s="0" t="s">
        <v>609</v>
      </c>
      <c r="AP1107" s="0" t="s">
        <v>200</v>
      </c>
      <c r="AQ1107" s="0" t="s">
        <v>4072</v>
      </c>
      <c r="AS1107" s="0" t="s">
        <v>1992</v>
      </c>
      <c r="AT1107" s="0" t="s">
        <v>200</v>
      </c>
      <c r="AY1107" s="131" t="s">
        <v>2040</v>
      </c>
      <c r="AZ1107" s="0" t="s">
        <v>7734</v>
      </c>
      <c r="BA1107" s="124" t="s">
        <v>200</v>
      </c>
      <c r="BB1107" s="0" t="s">
        <v>248</v>
      </c>
      <c r="BC1107" s="0" t="s">
        <v>7735</v>
      </c>
      <c r="BE1107" s="0" t="s">
        <v>7736</v>
      </c>
      <c r="BG1107" s="125" t="s">
        <v>200</v>
      </c>
      <c r="BH1107" s="0" t="s">
        <v>582</v>
      </c>
      <c r="BI1107" s="112" t="n">
        <v>3391891997812</v>
      </c>
      <c r="BJ1107" s="126" t="s">
        <v>200</v>
      </c>
      <c r="BK1107" s="0" t="s">
        <v>215</v>
      </c>
      <c r="BL1107" s="112" t="n">
        <v>4</v>
      </c>
      <c r="BM1107" s="112" t="n">
        <v>4</v>
      </c>
      <c r="BN1107" s="112" t="n">
        <v>4</v>
      </c>
      <c r="BO1107" s="111" t="n">
        <v>20</v>
      </c>
      <c r="BP1107" s="125" t="s">
        <v>200</v>
      </c>
      <c r="BQ1107" s="127" t="s">
        <v>216</v>
      </c>
    </row>
    <row r="1108" customFormat="false" ht="13.8" hidden="false" customHeight="false" outlineLevel="0" collapsed="false">
      <c r="A1108" s="0" t="s">
        <v>7737</v>
      </c>
      <c r="B1108" s="0" t="s">
        <v>5207</v>
      </c>
      <c r="C1108" s="0" t="s">
        <v>505</v>
      </c>
      <c r="D1108" s="0" t="s">
        <v>5246</v>
      </c>
      <c r="E1108" s="0" t="s">
        <v>194</v>
      </c>
      <c r="F1108" s="0" t="s">
        <v>1509</v>
      </c>
      <c r="G1108" s="0" t="s">
        <v>196</v>
      </c>
      <c r="H1108" s="0" t="s">
        <v>219</v>
      </c>
      <c r="J1108" s="111" t="n">
        <v>1</v>
      </c>
      <c r="K1108" s="0" t="s">
        <v>198</v>
      </c>
      <c r="L1108" s="0" t="s">
        <v>198</v>
      </c>
      <c r="M1108" s="0" t="s">
        <v>199</v>
      </c>
      <c r="O1108" s="0" t="s">
        <v>200</v>
      </c>
      <c r="Q1108" s="120" t="s">
        <v>200</v>
      </c>
      <c r="R1108" s="0" t="s">
        <v>3919</v>
      </c>
      <c r="S1108" s="0" t="s">
        <v>3441</v>
      </c>
      <c r="T1108" s="0" t="s">
        <v>3441</v>
      </c>
      <c r="U1108" s="0" t="s">
        <v>202</v>
      </c>
      <c r="V1108" s="0" t="s">
        <v>1790</v>
      </c>
      <c r="W1108" s="110" t="s">
        <v>204</v>
      </c>
      <c r="X1108" s="111" t="n">
        <v>2021</v>
      </c>
      <c r="Y1108" s="111" t="s">
        <v>1624</v>
      </c>
      <c r="Z1108" s="130" t="s">
        <v>221</v>
      </c>
      <c r="AA1108" s="122" t="s">
        <v>200</v>
      </c>
      <c r="AB1108" s="0" t="s">
        <v>2724</v>
      </c>
      <c r="AC1108" s="0" t="s">
        <v>7635</v>
      </c>
      <c r="AD1108" s="111" t="n">
        <v>2021</v>
      </c>
      <c r="AE1108" s="111" t="s">
        <v>198</v>
      </c>
      <c r="AI1108" s="111" t="s">
        <v>1313</v>
      </c>
      <c r="AJ1108" s="111" t="s">
        <v>3813</v>
      </c>
      <c r="AK1108" s="0" t="s">
        <v>2724</v>
      </c>
      <c r="AM1108" s="111" t="n">
        <v>1997</v>
      </c>
      <c r="AN1108" s="111" t="s">
        <v>297</v>
      </c>
      <c r="AR1108" s="0" t="s">
        <v>5385</v>
      </c>
      <c r="AS1108" s="0" t="s">
        <v>2725</v>
      </c>
      <c r="AT1108" s="0" t="s">
        <v>2726</v>
      </c>
      <c r="AU1108" s="0" t="s">
        <v>2727</v>
      </c>
      <c r="AV1108" s="0" t="s">
        <v>2728</v>
      </c>
      <c r="AZ1108" s="0" t="s">
        <v>7738</v>
      </c>
      <c r="BA1108" s="124" t="s">
        <v>200</v>
      </c>
      <c r="BB1108" s="0" t="s">
        <v>462</v>
      </c>
      <c r="BC1108" s="0" t="s">
        <v>979</v>
      </c>
      <c r="BE1108" s="104" t="s">
        <v>327</v>
      </c>
      <c r="BF1108" s="104" t="s">
        <v>7739</v>
      </c>
      <c r="BG1108" s="125" t="s">
        <v>200</v>
      </c>
      <c r="BH1108" s="0" t="s">
        <v>5303</v>
      </c>
      <c r="BI1108" s="112" t="n">
        <v>3760156487908</v>
      </c>
      <c r="BJ1108" s="126" t="s">
        <v>200</v>
      </c>
      <c r="BK1108" s="0" t="s">
        <v>215</v>
      </c>
      <c r="BL1108" s="112" t="n">
        <v>4</v>
      </c>
      <c r="BM1108" s="112" t="n">
        <v>4</v>
      </c>
      <c r="BN1108" s="112" t="n">
        <v>4</v>
      </c>
      <c r="BO1108" s="111" t="n">
        <v>20</v>
      </c>
      <c r="BP1108" s="125" t="s">
        <v>200</v>
      </c>
      <c r="BQ1108" s="127"/>
    </row>
    <row r="1109" customFormat="false" ht="13.8" hidden="false" customHeight="false" outlineLevel="0" collapsed="false">
      <c r="A1109" s="0" t="s">
        <v>7740</v>
      </c>
      <c r="B1109" s="0" t="s">
        <v>5207</v>
      </c>
      <c r="C1109" s="0" t="s">
        <v>928</v>
      </c>
      <c r="D1109" s="0" t="s">
        <v>1333</v>
      </c>
      <c r="E1109" s="0" t="s">
        <v>284</v>
      </c>
      <c r="F1109" s="0" t="s">
        <v>1509</v>
      </c>
      <c r="G1109" s="0" t="s">
        <v>330</v>
      </c>
      <c r="H1109" s="0" t="s">
        <v>901</v>
      </c>
      <c r="J1109" s="111" t="n">
        <v>1</v>
      </c>
      <c r="K1109" s="0" t="s">
        <v>198</v>
      </c>
      <c r="L1109" s="0" t="s">
        <v>198</v>
      </c>
      <c r="M1109" s="0" t="s">
        <v>199</v>
      </c>
      <c r="O1109" s="0" t="s">
        <v>200</v>
      </c>
      <c r="Q1109" s="120" t="s">
        <v>200</v>
      </c>
      <c r="R1109" s="0" t="s">
        <v>3919</v>
      </c>
      <c r="S1109" s="0" t="s">
        <v>201</v>
      </c>
      <c r="T1109" s="0" t="s">
        <v>198</v>
      </c>
      <c r="U1109" s="0" t="s">
        <v>202</v>
      </c>
      <c r="V1109" s="0" t="s">
        <v>1790</v>
      </c>
      <c r="W1109" s="110" t="s">
        <v>204</v>
      </c>
      <c r="X1109" s="111" t="n">
        <v>2017</v>
      </c>
      <c r="Y1109" s="111" t="s">
        <v>5366</v>
      </c>
      <c r="Z1109" s="130" t="s">
        <v>757</v>
      </c>
      <c r="AA1109" s="122" t="s">
        <v>200</v>
      </c>
      <c r="AB1109" s="0" t="s">
        <v>4265</v>
      </c>
      <c r="AC1109" s="0" t="s">
        <v>1696</v>
      </c>
      <c r="AD1109" s="111" t="n">
        <v>2017</v>
      </c>
      <c r="AE1109" s="111" t="s">
        <v>198</v>
      </c>
      <c r="AI1109" s="111" t="s">
        <v>207</v>
      </c>
      <c r="AK1109" s="111" t="str">
        <f aca="false">(AB1109)</f>
        <v>Obsidian entertainment</v>
      </c>
      <c r="AL1109" s="0" t="s">
        <v>200</v>
      </c>
      <c r="AM1109" s="111" t="n">
        <f aca="false">AD1109</f>
        <v>2017</v>
      </c>
      <c r="AN1109" s="111" t="s">
        <v>297</v>
      </c>
      <c r="AP1109" s="0" t="s">
        <v>286</v>
      </c>
      <c r="AQ1109" s="0" t="s">
        <v>200</v>
      </c>
      <c r="AR1109" s="0" t="s">
        <v>7741</v>
      </c>
      <c r="AS1109" s="0" t="s">
        <v>7742</v>
      </c>
      <c r="AT1109" s="0" t="s">
        <v>7743</v>
      </c>
      <c r="AU1109" s="0" t="s">
        <v>227</v>
      </c>
      <c r="AV1109" s="0" t="s">
        <v>200</v>
      </c>
      <c r="AZ1109" s="0" t="s">
        <v>7744</v>
      </c>
      <c r="BA1109" s="124" t="s">
        <v>200</v>
      </c>
      <c r="BB1109" s="0" t="s">
        <v>462</v>
      </c>
      <c r="BC1109" s="0" t="s">
        <v>7745</v>
      </c>
      <c r="BD1109" s="0" t="s">
        <v>7746</v>
      </c>
      <c r="BE1109" s="0" t="s">
        <v>7747</v>
      </c>
      <c r="BF1109" s="0" t="s">
        <v>200</v>
      </c>
      <c r="BG1109" s="125" t="s">
        <v>200</v>
      </c>
      <c r="BH1109" s="0" t="s">
        <v>582</v>
      </c>
      <c r="BI1109" s="112" t="n">
        <v>3307215917411</v>
      </c>
      <c r="BJ1109" s="126" t="s">
        <v>200</v>
      </c>
      <c r="BK1109" s="0" t="s">
        <v>215</v>
      </c>
      <c r="BL1109" s="112" t="n">
        <v>4</v>
      </c>
      <c r="BM1109" s="112" t="n">
        <v>4</v>
      </c>
      <c r="BN1109" s="112" t="n">
        <v>4</v>
      </c>
      <c r="BO1109" s="111" t="n">
        <v>20</v>
      </c>
      <c r="BP1109" s="125" t="s">
        <v>200</v>
      </c>
      <c r="BQ1109" s="127" t="s">
        <v>216</v>
      </c>
    </row>
    <row r="1110" customFormat="false" ht="13.8" hidden="false" customHeight="false" outlineLevel="0" collapsed="false">
      <c r="A1110" s="0" t="s">
        <v>7748</v>
      </c>
      <c r="B1110" s="0" t="s">
        <v>5207</v>
      </c>
      <c r="C1110" s="0" t="s">
        <v>234</v>
      </c>
      <c r="D1110" s="0" t="s">
        <v>1769</v>
      </c>
      <c r="E1110" s="0" t="s">
        <v>194</v>
      </c>
      <c r="F1110" s="0" t="s">
        <v>195</v>
      </c>
      <c r="G1110" s="0" t="s">
        <v>196</v>
      </c>
      <c r="H1110" s="0" t="s">
        <v>219</v>
      </c>
      <c r="J1110" s="111" t="n">
        <v>4</v>
      </c>
      <c r="K1110" s="0" t="s">
        <v>198</v>
      </c>
      <c r="L1110" s="0" t="s">
        <v>533</v>
      </c>
      <c r="M1110" s="0" t="s">
        <v>274</v>
      </c>
      <c r="O1110" s="0" t="s">
        <v>534</v>
      </c>
      <c r="Q1110" s="120" t="s">
        <v>200</v>
      </c>
      <c r="R1110" s="0" t="s">
        <v>3919</v>
      </c>
      <c r="S1110" s="0" t="s">
        <v>201</v>
      </c>
      <c r="T1110" s="0" t="s">
        <v>198</v>
      </c>
      <c r="U1110" s="0" t="s">
        <v>285</v>
      </c>
      <c r="V1110" s="0" t="s">
        <v>1790</v>
      </c>
      <c r="W1110" s="110" t="s">
        <v>204</v>
      </c>
      <c r="X1110" s="111" t="n">
        <v>2019</v>
      </c>
      <c r="Y1110" s="111" t="s">
        <v>200</v>
      </c>
      <c r="Z1110" s="111" t="s">
        <v>198</v>
      </c>
      <c r="AA1110" s="122" t="s">
        <v>200</v>
      </c>
      <c r="AB1110" s="0" t="s">
        <v>7749</v>
      </c>
      <c r="AC1110" s="0" t="s">
        <v>5249</v>
      </c>
      <c r="AD1110" s="111" t="s">
        <v>198</v>
      </c>
      <c r="AE1110" s="111" t="s">
        <v>5241</v>
      </c>
      <c r="AI1110" s="111" t="s">
        <v>294</v>
      </c>
      <c r="AJ1110" s="111" t="s">
        <v>1793</v>
      </c>
      <c r="AK1110" s="0" t="s">
        <v>7749</v>
      </c>
      <c r="AM1110" s="111" t="n">
        <v>2008</v>
      </c>
      <c r="AN1110" s="111" t="s">
        <v>297</v>
      </c>
      <c r="AS1110" s="0" t="s">
        <v>7750</v>
      </c>
      <c r="AV1110" s="0" t="s">
        <v>7751</v>
      </c>
      <c r="AY1110" s="0" t="s">
        <v>5732</v>
      </c>
      <c r="AZ1110" s="0" t="s">
        <v>7752</v>
      </c>
      <c r="BA1110" s="124" t="s">
        <v>200</v>
      </c>
      <c r="BB1110" s="0" t="s">
        <v>248</v>
      </c>
      <c r="BC1110" s="0" t="s">
        <v>7753</v>
      </c>
      <c r="BD1110" s="0" t="s">
        <v>7754</v>
      </c>
      <c r="BE1110" s="0" t="s">
        <v>7755</v>
      </c>
      <c r="BF1110" s="0" t="s">
        <v>7756</v>
      </c>
      <c r="BG1110" s="125" t="s">
        <v>200</v>
      </c>
      <c r="BH1110" s="0" t="s">
        <v>5255</v>
      </c>
      <c r="BI1110" s="112" t="n">
        <v>819976022004</v>
      </c>
      <c r="BJ1110" s="126" t="s">
        <v>200</v>
      </c>
      <c r="BK1110" s="0" t="s">
        <v>215</v>
      </c>
      <c r="BL1110" s="112" t="n">
        <v>4</v>
      </c>
      <c r="BM1110" s="112" t="n">
        <v>4</v>
      </c>
      <c r="BN1110" s="112" t="n">
        <v>4</v>
      </c>
      <c r="BO1110" s="111" t="n">
        <v>20</v>
      </c>
      <c r="BP1110" s="125" t="s">
        <v>200</v>
      </c>
      <c r="BQ1110" s="127" t="s">
        <v>216</v>
      </c>
    </row>
    <row r="1111" customFormat="false" ht="13.8" hidden="false" customHeight="false" outlineLevel="0" collapsed="false">
      <c r="A1111" s="0" t="s">
        <v>7757</v>
      </c>
      <c r="B1111" s="0" t="s">
        <v>5207</v>
      </c>
      <c r="C1111" s="0" t="s">
        <v>234</v>
      </c>
      <c r="D1111" s="0" t="s">
        <v>193</v>
      </c>
      <c r="E1111" s="0" t="s">
        <v>194</v>
      </c>
      <c r="F1111" s="0" t="s">
        <v>195</v>
      </c>
      <c r="G1111" s="0" t="s">
        <v>196</v>
      </c>
      <c r="H1111" s="0" t="s">
        <v>219</v>
      </c>
      <c r="J1111" s="111" t="n">
        <v>1</v>
      </c>
      <c r="K1111" s="0" t="s">
        <v>198</v>
      </c>
      <c r="L1111" s="0" t="s">
        <v>198</v>
      </c>
      <c r="M1111" s="0" t="s">
        <v>199</v>
      </c>
      <c r="Q1111" s="120" t="s">
        <v>200</v>
      </c>
      <c r="R1111" s="0" t="s">
        <v>3919</v>
      </c>
      <c r="S1111" s="0" t="s">
        <v>5247</v>
      </c>
      <c r="T1111" s="0" t="s">
        <v>198</v>
      </c>
      <c r="U1111" s="0" t="s">
        <v>285</v>
      </c>
      <c r="V1111" s="0" t="s">
        <v>1790</v>
      </c>
      <c r="W1111" s="110" t="s">
        <v>204</v>
      </c>
      <c r="X1111" s="111" t="n">
        <v>2018</v>
      </c>
      <c r="Y1111" s="111" t="s">
        <v>200</v>
      </c>
      <c r="Z1111" s="111" t="s">
        <v>198</v>
      </c>
      <c r="AA1111" s="122" t="s">
        <v>200</v>
      </c>
      <c r="AB1111" s="0" t="s">
        <v>7758</v>
      </c>
      <c r="AC1111" s="0" t="s">
        <v>5249</v>
      </c>
      <c r="AD1111" s="111" t="s">
        <v>7759</v>
      </c>
      <c r="AE1111" s="111" t="s">
        <v>5241</v>
      </c>
      <c r="AG1111" s="130"/>
      <c r="AI1111" s="111" t="s">
        <v>294</v>
      </c>
      <c r="AJ1111" s="111" t="s">
        <v>1793</v>
      </c>
      <c r="AK1111" s="0" t="s">
        <v>7758</v>
      </c>
      <c r="AM1111" s="111" t="n">
        <v>2017</v>
      </c>
      <c r="AN1111" s="111" t="s">
        <v>1794</v>
      </c>
      <c r="AU1111" s="0" t="s">
        <v>244</v>
      </c>
      <c r="AV1111" s="0" t="s">
        <v>200</v>
      </c>
      <c r="AZ1111" s="0" t="s">
        <v>7760</v>
      </c>
      <c r="BA1111" s="124" t="s">
        <v>200</v>
      </c>
      <c r="BB1111" s="0" t="s">
        <v>462</v>
      </c>
      <c r="BC1111" s="0" t="s">
        <v>7761</v>
      </c>
      <c r="BD1111" s="0" t="s">
        <v>7762</v>
      </c>
      <c r="BE1111" s="0" t="s">
        <v>7763</v>
      </c>
      <c r="BF1111" s="0" t="s">
        <v>7764</v>
      </c>
      <c r="BG1111" s="125"/>
      <c r="BH1111" s="0" t="s">
        <v>5255</v>
      </c>
      <c r="BI1111" s="112" t="n">
        <v>819976020918</v>
      </c>
      <c r="BJ1111" s="126"/>
      <c r="BK1111" s="0" t="s">
        <v>215</v>
      </c>
      <c r="BL1111" s="112" t="n">
        <v>4</v>
      </c>
      <c r="BM1111" s="112" t="n">
        <v>4</v>
      </c>
      <c r="BN1111" s="112" t="n">
        <v>4</v>
      </c>
      <c r="BO1111" s="111" t="n">
        <v>40</v>
      </c>
      <c r="BP1111" s="125"/>
      <c r="BQ1111" s="127" t="s">
        <v>216</v>
      </c>
    </row>
    <row r="1112" customFormat="false" ht="13.8" hidden="false" customHeight="false" outlineLevel="0" collapsed="false">
      <c r="A1112" s="0" t="s">
        <v>7765</v>
      </c>
      <c r="B1112" s="0" t="s">
        <v>5207</v>
      </c>
      <c r="C1112" s="131" t="s">
        <v>1408</v>
      </c>
      <c r="D1112" s="131" t="s">
        <v>1333</v>
      </c>
      <c r="E1112" s="0" t="s">
        <v>284</v>
      </c>
      <c r="F1112" s="0" t="s">
        <v>195</v>
      </c>
      <c r="G1112" s="0" t="s">
        <v>330</v>
      </c>
      <c r="H1112" s="0" t="s">
        <v>197</v>
      </c>
      <c r="J1112" s="111" t="n">
        <v>1</v>
      </c>
      <c r="K1112" s="0" t="s">
        <v>198</v>
      </c>
      <c r="L1112" s="0" t="s">
        <v>198</v>
      </c>
      <c r="M1112" s="0" t="s">
        <v>199</v>
      </c>
      <c r="Q1112" s="120" t="s">
        <v>200</v>
      </c>
      <c r="R1112" s="0" t="s">
        <v>3919</v>
      </c>
      <c r="S1112" s="0" t="s">
        <v>201</v>
      </c>
      <c r="T1112" s="0" t="s">
        <v>198</v>
      </c>
      <c r="U1112" s="0" t="s">
        <v>202</v>
      </c>
      <c r="V1112" s="0" t="s">
        <v>1790</v>
      </c>
      <c r="W1112" s="110" t="s">
        <v>204</v>
      </c>
      <c r="X1112" s="111" t="n">
        <v>2018</v>
      </c>
      <c r="Y1112" s="111" t="s">
        <v>498</v>
      </c>
      <c r="Z1112" s="130" t="s">
        <v>757</v>
      </c>
      <c r="AA1112" s="122" t="s">
        <v>200</v>
      </c>
      <c r="AB1112" s="0" t="s">
        <v>2457</v>
      </c>
      <c r="AC1112" s="0" t="s">
        <v>872</v>
      </c>
      <c r="AD1112" s="111" t="n">
        <v>2018</v>
      </c>
      <c r="AE1112" s="111" t="s">
        <v>2869</v>
      </c>
      <c r="AG1112" s="111" t="s">
        <v>241</v>
      </c>
      <c r="AH1112" s="130" t="s">
        <v>3364</v>
      </c>
      <c r="AI1112" s="111" t="s">
        <v>207</v>
      </c>
      <c r="AK1112" s="111" t="str">
        <f aca="false">(AB1112)</f>
        <v>Insomniac games</v>
      </c>
      <c r="AM1112" s="111" t="n">
        <f aca="false">AD1112</f>
        <v>2018</v>
      </c>
      <c r="AN1112" s="111" t="s">
        <v>297</v>
      </c>
      <c r="AP1112" s="0" t="s">
        <v>526</v>
      </c>
      <c r="AQ1112" s="0" t="s">
        <v>200</v>
      </c>
      <c r="AR1112" s="0" t="s">
        <v>200</v>
      </c>
      <c r="AS1112" s="0" t="s">
        <v>1779</v>
      </c>
      <c r="AT1112" s="0" t="s">
        <v>749</v>
      </c>
      <c r="AU1112" s="0" t="s">
        <v>1823</v>
      </c>
      <c r="AV1112" s="0" t="s">
        <v>750</v>
      </c>
      <c r="AX1112" s="0" t="s">
        <v>7766</v>
      </c>
      <c r="AY1112" s="0" t="s">
        <v>200</v>
      </c>
      <c r="AZ1112" s="0" t="s">
        <v>7767</v>
      </c>
      <c r="BA1112" s="124" t="s">
        <v>200</v>
      </c>
      <c r="BB1112" s="0" t="s">
        <v>248</v>
      </c>
      <c r="BC1112" s="0" t="s">
        <v>7768</v>
      </c>
      <c r="BD1112" s="0" t="s">
        <v>7769</v>
      </c>
      <c r="BE1112" s="104" t="s">
        <v>7770</v>
      </c>
      <c r="BG1112" s="125" t="s">
        <v>200</v>
      </c>
      <c r="BH1112" s="0" t="s">
        <v>214</v>
      </c>
      <c r="BI1112" s="112" t="n">
        <v>711719416470</v>
      </c>
      <c r="BJ1112" s="126" t="s">
        <v>200</v>
      </c>
      <c r="BK1112" s="0" t="s">
        <v>215</v>
      </c>
      <c r="BL1112" s="112" t="n">
        <v>4</v>
      </c>
      <c r="BM1112" s="112" t="n">
        <v>4</v>
      </c>
      <c r="BN1112" s="112" t="n">
        <v>4</v>
      </c>
      <c r="BO1112" s="111" t="n">
        <v>20</v>
      </c>
      <c r="BP1112" s="125" t="s">
        <v>200</v>
      </c>
      <c r="BQ1112" s="127" t="s">
        <v>216</v>
      </c>
    </row>
    <row r="1113" customFormat="false" ht="13.8" hidden="false" customHeight="false" outlineLevel="0" collapsed="false">
      <c r="A1113" s="0" t="s">
        <v>7771</v>
      </c>
      <c r="B1113" s="0" t="s">
        <v>5207</v>
      </c>
      <c r="C1113" s="131" t="s">
        <v>1394</v>
      </c>
      <c r="D1113" s="131" t="s">
        <v>1333</v>
      </c>
      <c r="E1113" s="0" t="s">
        <v>194</v>
      </c>
      <c r="F1113" s="0" t="s">
        <v>195</v>
      </c>
      <c r="G1113" s="0" t="s">
        <v>330</v>
      </c>
      <c r="H1113" s="0" t="s">
        <v>400</v>
      </c>
      <c r="I1113" s="0" t="s">
        <v>2367</v>
      </c>
      <c r="J1113" s="111" t="n">
        <v>1</v>
      </c>
      <c r="K1113" s="0" t="s">
        <v>198</v>
      </c>
      <c r="L1113" s="0" t="s">
        <v>198</v>
      </c>
      <c r="M1113" s="0" t="s">
        <v>199</v>
      </c>
      <c r="O1113" s="0" t="s">
        <v>200</v>
      </c>
      <c r="Q1113" s="120" t="s">
        <v>200</v>
      </c>
      <c r="R1113" s="0" t="s">
        <v>3919</v>
      </c>
      <c r="S1113" s="0" t="s">
        <v>201</v>
      </c>
      <c r="T1113" s="0" t="s">
        <v>198</v>
      </c>
      <c r="U1113" s="0" t="s">
        <v>202</v>
      </c>
      <c r="V1113" s="0" t="s">
        <v>1790</v>
      </c>
      <c r="W1113" s="110" t="s">
        <v>204</v>
      </c>
      <c r="X1113" s="111" t="n">
        <v>2018</v>
      </c>
      <c r="Y1113" s="111" t="s">
        <v>498</v>
      </c>
      <c r="Z1113" s="111" t="s">
        <v>221</v>
      </c>
      <c r="AA1113" s="122" t="s">
        <v>200</v>
      </c>
      <c r="AB1113" s="0" t="s">
        <v>2682</v>
      </c>
      <c r="AC1113" s="0" t="s">
        <v>2016</v>
      </c>
      <c r="AD1113" s="111" t="n">
        <v>2018</v>
      </c>
      <c r="AE1113" s="111" t="s">
        <v>198</v>
      </c>
      <c r="AI1113" s="111" t="s">
        <v>1313</v>
      </c>
      <c r="AJ1113" s="111" t="s">
        <v>3813</v>
      </c>
      <c r="AK1113" s="111" t="s">
        <v>2457</v>
      </c>
      <c r="AM1113" s="111" t="s">
        <v>849</v>
      </c>
      <c r="AN1113" s="111" t="s">
        <v>297</v>
      </c>
      <c r="AO1113" s="0" t="s">
        <v>200</v>
      </c>
      <c r="AR1113" s="131" t="s">
        <v>7772</v>
      </c>
      <c r="AS1113" s="0" t="s">
        <v>200</v>
      </c>
      <c r="AT1113" s="0" t="s">
        <v>226</v>
      </c>
      <c r="AU1113" s="0" t="s">
        <v>434</v>
      </c>
      <c r="AY1113" s="131" t="s">
        <v>2040</v>
      </c>
      <c r="AZ1113" s="0" t="s">
        <v>7773</v>
      </c>
      <c r="BA1113" s="124" t="s">
        <v>200</v>
      </c>
      <c r="BB1113" s="0" t="s">
        <v>462</v>
      </c>
      <c r="BC1113" s="0" t="s">
        <v>7774</v>
      </c>
      <c r="BD1113" s="0" t="s">
        <v>7775</v>
      </c>
      <c r="BE1113" s="0" t="s">
        <v>7776</v>
      </c>
      <c r="BF1113" s="0" t="s">
        <v>7777</v>
      </c>
      <c r="BG1113" s="125" t="s">
        <v>200</v>
      </c>
      <c r="BH1113" s="0" t="s">
        <v>214</v>
      </c>
      <c r="BI1113" s="112" t="n">
        <v>5030917242182</v>
      </c>
      <c r="BJ1113" s="126" t="s">
        <v>200</v>
      </c>
      <c r="BK1113" s="0" t="s">
        <v>215</v>
      </c>
      <c r="BL1113" s="112" t="n">
        <v>4</v>
      </c>
      <c r="BM1113" s="112" t="n">
        <v>4</v>
      </c>
      <c r="BN1113" s="112" t="n">
        <v>4</v>
      </c>
      <c r="BO1113" s="111" t="n">
        <v>20</v>
      </c>
      <c r="BP1113" s="125" t="s">
        <v>200</v>
      </c>
      <c r="BQ1113" s="127" t="s">
        <v>216</v>
      </c>
    </row>
    <row r="1114" customFormat="false" ht="13.8" hidden="false" customHeight="false" outlineLevel="0" collapsed="false">
      <c r="A1114" s="0" t="s">
        <v>7778</v>
      </c>
      <c r="B1114" s="0" t="s">
        <v>5207</v>
      </c>
      <c r="C1114" s="131" t="s">
        <v>6012</v>
      </c>
      <c r="D1114" s="131" t="s">
        <v>1769</v>
      </c>
      <c r="E1114" s="0" t="s">
        <v>313</v>
      </c>
      <c r="F1114" s="0" t="s">
        <v>1509</v>
      </c>
      <c r="G1114" s="0" t="s">
        <v>330</v>
      </c>
      <c r="H1114" s="0" t="s">
        <v>197</v>
      </c>
      <c r="I1114" s="0" t="s">
        <v>200</v>
      </c>
      <c r="J1114" s="133" t="n">
        <v>1</v>
      </c>
      <c r="K1114" s="0" t="s">
        <v>198</v>
      </c>
      <c r="L1114" s="0" t="s">
        <v>198</v>
      </c>
      <c r="M1114" s="0" t="s">
        <v>235</v>
      </c>
      <c r="N1114" s="0" t="s">
        <v>7779</v>
      </c>
      <c r="O1114" s="0" t="s">
        <v>237</v>
      </c>
      <c r="Q1114" s="120" t="s">
        <v>200</v>
      </c>
      <c r="R1114" s="0" t="s">
        <v>3919</v>
      </c>
      <c r="S1114" s="0" t="s">
        <v>201</v>
      </c>
      <c r="T1114" s="0" t="s">
        <v>198</v>
      </c>
      <c r="U1114" s="0" t="s">
        <v>202</v>
      </c>
      <c r="V1114" s="0" t="s">
        <v>1790</v>
      </c>
      <c r="W1114" s="110" t="s">
        <v>204</v>
      </c>
      <c r="X1114" s="111" t="n">
        <v>2016</v>
      </c>
      <c r="Y1114" s="111" t="s">
        <v>205</v>
      </c>
      <c r="Z1114" s="111" t="s">
        <v>757</v>
      </c>
      <c r="AA1114" s="122" t="s">
        <v>200</v>
      </c>
      <c r="AB1114" s="0" t="s">
        <v>7780</v>
      </c>
      <c r="AC1114" s="0" t="s">
        <v>3470</v>
      </c>
      <c r="AD1114" s="111" t="n">
        <v>2016</v>
      </c>
      <c r="AE1114" s="111" t="s">
        <v>198</v>
      </c>
      <c r="AI1114" s="111" t="s">
        <v>294</v>
      </c>
      <c r="AJ1114" s="111" t="s">
        <v>1793</v>
      </c>
      <c r="AK1114" s="0" t="s">
        <v>7780</v>
      </c>
      <c r="AM1114" s="111" t="n">
        <v>2016</v>
      </c>
      <c r="AN1114" s="111" t="s">
        <v>297</v>
      </c>
      <c r="AS1114" s="0" t="s">
        <v>7781</v>
      </c>
      <c r="AT1114" s="0" t="s">
        <v>6014</v>
      </c>
      <c r="AV1114" s="0" t="s">
        <v>200</v>
      </c>
      <c r="AZ1114" s="0" t="s">
        <v>7782</v>
      </c>
      <c r="BA1114" s="124" t="s">
        <v>200</v>
      </c>
      <c r="BB1114" s="0" t="s">
        <v>462</v>
      </c>
      <c r="BC1114" s="0" t="s">
        <v>7783</v>
      </c>
      <c r="BD1114" s="0" t="s">
        <v>7784</v>
      </c>
      <c r="BE1114" s="0" t="s">
        <v>7785</v>
      </c>
      <c r="BG1114" s="125" t="s">
        <v>200</v>
      </c>
      <c r="BH1114" s="0" t="s">
        <v>214</v>
      </c>
      <c r="BI1114" s="112" t="n">
        <v>8023171039633</v>
      </c>
      <c r="BJ1114" s="126" t="s">
        <v>200</v>
      </c>
      <c r="BK1114" s="0" t="s">
        <v>215</v>
      </c>
      <c r="BL1114" s="112" t="n">
        <v>4</v>
      </c>
      <c r="BM1114" s="112" t="n">
        <v>4</v>
      </c>
      <c r="BN1114" s="112" t="n">
        <v>4</v>
      </c>
      <c r="BO1114" s="111" t="n">
        <v>20</v>
      </c>
      <c r="BP1114" s="125" t="s">
        <v>200</v>
      </c>
      <c r="BQ1114" s="127" t="s">
        <v>216</v>
      </c>
    </row>
    <row r="1115" customFormat="false" ht="13.8" hidden="false" customHeight="false" outlineLevel="0" collapsed="false">
      <c r="A1115" s="0" t="s">
        <v>7786</v>
      </c>
      <c r="B1115" s="0" t="s">
        <v>5207</v>
      </c>
      <c r="C1115" s="0" t="s">
        <v>1344</v>
      </c>
      <c r="D1115" s="0" t="s">
        <v>1333</v>
      </c>
      <c r="E1115" s="0" t="s">
        <v>194</v>
      </c>
      <c r="F1115" s="0" t="s">
        <v>195</v>
      </c>
      <c r="G1115" s="0" t="s">
        <v>330</v>
      </c>
      <c r="H1115" s="0" t="s">
        <v>197</v>
      </c>
      <c r="J1115" s="111" t="n">
        <v>2</v>
      </c>
      <c r="K1115" s="0" t="s">
        <v>198</v>
      </c>
      <c r="L1115" s="0" t="s">
        <v>533</v>
      </c>
      <c r="M1115" s="0" t="s">
        <v>199</v>
      </c>
      <c r="Q1115" s="120" t="s">
        <v>200</v>
      </c>
      <c r="R1115" s="0" t="s">
        <v>3919</v>
      </c>
      <c r="S1115" s="0" t="s">
        <v>201</v>
      </c>
      <c r="T1115" s="0" t="s">
        <v>198</v>
      </c>
      <c r="U1115" s="0" t="s">
        <v>202</v>
      </c>
      <c r="V1115" s="0" t="s">
        <v>1790</v>
      </c>
      <c r="W1115" s="110" t="s">
        <v>204</v>
      </c>
      <c r="X1115" s="111" t="n">
        <v>2018</v>
      </c>
      <c r="Y1115" s="111" t="s">
        <v>498</v>
      </c>
      <c r="Z1115" s="130" t="s">
        <v>757</v>
      </c>
      <c r="AA1115" s="122" t="s">
        <v>200</v>
      </c>
      <c r="AB1115" s="0" t="s">
        <v>7787</v>
      </c>
      <c r="AC1115" s="0" t="s">
        <v>1696</v>
      </c>
      <c r="AD1115" s="111" t="n">
        <v>2018</v>
      </c>
      <c r="AE1115" s="111" t="s">
        <v>198</v>
      </c>
      <c r="AI1115" s="111" t="s">
        <v>207</v>
      </c>
      <c r="AK1115" s="111" t="str">
        <f aca="false">(AB1115)</f>
        <v>Ubisoft Toronto</v>
      </c>
      <c r="AM1115" s="111" t="n">
        <v>2018</v>
      </c>
      <c r="AN1115" s="111" t="s">
        <v>1887</v>
      </c>
      <c r="AO1115" s="0" t="s">
        <v>7788</v>
      </c>
      <c r="AP1115" s="0" t="s">
        <v>200</v>
      </c>
      <c r="AR1115" s="0" t="s">
        <v>7789</v>
      </c>
      <c r="AT1115" s="0" t="s">
        <v>200</v>
      </c>
      <c r="AU1115" s="0" t="s">
        <v>1306</v>
      </c>
      <c r="AV1115" s="0" t="s">
        <v>200</v>
      </c>
      <c r="AZ1115" s="0" t="s">
        <v>7790</v>
      </c>
      <c r="BA1115" s="124" t="s">
        <v>200</v>
      </c>
      <c r="BB1115" s="0" t="s">
        <v>248</v>
      </c>
      <c r="BC1115" s="0" t="s">
        <v>6482</v>
      </c>
      <c r="BD1115" s="0" t="s">
        <v>7791</v>
      </c>
      <c r="BE1115" s="0" t="s">
        <v>7792</v>
      </c>
      <c r="BF1115" s="0" t="s">
        <v>7793</v>
      </c>
      <c r="BG1115" s="125"/>
      <c r="BH1115" s="0" t="s">
        <v>4172</v>
      </c>
      <c r="BJ1115" s="126"/>
      <c r="BK1115" s="0" t="s">
        <v>215</v>
      </c>
      <c r="BL1115" s="112" t="n">
        <v>4</v>
      </c>
      <c r="BM1115" s="112" t="n">
        <v>4</v>
      </c>
      <c r="BN1115" s="112" t="n">
        <v>4</v>
      </c>
      <c r="BO1115" s="111" t="n">
        <v>20</v>
      </c>
      <c r="BP1115" s="125"/>
      <c r="BQ1115" s="127" t="s">
        <v>216</v>
      </c>
    </row>
    <row r="1116" customFormat="false" ht="13.8" hidden="false" customHeight="false" outlineLevel="0" collapsed="false">
      <c r="A1116" s="0" t="s">
        <v>7794</v>
      </c>
      <c r="B1116" s="0" t="s">
        <v>5412</v>
      </c>
      <c r="C1116" s="0" t="s">
        <v>994</v>
      </c>
      <c r="D1116" s="0" t="s">
        <v>5239</v>
      </c>
      <c r="E1116" s="0" t="s">
        <v>7039</v>
      </c>
      <c r="F1116" s="0" t="s">
        <v>195</v>
      </c>
      <c r="G1116" s="0" t="s">
        <v>7040</v>
      </c>
      <c r="H1116" s="0" t="s">
        <v>219</v>
      </c>
      <c r="J1116" s="111" t="n">
        <v>1</v>
      </c>
      <c r="K1116" s="0" t="s">
        <v>198</v>
      </c>
      <c r="L1116" s="0" t="s">
        <v>198</v>
      </c>
      <c r="M1116" s="0" t="s">
        <v>199</v>
      </c>
      <c r="Q1116" s="120"/>
      <c r="R1116" s="0" t="s">
        <v>3919</v>
      </c>
      <c r="S1116" s="0" t="s">
        <v>201</v>
      </c>
      <c r="T1116" s="0" t="s">
        <v>198</v>
      </c>
      <c r="U1116" s="0" t="s">
        <v>202</v>
      </c>
      <c r="V1116" s="0" t="s">
        <v>7041</v>
      </c>
      <c r="W1116" s="110" t="s">
        <v>204</v>
      </c>
      <c r="X1116" s="111" t="n">
        <v>2020</v>
      </c>
      <c r="Z1116" s="130" t="s">
        <v>757</v>
      </c>
      <c r="AA1116" s="122"/>
      <c r="AB1116" s="0" t="s">
        <v>7795</v>
      </c>
      <c r="AC1116" s="0" t="s">
        <v>7796</v>
      </c>
      <c r="AD1116" s="111" t="n">
        <v>2021</v>
      </c>
      <c r="AE1116" s="111" t="s">
        <v>198</v>
      </c>
      <c r="AI1116" s="111" t="s">
        <v>294</v>
      </c>
      <c r="AJ1116" s="111" t="s">
        <v>1793</v>
      </c>
      <c r="AK1116" s="0" t="s">
        <v>7795</v>
      </c>
      <c r="AM1116" s="111" t="n">
        <v>2020</v>
      </c>
      <c r="AN1116" s="111" t="s">
        <v>1887</v>
      </c>
      <c r="AT1116" s="0" t="s">
        <v>967</v>
      </c>
      <c r="AU1116" s="0" t="s">
        <v>267</v>
      </c>
      <c r="AZ1116" s="0" t="s">
        <v>7797</v>
      </c>
      <c r="BA1116" s="124" t="s">
        <v>200</v>
      </c>
      <c r="BB1116" s="0" t="s">
        <v>248</v>
      </c>
      <c r="BC1116" s="0" t="s">
        <v>7798</v>
      </c>
      <c r="BE1116" s="0" t="s">
        <v>7799</v>
      </c>
      <c r="BG1116" s="125"/>
      <c r="BH1116" s="0" t="s">
        <v>5651</v>
      </c>
      <c r="BI1116" s="112" t="n">
        <v>4260650741494</v>
      </c>
      <c r="BJ1116" s="126"/>
      <c r="BK1116" s="0" t="s">
        <v>215</v>
      </c>
      <c r="BL1116" s="112" t="n">
        <v>4</v>
      </c>
      <c r="BM1116" s="112" t="n">
        <v>4</v>
      </c>
      <c r="BN1116" s="112" t="n">
        <v>4</v>
      </c>
      <c r="BO1116" s="111" t="n">
        <v>20</v>
      </c>
      <c r="BP1116" s="125"/>
      <c r="BQ1116" s="127" t="s">
        <v>5461</v>
      </c>
    </row>
    <row r="1117" customFormat="false" ht="13.8" hidden="false" customHeight="false" outlineLevel="0" collapsed="false">
      <c r="A1117" s="0" t="s">
        <v>7800</v>
      </c>
      <c r="B1117" s="0" t="s">
        <v>5207</v>
      </c>
      <c r="C1117" s="131" t="s">
        <v>1489</v>
      </c>
      <c r="D1117" s="131" t="s">
        <v>1333</v>
      </c>
      <c r="E1117" s="0" t="s">
        <v>194</v>
      </c>
      <c r="F1117" s="0" t="s">
        <v>195</v>
      </c>
      <c r="G1117" s="0" t="s">
        <v>196</v>
      </c>
      <c r="H1117" s="0" t="s">
        <v>219</v>
      </c>
      <c r="J1117" s="111" t="n">
        <v>2</v>
      </c>
      <c r="K1117" s="131" t="s">
        <v>198</v>
      </c>
      <c r="L1117" s="0" t="s">
        <v>533</v>
      </c>
      <c r="M1117" s="0" t="s">
        <v>274</v>
      </c>
      <c r="O1117" s="0" t="s">
        <v>4057</v>
      </c>
      <c r="Q1117" s="120" t="s">
        <v>200</v>
      </c>
      <c r="R1117" s="0" t="s">
        <v>3919</v>
      </c>
      <c r="S1117" s="0" t="s">
        <v>201</v>
      </c>
      <c r="T1117" s="0" t="s">
        <v>198</v>
      </c>
      <c r="U1117" s="0" t="s">
        <v>202</v>
      </c>
      <c r="V1117" s="0" t="s">
        <v>1790</v>
      </c>
      <c r="W1117" s="110" t="s">
        <v>204</v>
      </c>
      <c r="X1117" s="111" t="n">
        <v>2017</v>
      </c>
      <c r="Y1117" s="111" t="s">
        <v>498</v>
      </c>
      <c r="Z1117" s="130" t="s">
        <v>757</v>
      </c>
      <c r="AA1117" s="122" t="s">
        <v>200</v>
      </c>
      <c r="AB1117" s="0" t="s">
        <v>4601</v>
      </c>
      <c r="AC1117" s="0" t="s">
        <v>574</v>
      </c>
      <c r="AD1117" s="111" t="n">
        <v>2017</v>
      </c>
      <c r="AE1117" s="111" t="s">
        <v>198</v>
      </c>
      <c r="AI1117" s="111" t="s">
        <v>207</v>
      </c>
      <c r="AK1117" s="111" t="str">
        <f aca="false">(AB1117)</f>
        <v>Dice</v>
      </c>
      <c r="AL1117" s="0" t="s">
        <v>200</v>
      </c>
      <c r="AM1117" s="111" t="n">
        <f aca="false">AD1117</f>
        <v>2017</v>
      </c>
      <c r="AN1117" s="111" t="s">
        <v>4091</v>
      </c>
      <c r="AP1117" s="0" t="s">
        <v>264</v>
      </c>
      <c r="AQ1117" s="0" t="s">
        <v>200</v>
      </c>
      <c r="AR1117" s="0" t="s">
        <v>4215</v>
      </c>
      <c r="AS1117" s="0" t="s">
        <v>1360</v>
      </c>
      <c r="AT1117" s="0" t="s">
        <v>1150</v>
      </c>
      <c r="AU1117" s="0" t="s">
        <v>1306</v>
      </c>
      <c r="AV1117" s="0" t="s">
        <v>200</v>
      </c>
      <c r="AY1117" s="0" t="s">
        <v>4675</v>
      </c>
      <c r="AZ1117" s="0" t="s">
        <v>7801</v>
      </c>
      <c r="BA1117" s="124" t="s">
        <v>200</v>
      </c>
      <c r="BB1117" s="0" t="s">
        <v>248</v>
      </c>
      <c r="BC1117" s="0" t="s">
        <v>7802</v>
      </c>
      <c r="BD1117" s="0" t="s">
        <v>7803</v>
      </c>
      <c r="BE1117" s="104" t="s">
        <v>7804</v>
      </c>
      <c r="BF1117" s="0" t="s">
        <v>7805</v>
      </c>
      <c r="BG1117" s="125" t="s">
        <v>200</v>
      </c>
      <c r="BH1117" s="0" t="s">
        <v>214</v>
      </c>
      <c r="BI1117" s="112" t="n">
        <v>5030939121618</v>
      </c>
      <c r="BJ1117" s="126" t="s">
        <v>200</v>
      </c>
      <c r="BK1117" s="0" t="s">
        <v>215</v>
      </c>
      <c r="BL1117" s="112" t="n">
        <v>4</v>
      </c>
      <c r="BM1117" s="112" t="n">
        <v>4</v>
      </c>
      <c r="BN1117" s="112" t="n">
        <v>4</v>
      </c>
      <c r="BO1117" s="111" t="n">
        <v>20</v>
      </c>
      <c r="BP1117" s="125" t="s">
        <v>200</v>
      </c>
      <c r="BQ1117" s="127" t="s">
        <v>216</v>
      </c>
    </row>
    <row r="1118" customFormat="false" ht="13.8" hidden="false" customHeight="false" outlineLevel="0" collapsed="false">
      <c r="A1118" s="0" t="s">
        <v>7806</v>
      </c>
      <c r="B1118" s="0" t="s">
        <v>5207</v>
      </c>
      <c r="C1118" s="0" t="s">
        <v>1344</v>
      </c>
      <c r="D1118" s="0" t="s">
        <v>5271</v>
      </c>
      <c r="E1118" s="0" t="s">
        <v>194</v>
      </c>
      <c r="F1118" s="0" t="s">
        <v>195</v>
      </c>
      <c r="G1118" s="0" t="s">
        <v>196</v>
      </c>
      <c r="H1118" s="0" t="s">
        <v>197</v>
      </c>
      <c r="J1118" s="111" t="n">
        <v>2</v>
      </c>
      <c r="K1118" s="0" t="s">
        <v>198</v>
      </c>
      <c r="L1118" s="0" t="s">
        <v>1050</v>
      </c>
      <c r="M1118" s="0" t="s">
        <v>199</v>
      </c>
      <c r="Q1118" s="120"/>
      <c r="R1118" s="0" t="s">
        <v>3919</v>
      </c>
      <c r="S1118" s="0" t="s">
        <v>201</v>
      </c>
      <c r="T1118" s="0" t="s">
        <v>198</v>
      </c>
      <c r="U1118" s="0" t="s">
        <v>202</v>
      </c>
      <c r="V1118" s="0" t="s">
        <v>1790</v>
      </c>
      <c r="W1118" s="110" t="s">
        <v>204</v>
      </c>
      <c r="X1118" s="111" t="n">
        <v>2020</v>
      </c>
      <c r="Y1118" s="111" t="s">
        <v>498</v>
      </c>
      <c r="Z1118" s="130" t="s">
        <v>757</v>
      </c>
      <c r="AA1118" s="122"/>
      <c r="AB1118" s="0" t="s">
        <v>7807</v>
      </c>
      <c r="AC1118" s="0" t="s">
        <v>574</v>
      </c>
      <c r="AD1118" s="111" t="n">
        <v>2020</v>
      </c>
      <c r="AE1118" s="111" t="s">
        <v>198</v>
      </c>
      <c r="AI1118" s="111" t="s">
        <v>207</v>
      </c>
      <c r="AK1118" s="111" t="str">
        <f aca="false">(AB1118)</f>
        <v>Motive studios</v>
      </c>
      <c r="AM1118" s="111" t="n">
        <f aca="false">AD1118</f>
        <v>2020</v>
      </c>
      <c r="AN1118" s="111" t="s">
        <v>297</v>
      </c>
      <c r="AO1118" s="0" t="s">
        <v>5273</v>
      </c>
      <c r="AP1118" s="0" t="s">
        <v>200</v>
      </c>
      <c r="AS1118" s="0" t="s">
        <v>1360</v>
      </c>
      <c r="AT1118" s="0" t="s">
        <v>433</v>
      </c>
      <c r="AU1118" s="0" t="s">
        <v>1306</v>
      </c>
      <c r="AV1118" s="0" t="s">
        <v>200</v>
      </c>
      <c r="AY1118" s="0" t="s">
        <v>4675</v>
      </c>
      <c r="AZ1118" s="0" t="s">
        <v>7808</v>
      </c>
      <c r="BA1118" s="124" t="s">
        <v>200</v>
      </c>
      <c r="BB1118" s="0" t="s">
        <v>248</v>
      </c>
      <c r="BC1118" s="0" t="s">
        <v>1543</v>
      </c>
      <c r="BD1118" s="0" t="s">
        <v>7809</v>
      </c>
      <c r="BE1118" s="0" t="s">
        <v>7810</v>
      </c>
      <c r="BG1118" s="125"/>
      <c r="BH1118" s="0" t="s">
        <v>5278</v>
      </c>
      <c r="BI1118" s="112" t="n">
        <v>5030940123465</v>
      </c>
      <c r="BJ1118" s="126"/>
      <c r="BK1118" s="0" t="s">
        <v>215</v>
      </c>
      <c r="BL1118" s="112" t="n">
        <v>4</v>
      </c>
      <c r="BM1118" s="112" t="n">
        <v>4</v>
      </c>
      <c r="BN1118" s="112" t="n">
        <v>4</v>
      </c>
      <c r="BO1118" s="111" t="n">
        <v>20</v>
      </c>
      <c r="BP1118" s="125"/>
      <c r="BQ1118" s="127" t="s">
        <v>216</v>
      </c>
    </row>
    <row r="1119" customFormat="false" ht="13.8" hidden="false" customHeight="false" outlineLevel="0" collapsed="false">
      <c r="A1119" s="0" t="s">
        <v>7811</v>
      </c>
      <c r="B1119" s="0" t="s">
        <v>5207</v>
      </c>
      <c r="C1119" s="0" t="s">
        <v>234</v>
      </c>
      <c r="D1119" s="0" t="s">
        <v>1452</v>
      </c>
      <c r="E1119" s="0" t="s">
        <v>194</v>
      </c>
      <c r="F1119" s="0" t="s">
        <v>195</v>
      </c>
      <c r="G1119" s="0" t="s">
        <v>196</v>
      </c>
      <c r="H1119" s="0" t="s">
        <v>197</v>
      </c>
      <c r="J1119" s="111" t="n">
        <v>1</v>
      </c>
      <c r="K1119" s="0" t="s">
        <v>198</v>
      </c>
      <c r="L1119" s="0" t="s">
        <v>198</v>
      </c>
      <c r="M1119" s="0" t="s">
        <v>274</v>
      </c>
      <c r="O1119" s="0" t="s">
        <v>200</v>
      </c>
      <c r="Q1119" s="120" t="s">
        <v>200</v>
      </c>
      <c r="R1119" s="0" t="s">
        <v>3919</v>
      </c>
      <c r="S1119" s="0" t="s">
        <v>5247</v>
      </c>
      <c r="T1119" s="0" t="s">
        <v>198</v>
      </c>
      <c r="U1119" s="0" t="s">
        <v>285</v>
      </c>
      <c r="V1119" s="0" t="s">
        <v>1790</v>
      </c>
      <c r="W1119" s="110" t="s">
        <v>204</v>
      </c>
      <c r="X1119" s="111" t="n">
        <v>2016</v>
      </c>
      <c r="Y1119" s="111" t="s">
        <v>200</v>
      </c>
      <c r="Z1119" s="111" t="s">
        <v>198</v>
      </c>
      <c r="AA1119" s="122" t="s">
        <v>200</v>
      </c>
      <c r="AB1119" s="0" t="s">
        <v>7812</v>
      </c>
      <c r="AC1119" s="0" t="s">
        <v>5249</v>
      </c>
      <c r="AD1119" s="111" t="s">
        <v>198</v>
      </c>
      <c r="AE1119" s="111" t="s">
        <v>5241</v>
      </c>
      <c r="AG1119" s="130"/>
      <c r="AI1119" s="111" t="s">
        <v>294</v>
      </c>
      <c r="AJ1119" s="111" t="s">
        <v>1793</v>
      </c>
      <c r="AK1119" s="0" t="s">
        <v>7812</v>
      </c>
      <c r="AM1119" s="111" t="n">
        <v>2011</v>
      </c>
      <c r="AN1119" s="111" t="s">
        <v>263</v>
      </c>
      <c r="AS1119" s="0" t="s">
        <v>200</v>
      </c>
      <c r="AT1119" s="0" t="s">
        <v>7813</v>
      </c>
      <c r="AU1119" s="0" t="s">
        <v>267</v>
      </c>
      <c r="AV1119" s="0" t="s">
        <v>200</v>
      </c>
      <c r="AZ1119" s="0" t="s">
        <v>7814</v>
      </c>
      <c r="BA1119" s="124" t="s">
        <v>200</v>
      </c>
      <c r="BB1119" s="0" t="s">
        <v>248</v>
      </c>
      <c r="BC1119" s="0" t="s">
        <v>7815</v>
      </c>
      <c r="BD1119" s="0" t="s">
        <v>7816</v>
      </c>
      <c r="BE1119" s="0" t="s">
        <v>7817</v>
      </c>
      <c r="BG1119" s="125" t="s">
        <v>200</v>
      </c>
      <c r="BH1119" s="0" t="s">
        <v>5255</v>
      </c>
      <c r="BI1119" s="112" t="n">
        <v>636676491400</v>
      </c>
      <c r="BJ1119" s="126" t="s">
        <v>200</v>
      </c>
      <c r="BK1119" s="0" t="s">
        <v>215</v>
      </c>
      <c r="BL1119" s="112" t="n">
        <v>4</v>
      </c>
      <c r="BM1119" s="112" t="n">
        <v>4</v>
      </c>
      <c r="BN1119" s="112" t="n">
        <v>4</v>
      </c>
      <c r="BO1119" s="111" t="n">
        <v>40</v>
      </c>
      <c r="BP1119" s="125" t="s">
        <v>200</v>
      </c>
      <c r="BQ1119" s="127" t="s">
        <v>216</v>
      </c>
    </row>
    <row r="1120" customFormat="false" ht="13.8" hidden="false" customHeight="false" outlineLevel="0" collapsed="false">
      <c r="A1120" s="0" t="s">
        <v>7818</v>
      </c>
      <c r="B1120" s="0" t="s">
        <v>5207</v>
      </c>
      <c r="C1120" s="0" t="s">
        <v>234</v>
      </c>
      <c r="D1120" s="0" t="s">
        <v>193</v>
      </c>
      <c r="E1120" s="0" t="s">
        <v>194</v>
      </c>
      <c r="F1120" s="0" t="s">
        <v>195</v>
      </c>
      <c r="G1120" s="0" t="s">
        <v>196</v>
      </c>
      <c r="H1120" s="0" t="s">
        <v>197</v>
      </c>
      <c r="J1120" s="111" t="n">
        <v>1</v>
      </c>
      <c r="K1120" s="0" t="s">
        <v>198</v>
      </c>
      <c r="L1120" s="0" t="s">
        <v>198</v>
      </c>
      <c r="M1120" s="0" t="s">
        <v>199</v>
      </c>
      <c r="O1120" s="0" t="s">
        <v>200</v>
      </c>
      <c r="Q1120" s="120" t="s">
        <v>200</v>
      </c>
      <c r="R1120" s="0" t="s">
        <v>3919</v>
      </c>
      <c r="S1120" s="0" t="s">
        <v>201</v>
      </c>
      <c r="T1120" s="0" t="s">
        <v>198</v>
      </c>
      <c r="U1120" s="0" t="s">
        <v>202</v>
      </c>
      <c r="V1120" s="0" t="s">
        <v>1790</v>
      </c>
      <c r="W1120" s="110" t="s">
        <v>204</v>
      </c>
      <c r="X1120" s="111" t="n">
        <v>2018</v>
      </c>
      <c r="Y1120" s="111" t="s">
        <v>200</v>
      </c>
      <c r="Z1120" s="111" t="s">
        <v>198</v>
      </c>
      <c r="AA1120" s="122" t="s">
        <v>200</v>
      </c>
      <c r="AB1120" s="0" t="s">
        <v>7819</v>
      </c>
      <c r="AC1120" s="0" t="s">
        <v>4491</v>
      </c>
      <c r="AD1120" s="111" t="n">
        <v>2019</v>
      </c>
      <c r="AE1120" s="111" t="s">
        <v>198</v>
      </c>
      <c r="AG1120" s="130"/>
      <c r="AI1120" s="111" t="s">
        <v>294</v>
      </c>
      <c r="AJ1120" s="111" t="s">
        <v>1793</v>
      </c>
      <c r="AK1120" s="0" t="s">
        <v>7819</v>
      </c>
      <c r="AM1120" s="111" t="n">
        <v>2017</v>
      </c>
      <c r="AN1120" s="111" t="s">
        <v>4091</v>
      </c>
      <c r="AS1120" s="0" t="s">
        <v>7820</v>
      </c>
      <c r="AU1120" s="0" t="s">
        <v>1122</v>
      </c>
      <c r="AZ1120" s="0" t="s">
        <v>7821</v>
      </c>
      <c r="BA1120" s="124" t="s">
        <v>200</v>
      </c>
      <c r="BB1120" s="0" t="s">
        <v>248</v>
      </c>
      <c r="BC1120" s="0" t="s">
        <v>6634</v>
      </c>
      <c r="BD1120" s="0" t="s">
        <v>302</v>
      </c>
      <c r="BE1120" s="0" t="s">
        <v>7822</v>
      </c>
      <c r="BG1120" s="125"/>
      <c r="BH1120" s="0" t="s">
        <v>214</v>
      </c>
      <c r="BI1120" s="112" t="n">
        <v>5060102955207</v>
      </c>
      <c r="BJ1120" s="126"/>
      <c r="BK1120" s="0" t="s">
        <v>215</v>
      </c>
      <c r="BL1120" s="112" t="n">
        <v>4</v>
      </c>
      <c r="BM1120" s="112" t="n">
        <v>4</v>
      </c>
      <c r="BN1120" s="112" t="n">
        <v>4</v>
      </c>
      <c r="BO1120" s="111" t="n">
        <v>20</v>
      </c>
      <c r="BP1120" s="125"/>
      <c r="BQ1120" s="127" t="s">
        <v>216</v>
      </c>
    </row>
    <row r="1121" customFormat="false" ht="13.8" hidden="false" customHeight="false" outlineLevel="0" collapsed="false">
      <c r="A1121" s="0" t="s">
        <v>7823</v>
      </c>
      <c r="B1121" s="0" t="s">
        <v>5207</v>
      </c>
      <c r="C1121" s="0" t="s">
        <v>311</v>
      </c>
      <c r="D1121" s="0" t="s">
        <v>1333</v>
      </c>
      <c r="E1121" s="0" t="s">
        <v>194</v>
      </c>
      <c r="F1121" s="0" t="s">
        <v>195</v>
      </c>
      <c r="G1121" s="0" t="s">
        <v>196</v>
      </c>
      <c r="H1121" s="0" t="s">
        <v>197</v>
      </c>
      <c r="J1121" s="111" t="n">
        <v>1</v>
      </c>
      <c r="K1121" s="0" t="s">
        <v>198</v>
      </c>
      <c r="L1121" s="0" t="s">
        <v>198</v>
      </c>
      <c r="M1121" s="0" t="s">
        <v>199</v>
      </c>
      <c r="Q1121" s="120" t="s">
        <v>200</v>
      </c>
      <c r="R1121" s="0" t="s">
        <v>3919</v>
      </c>
      <c r="S1121" s="0" t="s">
        <v>201</v>
      </c>
      <c r="T1121" s="0" t="s">
        <v>198</v>
      </c>
      <c r="U1121" s="0" t="s">
        <v>239</v>
      </c>
      <c r="V1121" s="0" t="s">
        <v>1790</v>
      </c>
      <c r="W1121" s="110" t="s">
        <v>204</v>
      </c>
      <c r="X1121" s="111" t="n">
        <v>2018</v>
      </c>
      <c r="Y1121" s="111" t="s">
        <v>1624</v>
      </c>
      <c r="Z1121" s="111" t="s">
        <v>221</v>
      </c>
      <c r="AA1121" s="122" t="s">
        <v>200</v>
      </c>
      <c r="AB1121" s="0" t="s">
        <v>7824</v>
      </c>
      <c r="AC1121" s="0" t="s">
        <v>7825</v>
      </c>
      <c r="AD1121" s="111" t="n">
        <v>2018</v>
      </c>
      <c r="AE1121" s="111" t="s">
        <v>198</v>
      </c>
      <c r="AG1121" s="130"/>
      <c r="AI1121" s="111" t="s">
        <v>207</v>
      </c>
      <c r="AK1121" s="111" t="str">
        <f aca="false">(AB1121)</f>
        <v>Tate multimedia</v>
      </c>
      <c r="AM1121" s="111" t="n">
        <f aca="false">AD1121</f>
        <v>2018</v>
      </c>
      <c r="AN1121" s="111" t="s">
        <v>5495</v>
      </c>
      <c r="AU1121" s="0" t="s">
        <v>267</v>
      </c>
      <c r="AZ1121" s="0" t="s">
        <v>7826</v>
      </c>
      <c r="BA1121" s="124" t="s">
        <v>200</v>
      </c>
      <c r="BB1121" s="0" t="s">
        <v>248</v>
      </c>
      <c r="BC1121" s="0" t="s">
        <v>7827</v>
      </c>
      <c r="BD1121" s="0" t="s">
        <v>3913</v>
      </c>
      <c r="BE1121" s="0" t="s">
        <v>7828</v>
      </c>
      <c r="BG1121" s="125"/>
      <c r="BH1121" s="0" t="s">
        <v>5278</v>
      </c>
      <c r="BI1121" s="112" t="n">
        <v>4589857090045</v>
      </c>
      <c r="BJ1121" s="126"/>
      <c r="BK1121" s="0" t="s">
        <v>215</v>
      </c>
      <c r="BL1121" s="112" t="n">
        <v>4</v>
      </c>
      <c r="BM1121" s="112" t="n">
        <v>4</v>
      </c>
      <c r="BN1121" s="112" t="n">
        <v>4</v>
      </c>
      <c r="BO1121" s="111" t="n">
        <v>20</v>
      </c>
      <c r="BP1121" s="125"/>
      <c r="BQ1121" s="127" t="s">
        <v>216</v>
      </c>
    </row>
    <row r="1122" customFormat="false" ht="13.8" hidden="false" customHeight="false" outlineLevel="0" collapsed="false">
      <c r="A1122" s="0" t="s">
        <v>7829</v>
      </c>
      <c r="B1122" s="0" t="s">
        <v>5207</v>
      </c>
      <c r="C1122" s="0" t="s">
        <v>1267</v>
      </c>
      <c r="D1122" s="0" t="s">
        <v>1526</v>
      </c>
      <c r="E1122" s="0" t="s">
        <v>194</v>
      </c>
      <c r="F1122" s="0" t="s">
        <v>1509</v>
      </c>
      <c r="G1122" s="0" t="s">
        <v>330</v>
      </c>
      <c r="H1122" s="0" t="s">
        <v>1287</v>
      </c>
      <c r="J1122" s="111" t="n">
        <v>1</v>
      </c>
      <c r="K1122" s="0" t="s">
        <v>198</v>
      </c>
      <c r="L1122" s="0" t="s">
        <v>198</v>
      </c>
      <c r="M1122" s="0" t="s">
        <v>199</v>
      </c>
      <c r="O1122" s="0" t="s">
        <v>200</v>
      </c>
      <c r="Q1122" s="120" t="s">
        <v>200</v>
      </c>
      <c r="R1122" s="0" t="s">
        <v>3919</v>
      </c>
      <c r="S1122" s="0" t="s">
        <v>201</v>
      </c>
      <c r="T1122" s="0" t="s">
        <v>198</v>
      </c>
      <c r="U1122" s="0" t="s">
        <v>202</v>
      </c>
      <c r="V1122" s="0" t="s">
        <v>1790</v>
      </c>
      <c r="W1122" s="110" t="s">
        <v>204</v>
      </c>
      <c r="X1122" s="111" t="n">
        <v>2016</v>
      </c>
      <c r="Y1122" s="111" t="s">
        <v>205</v>
      </c>
      <c r="Z1122" s="130" t="s">
        <v>757</v>
      </c>
      <c r="AA1122" s="122" t="s">
        <v>200</v>
      </c>
      <c r="AB1122" s="0" t="s">
        <v>7263</v>
      </c>
      <c r="AC1122" s="0" t="s">
        <v>5231</v>
      </c>
      <c r="AD1122" s="111" t="n">
        <v>2016</v>
      </c>
      <c r="AE1122" s="111" t="s">
        <v>198</v>
      </c>
      <c r="AI1122" s="111" t="s">
        <v>294</v>
      </c>
      <c r="AJ1122" s="111" t="s">
        <v>3976</v>
      </c>
      <c r="AK1122" s="0" t="s">
        <v>7263</v>
      </c>
      <c r="AM1122" s="111" t="n">
        <v>2015</v>
      </c>
      <c r="AN1122" s="111" t="s">
        <v>208</v>
      </c>
      <c r="AS1122" s="0" t="s">
        <v>7830</v>
      </c>
      <c r="AT1122" s="0" t="s">
        <v>2316</v>
      </c>
      <c r="AU1122" s="0" t="s">
        <v>7831</v>
      </c>
      <c r="AV1122" s="0" t="s">
        <v>200</v>
      </c>
      <c r="AZ1122" s="0" t="s">
        <v>7832</v>
      </c>
      <c r="BA1122" s="124" t="s">
        <v>200</v>
      </c>
      <c r="BB1122" s="0" t="s">
        <v>248</v>
      </c>
      <c r="BC1122" s="0" t="s">
        <v>7833</v>
      </c>
      <c r="BE1122" s="0" t="s">
        <v>7834</v>
      </c>
      <c r="BG1122" s="125"/>
      <c r="BH1122" s="0" t="s">
        <v>214</v>
      </c>
      <c r="BI1122" s="112" t="n">
        <v>5060201656067</v>
      </c>
      <c r="BJ1122" s="126"/>
      <c r="BK1122" s="0" t="s">
        <v>215</v>
      </c>
      <c r="BL1122" s="112" t="n">
        <v>4</v>
      </c>
      <c r="BM1122" s="112" t="n">
        <v>4</v>
      </c>
      <c r="BN1122" s="112" t="n">
        <v>4</v>
      </c>
      <c r="BO1122" s="111" t="n">
        <v>20</v>
      </c>
      <c r="BP1122" s="125"/>
      <c r="BQ1122" s="127" t="s">
        <v>216</v>
      </c>
    </row>
    <row r="1123" customFormat="false" ht="13.8" hidden="false" customHeight="false" outlineLevel="0" collapsed="false">
      <c r="A1123" s="0" t="s">
        <v>7835</v>
      </c>
      <c r="B1123" s="0" t="s">
        <v>5207</v>
      </c>
      <c r="C1123" s="0" t="s">
        <v>858</v>
      </c>
      <c r="D1123" s="0" t="s">
        <v>1333</v>
      </c>
      <c r="E1123" s="0" t="s">
        <v>194</v>
      </c>
      <c r="F1123" s="0" t="s">
        <v>195</v>
      </c>
      <c r="G1123" s="0" t="s">
        <v>330</v>
      </c>
      <c r="H1123" s="0" t="s">
        <v>219</v>
      </c>
      <c r="J1123" s="111" t="n">
        <v>1</v>
      </c>
      <c r="K1123" s="0" t="s">
        <v>198</v>
      </c>
      <c r="L1123" s="0" t="s">
        <v>198</v>
      </c>
      <c r="M1123" s="0" t="s">
        <v>199</v>
      </c>
      <c r="Q1123" s="120"/>
      <c r="R1123" s="0" t="s">
        <v>3919</v>
      </c>
      <c r="S1123" s="0" t="s">
        <v>201</v>
      </c>
      <c r="T1123" s="0" t="s">
        <v>198</v>
      </c>
      <c r="U1123" s="0" t="s">
        <v>202</v>
      </c>
      <c r="V1123" s="0" t="s">
        <v>1790</v>
      </c>
      <c r="W1123" s="110" t="s">
        <v>204</v>
      </c>
      <c r="X1123" s="111" t="n">
        <v>2019</v>
      </c>
      <c r="Y1123" s="111" t="s">
        <v>498</v>
      </c>
      <c r="Z1123" s="130" t="s">
        <v>757</v>
      </c>
      <c r="AA1123" s="122"/>
      <c r="AB1123" s="0" t="s">
        <v>5653</v>
      </c>
      <c r="AC1123" s="0" t="s">
        <v>5654</v>
      </c>
      <c r="AD1123" s="111" t="n">
        <v>2019</v>
      </c>
      <c r="AE1123" s="111" t="s">
        <v>198</v>
      </c>
      <c r="AI1123" s="111" t="s">
        <v>294</v>
      </c>
      <c r="AJ1123" s="111" t="s">
        <v>4610</v>
      </c>
      <c r="AK1123" s="0" t="s">
        <v>7836</v>
      </c>
      <c r="AM1123" s="111" t="n">
        <v>2016</v>
      </c>
      <c r="AN1123" s="111" t="s">
        <v>5341</v>
      </c>
      <c r="AU1123" s="0" t="s">
        <v>1306</v>
      </c>
      <c r="AV1123" s="0" t="s">
        <v>200</v>
      </c>
      <c r="AZ1123" s="0" t="s">
        <v>7837</v>
      </c>
      <c r="BA1123" s="124" t="s">
        <v>200</v>
      </c>
      <c r="BB1123" s="0" t="s">
        <v>248</v>
      </c>
      <c r="BC1123" s="0" t="s">
        <v>6983</v>
      </c>
      <c r="BD1123" s="0" t="s">
        <v>7838</v>
      </c>
      <c r="BE1123" s="0" t="s">
        <v>7839</v>
      </c>
      <c r="BG1123" s="125"/>
      <c r="BH1123" s="0" t="s">
        <v>214</v>
      </c>
      <c r="BI1123" s="112" t="n">
        <v>4020628731038</v>
      </c>
      <c r="BJ1123" s="126"/>
      <c r="BK1123" s="0" t="s">
        <v>215</v>
      </c>
      <c r="BL1123" s="112" t="n">
        <v>4</v>
      </c>
      <c r="BM1123" s="112" t="n">
        <v>4</v>
      </c>
      <c r="BN1123" s="112" t="n">
        <v>4</v>
      </c>
      <c r="BO1123" s="111" t="n">
        <v>20</v>
      </c>
      <c r="BP1123" s="125"/>
      <c r="BQ1123" s="127"/>
    </row>
    <row r="1124" customFormat="false" ht="13.8" hidden="false" customHeight="false" outlineLevel="0" collapsed="false">
      <c r="A1124" s="0" t="s">
        <v>7840</v>
      </c>
      <c r="B1124" s="0" t="s">
        <v>5207</v>
      </c>
      <c r="C1124" s="0" t="s">
        <v>380</v>
      </c>
      <c r="D1124" s="0" t="s">
        <v>193</v>
      </c>
      <c r="E1124" s="0" t="s">
        <v>194</v>
      </c>
      <c r="F1124" s="0" t="s">
        <v>195</v>
      </c>
      <c r="G1124" s="0" t="s">
        <v>330</v>
      </c>
      <c r="H1124" s="0" t="s">
        <v>219</v>
      </c>
      <c r="J1124" s="111" t="n">
        <v>1</v>
      </c>
      <c r="K1124" s="0" t="s">
        <v>198</v>
      </c>
      <c r="L1124" s="0" t="s">
        <v>198</v>
      </c>
      <c r="M1124" s="0" t="s">
        <v>199</v>
      </c>
      <c r="Q1124" s="120" t="s">
        <v>200</v>
      </c>
      <c r="R1124" s="0" t="s">
        <v>3919</v>
      </c>
      <c r="S1124" s="0" t="s">
        <v>201</v>
      </c>
      <c r="T1124" s="0" t="s">
        <v>198</v>
      </c>
      <c r="U1124" s="0" t="s">
        <v>202</v>
      </c>
      <c r="V1124" s="0" t="s">
        <v>1790</v>
      </c>
      <c r="W1124" s="110" t="s">
        <v>204</v>
      </c>
      <c r="X1124" s="111" t="n">
        <v>2013</v>
      </c>
      <c r="Y1124" s="111" t="s">
        <v>200</v>
      </c>
      <c r="Z1124" s="111" t="s">
        <v>198</v>
      </c>
      <c r="AA1124" s="122" t="s">
        <v>200</v>
      </c>
      <c r="AB1124" s="0" t="s">
        <v>6373</v>
      </c>
      <c r="AC1124" s="0" t="s">
        <v>3061</v>
      </c>
      <c r="AD1124" s="111" t="n">
        <v>2013</v>
      </c>
      <c r="AE1124" s="111" t="s">
        <v>198</v>
      </c>
      <c r="AI1124" s="111" t="s">
        <v>207</v>
      </c>
      <c r="AK1124" s="111" t="str">
        <f aca="false">(AB1124)</f>
        <v>Zoink games</v>
      </c>
      <c r="AM1124" s="111" t="n">
        <f aca="false">AD1124</f>
        <v>2013</v>
      </c>
      <c r="AN1124" s="111" t="s">
        <v>4091</v>
      </c>
      <c r="AT1124" s="0" t="s">
        <v>1150</v>
      </c>
      <c r="AU1124" s="0" t="s">
        <v>2087</v>
      </c>
      <c r="AZ1124" s="0" t="s">
        <v>7841</v>
      </c>
      <c r="BA1124" s="124" t="s">
        <v>200</v>
      </c>
      <c r="BB1124" s="0" t="s">
        <v>248</v>
      </c>
      <c r="BC1124" s="0" t="s">
        <v>7842</v>
      </c>
      <c r="BE1124" s="0" t="s">
        <v>6334</v>
      </c>
      <c r="BF1124" s="0" t="s">
        <v>213</v>
      </c>
      <c r="BG1124" s="125"/>
      <c r="BH1124" s="0" t="s">
        <v>214</v>
      </c>
      <c r="BI1124" s="112" t="n">
        <v>5060057023068</v>
      </c>
      <c r="BJ1124" s="126"/>
      <c r="BK1124" s="0" t="s">
        <v>215</v>
      </c>
      <c r="BL1124" s="112" t="n">
        <v>4</v>
      </c>
      <c r="BM1124" s="112" t="n">
        <v>4</v>
      </c>
      <c r="BN1124" s="112" t="n">
        <v>4</v>
      </c>
      <c r="BO1124" s="111" t="n">
        <v>20</v>
      </c>
      <c r="BP1124" s="125"/>
      <c r="BQ1124" s="127" t="s">
        <v>216</v>
      </c>
    </row>
    <row r="1125" customFormat="false" ht="13.8" hidden="false" customHeight="false" outlineLevel="0" collapsed="false">
      <c r="A1125" s="104" t="s">
        <v>7843</v>
      </c>
      <c r="B1125" s="0" t="s">
        <v>5207</v>
      </c>
      <c r="C1125" s="0" t="s">
        <v>605</v>
      </c>
      <c r="D1125" s="0" t="s">
        <v>1869</v>
      </c>
      <c r="E1125" s="0" t="s">
        <v>194</v>
      </c>
      <c r="F1125" s="0" t="s">
        <v>606</v>
      </c>
      <c r="G1125" s="0" t="s">
        <v>391</v>
      </c>
      <c r="H1125" s="0" t="s">
        <v>197</v>
      </c>
      <c r="J1125" s="111" t="n">
        <v>2</v>
      </c>
      <c r="K1125" s="0" t="s">
        <v>198</v>
      </c>
      <c r="L1125" s="0" t="s">
        <v>392</v>
      </c>
      <c r="M1125" s="0" t="s">
        <v>199</v>
      </c>
      <c r="O1125" s="0" t="s">
        <v>200</v>
      </c>
      <c r="Q1125" s="120" t="s">
        <v>200</v>
      </c>
      <c r="R1125" s="0" t="s">
        <v>3919</v>
      </c>
      <c r="S1125" s="0" t="s">
        <v>3441</v>
      </c>
      <c r="T1125" s="0" t="s">
        <v>3441</v>
      </c>
      <c r="U1125" s="0" t="s">
        <v>202</v>
      </c>
      <c r="V1125" s="0" t="s">
        <v>1790</v>
      </c>
      <c r="W1125" s="110" t="s">
        <v>204</v>
      </c>
      <c r="X1125" s="111" t="n">
        <v>2020</v>
      </c>
      <c r="Y1125" s="111" t="s">
        <v>1624</v>
      </c>
      <c r="Z1125" s="111" t="s">
        <v>198</v>
      </c>
      <c r="AA1125" s="122" t="s">
        <v>200</v>
      </c>
      <c r="AB1125" s="0" t="s">
        <v>543</v>
      </c>
      <c r="AC1125" s="0" t="s">
        <v>543</v>
      </c>
      <c r="AD1125" s="111" t="n">
        <v>2016</v>
      </c>
      <c r="AE1125" s="111" t="s">
        <v>1004</v>
      </c>
      <c r="AG1125" s="111" t="s">
        <v>241</v>
      </c>
      <c r="AH1125" s="130" t="s">
        <v>480</v>
      </c>
      <c r="AI1125" s="111" t="s">
        <v>207</v>
      </c>
      <c r="AJ1125" s="133"/>
      <c r="AK1125" s="111" t="str">
        <f aca="false">(AB1125)</f>
        <v>Capcom</v>
      </c>
      <c r="AM1125" s="111" t="n">
        <v>2016</v>
      </c>
      <c r="AN1125" s="111" t="s">
        <v>208</v>
      </c>
      <c r="AO1125" s="0" t="s">
        <v>609</v>
      </c>
      <c r="AP1125" s="131" t="s">
        <v>200</v>
      </c>
      <c r="AQ1125" s="131" t="s">
        <v>200</v>
      </c>
      <c r="AR1125" s="131" t="s">
        <v>7844</v>
      </c>
      <c r="AS1125" s="0" t="s">
        <v>1090</v>
      </c>
      <c r="AT1125" s="104" t="s">
        <v>7845</v>
      </c>
      <c r="AV1125" s="0" t="s">
        <v>6910</v>
      </c>
      <c r="AY1125" s="131" t="s">
        <v>2040</v>
      </c>
      <c r="AZ1125" s="0" t="s">
        <v>7846</v>
      </c>
      <c r="BA1125" s="124" t="s">
        <v>200</v>
      </c>
      <c r="BB1125" s="0" t="s">
        <v>248</v>
      </c>
      <c r="BC1125" s="0" t="s">
        <v>7847</v>
      </c>
      <c r="BD1125" s="0" t="s">
        <v>7848</v>
      </c>
      <c r="BE1125" s="0" t="s">
        <v>7849</v>
      </c>
      <c r="BF1125" s="0" t="s">
        <v>7850</v>
      </c>
      <c r="BG1125" s="125" t="s">
        <v>200</v>
      </c>
      <c r="BH1125" s="0" t="s">
        <v>582</v>
      </c>
      <c r="BI1125" s="112" t="n">
        <v>5055060900321</v>
      </c>
      <c r="BJ1125" s="126" t="s">
        <v>200</v>
      </c>
      <c r="BK1125" s="0" t="s">
        <v>215</v>
      </c>
      <c r="BL1125" s="112" t="n">
        <v>4</v>
      </c>
      <c r="BM1125" s="112" t="n">
        <v>4</v>
      </c>
      <c r="BN1125" s="112" t="n">
        <v>4</v>
      </c>
      <c r="BO1125" s="111" t="n">
        <v>20</v>
      </c>
      <c r="BP1125" s="125" t="s">
        <v>200</v>
      </c>
      <c r="BQ1125" s="127" t="s">
        <v>216</v>
      </c>
    </row>
    <row r="1126" customFormat="false" ht="13.8" hidden="false" customHeight="false" outlineLevel="0" collapsed="false">
      <c r="A1126" s="0" t="s">
        <v>7851</v>
      </c>
      <c r="B1126" s="0" t="s">
        <v>5207</v>
      </c>
      <c r="C1126" s="0" t="s">
        <v>605</v>
      </c>
      <c r="D1126" s="0" t="s">
        <v>193</v>
      </c>
      <c r="E1126" s="0" t="s">
        <v>194</v>
      </c>
      <c r="F1126" s="0" t="s">
        <v>606</v>
      </c>
      <c r="G1126" s="0" t="s">
        <v>391</v>
      </c>
      <c r="H1126" s="0" t="s">
        <v>197</v>
      </c>
      <c r="J1126" s="111" t="n">
        <v>2</v>
      </c>
      <c r="K1126" s="0" t="s">
        <v>198</v>
      </c>
      <c r="L1126" s="0" t="s">
        <v>1050</v>
      </c>
      <c r="M1126" s="0" t="s">
        <v>199</v>
      </c>
      <c r="O1126" s="0" t="s">
        <v>458</v>
      </c>
      <c r="Q1126" s="120" t="s">
        <v>200</v>
      </c>
      <c r="R1126" s="0" t="s">
        <v>3919</v>
      </c>
      <c r="S1126" s="0" t="s">
        <v>1834</v>
      </c>
      <c r="T1126" s="0" t="s">
        <v>6929</v>
      </c>
      <c r="U1126" s="0" t="s">
        <v>202</v>
      </c>
      <c r="V1126" s="0" t="s">
        <v>1790</v>
      </c>
      <c r="W1126" s="110" t="s">
        <v>204</v>
      </c>
      <c r="X1126" s="111" t="n">
        <v>2018</v>
      </c>
      <c r="Y1126" s="111" t="s">
        <v>205</v>
      </c>
      <c r="Z1126" s="111" t="s">
        <v>198</v>
      </c>
      <c r="AA1126" s="122" t="s">
        <v>200</v>
      </c>
      <c r="AB1126" s="0" t="s">
        <v>4586</v>
      </c>
      <c r="AC1126" s="0" t="s">
        <v>543</v>
      </c>
      <c r="AD1126" s="111" t="n">
        <v>2018</v>
      </c>
      <c r="AE1126" s="111" t="s">
        <v>198</v>
      </c>
      <c r="AI1126" s="111" t="s">
        <v>294</v>
      </c>
      <c r="AJ1126" s="111" t="s">
        <v>7852</v>
      </c>
      <c r="AK1126" s="111" t="s">
        <v>543</v>
      </c>
      <c r="AL1126" s="0" t="s">
        <v>216</v>
      </c>
      <c r="AM1126" s="111" t="s">
        <v>849</v>
      </c>
      <c r="AN1126" s="111" t="s">
        <v>297</v>
      </c>
      <c r="AO1126" s="0" t="s">
        <v>609</v>
      </c>
      <c r="AP1126" s="0" t="s">
        <v>200</v>
      </c>
      <c r="AS1126" s="0" t="s">
        <v>1090</v>
      </c>
      <c r="AT1126" s="104" t="s">
        <v>433</v>
      </c>
      <c r="AU1126" s="0" t="s">
        <v>200</v>
      </c>
      <c r="AV1126" s="0" t="s">
        <v>7853</v>
      </c>
      <c r="AW1126" s="0" t="s">
        <v>1092</v>
      </c>
      <c r="AZ1126" s="0" t="s">
        <v>7854</v>
      </c>
      <c r="BA1126" s="124" t="s">
        <v>200</v>
      </c>
      <c r="BB1126" s="0" t="s">
        <v>248</v>
      </c>
      <c r="BC1126" s="0" t="s">
        <v>7855</v>
      </c>
      <c r="BD1126" s="0" t="s">
        <v>7856</v>
      </c>
      <c r="BE1126" s="0" t="s">
        <v>7857</v>
      </c>
      <c r="BF1126" s="0" t="s">
        <v>7858</v>
      </c>
      <c r="BG1126" s="125" t="s">
        <v>200</v>
      </c>
      <c r="BH1126" s="0" t="s">
        <v>253</v>
      </c>
      <c r="BI1126" s="112" t="s">
        <v>198</v>
      </c>
      <c r="BJ1126" s="126" t="s">
        <v>200</v>
      </c>
      <c r="BK1126" s="0" t="s">
        <v>215</v>
      </c>
      <c r="BL1126" s="112" t="n">
        <v>4</v>
      </c>
      <c r="BM1126" s="112" t="n">
        <v>4</v>
      </c>
      <c r="BN1126" s="112" t="n">
        <v>4</v>
      </c>
      <c r="BO1126" s="111" t="n">
        <v>50</v>
      </c>
      <c r="BP1126" s="125" t="s">
        <v>200</v>
      </c>
      <c r="BQ1126" s="127" t="s">
        <v>216</v>
      </c>
    </row>
    <row r="1127" customFormat="false" ht="13.8" hidden="false" customHeight="false" outlineLevel="0" collapsed="false">
      <c r="A1127" s="0" t="s">
        <v>7859</v>
      </c>
      <c r="B1127" s="0" t="s">
        <v>5207</v>
      </c>
      <c r="C1127" s="0" t="s">
        <v>2375</v>
      </c>
      <c r="D1127" s="0" t="s">
        <v>1333</v>
      </c>
      <c r="E1127" s="0" t="s">
        <v>194</v>
      </c>
      <c r="F1127" s="0" t="s">
        <v>195</v>
      </c>
      <c r="G1127" s="0" t="s">
        <v>196</v>
      </c>
      <c r="H1127" s="0" t="s">
        <v>901</v>
      </c>
      <c r="J1127" s="111" t="n">
        <v>1</v>
      </c>
      <c r="K1127" s="0" t="s">
        <v>198</v>
      </c>
      <c r="L1127" s="0" t="s">
        <v>198</v>
      </c>
      <c r="M1127" s="0" t="s">
        <v>274</v>
      </c>
      <c r="Q1127" s="120" t="s">
        <v>200</v>
      </c>
      <c r="R1127" s="0" t="s">
        <v>3919</v>
      </c>
      <c r="S1127" s="0" t="s">
        <v>201</v>
      </c>
      <c r="T1127" s="0" t="s">
        <v>198</v>
      </c>
      <c r="U1127" s="0" t="s">
        <v>202</v>
      </c>
      <c r="V1127" s="0" t="s">
        <v>1790</v>
      </c>
      <c r="W1127" s="110" t="s">
        <v>204</v>
      </c>
      <c r="X1127" s="111" t="n">
        <v>2017</v>
      </c>
      <c r="Y1127" s="133" t="s">
        <v>1624</v>
      </c>
      <c r="Z1127" s="130" t="s">
        <v>757</v>
      </c>
      <c r="AA1127" s="122" t="s">
        <v>200</v>
      </c>
      <c r="AB1127" s="0" t="s">
        <v>5545</v>
      </c>
      <c r="AC1127" s="0" t="s">
        <v>5326</v>
      </c>
      <c r="AD1127" s="111" t="n">
        <v>2017</v>
      </c>
      <c r="AE1127" s="111" t="s">
        <v>198</v>
      </c>
      <c r="AI1127" s="111" t="s">
        <v>207</v>
      </c>
      <c r="AK1127" s="111" t="str">
        <f aca="false">(AB1127)</f>
        <v>Cyanide</v>
      </c>
      <c r="AM1127" s="111" t="n">
        <f aca="false">AD1127</f>
        <v>2017</v>
      </c>
      <c r="AN1127" s="111" t="s">
        <v>510</v>
      </c>
      <c r="AS1127" s="0" t="s">
        <v>200</v>
      </c>
      <c r="AU1127" s="0" t="s">
        <v>332</v>
      </c>
      <c r="AV1127" s="0" t="s">
        <v>200</v>
      </c>
      <c r="AY1127" s="131" t="s">
        <v>2040</v>
      </c>
      <c r="AZ1127" s="0" t="s">
        <v>7860</v>
      </c>
      <c r="BA1127" s="124" t="s">
        <v>200</v>
      </c>
      <c r="BB1127" s="0" t="s">
        <v>248</v>
      </c>
      <c r="BC1127" s="0" t="s">
        <v>7861</v>
      </c>
      <c r="BD1127" s="0" t="s">
        <v>7862</v>
      </c>
      <c r="BE1127" s="0" t="s">
        <v>7863</v>
      </c>
      <c r="BG1127" s="125" t="s">
        <v>200</v>
      </c>
      <c r="BH1127" s="0" t="s">
        <v>214</v>
      </c>
      <c r="BI1127" s="112" t="n">
        <v>3512899116252</v>
      </c>
      <c r="BJ1127" s="126" t="s">
        <v>200</v>
      </c>
      <c r="BK1127" s="0" t="s">
        <v>215</v>
      </c>
      <c r="BL1127" s="112" t="n">
        <v>4</v>
      </c>
      <c r="BM1127" s="112" t="n">
        <v>4</v>
      </c>
      <c r="BN1127" s="112" t="n">
        <v>4</v>
      </c>
      <c r="BO1127" s="111" t="n">
        <v>20</v>
      </c>
      <c r="BP1127" s="125" t="s">
        <v>200</v>
      </c>
      <c r="BQ1127" s="127" t="s">
        <v>216</v>
      </c>
    </row>
    <row r="1128" customFormat="false" ht="13.8" hidden="false" customHeight="false" outlineLevel="0" collapsed="false">
      <c r="A1128" s="0" t="s">
        <v>7864</v>
      </c>
      <c r="B1128" s="0" t="s">
        <v>5207</v>
      </c>
      <c r="C1128" s="131" t="s">
        <v>6012</v>
      </c>
      <c r="D1128" s="131" t="s">
        <v>1333</v>
      </c>
      <c r="E1128" s="0" t="s">
        <v>284</v>
      </c>
      <c r="F1128" s="0" t="s">
        <v>195</v>
      </c>
      <c r="G1128" s="0" t="s">
        <v>330</v>
      </c>
      <c r="H1128" s="0" t="s">
        <v>219</v>
      </c>
      <c r="I1128" s="131"/>
      <c r="J1128" s="111" t="n">
        <v>1</v>
      </c>
      <c r="K1128" s="0" t="s">
        <v>198</v>
      </c>
      <c r="L1128" s="0" t="s">
        <v>198</v>
      </c>
      <c r="M1128" s="0" t="s">
        <v>199</v>
      </c>
      <c r="Q1128" s="120" t="s">
        <v>200</v>
      </c>
      <c r="R1128" s="0" t="s">
        <v>3919</v>
      </c>
      <c r="S1128" s="0" t="s">
        <v>201</v>
      </c>
      <c r="T1128" s="0" t="s">
        <v>198</v>
      </c>
      <c r="U1128" s="0" t="s">
        <v>202</v>
      </c>
      <c r="V1128" s="0" t="s">
        <v>1790</v>
      </c>
      <c r="W1128" s="110" t="s">
        <v>204</v>
      </c>
      <c r="X1128" s="111" t="n">
        <v>2018</v>
      </c>
      <c r="Z1128" s="111" t="s">
        <v>198</v>
      </c>
      <c r="AA1128" s="122" t="s">
        <v>200</v>
      </c>
      <c r="AB1128" s="0" t="s">
        <v>7865</v>
      </c>
      <c r="AC1128" s="0" t="s">
        <v>7866</v>
      </c>
      <c r="AD1128" s="111" t="n">
        <v>2018</v>
      </c>
      <c r="AE1128" s="111" t="s">
        <v>198</v>
      </c>
      <c r="AI1128" s="111" t="s">
        <v>294</v>
      </c>
      <c r="AJ1128" s="111" t="s">
        <v>1793</v>
      </c>
      <c r="AK1128" s="0" t="s">
        <v>7865</v>
      </c>
      <c r="AM1128" s="111" t="n">
        <v>2018</v>
      </c>
      <c r="AN1128" s="111" t="s">
        <v>297</v>
      </c>
      <c r="AO1128" s="131" t="s">
        <v>2023</v>
      </c>
      <c r="AU1128" s="0" t="s">
        <v>417</v>
      </c>
      <c r="AY1128" s="0" t="s">
        <v>5044</v>
      </c>
      <c r="AZ1128" s="0" t="s">
        <v>7867</v>
      </c>
      <c r="BA1128" s="124" t="s">
        <v>200</v>
      </c>
      <c r="BB1128" s="0" t="s">
        <v>248</v>
      </c>
      <c r="BC1128" s="0" t="s">
        <v>7868</v>
      </c>
      <c r="BD1128" s="0" t="s">
        <v>7869</v>
      </c>
      <c r="BE1128" s="0" t="s">
        <v>7870</v>
      </c>
      <c r="BF1128" s="0" t="s">
        <v>7871</v>
      </c>
      <c r="BG1128" s="125" t="s">
        <v>200</v>
      </c>
      <c r="BH1128" s="0" t="s">
        <v>214</v>
      </c>
      <c r="BI1128" s="112" t="n">
        <v>5060146466219</v>
      </c>
      <c r="BJ1128" s="126" t="s">
        <v>200</v>
      </c>
      <c r="BK1128" s="0" t="s">
        <v>215</v>
      </c>
      <c r="BL1128" s="112" t="n">
        <v>4</v>
      </c>
      <c r="BM1128" s="112" t="n">
        <v>4</v>
      </c>
      <c r="BN1128" s="112" t="n">
        <v>4</v>
      </c>
      <c r="BO1128" s="111" t="n">
        <v>20</v>
      </c>
      <c r="BP1128" s="125" t="s">
        <v>200</v>
      </c>
      <c r="BQ1128" s="127" t="s">
        <v>216</v>
      </c>
    </row>
    <row r="1129" customFormat="false" ht="13.8" hidden="false" customHeight="false" outlineLevel="0" collapsed="false">
      <c r="A1129" s="0" t="s">
        <v>7872</v>
      </c>
      <c r="B1129" s="0" t="s">
        <v>5207</v>
      </c>
      <c r="C1129" s="131" t="s">
        <v>218</v>
      </c>
      <c r="D1129" s="131" t="s">
        <v>1333</v>
      </c>
      <c r="E1129" s="0" t="s">
        <v>1433</v>
      </c>
      <c r="F1129" s="0" t="s">
        <v>399</v>
      </c>
      <c r="G1129" s="0" t="s">
        <v>330</v>
      </c>
      <c r="H1129" s="0" t="s">
        <v>1287</v>
      </c>
      <c r="I1129" s="131"/>
      <c r="J1129" s="111" t="n">
        <v>1</v>
      </c>
      <c r="K1129" s="0" t="s">
        <v>198</v>
      </c>
      <c r="L1129" s="0" t="s">
        <v>198</v>
      </c>
      <c r="M1129" s="0" t="s">
        <v>199</v>
      </c>
      <c r="Q1129" s="120"/>
      <c r="R1129" s="0" t="s">
        <v>3919</v>
      </c>
      <c r="S1129" s="0" t="s">
        <v>201</v>
      </c>
      <c r="T1129" s="0" t="s">
        <v>198</v>
      </c>
      <c r="U1129" s="0" t="s">
        <v>4369</v>
      </c>
      <c r="V1129" s="0" t="s">
        <v>1790</v>
      </c>
      <c r="W1129" s="110" t="s">
        <v>204</v>
      </c>
      <c r="X1129" s="111" t="n">
        <v>2016</v>
      </c>
      <c r="Y1129" s="111" t="s">
        <v>1702</v>
      </c>
      <c r="Z1129" s="111" t="s">
        <v>757</v>
      </c>
      <c r="AA1129" s="122"/>
      <c r="AB1129" s="131" t="s">
        <v>5006</v>
      </c>
      <c r="AC1129" s="0" t="s">
        <v>4644</v>
      </c>
      <c r="AD1129" s="111" t="s">
        <v>198</v>
      </c>
      <c r="AE1129" s="111" t="s">
        <v>222</v>
      </c>
      <c r="AI1129" s="111" t="s">
        <v>207</v>
      </c>
      <c r="AK1129" s="131" t="s">
        <v>5006</v>
      </c>
      <c r="AM1129" s="111" t="n">
        <v>2016</v>
      </c>
      <c r="AN1129" s="111" t="s">
        <v>208</v>
      </c>
      <c r="AO1129" s="0" t="s">
        <v>7873</v>
      </c>
      <c r="AP1129" s="0" t="s">
        <v>200</v>
      </c>
      <c r="AQ1129" s="0" t="s">
        <v>7874</v>
      </c>
      <c r="AR1129" s="0" t="s">
        <v>2987</v>
      </c>
      <c r="AS1129" s="0" t="s">
        <v>200</v>
      </c>
      <c r="AT1129" s="0" t="s">
        <v>7875</v>
      </c>
      <c r="AU1129" s="0" t="s">
        <v>470</v>
      </c>
      <c r="AZ1129" s="0" t="s">
        <v>7876</v>
      </c>
      <c r="BA1129" s="124" t="s">
        <v>200</v>
      </c>
      <c r="BB1129" s="0" t="s">
        <v>248</v>
      </c>
      <c r="BC1129" s="0" t="s">
        <v>7877</v>
      </c>
      <c r="BE1129" s="0" t="s">
        <v>7878</v>
      </c>
      <c r="BF1129" s="0" t="s">
        <v>7879</v>
      </c>
      <c r="BG1129" s="125"/>
      <c r="BH1129" s="0" t="s">
        <v>5278</v>
      </c>
      <c r="BI1129" s="112" t="n">
        <v>8885011012738</v>
      </c>
      <c r="BJ1129" s="126"/>
      <c r="BK1129" s="0" t="s">
        <v>215</v>
      </c>
      <c r="BL1129" s="112" t="n">
        <v>4</v>
      </c>
      <c r="BM1129" s="112" t="n">
        <v>4</v>
      </c>
      <c r="BN1129" s="112" t="n">
        <v>4</v>
      </c>
      <c r="BO1129" s="111" t="n">
        <v>20</v>
      </c>
      <c r="BP1129" s="125"/>
      <c r="BQ1129" s="127"/>
    </row>
    <row r="1130" customFormat="false" ht="13.8" hidden="false" customHeight="false" outlineLevel="0" collapsed="false">
      <c r="A1130" s="0" t="s">
        <v>7880</v>
      </c>
      <c r="B1130" s="0" t="s">
        <v>5207</v>
      </c>
      <c r="C1130" s="0" t="s">
        <v>369</v>
      </c>
      <c r="D1130" s="0" t="s">
        <v>1333</v>
      </c>
      <c r="E1130" s="0" t="s">
        <v>194</v>
      </c>
      <c r="F1130" s="0" t="s">
        <v>195</v>
      </c>
      <c r="G1130" s="0" t="s">
        <v>391</v>
      </c>
      <c r="H1130" s="0" t="s">
        <v>838</v>
      </c>
      <c r="I1130" s="0" t="s">
        <v>839</v>
      </c>
      <c r="J1130" s="111" t="s">
        <v>7881</v>
      </c>
      <c r="K1130" s="0" t="s">
        <v>198</v>
      </c>
      <c r="L1130" s="0" t="s">
        <v>456</v>
      </c>
      <c r="M1130" s="0" t="s">
        <v>220</v>
      </c>
      <c r="O1130" s="0" t="s">
        <v>458</v>
      </c>
      <c r="Q1130" s="120" t="s">
        <v>200</v>
      </c>
      <c r="R1130" s="0" t="s">
        <v>3919</v>
      </c>
      <c r="S1130" s="0" t="s">
        <v>201</v>
      </c>
      <c r="T1130" s="0" t="s">
        <v>198</v>
      </c>
      <c r="U1130" s="0" t="s">
        <v>202</v>
      </c>
      <c r="V1130" s="0" t="s">
        <v>1790</v>
      </c>
      <c r="W1130" s="110" t="s">
        <v>204</v>
      </c>
      <c r="X1130" s="111" t="n">
        <v>2018</v>
      </c>
      <c r="Z1130" s="111" t="s">
        <v>198</v>
      </c>
      <c r="AA1130" s="122" t="s">
        <v>200</v>
      </c>
      <c r="AB1130" s="0" t="s">
        <v>7128</v>
      </c>
      <c r="AC1130" s="0" t="s">
        <v>459</v>
      </c>
      <c r="AD1130" s="111" t="n">
        <v>2018</v>
      </c>
      <c r="AE1130" s="130" t="s">
        <v>198</v>
      </c>
      <c r="AF1130" s="130"/>
      <c r="AG1130" s="130"/>
      <c r="AH1130" s="130"/>
      <c r="AI1130" s="111" t="s">
        <v>294</v>
      </c>
      <c r="AJ1130" s="111" t="s">
        <v>7882</v>
      </c>
      <c r="AK1130" s="0" t="s">
        <v>7883</v>
      </c>
      <c r="AM1130" s="111" t="n">
        <v>2017</v>
      </c>
      <c r="AN1130" s="111" t="s">
        <v>208</v>
      </c>
      <c r="AO1130" s="0" t="s">
        <v>200</v>
      </c>
      <c r="AP1130" s="131" t="s">
        <v>200</v>
      </c>
      <c r="AQ1130" s="131" t="s">
        <v>200</v>
      </c>
      <c r="AR1130" s="131" t="s">
        <v>5385</v>
      </c>
      <c r="AS1130" s="0" t="s">
        <v>841</v>
      </c>
      <c r="AV1130" s="0" t="s">
        <v>200</v>
      </c>
      <c r="AY1130" s="0" t="s">
        <v>5044</v>
      </c>
      <c r="AZ1130" s="0" t="s">
        <v>7884</v>
      </c>
      <c r="BA1130" s="124" t="s">
        <v>200</v>
      </c>
      <c r="BB1130" s="0" t="s">
        <v>210</v>
      </c>
      <c r="BC1130" s="0" t="s">
        <v>7885</v>
      </c>
      <c r="BE1130" s="0" t="s">
        <v>7886</v>
      </c>
      <c r="BF1130" s="0" t="s">
        <v>7887</v>
      </c>
      <c r="BG1130" s="125" t="s">
        <v>200</v>
      </c>
      <c r="BH1130" s="0" t="s">
        <v>214</v>
      </c>
      <c r="BI1130" s="112" t="n">
        <v>4012927103579</v>
      </c>
      <c r="BJ1130" s="126" t="s">
        <v>200</v>
      </c>
      <c r="BK1130" s="0" t="s">
        <v>215</v>
      </c>
      <c r="BL1130" s="112" t="n">
        <v>4</v>
      </c>
      <c r="BM1130" s="112" t="n">
        <v>4</v>
      </c>
      <c r="BN1130" s="112" t="n">
        <v>4</v>
      </c>
      <c r="BO1130" s="111" t="n">
        <v>20</v>
      </c>
      <c r="BP1130" s="125" t="s">
        <v>200</v>
      </c>
      <c r="BQ1130" s="127" t="s">
        <v>216</v>
      </c>
    </row>
    <row r="1131" customFormat="false" ht="13.8" hidden="false" customHeight="false" outlineLevel="0" collapsed="false">
      <c r="A1131" s="0" t="s">
        <v>7888</v>
      </c>
      <c r="B1131" s="0" t="s">
        <v>5207</v>
      </c>
      <c r="C1131" s="131" t="s">
        <v>1489</v>
      </c>
      <c r="D1131" s="0" t="s">
        <v>5271</v>
      </c>
      <c r="E1131" s="0" t="s">
        <v>194</v>
      </c>
      <c r="F1131" s="0" t="s">
        <v>195</v>
      </c>
      <c r="G1131" s="0" t="s">
        <v>196</v>
      </c>
      <c r="H1131" s="0" t="s">
        <v>219</v>
      </c>
      <c r="J1131" s="111" t="n">
        <v>1</v>
      </c>
      <c r="K1131" s="0" t="s">
        <v>198</v>
      </c>
      <c r="L1131" s="0" t="s">
        <v>198</v>
      </c>
      <c r="M1131" s="0" t="s">
        <v>199</v>
      </c>
      <c r="O1131" s="0" t="s">
        <v>200</v>
      </c>
      <c r="Q1131" s="120" t="s">
        <v>200</v>
      </c>
      <c r="R1131" s="0" t="s">
        <v>3919</v>
      </c>
      <c r="S1131" s="0" t="s">
        <v>201</v>
      </c>
      <c r="T1131" s="0" t="s">
        <v>198</v>
      </c>
      <c r="U1131" s="0" t="s">
        <v>202</v>
      </c>
      <c r="V1131" s="0" t="s">
        <v>1790</v>
      </c>
      <c r="W1131" s="110" t="s">
        <v>204</v>
      </c>
      <c r="X1131" s="111" t="n">
        <v>2018</v>
      </c>
      <c r="Z1131" s="111" t="s">
        <v>198</v>
      </c>
      <c r="AA1131" s="122" t="s">
        <v>200</v>
      </c>
      <c r="AB1131" s="0" t="s">
        <v>7889</v>
      </c>
      <c r="AC1131" s="0" t="s">
        <v>872</v>
      </c>
      <c r="AD1131" s="111" t="n">
        <v>2018</v>
      </c>
      <c r="AE1131" s="111" t="s">
        <v>5241</v>
      </c>
      <c r="AI1131" s="111" t="s">
        <v>294</v>
      </c>
      <c r="AJ1131" s="111" t="s">
        <v>1793</v>
      </c>
      <c r="AK1131" s="0" t="s">
        <v>7889</v>
      </c>
      <c r="AM1131" s="111" t="n">
        <v>2016</v>
      </c>
      <c r="AN1131" s="111" t="s">
        <v>5495</v>
      </c>
      <c r="AO1131" s="0" t="s">
        <v>5532</v>
      </c>
      <c r="AP1131" s="0" t="s">
        <v>200</v>
      </c>
      <c r="AQ1131" s="0" t="s">
        <v>200</v>
      </c>
      <c r="AS1131" s="0" t="s">
        <v>200</v>
      </c>
      <c r="AT1131" s="0" t="s">
        <v>7890</v>
      </c>
      <c r="AU1131" s="0" t="s">
        <v>267</v>
      </c>
      <c r="AV1131" s="0" t="s">
        <v>200</v>
      </c>
      <c r="AY1131" s="0" t="s">
        <v>5044</v>
      </c>
      <c r="AZ1131" s="0" t="s">
        <v>7891</v>
      </c>
      <c r="BA1131" s="124" t="s">
        <v>200</v>
      </c>
      <c r="BB1131" s="0" t="s">
        <v>248</v>
      </c>
      <c r="BC1131" s="0" t="s">
        <v>7892</v>
      </c>
      <c r="BD1131" s="0" t="s">
        <v>7893</v>
      </c>
      <c r="BE1131" s="0" t="s">
        <v>213</v>
      </c>
      <c r="BF1131" s="0" t="s">
        <v>7894</v>
      </c>
      <c r="BG1131" s="125" t="s">
        <v>200</v>
      </c>
      <c r="BH1131" s="0" t="s">
        <v>5278</v>
      </c>
      <c r="BI1131" s="112" t="n">
        <v>711719974161</v>
      </c>
      <c r="BJ1131" s="126" t="s">
        <v>200</v>
      </c>
      <c r="BK1131" s="0" t="s">
        <v>215</v>
      </c>
      <c r="BL1131" s="112" t="n">
        <v>4</v>
      </c>
      <c r="BM1131" s="112" t="n">
        <v>4</v>
      </c>
      <c r="BN1131" s="112" t="n">
        <v>4</v>
      </c>
      <c r="BO1131" s="111" t="n">
        <v>20</v>
      </c>
      <c r="BP1131" s="125" t="s">
        <v>200</v>
      </c>
      <c r="BQ1131" s="127" t="s">
        <v>216</v>
      </c>
    </row>
    <row r="1132" customFormat="false" ht="13.8" hidden="false" customHeight="false" outlineLevel="0" collapsed="false">
      <c r="A1132" s="0" t="s">
        <v>7895</v>
      </c>
      <c r="B1132" s="0" t="s">
        <v>5207</v>
      </c>
      <c r="C1132" s="0" t="s">
        <v>192</v>
      </c>
      <c r="D1132" s="0" t="s">
        <v>5239</v>
      </c>
      <c r="E1132" s="0" t="s">
        <v>194</v>
      </c>
      <c r="F1132" s="0" t="s">
        <v>399</v>
      </c>
      <c r="G1132" s="0" t="s">
        <v>196</v>
      </c>
      <c r="H1132" s="0" t="s">
        <v>219</v>
      </c>
      <c r="J1132" s="111" t="n">
        <v>1</v>
      </c>
      <c r="K1132" s="0" t="s">
        <v>198</v>
      </c>
      <c r="L1132" s="0" t="s">
        <v>198</v>
      </c>
      <c r="M1132" s="0" t="s">
        <v>199</v>
      </c>
      <c r="Q1132" s="120" t="s">
        <v>200</v>
      </c>
      <c r="R1132" s="0" t="s">
        <v>3919</v>
      </c>
      <c r="S1132" s="0" t="s">
        <v>5247</v>
      </c>
      <c r="T1132" s="0" t="s">
        <v>198</v>
      </c>
      <c r="U1132" s="0" t="s">
        <v>285</v>
      </c>
      <c r="V1132" s="0" t="s">
        <v>1790</v>
      </c>
      <c r="W1132" s="110" t="s">
        <v>204</v>
      </c>
      <c r="X1132" s="111" t="n">
        <v>2018</v>
      </c>
      <c r="Y1132" s="111" t="s">
        <v>200</v>
      </c>
      <c r="Z1132" s="111" t="s">
        <v>198</v>
      </c>
      <c r="AA1132" s="122" t="s">
        <v>200</v>
      </c>
      <c r="AB1132" s="0" t="s">
        <v>5730</v>
      </c>
      <c r="AC1132" s="0" t="s">
        <v>5249</v>
      </c>
      <c r="AD1132" s="111" t="s">
        <v>198</v>
      </c>
      <c r="AE1132" s="111" t="s">
        <v>5241</v>
      </c>
      <c r="AG1132" s="130"/>
      <c r="AI1132" s="111" t="s">
        <v>294</v>
      </c>
      <c r="AJ1132" s="111" t="s">
        <v>1793</v>
      </c>
      <c r="AK1132" s="0" t="s">
        <v>5730</v>
      </c>
      <c r="AM1132" s="111" t="n">
        <v>2017</v>
      </c>
      <c r="AN1132" s="111" t="s">
        <v>3156</v>
      </c>
      <c r="AS1132" s="0" t="s">
        <v>200</v>
      </c>
      <c r="AU1132" s="0" t="s">
        <v>1306</v>
      </c>
      <c r="AV1132" s="0" t="s">
        <v>200</v>
      </c>
      <c r="AZ1132" s="0" t="s">
        <v>7896</v>
      </c>
      <c r="BA1132" s="124" t="s">
        <v>200</v>
      </c>
      <c r="BB1132" s="0" t="s">
        <v>210</v>
      </c>
      <c r="BC1132" s="0" t="s">
        <v>7897</v>
      </c>
      <c r="BE1132" s="0" t="s">
        <v>7898</v>
      </c>
      <c r="BF1132" s="0" t="s">
        <v>7899</v>
      </c>
      <c r="BG1132" s="125" t="s">
        <v>200</v>
      </c>
      <c r="BH1132" s="0" t="s">
        <v>5255</v>
      </c>
      <c r="BI1132" s="112" t="n">
        <v>819976020628</v>
      </c>
      <c r="BJ1132" s="126" t="s">
        <v>200</v>
      </c>
      <c r="BK1132" s="0" t="s">
        <v>215</v>
      </c>
      <c r="BL1132" s="112" t="n">
        <v>4</v>
      </c>
      <c r="BM1132" s="112" t="n">
        <v>4</v>
      </c>
      <c r="BN1132" s="112" t="n">
        <v>4</v>
      </c>
      <c r="BO1132" s="111" t="n">
        <v>40</v>
      </c>
      <c r="BP1132" s="125" t="s">
        <v>200</v>
      </c>
      <c r="BQ1132" s="127" t="s">
        <v>216</v>
      </c>
    </row>
    <row r="1133" customFormat="false" ht="13.8" hidden="false" customHeight="false" outlineLevel="0" collapsed="false">
      <c r="A1133" s="0" t="s">
        <v>7900</v>
      </c>
      <c r="B1133" s="0" t="s">
        <v>5207</v>
      </c>
      <c r="C1133" s="0" t="s">
        <v>234</v>
      </c>
      <c r="D1133" s="0" t="s">
        <v>5239</v>
      </c>
      <c r="E1133" s="0" t="s">
        <v>194</v>
      </c>
      <c r="F1133" s="0" t="s">
        <v>399</v>
      </c>
      <c r="G1133" s="0" t="s">
        <v>196</v>
      </c>
      <c r="H1133" s="0" t="s">
        <v>219</v>
      </c>
      <c r="J1133" s="111" t="n">
        <v>1</v>
      </c>
      <c r="K1133" s="0" t="s">
        <v>198</v>
      </c>
      <c r="L1133" s="0" t="s">
        <v>198</v>
      </c>
      <c r="M1133" s="0" t="s">
        <v>199</v>
      </c>
      <c r="O1133" s="0" t="s">
        <v>200</v>
      </c>
      <c r="Q1133" s="120" t="s">
        <v>200</v>
      </c>
      <c r="R1133" s="0" t="s">
        <v>3919</v>
      </c>
      <c r="S1133" s="0" t="s">
        <v>201</v>
      </c>
      <c r="T1133" s="0" t="s">
        <v>198</v>
      </c>
      <c r="U1133" s="0" t="s">
        <v>202</v>
      </c>
      <c r="V1133" s="0" t="s">
        <v>1790</v>
      </c>
      <c r="W1133" s="110" t="s">
        <v>204</v>
      </c>
      <c r="X1133" s="111" t="n">
        <v>2015</v>
      </c>
      <c r="Z1133" s="111" t="s">
        <v>198</v>
      </c>
      <c r="AA1133" s="122" t="s">
        <v>200</v>
      </c>
      <c r="AB1133" s="0" t="s">
        <v>7901</v>
      </c>
      <c r="AC1133" s="0" t="s">
        <v>5335</v>
      </c>
      <c r="AD1133" s="111" t="n">
        <v>2015</v>
      </c>
      <c r="AE1133" s="111" t="s">
        <v>198</v>
      </c>
      <c r="AI1133" s="111" t="s">
        <v>294</v>
      </c>
      <c r="AJ1133" s="111" t="s">
        <v>1793</v>
      </c>
      <c r="AK1133" s="0" t="s">
        <v>7901</v>
      </c>
      <c r="AM1133" s="111" t="n">
        <v>2010</v>
      </c>
      <c r="AN1133" s="111" t="s">
        <v>297</v>
      </c>
      <c r="AR1133" s="0" t="s">
        <v>224</v>
      </c>
      <c r="AS1133" s="0" t="s">
        <v>200</v>
      </c>
      <c r="AT1133" s="0" t="s">
        <v>637</v>
      </c>
      <c r="AU1133" s="0" t="s">
        <v>2087</v>
      </c>
      <c r="AV1133" s="0" t="s">
        <v>200</v>
      </c>
      <c r="AZ1133" s="0" t="s">
        <v>7902</v>
      </c>
      <c r="BA1133" s="124" t="s">
        <v>200</v>
      </c>
      <c r="BB1133" s="0" t="s">
        <v>210</v>
      </c>
      <c r="BC1133" s="0" t="s">
        <v>7903</v>
      </c>
      <c r="BD1133" s="0" t="s">
        <v>7904</v>
      </c>
      <c r="BE1133" s="0" t="s">
        <v>7905</v>
      </c>
      <c r="BG1133" s="125" t="s">
        <v>200</v>
      </c>
      <c r="BH1133" s="0" t="s">
        <v>214</v>
      </c>
      <c r="BI1133" s="112" t="n">
        <v>5060264370740</v>
      </c>
      <c r="BJ1133" s="126" t="s">
        <v>200</v>
      </c>
      <c r="BK1133" s="0" t="s">
        <v>215</v>
      </c>
      <c r="BL1133" s="112" t="n">
        <v>4</v>
      </c>
      <c r="BM1133" s="112" t="n">
        <v>4</v>
      </c>
      <c r="BN1133" s="112" t="n">
        <v>4</v>
      </c>
      <c r="BO1133" s="111" t="n">
        <v>20</v>
      </c>
      <c r="BP1133" s="125" t="s">
        <v>200</v>
      </c>
      <c r="BQ1133" s="127" t="s">
        <v>216</v>
      </c>
    </row>
    <row r="1134" customFormat="false" ht="13.8" hidden="false" customHeight="false" outlineLevel="0" collapsed="false">
      <c r="A1134" s="0" t="s">
        <v>7906</v>
      </c>
      <c r="B1134" s="0" t="s">
        <v>5207</v>
      </c>
      <c r="C1134" s="0" t="s">
        <v>818</v>
      </c>
      <c r="D1134" s="0" t="s">
        <v>193</v>
      </c>
      <c r="E1134" s="0" t="s">
        <v>313</v>
      </c>
      <c r="F1134" s="0" t="s">
        <v>314</v>
      </c>
      <c r="G1134" s="0" t="s">
        <v>880</v>
      </c>
      <c r="H1134" s="0" t="s">
        <v>197</v>
      </c>
      <c r="J1134" s="111" t="n">
        <v>4</v>
      </c>
      <c r="K1134" s="0" t="s">
        <v>198</v>
      </c>
      <c r="L1134" s="0" t="s">
        <v>392</v>
      </c>
      <c r="M1134" s="0" t="s">
        <v>220</v>
      </c>
      <c r="Q1134" s="120" t="s">
        <v>200</v>
      </c>
      <c r="R1134" s="0" t="s">
        <v>3919</v>
      </c>
      <c r="S1134" s="0" t="s">
        <v>201</v>
      </c>
      <c r="T1134" s="0" t="s">
        <v>198</v>
      </c>
      <c r="U1134" s="0" t="s">
        <v>4369</v>
      </c>
      <c r="V1134" s="0" t="s">
        <v>1790</v>
      </c>
      <c r="W1134" s="110" t="s">
        <v>204</v>
      </c>
      <c r="X1134" s="111" t="n">
        <v>2018</v>
      </c>
      <c r="Y1134" s="111" t="s">
        <v>205</v>
      </c>
      <c r="Z1134" s="111" t="s">
        <v>198</v>
      </c>
      <c r="AA1134" s="122" t="s">
        <v>200</v>
      </c>
      <c r="AB1134" s="0" t="s">
        <v>7907</v>
      </c>
      <c r="AC1134" s="0" t="s">
        <v>7908</v>
      </c>
      <c r="AD1134" s="111" t="n">
        <v>2018</v>
      </c>
      <c r="AE1134" s="111" t="s">
        <v>5241</v>
      </c>
      <c r="AI1134" s="111" t="s">
        <v>207</v>
      </c>
      <c r="AK1134" s="111" t="str">
        <f aca="false">(AB1134)</f>
        <v>H2 interactive</v>
      </c>
      <c r="AM1134" s="111" t="n">
        <f aca="false">AD1134</f>
        <v>2018</v>
      </c>
      <c r="AN1134" s="111" t="s">
        <v>7909</v>
      </c>
      <c r="AZ1134" s="0" t="s">
        <v>7910</v>
      </c>
      <c r="BA1134" s="124" t="s">
        <v>200</v>
      </c>
      <c r="BB1134" s="0" t="s">
        <v>248</v>
      </c>
      <c r="BC1134" s="0" t="s">
        <v>1219</v>
      </c>
      <c r="BD1134" s="0" t="s">
        <v>7911</v>
      </c>
      <c r="BE1134" s="0" t="s">
        <v>7912</v>
      </c>
      <c r="BF1134" s="0" t="s">
        <v>7913</v>
      </c>
      <c r="BG1134" s="125" t="s">
        <v>200</v>
      </c>
      <c r="BH1134" s="0" t="s">
        <v>5303</v>
      </c>
      <c r="BI1134" s="112" t="n">
        <v>8809459210754</v>
      </c>
      <c r="BJ1134" s="126" t="s">
        <v>200</v>
      </c>
      <c r="BK1134" s="0" t="s">
        <v>215</v>
      </c>
      <c r="BL1134" s="112" t="n">
        <v>4</v>
      </c>
      <c r="BM1134" s="112" t="n">
        <v>4</v>
      </c>
      <c r="BN1134" s="112" t="n">
        <v>4</v>
      </c>
      <c r="BO1134" s="111" t="n">
        <v>20</v>
      </c>
      <c r="BP1134" s="125" t="s">
        <v>200</v>
      </c>
      <c r="BQ1134" s="127" t="s">
        <v>216</v>
      </c>
    </row>
    <row r="1135" customFormat="false" ht="13.8" hidden="false" customHeight="false" outlineLevel="0" collapsed="false">
      <c r="A1135" s="0" t="s">
        <v>7914</v>
      </c>
      <c r="B1135" s="0" t="s">
        <v>5207</v>
      </c>
      <c r="C1135" s="0" t="s">
        <v>192</v>
      </c>
      <c r="D1135" s="0" t="s">
        <v>5271</v>
      </c>
      <c r="E1135" s="0" t="s">
        <v>194</v>
      </c>
      <c r="F1135" s="0" t="s">
        <v>195</v>
      </c>
      <c r="G1135" s="0" t="s">
        <v>391</v>
      </c>
      <c r="H1135" s="0" t="s">
        <v>197</v>
      </c>
      <c r="J1135" s="111" t="n">
        <v>4</v>
      </c>
      <c r="K1135" s="0" t="s">
        <v>198</v>
      </c>
      <c r="L1135" s="0" t="s">
        <v>1050</v>
      </c>
      <c r="M1135" s="0" t="s">
        <v>199</v>
      </c>
      <c r="O1135" s="0" t="s">
        <v>200</v>
      </c>
      <c r="Q1135" s="120" t="s">
        <v>200</v>
      </c>
      <c r="R1135" s="0" t="s">
        <v>3919</v>
      </c>
      <c r="S1135" s="0" t="s">
        <v>201</v>
      </c>
      <c r="T1135" s="0" t="s">
        <v>198</v>
      </c>
      <c r="U1135" s="0" t="s">
        <v>202</v>
      </c>
      <c r="V1135" s="0" t="s">
        <v>1790</v>
      </c>
      <c r="W1135" s="110" t="s">
        <v>204</v>
      </c>
      <c r="X1135" s="111" t="n">
        <v>2016</v>
      </c>
      <c r="Z1135" s="111" t="s">
        <v>198</v>
      </c>
      <c r="AA1135" s="122" t="s">
        <v>200</v>
      </c>
      <c r="AB1135" s="0" t="s">
        <v>7538</v>
      </c>
      <c r="AC1135" s="0" t="s">
        <v>872</v>
      </c>
      <c r="AD1135" s="111" t="n">
        <v>2016</v>
      </c>
      <c r="AE1135" s="111" t="s">
        <v>222</v>
      </c>
      <c r="AI1135" s="111" t="s">
        <v>294</v>
      </c>
      <c r="AJ1135" s="111" t="s">
        <v>1793</v>
      </c>
      <c r="AK1135" s="0" t="s">
        <v>7538</v>
      </c>
      <c r="AM1135" s="111" t="n">
        <v>2007</v>
      </c>
      <c r="AN1135" s="111" t="s">
        <v>263</v>
      </c>
      <c r="AO1135" s="0" t="s">
        <v>5273</v>
      </c>
      <c r="AP1135" s="0" t="s">
        <v>200</v>
      </c>
      <c r="AS1135" s="0" t="s">
        <v>200</v>
      </c>
      <c r="AT1135" s="0" t="s">
        <v>200</v>
      </c>
      <c r="AU1135" s="0" t="s">
        <v>1306</v>
      </c>
      <c r="AV1135" s="0" t="s">
        <v>200</v>
      </c>
      <c r="AZ1135" s="0" t="s">
        <v>7915</v>
      </c>
      <c r="BA1135" s="124" t="s">
        <v>200</v>
      </c>
      <c r="BB1135" s="0" t="s">
        <v>248</v>
      </c>
      <c r="BC1135" s="0" t="s">
        <v>7916</v>
      </c>
      <c r="BE1135" s="0" t="s">
        <v>7917</v>
      </c>
      <c r="BF1135" s="0" t="s">
        <v>7918</v>
      </c>
      <c r="BG1135" s="125" t="s">
        <v>200</v>
      </c>
      <c r="BH1135" s="0" t="s">
        <v>5278</v>
      </c>
      <c r="BI1135" s="112" t="n">
        <v>711719850458</v>
      </c>
      <c r="BJ1135" s="126" t="s">
        <v>200</v>
      </c>
      <c r="BK1135" s="0" t="s">
        <v>215</v>
      </c>
      <c r="BL1135" s="112" t="n">
        <v>4</v>
      </c>
      <c r="BM1135" s="112" t="n">
        <v>4</v>
      </c>
      <c r="BN1135" s="112" t="n">
        <v>4</v>
      </c>
      <c r="BO1135" s="111" t="n">
        <v>20</v>
      </c>
      <c r="BP1135" s="125" t="s">
        <v>200</v>
      </c>
      <c r="BQ1135" s="127" t="s">
        <v>216</v>
      </c>
    </row>
    <row r="1136" customFormat="false" ht="13.8" hidden="false" customHeight="false" outlineLevel="0" collapsed="false">
      <c r="A1136" s="0" t="s">
        <v>7919</v>
      </c>
      <c r="B1136" s="0" t="s">
        <v>5207</v>
      </c>
      <c r="C1136" s="0" t="s">
        <v>858</v>
      </c>
      <c r="D1136" s="0" t="s">
        <v>1333</v>
      </c>
      <c r="E1136" s="0" t="s">
        <v>194</v>
      </c>
      <c r="F1136" s="0" t="s">
        <v>195</v>
      </c>
      <c r="G1136" s="0" t="s">
        <v>330</v>
      </c>
      <c r="H1136" s="0" t="s">
        <v>219</v>
      </c>
      <c r="J1136" s="111" t="n">
        <v>1</v>
      </c>
      <c r="K1136" s="0" t="s">
        <v>198</v>
      </c>
      <c r="L1136" s="0" t="s">
        <v>198</v>
      </c>
      <c r="M1136" s="0" t="s">
        <v>199</v>
      </c>
      <c r="Q1136" s="120"/>
      <c r="R1136" s="0" t="s">
        <v>3919</v>
      </c>
      <c r="S1136" s="0" t="s">
        <v>201</v>
      </c>
      <c r="T1136" s="0" t="s">
        <v>198</v>
      </c>
      <c r="U1136" s="0" t="s">
        <v>202</v>
      </c>
      <c r="V1136" s="0" t="s">
        <v>1790</v>
      </c>
      <c r="W1136" s="110" t="s">
        <v>204</v>
      </c>
      <c r="X1136" s="111" t="n">
        <v>2018</v>
      </c>
      <c r="Y1136" s="111" t="s">
        <v>498</v>
      </c>
      <c r="Z1136" s="111" t="s">
        <v>757</v>
      </c>
      <c r="AA1136" s="122"/>
      <c r="AB1136" s="0" t="s">
        <v>7920</v>
      </c>
      <c r="AC1136" s="0" t="s">
        <v>5654</v>
      </c>
      <c r="AD1136" s="111" t="n">
        <v>2018</v>
      </c>
      <c r="AE1136" s="111" t="s">
        <v>198</v>
      </c>
      <c r="AI1136" s="111" t="s">
        <v>207</v>
      </c>
      <c r="AK1136" s="111" t="str">
        <f aca="false">(AB1136)</f>
        <v>Haemimont games</v>
      </c>
      <c r="AM1136" s="111" t="n">
        <v>2018</v>
      </c>
      <c r="AN1136" s="111" t="s">
        <v>3965</v>
      </c>
      <c r="AU1136" s="0" t="s">
        <v>1306</v>
      </c>
      <c r="AV1136" s="0" t="s">
        <v>200</v>
      </c>
      <c r="AZ1136" s="0" t="s">
        <v>7921</v>
      </c>
      <c r="BA1136" s="124" t="s">
        <v>200</v>
      </c>
      <c r="BB1136" s="0" t="s">
        <v>248</v>
      </c>
      <c r="BC1136" s="0" t="s">
        <v>4329</v>
      </c>
      <c r="BD1136" s="0" t="s">
        <v>7922</v>
      </c>
      <c r="BE1136" s="0" t="s">
        <v>7923</v>
      </c>
      <c r="BG1136" s="125"/>
      <c r="BH1136" s="0" t="s">
        <v>5255</v>
      </c>
      <c r="BI1136" s="112" t="n">
        <v>4020628771270</v>
      </c>
      <c r="BJ1136" s="126"/>
      <c r="BK1136" s="0" t="s">
        <v>215</v>
      </c>
      <c r="BL1136" s="112" t="n">
        <v>4</v>
      </c>
      <c r="BM1136" s="112" t="n">
        <v>4</v>
      </c>
      <c r="BN1136" s="112" t="n">
        <v>4</v>
      </c>
      <c r="BO1136" s="111" t="n">
        <v>20</v>
      </c>
      <c r="BP1136" s="125"/>
      <c r="BQ1136" s="127"/>
    </row>
    <row r="1137" customFormat="false" ht="13.8" hidden="false" customHeight="false" outlineLevel="0" collapsed="false">
      <c r="A1137" s="0" t="s">
        <v>7924</v>
      </c>
      <c r="B1137" s="0" t="s">
        <v>5207</v>
      </c>
      <c r="C1137" s="0" t="s">
        <v>858</v>
      </c>
      <c r="D1137" s="0" t="s">
        <v>1333</v>
      </c>
      <c r="E1137" s="0" t="s">
        <v>194</v>
      </c>
      <c r="F1137" s="0" t="s">
        <v>195</v>
      </c>
      <c r="G1137" s="0" t="s">
        <v>330</v>
      </c>
      <c r="H1137" s="0" t="s">
        <v>219</v>
      </c>
      <c r="J1137" s="111" t="n">
        <v>1</v>
      </c>
      <c r="K1137" s="0" t="s">
        <v>198</v>
      </c>
      <c r="L1137" s="0" t="s">
        <v>198</v>
      </c>
      <c r="M1137" s="0" t="s">
        <v>199</v>
      </c>
      <c r="Q1137" s="120"/>
      <c r="R1137" s="0" t="s">
        <v>3919</v>
      </c>
      <c r="S1137" s="0" t="s">
        <v>201</v>
      </c>
      <c r="T1137" s="0" t="s">
        <v>198</v>
      </c>
      <c r="U1137" s="0" t="s">
        <v>202</v>
      </c>
      <c r="V1137" s="0" t="s">
        <v>1790</v>
      </c>
      <c r="W1137" s="110" t="s">
        <v>204</v>
      </c>
      <c r="X1137" s="111" t="n">
        <v>2021</v>
      </c>
      <c r="AA1137" s="122"/>
      <c r="AB1137" s="0" t="s">
        <v>7925</v>
      </c>
      <c r="AC1137" s="0" t="s">
        <v>5654</v>
      </c>
      <c r="AD1137" s="111" t="n">
        <v>2021</v>
      </c>
      <c r="AE1137" s="111" t="s">
        <v>198</v>
      </c>
      <c r="AI1137" s="111" t="s">
        <v>207</v>
      </c>
      <c r="AK1137" s="0" t="s">
        <v>7925</v>
      </c>
      <c r="AM1137" s="111" t="n">
        <v>2021</v>
      </c>
      <c r="AN1137" s="111" t="s">
        <v>5295</v>
      </c>
      <c r="AT1137" s="0" t="s">
        <v>1236</v>
      </c>
      <c r="AU1137" s="0" t="s">
        <v>537</v>
      </c>
      <c r="AZ1137" s="0" t="s">
        <v>7926</v>
      </c>
      <c r="BA1137" s="124" t="s">
        <v>200</v>
      </c>
      <c r="BB1137" s="0" t="s">
        <v>248</v>
      </c>
      <c r="BC1137" s="0" t="s">
        <v>1605</v>
      </c>
      <c r="BD1137" s="0" t="s">
        <v>7927</v>
      </c>
      <c r="BE1137" s="0" t="s">
        <v>1545</v>
      </c>
      <c r="BG1137" s="125"/>
      <c r="BH1137" s="0" t="s">
        <v>5303</v>
      </c>
      <c r="BI1137" s="112" t="n">
        <v>4020628698690</v>
      </c>
      <c r="BJ1137" s="126"/>
      <c r="BK1137" s="0" t="s">
        <v>7928</v>
      </c>
      <c r="BL1137" s="112" t="n">
        <v>4</v>
      </c>
      <c r="BM1137" s="112" t="n">
        <v>4</v>
      </c>
      <c r="BN1137" s="112" t="n">
        <v>4</v>
      </c>
      <c r="BO1137" s="111" t="n">
        <v>20</v>
      </c>
      <c r="BP1137" s="125"/>
      <c r="BQ1137" s="127" t="s">
        <v>5461</v>
      </c>
    </row>
    <row r="1138" customFormat="false" ht="13.8" hidden="false" customHeight="false" outlineLevel="0" collapsed="false">
      <c r="A1138" s="0" t="s">
        <v>7929</v>
      </c>
      <c r="B1138" s="0" t="s">
        <v>5207</v>
      </c>
      <c r="C1138" s="0" t="s">
        <v>1267</v>
      </c>
      <c r="D1138" s="0" t="s">
        <v>1869</v>
      </c>
      <c r="E1138" s="0" t="s">
        <v>194</v>
      </c>
      <c r="F1138" s="0" t="s">
        <v>1509</v>
      </c>
      <c r="G1138" s="0" t="s">
        <v>330</v>
      </c>
      <c r="H1138" s="0" t="s">
        <v>400</v>
      </c>
      <c r="I1138" s="0" t="s">
        <v>839</v>
      </c>
      <c r="J1138" s="111" t="n">
        <v>1</v>
      </c>
      <c r="K1138" s="0" t="s">
        <v>198</v>
      </c>
      <c r="L1138" s="0" t="s">
        <v>198</v>
      </c>
      <c r="M1138" s="0" t="s">
        <v>199</v>
      </c>
      <c r="O1138" s="0" t="s">
        <v>237</v>
      </c>
      <c r="Q1138" s="120" t="s">
        <v>200</v>
      </c>
      <c r="R1138" s="0" t="s">
        <v>3919</v>
      </c>
      <c r="S1138" s="0" t="s">
        <v>201</v>
      </c>
      <c r="T1138" s="0" t="s">
        <v>198</v>
      </c>
      <c r="U1138" s="0" t="s">
        <v>202</v>
      </c>
      <c r="V1138" s="0" t="s">
        <v>1790</v>
      </c>
      <c r="W1138" s="110" t="s">
        <v>204</v>
      </c>
      <c r="X1138" s="111" t="n">
        <v>2016</v>
      </c>
      <c r="Y1138" s="111" t="s">
        <v>1624</v>
      </c>
      <c r="Z1138" s="130" t="s">
        <v>757</v>
      </c>
      <c r="AA1138" s="122" t="s">
        <v>200</v>
      </c>
      <c r="AB1138" s="0" t="s">
        <v>5135</v>
      </c>
      <c r="AC1138" s="0" t="s">
        <v>4018</v>
      </c>
      <c r="AD1138" s="111" t="n">
        <v>2016</v>
      </c>
      <c r="AE1138" s="111" t="s">
        <v>198</v>
      </c>
      <c r="AI1138" s="111" t="s">
        <v>294</v>
      </c>
      <c r="AJ1138" s="111" t="s">
        <v>1793</v>
      </c>
      <c r="AK1138" s="0" t="s">
        <v>5135</v>
      </c>
      <c r="AM1138" s="111" t="s">
        <v>849</v>
      </c>
      <c r="AN1138" s="111" t="s">
        <v>297</v>
      </c>
      <c r="AO1138" s="0" t="s">
        <v>1800</v>
      </c>
      <c r="AS1138" s="0" t="s">
        <v>5561</v>
      </c>
      <c r="AT1138" s="0" t="s">
        <v>5562</v>
      </c>
      <c r="AU1138" s="0" t="s">
        <v>1306</v>
      </c>
      <c r="AV1138" s="0" t="s">
        <v>200</v>
      </c>
      <c r="AZ1138" s="0" t="s">
        <v>7930</v>
      </c>
      <c r="BA1138" s="124" t="s">
        <v>200</v>
      </c>
      <c r="BB1138" s="0" t="s">
        <v>248</v>
      </c>
      <c r="BC1138" s="0" t="s">
        <v>7931</v>
      </c>
      <c r="BD1138" s="0" t="s">
        <v>7932</v>
      </c>
      <c r="BE1138" s="0" t="s">
        <v>7933</v>
      </c>
      <c r="BF1138" s="0" t="s">
        <v>7934</v>
      </c>
      <c r="BG1138" s="125" t="s">
        <v>200</v>
      </c>
      <c r="BH1138" s="0" t="s">
        <v>5255</v>
      </c>
      <c r="BI1138" s="112" t="n">
        <v>5026555421799</v>
      </c>
      <c r="BJ1138" s="126" t="s">
        <v>200</v>
      </c>
      <c r="BK1138" s="0" t="s">
        <v>215</v>
      </c>
      <c r="BL1138" s="112" t="n">
        <v>4</v>
      </c>
      <c r="BM1138" s="112" t="n">
        <v>4</v>
      </c>
      <c r="BN1138" s="112" t="n">
        <v>4</v>
      </c>
      <c r="BO1138" s="111" t="n">
        <v>20</v>
      </c>
      <c r="BP1138" s="125" t="s">
        <v>200</v>
      </c>
      <c r="BQ1138" s="127" t="s">
        <v>216</v>
      </c>
    </row>
    <row r="1139" customFormat="false" ht="13.8" hidden="false" customHeight="false" outlineLevel="0" collapsed="false">
      <c r="A1139" s="0" t="s">
        <v>7935</v>
      </c>
      <c r="B1139" s="0" t="s">
        <v>5207</v>
      </c>
      <c r="C1139" s="131" t="s">
        <v>1394</v>
      </c>
      <c r="D1139" s="131" t="s">
        <v>1333</v>
      </c>
      <c r="E1139" s="0" t="s">
        <v>194</v>
      </c>
      <c r="F1139" s="0" t="s">
        <v>195</v>
      </c>
      <c r="G1139" s="0" t="s">
        <v>196</v>
      </c>
      <c r="H1139" s="0" t="s">
        <v>400</v>
      </c>
      <c r="I1139" s="0" t="s">
        <v>2367</v>
      </c>
      <c r="J1139" s="111" t="n">
        <v>1</v>
      </c>
      <c r="K1139" s="0" t="s">
        <v>198</v>
      </c>
      <c r="L1139" s="0" t="s">
        <v>198</v>
      </c>
      <c r="M1139" s="0" t="s">
        <v>274</v>
      </c>
      <c r="O1139" s="0" t="s">
        <v>237</v>
      </c>
      <c r="P1139" s="0" t="s">
        <v>410</v>
      </c>
      <c r="Q1139" s="120" t="s">
        <v>200</v>
      </c>
      <c r="R1139" s="0" t="s">
        <v>3919</v>
      </c>
      <c r="S1139" s="0" t="s">
        <v>201</v>
      </c>
      <c r="T1139" s="0" t="s">
        <v>198</v>
      </c>
      <c r="U1139" s="0" t="s">
        <v>202</v>
      </c>
      <c r="V1139" s="0" t="s">
        <v>1790</v>
      </c>
      <c r="W1139" s="110" t="s">
        <v>204</v>
      </c>
      <c r="X1139" s="111" t="n">
        <v>2015</v>
      </c>
      <c r="Y1139" s="111" t="s">
        <v>498</v>
      </c>
      <c r="Z1139" s="130" t="s">
        <v>757</v>
      </c>
      <c r="AA1139" s="122" t="s">
        <v>200</v>
      </c>
      <c r="AB1139" s="0" t="s">
        <v>4525</v>
      </c>
      <c r="AC1139" s="0" t="s">
        <v>872</v>
      </c>
      <c r="AD1139" s="111" t="n">
        <v>2015</v>
      </c>
      <c r="AE1139" s="111" t="s">
        <v>3242</v>
      </c>
      <c r="AI1139" s="111" t="s">
        <v>207</v>
      </c>
      <c r="AK1139" s="111" t="str">
        <f aca="false">(AB1139)</f>
        <v>Media molecule</v>
      </c>
      <c r="AM1139" s="111" t="n">
        <f aca="false">AD1139</f>
        <v>2015</v>
      </c>
      <c r="AN1139" s="111" t="s">
        <v>263</v>
      </c>
      <c r="AO1139" s="0" t="s">
        <v>4360</v>
      </c>
      <c r="AP1139" s="0" t="s">
        <v>200</v>
      </c>
      <c r="AT1139" s="0" t="s">
        <v>381</v>
      </c>
      <c r="AU1139" s="0" t="s">
        <v>3408</v>
      </c>
      <c r="AV1139" s="0" t="s">
        <v>200</v>
      </c>
      <c r="AZ1139" s="0" t="s">
        <v>7936</v>
      </c>
      <c r="BA1139" s="124" t="s">
        <v>200</v>
      </c>
      <c r="BB1139" s="0" t="s">
        <v>248</v>
      </c>
      <c r="BC1139" s="0" t="s">
        <v>7937</v>
      </c>
      <c r="BD1139" s="0" t="s">
        <v>7938</v>
      </c>
      <c r="BE1139" s="0" t="s">
        <v>7939</v>
      </c>
      <c r="BG1139" s="125" t="s">
        <v>200</v>
      </c>
      <c r="BH1139" s="0" t="s">
        <v>5255</v>
      </c>
      <c r="BI1139" s="112" t="n">
        <v>711719854715</v>
      </c>
      <c r="BJ1139" s="126" t="s">
        <v>200</v>
      </c>
      <c r="BK1139" s="0" t="s">
        <v>215</v>
      </c>
      <c r="BL1139" s="112" t="n">
        <v>4</v>
      </c>
      <c r="BM1139" s="112" t="n">
        <v>4</v>
      </c>
      <c r="BN1139" s="112" t="n">
        <v>4</v>
      </c>
      <c r="BO1139" s="111" t="n">
        <v>20</v>
      </c>
      <c r="BP1139" s="125" t="s">
        <v>200</v>
      </c>
      <c r="BQ1139" s="127" t="s">
        <v>216</v>
      </c>
    </row>
    <row r="1140" customFormat="false" ht="13.8" hidden="false" customHeight="false" outlineLevel="0" collapsed="false">
      <c r="A1140" s="0" t="s">
        <v>7940</v>
      </c>
      <c r="B1140" s="0" t="s">
        <v>5207</v>
      </c>
      <c r="C1140" s="131" t="s">
        <v>1735</v>
      </c>
      <c r="D1140" s="131" t="s">
        <v>1333</v>
      </c>
      <c r="E1140" s="0" t="s">
        <v>194</v>
      </c>
      <c r="F1140" s="0" t="s">
        <v>606</v>
      </c>
      <c r="G1140" s="0" t="s">
        <v>391</v>
      </c>
      <c r="H1140" s="0" t="s">
        <v>197</v>
      </c>
      <c r="J1140" s="111" t="n">
        <v>2</v>
      </c>
      <c r="K1140" s="0" t="s">
        <v>198</v>
      </c>
      <c r="L1140" s="0" t="s">
        <v>392</v>
      </c>
      <c r="M1140" s="0" t="s">
        <v>199</v>
      </c>
      <c r="O1140" s="0" t="s">
        <v>200</v>
      </c>
      <c r="Q1140" s="120" t="s">
        <v>200</v>
      </c>
      <c r="R1140" s="0" t="s">
        <v>3919</v>
      </c>
      <c r="S1140" s="0" t="s">
        <v>3441</v>
      </c>
      <c r="T1140" s="0" t="s">
        <v>3441</v>
      </c>
      <c r="U1140" s="0" t="s">
        <v>202</v>
      </c>
      <c r="V1140" s="0" t="s">
        <v>1790</v>
      </c>
      <c r="W1140" s="110" t="s">
        <v>204</v>
      </c>
      <c r="X1140" s="111" t="n">
        <v>2017</v>
      </c>
      <c r="Z1140" s="111" t="s">
        <v>198</v>
      </c>
      <c r="AA1140" s="122" t="s">
        <v>200</v>
      </c>
      <c r="AB1140" s="131" t="s">
        <v>5006</v>
      </c>
      <c r="AC1140" s="0" t="s">
        <v>4644</v>
      </c>
      <c r="AD1140" s="111" t="n">
        <v>2017</v>
      </c>
      <c r="AE1140" s="111" t="s">
        <v>222</v>
      </c>
      <c r="AI1140" s="111" t="s">
        <v>207</v>
      </c>
      <c r="AK1140" s="131" t="s">
        <v>5006</v>
      </c>
      <c r="AL1140" s="0" t="s">
        <v>216</v>
      </c>
      <c r="AM1140" s="111" t="n">
        <v>2015</v>
      </c>
      <c r="AN1140" s="111" t="s">
        <v>208</v>
      </c>
      <c r="AO1140" s="0" t="s">
        <v>609</v>
      </c>
      <c r="AP1140" s="0" t="s">
        <v>200</v>
      </c>
      <c r="AQ1140" s="0" t="s">
        <v>200</v>
      </c>
      <c r="AR1140" s="0" t="s">
        <v>200</v>
      </c>
      <c r="AS1140" s="0" t="s">
        <v>2951</v>
      </c>
      <c r="AT1140" s="0" t="s">
        <v>200</v>
      </c>
      <c r="AV1140" s="0" t="s">
        <v>2952</v>
      </c>
      <c r="AZ1140" s="0" t="s">
        <v>7941</v>
      </c>
      <c r="BA1140" s="124" t="s">
        <v>200</v>
      </c>
      <c r="BB1140" s="0" t="s">
        <v>248</v>
      </c>
      <c r="BC1140" s="0" t="s">
        <v>5832</v>
      </c>
      <c r="BD1140" s="0" t="s">
        <v>7942</v>
      </c>
      <c r="BE1140" s="0" t="s">
        <v>7943</v>
      </c>
      <c r="BF1140" s="0" t="s">
        <v>7944</v>
      </c>
      <c r="BG1140" s="125" t="s">
        <v>200</v>
      </c>
      <c r="BH1140" s="0" t="s">
        <v>582</v>
      </c>
      <c r="BI1140" s="112" t="s">
        <v>198</v>
      </c>
      <c r="BJ1140" s="126" t="s">
        <v>200</v>
      </c>
      <c r="BK1140" s="0" t="s">
        <v>215</v>
      </c>
      <c r="BL1140" s="112" t="n">
        <v>4</v>
      </c>
      <c r="BM1140" s="112" t="n">
        <v>4</v>
      </c>
      <c r="BN1140" s="112" t="n">
        <v>4</v>
      </c>
      <c r="BO1140" s="111" t="n">
        <v>20</v>
      </c>
      <c r="BP1140" s="125" t="s">
        <v>200</v>
      </c>
      <c r="BQ1140" s="127" t="s">
        <v>216</v>
      </c>
    </row>
    <row r="1141" customFormat="false" ht="13.8" hidden="false" customHeight="false" outlineLevel="0" collapsed="false">
      <c r="A1141" s="0" t="s">
        <v>7945</v>
      </c>
      <c r="B1141" s="0" t="s">
        <v>5207</v>
      </c>
      <c r="C1141" s="131" t="s">
        <v>369</v>
      </c>
      <c r="D1141" s="131" t="s">
        <v>3918</v>
      </c>
      <c r="E1141" s="0" t="s">
        <v>313</v>
      </c>
      <c r="F1141" s="0" t="s">
        <v>314</v>
      </c>
      <c r="G1141" s="0" t="s">
        <v>391</v>
      </c>
      <c r="H1141" s="0" t="s">
        <v>219</v>
      </c>
      <c r="J1141" s="111" t="n">
        <v>1</v>
      </c>
      <c r="K1141" s="0" t="s">
        <v>198</v>
      </c>
      <c r="L1141" s="0" t="s">
        <v>198</v>
      </c>
      <c r="M1141" s="0" t="s">
        <v>199</v>
      </c>
      <c r="Q1141" s="120"/>
      <c r="R1141" s="0" t="s">
        <v>3919</v>
      </c>
      <c r="S1141" s="0" t="s">
        <v>201</v>
      </c>
      <c r="T1141" s="0" t="s">
        <v>198</v>
      </c>
      <c r="U1141" s="0" t="s">
        <v>202</v>
      </c>
      <c r="V1141" s="0" t="s">
        <v>1790</v>
      </c>
      <c r="W1141" s="110" t="s">
        <v>204</v>
      </c>
      <c r="X1141" s="111" t="n">
        <v>2020</v>
      </c>
      <c r="Z1141" s="111" t="s">
        <v>198</v>
      </c>
      <c r="AA1141" s="122"/>
      <c r="AB1141" s="0" t="s">
        <v>7946</v>
      </c>
      <c r="AC1141" s="0" t="s">
        <v>393</v>
      </c>
      <c r="AD1141" s="111" t="n">
        <v>2020</v>
      </c>
      <c r="AE1141" s="111" t="s">
        <v>198</v>
      </c>
      <c r="AI1141" s="111" t="s">
        <v>294</v>
      </c>
      <c r="AJ1141" s="111" t="s">
        <v>1793</v>
      </c>
      <c r="AK1141" s="111" t="s">
        <v>7947</v>
      </c>
      <c r="AM1141" s="111" t="n">
        <v>2018</v>
      </c>
      <c r="AN1141" s="111" t="s">
        <v>263</v>
      </c>
      <c r="AQ1141" s="0" t="s">
        <v>7948</v>
      </c>
      <c r="AR1141" s="0" t="s">
        <v>200</v>
      </c>
      <c r="AW1141" s="0" t="s">
        <v>7949</v>
      </c>
      <c r="AZ1141" s="0" t="s">
        <v>7950</v>
      </c>
      <c r="BA1141" s="124" t="s">
        <v>200</v>
      </c>
      <c r="BB1141" s="0" t="s">
        <v>248</v>
      </c>
      <c r="BC1141" s="0" t="s">
        <v>7951</v>
      </c>
      <c r="BE1141" s="0" t="s">
        <v>7952</v>
      </c>
      <c r="BF1141" s="0" t="s">
        <v>7953</v>
      </c>
      <c r="BG1141" s="125"/>
      <c r="BH1141" s="0" t="s">
        <v>5255</v>
      </c>
      <c r="BI1141" s="112" t="n">
        <v>742725911772</v>
      </c>
      <c r="BJ1141" s="126"/>
      <c r="BK1141" s="0" t="s">
        <v>215</v>
      </c>
      <c r="BL1141" s="112" t="n">
        <v>4</v>
      </c>
      <c r="BM1141" s="112" t="n">
        <v>4</v>
      </c>
      <c r="BN1141" s="112" t="n">
        <v>4</v>
      </c>
      <c r="BO1141" s="111" t="n">
        <v>20</v>
      </c>
      <c r="BP1141" s="125"/>
      <c r="BQ1141" s="127" t="s">
        <v>216</v>
      </c>
    </row>
    <row r="1142" customFormat="false" ht="13.8" hidden="false" customHeight="false" outlineLevel="0" collapsed="false">
      <c r="A1142" s="0" t="s">
        <v>7954</v>
      </c>
      <c r="B1142" s="0" t="s">
        <v>5207</v>
      </c>
      <c r="C1142" s="131" t="s">
        <v>380</v>
      </c>
      <c r="D1142" s="0" t="s">
        <v>5271</v>
      </c>
      <c r="E1142" s="0" t="s">
        <v>313</v>
      </c>
      <c r="F1142" s="0" t="s">
        <v>314</v>
      </c>
      <c r="G1142" s="0" t="s">
        <v>391</v>
      </c>
      <c r="H1142" s="0" t="s">
        <v>400</v>
      </c>
      <c r="I1142" s="0" t="s">
        <v>594</v>
      </c>
      <c r="J1142" s="111" t="n">
        <v>1</v>
      </c>
      <c r="K1142" s="0" t="s">
        <v>198</v>
      </c>
      <c r="L1142" s="0" t="s">
        <v>198</v>
      </c>
      <c r="M1142" s="0" t="s">
        <v>199</v>
      </c>
      <c r="Q1142" s="120" t="s">
        <v>200</v>
      </c>
      <c r="R1142" s="0" t="s">
        <v>3919</v>
      </c>
      <c r="S1142" s="0" t="s">
        <v>201</v>
      </c>
      <c r="T1142" s="0" t="s">
        <v>198</v>
      </c>
      <c r="U1142" s="0" t="s">
        <v>202</v>
      </c>
      <c r="V1142" s="0" t="s">
        <v>1790</v>
      </c>
      <c r="W1142" s="110" t="s">
        <v>204</v>
      </c>
      <c r="X1142" s="111" t="n">
        <v>2018</v>
      </c>
      <c r="Y1142" s="111" t="s">
        <v>498</v>
      </c>
      <c r="Z1142" s="111" t="s">
        <v>198</v>
      </c>
      <c r="AA1142" s="122" t="s">
        <v>200</v>
      </c>
      <c r="AB1142" s="0" t="s">
        <v>7955</v>
      </c>
      <c r="AC1142" s="0" t="s">
        <v>7956</v>
      </c>
      <c r="AD1142" s="111" t="n">
        <v>2018</v>
      </c>
      <c r="AE1142" s="111" t="s">
        <v>1004</v>
      </c>
      <c r="AI1142" s="111" t="s">
        <v>207</v>
      </c>
      <c r="AK1142" s="111" t="str">
        <f aca="false">(AB1142)</f>
        <v>Monstars</v>
      </c>
      <c r="AM1142" s="111" t="n">
        <f aca="false">AD1142</f>
        <v>2018</v>
      </c>
      <c r="AN1142" s="111" t="s">
        <v>208</v>
      </c>
      <c r="AO1142" s="0" t="s">
        <v>5273</v>
      </c>
      <c r="AP1142" s="0" t="s">
        <v>200</v>
      </c>
      <c r="AS1142" s="0" t="s">
        <v>7957</v>
      </c>
      <c r="AU1142" s="0" t="s">
        <v>3408</v>
      </c>
      <c r="AY1142" s="0" t="s">
        <v>7181</v>
      </c>
      <c r="AZ1142" s="0" t="s">
        <v>7958</v>
      </c>
      <c r="BA1142" s="124" t="s">
        <v>200</v>
      </c>
      <c r="BB1142" s="0" t="s">
        <v>248</v>
      </c>
      <c r="BC1142" s="0" t="s">
        <v>7959</v>
      </c>
      <c r="BE1142" s="0" t="s">
        <v>7960</v>
      </c>
      <c r="BF1142" s="0" t="s">
        <v>7961</v>
      </c>
      <c r="BG1142" s="125"/>
      <c r="BH1142" s="0" t="s">
        <v>5278</v>
      </c>
      <c r="BI1142" s="112" t="n">
        <v>711719783619</v>
      </c>
      <c r="BJ1142" s="126"/>
      <c r="BK1142" s="0" t="s">
        <v>215</v>
      </c>
      <c r="BL1142" s="112" t="n">
        <v>4</v>
      </c>
      <c r="BM1142" s="112" t="n">
        <v>4</v>
      </c>
      <c r="BN1142" s="112" t="n">
        <v>4</v>
      </c>
      <c r="BO1142" s="111" t="n">
        <v>20</v>
      </c>
      <c r="BP1142" s="125"/>
      <c r="BQ1142" s="127" t="s">
        <v>216</v>
      </c>
    </row>
    <row r="1143" customFormat="false" ht="13.8" hidden="false" customHeight="false" outlineLevel="0" collapsed="false">
      <c r="A1143" s="0" t="s">
        <v>7962</v>
      </c>
      <c r="B1143" s="0" t="s">
        <v>5207</v>
      </c>
      <c r="C1143" s="0" t="s">
        <v>4042</v>
      </c>
      <c r="D1143" s="0" t="s">
        <v>1333</v>
      </c>
      <c r="E1143" s="0" t="s">
        <v>313</v>
      </c>
      <c r="F1143" s="0" t="s">
        <v>314</v>
      </c>
      <c r="G1143" s="0" t="s">
        <v>391</v>
      </c>
      <c r="H1143" s="0" t="s">
        <v>400</v>
      </c>
      <c r="I1143" s="0" t="s">
        <v>4043</v>
      </c>
      <c r="J1143" s="111" t="n">
        <v>4</v>
      </c>
      <c r="K1143" s="0" t="s">
        <v>198</v>
      </c>
      <c r="L1143" s="0" t="s">
        <v>392</v>
      </c>
      <c r="M1143" s="0" t="s">
        <v>199</v>
      </c>
      <c r="O1143" s="0" t="s">
        <v>596</v>
      </c>
      <c r="Q1143" s="120" t="s">
        <v>200</v>
      </c>
      <c r="R1143" s="0" t="s">
        <v>3919</v>
      </c>
      <c r="S1143" s="0" t="s">
        <v>201</v>
      </c>
      <c r="T1143" s="0" t="s">
        <v>198</v>
      </c>
      <c r="U1143" s="0" t="s">
        <v>202</v>
      </c>
      <c r="V1143" s="0" t="s">
        <v>1790</v>
      </c>
      <c r="W1143" s="110" t="s">
        <v>204</v>
      </c>
      <c r="X1143" s="111" t="n">
        <v>2017</v>
      </c>
      <c r="Y1143" s="111" t="s">
        <v>498</v>
      </c>
      <c r="Z1143" s="130" t="s">
        <v>757</v>
      </c>
      <c r="AA1143" s="122" t="s">
        <v>200</v>
      </c>
      <c r="AB1143" s="0" t="s">
        <v>6735</v>
      </c>
      <c r="AC1143" s="0" t="s">
        <v>872</v>
      </c>
      <c r="AD1143" s="111" t="n">
        <v>2017</v>
      </c>
      <c r="AE1143" s="111" t="s">
        <v>222</v>
      </c>
      <c r="AI1143" s="111" t="s">
        <v>207</v>
      </c>
      <c r="AK1143" s="111" t="str">
        <f aca="false">(AB1143)</f>
        <v>Wish studios</v>
      </c>
      <c r="AM1143" s="111" t="n">
        <f aca="false">AD1143</f>
        <v>2017</v>
      </c>
      <c r="AN1143" s="111" t="s">
        <v>263</v>
      </c>
      <c r="AO1143" s="0" t="s">
        <v>6329</v>
      </c>
      <c r="AP1143" s="0" t="s">
        <v>200</v>
      </c>
      <c r="AQ1143" s="0" t="s">
        <v>200</v>
      </c>
      <c r="AS1143" s="0" t="s">
        <v>200</v>
      </c>
      <c r="AV1143" s="0" t="s">
        <v>200</v>
      </c>
      <c r="AZ1143" s="0" t="s">
        <v>7963</v>
      </c>
      <c r="BA1143" s="124" t="s">
        <v>200</v>
      </c>
      <c r="BB1143" s="0" t="s">
        <v>248</v>
      </c>
      <c r="BC1143" s="0" t="s">
        <v>7964</v>
      </c>
      <c r="BD1143" s="0" t="s">
        <v>7965</v>
      </c>
      <c r="BE1143" s="0" t="s">
        <v>7966</v>
      </c>
      <c r="BG1143" s="125" t="s">
        <v>200</v>
      </c>
      <c r="BH1143" s="0" t="s">
        <v>5278</v>
      </c>
      <c r="BI1143" s="112" t="n">
        <v>711719872368</v>
      </c>
      <c r="BJ1143" s="126" t="s">
        <v>200</v>
      </c>
      <c r="BK1143" s="0" t="s">
        <v>215</v>
      </c>
      <c r="BL1143" s="112" t="n">
        <v>4</v>
      </c>
      <c r="BM1143" s="112" t="n">
        <v>4</v>
      </c>
      <c r="BN1143" s="112" t="n">
        <v>4</v>
      </c>
      <c r="BO1143" s="111" t="n">
        <v>20</v>
      </c>
      <c r="BP1143" s="125" t="s">
        <v>200</v>
      </c>
      <c r="BQ1143" s="127" t="s">
        <v>216</v>
      </c>
    </row>
    <row r="1144" customFormat="false" ht="13.8" hidden="false" customHeight="false" outlineLevel="0" collapsed="false">
      <c r="A1144" s="0" t="s">
        <v>7967</v>
      </c>
      <c r="B1144" s="0" t="s">
        <v>5207</v>
      </c>
      <c r="C1144" s="0" t="s">
        <v>994</v>
      </c>
      <c r="D1144" s="0" t="s">
        <v>193</v>
      </c>
      <c r="E1144" s="0" t="s">
        <v>194</v>
      </c>
      <c r="F1144" s="0" t="s">
        <v>1509</v>
      </c>
      <c r="G1144" s="0" t="s">
        <v>196</v>
      </c>
      <c r="H1144" s="0" t="s">
        <v>219</v>
      </c>
      <c r="J1144" s="111" t="n">
        <v>1</v>
      </c>
      <c r="K1144" s="0" t="s">
        <v>198</v>
      </c>
      <c r="L1144" s="0" t="s">
        <v>198</v>
      </c>
      <c r="M1144" s="0" t="s">
        <v>199</v>
      </c>
      <c r="Q1144" s="120" t="s">
        <v>200</v>
      </c>
      <c r="R1144" s="0" t="s">
        <v>3919</v>
      </c>
      <c r="S1144" s="0" t="s">
        <v>201</v>
      </c>
      <c r="T1144" s="0" t="s">
        <v>198</v>
      </c>
      <c r="U1144" s="0" t="s">
        <v>202</v>
      </c>
      <c r="V1144" s="0" t="s">
        <v>1790</v>
      </c>
      <c r="W1144" s="110" t="s">
        <v>204</v>
      </c>
      <c r="X1144" s="111" t="n">
        <v>2018</v>
      </c>
      <c r="Z1144" s="130" t="s">
        <v>757</v>
      </c>
      <c r="AA1144" s="122" t="s">
        <v>200</v>
      </c>
      <c r="AB1144" s="0" t="s">
        <v>7968</v>
      </c>
      <c r="AC1144" s="0" t="s">
        <v>3470</v>
      </c>
      <c r="AD1144" s="111" t="n">
        <v>2018</v>
      </c>
      <c r="AE1144" s="111" t="s">
        <v>198</v>
      </c>
      <c r="AI1144" s="111" t="s">
        <v>294</v>
      </c>
      <c r="AJ1144" s="111" t="s">
        <v>1793</v>
      </c>
      <c r="AK1144" s="0" t="s">
        <v>7968</v>
      </c>
      <c r="AM1144" s="111" t="s">
        <v>849</v>
      </c>
      <c r="AN1144" s="111" t="s">
        <v>297</v>
      </c>
      <c r="AO1144" s="0" t="s">
        <v>1800</v>
      </c>
      <c r="AU1144" s="0" t="s">
        <v>2059</v>
      </c>
      <c r="AV1144" s="0" t="s">
        <v>200</v>
      </c>
      <c r="AW1144" s="0" t="s">
        <v>4448</v>
      </c>
      <c r="AZ1144" s="0" t="s">
        <v>7969</v>
      </c>
      <c r="BA1144" s="124" t="s">
        <v>200</v>
      </c>
      <c r="BB1144" s="0" t="s">
        <v>248</v>
      </c>
      <c r="BC1144" s="0" t="s">
        <v>7970</v>
      </c>
      <c r="BD1144" s="0" t="s">
        <v>7971</v>
      </c>
      <c r="BE1144" s="0" t="s">
        <v>7972</v>
      </c>
      <c r="BF1144" s="0" t="s">
        <v>7973</v>
      </c>
      <c r="BG1144" s="125" t="s">
        <v>200</v>
      </c>
      <c r="BH1144" s="0" t="s">
        <v>5255</v>
      </c>
      <c r="BI1144" s="112" t="n">
        <v>8023171041346</v>
      </c>
      <c r="BJ1144" s="126" t="s">
        <v>200</v>
      </c>
      <c r="BK1144" s="0" t="s">
        <v>215</v>
      </c>
      <c r="BL1144" s="112" t="n">
        <v>4</v>
      </c>
      <c r="BM1144" s="112" t="n">
        <v>4</v>
      </c>
      <c r="BN1144" s="112" t="n">
        <v>4</v>
      </c>
      <c r="BO1144" s="111" t="n">
        <v>20</v>
      </c>
      <c r="BP1144" s="125" t="s">
        <v>200</v>
      </c>
      <c r="BQ1144" s="127" t="s">
        <v>216</v>
      </c>
    </row>
    <row r="1145" customFormat="false" ht="13.8" hidden="false" customHeight="false" outlineLevel="0" collapsed="false">
      <c r="A1145" s="0" t="s">
        <v>7974</v>
      </c>
      <c r="B1145" s="0" t="s">
        <v>5207</v>
      </c>
      <c r="C1145" s="0" t="s">
        <v>1258</v>
      </c>
      <c r="D1145" s="0" t="s">
        <v>1286</v>
      </c>
      <c r="E1145" s="0" t="s">
        <v>194</v>
      </c>
      <c r="F1145" s="0" t="s">
        <v>1509</v>
      </c>
      <c r="G1145" s="0" t="s">
        <v>330</v>
      </c>
      <c r="H1145" s="0" t="s">
        <v>4389</v>
      </c>
      <c r="I1145" s="0" t="s">
        <v>839</v>
      </c>
      <c r="J1145" s="111" t="n">
        <v>1</v>
      </c>
      <c r="K1145" s="0" t="s">
        <v>198</v>
      </c>
      <c r="L1145" s="0" t="s">
        <v>198</v>
      </c>
      <c r="M1145" s="0" t="s">
        <v>199</v>
      </c>
      <c r="O1145" s="0" t="s">
        <v>200</v>
      </c>
      <c r="P1145" s="0" t="s">
        <v>2084</v>
      </c>
      <c r="Q1145" s="120" t="s">
        <v>200</v>
      </c>
      <c r="R1145" s="0" t="s">
        <v>3919</v>
      </c>
      <c r="S1145" s="0" t="s">
        <v>5247</v>
      </c>
      <c r="T1145" s="0" t="s">
        <v>198</v>
      </c>
      <c r="U1145" s="0" t="s">
        <v>285</v>
      </c>
      <c r="V1145" s="0" t="s">
        <v>1790</v>
      </c>
      <c r="W1145" s="110" t="s">
        <v>204</v>
      </c>
      <c r="X1145" s="111" t="n">
        <v>2017</v>
      </c>
      <c r="Y1145" s="111" t="s">
        <v>200</v>
      </c>
      <c r="Z1145" s="111" t="s">
        <v>198</v>
      </c>
      <c r="AA1145" s="122" t="s">
        <v>200</v>
      </c>
      <c r="AB1145" s="0" t="s">
        <v>7975</v>
      </c>
      <c r="AC1145" s="0" t="s">
        <v>5249</v>
      </c>
      <c r="AD1145" s="111" t="s">
        <v>198</v>
      </c>
      <c r="AE1145" s="111" t="s">
        <v>5241</v>
      </c>
      <c r="AG1145" s="130"/>
      <c r="AI1145" s="111" t="s">
        <v>294</v>
      </c>
      <c r="AJ1145" s="111" t="s">
        <v>1793</v>
      </c>
      <c r="AK1145" s="0" t="s">
        <v>7975</v>
      </c>
      <c r="AM1145" s="111" t="n">
        <v>2016</v>
      </c>
      <c r="AN1145" s="111" t="s">
        <v>263</v>
      </c>
      <c r="AR1145" s="0" t="s">
        <v>1455</v>
      </c>
      <c r="AS1145" s="0" t="s">
        <v>200</v>
      </c>
      <c r="AU1145" s="0" t="s">
        <v>537</v>
      </c>
      <c r="AV1145" s="0" t="s">
        <v>200</v>
      </c>
      <c r="AX1145" s="0" t="s">
        <v>7976</v>
      </c>
      <c r="AY1145" s="0" t="s">
        <v>200</v>
      </c>
      <c r="AZ1145" s="0" t="s">
        <v>7977</v>
      </c>
      <c r="BA1145" s="124" t="s">
        <v>200</v>
      </c>
      <c r="BB1145" s="0" t="s">
        <v>248</v>
      </c>
      <c r="BC1145" s="0" t="s">
        <v>7978</v>
      </c>
      <c r="BE1145" s="0" t="s">
        <v>7979</v>
      </c>
      <c r="BG1145" s="125" t="s">
        <v>200</v>
      </c>
      <c r="BH1145" s="0" t="s">
        <v>5255</v>
      </c>
      <c r="BI1145" s="112" t="n">
        <v>636676492179</v>
      </c>
      <c r="BJ1145" s="126" t="s">
        <v>200</v>
      </c>
      <c r="BK1145" s="0" t="s">
        <v>215</v>
      </c>
      <c r="BL1145" s="112" t="n">
        <v>4</v>
      </c>
      <c r="BM1145" s="112" t="n">
        <v>4</v>
      </c>
      <c r="BN1145" s="112" t="n">
        <v>4</v>
      </c>
      <c r="BO1145" s="111" t="n">
        <v>40</v>
      </c>
      <c r="BP1145" s="125" t="s">
        <v>200</v>
      </c>
      <c r="BQ1145" s="127" t="s">
        <v>216</v>
      </c>
    </row>
    <row r="1146" customFormat="false" ht="13.8" hidden="false" customHeight="false" outlineLevel="0" collapsed="false">
      <c r="A1146" s="0" t="s">
        <v>7980</v>
      </c>
      <c r="B1146" s="0" t="s">
        <v>5207</v>
      </c>
      <c r="C1146" s="0" t="s">
        <v>1408</v>
      </c>
      <c r="D1146" s="0" t="s">
        <v>5271</v>
      </c>
      <c r="E1146" s="0" t="s">
        <v>194</v>
      </c>
      <c r="F1146" s="0" t="s">
        <v>195</v>
      </c>
      <c r="G1146" s="0" t="s">
        <v>196</v>
      </c>
      <c r="H1146" s="0" t="s">
        <v>197</v>
      </c>
      <c r="J1146" s="111" t="n">
        <v>1</v>
      </c>
      <c r="K1146" s="0" t="s">
        <v>198</v>
      </c>
      <c r="L1146" s="0" t="s">
        <v>198</v>
      </c>
      <c r="M1146" s="0" t="s">
        <v>199</v>
      </c>
      <c r="Q1146" s="120" t="s">
        <v>200</v>
      </c>
      <c r="R1146" s="0" t="s">
        <v>3919</v>
      </c>
      <c r="S1146" s="0" t="s">
        <v>201</v>
      </c>
      <c r="T1146" s="0" t="s">
        <v>198</v>
      </c>
      <c r="U1146" s="0" t="s">
        <v>285</v>
      </c>
      <c r="V1146" s="0" t="s">
        <v>1790</v>
      </c>
      <c r="W1146" s="110" t="s">
        <v>204</v>
      </c>
      <c r="X1146" s="111" t="n">
        <v>2019</v>
      </c>
      <c r="Y1146" s="111" t="s">
        <v>498</v>
      </c>
      <c r="Z1146" s="111" t="s">
        <v>757</v>
      </c>
      <c r="AA1146" s="122" t="s">
        <v>200</v>
      </c>
      <c r="AB1146" s="0" t="s">
        <v>7981</v>
      </c>
      <c r="AC1146" s="0" t="s">
        <v>872</v>
      </c>
      <c r="AD1146" s="111" t="n">
        <v>2019</v>
      </c>
      <c r="AE1146" s="111" t="s">
        <v>222</v>
      </c>
      <c r="AG1146" s="130"/>
      <c r="AI1146" s="111" t="s">
        <v>207</v>
      </c>
      <c r="AK1146" s="111" t="str">
        <f aca="false">(AB1146)</f>
        <v>Sony – pixel opus</v>
      </c>
      <c r="AM1146" s="111" t="n">
        <f aca="false">AD1146</f>
        <v>2019</v>
      </c>
      <c r="AN1146" s="111" t="s">
        <v>297</v>
      </c>
      <c r="AO1146" s="0" t="s">
        <v>7982</v>
      </c>
      <c r="AP1146" s="0" t="s">
        <v>200</v>
      </c>
      <c r="AT1146" s="0" t="s">
        <v>1150</v>
      </c>
      <c r="AU1146" s="0" t="s">
        <v>3408</v>
      </c>
      <c r="AZ1146" s="0" t="s">
        <v>7983</v>
      </c>
      <c r="BA1146" s="124" t="s">
        <v>200</v>
      </c>
      <c r="BB1146" s="0" t="s">
        <v>248</v>
      </c>
      <c r="BC1146" s="0" t="s">
        <v>7984</v>
      </c>
      <c r="BD1146" s="0" t="s">
        <v>7985</v>
      </c>
      <c r="BE1146" s="0" t="s">
        <v>7696</v>
      </c>
      <c r="BF1146" s="0" t="s">
        <v>7986</v>
      </c>
      <c r="BG1146" s="125"/>
      <c r="BH1146" s="0" t="s">
        <v>5278</v>
      </c>
      <c r="BI1146" s="112" t="n">
        <v>711719753919</v>
      </c>
      <c r="BJ1146" s="126"/>
      <c r="BK1146" s="0" t="s">
        <v>215</v>
      </c>
      <c r="BL1146" s="112" t="n">
        <v>4</v>
      </c>
      <c r="BM1146" s="112" t="n">
        <v>4</v>
      </c>
      <c r="BN1146" s="112" t="n">
        <v>4</v>
      </c>
      <c r="BO1146" s="111" t="n">
        <v>20</v>
      </c>
      <c r="BP1146" s="125"/>
      <c r="BQ1146" s="127" t="s">
        <v>216</v>
      </c>
    </row>
    <row r="1147" customFormat="false" ht="13.8" hidden="false" customHeight="false" outlineLevel="0" collapsed="false">
      <c r="A1147" s="0" t="s">
        <v>7987</v>
      </c>
      <c r="B1147" s="0" t="s">
        <v>5207</v>
      </c>
      <c r="C1147" s="131" t="s">
        <v>1451</v>
      </c>
      <c r="D1147" s="131" t="s">
        <v>5239</v>
      </c>
      <c r="E1147" s="0" t="s">
        <v>194</v>
      </c>
      <c r="F1147" s="0" t="s">
        <v>1509</v>
      </c>
      <c r="G1147" s="0" t="s">
        <v>330</v>
      </c>
      <c r="H1147" s="0" t="s">
        <v>901</v>
      </c>
      <c r="J1147" s="111" t="n">
        <v>1</v>
      </c>
      <c r="K1147" s="0" t="s">
        <v>198</v>
      </c>
      <c r="L1147" s="0" t="s">
        <v>198</v>
      </c>
      <c r="M1147" s="0" t="s">
        <v>199</v>
      </c>
      <c r="O1147" s="0" t="s">
        <v>200</v>
      </c>
      <c r="Q1147" s="120" t="s">
        <v>200</v>
      </c>
      <c r="R1147" s="0" t="s">
        <v>3919</v>
      </c>
      <c r="S1147" s="0" t="s">
        <v>201</v>
      </c>
      <c r="T1147" s="0" t="s">
        <v>198</v>
      </c>
      <c r="U1147" s="0" t="s">
        <v>202</v>
      </c>
      <c r="V1147" s="0" t="s">
        <v>1790</v>
      </c>
      <c r="W1147" s="110" t="s">
        <v>204</v>
      </c>
      <c r="X1147" s="111" t="n">
        <v>2017</v>
      </c>
      <c r="Y1147" s="111" t="s">
        <v>200</v>
      </c>
      <c r="Z1147" s="111" t="s">
        <v>221</v>
      </c>
      <c r="AA1147" s="122" t="s">
        <v>200</v>
      </c>
      <c r="AB1147" s="0" t="s">
        <v>7988</v>
      </c>
      <c r="AC1147" s="0" t="s">
        <v>5335</v>
      </c>
      <c r="AD1147" s="111" t="n">
        <v>2017</v>
      </c>
      <c r="AE1147" s="111" t="s">
        <v>198</v>
      </c>
      <c r="AI1147" s="111" t="s">
        <v>294</v>
      </c>
      <c r="AJ1147" s="111" t="s">
        <v>1793</v>
      </c>
      <c r="AK1147" s="0" t="s">
        <v>7988</v>
      </c>
      <c r="AM1147" s="111" t="n">
        <v>2016</v>
      </c>
      <c r="AN1147" s="111" t="s">
        <v>5317</v>
      </c>
      <c r="AR1147" s="0" t="s">
        <v>1455</v>
      </c>
      <c r="AS1147" s="0" t="s">
        <v>200</v>
      </c>
      <c r="AT1147" s="0" t="s">
        <v>226</v>
      </c>
      <c r="AU1147" s="0" t="s">
        <v>470</v>
      </c>
      <c r="AV1147" s="0" t="s">
        <v>200</v>
      </c>
      <c r="AZ1147" s="0" t="s">
        <v>7989</v>
      </c>
      <c r="BA1147" s="124" t="s">
        <v>200</v>
      </c>
      <c r="BB1147" s="0" t="s">
        <v>210</v>
      </c>
      <c r="BC1147" s="0" t="s">
        <v>7990</v>
      </c>
      <c r="BD1147" s="0" t="s">
        <v>7991</v>
      </c>
      <c r="BE1147" s="0" t="s">
        <v>7992</v>
      </c>
      <c r="BF1147" s="0" t="s">
        <v>7993</v>
      </c>
      <c r="BG1147" s="125" t="s">
        <v>200</v>
      </c>
      <c r="BH1147" s="0" t="s">
        <v>5255</v>
      </c>
      <c r="BI1147" s="112" t="n">
        <v>5060264371457</v>
      </c>
      <c r="BJ1147" s="126" t="s">
        <v>200</v>
      </c>
      <c r="BK1147" s="0" t="s">
        <v>215</v>
      </c>
      <c r="BL1147" s="112" t="n">
        <v>4</v>
      </c>
      <c r="BM1147" s="112" t="n">
        <v>4</v>
      </c>
      <c r="BN1147" s="112" t="n">
        <v>4</v>
      </c>
      <c r="BO1147" s="111" t="n">
        <v>20</v>
      </c>
      <c r="BP1147" s="125" t="s">
        <v>200</v>
      </c>
      <c r="BQ1147" s="127" t="s">
        <v>216</v>
      </c>
    </row>
    <row r="1148" customFormat="false" ht="13.8" hidden="false" customHeight="false" outlineLevel="0" collapsed="false">
      <c r="A1148" s="0" t="s">
        <v>7994</v>
      </c>
      <c r="B1148" s="0" t="s">
        <v>5207</v>
      </c>
      <c r="C1148" s="0" t="s">
        <v>218</v>
      </c>
      <c r="D1148" s="0" t="s">
        <v>193</v>
      </c>
      <c r="E1148" s="0" t="s">
        <v>194</v>
      </c>
      <c r="F1148" s="0" t="s">
        <v>314</v>
      </c>
      <c r="G1148" s="0" t="s">
        <v>330</v>
      </c>
      <c r="H1148" s="0" t="s">
        <v>219</v>
      </c>
      <c r="J1148" s="111" t="n">
        <v>1</v>
      </c>
      <c r="K1148" s="131" t="s">
        <v>198</v>
      </c>
      <c r="L1148" s="0" t="s">
        <v>198</v>
      </c>
      <c r="M1148" s="0" t="s">
        <v>199</v>
      </c>
      <c r="O1148" s="0" t="s">
        <v>200</v>
      </c>
      <c r="Q1148" s="120" t="s">
        <v>200</v>
      </c>
      <c r="R1148" s="0" t="s">
        <v>3919</v>
      </c>
      <c r="S1148" s="0" t="s">
        <v>201</v>
      </c>
      <c r="T1148" s="0" t="s">
        <v>198</v>
      </c>
      <c r="U1148" s="0" t="s">
        <v>202</v>
      </c>
      <c r="V1148" s="0" t="s">
        <v>1790</v>
      </c>
      <c r="W1148" s="110" t="s">
        <v>204</v>
      </c>
      <c r="X1148" s="111" t="n">
        <v>2015</v>
      </c>
      <c r="Z1148" s="111" t="s">
        <v>221</v>
      </c>
      <c r="AA1148" s="122" t="s">
        <v>200</v>
      </c>
      <c r="AB1148" s="0" t="s">
        <v>7995</v>
      </c>
      <c r="AC1148" s="0" t="s">
        <v>5144</v>
      </c>
      <c r="AD1148" s="111" t="n">
        <v>2015</v>
      </c>
      <c r="AE1148" s="111" t="s">
        <v>198</v>
      </c>
      <c r="AI1148" s="111" t="s">
        <v>207</v>
      </c>
      <c r="AK1148" s="111" t="str">
        <f aca="false">(AB1148)</f>
        <v>Mouldy toof studio</v>
      </c>
      <c r="AM1148" s="111" t="n">
        <f aca="false">AD1148</f>
        <v>2015</v>
      </c>
      <c r="AN1148" s="111" t="s">
        <v>263</v>
      </c>
      <c r="AS1148" s="0" t="s">
        <v>200</v>
      </c>
      <c r="AT1148" s="0" t="s">
        <v>433</v>
      </c>
      <c r="AV1148" s="0" t="s">
        <v>200</v>
      </c>
      <c r="AY1148" s="0" t="s">
        <v>7996</v>
      </c>
      <c r="AZ1148" s="0" t="s">
        <v>7997</v>
      </c>
      <c r="BA1148" s="124" t="s">
        <v>200</v>
      </c>
      <c r="BB1148" s="0" t="s">
        <v>248</v>
      </c>
      <c r="BC1148" s="0" t="s">
        <v>7998</v>
      </c>
      <c r="BE1148" s="104" t="s">
        <v>7999</v>
      </c>
      <c r="BF1148" s="0" t="s">
        <v>8000</v>
      </c>
      <c r="BG1148" s="125" t="s">
        <v>200</v>
      </c>
      <c r="BH1148" s="0" t="s">
        <v>582</v>
      </c>
      <c r="BI1148" s="112" t="n">
        <v>5060236961495</v>
      </c>
      <c r="BJ1148" s="126" t="s">
        <v>200</v>
      </c>
      <c r="BK1148" s="0" t="s">
        <v>215</v>
      </c>
      <c r="BL1148" s="112" t="n">
        <v>4</v>
      </c>
      <c r="BM1148" s="112" t="n">
        <v>4</v>
      </c>
      <c r="BN1148" s="112" t="n">
        <v>4</v>
      </c>
      <c r="BO1148" s="111" t="n">
        <v>20</v>
      </c>
      <c r="BP1148" s="125" t="s">
        <v>200</v>
      </c>
      <c r="BQ1148" s="127" t="s">
        <v>216</v>
      </c>
    </row>
    <row r="1149" customFormat="false" ht="13.8" hidden="false" customHeight="false" outlineLevel="0" collapsed="false">
      <c r="A1149" s="0" t="s">
        <v>8001</v>
      </c>
      <c r="B1149" s="0" t="s">
        <v>5207</v>
      </c>
      <c r="C1149" s="0" t="s">
        <v>218</v>
      </c>
      <c r="D1149" s="0" t="s">
        <v>193</v>
      </c>
      <c r="E1149" s="0" t="s">
        <v>194</v>
      </c>
      <c r="F1149" s="0" t="s">
        <v>314</v>
      </c>
      <c r="G1149" s="0" t="s">
        <v>330</v>
      </c>
      <c r="H1149" s="0" t="s">
        <v>219</v>
      </c>
      <c r="J1149" s="111" t="n">
        <v>1</v>
      </c>
      <c r="K1149" s="131" t="s">
        <v>198</v>
      </c>
      <c r="L1149" s="0" t="s">
        <v>198</v>
      </c>
      <c r="M1149" s="0" t="s">
        <v>199</v>
      </c>
      <c r="O1149" s="0" t="s">
        <v>200</v>
      </c>
      <c r="Q1149" s="120" t="s">
        <v>200</v>
      </c>
      <c r="R1149" s="0" t="s">
        <v>3919</v>
      </c>
      <c r="S1149" s="0" t="s">
        <v>201</v>
      </c>
      <c r="T1149" s="0" t="s">
        <v>198</v>
      </c>
      <c r="U1149" s="0" t="s">
        <v>202</v>
      </c>
      <c r="V1149" s="0" t="s">
        <v>1790</v>
      </c>
      <c r="W1149" s="110" t="s">
        <v>204</v>
      </c>
      <c r="X1149" s="111" t="n">
        <v>2016</v>
      </c>
      <c r="Z1149" s="111" t="s">
        <v>221</v>
      </c>
      <c r="AA1149" s="122" t="s">
        <v>200</v>
      </c>
      <c r="AB1149" s="0" t="s">
        <v>7995</v>
      </c>
      <c r="AC1149" s="0" t="s">
        <v>5144</v>
      </c>
      <c r="AD1149" s="111" t="n">
        <v>2016</v>
      </c>
      <c r="AE1149" s="111" t="s">
        <v>198</v>
      </c>
      <c r="AI1149" s="111" t="s">
        <v>207</v>
      </c>
      <c r="AK1149" s="111" t="str">
        <f aca="false">(AB1149)</f>
        <v>Mouldy toof studio</v>
      </c>
      <c r="AM1149" s="111" t="n">
        <f aca="false">AD1149</f>
        <v>2016</v>
      </c>
      <c r="AN1149" s="111" t="s">
        <v>263</v>
      </c>
      <c r="AS1149" s="0" t="s">
        <v>200</v>
      </c>
      <c r="AT1149" s="0" t="s">
        <v>1236</v>
      </c>
      <c r="AU1149" s="0" t="s">
        <v>470</v>
      </c>
      <c r="AV1149" s="0" t="s">
        <v>200</v>
      </c>
      <c r="AY1149" s="0" t="s">
        <v>7996</v>
      </c>
      <c r="AZ1149" s="0" t="s">
        <v>8002</v>
      </c>
      <c r="BA1149" s="124" t="s">
        <v>200</v>
      </c>
      <c r="BB1149" s="0" t="s">
        <v>248</v>
      </c>
      <c r="BC1149" s="0" t="s">
        <v>8003</v>
      </c>
      <c r="BD1149" s="0" t="s">
        <v>200</v>
      </c>
      <c r="BE1149" s="104" t="s">
        <v>8004</v>
      </c>
      <c r="BF1149" s="0" t="s">
        <v>200</v>
      </c>
      <c r="BG1149" s="125" t="s">
        <v>200</v>
      </c>
      <c r="BH1149" s="0" t="s">
        <v>582</v>
      </c>
      <c r="BI1149" s="112" t="n">
        <v>5060236964069</v>
      </c>
      <c r="BJ1149" s="126" t="s">
        <v>200</v>
      </c>
      <c r="BK1149" s="0" t="s">
        <v>215</v>
      </c>
      <c r="BL1149" s="112" t="n">
        <v>4</v>
      </c>
      <c r="BM1149" s="112" t="n">
        <v>4</v>
      </c>
      <c r="BN1149" s="112" t="n">
        <v>4</v>
      </c>
      <c r="BO1149" s="111" t="n">
        <v>20</v>
      </c>
      <c r="BP1149" s="125" t="s">
        <v>200</v>
      </c>
      <c r="BQ1149" s="127" t="s">
        <v>216</v>
      </c>
    </row>
    <row r="1150" customFormat="false" ht="13.8" hidden="false" customHeight="false" outlineLevel="0" collapsed="false">
      <c r="A1150" s="0" t="s">
        <v>8005</v>
      </c>
      <c r="B1150" s="0" t="s">
        <v>5207</v>
      </c>
      <c r="C1150" s="0" t="s">
        <v>218</v>
      </c>
      <c r="D1150" s="0" t="s">
        <v>193</v>
      </c>
      <c r="E1150" s="0" t="s">
        <v>194</v>
      </c>
      <c r="F1150" s="0" t="s">
        <v>314</v>
      </c>
      <c r="G1150" s="0" t="s">
        <v>330</v>
      </c>
      <c r="H1150" s="0" t="s">
        <v>219</v>
      </c>
      <c r="J1150" s="111" t="n">
        <v>4</v>
      </c>
      <c r="K1150" s="131" t="s">
        <v>198</v>
      </c>
      <c r="L1150" s="0" t="s">
        <v>533</v>
      </c>
      <c r="M1150" s="0" t="s">
        <v>199</v>
      </c>
      <c r="O1150" s="0" t="s">
        <v>200</v>
      </c>
      <c r="Q1150" s="120" t="s">
        <v>200</v>
      </c>
      <c r="R1150" s="0" t="s">
        <v>3919</v>
      </c>
      <c r="S1150" s="0" t="s">
        <v>201</v>
      </c>
      <c r="T1150" s="0" t="s">
        <v>198</v>
      </c>
      <c r="U1150" s="0" t="s">
        <v>202</v>
      </c>
      <c r="V1150" s="0" t="s">
        <v>1790</v>
      </c>
      <c r="W1150" s="110" t="s">
        <v>204</v>
      </c>
      <c r="X1150" s="111" t="n">
        <v>2017</v>
      </c>
      <c r="Z1150" s="111" t="s">
        <v>221</v>
      </c>
      <c r="AA1150" s="122" t="s">
        <v>200</v>
      </c>
      <c r="AB1150" s="0" t="s">
        <v>7995</v>
      </c>
      <c r="AC1150" s="0" t="s">
        <v>5144</v>
      </c>
      <c r="AD1150" s="111" t="n">
        <v>2017</v>
      </c>
      <c r="AE1150" s="111" t="s">
        <v>198</v>
      </c>
      <c r="AI1150" s="111" t="s">
        <v>207</v>
      </c>
      <c r="AK1150" s="111" t="str">
        <f aca="false">(AB1150)</f>
        <v>Mouldy toof studio</v>
      </c>
      <c r="AM1150" s="111" t="n">
        <f aca="false">AD1150</f>
        <v>2017</v>
      </c>
      <c r="AN1150" s="111" t="s">
        <v>263</v>
      </c>
      <c r="AS1150" s="0" t="s">
        <v>200</v>
      </c>
      <c r="AT1150" s="0" t="s">
        <v>433</v>
      </c>
      <c r="AV1150" s="0" t="s">
        <v>200</v>
      </c>
      <c r="AY1150" s="0" t="s">
        <v>7996</v>
      </c>
      <c r="AZ1150" s="0" t="s">
        <v>8006</v>
      </c>
      <c r="BA1150" s="124" t="s">
        <v>200</v>
      </c>
      <c r="BB1150" s="0" t="s">
        <v>248</v>
      </c>
      <c r="BC1150" s="0" t="s">
        <v>8007</v>
      </c>
      <c r="BD1150" s="0" t="s">
        <v>8008</v>
      </c>
      <c r="BE1150" s="104" t="s">
        <v>8009</v>
      </c>
      <c r="BF1150" s="0" t="s">
        <v>8010</v>
      </c>
      <c r="BG1150" s="125" t="s">
        <v>200</v>
      </c>
      <c r="BH1150" s="0" t="s">
        <v>582</v>
      </c>
      <c r="BI1150" s="112" t="n">
        <v>5060236968449</v>
      </c>
      <c r="BJ1150" s="126" t="s">
        <v>200</v>
      </c>
      <c r="BK1150" s="0" t="s">
        <v>215</v>
      </c>
      <c r="BL1150" s="112" t="n">
        <v>4</v>
      </c>
      <c r="BM1150" s="112" t="n">
        <v>4</v>
      </c>
      <c r="BN1150" s="112" t="n">
        <v>4</v>
      </c>
      <c r="BO1150" s="111" t="n">
        <v>20</v>
      </c>
      <c r="BP1150" s="125" t="s">
        <v>200</v>
      </c>
      <c r="BQ1150" s="127" t="s">
        <v>216</v>
      </c>
    </row>
    <row r="1151" customFormat="false" ht="13.8" hidden="false" customHeight="false" outlineLevel="0" collapsed="false">
      <c r="A1151" s="0" t="s">
        <v>8011</v>
      </c>
      <c r="B1151" s="0" t="s">
        <v>5207</v>
      </c>
      <c r="C1151" s="0" t="s">
        <v>218</v>
      </c>
      <c r="D1151" s="0" t="s">
        <v>1333</v>
      </c>
      <c r="E1151" s="0" t="s">
        <v>194</v>
      </c>
      <c r="F1151" s="0" t="s">
        <v>195</v>
      </c>
      <c r="G1151" s="0" t="s">
        <v>330</v>
      </c>
      <c r="H1151" s="0" t="s">
        <v>197</v>
      </c>
      <c r="J1151" s="111" t="n">
        <v>1</v>
      </c>
      <c r="K1151" s="131" t="s">
        <v>198</v>
      </c>
      <c r="L1151" s="0" t="s">
        <v>198</v>
      </c>
      <c r="M1151" s="0" t="s">
        <v>199</v>
      </c>
      <c r="Q1151" s="120"/>
      <c r="R1151" s="0" t="s">
        <v>3919</v>
      </c>
      <c r="S1151" s="0" t="s">
        <v>201</v>
      </c>
      <c r="T1151" s="0" t="s">
        <v>198</v>
      </c>
      <c r="U1151" s="0" t="s">
        <v>202</v>
      </c>
      <c r="V1151" s="0" t="s">
        <v>1790</v>
      </c>
      <c r="W1151" s="110" t="s">
        <v>204</v>
      </c>
      <c r="X1151" s="111" t="n">
        <v>2021</v>
      </c>
      <c r="Y1151" s="111" t="s">
        <v>1624</v>
      </c>
      <c r="Z1151" s="111" t="s">
        <v>221</v>
      </c>
      <c r="AA1151" s="122" t="s">
        <v>200</v>
      </c>
      <c r="AB1151" s="0" t="s">
        <v>8012</v>
      </c>
      <c r="AC1151" s="0" t="s">
        <v>8013</v>
      </c>
      <c r="AD1151" s="111" t="n">
        <v>2021</v>
      </c>
      <c r="AE1151" s="111" t="s">
        <v>198</v>
      </c>
      <c r="AI1151" s="111" t="s">
        <v>207</v>
      </c>
      <c r="AK1151" s="0" t="s">
        <v>8012</v>
      </c>
      <c r="AM1151" s="111" t="n">
        <v>2021</v>
      </c>
      <c r="AN1151" s="111" t="s">
        <v>8014</v>
      </c>
      <c r="AT1151" s="0" t="s">
        <v>8015</v>
      </c>
      <c r="AU1151" s="0" t="s">
        <v>267</v>
      </c>
      <c r="AZ1151" s="0" t="s">
        <v>8016</v>
      </c>
      <c r="BA1151" s="124" t="s">
        <v>200</v>
      </c>
      <c r="BB1151" s="0" t="s">
        <v>248</v>
      </c>
      <c r="BC1151" s="0" t="s">
        <v>8017</v>
      </c>
      <c r="BD1151" s="0" t="s">
        <v>8018</v>
      </c>
      <c r="BE1151" s="104" t="s">
        <v>8019</v>
      </c>
      <c r="BG1151" s="125"/>
      <c r="BH1151" s="0" t="s">
        <v>5651</v>
      </c>
      <c r="BI1151" s="112" t="n">
        <v>5060760882839</v>
      </c>
      <c r="BJ1151" s="126"/>
      <c r="BK1151" s="0" t="s">
        <v>215</v>
      </c>
      <c r="BL1151" s="112" t="n">
        <v>4</v>
      </c>
      <c r="BM1151" s="112" t="n">
        <v>4</v>
      </c>
      <c r="BN1151" s="112" t="n">
        <v>4</v>
      </c>
      <c r="BO1151" s="111" t="n">
        <v>20</v>
      </c>
      <c r="BP1151" s="125"/>
      <c r="BQ1151" s="127" t="s">
        <v>5461</v>
      </c>
    </row>
    <row r="1152" customFormat="false" ht="13.8" hidden="false" customHeight="false" outlineLevel="0" collapsed="false">
      <c r="A1152" s="0" t="s">
        <v>8020</v>
      </c>
      <c r="B1152" s="0" t="s">
        <v>5207</v>
      </c>
      <c r="C1152" s="131" t="s">
        <v>1267</v>
      </c>
      <c r="D1152" s="0" t="s">
        <v>5271</v>
      </c>
      <c r="E1152" s="0" t="s">
        <v>194</v>
      </c>
      <c r="F1152" s="0" t="s">
        <v>1509</v>
      </c>
      <c r="G1152" s="0" t="s">
        <v>196</v>
      </c>
      <c r="H1152" s="0" t="s">
        <v>1287</v>
      </c>
      <c r="J1152" s="111" t="n">
        <v>1</v>
      </c>
      <c r="K1152" s="0" t="s">
        <v>198</v>
      </c>
      <c r="L1152" s="0" t="s">
        <v>198</v>
      </c>
      <c r="M1152" s="0" t="s">
        <v>199</v>
      </c>
      <c r="Q1152" s="120" t="s">
        <v>200</v>
      </c>
      <c r="R1152" s="0" t="s">
        <v>3919</v>
      </c>
      <c r="S1152" s="0" t="s">
        <v>201</v>
      </c>
      <c r="T1152" s="0" t="s">
        <v>198</v>
      </c>
      <c r="U1152" s="0" t="s">
        <v>202</v>
      </c>
      <c r="V1152" s="0" t="s">
        <v>1790</v>
      </c>
      <c r="W1152" s="110" t="s">
        <v>204</v>
      </c>
      <c r="X1152" s="111" t="n">
        <v>2018</v>
      </c>
      <c r="Y1152" s="111" t="s">
        <v>200</v>
      </c>
      <c r="Z1152" s="111" t="s">
        <v>198</v>
      </c>
      <c r="AA1152" s="122" t="s">
        <v>200</v>
      </c>
      <c r="AB1152" s="0" t="s">
        <v>5762</v>
      </c>
      <c r="AC1152" s="0" t="s">
        <v>872</v>
      </c>
      <c r="AD1152" s="111" t="n">
        <v>2018</v>
      </c>
      <c r="AE1152" s="111" t="s">
        <v>222</v>
      </c>
      <c r="AI1152" s="111" t="s">
        <v>207</v>
      </c>
      <c r="AK1152" s="111" t="str">
        <f aca="false">(AB1152)</f>
        <v>Supermassive games</v>
      </c>
      <c r="AM1152" s="111" t="n">
        <f aca="false">AD1152</f>
        <v>2018</v>
      </c>
      <c r="AN1152" s="111" t="s">
        <v>263</v>
      </c>
      <c r="AO1152" s="0" t="s">
        <v>8021</v>
      </c>
      <c r="AP1152" s="0" t="s">
        <v>200</v>
      </c>
      <c r="AR1152" s="0" t="s">
        <v>1455</v>
      </c>
      <c r="AS1152" s="0" t="s">
        <v>8022</v>
      </c>
      <c r="AT1152" s="0" t="s">
        <v>683</v>
      </c>
      <c r="AU1152" s="0" t="s">
        <v>470</v>
      </c>
      <c r="AZ1152" s="0" t="s">
        <v>8023</v>
      </c>
      <c r="BA1152" s="124" t="s">
        <v>200</v>
      </c>
      <c r="BB1152" s="0" t="s">
        <v>248</v>
      </c>
      <c r="BC1152" s="0" t="s">
        <v>8024</v>
      </c>
      <c r="BE1152" s="0" t="s">
        <v>8025</v>
      </c>
      <c r="BF1152" s="0" t="s">
        <v>8026</v>
      </c>
      <c r="BG1152" s="125"/>
      <c r="BH1152" s="0" t="s">
        <v>5278</v>
      </c>
      <c r="BI1152" s="112" t="n">
        <v>711719966760</v>
      </c>
      <c r="BJ1152" s="126"/>
      <c r="BK1152" s="0" t="s">
        <v>215</v>
      </c>
      <c r="BL1152" s="112" t="n">
        <v>4</v>
      </c>
      <c r="BM1152" s="112" t="n">
        <v>4</v>
      </c>
      <c r="BN1152" s="112" t="n">
        <v>4</v>
      </c>
      <c r="BO1152" s="111" t="n">
        <v>20</v>
      </c>
      <c r="BP1152" s="125"/>
      <c r="BQ1152" s="127" t="s">
        <v>216</v>
      </c>
    </row>
    <row r="1153" customFormat="false" ht="13.8" hidden="false" customHeight="false" outlineLevel="0" collapsed="false">
      <c r="A1153" s="0" t="s">
        <v>8027</v>
      </c>
      <c r="B1153" s="0" t="s">
        <v>5207</v>
      </c>
      <c r="C1153" s="0" t="s">
        <v>1267</v>
      </c>
      <c r="D1153" s="0" t="s">
        <v>5271</v>
      </c>
      <c r="E1153" s="0" t="s">
        <v>194</v>
      </c>
      <c r="F1153" s="0" t="s">
        <v>399</v>
      </c>
      <c r="G1153" s="0" t="s">
        <v>330</v>
      </c>
      <c r="H1153" s="0" t="s">
        <v>197</v>
      </c>
      <c r="J1153" s="111" t="n">
        <v>1</v>
      </c>
      <c r="K1153" s="0" t="s">
        <v>198</v>
      </c>
      <c r="L1153" s="0" t="s">
        <v>198</v>
      </c>
      <c r="M1153" s="0" t="s">
        <v>274</v>
      </c>
      <c r="O1153" s="0" t="s">
        <v>200</v>
      </c>
      <c r="Q1153" s="120" t="s">
        <v>200</v>
      </c>
      <c r="R1153" s="0" t="s">
        <v>3919</v>
      </c>
      <c r="S1153" s="0" t="s">
        <v>201</v>
      </c>
      <c r="T1153" s="0" t="s">
        <v>198</v>
      </c>
      <c r="U1153" s="0" t="s">
        <v>202</v>
      </c>
      <c r="V1153" s="0" t="s">
        <v>1790</v>
      </c>
      <c r="W1153" s="110" t="s">
        <v>204</v>
      </c>
      <c r="X1153" s="111" t="n">
        <v>2017</v>
      </c>
      <c r="Y1153" s="111" t="s">
        <v>200</v>
      </c>
      <c r="Z1153" s="130" t="s">
        <v>757</v>
      </c>
      <c r="AA1153" s="122" t="s">
        <v>200</v>
      </c>
      <c r="AB1153" s="0" t="s">
        <v>5824</v>
      </c>
      <c r="AC1153" s="0" t="s">
        <v>7709</v>
      </c>
      <c r="AD1153" s="111" t="n">
        <v>2017</v>
      </c>
      <c r="AE1153" s="111" t="s">
        <v>222</v>
      </c>
      <c r="AI1153" s="111" t="s">
        <v>207</v>
      </c>
      <c r="AK1153" s="111" t="str">
        <f aca="false">(AB1153)</f>
        <v>Tequila works</v>
      </c>
      <c r="AM1153" s="111" t="n">
        <f aca="false">AD1153</f>
        <v>2017</v>
      </c>
      <c r="AN1153" s="111" t="s">
        <v>3156</v>
      </c>
      <c r="AO1153" s="0" t="s">
        <v>5425</v>
      </c>
      <c r="AP1153" s="0" t="s">
        <v>200</v>
      </c>
      <c r="AQ1153" s="0" t="s">
        <v>200</v>
      </c>
      <c r="AS1153" s="0" t="s">
        <v>200</v>
      </c>
      <c r="AT1153" s="0" t="s">
        <v>2316</v>
      </c>
      <c r="AU1153" s="0" t="s">
        <v>200</v>
      </c>
      <c r="AV1153" s="0" t="s">
        <v>200</v>
      </c>
      <c r="AZ1153" s="0" t="s">
        <v>8028</v>
      </c>
      <c r="BA1153" s="124" t="s">
        <v>200</v>
      </c>
      <c r="BB1153" s="0" t="s">
        <v>248</v>
      </c>
      <c r="BC1153" s="0" t="s">
        <v>8029</v>
      </c>
      <c r="BD1153" s="0" t="s">
        <v>200</v>
      </c>
      <c r="BE1153" s="104" t="s">
        <v>8030</v>
      </c>
      <c r="BF1153" s="0" t="s">
        <v>8031</v>
      </c>
      <c r="BG1153" s="125" t="s">
        <v>200</v>
      </c>
      <c r="BH1153" s="0" t="s">
        <v>5278</v>
      </c>
      <c r="BI1153" s="112" t="n">
        <v>653341128416</v>
      </c>
      <c r="BJ1153" s="126" t="s">
        <v>200</v>
      </c>
      <c r="BK1153" s="0" t="s">
        <v>215</v>
      </c>
      <c r="BL1153" s="112" t="n">
        <v>4</v>
      </c>
      <c r="BM1153" s="112" t="n">
        <v>4</v>
      </c>
      <c r="BN1153" s="112" t="n">
        <v>4</v>
      </c>
      <c r="BO1153" s="111" t="n">
        <v>20</v>
      </c>
      <c r="BP1153" s="125" t="s">
        <v>200</v>
      </c>
      <c r="BQ1153" s="127" t="s">
        <v>216</v>
      </c>
    </row>
    <row r="1154" customFormat="false" ht="13.8" hidden="false" customHeight="false" outlineLevel="0" collapsed="false">
      <c r="A1154" s="0" t="s">
        <v>8032</v>
      </c>
      <c r="B1154" s="0" t="s">
        <v>5207</v>
      </c>
      <c r="C1154" s="131" t="s">
        <v>1394</v>
      </c>
      <c r="D1154" s="131" t="s">
        <v>1333</v>
      </c>
      <c r="E1154" s="0" t="s">
        <v>194</v>
      </c>
      <c r="F1154" s="0" t="s">
        <v>195</v>
      </c>
      <c r="G1154" s="0" t="s">
        <v>330</v>
      </c>
      <c r="H1154" s="0" t="s">
        <v>219</v>
      </c>
      <c r="J1154" s="111" t="n">
        <v>1</v>
      </c>
      <c r="K1154" s="0" t="s">
        <v>198</v>
      </c>
      <c r="L1154" s="0" t="s">
        <v>198</v>
      </c>
      <c r="M1154" s="0" t="s">
        <v>199</v>
      </c>
      <c r="O1154" s="0" t="s">
        <v>200</v>
      </c>
      <c r="Q1154" s="120" t="s">
        <v>200</v>
      </c>
      <c r="R1154" s="0" t="s">
        <v>3919</v>
      </c>
      <c r="S1154" s="0" t="s">
        <v>201</v>
      </c>
      <c r="T1154" s="0" t="s">
        <v>198</v>
      </c>
      <c r="U1154" s="0" t="s">
        <v>202</v>
      </c>
      <c r="V1154" s="0" t="s">
        <v>1790</v>
      </c>
      <c r="W1154" s="110" t="s">
        <v>204</v>
      </c>
      <c r="X1154" s="111" t="n">
        <v>2016</v>
      </c>
      <c r="Y1154" s="111" t="s">
        <v>498</v>
      </c>
      <c r="Z1154" s="111" t="s">
        <v>198</v>
      </c>
      <c r="AA1154" s="122" t="s">
        <v>200</v>
      </c>
      <c r="AB1154" s="0" t="s">
        <v>8033</v>
      </c>
      <c r="AC1154" s="0" t="s">
        <v>872</v>
      </c>
      <c r="AD1154" s="111" t="n">
        <v>2016</v>
      </c>
      <c r="AE1154" s="111" t="s">
        <v>222</v>
      </c>
      <c r="AI1154" s="111" t="s">
        <v>207</v>
      </c>
      <c r="AK1154" s="111" t="str">
        <f aca="false">(AB1154)</f>
        <v>Sony – London</v>
      </c>
      <c r="AM1154" s="111" t="n">
        <f aca="false">AD1154</f>
        <v>2016</v>
      </c>
      <c r="AN1154" s="111" t="s">
        <v>263</v>
      </c>
      <c r="AQ1154" s="0" t="s">
        <v>8034</v>
      </c>
      <c r="AR1154" s="0" t="s">
        <v>200</v>
      </c>
      <c r="AS1154" s="0" t="s">
        <v>200</v>
      </c>
      <c r="AT1154" s="0" t="s">
        <v>226</v>
      </c>
      <c r="AU1154" s="0" t="s">
        <v>3408</v>
      </c>
      <c r="AV1154" s="0" t="s">
        <v>8035</v>
      </c>
      <c r="AZ1154" s="0" t="s">
        <v>8036</v>
      </c>
      <c r="BA1154" s="124" t="s">
        <v>200</v>
      </c>
      <c r="BB1154" s="0" t="s">
        <v>248</v>
      </c>
      <c r="BC1154" s="0" t="s">
        <v>8037</v>
      </c>
      <c r="BD1154" s="0" t="s">
        <v>8038</v>
      </c>
      <c r="BE1154" s="0" t="s">
        <v>8039</v>
      </c>
      <c r="BF1154" s="0" t="s">
        <v>8040</v>
      </c>
      <c r="BG1154" s="125" t="s">
        <v>200</v>
      </c>
      <c r="BH1154" s="0" t="s">
        <v>5255</v>
      </c>
      <c r="BI1154" s="112" t="n">
        <v>711719838654</v>
      </c>
      <c r="BJ1154" s="126" t="s">
        <v>200</v>
      </c>
      <c r="BK1154" s="0" t="s">
        <v>215</v>
      </c>
      <c r="BL1154" s="112" t="n">
        <v>4</v>
      </c>
      <c r="BM1154" s="112" t="n">
        <v>4</v>
      </c>
      <c r="BN1154" s="112" t="n">
        <v>4</v>
      </c>
      <c r="BO1154" s="111" t="n">
        <v>20</v>
      </c>
      <c r="BP1154" s="125" t="s">
        <v>200</v>
      </c>
      <c r="BQ1154" s="127" t="s">
        <v>216</v>
      </c>
    </row>
    <row r="1155" customFormat="false" ht="13.8" hidden="false" customHeight="false" outlineLevel="0" collapsed="false">
      <c r="A1155" s="0" t="s">
        <v>8041</v>
      </c>
      <c r="B1155" s="0" t="s">
        <v>5207</v>
      </c>
      <c r="C1155" s="131" t="s">
        <v>1386</v>
      </c>
      <c r="D1155" s="131" t="s">
        <v>1333</v>
      </c>
      <c r="E1155" s="0" t="s">
        <v>1433</v>
      </c>
      <c r="F1155" s="0" t="s">
        <v>1509</v>
      </c>
      <c r="G1155" s="0" t="s">
        <v>196</v>
      </c>
      <c r="H1155" s="0" t="s">
        <v>1287</v>
      </c>
      <c r="J1155" s="111" t="n">
        <v>1</v>
      </c>
      <c r="K1155" s="0" t="s">
        <v>198</v>
      </c>
      <c r="L1155" s="0" t="s">
        <v>198</v>
      </c>
      <c r="M1155" s="0" t="s">
        <v>199</v>
      </c>
      <c r="O1155" s="0" t="s">
        <v>200</v>
      </c>
      <c r="Q1155" s="120" t="s">
        <v>200</v>
      </c>
      <c r="R1155" s="0" t="s">
        <v>3919</v>
      </c>
      <c r="S1155" s="104" t="s">
        <v>201</v>
      </c>
      <c r="T1155" s="0" t="s">
        <v>198</v>
      </c>
      <c r="U1155" s="104" t="s">
        <v>285</v>
      </c>
      <c r="V1155" s="0" t="s">
        <v>1790</v>
      </c>
      <c r="W1155" s="110" t="s">
        <v>204</v>
      </c>
      <c r="X1155" s="133" t="n">
        <v>2017</v>
      </c>
      <c r="Y1155" s="111" t="s">
        <v>205</v>
      </c>
      <c r="Z1155" s="130" t="s">
        <v>757</v>
      </c>
      <c r="AA1155" s="122" t="s">
        <v>200</v>
      </c>
      <c r="AB1155" s="104" t="s">
        <v>5231</v>
      </c>
      <c r="AC1155" s="104" t="s">
        <v>4878</v>
      </c>
      <c r="AD1155" s="133" t="n">
        <v>2017</v>
      </c>
      <c r="AE1155" s="133" t="s">
        <v>198</v>
      </c>
      <c r="AF1155" s="133"/>
      <c r="AG1155" s="133"/>
      <c r="AH1155" s="133"/>
      <c r="AI1155" s="111" t="s">
        <v>294</v>
      </c>
      <c r="AJ1155" s="111" t="s">
        <v>8042</v>
      </c>
      <c r="AK1155" s="104" t="s">
        <v>5231</v>
      </c>
      <c r="AM1155" s="111" t="s">
        <v>849</v>
      </c>
      <c r="AN1155" s="111" t="s">
        <v>208</v>
      </c>
      <c r="AO1155" s="0" t="s">
        <v>200</v>
      </c>
      <c r="AS1155" s="0" t="s">
        <v>8043</v>
      </c>
      <c r="AT1155" s="0" t="s">
        <v>5748</v>
      </c>
      <c r="AU1155" s="0" t="s">
        <v>8044</v>
      </c>
      <c r="AV1155" s="128" t="s">
        <v>8045</v>
      </c>
      <c r="AZ1155" s="0" t="s">
        <v>8046</v>
      </c>
      <c r="BA1155" s="124" t="s">
        <v>200</v>
      </c>
      <c r="BB1155" s="0" t="s">
        <v>248</v>
      </c>
      <c r="BC1155" s="0" t="s">
        <v>8047</v>
      </c>
      <c r="BD1155" s="0" t="s">
        <v>8048</v>
      </c>
      <c r="BE1155" s="0" t="s">
        <v>8049</v>
      </c>
      <c r="BF1155" s="0" t="s">
        <v>8050</v>
      </c>
      <c r="BG1155" s="125" t="s">
        <v>200</v>
      </c>
      <c r="BH1155" s="0" t="s">
        <v>5255</v>
      </c>
      <c r="BI1155" s="112" t="n">
        <v>853736006286</v>
      </c>
      <c r="BJ1155" s="126" t="s">
        <v>200</v>
      </c>
      <c r="BK1155" s="0" t="s">
        <v>215</v>
      </c>
      <c r="BL1155" s="112" t="n">
        <v>4</v>
      </c>
      <c r="BM1155" s="112" t="n">
        <v>4</v>
      </c>
      <c r="BN1155" s="112" t="n">
        <v>4</v>
      </c>
      <c r="BO1155" s="111" t="n">
        <v>20</v>
      </c>
      <c r="BP1155" s="125" t="s">
        <v>200</v>
      </c>
      <c r="BQ1155" s="127" t="s">
        <v>216</v>
      </c>
    </row>
    <row r="1156" customFormat="false" ht="13.8" hidden="false" customHeight="false" outlineLevel="0" collapsed="false">
      <c r="A1156" s="0" t="s">
        <v>8051</v>
      </c>
      <c r="B1156" s="0" t="s">
        <v>5207</v>
      </c>
      <c r="C1156" s="0" t="s">
        <v>1267</v>
      </c>
      <c r="D1156" s="0" t="s">
        <v>1333</v>
      </c>
      <c r="E1156" s="0" t="s">
        <v>194</v>
      </c>
      <c r="F1156" s="0" t="s">
        <v>1509</v>
      </c>
      <c r="G1156" s="0" t="s">
        <v>196</v>
      </c>
      <c r="H1156" s="0" t="s">
        <v>219</v>
      </c>
      <c r="J1156" s="111" t="n">
        <v>1</v>
      </c>
      <c r="K1156" s="0" t="s">
        <v>198</v>
      </c>
      <c r="L1156" s="0" t="s">
        <v>198</v>
      </c>
      <c r="M1156" s="0" t="s">
        <v>199</v>
      </c>
      <c r="Q1156" s="120" t="s">
        <v>200</v>
      </c>
      <c r="R1156" s="0" t="s">
        <v>3919</v>
      </c>
      <c r="S1156" s="0" t="s">
        <v>201</v>
      </c>
      <c r="T1156" s="0" t="s">
        <v>198</v>
      </c>
      <c r="U1156" s="0" t="s">
        <v>202</v>
      </c>
      <c r="V1156" s="0" t="s">
        <v>1790</v>
      </c>
      <c r="W1156" s="110" t="s">
        <v>204</v>
      </c>
      <c r="X1156" s="133" t="n">
        <v>2019</v>
      </c>
      <c r="Y1156" s="111" t="s">
        <v>8052</v>
      </c>
      <c r="Z1156" s="130" t="s">
        <v>757</v>
      </c>
      <c r="AA1156" s="122" t="s">
        <v>200</v>
      </c>
      <c r="AB1156" s="104" t="s">
        <v>6159</v>
      </c>
      <c r="AC1156" s="104" t="s">
        <v>8053</v>
      </c>
      <c r="AD1156" s="133" t="n">
        <v>2019</v>
      </c>
      <c r="AE1156" s="133" t="s">
        <v>198</v>
      </c>
      <c r="AF1156" s="133"/>
      <c r="AG1156" s="133"/>
      <c r="AH1156" s="133"/>
      <c r="AI1156" s="111" t="s">
        <v>207</v>
      </c>
      <c r="AK1156" s="111" t="str">
        <f aca="false">(AB1156)</f>
        <v>White paper games</v>
      </c>
      <c r="AM1156" s="111" t="n">
        <f aca="false">AD1156</f>
        <v>2019</v>
      </c>
      <c r="AN1156" s="111" t="s">
        <v>263</v>
      </c>
      <c r="AR1156" s="0" t="s">
        <v>5385</v>
      </c>
      <c r="AU1156" s="0" t="s">
        <v>2351</v>
      </c>
      <c r="AV1156" s="0" t="s">
        <v>200</v>
      </c>
      <c r="AZ1156" s="0" t="s">
        <v>8054</v>
      </c>
      <c r="BA1156" s="124" t="s">
        <v>200</v>
      </c>
      <c r="BB1156" s="0" t="s">
        <v>248</v>
      </c>
      <c r="BC1156" s="0" t="s">
        <v>8055</v>
      </c>
      <c r="BD1156" s="0" t="s">
        <v>200</v>
      </c>
      <c r="BE1156" s="0" t="s">
        <v>8056</v>
      </c>
      <c r="BG1156" s="125" t="s">
        <v>200</v>
      </c>
      <c r="BH1156" s="0" t="s">
        <v>5255</v>
      </c>
      <c r="BI1156" s="112" t="n">
        <v>5056208802361</v>
      </c>
      <c r="BJ1156" s="126" t="s">
        <v>200</v>
      </c>
      <c r="BK1156" s="0" t="s">
        <v>215</v>
      </c>
      <c r="BL1156" s="112" t="n">
        <v>4</v>
      </c>
      <c r="BM1156" s="112" t="n">
        <v>4</v>
      </c>
      <c r="BN1156" s="112" t="n">
        <v>4</v>
      </c>
      <c r="BO1156" s="111" t="n">
        <v>20</v>
      </c>
      <c r="BP1156" s="125" t="s">
        <v>200</v>
      </c>
      <c r="BQ1156" s="127" t="s">
        <v>216</v>
      </c>
    </row>
    <row r="1157" customFormat="false" ht="13.8" hidden="false" customHeight="false" outlineLevel="0" collapsed="false">
      <c r="A1157" s="0" t="s">
        <v>8057</v>
      </c>
      <c r="B1157" s="0" t="s">
        <v>5207</v>
      </c>
      <c r="C1157" s="131" t="s">
        <v>1408</v>
      </c>
      <c r="D1157" s="131" t="s">
        <v>1333</v>
      </c>
      <c r="E1157" s="0" t="s">
        <v>194</v>
      </c>
      <c r="F1157" s="0" t="s">
        <v>195</v>
      </c>
      <c r="G1157" s="0" t="s">
        <v>196</v>
      </c>
      <c r="H1157" s="0" t="s">
        <v>901</v>
      </c>
      <c r="J1157" s="111" t="n">
        <v>1</v>
      </c>
      <c r="K1157" s="0" t="s">
        <v>198</v>
      </c>
      <c r="L1157" s="0" t="s">
        <v>198</v>
      </c>
      <c r="M1157" s="0" t="s">
        <v>274</v>
      </c>
      <c r="O1157" s="0" t="s">
        <v>237</v>
      </c>
      <c r="Q1157" s="120" t="s">
        <v>200</v>
      </c>
      <c r="R1157" s="0" t="s">
        <v>3919</v>
      </c>
      <c r="S1157" s="0" t="s">
        <v>201</v>
      </c>
      <c r="T1157" s="0" t="s">
        <v>198</v>
      </c>
      <c r="U1157" s="0" t="s">
        <v>202</v>
      </c>
      <c r="V1157" s="0" t="s">
        <v>1790</v>
      </c>
      <c r="W1157" s="110" t="s">
        <v>204</v>
      </c>
      <c r="X1157" s="111" t="n">
        <v>2015</v>
      </c>
      <c r="Y1157" s="111" t="s">
        <v>498</v>
      </c>
      <c r="Z1157" s="130" t="s">
        <v>757</v>
      </c>
      <c r="AA1157" s="122" t="s">
        <v>200</v>
      </c>
      <c r="AB1157" s="0" t="s">
        <v>4341</v>
      </c>
      <c r="AC1157" s="0" t="s">
        <v>872</v>
      </c>
      <c r="AD1157" s="111" t="n">
        <v>2015</v>
      </c>
      <c r="AE1157" s="111" t="s">
        <v>222</v>
      </c>
      <c r="AI1157" s="111" t="s">
        <v>207</v>
      </c>
      <c r="AK1157" s="111" t="str">
        <f aca="false">(AB1157)</f>
        <v>Ready at dawn</v>
      </c>
      <c r="AM1157" s="111" t="n">
        <f aca="false">AD1157</f>
        <v>2015</v>
      </c>
      <c r="AN1157" s="111" t="s">
        <v>297</v>
      </c>
      <c r="AR1157" s="0" t="s">
        <v>8058</v>
      </c>
      <c r="AS1157" s="0" t="s">
        <v>200</v>
      </c>
      <c r="AU1157" s="0" t="s">
        <v>8059</v>
      </c>
      <c r="AV1157" s="0" t="s">
        <v>200</v>
      </c>
      <c r="AW1157" s="0" t="s">
        <v>4111</v>
      </c>
      <c r="AZ1157" s="0" t="s">
        <v>8060</v>
      </c>
      <c r="BA1157" s="124" t="s">
        <v>200</v>
      </c>
      <c r="BB1157" s="0" t="s">
        <v>248</v>
      </c>
      <c r="BC1157" s="0" t="s">
        <v>7144</v>
      </c>
      <c r="BD1157" s="0" t="s">
        <v>8061</v>
      </c>
      <c r="BE1157" s="0" t="s">
        <v>8062</v>
      </c>
      <c r="BF1157" s="0" t="s">
        <v>8063</v>
      </c>
      <c r="BG1157" s="125" t="s">
        <v>200</v>
      </c>
      <c r="BH1157" s="0" t="s">
        <v>5255</v>
      </c>
      <c r="BI1157" s="112" t="s">
        <v>198</v>
      </c>
      <c r="BJ1157" s="126" t="s">
        <v>200</v>
      </c>
      <c r="BK1157" s="0" t="s">
        <v>215</v>
      </c>
      <c r="BL1157" s="112" t="n">
        <v>4</v>
      </c>
      <c r="BM1157" s="112" t="n">
        <v>4</v>
      </c>
      <c r="BN1157" s="112" t="n">
        <v>4</v>
      </c>
      <c r="BO1157" s="111" t="n">
        <v>20</v>
      </c>
      <c r="BP1157" s="125" t="s">
        <v>200</v>
      </c>
      <c r="BQ1157" s="127" t="s">
        <v>216</v>
      </c>
    </row>
    <row r="1158" customFormat="false" ht="13.8" hidden="false" customHeight="false" outlineLevel="0" collapsed="false">
      <c r="A1158" s="0" t="s">
        <v>8064</v>
      </c>
      <c r="B1158" s="0" t="s">
        <v>5207</v>
      </c>
      <c r="C1158" s="131" t="s">
        <v>1489</v>
      </c>
      <c r="D1158" s="0" t="s">
        <v>5271</v>
      </c>
      <c r="E1158" s="0" t="s">
        <v>194</v>
      </c>
      <c r="F1158" s="0" t="s">
        <v>1509</v>
      </c>
      <c r="G1158" s="0" t="s">
        <v>196</v>
      </c>
      <c r="H1158" s="0" t="s">
        <v>901</v>
      </c>
      <c r="J1158" s="111" t="n">
        <v>1</v>
      </c>
      <c r="K1158" s="0" t="s">
        <v>198</v>
      </c>
      <c r="L1158" s="0" t="s">
        <v>198</v>
      </c>
      <c r="M1158" s="0" t="s">
        <v>199</v>
      </c>
      <c r="Q1158" s="120" t="s">
        <v>200</v>
      </c>
      <c r="R1158" s="0" t="s">
        <v>3919</v>
      </c>
      <c r="S1158" s="0" t="s">
        <v>201</v>
      </c>
      <c r="T1158" s="0" t="s">
        <v>198</v>
      </c>
      <c r="U1158" s="0" t="s">
        <v>202</v>
      </c>
      <c r="V1158" s="0" t="s">
        <v>1790</v>
      </c>
      <c r="W1158" s="110" t="s">
        <v>204</v>
      </c>
      <c r="X1158" s="111" t="n">
        <v>2018</v>
      </c>
      <c r="Z1158" s="111" t="s">
        <v>198</v>
      </c>
      <c r="AA1158" s="122" t="s">
        <v>200</v>
      </c>
      <c r="AB1158" s="0" t="s">
        <v>8065</v>
      </c>
      <c r="AC1158" s="0" t="s">
        <v>8065</v>
      </c>
      <c r="AD1158" s="111" t="n">
        <v>2018</v>
      </c>
      <c r="AE1158" s="111" t="s">
        <v>222</v>
      </c>
      <c r="AI1158" s="111" t="s">
        <v>207</v>
      </c>
      <c r="AK1158" s="111" t="str">
        <f aca="false">(AB1158)</f>
        <v>Firesprite</v>
      </c>
      <c r="AM1158" s="111" t="n">
        <f aca="false">AD1158</f>
        <v>2018</v>
      </c>
      <c r="AN1158" s="111" t="s">
        <v>263</v>
      </c>
      <c r="AO1158" s="0" t="s">
        <v>5425</v>
      </c>
      <c r="AP1158" s="0" t="s">
        <v>200</v>
      </c>
      <c r="AR1158" s="0" t="s">
        <v>3366</v>
      </c>
      <c r="AU1158" s="0" t="s">
        <v>267</v>
      </c>
      <c r="AZ1158" s="0" t="s">
        <v>8066</v>
      </c>
      <c r="BA1158" s="124" t="s">
        <v>200</v>
      </c>
      <c r="BB1158" s="0" t="s">
        <v>248</v>
      </c>
      <c r="BC1158" s="0" t="s">
        <v>7984</v>
      </c>
      <c r="BD1158" s="0" t="s">
        <v>8067</v>
      </c>
      <c r="BE1158" s="0" t="s">
        <v>4207</v>
      </c>
      <c r="BG1158" s="125"/>
      <c r="BH1158" s="0" t="s">
        <v>5278</v>
      </c>
      <c r="BI1158" s="112" t="n">
        <v>711719712619</v>
      </c>
      <c r="BJ1158" s="126"/>
      <c r="BK1158" s="0" t="s">
        <v>215</v>
      </c>
      <c r="BL1158" s="112" t="n">
        <v>4</v>
      </c>
      <c r="BM1158" s="112" t="n">
        <v>4</v>
      </c>
      <c r="BN1158" s="112" t="n">
        <v>4</v>
      </c>
      <c r="BO1158" s="111" t="n">
        <v>20</v>
      </c>
      <c r="BP1158" s="125"/>
      <c r="BQ1158" s="127" t="s">
        <v>216</v>
      </c>
    </row>
    <row r="1159" customFormat="false" ht="13.8" hidden="false" customHeight="false" outlineLevel="0" collapsed="false">
      <c r="A1159" s="0" t="s">
        <v>8068</v>
      </c>
      <c r="B1159" s="0" t="s">
        <v>5207</v>
      </c>
      <c r="C1159" s="0" t="s">
        <v>380</v>
      </c>
      <c r="D1159" s="0" t="s">
        <v>1333</v>
      </c>
      <c r="E1159" s="0" t="s">
        <v>194</v>
      </c>
      <c r="F1159" s="0" t="s">
        <v>399</v>
      </c>
      <c r="G1159" s="0" t="s">
        <v>196</v>
      </c>
      <c r="H1159" s="0" t="s">
        <v>219</v>
      </c>
      <c r="J1159" s="111" t="n">
        <v>1</v>
      </c>
      <c r="K1159" s="0" t="s">
        <v>198</v>
      </c>
      <c r="L1159" s="0" t="s">
        <v>198</v>
      </c>
      <c r="M1159" s="0" t="s">
        <v>274</v>
      </c>
      <c r="O1159" s="0" t="s">
        <v>237</v>
      </c>
      <c r="P1159" s="0" t="s">
        <v>2736</v>
      </c>
      <c r="Q1159" s="120" t="s">
        <v>200</v>
      </c>
      <c r="R1159" s="0" t="s">
        <v>3919</v>
      </c>
      <c r="S1159" s="0" t="s">
        <v>201</v>
      </c>
      <c r="T1159" s="0" t="s">
        <v>198</v>
      </c>
      <c r="U1159" s="0" t="s">
        <v>202</v>
      </c>
      <c r="V1159" s="0" t="s">
        <v>1790</v>
      </c>
      <c r="W1159" s="110" t="s">
        <v>204</v>
      </c>
      <c r="X1159" s="111" t="n">
        <v>2017</v>
      </c>
      <c r="Y1159" s="111" t="s">
        <v>200</v>
      </c>
      <c r="Z1159" s="111" t="s">
        <v>757</v>
      </c>
      <c r="AA1159" s="122" t="s">
        <v>200</v>
      </c>
      <c r="AB1159" s="0" t="s">
        <v>5824</v>
      </c>
      <c r="AC1159" s="0" t="s">
        <v>5443</v>
      </c>
      <c r="AD1159" s="111" t="n">
        <v>2017</v>
      </c>
      <c r="AE1159" s="111" t="s">
        <v>5241</v>
      </c>
      <c r="AI1159" s="111" t="s">
        <v>207</v>
      </c>
      <c r="AK1159" s="111" t="str">
        <f aca="false">(AB1159)</f>
        <v>Tequila works</v>
      </c>
      <c r="AM1159" s="111" t="n">
        <f aca="false">AD1159</f>
        <v>2017</v>
      </c>
      <c r="AN1159" s="111" t="s">
        <v>3156</v>
      </c>
      <c r="AS1159" s="0" t="s">
        <v>200</v>
      </c>
      <c r="AT1159" s="0" t="s">
        <v>2316</v>
      </c>
      <c r="AU1159" s="0" t="s">
        <v>470</v>
      </c>
      <c r="AV1159" s="0" t="s">
        <v>200</v>
      </c>
      <c r="AZ1159" s="0" t="s">
        <v>8069</v>
      </c>
      <c r="BA1159" s="124" t="s">
        <v>200</v>
      </c>
      <c r="BB1159" s="0" t="s">
        <v>248</v>
      </c>
      <c r="BC1159" s="0" t="s">
        <v>8070</v>
      </c>
      <c r="BD1159" s="0" t="s">
        <v>8071</v>
      </c>
      <c r="BE1159" s="0" t="s">
        <v>8072</v>
      </c>
      <c r="BF1159" s="0" t="s">
        <v>200</v>
      </c>
      <c r="BG1159" s="125" t="s">
        <v>200</v>
      </c>
      <c r="BH1159" s="0" t="s">
        <v>5255</v>
      </c>
      <c r="BI1159" s="112" t="n">
        <v>8436566140317</v>
      </c>
      <c r="BJ1159" s="126" t="s">
        <v>200</v>
      </c>
      <c r="BK1159" s="0" t="s">
        <v>215</v>
      </c>
      <c r="BL1159" s="112" t="n">
        <v>4</v>
      </c>
      <c r="BM1159" s="112" t="n">
        <v>4</v>
      </c>
      <c r="BN1159" s="112" t="n">
        <v>4</v>
      </c>
      <c r="BO1159" s="111" t="n">
        <v>20</v>
      </c>
      <c r="BP1159" s="125" t="s">
        <v>200</v>
      </c>
      <c r="BQ1159" s="127" t="s">
        <v>216</v>
      </c>
    </row>
    <row r="1160" customFormat="false" ht="13.8" hidden="false" customHeight="false" outlineLevel="0" collapsed="false">
      <c r="A1160" s="0" t="s">
        <v>8073</v>
      </c>
      <c r="B1160" s="0" t="s">
        <v>5207</v>
      </c>
      <c r="C1160" s="0" t="s">
        <v>380</v>
      </c>
      <c r="D1160" s="0" t="s">
        <v>1333</v>
      </c>
      <c r="E1160" s="0" t="s">
        <v>194</v>
      </c>
      <c r="F1160" s="0" t="s">
        <v>399</v>
      </c>
      <c r="G1160" s="0" t="s">
        <v>330</v>
      </c>
      <c r="H1160" s="0" t="s">
        <v>197</v>
      </c>
      <c r="J1160" s="111" t="n">
        <v>1</v>
      </c>
      <c r="K1160" s="0" t="s">
        <v>198</v>
      </c>
      <c r="L1160" s="0" t="s">
        <v>198</v>
      </c>
      <c r="M1160" s="0" t="s">
        <v>199</v>
      </c>
      <c r="O1160" s="0" t="s">
        <v>200</v>
      </c>
      <c r="Q1160" s="120" t="s">
        <v>200</v>
      </c>
      <c r="R1160" s="0" t="s">
        <v>3919</v>
      </c>
      <c r="S1160" s="0" t="s">
        <v>201</v>
      </c>
      <c r="T1160" s="0" t="s">
        <v>198</v>
      </c>
      <c r="U1160" s="0" t="s">
        <v>202</v>
      </c>
      <c r="V1160" s="0" t="s">
        <v>1790</v>
      </c>
      <c r="W1160" s="110" t="s">
        <v>204</v>
      </c>
      <c r="X1160" s="111" t="n">
        <v>2015</v>
      </c>
      <c r="Z1160" s="111" t="s">
        <v>198</v>
      </c>
      <c r="AA1160" s="122" t="s">
        <v>200</v>
      </c>
      <c r="AB1160" s="0" t="s">
        <v>8074</v>
      </c>
      <c r="AC1160" s="0" t="s">
        <v>7594</v>
      </c>
      <c r="AD1160" s="111" t="n">
        <v>2015</v>
      </c>
      <c r="AE1160" s="111" t="s">
        <v>198</v>
      </c>
      <c r="AI1160" s="111" t="s">
        <v>294</v>
      </c>
      <c r="AJ1160" s="111" t="s">
        <v>1793</v>
      </c>
      <c r="AK1160" s="0" t="s">
        <v>8074</v>
      </c>
      <c r="AM1160" s="111" t="n">
        <v>2014</v>
      </c>
      <c r="AN1160" s="111" t="s">
        <v>8075</v>
      </c>
      <c r="AS1160" s="0" t="s">
        <v>200</v>
      </c>
      <c r="AV1160" s="0" t="s">
        <v>200</v>
      </c>
      <c r="AZ1160" s="0" t="s">
        <v>8076</v>
      </c>
      <c r="BA1160" s="124" t="s">
        <v>200</v>
      </c>
      <c r="BB1160" s="0" t="s">
        <v>248</v>
      </c>
      <c r="BC1160" s="0" t="s">
        <v>8077</v>
      </c>
      <c r="BE1160" s="0" t="s">
        <v>8078</v>
      </c>
      <c r="BF1160" s="0" t="s">
        <v>200</v>
      </c>
      <c r="BG1160" s="125" t="s">
        <v>200</v>
      </c>
      <c r="BH1160" s="0" t="s">
        <v>5255</v>
      </c>
      <c r="BI1160" s="112" t="n">
        <v>3391891985468</v>
      </c>
      <c r="BJ1160" s="126" t="s">
        <v>200</v>
      </c>
      <c r="BK1160" s="0" t="s">
        <v>215</v>
      </c>
      <c r="BL1160" s="112" t="n">
        <v>4</v>
      </c>
      <c r="BM1160" s="112" t="n">
        <v>4</v>
      </c>
      <c r="BN1160" s="112" t="n">
        <v>4</v>
      </c>
      <c r="BO1160" s="111" t="n">
        <v>20</v>
      </c>
      <c r="BP1160" s="125" t="s">
        <v>200</v>
      </c>
      <c r="BQ1160" s="127" t="s">
        <v>216</v>
      </c>
    </row>
    <row r="1161" customFormat="false" ht="13.8" hidden="false" customHeight="false" outlineLevel="0" collapsed="false">
      <c r="A1161" s="0" t="s">
        <v>8079</v>
      </c>
      <c r="B1161" s="0" t="s">
        <v>5207</v>
      </c>
      <c r="C1161" s="0" t="s">
        <v>1489</v>
      </c>
      <c r="D1161" s="0" t="s">
        <v>1869</v>
      </c>
      <c r="E1161" s="0" t="s">
        <v>194</v>
      </c>
      <c r="F1161" s="0" t="s">
        <v>1509</v>
      </c>
      <c r="G1161" s="0" t="s">
        <v>330</v>
      </c>
      <c r="H1161" s="0" t="s">
        <v>901</v>
      </c>
      <c r="J1161" s="111" t="n">
        <v>1</v>
      </c>
      <c r="K1161" s="0" t="s">
        <v>198</v>
      </c>
      <c r="L1161" s="0" t="s">
        <v>198</v>
      </c>
      <c r="M1161" s="0" t="s">
        <v>199</v>
      </c>
      <c r="Q1161" s="120"/>
      <c r="R1161" s="0" t="s">
        <v>3919</v>
      </c>
      <c r="S1161" s="0" t="s">
        <v>201</v>
      </c>
      <c r="T1161" s="0" t="s">
        <v>198</v>
      </c>
      <c r="U1161" s="0" t="s">
        <v>202</v>
      </c>
      <c r="V1161" s="0" t="s">
        <v>1790</v>
      </c>
      <c r="W1161" s="110" t="s">
        <v>204</v>
      </c>
      <c r="X1161" s="111" t="n">
        <v>2020</v>
      </c>
      <c r="Y1161" s="111" t="s">
        <v>1624</v>
      </c>
      <c r="Z1161" s="111" t="s">
        <v>757</v>
      </c>
      <c r="AA1161" s="122"/>
      <c r="AB1161" s="0" t="s">
        <v>8080</v>
      </c>
      <c r="AC1161" s="0" t="s">
        <v>8081</v>
      </c>
      <c r="AD1161" s="111" t="n">
        <v>2020</v>
      </c>
      <c r="AE1161" s="111" t="s">
        <v>5241</v>
      </c>
      <c r="AI1161" s="111" t="s">
        <v>294</v>
      </c>
      <c r="AJ1161" s="111" t="s">
        <v>1793</v>
      </c>
      <c r="AK1161" s="0" t="s">
        <v>8080</v>
      </c>
      <c r="AM1161" s="111" t="n">
        <v>2020</v>
      </c>
      <c r="AN1161" s="111" t="s">
        <v>297</v>
      </c>
      <c r="AO1161" s="0" t="s">
        <v>8082</v>
      </c>
      <c r="AR1161" s="0" t="s">
        <v>1455</v>
      </c>
      <c r="AS1161" s="0" t="s">
        <v>8083</v>
      </c>
      <c r="AT1161" s="0" t="s">
        <v>1236</v>
      </c>
      <c r="AZ1161" s="0" t="s">
        <v>8084</v>
      </c>
      <c r="BA1161" s="124" t="s">
        <v>200</v>
      </c>
      <c r="BB1161" s="0" t="s">
        <v>248</v>
      </c>
      <c r="BC1161" s="0" t="s">
        <v>8085</v>
      </c>
      <c r="BD1161" s="0" t="s">
        <v>8086</v>
      </c>
      <c r="BE1161" s="0" t="s">
        <v>8087</v>
      </c>
      <c r="BF1161" s="0" t="s">
        <v>8088</v>
      </c>
      <c r="BG1161" s="125"/>
      <c r="BH1161" s="0" t="s">
        <v>5651</v>
      </c>
      <c r="BI1161" s="112" t="n">
        <v>5016488136730</v>
      </c>
      <c r="BJ1161" s="126"/>
      <c r="BK1161" s="0" t="s">
        <v>215</v>
      </c>
      <c r="BL1161" s="112" t="n">
        <v>4</v>
      </c>
      <c r="BM1161" s="112" t="n">
        <v>4</v>
      </c>
      <c r="BN1161" s="112" t="n">
        <v>4</v>
      </c>
      <c r="BO1161" s="111" t="n">
        <v>20</v>
      </c>
      <c r="BP1161" s="125"/>
      <c r="BQ1161" s="127" t="s">
        <v>5461</v>
      </c>
    </row>
    <row r="1162" customFormat="false" ht="13.8" hidden="false" customHeight="false" outlineLevel="0" collapsed="false">
      <c r="A1162" s="0" t="s">
        <v>8089</v>
      </c>
      <c r="B1162" s="0" t="s">
        <v>5207</v>
      </c>
      <c r="C1162" s="0" t="s">
        <v>329</v>
      </c>
      <c r="D1162" s="0" t="s">
        <v>1869</v>
      </c>
      <c r="E1162" s="0" t="s">
        <v>194</v>
      </c>
      <c r="F1162" s="0" t="s">
        <v>1509</v>
      </c>
      <c r="G1162" s="0" t="s">
        <v>196</v>
      </c>
      <c r="H1162" s="0" t="s">
        <v>901</v>
      </c>
      <c r="J1162" s="111" t="n">
        <v>1</v>
      </c>
      <c r="K1162" s="0" t="s">
        <v>198</v>
      </c>
      <c r="L1162" s="0" t="s">
        <v>198</v>
      </c>
      <c r="M1162" s="0" t="s">
        <v>199</v>
      </c>
      <c r="Q1162" s="120"/>
      <c r="R1162" s="0" t="s">
        <v>3919</v>
      </c>
      <c r="S1162" s="0" t="s">
        <v>1834</v>
      </c>
      <c r="T1162" s="0" t="s">
        <v>8090</v>
      </c>
      <c r="U1162" s="0" t="s">
        <v>202</v>
      </c>
      <c r="V1162" s="0" t="s">
        <v>1790</v>
      </c>
      <c r="W1162" s="110" t="s">
        <v>204</v>
      </c>
      <c r="X1162" s="111" t="n">
        <v>2016</v>
      </c>
      <c r="Y1162" s="111" t="s">
        <v>205</v>
      </c>
      <c r="Z1162" s="111" t="s">
        <v>757</v>
      </c>
      <c r="AA1162" s="122"/>
      <c r="AB1162" s="0" t="s">
        <v>5955</v>
      </c>
      <c r="AC1162" s="0" t="s">
        <v>5026</v>
      </c>
      <c r="AD1162" s="111" t="n">
        <v>2016</v>
      </c>
      <c r="AE1162" s="111" t="s">
        <v>198</v>
      </c>
      <c r="AI1162" s="111" t="s">
        <v>294</v>
      </c>
      <c r="AJ1162" s="111" t="s">
        <v>3976</v>
      </c>
      <c r="AK1162" s="0" t="s">
        <v>5955</v>
      </c>
      <c r="AM1162" s="111" t="n">
        <v>2013</v>
      </c>
      <c r="AN1162" s="111" t="s">
        <v>208</v>
      </c>
      <c r="AT1162" s="0" t="s">
        <v>8091</v>
      </c>
      <c r="AU1162" s="0" t="s">
        <v>332</v>
      </c>
      <c r="AZ1162" s="0" t="s">
        <v>8092</v>
      </c>
      <c r="BA1162" s="124" t="s">
        <v>200</v>
      </c>
      <c r="BB1162" s="0" t="s">
        <v>248</v>
      </c>
      <c r="BC1162" s="0" t="s">
        <v>8093</v>
      </c>
      <c r="BE1162" s="0" t="s">
        <v>8094</v>
      </c>
      <c r="BG1162" s="125"/>
      <c r="BH1162" s="0" t="s">
        <v>5611</v>
      </c>
      <c r="BJ1162" s="126"/>
      <c r="BK1162" s="0" t="s">
        <v>215</v>
      </c>
      <c r="BL1162" s="112" t="n">
        <v>4</v>
      </c>
      <c r="BM1162" s="112" t="n">
        <v>4</v>
      </c>
      <c r="BN1162" s="112" t="n">
        <v>4</v>
      </c>
      <c r="BO1162" s="111" t="n">
        <v>20</v>
      </c>
      <c r="BP1162" s="125"/>
      <c r="BQ1162" s="127" t="s">
        <v>5461</v>
      </c>
    </row>
    <row r="1163" customFormat="false" ht="13.8" hidden="false" customHeight="false" outlineLevel="0" collapsed="false">
      <c r="A1163" s="0" t="s">
        <v>8095</v>
      </c>
      <c r="B1163" s="0" t="s">
        <v>5207</v>
      </c>
      <c r="C1163" s="0" t="s">
        <v>1267</v>
      </c>
      <c r="D1163" s="0" t="s">
        <v>1869</v>
      </c>
      <c r="E1163" s="0" t="s">
        <v>194</v>
      </c>
      <c r="F1163" s="0" t="s">
        <v>1509</v>
      </c>
      <c r="G1163" s="0" t="s">
        <v>196</v>
      </c>
      <c r="H1163" s="0" t="s">
        <v>4389</v>
      </c>
      <c r="I1163" s="0" t="s">
        <v>839</v>
      </c>
      <c r="J1163" s="111" t="n">
        <v>1</v>
      </c>
      <c r="K1163" s="0" t="s">
        <v>198</v>
      </c>
      <c r="L1163" s="0" t="s">
        <v>198</v>
      </c>
      <c r="M1163" s="0" t="s">
        <v>235</v>
      </c>
      <c r="N1163" s="0" t="s">
        <v>8096</v>
      </c>
      <c r="O1163" s="0" t="s">
        <v>237</v>
      </c>
      <c r="P1163" s="0" t="s">
        <v>410</v>
      </c>
      <c r="Q1163" s="120" t="s">
        <v>200</v>
      </c>
      <c r="R1163" s="0" t="s">
        <v>3919</v>
      </c>
      <c r="S1163" s="0" t="s">
        <v>201</v>
      </c>
      <c r="T1163" s="0" t="s">
        <v>198</v>
      </c>
      <c r="U1163" s="0" t="s">
        <v>202</v>
      </c>
      <c r="V1163" s="0" t="s">
        <v>1790</v>
      </c>
      <c r="W1163" s="110" t="s">
        <v>204</v>
      </c>
      <c r="X1163" s="111" t="n">
        <v>2019</v>
      </c>
      <c r="Y1163" s="111" t="s">
        <v>1624</v>
      </c>
      <c r="Z1163" s="111" t="s">
        <v>198</v>
      </c>
      <c r="AA1163" s="122" t="s">
        <v>200</v>
      </c>
      <c r="AB1163" s="0" t="s">
        <v>5135</v>
      </c>
      <c r="AC1163" s="0" t="s">
        <v>8081</v>
      </c>
      <c r="AD1163" s="111" t="n">
        <v>2019</v>
      </c>
      <c r="AE1163" s="111" t="s">
        <v>198</v>
      </c>
      <c r="AI1163" s="111" t="s">
        <v>294</v>
      </c>
      <c r="AJ1163" s="111" t="s">
        <v>1793</v>
      </c>
      <c r="AK1163" s="0" t="s">
        <v>5135</v>
      </c>
      <c r="AL1163" s="0" t="s">
        <v>200</v>
      </c>
      <c r="AM1163" s="111" t="s">
        <v>849</v>
      </c>
      <c r="AN1163" s="111" t="s">
        <v>297</v>
      </c>
      <c r="AO1163" s="0" t="s">
        <v>1800</v>
      </c>
      <c r="AP1163" s="0" t="s">
        <v>526</v>
      </c>
      <c r="AQ1163" s="0" t="s">
        <v>1269</v>
      </c>
      <c r="AR1163" s="0" t="s">
        <v>1455</v>
      </c>
      <c r="AS1163" s="0" t="s">
        <v>8083</v>
      </c>
      <c r="AT1163" s="0" t="s">
        <v>8097</v>
      </c>
      <c r="AU1163" s="0" t="s">
        <v>6777</v>
      </c>
      <c r="AV1163" s="0" t="s">
        <v>200</v>
      </c>
      <c r="AZ1163" s="0" t="s">
        <v>8098</v>
      </c>
      <c r="BA1163" s="124" t="s">
        <v>200</v>
      </c>
      <c r="BB1163" s="0" t="s">
        <v>248</v>
      </c>
      <c r="BC1163" s="0" t="s">
        <v>8099</v>
      </c>
      <c r="BD1163" s="0" t="s">
        <v>8100</v>
      </c>
      <c r="BE1163" s="0" t="s">
        <v>8101</v>
      </c>
      <c r="BG1163" s="125" t="s">
        <v>200</v>
      </c>
      <c r="BH1163" s="0" t="s">
        <v>5255</v>
      </c>
      <c r="BI1163" s="112" t="n">
        <v>811949031679</v>
      </c>
      <c r="BJ1163" s="126" t="s">
        <v>200</v>
      </c>
      <c r="BK1163" s="0" t="s">
        <v>215</v>
      </c>
      <c r="BL1163" s="112" t="n">
        <v>4</v>
      </c>
      <c r="BM1163" s="112" t="n">
        <v>4</v>
      </c>
      <c r="BN1163" s="112" t="n">
        <v>4</v>
      </c>
      <c r="BO1163" s="111" t="n">
        <v>20</v>
      </c>
      <c r="BP1163" s="125" t="s">
        <v>200</v>
      </c>
      <c r="BQ1163" s="127" t="s">
        <v>216</v>
      </c>
    </row>
    <row r="1164" customFormat="false" ht="13.8" hidden="false" customHeight="false" outlineLevel="0" collapsed="false">
      <c r="A1164" s="0" t="s">
        <v>8102</v>
      </c>
      <c r="B1164" s="0" t="s">
        <v>5207</v>
      </c>
      <c r="C1164" s="0" t="s">
        <v>329</v>
      </c>
      <c r="D1164" s="0" t="s">
        <v>1333</v>
      </c>
      <c r="E1164" s="0" t="s">
        <v>284</v>
      </c>
      <c r="F1164" s="0" t="s">
        <v>1509</v>
      </c>
      <c r="G1164" s="0" t="s">
        <v>330</v>
      </c>
      <c r="H1164" s="0" t="s">
        <v>901</v>
      </c>
      <c r="J1164" s="111" t="n">
        <v>1</v>
      </c>
      <c r="K1164" s="131" t="s">
        <v>198</v>
      </c>
      <c r="L1164" s="0" t="s">
        <v>198</v>
      </c>
      <c r="M1164" s="0" t="s">
        <v>199</v>
      </c>
      <c r="O1164" s="0" t="s">
        <v>200</v>
      </c>
      <c r="Q1164" s="120" t="s">
        <v>200</v>
      </c>
      <c r="R1164" s="0" t="s">
        <v>3919</v>
      </c>
      <c r="S1164" s="0" t="s">
        <v>201</v>
      </c>
      <c r="T1164" s="0" t="s">
        <v>198</v>
      </c>
      <c r="U1164" s="0" t="s">
        <v>202</v>
      </c>
      <c r="V1164" s="0" t="s">
        <v>1790</v>
      </c>
      <c r="W1164" s="110" t="s">
        <v>204</v>
      </c>
      <c r="X1164" s="111" t="n">
        <v>2016</v>
      </c>
      <c r="Y1164" s="111" t="s">
        <v>1624</v>
      </c>
      <c r="Z1164" s="130" t="s">
        <v>757</v>
      </c>
      <c r="AA1164" s="122" t="s">
        <v>200</v>
      </c>
      <c r="AB1164" s="0" t="s">
        <v>5745</v>
      </c>
      <c r="AC1164" s="0" t="s">
        <v>4644</v>
      </c>
      <c r="AD1164" s="111" t="n">
        <v>2016</v>
      </c>
      <c r="AE1164" s="111" t="s">
        <v>198</v>
      </c>
      <c r="AF1164" s="111" t="s">
        <v>2511</v>
      </c>
      <c r="AG1164" s="111" t="s">
        <v>241</v>
      </c>
      <c r="AH1164" s="111" t="s">
        <v>5034</v>
      </c>
      <c r="AI1164" s="111" t="s">
        <v>700</v>
      </c>
      <c r="AJ1164" s="133" t="s">
        <v>5412</v>
      </c>
      <c r="AK1164" s="0" t="s">
        <v>8103</v>
      </c>
      <c r="AL1164" s="0" t="s">
        <v>200</v>
      </c>
      <c r="AM1164" s="111" t="n">
        <v>2015</v>
      </c>
      <c r="AN1164" s="111" t="s">
        <v>5495</v>
      </c>
      <c r="AP1164" s="0" t="s">
        <v>619</v>
      </c>
      <c r="AQ1164" s="0" t="s">
        <v>200</v>
      </c>
      <c r="AR1164" s="0" t="s">
        <v>8104</v>
      </c>
      <c r="AS1164" s="0" t="s">
        <v>8105</v>
      </c>
      <c r="AT1164" s="0" t="s">
        <v>8106</v>
      </c>
      <c r="AU1164" s="0" t="s">
        <v>332</v>
      </c>
      <c r="AV1164" s="0" t="s">
        <v>200</v>
      </c>
      <c r="AZ1164" s="0" t="s">
        <v>8107</v>
      </c>
      <c r="BA1164" s="124" t="s">
        <v>200</v>
      </c>
      <c r="BB1164" s="0" t="s">
        <v>248</v>
      </c>
      <c r="BC1164" s="0" t="s">
        <v>8108</v>
      </c>
      <c r="BD1164" s="0" t="s">
        <v>8109</v>
      </c>
      <c r="BE1164" s="0" t="s">
        <v>8110</v>
      </c>
      <c r="BF1164" s="0" t="s">
        <v>8111</v>
      </c>
      <c r="BG1164" s="125" t="s">
        <v>200</v>
      </c>
      <c r="BH1164" s="0" t="s">
        <v>5255</v>
      </c>
      <c r="BI1164" s="112" t="n">
        <v>3391891989893</v>
      </c>
      <c r="BJ1164" s="126" t="s">
        <v>200</v>
      </c>
      <c r="BK1164" s="0" t="s">
        <v>215</v>
      </c>
      <c r="BL1164" s="112" t="n">
        <v>4</v>
      </c>
      <c r="BM1164" s="112" t="n">
        <v>4</v>
      </c>
      <c r="BN1164" s="112" t="n">
        <v>4</v>
      </c>
      <c r="BO1164" s="111" t="n">
        <v>20</v>
      </c>
      <c r="BP1164" s="125" t="s">
        <v>200</v>
      </c>
      <c r="BQ1164" s="127" t="s">
        <v>216</v>
      </c>
    </row>
    <row r="1165" customFormat="false" ht="13.8" hidden="false" customHeight="false" outlineLevel="0" collapsed="false">
      <c r="A1165" s="0" t="s">
        <v>8112</v>
      </c>
      <c r="B1165" s="0" t="s">
        <v>5207</v>
      </c>
      <c r="C1165" s="131" t="s">
        <v>6012</v>
      </c>
      <c r="D1165" s="131" t="s">
        <v>193</v>
      </c>
      <c r="E1165" s="0" t="s">
        <v>194</v>
      </c>
      <c r="F1165" s="0" t="s">
        <v>2487</v>
      </c>
      <c r="G1165" s="0" t="s">
        <v>330</v>
      </c>
      <c r="H1165" s="0" t="s">
        <v>219</v>
      </c>
      <c r="J1165" s="111" t="n">
        <v>1</v>
      </c>
      <c r="K1165" s="0" t="s">
        <v>198</v>
      </c>
      <c r="L1165" s="0" t="s">
        <v>198</v>
      </c>
      <c r="M1165" s="0" t="s">
        <v>199</v>
      </c>
      <c r="O1165" s="0" t="s">
        <v>200</v>
      </c>
      <c r="Q1165" s="120" t="s">
        <v>200</v>
      </c>
      <c r="R1165" s="0" t="s">
        <v>3919</v>
      </c>
      <c r="S1165" s="0" t="s">
        <v>201</v>
      </c>
      <c r="T1165" s="0" t="s">
        <v>198</v>
      </c>
      <c r="U1165" s="0" t="s">
        <v>202</v>
      </c>
      <c r="V1165" s="0" t="s">
        <v>1790</v>
      </c>
      <c r="W1165" s="110" t="s">
        <v>204</v>
      </c>
      <c r="X1165" s="111" t="n">
        <v>2017</v>
      </c>
      <c r="Y1165" s="111" t="s">
        <v>200</v>
      </c>
      <c r="Z1165" s="130" t="s">
        <v>757</v>
      </c>
      <c r="AA1165" s="122" t="s">
        <v>200</v>
      </c>
      <c r="AB1165" s="0" t="s">
        <v>8113</v>
      </c>
      <c r="AC1165" s="0" t="s">
        <v>5896</v>
      </c>
      <c r="AD1165" s="111" t="n">
        <v>2017</v>
      </c>
      <c r="AE1165" s="111" t="s">
        <v>198</v>
      </c>
      <c r="AI1165" s="111" t="s">
        <v>207</v>
      </c>
      <c r="AK1165" s="111" t="str">
        <f aca="false">(AB1165)</f>
        <v>Weappy studio</v>
      </c>
      <c r="AM1165" s="111" t="n">
        <f aca="false">AD1165</f>
        <v>2017</v>
      </c>
      <c r="AN1165" s="111" t="s">
        <v>8114</v>
      </c>
      <c r="AS1165" s="0" t="s">
        <v>200</v>
      </c>
      <c r="AT1165" s="0" t="s">
        <v>1725</v>
      </c>
      <c r="AU1165" s="0" t="s">
        <v>4004</v>
      </c>
      <c r="AV1165" s="0" t="s">
        <v>200</v>
      </c>
      <c r="AZ1165" s="0" t="s">
        <v>8115</v>
      </c>
      <c r="BA1165" s="124" t="s">
        <v>200</v>
      </c>
      <c r="BB1165" s="0" t="s">
        <v>248</v>
      </c>
      <c r="BC1165" s="0" t="s">
        <v>8116</v>
      </c>
      <c r="BD1165" s="0" t="s">
        <v>8117</v>
      </c>
      <c r="BE1165" s="0" t="s">
        <v>8118</v>
      </c>
      <c r="BG1165" s="125" t="s">
        <v>200</v>
      </c>
      <c r="BH1165" s="0" t="s">
        <v>5255</v>
      </c>
      <c r="BI1165" s="112" t="n">
        <v>9120080070029</v>
      </c>
      <c r="BJ1165" s="126" t="s">
        <v>200</v>
      </c>
      <c r="BK1165" s="0" t="s">
        <v>215</v>
      </c>
      <c r="BL1165" s="112" t="n">
        <v>4</v>
      </c>
      <c r="BM1165" s="112" t="n">
        <v>4</v>
      </c>
      <c r="BN1165" s="112" t="n">
        <v>4</v>
      </c>
      <c r="BO1165" s="111" t="n">
        <v>20</v>
      </c>
      <c r="BP1165" s="125" t="s">
        <v>200</v>
      </c>
      <c r="BQ1165" s="127" t="s">
        <v>216</v>
      </c>
    </row>
    <row r="1166" customFormat="false" ht="13.8" hidden="false" customHeight="false" outlineLevel="0" collapsed="false">
      <c r="A1166" s="0" t="s">
        <v>8119</v>
      </c>
      <c r="B1166" s="0" t="s">
        <v>5207</v>
      </c>
      <c r="C1166" s="131" t="s">
        <v>6012</v>
      </c>
      <c r="D1166" s="131" t="s">
        <v>8120</v>
      </c>
      <c r="E1166" s="0" t="s">
        <v>313</v>
      </c>
      <c r="F1166" s="0" t="s">
        <v>1509</v>
      </c>
      <c r="G1166" s="0" t="s">
        <v>330</v>
      </c>
      <c r="H1166" s="0" t="s">
        <v>901</v>
      </c>
      <c r="J1166" s="111" t="n">
        <v>1</v>
      </c>
      <c r="K1166" s="0" t="s">
        <v>198</v>
      </c>
      <c r="L1166" s="0" t="s">
        <v>198</v>
      </c>
      <c r="M1166" s="0" t="s">
        <v>199</v>
      </c>
      <c r="O1166" s="0" t="s">
        <v>200</v>
      </c>
      <c r="P1166" s="0" t="s">
        <v>2084</v>
      </c>
      <c r="Q1166" s="120" t="s">
        <v>200</v>
      </c>
      <c r="R1166" s="0" t="s">
        <v>3919</v>
      </c>
      <c r="S1166" s="0" t="s">
        <v>201</v>
      </c>
      <c r="T1166" s="0" t="s">
        <v>198</v>
      </c>
      <c r="U1166" s="0" t="s">
        <v>202</v>
      </c>
      <c r="V1166" s="0" t="s">
        <v>1790</v>
      </c>
      <c r="W1166" s="110" t="s">
        <v>204</v>
      </c>
      <c r="X1166" s="111" t="n">
        <v>2016</v>
      </c>
      <c r="Y1166" s="111" t="s">
        <v>200</v>
      </c>
      <c r="Z1166" s="111" t="s">
        <v>221</v>
      </c>
      <c r="AA1166" s="122" t="s">
        <v>200</v>
      </c>
      <c r="AB1166" s="0" t="s">
        <v>6336</v>
      </c>
      <c r="AC1166" s="0" t="s">
        <v>4469</v>
      </c>
      <c r="AD1166" s="111" t="n">
        <v>2016</v>
      </c>
      <c r="AE1166" s="111" t="s">
        <v>198</v>
      </c>
      <c r="AI1166" s="111" t="s">
        <v>294</v>
      </c>
      <c r="AJ1166" s="111" t="s">
        <v>1793</v>
      </c>
      <c r="AK1166" s="0" t="s">
        <v>6336</v>
      </c>
      <c r="AM1166" s="111" t="n">
        <v>2014</v>
      </c>
      <c r="AN1166" s="111" t="s">
        <v>5495</v>
      </c>
      <c r="AS1166" s="0" t="s">
        <v>200</v>
      </c>
      <c r="AT1166" s="0" t="s">
        <v>8121</v>
      </c>
      <c r="AU1166" s="0" t="s">
        <v>8122</v>
      </c>
      <c r="AV1166" s="0" t="s">
        <v>200</v>
      </c>
      <c r="AZ1166" s="0" t="s">
        <v>8123</v>
      </c>
      <c r="BA1166" s="124" t="s">
        <v>200</v>
      </c>
      <c r="BB1166" s="0" t="s">
        <v>248</v>
      </c>
      <c r="BC1166" s="0" t="s">
        <v>8124</v>
      </c>
      <c r="BD1166" s="0" t="s">
        <v>8125</v>
      </c>
      <c r="BE1166" s="0" t="s">
        <v>8126</v>
      </c>
      <c r="BF1166" s="0" t="s">
        <v>8127</v>
      </c>
      <c r="BG1166" s="125" t="s">
        <v>200</v>
      </c>
      <c r="BH1166" s="0" t="s">
        <v>5255</v>
      </c>
      <c r="BI1166" s="112" t="n">
        <v>4020628841584</v>
      </c>
      <c r="BJ1166" s="126" t="s">
        <v>200</v>
      </c>
      <c r="BK1166" s="0" t="s">
        <v>215</v>
      </c>
      <c r="BL1166" s="112" t="n">
        <v>4</v>
      </c>
      <c r="BM1166" s="112" t="n">
        <v>4</v>
      </c>
      <c r="BN1166" s="112" t="n">
        <v>4</v>
      </c>
      <c r="BO1166" s="111" t="n">
        <v>20</v>
      </c>
      <c r="BP1166" s="125" t="s">
        <v>200</v>
      </c>
      <c r="BQ1166" s="127" t="s">
        <v>216</v>
      </c>
    </row>
    <row r="1167" customFormat="false" ht="13.8" hidden="false" customHeight="false" outlineLevel="0" collapsed="false">
      <c r="A1167" s="0" t="s">
        <v>8128</v>
      </c>
      <c r="B1167" s="0" t="s">
        <v>5207</v>
      </c>
      <c r="C1167" s="0" t="s">
        <v>532</v>
      </c>
      <c r="D1167" s="0" t="s">
        <v>1333</v>
      </c>
      <c r="E1167" s="0" t="s">
        <v>194</v>
      </c>
      <c r="F1167" s="0" t="s">
        <v>195</v>
      </c>
      <c r="G1167" s="0" t="s">
        <v>196</v>
      </c>
      <c r="H1167" s="0" t="s">
        <v>197</v>
      </c>
      <c r="J1167" s="111" t="n">
        <v>1</v>
      </c>
      <c r="K1167" s="0" t="s">
        <v>198</v>
      </c>
      <c r="L1167" s="0" t="s">
        <v>198</v>
      </c>
      <c r="M1167" s="0" t="s">
        <v>199</v>
      </c>
      <c r="O1167" s="0" t="s">
        <v>200</v>
      </c>
      <c r="Q1167" s="120" t="s">
        <v>200</v>
      </c>
      <c r="R1167" s="0" t="s">
        <v>3919</v>
      </c>
      <c r="S1167" s="0" t="s">
        <v>201</v>
      </c>
      <c r="T1167" s="0" t="s">
        <v>198</v>
      </c>
      <c r="U1167" s="0" t="s">
        <v>202</v>
      </c>
      <c r="V1167" s="0" t="s">
        <v>1790</v>
      </c>
      <c r="W1167" s="110" t="s">
        <v>204</v>
      </c>
      <c r="X1167" s="111" t="n">
        <v>2015</v>
      </c>
      <c r="Z1167" s="111" t="s">
        <v>198</v>
      </c>
      <c r="AA1167" s="122" t="s">
        <v>200</v>
      </c>
      <c r="AB1167" s="0" t="s">
        <v>8129</v>
      </c>
      <c r="AC1167" s="0" t="s">
        <v>3061</v>
      </c>
      <c r="AD1167" s="111" t="n">
        <v>2015</v>
      </c>
      <c r="AE1167" s="111" t="s">
        <v>5241</v>
      </c>
      <c r="AI1167" s="111" t="s">
        <v>294</v>
      </c>
      <c r="AJ1167" s="111" t="s">
        <v>1793</v>
      </c>
      <c r="AK1167" s="0" t="s">
        <v>8129</v>
      </c>
      <c r="AM1167" s="111" t="n">
        <v>2012</v>
      </c>
      <c r="AN1167" s="111" t="s">
        <v>5295</v>
      </c>
      <c r="AS1167" s="0" t="s">
        <v>200</v>
      </c>
      <c r="AU1167" s="0" t="s">
        <v>299</v>
      </c>
      <c r="AV1167" s="0" t="s">
        <v>200</v>
      </c>
      <c r="AZ1167" s="0" t="s">
        <v>8130</v>
      </c>
      <c r="BA1167" s="124" t="s">
        <v>200</v>
      </c>
      <c r="BB1167" s="0" t="s">
        <v>210</v>
      </c>
      <c r="BC1167" s="0" t="s">
        <v>8131</v>
      </c>
      <c r="BE1167" s="0" t="s">
        <v>8132</v>
      </c>
      <c r="BF1167" s="0" t="s">
        <v>8133</v>
      </c>
      <c r="BG1167" s="125" t="s">
        <v>200</v>
      </c>
      <c r="BH1167" s="0" t="s">
        <v>5255</v>
      </c>
      <c r="BI1167" s="112" t="n">
        <v>5060057023662</v>
      </c>
      <c r="BJ1167" s="126" t="s">
        <v>200</v>
      </c>
      <c r="BK1167" s="0" t="s">
        <v>215</v>
      </c>
      <c r="BL1167" s="112" t="n">
        <v>4</v>
      </c>
      <c r="BM1167" s="112" t="n">
        <v>4</v>
      </c>
      <c r="BN1167" s="112" t="n">
        <v>4</v>
      </c>
      <c r="BO1167" s="111" t="n">
        <v>20</v>
      </c>
      <c r="BP1167" s="125" t="s">
        <v>200</v>
      </c>
      <c r="BQ1167" s="127" t="s">
        <v>216</v>
      </c>
    </row>
    <row r="1168" customFormat="false" ht="13.8" hidden="false" customHeight="false" outlineLevel="0" collapsed="false">
      <c r="A1168" s="0" t="s">
        <v>8134</v>
      </c>
      <c r="B1168" s="0" t="s">
        <v>5207</v>
      </c>
      <c r="C1168" s="131" t="s">
        <v>1489</v>
      </c>
      <c r="D1168" s="131" t="s">
        <v>1333</v>
      </c>
      <c r="E1168" s="0" t="s">
        <v>194</v>
      </c>
      <c r="F1168" s="0" t="s">
        <v>195</v>
      </c>
      <c r="G1168" s="0" t="s">
        <v>196</v>
      </c>
      <c r="H1168" s="0" t="s">
        <v>901</v>
      </c>
      <c r="J1168" s="111" t="n">
        <v>1</v>
      </c>
      <c r="K1168" s="0" t="s">
        <v>198</v>
      </c>
      <c r="L1168" s="0" t="s">
        <v>198</v>
      </c>
      <c r="M1168" s="0" t="s">
        <v>274</v>
      </c>
      <c r="O1168" s="0" t="s">
        <v>200</v>
      </c>
      <c r="Q1168" s="120" t="s">
        <v>200</v>
      </c>
      <c r="R1168" s="0" t="s">
        <v>3919</v>
      </c>
      <c r="S1168" s="0" t="s">
        <v>201</v>
      </c>
      <c r="T1168" s="0" t="s">
        <v>198</v>
      </c>
      <c r="U1168" s="0" t="s">
        <v>202</v>
      </c>
      <c r="V1168" s="0" t="s">
        <v>1790</v>
      </c>
      <c r="W1168" s="110" t="s">
        <v>204</v>
      </c>
      <c r="X1168" s="111" t="n">
        <v>2016</v>
      </c>
      <c r="Y1168" s="111" t="s">
        <v>200</v>
      </c>
      <c r="Z1168" s="111" t="s">
        <v>221</v>
      </c>
      <c r="AA1168" s="122" t="s">
        <v>200</v>
      </c>
      <c r="AB1168" s="0" t="s">
        <v>6637</v>
      </c>
      <c r="AC1168" s="0" t="s">
        <v>574</v>
      </c>
      <c r="AD1168" s="111" t="n">
        <v>2016</v>
      </c>
      <c r="AE1168" s="111" t="s">
        <v>198</v>
      </c>
      <c r="AI1168" s="111" t="s">
        <v>207</v>
      </c>
      <c r="AK1168" s="111" t="str">
        <f aca="false">(AB1168)</f>
        <v>Respawn entertainment</v>
      </c>
      <c r="AM1168" s="111" t="n">
        <f aca="false">AD1168</f>
        <v>2016</v>
      </c>
      <c r="AN1168" s="111" t="s">
        <v>297</v>
      </c>
      <c r="AS1168" s="0" t="s">
        <v>200</v>
      </c>
      <c r="AT1168" s="0" t="s">
        <v>967</v>
      </c>
      <c r="AU1168" s="0" t="s">
        <v>267</v>
      </c>
      <c r="AV1168" s="0" t="s">
        <v>4063</v>
      </c>
      <c r="AZ1168" s="0" t="s">
        <v>8135</v>
      </c>
      <c r="BA1168" s="124" t="s">
        <v>200</v>
      </c>
      <c r="BB1168" s="0" t="s">
        <v>248</v>
      </c>
      <c r="BC1168" s="0" t="s">
        <v>8136</v>
      </c>
      <c r="BD1168" s="0" t="s">
        <v>8137</v>
      </c>
      <c r="BE1168" s="0" t="s">
        <v>8138</v>
      </c>
      <c r="BF1168" s="0" t="s">
        <v>8139</v>
      </c>
      <c r="BG1168" s="125" t="s">
        <v>200</v>
      </c>
      <c r="BH1168" s="0" t="s">
        <v>5255</v>
      </c>
      <c r="BI1168" s="112" t="n">
        <v>5030948116919</v>
      </c>
      <c r="BJ1168" s="126" t="s">
        <v>200</v>
      </c>
      <c r="BK1168" s="0" t="s">
        <v>215</v>
      </c>
      <c r="BL1168" s="112" t="n">
        <v>4</v>
      </c>
      <c r="BM1168" s="112" t="n">
        <v>4</v>
      </c>
      <c r="BN1168" s="112" t="n">
        <v>4</v>
      </c>
      <c r="BO1168" s="111" t="n">
        <v>20</v>
      </c>
      <c r="BP1168" s="125" t="s">
        <v>200</v>
      </c>
      <c r="BQ1168" s="127" t="s">
        <v>216</v>
      </c>
    </row>
    <row r="1169" customFormat="false" ht="13.8" hidden="false" customHeight="false" outlineLevel="0" collapsed="false">
      <c r="A1169" s="0" t="s">
        <v>8140</v>
      </c>
      <c r="B1169" s="0" t="s">
        <v>5207</v>
      </c>
      <c r="C1169" s="131" t="s">
        <v>455</v>
      </c>
      <c r="D1169" s="131" t="s">
        <v>1333</v>
      </c>
      <c r="E1169" s="0" t="s">
        <v>313</v>
      </c>
      <c r="F1169" s="0" t="s">
        <v>195</v>
      </c>
      <c r="G1169" s="0" t="s">
        <v>424</v>
      </c>
      <c r="H1169" s="0" t="s">
        <v>400</v>
      </c>
      <c r="I1169" s="0" t="s">
        <v>594</v>
      </c>
      <c r="J1169" s="111" t="n">
        <v>2</v>
      </c>
      <c r="K1169" s="0" t="s">
        <v>198</v>
      </c>
      <c r="L1169" s="0" t="s">
        <v>392</v>
      </c>
      <c r="M1169" s="0" t="s">
        <v>274</v>
      </c>
      <c r="O1169" s="0" t="s">
        <v>458</v>
      </c>
      <c r="Q1169" s="120" t="s">
        <v>200</v>
      </c>
      <c r="R1169" s="0" t="s">
        <v>3919</v>
      </c>
      <c r="S1169" s="0" t="s">
        <v>201</v>
      </c>
      <c r="T1169" s="0" t="s">
        <v>198</v>
      </c>
      <c r="U1169" s="0" t="s">
        <v>239</v>
      </c>
      <c r="V1169" s="0" t="s">
        <v>1790</v>
      </c>
      <c r="W1169" s="110" t="s">
        <v>204</v>
      </c>
      <c r="X1169" s="111" t="n">
        <v>2019</v>
      </c>
      <c r="Y1169" s="111" t="s">
        <v>205</v>
      </c>
      <c r="Z1169" s="111" t="s">
        <v>198</v>
      </c>
      <c r="AA1169" s="122" t="s">
        <v>200</v>
      </c>
      <c r="AB1169" s="0" t="s">
        <v>206</v>
      </c>
      <c r="AC1169" s="0" t="s">
        <v>206</v>
      </c>
      <c r="AD1169" s="111" t="n">
        <v>2021</v>
      </c>
      <c r="AE1169" s="111" t="s">
        <v>198</v>
      </c>
      <c r="AI1169" s="111" t="s">
        <v>207</v>
      </c>
      <c r="AK1169" s="111" t="str">
        <f aca="false">(AB1169)</f>
        <v>Sega</v>
      </c>
      <c r="AM1169" s="111" t="n">
        <f aca="false">AD1169</f>
        <v>2021</v>
      </c>
      <c r="AN1169" s="111" t="s">
        <v>208</v>
      </c>
      <c r="AQ1169" s="0" t="s">
        <v>8141</v>
      </c>
      <c r="AR1169" s="0" t="s">
        <v>200</v>
      </c>
      <c r="AS1169" s="0" t="s">
        <v>1379</v>
      </c>
      <c r="AT1169" s="0" t="s">
        <v>1380</v>
      </c>
      <c r="AU1169" s="0" t="s">
        <v>200</v>
      </c>
      <c r="AZ1169" s="0" t="s">
        <v>8142</v>
      </c>
      <c r="BA1169" s="124" t="s">
        <v>200</v>
      </c>
      <c r="BB1169" s="0" t="s">
        <v>248</v>
      </c>
      <c r="BC1169" s="0" t="s">
        <v>8143</v>
      </c>
      <c r="BD1169" s="0" t="s">
        <v>8144</v>
      </c>
      <c r="BE1169" s="0" t="s">
        <v>2542</v>
      </c>
      <c r="BF1169" s="0" t="s">
        <v>8145</v>
      </c>
      <c r="BG1169" s="125"/>
      <c r="BH1169" s="0" t="s">
        <v>5278</v>
      </c>
      <c r="BI1169" s="112" t="n">
        <v>4974365824419</v>
      </c>
      <c r="BJ1169" s="126"/>
      <c r="BK1169" s="0" t="s">
        <v>215</v>
      </c>
      <c r="BL1169" s="112" t="n">
        <v>4</v>
      </c>
      <c r="BM1169" s="112" t="n">
        <v>4</v>
      </c>
      <c r="BN1169" s="112" t="n">
        <v>4</v>
      </c>
      <c r="BO1169" s="111" t="n">
        <v>20</v>
      </c>
      <c r="BP1169" s="125"/>
      <c r="BQ1169" s="127" t="s">
        <v>216</v>
      </c>
    </row>
    <row r="1170" customFormat="false" ht="13.8" hidden="false" customHeight="false" outlineLevel="0" collapsed="false">
      <c r="A1170" s="0" t="s">
        <v>8146</v>
      </c>
      <c r="B1170" s="0" t="s">
        <v>5207</v>
      </c>
      <c r="C1170" s="0" t="s">
        <v>490</v>
      </c>
      <c r="D1170" s="0" t="s">
        <v>1333</v>
      </c>
      <c r="E1170" s="0" t="s">
        <v>194</v>
      </c>
      <c r="F1170" s="0" t="s">
        <v>195</v>
      </c>
      <c r="G1170" s="0" t="s">
        <v>196</v>
      </c>
      <c r="H1170" s="0" t="s">
        <v>219</v>
      </c>
      <c r="J1170" s="133" t="n">
        <v>1</v>
      </c>
      <c r="K1170" s="0" t="s">
        <v>198</v>
      </c>
      <c r="L1170" s="0" t="s">
        <v>198</v>
      </c>
      <c r="M1170" s="0" t="s">
        <v>199</v>
      </c>
      <c r="Q1170" s="120" t="s">
        <v>200</v>
      </c>
      <c r="R1170" s="0" t="s">
        <v>3919</v>
      </c>
      <c r="S1170" s="0" t="s">
        <v>5247</v>
      </c>
      <c r="T1170" s="0" t="s">
        <v>198</v>
      </c>
      <c r="U1170" s="0" t="s">
        <v>202</v>
      </c>
      <c r="V1170" s="0" t="s">
        <v>1790</v>
      </c>
      <c r="W1170" s="110" t="s">
        <v>204</v>
      </c>
      <c r="X1170" s="111" t="n">
        <v>2017</v>
      </c>
      <c r="Z1170" s="111" t="s">
        <v>221</v>
      </c>
      <c r="AA1170" s="122" t="s">
        <v>200</v>
      </c>
      <c r="AB1170" s="0" t="s">
        <v>8147</v>
      </c>
      <c r="AC1170" s="0" t="s">
        <v>6506</v>
      </c>
      <c r="AD1170" s="111" t="n">
        <v>2017</v>
      </c>
      <c r="AE1170" s="111" t="s">
        <v>5241</v>
      </c>
      <c r="AG1170" s="130"/>
      <c r="AI1170" s="111" t="s">
        <v>294</v>
      </c>
      <c r="AJ1170" s="111" t="s">
        <v>1793</v>
      </c>
      <c r="AK1170" s="0" t="s">
        <v>8147</v>
      </c>
      <c r="AM1170" s="111" t="n">
        <v>2017</v>
      </c>
      <c r="AN1170" s="111" t="s">
        <v>1794</v>
      </c>
      <c r="AS1170" s="0" t="s">
        <v>200</v>
      </c>
      <c r="AZ1170" s="0" t="s">
        <v>8148</v>
      </c>
      <c r="BA1170" s="124" t="s">
        <v>200</v>
      </c>
      <c r="BB1170" s="0" t="s">
        <v>248</v>
      </c>
      <c r="BC1170" s="0" t="s">
        <v>8149</v>
      </c>
      <c r="BD1170" s="0" t="s">
        <v>8150</v>
      </c>
      <c r="BE1170" s="0" t="s">
        <v>8151</v>
      </c>
      <c r="BF1170" s="0" t="s">
        <v>8152</v>
      </c>
      <c r="BG1170" s="125" t="s">
        <v>200</v>
      </c>
      <c r="BH1170" s="0" t="s">
        <v>5255</v>
      </c>
      <c r="BI1170" s="112" t="n">
        <v>4260558691310</v>
      </c>
      <c r="BJ1170" s="126" t="s">
        <v>200</v>
      </c>
      <c r="BK1170" s="0" t="s">
        <v>215</v>
      </c>
      <c r="BL1170" s="112" t="n">
        <v>4</v>
      </c>
      <c r="BM1170" s="112" t="n">
        <v>4</v>
      </c>
      <c r="BN1170" s="112" t="n">
        <v>4</v>
      </c>
      <c r="BO1170" s="111" t="n">
        <v>40</v>
      </c>
      <c r="BP1170" s="125" t="s">
        <v>200</v>
      </c>
      <c r="BQ1170" s="127" t="s">
        <v>216</v>
      </c>
    </row>
    <row r="1171" customFormat="false" ht="13.8" hidden="false" customHeight="false" outlineLevel="0" collapsed="false">
      <c r="A1171" s="0" t="s">
        <v>8153</v>
      </c>
      <c r="B1171" s="0" t="s">
        <v>5207</v>
      </c>
      <c r="C1171" s="131" t="s">
        <v>1394</v>
      </c>
      <c r="D1171" s="131" t="s">
        <v>1333</v>
      </c>
      <c r="E1171" s="0" t="s">
        <v>194</v>
      </c>
      <c r="F1171" s="0" t="s">
        <v>195</v>
      </c>
      <c r="G1171" s="0" t="s">
        <v>196</v>
      </c>
      <c r="H1171" s="0" t="s">
        <v>901</v>
      </c>
      <c r="J1171" s="111" t="n">
        <v>1</v>
      </c>
      <c r="K1171" s="0" t="s">
        <v>198</v>
      </c>
      <c r="L1171" s="0" t="s">
        <v>198</v>
      </c>
      <c r="M1171" s="0" t="s">
        <v>274</v>
      </c>
      <c r="O1171" s="0" t="s">
        <v>200</v>
      </c>
      <c r="Q1171" s="120" t="s">
        <v>200</v>
      </c>
      <c r="R1171" s="0" t="s">
        <v>3919</v>
      </c>
      <c r="S1171" s="0" t="s">
        <v>201</v>
      </c>
      <c r="T1171" s="0" t="s">
        <v>198</v>
      </c>
      <c r="U1171" s="0" t="s">
        <v>202</v>
      </c>
      <c r="V1171" s="0" t="s">
        <v>1790</v>
      </c>
      <c r="W1171" s="110" t="s">
        <v>204</v>
      </c>
      <c r="X1171" s="111" t="n">
        <v>2014</v>
      </c>
      <c r="Y1171" s="111" t="s">
        <v>498</v>
      </c>
      <c r="Z1171" s="130" t="s">
        <v>757</v>
      </c>
      <c r="AA1171" s="122" t="s">
        <v>200</v>
      </c>
      <c r="AB1171" s="0" t="s">
        <v>1388</v>
      </c>
      <c r="AC1171" s="0" t="s">
        <v>3215</v>
      </c>
      <c r="AD1171" s="111" t="n">
        <v>2014</v>
      </c>
      <c r="AE1171" s="111" t="s">
        <v>198</v>
      </c>
      <c r="AI1171" s="111" t="s">
        <v>294</v>
      </c>
      <c r="AJ1171" s="111" t="s">
        <v>3976</v>
      </c>
      <c r="AK1171" s="0" t="s">
        <v>8154</v>
      </c>
      <c r="AL1171" s="0" t="s">
        <v>200</v>
      </c>
      <c r="AM1171" s="111" t="n">
        <v>2013</v>
      </c>
      <c r="AN1171" s="111" t="s">
        <v>297</v>
      </c>
      <c r="AQ1171" s="0" t="s">
        <v>4072</v>
      </c>
      <c r="AR1171" s="0" t="s">
        <v>8155</v>
      </c>
      <c r="AS1171" s="0" t="s">
        <v>2979</v>
      </c>
      <c r="AT1171" s="0" t="s">
        <v>6230</v>
      </c>
      <c r="AU1171" s="0" t="s">
        <v>200</v>
      </c>
      <c r="AV1171" s="0" t="s">
        <v>200</v>
      </c>
      <c r="AW1171" s="0" t="s">
        <v>4111</v>
      </c>
      <c r="AX1171" s="0" t="s">
        <v>8156</v>
      </c>
      <c r="AZ1171" s="0" t="s">
        <v>8157</v>
      </c>
      <c r="BA1171" s="124" t="s">
        <v>200</v>
      </c>
      <c r="BB1171" s="0" t="s">
        <v>248</v>
      </c>
      <c r="BC1171" s="0" t="s">
        <v>8158</v>
      </c>
      <c r="BD1171" s="0" t="s">
        <v>8159</v>
      </c>
      <c r="BE1171" s="0" t="s">
        <v>8160</v>
      </c>
      <c r="BF1171" s="0" t="s">
        <v>8161</v>
      </c>
      <c r="BG1171" s="125" t="s">
        <v>200</v>
      </c>
      <c r="BH1171" s="0" t="s">
        <v>5255</v>
      </c>
      <c r="BI1171" s="112" t="n">
        <v>5021290067899</v>
      </c>
      <c r="BJ1171" s="126" t="s">
        <v>200</v>
      </c>
      <c r="BK1171" s="0" t="s">
        <v>215</v>
      </c>
      <c r="BL1171" s="112" t="n">
        <v>4</v>
      </c>
      <c r="BM1171" s="112" t="n">
        <v>4</v>
      </c>
      <c r="BN1171" s="112" t="n">
        <v>4</v>
      </c>
      <c r="BO1171" s="111" t="n">
        <v>20</v>
      </c>
      <c r="BP1171" s="125" t="s">
        <v>200</v>
      </c>
      <c r="BQ1171" s="127" t="s">
        <v>216</v>
      </c>
    </row>
    <row r="1172" customFormat="false" ht="13.8" hidden="false" customHeight="false" outlineLevel="0" collapsed="false">
      <c r="A1172" s="131" t="s">
        <v>8162</v>
      </c>
      <c r="B1172" s="0" t="s">
        <v>5207</v>
      </c>
      <c r="C1172" s="131" t="s">
        <v>1868</v>
      </c>
      <c r="D1172" s="131" t="s">
        <v>1333</v>
      </c>
      <c r="E1172" s="0" t="s">
        <v>313</v>
      </c>
      <c r="F1172" s="0" t="s">
        <v>314</v>
      </c>
      <c r="G1172" s="0" t="s">
        <v>196</v>
      </c>
      <c r="H1172" s="0" t="s">
        <v>197</v>
      </c>
      <c r="I1172" s="131"/>
      <c r="J1172" s="130" t="n">
        <v>2</v>
      </c>
      <c r="K1172" s="0" t="s">
        <v>198</v>
      </c>
      <c r="L1172" s="0" t="s">
        <v>392</v>
      </c>
      <c r="M1172" s="0" t="s">
        <v>199</v>
      </c>
      <c r="Q1172" s="120" t="s">
        <v>200</v>
      </c>
      <c r="R1172" s="0" t="s">
        <v>3919</v>
      </c>
      <c r="S1172" s="131" t="s">
        <v>201</v>
      </c>
      <c r="T1172" s="131" t="s">
        <v>8163</v>
      </c>
      <c r="U1172" s="131" t="s">
        <v>202</v>
      </c>
      <c r="V1172" s="131" t="s">
        <v>1790</v>
      </c>
      <c r="W1172" s="110" t="s">
        <v>204</v>
      </c>
      <c r="X1172" s="130" t="n">
        <v>2020</v>
      </c>
      <c r="Y1172" s="130" t="s">
        <v>498</v>
      </c>
      <c r="Z1172" s="130" t="s">
        <v>198</v>
      </c>
      <c r="AA1172" s="122" t="s">
        <v>200</v>
      </c>
      <c r="AB1172" s="131" t="s">
        <v>5686</v>
      </c>
      <c r="AC1172" s="131" t="s">
        <v>2016</v>
      </c>
      <c r="AD1172" s="130" t="n">
        <v>2020</v>
      </c>
      <c r="AE1172" s="130" t="s">
        <v>198</v>
      </c>
      <c r="AF1172" s="130"/>
      <c r="AG1172" s="130"/>
      <c r="AH1172" s="130"/>
      <c r="AI1172" s="130" t="s">
        <v>1313</v>
      </c>
      <c r="AJ1172" s="130" t="s">
        <v>8164</v>
      </c>
      <c r="AK1172" s="130" t="s">
        <v>8165</v>
      </c>
      <c r="AL1172" s="0" t="s">
        <v>200</v>
      </c>
      <c r="AM1172" s="130" t="s">
        <v>849</v>
      </c>
      <c r="AN1172" s="130" t="s">
        <v>297</v>
      </c>
      <c r="AO1172" s="131" t="s">
        <v>2023</v>
      </c>
      <c r="AP1172" s="0" t="s">
        <v>567</v>
      </c>
      <c r="AQ1172" s="0" t="s">
        <v>200</v>
      </c>
      <c r="AR1172" s="0" t="s">
        <v>200</v>
      </c>
      <c r="AS1172" s="0" t="s">
        <v>8166</v>
      </c>
      <c r="AV1172" s="131" t="s">
        <v>200</v>
      </c>
      <c r="AW1172" s="131"/>
      <c r="AX1172" s="131"/>
      <c r="AY1172" s="131"/>
      <c r="AZ1172" s="131" t="s">
        <v>8167</v>
      </c>
      <c r="BA1172" s="124" t="s">
        <v>200</v>
      </c>
      <c r="BB1172" s="0" t="s">
        <v>248</v>
      </c>
      <c r="BC1172" s="0" t="s">
        <v>8168</v>
      </c>
      <c r="BD1172" s="0" t="s">
        <v>8169</v>
      </c>
      <c r="BE1172" s="0" t="s">
        <v>8170</v>
      </c>
      <c r="BG1172" s="125" t="s">
        <v>200</v>
      </c>
      <c r="BH1172" s="0" t="s">
        <v>8171</v>
      </c>
      <c r="BI1172" s="112" t="n">
        <v>5030917291173</v>
      </c>
      <c r="BJ1172" s="126" t="s">
        <v>200</v>
      </c>
      <c r="BK1172" s="131" t="s">
        <v>215</v>
      </c>
      <c r="BL1172" s="112" t="n">
        <v>4</v>
      </c>
      <c r="BM1172" s="112" t="n">
        <v>4</v>
      </c>
      <c r="BN1172" s="112" t="n">
        <v>4</v>
      </c>
      <c r="BO1172" s="111" t="n">
        <v>20</v>
      </c>
      <c r="BP1172" s="125" t="s">
        <v>200</v>
      </c>
      <c r="BQ1172" s="127" t="s">
        <v>216</v>
      </c>
    </row>
    <row r="1173" customFormat="false" ht="13.8" hidden="false" customHeight="false" outlineLevel="0" collapsed="false">
      <c r="A1173" s="131" t="s">
        <v>8172</v>
      </c>
      <c r="B1173" s="0" t="s">
        <v>5412</v>
      </c>
      <c r="C1173" s="131" t="s">
        <v>1451</v>
      </c>
      <c r="D1173" s="131" t="s">
        <v>1333</v>
      </c>
      <c r="E1173" s="0" t="s">
        <v>194</v>
      </c>
      <c r="F1173" s="0" t="s">
        <v>399</v>
      </c>
      <c r="G1173" s="0" t="s">
        <v>330</v>
      </c>
      <c r="H1173" s="0" t="s">
        <v>1287</v>
      </c>
      <c r="I1173" s="131"/>
      <c r="J1173" s="130" t="n">
        <v>1</v>
      </c>
      <c r="K1173" s="0" t="s">
        <v>198</v>
      </c>
      <c r="L1173" s="0" t="s">
        <v>198</v>
      </c>
      <c r="M1173" s="0" t="s">
        <v>274</v>
      </c>
      <c r="Q1173" s="120"/>
      <c r="R1173" s="0" t="s">
        <v>3919</v>
      </c>
      <c r="S1173" s="131" t="s">
        <v>201</v>
      </c>
      <c r="T1173" s="131" t="s">
        <v>198</v>
      </c>
      <c r="U1173" s="131" t="s">
        <v>202</v>
      </c>
      <c r="V1173" s="131" t="s">
        <v>1790</v>
      </c>
      <c r="W1173" s="110" t="s">
        <v>204</v>
      </c>
      <c r="X1173" s="111" t="n">
        <v>2022</v>
      </c>
      <c r="Y1173" s="130" t="s">
        <v>1624</v>
      </c>
      <c r="Z1173" s="130" t="s">
        <v>757</v>
      </c>
      <c r="AA1173" s="122"/>
      <c r="AB1173" s="131" t="s">
        <v>8173</v>
      </c>
      <c r="AC1173" s="131" t="s">
        <v>5506</v>
      </c>
      <c r="AD1173" s="111" t="n">
        <v>2022</v>
      </c>
      <c r="AE1173" s="130" t="s">
        <v>198</v>
      </c>
      <c r="AF1173" s="130"/>
      <c r="AG1173" s="130"/>
      <c r="AH1173" s="130"/>
      <c r="AI1173" s="130" t="s">
        <v>294</v>
      </c>
      <c r="AJ1173" s="130" t="s">
        <v>8174</v>
      </c>
      <c r="AK1173" s="131" t="s">
        <v>8173</v>
      </c>
      <c r="AM1173" s="130" t="n">
        <v>2021</v>
      </c>
      <c r="AN1173" s="130" t="s">
        <v>8014</v>
      </c>
      <c r="AO1173" s="131"/>
      <c r="AU1173" s="0" t="s">
        <v>470</v>
      </c>
      <c r="AV1173" s="131"/>
      <c r="AW1173" s="131"/>
      <c r="AX1173" s="131"/>
      <c r="AY1173" s="131"/>
      <c r="AZ1173" s="131" t="s">
        <v>8175</v>
      </c>
      <c r="BA1173" s="124" t="s">
        <v>200</v>
      </c>
      <c r="BB1173" s="0" t="s">
        <v>248</v>
      </c>
      <c r="BC1173" s="0" t="s">
        <v>7984</v>
      </c>
      <c r="BE1173" s="0" t="s">
        <v>8176</v>
      </c>
      <c r="BG1173" s="125"/>
      <c r="BH1173" s="0" t="s">
        <v>5303</v>
      </c>
      <c r="BI1173" s="112" t="n">
        <v>5060690793144</v>
      </c>
      <c r="BJ1173" s="126"/>
      <c r="BK1173" s="131" t="s">
        <v>215</v>
      </c>
      <c r="BL1173" s="112" t="n">
        <v>4</v>
      </c>
      <c r="BM1173" s="112" t="n">
        <v>4</v>
      </c>
      <c r="BN1173" s="112" t="n">
        <v>4</v>
      </c>
      <c r="BO1173" s="111" t="n">
        <v>20</v>
      </c>
      <c r="BP1173" s="125"/>
      <c r="BQ1173" s="127"/>
    </row>
    <row r="1174" customFormat="false" ht="13.8" hidden="false" customHeight="false" outlineLevel="0" collapsed="false">
      <c r="A1174" s="0" t="s">
        <v>8177</v>
      </c>
      <c r="B1174" s="0" t="s">
        <v>5207</v>
      </c>
      <c r="C1174" s="0" t="s">
        <v>369</v>
      </c>
      <c r="D1174" s="0" t="s">
        <v>193</v>
      </c>
      <c r="E1174" s="0" t="s">
        <v>313</v>
      </c>
      <c r="F1174" s="0" t="s">
        <v>314</v>
      </c>
      <c r="G1174" s="0" t="s">
        <v>391</v>
      </c>
      <c r="H1174" s="0" t="s">
        <v>838</v>
      </c>
      <c r="I1174" s="0" t="s">
        <v>401</v>
      </c>
      <c r="J1174" s="111" t="n">
        <v>4</v>
      </c>
      <c r="K1174" s="0" t="s">
        <v>198</v>
      </c>
      <c r="L1174" s="0" t="s">
        <v>456</v>
      </c>
      <c r="M1174" s="0" t="s">
        <v>199</v>
      </c>
      <c r="O1174" s="0" t="s">
        <v>458</v>
      </c>
      <c r="Q1174" s="120" t="s">
        <v>200</v>
      </c>
      <c r="R1174" s="0" t="s">
        <v>3919</v>
      </c>
      <c r="S1174" s="0" t="s">
        <v>5247</v>
      </c>
      <c r="T1174" s="0" t="s">
        <v>198</v>
      </c>
      <c r="U1174" s="0" t="s">
        <v>285</v>
      </c>
      <c r="V1174" s="0" t="s">
        <v>1790</v>
      </c>
      <c r="W1174" s="110" t="s">
        <v>204</v>
      </c>
      <c r="X1174" s="111" t="n">
        <v>2018</v>
      </c>
      <c r="Y1174" s="111" t="s">
        <v>205</v>
      </c>
      <c r="Z1174" s="111" t="s">
        <v>198</v>
      </c>
      <c r="AA1174" s="122" t="s">
        <v>200</v>
      </c>
      <c r="AB1174" s="0" t="s">
        <v>8178</v>
      </c>
      <c r="AC1174" s="0" t="s">
        <v>5249</v>
      </c>
      <c r="AD1174" s="111" t="s">
        <v>198</v>
      </c>
      <c r="AE1174" s="111" t="s">
        <v>5241</v>
      </c>
      <c r="AG1174" s="130"/>
      <c r="AI1174" s="111" t="s">
        <v>294</v>
      </c>
      <c r="AJ1174" s="111" t="s">
        <v>1793</v>
      </c>
      <c r="AK1174" s="0" t="s">
        <v>8178</v>
      </c>
      <c r="AM1174" s="111" t="n">
        <v>2014</v>
      </c>
      <c r="AN1174" s="111" t="s">
        <v>1887</v>
      </c>
      <c r="AP1174" s="0" t="s">
        <v>200</v>
      </c>
      <c r="AT1174" s="0" t="s">
        <v>381</v>
      </c>
      <c r="AU1174" s="0" t="s">
        <v>244</v>
      </c>
      <c r="AV1174" s="0" t="s">
        <v>200</v>
      </c>
      <c r="AY1174" s="0" t="s">
        <v>5044</v>
      </c>
      <c r="AZ1174" s="0" t="s">
        <v>8179</v>
      </c>
      <c r="BA1174" s="124" t="s">
        <v>200</v>
      </c>
      <c r="BB1174" s="0" t="s">
        <v>462</v>
      </c>
      <c r="BC1174" s="0" t="s">
        <v>8180</v>
      </c>
      <c r="BD1174" s="0" t="s">
        <v>8181</v>
      </c>
      <c r="BE1174" s="0" t="s">
        <v>8182</v>
      </c>
      <c r="BF1174" s="0" t="s">
        <v>8183</v>
      </c>
      <c r="BG1174" s="125"/>
      <c r="BH1174" s="0" t="s">
        <v>5255</v>
      </c>
      <c r="BI1174" s="112" t="n">
        <v>819976020864</v>
      </c>
      <c r="BJ1174" s="126"/>
      <c r="BK1174" s="0" t="s">
        <v>215</v>
      </c>
      <c r="BL1174" s="112" t="n">
        <v>4</v>
      </c>
      <c r="BM1174" s="112" t="n">
        <v>4</v>
      </c>
      <c r="BN1174" s="112" t="n">
        <v>4</v>
      </c>
      <c r="BO1174" s="111" t="n">
        <v>40</v>
      </c>
      <c r="BP1174" s="125"/>
      <c r="BQ1174" s="127" t="s">
        <v>216</v>
      </c>
    </row>
    <row r="1175" customFormat="false" ht="13.8" hidden="false" customHeight="false" outlineLevel="0" collapsed="false">
      <c r="A1175" s="0" t="s">
        <v>8184</v>
      </c>
      <c r="B1175" s="0" t="s">
        <v>5207</v>
      </c>
      <c r="C1175" s="131" t="s">
        <v>1408</v>
      </c>
      <c r="D1175" s="131" t="s">
        <v>1333</v>
      </c>
      <c r="E1175" s="0" t="s">
        <v>194</v>
      </c>
      <c r="F1175" s="0" t="s">
        <v>195</v>
      </c>
      <c r="G1175" s="0" t="s">
        <v>196</v>
      </c>
      <c r="H1175" s="0" t="s">
        <v>197</v>
      </c>
      <c r="J1175" s="111" t="n">
        <v>1</v>
      </c>
      <c r="K1175" s="0" t="s">
        <v>198</v>
      </c>
      <c r="L1175" s="0" t="s">
        <v>198</v>
      </c>
      <c r="M1175" s="0" t="s">
        <v>199</v>
      </c>
      <c r="O1175" s="0" t="s">
        <v>200</v>
      </c>
      <c r="Q1175" s="120" t="s">
        <v>200</v>
      </c>
      <c r="R1175" s="0" t="s">
        <v>3919</v>
      </c>
      <c r="S1175" s="0" t="s">
        <v>201</v>
      </c>
      <c r="T1175" s="0" t="s">
        <v>198</v>
      </c>
      <c r="U1175" s="0" t="s">
        <v>202</v>
      </c>
      <c r="V1175" s="0" t="s">
        <v>1790</v>
      </c>
      <c r="W1175" s="110" t="s">
        <v>204</v>
      </c>
      <c r="X1175" s="111" t="n">
        <v>2017</v>
      </c>
      <c r="Y1175" s="111" t="s">
        <v>200</v>
      </c>
      <c r="Z1175" s="130" t="s">
        <v>757</v>
      </c>
      <c r="AA1175" s="122" t="s">
        <v>200</v>
      </c>
      <c r="AB1175" s="0" t="s">
        <v>5554</v>
      </c>
      <c r="AC1175" s="0" t="s">
        <v>5554</v>
      </c>
      <c r="AD1175" s="111" t="n">
        <v>2017</v>
      </c>
      <c r="AE1175" s="111" t="s">
        <v>3242</v>
      </c>
      <c r="AI1175" s="111" t="s">
        <v>207</v>
      </c>
      <c r="AK1175" s="111" t="str">
        <f aca="false">(AB1175)</f>
        <v>Koei-tecmo</v>
      </c>
      <c r="AM1175" s="111" t="n">
        <f aca="false">AD1175</f>
        <v>2017</v>
      </c>
      <c r="AN1175" s="111" t="s">
        <v>208</v>
      </c>
      <c r="AS1175" s="0" t="s">
        <v>200</v>
      </c>
      <c r="AT1175" s="0" t="s">
        <v>354</v>
      </c>
      <c r="AU1175" s="0" t="s">
        <v>200</v>
      </c>
      <c r="AV1175" s="0" t="s">
        <v>200</v>
      </c>
      <c r="AZ1175" s="0" t="s">
        <v>8185</v>
      </c>
      <c r="BA1175" s="124" t="s">
        <v>200</v>
      </c>
      <c r="BB1175" s="0" t="s">
        <v>248</v>
      </c>
      <c r="BC1175" s="0" t="s">
        <v>8186</v>
      </c>
      <c r="BD1175" s="0" t="s">
        <v>8187</v>
      </c>
      <c r="BE1175" s="0" t="s">
        <v>8188</v>
      </c>
      <c r="BF1175" s="0" t="s">
        <v>8189</v>
      </c>
      <c r="BG1175" s="125" t="s">
        <v>200</v>
      </c>
      <c r="BH1175" s="0" t="s">
        <v>5255</v>
      </c>
      <c r="BI1175" s="112" t="n">
        <v>5060327533549</v>
      </c>
      <c r="BJ1175" s="126" t="s">
        <v>200</v>
      </c>
      <c r="BK1175" s="0" t="s">
        <v>215</v>
      </c>
      <c r="BL1175" s="112" t="n">
        <v>4</v>
      </c>
      <c r="BM1175" s="112" t="n">
        <v>4</v>
      </c>
      <c r="BN1175" s="112" t="n">
        <v>4</v>
      </c>
      <c r="BO1175" s="111" t="n">
        <v>20</v>
      </c>
      <c r="BP1175" s="125" t="s">
        <v>200</v>
      </c>
      <c r="BQ1175" s="127" t="s">
        <v>216</v>
      </c>
    </row>
    <row r="1176" customFormat="false" ht="13.8" hidden="false" customHeight="false" outlineLevel="0" collapsed="false">
      <c r="A1176" s="0" t="s">
        <v>8190</v>
      </c>
      <c r="B1176" s="0" t="s">
        <v>5207</v>
      </c>
      <c r="C1176" s="0" t="s">
        <v>1267</v>
      </c>
      <c r="D1176" s="0" t="s">
        <v>1333</v>
      </c>
      <c r="E1176" s="0" t="s">
        <v>194</v>
      </c>
      <c r="F1176" s="0" t="s">
        <v>195</v>
      </c>
      <c r="G1176" s="0" t="s">
        <v>330</v>
      </c>
      <c r="H1176" s="0" t="s">
        <v>4389</v>
      </c>
      <c r="I1176" s="0" t="s">
        <v>839</v>
      </c>
      <c r="J1176" s="111" t="n">
        <v>1</v>
      </c>
      <c r="K1176" s="0" t="s">
        <v>198</v>
      </c>
      <c r="L1176" s="0" t="s">
        <v>198</v>
      </c>
      <c r="M1176" s="0" t="s">
        <v>199</v>
      </c>
      <c r="Q1176" s="120" t="s">
        <v>200</v>
      </c>
      <c r="R1176" s="0" t="s">
        <v>3919</v>
      </c>
      <c r="S1176" s="0" t="s">
        <v>201</v>
      </c>
      <c r="T1176" s="0" t="s">
        <v>198</v>
      </c>
      <c r="U1176" s="0" t="s">
        <v>202</v>
      </c>
      <c r="V1176" s="0" t="s">
        <v>1790</v>
      </c>
      <c r="W1176" s="110" t="s">
        <v>204</v>
      </c>
      <c r="X1176" s="111" t="n">
        <v>2017</v>
      </c>
      <c r="Z1176" s="130" t="s">
        <v>757</v>
      </c>
      <c r="AA1176" s="122" t="s">
        <v>200</v>
      </c>
      <c r="AB1176" s="0" t="s">
        <v>6904</v>
      </c>
      <c r="AC1176" s="0" t="s">
        <v>5662</v>
      </c>
      <c r="AD1176" s="111" t="n">
        <v>2017</v>
      </c>
      <c r="AE1176" s="111" t="s">
        <v>198</v>
      </c>
      <c r="AI1176" s="111" t="s">
        <v>294</v>
      </c>
      <c r="AJ1176" s="111" t="s">
        <v>1793</v>
      </c>
      <c r="AK1176" s="0" t="s">
        <v>6904</v>
      </c>
      <c r="AM1176" s="111" t="n">
        <v>2016</v>
      </c>
      <c r="AN1176" s="111" t="s">
        <v>2552</v>
      </c>
      <c r="AR1176" s="0" t="s">
        <v>1455</v>
      </c>
      <c r="AU1176" s="0" t="s">
        <v>8191</v>
      </c>
      <c r="AV1176" s="0" t="s">
        <v>200</v>
      </c>
      <c r="AZ1176" s="0" t="s">
        <v>8192</v>
      </c>
      <c r="BA1176" s="124" t="s">
        <v>200</v>
      </c>
      <c r="BB1176" s="0" t="s">
        <v>248</v>
      </c>
      <c r="BC1176" s="0" t="s">
        <v>8193</v>
      </c>
      <c r="BD1176" s="0" t="s">
        <v>8194</v>
      </c>
      <c r="BE1176" s="0" t="s">
        <v>4284</v>
      </c>
      <c r="BF1176" s="0" t="s">
        <v>8195</v>
      </c>
      <c r="BG1176" s="125"/>
      <c r="BH1176" s="0" t="s">
        <v>5255</v>
      </c>
      <c r="BI1176" s="112" t="n">
        <v>5060188670254</v>
      </c>
      <c r="BJ1176" s="126"/>
      <c r="BK1176" s="0" t="s">
        <v>215</v>
      </c>
      <c r="BL1176" s="112" t="n">
        <v>4</v>
      </c>
      <c r="BM1176" s="112" t="n">
        <v>4</v>
      </c>
      <c r="BN1176" s="112" t="n">
        <v>4</v>
      </c>
      <c r="BO1176" s="111" t="n">
        <v>20</v>
      </c>
      <c r="BP1176" s="125"/>
      <c r="BQ1176" s="127" t="s">
        <v>216</v>
      </c>
    </row>
    <row r="1177" customFormat="false" ht="13.8" hidden="false" customHeight="false" outlineLevel="0" collapsed="false">
      <c r="A1177" s="0" t="s">
        <v>8196</v>
      </c>
      <c r="B1177" s="0" t="s">
        <v>5207</v>
      </c>
      <c r="C1177" s="0" t="s">
        <v>818</v>
      </c>
      <c r="D1177" s="0" t="s">
        <v>5271</v>
      </c>
      <c r="E1177" s="0" t="s">
        <v>313</v>
      </c>
      <c r="F1177" s="0" t="s">
        <v>314</v>
      </c>
      <c r="G1177" s="0" t="s">
        <v>196</v>
      </c>
      <c r="H1177" s="0" t="s">
        <v>197</v>
      </c>
      <c r="J1177" s="111" t="n">
        <v>2</v>
      </c>
      <c r="K1177" s="131" t="s">
        <v>198</v>
      </c>
      <c r="L1177" s="0" t="s">
        <v>392</v>
      </c>
      <c r="M1177" s="0" t="s">
        <v>274</v>
      </c>
      <c r="O1177" s="0" t="s">
        <v>200</v>
      </c>
      <c r="Q1177" s="120" t="s">
        <v>200</v>
      </c>
      <c r="R1177" s="0" t="s">
        <v>3919</v>
      </c>
      <c r="S1177" s="0" t="s">
        <v>201</v>
      </c>
      <c r="T1177" s="0" t="s">
        <v>198</v>
      </c>
      <c r="U1177" s="0" t="s">
        <v>202</v>
      </c>
      <c r="V1177" s="0" t="s">
        <v>1790</v>
      </c>
      <c r="W1177" s="110" t="s">
        <v>204</v>
      </c>
      <c r="X1177" s="111" t="n">
        <v>2016</v>
      </c>
      <c r="Z1177" s="111" t="s">
        <v>198</v>
      </c>
      <c r="AA1177" s="122" t="s">
        <v>200</v>
      </c>
      <c r="AB1177" s="0" t="s">
        <v>8197</v>
      </c>
      <c r="AC1177" s="0" t="s">
        <v>1696</v>
      </c>
      <c r="AD1177" s="111" t="n">
        <v>2016</v>
      </c>
      <c r="AE1177" s="111" t="s">
        <v>198</v>
      </c>
      <c r="AI1177" s="111" t="s">
        <v>207</v>
      </c>
      <c r="AK1177" s="111" t="str">
        <f aca="false">(AB1177)</f>
        <v>Nadeo</v>
      </c>
      <c r="AM1177" s="111" t="n">
        <f aca="false">AD1177</f>
        <v>2016</v>
      </c>
      <c r="AN1177" s="111" t="s">
        <v>510</v>
      </c>
      <c r="AO1177" s="0" t="s">
        <v>8198</v>
      </c>
      <c r="AP1177" s="0" t="s">
        <v>200</v>
      </c>
      <c r="AQ1177" s="0" t="s">
        <v>200</v>
      </c>
      <c r="AS1177" s="0" t="s">
        <v>8199</v>
      </c>
      <c r="AV1177" s="0" t="s">
        <v>200</v>
      </c>
      <c r="AZ1177" s="0" t="s">
        <v>8200</v>
      </c>
      <c r="BA1177" s="124" t="s">
        <v>200</v>
      </c>
      <c r="BB1177" s="0" t="s">
        <v>248</v>
      </c>
      <c r="BC1177" s="0" t="s">
        <v>8201</v>
      </c>
      <c r="BD1177" s="0" t="s">
        <v>8202</v>
      </c>
      <c r="BE1177" s="0" t="s">
        <v>8203</v>
      </c>
      <c r="BG1177" s="125" t="s">
        <v>200</v>
      </c>
      <c r="BH1177" s="0" t="s">
        <v>5255</v>
      </c>
      <c r="BI1177" s="112" t="n">
        <v>3307215913697</v>
      </c>
      <c r="BJ1177" s="126" t="s">
        <v>200</v>
      </c>
      <c r="BK1177" s="0" t="s">
        <v>215</v>
      </c>
      <c r="BL1177" s="112" t="n">
        <v>4</v>
      </c>
      <c r="BM1177" s="112" t="n">
        <v>4</v>
      </c>
      <c r="BN1177" s="112" t="n">
        <v>4</v>
      </c>
      <c r="BO1177" s="111" t="n">
        <v>20</v>
      </c>
      <c r="BP1177" s="125" t="s">
        <v>200</v>
      </c>
      <c r="BQ1177" s="127" t="s">
        <v>216</v>
      </c>
    </row>
    <row r="1178" customFormat="false" ht="13.8" hidden="false" customHeight="false" outlineLevel="0" collapsed="false">
      <c r="A1178" s="0" t="s">
        <v>8204</v>
      </c>
      <c r="B1178" s="0" t="s">
        <v>5207</v>
      </c>
      <c r="C1178" s="0" t="s">
        <v>1267</v>
      </c>
      <c r="D1178" s="0" t="s">
        <v>5271</v>
      </c>
      <c r="E1178" s="0" t="s">
        <v>194</v>
      </c>
      <c r="F1178" s="0" t="s">
        <v>195</v>
      </c>
      <c r="G1178" s="0" t="s">
        <v>330</v>
      </c>
      <c r="H1178" s="0" t="s">
        <v>4389</v>
      </c>
      <c r="I1178" s="0" t="s">
        <v>2367</v>
      </c>
      <c r="J1178" s="111" t="n">
        <v>1</v>
      </c>
      <c r="K1178" s="0" t="s">
        <v>198</v>
      </c>
      <c r="L1178" s="0" t="s">
        <v>198</v>
      </c>
      <c r="M1178" s="0" t="s">
        <v>199</v>
      </c>
      <c r="Q1178" s="120" t="s">
        <v>200</v>
      </c>
      <c r="R1178" s="0" t="s">
        <v>3919</v>
      </c>
      <c r="S1178" s="0" t="s">
        <v>201</v>
      </c>
      <c r="T1178" s="0" t="s">
        <v>198</v>
      </c>
      <c r="U1178" s="0" t="s">
        <v>239</v>
      </c>
      <c r="V1178" s="0" t="s">
        <v>1790</v>
      </c>
      <c r="W1178" s="110" t="s">
        <v>204</v>
      </c>
      <c r="X1178" s="111" t="n">
        <v>2018</v>
      </c>
      <c r="Y1178" s="111" t="s">
        <v>498</v>
      </c>
      <c r="Z1178" s="111" t="s">
        <v>221</v>
      </c>
      <c r="AA1178" s="122" t="s">
        <v>200</v>
      </c>
      <c r="AB1178" s="0" t="s">
        <v>4775</v>
      </c>
      <c r="AC1178" s="0" t="s">
        <v>1696</v>
      </c>
      <c r="AD1178" s="111" t="s">
        <v>198</v>
      </c>
      <c r="AE1178" s="111" t="s">
        <v>198</v>
      </c>
      <c r="AI1178" s="111" t="s">
        <v>207</v>
      </c>
      <c r="AK1178" s="111" t="str">
        <f aca="false">(AB1178)</f>
        <v>Ubisoft Montreal</v>
      </c>
      <c r="AM1178" s="111" t="n">
        <f aca="false">X1178</f>
        <v>2018</v>
      </c>
      <c r="AN1178" s="111" t="s">
        <v>1887</v>
      </c>
      <c r="AO1178" s="0" t="s">
        <v>5273</v>
      </c>
      <c r="AP1178" s="0" t="s">
        <v>200</v>
      </c>
      <c r="AR1178" s="0" t="s">
        <v>1455</v>
      </c>
      <c r="AU1178" s="0" t="s">
        <v>470</v>
      </c>
      <c r="AZ1178" s="0" t="s">
        <v>8205</v>
      </c>
      <c r="BA1178" s="124" t="s">
        <v>200</v>
      </c>
      <c r="BB1178" s="0" t="s">
        <v>248</v>
      </c>
      <c r="BC1178" s="0" t="s">
        <v>7984</v>
      </c>
      <c r="BE1178" s="0" t="s">
        <v>2968</v>
      </c>
      <c r="BF1178" s="0" t="s">
        <v>8206</v>
      </c>
      <c r="BG1178" s="125"/>
      <c r="BH1178" s="0" t="s">
        <v>5278</v>
      </c>
      <c r="BI1178" s="112" t="n">
        <v>4949244004589</v>
      </c>
      <c r="BJ1178" s="126"/>
      <c r="BK1178" s="0" t="s">
        <v>215</v>
      </c>
      <c r="BL1178" s="112" t="n">
        <v>4</v>
      </c>
      <c r="BM1178" s="112" t="n">
        <v>4</v>
      </c>
      <c r="BN1178" s="112" t="n">
        <v>4</v>
      </c>
      <c r="BO1178" s="111" t="n">
        <v>20</v>
      </c>
      <c r="BP1178" s="125"/>
      <c r="BQ1178" s="127" t="s">
        <v>216</v>
      </c>
    </row>
    <row r="1179" customFormat="false" ht="13.8" hidden="false" customHeight="false" outlineLevel="0" collapsed="false">
      <c r="A1179" s="0" t="s">
        <v>8207</v>
      </c>
      <c r="B1179" s="0" t="s">
        <v>5207</v>
      </c>
      <c r="C1179" s="0" t="s">
        <v>311</v>
      </c>
      <c r="D1179" s="0" t="s">
        <v>1333</v>
      </c>
      <c r="E1179" s="0" t="s">
        <v>284</v>
      </c>
      <c r="F1179" s="0" t="s">
        <v>314</v>
      </c>
      <c r="G1179" s="0" t="s">
        <v>196</v>
      </c>
      <c r="H1179" s="0" t="s">
        <v>197</v>
      </c>
      <c r="I1179" s="131"/>
      <c r="J1179" s="111" t="n">
        <v>4</v>
      </c>
      <c r="K1179" s="0" t="s">
        <v>198</v>
      </c>
      <c r="L1179" s="0" t="s">
        <v>392</v>
      </c>
      <c r="M1179" s="0" t="s">
        <v>199</v>
      </c>
      <c r="O1179" s="0" t="s">
        <v>596</v>
      </c>
      <c r="Q1179" s="120" t="s">
        <v>200</v>
      </c>
      <c r="R1179" s="0" t="s">
        <v>3919</v>
      </c>
      <c r="S1179" s="0" t="s">
        <v>201</v>
      </c>
      <c r="T1179" s="0" t="s">
        <v>198</v>
      </c>
      <c r="U1179" s="0" t="s">
        <v>202</v>
      </c>
      <c r="V1179" s="0" t="s">
        <v>1790</v>
      </c>
      <c r="W1179" s="110" t="s">
        <v>204</v>
      </c>
      <c r="X1179" s="111" t="n">
        <v>2015</v>
      </c>
      <c r="Y1179" s="111" t="s">
        <v>498</v>
      </c>
      <c r="Z1179" s="111" t="s">
        <v>198</v>
      </c>
      <c r="AA1179" s="122" t="s">
        <v>200</v>
      </c>
      <c r="AB1179" s="0" t="s">
        <v>8208</v>
      </c>
      <c r="AC1179" s="0" t="s">
        <v>1696</v>
      </c>
      <c r="AD1179" s="111" t="n">
        <v>2015</v>
      </c>
      <c r="AE1179" s="111" t="s">
        <v>198</v>
      </c>
      <c r="AI1179" s="111" t="s">
        <v>700</v>
      </c>
      <c r="AJ1179" s="133" t="s">
        <v>5412</v>
      </c>
      <c r="AK1179" s="0" t="s">
        <v>8208</v>
      </c>
      <c r="AM1179" s="111" t="n">
        <v>2014</v>
      </c>
      <c r="AN1179" s="111" t="s">
        <v>5295</v>
      </c>
      <c r="AO1179" s="131" t="s">
        <v>2023</v>
      </c>
      <c r="AS1179" s="0" t="s">
        <v>200</v>
      </c>
      <c r="AV1179" s="0" t="s">
        <v>200</v>
      </c>
      <c r="AZ1179" s="0" t="s">
        <v>8209</v>
      </c>
      <c r="BA1179" s="124" t="s">
        <v>200</v>
      </c>
      <c r="BB1179" s="0" t="s">
        <v>248</v>
      </c>
      <c r="BC1179" s="0" t="s">
        <v>8210</v>
      </c>
      <c r="BD1179" s="0" t="s">
        <v>8211</v>
      </c>
      <c r="BE1179" s="0" t="s">
        <v>8212</v>
      </c>
      <c r="BF1179" s="0" t="s">
        <v>200</v>
      </c>
      <c r="BG1179" s="125" t="s">
        <v>200</v>
      </c>
      <c r="BH1179" s="0" t="s">
        <v>5255</v>
      </c>
      <c r="BI1179" s="112" t="n">
        <v>3307215888049</v>
      </c>
      <c r="BJ1179" s="126" t="s">
        <v>200</v>
      </c>
      <c r="BK1179" s="0" t="s">
        <v>215</v>
      </c>
      <c r="BL1179" s="112" t="n">
        <v>4</v>
      </c>
      <c r="BM1179" s="112" t="n">
        <v>4</v>
      </c>
      <c r="BN1179" s="112" t="n">
        <v>4</v>
      </c>
      <c r="BO1179" s="111" t="n">
        <v>20</v>
      </c>
      <c r="BP1179" s="125" t="s">
        <v>200</v>
      </c>
      <c r="BQ1179" s="127" t="s">
        <v>216</v>
      </c>
    </row>
    <row r="1180" customFormat="false" ht="13.8" hidden="false" customHeight="false" outlineLevel="0" collapsed="false">
      <c r="A1180" s="0" t="s">
        <v>8213</v>
      </c>
      <c r="B1180" s="0" t="s">
        <v>5207</v>
      </c>
      <c r="C1180" s="0" t="s">
        <v>311</v>
      </c>
      <c r="D1180" s="0" t="s">
        <v>1333</v>
      </c>
      <c r="E1180" s="0" t="s">
        <v>284</v>
      </c>
      <c r="F1180" s="0" t="s">
        <v>314</v>
      </c>
      <c r="G1180" s="0" t="s">
        <v>196</v>
      </c>
      <c r="H1180" s="0" t="s">
        <v>197</v>
      </c>
      <c r="I1180" s="131"/>
      <c r="J1180" s="111" t="n">
        <v>4</v>
      </c>
      <c r="K1180" s="0" t="s">
        <v>198</v>
      </c>
      <c r="L1180" s="0" t="s">
        <v>392</v>
      </c>
      <c r="M1180" s="0" t="s">
        <v>199</v>
      </c>
      <c r="O1180" s="0" t="s">
        <v>596</v>
      </c>
      <c r="Q1180" s="120" t="s">
        <v>200</v>
      </c>
      <c r="R1180" s="0" t="s">
        <v>3919</v>
      </c>
      <c r="S1180" s="0" t="s">
        <v>201</v>
      </c>
      <c r="T1180" s="0" t="s">
        <v>198</v>
      </c>
      <c r="U1180" s="0" t="s">
        <v>202</v>
      </c>
      <c r="V1180" s="0" t="s">
        <v>1790</v>
      </c>
      <c r="W1180" s="110" t="s">
        <v>204</v>
      </c>
      <c r="X1180" s="111" t="n">
        <v>2019</v>
      </c>
      <c r="Y1180" s="111" t="s">
        <v>498</v>
      </c>
      <c r="Z1180" s="111" t="s">
        <v>198</v>
      </c>
      <c r="AA1180" s="122" t="s">
        <v>200</v>
      </c>
      <c r="AB1180" s="0" t="s">
        <v>8208</v>
      </c>
      <c r="AC1180" s="0" t="s">
        <v>1696</v>
      </c>
      <c r="AD1180" s="111" t="n">
        <v>2019</v>
      </c>
      <c r="AE1180" s="111" t="s">
        <v>198</v>
      </c>
      <c r="AI1180" s="111" t="s">
        <v>207</v>
      </c>
      <c r="AJ1180" s="111" t="s">
        <v>200</v>
      </c>
      <c r="AK1180" s="111" t="str">
        <f aca="false">(AB1180)</f>
        <v>Red lynx</v>
      </c>
      <c r="AM1180" s="111" t="n">
        <f aca="false">AD1180</f>
        <v>2019</v>
      </c>
      <c r="AN1180" s="111" t="s">
        <v>5295</v>
      </c>
      <c r="AO1180" s="131" t="s">
        <v>2023</v>
      </c>
      <c r="AS1180" s="0" t="s">
        <v>200</v>
      </c>
      <c r="AV1180" s="0" t="s">
        <v>200</v>
      </c>
      <c r="AZ1180" s="0" t="s">
        <v>8214</v>
      </c>
      <c r="BA1180" s="124" t="s">
        <v>200</v>
      </c>
      <c r="BB1180" s="0" t="s">
        <v>248</v>
      </c>
      <c r="BC1180" s="0" t="s">
        <v>8210</v>
      </c>
      <c r="BD1180" s="0" t="s">
        <v>8211</v>
      </c>
      <c r="BE1180" s="0" t="s">
        <v>8215</v>
      </c>
      <c r="BF1180" s="0" t="s">
        <v>200</v>
      </c>
      <c r="BG1180" s="125" t="s">
        <v>200</v>
      </c>
      <c r="BH1180" s="0" t="s">
        <v>5255</v>
      </c>
      <c r="BI1180" s="112" t="n">
        <v>3307216030270</v>
      </c>
      <c r="BJ1180" s="126" t="s">
        <v>200</v>
      </c>
      <c r="BK1180" s="0" t="s">
        <v>215</v>
      </c>
      <c r="BL1180" s="112" t="n">
        <v>4</v>
      </c>
      <c r="BM1180" s="112" t="n">
        <v>4</v>
      </c>
      <c r="BN1180" s="112" t="n">
        <v>4</v>
      </c>
      <c r="BO1180" s="111" t="n">
        <v>20</v>
      </c>
      <c r="BP1180" s="125" t="s">
        <v>200</v>
      </c>
      <c r="BQ1180" s="127" t="s">
        <v>216</v>
      </c>
    </row>
    <row r="1181" customFormat="false" ht="13.8" hidden="false" customHeight="false" outlineLevel="0" collapsed="false">
      <c r="A1181" s="0" t="s">
        <v>8216</v>
      </c>
      <c r="B1181" s="0" t="s">
        <v>5207</v>
      </c>
      <c r="C1181" s="0" t="s">
        <v>380</v>
      </c>
      <c r="D1181" s="0" t="s">
        <v>193</v>
      </c>
      <c r="E1181" s="0" t="s">
        <v>313</v>
      </c>
      <c r="F1181" s="0" t="s">
        <v>314</v>
      </c>
      <c r="G1181" s="0" t="s">
        <v>391</v>
      </c>
      <c r="H1181" s="0" t="s">
        <v>838</v>
      </c>
      <c r="I1181" s="0" t="s">
        <v>401</v>
      </c>
      <c r="J1181" s="111" t="n">
        <v>4</v>
      </c>
      <c r="K1181" s="0" t="s">
        <v>198</v>
      </c>
      <c r="L1181" s="0" t="s">
        <v>392</v>
      </c>
      <c r="M1181" s="0" t="s">
        <v>274</v>
      </c>
      <c r="O1181" s="0" t="s">
        <v>596</v>
      </c>
      <c r="Q1181" s="120" t="s">
        <v>200</v>
      </c>
      <c r="R1181" s="0" t="s">
        <v>3919</v>
      </c>
      <c r="S1181" s="0" t="s">
        <v>201</v>
      </c>
      <c r="T1181" s="0" t="s">
        <v>198</v>
      </c>
      <c r="U1181" s="0" t="s">
        <v>202</v>
      </c>
      <c r="V1181" s="0" t="s">
        <v>1790</v>
      </c>
      <c r="W1181" s="110" t="s">
        <v>204</v>
      </c>
      <c r="X1181" s="111" t="n">
        <v>2017</v>
      </c>
      <c r="Y1181" s="111" t="s">
        <v>498</v>
      </c>
      <c r="Z1181" s="111" t="s">
        <v>198</v>
      </c>
      <c r="AA1181" s="122" t="s">
        <v>200</v>
      </c>
      <c r="AB1181" s="0" t="s">
        <v>8217</v>
      </c>
      <c r="AC1181" s="0" t="s">
        <v>5041</v>
      </c>
      <c r="AD1181" s="111" t="n">
        <v>2017</v>
      </c>
      <c r="AE1181" s="111" t="s">
        <v>8218</v>
      </c>
      <c r="AI1181" s="111" t="s">
        <v>294</v>
      </c>
      <c r="AJ1181" s="111" t="s">
        <v>1793</v>
      </c>
      <c r="AK1181" s="0" t="s">
        <v>8217</v>
      </c>
      <c r="AM1181" s="111" t="n">
        <v>2016</v>
      </c>
      <c r="AN1181" s="111" t="s">
        <v>297</v>
      </c>
      <c r="AS1181" s="0" t="s">
        <v>200</v>
      </c>
      <c r="AT1181" s="0" t="s">
        <v>1216</v>
      </c>
      <c r="AU1181" s="0" t="s">
        <v>434</v>
      </c>
      <c r="AV1181" s="0" t="s">
        <v>200</v>
      </c>
      <c r="AZ1181" s="0" t="s">
        <v>8219</v>
      </c>
      <c r="BA1181" s="124" t="s">
        <v>200</v>
      </c>
      <c r="BB1181" s="0" t="s">
        <v>248</v>
      </c>
      <c r="BC1181" s="0" t="s">
        <v>8220</v>
      </c>
      <c r="BD1181" s="0" t="s">
        <v>8221</v>
      </c>
      <c r="BE1181" s="0" t="s">
        <v>7804</v>
      </c>
      <c r="BF1181" s="0" t="s">
        <v>8222</v>
      </c>
      <c r="BG1181" s="125" t="s">
        <v>200</v>
      </c>
      <c r="BH1181" s="0" t="s">
        <v>5255</v>
      </c>
      <c r="BI1181" s="112" t="n">
        <v>8718591184741</v>
      </c>
      <c r="BJ1181" s="126" t="s">
        <v>200</v>
      </c>
      <c r="BK1181" s="0" t="s">
        <v>215</v>
      </c>
      <c r="BL1181" s="112" t="n">
        <v>4</v>
      </c>
      <c r="BM1181" s="112" t="n">
        <v>4</v>
      </c>
      <c r="BN1181" s="112" t="n">
        <v>4</v>
      </c>
      <c r="BO1181" s="111" t="n">
        <v>20</v>
      </c>
      <c r="BP1181" s="125" t="s">
        <v>200</v>
      </c>
      <c r="BQ1181" s="127" t="s">
        <v>216</v>
      </c>
    </row>
    <row r="1182" customFormat="false" ht="13.8" hidden="false" customHeight="false" outlineLevel="0" collapsed="false">
      <c r="A1182" s="131" t="s">
        <v>8223</v>
      </c>
      <c r="B1182" s="0" t="s">
        <v>5207</v>
      </c>
      <c r="C1182" s="0" t="s">
        <v>380</v>
      </c>
      <c r="D1182" s="0" t="s">
        <v>1333</v>
      </c>
      <c r="E1182" s="0" t="s">
        <v>194</v>
      </c>
      <c r="F1182" s="0" t="s">
        <v>195</v>
      </c>
      <c r="G1182" s="0" t="s">
        <v>196</v>
      </c>
      <c r="H1182" s="0" t="s">
        <v>219</v>
      </c>
      <c r="J1182" s="111" t="n">
        <v>4</v>
      </c>
      <c r="K1182" s="0" t="s">
        <v>198</v>
      </c>
      <c r="L1182" s="0" t="s">
        <v>533</v>
      </c>
      <c r="M1182" s="0" t="s">
        <v>199</v>
      </c>
      <c r="O1182" s="0" t="s">
        <v>534</v>
      </c>
      <c r="P1182" s="0" t="s">
        <v>410</v>
      </c>
      <c r="Q1182" s="120" t="s">
        <v>200</v>
      </c>
      <c r="R1182" s="0" t="s">
        <v>3919</v>
      </c>
      <c r="S1182" s="131" t="s">
        <v>201</v>
      </c>
      <c r="T1182" s="131" t="s">
        <v>8224</v>
      </c>
      <c r="U1182" s="131" t="s">
        <v>202</v>
      </c>
      <c r="V1182" s="0" t="s">
        <v>1790</v>
      </c>
      <c r="W1182" s="110" t="s">
        <v>204</v>
      </c>
      <c r="X1182" s="130" t="n">
        <v>2019</v>
      </c>
      <c r="Y1182" s="130" t="s">
        <v>498</v>
      </c>
      <c r="Z1182" s="130" t="s">
        <v>221</v>
      </c>
      <c r="AA1182" s="122" t="s">
        <v>200</v>
      </c>
      <c r="AB1182" s="131" t="s">
        <v>8225</v>
      </c>
      <c r="AC1182" s="131" t="s">
        <v>8226</v>
      </c>
      <c r="AD1182" s="130" t="n">
        <v>2019</v>
      </c>
      <c r="AE1182" s="130" t="s">
        <v>198</v>
      </c>
      <c r="AF1182" s="130"/>
      <c r="AG1182" s="130"/>
      <c r="AH1182" s="130"/>
      <c r="AI1182" s="130" t="s">
        <v>207</v>
      </c>
      <c r="AJ1182" s="130"/>
      <c r="AK1182" s="111" t="str">
        <f aca="false">(AB1182)</f>
        <v>Frozenbyte</v>
      </c>
      <c r="AM1182" s="111" t="n">
        <f aca="false">AD1182</f>
        <v>2019</v>
      </c>
      <c r="AN1182" s="130" t="s">
        <v>5295</v>
      </c>
      <c r="AO1182" s="0" t="s">
        <v>609</v>
      </c>
      <c r="AP1182" s="0" t="s">
        <v>200</v>
      </c>
      <c r="AS1182" s="0" t="s">
        <v>200</v>
      </c>
      <c r="AT1182" s="0" t="s">
        <v>1216</v>
      </c>
      <c r="AU1182" s="0" t="s">
        <v>332</v>
      </c>
      <c r="AV1182" s="131" t="s">
        <v>200</v>
      </c>
      <c r="AW1182" s="131"/>
      <c r="AX1182" s="131"/>
      <c r="AY1182" s="131"/>
      <c r="AZ1182" s="0" t="s">
        <v>8227</v>
      </c>
      <c r="BA1182" s="124" t="s">
        <v>200</v>
      </c>
      <c r="BB1182" s="0" t="s">
        <v>462</v>
      </c>
      <c r="BC1182" s="0" t="s">
        <v>1995</v>
      </c>
      <c r="BD1182" s="0" t="s">
        <v>8228</v>
      </c>
      <c r="BE1182" s="0" t="s">
        <v>8229</v>
      </c>
      <c r="BG1182" s="125" t="s">
        <v>200</v>
      </c>
      <c r="BH1182" s="0" t="s">
        <v>5255</v>
      </c>
      <c r="BI1182" s="112" t="n">
        <v>5016488132497</v>
      </c>
      <c r="BJ1182" s="126" t="s">
        <v>200</v>
      </c>
      <c r="BK1182" s="131" t="s">
        <v>215</v>
      </c>
      <c r="BL1182" s="112" t="n">
        <v>4</v>
      </c>
      <c r="BM1182" s="112" t="n">
        <v>4</v>
      </c>
      <c r="BN1182" s="112" t="n">
        <v>4</v>
      </c>
      <c r="BO1182" s="111" t="n">
        <v>20</v>
      </c>
      <c r="BP1182" s="125" t="s">
        <v>200</v>
      </c>
      <c r="BQ1182" s="127" t="s">
        <v>216</v>
      </c>
    </row>
    <row r="1183" customFormat="false" ht="13.8" hidden="false" customHeight="false" outlineLevel="0" collapsed="false">
      <c r="A1183" s="0" t="s">
        <v>8230</v>
      </c>
      <c r="B1183" s="0" t="s">
        <v>5207</v>
      </c>
      <c r="C1183" s="131" t="s">
        <v>858</v>
      </c>
      <c r="D1183" s="131" t="s">
        <v>1333</v>
      </c>
      <c r="E1183" s="0" t="s">
        <v>194</v>
      </c>
      <c r="F1183" s="0" t="s">
        <v>195</v>
      </c>
      <c r="G1183" s="0" t="s">
        <v>330</v>
      </c>
      <c r="H1183" s="0" t="s">
        <v>219</v>
      </c>
      <c r="J1183" s="111" t="n">
        <v>1</v>
      </c>
      <c r="K1183" s="0" t="s">
        <v>198</v>
      </c>
      <c r="L1183" s="0" t="s">
        <v>198</v>
      </c>
      <c r="M1183" s="0" t="s">
        <v>274</v>
      </c>
      <c r="O1183" s="0" t="s">
        <v>200</v>
      </c>
      <c r="Q1183" s="120" t="s">
        <v>200</v>
      </c>
      <c r="R1183" s="0" t="s">
        <v>3919</v>
      </c>
      <c r="S1183" s="0" t="s">
        <v>201</v>
      </c>
      <c r="T1183" s="0" t="s">
        <v>198</v>
      </c>
      <c r="U1183" s="0" t="s">
        <v>202</v>
      </c>
      <c r="V1183" s="0" t="s">
        <v>1790</v>
      </c>
      <c r="W1183" s="110" t="s">
        <v>204</v>
      </c>
      <c r="X1183" s="111" t="n">
        <v>2016</v>
      </c>
      <c r="Y1183" s="111" t="s">
        <v>200</v>
      </c>
      <c r="Z1183" s="130" t="s">
        <v>757</v>
      </c>
      <c r="AA1183" s="122" t="s">
        <v>200</v>
      </c>
      <c r="AB1183" s="0" t="s">
        <v>7920</v>
      </c>
      <c r="AC1183" s="0" t="s">
        <v>6125</v>
      </c>
      <c r="AD1183" s="111" t="n">
        <v>2016</v>
      </c>
      <c r="AE1183" s="111" t="s">
        <v>198</v>
      </c>
      <c r="AI1183" s="111" t="s">
        <v>700</v>
      </c>
      <c r="AJ1183" s="133" t="s">
        <v>5412</v>
      </c>
      <c r="AK1183" s="0" t="s">
        <v>7920</v>
      </c>
      <c r="AM1183" s="111" t="n">
        <v>2014</v>
      </c>
      <c r="AN1183" s="111" t="s">
        <v>3965</v>
      </c>
      <c r="AS1183" s="0" t="s">
        <v>200</v>
      </c>
      <c r="AT1183" s="0" t="s">
        <v>8231</v>
      </c>
      <c r="AU1183" s="0" t="s">
        <v>3556</v>
      </c>
      <c r="AV1183" s="0" t="s">
        <v>200</v>
      </c>
      <c r="AZ1183" s="0" t="s">
        <v>8232</v>
      </c>
      <c r="BA1183" s="124" t="s">
        <v>200</v>
      </c>
      <c r="BB1183" s="0" t="s">
        <v>248</v>
      </c>
      <c r="BC1183" s="0" t="s">
        <v>8233</v>
      </c>
      <c r="BD1183" s="0" t="s">
        <v>8234</v>
      </c>
      <c r="BE1183" s="0" t="s">
        <v>8235</v>
      </c>
      <c r="BF1183" s="0" t="s">
        <v>8236</v>
      </c>
      <c r="BG1183" s="125" t="s">
        <v>200</v>
      </c>
      <c r="BH1183" s="0" t="s">
        <v>5255</v>
      </c>
      <c r="BI1183" s="112" t="n">
        <v>4260089416956</v>
      </c>
      <c r="BJ1183" s="126" t="s">
        <v>200</v>
      </c>
      <c r="BK1183" s="0" t="s">
        <v>215</v>
      </c>
      <c r="BL1183" s="112" t="n">
        <v>4</v>
      </c>
      <c r="BM1183" s="112" t="n">
        <v>4</v>
      </c>
      <c r="BN1183" s="112" t="n">
        <v>4</v>
      </c>
      <c r="BO1183" s="111" t="n">
        <v>20</v>
      </c>
      <c r="BP1183" s="125" t="s">
        <v>200</v>
      </c>
      <c r="BQ1183" s="127" t="s">
        <v>216</v>
      </c>
    </row>
    <row r="1184" customFormat="false" ht="13.8" hidden="false" customHeight="false" outlineLevel="0" collapsed="false">
      <c r="A1184" s="0" t="s">
        <v>8237</v>
      </c>
      <c r="B1184" s="0" t="s">
        <v>5207</v>
      </c>
      <c r="C1184" s="0" t="s">
        <v>311</v>
      </c>
      <c r="D1184" s="0" t="s">
        <v>1333</v>
      </c>
      <c r="E1184" s="0" t="s">
        <v>313</v>
      </c>
      <c r="F1184" s="0" t="s">
        <v>314</v>
      </c>
      <c r="G1184" s="0" t="s">
        <v>880</v>
      </c>
      <c r="H1184" s="0" t="s">
        <v>219</v>
      </c>
      <c r="J1184" s="111" t="n">
        <v>1</v>
      </c>
      <c r="K1184" s="0" t="s">
        <v>198</v>
      </c>
      <c r="L1184" s="0" t="s">
        <v>198</v>
      </c>
      <c r="M1184" s="0" t="s">
        <v>199</v>
      </c>
      <c r="Q1184" s="120" t="s">
        <v>200</v>
      </c>
      <c r="R1184" s="0" t="s">
        <v>3919</v>
      </c>
      <c r="S1184" s="0" t="s">
        <v>201</v>
      </c>
      <c r="T1184" s="0" t="s">
        <v>198</v>
      </c>
      <c r="U1184" s="0" t="s">
        <v>202</v>
      </c>
      <c r="V1184" s="0" t="s">
        <v>1790</v>
      </c>
      <c r="W1184" s="110" t="s">
        <v>204</v>
      </c>
      <c r="X1184" s="111" t="n">
        <v>2018</v>
      </c>
      <c r="Z1184" s="111" t="s">
        <v>198</v>
      </c>
      <c r="AA1184" s="122" t="s">
        <v>200</v>
      </c>
      <c r="AB1184" s="0" t="s">
        <v>8238</v>
      </c>
      <c r="AC1184" s="0" t="s">
        <v>5210</v>
      </c>
      <c r="AD1184" s="111" t="n">
        <v>2018</v>
      </c>
      <c r="AE1184" s="111" t="s">
        <v>198</v>
      </c>
      <c r="AI1184" s="111" t="s">
        <v>207</v>
      </c>
      <c r="AK1184" s="111" t="str">
        <f aca="false">(AB1184)</f>
        <v>Kylotonn games</v>
      </c>
      <c r="AM1184" s="111" t="n">
        <f aca="false">AD1184</f>
        <v>2018</v>
      </c>
      <c r="AN1184" s="111" t="s">
        <v>510</v>
      </c>
      <c r="AP1184" s="0" t="s">
        <v>674</v>
      </c>
      <c r="AQ1184" s="0" t="s">
        <v>200</v>
      </c>
      <c r="AS1184" s="0" t="s">
        <v>8239</v>
      </c>
      <c r="AU1184" s="0" t="s">
        <v>8240</v>
      </c>
      <c r="AV1184" s="0" t="s">
        <v>200</v>
      </c>
      <c r="AZ1184" s="0" t="s">
        <v>8241</v>
      </c>
      <c r="BA1184" s="124" t="s">
        <v>200</v>
      </c>
      <c r="BB1184" s="0" t="s">
        <v>248</v>
      </c>
      <c r="BC1184" s="0" t="s">
        <v>8242</v>
      </c>
      <c r="BD1184" s="0" t="s">
        <v>8243</v>
      </c>
      <c r="BE1184" s="0" t="s">
        <v>8244</v>
      </c>
      <c r="BF1184" s="0" t="s">
        <v>8245</v>
      </c>
      <c r="BG1184" s="125"/>
      <c r="BH1184" s="0" t="s">
        <v>5255</v>
      </c>
      <c r="BI1184" s="112" t="n">
        <v>3499550359121</v>
      </c>
      <c r="BJ1184" s="126"/>
      <c r="BK1184" s="0" t="s">
        <v>215</v>
      </c>
      <c r="BL1184" s="112" t="n">
        <v>4</v>
      </c>
      <c r="BM1184" s="112" t="n">
        <v>4</v>
      </c>
      <c r="BN1184" s="112" t="n">
        <v>4</v>
      </c>
      <c r="BO1184" s="111" t="n">
        <v>20</v>
      </c>
      <c r="BP1184" s="125"/>
      <c r="BQ1184" s="127" t="s">
        <v>216</v>
      </c>
    </row>
    <row r="1185" customFormat="false" ht="13.8" hidden="false" customHeight="false" outlineLevel="0" collapsed="false">
      <c r="A1185" s="0" t="s">
        <v>8246</v>
      </c>
      <c r="B1185" s="0" t="s">
        <v>5207</v>
      </c>
      <c r="C1185" s="0" t="s">
        <v>713</v>
      </c>
      <c r="D1185" s="0" t="s">
        <v>1333</v>
      </c>
      <c r="E1185" s="0" t="s">
        <v>313</v>
      </c>
      <c r="F1185" s="0" t="s">
        <v>195</v>
      </c>
      <c r="G1185" s="0" t="s">
        <v>391</v>
      </c>
      <c r="H1185" s="0" t="s">
        <v>901</v>
      </c>
      <c r="J1185" s="111" t="n">
        <v>2</v>
      </c>
      <c r="K1185" s="0" t="s">
        <v>198</v>
      </c>
      <c r="L1185" s="0" t="s">
        <v>392</v>
      </c>
      <c r="M1185" s="0" t="s">
        <v>199</v>
      </c>
      <c r="O1185" s="0" t="s">
        <v>200</v>
      </c>
      <c r="Q1185" s="120" t="s">
        <v>200</v>
      </c>
      <c r="R1185" s="0" t="s">
        <v>3919</v>
      </c>
      <c r="S1185" s="0" t="s">
        <v>201</v>
      </c>
      <c r="T1185" s="0" t="s">
        <v>198</v>
      </c>
      <c r="U1185" s="0" t="s">
        <v>202</v>
      </c>
      <c r="V1185" s="0" t="s">
        <v>1790</v>
      </c>
      <c r="W1185" s="110" t="s">
        <v>204</v>
      </c>
      <c r="X1185" s="111" t="n">
        <v>2016</v>
      </c>
      <c r="Z1185" s="111" t="s">
        <v>198</v>
      </c>
      <c r="AA1185" s="122" t="s">
        <v>200</v>
      </c>
      <c r="AB1185" s="0" t="s">
        <v>3793</v>
      </c>
      <c r="AC1185" s="0" t="s">
        <v>574</v>
      </c>
      <c r="AD1185" s="111" t="n">
        <v>2016</v>
      </c>
      <c r="AE1185" s="111" t="s">
        <v>198</v>
      </c>
      <c r="AI1185" s="111" t="s">
        <v>207</v>
      </c>
      <c r="AK1185" s="111" t="str">
        <f aca="false">(AB1185)</f>
        <v>Electronic arts Canada</v>
      </c>
      <c r="AL1185" s="0" t="s">
        <v>200</v>
      </c>
      <c r="AM1185" s="111" t="n">
        <f aca="false">AD1185</f>
        <v>2016</v>
      </c>
      <c r="AN1185" s="111" t="s">
        <v>1887</v>
      </c>
      <c r="AP1185" s="0" t="s">
        <v>674</v>
      </c>
      <c r="AQ1185" s="0" t="s">
        <v>200</v>
      </c>
      <c r="AR1185" s="0" t="s">
        <v>3366</v>
      </c>
      <c r="AS1185" s="0" t="s">
        <v>8247</v>
      </c>
      <c r="AV1185" s="0" t="s">
        <v>200</v>
      </c>
      <c r="AX1185" s="0" t="s">
        <v>8248</v>
      </c>
      <c r="AZ1185" s="0" t="s">
        <v>8249</v>
      </c>
      <c r="BA1185" s="124" t="s">
        <v>200</v>
      </c>
      <c r="BB1185" s="0" t="s">
        <v>248</v>
      </c>
      <c r="BC1185" s="0" t="s">
        <v>8250</v>
      </c>
      <c r="BD1185" s="0" t="s">
        <v>8251</v>
      </c>
      <c r="BE1185" s="0" t="s">
        <v>8252</v>
      </c>
      <c r="BF1185" s="0" t="s">
        <v>8253</v>
      </c>
      <c r="BG1185" s="125" t="s">
        <v>200</v>
      </c>
      <c r="BH1185" s="0" t="s">
        <v>5255</v>
      </c>
      <c r="BI1185" s="112" t="n">
        <v>5030946113774</v>
      </c>
      <c r="BJ1185" s="126" t="s">
        <v>200</v>
      </c>
      <c r="BK1185" s="0" t="s">
        <v>215</v>
      </c>
      <c r="BL1185" s="112" t="n">
        <v>4</v>
      </c>
      <c r="BM1185" s="112" t="n">
        <v>4</v>
      </c>
      <c r="BN1185" s="112" t="n">
        <v>4</v>
      </c>
      <c r="BO1185" s="111" t="n">
        <v>20</v>
      </c>
      <c r="BP1185" s="125" t="s">
        <v>200</v>
      </c>
      <c r="BQ1185" s="127" t="s">
        <v>216</v>
      </c>
    </row>
    <row r="1186" customFormat="false" ht="13.8" hidden="false" customHeight="false" outlineLevel="0" collapsed="false">
      <c r="A1186" s="0" t="s">
        <v>8254</v>
      </c>
      <c r="B1186" s="0" t="s">
        <v>5207</v>
      </c>
      <c r="C1186" s="0" t="s">
        <v>605</v>
      </c>
      <c r="D1186" s="0" t="s">
        <v>1869</v>
      </c>
      <c r="E1186" s="0" t="s">
        <v>194</v>
      </c>
      <c r="F1186" s="0" t="s">
        <v>606</v>
      </c>
      <c r="G1186" s="0" t="s">
        <v>391</v>
      </c>
      <c r="H1186" s="0" t="s">
        <v>197</v>
      </c>
      <c r="J1186" s="111" t="n">
        <v>2</v>
      </c>
      <c r="K1186" s="0" t="s">
        <v>198</v>
      </c>
      <c r="L1186" s="0" t="s">
        <v>392</v>
      </c>
      <c r="M1186" s="0" t="s">
        <v>199</v>
      </c>
      <c r="O1186" s="0" t="s">
        <v>200</v>
      </c>
      <c r="Q1186" s="120" t="s">
        <v>200</v>
      </c>
      <c r="R1186" s="0" t="s">
        <v>3919</v>
      </c>
      <c r="S1186" s="0" t="s">
        <v>201</v>
      </c>
      <c r="T1186" s="0" t="s">
        <v>198</v>
      </c>
      <c r="U1186" s="0" t="s">
        <v>239</v>
      </c>
      <c r="V1186" s="0" t="s">
        <v>1790</v>
      </c>
      <c r="W1186" s="110" t="s">
        <v>204</v>
      </c>
      <c r="X1186" s="111" t="n">
        <v>2017</v>
      </c>
      <c r="Y1186" s="111" t="s">
        <v>200</v>
      </c>
      <c r="Z1186" s="111" t="s">
        <v>198</v>
      </c>
      <c r="AA1186" s="122" t="s">
        <v>200</v>
      </c>
      <c r="AB1186" s="0" t="s">
        <v>543</v>
      </c>
      <c r="AC1186" s="0" t="s">
        <v>543</v>
      </c>
      <c r="AD1186" s="111" t="s">
        <v>198</v>
      </c>
      <c r="AE1186" s="111" t="s">
        <v>5241</v>
      </c>
      <c r="AI1186" s="111" t="s">
        <v>294</v>
      </c>
      <c r="AJ1186" s="111" t="s">
        <v>3976</v>
      </c>
      <c r="AK1186" s="0" t="s">
        <v>543</v>
      </c>
      <c r="AL1186" s="0" t="s">
        <v>200</v>
      </c>
      <c r="AM1186" s="111" t="n">
        <v>2011</v>
      </c>
      <c r="AN1186" s="111" t="s">
        <v>208</v>
      </c>
      <c r="AO1186" s="0" t="s">
        <v>609</v>
      </c>
      <c r="AP1186" s="0" t="s">
        <v>526</v>
      </c>
      <c r="AQ1186" s="0" t="s">
        <v>200</v>
      </c>
      <c r="AR1186" s="0" t="s">
        <v>200</v>
      </c>
      <c r="AS1186" s="0" t="s">
        <v>1880</v>
      </c>
      <c r="AT1186" s="0" t="s">
        <v>1780</v>
      </c>
      <c r="AU1186" s="0" t="s">
        <v>200</v>
      </c>
      <c r="AV1186" s="0" t="s">
        <v>8255</v>
      </c>
      <c r="AZ1186" s="0" t="s">
        <v>8256</v>
      </c>
      <c r="BA1186" s="124" t="s">
        <v>200</v>
      </c>
      <c r="BB1186" s="0" t="s">
        <v>248</v>
      </c>
      <c r="BC1186" s="0" t="s">
        <v>8257</v>
      </c>
      <c r="BD1186" s="0" t="s">
        <v>8258</v>
      </c>
      <c r="BE1186" s="0" t="s">
        <v>8259</v>
      </c>
      <c r="BG1186" s="125" t="s">
        <v>200</v>
      </c>
      <c r="BH1186" s="0" t="s">
        <v>5278</v>
      </c>
      <c r="BI1186" s="112" t="s">
        <v>198</v>
      </c>
      <c r="BJ1186" s="126" t="s">
        <v>200</v>
      </c>
      <c r="BK1186" s="0" t="s">
        <v>215</v>
      </c>
      <c r="BL1186" s="112" t="n">
        <v>4</v>
      </c>
      <c r="BM1186" s="112" t="n">
        <v>4</v>
      </c>
      <c r="BN1186" s="112" t="n">
        <v>4</v>
      </c>
      <c r="BO1186" s="111" t="n">
        <v>20</v>
      </c>
      <c r="BP1186" s="125" t="s">
        <v>200</v>
      </c>
      <c r="BQ1186" s="127" t="s">
        <v>216</v>
      </c>
    </row>
    <row r="1187" customFormat="false" ht="13.8" hidden="false" customHeight="false" outlineLevel="0" collapsed="false">
      <c r="A1187" s="0" t="s">
        <v>8260</v>
      </c>
      <c r="B1187" s="0" t="s">
        <v>5207</v>
      </c>
      <c r="C1187" s="0" t="s">
        <v>2304</v>
      </c>
      <c r="D1187" s="0" t="s">
        <v>193</v>
      </c>
      <c r="E1187" s="0" t="s">
        <v>194</v>
      </c>
      <c r="F1187" s="0" t="s">
        <v>195</v>
      </c>
      <c r="G1187" s="0" t="s">
        <v>330</v>
      </c>
      <c r="H1187" s="0" t="s">
        <v>219</v>
      </c>
      <c r="J1187" s="111" t="n">
        <v>1</v>
      </c>
      <c r="K1187" s="0" t="s">
        <v>198</v>
      </c>
      <c r="L1187" s="0" t="s">
        <v>198</v>
      </c>
      <c r="M1187" s="0" t="s">
        <v>199</v>
      </c>
      <c r="Q1187" s="120"/>
      <c r="R1187" s="0" t="s">
        <v>3919</v>
      </c>
      <c r="S1187" s="0" t="s">
        <v>201</v>
      </c>
      <c r="T1187" s="0" t="s">
        <v>198</v>
      </c>
      <c r="U1187" s="0" t="s">
        <v>202</v>
      </c>
      <c r="V1187" s="0" t="s">
        <v>1790</v>
      </c>
      <c r="W1187" s="110" t="s">
        <v>204</v>
      </c>
      <c r="X1187" s="111" t="n">
        <v>2022</v>
      </c>
      <c r="Z1187" s="111" t="s">
        <v>221</v>
      </c>
      <c r="AA1187" s="122" t="s">
        <v>200</v>
      </c>
      <c r="AB1187" s="0" t="s">
        <v>8261</v>
      </c>
      <c r="AC1187" s="0" t="s">
        <v>6374</v>
      </c>
      <c r="AD1187" s="111" t="n">
        <v>2022</v>
      </c>
      <c r="AE1187" s="111" t="s">
        <v>7438</v>
      </c>
      <c r="AI1187" s="111" t="s">
        <v>294</v>
      </c>
      <c r="AJ1187" s="111" t="s">
        <v>1793</v>
      </c>
      <c r="AK1187" s="0" t="s">
        <v>8261</v>
      </c>
      <c r="AM1187" s="111" t="n">
        <v>2021</v>
      </c>
      <c r="AN1187" s="111" t="s">
        <v>8262</v>
      </c>
      <c r="AT1187" s="0" t="s">
        <v>2316</v>
      </c>
      <c r="AU1187" s="0" t="s">
        <v>3408</v>
      </c>
      <c r="AZ1187" s="0" t="s">
        <v>8263</v>
      </c>
      <c r="BA1187" s="124" t="s">
        <v>200</v>
      </c>
      <c r="BB1187" s="0" t="s">
        <v>248</v>
      </c>
      <c r="BC1187" s="0" t="s">
        <v>4329</v>
      </c>
      <c r="BD1187" s="0" t="s">
        <v>8264</v>
      </c>
      <c r="BE1187" s="0" t="s">
        <v>8265</v>
      </c>
      <c r="BG1187" s="125"/>
      <c r="BH1187" s="0" t="s">
        <v>5651</v>
      </c>
      <c r="BI1187" s="112" t="n">
        <v>5060522098539</v>
      </c>
      <c r="BJ1187" s="126"/>
      <c r="BK1187" s="0" t="s">
        <v>215</v>
      </c>
      <c r="BL1187" s="112" t="n">
        <v>4</v>
      </c>
      <c r="BM1187" s="112" t="n">
        <v>4</v>
      </c>
      <c r="BN1187" s="112" t="n">
        <v>4</v>
      </c>
      <c r="BO1187" s="111" t="n">
        <v>20</v>
      </c>
      <c r="BP1187" s="125"/>
      <c r="BQ1187" s="127" t="s">
        <v>5461</v>
      </c>
    </row>
    <row r="1188" customFormat="false" ht="13.8" hidden="false" customHeight="false" outlineLevel="0" collapsed="false">
      <c r="A1188" s="0" t="s">
        <v>8266</v>
      </c>
      <c r="B1188" s="0" t="s">
        <v>5207</v>
      </c>
      <c r="C1188" s="131" t="s">
        <v>1394</v>
      </c>
      <c r="D1188" s="131" t="s">
        <v>1333</v>
      </c>
      <c r="E1188" s="0" t="s">
        <v>194</v>
      </c>
      <c r="F1188" s="0" t="s">
        <v>195</v>
      </c>
      <c r="G1188" s="0" t="s">
        <v>196</v>
      </c>
      <c r="H1188" s="0" t="s">
        <v>219</v>
      </c>
      <c r="J1188" s="111" t="n">
        <v>1</v>
      </c>
      <c r="K1188" s="131" t="s">
        <v>198</v>
      </c>
      <c r="L1188" s="0" t="s">
        <v>198</v>
      </c>
      <c r="M1188" s="0" t="s">
        <v>274</v>
      </c>
      <c r="O1188" s="0" t="s">
        <v>237</v>
      </c>
      <c r="Q1188" s="120" t="s">
        <v>200</v>
      </c>
      <c r="R1188" s="0" t="s">
        <v>3919</v>
      </c>
      <c r="S1188" s="0" t="s">
        <v>201</v>
      </c>
      <c r="T1188" s="0" t="s">
        <v>198</v>
      </c>
      <c r="U1188" s="0" t="s">
        <v>202</v>
      </c>
      <c r="V1188" s="0" t="s">
        <v>1790</v>
      </c>
      <c r="W1188" s="110" t="s">
        <v>204</v>
      </c>
      <c r="X1188" s="111" t="n">
        <v>2015</v>
      </c>
      <c r="Y1188" s="111" t="s">
        <v>498</v>
      </c>
      <c r="Z1188" s="130" t="s">
        <v>757</v>
      </c>
      <c r="AA1188" s="122" t="s">
        <v>200</v>
      </c>
      <c r="AB1188" s="0" t="s">
        <v>4334</v>
      </c>
      <c r="AC1188" s="0" t="s">
        <v>872</v>
      </c>
      <c r="AD1188" s="111" t="n">
        <v>2015</v>
      </c>
      <c r="AE1188" s="130" t="s">
        <v>222</v>
      </c>
      <c r="AF1188" s="130"/>
      <c r="AG1188" s="111" t="s">
        <v>241</v>
      </c>
      <c r="AH1188" s="111" t="s">
        <v>2530</v>
      </c>
      <c r="AI1188" s="111" t="s">
        <v>922</v>
      </c>
      <c r="AJ1188" s="111" t="s">
        <v>3976</v>
      </c>
      <c r="AK1188" s="111" t="s">
        <v>2357</v>
      </c>
      <c r="AL1188" s="0" t="s">
        <v>200</v>
      </c>
      <c r="AM1188" s="111" t="s">
        <v>849</v>
      </c>
      <c r="AN1188" s="111" t="s">
        <v>297</v>
      </c>
      <c r="AO1188" s="0" t="s">
        <v>4360</v>
      </c>
      <c r="AP1188" s="0" t="s">
        <v>200</v>
      </c>
      <c r="AR1188" s="0" t="s">
        <v>8267</v>
      </c>
      <c r="AS1188" s="0" t="s">
        <v>8268</v>
      </c>
      <c r="AT1188" s="0" t="s">
        <v>8269</v>
      </c>
      <c r="AU1188" s="0" t="s">
        <v>8270</v>
      </c>
      <c r="AV1188" s="0" t="s">
        <v>8271</v>
      </c>
      <c r="AY1188" s="131" t="s">
        <v>3510</v>
      </c>
      <c r="AZ1188" s="0" t="s">
        <v>8272</v>
      </c>
      <c r="BA1188" s="124" t="s">
        <v>200</v>
      </c>
      <c r="BB1188" s="0" t="s">
        <v>248</v>
      </c>
      <c r="BC1188" s="0" t="s">
        <v>8273</v>
      </c>
      <c r="BD1188" s="0" t="s">
        <v>8274</v>
      </c>
      <c r="BE1188" s="0" t="s">
        <v>8275</v>
      </c>
      <c r="BF1188" s="0" t="s">
        <v>8276</v>
      </c>
      <c r="BG1188" s="125" t="s">
        <v>200</v>
      </c>
      <c r="BH1188" s="0" t="s">
        <v>214</v>
      </c>
      <c r="BI1188" s="112" t="n">
        <v>711719866138</v>
      </c>
      <c r="BJ1188" s="126" t="s">
        <v>200</v>
      </c>
      <c r="BK1188" s="0" t="s">
        <v>215</v>
      </c>
      <c r="BL1188" s="112" t="n">
        <v>4</v>
      </c>
      <c r="BM1188" s="112" t="n">
        <v>4</v>
      </c>
      <c r="BN1188" s="112" t="n">
        <v>4</v>
      </c>
      <c r="BO1188" s="111" t="n">
        <v>20</v>
      </c>
      <c r="BP1188" s="125" t="s">
        <v>200</v>
      </c>
      <c r="BQ1188" s="127" t="s">
        <v>216</v>
      </c>
    </row>
    <row r="1189" customFormat="false" ht="13.8" hidden="false" customHeight="false" outlineLevel="0" collapsed="false">
      <c r="A1189" s="0" t="s">
        <v>8277</v>
      </c>
      <c r="B1189" s="0" t="s">
        <v>5207</v>
      </c>
      <c r="C1189" s="131" t="s">
        <v>1394</v>
      </c>
      <c r="D1189" s="131" t="s">
        <v>1333</v>
      </c>
      <c r="E1189" s="0" t="s">
        <v>194</v>
      </c>
      <c r="F1189" s="0" t="s">
        <v>195</v>
      </c>
      <c r="G1189" s="0" t="s">
        <v>196</v>
      </c>
      <c r="H1189" s="0" t="s">
        <v>219</v>
      </c>
      <c r="J1189" s="111" t="n">
        <v>1</v>
      </c>
      <c r="K1189" s="131" t="s">
        <v>198</v>
      </c>
      <c r="L1189" s="0" t="s">
        <v>198</v>
      </c>
      <c r="M1189" s="0" t="s">
        <v>274</v>
      </c>
      <c r="O1189" s="0" t="s">
        <v>237</v>
      </c>
      <c r="P1189" s="0" t="s">
        <v>2259</v>
      </c>
      <c r="Q1189" s="120" t="s">
        <v>200</v>
      </c>
      <c r="R1189" s="0" t="s">
        <v>3919</v>
      </c>
      <c r="S1189" s="0" t="s">
        <v>1834</v>
      </c>
      <c r="T1189" s="0" t="s">
        <v>7112</v>
      </c>
      <c r="U1189" s="0" t="s">
        <v>202</v>
      </c>
      <c r="V1189" s="0" t="s">
        <v>1790</v>
      </c>
      <c r="W1189" s="110" t="s">
        <v>204</v>
      </c>
      <c r="X1189" s="111" t="n">
        <v>2016</v>
      </c>
      <c r="Y1189" s="111" t="s">
        <v>498</v>
      </c>
      <c r="Z1189" s="130" t="s">
        <v>757</v>
      </c>
      <c r="AA1189" s="122" t="s">
        <v>200</v>
      </c>
      <c r="AB1189" s="0" t="s">
        <v>2357</v>
      </c>
      <c r="AC1189" s="0" t="s">
        <v>872</v>
      </c>
      <c r="AD1189" s="111" t="n">
        <v>2016</v>
      </c>
      <c r="AE1189" s="130" t="s">
        <v>222</v>
      </c>
      <c r="AF1189" s="130"/>
      <c r="AG1189" s="111" t="s">
        <v>241</v>
      </c>
      <c r="AH1189" s="130" t="s">
        <v>8278</v>
      </c>
      <c r="AI1189" s="111" t="s">
        <v>207</v>
      </c>
      <c r="AK1189" s="111" t="str">
        <f aca="false">(AB1189)</f>
        <v>Naughty dog</v>
      </c>
      <c r="AL1189" s="0" t="s">
        <v>200</v>
      </c>
      <c r="AM1189" s="111" t="n">
        <f aca="false">AD1189</f>
        <v>2016</v>
      </c>
      <c r="AN1189" s="111" t="s">
        <v>297</v>
      </c>
      <c r="AO1189" s="0" t="s">
        <v>4360</v>
      </c>
      <c r="AP1189" s="0" t="s">
        <v>200</v>
      </c>
      <c r="AR1189" s="0" t="s">
        <v>200</v>
      </c>
      <c r="AS1189" s="0" t="s">
        <v>8268</v>
      </c>
      <c r="AT1189" s="0" t="s">
        <v>8279</v>
      </c>
      <c r="AU1189" s="0" t="s">
        <v>8280</v>
      </c>
      <c r="AV1189" s="0" t="s">
        <v>6778</v>
      </c>
      <c r="AY1189" s="131" t="s">
        <v>3510</v>
      </c>
      <c r="AZ1189" s="0" t="s">
        <v>8281</v>
      </c>
      <c r="BA1189" s="124" t="s">
        <v>200</v>
      </c>
      <c r="BB1189" s="0" t="s">
        <v>248</v>
      </c>
      <c r="BC1189" s="0" t="s">
        <v>8282</v>
      </c>
      <c r="BD1189" s="0" t="s">
        <v>8283</v>
      </c>
      <c r="BE1189" s="0" t="s">
        <v>8284</v>
      </c>
      <c r="BF1189" s="0" t="s">
        <v>200</v>
      </c>
      <c r="BG1189" s="125" t="s">
        <v>200</v>
      </c>
      <c r="BH1189" s="0" t="s">
        <v>214</v>
      </c>
      <c r="BI1189" s="112" t="n">
        <v>711719858942</v>
      </c>
      <c r="BJ1189" s="126" t="s">
        <v>200</v>
      </c>
      <c r="BK1189" s="0" t="s">
        <v>215</v>
      </c>
      <c r="BL1189" s="112" t="n">
        <v>4</v>
      </c>
      <c r="BM1189" s="112" t="n">
        <v>4</v>
      </c>
      <c r="BN1189" s="112" t="n">
        <v>4</v>
      </c>
      <c r="BO1189" s="111" t="n">
        <v>20</v>
      </c>
      <c r="BP1189" s="125" t="s">
        <v>200</v>
      </c>
      <c r="BQ1189" s="127" t="s">
        <v>216</v>
      </c>
    </row>
    <row r="1190" customFormat="false" ht="13.8" hidden="false" customHeight="false" outlineLevel="0" collapsed="false">
      <c r="A1190" s="0" t="s">
        <v>8285</v>
      </c>
      <c r="B1190" s="0" t="s">
        <v>5207</v>
      </c>
      <c r="C1190" s="131" t="s">
        <v>1394</v>
      </c>
      <c r="D1190" s="131" t="s">
        <v>1333</v>
      </c>
      <c r="E1190" s="0" t="s">
        <v>194</v>
      </c>
      <c r="F1190" s="0" t="s">
        <v>195</v>
      </c>
      <c r="G1190" s="0" t="s">
        <v>330</v>
      </c>
      <c r="H1190" s="0" t="s">
        <v>219</v>
      </c>
      <c r="J1190" s="111" t="n">
        <v>1</v>
      </c>
      <c r="K1190" s="131" t="s">
        <v>198</v>
      </c>
      <c r="L1190" s="0" t="s">
        <v>198</v>
      </c>
      <c r="M1190" s="0" t="s">
        <v>199</v>
      </c>
      <c r="O1190" s="0" t="s">
        <v>200</v>
      </c>
      <c r="Q1190" s="120" t="s">
        <v>200</v>
      </c>
      <c r="R1190" s="0" t="s">
        <v>3919</v>
      </c>
      <c r="S1190" s="0" t="s">
        <v>201</v>
      </c>
      <c r="T1190" s="0" t="s">
        <v>198</v>
      </c>
      <c r="U1190" s="0" t="s">
        <v>202</v>
      </c>
      <c r="V1190" s="0" t="s">
        <v>1790</v>
      </c>
      <c r="W1190" s="110" t="s">
        <v>204</v>
      </c>
      <c r="X1190" s="111" t="n">
        <v>2017</v>
      </c>
      <c r="Y1190" s="111" t="s">
        <v>498</v>
      </c>
      <c r="Z1190" s="130" t="s">
        <v>757</v>
      </c>
      <c r="AA1190" s="122" t="s">
        <v>200</v>
      </c>
      <c r="AB1190" s="0" t="s">
        <v>2357</v>
      </c>
      <c r="AC1190" s="0" t="s">
        <v>872</v>
      </c>
      <c r="AD1190" s="111" t="n">
        <v>2017</v>
      </c>
      <c r="AE1190" s="130" t="s">
        <v>222</v>
      </c>
      <c r="AF1190" s="130"/>
      <c r="AG1190" s="130"/>
      <c r="AH1190" s="130"/>
      <c r="AI1190" s="111" t="s">
        <v>207</v>
      </c>
      <c r="AK1190" s="111" t="str">
        <f aca="false">(AB1190)</f>
        <v>Naughty dog</v>
      </c>
      <c r="AM1190" s="111" t="n">
        <f aca="false">AD1190</f>
        <v>2017</v>
      </c>
      <c r="AN1190" s="111" t="s">
        <v>297</v>
      </c>
      <c r="AO1190" s="0" t="s">
        <v>4360</v>
      </c>
      <c r="AP1190" s="0" t="s">
        <v>200</v>
      </c>
      <c r="AS1190" s="0" t="s">
        <v>8268</v>
      </c>
      <c r="AT1190" s="0" t="s">
        <v>6230</v>
      </c>
      <c r="AU1190" s="0" t="s">
        <v>8286</v>
      </c>
      <c r="AV1190" s="0" t="s">
        <v>200</v>
      </c>
      <c r="AY1190" s="131" t="s">
        <v>3510</v>
      </c>
      <c r="AZ1190" s="0" t="s">
        <v>8287</v>
      </c>
      <c r="BA1190" s="124" t="s">
        <v>200</v>
      </c>
      <c r="BB1190" s="0" t="s">
        <v>248</v>
      </c>
      <c r="BC1190" s="0" t="s">
        <v>8288</v>
      </c>
      <c r="BE1190" s="0" t="s">
        <v>8289</v>
      </c>
      <c r="BF1190" s="0" t="s">
        <v>8290</v>
      </c>
      <c r="BG1190" s="125" t="s">
        <v>200</v>
      </c>
      <c r="BH1190" s="0" t="s">
        <v>214</v>
      </c>
      <c r="BI1190" s="112" t="n">
        <v>711719857464</v>
      </c>
      <c r="BJ1190" s="126" t="s">
        <v>200</v>
      </c>
      <c r="BK1190" s="0" t="s">
        <v>215</v>
      </c>
      <c r="BL1190" s="112" t="n">
        <v>4</v>
      </c>
      <c r="BM1190" s="112" t="n">
        <v>4</v>
      </c>
      <c r="BN1190" s="112" t="n">
        <v>4</v>
      </c>
      <c r="BO1190" s="111" t="n">
        <v>20</v>
      </c>
      <c r="BP1190" s="125" t="s">
        <v>200</v>
      </c>
      <c r="BQ1190" s="127" t="s">
        <v>216</v>
      </c>
    </row>
    <row r="1191" customFormat="false" ht="13.8" hidden="false" customHeight="false" outlineLevel="0" collapsed="false">
      <c r="A1191" s="0" t="s">
        <v>8291</v>
      </c>
      <c r="B1191" s="0" t="s">
        <v>5207</v>
      </c>
      <c r="C1191" s="0" t="s">
        <v>605</v>
      </c>
      <c r="D1191" s="0" t="s">
        <v>1333</v>
      </c>
      <c r="E1191" s="0" t="s">
        <v>194</v>
      </c>
      <c r="F1191" s="0" t="s">
        <v>606</v>
      </c>
      <c r="G1191" s="0" t="s">
        <v>391</v>
      </c>
      <c r="H1191" s="0" t="s">
        <v>219</v>
      </c>
      <c r="J1191" s="111" t="n">
        <v>2</v>
      </c>
      <c r="K1191" s="0" t="s">
        <v>198</v>
      </c>
      <c r="L1191" s="0" t="s">
        <v>392</v>
      </c>
      <c r="M1191" s="0" t="s">
        <v>199</v>
      </c>
      <c r="Q1191" s="120" t="s">
        <v>200</v>
      </c>
      <c r="R1191" s="0" t="s">
        <v>3919</v>
      </c>
      <c r="S1191" s="0" t="s">
        <v>1834</v>
      </c>
      <c r="T1191" s="0" t="s">
        <v>4851</v>
      </c>
      <c r="U1191" s="0" t="s">
        <v>202</v>
      </c>
      <c r="V1191" s="0" t="s">
        <v>1790</v>
      </c>
      <c r="W1191" s="110" t="s">
        <v>204</v>
      </c>
      <c r="X1191" s="111" t="n">
        <v>2018</v>
      </c>
      <c r="Z1191" s="111" t="s">
        <v>198</v>
      </c>
      <c r="AA1191" s="122" t="s">
        <v>200</v>
      </c>
      <c r="AB1191" s="0" t="s">
        <v>8292</v>
      </c>
      <c r="AC1191" s="0" t="s">
        <v>5506</v>
      </c>
      <c r="AD1191" s="111" t="n">
        <v>2018</v>
      </c>
      <c r="AE1191" s="111" t="s">
        <v>3242</v>
      </c>
      <c r="AI1191" s="111" t="s">
        <v>700</v>
      </c>
      <c r="AJ1191" s="133" t="s">
        <v>5412</v>
      </c>
      <c r="AK1191" s="0" t="s">
        <v>8292</v>
      </c>
      <c r="AM1191" s="111" t="n">
        <v>2012</v>
      </c>
      <c r="AN1191" s="111" t="s">
        <v>208</v>
      </c>
      <c r="AO1191" s="0" t="s">
        <v>609</v>
      </c>
      <c r="AP1191" s="0" t="s">
        <v>200</v>
      </c>
      <c r="AS1191" s="0" t="s">
        <v>200</v>
      </c>
      <c r="AT1191" s="0" t="s">
        <v>200</v>
      </c>
      <c r="AV1191" s="0" t="s">
        <v>200</v>
      </c>
      <c r="AZ1191" s="0" t="s">
        <v>8293</v>
      </c>
      <c r="BA1191" s="124" t="s">
        <v>200</v>
      </c>
      <c r="BB1191" s="0" t="s">
        <v>248</v>
      </c>
      <c r="BC1191" s="0" t="s">
        <v>8294</v>
      </c>
      <c r="BD1191" s="0" t="s">
        <v>1663</v>
      </c>
      <c r="BE1191" s="0" t="s">
        <v>8295</v>
      </c>
      <c r="BG1191" s="125" t="s">
        <v>200</v>
      </c>
      <c r="BH1191" s="0" t="s">
        <v>2235</v>
      </c>
      <c r="BI1191" s="112" t="n">
        <v>5060201657996</v>
      </c>
      <c r="BJ1191" s="126" t="s">
        <v>200</v>
      </c>
      <c r="BK1191" s="0" t="s">
        <v>215</v>
      </c>
      <c r="BL1191" s="112" t="n">
        <v>4</v>
      </c>
      <c r="BM1191" s="112" t="n">
        <v>4</v>
      </c>
      <c r="BN1191" s="112" t="n">
        <v>4</v>
      </c>
      <c r="BO1191" s="111" t="n">
        <v>20</v>
      </c>
      <c r="BP1191" s="125" t="s">
        <v>200</v>
      </c>
      <c r="BQ1191" s="127" t="s">
        <v>216</v>
      </c>
    </row>
    <row r="1192" customFormat="false" ht="13.8" hidden="false" customHeight="false" outlineLevel="0" collapsed="false">
      <c r="A1192" s="0" t="s">
        <v>8296</v>
      </c>
      <c r="B1192" s="0" t="s">
        <v>5207</v>
      </c>
      <c r="C1192" s="0" t="s">
        <v>928</v>
      </c>
      <c r="D1192" s="0" t="s">
        <v>5239</v>
      </c>
      <c r="E1192" s="0" t="s">
        <v>194</v>
      </c>
      <c r="F1192" s="0" t="s">
        <v>1509</v>
      </c>
      <c r="G1192" s="0" t="s">
        <v>330</v>
      </c>
      <c r="H1192" s="0" t="s">
        <v>219</v>
      </c>
      <c r="J1192" s="111" t="n">
        <v>1</v>
      </c>
      <c r="K1192" s="0" t="s">
        <v>198</v>
      </c>
      <c r="L1192" s="0" t="s">
        <v>198</v>
      </c>
      <c r="M1192" s="0" t="s">
        <v>274</v>
      </c>
      <c r="O1192" s="0" t="s">
        <v>200</v>
      </c>
      <c r="P1192" s="0" t="s">
        <v>2084</v>
      </c>
      <c r="Q1192" s="120" t="s">
        <v>200</v>
      </c>
      <c r="R1192" s="0" t="s">
        <v>3919</v>
      </c>
      <c r="S1192" s="0" t="s">
        <v>1834</v>
      </c>
      <c r="T1192" s="0" t="s">
        <v>8297</v>
      </c>
      <c r="U1192" s="0" t="s">
        <v>202</v>
      </c>
      <c r="V1192" s="0" t="s">
        <v>1790</v>
      </c>
      <c r="W1192" s="110" t="s">
        <v>204</v>
      </c>
      <c r="X1192" s="111" t="n">
        <v>2017</v>
      </c>
      <c r="Z1192" s="111" t="s">
        <v>757</v>
      </c>
      <c r="AA1192" s="122" t="s">
        <v>200</v>
      </c>
      <c r="AB1192" s="0" t="s">
        <v>8298</v>
      </c>
      <c r="AC1192" s="0" t="s">
        <v>8299</v>
      </c>
      <c r="AD1192" s="111" t="n">
        <v>2017</v>
      </c>
      <c r="AE1192" s="111" t="s">
        <v>198</v>
      </c>
      <c r="AG1192" s="130"/>
      <c r="AI1192" s="111" t="s">
        <v>294</v>
      </c>
      <c r="AJ1192" s="111" t="s">
        <v>1793</v>
      </c>
      <c r="AK1192" s="0" t="s">
        <v>8298</v>
      </c>
      <c r="AM1192" s="111" t="n">
        <v>2015</v>
      </c>
      <c r="AN1192" s="111" t="s">
        <v>297</v>
      </c>
      <c r="AS1192" s="0" t="s">
        <v>200</v>
      </c>
      <c r="AT1192" s="0" t="s">
        <v>8300</v>
      </c>
      <c r="AU1192" s="0" t="s">
        <v>2087</v>
      </c>
      <c r="AV1192" s="0" t="s">
        <v>200</v>
      </c>
      <c r="AY1192" s="0" t="s">
        <v>5732</v>
      </c>
      <c r="AZ1192" s="0" t="s">
        <v>8301</v>
      </c>
      <c r="BA1192" s="124" t="s">
        <v>200</v>
      </c>
      <c r="BB1192" s="0" t="s">
        <v>248</v>
      </c>
      <c r="BC1192" s="0" t="s">
        <v>8302</v>
      </c>
      <c r="BD1192" s="0" t="s">
        <v>8303</v>
      </c>
      <c r="BE1192" s="0" t="s">
        <v>8304</v>
      </c>
      <c r="BG1192" s="125" t="s">
        <v>200</v>
      </c>
      <c r="BH1192" s="0" t="s">
        <v>2235</v>
      </c>
      <c r="BI1192" s="112" t="s">
        <v>198</v>
      </c>
      <c r="BJ1192" s="126" t="s">
        <v>200</v>
      </c>
      <c r="BK1192" s="0" t="s">
        <v>215</v>
      </c>
      <c r="BL1192" s="112" t="n">
        <v>4</v>
      </c>
      <c r="BM1192" s="112" t="n">
        <v>4</v>
      </c>
      <c r="BN1192" s="112" t="n">
        <v>4</v>
      </c>
      <c r="BO1192" s="111" t="n">
        <v>20</v>
      </c>
      <c r="BP1192" s="125" t="s">
        <v>200</v>
      </c>
      <c r="BQ1192" s="127" t="s">
        <v>216</v>
      </c>
    </row>
    <row r="1193" customFormat="false" ht="13.8" hidden="false" customHeight="false" outlineLevel="0" collapsed="false">
      <c r="A1193" s="0" t="s">
        <v>8305</v>
      </c>
      <c r="B1193" s="0" t="s">
        <v>5207</v>
      </c>
      <c r="C1193" s="0" t="s">
        <v>234</v>
      </c>
      <c r="D1193" s="0" t="s">
        <v>1333</v>
      </c>
      <c r="E1193" s="0" t="s">
        <v>194</v>
      </c>
      <c r="F1193" s="0" t="s">
        <v>195</v>
      </c>
      <c r="G1193" s="0" t="s">
        <v>196</v>
      </c>
      <c r="H1193" s="0" t="s">
        <v>400</v>
      </c>
      <c r="I1193" s="0" t="s">
        <v>401</v>
      </c>
      <c r="J1193" s="111" t="n">
        <v>2</v>
      </c>
      <c r="K1193" s="0" t="s">
        <v>198</v>
      </c>
      <c r="L1193" s="0" t="s">
        <v>533</v>
      </c>
      <c r="M1193" s="0" t="s">
        <v>199</v>
      </c>
      <c r="O1193" s="0" t="s">
        <v>534</v>
      </c>
      <c r="Q1193" s="120" t="s">
        <v>200</v>
      </c>
      <c r="R1193" s="0" t="s">
        <v>3919</v>
      </c>
      <c r="S1193" s="0" t="s">
        <v>201</v>
      </c>
      <c r="T1193" s="0" t="s">
        <v>198</v>
      </c>
      <c r="U1193" s="0" t="s">
        <v>202</v>
      </c>
      <c r="V1193" s="0" t="s">
        <v>1790</v>
      </c>
      <c r="W1193" s="110" t="s">
        <v>204</v>
      </c>
      <c r="X1193" s="111" t="n">
        <v>2018</v>
      </c>
      <c r="Y1193" s="111" t="s">
        <v>498</v>
      </c>
      <c r="Z1193" s="111" t="s">
        <v>198</v>
      </c>
      <c r="AA1193" s="122" t="s">
        <v>200</v>
      </c>
      <c r="AB1193" s="0" t="s">
        <v>8306</v>
      </c>
      <c r="AC1193" s="0" t="s">
        <v>8307</v>
      </c>
      <c r="AD1193" s="111" t="n">
        <v>2018</v>
      </c>
      <c r="AE1193" s="111" t="s">
        <v>198</v>
      </c>
      <c r="AI1193" s="111" t="s">
        <v>294</v>
      </c>
      <c r="AJ1193" s="111" t="s">
        <v>1793</v>
      </c>
      <c r="AK1193" s="0" t="s">
        <v>8306</v>
      </c>
      <c r="AM1193" s="111" t="s">
        <v>849</v>
      </c>
      <c r="AN1193" s="111" t="s">
        <v>4091</v>
      </c>
      <c r="AT1193" s="0" t="s">
        <v>381</v>
      </c>
      <c r="AU1193" s="0" t="s">
        <v>3408</v>
      </c>
      <c r="AY1193" s="0" t="s">
        <v>4449</v>
      </c>
      <c r="AZ1193" s="0" t="s">
        <v>8308</v>
      </c>
      <c r="BA1193" s="124" t="s">
        <v>200</v>
      </c>
      <c r="BB1193" s="0" t="s">
        <v>248</v>
      </c>
      <c r="BC1193" s="0" t="s">
        <v>8309</v>
      </c>
      <c r="BD1193" s="0" t="s">
        <v>8310</v>
      </c>
      <c r="BE1193" s="0" t="s">
        <v>8311</v>
      </c>
      <c r="BG1193" s="125" t="s">
        <v>200</v>
      </c>
      <c r="BH1193" s="0" t="s">
        <v>5255</v>
      </c>
      <c r="BI1193" s="112" t="n">
        <v>5030933123427</v>
      </c>
      <c r="BJ1193" s="126" t="s">
        <v>200</v>
      </c>
      <c r="BK1193" s="0" t="s">
        <v>215</v>
      </c>
      <c r="BL1193" s="112" t="n">
        <v>4</v>
      </c>
      <c r="BM1193" s="112" t="n">
        <v>4</v>
      </c>
      <c r="BN1193" s="112" t="n">
        <v>4</v>
      </c>
      <c r="BO1193" s="111" t="n">
        <v>20</v>
      </c>
      <c r="BP1193" s="125" t="s">
        <v>200</v>
      </c>
      <c r="BQ1193" s="127" t="s">
        <v>216</v>
      </c>
    </row>
    <row r="1194" customFormat="false" ht="13.8" hidden="false" customHeight="false" outlineLevel="0" collapsed="false">
      <c r="A1194" s="0" t="s">
        <v>8312</v>
      </c>
      <c r="B1194" s="0" t="s">
        <v>5207</v>
      </c>
      <c r="C1194" s="0" t="s">
        <v>1267</v>
      </c>
      <c r="D1194" s="0" t="s">
        <v>1333</v>
      </c>
      <c r="E1194" s="0" t="s">
        <v>284</v>
      </c>
      <c r="F1194" s="0" t="s">
        <v>1509</v>
      </c>
      <c r="G1194" s="0" t="s">
        <v>196</v>
      </c>
      <c r="H1194" s="0" t="s">
        <v>4389</v>
      </c>
      <c r="I1194" s="0" t="s">
        <v>839</v>
      </c>
      <c r="J1194" s="111" t="n">
        <v>1</v>
      </c>
      <c r="K1194" s="0" t="s">
        <v>198</v>
      </c>
      <c r="L1194" s="0" t="s">
        <v>198</v>
      </c>
      <c r="M1194" s="0" t="s">
        <v>274</v>
      </c>
      <c r="O1194" s="0" t="s">
        <v>237</v>
      </c>
      <c r="Q1194" s="120" t="s">
        <v>200</v>
      </c>
      <c r="R1194" s="0" t="s">
        <v>3919</v>
      </c>
      <c r="S1194" s="0" t="s">
        <v>3441</v>
      </c>
      <c r="T1194" s="0" t="s">
        <v>3441</v>
      </c>
      <c r="U1194" s="0" t="s">
        <v>202</v>
      </c>
      <c r="V1194" s="0" t="s">
        <v>1790</v>
      </c>
      <c r="W1194" s="110" t="s">
        <v>204</v>
      </c>
      <c r="X1194" s="111" t="n">
        <v>2015</v>
      </c>
      <c r="Y1194" s="111" t="s">
        <v>200</v>
      </c>
      <c r="Z1194" s="111" t="s">
        <v>198</v>
      </c>
      <c r="AA1194" s="122" t="s">
        <v>200</v>
      </c>
      <c r="AB1194" s="0" t="s">
        <v>5762</v>
      </c>
      <c r="AC1194" s="0" t="s">
        <v>872</v>
      </c>
      <c r="AD1194" s="111" t="n">
        <v>2015</v>
      </c>
      <c r="AE1194" s="130" t="s">
        <v>222</v>
      </c>
      <c r="AF1194" s="130"/>
      <c r="AG1194" s="130"/>
      <c r="AH1194" s="130"/>
      <c r="AI1194" s="111" t="s">
        <v>207</v>
      </c>
      <c r="AK1194" s="111" t="str">
        <f aca="false">(AB1194)</f>
        <v>Supermassive games</v>
      </c>
      <c r="AM1194" s="111" t="n">
        <f aca="false">AD1194</f>
        <v>2015</v>
      </c>
      <c r="AN1194" s="111" t="s">
        <v>263</v>
      </c>
      <c r="AO1194" s="0" t="s">
        <v>4360</v>
      </c>
      <c r="AP1194" s="0" t="s">
        <v>200</v>
      </c>
      <c r="AR1194" s="0" t="s">
        <v>8313</v>
      </c>
      <c r="AS1194" s="0" t="s">
        <v>8022</v>
      </c>
      <c r="AT1194" s="104" t="s">
        <v>707</v>
      </c>
      <c r="AU1194" s="0" t="s">
        <v>470</v>
      </c>
      <c r="AV1194" s="0" t="s">
        <v>200</v>
      </c>
      <c r="AW1194" s="0" t="s">
        <v>4111</v>
      </c>
      <c r="AX1194" s="0" t="s">
        <v>8314</v>
      </c>
      <c r="AY1194" s="131" t="s">
        <v>5767</v>
      </c>
      <c r="AZ1194" s="0" t="s">
        <v>8315</v>
      </c>
      <c r="BA1194" s="124" t="s">
        <v>200</v>
      </c>
      <c r="BB1194" s="0" t="s">
        <v>248</v>
      </c>
      <c r="BC1194" s="0" t="s">
        <v>8316</v>
      </c>
      <c r="BD1194" s="0" t="s">
        <v>8317</v>
      </c>
      <c r="BE1194" s="0" t="s">
        <v>8318</v>
      </c>
      <c r="BF1194" s="0" t="s">
        <v>8319</v>
      </c>
      <c r="BG1194" s="125" t="s">
        <v>200</v>
      </c>
      <c r="BH1194" s="0" t="s">
        <v>582</v>
      </c>
      <c r="BI1194" s="112" t="n">
        <v>711719873730</v>
      </c>
      <c r="BJ1194" s="126" t="s">
        <v>200</v>
      </c>
      <c r="BK1194" s="0" t="s">
        <v>215</v>
      </c>
      <c r="BL1194" s="112" t="n">
        <v>4</v>
      </c>
      <c r="BM1194" s="112" t="n">
        <v>4</v>
      </c>
      <c r="BN1194" s="112" t="n">
        <v>4</v>
      </c>
      <c r="BO1194" s="111" t="n">
        <v>20</v>
      </c>
      <c r="BP1194" s="125" t="s">
        <v>200</v>
      </c>
      <c r="BQ1194" s="127" t="s">
        <v>216</v>
      </c>
    </row>
    <row r="1195" customFormat="false" ht="13.8" hidden="false" customHeight="false" outlineLevel="0" collapsed="false">
      <c r="A1195" s="0" t="s">
        <v>8320</v>
      </c>
      <c r="B1195" s="0" t="s">
        <v>5207</v>
      </c>
      <c r="C1195" s="0" t="s">
        <v>361</v>
      </c>
      <c r="D1195" s="0" t="s">
        <v>5271</v>
      </c>
      <c r="E1195" s="0" t="s">
        <v>194</v>
      </c>
      <c r="F1195" s="0" t="s">
        <v>399</v>
      </c>
      <c r="G1195" s="0" t="s">
        <v>362</v>
      </c>
      <c r="H1195" s="0" t="s">
        <v>4389</v>
      </c>
      <c r="I1195" s="0" t="s">
        <v>839</v>
      </c>
      <c r="J1195" s="111" t="n">
        <v>1</v>
      </c>
      <c r="K1195" s="0" t="s">
        <v>198</v>
      </c>
      <c r="L1195" s="0" t="s">
        <v>198</v>
      </c>
      <c r="M1195" s="0" t="s">
        <v>199</v>
      </c>
      <c r="O1195" s="0" t="s">
        <v>200</v>
      </c>
      <c r="Q1195" s="120" t="s">
        <v>200</v>
      </c>
      <c r="R1195" s="0" t="s">
        <v>3919</v>
      </c>
      <c r="S1195" s="0" t="s">
        <v>201</v>
      </c>
      <c r="T1195" s="0" t="s">
        <v>198</v>
      </c>
      <c r="U1195" s="0" t="s">
        <v>202</v>
      </c>
      <c r="V1195" s="0" t="s">
        <v>1790</v>
      </c>
      <c r="W1195" s="110" t="s">
        <v>204</v>
      </c>
      <c r="X1195" s="111" t="n">
        <v>2016</v>
      </c>
      <c r="Y1195" s="111" t="s">
        <v>200</v>
      </c>
      <c r="Z1195" s="111" t="s">
        <v>198</v>
      </c>
      <c r="AA1195" s="122" t="s">
        <v>200</v>
      </c>
      <c r="AB1195" s="0" t="s">
        <v>5762</v>
      </c>
      <c r="AC1195" s="0" t="s">
        <v>872</v>
      </c>
      <c r="AD1195" s="111" t="n">
        <v>2016</v>
      </c>
      <c r="AE1195" s="130" t="s">
        <v>222</v>
      </c>
      <c r="AF1195" s="130"/>
      <c r="AG1195" s="130"/>
      <c r="AH1195" s="130"/>
      <c r="AI1195" s="111" t="s">
        <v>207</v>
      </c>
      <c r="AK1195" s="111" t="str">
        <f aca="false">(AB1195)</f>
        <v>Supermassive games</v>
      </c>
      <c r="AM1195" s="111" t="n">
        <f aca="false">AD1195</f>
        <v>2016</v>
      </c>
      <c r="AN1195" s="111" t="s">
        <v>263</v>
      </c>
      <c r="AO1195" s="0" t="s">
        <v>8321</v>
      </c>
      <c r="AP1195" s="0" t="s">
        <v>200</v>
      </c>
      <c r="AQ1195" s="0" t="s">
        <v>200</v>
      </c>
      <c r="AR1195" s="0" t="s">
        <v>1455</v>
      </c>
      <c r="AS1195" s="0" t="s">
        <v>8022</v>
      </c>
      <c r="AU1195" s="0" t="s">
        <v>470</v>
      </c>
      <c r="AV1195" s="0" t="s">
        <v>200</v>
      </c>
      <c r="AW1195" s="0" t="s">
        <v>4111</v>
      </c>
      <c r="AY1195" s="131" t="s">
        <v>5767</v>
      </c>
      <c r="AZ1195" s="0" t="s">
        <v>8322</v>
      </c>
      <c r="BA1195" s="124" t="s">
        <v>200</v>
      </c>
      <c r="BB1195" s="0" t="s">
        <v>248</v>
      </c>
      <c r="BC1195" s="0" t="s">
        <v>365</v>
      </c>
      <c r="BD1195" s="0" t="s">
        <v>8323</v>
      </c>
      <c r="BE1195" s="0" t="s">
        <v>8324</v>
      </c>
      <c r="BF1195" s="0" t="s">
        <v>6305</v>
      </c>
      <c r="BG1195" s="125" t="s">
        <v>200</v>
      </c>
      <c r="BH1195" s="0" t="s">
        <v>5278</v>
      </c>
      <c r="BI1195" s="112" t="n">
        <v>711719847151</v>
      </c>
      <c r="BJ1195" s="126" t="s">
        <v>200</v>
      </c>
      <c r="BK1195" s="0" t="s">
        <v>215</v>
      </c>
      <c r="BL1195" s="112" t="n">
        <v>4</v>
      </c>
      <c r="BM1195" s="112" t="n">
        <v>4</v>
      </c>
      <c r="BN1195" s="112" t="n">
        <v>4</v>
      </c>
      <c r="BO1195" s="111" t="n">
        <v>20</v>
      </c>
      <c r="BP1195" s="125" t="s">
        <v>200</v>
      </c>
      <c r="BQ1195" s="127" t="s">
        <v>216</v>
      </c>
    </row>
    <row r="1196" customFormat="false" ht="13.8" hidden="false" customHeight="false" outlineLevel="0" collapsed="false">
      <c r="A1196" s="0" t="s">
        <v>8325</v>
      </c>
      <c r="B1196" s="0" t="s">
        <v>5207</v>
      </c>
      <c r="C1196" s="0" t="s">
        <v>994</v>
      </c>
      <c r="D1196" s="0" t="s">
        <v>1869</v>
      </c>
      <c r="E1196" s="0" t="s">
        <v>194</v>
      </c>
      <c r="F1196" s="0" t="s">
        <v>195</v>
      </c>
      <c r="G1196" s="0" t="s">
        <v>196</v>
      </c>
      <c r="H1196" s="0" t="s">
        <v>219</v>
      </c>
      <c r="J1196" s="111" t="n">
        <v>1</v>
      </c>
      <c r="K1196" s="0" t="s">
        <v>198</v>
      </c>
      <c r="L1196" s="0" t="s">
        <v>198</v>
      </c>
      <c r="M1196" s="0" t="s">
        <v>274</v>
      </c>
      <c r="O1196" s="0" t="s">
        <v>237</v>
      </c>
      <c r="Q1196" s="120" t="s">
        <v>200</v>
      </c>
      <c r="R1196" s="0" t="s">
        <v>3919</v>
      </c>
      <c r="S1196" s="0" t="s">
        <v>3441</v>
      </c>
      <c r="T1196" s="0" t="s">
        <v>3441</v>
      </c>
      <c r="U1196" s="0" t="s">
        <v>285</v>
      </c>
      <c r="V1196" s="0" t="s">
        <v>1790</v>
      </c>
      <c r="W1196" s="110" t="s">
        <v>204</v>
      </c>
      <c r="X1196" s="111" t="n">
        <v>2016</v>
      </c>
      <c r="Y1196" s="111" t="s">
        <v>200</v>
      </c>
      <c r="Z1196" s="130" t="s">
        <v>757</v>
      </c>
      <c r="AA1196" s="122" t="s">
        <v>200</v>
      </c>
      <c r="AB1196" s="0" t="s">
        <v>206</v>
      </c>
      <c r="AC1196" s="0" t="s">
        <v>206</v>
      </c>
      <c r="AD1196" s="111" t="n">
        <v>2016</v>
      </c>
      <c r="AE1196" s="111" t="s">
        <v>222</v>
      </c>
      <c r="AI1196" s="111" t="s">
        <v>922</v>
      </c>
      <c r="AJ1196" s="111" t="s">
        <v>3976</v>
      </c>
      <c r="AK1196" s="111" t="s">
        <v>206</v>
      </c>
      <c r="AM1196" s="111" t="n">
        <v>2008</v>
      </c>
      <c r="AN1196" s="111" t="s">
        <v>208</v>
      </c>
      <c r="AS1196" s="0" t="s">
        <v>8326</v>
      </c>
      <c r="AT1196" s="0" t="s">
        <v>576</v>
      </c>
      <c r="AU1196" s="0" t="s">
        <v>299</v>
      </c>
      <c r="AV1196" s="0" t="s">
        <v>8327</v>
      </c>
      <c r="AZ1196" s="0" t="s">
        <v>8328</v>
      </c>
      <c r="BA1196" s="124" t="s">
        <v>200</v>
      </c>
      <c r="BB1196" s="0" t="s">
        <v>248</v>
      </c>
      <c r="BC1196" s="0" t="s">
        <v>8329</v>
      </c>
      <c r="BD1196" s="0" t="s">
        <v>8330</v>
      </c>
      <c r="BE1196" s="0" t="s">
        <v>8331</v>
      </c>
      <c r="BG1196" s="125" t="s">
        <v>200</v>
      </c>
      <c r="BH1196" s="0" t="s">
        <v>582</v>
      </c>
      <c r="BI1196" s="112" t="n">
        <v>10086632033</v>
      </c>
      <c r="BJ1196" s="126" t="s">
        <v>200</v>
      </c>
      <c r="BK1196" s="0" t="s">
        <v>215</v>
      </c>
      <c r="BL1196" s="112" t="n">
        <v>4</v>
      </c>
      <c r="BM1196" s="112" t="n">
        <v>4</v>
      </c>
      <c r="BN1196" s="112" t="n">
        <v>4</v>
      </c>
      <c r="BO1196" s="111" t="n">
        <v>20</v>
      </c>
      <c r="BP1196" s="125" t="s">
        <v>200</v>
      </c>
      <c r="BQ1196" s="127" t="s">
        <v>216</v>
      </c>
    </row>
    <row r="1197" customFormat="false" ht="13.8" hidden="false" customHeight="false" outlineLevel="0" collapsed="false">
      <c r="A1197" s="0" t="s">
        <v>8332</v>
      </c>
      <c r="B1197" s="0" t="s">
        <v>5207</v>
      </c>
      <c r="C1197" s="0" t="s">
        <v>1408</v>
      </c>
      <c r="D1197" s="0" t="s">
        <v>1333</v>
      </c>
      <c r="E1197" s="0" t="s">
        <v>194</v>
      </c>
      <c r="F1197" s="0" t="s">
        <v>1509</v>
      </c>
      <c r="G1197" s="0" t="s">
        <v>196</v>
      </c>
      <c r="H1197" s="0" t="s">
        <v>901</v>
      </c>
      <c r="J1197" s="111" t="n">
        <v>1</v>
      </c>
      <c r="K1197" s="0" t="s">
        <v>198</v>
      </c>
      <c r="L1197" s="0" t="s">
        <v>198</v>
      </c>
      <c r="M1197" s="0" t="s">
        <v>199</v>
      </c>
      <c r="Q1197" s="120" t="s">
        <v>200</v>
      </c>
      <c r="R1197" s="0" t="s">
        <v>3919</v>
      </c>
      <c r="S1197" s="0" t="s">
        <v>201</v>
      </c>
      <c r="T1197" s="0" t="s">
        <v>198</v>
      </c>
      <c r="U1197" s="0" t="s">
        <v>202</v>
      </c>
      <c r="V1197" s="0" t="s">
        <v>1790</v>
      </c>
      <c r="W1197" s="110" t="s">
        <v>204</v>
      </c>
      <c r="X1197" s="111" t="n">
        <v>2018</v>
      </c>
      <c r="Y1197" s="111" t="s">
        <v>200</v>
      </c>
      <c r="Z1197" s="130" t="s">
        <v>757</v>
      </c>
      <c r="AA1197" s="122" t="s">
        <v>200</v>
      </c>
      <c r="AB1197" s="0" t="s">
        <v>4843</v>
      </c>
      <c r="AC1197" s="0" t="s">
        <v>5326</v>
      </c>
      <c r="AD1197" s="111" t="n">
        <v>2018</v>
      </c>
      <c r="AE1197" s="111" t="s">
        <v>198</v>
      </c>
      <c r="AI1197" s="111" t="s">
        <v>207</v>
      </c>
      <c r="AK1197" s="111" t="str">
        <f aca="false">(AB1197)</f>
        <v>Dontnod</v>
      </c>
      <c r="AM1197" s="111" t="n">
        <f aca="false">AD1197</f>
        <v>2018</v>
      </c>
      <c r="AN1197" s="111" t="s">
        <v>510</v>
      </c>
      <c r="AR1197" s="0" t="s">
        <v>1455</v>
      </c>
      <c r="AS1197" s="0" t="s">
        <v>200</v>
      </c>
      <c r="AT1197" s="0" t="s">
        <v>8333</v>
      </c>
      <c r="AU1197" s="0" t="s">
        <v>4125</v>
      </c>
      <c r="AV1197" s="0" t="s">
        <v>200</v>
      </c>
      <c r="AY1197" s="131" t="s">
        <v>2040</v>
      </c>
      <c r="AZ1197" s="0" t="s">
        <v>8334</v>
      </c>
      <c r="BA1197" s="124" t="s">
        <v>200</v>
      </c>
      <c r="BB1197" s="0" t="s">
        <v>210</v>
      </c>
      <c r="BC1197" s="0" t="s">
        <v>8335</v>
      </c>
      <c r="BD1197" s="0" t="s">
        <v>8336</v>
      </c>
      <c r="BE1197" s="0" t="s">
        <v>8337</v>
      </c>
      <c r="BF1197" s="0" t="s">
        <v>8338</v>
      </c>
      <c r="BG1197" s="125" t="s">
        <v>200</v>
      </c>
      <c r="BH1197" s="0" t="s">
        <v>5255</v>
      </c>
      <c r="BI1197" s="112" t="n">
        <v>3512899117662</v>
      </c>
      <c r="BJ1197" s="126" t="s">
        <v>200</v>
      </c>
      <c r="BK1197" s="0" t="s">
        <v>215</v>
      </c>
      <c r="BL1197" s="112" t="n">
        <v>4</v>
      </c>
      <c r="BM1197" s="112" t="n">
        <v>4</v>
      </c>
      <c r="BN1197" s="112" t="n">
        <v>4</v>
      </c>
      <c r="BO1197" s="111" t="n">
        <v>20</v>
      </c>
      <c r="BP1197" s="125" t="s">
        <v>200</v>
      </c>
      <c r="BQ1197" s="127" t="s">
        <v>216</v>
      </c>
    </row>
    <row r="1198" customFormat="false" ht="13.8" hidden="false" customHeight="false" outlineLevel="0" collapsed="false">
      <c r="A1198" s="0" t="s">
        <v>8339</v>
      </c>
      <c r="B1198" s="0" t="s">
        <v>5207</v>
      </c>
      <c r="C1198" s="0" t="s">
        <v>192</v>
      </c>
      <c r="D1198" s="0" t="s">
        <v>193</v>
      </c>
      <c r="E1198" s="0" t="s">
        <v>194</v>
      </c>
      <c r="F1198" s="0" t="s">
        <v>195</v>
      </c>
      <c r="G1198" s="0" t="s">
        <v>196</v>
      </c>
      <c r="H1198" s="0" t="s">
        <v>219</v>
      </c>
      <c r="J1198" s="111" t="n">
        <v>1</v>
      </c>
      <c r="K1198" s="0" t="s">
        <v>198</v>
      </c>
      <c r="L1198" s="0" t="s">
        <v>198</v>
      </c>
      <c r="M1198" s="0" t="s">
        <v>199</v>
      </c>
      <c r="O1198" s="0" t="s">
        <v>200</v>
      </c>
      <c r="Q1198" s="120" t="s">
        <v>200</v>
      </c>
      <c r="R1198" s="0" t="s">
        <v>3919</v>
      </c>
      <c r="S1198" s="0" t="s">
        <v>201</v>
      </c>
      <c r="T1198" s="0" t="s">
        <v>198</v>
      </c>
      <c r="U1198" s="0" t="s">
        <v>202</v>
      </c>
      <c r="V1198" s="0" t="s">
        <v>1790</v>
      </c>
      <c r="W1198" s="110" t="s">
        <v>204</v>
      </c>
      <c r="X1198" s="111" t="n">
        <v>2017</v>
      </c>
      <c r="Z1198" s="111" t="s">
        <v>198</v>
      </c>
      <c r="AA1198" s="122" t="s">
        <v>200</v>
      </c>
      <c r="AB1198" s="0" t="s">
        <v>8340</v>
      </c>
      <c r="AC1198" s="0" t="s">
        <v>5443</v>
      </c>
      <c r="AD1198" s="111" t="n">
        <v>2017</v>
      </c>
      <c r="AE1198" s="111" t="s">
        <v>198</v>
      </c>
      <c r="AI1198" s="111" t="s">
        <v>294</v>
      </c>
      <c r="AJ1198" s="111" t="s">
        <v>1793</v>
      </c>
      <c r="AK1198" s="0" t="s">
        <v>8340</v>
      </c>
      <c r="AM1198" s="111" t="n">
        <v>2014</v>
      </c>
      <c r="AN1198" s="111" t="s">
        <v>263</v>
      </c>
      <c r="AS1198" s="0" t="s">
        <v>200</v>
      </c>
      <c r="AT1198" s="0" t="s">
        <v>200</v>
      </c>
      <c r="AU1198" s="0" t="s">
        <v>1306</v>
      </c>
      <c r="AV1198" s="0" t="s">
        <v>200</v>
      </c>
      <c r="AZ1198" s="0" t="s">
        <v>8341</v>
      </c>
      <c r="BA1198" s="124" t="s">
        <v>200</v>
      </c>
      <c r="BB1198" s="0" t="s">
        <v>248</v>
      </c>
      <c r="BC1198" s="0" t="s">
        <v>8342</v>
      </c>
      <c r="BE1198" s="0" t="s">
        <v>8343</v>
      </c>
      <c r="BF1198" s="0" t="s">
        <v>8344</v>
      </c>
      <c r="BG1198" s="125" t="s">
        <v>200</v>
      </c>
      <c r="BH1198" s="0" t="s">
        <v>5255</v>
      </c>
      <c r="BI1198" s="112" t="n">
        <v>8436566140584</v>
      </c>
      <c r="BJ1198" s="126" t="s">
        <v>200</v>
      </c>
      <c r="BK1198" s="0" t="s">
        <v>215</v>
      </c>
      <c r="BL1198" s="112" t="n">
        <v>4</v>
      </c>
      <c r="BM1198" s="112" t="n">
        <v>4</v>
      </c>
      <c r="BN1198" s="112" t="n">
        <v>4</v>
      </c>
      <c r="BO1198" s="111" t="n">
        <v>20</v>
      </c>
      <c r="BP1198" s="125" t="s">
        <v>200</v>
      </c>
      <c r="BQ1198" s="127" t="s">
        <v>216</v>
      </c>
    </row>
    <row r="1199" customFormat="false" ht="13.8" hidden="false" customHeight="false" outlineLevel="0" collapsed="false">
      <c r="A1199" s="0" t="s">
        <v>8345</v>
      </c>
      <c r="B1199" s="0" t="s">
        <v>5207</v>
      </c>
      <c r="C1199" s="131" t="s">
        <v>1408</v>
      </c>
      <c r="D1199" s="131" t="s">
        <v>1333</v>
      </c>
      <c r="E1199" s="0" t="s">
        <v>284</v>
      </c>
      <c r="F1199" s="0" t="s">
        <v>195</v>
      </c>
      <c r="G1199" s="0" t="s">
        <v>330</v>
      </c>
      <c r="H1199" s="0" t="s">
        <v>1287</v>
      </c>
      <c r="J1199" s="111" t="n">
        <v>1</v>
      </c>
      <c r="K1199" s="0" t="s">
        <v>198</v>
      </c>
      <c r="L1199" s="0" t="s">
        <v>198</v>
      </c>
      <c r="M1199" s="0" t="s">
        <v>199</v>
      </c>
      <c r="Q1199" s="120"/>
      <c r="R1199" s="0" t="s">
        <v>3919</v>
      </c>
      <c r="S1199" s="0" t="s">
        <v>201</v>
      </c>
      <c r="T1199" s="0" t="s">
        <v>198</v>
      </c>
      <c r="U1199" s="0" t="s">
        <v>202</v>
      </c>
      <c r="V1199" s="0" t="s">
        <v>1790</v>
      </c>
      <c r="W1199" s="110" t="s">
        <v>204</v>
      </c>
      <c r="X1199" s="111" t="n">
        <v>2020</v>
      </c>
      <c r="Y1199" s="111" t="s">
        <v>5366</v>
      </c>
      <c r="Z1199" s="130" t="s">
        <v>757</v>
      </c>
      <c r="AA1199" s="122"/>
      <c r="AB1199" s="0" t="s">
        <v>7787</v>
      </c>
      <c r="AC1199" s="0" t="s">
        <v>1696</v>
      </c>
      <c r="AD1199" s="111" t="n">
        <v>2020</v>
      </c>
      <c r="AE1199" s="111" t="s">
        <v>198</v>
      </c>
      <c r="AI1199" s="111" t="s">
        <v>207</v>
      </c>
      <c r="AK1199" s="111" t="str">
        <f aca="false">(AB1199)</f>
        <v>Ubisoft Toronto</v>
      </c>
      <c r="AM1199" s="111" t="n">
        <f aca="false">AD1199</f>
        <v>2020</v>
      </c>
      <c r="AN1199" s="111" t="s">
        <v>1887</v>
      </c>
      <c r="AR1199" s="131" t="s">
        <v>8346</v>
      </c>
      <c r="AS1199" s="0" t="s">
        <v>8347</v>
      </c>
      <c r="AT1199" s="0" t="s">
        <v>5748</v>
      </c>
      <c r="AU1199" s="0" t="s">
        <v>8348</v>
      </c>
      <c r="AV1199" s="0" t="s">
        <v>200</v>
      </c>
      <c r="AY1199" s="131"/>
      <c r="AZ1199" s="0" t="s">
        <v>8349</v>
      </c>
      <c r="BA1199" s="124" t="s">
        <v>200</v>
      </c>
      <c r="BB1199" s="0" t="s">
        <v>248</v>
      </c>
      <c r="BC1199" s="0" t="s">
        <v>8350</v>
      </c>
      <c r="BD1199" s="0" t="s">
        <v>8351</v>
      </c>
      <c r="BE1199" s="0" t="s">
        <v>8352</v>
      </c>
      <c r="BF1199" s="0" t="s">
        <v>8353</v>
      </c>
      <c r="BG1199" s="125"/>
      <c r="BH1199" s="0" t="s">
        <v>5255</v>
      </c>
      <c r="BI1199" s="112" t="n">
        <v>3307216135180</v>
      </c>
      <c r="BJ1199" s="126"/>
      <c r="BK1199" s="0" t="s">
        <v>215</v>
      </c>
      <c r="BL1199" s="112" t="n">
        <v>4</v>
      </c>
      <c r="BM1199" s="112" t="n">
        <v>4</v>
      </c>
      <c r="BN1199" s="112" t="n">
        <v>4</v>
      </c>
      <c r="BO1199" s="111" t="n">
        <v>20</v>
      </c>
      <c r="BP1199" s="125"/>
      <c r="BQ1199" s="127"/>
    </row>
    <row r="1200" customFormat="false" ht="13.8" hidden="false" customHeight="false" outlineLevel="0" collapsed="false">
      <c r="A1200" s="0" t="s">
        <v>8354</v>
      </c>
      <c r="B1200" s="0" t="s">
        <v>5207</v>
      </c>
      <c r="C1200" s="0" t="s">
        <v>1267</v>
      </c>
      <c r="D1200" s="0" t="s">
        <v>1869</v>
      </c>
      <c r="E1200" s="0" t="s">
        <v>194</v>
      </c>
      <c r="F1200" s="0" t="s">
        <v>195</v>
      </c>
      <c r="G1200" s="0" t="s">
        <v>330</v>
      </c>
      <c r="H1200" s="0" t="s">
        <v>4389</v>
      </c>
      <c r="I1200" s="0" t="s">
        <v>839</v>
      </c>
      <c r="J1200" s="111" t="n">
        <v>1</v>
      </c>
      <c r="K1200" s="0" t="s">
        <v>198</v>
      </c>
      <c r="L1200" s="0" t="s">
        <v>198</v>
      </c>
      <c r="M1200" s="0" t="s">
        <v>235</v>
      </c>
      <c r="N1200" s="0" t="s">
        <v>8355</v>
      </c>
      <c r="O1200" s="0" t="s">
        <v>237</v>
      </c>
      <c r="P1200" s="0" t="s">
        <v>8356</v>
      </c>
      <c r="Q1200" s="120" t="s">
        <v>200</v>
      </c>
      <c r="R1200" s="0" t="s">
        <v>3919</v>
      </c>
      <c r="S1200" s="0" t="s">
        <v>5247</v>
      </c>
      <c r="T1200" s="0" t="s">
        <v>198</v>
      </c>
      <c r="U1200" s="0" t="s">
        <v>285</v>
      </c>
      <c r="V1200" s="0" t="s">
        <v>1790</v>
      </c>
      <c r="W1200" s="110" t="s">
        <v>204</v>
      </c>
      <c r="X1200" s="111" t="n">
        <v>2018</v>
      </c>
      <c r="Y1200" s="111" t="s">
        <v>498</v>
      </c>
      <c r="Z1200" s="130" t="s">
        <v>757</v>
      </c>
      <c r="AA1200" s="122" t="s">
        <v>200</v>
      </c>
      <c r="AB1200" s="0" t="s">
        <v>8357</v>
      </c>
      <c r="AC1200" s="0" t="s">
        <v>5946</v>
      </c>
      <c r="AD1200" s="111" t="s">
        <v>198</v>
      </c>
      <c r="AE1200" s="111" t="s">
        <v>8218</v>
      </c>
      <c r="AG1200" s="130"/>
      <c r="AI1200" s="111" t="s">
        <v>294</v>
      </c>
      <c r="AJ1200" s="111" t="s">
        <v>1793</v>
      </c>
      <c r="AK1200" s="0" t="s">
        <v>8357</v>
      </c>
      <c r="AM1200" s="111" t="n">
        <v>2017</v>
      </c>
      <c r="AN1200" s="111" t="s">
        <v>297</v>
      </c>
      <c r="AQ1200" s="0" t="s">
        <v>8358</v>
      </c>
      <c r="AR1200" s="0" t="s">
        <v>1455</v>
      </c>
      <c r="AS1200" s="0" t="s">
        <v>200</v>
      </c>
      <c r="AT1200" s="0" t="s">
        <v>7446</v>
      </c>
      <c r="AU1200" s="0" t="s">
        <v>470</v>
      </c>
      <c r="AV1200" s="0" t="s">
        <v>200</v>
      </c>
      <c r="AY1200" s="131" t="s">
        <v>2040</v>
      </c>
      <c r="AZ1200" s="0" t="s">
        <v>8359</v>
      </c>
      <c r="BA1200" s="124" t="s">
        <v>200</v>
      </c>
      <c r="BB1200" s="0" t="s">
        <v>248</v>
      </c>
      <c r="BC1200" s="0" t="s">
        <v>8360</v>
      </c>
      <c r="BD1200" s="0" t="s">
        <v>8361</v>
      </c>
      <c r="BE1200" s="0" t="s">
        <v>5332</v>
      </c>
      <c r="BG1200" s="125" t="s">
        <v>200</v>
      </c>
      <c r="BH1200" s="0" t="s">
        <v>5255</v>
      </c>
      <c r="BI1200" s="112" t="n">
        <v>850971008082</v>
      </c>
      <c r="BJ1200" s="126" t="s">
        <v>200</v>
      </c>
      <c r="BK1200" s="0" t="s">
        <v>215</v>
      </c>
      <c r="BL1200" s="112" t="n">
        <v>4</v>
      </c>
      <c r="BM1200" s="112" t="n">
        <v>4</v>
      </c>
      <c r="BN1200" s="112" t="n">
        <v>4</v>
      </c>
      <c r="BO1200" s="111" t="n">
        <v>40</v>
      </c>
      <c r="BP1200" s="125" t="s">
        <v>200</v>
      </c>
      <c r="BQ1200" s="127" t="s">
        <v>216</v>
      </c>
    </row>
    <row r="1201" customFormat="false" ht="13.8" hidden="false" customHeight="false" outlineLevel="0" collapsed="false">
      <c r="A1201" s="0" t="s">
        <v>8362</v>
      </c>
      <c r="B1201" s="0" t="s">
        <v>5207</v>
      </c>
      <c r="C1201" s="131" t="s">
        <v>1489</v>
      </c>
      <c r="D1201" s="131" t="s">
        <v>3087</v>
      </c>
      <c r="E1201" s="0" t="s">
        <v>194</v>
      </c>
      <c r="F1201" s="0" t="s">
        <v>1509</v>
      </c>
      <c r="G1201" s="0" t="s">
        <v>330</v>
      </c>
      <c r="H1201" s="0" t="s">
        <v>901</v>
      </c>
      <c r="J1201" s="111" t="n">
        <v>1</v>
      </c>
      <c r="K1201" s="0" t="s">
        <v>198</v>
      </c>
      <c r="L1201" s="0" t="s">
        <v>198</v>
      </c>
      <c r="M1201" s="0" t="s">
        <v>199</v>
      </c>
      <c r="P1201" s="0" t="s">
        <v>2084</v>
      </c>
      <c r="Q1201" s="120" t="s">
        <v>200</v>
      </c>
      <c r="R1201" s="0" t="s">
        <v>3919</v>
      </c>
      <c r="S1201" s="0" t="s">
        <v>201</v>
      </c>
      <c r="T1201" s="0" t="s">
        <v>198</v>
      </c>
      <c r="U1201" s="0" t="s">
        <v>202</v>
      </c>
      <c r="V1201" s="0" t="s">
        <v>1790</v>
      </c>
      <c r="W1201" s="110" t="s">
        <v>204</v>
      </c>
      <c r="X1201" s="111" t="n">
        <v>2018</v>
      </c>
      <c r="Y1201" s="111" t="s">
        <v>200</v>
      </c>
      <c r="Z1201" s="130" t="s">
        <v>757</v>
      </c>
      <c r="AA1201" s="122" t="s">
        <v>200</v>
      </c>
      <c r="AB1201" s="0" t="s">
        <v>8363</v>
      </c>
      <c r="AC1201" s="0" t="s">
        <v>7866</v>
      </c>
      <c r="AD1201" s="111" t="n">
        <v>2018</v>
      </c>
      <c r="AE1201" s="111" t="s">
        <v>198</v>
      </c>
      <c r="AI1201" s="111" t="s">
        <v>207</v>
      </c>
      <c r="AK1201" s="111" t="str">
        <f aca="false">(AB1201)</f>
        <v>Compulsion games</v>
      </c>
      <c r="AM1201" s="111" t="n">
        <f aca="false">AD1201</f>
        <v>2018</v>
      </c>
      <c r="AN1201" s="111" t="s">
        <v>1887</v>
      </c>
      <c r="AR1201" s="131" t="s">
        <v>8364</v>
      </c>
      <c r="AS1201" s="0" t="s">
        <v>200</v>
      </c>
      <c r="AT1201" s="0" t="s">
        <v>8365</v>
      </c>
      <c r="AU1201" s="0" t="s">
        <v>2727</v>
      </c>
      <c r="AY1201" s="131" t="s">
        <v>2040</v>
      </c>
      <c r="AZ1201" s="0" t="s">
        <v>8366</v>
      </c>
      <c r="BA1201" s="124" t="s">
        <v>200</v>
      </c>
      <c r="BB1201" s="0" t="s">
        <v>248</v>
      </c>
      <c r="BC1201" s="0" t="s">
        <v>8367</v>
      </c>
      <c r="BE1201" s="0" t="s">
        <v>8368</v>
      </c>
      <c r="BF1201" s="0" t="s">
        <v>8369</v>
      </c>
      <c r="BG1201" s="125" t="s">
        <v>200</v>
      </c>
      <c r="BH1201" s="0" t="s">
        <v>5255</v>
      </c>
      <c r="BI1201" s="112" t="n">
        <v>850942007342</v>
      </c>
      <c r="BJ1201" s="126" t="s">
        <v>200</v>
      </c>
      <c r="BK1201" s="0" t="s">
        <v>215</v>
      </c>
      <c r="BL1201" s="112" t="n">
        <v>4</v>
      </c>
      <c r="BM1201" s="112" t="n">
        <v>4</v>
      </c>
      <c r="BN1201" s="112" t="n">
        <v>4</v>
      </c>
      <c r="BO1201" s="111" t="n">
        <v>20</v>
      </c>
      <c r="BP1201" s="125" t="s">
        <v>200</v>
      </c>
      <c r="BQ1201" s="127" t="s">
        <v>216</v>
      </c>
    </row>
    <row r="1202" customFormat="false" ht="13.8" hidden="false" customHeight="false" outlineLevel="0" collapsed="false">
      <c r="A1202" s="0" t="s">
        <v>8370</v>
      </c>
      <c r="B1202" s="0" t="s">
        <v>5207</v>
      </c>
      <c r="C1202" s="0" t="s">
        <v>192</v>
      </c>
      <c r="D1202" s="0" t="s">
        <v>193</v>
      </c>
      <c r="E1202" s="0" t="s">
        <v>194</v>
      </c>
      <c r="F1202" s="0" t="s">
        <v>606</v>
      </c>
      <c r="G1202" s="0" t="s">
        <v>196</v>
      </c>
      <c r="H1202" s="0" t="s">
        <v>219</v>
      </c>
      <c r="J1202" s="111" t="n">
        <v>4</v>
      </c>
      <c r="K1202" s="0" t="s">
        <v>198</v>
      </c>
      <c r="L1202" s="0" t="s">
        <v>533</v>
      </c>
      <c r="M1202" s="0" t="s">
        <v>199</v>
      </c>
      <c r="O1202" s="0" t="s">
        <v>534</v>
      </c>
      <c r="Q1202" s="120" t="s">
        <v>200</v>
      </c>
      <c r="R1202" s="0" t="s">
        <v>3919</v>
      </c>
      <c r="S1202" s="0" t="s">
        <v>201</v>
      </c>
      <c r="T1202" s="0" t="s">
        <v>198</v>
      </c>
      <c r="U1202" s="0" t="s">
        <v>285</v>
      </c>
      <c r="V1202" s="0" t="s">
        <v>1790</v>
      </c>
      <c r="W1202" s="110" t="s">
        <v>204</v>
      </c>
      <c r="X1202" s="111" t="n">
        <v>2016</v>
      </c>
      <c r="Y1202" s="111" t="s">
        <v>200</v>
      </c>
      <c r="Z1202" s="111" t="s">
        <v>198</v>
      </c>
      <c r="AA1202" s="122" t="s">
        <v>200</v>
      </c>
      <c r="AB1202" s="0" t="s">
        <v>8371</v>
      </c>
      <c r="AC1202" s="0" t="s">
        <v>8372</v>
      </c>
      <c r="AD1202" s="111" t="s">
        <v>198</v>
      </c>
      <c r="AE1202" s="111" t="s">
        <v>198</v>
      </c>
      <c r="AI1202" s="111" t="s">
        <v>294</v>
      </c>
      <c r="AJ1202" s="111" t="s">
        <v>737</v>
      </c>
      <c r="AK1202" s="0" t="s">
        <v>8372</v>
      </c>
      <c r="AM1202" s="111" t="n">
        <v>1994</v>
      </c>
      <c r="AN1202" s="111" t="s">
        <v>208</v>
      </c>
      <c r="AS1202" s="0" t="s">
        <v>200</v>
      </c>
      <c r="AU1202" s="0" t="s">
        <v>1122</v>
      </c>
      <c r="AV1202" s="0" t="s">
        <v>200</v>
      </c>
      <c r="AZ1202" s="0" t="s">
        <v>8373</v>
      </c>
      <c r="BA1202" s="124" t="s">
        <v>200</v>
      </c>
      <c r="BB1202" s="0" t="s">
        <v>248</v>
      </c>
      <c r="BC1202" s="0" t="s">
        <v>8374</v>
      </c>
      <c r="BD1202" s="0" t="s">
        <v>8342</v>
      </c>
      <c r="BE1202" s="0" t="s">
        <v>8375</v>
      </c>
      <c r="BF1202" s="0" t="s">
        <v>8376</v>
      </c>
      <c r="BG1202" s="125" t="s">
        <v>200</v>
      </c>
      <c r="BH1202" s="0" t="s">
        <v>5255</v>
      </c>
      <c r="BI1202" s="112" t="n">
        <v>719593160014</v>
      </c>
      <c r="BJ1202" s="126" t="s">
        <v>200</v>
      </c>
      <c r="BK1202" s="0" t="s">
        <v>215</v>
      </c>
      <c r="BL1202" s="112" t="n">
        <v>4</v>
      </c>
      <c r="BM1202" s="112" t="n">
        <v>4</v>
      </c>
      <c r="BN1202" s="112" t="n">
        <v>4</v>
      </c>
      <c r="BO1202" s="111" t="n">
        <v>20</v>
      </c>
      <c r="BP1202" s="125" t="s">
        <v>200</v>
      </c>
      <c r="BQ1202" s="127" t="s">
        <v>216</v>
      </c>
    </row>
    <row r="1203" customFormat="false" ht="13.8" hidden="false" customHeight="false" outlineLevel="0" collapsed="false">
      <c r="A1203" s="0" t="s">
        <v>8377</v>
      </c>
      <c r="B1203" s="0" t="s">
        <v>5207</v>
      </c>
      <c r="C1203" s="0" t="s">
        <v>192</v>
      </c>
      <c r="D1203" s="0" t="s">
        <v>5239</v>
      </c>
      <c r="E1203" s="0" t="s">
        <v>194</v>
      </c>
      <c r="F1203" s="0" t="s">
        <v>195</v>
      </c>
      <c r="G1203" s="0" t="s">
        <v>196</v>
      </c>
      <c r="H1203" s="0" t="s">
        <v>197</v>
      </c>
      <c r="J1203" s="111" t="n">
        <v>1</v>
      </c>
      <c r="K1203" s="0" t="s">
        <v>198</v>
      </c>
      <c r="L1203" s="0" t="s">
        <v>198</v>
      </c>
      <c r="M1203" s="0" t="s">
        <v>199</v>
      </c>
      <c r="Q1203" s="120"/>
      <c r="R1203" s="0" t="s">
        <v>3919</v>
      </c>
      <c r="S1203" s="0" t="s">
        <v>1834</v>
      </c>
      <c r="T1203" s="0" t="s">
        <v>8378</v>
      </c>
      <c r="U1203" s="0" t="s">
        <v>202</v>
      </c>
      <c r="V1203" s="0" t="s">
        <v>1790</v>
      </c>
      <c r="W1203" s="110" t="s">
        <v>204</v>
      </c>
      <c r="X1203" s="111" t="n">
        <v>2020</v>
      </c>
      <c r="Z1203" s="111" t="s">
        <v>221</v>
      </c>
      <c r="AA1203" s="122" t="s">
        <v>200</v>
      </c>
      <c r="AB1203" s="0" t="s">
        <v>8379</v>
      </c>
      <c r="AC1203" s="0" t="s">
        <v>5443</v>
      </c>
      <c r="AD1203" s="111" t="n">
        <v>2020</v>
      </c>
      <c r="AE1203" s="111" t="s">
        <v>222</v>
      </c>
      <c r="AI1203" s="111" t="s">
        <v>294</v>
      </c>
      <c r="AJ1203" s="111" t="s">
        <v>1793</v>
      </c>
      <c r="AK1203" s="0" t="s">
        <v>8379</v>
      </c>
      <c r="AM1203" s="111" t="n">
        <v>2020</v>
      </c>
      <c r="AN1203" s="111" t="s">
        <v>3156</v>
      </c>
      <c r="AU1203" s="0" t="s">
        <v>1306</v>
      </c>
      <c r="AV1203" s="0" t="s">
        <v>200</v>
      </c>
      <c r="AZ1203" s="0" t="s">
        <v>8380</v>
      </c>
      <c r="BA1203" s="124" t="s">
        <v>200</v>
      </c>
      <c r="BB1203" s="0" t="s">
        <v>248</v>
      </c>
      <c r="BC1203" s="0" t="s">
        <v>760</v>
      </c>
      <c r="BE1203" s="0" t="s">
        <v>8381</v>
      </c>
      <c r="BG1203" s="125"/>
      <c r="BH1203" s="0" t="s">
        <v>2235</v>
      </c>
      <c r="BI1203" s="112" t="n">
        <v>8436566142113</v>
      </c>
      <c r="BJ1203" s="126"/>
      <c r="BK1203" s="0" t="s">
        <v>215</v>
      </c>
      <c r="BL1203" s="112" t="n">
        <v>4</v>
      </c>
      <c r="BM1203" s="112" t="n">
        <v>4</v>
      </c>
      <c r="BN1203" s="112" t="n">
        <v>4</v>
      </c>
      <c r="BO1203" s="111" t="n">
        <v>20</v>
      </c>
      <c r="BP1203" s="125"/>
      <c r="BQ1203" s="127"/>
    </row>
    <row r="1204" customFormat="false" ht="13.8" hidden="false" customHeight="false" outlineLevel="0" collapsed="false">
      <c r="A1204" s="0" t="s">
        <v>8382</v>
      </c>
      <c r="B1204" s="0" t="s">
        <v>5207</v>
      </c>
      <c r="C1204" s="0" t="s">
        <v>1082</v>
      </c>
      <c r="D1204" s="0" t="s">
        <v>193</v>
      </c>
      <c r="E1204" s="0" t="s">
        <v>313</v>
      </c>
      <c r="F1204" s="0" t="s">
        <v>314</v>
      </c>
      <c r="G1204" s="0" t="s">
        <v>424</v>
      </c>
      <c r="H1204" s="0" t="s">
        <v>197</v>
      </c>
      <c r="I1204" s="0" t="s">
        <v>200</v>
      </c>
      <c r="J1204" s="111" t="n">
        <v>2</v>
      </c>
      <c r="K1204" s="0" t="s">
        <v>198</v>
      </c>
      <c r="L1204" s="0" t="s">
        <v>392</v>
      </c>
      <c r="M1204" s="0" t="s">
        <v>235</v>
      </c>
      <c r="N1204" s="0" t="s">
        <v>8383</v>
      </c>
      <c r="O1204" s="0" t="s">
        <v>596</v>
      </c>
      <c r="Q1204" s="120" t="s">
        <v>200</v>
      </c>
      <c r="R1204" s="0" t="s">
        <v>3919</v>
      </c>
      <c r="S1204" s="0" t="s">
        <v>5247</v>
      </c>
      <c r="T1204" s="0" t="s">
        <v>198</v>
      </c>
      <c r="U1204" s="0" t="s">
        <v>285</v>
      </c>
      <c r="V1204" s="0" t="s">
        <v>1790</v>
      </c>
      <c r="W1204" s="110" t="s">
        <v>204</v>
      </c>
      <c r="X1204" s="111" t="n">
        <v>2017</v>
      </c>
      <c r="Y1204" s="111" t="s">
        <v>205</v>
      </c>
      <c r="Z1204" s="111" t="s">
        <v>198</v>
      </c>
      <c r="AA1204" s="122" t="s">
        <v>200</v>
      </c>
      <c r="AB1204" s="0" t="s">
        <v>7218</v>
      </c>
      <c r="AC1204" s="0" t="s">
        <v>5249</v>
      </c>
      <c r="AD1204" s="111" t="s">
        <v>198</v>
      </c>
      <c r="AE1204" s="111" t="s">
        <v>3242</v>
      </c>
      <c r="AG1204" s="130"/>
      <c r="AI1204" s="111" t="s">
        <v>294</v>
      </c>
      <c r="AJ1204" s="111" t="s">
        <v>1130</v>
      </c>
      <c r="AK1204" s="111" t="s">
        <v>8384</v>
      </c>
      <c r="AL1204" s="0" t="s">
        <v>216</v>
      </c>
      <c r="AM1204" s="111" t="n">
        <v>1994</v>
      </c>
      <c r="AN1204" s="111" t="s">
        <v>510</v>
      </c>
      <c r="AR1204" s="0" t="s">
        <v>200</v>
      </c>
      <c r="AS1204" s="0" t="s">
        <v>200</v>
      </c>
      <c r="AV1204" s="0" t="s">
        <v>200</v>
      </c>
      <c r="AZ1204" s="0" t="s">
        <v>8385</v>
      </c>
      <c r="BA1204" s="124" t="s">
        <v>200</v>
      </c>
      <c r="BB1204" s="0" t="s">
        <v>462</v>
      </c>
      <c r="BC1204" s="0" t="s">
        <v>7035</v>
      </c>
      <c r="BD1204" s="0" t="s">
        <v>8386</v>
      </c>
      <c r="BE1204" s="0" t="s">
        <v>8387</v>
      </c>
      <c r="BF1204" s="0" t="s">
        <v>3686</v>
      </c>
      <c r="BG1204" s="125" t="s">
        <v>200</v>
      </c>
      <c r="BH1204" s="0" t="s">
        <v>5255</v>
      </c>
      <c r="BI1204" s="112" t="n">
        <v>819976020192</v>
      </c>
      <c r="BJ1204" s="126" t="s">
        <v>200</v>
      </c>
      <c r="BK1204" s="0" t="s">
        <v>215</v>
      </c>
      <c r="BL1204" s="112" t="n">
        <v>4</v>
      </c>
      <c r="BM1204" s="112" t="n">
        <v>4</v>
      </c>
      <c r="BN1204" s="112" t="n">
        <v>4</v>
      </c>
      <c r="BO1204" s="111" t="n">
        <v>60</v>
      </c>
      <c r="BP1204" s="125" t="s">
        <v>200</v>
      </c>
      <c r="BQ1204" s="127" t="s">
        <v>216</v>
      </c>
    </row>
    <row r="1205" customFormat="false" ht="13.8" hidden="false" customHeight="false" outlineLevel="0" collapsed="false">
      <c r="A1205" s="0" t="s">
        <v>8388</v>
      </c>
      <c r="B1205" s="0" t="s">
        <v>5207</v>
      </c>
      <c r="C1205" s="0" t="s">
        <v>5126</v>
      </c>
      <c r="D1205" s="0" t="s">
        <v>5271</v>
      </c>
      <c r="E1205" s="0" t="s">
        <v>313</v>
      </c>
      <c r="F1205" s="0" t="s">
        <v>314</v>
      </c>
      <c r="G1205" s="0" t="s">
        <v>880</v>
      </c>
      <c r="H1205" s="0" t="s">
        <v>197</v>
      </c>
      <c r="J1205" s="111" t="n">
        <v>2</v>
      </c>
      <c r="K1205" s="131" t="s">
        <v>198</v>
      </c>
      <c r="L1205" s="0" t="s">
        <v>392</v>
      </c>
      <c r="M1205" s="0" t="s">
        <v>199</v>
      </c>
      <c r="O1205" s="0" t="s">
        <v>200</v>
      </c>
      <c r="Q1205" s="120" t="s">
        <v>200</v>
      </c>
      <c r="R1205" s="0" t="s">
        <v>3919</v>
      </c>
      <c r="S1205" s="0" t="s">
        <v>201</v>
      </c>
      <c r="T1205" s="0" t="s">
        <v>198</v>
      </c>
      <c r="U1205" s="0" t="s">
        <v>202</v>
      </c>
      <c r="V1205" s="0" t="s">
        <v>1790</v>
      </c>
      <c r="W1205" s="110" t="s">
        <v>204</v>
      </c>
      <c r="X1205" s="111" t="n">
        <v>2017</v>
      </c>
      <c r="Z1205" s="111" t="s">
        <v>198</v>
      </c>
      <c r="AA1205" s="122" t="s">
        <v>200</v>
      </c>
      <c r="AB1205" s="0" t="s">
        <v>8389</v>
      </c>
      <c r="AC1205" s="0" t="s">
        <v>872</v>
      </c>
      <c r="AD1205" s="111" t="n">
        <v>2017</v>
      </c>
      <c r="AE1205" s="111" t="s">
        <v>222</v>
      </c>
      <c r="AI1205" s="111" t="s">
        <v>922</v>
      </c>
      <c r="AJ1205" s="111" t="s">
        <v>3976</v>
      </c>
      <c r="AK1205" s="0" t="s">
        <v>8389</v>
      </c>
      <c r="AM1205" s="111" t="s">
        <v>849</v>
      </c>
      <c r="AN1205" s="111" t="s">
        <v>263</v>
      </c>
      <c r="AO1205" s="0" t="s">
        <v>5844</v>
      </c>
      <c r="AP1205" s="0" t="s">
        <v>200</v>
      </c>
      <c r="AQ1205" s="0" t="s">
        <v>200</v>
      </c>
      <c r="AS1205" s="0" t="s">
        <v>5128</v>
      </c>
      <c r="AV1205" s="0" t="s">
        <v>200</v>
      </c>
      <c r="AZ1205" s="0" t="s">
        <v>8390</v>
      </c>
      <c r="BA1205" s="124" t="s">
        <v>200</v>
      </c>
      <c r="BB1205" s="0" t="s">
        <v>462</v>
      </c>
      <c r="BC1205" s="0" t="s">
        <v>8391</v>
      </c>
      <c r="BD1205" s="0" t="s">
        <v>8392</v>
      </c>
      <c r="BE1205" s="0" t="s">
        <v>8393</v>
      </c>
      <c r="BF1205" s="0" t="s">
        <v>200</v>
      </c>
      <c r="BG1205" s="125" t="s">
        <v>200</v>
      </c>
      <c r="BH1205" s="0" t="s">
        <v>5255</v>
      </c>
      <c r="BI1205" s="112" t="n">
        <v>711719853169</v>
      </c>
      <c r="BJ1205" s="126" t="s">
        <v>200</v>
      </c>
      <c r="BK1205" s="0" t="s">
        <v>215</v>
      </c>
      <c r="BL1205" s="112" t="n">
        <v>4</v>
      </c>
      <c r="BM1205" s="112" t="n">
        <v>4</v>
      </c>
      <c r="BN1205" s="112" t="n">
        <v>4</v>
      </c>
      <c r="BO1205" s="111" t="n">
        <v>20</v>
      </c>
      <c r="BP1205" s="125" t="s">
        <v>200</v>
      </c>
      <c r="BQ1205" s="127" t="s">
        <v>216</v>
      </c>
    </row>
    <row r="1206" customFormat="false" ht="13.8" hidden="false" customHeight="false" outlineLevel="0" collapsed="false">
      <c r="A1206" s="0" t="s">
        <v>8394</v>
      </c>
      <c r="B1206" s="0" t="s">
        <v>5207</v>
      </c>
      <c r="C1206" s="131" t="s">
        <v>1489</v>
      </c>
      <c r="D1206" s="131" t="s">
        <v>1333</v>
      </c>
      <c r="E1206" s="0" t="s">
        <v>194</v>
      </c>
      <c r="F1206" s="0" t="s">
        <v>195</v>
      </c>
      <c r="G1206" s="0" t="s">
        <v>196</v>
      </c>
      <c r="H1206" s="0" t="s">
        <v>901</v>
      </c>
      <c r="J1206" s="111" t="n">
        <v>1</v>
      </c>
      <c r="K1206" s="131" t="s">
        <v>198</v>
      </c>
      <c r="L1206" s="131" t="s">
        <v>198</v>
      </c>
      <c r="M1206" s="0" t="s">
        <v>199</v>
      </c>
      <c r="Q1206" s="120" t="s">
        <v>200</v>
      </c>
      <c r="R1206" s="0" t="s">
        <v>3919</v>
      </c>
      <c r="S1206" s="0" t="s">
        <v>201</v>
      </c>
      <c r="T1206" s="0" t="s">
        <v>198</v>
      </c>
      <c r="U1206" s="0" t="s">
        <v>202</v>
      </c>
      <c r="V1206" s="0" t="s">
        <v>1790</v>
      </c>
      <c r="W1206" s="110" t="s">
        <v>204</v>
      </c>
      <c r="X1206" s="111" t="n">
        <v>2015</v>
      </c>
      <c r="Y1206" s="111" t="s">
        <v>498</v>
      </c>
      <c r="Z1206" s="130" t="s">
        <v>757</v>
      </c>
      <c r="AA1206" s="122" t="s">
        <v>200</v>
      </c>
      <c r="AB1206" s="0" t="s">
        <v>8395</v>
      </c>
      <c r="AC1206" s="0" t="s">
        <v>4214</v>
      </c>
      <c r="AD1206" s="111" t="n">
        <v>2015</v>
      </c>
      <c r="AE1206" s="111" t="s">
        <v>198</v>
      </c>
      <c r="AI1206" s="111" t="s">
        <v>207</v>
      </c>
      <c r="AK1206" s="111" t="str">
        <f aca="false">(AB1206)</f>
        <v>machine games</v>
      </c>
      <c r="AM1206" s="111" t="n">
        <f aca="false">AD1206</f>
        <v>2015</v>
      </c>
      <c r="AN1206" s="111" t="s">
        <v>4091</v>
      </c>
      <c r="AR1206" s="0" t="s">
        <v>8396</v>
      </c>
      <c r="AS1206" s="0" t="s">
        <v>8397</v>
      </c>
      <c r="AT1206" s="0" t="s">
        <v>2468</v>
      </c>
      <c r="AU1206" s="0" t="s">
        <v>2219</v>
      </c>
      <c r="AV1206" s="0" t="s">
        <v>200</v>
      </c>
      <c r="AY1206" s="131" t="s">
        <v>4243</v>
      </c>
      <c r="AZ1206" s="0" t="s">
        <v>8398</v>
      </c>
      <c r="BA1206" s="124" t="s">
        <v>200</v>
      </c>
      <c r="BB1206" s="0" t="s">
        <v>248</v>
      </c>
      <c r="BC1206" s="0" t="s">
        <v>8399</v>
      </c>
      <c r="BD1206" s="0" t="s">
        <v>8400</v>
      </c>
      <c r="BE1206" s="0" t="s">
        <v>8401</v>
      </c>
      <c r="BG1206" s="125"/>
      <c r="BH1206" s="0" t="s">
        <v>5255</v>
      </c>
      <c r="BI1206" s="112" t="n">
        <v>5055856405009</v>
      </c>
      <c r="BJ1206" s="126"/>
      <c r="BK1206" s="0" t="s">
        <v>215</v>
      </c>
      <c r="BL1206" s="112" t="n">
        <v>4</v>
      </c>
      <c r="BM1206" s="112" t="n">
        <v>4</v>
      </c>
      <c r="BN1206" s="112" t="n">
        <v>4</v>
      </c>
      <c r="BO1206" s="111" t="n">
        <v>20</v>
      </c>
      <c r="BP1206" s="125"/>
      <c r="BQ1206" s="127" t="s">
        <v>216</v>
      </c>
    </row>
    <row r="1207" customFormat="false" ht="13.8" hidden="false" customHeight="false" outlineLevel="0" collapsed="false">
      <c r="A1207" s="0" t="s">
        <v>8402</v>
      </c>
      <c r="B1207" s="0" t="s">
        <v>5207</v>
      </c>
      <c r="C1207" s="131" t="s">
        <v>1489</v>
      </c>
      <c r="D1207" s="131" t="s">
        <v>1333</v>
      </c>
      <c r="E1207" s="0" t="s">
        <v>194</v>
      </c>
      <c r="F1207" s="0" t="s">
        <v>195</v>
      </c>
      <c r="G1207" s="0" t="s">
        <v>196</v>
      </c>
      <c r="H1207" s="0" t="s">
        <v>901</v>
      </c>
      <c r="J1207" s="111" t="n">
        <v>1</v>
      </c>
      <c r="K1207" s="131" t="s">
        <v>198</v>
      </c>
      <c r="L1207" s="131" t="s">
        <v>198</v>
      </c>
      <c r="M1207" s="0" t="s">
        <v>199</v>
      </c>
      <c r="Q1207" s="120" t="s">
        <v>200</v>
      </c>
      <c r="R1207" s="0" t="s">
        <v>3919</v>
      </c>
      <c r="S1207" s="0" t="s">
        <v>201</v>
      </c>
      <c r="T1207" s="0" t="s">
        <v>198</v>
      </c>
      <c r="U1207" s="0" t="s">
        <v>202</v>
      </c>
      <c r="V1207" s="0" t="s">
        <v>1790</v>
      </c>
      <c r="W1207" s="110" t="s">
        <v>204</v>
      </c>
      <c r="X1207" s="111" t="n">
        <v>2014</v>
      </c>
      <c r="Y1207" s="111" t="s">
        <v>498</v>
      </c>
      <c r="Z1207" s="130" t="s">
        <v>757</v>
      </c>
      <c r="AA1207" s="122" t="s">
        <v>200</v>
      </c>
      <c r="AB1207" s="0" t="s">
        <v>8395</v>
      </c>
      <c r="AC1207" s="0" t="s">
        <v>4214</v>
      </c>
      <c r="AD1207" s="111" t="n">
        <v>2014</v>
      </c>
      <c r="AE1207" s="111" t="s">
        <v>198</v>
      </c>
      <c r="AI1207" s="111" t="s">
        <v>207</v>
      </c>
      <c r="AK1207" s="111" t="str">
        <f aca="false">(AB1207)</f>
        <v>machine games</v>
      </c>
      <c r="AM1207" s="111" t="n">
        <f aca="false">AD1207</f>
        <v>2014</v>
      </c>
      <c r="AN1207" s="111" t="s">
        <v>4091</v>
      </c>
      <c r="AR1207" s="0" t="s">
        <v>8396</v>
      </c>
      <c r="AS1207" s="0" t="s">
        <v>8397</v>
      </c>
      <c r="AT1207" s="0" t="s">
        <v>2468</v>
      </c>
      <c r="AU1207" s="0" t="s">
        <v>2219</v>
      </c>
      <c r="AV1207" s="0" t="s">
        <v>200</v>
      </c>
      <c r="AY1207" s="131" t="s">
        <v>4243</v>
      </c>
      <c r="AZ1207" s="0" t="s">
        <v>8403</v>
      </c>
      <c r="BA1207" s="124" t="s">
        <v>200</v>
      </c>
      <c r="BB1207" s="0" t="s">
        <v>248</v>
      </c>
      <c r="BC1207" s="0" t="s">
        <v>4998</v>
      </c>
      <c r="BD1207" s="0" t="s">
        <v>8404</v>
      </c>
      <c r="BE1207" s="0" t="s">
        <v>8405</v>
      </c>
      <c r="BG1207" s="125"/>
      <c r="BH1207" s="0" t="s">
        <v>5255</v>
      </c>
      <c r="BI1207" s="112" t="n">
        <v>93155149182</v>
      </c>
      <c r="BJ1207" s="126"/>
      <c r="BK1207" s="0" t="s">
        <v>215</v>
      </c>
      <c r="BL1207" s="112" t="n">
        <v>4</v>
      </c>
      <c r="BM1207" s="112" t="n">
        <v>4</v>
      </c>
      <c r="BN1207" s="112" t="n">
        <v>4</v>
      </c>
      <c r="BO1207" s="111" t="n">
        <v>20</v>
      </c>
      <c r="BP1207" s="125"/>
      <c r="BQ1207" s="127" t="s">
        <v>216</v>
      </c>
    </row>
    <row r="1208" customFormat="false" ht="13.8" hidden="false" customHeight="false" outlineLevel="0" collapsed="false">
      <c r="A1208" s="0" t="s">
        <v>8406</v>
      </c>
      <c r="B1208" s="0" t="s">
        <v>5207</v>
      </c>
      <c r="C1208" s="131" t="s">
        <v>1489</v>
      </c>
      <c r="D1208" s="131" t="s">
        <v>1333</v>
      </c>
      <c r="E1208" s="0" t="s">
        <v>194</v>
      </c>
      <c r="F1208" s="0" t="s">
        <v>195</v>
      </c>
      <c r="G1208" s="0" t="s">
        <v>196</v>
      </c>
      <c r="H1208" s="0" t="s">
        <v>901</v>
      </c>
      <c r="J1208" s="111" t="n">
        <v>1</v>
      </c>
      <c r="K1208" s="131" t="s">
        <v>198</v>
      </c>
      <c r="L1208" s="131" t="s">
        <v>198</v>
      </c>
      <c r="M1208" s="0" t="s">
        <v>199</v>
      </c>
      <c r="O1208" s="0" t="s">
        <v>200</v>
      </c>
      <c r="Q1208" s="120" t="s">
        <v>200</v>
      </c>
      <c r="R1208" s="0" t="s">
        <v>3919</v>
      </c>
      <c r="S1208" s="0" t="s">
        <v>201</v>
      </c>
      <c r="T1208" s="0" t="s">
        <v>198</v>
      </c>
      <c r="U1208" s="0" t="s">
        <v>202</v>
      </c>
      <c r="V1208" s="0" t="s">
        <v>1790</v>
      </c>
      <c r="W1208" s="110" t="s">
        <v>204</v>
      </c>
      <c r="X1208" s="111" t="n">
        <v>2017</v>
      </c>
      <c r="Y1208" s="111" t="s">
        <v>498</v>
      </c>
      <c r="Z1208" s="130" t="s">
        <v>757</v>
      </c>
      <c r="AA1208" s="122" t="s">
        <v>200</v>
      </c>
      <c r="AB1208" s="0" t="s">
        <v>8395</v>
      </c>
      <c r="AC1208" s="0" t="s">
        <v>4214</v>
      </c>
      <c r="AD1208" s="111" t="n">
        <v>2017</v>
      </c>
      <c r="AE1208" s="111" t="s">
        <v>198</v>
      </c>
      <c r="AI1208" s="111" t="s">
        <v>207</v>
      </c>
      <c r="AK1208" s="111" t="str">
        <f aca="false">(AB1208)</f>
        <v>machine games</v>
      </c>
      <c r="AM1208" s="111" t="n">
        <f aca="false">AD1208</f>
        <v>2017</v>
      </c>
      <c r="AN1208" s="111" t="s">
        <v>4091</v>
      </c>
      <c r="AR1208" s="0" t="s">
        <v>8396</v>
      </c>
      <c r="AS1208" s="0" t="s">
        <v>8397</v>
      </c>
      <c r="AT1208" s="0" t="s">
        <v>8407</v>
      </c>
      <c r="AU1208" s="0" t="s">
        <v>2219</v>
      </c>
      <c r="AV1208" s="0" t="s">
        <v>200</v>
      </c>
      <c r="AY1208" s="131" t="s">
        <v>4243</v>
      </c>
      <c r="AZ1208" s="0" t="s">
        <v>8408</v>
      </c>
      <c r="BA1208" s="124" t="s">
        <v>200</v>
      </c>
      <c r="BB1208" s="0" t="s">
        <v>248</v>
      </c>
      <c r="BC1208" s="0" t="s">
        <v>8409</v>
      </c>
      <c r="BD1208" s="0" t="s">
        <v>8410</v>
      </c>
      <c r="BE1208" s="0" t="s">
        <v>8411</v>
      </c>
      <c r="BG1208" s="125"/>
      <c r="BH1208" s="0" t="s">
        <v>5255</v>
      </c>
      <c r="BI1208" s="112" t="n">
        <v>5055856416715</v>
      </c>
      <c r="BJ1208" s="126"/>
      <c r="BK1208" s="0" t="s">
        <v>215</v>
      </c>
      <c r="BL1208" s="112" t="n">
        <v>4</v>
      </c>
      <c r="BM1208" s="112" t="n">
        <v>4</v>
      </c>
      <c r="BN1208" s="112" t="n">
        <v>4</v>
      </c>
      <c r="BO1208" s="111" t="n">
        <v>20</v>
      </c>
      <c r="BP1208" s="125"/>
      <c r="BQ1208" s="127" t="s">
        <v>216</v>
      </c>
    </row>
    <row r="1209" customFormat="false" ht="13.8" hidden="false" customHeight="false" outlineLevel="0" collapsed="false">
      <c r="A1209" s="0" t="s">
        <v>8412</v>
      </c>
      <c r="B1209" s="0" t="s">
        <v>5207</v>
      </c>
      <c r="C1209" s="0" t="s">
        <v>234</v>
      </c>
      <c r="D1209" s="0" t="s">
        <v>1333</v>
      </c>
      <c r="E1209" s="0" t="s">
        <v>194</v>
      </c>
      <c r="F1209" s="0" t="s">
        <v>195</v>
      </c>
      <c r="G1209" s="0" t="s">
        <v>196</v>
      </c>
      <c r="H1209" s="0" t="s">
        <v>197</v>
      </c>
      <c r="J1209" s="111" t="n">
        <v>1</v>
      </c>
      <c r="K1209" s="0" t="s">
        <v>198</v>
      </c>
      <c r="L1209" s="0" t="s">
        <v>198</v>
      </c>
      <c r="M1209" s="0" t="s">
        <v>274</v>
      </c>
      <c r="O1209" s="0" t="s">
        <v>200</v>
      </c>
      <c r="Q1209" s="120" t="s">
        <v>200</v>
      </c>
      <c r="R1209" s="0" t="s">
        <v>3919</v>
      </c>
      <c r="S1209" s="0" t="s">
        <v>201</v>
      </c>
      <c r="T1209" s="0" t="s">
        <v>198</v>
      </c>
      <c r="U1209" s="0" t="s">
        <v>285</v>
      </c>
      <c r="V1209" s="0" t="s">
        <v>1790</v>
      </c>
      <c r="W1209" s="110" t="s">
        <v>204</v>
      </c>
      <c r="X1209" s="111" t="n">
        <v>2017</v>
      </c>
      <c r="Y1209" s="111" t="s">
        <v>200</v>
      </c>
      <c r="Z1209" s="111" t="s">
        <v>198</v>
      </c>
      <c r="AA1209" s="122" t="s">
        <v>200</v>
      </c>
      <c r="AB1209" s="0" t="s">
        <v>8413</v>
      </c>
      <c r="AC1209" s="0" t="s">
        <v>5249</v>
      </c>
      <c r="AD1209" s="111" t="n">
        <v>2018</v>
      </c>
      <c r="AE1209" s="111" t="s">
        <v>198</v>
      </c>
      <c r="AI1209" s="111" t="s">
        <v>1313</v>
      </c>
      <c r="AJ1209" s="111" t="s">
        <v>191</v>
      </c>
      <c r="AK1209" s="111" t="s">
        <v>440</v>
      </c>
      <c r="AM1209" s="111" t="n">
        <v>1989</v>
      </c>
      <c r="AN1209" s="111" t="s">
        <v>510</v>
      </c>
      <c r="AS1209" s="0" t="s">
        <v>441</v>
      </c>
      <c r="AU1209" s="0" t="s">
        <v>332</v>
      </c>
      <c r="AV1209" s="128" t="s">
        <v>442</v>
      </c>
      <c r="AZ1209" s="0" t="s">
        <v>8414</v>
      </c>
      <c r="BA1209" s="124" t="s">
        <v>200</v>
      </c>
      <c r="BB1209" s="0" t="s">
        <v>462</v>
      </c>
      <c r="BC1209" s="0" t="s">
        <v>2652</v>
      </c>
      <c r="BD1209" s="0" t="s">
        <v>8415</v>
      </c>
      <c r="BE1209" s="0" t="s">
        <v>8416</v>
      </c>
      <c r="BF1209" s="0" t="s">
        <v>200</v>
      </c>
      <c r="BG1209" s="125" t="s">
        <v>200</v>
      </c>
      <c r="BH1209" s="0" t="s">
        <v>5255</v>
      </c>
      <c r="BI1209" s="112" t="n">
        <v>8809560330037</v>
      </c>
      <c r="BJ1209" s="126" t="s">
        <v>200</v>
      </c>
      <c r="BK1209" s="0" t="s">
        <v>215</v>
      </c>
      <c r="BL1209" s="112" t="n">
        <v>4</v>
      </c>
      <c r="BM1209" s="112" t="n">
        <v>4</v>
      </c>
      <c r="BN1209" s="112" t="n">
        <v>4</v>
      </c>
      <c r="BO1209" s="111" t="n">
        <v>20</v>
      </c>
      <c r="BP1209" s="125" t="s">
        <v>200</v>
      </c>
      <c r="BQ1209" s="127" t="s">
        <v>216</v>
      </c>
    </row>
    <row r="1210" customFormat="false" ht="13.8" hidden="false" customHeight="false" outlineLevel="0" collapsed="false">
      <c r="A1210" s="0" t="s">
        <v>8417</v>
      </c>
      <c r="B1210" s="0" t="s">
        <v>5207</v>
      </c>
      <c r="C1210" s="0" t="s">
        <v>390</v>
      </c>
      <c r="D1210" s="0" t="s">
        <v>1333</v>
      </c>
      <c r="E1210" s="0" t="s">
        <v>194</v>
      </c>
      <c r="F1210" s="0" t="s">
        <v>195</v>
      </c>
      <c r="G1210" s="0" t="s">
        <v>196</v>
      </c>
      <c r="H1210" s="0" t="s">
        <v>197</v>
      </c>
      <c r="J1210" s="111" t="n">
        <v>4</v>
      </c>
      <c r="K1210" s="0" t="s">
        <v>198</v>
      </c>
      <c r="L1210" s="0" t="s">
        <v>533</v>
      </c>
      <c r="M1210" s="0" t="s">
        <v>274</v>
      </c>
      <c r="O1210" s="0" t="s">
        <v>534</v>
      </c>
      <c r="Q1210" s="120" t="s">
        <v>200</v>
      </c>
      <c r="R1210" s="0" t="s">
        <v>3919</v>
      </c>
      <c r="S1210" s="0" t="s">
        <v>201</v>
      </c>
      <c r="T1210" s="0" t="s">
        <v>198</v>
      </c>
      <c r="U1210" s="0" t="s">
        <v>202</v>
      </c>
      <c r="V1210" s="0" t="s">
        <v>1790</v>
      </c>
      <c r="W1210" s="110" t="s">
        <v>204</v>
      </c>
      <c r="X1210" s="111" t="n">
        <v>2020</v>
      </c>
      <c r="Z1210" s="111" t="s">
        <v>221</v>
      </c>
      <c r="AA1210" s="122" t="s">
        <v>200</v>
      </c>
      <c r="AB1210" s="0" t="s">
        <v>4578</v>
      </c>
      <c r="AC1210" s="0" t="s">
        <v>4578</v>
      </c>
      <c r="AD1210" s="111" t="n">
        <v>2020</v>
      </c>
      <c r="AE1210" s="111" t="s">
        <v>198</v>
      </c>
      <c r="AI1210" s="111" t="s">
        <v>294</v>
      </c>
      <c r="AJ1210" s="111" t="s">
        <v>6803</v>
      </c>
      <c r="AK1210" s="0" t="s">
        <v>4578</v>
      </c>
      <c r="AM1210" s="111" t="n">
        <v>2013</v>
      </c>
      <c r="AN1210" s="111" t="s">
        <v>208</v>
      </c>
      <c r="AS1210" s="0" t="s">
        <v>200</v>
      </c>
      <c r="AT1210" s="0" t="s">
        <v>8418</v>
      </c>
      <c r="AU1210" s="0" t="s">
        <v>2087</v>
      </c>
      <c r="AV1210" s="0" t="s">
        <v>8419</v>
      </c>
      <c r="AW1210" s="0" t="s">
        <v>200</v>
      </c>
      <c r="AZ1210" s="0" t="s">
        <v>8420</v>
      </c>
      <c r="BA1210" s="124" t="s">
        <v>200</v>
      </c>
      <c r="BB1210" s="0" t="s">
        <v>248</v>
      </c>
      <c r="BC1210" s="0" t="s">
        <v>8421</v>
      </c>
      <c r="BD1210" s="0" t="s">
        <v>8422</v>
      </c>
      <c r="BE1210" s="0" t="s">
        <v>8423</v>
      </c>
      <c r="BF1210" s="0" t="s">
        <v>8424</v>
      </c>
      <c r="BG1210" s="125" t="s">
        <v>200</v>
      </c>
      <c r="BH1210" s="0" t="s">
        <v>5255</v>
      </c>
      <c r="BI1210" s="112" t="n">
        <v>5060760880002</v>
      </c>
      <c r="BJ1210" s="126" t="s">
        <v>200</v>
      </c>
      <c r="BK1210" s="0" t="s">
        <v>215</v>
      </c>
      <c r="BL1210" s="112" t="n">
        <v>4</v>
      </c>
      <c r="BM1210" s="112" t="n">
        <v>4</v>
      </c>
      <c r="BN1210" s="112" t="n">
        <v>4</v>
      </c>
      <c r="BO1210" s="111" t="n">
        <v>20</v>
      </c>
      <c r="BP1210" s="125" t="s">
        <v>200</v>
      </c>
      <c r="BQ1210" s="127" t="s">
        <v>216</v>
      </c>
    </row>
    <row r="1211" customFormat="false" ht="13.8" hidden="false" customHeight="false" outlineLevel="0" collapsed="false">
      <c r="A1211" s="0" t="s">
        <v>8425</v>
      </c>
      <c r="B1211" s="0" t="s">
        <v>5207</v>
      </c>
      <c r="C1211" s="0" t="s">
        <v>1719</v>
      </c>
      <c r="D1211" s="0" t="s">
        <v>1333</v>
      </c>
      <c r="E1211" s="0" t="s">
        <v>194</v>
      </c>
      <c r="F1211" s="0" t="s">
        <v>195</v>
      </c>
      <c r="G1211" s="0" t="s">
        <v>391</v>
      </c>
      <c r="H1211" s="0" t="s">
        <v>838</v>
      </c>
      <c r="I1211" s="0" t="s">
        <v>3115</v>
      </c>
      <c r="J1211" s="111" t="n">
        <v>4</v>
      </c>
      <c r="K1211" s="0" t="s">
        <v>198</v>
      </c>
      <c r="L1211" s="0" t="s">
        <v>456</v>
      </c>
      <c r="M1211" s="0" t="s">
        <v>199</v>
      </c>
      <c r="Q1211" s="120" t="s">
        <v>200</v>
      </c>
      <c r="R1211" s="0" t="s">
        <v>3919</v>
      </c>
      <c r="S1211" s="0" t="s">
        <v>201</v>
      </c>
      <c r="T1211" s="0" t="s">
        <v>198</v>
      </c>
      <c r="U1211" s="0" t="s">
        <v>202</v>
      </c>
      <c r="V1211" s="0" t="s">
        <v>1790</v>
      </c>
      <c r="W1211" s="110" t="s">
        <v>204</v>
      </c>
      <c r="X1211" s="111" t="n">
        <v>2018</v>
      </c>
      <c r="Y1211" s="111" t="s">
        <v>498</v>
      </c>
      <c r="Z1211" s="111" t="s">
        <v>198</v>
      </c>
      <c r="AA1211" s="122" t="s">
        <v>200</v>
      </c>
      <c r="AB1211" s="0" t="s">
        <v>5454</v>
      </c>
      <c r="AC1211" s="0" t="s">
        <v>872</v>
      </c>
      <c r="AD1211" s="111" t="n">
        <v>2018</v>
      </c>
      <c r="AE1211" s="111" t="s">
        <v>5241</v>
      </c>
      <c r="AI1211" s="111" t="s">
        <v>294</v>
      </c>
      <c r="AJ1211" s="111" t="s">
        <v>1793</v>
      </c>
      <c r="AK1211" s="0" t="s">
        <v>5454</v>
      </c>
      <c r="AM1211" s="111" t="n">
        <v>2014</v>
      </c>
      <c r="AN1211" s="111" t="s">
        <v>297</v>
      </c>
      <c r="AU1211" s="0" t="s">
        <v>332</v>
      </c>
      <c r="AZ1211" s="0" t="s">
        <v>8426</v>
      </c>
      <c r="BA1211" s="124" t="s">
        <v>200</v>
      </c>
      <c r="BB1211" s="0" t="s">
        <v>248</v>
      </c>
      <c r="BC1211" s="0" t="s">
        <v>8427</v>
      </c>
      <c r="BD1211" s="0" t="s">
        <v>8428</v>
      </c>
      <c r="BE1211" s="0" t="s">
        <v>8429</v>
      </c>
      <c r="BG1211" s="125"/>
      <c r="BH1211" s="0" t="s">
        <v>5255</v>
      </c>
      <c r="BI1211" s="112" t="n">
        <v>711719863953</v>
      </c>
      <c r="BJ1211" s="126"/>
      <c r="BK1211" s="0" t="s">
        <v>215</v>
      </c>
      <c r="BL1211" s="112" t="n">
        <v>4</v>
      </c>
      <c r="BM1211" s="112" t="n">
        <v>4</v>
      </c>
      <c r="BN1211" s="112" t="n">
        <v>4</v>
      </c>
      <c r="BO1211" s="111" t="n">
        <v>20</v>
      </c>
      <c r="BP1211" s="125"/>
      <c r="BQ1211" s="127" t="s">
        <v>216</v>
      </c>
    </row>
    <row r="1212" customFormat="false" ht="13.8" hidden="false" customHeight="false" outlineLevel="0" collapsed="false">
      <c r="A1212" s="0" t="s">
        <v>8430</v>
      </c>
      <c r="B1212" s="0" t="s">
        <v>5207</v>
      </c>
      <c r="C1212" s="0" t="s">
        <v>1408</v>
      </c>
      <c r="D1212" s="0" t="s">
        <v>1333</v>
      </c>
      <c r="E1212" s="0" t="s">
        <v>313</v>
      </c>
      <c r="F1212" s="0" t="s">
        <v>195</v>
      </c>
      <c r="G1212" s="0" t="s">
        <v>391</v>
      </c>
      <c r="H1212" s="0" t="s">
        <v>901</v>
      </c>
      <c r="J1212" s="111" t="n">
        <v>1</v>
      </c>
      <c r="K1212" s="0" t="s">
        <v>198</v>
      </c>
      <c r="L1212" s="0" t="s">
        <v>198</v>
      </c>
      <c r="M1212" s="0" t="s">
        <v>199</v>
      </c>
      <c r="Q1212" s="120"/>
      <c r="R1212" s="0" t="s">
        <v>3919</v>
      </c>
      <c r="S1212" s="0" t="s">
        <v>201</v>
      </c>
      <c r="T1212" s="0" t="s">
        <v>198</v>
      </c>
      <c r="U1212" s="0" t="s">
        <v>202</v>
      </c>
      <c r="V1212" s="0" t="s">
        <v>1790</v>
      </c>
      <c r="W1212" s="110" t="s">
        <v>204</v>
      </c>
      <c r="X1212" s="111" t="n">
        <v>2021</v>
      </c>
      <c r="Z1212" s="111" t="s">
        <v>221</v>
      </c>
      <c r="AA1212" s="122" t="s">
        <v>200</v>
      </c>
      <c r="AB1212" s="0" t="s">
        <v>5454</v>
      </c>
      <c r="AC1212" s="0" t="s">
        <v>5454</v>
      </c>
      <c r="AD1212" s="111" t="n">
        <v>2021</v>
      </c>
      <c r="AE1212" s="111" t="s">
        <v>198</v>
      </c>
      <c r="AI1212" s="111" t="s">
        <v>700</v>
      </c>
      <c r="AJ1212" s="111" t="s">
        <v>5412</v>
      </c>
      <c r="AK1212" s="0" t="s">
        <v>5454</v>
      </c>
      <c r="AM1212" s="111" t="n">
        <v>2019</v>
      </c>
      <c r="AN1212" s="111" t="s">
        <v>297</v>
      </c>
      <c r="AP1212" s="0" t="s">
        <v>619</v>
      </c>
      <c r="AR1212" s="0" t="s">
        <v>1455</v>
      </c>
      <c r="AS1212" s="0" t="s">
        <v>8431</v>
      </c>
      <c r="AT1212" s="0" t="s">
        <v>1236</v>
      </c>
      <c r="AU1212" s="0" t="s">
        <v>8432</v>
      </c>
      <c r="AZ1212" s="0" t="s">
        <v>8433</v>
      </c>
      <c r="BA1212" s="124" t="s">
        <v>200</v>
      </c>
      <c r="BB1212" s="0" t="s">
        <v>248</v>
      </c>
      <c r="BC1212" s="0" t="s">
        <v>8434</v>
      </c>
      <c r="BE1212" s="0" t="s">
        <v>8435</v>
      </c>
      <c r="BG1212" s="125"/>
      <c r="BH1212" s="0" t="s">
        <v>5255</v>
      </c>
      <c r="BI1212" s="112" t="n">
        <v>745760036615</v>
      </c>
      <c r="BJ1212" s="126"/>
      <c r="BK1212" s="0" t="s">
        <v>215</v>
      </c>
      <c r="BL1212" s="112" t="n">
        <v>4</v>
      </c>
      <c r="BM1212" s="112" t="n">
        <v>4</v>
      </c>
      <c r="BN1212" s="112" t="n">
        <v>4</v>
      </c>
      <c r="BO1212" s="111" t="n">
        <v>20</v>
      </c>
      <c r="BP1212" s="125"/>
      <c r="BQ1212" s="127" t="s">
        <v>5461</v>
      </c>
    </row>
    <row r="1213" customFormat="false" ht="13.8" hidden="false" customHeight="false" outlineLevel="0" collapsed="false">
      <c r="A1213" s="0" t="s">
        <v>8436</v>
      </c>
      <c r="B1213" s="0" t="s">
        <v>5207</v>
      </c>
      <c r="C1213" s="0" t="s">
        <v>994</v>
      </c>
      <c r="D1213" s="0" t="s">
        <v>1769</v>
      </c>
      <c r="E1213" s="0" t="s">
        <v>313</v>
      </c>
      <c r="F1213" s="0" t="s">
        <v>314</v>
      </c>
      <c r="G1213" s="0" t="s">
        <v>391</v>
      </c>
      <c r="H1213" s="0" t="s">
        <v>197</v>
      </c>
      <c r="J1213" s="111" t="n">
        <v>4</v>
      </c>
      <c r="K1213" s="0" t="s">
        <v>198</v>
      </c>
      <c r="L1213" s="0" t="s">
        <v>456</v>
      </c>
      <c r="M1213" s="0" t="s">
        <v>199</v>
      </c>
      <c r="O1213" s="0" t="s">
        <v>200</v>
      </c>
      <c r="Q1213" s="120" t="s">
        <v>200</v>
      </c>
      <c r="R1213" s="0" t="s">
        <v>3919</v>
      </c>
      <c r="S1213" s="0" t="s">
        <v>201</v>
      </c>
      <c r="T1213" s="0" t="s">
        <v>198</v>
      </c>
      <c r="U1213" s="0" t="s">
        <v>202</v>
      </c>
      <c r="V1213" s="0" t="s">
        <v>1790</v>
      </c>
      <c r="W1213" s="110" t="s">
        <v>204</v>
      </c>
      <c r="X1213" s="111" t="n">
        <v>2016</v>
      </c>
      <c r="Z1213" s="111" t="s">
        <v>198</v>
      </c>
      <c r="AA1213" s="122" t="s">
        <v>200</v>
      </c>
      <c r="AB1213" s="0" t="s">
        <v>1771</v>
      </c>
      <c r="AC1213" s="0" t="s">
        <v>5144</v>
      </c>
      <c r="AD1213" s="111" t="n">
        <v>2016</v>
      </c>
      <c r="AE1213" s="111" t="s">
        <v>198</v>
      </c>
      <c r="AI1213" s="111" t="s">
        <v>207</v>
      </c>
      <c r="AK1213" s="111" t="str">
        <f aca="false">(AB1213)</f>
        <v>Team 17</v>
      </c>
      <c r="AM1213" s="111" t="n">
        <f aca="false">AD1213</f>
        <v>2016</v>
      </c>
      <c r="AN1213" s="111" t="s">
        <v>263</v>
      </c>
      <c r="AS1213" s="0" t="s">
        <v>1772</v>
      </c>
      <c r="AT1213" s="0" t="s">
        <v>381</v>
      </c>
      <c r="AU1213" s="0" t="s">
        <v>227</v>
      </c>
      <c r="AV1213" s="0" t="s">
        <v>200</v>
      </c>
      <c r="AZ1213" s="0" t="s">
        <v>8437</v>
      </c>
      <c r="BA1213" s="124" t="s">
        <v>200</v>
      </c>
      <c r="BB1213" s="0" t="s">
        <v>462</v>
      </c>
      <c r="BC1213" s="0" t="s">
        <v>8438</v>
      </c>
      <c r="BD1213" s="0" t="s">
        <v>8439</v>
      </c>
      <c r="BE1213" s="0" t="s">
        <v>8440</v>
      </c>
      <c r="BF1213" s="0" t="s">
        <v>200</v>
      </c>
      <c r="BG1213" s="125" t="s">
        <v>200</v>
      </c>
      <c r="BH1213" s="0" t="s">
        <v>214</v>
      </c>
      <c r="BI1213" s="112" t="n">
        <v>5060236963901</v>
      </c>
      <c r="BJ1213" s="126" t="s">
        <v>200</v>
      </c>
      <c r="BK1213" s="0" t="s">
        <v>215</v>
      </c>
      <c r="BL1213" s="112" t="n">
        <v>4</v>
      </c>
      <c r="BM1213" s="112" t="n">
        <v>4</v>
      </c>
      <c r="BN1213" s="112" t="n">
        <v>4</v>
      </c>
      <c r="BO1213" s="111" t="n">
        <v>20</v>
      </c>
      <c r="BP1213" s="125" t="s">
        <v>200</v>
      </c>
      <c r="BQ1213" s="127" t="s">
        <v>216</v>
      </c>
    </row>
    <row r="1214" customFormat="false" ht="13.8" hidden="false" customHeight="false" outlineLevel="0" collapsed="false">
      <c r="A1214" s="0" t="s">
        <v>8441</v>
      </c>
      <c r="B1214" s="0" t="s">
        <v>5207</v>
      </c>
      <c r="C1214" s="0" t="s">
        <v>818</v>
      </c>
      <c r="D1214" s="0" t="s">
        <v>1333</v>
      </c>
      <c r="E1214" s="0" t="s">
        <v>194</v>
      </c>
      <c r="F1214" s="0" t="s">
        <v>314</v>
      </c>
      <c r="G1214" s="0" t="s">
        <v>880</v>
      </c>
      <c r="H1214" s="0" t="s">
        <v>219</v>
      </c>
      <c r="J1214" s="111" t="n">
        <v>1</v>
      </c>
      <c r="K1214" s="0" t="s">
        <v>198</v>
      </c>
      <c r="L1214" s="0" t="s">
        <v>198</v>
      </c>
      <c r="M1214" s="0" t="s">
        <v>199</v>
      </c>
      <c r="Q1214" s="120"/>
      <c r="R1214" s="0" t="s">
        <v>3919</v>
      </c>
      <c r="S1214" s="0" t="s">
        <v>201</v>
      </c>
      <c r="T1214" s="0" t="s">
        <v>198</v>
      </c>
      <c r="U1214" s="0" t="s">
        <v>202</v>
      </c>
      <c r="V1214" s="0" t="s">
        <v>1790</v>
      </c>
      <c r="W1214" s="110" t="s">
        <v>204</v>
      </c>
      <c r="X1214" s="111" t="n">
        <v>2019</v>
      </c>
      <c r="Z1214" s="111" t="s">
        <v>198</v>
      </c>
      <c r="AA1214" s="122"/>
      <c r="AB1214" s="111" t="s">
        <v>8442</v>
      </c>
      <c r="AC1214" s="0" t="s">
        <v>5896</v>
      </c>
      <c r="AD1214" s="111" t="n">
        <v>2019</v>
      </c>
      <c r="AE1214" s="111" t="s">
        <v>198</v>
      </c>
      <c r="AI1214" s="111" t="s">
        <v>294</v>
      </c>
      <c r="AJ1214" s="111" t="s">
        <v>4610</v>
      </c>
      <c r="AK1214" s="111" t="s">
        <v>8442</v>
      </c>
      <c r="AM1214" s="111" t="n">
        <v>2014</v>
      </c>
      <c r="AN1214" s="111" t="s">
        <v>5295</v>
      </c>
      <c r="AO1214" s="0" t="s">
        <v>1442</v>
      </c>
      <c r="AP1214" s="0" t="s">
        <v>200</v>
      </c>
      <c r="AZ1214" s="0" t="s">
        <v>8443</v>
      </c>
      <c r="BA1214" s="124" t="s">
        <v>200</v>
      </c>
      <c r="BB1214" s="0" t="s">
        <v>248</v>
      </c>
      <c r="BC1214" s="0" t="s">
        <v>8444</v>
      </c>
      <c r="BE1214" s="0" t="s">
        <v>8445</v>
      </c>
      <c r="BG1214" s="125"/>
      <c r="BH1214" s="0" t="s">
        <v>5255</v>
      </c>
      <c r="BI1214" s="112" t="n">
        <v>9120080072818</v>
      </c>
      <c r="BJ1214" s="126"/>
      <c r="BK1214" s="0" t="s">
        <v>215</v>
      </c>
      <c r="BL1214" s="112" t="n">
        <v>4</v>
      </c>
      <c r="BM1214" s="112" t="n">
        <v>4</v>
      </c>
      <c r="BN1214" s="112" t="n">
        <v>4</v>
      </c>
      <c r="BO1214" s="111" t="n">
        <v>20</v>
      </c>
      <c r="BP1214" s="125"/>
      <c r="BQ1214" s="127"/>
    </row>
    <row r="1215" customFormat="false" ht="13.8" hidden="false" customHeight="false" outlineLevel="0" collapsed="false">
      <c r="A1215" s="0" t="s">
        <v>8446</v>
      </c>
      <c r="B1215" s="0" t="s">
        <v>5207</v>
      </c>
      <c r="C1215" s="0" t="s">
        <v>994</v>
      </c>
      <c r="D1215" s="0" t="s">
        <v>2537</v>
      </c>
      <c r="E1215" s="0" t="s">
        <v>194</v>
      </c>
      <c r="F1215" s="0" t="s">
        <v>195</v>
      </c>
      <c r="G1215" s="0" t="s">
        <v>196</v>
      </c>
      <c r="H1215" s="0" t="s">
        <v>901</v>
      </c>
      <c r="J1215" s="111" t="n">
        <v>1</v>
      </c>
      <c r="K1215" s="131" t="s">
        <v>198</v>
      </c>
      <c r="L1215" s="131" t="s">
        <v>198</v>
      </c>
      <c r="M1215" s="0" t="s">
        <v>199</v>
      </c>
      <c r="Q1215" s="120" t="s">
        <v>200</v>
      </c>
      <c r="R1215" s="0" t="s">
        <v>3919</v>
      </c>
      <c r="S1215" s="0" t="s">
        <v>201</v>
      </c>
      <c r="T1215" s="0" t="s">
        <v>198</v>
      </c>
      <c r="U1215" s="0" t="s">
        <v>285</v>
      </c>
      <c r="V1215" s="0" t="s">
        <v>1790</v>
      </c>
      <c r="W1215" s="110" t="s">
        <v>204</v>
      </c>
      <c r="X1215" s="111" t="n">
        <v>2018</v>
      </c>
      <c r="Y1215" s="111" t="s">
        <v>498</v>
      </c>
      <c r="Z1215" s="130" t="s">
        <v>757</v>
      </c>
      <c r="AA1215" s="122" t="s">
        <v>200</v>
      </c>
      <c r="AB1215" s="0" t="s">
        <v>4100</v>
      </c>
      <c r="AC1215" s="0" t="s">
        <v>4018</v>
      </c>
      <c r="AD1215" s="111" t="s">
        <v>198</v>
      </c>
      <c r="AE1215" s="111" t="s">
        <v>198</v>
      </c>
      <c r="AI1215" s="111" t="s">
        <v>700</v>
      </c>
      <c r="AJ1215" s="133" t="s">
        <v>5412</v>
      </c>
      <c r="AK1215" s="0" t="s">
        <v>4100</v>
      </c>
      <c r="AM1215" s="111" t="n">
        <v>2016</v>
      </c>
      <c r="AN1215" s="111" t="s">
        <v>297</v>
      </c>
      <c r="AS1215" s="0" t="s">
        <v>5155</v>
      </c>
      <c r="AT1215" s="0" t="s">
        <v>200</v>
      </c>
      <c r="AU1215" s="0" t="s">
        <v>1306</v>
      </c>
      <c r="AV1215" s="0" t="s">
        <v>200</v>
      </c>
      <c r="AY1215" s="131" t="s">
        <v>2040</v>
      </c>
      <c r="AZ1215" s="0" t="s">
        <v>8447</v>
      </c>
      <c r="BA1215" s="124" t="s">
        <v>200</v>
      </c>
      <c r="BB1215" s="0" t="s">
        <v>248</v>
      </c>
      <c r="BC1215" s="0" t="s">
        <v>8448</v>
      </c>
      <c r="BD1215" s="0" t="s">
        <v>8449</v>
      </c>
      <c r="BE1215" s="0" t="s">
        <v>1421</v>
      </c>
      <c r="BF1215" s="0" t="s">
        <v>8450</v>
      </c>
      <c r="BG1215" s="125" t="s">
        <v>200</v>
      </c>
      <c r="BH1215" s="0" t="s">
        <v>5255</v>
      </c>
      <c r="BI1215" s="112" t="n">
        <v>710425570117</v>
      </c>
      <c r="BJ1215" s="126" t="s">
        <v>200</v>
      </c>
      <c r="BK1215" s="0" t="s">
        <v>215</v>
      </c>
      <c r="BL1215" s="112" t="n">
        <v>4</v>
      </c>
      <c r="BM1215" s="112" t="n">
        <v>4</v>
      </c>
      <c r="BN1215" s="112" t="n">
        <v>4</v>
      </c>
      <c r="BO1215" s="111" t="n">
        <v>20</v>
      </c>
      <c r="BP1215" s="125" t="s">
        <v>200</v>
      </c>
      <c r="BQ1215" s="127" t="s">
        <v>216</v>
      </c>
    </row>
    <row r="1216" customFormat="false" ht="13.8" hidden="false" customHeight="false" outlineLevel="0" collapsed="false">
      <c r="A1216" s="0" t="s">
        <v>8451</v>
      </c>
      <c r="B1216" s="0" t="s">
        <v>5207</v>
      </c>
      <c r="C1216" s="0" t="s">
        <v>390</v>
      </c>
      <c r="D1216" s="0" t="s">
        <v>1333</v>
      </c>
      <c r="E1216" s="0" t="s">
        <v>194</v>
      </c>
      <c r="F1216" s="0" t="s">
        <v>195</v>
      </c>
      <c r="G1216" s="0" t="s">
        <v>196</v>
      </c>
      <c r="H1216" s="0" t="s">
        <v>219</v>
      </c>
      <c r="J1216" s="111" t="n">
        <v>2</v>
      </c>
      <c r="K1216" s="0" t="s">
        <v>198</v>
      </c>
      <c r="L1216" s="0" t="s">
        <v>533</v>
      </c>
      <c r="M1216" s="0" t="s">
        <v>199</v>
      </c>
      <c r="O1216" s="0" t="s">
        <v>534</v>
      </c>
      <c r="Q1216" s="120" t="s">
        <v>200</v>
      </c>
      <c r="R1216" s="0" t="s">
        <v>3919</v>
      </c>
      <c r="S1216" s="0" t="s">
        <v>1834</v>
      </c>
      <c r="T1216" s="0" t="s">
        <v>1409</v>
      </c>
      <c r="U1216" s="0" t="s">
        <v>4369</v>
      </c>
      <c r="V1216" s="0" t="s">
        <v>1790</v>
      </c>
      <c r="W1216" s="110" t="s">
        <v>204</v>
      </c>
      <c r="X1216" s="111" t="n">
        <v>2018</v>
      </c>
      <c r="Y1216" s="111" t="s">
        <v>205</v>
      </c>
      <c r="Z1216" s="130" t="s">
        <v>757</v>
      </c>
      <c r="AA1216" s="122" t="s">
        <v>200</v>
      </c>
      <c r="AB1216" s="0" t="s">
        <v>8452</v>
      </c>
      <c r="AC1216" s="0" t="s">
        <v>5520</v>
      </c>
      <c r="AD1216" s="111" t="s">
        <v>198</v>
      </c>
      <c r="AE1216" s="111" t="s">
        <v>5241</v>
      </c>
      <c r="AG1216" s="130"/>
      <c r="AI1216" s="111" t="s">
        <v>294</v>
      </c>
      <c r="AJ1216" s="111" t="s">
        <v>1793</v>
      </c>
      <c r="AK1216" s="0" t="s">
        <v>8452</v>
      </c>
      <c r="AM1216" s="111" t="n">
        <v>2017</v>
      </c>
      <c r="AN1216" s="111" t="s">
        <v>5495</v>
      </c>
      <c r="AS1216" s="0" t="s">
        <v>200</v>
      </c>
      <c r="AT1216" s="0" t="s">
        <v>200</v>
      </c>
      <c r="AU1216" s="0" t="s">
        <v>1306</v>
      </c>
      <c r="AV1216" s="0" t="s">
        <v>200</v>
      </c>
      <c r="AZ1216" s="0" t="s">
        <v>8453</v>
      </c>
      <c r="BA1216" s="124" t="s">
        <v>200</v>
      </c>
      <c r="BB1216" s="0" t="s">
        <v>210</v>
      </c>
      <c r="BC1216" s="0" t="s">
        <v>8454</v>
      </c>
      <c r="BD1216" s="0" t="s">
        <v>8455</v>
      </c>
      <c r="BE1216" s="0" t="s">
        <v>8456</v>
      </c>
      <c r="BG1216" s="125" t="s">
        <v>200</v>
      </c>
      <c r="BH1216" s="0" t="s">
        <v>2235</v>
      </c>
      <c r="BI1216" s="112" t="n">
        <v>797776798513</v>
      </c>
      <c r="BJ1216" s="126" t="s">
        <v>200</v>
      </c>
      <c r="BK1216" s="0" t="s">
        <v>215</v>
      </c>
      <c r="BL1216" s="112" t="n">
        <v>4</v>
      </c>
      <c r="BM1216" s="112" t="n">
        <v>4</v>
      </c>
      <c r="BN1216" s="112" t="n">
        <v>4</v>
      </c>
      <c r="BO1216" s="111" t="n">
        <v>20</v>
      </c>
      <c r="BP1216" s="125" t="s">
        <v>200</v>
      </c>
      <c r="BQ1216" s="127" t="s">
        <v>216</v>
      </c>
    </row>
    <row r="1217" customFormat="false" ht="13.8" hidden="false" customHeight="false" outlineLevel="0" collapsed="false">
      <c r="A1217" s="0" t="s">
        <v>8457</v>
      </c>
      <c r="B1217" s="0" t="s">
        <v>5207</v>
      </c>
      <c r="C1217" s="131" t="s">
        <v>1970</v>
      </c>
      <c r="D1217" s="131" t="s">
        <v>1333</v>
      </c>
      <c r="E1217" s="0" t="s">
        <v>284</v>
      </c>
      <c r="F1217" s="0" t="s">
        <v>195</v>
      </c>
      <c r="G1217" s="0" t="s">
        <v>330</v>
      </c>
      <c r="H1217" s="0" t="s">
        <v>901</v>
      </c>
      <c r="J1217" s="111" t="n">
        <v>1</v>
      </c>
      <c r="K1217" s="0" t="s">
        <v>198</v>
      </c>
      <c r="L1217" s="0" t="s">
        <v>198</v>
      </c>
      <c r="M1217" s="0" t="s">
        <v>235</v>
      </c>
      <c r="N1217" s="0" t="s">
        <v>8458</v>
      </c>
      <c r="O1217" s="0" t="s">
        <v>237</v>
      </c>
      <c r="P1217" s="0" t="s">
        <v>548</v>
      </c>
      <c r="Q1217" s="120" t="s">
        <v>200</v>
      </c>
      <c r="R1217" s="0" t="s">
        <v>3919</v>
      </c>
      <c r="S1217" s="0" t="s">
        <v>201</v>
      </c>
      <c r="T1217" s="0" t="s">
        <v>198</v>
      </c>
      <c r="U1217" s="0" t="s">
        <v>202</v>
      </c>
      <c r="V1217" s="0" t="s">
        <v>1790</v>
      </c>
      <c r="W1217" s="110" t="s">
        <v>204</v>
      </c>
      <c r="X1217" s="111" t="n">
        <v>2017</v>
      </c>
      <c r="Y1217" s="111" t="s">
        <v>205</v>
      </c>
      <c r="Z1217" s="130" t="s">
        <v>757</v>
      </c>
      <c r="AA1217" s="122" t="s">
        <v>200</v>
      </c>
      <c r="AB1217" s="0" t="s">
        <v>5180</v>
      </c>
      <c r="AC1217" s="0" t="s">
        <v>206</v>
      </c>
      <c r="AD1217" s="111" t="n">
        <v>2017</v>
      </c>
      <c r="AE1217" s="111" t="s">
        <v>1004</v>
      </c>
      <c r="AI1217" s="111" t="s">
        <v>294</v>
      </c>
      <c r="AJ1217" s="111" t="s">
        <v>3976</v>
      </c>
      <c r="AK1217" s="0" t="s">
        <v>5180</v>
      </c>
      <c r="AM1217" s="111" t="n">
        <v>2015</v>
      </c>
      <c r="AN1217" s="111" t="s">
        <v>208</v>
      </c>
      <c r="AR1217" s="0" t="s">
        <v>5173</v>
      </c>
      <c r="AS1217" s="0" t="s">
        <v>5163</v>
      </c>
      <c r="AT1217" s="0" t="s">
        <v>8459</v>
      </c>
      <c r="AU1217" s="0" t="s">
        <v>8460</v>
      </c>
      <c r="AV1217" s="0" t="s">
        <v>8461</v>
      </c>
      <c r="AW1217" s="0" t="s">
        <v>200</v>
      </c>
      <c r="AX1217" s="0" t="s">
        <v>8462</v>
      </c>
      <c r="AY1217" s="0" t="s">
        <v>6662</v>
      </c>
      <c r="AZ1217" s="0" t="s">
        <v>8463</v>
      </c>
      <c r="BA1217" s="124" t="s">
        <v>200</v>
      </c>
      <c r="BB1217" s="0" t="s">
        <v>248</v>
      </c>
      <c r="BC1217" s="0" t="s">
        <v>8464</v>
      </c>
      <c r="BD1217" s="0" t="s">
        <v>200</v>
      </c>
      <c r="BE1217" s="0" t="s">
        <v>8465</v>
      </c>
      <c r="BF1217" s="0" t="s">
        <v>8466</v>
      </c>
      <c r="BG1217" s="125" t="s">
        <v>200</v>
      </c>
      <c r="BH1217" s="0" t="s">
        <v>253</v>
      </c>
      <c r="BI1217" s="112" t="n">
        <v>5055277027941</v>
      </c>
      <c r="BJ1217" s="126" t="s">
        <v>200</v>
      </c>
      <c r="BK1217" s="0" t="s">
        <v>215</v>
      </c>
      <c r="BL1217" s="112" t="n">
        <v>4</v>
      </c>
      <c r="BM1217" s="112" t="n">
        <v>4</v>
      </c>
      <c r="BN1217" s="112" t="n">
        <v>4</v>
      </c>
      <c r="BO1217" s="111" t="n">
        <v>20</v>
      </c>
      <c r="BP1217" s="125" t="s">
        <v>200</v>
      </c>
      <c r="BQ1217" s="127" t="s">
        <v>216</v>
      </c>
    </row>
    <row r="1218" customFormat="false" ht="13.8" hidden="false" customHeight="false" outlineLevel="0" collapsed="false">
      <c r="A1218" s="0" t="s">
        <v>8467</v>
      </c>
      <c r="B1218" s="0" t="s">
        <v>5207</v>
      </c>
      <c r="C1218" s="131" t="s">
        <v>1970</v>
      </c>
      <c r="D1218" s="131" t="s">
        <v>1333</v>
      </c>
      <c r="E1218" s="0" t="s">
        <v>284</v>
      </c>
      <c r="F1218" s="0" t="s">
        <v>195</v>
      </c>
      <c r="G1218" s="0" t="s">
        <v>330</v>
      </c>
      <c r="H1218" s="0" t="s">
        <v>901</v>
      </c>
      <c r="J1218" s="111" t="n">
        <v>1</v>
      </c>
      <c r="K1218" s="0" t="s">
        <v>198</v>
      </c>
      <c r="L1218" s="0" t="s">
        <v>198</v>
      </c>
      <c r="M1218" s="0" t="s">
        <v>235</v>
      </c>
      <c r="N1218" s="0" t="s">
        <v>8468</v>
      </c>
      <c r="O1218" s="0" t="s">
        <v>237</v>
      </c>
      <c r="P1218" s="0" t="s">
        <v>238</v>
      </c>
      <c r="Q1218" s="120" t="s">
        <v>200</v>
      </c>
      <c r="R1218" s="0" t="s">
        <v>3919</v>
      </c>
      <c r="S1218" s="0" t="s">
        <v>1834</v>
      </c>
      <c r="T1218" s="0" t="s">
        <v>8469</v>
      </c>
      <c r="U1218" s="0" t="s">
        <v>202</v>
      </c>
      <c r="V1218" s="0" t="s">
        <v>1790</v>
      </c>
      <c r="W1218" s="110" t="s">
        <v>204</v>
      </c>
      <c r="X1218" s="111" t="n">
        <v>2018</v>
      </c>
      <c r="Y1218" s="111" t="s">
        <v>205</v>
      </c>
      <c r="Z1218" s="130" t="s">
        <v>757</v>
      </c>
      <c r="AA1218" s="122" t="s">
        <v>200</v>
      </c>
      <c r="AB1218" s="0" t="s">
        <v>5180</v>
      </c>
      <c r="AC1218" s="0" t="s">
        <v>206</v>
      </c>
      <c r="AD1218" s="111" t="n">
        <v>2018</v>
      </c>
      <c r="AE1218" s="111" t="s">
        <v>1004</v>
      </c>
      <c r="AI1218" s="111" t="s">
        <v>207</v>
      </c>
      <c r="AK1218" s="111" t="str">
        <f aca="false">(AB1218)</f>
        <v>Sega – ryu ga gotoku studio</v>
      </c>
      <c r="AM1218" s="111" t="n">
        <f aca="false">AD1218</f>
        <v>2018</v>
      </c>
      <c r="AN1218" s="111" t="s">
        <v>208</v>
      </c>
      <c r="AQ1218" s="0" t="s">
        <v>200</v>
      </c>
      <c r="AR1218" s="0" t="s">
        <v>5173</v>
      </c>
      <c r="AS1218" s="0" t="s">
        <v>5163</v>
      </c>
      <c r="AT1218" s="0" t="s">
        <v>8470</v>
      </c>
      <c r="AU1218" s="0" t="s">
        <v>8471</v>
      </c>
      <c r="AV1218" s="0" t="s">
        <v>6660</v>
      </c>
      <c r="AW1218" s="0" t="s">
        <v>200</v>
      </c>
      <c r="AX1218" s="0" t="s">
        <v>8472</v>
      </c>
      <c r="AY1218" s="0" t="s">
        <v>6662</v>
      </c>
      <c r="AZ1218" s="0" t="s">
        <v>8473</v>
      </c>
      <c r="BA1218" s="124" t="s">
        <v>200</v>
      </c>
      <c r="BB1218" s="0" t="s">
        <v>248</v>
      </c>
      <c r="BC1218" s="0" t="s">
        <v>8474</v>
      </c>
      <c r="BD1218" s="0" t="s">
        <v>4329</v>
      </c>
      <c r="BE1218" s="0" t="s">
        <v>8475</v>
      </c>
      <c r="BF1218" s="0" t="s">
        <v>8476</v>
      </c>
      <c r="BG1218" s="125" t="s">
        <v>200</v>
      </c>
      <c r="BH1218" s="0" t="s">
        <v>253</v>
      </c>
      <c r="BI1218" s="112" t="n">
        <v>5055277030507</v>
      </c>
      <c r="BJ1218" s="126" t="s">
        <v>200</v>
      </c>
      <c r="BK1218" s="0" t="s">
        <v>215</v>
      </c>
      <c r="BL1218" s="112" t="n">
        <v>4</v>
      </c>
      <c r="BM1218" s="112" t="n">
        <v>4</v>
      </c>
      <c r="BN1218" s="112" t="n">
        <v>4</v>
      </c>
      <c r="BO1218" s="111" t="n">
        <v>20</v>
      </c>
      <c r="BP1218" s="125" t="s">
        <v>200</v>
      </c>
      <c r="BQ1218" s="127" t="s">
        <v>216</v>
      </c>
    </row>
    <row r="1219" customFormat="false" ht="13.8" hidden="false" customHeight="false" outlineLevel="0" collapsed="false">
      <c r="A1219" s="0" t="s">
        <v>8477</v>
      </c>
      <c r="B1219" s="0" t="s">
        <v>5207</v>
      </c>
      <c r="C1219" s="131" t="s">
        <v>928</v>
      </c>
      <c r="D1219" s="131" t="s">
        <v>1333</v>
      </c>
      <c r="E1219" s="0" t="s">
        <v>284</v>
      </c>
      <c r="F1219" s="0" t="s">
        <v>195</v>
      </c>
      <c r="G1219" s="0" t="s">
        <v>330</v>
      </c>
      <c r="H1219" s="0" t="s">
        <v>901</v>
      </c>
      <c r="J1219" s="111" t="n">
        <v>1</v>
      </c>
      <c r="K1219" s="0" t="s">
        <v>198</v>
      </c>
      <c r="L1219" s="0" t="s">
        <v>198</v>
      </c>
      <c r="M1219" s="0" t="s">
        <v>274</v>
      </c>
      <c r="N1219" s="0" t="s">
        <v>200</v>
      </c>
      <c r="O1219" s="0" t="s">
        <v>237</v>
      </c>
      <c r="Q1219" s="120" t="s">
        <v>200</v>
      </c>
      <c r="R1219" s="0" t="s">
        <v>3919</v>
      </c>
      <c r="S1219" s="0" t="s">
        <v>3441</v>
      </c>
      <c r="T1219" s="0" t="s">
        <v>3441</v>
      </c>
      <c r="U1219" s="0" t="s">
        <v>202</v>
      </c>
      <c r="V1219" s="0" t="s">
        <v>1790</v>
      </c>
      <c r="W1219" s="110" t="s">
        <v>204</v>
      </c>
      <c r="X1219" s="111" t="n">
        <v>2020</v>
      </c>
      <c r="Y1219" s="111" t="s">
        <v>1624</v>
      </c>
      <c r="Z1219" s="130" t="s">
        <v>757</v>
      </c>
      <c r="AA1219" s="122" t="s">
        <v>200</v>
      </c>
      <c r="AB1219" s="0" t="s">
        <v>5180</v>
      </c>
      <c r="AC1219" s="0" t="s">
        <v>206</v>
      </c>
      <c r="AD1219" s="111" t="n">
        <v>2020</v>
      </c>
      <c r="AE1219" s="111" t="s">
        <v>198</v>
      </c>
      <c r="AI1219" s="111" t="s">
        <v>207</v>
      </c>
      <c r="AK1219" s="111" t="str">
        <f aca="false">(AB1219)</f>
        <v>Sega – ryu ga gotoku studio</v>
      </c>
      <c r="AM1219" s="111" t="n">
        <f aca="false">AD1219</f>
        <v>2020</v>
      </c>
      <c r="AN1219" s="111" t="s">
        <v>208</v>
      </c>
      <c r="AR1219" s="0" t="s">
        <v>5173</v>
      </c>
      <c r="AS1219" s="0" t="s">
        <v>5163</v>
      </c>
      <c r="AT1219" s="0" t="s">
        <v>5164</v>
      </c>
      <c r="AU1219" s="0" t="s">
        <v>8478</v>
      </c>
      <c r="AV1219" s="0" t="s">
        <v>6660</v>
      </c>
      <c r="AW1219" s="0" t="s">
        <v>200</v>
      </c>
      <c r="AY1219" s="0" t="s">
        <v>6662</v>
      </c>
      <c r="AZ1219" s="0" t="s">
        <v>8479</v>
      </c>
      <c r="BA1219" s="124" t="s">
        <v>200</v>
      </c>
      <c r="BB1219" s="0" t="s">
        <v>248</v>
      </c>
      <c r="BC1219" s="0" t="s">
        <v>8480</v>
      </c>
      <c r="BD1219" s="0" t="s">
        <v>1605</v>
      </c>
      <c r="BE1219" s="0" t="s">
        <v>8481</v>
      </c>
      <c r="BF1219" s="0" t="s">
        <v>200</v>
      </c>
      <c r="BG1219" s="125" t="s">
        <v>200</v>
      </c>
      <c r="BH1219" s="0" t="s">
        <v>253</v>
      </c>
      <c r="BI1219" s="112" t="n">
        <v>5055277039395</v>
      </c>
      <c r="BJ1219" s="126" t="s">
        <v>200</v>
      </c>
      <c r="BK1219" s="0" t="s">
        <v>215</v>
      </c>
      <c r="BL1219" s="112" t="n">
        <v>4</v>
      </c>
      <c r="BM1219" s="112" t="n">
        <v>4</v>
      </c>
      <c r="BN1219" s="112" t="n">
        <v>4</v>
      </c>
      <c r="BO1219" s="111" t="n">
        <v>20</v>
      </c>
      <c r="BP1219" s="125" t="s">
        <v>200</v>
      </c>
      <c r="BQ1219" s="127" t="s">
        <v>216</v>
      </c>
    </row>
    <row r="1220" customFormat="false" ht="13.8" hidden="false" customHeight="false" outlineLevel="0" collapsed="false">
      <c r="A1220" s="0" t="s">
        <v>8482</v>
      </c>
      <c r="B1220" s="0" t="s">
        <v>5207</v>
      </c>
      <c r="C1220" s="131" t="s">
        <v>1970</v>
      </c>
      <c r="D1220" s="131" t="s">
        <v>1333</v>
      </c>
      <c r="E1220" s="0" t="s">
        <v>284</v>
      </c>
      <c r="F1220" s="0" t="s">
        <v>195</v>
      </c>
      <c r="G1220" s="0" t="s">
        <v>330</v>
      </c>
      <c r="H1220" s="0" t="s">
        <v>901</v>
      </c>
      <c r="J1220" s="111" t="n">
        <v>1</v>
      </c>
      <c r="K1220" s="0" t="s">
        <v>198</v>
      </c>
      <c r="L1220" s="0" t="s">
        <v>198</v>
      </c>
      <c r="M1220" s="0" t="s">
        <v>274</v>
      </c>
      <c r="O1220" s="0" t="s">
        <v>237</v>
      </c>
      <c r="P1220" s="0" t="s">
        <v>238</v>
      </c>
      <c r="Q1220" s="120" t="s">
        <v>200</v>
      </c>
      <c r="R1220" s="0" t="s">
        <v>3919</v>
      </c>
      <c r="S1220" s="0" t="s">
        <v>1834</v>
      </c>
      <c r="T1220" s="0" t="s">
        <v>8483</v>
      </c>
      <c r="U1220" s="0" t="s">
        <v>202</v>
      </c>
      <c r="V1220" s="0" t="s">
        <v>1790</v>
      </c>
      <c r="W1220" s="110" t="s">
        <v>204</v>
      </c>
      <c r="X1220" s="111" t="n">
        <v>2020</v>
      </c>
      <c r="Y1220" s="111" t="s">
        <v>205</v>
      </c>
      <c r="Z1220" s="130" t="s">
        <v>757</v>
      </c>
      <c r="AA1220" s="122" t="s">
        <v>200</v>
      </c>
      <c r="AB1220" s="0" t="s">
        <v>5180</v>
      </c>
      <c r="AC1220" s="0" t="s">
        <v>206</v>
      </c>
      <c r="AD1220" s="111" t="n">
        <v>2020</v>
      </c>
      <c r="AE1220" s="111" t="s">
        <v>1004</v>
      </c>
      <c r="AI1220" s="111" t="s">
        <v>922</v>
      </c>
      <c r="AJ1220" s="111" t="s">
        <v>3976</v>
      </c>
      <c r="AK1220" s="0" t="s">
        <v>8484</v>
      </c>
      <c r="AM1220" s="111" t="s">
        <v>849</v>
      </c>
      <c r="AN1220" s="111" t="s">
        <v>208</v>
      </c>
      <c r="AR1220" s="0" t="s">
        <v>5173</v>
      </c>
      <c r="AS1220" s="0" t="s">
        <v>5163</v>
      </c>
      <c r="AT1220" s="0" t="s">
        <v>5174</v>
      </c>
      <c r="AU1220" s="0" t="s">
        <v>8485</v>
      </c>
      <c r="AV1220" s="0" t="s">
        <v>6660</v>
      </c>
      <c r="AW1220" s="0" t="s">
        <v>5166</v>
      </c>
      <c r="AY1220" s="0" t="s">
        <v>6662</v>
      </c>
      <c r="AZ1220" s="0" t="s">
        <v>8486</v>
      </c>
      <c r="BA1220" s="124" t="s">
        <v>200</v>
      </c>
      <c r="BB1220" s="0" t="s">
        <v>248</v>
      </c>
      <c r="BC1220" s="0" t="s">
        <v>8487</v>
      </c>
      <c r="BD1220" s="0" t="s">
        <v>8488</v>
      </c>
      <c r="BE1220" s="0" t="s">
        <v>8489</v>
      </c>
      <c r="BF1220" s="0" t="s">
        <v>8490</v>
      </c>
      <c r="BG1220" s="125"/>
      <c r="BH1220" s="0" t="s">
        <v>253</v>
      </c>
      <c r="BI1220" s="112" t="n">
        <v>5055277036295</v>
      </c>
      <c r="BJ1220" s="126"/>
      <c r="BK1220" s="0" t="s">
        <v>215</v>
      </c>
      <c r="BL1220" s="112" t="n">
        <v>4</v>
      </c>
      <c r="BM1220" s="112" t="n">
        <v>4</v>
      </c>
      <c r="BN1220" s="112" t="n">
        <v>4</v>
      </c>
      <c r="BO1220" s="111" t="n">
        <v>20</v>
      </c>
      <c r="BP1220" s="125"/>
      <c r="BQ1220" s="127" t="s">
        <v>216</v>
      </c>
    </row>
    <row r="1221" customFormat="false" ht="13.8" hidden="false" customHeight="false" outlineLevel="0" collapsed="false">
      <c r="A1221" s="0" t="s">
        <v>8491</v>
      </c>
      <c r="B1221" s="0" t="s">
        <v>5207</v>
      </c>
      <c r="C1221" s="131" t="s">
        <v>1970</v>
      </c>
      <c r="D1221" s="131" t="s">
        <v>1333</v>
      </c>
      <c r="E1221" s="0" t="s">
        <v>284</v>
      </c>
      <c r="F1221" s="0" t="s">
        <v>195</v>
      </c>
      <c r="G1221" s="0" t="s">
        <v>330</v>
      </c>
      <c r="H1221" s="0" t="s">
        <v>901</v>
      </c>
      <c r="J1221" s="111" t="n">
        <v>1</v>
      </c>
      <c r="K1221" s="0" t="s">
        <v>198</v>
      </c>
      <c r="L1221" s="0" t="s">
        <v>198</v>
      </c>
      <c r="M1221" s="0" t="s">
        <v>199</v>
      </c>
      <c r="O1221" s="0" t="s">
        <v>200</v>
      </c>
      <c r="Q1221" s="120" t="s">
        <v>200</v>
      </c>
      <c r="R1221" s="0" t="s">
        <v>3919</v>
      </c>
      <c r="S1221" s="0" t="s">
        <v>3441</v>
      </c>
      <c r="T1221" s="0" t="s">
        <v>3441</v>
      </c>
      <c r="U1221" s="0" t="s">
        <v>202</v>
      </c>
      <c r="V1221" s="0" t="s">
        <v>1790</v>
      </c>
      <c r="W1221" s="110" t="s">
        <v>204</v>
      </c>
      <c r="X1221" s="111" t="n">
        <v>2017</v>
      </c>
      <c r="Y1221" s="111" t="s">
        <v>205</v>
      </c>
      <c r="Z1221" s="130" t="s">
        <v>757</v>
      </c>
      <c r="AA1221" s="122" t="s">
        <v>200</v>
      </c>
      <c r="AB1221" s="0" t="s">
        <v>5180</v>
      </c>
      <c r="AC1221" s="0" t="s">
        <v>4469</v>
      </c>
      <c r="AD1221" s="111" t="n">
        <v>2017</v>
      </c>
      <c r="AE1221" s="111" t="s">
        <v>5887</v>
      </c>
      <c r="AI1221" s="111" t="s">
        <v>1313</v>
      </c>
      <c r="AJ1221" s="111" t="s">
        <v>3887</v>
      </c>
      <c r="AK1221" s="0" t="s">
        <v>8484</v>
      </c>
      <c r="AL1221" s="0" t="s">
        <v>200</v>
      </c>
      <c r="AM1221" s="111" t="n">
        <v>2005</v>
      </c>
      <c r="AN1221" s="111" t="s">
        <v>208</v>
      </c>
      <c r="AR1221" s="0" t="s">
        <v>5173</v>
      </c>
      <c r="AS1221" s="0" t="s">
        <v>5163</v>
      </c>
      <c r="AT1221" s="0" t="s">
        <v>5164</v>
      </c>
      <c r="AU1221" s="0" t="s">
        <v>5233</v>
      </c>
      <c r="AV1221" s="0" t="s">
        <v>8492</v>
      </c>
      <c r="AW1221" s="0" t="s">
        <v>5166</v>
      </c>
      <c r="AY1221" s="0" t="s">
        <v>6662</v>
      </c>
      <c r="AZ1221" s="0" t="s">
        <v>8493</v>
      </c>
      <c r="BA1221" s="124" t="s">
        <v>200</v>
      </c>
      <c r="BB1221" s="0" t="s">
        <v>248</v>
      </c>
      <c r="BC1221" s="0" t="s">
        <v>8494</v>
      </c>
      <c r="BD1221" s="0" t="s">
        <v>8495</v>
      </c>
      <c r="BE1221" s="0" t="s">
        <v>8496</v>
      </c>
      <c r="BG1221" s="125" t="s">
        <v>200</v>
      </c>
      <c r="BH1221" s="0" t="s">
        <v>253</v>
      </c>
      <c r="BI1221" s="112" t="n">
        <v>4020628784003</v>
      </c>
      <c r="BJ1221" s="126" t="s">
        <v>200</v>
      </c>
      <c r="BK1221" s="0" t="s">
        <v>215</v>
      </c>
      <c r="BL1221" s="112" t="n">
        <v>4</v>
      </c>
      <c r="BM1221" s="112" t="n">
        <v>4</v>
      </c>
      <c r="BN1221" s="112" t="n">
        <v>4</v>
      </c>
      <c r="BO1221" s="111" t="n">
        <v>20</v>
      </c>
      <c r="BP1221" s="125" t="s">
        <v>200</v>
      </c>
      <c r="BQ1221" s="127" t="s">
        <v>216</v>
      </c>
    </row>
    <row r="1222" customFormat="false" ht="13.8" hidden="false" customHeight="false" outlineLevel="0" collapsed="false">
      <c r="A1222" s="0" t="s">
        <v>8497</v>
      </c>
      <c r="B1222" s="0" t="s">
        <v>5207</v>
      </c>
      <c r="C1222" s="131" t="s">
        <v>1970</v>
      </c>
      <c r="D1222" s="131" t="s">
        <v>1333</v>
      </c>
      <c r="E1222" s="0" t="s">
        <v>284</v>
      </c>
      <c r="F1222" s="0" t="s">
        <v>195</v>
      </c>
      <c r="G1222" s="0" t="s">
        <v>330</v>
      </c>
      <c r="H1222" s="0" t="s">
        <v>901</v>
      </c>
      <c r="J1222" s="111" t="n">
        <v>1</v>
      </c>
      <c r="K1222" s="0" t="s">
        <v>198</v>
      </c>
      <c r="L1222" s="0" t="s">
        <v>198</v>
      </c>
      <c r="M1222" s="0" t="s">
        <v>199</v>
      </c>
      <c r="O1222" s="0" t="s">
        <v>200</v>
      </c>
      <c r="Q1222" s="120" t="s">
        <v>200</v>
      </c>
      <c r="R1222" s="0" t="s">
        <v>3919</v>
      </c>
      <c r="S1222" s="0" t="s">
        <v>3441</v>
      </c>
      <c r="T1222" s="0" t="s">
        <v>3441</v>
      </c>
      <c r="U1222" s="0" t="s">
        <v>202</v>
      </c>
      <c r="V1222" s="0" t="s">
        <v>1790</v>
      </c>
      <c r="W1222" s="110" t="s">
        <v>204</v>
      </c>
      <c r="X1222" s="111" t="n">
        <v>2018</v>
      </c>
      <c r="Y1222" s="111" t="s">
        <v>205</v>
      </c>
      <c r="Z1222" s="130" t="s">
        <v>757</v>
      </c>
      <c r="AA1222" s="122" t="s">
        <v>200</v>
      </c>
      <c r="AB1222" s="0" t="s">
        <v>5180</v>
      </c>
      <c r="AC1222" s="0" t="s">
        <v>4469</v>
      </c>
      <c r="AD1222" s="111" t="n">
        <v>2018</v>
      </c>
      <c r="AE1222" s="111" t="s">
        <v>222</v>
      </c>
      <c r="AI1222" s="111" t="s">
        <v>1313</v>
      </c>
      <c r="AJ1222" s="111" t="s">
        <v>3887</v>
      </c>
      <c r="AK1222" s="0" t="s">
        <v>8484</v>
      </c>
      <c r="AM1222" s="111" t="n">
        <v>2006</v>
      </c>
      <c r="AN1222" s="111" t="s">
        <v>208</v>
      </c>
      <c r="AR1222" s="0" t="s">
        <v>5173</v>
      </c>
      <c r="AS1222" s="0" t="s">
        <v>5163</v>
      </c>
      <c r="AT1222" s="0" t="s">
        <v>5164</v>
      </c>
      <c r="AU1222" s="0" t="s">
        <v>8460</v>
      </c>
      <c r="AV1222" s="0" t="s">
        <v>8492</v>
      </c>
      <c r="AW1222" s="0" t="s">
        <v>5166</v>
      </c>
      <c r="AX1222" s="0" t="s">
        <v>5198</v>
      </c>
      <c r="AY1222" s="0" t="s">
        <v>6662</v>
      </c>
      <c r="AZ1222" s="0" t="s">
        <v>8498</v>
      </c>
      <c r="BA1222" s="124" t="s">
        <v>200</v>
      </c>
      <c r="BB1222" s="0" t="s">
        <v>248</v>
      </c>
      <c r="BC1222" s="0" t="s">
        <v>8499</v>
      </c>
      <c r="BD1222" s="0" t="s">
        <v>8500</v>
      </c>
      <c r="BE1222" s="0" t="s">
        <v>8496</v>
      </c>
      <c r="BG1222" s="125" t="s">
        <v>200</v>
      </c>
      <c r="BH1222" s="0" t="s">
        <v>253</v>
      </c>
      <c r="BI1222" s="112" t="n">
        <v>5055277033058</v>
      </c>
      <c r="BJ1222" s="126" t="s">
        <v>200</v>
      </c>
      <c r="BK1222" s="0" t="s">
        <v>215</v>
      </c>
      <c r="BL1222" s="112" t="n">
        <v>4</v>
      </c>
      <c r="BM1222" s="112" t="n">
        <v>4</v>
      </c>
      <c r="BN1222" s="112" t="n">
        <v>4</v>
      </c>
      <c r="BO1222" s="111" t="n">
        <v>20</v>
      </c>
      <c r="BP1222" s="125" t="s">
        <v>200</v>
      </c>
      <c r="BQ1222" s="127" t="s">
        <v>216</v>
      </c>
    </row>
    <row r="1223" customFormat="false" ht="13.8" hidden="false" customHeight="false" outlineLevel="0" collapsed="false">
      <c r="A1223" s="0" t="s">
        <v>8501</v>
      </c>
      <c r="B1223" s="0" t="s">
        <v>5207</v>
      </c>
      <c r="C1223" s="131" t="s">
        <v>1386</v>
      </c>
      <c r="D1223" s="131" t="s">
        <v>2486</v>
      </c>
      <c r="E1223" s="0" t="s">
        <v>194</v>
      </c>
      <c r="F1223" s="0" t="s">
        <v>195</v>
      </c>
      <c r="G1223" s="0" t="s">
        <v>330</v>
      </c>
      <c r="H1223" s="0" t="s">
        <v>219</v>
      </c>
      <c r="J1223" s="111" t="n">
        <v>1</v>
      </c>
      <c r="K1223" s="0" t="s">
        <v>198</v>
      </c>
      <c r="L1223" s="0" t="s">
        <v>198</v>
      </c>
      <c r="M1223" s="0" t="s">
        <v>199</v>
      </c>
      <c r="O1223" s="0" t="s">
        <v>200</v>
      </c>
      <c r="Q1223" s="120" t="s">
        <v>200</v>
      </c>
      <c r="R1223" s="0" t="s">
        <v>3919</v>
      </c>
      <c r="S1223" s="0" t="s">
        <v>201</v>
      </c>
      <c r="T1223" s="0" t="s">
        <v>198</v>
      </c>
      <c r="U1223" s="0" t="s">
        <v>202</v>
      </c>
      <c r="V1223" s="0" t="s">
        <v>1790</v>
      </c>
      <c r="W1223" s="110" t="s">
        <v>204</v>
      </c>
      <c r="X1223" s="111" t="n">
        <v>2016</v>
      </c>
      <c r="Y1223" s="111" t="s">
        <v>498</v>
      </c>
      <c r="Z1223" s="130" t="s">
        <v>757</v>
      </c>
      <c r="AA1223" s="122" t="s">
        <v>200</v>
      </c>
      <c r="AB1223" s="0" t="s">
        <v>8502</v>
      </c>
      <c r="AC1223" s="0" t="s">
        <v>8503</v>
      </c>
      <c r="AD1223" s="111" t="n">
        <v>2016</v>
      </c>
      <c r="AE1223" s="111" t="s">
        <v>198</v>
      </c>
      <c r="AI1223" s="111" t="s">
        <v>207</v>
      </c>
      <c r="AK1223" s="111" t="str">
        <f aca="false">(AB1223)</f>
        <v>Pendulo studio</v>
      </c>
      <c r="AM1223" s="111" t="n">
        <f aca="false">AD1223</f>
        <v>2016</v>
      </c>
      <c r="AN1223" s="111" t="s">
        <v>3156</v>
      </c>
      <c r="AS1223" s="0" t="s">
        <v>200</v>
      </c>
      <c r="AU1223" s="0" t="s">
        <v>8504</v>
      </c>
      <c r="AV1223" s="0" t="s">
        <v>200</v>
      </c>
      <c r="AZ1223" s="0" t="s">
        <v>8505</v>
      </c>
      <c r="BA1223" s="124" t="s">
        <v>200</v>
      </c>
      <c r="BB1223" s="0" t="s">
        <v>462</v>
      </c>
      <c r="BC1223" s="0" t="s">
        <v>8506</v>
      </c>
      <c r="BD1223" s="0" t="s">
        <v>8507</v>
      </c>
      <c r="BE1223" s="0" t="s">
        <v>8508</v>
      </c>
      <c r="BF1223" s="0" t="s">
        <v>200</v>
      </c>
      <c r="BG1223" s="125" t="s">
        <v>200</v>
      </c>
      <c r="BH1223" s="0" t="s">
        <v>5255</v>
      </c>
      <c r="BI1223" s="112" t="n">
        <v>3760156481043</v>
      </c>
      <c r="BJ1223" s="126" t="s">
        <v>200</v>
      </c>
      <c r="BK1223" s="0" t="s">
        <v>215</v>
      </c>
      <c r="BL1223" s="112" t="n">
        <v>4</v>
      </c>
      <c r="BM1223" s="112" t="n">
        <v>4</v>
      </c>
      <c r="BN1223" s="112" t="n">
        <v>4</v>
      </c>
      <c r="BO1223" s="111" t="n">
        <v>20</v>
      </c>
      <c r="BP1223" s="125" t="s">
        <v>200</v>
      </c>
      <c r="BQ1223" s="127" t="s">
        <v>216</v>
      </c>
    </row>
    <row r="1224" customFormat="false" ht="13.8" hidden="false" customHeight="false" outlineLevel="0" collapsed="false">
      <c r="A1224" s="0" t="s">
        <v>8509</v>
      </c>
      <c r="B1224" s="0" t="s">
        <v>5207</v>
      </c>
      <c r="C1224" s="131" t="s">
        <v>1451</v>
      </c>
      <c r="D1224" s="131" t="s">
        <v>193</v>
      </c>
      <c r="E1224" s="0" t="s">
        <v>194</v>
      </c>
      <c r="F1224" s="0" t="s">
        <v>195</v>
      </c>
      <c r="G1224" s="0" t="s">
        <v>330</v>
      </c>
      <c r="H1224" s="0" t="s">
        <v>901</v>
      </c>
      <c r="J1224" s="111" t="n">
        <v>1</v>
      </c>
      <c r="K1224" s="0" t="s">
        <v>198</v>
      </c>
      <c r="L1224" s="0" t="s">
        <v>198</v>
      </c>
      <c r="M1224" s="0" t="s">
        <v>199</v>
      </c>
      <c r="O1224" s="0" t="s">
        <v>200</v>
      </c>
      <c r="Q1224" s="120" t="s">
        <v>200</v>
      </c>
      <c r="R1224" s="0" t="s">
        <v>3919</v>
      </c>
      <c r="S1224" s="0" t="s">
        <v>201</v>
      </c>
      <c r="T1224" s="0" t="s">
        <v>198</v>
      </c>
      <c r="U1224" s="0" t="s">
        <v>202</v>
      </c>
      <c r="V1224" s="0" t="s">
        <v>1790</v>
      </c>
      <c r="W1224" s="110" t="s">
        <v>204</v>
      </c>
      <c r="X1224" s="111" t="n">
        <v>2017</v>
      </c>
      <c r="Y1224" s="111" t="s">
        <v>200</v>
      </c>
      <c r="Z1224" s="111" t="s">
        <v>198</v>
      </c>
      <c r="AA1224" s="122" t="s">
        <v>200</v>
      </c>
      <c r="AB1224" s="0" t="s">
        <v>8510</v>
      </c>
      <c r="AC1224" s="0" t="s">
        <v>5026</v>
      </c>
      <c r="AD1224" s="111" t="n">
        <v>2017</v>
      </c>
      <c r="AE1224" s="111" t="s">
        <v>198</v>
      </c>
      <c r="AI1224" s="111" t="s">
        <v>207</v>
      </c>
      <c r="AK1224" s="111" t="str">
        <f aca="false">(AB1224)</f>
        <v>Nippon Ichi</v>
      </c>
      <c r="AM1224" s="111" t="n">
        <f aca="false">AD1224</f>
        <v>2017</v>
      </c>
      <c r="AN1224" s="111" t="s">
        <v>208</v>
      </c>
      <c r="AR1224" s="0" t="s">
        <v>1455</v>
      </c>
      <c r="AS1224" s="0" t="s">
        <v>200</v>
      </c>
      <c r="AT1224" s="0" t="s">
        <v>226</v>
      </c>
      <c r="AU1224" s="0" t="s">
        <v>8511</v>
      </c>
      <c r="AV1224" s="0" t="s">
        <v>200</v>
      </c>
      <c r="AZ1224" s="0" t="s">
        <v>8512</v>
      </c>
      <c r="BA1224" s="124" t="s">
        <v>200</v>
      </c>
      <c r="BB1224" s="0" t="s">
        <v>248</v>
      </c>
      <c r="BC1224" s="0" t="s">
        <v>8136</v>
      </c>
      <c r="BE1224" s="0" t="s">
        <v>8513</v>
      </c>
      <c r="BG1224" s="125" t="s">
        <v>200</v>
      </c>
      <c r="BH1224" s="0" t="s">
        <v>5255</v>
      </c>
      <c r="BI1224" s="112" t="n">
        <v>813633019642</v>
      </c>
      <c r="BJ1224" s="126" t="s">
        <v>200</v>
      </c>
      <c r="BK1224" s="0" t="s">
        <v>215</v>
      </c>
      <c r="BL1224" s="112" t="n">
        <v>4</v>
      </c>
      <c r="BM1224" s="112" t="n">
        <v>4</v>
      </c>
      <c r="BN1224" s="112" t="n">
        <v>4</v>
      </c>
      <c r="BO1224" s="111" t="n">
        <v>20</v>
      </c>
      <c r="BP1224" s="125" t="s">
        <v>200</v>
      </c>
      <c r="BQ1224" s="127" t="s">
        <v>216</v>
      </c>
    </row>
    <row r="1225" customFormat="false" ht="13.8" hidden="false" customHeight="false" outlineLevel="0" collapsed="false">
      <c r="A1225" s="0" t="s">
        <v>8514</v>
      </c>
      <c r="B1225" s="0" t="s">
        <v>5207</v>
      </c>
      <c r="C1225" s="131" t="s">
        <v>1394</v>
      </c>
      <c r="D1225" s="131" t="s">
        <v>1333</v>
      </c>
      <c r="E1225" s="0" t="s">
        <v>194</v>
      </c>
      <c r="F1225" s="0" t="s">
        <v>195</v>
      </c>
      <c r="G1225" s="0" t="s">
        <v>196</v>
      </c>
      <c r="H1225" s="0" t="s">
        <v>197</v>
      </c>
      <c r="J1225" s="111" t="n">
        <v>1</v>
      </c>
      <c r="K1225" s="0" t="s">
        <v>198</v>
      </c>
      <c r="L1225" s="0" t="s">
        <v>198</v>
      </c>
      <c r="M1225" s="0" t="s">
        <v>199</v>
      </c>
      <c r="O1225" s="0" t="s">
        <v>200</v>
      </c>
      <c r="Q1225" s="120" t="s">
        <v>200</v>
      </c>
      <c r="R1225" s="0" t="s">
        <v>3919</v>
      </c>
      <c r="S1225" s="0" t="s">
        <v>201</v>
      </c>
      <c r="T1225" s="0" t="s">
        <v>198</v>
      </c>
      <c r="U1225" s="0" t="s">
        <v>202</v>
      </c>
      <c r="V1225" s="0" t="s">
        <v>1790</v>
      </c>
      <c r="W1225" s="110" t="s">
        <v>204</v>
      </c>
      <c r="X1225" s="111" t="n">
        <v>2017</v>
      </c>
      <c r="Y1225" s="111" t="s">
        <v>200</v>
      </c>
      <c r="Z1225" s="111" t="s">
        <v>198</v>
      </c>
      <c r="AA1225" s="122" t="s">
        <v>200</v>
      </c>
      <c r="AB1225" s="0" t="s">
        <v>8515</v>
      </c>
      <c r="AC1225" s="0" t="s">
        <v>5144</v>
      </c>
      <c r="AD1225" s="111" t="n">
        <v>2017</v>
      </c>
      <c r="AE1225" s="111" t="s">
        <v>198</v>
      </c>
      <c r="AI1225" s="111" t="s">
        <v>207</v>
      </c>
      <c r="AK1225" s="111" t="str">
        <f aca="false">(AB1225)</f>
        <v>Playtonic games</v>
      </c>
      <c r="AM1225" s="111" t="n">
        <f aca="false">AD1225</f>
        <v>2017</v>
      </c>
      <c r="AN1225" s="111" t="s">
        <v>263</v>
      </c>
      <c r="AS1225" s="0" t="s">
        <v>200</v>
      </c>
      <c r="AV1225" s="0" t="s">
        <v>200</v>
      </c>
      <c r="AW1225" s="0" t="s">
        <v>8516</v>
      </c>
      <c r="AY1225" s="0" t="s">
        <v>5044</v>
      </c>
      <c r="AZ1225" s="0" t="s">
        <v>8517</v>
      </c>
      <c r="BA1225" s="124" t="s">
        <v>200</v>
      </c>
      <c r="BB1225" s="0" t="s">
        <v>248</v>
      </c>
      <c r="BC1225" s="0" t="s">
        <v>8518</v>
      </c>
      <c r="BD1225" s="0" t="s">
        <v>8519</v>
      </c>
      <c r="BE1225" s="0" t="s">
        <v>8520</v>
      </c>
      <c r="BF1225" s="0" t="s">
        <v>200</v>
      </c>
      <c r="BG1225" s="125" t="s">
        <v>200</v>
      </c>
      <c r="BH1225" s="0" t="s">
        <v>5255</v>
      </c>
      <c r="BI1225" s="112" t="n">
        <v>5060236966995</v>
      </c>
      <c r="BJ1225" s="126" t="s">
        <v>200</v>
      </c>
      <c r="BK1225" s="0" t="s">
        <v>215</v>
      </c>
      <c r="BL1225" s="112" t="n">
        <v>4</v>
      </c>
      <c r="BM1225" s="112" t="n">
        <v>4</v>
      </c>
      <c r="BN1225" s="112" t="n">
        <v>4</v>
      </c>
      <c r="BO1225" s="111" t="n">
        <v>20</v>
      </c>
      <c r="BP1225" s="125" t="s">
        <v>200</v>
      </c>
      <c r="BQ1225" s="127" t="s">
        <v>216</v>
      </c>
    </row>
    <row r="1226" customFormat="false" ht="13.8" hidden="false" customHeight="false" outlineLevel="0" collapsed="false">
      <c r="A1226" s="0" t="s">
        <v>8521</v>
      </c>
      <c r="B1226" s="0" t="s">
        <v>5207</v>
      </c>
      <c r="C1226" s="0" t="s">
        <v>329</v>
      </c>
      <c r="D1226" s="0" t="s">
        <v>1333</v>
      </c>
      <c r="E1226" s="0" t="s">
        <v>194</v>
      </c>
      <c r="F1226" s="0" t="s">
        <v>8522</v>
      </c>
      <c r="G1226" s="0" t="s">
        <v>330</v>
      </c>
      <c r="H1226" s="0" t="s">
        <v>197</v>
      </c>
      <c r="J1226" s="111" t="n">
        <v>1</v>
      </c>
      <c r="K1226" s="0" t="s">
        <v>198</v>
      </c>
      <c r="L1226" s="0" t="s">
        <v>198</v>
      </c>
      <c r="M1226" s="0" t="s">
        <v>274</v>
      </c>
      <c r="O1226" s="0" t="s">
        <v>200</v>
      </c>
      <c r="Q1226" s="120" t="s">
        <v>200</v>
      </c>
      <c r="R1226" s="0" t="s">
        <v>3919</v>
      </c>
      <c r="S1226" s="0" t="s">
        <v>201</v>
      </c>
      <c r="T1226" s="0" t="s">
        <v>198</v>
      </c>
      <c r="U1226" s="0" t="s">
        <v>4369</v>
      </c>
      <c r="V1226" s="0" t="s">
        <v>1790</v>
      </c>
      <c r="W1226" s="110" t="s">
        <v>204</v>
      </c>
      <c r="X1226" s="111" t="n">
        <v>2017</v>
      </c>
      <c r="Y1226" s="111" t="s">
        <v>205</v>
      </c>
      <c r="Z1226" s="130" t="s">
        <v>757</v>
      </c>
      <c r="AA1226" s="122" t="s">
        <v>200</v>
      </c>
      <c r="AB1226" s="0" t="s">
        <v>1061</v>
      </c>
      <c r="AC1226" s="0" t="s">
        <v>3397</v>
      </c>
      <c r="AD1226" s="111" t="s">
        <v>198</v>
      </c>
      <c r="AE1226" s="111" t="s">
        <v>5042</v>
      </c>
      <c r="AI1226" s="111" t="s">
        <v>294</v>
      </c>
      <c r="AJ1226" s="111" t="s">
        <v>1793</v>
      </c>
      <c r="AK1226" s="0" t="s">
        <v>1061</v>
      </c>
      <c r="AM1226" s="111" t="n">
        <v>2006</v>
      </c>
      <c r="AN1226" s="111" t="s">
        <v>208</v>
      </c>
      <c r="AS1226" s="0" t="s">
        <v>8523</v>
      </c>
      <c r="AU1226" s="0" t="s">
        <v>332</v>
      </c>
      <c r="AV1226" s="0" t="s">
        <v>200</v>
      </c>
      <c r="AZ1226" s="0" t="s">
        <v>8524</v>
      </c>
      <c r="BA1226" s="124" t="s">
        <v>200</v>
      </c>
      <c r="BB1226" s="0" t="s">
        <v>462</v>
      </c>
      <c r="BC1226" s="0" t="s">
        <v>8525</v>
      </c>
      <c r="BD1226" s="0" t="s">
        <v>8526</v>
      </c>
      <c r="BE1226" s="0" t="s">
        <v>8527</v>
      </c>
      <c r="BF1226" s="0" t="s">
        <v>8528</v>
      </c>
      <c r="BG1226" s="125" t="s">
        <v>200</v>
      </c>
      <c r="BH1226" s="0" t="s">
        <v>5303</v>
      </c>
      <c r="BI1226" s="112" t="n">
        <v>8809560330051</v>
      </c>
      <c r="BJ1226" s="126" t="s">
        <v>200</v>
      </c>
      <c r="BK1226" s="0" t="s">
        <v>215</v>
      </c>
      <c r="BL1226" s="112" t="n">
        <v>4</v>
      </c>
      <c r="BM1226" s="112" t="n">
        <v>4</v>
      </c>
      <c r="BN1226" s="112" t="n">
        <v>4</v>
      </c>
      <c r="BO1226" s="111" t="n">
        <v>20</v>
      </c>
      <c r="BP1226" s="125" t="s">
        <v>200</v>
      </c>
      <c r="BQ1226" s="127" t="s">
        <v>216</v>
      </c>
    </row>
    <row r="1227" customFormat="false" ht="13.8" hidden="false" customHeight="false" outlineLevel="0" collapsed="false">
      <c r="A1227" s="0" t="s">
        <v>8529</v>
      </c>
      <c r="B1227" s="0" t="s">
        <v>5207</v>
      </c>
      <c r="C1227" s="0" t="s">
        <v>329</v>
      </c>
      <c r="D1227" s="0" t="s">
        <v>1333</v>
      </c>
      <c r="E1227" s="0" t="s">
        <v>194</v>
      </c>
      <c r="F1227" s="0" t="s">
        <v>399</v>
      </c>
      <c r="G1227" s="0" t="s">
        <v>330</v>
      </c>
      <c r="H1227" s="0" t="s">
        <v>197</v>
      </c>
      <c r="J1227" s="111" t="n">
        <v>1</v>
      </c>
      <c r="K1227" s="0" t="s">
        <v>198</v>
      </c>
      <c r="L1227" s="0" t="s">
        <v>198</v>
      </c>
      <c r="M1227" s="0" t="s">
        <v>199</v>
      </c>
      <c r="O1227" s="0" t="s">
        <v>200</v>
      </c>
      <c r="Q1227" s="120" t="s">
        <v>200</v>
      </c>
      <c r="R1227" s="0" t="s">
        <v>3919</v>
      </c>
      <c r="S1227" s="0" t="s">
        <v>1834</v>
      </c>
      <c r="T1227" s="0" t="s">
        <v>8530</v>
      </c>
      <c r="U1227" s="0" t="s">
        <v>202</v>
      </c>
      <c r="V1227" s="0" t="s">
        <v>1790</v>
      </c>
      <c r="W1227" s="110" t="s">
        <v>204</v>
      </c>
      <c r="X1227" s="111" t="n">
        <v>2017</v>
      </c>
      <c r="Y1227" s="111" t="s">
        <v>200</v>
      </c>
      <c r="Z1227" s="130" t="s">
        <v>757</v>
      </c>
      <c r="AA1227" s="122" t="s">
        <v>200</v>
      </c>
      <c r="AB1227" s="0" t="s">
        <v>1061</v>
      </c>
      <c r="AC1227" s="0" t="s">
        <v>5026</v>
      </c>
      <c r="AD1227" s="111" t="n">
        <v>2017</v>
      </c>
      <c r="AE1227" s="111" t="s">
        <v>198</v>
      </c>
      <c r="AI1227" s="111" t="s">
        <v>207</v>
      </c>
      <c r="AK1227" s="111" t="str">
        <f aca="false">(AB1227)</f>
        <v>Falcom</v>
      </c>
      <c r="AM1227" s="111" t="n">
        <f aca="false">AD1227</f>
        <v>2017</v>
      </c>
      <c r="AN1227" s="111" t="s">
        <v>208</v>
      </c>
      <c r="AS1227" s="0" t="s">
        <v>8523</v>
      </c>
      <c r="AU1227" s="0" t="s">
        <v>332</v>
      </c>
      <c r="AV1227" s="0" t="s">
        <v>200</v>
      </c>
      <c r="AZ1227" s="0" t="s">
        <v>8531</v>
      </c>
      <c r="BA1227" s="124" t="s">
        <v>200</v>
      </c>
      <c r="BB1227" s="0" t="s">
        <v>248</v>
      </c>
      <c r="BC1227" s="0" t="s">
        <v>8532</v>
      </c>
      <c r="BD1227" s="0" t="s">
        <v>760</v>
      </c>
      <c r="BE1227" s="0" t="s">
        <v>8533</v>
      </c>
      <c r="BF1227" s="0" t="s">
        <v>8534</v>
      </c>
      <c r="BG1227" s="125" t="s">
        <v>200</v>
      </c>
      <c r="BH1227" s="0" t="s">
        <v>4172</v>
      </c>
      <c r="BI1227" s="112" t="s">
        <v>198</v>
      </c>
      <c r="BJ1227" s="126" t="s">
        <v>200</v>
      </c>
      <c r="BK1227" s="0" t="s">
        <v>215</v>
      </c>
      <c r="BL1227" s="112" t="n">
        <v>4</v>
      </c>
      <c r="BM1227" s="112" t="n">
        <v>4</v>
      </c>
      <c r="BN1227" s="112" t="n">
        <v>4</v>
      </c>
      <c r="BO1227" s="111" t="n">
        <v>60</v>
      </c>
      <c r="BP1227" s="125" t="s">
        <v>200</v>
      </c>
      <c r="BQ1227" s="127" t="s">
        <v>216</v>
      </c>
    </row>
    <row r="1228" customFormat="false" ht="13.8" hidden="false" customHeight="false" outlineLevel="0" collapsed="false">
      <c r="A1228" s="0" t="s">
        <v>8535</v>
      </c>
      <c r="B1228" s="0" t="s">
        <v>5207</v>
      </c>
      <c r="C1228" s="0" t="s">
        <v>1267</v>
      </c>
      <c r="D1228" s="131" t="s">
        <v>1333</v>
      </c>
      <c r="E1228" s="0" t="s">
        <v>284</v>
      </c>
      <c r="F1228" s="0" t="s">
        <v>1509</v>
      </c>
      <c r="G1228" s="0" t="s">
        <v>196</v>
      </c>
      <c r="H1228" s="0" t="s">
        <v>1287</v>
      </c>
      <c r="J1228" s="111" t="n">
        <v>1</v>
      </c>
      <c r="K1228" s="0" t="s">
        <v>198</v>
      </c>
      <c r="L1228" s="0" t="s">
        <v>198</v>
      </c>
      <c r="M1228" s="0" t="s">
        <v>199</v>
      </c>
      <c r="O1228" s="0" t="s">
        <v>200</v>
      </c>
      <c r="Q1228" s="120" t="s">
        <v>200</v>
      </c>
      <c r="R1228" s="0" t="s">
        <v>3919</v>
      </c>
      <c r="S1228" s="0" t="s">
        <v>201</v>
      </c>
      <c r="T1228" s="0" t="s">
        <v>198</v>
      </c>
      <c r="U1228" s="0" t="s">
        <v>202</v>
      </c>
      <c r="V1228" s="0" t="s">
        <v>1790</v>
      </c>
      <c r="W1228" s="110" t="s">
        <v>204</v>
      </c>
      <c r="X1228" s="111" t="n">
        <v>2017</v>
      </c>
      <c r="Y1228" s="111" t="s">
        <v>205</v>
      </c>
      <c r="Z1228" s="130" t="s">
        <v>757</v>
      </c>
      <c r="AA1228" s="122" t="s">
        <v>200</v>
      </c>
      <c r="AB1228" s="0" t="s">
        <v>8536</v>
      </c>
      <c r="AC1228" s="0" t="s">
        <v>4878</v>
      </c>
      <c r="AD1228" s="111" t="n">
        <v>2017</v>
      </c>
      <c r="AE1228" s="111" t="s">
        <v>198</v>
      </c>
      <c r="AI1228" s="111" t="s">
        <v>294</v>
      </c>
      <c r="AJ1228" s="111" t="s">
        <v>6092</v>
      </c>
      <c r="AK1228" s="0" t="s">
        <v>8536</v>
      </c>
      <c r="AM1228" s="111" t="n">
        <v>2016</v>
      </c>
      <c r="AN1228" s="111" t="s">
        <v>208</v>
      </c>
      <c r="AO1228" s="0" t="s">
        <v>200</v>
      </c>
      <c r="AS1228" s="0" t="s">
        <v>8043</v>
      </c>
      <c r="AT1228" s="0" t="s">
        <v>5748</v>
      </c>
      <c r="AU1228" s="0" t="s">
        <v>8044</v>
      </c>
      <c r="AV1228" s="128" t="s">
        <v>8045</v>
      </c>
      <c r="AZ1228" s="0" t="s">
        <v>8537</v>
      </c>
      <c r="BA1228" s="124" t="s">
        <v>200</v>
      </c>
      <c r="BB1228" s="0" t="s">
        <v>248</v>
      </c>
      <c r="BC1228" s="0" t="s">
        <v>8538</v>
      </c>
      <c r="BD1228" s="0" t="s">
        <v>8539</v>
      </c>
      <c r="BE1228" s="0" t="s">
        <v>8540</v>
      </c>
      <c r="BG1228" s="125" t="s">
        <v>200</v>
      </c>
      <c r="BH1228" s="0" t="s">
        <v>5255</v>
      </c>
      <c r="BI1228" s="112" t="n">
        <v>853736006422</v>
      </c>
      <c r="BJ1228" s="126" t="s">
        <v>200</v>
      </c>
      <c r="BK1228" s="0" t="s">
        <v>215</v>
      </c>
      <c r="BL1228" s="112" t="n">
        <v>4</v>
      </c>
      <c r="BM1228" s="112" t="n">
        <v>4</v>
      </c>
      <c r="BN1228" s="112" t="n">
        <v>4</v>
      </c>
      <c r="BO1228" s="111" t="n">
        <v>20</v>
      </c>
      <c r="BP1228" s="125" t="s">
        <v>200</v>
      </c>
      <c r="BQ1228" s="127" t="s">
        <v>216</v>
      </c>
    </row>
    <row r="1229" customFormat="false" ht="13.8" hidden="false" customHeight="false" outlineLevel="0" collapsed="false">
      <c r="A1229" s="0" t="s">
        <v>8541</v>
      </c>
      <c r="B1229" s="0" t="s">
        <v>5207</v>
      </c>
      <c r="C1229" s="131" t="s">
        <v>1489</v>
      </c>
      <c r="D1229" s="131" t="s">
        <v>3087</v>
      </c>
      <c r="E1229" s="0" t="s">
        <v>194</v>
      </c>
      <c r="F1229" s="0" t="s">
        <v>399</v>
      </c>
      <c r="G1229" s="0" t="s">
        <v>196</v>
      </c>
      <c r="H1229" s="0" t="s">
        <v>219</v>
      </c>
      <c r="J1229" s="111" t="n">
        <v>1</v>
      </c>
      <c r="K1229" s="0" t="s">
        <v>198</v>
      </c>
      <c r="L1229" s="0" t="s">
        <v>198</v>
      </c>
      <c r="M1229" s="0" t="s">
        <v>199</v>
      </c>
      <c r="O1229" s="0" t="s">
        <v>200</v>
      </c>
      <c r="Q1229" s="120" t="s">
        <v>200</v>
      </c>
      <c r="R1229" s="0" t="s">
        <v>3919</v>
      </c>
      <c r="S1229" s="0" t="s">
        <v>201</v>
      </c>
      <c r="T1229" s="0" t="s">
        <v>198</v>
      </c>
      <c r="U1229" s="0" t="s">
        <v>202</v>
      </c>
      <c r="V1229" s="0" t="s">
        <v>1790</v>
      </c>
      <c r="W1229" s="110" t="s">
        <v>204</v>
      </c>
      <c r="X1229" s="111" t="n">
        <v>2014</v>
      </c>
      <c r="Y1229" s="111" t="s">
        <v>200</v>
      </c>
      <c r="Z1229" s="111" t="s">
        <v>198</v>
      </c>
      <c r="AA1229" s="122" t="s">
        <v>200</v>
      </c>
      <c r="AB1229" s="0" t="s">
        <v>8542</v>
      </c>
      <c r="AC1229" s="0" t="s">
        <v>5041</v>
      </c>
      <c r="AD1229" s="111" t="n">
        <v>2014</v>
      </c>
      <c r="AE1229" s="111" t="s">
        <v>198</v>
      </c>
      <c r="AI1229" s="111" t="s">
        <v>207</v>
      </c>
      <c r="AK1229" s="111" t="str">
        <f aca="false">(AB1229)</f>
        <v>Milkstone studios</v>
      </c>
      <c r="AM1229" s="111" t="n">
        <f aca="false">AD1229</f>
        <v>2014</v>
      </c>
      <c r="AN1229" s="111" t="s">
        <v>3156</v>
      </c>
      <c r="AS1229" s="0" t="s">
        <v>200</v>
      </c>
      <c r="AU1229" s="0" t="s">
        <v>332</v>
      </c>
      <c r="AV1229" s="0" t="s">
        <v>200</v>
      </c>
      <c r="AY1229" s="0" t="s">
        <v>5044</v>
      </c>
      <c r="AZ1229" s="0" t="s">
        <v>8543</v>
      </c>
      <c r="BA1229" s="124" t="s">
        <v>200</v>
      </c>
      <c r="BB1229" s="0" t="s">
        <v>210</v>
      </c>
      <c r="BC1229" s="0" t="s">
        <v>8544</v>
      </c>
      <c r="BD1229" s="0" t="s">
        <v>8545</v>
      </c>
      <c r="BE1229" s="0" t="s">
        <v>8546</v>
      </c>
      <c r="BF1229" s="0" t="s">
        <v>8547</v>
      </c>
      <c r="BG1229" s="125" t="s">
        <v>200</v>
      </c>
      <c r="BH1229" s="0" t="s">
        <v>5255</v>
      </c>
      <c r="BI1229" s="112" t="n">
        <v>8718591182419</v>
      </c>
      <c r="BJ1229" s="126" t="s">
        <v>200</v>
      </c>
      <c r="BK1229" s="0" t="s">
        <v>215</v>
      </c>
      <c r="BL1229" s="112" t="n">
        <v>4</v>
      </c>
      <c r="BM1229" s="112" t="n">
        <v>4</v>
      </c>
      <c r="BN1229" s="112" t="n">
        <v>4</v>
      </c>
      <c r="BO1229" s="111" t="n">
        <v>20</v>
      </c>
      <c r="BP1229" s="125" t="s">
        <v>200</v>
      </c>
      <c r="BQ1229" s="127" t="s">
        <v>216</v>
      </c>
    </row>
    <row r="1230" customFormat="false" ht="13.8" hidden="false" customHeight="false" outlineLevel="0" collapsed="false">
      <c r="A1230" s="0" t="s">
        <v>8548</v>
      </c>
      <c r="B1230" s="0" t="s">
        <v>5207</v>
      </c>
      <c r="C1230" s="131" t="s">
        <v>1489</v>
      </c>
      <c r="D1230" s="131" t="s">
        <v>1333</v>
      </c>
      <c r="E1230" s="0" t="s">
        <v>194</v>
      </c>
      <c r="F1230" s="0" t="s">
        <v>399</v>
      </c>
      <c r="G1230" s="0" t="s">
        <v>330</v>
      </c>
      <c r="H1230" s="0" t="s">
        <v>901</v>
      </c>
      <c r="J1230" s="111" t="n">
        <v>1</v>
      </c>
      <c r="K1230" s="0" t="s">
        <v>198</v>
      </c>
      <c r="L1230" s="0" t="s">
        <v>198</v>
      </c>
      <c r="M1230" s="0" t="s">
        <v>274</v>
      </c>
      <c r="O1230" s="0" t="s">
        <v>200</v>
      </c>
      <c r="Q1230" s="120" t="s">
        <v>200</v>
      </c>
      <c r="R1230" s="0" t="s">
        <v>3919</v>
      </c>
      <c r="S1230" s="0" t="s">
        <v>201</v>
      </c>
      <c r="T1230" s="0" t="s">
        <v>198</v>
      </c>
      <c r="U1230" s="0" t="s">
        <v>202</v>
      </c>
      <c r="V1230" s="0" t="s">
        <v>1790</v>
      </c>
      <c r="W1230" s="110" t="s">
        <v>204</v>
      </c>
      <c r="X1230" s="111" t="n">
        <v>2015</v>
      </c>
      <c r="Y1230" s="111" t="s">
        <v>200</v>
      </c>
      <c r="Z1230" s="111" t="s">
        <v>221</v>
      </c>
      <c r="AA1230" s="122" t="s">
        <v>200</v>
      </c>
      <c r="AB1230" s="0" t="s">
        <v>5653</v>
      </c>
      <c r="AC1230" s="0" t="s">
        <v>1696</v>
      </c>
      <c r="AD1230" s="111" t="n">
        <v>2015</v>
      </c>
      <c r="AE1230" s="111" t="s">
        <v>198</v>
      </c>
      <c r="AI1230" s="111" t="s">
        <v>294</v>
      </c>
      <c r="AJ1230" s="111" t="s">
        <v>6803</v>
      </c>
      <c r="AK1230" s="0" t="s">
        <v>2802</v>
      </c>
      <c r="AM1230" s="111" t="n">
        <v>2012</v>
      </c>
      <c r="AN1230" s="111" t="s">
        <v>5341</v>
      </c>
      <c r="AR1230" s="0" t="s">
        <v>1455</v>
      </c>
      <c r="AS1230" s="0" t="s">
        <v>200</v>
      </c>
      <c r="AT1230" s="0" t="s">
        <v>1236</v>
      </c>
      <c r="AU1230" s="0" t="s">
        <v>5533</v>
      </c>
      <c r="AV1230" s="0" t="s">
        <v>200</v>
      </c>
      <c r="AZ1230" s="0" t="s">
        <v>8549</v>
      </c>
      <c r="BA1230" s="124" t="s">
        <v>200</v>
      </c>
      <c r="BB1230" s="0" t="s">
        <v>210</v>
      </c>
      <c r="BC1230" s="0" t="s">
        <v>8550</v>
      </c>
      <c r="BD1230" s="0" t="s">
        <v>8551</v>
      </c>
      <c r="BE1230" s="0" t="s">
        <v>8552</v>
      </c>
      <c r="BF1230" s="0" t="s">
        <v>2138</v>
      </c>
      <c r="BG1230" s="125" t="s">
        <v>200</v>
      </c>
      <c r="BH1230" s="0" t="s">
        <v>5255</v>
      </c>
      <c r="BI1230" s="112" t="n">
        <v>3307215937310</v>
      </c>
      <c r="BJ1230" s="126" t="s">
        <v>200</v>
      </c>
      <c r="BK1230" s="0" t="s">
        <v>215</v>
      </c>
      <c r="BL1230" s="112" t="n">
        <v>4</v>
      </c>
      <c r="BM1230" s="112" t="n">
        <v>4</v>
      </c>
      <c r="BN1230" s="112" t="n">
        <v>4</v>
      </c>
      <c r="BO1230" s="111" t="n">
        <v>20</v>
      </c>
      <c r="BP1230" s="125" t="s">
        <v>200</v>
      </c>
      <c r="BQ1230" s="127" t="s">
        <v>216</v>
      </c>
    </row>
    <row r="1231" customFormat="false" ht="13.8" hidden="false" customHeight="false" outlineLevel="0" collapsed="false">
      <c r="A1231" s="0" t="s">
        <v>8553</v>
      </c>
      <c r="B1231" s="0" t="s">
        <v>5207</v>
      </c>
      <c r="C1231" s="131" t="s">
        <v>558</v>
      </c>
      <c r="D1231" s="131" t="s">
        <v>1460</v>
      </c>
      <c r="E1231" s="0" t="s">
        <v>194</v>
      </c>
      <c r="F1231" s="0" t="s">
        <v>195</v>
      </c>
      <c r="G1231" s="0" t="s">
        <v>196</v>
      </c>
      <c r="H1231" s="0" t="s">
        <v>197</v>
      </c>
      <c r="J1231" s="111" t="n">
        <v>4</v>
      </c>
      <c r="K1231" s="0" t="s">
        <v>198</v>
      </c>
      <c r="L1231" s="0" t="s">
        <v>533</v>
      </c>
      <c r="M1231" s="0" t="s">
        <v>199</v>
      </c>
      <c r="O1231" s="0" t="s">
        <v>534</v>
      </c>
      <c r="Q1231" s="120" t="s">
        <v>200</v>
      </c>
      <c r="R1231" s="0" t="s">
        <v>3919</v>
      </c>
      <c r="S1231" s="0" t="s">
        <v>201</v>
      </c>
      <c r="T1231" s="0" t="s">
        <v>198</v>
      </c>
      <c r="U1231" s="0" t="s">
        <v>202</v>
      </c>
      <c r="V1231" s="0" t="s">
        <v>1790</v>
      </c>
      <c r="W1231" s="110" t="s">
        <v>204</v>
      </c>
      <c r="X1231" s="111" t="n">
        <v>2015</v>
      </c>
      <c r="Z1231" s="111" t="s">
        <v>221</v>
      </c>
      <c r="AA1231" s="122" t="s">
        <v>200</v>
      </c>
      <c r="AB1231" s="0" t="s">
        <v>6373</v>
      </c>
      <c r="AC1231" s="0" t="s">
        <v>4491</v>
      </c>
      <c r="AD1231" s="111" t="n">
        <v>2015</v>
      </c>
      <c r="AE1231" s="111" t="s">
        <v>5241</v>
      </c>
      <c r="AI1231" s="111" t="s">
        <v>207</v>
      </c>
      <c r="AK1231" s="111" t="str">
        <f aca="false">(AB1231)</f>
        <v>Zoink games</v>
      </c>
      <c r="AM1231" s="111" t="n">
        <f aca="false">AD1231</f>
        <v>2015</v>
      </c>
      <c r="AN1231" s="111" t="s">
        <v>4091</v>
      </c>
      <c r="AS1231" s="0" t="s">
        <v>200</v>
      </c>
      <c r="AU1231" s="0" t="s">
        <v>2059</v>
      </c>
      <c r="AV1231" s="0" t="s">
        <v>200</v>
      </c>
      <c r="AZ1231" s="0" t="s">
        <v>8554</v>
      </c>
      <c r="BA1231" s="124" t="s">
        <v>200</v>
      </c>
      <c r="BB1231" s="0" t="s">
        <v>248</v>
      </c>
      <c r="BC1231" s="0" t="s">
        <v>8555</v>
      </c>
      <c r="BD1231" s="0" t="s">
        <v>8556</v>
      </c>
      <c r="BE1231" s="0" t="s">
        <v>8557</v>
      </c>
      <c r="BG1231" s="125" t="s">
        <v>200</v>
      </c>
      <c r="BH1231" s="0" t="s">
        <v>5255</v>
      </c>
      <c r="BI1231" s="112" t="n">
        <v>5060102954347</v>
      </c>
      <c r="BJ1231" s="126" t="s">
        <v>200</v>
      </c>
      <c r="BK1231" s="0" t="s">
        <v>215</v>
      </c>
      <c r="BL1231" s="112" t="n">
        <v>4</v>
      </c>
      <c r="BM1231" s="112" t="n">
        <v>4</v>
      </c>
      <c r="BN1231" s="112" t="n">
        <v>4</v>
      </c>
      <c r="BO1231" s="111" t="n">
        <v>20</v>
      </c>
      <c r="BP1231" s="125" t="s">
        <v>200</v>
      </c>
      <c r="BQ1231" s="127" t="s">
        <v>216</v>
      </c>
    </row>
    <row r="1232" customFormat="false" ht="13.8" hidden="false" customHeight="false" outlineLevel="0" collapsed="false">
      <c r="A1232" s="0" t="s">
        <v>8558</v>
      </c>
      <c r="B1232" s="0" t="s">
        <v>8174</v>
      </c>
      <c r="C1232" s="131" t="s">
        <v>1489</v>
      </c>
      <c r="D1232" s="131" t="s">
        <v>1333</v>
      </c>
      <c r="E1232" s="0" t="s">
        <v>1622</v>
      </c>
      <c r="F1232" s="0" t="s">
        <v>4737</v>
      </c>
      <c r="G1232" s="0" t="s">
        <v>330</v>
      </c>
      <c r="H1232" s="0" t="s">
        <v>1287</v>
      </c>
      <c r="J1232" s="111" t="n">
        <v>1</v>
      </c>
      <c r="K1232" s="0" t="s">
        <v>198</v>
      </c>
      <c r="L1232" s="0" t="s">
        <v>198</v>
      </c>
      <c r="M1232" s="0" t="s">
        <v>274</v>
      </c>
      <c r="Q1232" s="120"/>
      <c r="R1232" s="0" t="s">
        <v>3919</v>
      </c>
      <c r="S1232" s="0" t="s">
        <v>201</v>
      </c>
      <c r="T1232" s="0" t="s">
        <v>198</v>
      </c>
      <c r="U1232" s="0" t="s">
        <v>202</v>
      </c>
      <c r="V1232" s="0" t="s">
        <v>1790</v>
      </c>
      <c r="W1232" s="110" t="s">
        <v>204</v>
      </c>
      <c r="X1232" s="111" t="n">
        <v>2021</v>
      </c>
      <c r="Z1232" s="111" t="s">
        <v>757</v>
      </c>
      <c r="AA1232" s="122"/>
      <c r="AB1232" s="0" t="s">
        <v>5964</v>
      </c>
      <c r="AC1232" s="0" t="s">
        <v>4214</v>
      </c>
      <c r="AD1232" s="111" t="n">
        <v>2021</v>
      </c>
      <c r="AE1232" s="111" t="s">
        <v>1004</v>
      </c>
      <c r="AI1232" s="111" t="s">
        <v>207</v>
      </c>
      <c r="AK1232" s="111" t="s">
        <v>5964</v>
      </c>
      <c r="AM1232" s="111" t="n">
        <v>2021</v>
      </c>
      <c r="AN1232" s="111" t="s">
        <v>510</v>
      </c>
      <c r="AT1232" s="0" t="s">
        <v>8559</v>
      </c>
      <c r="AU1232" s="0" t="s">
        <v>2727</v>
      </c>
      <c r="AZ1232" s="0" t="s">
        <v>8560</v>
      </c>
      <c r="BA1232" s="124" t="s">
        <v>200</v>
      </c>
      <c r="BB1232" s="0" t="s">
        <v>248</v>
      </c>
      <c r="BC1232" s="0" t="s">
        <v>8561</v>
      </c>
      <c r="BD1232" s="0" t="s">
        <v>8562</v>
      </c>
      <c r="BE1232" s="0" t="s">
        <v>8563</v>
      </c>
      <c r="BG1232" s="125"/>
      <c r="BH1232" s="0" t="s">
        <v>7721</v>
      </c>
      <c r="BI1232" s="112" t="n">
        <v>5055856428459</v>
      </c>
      <c r="BJ1232" s="126"/>
      <c r="BK1232" s="0" t="s">
        <v>215</v>
      </c>
      <c r="BL1232" s="112" t="n">
        <v>4</v>
      </c>
      <c r="BM1232" s="112" t="n">
        <v>4</v>
      </c>
      <c r="BN1232" s="112" t="n">
        <v>4</v>
      </c>
      <c r="BO1232" s="111" t="n">
        <v>20</v>
      </c>
      <c r="BP1232" s="125"/>
      <c r="BQ1232" s="127"/>
    </row>
    <row r="1233" customFormat="false" ht="13.8" hidden="false" customHeight="false" outlineLevel="0" collapsed="false">
      <c r="A1233" s="0" t="s">
        <v>4121</v>
      </c>
      <c r="B1233" s="0" t="s">
        <v>8174</v>
      </c>
      <c r="C1233" s="131" t="s">
        <v>1970</v>
      </c>
      <c r="D1233" s="131" t="s">
        <v>1333</v>
      </c>
      <c r="E1233" s="0" t="s">
        <v>194</v>
      </c>
      <c r="F1233" s="0" t="s">
        <v>1509</v>
      </c>
      <c r="G1233" s="0" t="s">
        <v>330</v>
      </c>
      <c r="H1233" s="0" t="s">
        <v>901</v>
      </c>
      <c r="J1233" s="111" t="n">
        <v>1</v>
      </c>
      <c r="K1233" s="0" t="s">
        <v>198</v>
      </c>
      <c r="L1233" s="0" t="s">
        <v>198</v>
      </c>
      <c r="M1233" s="0" t="s">
        <v>199</v>
      </c>
      <c r="O1233" s="0" t="s">
        <v>200</v>
      </c>
      <c r="Q1233" s="120" t="s">
        <v>200</v>
      </c>
      <c r="R1233" s="0" t="s">
        <v>3919</v>
      </c>
      <c r="S1233" s="0" t="s">
        <v>201</v>
      </c>
      <c r="T1233" s="0" t="s">
        <v>198</v>
      </c>
      <c r="U1233" s="0" t="s">
        <v>202</v>
      </c>
      <c r="V1233" s="0" t="s">
        <v>1790</v>
      </c>
      <c r="W1233" s="110" t="s">
        <v>204</v>
      </c>
      <c r="X1233" s="111" t="n">
        <v>2020</v>
      </c>
      <c r="Y1233" s="111" t="s">
        <v>200</v>
      </c>
      <c r="Z1233" s="111" t="s">
        <v>757</v>
      </c>
      <c r="AA1233" s="122" t="s">
        <v>200</v>
      </c>
      <c r="AB1233" s="0" t="s">
        <v>4334</v>
      </c>
      <c r="AC1233" s="0" t="s">
        <v>3821</v>
      </c>
      <c r="AD1233" s="111" t="n">
        <v>2020</v>
      </c>
      <c r="AE1233" s="111" t="s">
        <v>222</v>
      </c>
      <c r="AI1233" s="111" t="s">
        <v>1313</v>
      </c>
      <c r="AJ1233" s="111" t="s">
        <v>3976</v>
      </c>
      <c r="AK1233" s="111" t="s">
        <v>4122</v>
      </c>
      <c r="AL1233" s="0" t="s">
        <v>200</v>
      </c>
      <c r="AM1233" s="111" t="n">
        <v>2010</v>
      </c>
      <c r="AN1233" s="111" t="s">
        <v>297</v>
      </c>
      <c r="AQ1233" s="0" t="s">
        <v>4123</v>
      </c>
      <c r="AR1233" s="0" t="s">
        <v>224</v>
      </c>
      <c r="AS1233" s="0" t="s">
        <v>4124</v>
      </c>
      <c r="AT1233" s="0" t="s">
        <v>200</v>
      </c>
      <c r="AU1233" s="0" t="s">
        <v>4125</v>
      </c>
      <c r="AV1233" s="0" t="s">
        <v>4126</v>
      </c>
      <c r="AY1233" s="0" t="s">
        <v>3510</v>
      </c>
      <c r="AZ1233" s="0" t="s">
        <v>8564</v>
      </c>
      <c r="BA1233" s="124" t="s">
        <v>200</v>
      </c>
      <c r="BB1233" s="0" t="s">
        <v>248</v>
      </c>
      <c r="BC1233" s="0" t="s">
        <v>8565</v>
      </c>
      <c r="BD1233" s="0" t="s">
        <v>4129</v>
      </c>
      <c r="BE1233" s="104" t="s">
        <v>8566</v>
      </c>
      <c r="BF1233" s="0" t="s">
        <v>4131</v>
      </c>
      <c r="BG1233" s="125" t="s">
        <v>200</v>
      </c>
      <c r="BH1233" s="0" t="s">
        <v>7721</v>
      </c>
      <c r="BI1233" s="112" t="n">
        <v>711719810025</v>
      </c>
      <c r="BJ1233" s="126" t="s">
        <v>200</v>
      </c>
      <c r="BK1233" s="0" t="s">
        <v>215</v>
      </c>
      <c r="BL1233" s="112" t="n">
        <v>4</v>
      </c>
      <c r="BM1233" s="112" t="n">
        <v>4</v>
      </c>
      <c r="BN1233" s="112" t="n">
        <v>4</v>
      </c>
      <c r="BO1233" s="111" t="n">
        <v>20</v>
      </c>
      <c r="BP1233" s="125" t="s">
        <v>200</v>
      </c>
      <c r="BQ1233" s="127"/>
    </row>
    <row r="1234" customFormat="false" ht="13.8" hidden="false" customHeight="false" outlineLevel="0" collapsed="false">
      <c r="A1234" s="0" t="s">
        <v>8567</v>
      </c>
      <c r="B1234" s="0" t="s">
        <v>8174</v>
      </c>
      <c r="C1234" s="131" t="s">
        <v>1408</v>
      </c>
      <c r="D1234" s="131" t="s">
        <v>1333</v>
      </c>
      <c r="E1234" s="0" t="s">
        <v>194</v>
      </c>
      <c r="F1234" s="0" t="s">
        <v>195</v>
      </c>
      <c r="G1234" s="0" t="s">
        <v>196</v>
      </c>
      <c r="H1234" s="0" t="s">
        <v>400</v>
      </c>
      <c r="I1234" s="0" t="s">
        <v>2367</v>
      </c>
      <c r="J1234" s="111" t="n">
        <v>1</v>
      </c>
      <c r="K1234" s="0" t="s">
        <v>198</v>
      </c>
      <c r="L1234" s="0" t="s">
        <v>198</v>
      </c>
      <c r="M1234" s="0" t="s">
        <v>274</v>
      </c>
      <c r="Q1234" s="120" t="s">
        <v>200</v>
      </c>
      <c r="R1234" s="0" t="s">
        <v>3919</v>
      </c>
      <c r="S1234" s="0" t="s">
        <v>201</v>
      </c>
      <c r="T1234" s="0" t="s">
        <v>198</v>
      </c>
      <c r="U1234" s="0" t="s">
        <v>202</v>
      </c>
      <c r="V1234" s="0" t="s">
        <v>1790</v>
      </c>
      <c r="W1234" s="110" t="s">
        <v>204</v>
      </c>
      <c r="X1234" s="111" t="n">
        <v>2021</v>
      </c>
      <c r="Y1234" s="111" t="s">
        <v>498</v>
      </c>
      <c r="Z1234" s="130" t="s">
        <v>757</v>
      </c>
      <c r="AA1234" s="122" t="s">
        <v>200</v>
      </c>
      <c r="AB1234" s="0" t="s">
        <v>2457</v>
      </c>
      <c r="AC1234" s="0" t="s">
        <v>872</v>
      </c>
      <c r="AD1234" s="111" t="n">
        <v>2021</v>
      </c>
      <c r="AE1234" s="111" t="s">
        <v>222</v>
      </c>
      <c r="AI1234" s="111" t="s">
        <v>207</v>
      </c>
      <c r="AK1234" s="111" t="str">
        <f aca="false">(AB1234)</f>
        <v>Insomniac games</v>
      </c>
      <c r="AM1234" s="111" t="n">
        <f aca="false">AD1234</f>
        <v>2021</v>
      </c>
      <c r="AN1234" s="111" t="s">
        <v>297</v>
      </c>
      <c r="AP1234" s="0" t="s">
        <v>200</v>
      </c>
      <c r="AS1234" s="0" t="s">
        <v>4821</v>
      </c>
      <c r="AT1234" s="0" t="s">
        <v>200</v>
      </c>
      <c r="AU1234" s="0" t="s">
        <v>1306</v>
      </c>
      <c r="AV1234" s="0" t="s">
        <v>200</v>
      </c>
      <c r="AZ1234" s="0" t="s">
        <v>8568</v>
      </c>
      <c r="BA1234" s="124" t="s">
        <v>200</v>
      </c>
      <c r="BB1234" s="0" t="s">
        <v>248</v>
      </c>
      <c r="BC1234" s="0" t="s">
        <v>4329</v>
      </c>
      <c r="BD1234" s="0" t="s">
        <v>8569</v>
      </c>
      <c r="BE1234" s="104" t="s">
        <v>8570</v>
      </c>
      <c r="BF1234" s="0" t="s">
        <v>200</v>
      </c>
      <c r="BG1234" s="125" t="s">
        <v>200</v>
      </c>
      <c r="BH1234" s="0" t="s">
        <v>7721</v>
      </c>
      <c r="BI1234" s="112" t="n">
        <v>711719825692</v>
      </c>
      <c r="BJ1234" s="126" t="s">
        <v>200</v>
      </c>
      <c r="BK1234" s="0" t="s">
        <v>215</v>
      </c>
      <c r="BL1234" s="112" t="n">
        <v>4</v>
      </c>
      <c r="BM1234" s="112" t="n">
        <v>4</v>
      </c>
      <c r="BN1234" s="112" t="n">
        <v>4</v>
      </c>
      <c r="BO1234" s="111" t="n">
        <v>20</v>
      </c>
      <c r="BP1234" s="125" t="s">
        <v>200</v>
      </c>
      <c r="BQ1234" s="127" t="s">
        <v>5461</v>
      </c>
    </row>
    <row r="1235" customFormat="false" ht="13.8" hidden="false" customHeight="false" outlineLevel="0" collapsed="false">
      <c r="A1235" s="0" t="s">
        <v>8571</v>
      </c>
      <c r="B1235" s="0" t="s">
        <v>8174</v>
      </c>
      <c r="C1235" s="131" t="s">
        <v>1408</v>
      </c>
      <c r="D1235" s="131" t="s">
        <v>3087</v>
      </c>
      <c r="E1235" s="0" t="s">
        <v>194</v>
      </c>
      <c r="F1235" s="0" t="s">
        <v>195</v>
      </c>
      <c r="G1235" s="0" t="s">
        <v>330</v>
      </c>
      <c r="H1235" s="0" t="s">
        <v>219</v>
      </c>
      <c r="J1235" s="111" t="n">
        <v>1</v>
      </c>
      <c r="K1235" s="0" t="s">
        <v>198</v>
      </c>
      <c r="L1235" s="0" t="s">
        <v>198</v>
      </c>
      <c r="M1235" s="0" t="s">
        <v>199</v>
      </c>
      <c r="Q1235" s="120"/>
      <c r="R1235" s="0" t="s">
        <v>3919</v>
      </c>
      <c r="S1235" s="0" t="s">
        <v>201</v>
      </c>
      <c r="T1235" s="0" t="s">
        <v>198</v>
      </c>
      <c r="U1235" s="0" t="s">
        <v>202</v>
      </c>
      <c r="V1235" s="0" t="s">
        <v>1790</v>
      </c>
      <c r="W1235" s="110" t="s">
        <v>204</v>
      </c>
      <c r="X1235" s="111" t="n">
        <v>2021</v>
      </c>
      <c r="Y1235" s="111" t="s">
        <v>498</v>
      </c>
      <c r="Z1235" s="130" t="s">
        <v>757</v>
      </c>
      <c r="AA1235" s="122"/>
      <c r="AB1235" s="0" t="s">
        <v>5305</v>
      </c>
      <c r="AC1235" s="0" t="s">
        <v>872</v>
      </c>
      <c r="AD1235" s="111" t="n">
        <v>2021</v>
      </c>
      <c r="AE1235" s="111" t="s">
        <v>222</v>
      </c>
      <c r="AI1235" s="111" t="s">
        <v>207</v>
      </c>
      <c r="AK1235" s="111" t="s">
        <v>8572</v>
      </c>
      <c r="AM1235" s="111" t="n">
        <f aca="false">AD1235</f>
        <v>2021</v>
      </c>
      <c r="AN1235" s="111" t="s">
        <v>5295</v>
      </c>
      <c r="AT1235" s="0" t="s">
        <v>2316</v>
      </c>
      <c r="AU1235" s="0" t="s">
        <v>1306</v>
      </c>
      <c r="AZ1235" s="0" t="s">
        <v>8573</v>
      </c>
      <c r="BA1235" s="124" t="s">
        <v>200</v>
      </c>
      <c r="BB1235" s="0" t="s">
        <v>248</v>
      </c>
      <c r="BC1235" s="0" t="s">
        <v>4329</v>
      </c>
      <c r="BD1235" s="0" t="s">
        <v>8574</v>
      </c>
      <c r="BE1235" s="104" t="s">
        <v>8575</v>
      </c>
      <c r="BG1235" s="125"/>
      <c r="BH1235" s="0" t="s">
        <v>7721</v>
      </c>
      <c r="BI1235" s="112" t="n">
        <v>711719813996</v>
      </c>
      <c r="BJ1235" s="126"/>
      <c r="BK1235" s="0" t="s">
        <v>215</v>
      </c>
      <c r="BL1235" s="112" t="n">
        <v>4</v>
      </c>
      <c r="BM1235" s="112" t="n">
        <v>4</v>
      </c>
      <c r="BN1235" s="112" t="n">
        <v>4</v>
      </c>
      <c r="BO1235" s="111" t="n">
        <v>20</v>
      </c>
      <c r="BP1235" s="125"/>
      <c r="BQ1235" s="127" t="s">
        <v>5461</v>
      </c>
    </row>
    <row r="1236" customFormat="false" ht="13.8" hidden="false" customHeight="false" outlineLevel="0" collapsed="false">
      <c r="A1236" s="0" t="s">
        <v>8576</v>
      </c>
      <c r="B1236" s="0" t="s">
        <v>8174</v>
      </c>
      <c r="C1236" s="131" t="s">
        <v>1451</v>
      </c>
      <c r="D1236" s="131" t="s">
        <v>1333</v>
      </c>
      <c r="E1236" s="0" t="s">
        <v>194</v>
      </c>
      <c r="F1236" s="0" t="s">
        <v>195</v>
      </c>
      <c r="G1236" s="0" t="s">
        <v>330</v>
      </c>
      <c r="H1236" s="0" t="s">
        <v>1287</v>
      </c>
      <c r="J1236" s="111" t="n">
        <v>1</v>
      </c>
      <c r="K1236" s="0" t="s">
        <v>198</v>
      </c>
      <c r="L1236" s="0" t="s">
        <v>198</v>
      </c>
      <c r="M1236" s="0" t="s">
        <v>199</v>
      </c>
      <c r="Q1236" s="120"/>
      <c r="R1236" s="0" t="s">
        <v>3919</v>
      </c>
      <c r="S1236" s="0" t="s">
        <v>1834</v>
      </c>
      <c r="T1236" s="0" t="s">
        <v>5208</v>
      </c>
      <c r="U1236" s="0" t="s">
        <v>202</v>
      </c>
      <c r="V1236" s="0" t="s">
        <v>1790</v>
      </c>
      <c r="W1236" s="110" t="s">
        <v>204</v>
      </c>
      <c r="X1236" s="111" t="n">
        <v>2021</v>
      </c>
      <c r="Z1236" s="111" t="s">
        <v>757</v>
      </c>
      <c r="AA1236" s="122"/>
      <c r="AB1236" s="0" t="s">
        <v>5500</v>
      </c>
      <c r="AC1236" s="0" t="s">
        <v>7530</v>
      </c>
      <c r="AD1236" s="111" t="n">
        <v>2021</v>
      </c>
      <c r="AE1236" s="111" t="s">
        <v>198</v>
      </c>
      <c r="AI1236" s="111" t="s">
        <v>294</v>
      </c>
      <c r="AJ1236" s="111" t="s">
        <v>1793</v>
      </c>
      <c r="AK1236" s="111" t="s">
        <v>5500</v>
      </c>
      <c r="AM1236" s="111" t="n">
        <v>2021</v>
      </c>
      <c r="AN1236" s="111" t="s">
        <v>5495</v>
      </c>
      <c r="AT1236" s="0" t="s">
        <v>2316</v>
      </c>
      <c r="AU1236" s="0" t="s">
        <v>470</v>
      </c>
      <c r="AZ1236" s="0" t="s">
        <v>8577</v>
      </c>
      <c r="BA1236" s="124" t="s">
        <v>200</v>
      </c>
      <c r="BB1236" s="0" t="s">
        <v>248</v>
      </c>
      <c r="BC1236" s="0" t="s">
        <v>8578</v>
      </c>
      <c r="BE1236" s="0" t="s">
        <v>8579</v>
      </c>
      <c r="BG1236" s="125"/>
      <c r="BH1236" s="0" t="s">
        <v>7721</v>
      </c>
      <c r="BI1236" s="112" t="n">
        <v>4020628684815</v>
      </c>
      <c r="BJ1236" s="126"/>
      <c r="BK1236" s="0" t="s">
        <v>215</v>
      </c>
      <c r="BL1236" s="112" t="n">
        <v>4</v>
      </c>
      <c r="BM1236" s="112" t="n">
        <v>4</v>
      </c>
      <c r="BN1236" s="112" t="n">
        <v>4</v>
      </c>
      <c r="BO1236" s="111" t="n">
        <v>20</v>
      </c>
      <c r="BP1236" s="125"/>
      <c r="BQ1236" s="127"/>
    </row>
    <row r="1237" customFormat="false" ht="13.8" hidden="false" customHeight="false" outlineLevel="0" collapsed="false">
      <c r="A1237" s="0" t="s">
        <v>8580</v>
      </c>
      <c r="B1237" s="0" t="s">
        <v>8174</v>
      </c>
      <c r="C1237" s="131" t="s">
        <v>1267</v>
      </c>
      <c r="D1237" s="131" t="s">
        <v>1333</v>
      </c>
      <c r="E1237" s="0" t="s">
        <v>194</v>
      </c>
      <c r="F1237" s="0" t="s">
        <v>1509</v>
      </c>
      <c r="G1237" s="0" t="s">
        <v>196</v>
      </c>
      <c r="H1237" s="0" t="s">
        <v>1287</v>
      </c>
      <c r="J1237" s="111" t="n">
        <v>1</v>
      </c>
      <c r="K1237" s="0" t="s">
        <v>198</v>
      </c>
      <c r="L1237" s="0" t="s">
        <v>198</v>
      </c>
      <c r="M1237" s="0" t="s">
        <v>199</v>
      </c>
      <c r="Q1237" s="120"/>
      <c r="R1237" s="0" t="s">
        <v>3919</v>
      </c>
      <c r="S1237" s="0" t="s">
        <v>1834</v>
      </c>
      <c r="T1237" s="0" t="s">
        <v>3961</v>
      </c>
      <c r="U1237" s="0" t="s">
        <v>202</v>
      </c>
      <c r="V1237" s="0" t="s">
        <v>1790</v>
      </c>
      <c r="W1237" s="110" t="s">
        <v>204</v>
      </c>
      <c r="X1237" s="111" t="n">
        <v>2021</v>
      </c>
      <c r="Y1237" s="111" t="s">
        <v>498</v>
      </c>
      <c r="Z1237" s="111" t="s">
        <v>757</v>
      </c>
      <c r="AA1237" s="122"/>
      <c r="AB1237" s="0" t="s">
        <v>5500</v>
      </c>
      <c r="AC1237" s="0" t="s">
        <v>7530</v>
      </c>
      <c r="AD1237" s="111" t="n">
        <v>2021</v>
      </c>
      <c r="AE1237" s="111" t="s">
        <v>198</v>
      </c>
      <c r="AI1237" s="111" t="s">
        <v>294</v>
      </c>
      <c r="AJ1237" s="111" t="s">
        <v>1793</v>
      </c>
      <c r="AK1237" s="0" t="s">
        <v>5500</v>
      </c>
      <c r="AM1237" s="111" t="n">
        <v>2017</v>
      </c>
      <c r="AN1237" s="111" t="s">
        <v>5495</v>
      </c>
      <c r="AR1237" s="0" t="s">
        <v>1455</v>
      </c>
      <c r="AT1237" s="0" t="s">
        <v>5748</v>
      </c>
      <c r="AU1237" s="0" t="s">
        <v>267</v>
      </c>
      <c r="AX1237" s="0" t="s">
        <v>8581</v>
      </c>
      <c r="AZ1237" s="0" t="s">
        <v>8582</v>
      </c>
      <c r="BA1237" s="124" t="s">
        <v>200</v>
      </c>
      <c r="BB1237" s="0" t="s">
        <v>248</v>
      </c>
      <c r="BC1237" s="0" t="s">
        <v>1605</v>
      </c>
      <c r="BG1237" s="125"/>
      <c r="BH1237" s="0" t="s">
        <v>7721</v>
      </c>
      <c r="BI1237" s="112" t="n">
        <v>4020628691448</v>
      </c>
      <c r="BJ1237" s="126"/>
      <c r="BK1237" s="0" t="s">
        <v>215</v>
      </c>
      <c r="BL1237" s="112" t="n">
        <v>4</v>
      </c>
      <c r="BM1237" s="112" t="n">
        <v>4</v>
      </c>
      <c r="BN1237" s="112" t="n">
        <v>4</v>
      </c>
      <c r="BO1237" s="111" t="n">
        <v>20</v>
      </c>
      <c r="BP1237" s="125"/>
      <c r="BQ1237" s="127"/>
    </row>
    <row r="1238" customFormat="false" ht="13.8" hidden="false" customHeight="false" outlineLevel="0" collapsed="false">
      <c r="A1238" s="0" t="s">
        <v>8583</v>
      </c>
      <c r="B1238" s="0" t="s">
        <v>8174</v>
      </c>
      <c r="C1238" s="131" t="s">
        <v>1408</v>
      </c>
      <c r="D1238" s="131" t="s">
        <v>1333</v>
      </c>
      <c r="E1238" s="0" t="s">
        <v>194</v>
      </c>
      <c r="F1238" s="0" t="s">
        <v>399</v>
      </c>
      <c r="G1238" s="0" t="s">
        <v>330</v>
      </c>
      <c r="H1238" s="0" t="s">
        <v>197</v>
      </c>
      <c r="J1238" s="111" t="n">
        <v>1</v>
      </c>
      <c r="K1238" s="0" t="s">
        <v>198</v>
      </c>
      <c r="L1238" s="0" t="s">
        <v>198</v>
      </c>
      <c r="M1238" s="0" t="s">
        <v>199</v>
      </c>
      <c r="Q1238" s="120"/>
      <c r="R1238" s="0" t="s">
        <v>3919</v>
      </c>
      <c r="S1238" s="0" t="s">
        <v>201</v>
      </c>
      <c r="T1238" s="0" t="s">
        <v>198</v>
      </c>
      <c r="U1238" s="0" t="s">
        <v>202</v>
      </c>
      <c r="V1238" s="0" t="s">
        <v>1790</v>
      </c>
      <c r="W1238" s="110" t="s">
        <v>204</v>
      </c>
      <c r="X1238" s="111" t="n">
        <v>2020</v>
      </c>
      <c r="Z1238" s="111" t="s">
        <v>221</v>
      </c>
      <c r="AA1238" s="122" t="s">
        <v>200</v>
      </c>
      <c r="AB1238" s="0" t="s">
        <v>5264</v>
      </c>
      <c r="AC1238" s="0" t="s">
        <v>5315</v>
      </c>
      <c r="AD1238" s="111" t="n">
        <v>2020</v>
      </c>
      <c r="AE1238" s="111" t="s">
        <v>5241</v>
      </c>
      <c r="AI1238" s="111" t="s">
        <v>207</v>
      </c>
      <c r="AK1238" s="111" t="str">
        <f aca="false">(AB1238)</f>
        <v>Giant squid</v>
      </c>
      <c r="AM1238" s="111" t="n">
        <v>2020</v>
      </c>
      <c r="AN1238" s="111" t="s">
        <v>297</v>
      </c>
      <c r="AU1238" s="0" t="s">
        <v>3408</v>
      </c>
      <c r="AZ1238" s="0" t="s">
        <v>8584</v>
      </c>
      <c r="BA1238" s="124" t="s">
        <v>200</v>
      </c>
      <c r="BB1238" s="0" t="s">
        <v>462</v>
      </c>
      <c r="BC1238" s="0" t="s">
        <v>1543</v>
      </c>
      <c r="BD1238" s="0" t="s">
        <v>8585</v>
      </c>
      <c r="BE1238" s="0" t="s">
        <v>8586</v>
      </c>
      <c r="BG1238" s="125"/>
      <c r="BH1238" s="0" t="s">
        <v>7721</v>
      </c>
      <c r="BI1238" s="112" t="n">
        <v>811949033000</v>
      </c>
      <c r="BJ1238" s="126"/>
      <c r="BK1238" s="0" t="s">
        <v>215</v>
      </c>
      <c r="BL1238" s="112" t="n">
        <v>4</v>
      </c>
      <c r="BM1238" s="112" t="n">
        <v>4</v>
      </c>
      <c r="BN1238" s="112" t="n">
        <v>4</v>
      </c>
      <c r="BO1238" s="111" t="n">
        <v>20</v>
      </c>
      <c r="BP1238" s="125"/>
      <c r="BQ1238" s="127"/>
    </row>
    <row r="1239" customFormat="false" ht="13.8" hidden="false" customHeight="false" outlineLevel="0" collapsed="false">
      <c r="A1239" s="0" t="s">
        <v>8587</v>
      </c>
      <c r="B1239" s="0" t="s">
        <v>4342</v>
      </c>
      <c r="C1239" s="0" t="s">
        <v>2655</v>
      </c>
      <c r="D1239" s="0" t="s">
        <v>193</v>
      </c>
      <c r="E1239" s="0" t="s">
        <v>848</v>
      </c>
      <c r="F1239" s="0" t="s">
        <v>848</v>
      </c>
      <c r="G1239" s="0" t="s">
        <v>848</v>
      </c>
      <c r="H1239" s="0" t="s">
        <v>197</v>
      </c>
      <c r="J1239" s="111" t="n">
        <v>1</v>
      </c>
      <c r="K1239" s="0" t="s">
        <v>8588</v>
      </c>
      <c r="L1239" s="0" t="s">
        <v>392</v>
      </c>
      <c r="M1239" s="0" t="s">
        <v>220</v>
      </c>
      <c r="O1239" s="0" t="s">
        <v>200</v>
      </c>
      <c r="Q1239" s="120" t="s">
        <v>200</v>
      </c>
      <c r="R1239" s="0" t="s">
        <v>8589</v>
      </c>
      <c r="S1239" s="0" t="s">
        <v>201</v>
      </c>
      <c r="T1239" s="0" t="s">
        <v>198</v>
      </c>
      <c r="U1239" s="0" t="s">
        <v>202</v>
      </c>
      <c r="V1239" s="0" t="s">
        <v>1790</v>
      </c>
      <c r="W1239" s="110" t="s">
        <v>204</v>
      </c>
      <c r="X1239" s="111" t="n">
        <v>2007</v>
      </c>
      <c r="Y1239" s="130" t="s">
        <v>205</v>
      </c>
      <c r="Z1239" s="111" t="s">
        <v>198</v>
      </c>
      <c r="AA1239" s="122" t="s">
        <v>200</v>
      </c>
      <c r="AB1239" s="0" t="s">
        <v>4586</v>
      </c>
      <c r="AC1239" s="0" t="s">
        <v>2016</v>
      </c>
      <c r="AD1239" s="111" t="n">
        <v>2007</v>
      </c>
      <c r="AE1239" s="111" t="s">
        <v>222</v>
      </c>
      <c r="AI1239" s="111" t="s">
        <v>294</v>
      </c>
      <c r="AJ1239" s="111" t="s">
        <v>295</v>
      </c>
      <c r="AK1239" s="0" t="s">
        <v>8590</v>
      </c>
      <c r="AM1239" s="111" t="s">
        <v>849</v>
      </c>
      <c r="AN1239" s="111" t="s">
        <v>297</v>
      </c>
      <c r="AS1239" s="0" t="s">
        <v>200</v>
      </c>
      <c r="AV1239" s="0" t="s">
        <v>200</v>
      </c>
      <c r="AZ1239" s="0" t="s">
        <v>8591</v>
      </c>
      <c r="BA1239" s="124" t="s">
        <v>200</v>
      </c>
      <c r="BB1239" s="0" t="s">
        <v>248</v>
      </c>
      <c r="BC1239" s="0" t="s">
        <v>8592</v>
      </c>
      <c r="BD1239" s="0" t="s">
        <v>200</v>
      </c>
      <c r="BE1239" s="0" t="s">
        <v>8593</v>
      </c>
      <c r="BG1239" s="125" t="s">
        <v>200</v>
      </c>
      <c r="BH1239" s="0" t="s">
        <v>2215</v>
      </c>
      <c r="BI1239" s="112" t="n">
        <v>5030917040016</v>
      </c>
      <c r="BJ1239" s="126" t="s">
        <v>200</v>
      </c>
      <c r="BK1239" s="0" t="s">
        <v>215</v>
      </c>
      <c r="BL1239" s="112" t="n">
        <v>4</v>
      </c>
      <c r="BM1239" s="112" t="n">
        <v>4</v>
      </c>
      <c r="BN1239" s="112" t="n">
        <v>4</v>
      </c>
      <c r="BO1239" s="111" t="n">
        <v>20</v>
      </c>
      <c r="BP1239" s="125" t="s">
        <v>200</v>
      </c>
      <c r="BQ1239" s="127" t="s">
        <v>216</v>
      </c>
    </row>
    <row r="1240" customFormat="false" ht="13.8" hidden="false" customHeight="false" outlineLevel="0" collapsed="false">
      <c r="A1240" s="0" t="s">
        <v>8594</v>
      </c>
      <c r="B1240" s="0" t="s">
        <v>4342</v>
      </c>
      <c r="C1240" s="0" t="s">
        <v>928</v>
      </c>
      <c r="D1240" s="0" t="s">
        <v>5954</v>
      </c>
      <c r="E1240" s="0" t="s">
        <v>194</v>
      </c>
      <c r="F1240" s="0" t="s">
        <v>195</v>
      </c>
      <c r="G1240" s="0" t="s">
        <v>330</v>
      </c>
      <c r="H1240" s="0" t="s">
        <v>197</v>
      </c>
      <c r="J1240" s="111" t="n">
        <v>1</v>
      </c>
      <c r="K1240" s="0" t="s">
        <v>198</v>
      </c>
      <c r="L1240" s="0" t="s">
        <v>198</v>
      </c>
      <c r="M1240" s="0" t="s">
        <v>199</v>
      </c>
      <c r="O1240" s="0" t="s">
        <v>200</v>
      </c>
      <c r="Q1240" s="120" t="s">
        <v>200</v>
      </c>
      <c r="R1240" s="0" t="s">
        <v>8589</v>
      </c>
      <c r="S1240" s="0" t="s">
        <v>201</v>
      </c>
      <c r="T1240" s="0" t="s">
        <v>198</v>
      </c>
      <c r="U1240" s="0" t="s">
        <v>202</v>
      </c>
      <c r="V1240" s="0" t="s">
        <v>1790</v>
      </c>
      <c r="W1240" s="110" t="s">
        <v>204</v>
      </c>
      <c r="X1240" s="111" t="n">
        <v>2006</v>
      </c>
      <c r="Y1240" s="111" t="s">
        <v>200</v>
      </c>
      <c r="Z1240" s="130" t="s">
        <v>757</v>
      </c>
      <c r="AA1240" s="122" t="s">
        <v>200</v>
      </c>
      <c r="AB1240" s="0" t="s">
        <v>8595</v>
      </c>
      <c r="AC1240" s="0" t="s">
        <v>543</v>
      </c>
      <c r="AD1240" s="111" t="n">
        <v>2006</v>
      </c>
      <c r="AE1240" s="111" t="s">
        <v>222</v>
      </c>
      <c r="AI1240" s="111" t="s">
        <v>294</v>
      </c>
      <c r="AJ1240" s="111" t="s">
        <v>3813</v>
      </c>
      <c r="AK1240" s="111" t="s">
        <v>543</v>
      </c>
      <c r="AM1240" s="111" t="n">
        <v>1997</v>
      </c>
      <c r="AN1240" s="111" t="s">
        <v>297</v>
      </c>
      <c r="AU1240" s="0" t="s">
        <v>332</v>
      </c>
      <c r="AV1240" s="0" t="s">
        <v>200</v>
      </c>
      <c r="AZ1240" s="0" t="s">
        <v>8596</v>
      </c>
      <c r="BA1240" s="124" t="s">
        <v>200</v>
      </c>
      <c r="BB1240" s="0" t="s">
        <v>248</v>
      </c>
      <c r="BC1240" s="0" t="s">
        <v>501</v>
      </c>
      <c r="BD1240" s="0" t="s">
        <v>8597</v>
      </c>
      <c r="BE1240" s="0" t="s">
        <v>8598</v>
      </c>
      <c r="BF1240" s="0" t="s">
        <v>1545</v>
      </c>
      <c r="BG1240" s="125" t="s">
        <v>200</v>
      </c>
      <c r="BH1240" s="0" t="s">
        <v>2215</v>
      </c>
      <c r="BI1240" s="112" t="n">
        <v>5055060910078</v>
      </c>
      <c r="BJ1240" s="126" t="s">
        <v>200</v>
      </c>
      <c r="BK1240" s="0" t="s">
        <v>215</v>
      </c>
      <c r="BL1240" s="112" t="n">
        <v>4</v>
      </c>
      <c r="BM1240" s="112" t="n">
        <v>4</v>
      </c>
      <c r="BN1240" s="112" t="n">
        <v>4</v>
      </c>
      <c r="BO1240" s="111" t="n">
        <v>20</v>
      </c>
      <c r="BP1240" s="125" t="s">
        <v>200</v>
      </c>
      <c r="BQ1240" s="127" t="s">
        <v>216</v>
      </c>
    </row>
    <row r="1241" customFormat="false" ht="13.8" hidden="false" customHeight="false" outlineLevel="0" collapsed="false">
      <c r="A1241" s="0" t="s">
        <v>8599</v>
      </c>
      <c r="B1241" s="0" t="s">
        <v>4342</v>
      </c>
      <c r="C1241" s="0" t="s">
        <v>2655</v>
      </c>
      <c r="D1241" s="0" t="s">
        <v>193</v>
      </c>
      <c r="E1241" s="0" t="s">
        <v>848</v>
      </c>
      <c r="F1241" s="0" t="s">
        <v>848</v>
      </c>
      <c r="G1241" s="0" t="s">
        <v>848</v>
      </c>
      <c r="H1241" s="0" t="s">
        <v>197</v>
      </c>
      <c r="J1241" s="111" t="n">
        <v>1</v>
      </c>
      <c r="K1241" s="0" t="s">
        <v>2825</v>
      </c>
      <c r="L1241" s="0" t="s">
        <v>392</v>
      </c>
      <c r="M1241" s="0" t="s">
        <v>274</v>
      </c>
      <c r="O1241" s="0" t="s">
        <v>200</v>
      </c>
      <c r="Q1241" s="120" t="s">
        <v>200</v>
      </c>
      <c r="R1241" s="0" t="s">
        <v>8589</v>
      </c>
      <c r="S1241" s="0" t="s">
        <v>201</v>
      </c>
      <c r="T1241" s="0" t="s">
        <v>198</v>
      </c>
      <c r="U1241" s="0" t="s">
        <v>202</v>
      </c>
      <c r="V1241" s="0" t="s">
        <v>1790</v>
      </c>
      <c r="W1241" s="110" t="s">
        <v>204</v>
      </c>
      <c r="X1241" s="111" t="n">
        <v>2006</v>
      </c>
      <c r="Y1241" s="130" t="s">
        <v>205</v>
      </c>
      <c r="Z1241" s="111" t="s">
        <v>198</v>
      </c>
      <c r="AA1241" s="122" t="s">
        <v>200</v>
      </c>
      <c r="AB1241" s="0" t="s">
        <v>543</v>
      </c>
      <c r="AC1241" s="0" t="s">
        <v>543</v>
      </c>
      <c r="AD1241" s="111" t="n">
        <v>2006</v>
      </c>
      <c r="AE1241" s="111" t="s">
        <v>222</v>
      </c>
      <c r="AI1241" s="111" t="s">
        <v>294</v>
      </c>
      <c r="AJ1241" s="111" t="s">
        <v>8600</v>
      </c>
      <c r="AK1241" s="111" t="s">
        <v>543</v>
      </c>
      <c r="AL1241" s="0" t="s">
        <v>216</v>
      </c>
      <c r="AM1241" s="111" t="s">
        <v>849</v>
      </c>
      <c r="AN1241" s="111" t="s">
        <v>208</v>
      </c>
      <c r="AP1241" s="0" t="s">
        <v>200</v>
      </c>
      <c r="AQ1241" s="0" t="s">
        <v>200</v>
      </c>
      <c r="AR1241" s="0" t="s">
        <v>200</v>
      </c>
      <c r="AS1241" s="0" t="s">
        <v>8601</v>
      </c>
      <c r="AT1241" s="0" t="s">
        <v>200</v>
      </c>
      <c r="AV1241" s="0" t="s">
        <v>8602</v>
      </c>
      <c r="AZ1241" s="0" t="s">
        <v>8603</v>
      </c>
      <c r="BA1241" s="124" t="s">
        <v>200</v>
      </c>
      <c r="BB1241" s="0" t="s">
        <v>248</v>
      </c>
      <c r="BC1241" s="0" t="s">
        <v>8604</v>
      </c>
      <c r="BE1241" s="0" t="s">
        <v>8605</v>
      </c>
      <c r="BG1241" s="125" t="s">
        <v>200</v>
      </c>
      <c r="BH1241" s="0" t="s">
        <v>2215</v>
      </c>
      <c r="BI1241" s="112" t="n">
        <v>5055060910566</v>
      </c>
      <c r="BJ1241" s="126" t="s">
        <v>200</v>
      </c>
      <c r="BK1241" s="0" t="s">
        <v>215</v>
      </c>
      <c r="BL1241" s="112" t="n">
        <v>4</v>
      </c>
      <c r="BM1241" s="112" t="n">
        <v>4</v>
      </c>
      <c r="BN1241" s="112" t="n">
        <v>4</v>
      </c>
      <c r="BO1241" s="111" t="n">
        <v>20</v>
      </c>
      <c r="BP1241" s="125" t="s">
        <v>200</v>
      </c>
      <c r="BQ1241" s="127" t="s">
        <v>216</v>
      </c>
    </row>
    <row r="1242" customFormat="false" ht="13.8" hidden="false" customHeight="false" outlineLevel="0" collapsed="false">
      <c r="A1242" s="0" t="s">
        <v>8606</v>
      </c>
      <c r="B1242" s="0" t="s">
        <v>4342</v>
      </c>
      <c r="C1242" s="0" t="s">
        <v>2655</v>
      </c>
      <c r="D1242" s="0" t="s">
        <v>193</v>
      </c>
      <c r="E1242" s="0" t="s">
        <v>848</v>
      </c>
      <c r="F1242" s="0" t="s">
        <v>848</v>
      </c>
      <c r="G1242" s="0" t="s">
        <v>848</v>
      </c>
      <c r="H1242" s="0" t="s">
        <v>197</v>
      </c>
      <c r="J1242" s="133" t="s">
        <v>8607</v>
      </c>
      <c r="K1242" s="0" t="s">
        <v>8608</v>
      </c>
      <c r="L1242" s="0" t="s">
        <v>1050</v>
      </c>
      <c r="M1242" s="0" t="s">
        <v>274</v>
      </c>
      <c r="O1242" s="0" t="s">
        <v>200</v>
      </c>
      <c r="Q1242" s="120" t="s">
        <v>200</v>
      </c>
      <c r="R1242" s="0" t="s">
        <v>8589</v>
      </c>
      <c r="S1242" s="0" t="s">
        <v>201</v>
      </c>
      <c r="T1242" s="0" t="s">
        <v>198</v>
      </c>
      <c r="U1242" s="0" t="s">
        <v>202</v>
      </c>
      <c r="V1242" s="0" t="s">
        <v>1790</v>
      </c>
      <c r="W1242" s="110" t="s">
        <v>204</v>
      </c>
      <c r="X1242" s="111" t="n">
        <v>2006</v>
      </c>
      <c r="Y1242" s="130" t="s">
        <v>205</v>
      </c>
      <c r="Z1242" s="111" t="s">
        <v>198</v>
      </c>
      <c r="AA1242" s="122" t="s">
        <v>200</v>
      </c>
      <c r="AB1242" s="0" t="s">
        <v>543</v>
      </c>
      <c r="AC1242" s="0" t="s">
        <v>543</v>
      </c>
      <c r="AD1242" s="111" t="n">
        <v>2006</v>
      </c>
      <c r="AE1242" s="111" t="s">
        <v>222</v>
      </c>
      <c r="AI1242" s="111" t="s">
        <v>294</v>
      </c>
      <c r="AJ1242" s="111" t="s">
        <v>8600</v>
      </c>
      <c r="AK1242" s="111" t="s">
        <v>543</v>
      </c>
      <c r="AL1242" s="0" t="s">
        <v>216</v>
      </c>
      <c r="AM1242" s="111" t="s">
        <v>849</v>
      </c>
      <c r="AN1242" s="111" t="s">
        <v>208</v>
      </c>
      <c r="AP1242" s="0" t="s">
        <v>200</v>
      </c>
      <c r="AQ1242" s="0" t="s">
        <v>200</v>
      </c>
      <c r="AR1242" s="0" t="s">
        <v>200</v>
      </c>
      <c r="AS1242" s="0" t="s">
        <v>8609</v>
      </c>
      <c r="AT1242" s="0" t="s">
        <v>200</v>
      </c>
      <c r="AV1242" s="0" t="s">
        <v>8602</v>
      </c>
      <c r="AZ1242" s="0" t="s">
        <v>8610</v>
      </c>
      <c r="BA1242" s="124" t="s">
        <v>200</v>
      </c>
      <c r="BB1242" s="0" t="s">
        <v>248</v>
      </c>
      <c r="BC1242" s="0" t="s">
        <v>8604</v>
      </c>
      <c r="BE1242" s="0" t="s">
        <v>8605</v>
      </c>
      <c r="BG1242" s="125" t="s">
        <v>200</v>
      </c>
      <c r="BH1242" s="0" t="s">
        <v>2215</v>
      </c>
      <c r="BI1242" s="112" t="n">
        <v>13388270118</v>
      </c>
      <c r="BJ1242" s="126" t="s">
        <v>200</v>
      </c>
      <c r="BK1242" s="0" t="s">
        <v>215</v>
      </c>
      <c r="BL1242" s="112" t="n">
        <v>4</v>
      </c>
      <c r="BM1242" s="112" t="n">
        <v>4</v>
      </c>
      <c r="BN1242" s="112" t="n">
        <v>4</v>
      </c>
      <c r="BO1242" s="111" t="n">
        <v>20</v>
      </c>
      <c r="BP1242" s="125" t="s">
        <v>200</v>
      </c>
      <c r="BQ1242" s="127" t="s">
        <v>216</v>
      </c>
    </row>
    <row r="1243" customFormat="false" ht="13.8" hidden="false" customHeight="false" outlineLevel="0" collapsed="false">
      <c r="A1243" s="0" t="s">
        <v>8611</v>
      </c>
      <c r="B1243" s="0" t="s">
        <v>4342</v>
      </c>
      <c r="C1243" s="0" t="s">
        <v>380</v>
      </c>
      <c r="D1243" s="0" t="s">
        <v>193</v>
      </c>
      <c r="E1243" s="0" t="s">
        <v>194</v>
      </c>
      <c r="F1243" s="0" t="s">
        <v>314</v>
      </c>
      <c r="G1243" s="0" t="s">
        <v>391</v>
      </c>
      <c r="H1243" s="0" t="s">
        <v>197</v>
      </c>
      <c r="J1243" s="111" t="n">
        <v>1</v>
      </c>
      <c r="K1243" s="0" t="s">
        <v>8612</v>
      </c>
      <c r="L1243" s="0" t="s">
        <v>1050</v>
      </c>
      <c r="M1243" s="0" t="s">
        <v>274</v>
      </c>
      <c r="O1243" s="0" t="s">
        <v>200</v>
      </c>
      <c r="Q1243" s="120" t="s">
        <v>200</v>
      </c>
      <c r="R1243" s="0" t="s">
        <v>8589</v>
      </c>
      <c r="S1243" s="0" t="s">
        <v>201</v>
      </c>
      <c r="T1243" s="0" t="s">
        <v>198</v>
      </c>
      <c r="U1243" s="0" t="s">
        <v>202</v>
      </c>
      <c r="V1243" s="0" t="s">
        <v>1790</v>
      </c>
      <c r="W1243" s="110" t="s">
        <v>204</v>
      </c>
      <c r="X1243" s="111" t="n">
        <v>2007</v>
      </c>
      <c r="Y1243" s="130" t="s">
        <v>205</v>
      </c>
      <c r="Z1243" s="111" t="s">
        <v>198</v>
      </c>
      <c r="AA1243" s="122" t="s">
        <v>200</v>
      </c>
      <c r="AB1243" s="0" t="s">
        <v>8613</v>
      </c>
      <c r="AC1243" s="0" t="s">
        <v>543</v>
      </c>
      <c r="AD1243" s="111" t="n">
        <v>2007</v>
      </c>
      <c r="AE1243" s="111" t="s">
        <v>222</v>
      </c>
      <c r="AI1243" s="111" t="s">
        <v>294</v>
      </c>
      <c r="AJ1243" s="111" t="s">
        <v>3813</v>
      </c>
      <c r="AK1243" s="111" t="s">
        <v>543</v>
      </c>
      <c r="AL1243" s="0" t="s">
        <v>216</v>
      </c>
      <c r="AM1243" s="111" t="s">
        <v>849</v>
      </c>
      <c r="AN1243" s="111" t="s">
        <v>297</v>
      </c>
      <c r="AP1243" s="0" t="s">
        <v>200</v>
      </c>
      <c r="AQ1243" s="0" t="s">
        <v>200</v>
      </c>
      <c r="AR1243" s="0" t="s">
        <v>200</v>
      </c>
      <c r="AS1243" s="0" t="s">
        <v>8614</v>
      </c>
      <c r="AT1243" s="0" t="s">
        <v>200</v>
      </c>
      <c r="AV1243" s="0" t="s">
        <v>200</v>
      </c>
      <c r="AZ1243" s="0" t="s">
        <v>8615</v>
      </c>
      <c r="BA1243" s="124" t="s">
        <v>200</v>
      </c>
      <c r="BB1243" s="0" t="s">
        <v>248</v>
      </c>
      <c r="BC1243" s="0" t="s">
        <v>8616</v>
      </c>
      <c r="BE1243" s="0" t="s">
        <v>8605</v>
      </c>
      <c r="BG1243" s="125" t="s">
        <v>200</v>
      </c>
      <c r="BH1243" s="0" t="s">
        <v>2215</v>
      </c>
      <c r="BI1243" s="112" t="n">
        <v>5055060910849</v>
      </c>
      <c r="BJ1243" s="126" t="s">
        <v>200</v>
      </c>
      <c r="BK1243" s="0" t="s">
        <v>215</v>
      </c>
      <c r="BL1243" s="112" t="n">
        <v>4</v>
      </c>
      <c r="BM1243" s="112" t="n">
        <v>4</v>
      </c>
      <c r="BN1243" s="112" t="n">
        <v>4</v>
      </c>
      <c r="BO1243" s="111" t="n">
        <v>20</v>
      </c>
      <c r="BP1243" s="125" t="s">
        <v>200</v>
      </c>
      <c r="BQ1243" s="127" t="s">
        <v>216</v>
      </c>
    </row>
    <row r="1244" customFormat="false" ht="13.8" hidden="false" customHeight="false" outlineLevel="0" collapsed="false">
      <c r="A1244" s="0" t="s">
        <v>8617</v>
      </c>
      <c r="B1244" s="0" t="s">
        <v>4342</v>
      </c>
      <c r="C1244" s="131" t="s">
        <v>2304</v>
      </c>
      <c r="D1244" s="131" t="s">
        <v>1333</v>
      </c>
      <c r="E1244" s="0" t="s">
        <v>194</v>
      </c>
      <c r="F1244" s="0" t="s">
        <v>399</v>
      </c>
      <c r="G1244" s="0" t="s">
        <v>8618</v>
      </c>
      <c r="H1244" s="0" t="s">
        <v>219</v>
      </c>
      <c r="J1244" s="111" t="n">
        <v>1</v>
      </c>
      <c r="K1244" s="0" t="s">
        <v>8612</v>
      </c>
      <c r="L1244" s="0" t="s">
        <v>533</v>
      </c>
      <c r="M1244" s="0" t="s">
        <v>274</v>
      </c>
      <c r="O1244" s="0" t="s">
        <v>237</v>
      </c>
      <c r="P1244" s="0" t="s">
        <v>238</v>
      </c>
      <c r="Q1244" s="120" t="s">
        <v>200</v>
      </c>
      <c r="R1244" s="0" t="s">
        <v>8589</v>
      </c>
      <c r="S1244" s="0" t="s">
        <v>201</v>
      </c>
      <c r="T1244" s="0" t="s">
        <v>198</v>
      </c>
      <c r="U1244" s="0" t="s">
        <v>202</v>
      </c>
      <c r="V1244" s="0" t="s">
        <v>1790</v>
      </c>
      <c r="W1244" s="110" t="s">
        <v>204</v>
      </c>
      <c r="X1244" s="111" t="n">
        <v>2008</v>
      </c>
      <c r="Y1244" s="111" t="s">
        <v>200</v>
      </c>
      <c r="Z1244" s="111" t="s">
        <v>221</v>
      </c>
      <c r="AA1244" s="122" t="s">
        <v>200</v>
      </c>
      <c r="AB1244" s="0" t="s">
        <v>459</v>
      </c>
      <c r="AC1244" s="0" t="s">
        <v>459</v>
      </c>
      <c r="AD1244" s="111" t="n">
        <v>2008</v>
      </c>
      <c r="AE1244" s="111" t="s">
        <v>222</v>
      </c>
      <c r="AI1244" s="111" t="s">
        <v>1313</v>
      </c>
      <c r="AJ1244" s="111" t="s">
        <v>5626</v>
      </c>
      <c r="AK1244" s="111" t="s">
        <v>459</v>
      </c>
      <c r="AL1244" s="0" t="s">
        <v>200</v>
      </c>
      <c r="AM1244" s="111" t="s">
        <v>849</v>
      </c>
      <c r="AN1244" s="111" t="s">
        <v>208</v>
      </c>
      <c r="AS1244" s="0" t="s">
        <v>2307</v>
      </c>
      <c r="AT1244" s="0" t="s">
        <v>5627</v>
      </c>
      <c r="AU1244" s="0" t="s">
        <v>2262</v>
      </c>
      <c r="AV1244" s="0" t="s">
        <v>2309</v>
      </c>
      <c r="AW1244" s="0" t="s">
        <v>977</v>
      </c>
      <c r="AZ1244" s="0" t="s">
        <v>8619</v>
      </c>
      <c r="BA1244" s="124" t="s">
        <v>200</v>
      </c>
      <c r="BB1244" s="0" t="s">
        <v>248</v>
      </c>
      <c r="BC1244" s="0" t="s">
        <v>5629</v>
      </c>
      <c r="BD1244" s="0" t="s">
        <v>5630</v>
      </c>
      <c r="BE1244" s="0" t="s">
        <v>8620</v>
      </c>
      <c r="BG1244" s="125" t="s">
        <v>200</v>
      </c>
      <c r="BH1244" s="0" t="s">
        <v>2215</v>
      </c>
      <c r="BI1244" s="112" t="n">
        <v>4012927062678</v>
      </c>
      <c r="BJ1244" s="126" t="s">
        <v>200</v>
      </c>
      <c r="BK1244" s="0" t="s">
        <v>215</v>
      </c>
      <c r="BL1244" s="112" t="n">
        <v>4</v>
      </c>
      <c r="BM1244" s="112" t="n">
        <v>4</v>
      </c>
      <c r="BN1244" s="112" t="n">
        <v>4</v>
      </c>
      <c r="BO1244" s="111" t="n">
        <v>20</v>
      </c>
      <c r="BP1244" s="125" t="s">
        <v>200</v>
      </c>
      <c r="BQ1244" s="127" t="s">
        <v>216</v>
      </c>
    </row>
    <row r="1245" customFormat="false" ht="13.8" hidden="false" customHeight="false" outlineLevel="0" collapsed="false">
      <c r="A1245" s="0" t="s">
        <v>8621</v>
      </c>
      <c r="B1245" s="0" t="s">
        <v>4342</v>
      </c>
      <c r="C1245" s="0" t="s">
        <v>329</v>
      </c>
      <c r="D1245" s="0" t="s">
        <v>1333</v>
      </c>
      <c r="E1245" s="0" t="s">
        <v>194</v>
      </c>
      <c r="F1245" s="0" t="s">
        <v>399</v>
      </c>
      <c r="G1245" s="0" t="s">
        <v>196</v>
      </c>
      <c r="H1245" s="0" t="s">
        <v>219</v>
      </c>
      <c r="J1245" s="111" t="n">
        <v>1</v>
      </c>
      <c r="K1245" s="0" t="s">
        <v>198</v>
      </c>
      <c r="L1245" s="0" t="s">
        <v>198</v>
      </c>
      <c r="M1245" s="0" t="s">
        <v>199</v>
      </c>
      <c r="O1245" s="0" t="s">
        <v>200</v>
      </c>
      <c r="Q1245" s="120" t="s">
        <v>200</v>
      </c>
      <c r="R1245" s="0" t="s">
        <v>8589</v>
      </c>
      <c r="S1245" s="0" t="s">
        <v>201</v>
      </c>
      <c r="T1245" s="0" t="s">
        <v>198</v>
      </c>
      <c r="U1245" s="0" t="s">
        <v>202</v>
      </c>
      <c r="V1245" s="0" t="s">
        <v>1790</v>
      </c>
      <c r="W1245" s="110" t="s">
        <v>204</v>
      </c>
      <c r="X1245" s="111" t="n">
        <v>2008</v>
      </c>
      <c r="Y1245" s="111" t="s">
        <v>607</v>
      </c>
      <c r="Z1245" s="130" t="s">
        <v>757</v>
      </c>
      <c r="AA1245" s="122" t="s">
        <v>200</v>
      </c>
      <c r="AB1245" s="0" t="s">
        <v>3215</v>
      </c>
      <c r="AC1245" s="0" t="s">
        <v>3215</v>
      </c>
      <c r="AD1245" s="111" t="n">
        <v>2008</v>
      </c>
      <c r="AE1245" s="111" t="s">
        <v>222</v>
      </c>
      <c r="AG1245" s="111" t="s">
        <v>241</v>
      </c>
      <c r="AH1245" s="111" t="s">
        <v>2370</v>
      </c>
      <c r="AI1245" s="111" t="s">
        <v>207</v>
      </c>
      <c r="AK1245" s="111" t="str">
        <f aca="false">(AB1245)</f>
        <v>Square-Enix</v>
      </c>
      <c r="AM1245" s="111" t="n">
        <f aca="false">AD1245</f>
        <v>2008</v>
      </c>
      <c r="AN1245" s="111" t="s">
        <v>208</v>
      </c>
      <c r="AS1245" s="0" t="s">
        <v>2503</v>
      </c>
      <c r="AU1245" s="0" t="s">
        <v>332</v>
      </c>
      <c r="AV1245" s="0" t="s">
        <v>4306</v>
      </c>
      <c r="AW1245" s="0" t="s">
        <v>200</v>
      </c>
      <c r="AZ1245" s="0" t="s">
        <v>8622</v>
      </c>
      <c r="BA1245" s="124" t="s">
        <v>200</v>
      </c>
      <c r="BB1245" s="0" t="s">
        <v>210</v>
      </c>
      <c r="BC1245" s="0" t="s">
        <v>8623</v>
      </c>
      <c r="BD1245" s="0" t="s">
        <v>8624</v>
      </c>
      <c r="BE1245" s="0" t="s">
        <v>8625</v>
      </c>
      <c r="BG1245" s="125" t="s">
        <v>200</v>
      </c>
      <c r="BH1245" s="0" t="s">
        <v>2215</v>
      </c>
      <c r="BI1245" s="112" t="n">
        <v>5060121822788</v>
      </c>
      <c r="BJ1245" s="126" t="s">
        <v>200</v>
      </c>
      <c r="BK1245" s="0" t="s">
        <v>215</v>
      </c>
      <c r="BL1245" s="112" t="n">
        <v>4</v>
      </c>
      <c r="BM1245" s="112" t="n">
        <v>4</v>
      </c>
      <c r="BN1245" s="112" t="n">
        <v>4</v>
      </c>
      <c r="BO1245" s="111" t="n">
        <v>20</v>
      </c>
      <c r="BP1245" s="125" t="s">
        <v>200</v>
      </c>
      <c r="BQ1245" s="127" t="s">
        <v>216</v>
      </c>
    </row>
    <row r="1246" customFormat="false" ht="13.8" hidden="false" customHeight="false" outlineLevel="0" collapsed="false">
      <c r="A1246" s="0" t="s">
        <v>8626</v>
      </c>
      <c r="B1246" s="0" t="s">
        <v>4342</v>
      </c>
      <c r="C1246" s="0" t="s">
        <v>380</v>
      </c>
      <c r="D1246" s="0" t="s">
        <v>1333</v>
      </c>
      <c r="E1246" s="0" t="s">
        <v>194</v>
      </c>
      <c r="F1246" s="0" t="s">
        <v>195</v>
      </c>
      <c r="G1246" s="0" t="s">
        <v>196</v>
      </c>
      <c r="H1246" s="0" t="s">
        <v>197</v>
      </c>
      <c r="J1246" s="111" t="n">
        <v>1</v>
      </c>
      <c r="K1246" s="0" t="s">
        <v>198</v>
      </c>
      <c r="L1246" s="0" t="s">
        <v>198</v>
      </c>
      <c r="M1246" s="0" t="s">
        <v>199</v>
      </c>
      <c r="O1246" s="0" t="s">
        <v>200</v>
      </c>
      <c r="Q1246" s="120" t="s">
        <v>200</v>
      </c>
      <c r="R1246" s="0" t="s">
        <v>8589</v>
      </c>
      <c r="S1246" s="0" t="s">
        <v>201</v>
      </c>
      <c r="T1246" s="0" t="s">
        <v>198</v>
      </c>
      <c r="U1246" s="0" t="s">
        <v>202</v>
      </c>
      <c r="V1246" s="0" t="s">
        <v>1790</v>
      </c>
      <c r="W1246" s="110" t="s">
        <v>204</v>
      </c>
      <c r="X1246" s="111" t="n">
        <v>2007</v>
      </c>
      <c r="Z1246" s="111" t="s">
        <v>198</v>
      </c>
      <c r="AA1246" s="122" t="s">
        <v>200</v>
      </c>
      <c r="AB1246" s="0" t="s">
        <v>8627</v>
      </c>
      <c r="AC1246" s="0" t="s">
        <v>206</v>
      </c>
      <c r="AD1246" s="111" t="n">
        <v>2007</v>
      </c>
      <c r="AE1246" s="111" t="s">
        <v>222</v>
      </c>
      <c r="AI1246" s="111" t="s">
        <v>207</v>
      </c>
      <c r="AK1246" s="111" t="str">
        <f aca="false">(AB1246)</f>
        <v>Kuju entertainment (zoe mode)</v>
      </c>
      <c r="AM1246" s="111" t="n">
        <f aca="false">AD1246</f>
        <v>2007</v>
      </c>
      <c r="AN1246" s="111" t="s">
        <v>263</v>
      </c>
      <c r="AS1246" s="0" t="s">
        <v>200</v>
      </c>
      <c r="AU1246" s="0" t="s">
        <v>227</v>
      </c>
      <c r="AV1246" s="0" t="s">
        <v>200</v>
      </c>
      <c r="AZ1246" s="0" t="s">
        <v>8628</v>
      </c>
      <c r="BA1246" s="124" t="s">
        <v>200</v>
      </c>
      <c r="BB1246" s="0" t="s">
        <v>248</v>
      </c>
      <c r="BC1246" s="0" t="s">
        <v>8629</v>
      </c>
      <c r="BE1246" s="0" t="s">
        <v>8630</v>
      </c>
      <c r="BG1246" s="125" t="s">
        <v>200</v>
      </c>
      <c r="BH1246" s="0" t="s">
        <v>2215</v>
      </c>
      <c r="BI1246" s="112" t="n">
        <v>5060138431461</v>
      </c>
      <c r="BJ1246" s="126" t="s">
        <v>200</v>
      </c>
      <c r="BK1246" s="0" t="s">
        <v>215</v>
      </c>
      <c r="BL1246" s="112" t="n">
        <v>4</v>
      </c>
      <c r="BM1246" s="112" t="n">
        <v>4</v>
      </c>
      <c r="BN1246" s="112" t="n">
        <v>4</v>
      </c>
      <c r="BO1246" s="111" t="n">
        <v>20</v>
      </c>
      <c r="BP1246" s="125" t="s">
        <v>200</v>
      </c>
      <c r="BQ1246" s="127" t="s">
        <v>216</v>
      </c>
    </row>
    <row r="1247" customFormat="false" ht="13.8" hidden="false" customHeight="false" outlineLevel="0" collapsed="false">
      <c r="A1247" s="0" t="s">
        <v>8631</v>
      </c>
      <c r="B1247" s="0" t="s">
        <v>4342</v>
      </c>
      <c r="C1247" s="0" t="s">
        <v>605</v>
      </c>
      <c r="D1247" s="0" t="s">
        <v>193</v>
      </c>
      <c r="E1247" s="0" t="s">
        <v>194</v>
      </c>
      <c r="F1247" s="0" t="s">
        <v>606</v>
      </c>
      <c r="G1247" s="0" t="s">
        <v>391</v>
      </c>
      <c r="H1247" s="0" t="s">
        <v>197</v>
      </c>
      <c r="J1247" s="111" t="n">
        <v>1</v>
      </c>
      <c r="K1247" s="0" t="s">
        <v>2825</v>
      </c>
      <c r="L1247" s="0" t="s">
        <v>456</v>
      </c>
      <c r="M1247" s="0" t="s">
        <v>199</v>
      </c>
      <c r="O1247" s="0" t="s">
        <v>200</v>
      </c>
      <c r="Q1247" s="120" t="s">
        <v>200</v>
      </c>
      <c r="R1247" s="0" t="s">
        <v>8589</v>
      </c>
      <c r="S1247" s="0" t="s">
        <v>201</v>
      </c>
      <c r="T1247" s="0" t="s">
        <v>198</v>
      </c>
      <c r="U1247" s="0" t="s">
        <v>202</v>
      </c>
      <c r="V1247" s="0" t="s">
        <v>1790</v>
      </c>
      <c r="W1247" s="110" t="s">
        <v>204</v>
      </c>
      <c r="X1247" s="111" t="n">
        <v>2005</v>
      </c>
      <c r="Y1247" s="130" t="s">
        <v>205</v>
      </c>
      <c r="Z1247" s="111" t="s">
        <v>198</v>
      </c>
      <c r="AA1247" s="122" t="s">
        <v>200</v>
      </c>
      <c r="AB1247" s="0" t="s">
        <v>543</v>
      </c>
      <c r="AC1247" s="0" t="s">
        <v>543</v>
      </c>
      <c r="AD1247" s="111" t="n">
        <v>2005</v>
      </c>
      <c r="AE1247" s="111" t="s">
        <v>222</v>
      </c>
      <c r="AI1247" s="111" t="s">
        <v>294</v>
      </c>
      <c r="AJ1247" s="111" t="s">
        <v>3813</v>
      </c>
      <c r="AK1247" s="111" t="s">
        <v>543</v>
      </c>
      <c r="AL1247" s="0" t="s">
        <v>216</v>
      </c>
      <c r="AM1247" s="111" t="s">
        <v>849</v>
      </c>
      <c r="AN1247" s="111" t="s">
        <v>208</v>
      </c>
      <c r="AO1247" s="0" t="s">
        <v>609</v>
      </c>
      <c r="AP1247" s="0" t="s">
        <v>200</v>
      </c>
      <c r="AQ1247" s="0" t="s">
        <v>200</v>
      </c>
      <c r="AR1247" s="0" t="s">
        <v>200</v>
      </c>
      <c r="AS1247" s="0" t="s">
        <v>200</v>
      </c>
      <c r="AT1247" s="104" t="s">
        <v>433</v>
      </c>
      <c r="AU1247" s="0" t="s">
        <v>200</v>
      </c>
      <c r="AV1247" s="0" t="s">
        <v>1091</v>
      </c>
      <c r="AZ1247" s="0" t="s">
        <v>8632</v>
      </c>
      <c r="BA1247" s="124" t="s">
        <v>200</v>
      </c>
      <c r="BB1247" s="0" t="s">
        <v>210</v>
      </c>
      <c r="BC1247" s="0" t="s">
        <v>8633</v>
      </c>
      <c r="BE1247" s="0" t="s">
        <v>8634</v>
      </c>
      <c r="BF1247" s="0" t="s">
        <v>8635</v>
      </c>
      <c r="BG1247" s="125" t="s">
        <v>200</v>
      </c>
      <c r="BH1247" s="0" t="s">
        <v>2215</v>
      </c>
      <c r="BI1247" s="112" t="n">
        <v>5055060910016</v>
      </c>
      <c r="BJ1247" s="126" t="s">
        <v>200</v>
      </c>
      <c r="BK1247" s="0" t="s">
        <v>215</v>
      </c>
      <c r="BL1247" s="112" t="n">
        <v>4</v>
      </c>
      <c r="BM1247" s="112" t="n">
        <v>4</v>
      </c>
      <c r="BN1247" s="112" t="n">
        <v>4</v>
      </c>
      <c r="BO1247" s="111" t="n">
        <v>20</v>
      </c>
      <c r="BP1247" s="125" t="s">
        <v>200</v>
      </c>
      <c r="BQ1247" s="127" t="s">
        <v>216</v>
      </c>
    </row>
    <row r="1248" customFormat="false" ht="13.8" hidden="false" customHeight="false" outlineLevel="0" collapsed="false">
      <c r="A1248" s="0" t="s">
        <v>8636</v>
      </c>
      <c r="B1248" s="0" t="s">
        <v>4342</v>
      </c>
      <c r="C1248" s="131" t="s">
        <v>1394</v>
      </c>
      <c r="D1248" s="131" t="s">
        <v>1333</v>
      </c>
      <c r="E1248" s="0" t="s">
        <v>194</v>
      </c>
      <c r="F1248" s="0" t="s">
        <v>195</v>
      </c>
      <c r="G1248" s="0" t="s">
        <v>196</v>
      </c>
      <c r="H1248" s="0" t="s">
        <v>197</v>
      </c>
      <c r="J1248" s="111" t="n">
        <v>1</v>
      </c>
      <c r="K1248" s="0" t="s">
        <v>8612</v>
      </c>
      <c r="L1248" s="0" t="s">
        <v>392</v>
      </c>
      <c r="M1248" s="0" t="s">
        <v>274</v>
      </c>
      <c r="O1248" s="0" t="s">
        <v>237</v>
      </c>
      <c r="Q1248" s="120" t="s">
        <v>200</v>
      </c>
      <c r="R1248" s="0" t="s">
        <v>8589</v>
      </c>
      <c r="S1248" s="0" t="s">
        <v>698</v>
      </c>
      <c r="T1248" s="0" t="s">
        <v>198</v>
      </c>
      <c r="U1248" s="0" t="s">
        <v>202</v>
      </c>
      <c r="V1248" s="0" t="s">
        <v>1790</v>
      </c>
      <c r="W1248" s="110" t="s">
        <v>204</v>
      </c>
      <c r="X1248" s="111" t="n">
        <v>2006</v>
      </c>
      <c r="Y1248" s="111" t="s">
        <v>498</v>
      </c>
      <c r="Z1248" s="130" t="s">
        <v>757</v>
      </c>
      <c r="AA1248" s="122" t="s">
        <v>200</v>
      </c>
      <c r="AB1248" s="0" t="s">
        <v>4341</v>
      </c>
      <c r="AC1248" s="0" t="s">
        <v>872</v>
      </c>
      <c r="AD1248" s="111" t="n">
        <v>2006</v>
      </c>
      <c r="AE1248" s="111" t="s">
        <v>222</v>
      </c>
      <c r="AG1248" s="111" t="s">
        <v>241</v>
      </c>
      <c r="AH1248" s="130" t="s">
        <v>480</v>
      </c>
      <c r="AI1248" s="111" t="s">
        <v>207</v>
      </c>
      <c r="AK1248" s="111" t="str">
        <f aca="false">(AB1248)</f>
        <v>Ready at dawn</v>
      </c>
      <c r="AM1248" s="111" t="n">
        <f aca="false">AD1248</f>
        <v>2006</v>
      </c>
      <c r="AN1248" s="111" t="s">
        <v>297</v>
      </c>
      <c r="AS1248" s="0" t="s">
        <v>3425</v>
      </c>
      <c r="AT1248" s="0" t="s">
        <v>381</v>
      </c>
      <c r="AU1248" s="0" t="s">
        <v>227</v>
      </c>
      <c r="AV1248" s="0" t="s">
        <v>200</v>
      </c>
      <c r="AZ1248" s="0" t="s">
        <v>8637</v>
      </c>
      <c r="BA1248" s="124" t="s">
        <v>200</v>
      </c>
      <c r="BB1248" s="0" t="s">
        <v>248</v>
      </c>
      <c r="BC1248" s="0" t="s">
        <v>8638</v>
      </c>
      <c r="BD1248" s="0" t="s">
        <v>8639</v>
      </c>
      <c r="BE1248" s="0" t="s">
        <v>8640</v>
      </c>
      <c r="BG1248" s="125" t="s">
        <v>200</v>
      </c>
      <c r="BH1248" s="0" t="s">
        <v>2215</v>
      </c>
      <c r="BI1248" s="112" t="n">
        <v>711719653684</v>
      </c>
      <c r="BJ1248" s="126" t="s">
        <v>200</v>
      </c>
      <c r="BK1248" s="0" t="s">
        <v>215</v>
      </c>
      <c r="BL1248" s="112" t="n">
        <v>4</v>
      </c>
      <c r="BM1248" s="112" t="n">
        <v>4</v>
      </c>
      <c r="BN1248" s="112" t="n">
        <v>4</v>
      </c>
      <c r="BO1248" s="111" t="n">
        <v>20</v>
      </c>
      <c r="BP1248" s="125" t="s">
        <v>200</v>
      </c>
      <c r="BQ1248" s="127" t="s">
        <v>216</v>
      </c>
    </row>
    <row r="1249" customFormat="false" ht="13.8" hidden="false" customHeight="false" outlineLevel="0" collapsed="false">
      <c r="A1249" s="0" t="s">
        <v>8641</v>
      </c>
      <c r="B1249" s="0" t="s">
        <v>4342</v>
      </c>
      <c r="C1249" s="0" t="s">
        <v>218</v>
      </c>
      <c r="D1249" s="0" t="s">
        <v>1333</v>
      </c>
      <c r="E1249" s="0" t="s">
        <v>313</v>
      </c>
      <c r="F1249" s="0" t="s">
        <v>314</v>
      </c>
      <c r="G1249" s="0" t="s">
        <v>391</v>
      </c>
      <c r="H1249" s="0" t="s">
        <v>901</v>
      </c>
      <c r="J1249" s="111" t="n">
        <v>1</v>
      </c>
      <c r="K1249" s="0" t="s">
        <v>198</v>
      </c>
      <c r="L1249" s="0" t="s">
        <v>198</v>
      </c>
      <c r="M1249" s="0" t="s">
        <v>199</v>
      </c>
      <c r="O1249" s="0" t="s">
        <v>200</v>
      </c>
      <c r="Q1249" s="120" t="s">
        <v>200</v>
      </c>
      <c r="R1249" s="0" t="s">
        <v>8589</v>
      </c>
      <c r="S1249" s="0" t="s">
        <v>201</v>
      </c>
      <c r="T1249" s="0" t="s">
        <v>198</v>
      </c>
      <c r="U1249" s="0" t="s">
        <v>202</v>
      </c>
      <c r="V1249" s="0" t="s">
        <v>1790</v>
      </c>
      <c r="W1249" s="110" t="s">
        <v>204</v>
      </c>
      <c r="X1249" s="111" t="n">
        <v>2010</v>
      </c>
      <c r="Y1249" s="111" t="s">
        <v>205</v>
      </c>
      <c r="Z1249" s="111" t="s">
        <v>221</v>
      </c>
      <c r="AA1249" s="122" t="s">
        <v>200</v>
      </c>
      <c r="AB1249" s="0" t="s">
        <v>2405</v>
      </c>
      <c r="AC1249" s="0" t="s">
        <v>352</v>
      </c>
      <c r="AD1249" s="111" t="n">
        <v>2010</v>
      </c>
      <c r="AE1249" s="111" t="s">
        <v>222</v>
      </c>
      <c r="AI1249" s="111" t="s">
        <v>207</v>
      </c>
      <c r="AK1249" s="111" t="str">
        <f aca="false">(AB1249)</f>
        <v>Team Ninja</v>
      </c>
      <c r="AL1249" s="0" t="s">
        <v>200</v>
      </c>
      <c r="AM1249" s="111" t="n">
        <f aca="false">AD1249</f>
        <v>2010</v>
      </c>
      <c r="AN1249" s="111" t="s">
        <v>208</v>
      </c>
      <c r="AQ1249" s="0" t="s">
        <v>200</v>
      </c>
      <c r="AR1249" s="0" t="s">
        <v>2987</v>
      </c>
      <c r="AS1249" s="0" t="s">
        <v>2406</v>
      </c>
      <c r="AT1249" s="0" t="s">
        <v>2407</v>
      </c>
      <c r="AV1249" s="0" t="s">
        <v>2408</v>
      </c>
      <c r="AZ1249" s="0" t="s">
        <v>8642</v>
      </c>
      <c r="BA1249" s="124" t="s">
        <v>200</v>
      </c>
      <c r="BB1249" s="0" t="s">
        <v>248</v>
      </c>
      <c r="BC1249" s="0" t="s">
        <v>8643</v>
      </c>
      <c r="BE1249" s="0" t="s">
        <v>8644</v>
      </c>
      <c r="BF1249" s="0" t="s">
        <v>8645</v>
      </c>
      <c r="BG1249" s="125" t="s">
        <v>200</v>
      </c>
      <c r="BH1249" s="0" t="s">
        <v>2215</v>
      </c>
      <c r="BI1249" s="112" t="n">
        <v>5060073307289</v>
      </c>
      <c r="BJ1249" s="126" t="s">
        <v>200</v>
      </c>
      <c r="BK1249" s="0" t="s">
        <v>215</v>
      </c>
      <c r="BL1249" s="112" t="n">
        <v>4</v>
      </c>
      <c r="BM1249" s="112" t="n">
        <v>4</v>
      </c>
      <c r="BN1249" s="112" t="n">
        <v>4</v>
      </c>
      <c r="BO1249" s="111" t="n">
        <v>20</v>
      </c>
      <c r="BP1249" s="125" t="s">
        <v>200</v>
      </c>
      <c r="BQ1249" s="127" t="s">
        <v>216</v>
      </c>
    </row>
    <row r="1250" customFormat="false" ht="13.8" hidden="false" customHeight="false" outlineLevel="0" collapsed="false">
      <c r="A1250" s="0" t="s">
        <v>8646</v>
      </c>
      <c r="B1250" s="0" t="s">
        <v>4342</v>
      </c>
      <c r="C1250" s="131" t="s">
        <v>1735</v>
      </c>
      <c r="D1250" s="131" t="s">
        <v>1333</v>
      </c>
      <c r="E1250" s="0" t="s">
        <v>194</v>
      </c>
      <c r="F1250" s="0" t="s">
        <v>195</v>
      </c>
      <c r="G1250" s="0" t="s">
        <v>391</v>
      </c>
      <c r="H1250" s="0" t="s">
        <v>219</v>
      </c>
      <c r="J1250" s="111" t="n">
        <v>1</v>
      </c>
      <c r="K1250" s="0" t="s">
        <v>8612</v>
      </c>
      <c r="L1250" s="0" t="s">
        <v>392</v>
      </c>
      <c r="M1250" s="0" t="s">
        <v>199</v>
      </c>
      <c r="O1250" s="0" t="s">
        <v>200</v>
      </c>
      <c r="Q1250" s="120" t="s">
        <v>200</v>
      </c>
      <c r="R1250" s="0" t="s">
        <v>8589</v>
      </c>
      <c r="S1250" s="0" t="s">
        <v>201</v>
      </c>
      <c r="T1250" s="0" t="s">
        <v>198</v>
      </c>
      <c r="U1250" s="0" t="s">
        <v>202</v>
      </c>
      <c r="V1250" s="0" t="s">
        <v>1790</v>
      </c>
      <c r="W1250" s="110" t="s">
        <v>204</v>
      </c>
      <c r="X1250" s="111" t="n">
        <v>2006</v>
      </c>
      <c r="Z1250" s="111" t="s">
        <v>221</v>
      </c>
      <c r="AA1250" s="122" t="s">
        <v>200</v>
      </c>
      <c r="AB1250" s="0" t="s">
        <v>8647</v>
      </c>
      <c r="AC1250" s="0" t="s">
        <v>574</v>
      </c>
      <c r="AD1250" s="111" t="n">
        <v>2006</v>
      </c>
      <c r="AE1250" s="111" t="s">
        <v>198</v>
      </c>
      <c r="AI1250" s="111" t="s">
        <v>207</v>
      </c>
      <c r="AK1250" s="111" t="str">
        <f aca="false">(AB1250)</f>
        <v>Aki corp</v>
      </c>
      <c r="AM1250" s="111" t="n">
        <f aca="false">AD1250</f>
        <v>2006</v>
      </c>
      <c r="AN1250" s="111" t="s">
        <v>208</v>
      </c>
      <c r="AS1250" s="0" t="s">
        <v>200</v>
      </c>
      <c r="AV1250" s="0" t="s">
        <v>200</v>
      </c>
      <c r="AX1250" s="0" t="s">
        <v>8648</v>
      </c>
      <c r="AY1250" s="0" t="s">
        <v>200</v>
      </c>
      <c r="AZ1250" s="0" t="s">
        <v>8649</v>
      </c>
      <c r="BA1250" s="124" t="s">
        <v>200</v>
      </c>
      <c r="BB1250" s="0" t="s">
        <v>210</v>
      </c>
      <c r="BC1250" s="0" t="s">
        <v>8650</v>
      </c>
      <c r="BD1250" s="0" t="s">
        <v>8651</v>
      </c>
      <c r="BE1250" s="0" t="s">
        <v>8652</v>
      </c>
      <c r="BF1250" s="0" t="s">
        <v>8653</v>
      </c>
      <c r="BG1250" s="125" t="s">
        <v>200</v>
      </c>
      <c r="BH1250" s="0" t="s">
        <v>2215</v>
      </c>
      <c r="BI1250" s="112" t="n">
        <v>5030931046858</v>
      </c>
      <c r="BJ1250" s="126" t="s">
        <v>200</v>
      </c>
      <c r="BK1250" s="0" t="s">
        <v>359</v>
      </c>
      <c r="BL1250" s="112" t="n">
        <v>4</v>
      </c>
      <c r="BM1250" s="112" t="n">
        <v>4</v>
      </c>
      <c r="BN1250" s="112" t="s">
        <v>66</v>
      </c>
      <c r="BO1250" s="111" t="n">
        <v>20</v>
      </c>
      <c r="BP1250" s="125" t="s">
        <v>200</v>
      </c>
      <c r="BQ1250" s="127" t="s">
        <v>216</v>
      </c>
    </row>
    <row r="1251" customFormat="false" ht="13.8" hidden="false" customHeight="false" outlineLevel="0" collapsed="false">
      <c r="A1251" s="0" t="s">
        <v>8654</v>
      </c>
      <c r="B1251" s="0" t="s">
        <v>4342</v>
      </c>
      <c r="C1251" s="0" t="s">
        <v>994</v>
      </c>
      <c r="D1251" s="0" t="s">
        <v>5954</v>
      </c>
      <c r="E1251" s="0" t="s">
        <v>194</v>
      </c>
      <c r="F1251" s="0" t="s">
        <v>399</v>
      </c>
      <c r="G1251" s="0" t="s">
        <v>196</v>
      </c>
      <c r="H1251" s="0" t="s">
        <v>219</v>
      </c>
      <c r="J1251" s="111" t="n">
        <v>1</v>
      </c>
      <c r="K1251" s="0" t="s">
        <v>198</v>
      </c>
      <c r="L1251" s="0" t="s">
        <v>198</v>
      </c>
      <c r="M1251" s="0" t="s">
        <v>199</v>
      </c>
      <c r="O1251" s="0" t="s">
        <v>200</v>
      </c>
      <c r="Q1251" s="120" t="s">
        <v>200</v>
      </c>
      <c r="R1251" s="0" t="s">
        <v>8589</v>
      </c>
      <c r="S1251" s="0" t="s">
        <v>201</v>
      </c>
      <c r="T1251" s="0" t="s">
        <v>198</v>
      </c>
      <c r="U1251" s="0" t="s">
        <v>202</v>
      </c>
      <c r="V1251" s="0" t="s">
        <v>1790</v>
      </c>
      <c r="W1251" s="110" t="s">
        <v>204</v>
      </c>
      <c r="X1251" s="111" t="n">
        <v>2007</v>
      </c>
      <c r="Y1251" s="111" t="s">
        <v>205</v>
      </c>
      <c r="Z1251" s="130" t="s">
        <v>757</v>
      </c>
      <c r="AA1251" s="122" t="s">
        <v>200</v>
      </c>
      <c r="AB1251" s="0" t="s">
        <v>5955</v>
      </c>
      <c r="AC1251" s="0" t="s">
        <v>5026</v>
      </c>
      <c r="AD1251" s="111" t="n">
        <v>2007</v>
      </c>
      <c r="AE1251" s="111" t="s">
        <v>198</v>
      </c>
      <c r="AI1251" s="111" t="s">
        <v>294</v>
      </c>
      <c r="AJ1251" s="111" t="s">
        <v>3887</v>
      </c>
      <c r="AK1251" s="0" t="s">
        <v>5955</v>
      </c>
      <c r="AL1251" s="0" t="s">
        <v>200</v>
      </c>
      <c r="AM1251" s="111" t="n">
        <v>2003</v>
      </c>
      <c r="AN1251" s="111" t="s">
        <v>208</v>
      </c>
      <c r="AR1251" s="0" t="s">
        <v>200</v>
      </c>
      <c r="AS1251" s="0" t="s">
        <v>5956</v>
      </c>
      <c r="AT1251" s="0" t="s">
        <v>5957</v>
      </c>
      <c r="AV1251" s="0" t="s">
        <v>200</v>
      </c>
      <c r="AZ1251" s="0" t="s">
        <v>8655</v>
      </c>
      <c r="BA1251" s="124" t="s">
        <v>200</v>
      </c>
      <c r="BB1251" s="0" t="s">
        <v>248</v>
      </c>
      <c r="BC1251" s="0" t="s">
        <v>8656</v>
      </c>
      <c r="BD1251" s="0" t="s">
        <v>200</v>
      </c>
      <c r="BE1251" s="0" t="s">
        <v>5961</v>
      </c>
      <c r="BF1251" s="0" t="s">
        <v>8657</v>
      </c>
      <c r="BG1251" s="125" t="s">
        <v>200</v>
      </c>
      <c r="BH1251" s="0" t="s">
        <v>2215</v>
      </c>
      <c r="BI1251" s="112" t="n">
        <v>857823001253</v>
      </c>
      <c r="BJ1251" s="126" t="s">
        <v>200</v>
      </c>
      <c r="BK1251" s="0" t="s">
        <v>215</v>
      </c>
      <c r="BL1251" s="112" t="n">
        <v>4</v>
      </c>
      <c r="BM1251" s="112" t="n">
        <v>4</v>
      </c>
      <c r="BN1251" s="112" t="n">
        <v>4</v>
      </c>
      <c r="BO1251" s="111" t="n">
        <v>20</v>
      </c>
      <c r="BP1251" s="125" t="s">
        <v>200</v>
      </c>
      <c r="BQ1251" s="127" t="s">
        <v>216</v>
      </c>
    </row>
    <row r="1252" customFormat="false" ht="13.8" hidden="false" customHeight="false" outlineLevel="0" collapsed="false">
      <c r="A1252" s="0" t="s">
        <v>8658</v>
      </c>
      <c r="B1252" s="0" t="s">
        <v>4342</v>
      </c>
      <c r="C1252" s="0" t="s">
        <v>1719</v>
      </c>
      <c r="D1252" s="0" t="s">
        <v>1333</v>
      </c>
      <c r="E1252" s="0" t="s">
        <v>194</v>
      </c>
      <c r="F1252" s="0" t="s">
        <v>195</v>
      </c>
      <c r="G1252" s="0" t="s">
        <v>391</v>
      </c>
      <c r="H1252" s="0" t="s">
        <v>219</v>
      </c>
      <c r="J1252" s="111" t="n">
        <v>1</v>
      </c>
      <c r="K1252" s="0" t="s">
        <v>8612</v>
      </c>
      <c r="L1252" s="0" t="s">
        <v>392</v>
      </c>
      <c r="M1252" s="0" t="s">
        <v>199</v>
      </c>
      <c r="O1252" s="0" t="s">
        <v>200</v>
      </c>
      <c r="Q1252" s="120" t="s">
        <v>200</v>
      </c>
      <c r="R1252" s="0" t="s">
        <v>8589</v>
      </c>
      <c r="S1252" s="0" t="s">
        <v>201</v>
      </c>
      <c r="T1252" s="0" t="s">
        <v>198</v>
      </c>
      <c r="U1252" s="0" t="s">
        <v>202</v>
      </c>
      <c r="V1252" s="0" t="s">
        <v>1790</v>
      </c>
      <c r="W1252" s="110" t="s">
        <v>204</v>
      </c>
      <c r="X1252" s="111" t="n">
        <v>2009</v>
      </c>
      <c r="Z1252" s="111" t="s">
        <v>221</v>
      </c>
      <c r="AA1252" s="122" t="s">
        <v>200</v>
      </c>
      <c r="AB1252" s="0" t="s">
        <v>3215</v>
      </c>
      <c r="AC1252" s="0" t="s">
        <v>3215</v>
      </c>
      <c r="AD1252" s="111" t="n">
        <v>2009</v>
      </c>
      <c r="AE1252" s="111" t="s">
        <v>222</v>
      </c>
      <c r="AI1252" s="111" t="s">
        <v>207</v>
      </c>
      <c r="AK1252" s="111" t="str">
        <f aca="false">(AB1252)</f>
        <v>Square-Enix</v>
      </c>
      <c r="AM1252" s="111" t="n">
        <f aca="false">AD1252</f>
        <v>2009</v>
      </c>
      <c r="AN1252" s="111" t="s">
        <v>208</v>
      </c>
      <c r="AO1252" s="131" t="s">
        <v>609</v>
      </c>
      <c r="AP1252" s="0" t="s">
        <v>200</v>
      </c>
      <c r="AS1252" s="0" t="s">
        <v>2503</v>
      </c>
      <c r="AU1252" s="0" t="s">
        <v>332</v>
      </c>
      <c r="AV1252" s="0" t="s">
        <v>5987</v>
      </c>
      <c r="AW1252" s="0" t="s">
        <v>200</v>
      </c>
      <c r="AZ1252" s="0" t="s">
        <v>8659</v>
      </c>
      <c r="BA1252" s="124" t="s">
        <v>200</v>
      </c>
      <c r="BB1252" s="0" t="s">
        <v>210</v>
      </c>
      <c r="BC1252" s="0" t="s">
        <v>8660</v>
      </c>
      <c r="BD1252" s="0" t="s">
        <v>200</v>
      </c>
      <c r="BE1252" s="0" t="s">
        <v>8661</v>
      </c>
      <c r="BF1252" s="0" t="s">
        <v>8662</v>
      </c>
      <c r="BG1252" s="125" t="s">
        <v>200</v>
      </c>
      <c r="BH1252" s="0" t="s">
        <v>2215</v>
      </c>
      <c r="BI1252" s="112" t="s">
        <v>198</v>
      </c>
      <c r="BJ1252" s="126" t="s">
        <v>200</v>
      </c>
      <c r="BK1252" s="0" t="s">
        <v>215</v>
      </c>
      <c r="BL1252" s="112" t="n">
        <v>4</v>
      </c>
      <c r="BM1252" s="112" t="n">
        <v>4</v>
      </c>
      <c r="BN1252" s="112" t="n">
        <v>4</v>
      </c>
      <c r="BO1252" s="111" t="n">
        <v>20</v>
      </c>
      <c r="BP1252" s="125" t="s">
        <v>200</v>
      </c>
      <c r="BQ1252" s="127" t="s">
        <v>216</v>
      </c>
    </row>
    <row r="1253" customFormat="false" ht="13.8" hidden="false" customHeight="false" outlineLevel="0" collapsed="false">
      <c r="A1253" s="0" t="s">
        <v>8663</v>
      </c>
      <c r="B1253" s="0" t="s">
        <v>4342</v>
      </c>
      <c r="C1253" s="0" t="s">
        <v>1719</v>
      </c>
      <c r="D1253" s="0" t="s">
        <v>1333</v>
      </c>
      <c r="E1253" s="0" t="s">
        <v>194</v>
      </c>
      <c r="F1253" s="0" t="s">
        <v>195</v>
      </c>
      <c r="G1253" s="0" t="s">
        <v>391</v>
      </c>
      <c r="H1253" s="0" t="s">
        <v>219</v>
      </c>
      <c r="J1253" s="111" t="n">
        <v>1</v>
      </c>
      <c r="K1253" s="0" t="s">
        <v>8664</v>
      </c>
      <c r="L1253" s="0" t="s">
        <v>456</v>
      </c>
      <c r="M1253" s="0" t="s">
        <v>199</v>
      </c>
      <c r="O1253" s="0" t="s">
        <v>200</v>
      </c>
      <c r="Q1253" s="120" t="s">
        <v>200</v>
      </c>
      <c r="R1253" s="0" t="s">
        <v>8589</v>
      </c>
      <c r="S1253" s="0" t="s">
        <v>201</v>
      </c>
      <c r="T1253" s="0" t="s">
        <v>198</v>
      </c>
      <c r="U1253" s="0" t="s">
        <v>202</v>
      </c>
      <c r="V1253" s="0" t="s">
        <v>1790</v>
      </c>
      <c r="W1253" s="110" t="s">
        <v>204</v>
      </c>
      <c r="X1253" s="111" t="n">
        <v>2011</v>
      </c>
      <c r="Z1253" s="111" t="s">
        <v>221</v>
      </c>
      <c r="AA1253" s="122" t="s">
        <v>200</v>
      </c>
      <c r="AB1253" s="0" t="s">
        <v>3215</v>
      </c>
      <c r="AC1253" s="0" t="s">
        <v>3215</v>
      </c>
      <c r="AD1253" s="111" t="n">
        <v>2011</v>
      </c>
      <c r="AE1253" s="111" t="s">
        <v>222</v>
      </c>
      <c r="AI1253" s="111" t="s">
        <v>207</v>
      </c>
      <c r="AK1253" s="111" t="str">
        <f aca="false">(AB1253)</f>
        <v>Square-Enix</v>
      </c>
      <c r="AM1253" s="111" t="n">
        <f aca="false">AD1253</f>
        <v>2011</v>
      </c>
      <c r="AN1253" s="111" t="s">
        <v>208</v>
      </c>
      <c r="AO1253" s="0" t="s">
        <v>609</v>
      </c>
      <c r="AP1253" s="0" t="s">
        <v>200</v>
      </c>
      <c r="AQ1253" s="0" t="s">
        <v>200</v>
      </c>
      <c r="AR1253" s="0" t="s">
        <v>200</v>
      </c>
      <c r="AS1253" s="0" t="s">
        <v>2503</v>
      </c>
      <c r="AU1253" s="0" t="s">
        <v>332</v>
      </c>
      <c r="AV1253" s="0" t="s">
        <v>5987</v>
      </c>
      <c r="AW1253" s="0" t="s">
        <v>200</v>
      </c>
      <c r="AZ1253" s="0" t="s">
        <v>8665</v>
      </c>
      <c r="BA1253" s="124" t="s">
        <v>200</v>
      </c>
      <c r="BB1253" s="0" t="s">
        <v>210</v>
      </c>
      <c r="BC1253" s="0" t="s">
        <v>8666</v>
      </c>
      <c r="BE1253" s="0" t="s">
        <v>8667</v>
      </c>
      <c r="BF1253" s="0" t="s">
        <v>200</v>
      </c>
      <c r="BG1253" s="125" t="s">
        <v>200</v>
      </c>
      <c r="BH1253" s="0" t="s">
        <v>2215</v>
      </c>
      <c r="BI1253" s="112" t="s">
        <v>198</v>
      </c>
      <c r="BJ1253" s="126" t="s">
        <v>200</v>
      </c>
      <c r="BK1253" s="0" t="s">
        <v>215</v>
      </c>
      <c r="BL1253" s="112" t="n">
        <v>4</v>
      </c>
      <c r="BM1253" s="112" t="n">
        <v>4</v>
      </c>
      <c r="BN1253" s="112" t="n">
        <v>4</v>
      </c>
      <c r="BO1253" s="111" t="n">
        <v>20</v>
      </c>
      <c r="BP1253" s="125" t="s">
        <v>200</v>
      </c>
      <c r="BQ1253" s="127" t="s">
        <v>216</v>
      </c>
    </row>
    <row r="1254" customFormat="false" ht="13.8" hidden="false" customHeight="false" outlineLevel="0" collapsed="false">
      <c r="A1254" s="0" t="s">
        <v>8668</v>
      </c>
      <c r="B1254" s="0" t="s">
        <v>4342</v>
      </c>
      <c r="C1254" s="0" t="s">
        <v>2655</v>
      </c>
      <c r="D1254" s="0" t="s">
        <v>5317</v>
      </c>
      <c r="E1254" s="0" t="s">
        <v>848</v>
      </c>
      <c r="F1254" s="0" t="s">
        <v>848</v>
      </c>
      <c r="G1254" s="0" t="s">
        <v>848</v>
      </c>
      <c r="H1254" s="0" t="s">
        <v>197</v>
      </c>
      <c r="J1254" s="111" t="n">
        <v>1</v>
      </c>
      <c r="K1254" s="0" t="s">
        <v>8612</v>
      </c>
      <c r="L1254" s="0" t="s">
        <v>392</v>
      </c>
      <c r="M1254" s="0" t="s">
        <v>199</v>
      </c>
      <c r="O1254" s="0" t="s">
        <v>200</v>
      </c>
      <c r="Q1254" s="120" t="s">
        <v>200</v>
      </c>
      <c r="R1254" s="0" t="s">
        <v>8589</v>
      </c>
      <c r="S1254" s="0" t="s">
        <v>201</v>
      </c>
      <c r="T1254" s="0" t="s">
        <v>198</v>
      </c>
      <c r="U1254" s="0" t="s">
        <v>202</v>
      </c>
      <c r="V1254" s="0" t="s">
        <v>1790</v>
      </c>
      <c r="W1254" s="110" t="s">
        <v>204</v>
      </c>
      <c r="X1254" s="111" t="n">
        <v>2007</v>
      </c>
      <c r="Y1254" s="130" t="s">
        <v>205</v>
      </c>
      <c r="Z1254" s="111" t="s">
        <v>198</v>
      </c>
      <c r="AA1254" s="122" t="s">
        <v>200</v>
      </c>
      <c r="AB1254" s="0" t="s">
        <v>3793</v>
      </c>
      <c r="AC1254" s="0" t="s">
        <v>574</v>
      </c>
      <c r="AD1254" s="111" t="n">
        <v>2007</v>
      </c>
      <c r="AE1254" s="111" t="s">
        <v>222</v>
      </c>
      <c r="AI1254" s="111" t="s">
        <v>294</v>
      </c>
      <c r="AJ1254" s="111" t="s">
        <v>701</v>
      </c>
      <c r="AK1254" s="0" t="s">
        <v>574</v>
      </c>
      <c r="AM1254" s="111" t="s">
        <v>849</v>
      </c>
      <c r="AN1254" s="111" t="s">
        <v>1887</v>
      </c>
      <c r="AS1254" s="0" t="s">
        <v>8669</v>
      </c>
      <c r="AT1254" s="0" t="s">
        <v>200</v>
      </c>
      <c r="AV1254" s="0" t="s">
        <v>200</v>
      </c>
      <c r="AZ1254" s="0" t="s">
        <v>8670</v>
      </c>
      <c r="BA1254" s="124" t="s">
        <v>200</v>
      </c>
      <c r="BB1254" s="0" t="s">
        <v>248</v>
      </c>
      <c r="BC1254" s="0" t="s">
        <v>8671</v>
      </c>
      <c r="BD1254" s="0" t="s">
        <v>8672</v>
      </c>
      <c r="BE1254" s="0" t="s">
        <v>8673</v>
      </c>
      <c r="BG1254" s="125" t="s">
        <v>200</v>
      </c>
      <c r="BH1254" s="0" t="s">
        <v>2215</v>
      </c>
      <c r="BI1254" s="112" t="n">
        <v>5030931053191</v>
      </c>
      <c r="BJ1254" s="126" t="s">
        <v>200</v>
      </c>
      <c r="BK1254" s="0" t="s">
        <v>215</v>
      </c>
      <c r="BL1254" s="112" t="n">
        <v>4</v>
      </c>
      <c r="BM1254" s="112" t="n">
        <v>4</v>
      </c>
      <c r="BN1254" s="112" t="n">
        <v>4</v>
      </c>
      <c r="BO1254" s="111" t="n">
        <v>20</v>
      </c>
      <c r="BP1254" s="125" t="s">
        <v>200</v>
      </c>
      <c r="BQ1254" s="127" t="s">
        <v>216</v>
      </c>
    </row>
    <row r="1255" customFormat="false" ht="13.8" hidden="false" customHeight="false" outlineLevel="0" collapsed="false">
      <c r="A1255" s="0" t="s">
        <v>8674</v>
      </c>
      <c r="B1255" s="0" t="s">
        <v>4342</v>
      </c>
      <c r="C1255" s="0" t="s">
        <v>380</v>
      </c>
      <c r="D1255" s="0" t="s">
        <v>1333</v>
      </c>
      <c r="E1255" s="0" t="s">
        <v>194</v>
      </c>
      <c r="F1255" s="0" t="s">
        <v>314</v>
      </c>
      <c r="G1255" s="0" t="s">
        <v>196</v>
      </c>
      <c r="H1255" s="0" t="s">
        <v>400</v>
      </c>
      <c r="I1255" s="0" t="s">
        <v>2367</v>
      </c>
      <c r="J1255" s="111" t="n">
        <v>1</v>
      </c>
      <c r="K1255" s="0" t="s">
        <v>198</v>
      </c>
      <c r="L1255" s="0" t="s">
        <v>198</v>
      </c>
      <c r="M1255" s="0" t="s">
        <v>199</v>
      </c>
      <c r="Q1255" s="120"/>
      <c r="R1255" s="0" t="s">
        <v>8589</v>
      </c>
      <c r="S1255" s="0" t="s">
        <v>201</v>
      </c>
      <c r="T1255" s="0" t="s">
        <v>198</v>
      </c>
      <c r="U1255" s="0" t="s">
        <v>202</v>
      </c>
      <c r="V1255" s="0" t="s">
        <v>1790</v>
      </c>
      <c r="W1255" s="110" t="s">
        <v>204</v>
      </c>
      <c r="X1255" s="111" t="n">
        <v>2008</v>
      </c>
      <c r="Y1255" s="130"/>
      <c r="Z1255" s="111" t="s">
        <v>198</v>
      </c>
      <c r="AA1255" s="122"/>
      <c r="AB1255" s="0" t="s">
        <v>2245</v>
      </c>
      <c r="AC1255" s="0" t="s">
        <v>872</v>
      </c>
      <c r="AD1255" s="111" t="n">
        <v>2008</v>
      </c>
      <c r="AE1255" s="111" t="s">
        <v>222</v>
      </c>
      <c r="AI1255" s="111" t="s">
        <v>207</v>
      </c>
      <c r="AK1255" s="111" t="str">
        <f aca="false">(AB1255)</f>
        <v>Sony – Japan studio</v>
      </c>
      <c r="AM1255" s="111" t="n">
        <f aca="false">AD1255</f>
        <v>2008</v>
      </c>
      <c r="AN1255" s="111" t="s">
        <v>208</v>
      </c>
      <c r="AZ1255" s="0" t="s">
        <v>8675</v>
      </c>
      <c r="BA1255" s="124" t="s">
        <v>200</v>
      </c>
      <c r="BB1255" s="0" t="s">
        <v>248</v>
      </c>
      <c r="BC1255" s="0" t="s">
        <v>8676</v>
      </c>
      <c r="BD1255" s="0" t="s">
        <v>501</v>
      </c>
      <c r="BE1255" s="0" t="s">
        <v>8677</v>
      </c>
      <c r="BG1255" s="125"/>
      <c r="BH1255" s="0" t="s">
        <v>2215</v>
      </c>
      <c r="BI1255" s="112" t="n">
        <v>711719973454</v>
      </c>
      <c r="BJ1255" s="126"/>
      <c r="BK1255" s="0" t="s">
        <v>215</v>
      </c>
      <c r="BL1255" s="112" t="n">
        <v>4</v>
      </c>
      <c r="BM1255" s="112" t="n">
        <v>4</v>
      </c>
      <c r="BN1255" s="112" t="n">
        <v>4</v>
      </c>
      <c r="BO1255" s="111" t="n">
        <v>20</v>
      </c>
      <c r="BP1255" s="125"/>
      <c r="BQ1255" s="127" t="s">
        <v>216</v>
      </c>
    </row>
    <row r="1256" customFormat="false" ht="13.8" hidden="false" customHeight="false" outlineLevel="0" collapsed="false">
      <c r="A1256" s="0" t="s">
        <v>8678</v>
      </c>
      <c r="B1256" s="0" t="s">
        <v>4342</v>
      </c>
      <c r="C1256" s="0" t="s">
        <v>3240</v>
      </c>
      <c r="D1256" s="0" t="s">
        <v>1333</v>
      </c>
      <c r="E1256" s="0" t="s">
        <v>313</v>
      </c>
      <c r="F1256" s="0" t="s">
        <v>314</v>
      </c>
      <c r="G1256" s="0" t="s">
        <v>196</v>
      </c>
      <c r="H1256" s="0" t="s">
        <v>197</v>
      </c>
      <c r="J1256" s="111" t="n">
        <v>1</v>
      </c>
      <c r="K1256" s="0" t="s">
        <v>8679</v>
      </c>
      <c r="L1256" s="0" t="s">
        <v>392</v>
      </c>
      <c r="M1256" s="0" t="s">
        <v>274</v>
      </c>
      <c r="O1256" s="0" t="s">
        <v>200</v>
      </c>
      <c r="Q1256" s="120" t="s">
        <v>200</v>
      </c>
      <c r="R1256" s="0" t="s">
        <v>8589</v>
      </c>
      <c r="S1256" s="0" t="s">
        <v>201</v>
      </c>
      <c r="T1256" s="0" t="s">
        <v>198</v>
      </c>
      <c r="U1256" s="0" t="s">
        <v>202</v>
      </c>
      <c r="V1256" s="0" t="s">
        <v>1790</v>
      </c>
      <c r="W1256" s="110" t="s">
        <v>204</v>
      </c>
      <c r="X1256" s="111" t="n">
        <v>2005</v>
      </c>
      <c r="Y1256" s="111" t="s">
        <v>498</v>
      </c>
      <c r="Z1256" s="111" t="s">
        <v>198</v>
      </c>
      <c r="AA1256" s="122" t="s">
        <v>200</v>
      </c>
      <c r="AB1256" s="0" t="s">
        <v>3241</v>
      </c>
      <c r="AC1256" s="0" t="s">
        <v>872</v>
      </c>
      <c r="AD1256" s="111" t="n">
        <v>2005</v>
      </c>
      <c r="AE1256" s="111" t="s">
        <v>222</v>
      </c>
      <c r="AI1256" s="111" t="s">
        <v>207</v>
      </c>
      <c r="AK1256" s="111" t="str">
        <f aca="false">(AB1256)</f>
        <v>Clap hanz</v>
      </c>
      <c r="AM1256" s="111" t="n">
        <f aca="false">AD1256</f>
        <v>2005</v>
      </c>
      <c r="AN1256" s="111" t="s">
        <v>208</v>
      </c>
      <c r="AS1256" s="0" t="s">
        <v>3243</v>
      </c>
      <c r="AV1256" s="0" t="s">
        <v>200</v>
      </c>
      <c r="AZ1256" s="0" t="s">
        <v>8680</v>
      </c>
      <c r="BA1256" s="124" t="s">
        <v>200</v>
      </c>
      <c r="BB1256" s="0" t="s">
        <v>248</v>
      </c>
      <c r="BC1256" s="0" t="s">
        <v>8681</v>
      </c>
      <c r="BD1256" s="0" t="s">
        <v>8682</v>
      </c>
      <c r="BE1256" s="0" t="s">
        <v>8683</v>
      </c>
      <c r="BF1256" s="0" t="s">
        <v>8684</v>
      </c>
      <c r="BG1256" s="125" t="s">
        <v>200</v>
      </c>
      <c r="BH1256" s="0" t="s">
        <v>2215</v>
      </c>
      <c r="BI1256" s="112" t="s">
        <v>198</v>
      </c>
      <c r="BJ1256" s="126" t="s">
        <v>200</v>
      </c>
      <c r="BK1256" s="0" t="s">
        <v>215</v>
      </c>
      <c r="BL1256" s="112" t="n">
        <v>4</v>
      </c>
      <c r="BM1256" s="112" t="n">
        <v>4</v>
      </c>
      <c r="BN1256" s="112" t="n">
        <v>4</v>
      </c>
      <c r="BO1256" s="111" t="n">
        <v>20</v>
      </c>
      <c r="BP1256" s="125" t="s">
        <v>200</v>
      </c>
      <c r="BQ1256" s="127" t="s">
        <v>216</v>
      </c>
    </row>
    <row r="1257" customFormat="false" ht="13.8" hidden="false" customHeight="false" outlineLevel="0" collapsed="false">
      <c r="A1257" s="0" t="s">
        <v>8685</v>
      </c>
      <c r="B1257" s="0" t="s">
        <v>4342</v>
      </c>
      <c r="C1257" s="131" t="s">
        <v>1735</v>
      </c>
      <c r="D1257" s="131" t="s">
        <v>1333</v>
      </c>
      <c r="E1257" s="0" t="s">
        <v>194</v>
      </c>
      <c r="F1257" s="0" t="s">
        <v>606</v>
      </c>
      <c r="G1257" s="0" t="s">
        <v>391</v>
      </c>
      <c r="H1257" s="0" t="s">
        <v>197</v>
      </c>
      <c r="J1257" s="111" t="n">
        <v>1</v>
      </c>
      <c r="K1257" s="0" t="s">
        <v>8612</v>
      </c>
      <c r="L1257" s="0" t="s">
        <v>392</v>
      </c>
      <c r="M1257" s="0" t="s">
        <v>199</v>
      </c>
      <c r="O1257" s="0" t="s">
        <v>200</v>
      </c>
      <c r="Q1257" s="120" t="s">
        <v>200</v>
      </c>
      <c r="R1257" s="0" t="s">
        <v>8589</v>
      </c>
      <c r="S1257" s="0" t="s">
        <v>698</v>
      </c>
      <c r="T1257" s="0" t="s">
        <v>198</v>
      </c>
      <c r="U1257" s="0" t="s">
        <v>239</v>
      </c>
      <c r="V1257" s="0" t="s">
        <v>1790</v>
      </c>
      <c r="W1257" s="110" t="s">
        <v>204</v>
      </c>
      <c r="X1257" s="111" t="n">
        <v>2009</v>
      </c>
      <c r="Y1257" s="111" t="s">
        <v>240</v>
      </c>
      <c r="Z1257" s="111" t="s">
        <v>198</v>
      </c>
      <c r="AA1257" s="122" t="s">
        <v>200</v>
      </c>
      <c r="AB1257" s="0" t="s">
        <v>1673</v>
      </c>
      <c r="AC1257" s="0" t="s">
        <v>543</v>
      </c>
      <c r="AD1257" s="111" t="s">
        <v>198</v>
      </c>
      <c r="AE1257" s="111" t="s">
        <v>222</v>
      </c>
      <c r="AI1257" s="111" t="s">
        <v>294</v>
      </c>
      <c r="AJ1257" s="111" t="s">
        <v>3887</v>
      </c>
      <c r="AK1257" s="0" t="s">
        <v>1673</v>
      </c>
      <c r="AL1257" s="0" t="s">
        <v>216</v>
      </c>
      <c r="AM1257" s="111" t="n">
        <v>2008</v>
      </c>
      <c r="AN1257" s="111" t="s">
        <v>208</v>
      </c>
      <c r="AO1257" s="131" t="s">
        <v>609</v>
      </c>
      <c r="AP1257" s="0" t="s">
        <v>200</v>
      </c>
      <c r="AS1257" s="0" t="s">
        <v>200</v>
      </c>
      <c r="AT1257" s="0" t="s">
        <v>200</v>
      </c>
      <c r="AV1257" s="0" t="s">
        <v>200</v>
      </c>
      <c r="AY1257" s="0" t="s">
        <v>3119</v>
      </c>
      <c r="AZ1257" s="0" t="s">
        <v>8686</v>
      </c>
      <c r="BA1257" s="124" t="s">
        <v>200</v>
      </c>
      <c r="BB1257" s="0" t="s">
        <v>210</v>
      </c>
      <c r="BC1257" s="0" t="s">
        <v>5583</v>
      </c>
      <c r="BD1257" s="0" t="s">
        <v>1419</v>
      </c>
      <c r="BE1257" s="0" t="s">
        <v>3645</v>
      </c>
      <c r="BG1257" s="125" t="s">
        <v>200</v>
      </c>
      <c r="BH1257" s="0" t="s">
        <v>2215</v>
      </c>
      <c r="BI1257" s="112" t="n">
        <v>4976219033725</v>
      </c>
      <c r="BJ1257" s="126" t="s">
        <v>200</v>
      </c>
      <c r="BK1257" s="0" t="s">
        <v>215</v>
      </c>
      <c r="BL1257" s="112" t="n">
        <v>4</v>
      </c>
      <c r="BM1257" s="112" t="n">
        <v>4</v>
      </c>
      <c r="BN1257" s="112" t="n">
        <v>4</v>
      </c>
      <c r="BO1257" s="111" t="n">
        <v>20</v>
      </c>
      <c r="BP1257" s="125" t="s">
        <v>200</v>
      </c>
      <c r="BQ1257" s="127" t="s">
        <v>216</v>
      </c>
    </row>
    <row r="1258" customFormat="false" ht="13.8" hidden="false" customHeight="false" outlineLevel="0" collapsed="false">
      <c r="A1258" s="0" t="s">
        <v>8687</v>
      </c>
      <c r="B1258" s="0" t="s">
        <v>4342</v>
      </c>
      <c r="C1258" s="0" t="s">
        <v>994</v>
      </c>
      <c r="D1258" s="0" t="s">
        <v>1333</v>
      </c>
      <c r="E1258" s="0" t="s">
        <v>194</v>
      </c>
      <c r="F1258" s="0" t="s">
        <v>195</v>
      </c>
      <c r="G1258" s="0" t="s">
        <v>196</v>
      </c>
      <c r="H1258" s="0" t="s">
        <v>219</v>
      </c>
      <c r="J1258" s="111" t="n">
        <v>1</v>
      </c>
      <c r="K1258" s="0" t="s">
        <v>8612</v>
      </c>
      <c r="L1258" s="0" t="s">
        <v>392</v>
      </c>
      <c r="M1258" s="0" t="s">
        <v>199</v>
      </c>
      <c r="O1258" s="0" t="s">
        <v>200</v>
      </c>
      <c r="Q1258" s="120" t="s">
        <v>200</v>
      </c>
      <c r="R1258" s="0" t="s">
        <v>8589</v>
      </c>
      <c r="S1258" s="0" t="s">
        <v>201</v>
      </c>
      <c r="T1258" s="0" t="s">
        <v>198</v>
      </c>
      <c r="U1258" s="0" t="s">
        <v>202</v>
      </c>
      <c r="V1258" s="0" t="s">
        <v>1790</v>
      </c>
      <c r="W1258" s="110" t="s">
        <v>204</v>
      </c>
      <c r="X1258" s="111" t="n">
        <v>2006</v>
      </c>
      <c r="Z1258" s="130" t="s">
        <v>757</v>
      </c>
      <c r="AA1258" s="122" t="s">
        <v>200</v>
      </c>
      <c r="AB1258" s="0" t="s">
        <v>8688</v>
      </c>
      <c r="AC1258" s="0" t="s">
        <v>1696</v>
      </c>
      <c r="AD1258" s="111" t="n">
        <v>2006</v>
      </c>
      <c r="AE1258" s="111" t="s">
        <v>222</v>
      </c>
      <c r="AI1258" s="111" t="s">
        <v>207</v>
      </c>
      <c r="AK1258" s="111" t="str">
        <f aca="false">(AB1258)</f>
        <v>Sony – Daybreak game</v>
      </c>
      <c r="AM1258" s="111" t="n">
        <f aca="false">AD1258</f>
        <v>2006</v>
      </c>
      <c r="AN1258" s="111" t="s">
        <v>297</v>
      </c>
      <c r="AS1258" s="0" t="s">
        <v>200</v>
      </c>
      <c r="AU1258" s="0" t="s">
        <v>299</v>
      </c>
      <c r="AV1258" s="0" t="s">
        <v>200</v>
      </c>
      <c r="AZ1258" s="0" t="s">
        <v>8689</v>
      </c>
      <c r="BA1258" s="124" t="s">
        <v>200</v>
      </c>
      <c r="BB1258" s="0" t="s">
        <v>210</v>
      </c>
      <c r="BC1258" s="0" t="s">
        <v>8690</v>
      </c>
      <c r="BE1258" s="0" t="s">
        <v>8691</v>
      </c>
      <c r="BF1258" s="0" t="s">
        <v>8692</v>
      </c>
      <c r="BG1258" s="125" t="s">
        <v>200</v>
      </c>
      <c r="BH1258" s="0" t="s">
        <v>2215</v>
      </c>
      <c r="BI1258" s="112" t="n">
        <v>3307210222169</v>
      </c>
      <c r="BJ1258" s="126" t="s">
        <v>200</v>
      </c>
      <c r="BK1258" s="0" t="s">
        <v>215</v>
      </c>
      <c r="BL1258" s="112" t="n">
        <v>4</v>
      </c>
      <c r="BM1258" s="112" t="n">
        <v>4</v>
      </c>
      <c r="BN1258" s="112" t="n">
        <v>4</v>
      </c>
      <c r="BO1258" s="111" t="n">
        <v>20</v>
      </c>
      <c r="BP1258" s="125" t="s">
        <v>200</v>
      </c>
      <c r="BQ1258" s="127" t="s">
        <v>216</v>
      </c>
    </row>
    <row r="1259" customFormat="false" ht="13.8" hidden="false" customHeight="false" outlineLevel="0" collapsed="false">
      <c r="A1259" s="0" t="s">
        <v>8693</v>
      </c>
      <c r="B1259" s="0" t="s">
        <v>4342</v>
      </c>
      <c r="C1259" s="0" t="s">
        <v>928</v>
      </c>
      <c r="D1259" s="0" t="s">
        <v>193</v>
      </c>
      <c r="E1259" s="0" t="s">
        <v>194</v>
      </c>
      <c r="F1259" s="0" t="s">
        <v>195</v>
      </c>
      <c r="G1259" s="0" t="s">
        <v>330</v>
      </c>
      <c r="H1259" s="0" t="s">
        <v>219</v>
      </c>
      <c r="J1259" s="111" t="n">
        <v>1</v>
      </c>
      <c r="K1259" s="0" t="s">
        <v>198</v>
      </c>
      <c r="L1259" s="0" t="s">
        <v>198</v>
      </c>
      <c r="M1259" s="0" t="s">
        <v>199</v>
      </c>
      <c r="O1259" s="0" t="s">
        <v>200</v>
      </c>
      <c r="Q1259" s="120" t="s">
        <v>200</v>
      </c>
      <c r="R1259" s="0" t="s">
        <v>8589</v>
      </c>
      <c r="S1259" s="0" t="s">
        <v>201</v>
      </c>
      <c r="T1259" s="0" t="s">
        <v>198</v>
      </c>
      <c r="U1259" s="0" t="s">
        <v>202</v>
      </c>
      <c r="V1259" s="0" t="s">
        <v>1790</v>
      </c>
      <c r="W1259" s="110" t="s">
        <v>204</v>
      </c>
      <c r="X1259" s="111" t="n">
        <v>2008</v>
      </c>
      <c r="Y1259" s="111" t="s">
        <v>200</v>
      </c>
      <c r="Z1259" s="130" t="s">
        <v>757</v>
      </c>
      <c r="AA1259" s="122" t="s">
        <v>200</v>
      </c>
      <c r="AB1259" s="0" t="s">
        <v>3215</v>
      </c>
      <c r="AC1259" s="0" t="s">
        <v>3215</v>
      </c>
      <c r="AD1259" s="111" t="n">
        <v>2008</v>
      </c>
      <c r="AE1259" s="111" t="s">
        <v>222</v>
      </c>
      <c r="AI1259" s="111" t="s">
        <v>1313</v>
      </c>
      <c r="AJ1259" s="111" t="s">
        <v>3493</v>
      </c>
      <c r="AK1259" s="111" t="s">
        <v>2294</v>
      </c>
      <c r="AM1259" s="111" t="n">
        <v>1987</v>
      </c>
      <c r="AN1259" s="111" t="s">
        <v>208</v>
      </c>
      <c r="AS1259" s="0" t="s">
        <v>2503</v>
      </c>
      <c r="AT1259" s="0" t="s">
        <v>4594</v>
      </c>
      <c r="AU1259" s="0" t="s">
        <v>332</v>
      </c>
      <c r="AV1259" s="0" t="s">
        <v>8694</v>
      </c>
      <c r="AW1259" s="0" t="s">
        <v>2506</v>
      </c>
      <c r="AZ1259" s="0" t="s">
        <v>8695</v>
      </c>
      <c r="BA1259" s="124" t="s">
        <v>200</v>
      </c>
      <c r="BB1259" s="0" t="s">
        <v>210</v>
      </c>
      <c r="BC1259" s="0" t="s">
        <v>8696</v>
      </c>
      <c r="BE1259" s="0" t="s">
        <v>8697</v>
      </c>
      <c r="BG1259" s="125" t="s">
        <v>200</v>
      </c>
      <c r="BH1259" s="0" t="s">
        <v>2215</v>
      </c>
      <c r="BI1259" s="112" t="n">
        <v>5060121822504</v>
      </c>
      <c r="BJ1259" s="126" t="s">
        <v>200</v>
      </c>
      <c r="BK1259" s="0" t="s">
        <v>215</v>
      </c>
      <c r="BL1259" s="112" t="n">
        <v>4</v>
      </c>
      <c r="BM1259" s="112" t="n">
        <v>4</v>
      </c>
      <c r="BN1259" s="112" t="n">
        <v>4</v>
      </c>
      <c r="BO1259" s="111" t="n">
        <v>20</v>
      </c>
      <c r="BP1259" s="125" t="s">
        <v>200</v>
      </c>
      <c r="BQ1259" s="127" t="s">
        <v>216</v>
      </c>
    </row>
    <row r="1260" customFormat="false" ht="13.8" hidden="false" customHeight="false" outlineLevel="0" collapsed="false">
      <c r="A1260" s="0" t="s">
        <v>8698</v>
      </c>
      <c r="B1260" s="0" t="s">
        <v>4342</v>
      </c>
      <c r="C1260" s="0" t="s">
        <v>928</v>
      </c>
      <c r="D1260" s="0" t="s">
        <v>193</v>
      </c>
      <c r="E1260" s="0" t="s">
        <v>194</v>
      </c>
      <c r="F1260" s="0" t="s">
        <v>399</v>
      </c>
      <c r="G1260" s="0" t="s">
        <v>330</v>
      </c>
      <c r="H1260" s="0" t="s">
        <v>219</v>
      </c>
      <c r="J1260" s="111" t="n">
        <v>1</v>
      </c>
      <c r="K1260" s="0" t="s">
        <v>198</v>
      </c>
      <c r="L1260" s="0" t="s">
        <v>198</v>
      </c>
      <c r="M1260" s="0" t="s">
        <v>199</v>
      </c>
      <c r="O1260" s="0" t="s">
        <v>200</v>
      </c>
      <c r="Q1260" s="120" t="s">
        <v>200</v>
      </c>
      <c r="R1260" s="0" t="s">
        <v>8589</v>
      </c>
      <c r="S1260" s="0" t="s">
        <v>201</v>
      </c>
      <c r="T1260" s="0" t="s">
        <v>198</v>
      </c>
      <c r="U1260" s="0" t="s">
        <v>285</v>
      </c>
      <c r="V1260" s="0" t="s">
        <v>1790</v>
      </c>
      <c r="W1260" s="110" t="s">
        <v>204</v>
      </c>
      <c r="X1260" s="111" t="n">
        <v>2011</v>
      </c>
      <c r="Y1260" s="111" t="s">
        <v>205</v>
      </c>
      <c r="Z1260" s="130" t="s">
        <v>757</v>
      </c>
      <c r="AA1260" s="122" t="s">
        <v>200</v>
      </c>
      <c r="AB1260" s="0" t="s">
        <v>3215</v>
      </c>
      <c r="AC1260" s="0" t="s">
        <v>3215</v>
      </c>
      <c r="AD1260" s="111" t="s">
        <v>198</v>
      </c>
      <c r="AE1260" s="111" t="s">
        <v>222</v>
      </c>
      <c r="AI1260" s="111" t="s">
        <v>1313</v>
      </c>
      <c r="AJ1260" s="111" t="s">
        <v>3493</v>
      </c>
      <c r="AK1260" s="111" t="s">
        <v>2294</v>
      </c>
      <c r="AM1260" s="111" t="n">
        <v>1991</v>
      </c>
      <c r="AN1260" s="111" t="s">
        <v>208</v>
      </c>
      <c r="AS1260" s="0" t="s">
        <v>2503</v>
      </c>
      <c r="AT1260" s="0" t="s">
        <v>8699</v>
      </c>
      <c r="AU1260" s="0" t="s">
        <v>332</v>
      </c>
      <c r="AV1260" s="0" t="s">
        <v>8694</v>
      </c>
      <c r="AW1260" s="0" t="s">
        <v>2506</v>
      </c>
      <c r="AZ1260" s="0" t="s">
        <v>8700</v>
      </c>
      <c r="BA1260" s="124" t="s">
        <v>200</v>
      </c>
      <c r="BB1260" s="0" t="s">
        <v>210</v>
      </c>
      <c r="BC1260" s="0" t="s">
        <v>8701</v>
      </c>
      <c r="BD1260" s="0" t="s">
        <v>8702</v>
      </c>
      <c r="BE1260" s="0" t="s">
        <v>8703</v>
      </c>
      <c r="BG1260" s="125" t="s">
        <v>200</v>
      </c>
      <c r="BH1260" s="0" t="s">
        <v>2215</v>
      </c>
      <c r="BI1260" s="112" t="n">
        <v>662248910451</v>
      </c>
      <c r="BJ1260" s="126" t="s">
        <v>200</v>
      </c>
      <c r="BK1260" s="0" t="s">
        <v>215</v>
      </c>
      <c r="BL1260" s="112" t="n">
        <v>4</v>
      </c>
      <c r="BM1260" s="112" t="n">
        <v>4</v>
      </c>
      <c r="BN1260" s="112" t="n">
        <v>4</v>
      </c>
      <c r="BO1260" s="111" t="n">
        <v>20</v>
      </c>
      <c r="BP1260" s="125" t="s">
        <v>200</v>
      </c>
      <c r="BQ1260" s="127" t="s">
        <v>216</v>
      </c>
    </row>
    <row r="1261" customFormat="false" ht="13.8" hidden="false" customHeight="false" outlineLevel="0" collapsed="false">
      <c r="A1261" s="0" t="s">
        <v>8704</v>
      </c>
      <c r="B1261" s="0" t="s">
        <v>4342</v>
      </c>
      <c r="C1261" s="0" t="s">
        <v>994</v>
      </c>
      <c r="D1261" s="0" t="s">
        <v>5954</v>
      </c>
      <c r="E1261" s="0" t="s">
        <v>194</v>
      </c>
      <c r="F1261" s="0" t="s">
        <v>195</v>
      </c>
      <c r="G1261" s="0" t="s">
        <v>196</v>
      </c>
      <c r="H1261" s="0" t="s">
        <v>197</v>
      </c>
      <c r="J1261" s="111" t="n">
        <v>1</v>
      </c>
      <c r="K1261" s="0" t="s">
        <v>198</v>
      </c>
      <c r="L1261" s="0" t="s">
        <v>198</v>
      </c>
      <c r="M1261" s="0" t="s">
        <v>199</v>
      </c>
      <c r="O1261" s="0" t="s">
        <v>200</v>
      </c>
      <c r="Q1261" s="120" t="s">
        <v>200</v>
      </c>
      <c r="R1261" s="0" t="s">
        <v>8589</v>
      </c>
      <c r="S1261" s="0" t="s">
        <v>201</v>
      </c>
      <c r="T1261" s="0" t="s">
        <v>198</v>
      </c>
      <c r="U1261" s="0" t="s">
        <v>202</v>
      </c>
      <c r="V1261" s="0" t="s">
        <v>1790</v>
      </c>
      <c r="W1261" s="110" t="s">
        <v>204</v>
      </c>
      <c r="X1261" s="111" t="n">
        <v>2007</v>
      </c>
      <c r="Y1261" s="111" t="s">
        <v>200</v>
      </c>
      <c r="Z1261" s="130" t="s">
        <v>757</v>
      </c>
      <c r="AA1261" s="122" t="s">
        <v>200</v>
      </c>
      <c r="AB1261" s="0" t="s">
        <v>3215</v>
      </c>
      <c r="AC1261" s="0" t="s">
        <v>3215</v>
      </c>
      <c r="AD1261" s="111" t="n">
        <v>2007</v>
      </c>
      <c r="AE1261" s="111" t="s">
        <v>222</v>
      </c>
      <c r="AI1261" s="111" t="s">
        <v>294</v>
      </c>
      <c r="AJ1261" s="111" t="s">
        <v>3813</v>
      </c>
      <c r="AK1261" s="0" t="s">
        <v>2294</v>
      </c>
      <c r="AM1261" s="111" t="n">
        <v>1997</v>
      </c>
      <c r="AN1261" s="111" t="s">
        <v>208</v>
      </c>
      <c r="AS1261" s="0" t="s">
        <v>2503</v>
      </c>
      <c r="AT1261" s="0" t="s">
        <v>226</v>
      </c>
      <c r="AU1261" s="0" t="s">
        <v>332</v>
      </c>
      <c r="AV1261" s="0" t="s">
        <v>8694</v>
      </c>
      <c r="AW1261" s="0" t="s">
        <v>2506</v>
      </c>
      <c r="AZ1261" s="0" t="s">
        <v>8705</v>
      </c>
      <c r="BA1261" s="124" t="s">
        <v>200</v>
      </c>
      <c r="BB1261" s="0" t="s">
        <v>210</v>
      </c>
      <c r="BC1261" s="0" t="s">
        <v>8706</v>
      </c>
      <c r="BD1261" s="0" t="s">
        <v>8707</v>
      </c>
      <c r="BE1261" s="0" t="s">
        <v>8708</v>
      </c>
      <c r="BF1261" s="0" t="s">
        <v>8709</v>
      </c>
      <c r="BG1261" s="125" t="s">
        <v>200</v>
      </c>
      <c r="BH1261" s="0" t="s">
        <v>2215</v>
      </c>
      <c r="BI1261" s="112" t="n">
        <v>662248907116</v>
      </c>
      <c r="BJ1261" s="126" t="s">
        <v>200</v>
      </c>
      <c r="BK1261" s="0" t="s">
        <v>215</v>
      </c>
      <c r="BL1261" s="112" t="n">
        <v>4</v>
      </c>
      <c r="BM1261" s="112" t="n">
        <v>4</v>
      </c>
      <c r="BN1261" s="112" t="n">
        <v>4</v>
      </c>
      <c r="BO1261" s="111" t="n">
        <v>20</v>
      </c>
      <c r="BP1261" s="125" t="s">
        <v>200</v>
      </c>
      <c r="BQ1261" s="127" t="s">
        <v>216</v>
      </c>
    </row>
    <row r="1262" customFormat="false" ht="13.8" hidden="false" customHeight="false" outlineLevel="0" collapsed="false">
      <c r="A1262" s="0" t="s">
        <v>8710</v>
      </c>
      <c r="B1262" s="0" t="s">
        <v>4342</v>
      </c>
      <c r="C1262" s="0" t="s">
        <v>192</v>
      </c>
      <c r="D1262" s="0" t="s">
        <v>193</v>
      </c>
      <c r="E1262" s="0" t="s">
        <v>194</v>
      </c>
      <c r="F1262" s="0" t="s">
        <v>195</v>
      </c>
      <c r="G1262" s="0" t="s">
        <v>196</v>
      </c>
      <c r="H1262" s="0" t="s">
        <v>197</v>
      </c>
      <c r="J1262" s="111" t="n">
        <v>1</v>
      </c>
      <c r="K1262" s="0" t="s">
        <v>198</v>
      </c>
      <c r="L1262" s="0" t="s">
        <v>198</v>
      </c>
      <c r="M1262" s="0" t="s">
        <v>199</v>
      </c>
      <c r="O1262" s="0" t="s">
        <v>200</v>
      </c>
      <c r="Q1262" s="120" t="s">
        <v>200</v>
      </c>
      <c r="R1262" s="0" t="s">
        <v>8589</v>
      </c>
      <c r="S1262" s="0" t="s">
        <v>201</v>
      </c>
      <c r="T1262" s="0" t="s">
        <v>198</v>
      </c>
      <c r="U1262" s="0" t="s">
        <v>202</v>
      </c>
      <c r="V1262" s="0" t="s">
        <v>1790</v>
      </c>
      <c r="W1262" s="110" t="s">
        <v>204</v>
      </c>
      <c r="X1262" s="111" t="n">
        <v>2006</v>
      </c>
      <c r="Z1262" s="111" t="s">
        <v>198</v>
      </c>
      <c r="AA1262" s="122" t="s">
        <v>200</v>
      </c>
      <c r="AB1262" s="0" t="s">
        <v>459</v>
      </c>
      <c r="AC1262" s="0" t="s">
        <v>459</v>
      </c>
      <c r="AD1262" s="111" t="n">
        <v>2006</v>
      </c>
      <c r="AE1262" s="111" t="s">
        <v>222</v>
      </c>
      <c r="AI1262" s="111" t="s">
        <v>294</v>
      </c>
      <c r="AJ1262" s="111" t="s">
        <v>8600</v>
      </c>
      <c r="AK1262" s="111" t="s">
        <v>459</v>
      </c>
      <c r="AL1262" s="0" t="s">
        <v>216</v>
      </c>
      <c r="AM1262" s="111" t="s">
        <v>849</v>
      </c>
      <c r="AN1262" s="111" t="s">
        <v>208</v>
      </c>
      <c r="AP1262" s="0" t="s">
        <v>200</v>
      </c>
      <c r="AQ1262" s="131" t="s">
        <v>1615</v>
      </c>
      <c r="AR1262" s="0" t="s">
        <v>200</v>
      </c>
      <c r="AS1262" s="0" t="s">
        <v>2656</v>
      </c>
      <c r="AT1262" s="0" t="s">
        <v>200</v>
      </c>
      <c r="AU1262" s="0" t="s">
        <v>1306</v>
      </c>
      <c r="AV1262" s="0" t="s">
        <v>200</v>
      </c>
      <c r="AZ1262" s="0" t="s">
        <v>8711</v>
      </c>
      <c r="BA1262" s="124" t="s">
        <v>200</v>
      </c>
      <c r="BB1262" s="0" t="s">
        <v>248</v>
      </c>
      <c r="BC1262" s="0" t="s">
        <v>8712</v>
      </c>
      <c r="BE1262" s="0" t="s">
        <v>8713</v>
      </c>
      <c r="BG1262" s="125" t="s">
        <v>200</v>
      </c>
      <c r="BH1262" s="0" t="s">
        <v>2215</v>
      </c>
      <c r="BI1262" s="112" t="n">
        <v>4012927060971</v>
      </c>
      <c r="BJ1262" s="126" t="s">
        <v>200</v>
      </c>
      <c r="BK1262" s="0" t="s">
        <v>215</v>
      </c>
      <c r="BL1262" s="112" t="n">
        <v>4</v>
      </c>
      <c r="BM1262" s="112" t="n">
        <v>4</v>
      </c>
      <c r="BN1262" s="112" t="n">
        <v>4</v>
      </c>
      <c r="BO1262" s="111" t="n">
        <v>20</v>
      </c>
      <c r="BP1262" s="125" t="s">
        <v>200</v>
      </c>
      <c r="BQ1262" s="127" t="s">
        <v>216</v>
      </c>
    </row>
    <row r="1263" customFormat="false" ht="13.8" hidden="false" customHeight="false" outlineLevel="0" collapsed="false">
      <c r="A1263" s="0" t="s">
        <v>8714</v>
      </c>
      <c r="B1263" s="0" t="s">
        <v>4342</v>
      </c>
      <c r="C1263" s="131" t="s">
        <v>1408</v>
      </c>
      <c r="D1263" s="131" t="s">
        <v>1333</v>
      </c>
      <c r="E1263" s="0" t="s">
        <v>284</v>
      </c>
      <c r="F1263" s="0" t="s">
        <v>195</v>
      </c>
      <c r="G1263" s="0" t="s">
        <v>330</v>
      </c>
      <c r="H1263" s="0" t="s">
        <v>901</v>
      </c>
      <c r="J1263" s="111" t="n">
        <v>1</v>
      </c>
      <c r="K1263" s="0" t="s">
        <v>8715</v>
      </c>
      <c r="L1263" s="0" t="s">
        <v>456</v>
      </c>
      <c r="M1263" s="0" t="s">
        <v>199</v>
      </c>
      <c r="O1263" s="0" t="s">
        <v>200</v>
      </c>
      <c r="Q1263" s="120" t="s">
        <v>200</v>
      </c>
      <c r="R1263" s="0" t="s">
        <v>8589</v>
      </c>
      <c r="S1263" s="0" t="s">
        <v>698</v>
      </c>
      <c r="T1263" s="0" t="s">
        <v>198</v>
      </c>
      <c r="U1263" s="0" t="s">
        <v>202</v>
      </c>
      <c r="V1263" s="0" t="s">
        <v>1790</v>
      </c>
      <c r="W1263" s="110" t="s">
        <v>204</v>
      </c>
      <c r="X1263" s="111" t="n">
        <v>2005</v>
      </c>
      <c r="Y1263" s="111" t="s">
        <v>1624</v>
      </c>
      <c r="Z1263" s="130" t="s">
        <v>757</v>
      </c>
      <c r="AA1263" s="122" t="s">
        <v>200</v>
      </c>
      <c r="AB1263" s="0" t="s">
        <v>3341</v>
      </c>
      <c r="AC1263" s="0" t="s">
        <v>3342</v>
      </c>
      <c r="AD1263" s="111" t="n">
        <v>2005</v>
      </c>
      <c r="AE1263" s="111" t="s">
        <v>222</v>
      </c>
      <c r="AG1263" s="111" t="s">
        <v>241</v>
      </c>
      <c r="AH1263" s="111" t="s">
        <v>4317</v>
      </c>
      <c r="AI1263" s="111" t="s">
        <v>207</v>
      </c>
      <c r="AK1263" s="111" t="str">
        <f aca="false">(AB1263)</f>
        <v>Rockstar north</v>
      </c>
      <c r="AM1263" s="111" t="n">
        <f aca="false">AD1263</f>
        <v>2005</v>
      </c>
      <c r="AN1263" s="111" t="s">
        <v>263</v>
      </c>
      <c r="AR1263" s="0" t="s">
        <v>8716</v>
      </c>
      <c r="AS1263" s="0" t="s">
        <v>2590</v>
      </c>
      <c r="AT1263" s="0" t="s">
        <v>2591</v>
      </c>
      <c r="AU1263" s="0" t="s">
        <v>1823</v>
      </c>
      <c r="AV1263" s="0" t="s">
        <v>3346</v>
      </c>
      <c r="AW1263" s="0" t="s">
        <v>200</v>
      </c>
      <c r="AY1263" s="0" t="s">
        <v>3119</v>
      </c>
      <c r="AZ1263" s="0" t="s">
        <v>8717</v>
      </c>
      <c r="BA1263" s="124" t="s">
        <v>200</v>
      </c>
      <c r="BB1263" s="0" t="s">
        <v>210</v>
      </c>
      <c r="BC1263" s="0" t="s">
        <v>8718</v>
      </c>
      <c r="BD1263" s="0" t="s">
        <v>8719</v>
      </c>
      <c r="BE1263" s="0" t="s">
        <v>8720</v>
      </c>
      <c r="BG1263" s="125" t="s">
        <v>200</v>
      </c>
      <c r="BH1263" s="0" t="s">
        <v>2215</v>
      </c>
      <c r="BI1263" s="112" t="n">
        <v>5026555280983</v>
      </c>
      <c r="BJ1263" s="126" t="s">
        <v>200</v>
      </c>
      <c r="BK1263" s="0" t="s">
        <v>215</v>
      </c>
      <c r="BL1263" s="112" t="n">
        <v>4</v>
      </c>
      <c r="BM1263" s="112" t="n">
        <v>4</v>
      </c>
      <c r="BN1263" s="112" t="n">
        <v>4</v>
      </c>
      <c r="BO1263" s="111" t="n">
        <v>20</v>
      </c>
      <c r="BP1263" s="125" t="s">
        <v>200</v>
      </c>
      <c r="BQ1263" s="127" t="s">
        <v>216</v>
      </c>
    </row>
    <row r="1264" customFormat="false" ht="13.8" hidden="false" customHeight="false" outlineLevel="0" collapsed="false">
      <c r="A1264" s="0" t="s">
        <v>8721</v>
      </c>
      <c r="B1264" s="0" t="s">
        <v>4342</v>
      </c>
      <c r="C1264" s="131" t="s">
        <v>1408</v>
      </c>
      <c r="D1264" s="131" t="s">
        <v>1333</v>
      </c>
      <c r="E1264" s="0" t="s">
        <v>284</v>
      </c>
      <c r="F1264" s="0" t="s">
        <v>195</v>
      </c>
      <c r="G1264" s="0" t="s">
        <v>330</v>
      </c>
      <c r="H1264" s="0" t="s">
        <v>901</v>
      </c>
      <c r="J1264" s="111" t="n">
        <v>1</v>
      </c>
      <c r="K1264" s="0" t="s">
        <v>8715</v>
      </c>
      <c r="L1264" s="0" t="s">
        <v>456</v>
      </c>
      <c r="M1264" s="0" t="s">
        <v>199</v>
      </c>
      <c r="O1264" s="0" t="s">
        <v>200</v>
      </c>
      <c r="Q1264" s="120" t="s">
        <v>200</v>
      </c>
      <c r="R1264" s="0" t="s">
        <v>8589</v>
      </c>
      <c r="S1264" s="0" t="s">
        <v>698</v>
      </c>
      <c r="T1264" s="0" t="s">
        <v>198</v>
      </c>
      <c r="U1264" s="0" t="s">
        <v>202</v>
      </c>
      <c r="V1264" s="0" t="s">
        <v>1790</v>
      </c>
      <c r="W1264" s="110" t="s">
        <v>204</v>
      </c>
      <c r="X1264" s="111" t="n">
        <v>2006</v>
      </c>
      <c r="Y1264" s="111" t="s">
        <v>1624</v>
      </c>
      <c r="Z1264" s="130" t="s">
        <v>757</v>
      </c>
      <c r="AA1264" s="122" t="s">
        <v>200</v>
      </c>
      <c r="AB1264" s="0" t="s">
        <v>3341</v>
      </c>
      <c r="AC1264" s="0" t="s">
        <v>3342</v>
      </c>
      <c r="AD1264" s="111" t="n">
        <v>2006</v>
      </c>
      <c r="AE1264" s="111" t="s">
        <v>222</v>
      </c>
      <c r="AG1264" s="111" t="s">
        <v>241</v>
      </c>
      <c r="AH1264" s="111" t="s">
        <v>242</v>
      </c>
      <c r="AI1264" s="111" t="s">
        <v>207</v>
      </c>
      <c r="AK1264" s="111" t="str">
        <f aca="false">(AB1264)</f>
        <v>Rockstar north</v>
      </c>
      <c r="AM1264" s="111" t="n">
        <f aca="false">AD1264</f>
        <v>2006</v>
      </c>
      <c r="AN1264" s="111" t="s">
        <v>263</v>
      </c>
      <c r="AR1264" s="0" t="s">
        <v>8716</v>
      </c>
      <c r="AS1264" s="0" t="s">
        <v>2590</v>
      </c>
      <c r="AT1264" s="0" t="s">
        <v>2591</v>
      </c>
      <c r="AU1264" s="0" t="s">
        <v>8722</v>
      </c>
      <c r="AV1264" s="0" t="s">
        <v>3346</v>
      </c>
      <c r="AW1264" s="0" t="s">
        <v>200</v>
      </c>
      <c r="AX1264" s="0" t="s">
        <v>8723</v>
      </c>
      <c r="AY1264" s="0" t="s">
        <v>3119</v>
      </c>
      <c r="AZ1264" s="0" t="s">
        <v>8724</v>
      </c>
      <c r="BA1264" s="124" t="s">
        <v>200</v>
      </c>
      <c r="BB1264" s="0" t="s">
        <v>210</v>
      </c>
      <c r="BC1264" s="0" t="s">
        <v>8725</v>
      </c>
      <c r="BE1264" s="0" t="s">
        <v>8726</v>
      </c>
      <c r="BF1264" s="0" t="s">
        <v>200</v>
      </c>
      <c r="BG1264" s="125" t="s">
        <v>200</v>
      </c>
      <c r="BH1264" s="0" t="s">
        <v>2215</v>
      </c>
      <c r="BI1264" s="112" t="n">
        <v>5026555281591</v>
      </c>
      <c r="BJ1264" s="126" t="s">
        <v>200</v>
      </c>
      <c r="BK1264" s="0" t="s">
        <v>215</v>
      </c>
      <c r="BL1264" s="112" t="n">
        <v>4</v>
      </c>
      <c r="BM1264" s="112" t="n">
        <v>4</v>
      </c>
      <c r="BN1264" s="112" t="n">
        <v>4</v>
      </c>
      <c r="BO1264" s="111" t="n">
        <v>20</v>
      </c>
      <c r="BP1264" s="125" t="s">
        <v>200</v>
      </c>
      <c r="BQ1264" s="127" t="s">
        <v>216</v>
      </c>
    </row>
    <row r="1265" customFormat="false" ht="13.8" hidden="false" customHeight="false" outlineLevel="0" collapsed="false">
      <c r="A1265" s="0" t="s">
        <v>8727</v>
      </c>
      <c r="B1265" s="0" t="s">
        <v>4342</v>
      </c>
      <c r="C1265" s="0" t="s">
        <v>380</v>
      </c>
      <c r="D1265" s="0" t="s">
        <v>193</v>
      </c>
      <c r="E1265" s="0" t="s">
        <v>194</v>
      </c>
      <c r="F1265" s="0" t="s">
        <v>195</v>
      </c>
      <c r="G1265" s="0" t="s">
        <v>196</v>
      </c>
      <c r="H1265" s="0" t="s">
        <v>197</v>
      </c>
      <c r="J1265" s="111" t="n">
        <v>1</v>
      </c>
      <c r="K1265" s="0" t="s">
        <v>2825</v>
      </c>
      <c r="L1265" s="0" t="s">
        <v>392</v>
      </c>
      <c r="M1265" s="0" t="s">
        <v>274</v>
      </c>
      <c r="O1265" s="0" t="s">
        <v>200</v>
      </c>
      <c r="P1265" s="0" t="s">
        <v>410</v>
      </c>
      <c r="Q1265" s="120" t="s">
        <v>200</v>
      </c>
      <c r="R1265" s="0" t="s">
        <v>8589</v>
      </c>
      <c r="S1265" s="0" t="s">
        <v>201</v>
      </c>
      <c r="T1265" s="0" t="s">
        <v>198</v>
      </c>
      <c r="U1265" s="0" t="s">
        <v>202</v>
      </c>
      <c r="V1265" s="0" t="s">
        <v>1790</v>
      </c>
      <c r="W1265" s="110" t="s">
        <v>204</v>
      </c>
      <c r="X1265" s="111" t="n">
        <v>2010</v>
      </c>
      <c r="Y1265" s="111" t="s">
        <v>205</v>
      </c>
      <c r="Z1265" s="111" t="s">
        <v>198</v>
      </c>
      <c r="AA1265" s="122" t="s">
        <v>200</v>
      </c>
      <c r="AB1265" s="0" t="s">
        <v>7550</v>
      </c>
      <c r="AC1265" s="0" t="s">
        <v>4491</v>
      </c>
      <c r="AD1265" s="111" t="n">
        <v>2010</v>
      </c>
      <c r="AE1265" s="111" t="s">
        <v>5887</v>
      </c>
      <c r="AI1265" s="111" t="s">
        <v>207</v>
      </c>
      <c r="AK1265" s="111" t="str">
        <f aca="false">(AB1265)</f>
        <v>Marvelous</v>
      </c>
      <c r="AM1265" s="111" t="n">
        <f aca="false">AD1265</f>
        <v>2010</v>
      </c>
      <c r="AN1265" s="111" t="s">
        <v>208</v>
      </c>
      <c r="AO1265" s="0" t="s">
        <v>2023</v>
      </c>
      <c r="AS1265" s="0" t="s">
        <v>200</v>
      </c>
      <c r="AT1265" s="0" t="s">
        <v>8728</v>
      </c>
      <c r="AV1265" s="0" t="s">
        <v>200</v>
      </c>
      <c r="AZ1265" s="0" t="s">
        <v>8729</v>
      </c>
      <c r="BA1265" s="124" t="s">
        <v>200</v>
      </c>
      <c r="BB1265" s="0" t="s">
        <v>248</v>
      </c>
      <c r="BC1265" s="0" t="s">
        <v>8730</v>
      </c>
      <c r="BD1265" s="0" t="s">
        <v>8731</v>
      </c>
      <c r="BE1265" s="0" t="s">
        <v>8732</v>
      </c>
      <c r="BG1265" s="125" t="s">
        <v>200</v>
      </c>
      <c r="BH1265" s="0" t="s">
        <v>2215</v>
      </c>
      <c r="BI1265" s="112" t="n">
        <v>5060102952299</v>
      </c>
      <c r="BJ1265" s="126" t="s">
        <v>200</v>
      </c>
      <c r="BK1265" s="0" t="s">
        <v>215</v>
      </c>
      <c r="BL1265" s="112" t="n">
        <v>4</v>
      </c>
      <c r="BM1265" s="112" t="n">
        <v>4</v>
      </c>
      <c r="BN1265" s="112" t="n">
        <v>4</v>
      </c>
      <c r="BO1265" s="111" t="n">
        <v>20</v>
      </c>
      <c r="BP1265" s="125" t="s">
        <v>200</v>
      </c>
      <c r="BQ1265" s="127" t="s">
        <v>216</v>
      </c>
    </row>
    <row r="1266" customFormat="false" ht="13.8" hidden="false" customHeight="false" outlineLevel="0" collapsed="false">
      <c r="A1266" s="0" t="s">
        <v>8733</v>
      </c>
      <c r="B1266" s="0" t="s">
        <v>4342</v>
      </c>
      <c r="C1266" s="0" t="s">
        <v>2050</v>
      </c>
      <c r="D1266" s="0" t="s">
        <v>1333</v>
      </c>
      <c r="E1266" s="0" t="s">
        <v>194</v>
      </c>
      <c r="F1266" s="0" t="s">
        <v>195</v>
      </c>
      <c r="G1266" s="0" t="s">
        <v>424</v>
      </c>
      <c r="H1266" s="0" t="s">
        <v>197</v>
      </c>
      <c r="J1266" s="111" t="n">
        <v>1</v>
      </c>
      <c r="K1266" s="0" t="s">
        <v>8734</v>
      </c>
      <c r="L1266" s="0" t="s">
        <v>456</v>
      </c>
      <c r="M1266" s="0" t="s">
        <v>274</v>
      </c>
      <c r="O1266" s="0" t="s">
        <v>200</v>
      </c>
      <c r="Q1266" s="120" t="s">
        <v>200</v>
      </c>
      <c r="R1266" s="0" t="s">
        <v>8589</v>
      </c>
      <c r="S1266" s="0" t="s">
        <v>201</v>
      </c>
      <c r="T1266" s="0" t="s">
        <v>198</v>
      </c>
      <c r="U1266" s="0" t="s">
        <v>285</v>
      </c>
      <c r="V1266" s="0" t="s">
        <v>1790</v>
      </c>
      <c r="W1266" s="110" t="s">
        <v>204</v>
      </c>
      <c r="X1266" s="111" t="n">
        <v>2010</v>
      </c>
      <c r="Y1266" s="111" t="s">
        <v>205</v>
      </c>
      <c r="Z1266" s="111" t="s">
        <v>221</v>
      </c>
      <c r="AA1266" s="122" t="s">
        <v>200</v>
      </c>
      <c r="AB1266" s="0" t="s">
        <v>3241</v>
      </c>
      <c r="AC1266" s="0" t="s">
        <v>872</v>
      </c>
      <c r="AD1266" s="111" t="n">
        <v>2010</v>
      </c>
      <c r="AE1266" s="111" t="s">
        <v>222</v>
      </c>
      <c r="AI1266" s="111" t="s">
        <v>207</v>
      </c>
      <c r="AK1266" s="111" t="str">
        <f aca="false">(AB1266)</f>
        <v>Clap hanz</v>
      </c>
      <c r="AM1266" s="111" t="n">
        <f aca="false">AD1266</f>
        <v>2010</v>
      </c>
      <c r="AN1266" s="111" t="s">
        <v>208</v>
      </c>
      <c r="AS1266" s="0" t="s">
        <v>3243</v>
      </c>
      <c r="AV1266" s="0" t="s">
        <v>200</v>
      </c>
      <c r="AZ1266" s="0" t="s">
        <v>8735</v>
      </c>
      <c r="BA1266" s="124" t="s">
        <v>200</v>
      </c>
      <c r="BB1266" s="0" t="s">
        <v>248</v>
      </c>
      <c r="BC1266" s="0" t="s">
        <v>8736</v>
      </c>
      <c r="BD1266" s="0" t="s">
        <v>8737</v>
      </c>
      <c r="BE1266" s="0" t="s">
        <v>8738</v>
      </c>
      <c r="BG1266" s="125" t="s">
        <v>200</v>
      </c>
      <c r="BH1266" s="0" t="s">
        <v>2215</v>
      </c>
      <c r="BI1266" s="112" t="n">
        <v>711719870128</v>
      </c>
      <c r="BJ1266" s="126" t="s">
        <v>200</v>
      </c>
      <c r="BK1266" s="0" t="s">
        <v>215</v>
      </c>
      <c r="BL1266" s="112" t="n">
        <v>4</v>
      </c>
      <c r="BM1266" s="112" t="n">
        <v>4</v>
      </c>
      <c r="BN1266" s="112" t="n">
        <v>4</v>
      </c>
      <c r="BO1266" s="111" t="n">
        <v>20</v>
      </c>
      <c r="BP1266" s="125" t="s">
        <v>200</v>
      </c>
      <c r="BQ1266" s="127" t="s">
        <v>216</v>
      </c>
    </row>
    <row r="1267" customFormat="false" ht="13.8" hidden="false" customHeight="false" outlineLevel="0" collapsed="false">
      <c r="A1267" s="0" t="s">
        <v>8739</v>
      </c>
      <c r="B1267" s="0" t="s">
        <v>4342</v>
      </c>
      <c r="C1267" s="131" t="s">
        <v>558</v>
      </c>
      <c r="D1267" s="131" t="s">
        <v>1333</v>
      </c>
      <c r="E1267" s="0" t="s">
        <v>194</v>
      </c>
      <c r="F1267" s="0" t="s">
        <v>195</v>
      </c>
      <c r="G1267" s="0" t="s">
        <v>196</v>
      </c>
      <c r="H1267" s="0" t="s">
        <v>1287</v>
      </c>
      <c r="J1267" s="111" t="n">
        <v>1</v>
      </c>
      <c r="K1267" s="0" t="s">
        <v>198</v>
      </c>
      <c r="L1267" s="0" t="s">
        <v>198</v>
      </c>
      <c r="M1267" s="0" t="s">
        <v>199</v>
      </c>
      <c r="O1267" s="0" t="s">
        <v>200</v>
      </c>
      <c r="Q1267" s="120" t="s">
        <v>200</v>
      </c>
      <c r="R1267" s="0" t="s">
        <v>8589</v>
      </c>
      <c r="S1267" s="0" t="s">
        <v>1834</v>
      </c>
      <c r="T1267" s="0" t="s">
        <v>8740</v>
      </c>
      <c r="U1267" s="0" t="s">
        <v>239</v>
      </c>
      <c r="V1267" s="0" t="s">
        <v>1790</v>
      </c>
      <c r="W1267" s="110" t="s">
        <v>204</v>
      </c>
      <c r="X1267" s="111" t="n">
        <v>2008</v>
      </c>
      <c r="Y1267" s="111" t="s">
        <v>240</v>
      </c>
      <c r="Z1267" s="111" t="s">
        <v>198</v>
      </c>
      <c r="AA1267" s="122" t="s">
        <v>200</v>
      </c>
      <c r="AB1267" s="0" t="s">
        <v>1684</v>
      </c>
      <c r="AC1267" s="0" t="s">
        <v>7550</v>
      </c>
      <c r="AD1267" s="111" t="s">
        <v>198</v>
      </c>
      <c r="AE1267" s="111" t="s">
        <v>222</v>
      </c>
      <c r="AI1267" s="111" t="s">
        <v>207</v>
      </c>
      <c r="AK1267" s="111" t="str">
        <f aca="false">(AB1267)</f>
        <v>Tamsoft</v>
      </c>
      <c r="AM1267" s="111" t="n">
        <f aca="false">X1267</f>
        <v>2008</v>
      </c>
      <c r="AN1267" s="111" t="s">
        <v>208</v>
      </c>
      <c r="AP1267" s="0" t="s">
        <v>610</v>
      </c>
      <c r="AQ1267" s="0" t="s">
        <v>200</v>
      </c>
      <c r="AS1267" s="0" t="s">
        <v>8741</v>
      </c>
      <c r="AT1267" s="0" t="s">
        <v>2407</v>
      </c>
      <c r="AU1267" s="0" t="s">
        <v>1871</v>
      </c>
      <c r="AV1267" s="0" t="s">
        <v>200</v>
      </c>
      <c r="AZ1267" s="0" t="s">
        <v>8742</v>
      </c>
      <c r="BA1267" s="124" t="s">
        <v>200</v>
      </c>
      <c r="BB1267" s="0" t="s">
        <v>248</v>
      </c>
      <c r="BC1267" s="0" t="s">
        <v>8743</v>
      </c>
      <c r="BD1267" s="0" t="s">
        <v>8744</v>
      </c>
      <c r="BE1267" s="0" t="s">
        <v>8745</v>
      </c>
      <c r="BG1267" s="125" t="s">
        <v>200</v>
      </c>
      <c r="BH1267" s="0" t="s">
        <v>253</v>
      </c>
      <c r="BI1267" s="112" t="s">
        <v>198</v>
      </c>
      <c r="BJ1267" s="126" t="s">
        <v>200</v>
      </c>
      <c r="BK1267" s="0" t="s">
        <v>215</v>
      </c>
      <c r="BL1267" s="112" t="n">
        <v>4</v>
      </c>
      <c r="BM1267" s="112" t="n">
        <v>4</v>
      </c>
      <c r="BN1267" s="112" t="n">
        <v>4</v>
      </c>
      <c r="BO1267" s="111" t="n">
        <v>50</v>
      </c>
      <c r="BP1267" s="125" t="s">
        <v>200</v>
      </c>
      <c r="BQ1267" s="127" t="s">
        <v>216</v>
      </c>
    </row>
    <row r="1268" customFormat="false" ht="13.8" hidden="false" customHeight="false" outlineLevel="0" collapsed="false">
      <c r="A1268" s="0" t="s">
        <v>8746</v>
      </c>
      <c r="B1268" s="0" t="s">
        <v>4342</v>
      </c>
      <c r="C1268" s="0" t="s">
        <v>994</v>
      </c>
      <c r="D1268" s="0" t="s">
        <v>1869</v>
      </c>
      <c r="E1268" s="0" t="s">
        <v>194</v>
      </c>
      <c r="F1268" s="0" t="s">
        <v>195</v>
      </c>
      <c r="G1268" s="0" t="s">
        <v>196</v>
      </c>
      <c r="H1268" s="0" t="s">
        <v>219</v>
      </c>
      <c r="J1268" s="111" t="n">
        <v>1</v>
      </c>
      <c r="K1268" s="0" t="s">
        <v>198</v>
      </c>
      <c r="L1268" s="0" t="s">
        <v>198</v>
      </c>
      <c r="M1268" s="0" t="s">
        <v>199</v>
      </c>
      <c r="O1268" s="0" t="s">
        <v>200</v>
      </c>
      <c r="Q1268" s="120" t="s">
        <v>200</v>
      </c>
      <c r="R1268" s="0" t="s">
        <v>8589</v>
      </c>
      <c r="S1268" s="0" t="s">
        <v>201</v>
      </c>
      <c r="T1268" s="0" t="s">
        <v>198</v>
      </c>
      <c r="U1268" s="0" t="s">
        <v>285</v>
      </c>
      <c r="V1268" s="0" t="s">
        <v>1790</v>
      </c>
      <c r="W1268" s="110" t="s">
        <v>204</v>
      </c>
      <c r="X1268" s="111" t="n">
        <v>2007</v>
      </c>
      <c r="Y1268" s="111" t="s">
        <v>205</v>
      </c>
      <c r="Z1268" s="130" t="s">
        <v>757</v>
      </c>
      <c r="AA1268" s="122" t="s">
        <v>200</v>
      </c>
      <c r="AB1268" s="0" t="s">
        <v>3186</v>
      </c>
      <c r="AC1268" s="0" t="s">
        <v>872</v>
      </c>
      <c r="AD1268" s="111" t="s">
        <v>198</v>
      </c>
      <c r="AE1268" s="111" t="s">
        <v>222</v>
      </c>
      <c r="AI1268" s="111" t="s">
        <v>207</v>
      </c>
      <c r="AK1268" s="111" t="str">
        <f aca="false">(AB1268)</f>
        <v>Level-5</v>
      </c>
      <c r="AM1268" s="111" t="n">
        <f aca="false">X1268</f>
        <v>2007</v>
      </c>
      <c r="AN1268" s="111" t="s">
        <v>208</v>
      </c>
      <c r="AS1268" s="0" t="s">
        <v>200</v>
      </c>
      <c r="AU1268" s="0" t="s">
        <v>5328</v>
      </c>
      <c r="AV1268" s="0" t="s">
        <v>200</v>
      </c>
      <c r="AZ1268" s="0" t="s">
        <v>8747</v>
      </c>
      <c r="BA1268" s="124" t="s">
        <v>200</v>
      </c>
      <c r="BB1268" s="0" t="s">
        <v>248</v>
      </c>
      <c r="BC1268" s="0" t="s">
        <v>4329</v>
      </c>
      <c r="BE1268" s="0" t="s">
        <v>8748</v>
      </c>
      <c r="BF1268" s="0" t="s">
        <v>200</v>
      </c>
      <c r="BG1268" s="125" t="s">
        <v>200</v>
      </c>
      <c r="BH1268" s="0" t="s">
        <v>2215</v>
      </c>
      <c r="BI1268" s="112" t="n">
        <v>711719870029</v>
      </c>
      <c r="BJ1268" s="126" t="s">
        <v>200</v>
      </c>
      <c r="BK1268" s="0" t="s">
        <v>215</v>
      </c>
      <c r="BL1268" s="112" t="n">
        <v>4</v>
      </c>
      <c r="BM1268" s="112" t="n">
        <v>4</v>
      </c>
      <c r="BN1268" s="112" t="n">
        <v>4</v>
      </c>
      <c r="BO1268" s="111" t="n">
        <v>20</v>
      </c>
      <c r="BP1268" s="125" t="s">
        <v>200</v>
      </c>
      <c r="BQ1268" s="127" t="s">
        <v>216</v>
      </c>
    </row>
    <row r="1269" customFormat="false" ht="13.8" hidden="false" customHeight="false" outlineLevel="0" collapsed="false">
      <c r="A1269" s="0" t="s">
        <v>8749</v>
      </c>
      <c r="B1269" s="0" t="s">
        <v>4342</v>
      </c>
      <c r="C1269" s="0" t="s">
        <v>329</v>
      </c>
      <c r="D1269" s="0" t="s">
        <v>1333</v>
      </c>
      <c r="E1269" s="0" t="s">
        <v>194</v>
      </c>
      <c r="F1269" s="0" t="s">
        <v>399</v>
      </c>
      <c r="G1269" s="0" t="s">
        <v>196</v>
      </c>
      <c r="H1269" s="0" t="s">
        <v>197</v>
      </c>
      <c r="J1269" s="111" t="n">
        <v>1</v>
      </c>
      <c r="K1269" s="0" t="s">
        <v>198</v>
      </c>
      <c r="L1269" s="0" t="s">
        <v>198</v>
      </c>
      <c r="M1269" s="0" t="s">
        <v>199</v>
      </c>
      <c r="O1269" s="0" t="s">
        <v>200</v>
      </c>
      <c r="Q1269" s="120" t="s">
        <v>200</v>
      </c>
      <c r="R1269" s="0" t="s">
        <v>8589</v>
      </c>
      <c r="S1269" s="0" t="s">
        <v>1834</v>
      </c>
      <c r="T1269" s="0" t="s">
        <v>4851</v>
      </c>
      <c r="U1269" s="0" t="s">
        <v>202</v>
      </c>
      <c r="V1269" s="0" t="s">
        <v>1790</v>
      </c>
      <c r="W1269" s="110" t="s">
        <v>204</v>
      </c>
      <c r="X1269" s="111" t="n">
        <v>2010</v>
      </c>
      <c r="Z1269" s="130" t="s">
        <v>757</v>
      </c>
      <c r="AA1269" s="122" t="s">
        <v>200</v>
      </c>
      <c r="AB1269" s="0" t="s">
        <v>3215</v>
      </c>
      <c r="AC1269" s="0" t="s">
        <v>3215</v>
      </c>
      <c r="AD1269" s="111" t="n">
        <v>2010</v>
      </c>
      <c r="AE1269" s="111" t="s">
        <v>222</v>
      </c>
      <c r="AI1269" s="111" t="s">
        <v>207</v>
      </c>
      <c r="AK1269" s="111" t="str">
        <f aca="false">(AB1269)</f>
        <v>Square-Enix</v>
      </c>
      <c r="AM1269" s="111" t="n">
        <f aca="false">AD1269</f>
        <v>2010</v>
      </c>
      <c r="AN1269" s="111" t="s">
        <v>208</v>
      </c>
      <c r="AP1269" s="0" t="s">
        <v>286</v>
      </c>
      <c r="AQ1269" s="0" t="s">
        <v>200</v>
      </c>
      <c r="AS1269" s="0" t="s">
        <v>4477</v>
      </c>
      <c r="AT1269" s="0" t="s">
        <v>200</v>
      </c>
      <c r="AV1269" s="0" t="s">
        <v>2758</v>
      </c>
      <c r="AW1269" s="0" t="s">
        <v>1092</v>
      </c>
      <c r="AZ1269" s="0" t="s">
        <v>8750</v>
      </c>
      <c r="BA1269" s="124" t="s">
        <v>200</v>
      </c>
      <c r="BB1269" s="0" t="s">
        <v>210</v>
      </c>
      <c r="BC1269" s="0" t="s">
        <v>8751</v>
      </c>
      <c r="BE1269" s="0" t="s">
        <v>8752</v>
      </c>
      <c r="BF1269" s="0" t="s">
        <v>200</v>
      </c>
      <c r="BG1269" s="125" t="s">
        <v>200</v>
      </c>
      <c r="BH1269" s="0" t="s">
        <v>253</v>
      </c>
      <c r="BI1269" s="112" t="n">
        <v>5021290043077</v>
      </c>
      <c r="BJ1269" s="126" t="s">
        <v>200</v>
      </c>
      <c r="BK1269" s="0" t="s">
        <v>215</v>
      </c>
      <c r="BL1269" s="112" t="n">
        <v>4</v>
      </c>
      <c r="BM1269" s="112" t="n">
        <v>4</v>
      </c>
      <c r="BN1269" s="112" t="n">
        <v>4</v>
      </c>
      <c r="BO1269" s="111" t="n">
        <v>20</v>
      </c>
      <c r="BP1269" s="125" t="s">
        <v>200</v>
      </c>
      <c r="BQ1269" s="127" t="s">
        <v>216</v>
      </c>
    </row>
    <row r="1270" customFormat="false" ht="13.8" hidden="false" customHeight="false" outlineLevel="0" collapsed="false">
      <c r="A1270" s="0" t="s">
        <v>784</v>
      </c>
      <c r="B1270" s="0" t="s">
        <v>4342</v>
      </c>
      <c r="C1270" s="0" t="s">
        <v>380</v>
      </c>
      <c r="D1270" s="0" t="s">
        <v>1333</v>
      </c>
      <c r="E1270" s="0" t="s">
        <v>194</v>
      </c>
      <c r="F1270" s="0" t="s">
        <v>314</v>
      </c>
      <c r="G1270" s="0" t="s">
        <v>196</v>
      </c>
      <c r="H1270" s="0" t="s">
        <v>197</v>
      </c>
      <c r="J1270" s="111" t="n">
        <v>1</v>
      </c>
      <c r="K1270" s="0" t="s">
        <v>198</v>
      </c>
      <c r="L1270" s="0" t="s">
        <v>198</v>
      </c>
      <c r="M1270" s="0" t="s">
        <v>199</v>
      </c>
      <c r="O1270" s="0" t="s">
        <v>200</v>
      </c>
      <c r="Q1270" s="120" t="s">
        <v>200</v>
      </c>
      <c r="R1270" s="0" t="s">
        <v>8589</v>
      </c>
      <c r="S1270" s="0" t="s">
        <v>201</v>
      </c>
      <c r="T1270" s="0" t="s">
        <v>198</v>
      </c>
      <c r="U1270" s="0" t="s">
        <v>202</v>
      </c>
      <c r="V1270" s="0" t="s">
        <v>1790</v>
      </c>
      <c r="W1270" s="110" t="s">
        <v>204</v>
      </c>
      <c r="X1270" s="111" t="n">
        <v>2006</v>
      </c>
      <c r="Z1270" s="111" t="s">
        <v>198</v>
      </c>
      <c r="AA1270" s="122" t="s">
        <v>200</v>
      </c>
      <c r="AB1270" s="0" t="s">
        <v>1771</v>
      </c>
      <c r="AC1270" s="0" t="s">
        <v>872</v>
      </c>
      <c r="AD1270" s="111" t="n">
        <v>2006</v>
      </c>
      <c r="AE1270" s="111" t="s">
        <v>198</v>
      </c>
      <c r="AI1270" s="111" t="s">
        <v>1313</v>
      </c>
      <c r="AJ1270" s="111" t="s">
        <v>8753</v>
      </c>
      <c r="AK1270" s="111" t="s">
        <v>785</v>
      </c>
      <c r="AL1270" s="0" t="s">
        <v>200</v>
      </c>
      <c r="AM1270" s="111" t="n">
        <v>1991</v>
      </c>
      <c r="AN1270" s="111" t="s">
        <v>263</v>
      </c>
      <c r="AS1270" s="0" t="s">
        <v>786</v>
      </c>
      <c r="AT1270" s="0" t="s">
        <v>787</v>
      </c>
      <c r="AU1270" s="0" t="s">
        <v>200</v>
      </c>
      <c r="AV1270" s="0" t="s">
        <v>200</v>
      </c>
      <c r="AZ1270" s="0" t="s">
        <v>8754</v>
      </c>
      <c r="BA1270" s="124" t="s">
        <v>200</v>
      </c>
      <c r="BB1270" s="0" t="s">
        <v>248</v>
      </c>
      <c r="BC1270" s="0" t="s">
        <v>8755</v>
      </c>
      <c r="BE1270" s="0" t="s">
        <v>8756</v>
      </c>
      <c r="BF1270" s="0" t="s">
        <v>8757</v>
      </c>
      <c r="BG1270" s="125" t="s">
        <v>200</v>
      </c>
      <c r="BH1270" s="0" t="s">
        <v>2215</v>
      </c>
      <c r="BI1270" s="112" t="n">
        <v>711719643166</v>
      </c>
      <c r="BJ1270" s="126" t="s">
        <v>200</v>
      </c>
      <c r="BK1270" s="0" t="s">
        <v>215</v>
      </c>
      <c r="BL1270" s="112" t="n">
        <v>4</v>
      </c>
      <c r="BM1270" s="112" t="n">
        <v>4</v>
      </c>
      <c r="BN1270" s="112" t="n">
        <v>4</v>
      </c>
      <c r="BO1270" s="111" t="n">
        <v>20</v>
      </c>
      <c r="BP1270" s="125" t="s">
        <v>200</v>
      </c>
      <c r="BQ1270" s="127" t="s">
        <v>216</v>
      </c>
    </row>
    <row r="1271" customFormat="false" ht="13.8" hidden="false" customHeight="false" outlineLevel="0" collapsed="false">
      <c r="A1271" s="0" t="s">
        <v>8758</v>
      </c>
      <c r="B1271" s="0" t="s">
        <v>4342</v>
      </c>
      <c r="C1271" s="0" t="s">
        <v>380</v>
      </c>
      <c r="D1271" s="0" t="s">
        <v>193</v>
      </c>
      <c r="E1271" s="0" t="s">
        <v>194</v>
      </c>
      <c r="F1271" s="0" t="s">
        <v>195</v>
      </c>
      <c r="G1271" s="0" t="s">
        <v>196</v>
      </c>
      <c r="H1271" s="0" t="s">
        <v>838</v>
      </c>
      <c r="I1271" s="0" t="s">
        <v>839</v>
      </c>
      <c r="J1271" s="111" t="n">
        <v>1</v>
      </c>
      <c r="K1271" s="0" t="s">
        <v>198</v>
      </c>
      <c r="L1271" s="0" t="s">
        <v>198</v>
      </c>
      <c r="M1271" s="0" t="s">
        <v>274</v>
      </c>
      <c r="O1271" s="0" t="s">
        <v>200</v>
      </c>
      <c r="P1271" s="0" t="s">
        <v>238</v>
      </c>
      <c r="Q1271" s="120" t="s">
        <v>200</v>
      </c>
      <c r="R1271" s="0" t="s">
        <v>8589</v>
      </c>
      <c r="S1271" s="0" t="s">
        <v>201</v>
      </c>
      <c r="T1271" s="0" t="s">
        <v>198</v>
      </c>
      <c r="U1271" s="0" t="s">
        <v>202</v>
      </c>
      <c r="V1271" s="0" t="s">
        <v>1790</v>
      </c>
      <c r="W1271" s="110" t="s">
        <v>204</v>
      </c>
      <c r="X1271" s="111" t="n">
        <v>2006</v>
      </c>
      <c r="Z1271" s="111" t="s">
        <v>198</v>
      </c>
      <c r="AA1271" s="122" t="s">
        <v>200</v>
      </c>
      <c r="AB1271" s="0" t="s">
        <v>2245</v>
      </c>
      <c r="AC1271" s="0" t="s">
        <v>7084</v>
      </c>
      <c r="AD1271" s="111" t="n">
        <v>2006</v>
      </c>
      <c r="AE1271" s="111" t="s">
        <v>222</v>
      </c>
      <c r="AI1271" s="111" t="s">
        <v>207</v>
      </c>
      <c r="AK1271" s="111" t="str">
        <f aca="false">(AB1271)</f>
        <v>Sony – Japan studio</v>
      </c>
      <c r="AL1271" s="0" t="s">
        <v>200</v>
      </c>
      <c r="AM1271" s="111" t="n">
        <f aca="false">AD1271</f>
        <v>2006</v>
      </c>
      <c r="AN1271" s="111" t="s">
        <v>208</v>
      </c>
      <c r="AR1271" s="0" t="s">
        <v>200</v>
      </c>
      <c r="AS1271" s="0" t="s">
        <v>6860</v>
      </c>
      <c r="AT1271" s="0" t="s">
        <v>787</v>
      </c>
      <c r="AU1271" s="0" t="s">
        <v>434</v>
      </c>
      <c r="AV1271" s="0" t="s">
        <v>200</v>
      </c>
      <c r="AZ1271" s="0" t="s">
        <v>8759</v>
      </c>
      <c r="BA1271" s="124" t="s">
        <v>200</v>
      </c>
      <c r="BB1271" s="0" t="s">
        <v>462</v>
      </c>
      <c r="BC1271" s="0" t="s">
        <v>8760</v>
      </c>
      <c r="BD1271" s="0" t="s">
        <v>8761</v>
      </c>
      <c r="BE1271" s="0" t="s">
        <v>8762</v>
      </c>
      <c r="BF1271" s="0" t="s">
        <v>200</v>
      </c>
      <c r="BG1271" s="125" t="s">
        <v>200</v>
      </c>
      <c r="BH1271" s="0" t="s">
        <v>2215</v>
      </c>
      <c r="BI1271" s="112" t="s">
        <v>198</v>
      </c>
      <c r="BJ1271" s="126" t="s">
        <v>200</v>
      </c>
      <c r="BK1271" s="0" t="s">
        <v>215</v>
      </c>
      <c r="BL1271" s="112" t="n">
        <v>4</v>
      </c>
      <c r="BM1271" s="112" t="n">
        <v>4</v>
      </c>
      <c r="BN1271" s="112" t="n">
        <v>4</v>
      </c>
      <c r="BO1271" s="111" t="n">
        <v>20</v>
      </c>
      <c r="BP1271" s="125" t="s">
        <v>200</v>
      </c>
      <c r="BQ1271" s="127" t="s">
        <v>216</v>
      </c>
    </row>
    <row r="1272" customFormat="false" ht="13.8" hidden="false" customHeight="false" outlineLevel="0" collapsed="false">
      <c r="A1272" s="0" t="s">
        <v>8763</v>
      </c>
      <c r="B1272" s="0" t="s">
        <v>4342</v>
      </c>
      <c r="C1272" s="0" t="s">
        <v>380</v>
      </c>
      <c r="D1272" s="0" t="s">
        <v>193</v>
      </c>
      <c r="E1272" s="0" t="s">
        <v>194</v>
      </c>
      <c r="F1272" s="0" t="s">
        <v>195</v>
      </c>
      <c r="G1272" s="0" t="s">
        <v>196</v>
      </c>
      <c r="H1272" s="0" t="s">
        <v>838</v>
      </c>
      <c r="I1272" s="0" t="s">
        <v>839</v>
      </c>
      <c r="J1272" s="111" t="n">
        <v>1</v>
      </c>
      <c r="K1272" s="0" t="s">
        <v>2825</v>
      </c>
      <c r="L1272" s="0" t="s">
        <v>392</v>
      </c>
      <c r="M1272" s="0" t="s">
        <v>274</v>
      </c>
      <c r="O1272" s="0" t="s">
        <v>200</v>
      </c>
      <c r="P1272" s="0" t="s">
        <v>238</v>
      </c>
      <c r="Q1272" s="120" t="s">
        <v>200</v>
      </c>
      <c r="R1272" s="0" t="s">
        <v>8589</v>
      </c>
      <c r="S1272" s="0" t="s">
        <v>201</v>
      </c>
      <c r="T1272" s="0" t="s">
        <v>198</v>
      </c>
      <c r="U1272" s="0" t="s">
        <v>202</v>
      </c>
      <c r="V1272" s="0" t="s">
        <v>1790</v>
      </c>
      <c r="W1272" s="110" t="s">
        <v>204</v>
      </c>
      <c r="X1272" s="111" t="n">
        <v>2008</v>
      </c>
      <c r="Z1272" s="111" t="s">
        <v>198</v>
      </c>
      <c r="AA1272" s="122" t="s">
        <v>200</v>
      </c>
      <c r="AB1272" s="0" t="s">
        <v>2245</v>
      </c>
      <c r="AC1272" s="0" t="s">
        <v>7084</v>
      </c>
      <c r="AD1272" s="111" t="n">
        <v>2008</v>
      </c>
      <c r="AE1272" s="111" t="s">
        <v>222</v>
      </c>
      <c r="AI1272" s="111" t="s">
        <v>207</v>
      </c>
      <c r="AK1272" s="111" t="str">
        <f aca="false">(AB1272)</f>
        <v>Sony – Japan studio</v>
      </c>
      <c r="AM1272" s="111" t="n">
        <f aca="false">AD1272</f>
        <v>2008</v>
      </c>
      <c r="AN1272" s="111" t="s">
        <v>208</v>
      </c>
      <c r="AS1272" s="0" t="s">
        <v>6860</v>
      </c>
      <c r="AT1272" s="0" t="s">
        <v>787</v>
      </c>
      <c r="AU1272" s="0" t="s">
        <v>434</v>
      </c>
      <c r="AV1272" s="0" t="s">
        <v>200</v>
      </c>
      <c r="AZ1272" s="0" t="s">
        <v>8764</v>
      </c>
      <c r="BA1272" s="124" t="s">
        <v>200</v>
      </c>
      <c r="BB1272" s="0" t="s">
        <v>462</v>
      </c>
      <c r="BC1272" s="0" t="s">
        <v>8765</v>
      </c>
      <c r="BE1272" s="0" t="s">
        <v>8766</v>
      </c>
      <c r="BG1272" s="125" t="s">
        <v>200</v>
      </c>
      <c r="BH1272" s="0" t="s">
        <v>2215</v>
      </c>
      <c r="BI1272" s="112" t="n">
        <v>711719775058</v>
      </c>
      <c r="BJ1272" s="126" t="s">
        <v>200</v>
      </c>
      <c r="BK1272" s="0" t="s">
        <v>215</v>
      </c>
      <c r="BL1272" s="112" t="n">
        <v>4</v>
      </c>
      <c r="BM1272" s="112" t="n">
        <v>4</v>
      </c>
      <c r="BN1272" s="112" t="n">
        <v>4</v>
      </c>
      <c r="BO1272" s="111" t="n">
        <v>20</v>
      </c>
      <c r="BP1272" s="125" t="s">
        <v>200</v>
      </c>
      <c r="BQ1272" s="127" t="s">
        <v>216</v>
      </c>
    </row>
    <row r="1273" customFormat="false" ht="13.8" hidden="false" customHeight="false" outlineLevel="0" collapsed="false">
      <c r="A1273" s="0" t="s">
        <v>8767</v>
      </c>
      <c r="B1273" s="0" t="s">
        <v>4342</v>
      </c>
      <c r="C1273" s="0" t="s">
        <v>928</v>
      </c>
      <c r="D1273" s="0" t="s">
        <v>193</v>
      </c>
      <c r="E1273" s="0" t="s">
        <v>194</v>
      </c>
      <c r="F1273" s="0" t="s">
        <v>195</v>
      </c>
      <c r="G1273" s="0" t="s">
        <v>196</v>
      </c>
      <c r="H1273" s="0" t="s">
        <v>219</v>
      </c>
      <c r="J1273" s="111" t="n">
        <v>1</v>
      </c>
      <c r="K1273" s="0" t="s">
        <v>198</v>
      </c>
      <c r="L1273" s="0" t="s">
        <v>198</v>
      </c>
      <c r="M1273" s="0" t="s">
        <v>199</v>
      </c>
      <c r="O1273" s="0" t="s">
        <v>200</v>
      </c>
      <c r="Q1273" s="120" t="s">
        <v>200</v>
      </c>
      <c r="R1273" s="0" t="s">
        <v>8589</v>
      </c>
      <c r="S1273" s="0" t="s">
        <v>1834</v>
      </c>
      <c r="T1273" s="0" t="s">
        <v>8768</v>
      </c>
      <c r="U1273" s="0" t="s">
        <v>285</v>
      </c>
      <c r="V1273" s="0" t="s">
        <v>1790</v>
      </c>
      <c r="W1273" s="110" t="s">
        <v>204</v>
      </c>
      <c r="X1273" s="111" t="n">
        <v>2010</v>
      </c>
      <c r="Y1273" s="111" t="s">
        <v>205</v>
      </c>
      <c r="Z1273" s="130" t="s">
        <v>757</v>
      </c>
      <c r="AA1273" s="122" t="s">
        <v>200</v>
      </c>
      <c r="AB1273" s="0" t="s">
        <v>491</v>
      </c>
      <c r="AC1273" s="0" t="s">
        <v>6406</v>
      </c>
      <c r="AD1273" s="111" t="s">
        <v>198</v>
      </c>
      <c r="AE1273" s="111" t="s">
        <v>222</v>
      </c>
      <c r="AI1273" s="111" t="s">
        <v>1313</v>
      </c>
      <c r="AJ1273" s="111" t="s">
        <v>7069</v>
      </c>
      <c r="AK1273" s="111" t="s">
        <v>491</v>
      </c>
      <c r="AM1273" s="111" t="n">
        <v>1992</v>
      </c>
      <c r="AN1273" s="111" t="s">
        <v>208</v>
      </c>
      <c r="AS1273" s="0" t="s">
        <v>200</v>
      </c>
      <c r="AU1273" s="0" t="s">
        <v>332</v>
      </c>
      <c r="AV1273" s="0" t="s">
        <v>200</v>
      </c>
      <c r="AW1273" s="0" t="s">
        <v>2570</v>
      </c>
      <c r="AZ1273" s="0" t="s">
        <v>8769</v>
      </c>
      <c r="BA1273" s="124" t="s">
        <v>200</v>
      </c>
      <c r="BB1273" s="0" t="s">
        <v>248</v>
      </c>
      <c r="BC1273" s="0" t="s">
        <v>8770</v>
      </c>
      <c r="BE1273" s="0" t="s">
        <v>8771</v>
      </c>
      <c r="BG1273" s="125" t="s">
        <v>200</v>
      </c>
      <c r="BH1273" s="0" t="s">
        <v>253</v>
      </c>
      <c r="BI1273" s="112" t="n">
        <v>853466001315</v>
      </c>
      <c r="BJ1273" s="126" t="s">
        <v>200</v>
      </c>
      <c r="BK1273" s="0" t="s">
        <v>215</v>
      </c>
      <c r="BL1273" s="112" t="n">
        <v>4</v>
      </c>
      <c r="BM1273" s="112" t="n">
        <v>4</v>
      </c>
      <c r="BN1273" s="112" t="n">
        <v>4</v>
      </c>
      <c r="BO1273" s="111" t="n">
        <v>20</v>
      </c>
      <c r="BP1273" s="125" t="s">
        <v>200</v>
      </c>
      <c r="BQ1273" s="127" t="s">
        <v>216</v>
      </c>
    </row>
    <row r="1274" customFormat="false" ht="13.8" hidden="false" customHeight="false" outlineLevel="0" collapsed="false">
      <c r="A1274" s="0" t="s">
        <v>8772</v>
      </c>
      <c r="B1274" s="0" t="s">
        <v>4342</v>
      </c>
      <c r="C1274" s="131" t="s">
        <v>1408</v>
      </c>
      <c r="D1274" s="131" t="s">
        <v>1333</v>
      </c>
      <c r="E1274" s="0" t="s">
        <v>194</v>
      </c>
      <c r="F1274" s="0" t="s">
        <v>399</v>
      </c>
      <c r="G1274" s="0" t="s">
        <v>196</v>
      </c>
      <c r="H1274" s="0" t="s">
        <v>219</v>
      </c>
      <c r="J1274" s="111" t="n">
        <v>1</v>
      </c>
      <c r="K1274" s="0" t="s">
        <v>8612</v>
      </c>
      <c r="L1274" s="0" t="s">
        <v>392</v>
      </c>
      <c r="M1274" s="0" t="s">
        <v>199</v>
      </c>
      <c r="O1274" s="0" t="s">
        <v>200</v>
      </c>
      <c r="Q1274" s="120" t="s">
        <v>200</v>
      </c>
      <c r="R1274" s="0" t="s">
        <v>8589</v>
      </c>
      <c r="S1274" s="0" t="s">
        <v>201</v>
      </c>
      <c r="T1274" s="0" t="s">
        <v>198</v>
      </c>
      <c r="U1274" s="0" t="s">
        <v>202</v>
      </c>
      <c r="V1274" s="0" t="s">
        <v>1790</v>
      </c>
      <c r="W1274" s="110" t="s">
        <v>204</v>
      </c>
      <c r="X1274" s="111" t="n">
        <v>2005</v>
      </c>
      <c r="Y1274" s="111" t="s">
        <v>498</v>
      </c>
      <c r="Z1274" s="130" t="s">
        <v>757</v>
      </c>
      <c r="AA1274" s="122" t="s">
        <v>200</v>
      </c>
      <c r="AB1274" s="0" t="s">
        <v>3563</v>
      </c>
      <c r="AC1274" s="0" t="s">
        <v>872</v>
      </c>
      <c r="AD1274" s="111" t="n">
        <v>2005</v>
      </c>
      <c r="AE1274" s="111" t="s">
        <v>222</v>
      </c>
      <c r="AI1274" s="111" t="s">
        <v>1313</v>
      </c>
      <c r="AJ1274" s="111" t="s">
        <v>3813</v>
      </c>
      <c r="AK1274" s="111" t="s">
        <v>6922</v>
      </c>
      <c r="AM1274" s="111" t="n">
        <v>1998</v>
      </c>
      <c r="AN1274" s="111" t="s">
        <v>263</v>
      </c>
      <c r="AR1274" s="0" t="s">
        <v>8773</v>
      </c>
      <c r="AS1274" s="0" t="s">
        <v>200</v>
      </c>
      <c r="AU1274" s="0" t="s">
        <v>227</v>
      </c>
      <c r="AV1274" s="0" t="s">
        <v>200</v>
      </c>
      <c r="AZ1274" s="0" t="s">
        <v>8774</v>
      </c>
      <c r="BA1274" s="124" t="s">
        <v>200</v>
      </c>
      <c r="BB1274" s="0" t="s">
        <v>210</v>
      </c>
      <c r="BC1274" s="0" t="s">
        <v>6924</v>
      </c>
      <c r="BE1274" s="0" t="s">
        <v>6926</v>
      </c>
      <c r="BG1274" s="125" t="s">
        <v>200</v>
      </c>
      <c r="BH1274" s="0" t="s">
        <v>2215</v>
      </c>
      <c r="BI1274" s="112" t="n">
        <v>711719677956</v>
      </c>
      <c r="BJ1274" s="126" t="s">
        <v>200</v>
      </c>
      <c r="BK1274" s="0" t="s">
        <v>215</v>
      </c>
      <c r="BL1274" s="112" t="n">
        <v>4</v>
      </c>
      <c r="BM1274" s="112" t="n">
        <v>4</v>
      </c>
      <c r="BN1274" s="112" t="n">
        <v>4</v>
      </c>
      <c r="BO1274" s="111" t="n">
        <v>20</v>
      </c>
      <c r="BP1274" s="125" t="s">
        <v>200</v>
      </c>
      <c r="BQ1274" s="127" t="s">
        <v>216</v>
      </c>
    </row>
    <row r="1275" customFormat="false" ht="13.8" hidden="false" customHeight="false" outlineLevel="0" collapsed="false">
      <c r="A1275" s="0" t="s">
        <v>6962</v>
      </c>
      <c r="B1275" s="0" t="s">
        <v>4342</v>
      </c>
      <c r="C1275" s="0" t="s">
        <v>965</v>
      </c>
      <c r="D1275" s="0" t="s">
        <v>193</v>
      </c>
      <c r="E1275" s="0" t="s">
        <v>1433</v>
      </c>
      <c r="F1275" s="0" t="s">
        <v>195</v>
      </c>
      <c r="G1275" s="0" t="s">
        <v>196</v>
      </c>
      <c r="H1275" s="0" t="s">
        <v>400</v>
      </c>
      <c r="I1275" s="0" t="s">
        <v>401</v>
      </c>
      <c r="J1275" s="111" t="n">
        <v>1</v>
      </c>
      <c r="K1275" s="0" t="s">
        <v>198</v>
      </c>
      <c r="L1275" s="0" t="s">
        <v>198</v>
      </c>
      <c r="M1275" s="0" t="s">
        <v>274</v>
      </c>
      <c r="O1275" s="0" t="s">
        <v>200</v>
      </c>
      <c r="P1275" s="0" t="s">
        <v>477</v>
      </c>
      <c r="Q1275" s="120" t="s">
        <v>200</v>
      </c>
      <c r="R1275" s="0" t="s">
        <v>8589</v>
      </c>
      <c r="S1275" s="0" t="s">
        <v>201</v>
      </c>
      <c r="T1275" s="0" t="s">
        <v>198</v>
      </c>
      <c r="U1275" s="0" t="s">
        <v>202</v>
      </c>
      <c r="V1275" s="0" t="s">
        <v>1790</v>
      </c>
      <c r="W1275" s="110" t="s">
        <v>204</v>
      </c>
      <c r="X1275" s="111" t="n">
        <v>2007</v>
      </c>
      <c r="Y1275" s="111" t="s">
        <v>205</v>
      </c>
      <c r="Z1275" s="111" t="s">
        <v>198</v>
      </c>
      <c r="AA1275" s="122" t="s">
        <v>200</v>
      </c>
      <c r="AB1275" s="0" t="s">
        <v>1534</v>
      </c>
      <c r="AC1275" s="0" t="s">
        <v>3523</v>
      </c>
      <c r="AD1275" s="111" t="n">
        <v>2007</v>
      </c>
      <c r="AE1275" s="111" t="s">
        <v>198</v>
      </c>
      <c r="AI1275" s="111" t="s">
        <v>294</v>
      </c>
      <c r="AJ1275" s="111" t="s">
        <v>1130</v>
      </c>
      <c r="AK1275" s="111" t="s">
        <v>1534</v>
      </c>
      <c r="AL1275" s="0" t="s">
        <v>216</v>
      </c>
      <c r="AM1275" s="111" t="s">
        <v>849</v>
      </c>
      <c r="AN1275" s="111" t="s">
        <v>208</v>
      </c>
      <c r="AR1275" s="0" t="s">
        <v>200</v>
      </c>
      <c r="AS1275" s="0" t="s">
        <v>6957</v>
      </c>
      <c r="AT1275" s="0" t="s">
        <v>6230</v>
      </c>
      <c r="AU1275" s="0" t="s">
        <v>299</v>
      </c>
      <c r="AV1275" s="0" t="s">
        <v>3802</v>
      </c>
      <c r="AZ1275" s="0" t="s">
        <v>6963</v>
      </c>
      <c r="BA1275" s="124" t="s">
        <v>200</v>
      </c>
      <c r="BB1275" s="0" t="s">
        <v>462</v>
      </c>
      <c r="BC1275" s="0" t="s">
        <v>6959</v>
      </c>
      <c r="BD1275" s="0" t="s">
        <v>6960</v>
      </c>
      <c r="BE1275" s="0" t="s">
        <v>6964</v>
      </c>
      <c r="BG1275" s="125" t="s">
        <v>200</v>
      </c>
      <c r="BH1275" s="0" t="s">
        <v>2215</v>
      </c>
      <c r="BI1275" s="112" t="n">
        <v>5060050945008</v>
      </c>
      <c r="BJ1275" s="126" t="s">
        <v>200</v>
      </c>
      <c r="BK1275" s="0" t="s">
        <v>215</v>
      </c>
      <c r="BL1275" s="112" t="n">
        <v>4</v>
      </c>
      <c r="BM1275" s="112" t="n">
        <v>4</v>
      </c>
      <c r="BN1275" s="112" t="n">
        <v>4</v>
      </c>
      <c r="BO1275" s="111" t="n">
        <v>20</v>
      </c>
      <c r="BP1275" s="125" t="s">
        <v>200</v>
      </c>
      <c r="BQ1275" s="127" t="s">
        <v>216</v>
      </c>
    </row>
    <row r="1276" customFormat="false" ht="13.8" hidden="false" customHeight="false" outlineLevel="0" collapsed="false">
      <c r="A1276" s="0" t="s">
        <v>8775</v>
      </c>
      <c r="B1276" s="0" t="s">
        <v>4342</v>
      </c>
      <c r="C1276" s="0" t="s">
        <v>818</v>
      </c>
      <c r="D1276" s="0" t="s">
        <v>1333</v>
      </c>
      <c r="E1276" s="0" t="s">
        <v>313</v>
      </c>
      <c r="F1276" s="0" t="s">
        <v>314</v>
      </c>
      <c r="G1276" s="0" t="s">
        <v>880</v>
      </c>
      <c r="H1276" s="0" t="s">
        <v>197</v>
      </c>
      <c r="J1276" s="111" t="n">
        <v>1</v>
      </c>
      <c r="K1276" s="0" t="s">
        <v>8715</v>
      </c>
      <c r="L1276" s="0" t="s">
        <v>392</v>
      </c>
      <c r="M1276" s="0" t="s">
        <v>199</v>
      </c>
      <c r="O1276" s="0" t="s">
        <v>200</v>
      </c>
      <c r="Q1276" s="120" t="s">
        <v>200</v>
      </c>
      <c r="R1276" s="0" t="s">
        <v>8589</v>
      </c>
      <c r="S1276" s="0" t="s">
        <v>201</v>
      </c>
      <c r="T1276" s="0" t="s">
        <v>198</v>
      </c>
      <c r="U1276" s="0" t="s">
        <v>202</v>
      </c>
      <c r="V1276" s="0" t="s">
        <v>1790</v>
      </c>
      <c r="W1276" s="110" t="s">
        <v>204</v>
      </c>
      <c r="X1276" s="111" t="n">
        <v>2009</v>
      </c>
      <c r="Z1276" s="111" t="s">
        <v>198</v>
      </c>
      <c r="AA1276" s="122" t="s">
        <v>200</v>
      </c>
      <c r="AB1276" s="0" t="s">
        <v>8776</v>
      </c>
      <c r="AC1276" s="0" t="s">
        <v>872</v>
      </c>
      <c r="AD1276" s="111" t="n">
        <v>2009</v>
      </c>
      <c r="AE1276" s="111" t="s">
        <v>222</v>
      </c>
      <c r="AI1276" s="111" t="s">
        <v>207</v>
      </c>
      <c r="AK1276" s="111" t="str">
        <f aca="false">(AB1276)</f>
        <v>Big big studios</v>
      </c>
      <c r="AM1276" s="111" t="n">
        <f aca="false">AD1276</f>
        <v>2009</v>
      </c>
      <c r="AN1276" s="111" t="s">
        <v>263</v>
      </c>
      <c r="AS1276" s="0" t="s">
        <v>4627</v>
      </c>
      <c r="AV1276" s="0" t="s">
        <v>200</v>
      </c>
      <c r="AY1276" s="131" t="s">
        <v>3510</v>
      </c>
      <c r="AZ1276" s="0" t="s">
        <v>8777</v>
      </c>
      <c r="BA1276" s="124" t="s">
        <v>200</v>
      </c>
      <c r="BB1276" s="0" t="s">
        <v>210</v>
      </c>
      <c r="BC1276" s="0" t="s">
        <v>8778</v>
      </c>
      <c r="BE1276" s="0" t="s">
        <v>8779</v>
      </c>
      <c r="BG1276" s="125" t="s">
        <v>200</v>
      </c>
      <c r="BH1276" s="0" t="s">
        <v>2215</v>
      </c>
      <c r="BI1276" s="112" t="n">
        <v>711719122050</v>
      </c>
      <c r="BJ1276" s="126" t="s">
        <v>200</v>
      </c>
      <c r="BK1276" s="0" t="s">
        <v>215</v>
      </c>
      <c r="BL1276" s="112" t="n">
        <v>4</v>
      </c>
      <c r="BM1276" s="112" t="n">
        <v>4</v>
      </c>
      <c r="BN1276" s="112" t="n">
        <v>4</v>
      </c>
      <c r="BO1276" s="111" t="n">
        <v>20</v>
      </c>
      <c r="BP1276" s="125" t="s">
        <v>200</v>
      </c>
      <c r="BQ1276" s="127" t="s">
        <v>216</v>
      </c>
    </row>
    <row r="1277" customFormat="false" ht="13.8" hidden="false" customHeight="false" outlineLevel="0" collapsed="false">
      <c r="A1277" s="0" t="s">
        <v>8780</v>
      </c>
      <c r="B1277" s="0" t="s">
        <v>4342</v>
      </c>
      <c r="C1277" s="0" t="s">
        <v>2655</v>
      </c>
      <c r="D1277" s="0" t="s">
        <v>193</v>
      </c>
      <c r="E1277" s="0" t="s">
        <v>848</v>
      </c>
      <c r="F1277" s="0" t="s">
        <v>848</v>
      </c>
      <c r="G1277" s="0" t="s">
        <v>848</v>
      </c>
      <c r="H1277" s="0" t="s">
        <v>197</v>
      </c>
      <c r="J1277" s="111" t="n">
        <v>1</v>
      </c>
      <c r="K1277" s="0" t="s">
        <v>8734</v>
      </c>
      <c r="L1277" s="0" t="s">
        <v>392</v>
      </c>
      <c r="M1277" s="0" t="s">
        <v>199</v>
      </c>
      <c r="O1277" s="0" t="s">
        <v>200</v>
      </c>
      <c r="Q1277" s="120" t="s">
        <v>200</v>
      </c>
      <c r="R1277" s="0" t="s">
        <v>8589</v>
      </c>
      <c r="S1277" s="0" t="s">
        <v>201</v>
      </c>
      <c r="T1277" s="0" t="s">
        <v>198</v>
      </c>
      <c r="U1277" s="0" t="s">
        <v>202</v>
      </c>
      <c r="V1277" s="0" t="s">
        <v>1790</v>
      </c>
      <c r="W1277" s="110" t="s">
        <v>204</v>
      </c>
      <c r="X1277" s="111" t="n">
        <v>2005</v>
      </c>
      <c r="Y1277" s="111" t="s">
        <v>205</v>
      </c>
      <c r="Z1277" s="111" t="s">
        <v>198</v>
      </c>
      <c r="AA1277" s="122" t="s">
        <v>200</v>
      </c>
      <c r="AB1277" s="0" t="s">
        <v>370</v>
      </c>
      <c r="AC1277" s="0" t="s">
        <v>370</v>
      </c>
      <c r="AD1277" s="111" t="n">
        <v>2005</v>
      </c>
      <c r="AE1277" s="111" t="s">
        <v>222</v>
      </c>
      <c r="AI1277" s="111" t="s">
        <v>294</v>
      </c>
      <c r="AJ1277" s="111" t="s">
        <v>295</v>
      </c>
      <c r="AK1277" s="111" t="s">
        <v>370</v>
      </c>
      <c r="AL1277" s="0" t="s">
        <v>216</v>
      </c>
      <c r="AM1277" s="111" t="s">
        <v>849</v>
      </c>
      <c r="AN1277" s="111" t="s">
        <v>208</v>
      </c>
      <c r="AP1277" s="0" t="s">
        <v>200</v>
      </c>
      <c r="AQ1277" s="0" t="s">
        <v>200</v>
      </c>
      <c r="AR1277" s="0" t="s">
        <v>371</v>
      </c>
      <c r="AS1277" s="0" t="s">
        <v>372</v>
      </c>
      <c r="AT1277" s="0" t="s">
        <v>8781</v>
      </c>
      <c r="AV1277" s="0" t="s">
        <v>200</v>
      </c>
      <c r="AZ1277" s="0" t="s">
        <v>8782</v>
      </c>
      <c r="BA1277" s="124" t="s">
        <v>200</v>
      </c>
      <c r="BB1277" s="0" t="s">
        <v>248</v>
      </c>
      <c r="BC1277" s="0" t="s">
        <v>8783</v>
      </c>
      <c r="BE1277" s="0" t="s">
        <v>8784</v>
      </c>
      <c r="BF1277" s="0" t="s">
        <v>200</v>
      </c>
      <c r="BG1277" s="125" t="s">
        <v>200</v>
      </c>
      <c r="BH1277" s="0" t="s">
        <v>2215</v>
      </c>
      <c r="BI1277" s="112" t="n">
        <v>711719180715</v>
      </c>
      <c r="BJ1277" s="126" t="s">
        <v>200</v>
      </c>
      <c r="BK1277" s="0" t="s">
        <v>215</v>
      </c>
      <c r="BL1277" s="112" t="n">
        <v>4</v>
      </c>
      <c r="BM1277" s="112" t="n">
        <v>4</v>
      </c>
      <c r="BN1277" s="112" t="n">
        <v>4</v>
      </c>
      <c r="BO1277" s="111" t="n">
        <v>20</v>
      </c>
      <c r="BP1277" s="125" t="s">
        <v>200</v>
      </c>
      <c r="BQ1277" s="127" t="s">
        <v>216</v>
      </c>
    </row>
    <row r="1278" customFormat="false" ht="13.8" hidden="false" customHeight="false" outlineLevel="0" collapsed="false">
      <c r="A1278" s="0" t="s">
        <v>8785</v>
      </c>
      <c r="B1278" s="0" t="s">
        <v>4342</v>
      </c>
      <c r="C1278" s="0" t="s">
        <v>911</v>
      </c>
      <c r="D1278" s="0" t="s">
        <v>1333</v>
      </c>
      <c r="E1278" s="0" t="s">
        <v>313</v>
      </c>
      <c r="F1278" s="0" t="s">
        <v>314</v>
      </c>
      <c r="G1278" s="0" t="s">
        <v>424</v>
      </c>
      <c r="H1278" s="0" t="s">
        <v>197</v>
      </c>
      <c r="J1278" s="111" t="n">
        <v>4</v>
      </c>
      <c r="K1278" s="0" t="s">
        <v>8612</v>
      </c>
      <c r="L1278" s="0" t="s">
        <v>456</v>
      </c>
      <c r="M1278" s="0" t="s">
        <v>199</v>
      </c>
      <c r="O1278" s="0" t="s">
        <v>200</v>
      </c>
      <c r="Q1278" s="120" t="s">
        <v>200</v>
      </c>
      <c r="R1278" s="0" t="s">
        <v>8589</v>
      </c>
      <c r="S1278" s="0" t="s">
        <v>201</v>
      </c>
      <c r="T1278" s="0" t="s">
        <v>198</v>
      </c>
      <c r="U1278" s="0" t="s">
        <v>202</v>
      </c>
      <c r="V1278" s="0" t="s">
        <v>1790</v>
      </c>
      <c r="W1278" s="110" t="s">
        <v>204</v>
      </c>
      <c r="X1278" s="111" t="n">
        <v>2005</v>
      </c>
      <c r="Z1278" s="111" t="s">
        <v>198</v>
      </c>
      <c r="AA1278" s="122" t="s">
        <v>200</v>
      </c>
      <c r="AB1278" s="0" t="s">
        <v>3793</v>
      </c>
      <c r="AC1278" s="0" t="s">
        <v>574</v>
      </c>
      <c r="AD1278" s="111" t="n">
        <v>2005</v>
      </c>
      <c r="AE1278" s="111" t="s">
        <v>222</v>
      </c>
      <c r="AI1278" s="111" t="s">
        <v>207</v>
      </c>
      <c r="AK1278" s="111" t="str">
        <f aca="false">(AB1278)</f>
        <v>Electronic arts Canada</v>
      </c>
      <c r="AL1278" s="0" t="s">
        <v>200</v>
      </c>
      <c r="AM1278" s="111" t="n">
        <f aca="false">AD1278</f>
        <v>2005</v>
      </c>
      <c r="AN1278" s="111" t="s">
        <v>1887</v>
      </c>
      <c r="AP1278" s="0" t="s">
        <v>674</v>
      </c>
      <c r="AQ1278" s="0" t="s">
        <v>200</v>
      </c>
      <c r="AR1278" s="0" t="s">
        <v>200</v>
      </c>
      <c r="AS1278" s="0" t="s">
        <v>916</v>
      </c>
      <c r="AV1278" s="0" t="s">
        <v>200</v>
      </c>
      <c r="AZ1278" s="0" t="s">
        <v>8786</v>
      </c>
      <c r="BA1278" s="124" t="s">
        <v>200</v>
      </c>
      <c r="BB1278" s="0" t="s">
        <v>210</v>
      </c>
      <c r="BC1278" s="0" t="s">
        <v>8787</v>
      </c>
      <c r="BE1278" s="0" t="s">
        <v>665</v>
      </c>
      <c r="BF1278" s="0" t="s">
        <v>8788</v>
      </c>
      <c r="BG1278" s="125" t="s">
        <v>200</v>
      </c>
      <c r="BH1278" s="0" t="s">
        <v>2215</v>
      </c>
      <c r="BI1278" s="112" t="n">
        <v>5030931043321</v>
      </c>
      <c r="BJ1278" s="126" t="s">
        <v>200</v>
      </c>
      <c r="BK1278" s="0" t="s">
        <v>215</v>
      </c>
      <c r="BL1278" s="112" t="n">
        <v>4</v>
      </c>
      <c r="BM1278" s="112" t="n">
        <v>4</v>
      </c>
      <c r="BN1278" s="112" t="n">
        <v>4</v>
      </c>
      <c r="BO1278" s="111" t="n">
        <v>20</v>
      </c>
      <c r="BP1278" s="125" t="s">
        <v>200</v>
      </c>
      <c r="BQ1278" s="127" t="s">
        <v>216</v>
      </c>
    </row>
    <row r="1279" customFormat="false" ht="13.8" hidden="false" customHeight="false" outlineLevel="0" collapsed="false">
      <c r="A1279" s="0" t="s">
        <v>8789</v>
      </c>
      <c r="B1279" s="0" t="s">
        <v>4342</v>
      </c>
      <c r="C1279" s="0" t="s">
        <v>380</v>
      </c>
      <c r="D1279" s="0" t="s">
        <v>193</v>
      </c>
      <c r="E1279" s="0" t="s">
        <v>194</v>
      </c>
      <c r="F1279" s="0" t="s">
        <v>314</v>
      </c>
      <c r="G1279" s="0" t="s">
        <v>391</v>
      </c>
      <c r="H1279" s="0" t="s">
        <v>197</v>
      </c>
      <c r="J1279" s="111" t="n">
        <v>1</v>
      </c>
      <c r="K1279" s="0" t="s">
        <v>8588</v>
      </c>
      <c r="L1279" s="0" t="s">
        <v>392</v>
      </c>
      <c r="M1279" s="0" t="s">
        <v>199</v>
      </c>
      <c r="Q1279" s="120"/>
      <c r="R1279" s="0" t="s">
        <v>8589</v>
      </c>
      <c r="S1279" s="0" t="s">
        <v>201</v>
      </c>
      <c r="T1279" s="0" t="s">
        <v>198</v>
      </c>
      <c r="U1279" s="0" t="s">
        <v>239</v>
      </c>
      <c r="V1279" s="0" t="s">
        <v>1790</v>
      </c>
      <c r="W1279" s="110" t="s">
        <v>204</v>
      </c>
      <c r="X1279" s="111" t="n">
        <v>2005</v>
      </c>
      <c r="Y1279" s="111" t="s">
        <v>240</v>
      </c>
      <c r="Z1279" s="111" t="s">
        <v>198</v>
      </c>
      <c r="AA1279" s="122"/>
      <c r="AB1279" s="0" t="s">
        <v>840</v>
      </c>
      <c r="AC1279" s="0" t="s">
        <v>840</v>
      </c>
      <c r="AD1279" s="111" t="s">
        <v>198</v>
      </c>
      <c r="AE1279" s="111" t="s">
        <v>222</v>
      </c>
      <c r="AI1279" s="111" t="s">
        <v>294</v>
      </c>
      <c r="AJ1279" s="111" t="s">
        <v>126</v>
      </c>
      <c r="AK1279" s="0" t="s">
        <v>840</v>
      </c>
      <c r="AM1279" s="111" t="n">
        <v>1994</v>
      </c>
      <c r="AN1279" s="111" t="s">
        <v>208</v>
      </c>
      <c r="AS1279" s="0" t="s">
        <v>841</v>
      </c>
      <c r="AZ1279" s="0" t="s">
        <v>8790</v>
      </c>
      <c r="BA1279" s="124" t="s">
        <v>200</v>
      </c>
      <c r="BB1279" s="0" t="s">
        <v>248</v>
      </c>
      <c r="BC1279" s="0" t="s">
        <v>8791</v>
      </c>
      <c r="BE1279" s="0" t="s">
        <v>8792</v>
      </c>
      <c r="BG1279" s="125"/>
      <c r="BH1279" s="0" t="s">
        <v>2215</v>
      </c>
      <c r="BI1279" s="112" t="n">
        <v>4988607051037</v>
      </c>
      <c r="BJ1279" s="126"/>
      <c r="BK1279" s="0" t="s">
        <v>215</v>
      </c>
      <c r="BL1279" s="112" t="n">
        <v>4</v>
      </c>
      <c r="BM1279" s="112" t="n">
        <v>4</v>
      </c>
      <c r="BN1279" s="112" t="n">
        <v>4</v>
      </c>
      <c r="BO1279" s="111" t="n">
        <v>20</v>
      </c>
      <c r="BP1279" s="125"/>
      <c r="BQ1279" s="127" t="s">
        <v>216</v>
      </c>
    </row>
    <row r="1280" customFormat="false" ht="13.8" hidden="false" customHeight="false" outlineLevel="0" collapsed="false">
      <c r="A1280" s="0" t="s">
        <v>8793</v>
      </c>
      <c r="B1280" s="0" t="s">
        <v>4342</v>
      </c>
      <c r="C1280" s="0" t="s">
        <v>3767</v>
      </c>
      <c r="D1280" s="0" t="s">
        <v>1869</v>
      </c>
      <c r="E1280" s="0" t="s">
        <v>194</v>
      </c>
      <c r="F1280" s="0" t="s">
        <v>195</v>
      </c>
      <c r="G1280" s="0" t="s">
        <v>362</v>
      </c>
      <c r="H1280" s="0" t="s">
        <v>197</v>
      </c>
      <c r="J1280" s="111" t="n">
        <v>1</v>
      </c>
      <c r="K1280" s="0" t="s">
        <v>8734</v>
      </c>
      <c r="L1280" s="0" t="s">
        <v>392</v>
      </c>
      <c r="M1280" s="0" t="s">
        <v>199</v>
      </c>
      <c r="Q1280" s="120" t="s">
        <v>200</v>
      </c>
      <c r="R1280" s="0" t="s">
        <v>8589</v>
      </c>
      <c r="S1280" s="0" t="s">
        <v>201</v>
      </c>
      <c r="T1280" s="0" t="s">
        <v>198</v>
      </c>
      <c r="U1280" s="0" t="s">
        <v>202</v>
      </c>
      <c r="V1280" s="0" t="s">
        <v>1790</v>
      </c>
      <c r="W1280" s="110" t="s">
        <v>204</v>
      </c>
      <c r="X1280" s="111" t="n">
        <v>2006</v>
      </c>
      <c r="Y1280" s="111" t="s">
        <v>205</v>
      </c>
      <c r="Z1280" s="111" t="s">
        <v>198</v>
      </c>
      <c r="AA1280" s="122" t="s">
        <v>200</v>
      </c>
      <c r="AB1280" s="0" t="s">
        <v>7227</v>
      </c>
      <c r="AC1280" s="0" t="s">
        <v>872</v>
      </c>
      <c r="AD1280" s="111" t="n">
        <v>2006</v>
      </c>
      <c r="AE1280" s="111" t="s">
        <v>222</v>
      </c>
      <c r="AI1280" s="111" t="s">
        <v>294</v>
      </c>
      <c r="AJ1280" s="111" t="s">
        <v>3813</v>
      </c>
      <c r="AK1280" s="0" t="s">
        <v>7227</v>
      </c>
      <c r="AM1280" s="111" t="n">
        <v>1996</v>
      </c>
      <c r="AN1280" s="111" t="s">
        <v>208</v>
      </c>
      <c r="AS1280" s="0" t="s">
        <v>200</v>
      </c>
      <c r="AT1280" s="0" t="s">
        <v>381</v>
      </c>
      <c r="AU1280" s="0" t="s">
        <v>227</v>
      </c>
      <c r="AV1280" s="0" t="s">
        <v>200</v>
      </c>
      <c r="AZ1280" s="0" t="s">
        <v>8794</v>
      </c>
      <c r="BA1280" s="124" t="s">
        <v>200</v>
      </c>
      <c r="BB1280" s="0" t="s">
        <v>210</v>
      </c>
      <c r="BC1280" s="0" t="s">
        <v>8795</v>
      </c>
      <c r="BD1280" s="0" t="s">
        <v>2777</v>
      </c>
      <c r="BE1280" s="0" t="s">
        <v>8796</v>
      </c>
      <c r="BG1280" s="125" t="s">
        <v>200</v>
      </c>
      <c r="BH1280" s="0" t="s">
        <v>2215</v>
      </c>
      <c r="BI1280" s="112" t="n">
        <v>711719643494</v>
      </c>
      <c r="BJ1280" s="126" t="s">
        <v>200</v>
      </c>
      <c r="BK1280" s="0" t="s">
        <v>215</v>
      </c>
      <c r="BL1280" s="112" t="n">
        <v>4</v>
      </c>
      <c r="BM1280" s="112" t="n">
        <v>4</v>
      </c>
      <c r="BN1280" s="112" t="n">
        <v>4</v>
      </c>
      <c r="BO1280" s="111" t="n">
        <v>20</v>
      </c>
      <c r="BP1280" s="125" t="s">
        <v>200</v>
      </c>
      <c r="BQ1280" s="127" t="s">
        <v>216</v>
      </c>
    </row>
    <row r="1281" customFormat="false" ht="13.8" hidden="false" customHeight="false" outlineLevel="0" collapsed="false">
      <c r="A1281" s="0" t="s">
        <v>8797</v>
      </c>
      <c r="B1281" s="0" t="s">
        <v>4342</v>
      </c>
      <c r="C1281" s="131" t="s">
        <v>1451</v>
      </c>
      <c r="D1281" s="131" t="s">
        <v>1333</v>
      </c>
      <c r="E1281" s="0" t="s">
        <v>194</v>
      </c>
      <c r="F1281" s="0" t="s">
        <v>195</v>
      </c>
      <c r="G1281" s="0" t="s">
        <v>330</v>
      </c>
      <c r="H1281" s="0" t="s">
        <v>901</v>
      </c>
      <c r="J1281" s="111" t="n">
        <v>1</v>
      </c>
      <c r="K1281" s="0" t="s">
        <v>198</v>
      </c>
      <c r="L1281" s="0" t="s">
        <v>198</v>
      </c>
      <c r="M1281" s="0" t="s">
        <v>199</v>
      </c>
      <c r="O1281" s="0" t="s">
        <v>200</v>
      </c>
      <c r="Q1281" s="120" t="s">
        <v>200</v>
      </c>
      <c r="R1281" s="0" t="s">
        <v>8589</v>
      </c>
      <c r="S1281" s="0" t="s">
        <v>1834</v>
      </c>
      <c r="T1281" s="0" t="s">
        <v>4851</v>
      </c>
      <c r="U1281" s="0" t="s">
        <v>202</v>
      </c>
      <c r="V1281" s="0" t="s">
        <v>1790</v>
      </c>
      <c r="W1281" s="110" t="s">
        <v>204</v>
      </c>
      <c r="X1281" s="111" t="n">
        <v>2011</v>
      </c>
      <c r="Y1281" s="111" t="s">
        <v>200</v>
      </c>
      <c r="Z1281" s="130" t="s">
        <v>757</v>
      </c>
      <c r="AA1281" s="122" t="s">
        <v>200</v>
      </c>
      <c r="AB1281" s="0" t="s">
        <v>3215</v>
      </c>
      <c r="AC1281" s="0" t="s">
        <v>3215</v>
      </c>
      <c r="AD1281" s="111" t="n">
        <v>2011</v>
      </c>
      <c r="AE1281" s="111" t="s">
        <v>222</v>
      </c>
      <c r="AI1281" s="111" t="s">
        <v>207</v>
      </c>
      <c r="AK1281" s="111" t="str">
        <f aca="false">(AB1281)</f>
        <v>Square-Enix</v>
      </c>
      <c r="AM1281" s="111" t="n">
        <f aca="false">AD1281</f>
        <v>2011</v>
      </c>
      <c r="AN1281" s="111" t="s">
        <v>208</v>
      </c>
      <c r="AR1281" s="0" t="s">
        <v>1455</v>
      </c>
      <c r="AS1281" s="0" t="s">
        <v>2756</v>
      </c>
      <c r="AT1281" s="0" t="s">
        <v>4905</v>
      </c>
      <c r="AU1281" s="0" t="s">
        <v>470</v>
      </c>
      <c r="AV1281" s="0" t="s">
        <v>4484</v>
      </c>
      <c r="AW1281" s="0" t="s">
        <v>1092</v>
      </c>
      <c r="AZ1281" s="0" t="s">
        <v>8798</v>
      </c>
      <c r="BA1281" s="124" t="s">
        <v>200</v>
      </c>
      <c r="BB1281" s="0" t="s">
        <v>210</v>
      </c>
      <c r="BC1281" s="0" t="s">
        <v>8799</v>
      </c>
      <c r="BD1281" s="0" t="s">
        <v>8800</v>
      </c>
      <c r="BE1281" s="0" t="s">
        <v>8801</v>
      </c>
      <c r="BF1281" s="0" t="s">
        <v>200</v>
      </c>
      <c r="BG1281" s="125" t="s">
        <v>200</v>
      </c>
      <c r="BH1281" s="0" t="s">
        <v>253</v>
      </c>
      <c r="BI1281" s="112" t="n">
        <v>5021290046818</v>
      </c>
      <c r="BJ1281" s="126" t="s">
        <v>200</v>
      </c>
      <c r="BK1281" s="0" t="s">
        <v>215</v>
      </c>
      <c r="BL1281" s="112" t="n">
        <v>4</v>
      </c>
      <c r="BM1281" s="112" t="n">
        <v>4</v>
      </c>
      <c r="BN1281" s="112" t="n">
        <v>4</v>
      </c>
      <c r="BO1281" s="111" t="n">
        <v>20</v>
      </c>
      <c r="BP1281" s="125" t="s">
        <v>200</v>
      </c>
      <c r="BQ1281" s="127" t="s">
        <v>216</v>
      </c>
    </row>
    <row r="1282" customFormat="false" ht="13.8" hidden="false" customHeight="false" outlineLevel="0" collapsed="false">
      <c r="A1282" s="0" t="s">
        <v>8802</v>
      </c>
      <c r="B1282" s="0" t="s">
        <v>4342</v>
      </c>
      <c r="C1282" s="0" t="s">
        <v>192</v>
      </c>
      <c r="D1282" s="0" t="s">
        <v>193</v>
      </c>
      <c r="E1282" s="0" t="s">
        <v>194</v>
      </c>
      <c r="F1282" s="0" t="s">
        <v>195</v>
      </c>
      <c r="G1282" s="0" t="s">
        <v>196</v>
      </c>
      <c r="H1282" s="0" t="s">
        <v>197</v>
      </c>
      <c r="J1282" s="111" t="n">
        <v>1</v>
      </c>
      <c r="K1282" s="0" t="s">
        <v>198</v>
      </c>
      <c r="L1282" s="0" t="s">
        <v>198</v>
      </c>
      <c r="M1282" s="0" t="s">
        <v>274</v>
      </c>
      <c r="O1282" s="0" t="s">
        <v>200</v>
      </c>
      <c r="Q1282" s="120" t="s">
        <v>200</v>
      </c>
      <c r="R1282" s="0" t="s">
        <v>8589</v>
      </c>
      <c r="S1282" s="0" t="s">
        <v>201</v>
      </c>
      <c r="T1282" s="0" t="s">
        <v>198</v>
      </c>
      <c r="U1282" s="0" t="s">
        <v>239</v>
      </c>
      <c r="V1282" s="0" t="s">
        <v>1790</v>
      </c>
      <c r="W1282" s="110" t="s">
        <v>204</v>
      </c>
      <c r="X1282" s="111" t="n">
        <v>2007</v>
      </c>
      <c r="Y1282" s="111" t="s">
        <v>240</v>
      </c>
      <c r="Z1282" s="111" t="s">
        <v>198</v>
      </c>
      <c r="AA1282" s="122" t="s">
        <v>200</v>
      </c>
      <c r="AB1282" s="0" t="s">
        <v>459</v>
      </c>
      <c r="AC1282" s="0" t="s">
        <v>459</v>
      </c>
      <c r="AD1282" s="111" t="s">
        <v>198</v>
      </c>
      <c r="AE1282" s="111" t="s">
        <v>222</v>
      </c>
      <c r="AI1282" s="111" t="s">
        <v>294</v>
      </c>
      <c r="AJ1282" s="111" t="s">
        <v>737</v>
      </c>
      <c r="AK1282" s="0" t="s">
        <v>459</v>
      </c>
      <c r="AM1282" s="111" t="s">
        <v>849</v>
      </c>
      <c r="AN1282" s="111" t="s">
        <v>208</v>
      </c>
      <c r="AQ1282" s="131" t="s">
        <v>1615</v>
      </c>
      <c r="AR1282" s="0" t="s">
        <v>200</v>
      </c>
      <c r="AS1282" s="0" t="s">
        <v>1616</v>
      </c>
      <c r="AT1282" s="0" t="s">
        <v>2407</v>
      </c>
      <c r="AU1282" s="0" t="s">
        <v>227</v>
      </c>
      <c r="AV1282" s="0" t="s">
        <v>200</v>
      </c>
      <c r="AZ1282" s="0" t="s">
        <v>8803</v>
      </c>
      <c r="BA1282" s="124" t="s">
        <v>200</v>
      </c>
      <c r="BB1282" s="0" t="s">
        <v>248</v>
      </c>
      <c r="BC1282" s="0" t="s">
        <v>8804</v>
      </c>
      <c r="BE1282" s="0" t="s">
        <v>8805</v>
      </c>
      <c r="BG1282" s="125" t="s">
        <v>200</v>
      </c>
      <c r="BH1282" s="0" t="s">
        <v>2215</v>
      </c>
      <c r="BI1282" s="112" t="n">
        <v>4988602133776</v>
      </c>
      <c r="BJ1282" s="126" t="s">
        <v>200</v>
      </c>
      <c r="BK1282" s="0" t="s">
        <v>215</v>
      </c>
      <c r="BL1282" s="112" t="n">
        <v>4</v>
      </c>
      <c r="BM1282" s="112" t="n">
        <v>4</v>
      </c>
      <c r="BN1282" s="112" t="n">
        <v>4</v>
      </c>
      <c r="BO1282" s="111" t="n">
        <v>90</v>
      </c>
      <c r="BP1282" s="125" t="s">
        <v>200</v>
      </c>
      <c r="BQ1282" s="127" t="s">
        <v>216</v>
      </c>
    </row>
    <row r="1283" customFormat="false" ht="13.8" hidden="false" customHeight="false" outlineLevel="0" collapsed="false">
      <c r="A1283" s="0" t="s">
        <v>8806</v>
      </c>
      <c r="B1283" s="0" t="s">
        <v>4342</v>
      </c>
      <c r="C1283" s="0" t="s">
        <v>3767</v>
      </c>
      <c r="D1283" s="0" t="s">
        <v>193</v>
      </c>
      <c r="E1283" s="0" t="s">
        <v>194</v>
      </c>
      <c r="F1283" s="0" t="s">
        <v>195</v>
      </c>
      <c r="G1283" s="0" t="s">
        <v>196</v>
      </c>
      <c r="H1283" s="0" t="s">
        <v>197</v>
      </c>
      <c r="J1283" s="111" t="n">
        <v>1</v>
      </c>
      <c r="K1283" s="0" t="s">
        <v>198</v>
      </c>
      <c r="L1283" s="0" t="s">
        <v>198</v>
      </c>
      <c r="M1283" s="0" t="s">
        <v>274</v>
      </c>
      <c r="O1283" s="0" t="s">
        <v>200</v>
      </c>
      <c r="P1283" s="0" t="s">
        <v>477</v>
      </c>
      <c r="Q1283" s="120" t="s">
        <v>200</v>
      </c>
      <c r="R1283" s="0" t="s">
        <v>8589</v>
      </c>
      <c r="S1283" s="0" t="s">
        <v>201</v>
      </c>
      <c r="T1283" s="0" t="s">
        <v>198</v>
      </c>
      <c r="U1283" s="0" t="s">
        <v>202</v>
      </c>
      <c r="V1283" s="0" t="s">
        <v>1790</v>
      </c>
      <c r="W1283" s="110" t="s">
        <v>204</v>
      </c>
      <c r="X1283" s="111" t="n">
        <v>2008</v>
      </c>
      <c r="Y1283" s="111" t="s">
        <v>498</v>
      </c>
      <c r="Z1283" s="111" t="s">
        <v>221</v>
      </c>
      <c r="AA1283" s="122" t="s">
        <v>200</v>
      </c>
      <c r="AB1283" s="0" t="s">
        <v>2245</v>
      </c>
      <c r="AC1283" s="0" t="s">
        <v>872</v>
      </c>
      <c r="AD1283" s="111" t="n">
        <v>2008</v>
      </c>
      <c r="AE1283" s="111" t="s">
        <v>222</v>
      </c>
      <c r="AI1283" s="111" t="s">
        <v>207</v>
      </c>
      <c r="AK1283" s="111" t="str">
        <f aca="false">(AB1283)</f>
        <v>Sony – Japan studio</v>
      </c>
      <c r="AL1283" s="0" t="s">
        <v>200</v>
      </c>
      <c r="AM1283" s="111" t="n">
        <f aca="false">AD1283</f>
        <v>2008</v>
      </c>
      <c r="AN1283" s="111" t="s">
        <v>208</v>
      </c>
      <c r="AR1283" s="0" t="s">
        <v>200</v>
      </c>
      <c r="AS1283" s="0" t="s">
        <v>7234</v>
      </c>
      <c r="AT1283" s="0" t="s">
        <v>381</v>
      </c>
      <c r="AU1283" s="0" t="s">
        <v>434</v>
      </c>
      <c r="AV1283" s="0" t="s">
        <v>200</v>
      </c>
      <c r="AZ1283" s="0" t="s">
        <v>8807</v>
      </c>
      <c r="BA1283" s="124" t="s">
        <v>200</v>
      </c>
      <c r="BB1283" s="0" t="s">
        <v>462</v>
      </c>
      <c r="BC1283" s="0" t="s">
        <v>8808</v>
      </c>
      <c r="BD1283" s="0" t="s">
        <v>8809</v>
      </c>
      <c r="BE1283" s="0" t="s">
        <v>8810</v>
      </c>
      <c r="BG1283" s="125" t="s">
        <v>200</v>
      </c>
      <c r="BH1283" s="0" t="s">
        <v>2215</v>
      </c>
      <c r="BI1283" s="112" t="n">
        <v>711719428954</v>
      </c>
      <c r="BJ1283" s="126" t="s">
        <v>200</v>
      </c>
      <c r="BK1283" s="0" t="s">
        <v>215</v>
      </c>
      <c r="BL1283" s="112" t="n">
        <v>4</v>
      </c>
      <c r="BM1283" s="112" t="n">
        <v>4</v>
      </c>
      <c r="BN1283" s="112" t="n">
        <v>4</v>
      </c>
      <c r="BO1283" s="111" t="n">
        <v>20</v>
      </c>
      <c r="BP1283" s="125" t="s">
        <v>200</v>
      </c>
      <c r="BQ1283" s="127" t="s">
        <v>216</v>
      </c>
    </row>
    <row r="1284" customFormat="false" ht="13.8" hidden="false" customHeight="false" outlineLevel="0" collapsed="false">
      <c r="A1284" s="0" t="s">
        <v>8811</v>
      </c>
      <c r="B1284" s="0" t="s">
        <v>4342</v>
      </c>
      <c r="C1284" s="0" t="s">
        <v>3767</v>
      </c>
      <c r="D1284" s="0" t="s">
        <v>193</v>
      </c>
      <c r="E1284" s="0" t="s">
        <v>194</v>
      </c>
      <c r="F1284" s="0" t="s">
        <v>195</v>
      </c>
      <c r="G1284" s="0" t="s">
        <v>196</v>
      </c>
      <c r="H1284" s="0" t="s">
        <v>197</v>
      </c>
      <c r="J1284" s="111" t="n">
        <v>1</v>
      </c>
      <c r="K1284" s="0" t="s">
        <v>2825</v>
      </c>
      <c r="L1284" s="0" t="s">
        <v>533</v>
      </c>
      <c r="M1284" s="0" t="s">
        <v>274</v>
      </c>
      <c r="O1284" s="0" t="s">
        <v>200</v>
      </c>
      <c r="P1284" s="0" t="s">
        <v>477</v>
      </c>
      <c r="Q1284" s="120" t="s">
        <v>200</v>
      </c>
      <c r="R1284" s="0" t="s">
        <v>8589</v>
      </c>
      <c r="S1284" s="0" t="s">
        <v>201</v>
      </c>
      <c r="T1284" s="0" t="s">
        <v>198</v>
      </c>
      <c r="U1284" s="0" t="s">
        <v>202</v>
      </c>
      <c r="V1284" s="0" t="s">
        <v>1790</v>
      </c>
      <c r="W1284" s="110" t="s">
        <v>204</v>
      </c>
      <c r="X1284" s="111" t="n">
        <v>2009</v>
      </c>
      <c r="Y1284" s="111" t="s">
        <v>498</v>
      </c>
      <c r="Z1284" s="111" t="s">
        <v>221</v>
      </c>
      <c r="AA1284" s="122" t="s">
        <v>200</v>
      </c>
      <c r="AB1284" s="0" t="s">
        <v>2245</v>
      </c>
      <c r="AC1284" s="0" t="s">
        <v>872</v>
      </c>
      <c r="AD1284" s="111" t="n">
        <v>2009</v>
      </c>
      <c r="AE1284" s="111" t="s">
        <v>222</v>
      </c>
      <c r="AI1284" s="111" t="s">
        <v>207</v>
      </c>
      <c r="AK1284" s="111" t="str">
        <f aca="false">(AB1284)</f>
        <v>Sony – Japan studio</v>
      </c>
      <c r="AM1284" s="111" t="n">
        <f aca="false">AD1284</f>
        <v>2009</v>
      </c>
      <c r="AN1284" s="111" t="s">
        <v>208</v>
      </c>
      <c r="AS1284" s="0" t="s">
        <v>7234</v>
      </c>
      <c r="AT1284" s="0" t="s">
        <v>381</v>
      </c>
      <c r="AU1284" s="0" t="s">
        <v>434</v>
      </c>
      <c r="AV1284" s="0" t="s">
        <v>200</v>
      </c>
      <c r="AZ1284" s="0" t="s">
        <v>8812</v>
      </c>
      <c r="BA1284" s="124" t="s">
        <v>200</v>
      </c>
      <c r="BB1284" s="0" t="s">
        <v>462</v>
      </c>
      <c r="BC1284" s="0" t="s">
        <v>8813</v>
      </c>
      <c r="BD1284" s="0" t="s">
        <v>200</v>
      </c>
      <c r="BE1284" s="0" t="s">
        <v>8814</v>
      </c>
      <c r="BG1284" s="125" t="s">
        <v>200</v>
      </c>
      <c r="BH1284" s="0" t="s">
        <v>2215</v>
      </c>
      <c r="BI1284" s="112" t="n">
        <v>711719873228</v>
      </c>
      <c r="BJ1284" s="126" t="s">
        <v>200</v>
      </c>
      <c r="BK1284" s="0" t="s">
        <v>215</v>
      </c>
      <c r="BL1284" s="112" t="n">
        <v>4</v>
      </c>
      <c r="BM1284" s="112" t="n">
        <v>4</v>
      </c>
      <c r="BN1284" s="112" t="n">
        <v>4</v>
      </c>
      <c r="BO1284" s="111" t="n">
        <v>20</v>
      </c>
      <c r="BP1284" s="125" t="s">
        <v>200</v>
      </c>
      <c r="BQ1284" s="127" t="s">
        <v>216</v>
      </c>
    </row>
    <row r="1285" customFormat="false" ht="13.8" hidden="false" customHeight="false" outlineLevel="0" collapsed="false">
      <c r="A1285" s="0" t="s">
        <v>8815</v>
      </c>
      <c r="B1285" s="0" t="s">
        <v>4342</v>
      </c>
      <c r="C1285" s="0" t="s">
        <v>3767</v>
      </c>
      <c r="D1285" s="0" t="s">
        <v>193</v>
      </c>
      <c r="E1285" s="0" t="s">
        <v>194</v>
      </c>
      <c r="F1285" s="0" t="s">
        <v>195</v>
      </c>
      <c r="G1285" s="0" t="s">
        <v>196</v>
      </c>
      <c r="H1285" s="0" t="s">
        <v>197</v>
      </c>
      <c r="J1285" s="111" t="n">
        <v>1</v>
      </c>
      <c r="K1285" s="0" t="s">
        <v>8679</v>
      </c>
      <c r="L1285" s="0" t="s">
        <v>533</v>
      </c>
      <c r="M1285" s="0" t="s">
        <v>199</v>
      </c>
      <c r="O1285" s="0" t="s">
        <v>200</v>
      </c>
      <c r="Q1285" s="120" t="s">
        <v>200</v>
      </c>
      <c r="R1285" s="0" t="s">
        <v>8589</v>
      </c>
      <c r="S1285" s="0" t="s">
        <v>201</v>
      </c>
      <c r="T1285" s="0" t="s">
        <v>198</v>
      </c>
      <c r="U1285" s="0" t="s">
        <v>202</v>
      </c>
      <c r="V1285" s="0" t="s">
        <v>1790</v>
      </c>
      <c r="W1285" s="110" t="s">
        <v>204</v>
      </c>
      <c r="X1285" s="111" t="n">
        <v>2011</v>
      </c>
      <c r="Y1285" s="111" t="s">
        <v>498</v>
      </c>
      <c r="Z1285" s="111" t="s">
        <v>221</v>
      </c>
      <c r="AA1285" s="122" t="s">
        <v>200</v>
      </c>
      <c r="AB1285" s="0" t="s">
        <v>2245</v>
      </c>
      <c r="AC1285" s="0" t="s">
        <v>872</v>
      </c>
      <c r="AD1285" s="111" t="n">
        <v>2011</v>
      </c>
      <c r="AE1285" s="111" t="s">
        <v>222</v>
      </c>
      <c r="AI1285" s="111" t="s">
        <v>207</v>
      </c>
      <c r="AK1285" s="111" t="str">
        <f aca="false">(AB1285)</f>
        <v>Sony – Japan studio</v>
      </c>
      <c r="AM1285" s="111" t="n">
        <f aca="false">AD1285</f>
        <v>2011</v>
      </c>
      <c r="AN1285" s="111" t="s">
        <v>208</v>
      </c>
      <c r="AS1285" s="0" t="s">
        <v>7234</v>
      </c>
      <c r="AT1285" s="0" t="s">
        <v>381</v>
      </c>
      <c r="AU1285" s="0" t="s">
        <v>434</v>
      </c>
      <c r="AV1285" s="0" t="s">
        <v>200</v>
      </c>
      <c r="AZ1285" s="0" t="s">
        <v>8816</v>
      </c>
      <c r="BA1285" s="124" t="s">
        <v>200</v>
      </c>
      <c r="BB1285" s="0" t="s">
        <v>462</v>
      </c>
      <c r="BC1285" s="0" t="s">
        <v>8817</v>
      </c>
      <c r="BD1285" s="0" t="s">
        <v>200</v>
      </c>
      <c r="BE1285" s="0" t="s">
        <v>8818</v>
      </c>
      <c r="BG1285" s="125" t="s">
        <v>200</v>
      </c>
      <c r="BH1285" s="0" t="s">
        <v>2215</v>
      </c>
      <c r="BI1285" s="112" t="n">
        <v>711719165071</v>
      </c>
      <c r="BJ1285" s="126" t="s">
        <v>200</v>
      </c>
      <c r="BK1285" s="0" t="s">
        <v>215</v>
      </c>
      <c r="BL1285" s="112" t="n">
        <v>4</v>
      </c>
      <c r="BM1285" s="112" t="n">
        <v>4</v>
      </c>
      <c r="BN1285" s="112" t="n">
        <v>4</v>
      </c>
      <c r="BO1285" s="111" t="n">
        <v>20</v>
      </c>
      <c r="BP1285" s="125" t="s">
        <v>200</v>
      </c>
      <c r="BQ1285" s="127" t="s">
        <v>216</v>
      </c>
    </row>
    <row r="1286" customFormat="false" ht="13.8" hidden="false" customHeight="false" outlineLevel="0" collapsed="false">
      <c r="A1286" s="0" t="s">
        <v>8819</v>
      </c>
      <c r="B1286" s="0" t="s">
        <v>4342</v>
      </c>
      <c r="C1286" s="0" t="s">
        <v>192</v>
      </c>
      <c r="D1286" s="0" t="s">
        <v>193</v>
      </c>
      <c r="E1286" s="0" t="s">
        <v>194</v>
      </c>
      <c r="F1286" s="0" t="s">
        <v>195</v>
      </c>
      <c r="G1286" s="0" t="s">
        <v>196</v>
      </c>
      <c r="H1286" s="0" t="s">
        <v>197</v>
      </c>
      <c r="J1286" s="111" t="n">
        <v>1</v>
      </c>
      <c r="K1286" s="0" t="s">
        <v>198</v>
      </c>
      <c r="L1286" s="0" t="s">
        <v>198</v>
      </c>
      <c r="M1286" s="0" t="s">
        <v>199</v>
      </c>
      <c r="O1286" s="0" t="s">
        <v>200</v>
      </c>
      <c r="Q1286" s="120" t="s">
        <v>200</v>
      </c>
      <c r="R1286" s="0" t="s">
        <v>8589</v>
      </c>
      <c r="S1286" s="0" t="s">
        <v>201</v>
      </c>
      <c r="T1286" s="0" t="s">
        <v>198</v>
      </c>
      <c r="U1286" s="0" t="s">
        <v>239</v>
      </c>
      <c r="V1286" s="0" t="s">
        <v>1790</v>
      </c>
      <c r="W1286" s="110" t="s">
        <v>204</v>
      </c>
      <c r="X1286" s="111" t="n">
        <v>2008</v>
      </c>
      <c r="Y1286" s="111" t="s">
        <v>240</v>
      </c>
      <c r="Z1286" s="111" t="s">
        <v>198</v>
      </c>
      <c r="AA1286" s="122" t="s">
        <v>200</v>
      </c>
      <c r="AB1286" s="0" t="s">
        <v>840</v>
      </c>
      <c r="AC1286" s="0" t="s">
        <v>840</v>
      </c>
      <c r="AD1286" s="111" t="s">
        <v>198</v>
      </c>
      <c r="AE1286" s="111" t="s">
        <v>222</v>
      </c>
      <c r="AI1286" s="111" t="s">
        <v>294</v>
      </c>
      <c r="AJ1286" s="111" t="s">
        <v>126</v>
      </c>
      <c r="AK1286" s="0" t="s">
        <v>840</v>
      </c>
      <c r="AM1286" s="111" t="s">
        <v>849</v>
      </c>
      <c r="AN1286" s="111" t="s">
        <v>208</v>
      </c>
      <c r="AS1286" s="0" t="s">
        <v>200</v>
      </c>
      <c r="AT1286" s="0" t="s">
        <v>200</v>
      </c>
      <c r="AU1286" s="0" t="s">
        <v>1306</v>
      </c>
      <c r="AV1286" s="0" t="s">
        <v>200</v>
      </c>
      <c r="AZ1286" s="0" t="s">
        <v>8820</v>
      </c>
      <c r="BA1286" s="124" t="s">
        <v>200</v>
      </c>
      <c r="BB1286" s="0" t="s">
        <v>248</v>
      </c>
      <c r="BC1286" s="0" t="s">
        <v>8821</v>
      </c>
      <c r="BD1286" s="0" t="s">
        <v>8822</v>
      </c>
      <c r="BE1286" s="0" t="s">
        <v>8823</v>
      </c>
      <c r="BG1286" s="125" t="s">
        <v>200</v>
      </c>
      <c r="BH1286" s="0" t="s">
        <v>2215</v>
      </c>
      <c r="BI1286" s="112" t="n">
        <v>4988607051341</v>
      </c>
      <c r="BJ1286" s="126" t="s">
        <v>200</v>
      </c>
      <c r="BK1286" s="0" t="s">
        <v>215</v>
      </c>
      <c r="BL1286" s="112" t="n">
        <v>4</v>
      </c>
      <c r="BM1286" s="112" t="n">
        <v>4</v>
      </c>
      <c r="BN1286" s="112" t="n">
        <v>4</v>
      </c>
      <c r="BO1286" s="111" t="n">
        <v>90</v>
      </c>
      <c r="BP1286" s="125" t="s">
        <v>200</v>
      </c>
      <c r="BQ1286" s="127" t="s">
        <v>216</v>
      </c>
    </row>
    <row r="1287" customFormat="false" ht="13.8" hidden="false" customHeight="false" outlineLevel="0" collapsed="false">
      <c r="A1287" s="0" t="s">
        <v>8824</v>
      </c>
      <c r="B1287" s="0" t="s">
        <v>4342</v>
      </c>
      <c r="C1287" s="0" t="s">
        <v>928</v>
      </c>
      <c r="D1287" s="0" t="s">
        <v>3087</v>
      </c>
      <c r="E1287" s="0" t="s">
        <v>194</v>
      </c>
      <c r="F1287" s="0" t="s">
        <v>399</v>
      </c>
      <c r="G1287" s="0" t="s">
        <v>330</v>
      </c>
      <c r="H1287" s="0" t="s">
        <v>219</v>
      </c>
      <c r="J1287" s="111" t="n">
        <v>1</v>
      </c>
      <c r="K1287" s="0" t="s">
        <v>198</v>
      </c>
      <c r="L1287" s="0" t="s">
        <v>198</v>
      </c>
      <c r="M1287" s="0" t="s">
        <v>199</v>
      </c>
      <c r="O1287" s="0" t="s">
        <v>200</v>
      </c>
      <c r="Q1287" s="120" t="s">
        <v>200</v>
      </c>
      <c r="R1287" s="0" t="s">
        <v>8589</v>
      </c>
      <c r="S1287" s="0" t="s">
        <v>1834</v>
      </c>
      <c r="T1287" s="0" t="s">
        <v>8825</v>
      </c>
      <c r="U1287" s="0" t="s">
        <v>202</v>
      </c>
      <c r="V1287" s="0" t="s">
        <v>1790</v>
      </c>
      <c r="W1287" s="110" t="s">
        <v>204</v>
      </c>
      <c r="X1287" s="111" t="n">
        <v>2011</v>
      </c>
      <c r="Y1287" s="111" t="s">
        <v>200</v>
      </c>
      <c r="Z1287" s="130" t="s">
        <v>757</v>
      </c>
      <c r="AA1287" s="122" t="s">
        <v>200</v>
      </c>
      <c r="AB1287" s="0" t="s">
        <v>2959</v>
      </c>
      <c r="AC1287" s="0" t="s">
        <v>8826</v>
      </c>
      <c r="AD1287" s="111" t="n">
        <v>2011</v>
      </c>
      <c r="AE1287" s="111" t="s">
        <v>222</v>
      </c>
      <c r="AI1287" s="111" t="s">
        <v>294</v>
      </c>
      <c r="AJ1287" s="111" t="s">
        <v>3887</v>
      </c>
      <c r="AK1287" s="0" t="s">
        <v>2959</v>
      </c>
      <c r="AM1287" s="111" t="n">
        <v>2006</v>
      </c>
      <c r="AN1287" s="111" t="s">
        <v>208</v>
      </c>
      <c r="AS1287" s="0" t="s">
        <v>4745</v>
      </c>
      <c r="AT1287" s="0" t="s">
        <v>8827</v>
      </c>
      <c r="AU1287" s="0" t="s">
        <v>1871</v>
      </c>
      <c r="AV1287" s="0" t="s">
        <v>5635</v>
      </c>
      <c r="AW1287" s="0" t="s">
        <v>4746</v>
      </c>
      <c r="AY1287" s="0" t="s">
        <v>3119</v>
      </c>
      <c r="AZ1287" s="0" t="s">
        <v>8828</v>
      </c>
      <c r="BA1287" s="124" t="s">
        <v>200</v>
      </c>
      <c r="BB1287" s="0" t="s">
        <v>210</v>
      </c>
      <c r="BC1287" s="0" t="s">
        <v>8829</v>
      </c>
      <c r="BD1287" s="0" t="s">
        <v>8830</v>
      </c>
      <c r="BE1287" s="0" t="s">
        <v>8831</v>
      </c>
      <c r="BG1287" s="125" t="s">
        <v>200</v>
      </c>
      <c r="BH1287" s="0" t="s">
        <v>253</v>
      </c>
      <c r="BI1287" s="112" t="n">
        <v>5036675013620</v>
      </c>
      <c r="BJ1287" s="126" t="s">
        <v>200</v>
      </c>
      <c r="BK1287" s="0" t="s">
        <v>215</v>
      </c>
      <c r="BL1287" s="112" t="n">
        <v>4</v>
      </c>
      <c r="BM1287" s="112" t="n">
        <v>4</v>
      </c>
      <c r="BN1287" s="112" t="n">
        <v>4</v>
      </c>
      <c r="BO1287" s="111" t="n">
        <v>20</v>
      </c>
      <c r="BP1287" s="125" t="s">
        <v>200</v>
      </c>
      <c r="BQ1287" s="127" t="s">
        <v>216</v>
      </c>
    </row>
    <row r="1288" customFormat="false" ht="13.8" hidden="false" customHeight="false" outlineLevel="0" collapsed="false">
      <c r="A1288" s="0" t="s">
        <v>8832</v>
      </c>
      <c r="B1288" s="0" t="s">
        <v>4342</v>
      </c>
      <c r="C1288" s="0" t="s">
        <v>928</v>
      </c>
      <c r="D1288" s="0" t="s">
        <v>312</v>
      </c>
      <c r="E1288" s="0" t="s">
        <v>194</v>
      </c>
      <c r="F1288" s="0" t="s">
        <v>195</v>
      </c>
      <c r="G1288" s="0" t="s">
        <v>196</v>
      </c>
      <c r="H1288" s="0" t="s">
        <v>219</v>
      </c>
      <c r="J1288" s="111" t="n">
        <v>1</v>
      </c>
      <c r="K1288" s="0" t="s">
        <v>198</v>
      </c>
      <c r="L1288" s="0" t="s">
        <v>198</v>
      </c>
      <c r="M1288" s="0" t="s">
        <v>199</v>
      </c>
      <c r="O1288" s="0" t="s">
        <v>200</v>
      </c>
      <c r="Q1288" s="120" t="s">
        <v>200</v>
      </c>
      <c r="R1288" s="0" t="s">
        <v>8589</v>
      </c>
      <c r="S1288" s="0" t="s">
        <v>201</v>
      </c>
      <c r="T1288" s="0" t="s">
        <v>198</v>
      </c>
      <c r="U1288" s="0" t="s">
        <v>285</v>
      </c>
      <c r="V1288" s="0" t="s">
        <v>1790</v>
      </c>
      <c r="W1288" s="110" t="s">
        <v>204</v>
      </c>
      <c r="X1288" s="111" t="n">
        <v>2005</v>
      </c>
      <c r="Y1288" s="111" t="s">
        <v>205</v>
      </c>
      <c r="Z1288" s="130" t="s">
        <v>757</v>
      </c>
      <c r="AA1288" s="122" t="s">
        <v>200</v>
      </c>
      <c r="AB1288" s="0" t="s">
        <v>8833</v>
      </c>
      <c r="AC1288" s="0" t="s">
        <v>8834</v>
      </c>
      <c r="AD1288" s="111" t="s">
        <v>198</v>
      </c>
      <c r="AE1288" s="111" t="s">
        <v>222</v>
      </c>
      <c r="AI1288" s="111" t="s">
        <v>207</v>
      </c>
      <c r="AK1288" s="111" t="str">
        <f aca="false">(AB1288)</f>
        <v>G-artists</v>
      </c>
      <c r="AM1288" s="111" t="n">
        <f aca="false">X1288</f>
        <v>2005</v>
      </c>
      <c r="AN1288" s="111" t="s">
        <v>208</v>
      </c>
      <c r="AS1288" s="0" t="s">
        <v>200</v>
      </c>
      <c r="AU1288" s="0" t="s">
        <v>332</v>
      </c>
      <c r="AV1288" s="0" t="s">
        <v>200</v>
      </c>
      <c r="AZ1288" s="0" t="s">
        <v>8835</v>
      </c>
      <c r="BA1288" s="124" t="s">
        <v>200</v>
      </c>
      <c r="BB1288" s="0" t="s">
        <v>248</v>
      </c>
      <c r="BC1288" s="0" t="s">
        <v>8836</v>
      </c>
      <c r="BD1288" s="0" t="s">
        <v>8837</v>
      </c>
      <c r="BE1288" s="0" t="s">
        <v>8838</v>
      </c>
      <c r="BF1288" s="0" t="s">
        <v>200</v>
      </c>
      <c r="BG1288" s="125" t="s">
        <v>200</v>
      </c>
      <c r="BH1288" s="0" t="s">
        <v>2215</v>
      </c>
      <c r="BI1288" s="112" t="n">
        <v>5060050943974</v>
      </c>
      <c r="BJ1288" s="126" t="s">
        <v>200</v>
      </c>
      <c r="BK1288" s="0" t="s">
        <v>215</v>
      </c>
      <c r="BL1288" s="112" t="n">
        <v>4</v>
      </c>
      <c r="BM1288" s="112" t="n">
        <v>4</v>
      </c>
      <c r="BN1288" s="112" t="n">
        <v>4</v>
      </c>
      <c r="BO1288" s="111" t="n">
        <v>20</v>
      </c>
      <c r="BP1288" s="125" t="s">
        <v>200</v>
      </c>
      <c r="BQ1288" s="127" t="s">
        <v>216</v>
      </c>
    </row>
    <row r="1289" customFormat="false" ht="13.8" hidden="false" customHeight="false" outlineLevel="0" collapsed="false">
      <c r="A1289" s="0" t="s">
        <v>8839</v>
      </c>
      <c r="B1289" s="0" t="s">
        <v>4342</v>
      </c>
      <c r="C1289" s="0" t="s">
        <v>1719</v>
      </c>
      <c r="D1289" s="0" t="s">
        <v>1333</v>
      </c>
      <c r="E1289" s="0" t="s">
        <v>194</v>
      </c>
      <c r="F1289" s="0" t="s">
        <v>195</v>
      </c>
      <c r="G1289" s="0" t="s">
        <v>391</v>
      </c>
      <c r="H1289" s="0" t="s">
        <v>197</v>
      </c>
      <c r="J1289" s="111" t="n">
        <v>1</v>
      </c>
      <c r="K1289" s="0" t="s">
        <v>8734</v>
      </c>
      <c r="L1289" s="0" t="s">
        <v>456</v>
      </c>
      <c r="M1289" s="0" t="s">
        <v>199</v>
      </c>
      <c r="O1289" s="0" t="s">
        <v>200</v>
      </c>
      <c r="Q1289" s="120" t="s">
        <v>200</v>
      </c>
      <c r="R1289" s="0" t="s">
        <v>8589</v>
      </c>
      <c r="S1289" s="0" t="s">
        <v>201</v>
      </c>
      <c r="T1289" s="0" t="s">
        <v>198</v>
      </c>
      <c r="U1289" s="0" t="s">
        <v>202</v>
      </c>
      <c r="V1289" s="0" t="s">
        <v>1790</v>
      </c>
      <c r="W1289" s="110" t="s">
        <v>204</v>
      </c>
      <c r="X1289" s="111" t="n">
        <v>2006</v>
      </c>
      <c r="Z1289" s="111" t="s">
        <v>198</v>
      </c>
      <c r="AA1289" s="122" t="s">
        <v>200</v>
      </c>
      <c r="AB1289" s="0" t="s">
        <v>543</v>
      </c>
      <c r="AC1289" s="0" t="s">
        <v>543</v>
      </c>
      <c r="AD1289" s="111" t="n">
        <v>2006</v>
      </c>
      <c r="AE1289" s="111" t="s">
        <v>222</v>
      </c>
      <c r="AI1289" s="111" t="s">
        <v>294</v>
      </c>
      <c r="AJ1289" s="111" t="s">
        <v>1788</v>
      </c>
      <c r="AK1289" s="111" t="s">
        <v>543</v>
      </c>
      <c r="AL1289" s="0" t="s">
        <v>216</v>
      </c>
      <c r="AM1289" s="111" t="s">
        <v>849</v>
      </c>
      <c r="AN1289" s="111" t="s">
        <v>208</v>
      </c>
      <c r="AO1289" s="131" t="s">
        <v>609</v>
      </c>
      <c r="AP1289" s="0" t="s">
        <v>200</v>
      </c>
      <c r="AQ1289" s="0" t="s">
        <v>200</v>
      </c>
      <c r="AR1289" s="0" t="s">
        <v>200</v>
      </c>
      <c r="AS1289" s="0" t="s">
        <v>200</v>
      </c>
      <c r="AV1289" s="0" t="s">
        <v>1781</v>
      </c>
      <c r="AZ1289" s="0" t="s">
        <v>8840</v>
      </c>
      <c r="BA1289" s="124" t="s">
        <v>200</v>
      </c>
      <c r="BB1289" s="0" t="s">
        <v>210</v>
      </c>
      <c r="BC1289" s="0" t="s">
        <v>8841</v>
      </c>
      <c r="BD1289" s="0" t="s">
        <v>8842</v>
      </c>
      <c r="BE1289" s="0" t="s">
        <v>5524</v>
      </c>
      <c r="BF1289" s="0" t="s">
        <v>8843</v>
      </c>
      <c r="BG1289" s="125" t="s">
        <v>200</v>
      </c>
      <c r="BH1289" s="0" t="s">
        <v>2215</v>
      </c>
      <c r="BI1289" s="112" t="n">
        <v>5055060910702</v>
      </c>
      <c r="BJ1289" s="126" t="s">
        <v>200</v>
      </c>
      <c r="BK1289" s="0" t="s">
        <v>215</v>
      </c>
      <c r="BL1289" s="112" t="n">
        <v>4</v>
      </c>
      <c r="BM1289" s="112" t="n">
        <v>4</v>
      </c>
      <c r="BN1289" s="112" t="n">
        <v>4</v>
      </c>
      <c r="BO1289" s="111" t="n">
        <v>20</v>
      </c>
      <c r="BP1289" s="125" t="s">
        <v>200</v>
      </c>
      <c r="BQ1289" s="127" t="s">
        <v>216</v>
      </c>
    </row>
    <row r="1290" customFormat="false" ht="13.8" hidden="false" customHeight="false" outlineLevel="0" collapsed="false">
      <c r="A1290" s="0" t="s">
        <v>8844</v>
      </c>
      <c r="B1290" s="0" t="s">
        <v>4342</v>
      </c>
      <c r="C1290" s="0" t="s">
        <v>234</v>
      </c>
      <c r="D1290" s="0" t="s">
        <v>193</v>
      </c>
      <c r="E1290" s="0" t="s">
        <v>194</v>
      </c>
      <c r="F1290" s="0" t="s">
        <v>2487</v>
      </c>
      <c r="G1290" s="0" t="s">
        <v>196</v>
      </c>
      <c r="H1290" s="0" t="s">
        <v>197</v>
      </c>
      <c r="J1290" s="111" t="n">
        <v>1</v>
      </c>
      <c r="K1290" s="0" t="s">
        <v>198</v>
      </c>
      <c r="L1290" s="0" t="s">
        <v>198</v>
      </c>
      <c r="M1290" s="0" t="s">
        <v>199</v>
      </c>
      <c r="O1290" s="0" t="s">
        <v>200</v>
      </c>
      <c r="Q1290" s="120" t="s">
        <v>200</v>
      </c>
      <c r="R1290" s="0" t="s">
        <v>8589</v>
      </c>
      <c r="S1290" s="0" t="s">
        <v>201</v>
      </c>
      <c r="T1290" s="0" t="s">
        <v>198</v>
      </c>
      <c r="U1290" s="0" t="s">
        <v>285</v>
      </c>
      <c r="V1290" s="0" t="s">
        <v>1790</v>
      </c>
      <c r="W1290" s="110" t="s">
        <v>204</v>
      </c>
      <c r="X1290" s="111" t="n">
        <v>2009</v>
      </c>
      <c r="Y1290" s="111" t="s">
        <v>205</v>
      </c>
      <c r="Z1290" s="130" t="s">
        <v>757</v>
      </c>
      <c r="AA1290" s="122" t="s">
        <v>200</v>
      </c>
      <c r="AB1290" s="0" t="s">
        <v>5955</v>
      </c>
      <c r="AC1290" s="0" t="s">
        <v>5026</v>
      </c>
      <c r="AD1290" s="111" t="s">
        <v>198</v>
      </c>
      <c r="AE1290" s="111" t="s">
        <v>222</v>
      </c>
      <c r="AI1290" s="111" t="s">
        <v>207</v>
      </c>
      <c r="AK1290" s="111" t="str">
        <f aca="false">(AB1290)</f>
        <v>Nippon ichi</v>
      </c>
      <c r="AM1290" s="111" t="n">
        <f aca="false">X1290</f>
        <v>2009</v>
      </c>
      <c r="AN1290" s="111" t="s">
        <v>208</v>
      </c>
      <c r="AS1290" s="0" t="s">
        <v>5956</v>
      </c>
      <c r="AT1290" s="0" t="s">
        <v>381</v>
      </c>
      <c r="AU1290" s="0" t="s">
        <v>227</v>
      </c>
      <c r="AV1290" s="0" t="s">
        <v>200</v>
      </c>
      <c r="AZ1290" s="0" t="s">
        <v>8845</v>
      </c>
      <c r="BA1290" s="124" t="s">
        <v>200</v>
      </c>
      <c r="BB1290" s="0" t="s">
        <v>248</v>
      </c>
      <c r="BC1290" s="0" t="s">
        <v>8846</v>
      </c>
      <c r="BE1290" s="0" t="s">
        <v>8847</v>
      </c>
      <c r="BG1290" s="125" t="s">
        <v>200</v>
      </c>
      <c r="BH1290" s="0" t="s">
        <v>2215</v>
      </c>
      <c r="BI1290" s="112" t="n">
        <v>857823001468</v>
      </c>
      <c r="BJ1290" s="126" t="s">
        <v>200</v>
      </c>
      <c r="BK1290" s="0" t="s">
        <v>215</v>
      </c>
      <c r="BL1290" s="112" t="n">
        <v>4</v>
      </c>
      <c r="BM1290" s="112" t="n">
        <v>4</v>
      </c>
      <c r="BN1290" s="112" t="n">
        <v>4</v>
      </c>
      <c r="BO1290" s="111" t="n">
        <v>20</v>
      </c>
      <c r="BP1290" s="125" t="s">
        <v>200</v>
      </c>
      <c r="BQ1290" s="127" t="s">
        <v>216</v>
      </c>
    </row>
    <row r="1291" customFormat="false" ht="13.8" hidden="false" customHeight="false" outlineLevel="0" collapsed="false">
      <c r="A1291" s="0" t="s">
        <v>8848</v>
      </c>
      <c r="B1291" s="0" t="s">
        <v>4342</v>
      </c>
      <c r="C1291" s="0" t="s">
        <v>3767</v>
      </c>
      <c r="D1291" s="0" t="s">
        <v>1333</v>
      </c>
      <c r="E1291" s="0" t="s">
        <v>313</v>
      </c>
      <c r="F1291" s="0" t="s">
        <v>314</v>
      </c>
      <c r="G1291" s="0" t="s">
        <v>362</v>
      </c>
      <c r="H1291" s="0" t="s">
        <v>197</v>
      </c>
      <c r="J1291" s="111" t="n">
        <v>1</v>
      </c>
      <c r="K1291" s="0" t="s">
        <v>198</v>
      </c>
      <c r="L1291" s="0" t="s">
        <v>198</v>
      </c>
      <c r="M1291" s="0" t="s">
        <v>199</v>
      </c>
      <c r="O1291" s="0" t="s">
        <v>200</v>
      </c>
      <c r="Q1291" s="120" t="s">
        <v>200</v>
      </c>
      <c r="R1291" s="0" t="s">
        <v>8589</v>
      </c>
      <c r="S1291" s="0" t="s">
        <v>201</v>
      </c>
      <c r="T1291" s="0" t="s">
        <v>198</v>
      </c>
      <c r="U1291" s="0" t="s">
        <v>202</v>
      </c>
      <c r="V1291" s="0" t="s">
        <v>1790</v>
      </c>
      <c r="W1291" s="110" t="s">
        <v>204</v>
      </c>
      <c r="X1291" s="111" t="n">
        <v>2011</v>
      </c>
      <c r="Y1291" s="111" t="s">
        <v>1702</v>
      </c>
      <c r="Z1291" s="111" t="s">
        <v>198</v>
      </c>
      <c r="AA1291" s="122" t="s">
        <v>200</v>
      </c>
      <c r="AB1291" s="0" t="s">
        <v>206</v>
      </c>
      <c r="AC1291" s="0" t="s">
        <v>206</v>
      </c>
      <c r="AD1291" s="111" t="n">
        <v>2011</v>
      </c>
      <c r="AE1291" s="111" t="s">
        <v>222</v>
      </c>
      <c r="AI1291" s="111" t="s">
        <v>207</v>
      </c>
      <c r="AK1291" s="111" t="str">
        <f aca="false">(AB1291)</f>
        <v>Sega</v>
      </c>
      <c r="AM1291" s="111" t="n">
        <f aca="false">AD1291</f>
        <v>2011</v>
      </c>
      <c r="AN1291" s="111" t="s">
        <v>208</v>
      </c>
      <c r="AS1291" s="0" t="s">
        <v>4785</v>
      </c>
      <c r="AT1291" s="0" t="s">
        <v>4786</v>
      </c>
      <c r="AU1291" s="0" t="s">
        <v>200</v>
      </c>
      <c r="AV1291" s="0" t="s">
        <v>200</v>
      </c>
      <c r="AZ1291" s="0" t="s">
        <v>8849</v>
      </c>
      <c r="BA1291" s="124" t="s">
        <v>200</v>
      </c>
      <c r="BB1291" s="0" t="s">
        <v>248</v>
      </c>
      <c r="BC1291" s="0" t="s">
        <v>8850</v>
      </c>
      <c r="BD1291" s="0" t="s">
        <v>8851</v>
      </c>
      <c r="BE1291" s="0" t="s">
        <v>8852</v>
      </c>
      <c r="BF1291" s="0" t="s">
        <v>8853</v>
      </c>
      <c r="BG1291" s="125" t="s">
        <v>200</v>
      </c>
      <c r="BH1291" s="0" t="s">
        <v>2215</v>
      </c>
      <c r="BI1291" s="112" t="n">
        <v>4974365900700</v>
      </c>
      <c r="BJ1291" s="126" t="s">
        <v>200</v>
      </c>
      <c r="BK1291" s="0" t="s">
        <v>215</v>
      </c>
      <c r="BL1291" s="112" t="n">
        <v>4</v>
      </c>
      <c r="BM1291" s="112" t="n">
        <v>4</v>
      </c>
      <c r="BN1291" s="112" t="n">
        <v>4</v>
      </c>
      <c r="BO1291" s="111" t="n">
        <v>20</v>
      </c>
      <c r="BP1291" s="125" t="s">
        <v>200</v>
      </c>
      <c r="BQ1291" s="127" t="s">
        <v>216</v>
      </c>
    </row>
    <row r="1292" customFormat="false" ht="13.8" hidden="false" customHeight="false" outlineLevel="0" collapsed="false">
      <c r="A1292" s="0" t="s">
        <v>8854</v>
      </c>
      <c r="B1292" s="0" t="s">
        <v>4342</v>
      </c>
      <c r="C1292" s="131" t="s">
        <v>1408</v>
      </c>
      <c r="D1292" s="131" t="s">
        <v>1333</v>
      </c>
      <c r="E1292" s="0" t="s">
        <v>194</v>
      </c>
      <c r="F1292" s="0" t="s">
        <v>195</v>
      </c>
      <c r="G1292" s="0" t="s">
        <v>196</v>
      </c>
      <c r="H1292" s="0" t="s">
        <v>219</v>
      </c>
      <c r="J1292" s="111" t="n">
        <v>1</v>
      </c>
      <c r="K1292" s="0" t="s">
        <v>198</v>
      </c>
      <c r="L1292" s="0" t="s">
        <v>198</v>
      </c>
      <c r="M1292" s="0" t="s">
        <v>199</v>
      </c>
      <c r="O1292" s="0" t="s">
        <v>200</v>
      </c>
      <c r="Q1292" s="120" t="s">
        <v>200</v>
      </c>
      <c r="R1292" s="0" t="s">
        <v>8589</v>
      </c>
      <c r="S1292" s="0" t="s">
        <v>201</v>
      </c>
      <c r="T1292" s="0" t="s">
        <v>198</v>
      </c>
      <c r="U1292" s="0" t="s">
        <v>202</v>
      </c>
      <c r="V1292" s="0" t="s">
        <v>1790</v>
      </c>
      <c r="W1292" s="110" t="s">
        <v>204</v>
      </c>
      <c r="X1292" s="111" t="n">
        <v>2005</v>
      </c>
      <c r="Z1292" s="111" t="s">
        <v>221</v>
      </c>
      <c r="AA1292" s="122" t="s">
        <v>200</v>
      </c>
      <c r="AB1292" s="0" t="s">
        <v>8776</v>
      </c>
      <c r="AC1292" s="0" t="s">
        <v>872</v>
      </c>
      <c r="AD1292" s="111" t="n">
        <v>2005</v>
      </c>
      <c r="AE1292" s="111" t="s">
        <v>222</v>
      </c>
      <c r="AI1292" s="111" t="s">
        <v>207</v>
      </c>
      <c r="AK1292" s="111" t="str">
        <f aca="false">(AB1292)</f>
        <v>Big big studios</v>
      </c>
      <c r="AM1292" s="111" t="n">
        <f aca="false">AD1292</f>
        <v>2005</v>
      </c>
      <c r="AN1292" s="111" t="s">
        <v>263</v>
      </c>
      <c r="AS1292" s="0" t="s">
        <v>200</v>
      </c>
      <c r="AT1292" s="0" t="s">
        <v>1725</v>
      </c>
      <c r="AU1292" s="0" t="s">
        <v>200</v>
      </c>
      <c r="AV1292" s="0" t="s">
        <v>200</v>
      </c>
      <c r="AZ1292" s="0" t="s">
        <v>8855</v>
      </c>
      <c r="BA1292" s="124" t="s">
        <v>200</v>
      </c>
      <c r="BB1292" s="0" t="s">
        <v>210</v>
      </c>
      <c r="BC1292" s="0" t="s">
        <v>8856</v>
      </c>
      <c r="BE1292" s="0" t="s">
        <v>8857</v>
      </c>
      <c r="BG1292" s="125" t="s">
        <v>200</v>
      </c>
      <c r="BH1292" s="0" t="s">
        <v>2215</v>
      </c>
      <c r="BI1292" s="112" t="n">
        <v>711719162414</v>
      </c>
      <c r="BJ1292" s="126" t="s">
        <v>200</v>
      </c>
      <c r="BK1292" s="0" t="s">
        <v>215</v>
      </c>
      <c r="BL1292" s="112" t="n">
        <v>4</v>
      </c>
      <c r="BM1292" s="112" t="n">
        <v>4</v>
      </c>
      <c r="BN1292" s="112" t="n">
        <v>4</v>
      </c>
      <c r="BO1292" s="111" t="n">
        <v>20</v>
      </c>
      <c r="BP1292" s="125" t="s">
        <v>200</v>
      </c>
      <c r="BQ1292" s="127" t="s">
        <v>216</v>
      </c>
    </row>
    <row r="1293" customFormat="false" ht="13.8" hidden="false" customHeight="false" outlineLevel="0" collapsed="false">
      <c r="A1293" s="0" t="s">
        <v>8858</v>
      </c>
      <c r="B1293" s="0" t="s">
        <v>4342</v>
      </c>
      <c r="C1293" s="131" t="s">
        <v>1408</v>
      </c>
      <c r="D1293" s="131" t="s">
        <v>1333</v>
      </c>
      <c r="E1293" s="0" t="s">
        <v>194</v>
      </c>
      <c r="F1293" s="0" t="s">
        <v>195</v>
      </c>
      <c r="G1293" s="0" t="s">
        <v>196</v>
      </c>
      <c r="H1293" s="0" t="s">
        <v>219</v>
      </c>
      <c r="J1293" s="111" t="n">
        <v>1</v>
      </c>
      <c r="K1293" s="0" t="s">
        <v>198</v>
      </c>
      <c r="L1293" s="0" t="s">
        <v>198</v>
      </c>
      <c r="M1293" s="0" t="s">
        <v>199</v>
      </c>
      <c r="O1293" s="0" t="s">
        <v>200</v>
      </c>
      <c r="Q1293" s="120" t="s">
        <v>200</v>
      </c>
      <c r="R1293" s="0" t="s">
        <v>8589</v>
      </c>
      <c r="S1293" s="0" t="s">
        <v>201</v>
      </c>
      <c r="T1293" s="0" t="s">
        <v>198</v>
      </c>
      <c r="U1293" s="0" t="s">
        <v>202</v>
      </c>
      <c r="V1293" s="0" t="s">
        <v>1790</v>
      </c>
      <c r="W1293" s="110" t="s">
        <v>204</v>
      </c>
      <c r="X1293" s="111" t="n">
        <v>2007</v>
      </c>
      <c r="Z1293" s="111" t="s">
        <v>221</v>
      </c>
      <c r="AA1293" s="122" t="s">
        <v>200</v>
      </c>
      <c r="AB1293" s="0" t="s">
        <v>8776</v>
      </c>
      <c r="AC1293" s="0" t="s">
        <v>872</v>
      </c>
      <c r="AD1293" s="111" t="n">
        <v>2007</v>
      </c>
      <c r="AE1293" s="111" t="s">
        <v>222</v>
      </c>
      <c r="AI1293" s="111" t="s">
        <v>207</v>
      </c>
      <c r="AK1293" s="111" t="str">
        <f aca="false">(AB1293)</f>
        <v>Big big studios</v>
      </c>
      <c r="AM1293" s="111" t="n">
        <f aca="false">AD1293</f>
        <v>2007</v>
      </c>
      <c r="AN1293" s="111" t="s">
        <v>263</v>
      </c>
      <c r="AS1293" s="0" t="s">
        <v>200</v>
      </c>
      <c r="AT1293" s="0" t="s">
        <v>1725</v>
      </c>
      <c r="AU1293" s="0" t="s">
        <v>200</v>
      </c>
      <c r="AV1293" s="0" t="s">
        <v>200</v>
      </c>
      <c r="AZ1293" s="0" t="s">
        <v>8859</v>
      </c>
      <c r="BA1293" s="124" t="s">
        <v>200</v>
      </c>
      <c r="BB1293" s="0" t="s">
        <v>210</v>
      </c>
      <c r="BC1293" s="0" t="s">
        <v>8860</v>
      </c>
      <c r="BE1293" s="0" t="s">
        <v>8861</v>
      </c>
      <c r="BG1293" s="125" t="s">
        <v>200</v>
      </c>
      <c r="BH1293" s="0" t="s">
        <v>2215</v>
      </c>
      <c r="BI1293" s="112" t="n">
        <v>711719644699</v>
      </c>
      <c r="BJ1293" s="126" t="s">
        <v>200</v>
      </c>
      <c r="BK1293" s="0" t="s">
        <v>215</v>
      </c>
      <c r="BL1293" s="112" t="n">
        <v>4</v>
      </c>
      <c r="BM1293" s="112" t="n">
        <v>4</v>
      </c>
      <c r="BN1293" s="112" t="n">
        <v>4</v>
      </c>
      <c r="BO1293" s="111" t="n">
        <v>20</v>
      </c>
      <c r="BP1293" s="125" t="s">
        <v>200</v>
      </c>
      <c r="BQ1293" s="127" t="s">
        <v>216</v>
      </c>
    </row>
    <row r="1294" customFormat="false" ht="13.8" hidden="false" customHeight="false" outlineLevel="0" collapsed="false">
      <c r="A1294" s="0" t="s">
        <v>8862</v>
      </c>
      <c r="B1294" s="0" t="s">
        <v>4342</v>
      </c>
      <c r="C1294" s="0" t="s">
        <v>380</v>
      </c>
      <c r="D1294" s="0" t="s">
        <v>193</v>
      </c>
      <c r="E1294" s="0" t="s">
        <v>284</v>
      </c>
      <c r="F1294" s="0" t="s">
        <v>195</v>
      </c>
      <c r="G1294" s="0" t="s">
        <v>391</v>
      </c>
      <c r="H1294" s="0" t="s">
        <v>197</v>
      </c>
      <c r="J1294" s="111" t="n">
        <v>1</v>
      </c>
      <c r="K1294" s="0" t="s">
        <v>8612</v>
      </c>
      <c r="L1294" s="0" t="s">
        <v>392</v>
      </c>
      <c r="M1294" s="0" t="s">
        <v>199</v>
      </c>
      <c r="O1294" s="0" t="s">
        <v>200</v>
      </c>
      <c r="Q1294" s="120" t="s">
        <v>200</v>
      </c>
      <c r="R1294" s="0" t="s">
        <v>8589</v>
      </c>
      <c r="S1294" s="0" t="s">
        <v>201</v>
      </c>
      <c r="T1294" s="0" t="s">
        <v>198</v>
      </c>
      <c r="U1294" s="0" t="s">
        <v>202</v>
      </c>
      <c r="V1294" s="0" t="s">
        <v>1790</v>
      </c>
      <c r="W1294" s="110" t="s">
        <v>204</v>
      </c>
      <c r="X1294" s="111" t="n">
        <v>2008</v>
      </c>
      <c r="Y1294" s="111" t="s">
        <v>205</v>
      </c>
      <c r="Z1294" s="111" t="s">
        <v>221</v>
      </c>
      <c r="AA1294" s="122" t="s">
        <v>200</v>
      </c>
      <c r="AB1294" s="0" t="s">
        <v>8863</v>
      </c>
      <c r="AC1294" s="0" t="s">
        <v>3301</v>
      </c>
      <c r="AD1294" s="111" t="n">
        <v>2008</v>
      </c>
      <c r="AE1294" s="111" t="s">
        <v>198</v>
      </c>
      <c r="AI1294" s="111" t="s">
        <v>207</v>
      </c>
      <c r="AK1294" s="111" t="str">
        <f aca="false">(AB1294)</f>
        <v>Infinite interactive</v>
      </c>
      <c r="AM1294" s="111" t="n">
        <f aca="false">AD1294</f>
        <v>2008</v>
      </c>
      <c r="AN1294" s="111" t="s">
        <v>5341</v>
      </c>
      <c r="AS1294" s="0" t="s">
        <v>200</v>
      </c>
      <c r="AU1294" s="0" t="s">
        <v>332</v>
      </c>
      <c r="AV1294" s="0" t="s">
        <v>200</v>
      </c>
      <c r="AZ1294" s="0" t="s">
        <v>8864</v>
      </c>
      <c r="BA1294" s="124" t="s">
        <v>200</v>
      </c>
      <c r="BB1294" s="0" t="s">
        <v>248</v>
      </c>
      <c r="BC1294" s="0" t="s">
        <v>8725</v>
      </c>
      <c r="BE1294" s="0" t="s">
        <v>8865</v>
      </c>
      <c r="BF1294" s="0" t="s">
        <v>200</v>
      </c>
      <c r="BG1294" s="125" t="s">
        <v>200</v>
      </c>
      <c r="BH1294" s="0" t="s">
        <v>2215</v>
      </c>
      <c r="BI1294" s="112" t="n">
        <v>5060125481066</v>
      </c>
      <c r="BJ1294" s="126" t="s">
        <v>200</v>
      </c>
      <c r="BK1294" s="0" t="s">
        <v>215</v>
      </c>
      <c r="BL1294" s="112" t="n">
        <v>4</v>
      </c>
      <c r="BM1294" s="112" t="n">
        <v>4</v>
      </c>
      <c r="BN1294" s="112" t="n">
        <v>4</v>
      </c>
      <c r="BO1294" s="111" t="n">
        <v>20</v>
      </c>
      <c r="BP1294" s="125" t="s">
        <v>200</v>
      </c>
      <c r="BQ1294" s="127" t="s">
        <v>216</v>
      </c>
    </row>
    <row r="1295" customFormat="false" ht="13.8" hidden="false" customHeight="false" outlineLevel="0" collapsed="false">
      <c r="A1295" s="0" t="s">
        <v>8866</v>
      </c>
      <c r="B1295" s="0" t="s">
        <v>4342</v>
      </c>
      <c r="C1295" s="0" t="s">
        <v>994</v>
      </c>
      <c r="D1295" s="0" t="s">
        <v>193</v>
      </c>
      <c r="E1295" s="0" t="s">
        <v>194</v>
      </c>
      <c r="F1295" s="0" t="s">
        <v>195</v>
      </c>
      <c r="G1295" s="0" t="s">
        <v>196</v>
      </c>
      <c r="H1295" s="0" t="s">
        <v>901</v>
      </c>
      <c r="J1295" s="111" t="n">
        <v>1</v>
      </c>
      <c r="K1295" s="0" t="s">
        <v>198</v>
      </c>
      <c r="L1295" s="0" t="s">
        <v>198</v>
      </c>
      <c r="M1295" s="0" t="s">
        <v>199</v>
      </c>
      <c r="O1295" s="0" t="s">
        <v>200</v>
      </c>
      <c r="Q1295" s="120" t="s">
        <v>200</v>
      </c>
      <c r="R1295" s="0" t="s">
        <v>8589</v>
      </c>
      <c r="S1295" s="0" t="s">
        <v>201</v>
      </c>
      <c r="T1295" s="0" t="s">
        <v>198</v>
      </c>
      <c r="U1295" s="0" t="s">
        <v>239</v>
      </c>
      <c r="V1295" s="0" t="s">
        <v>1790</v>
      </c>
      <c r="W1295" s="110" t="s">
        <v>204</v>
      </c>
      <c r="X1295" s="111" t="n">
        <v>2009</v>
      </c>
      <c r="Y1295" s="111" t="s">
        <v>240</v>
      </c>
      <c r="Z1295" s="111" t="s">
        <v>198</v>
      </c>
      <c r="AA1295" s="122" t="s">
        <v>200</v>
      </c>
      <c r="AB1295" s="0" t="s">
        <v>2273</v>
      </c>
      <c r="AC1295" s="0" t="s">
        <v>5016</v>
      </c>
      <c r="AD1295" s="111" t="s">
        <v>198</v>
      </c>
      <c r="AE1295" s="111" t="s">
        <v>222</v>
      </c>
      <c r="AI1295" s="111" t="s">
        <v>207</v>
      </c>
      <c r="AK1295" s="111" t="str">
        <f aca="false">(AB1295)</f>
        <v>Banpresto</v>
      </c>
      <c r="AM1295" s="111" t="n">
        <f aca="false">X1295</f>
        <v>2009</v>
      </c>
      <c r="AN1295" s="111" t="s">
        <v>208</v>
      </c>
      <c r="AP1295" s="0" t="s">
        <v>610</v>
      </c>
      <c r="AQ1295" s="0" t="s">
        <v>200</v>
      </c>
      <c r="AS1295" s="0" t="s">
        <v>8867</v>
      </c>
      <c r="AT1295" s="0" t="s">
        <v>2407</v>
      </c>
      <c r="AU1295" s="0" t="s">
        <v>1871</v>
      </c>
      <c r="AV1295" s="0" t="s">
        <v>200</v>
      </c>
      <c r="AZ1295" s="0" t="s">
        <v>8868</v>
      </c>
      <c r="BA1295" s="124" t="s">
        <v>200</v>
      </c>
      <c r="BB1295" s="0" t="s">
        <v>210</v>
      </c>
      <c r="BC1295" s="0" t="s">
        <v>8869</v>
      </c>
      <c r="BE1295" s="0" t="s">
        <v>8870</v>
      </c>
      <c r="BG1295" s="125" t="s">
        <v>200</v>
      </c>
      <c r="BH1295" s="0" t="s">
        <v>2215</v>
      </c>
      <c r="BI1295" s="112" t="n">
        <v>4582224499205</v>
      </c>
      <c r="BJ1295" s="126" t="s">
        <v>200</v>
      </c>
      <c r="BK1295" s="0" t="s">
        <v>215</v>
      </c>
      <c r="BL1295" s="112" t="n">
        <v>4</v>
      </c>
      <c r="BM1295" s="112" t="n">
        <v>4</v>
      </c>
      <c r="BN1295" s="112" t="n">
        <v>4</v>
      </c>
      <c r="BO1295" s="111" t="n">
        <v>20</v>
      </c>
      <c r="BP1295" s="125" t="s">
        <v>200</v>
      </c>
      <c r="BQ1295" s="127" t="s">
        <v>216</v>
      </c>
    </row>
    <row r="1296" customFormat="false" ht="13.8" hidden="false" customHeight="false" outlineLevel="0" collapsed="false">
      <c r="A1296" s="0" t="s">
        <v>8871</v>
      </c>
      <c r="B1296" s="0" t="s">
        <v>4342</v>
      </c>
      <c r="C1296" s="0" t="s">
        <v>994</v>
      </c>
      <c r="D1296" s="0" t="s">
        <v>193</v>
      </c>
      <c r="E1296" s="0" t="s">
        <v>194</v>
      </c>
      <c r="F1296" s="0" t="s">
        <v>195</v>
      </c>
      <c r="G1296" s="0" t="s">
        <v>196</v>
      </c>
      <c r="H1296" s="0" t="s">
        <v>901</v>
      </c>
      <c r="J1296" s="111" t="n">
        <v>1</v>
      </c>
      <c r="K1296" s="0" t="s">
        <v>198</v>
      </c>
      <c r="L1296" s="0" t="s">
        <v>198</v>
      </c>
      <c r="M1296" s="0" t="s">
        <v>199</v>
      </c>
      <c r="O1296" s="0" t="s">
        <v>200</v>
      </c>
      <c r="Q1296" s="120" t="s">
        <v>200</v>
      </c>
      <c r="R1296" s="0" t="s">
        <v>8589</v>
      </c>
      <c r="S1296" s="0" t="s">
        <v>201</v>
      </c>
      <c r="T1296" s="0" t="s">
        <v>198</v>
      </c>
      <c r="U1296" s="0" t="s">
        <v>239</v>
      </c>
      <c r="V1296" s="0" t="s">
        <v>1790</v>
      </c>
      <c r="W1296" s="110" t="s">
        <v>204</v>
      </c>
      <c r="X1296" s="111" t="n">
        <v>2011</v>
      </c>
      <c r="Y1296" s="111" t="s">
        <v>240</v>
      </c>
      <c r="Z1296" s="111" t="s">
        <v>198</v>
      </c>
      <c r="AA1296" s="122" t="s">
        <v>200</v>
      </c>
      <c r="AB1296" s="0" t="s">
        <v>2273</v>
      </c>
      <c r="AC1296" s="0" t="s">
        <v>5016</v>
      </c>
      <c r="AD1296" s="111" t="s">
        <v>198</v>
      </c>
      <c r="AE1296" s="111" t="s">
        <v>222</v>
      </c>
      <c r="AI1296" s="111" t="s">
        <v>207</v>
      </c>
      <c r="AK1296" s="111" t="str">
        <f aca="false">(AB1296)</f>
        <v>Banpresto</v>
      </c>
      <c r="AM1296" s="111" t="n">
        <f aca="false">X1296</f>
        <v>2011</v>
      </c>
      <c r="AN1296" s="111" t="s">
        <v>208</v>
      </c>
      <c r="AP1296" s="0" t="s">
        <v>610</v>
      </c>
      <c r="AQ1296" s="0" t="s">
        <v>200</v>
      </c>
      <c r="AS1296" s="0" t="s">
        <v>8867</v>
      </c>
      <c r="AT1296" s="0" t="s">
        <v>2407</v>
      </c>
      <c r="AU1296" s="0" t="s">
        <v>1871</v>
      </c>
      <c r="AV1296" s="0" t="s">
        <v>200</v>
      </c>
      <c r="AZ1296" s="0" t="s">
        <v>8872</v>
      </c>
      <c r="BA1296" s="124" t="s">
        <v>200</v>
      </c>
      <c r="BB1296" s="0" t="s">
        <v>210</v>
      </c>
      <c r="BC1296" s="0" t="s">
        <v>8873</v>
      </c>
      <c r="BE1296" s="0" t="s">
        <v>8870</v>
      </c>
      <c r="BG1296" s="125" t="s">
        <v>200</v>
      </c>
      <c r="BH1296" s="0" t="s">
        <v>2215</v>
      </c>
      <c r="BI1296" s="112" t="n">
        <v>4582224499496</v>
      </c>
      <c r="BJ1296" s="126" t="s">
        <v>200</v>
      </c>
      <c r="BK1296" s="0" t="s">
        <v>215</v>
      </c>
      <c r="BL1296" s="112" t="n">
        <v>4</v>
      </c>
      <c r="BM1296" s="112" t="n">
        <v>4</v>
      </c>
      <c r="BN1296" s="112" t="n">
        <v>4</v>
      </c>
      <c r="BO1296" s="111" t="n">
        <v>20</v>
      </c>
      <c r="BP1296" s="125" t="s">
        <v>200</v>
      </c>
      <c r="BQ1296" s="127" t="s">
        <v>216</v>
      </c>
    </row>
    <row r="1297" customFormat="false" ht="13.8" hidden="false" customHeight="false" outlineLevel="0" collapsed="false">
      <c r="A1297" s="0" t="s">
        <v>8874</v>
      </c>
      <c r="B1297" s="0" t="s">
        <v>4342</v>
      </c>
      <c r="C1297" s="0" t="s">
        <v>994</v>
      </c>
      <c r="D1297" s="0" t="s">
        <v>8875</v>
      </c>
      <c r="E1297" s="0" t="s">
        <v>194</v>
      </c>
      <c r="F1297" s="0" t="s">
        <v>8522</v>
      </c>
      <c r="G1297" s="0" t="s">
        <v>196</v>
      </c>
      <c r="H1297" s="0" t="s">
        <v>197</v>
      </c>
      <c r="J1297" s="111" t="n">
        <v>1</v>
      </c>
      <c r="K1297" s="0" t="s">
        <v>8612</v>
      </c>
      <c r="L1297" s="0" t="s">
        <v>392</v>
      </c>
      <c r="M1297" s="0" t="s">
        <v>199</v>
      </c>
      <c r="O1297" s="0" t="s">
        <v>200</v>
      </c>
      <c r="Q1297" s="120" t="s">
        <v>200</v>
      </c>
      <c r="R1297" s="0" t="s">
        <v>8589</v>
      </c>
      <c r="S1297" s="0" t="s">
        <v>201</v>
      </c>
      <c r="T1297" s="0" t="s">
        <v>198</v>
      </c>
      <c r="U1297" s="0" t="s">
        <v>202</v>
      </c>
      <c r="V1297" s="0" t="s">
        <v>1790</v>
      </c>
      <c r="W1297" s="110" t="s">
        <v>204</v>
      </c>
      <c r="X1297" s="111" t="n">
        <v>2008</v>
      </c>
      <c r="Z1297" s="111" t="s">
        <v>757</v>
      </c>
      <c r="AA1297" s="122" t="s">
        <v>200</v>
      </c>
      <c r="AB1297" s="0" t="s">
        <v>2602</v>
      </c>
      <c r="AC1297" s="0" t="s">
        <v>4491</v>
      </c>
      <c r="AD1297" s="111" t="n">
        <v>2008</v>
      </c>
      <c r="AE1297" s="111" t="s">
        <v>222</v>
      </c>
      <c r="AI1297" s="111" t="s">
        <v>207</v>
      </c>
      <c r="AK1297" s="111" t="str">
        <f aca="false">(AB1297)</f>
        <v>Irem</v>
      </c>
      <c r="AM1297" s="111" t="n">
        <f aca="false">AD1297</f>
        <v>2008</v>
      </c>
      <c r="AN1297" s="111" t="s">
        <v>208</v>
      </c>
      <c r="AS1297" s="0" t="s">
        <v>8876</v>
      </c>
      <c r="AT1297" s="0" t="s">
        <v>200</v>
      </c>
      <c r="AU1297" s="0" t="s">
        <v>1306</v>
      </c>
      <c r="AV1297" s="0" t="s">
        <v>200</v>
      </c>
      <c r="AZ1297" s="0" t="s">
        <v>8877</v>
      </c>
      <c r="BA1297" s="124" t="s">
        <v>200</v>
      </c>
      <c r="BB1297" s="0" t="s">
        <v>210</v>
      </c>
      <c r="BC1297" s="0" t="s">
        <v>8878</v>
      </c>
      <c r="BD1297" s="0" t="s">
        <v>8879</v>
      </c>
      <c r="BE1297" s="0" t="s">
        <v>8880</v>
      </c>
      <c r="BF1297" s="0" t="s">
        <v>8881</v>
      </c>
      <c r="BG1297" s="125" t="s">
        <v>200</v>
      </c>
      <c r="BH1297" s="0" t="s">
        <v>2215</v>
      </c>
      <c r="BI1297" s="112" t="n">
        <v>5060102951742</v>
      </c>
      <c r="BJ1297" s="126" t="s">
        <v>200</v>
      </c>
      <c r="BK1297" s="0" t="s">
        <v>215</v>
      </c>
      <c r="BL1297" s="112" t="n">
        <v>4</v>
      </c>
      <c r="BM1297" s="112" t="n">
        <v>4</v>
      </c>
      <c r="BN1297" s="112" t="n">
        <v>4</v>
      </c>
      <c r="BO1297" s="111" t="n">
        <v>20</v>
      </c>
      <c r="BP1297" s="125" t="s">
        <v>200</v>
      </c>
      <c r="BQ1297" s="127" t="s">
        <v>216</v>
      </c>
    </row>
    <row r="1298" customFormat="false" ht="13.8" hidden="false" customHeight="false" outlineLevel="0" collapsed="false">
      <c r="A1298" s="0" t="s">
        <v>8882</v>
      </c>
      <c r="B1298" s="0" t="s">
        <v>4342</v>
      </c>
      <c r="C1298" s="0" t="s">
        <v>192</v>
      </c>
      <c r="D1298" s="0" t="s">
        <v>193</v>
      </c>
      <c r="E1298" s="0" t="s">
        <v>194</v>
      </c>
      <c r="F1298" s="0" t="s">
        <v>195</v>
      </c>
      <c r="G1298" s="0" t="s">
        <v>196</v>
      </c>
      <c r="H1298" s="0" t="s">
        <v>197</v>
      </c>
      <c r="J1298" s="111" t="n">
        <v>1</v>
      </c>
      <c r="K1298" s="0" t="s">
        <v>8612</v>
      </c>
      <c r="L1298" s="0" t="s">
        <v>533</v>
      </c>
      <c r="M1298" s="0" t="s">
        <v>199</v>
      </c>
      <c r="O1298" s="0" t="s">
        <v>200</v>
      </c>
      <c r="Q1298" s="120" t="s">
        <v>200</v>
      </c>
      <c r="R1298" s="0" t="s">
        <v>8589</v>
      </c>
      <c r="S1298" s="0" t="s">
        <v>201</v>
      </c>
      <c r="T1298" s="0" t="s">
        <v>198</v>
      </c>
      <c r="U1298" s="0" t="s">
        <v>239</v>
      </c>
      <c r="V1298" s="0" t="s">
        <v>1790</v>
      </c>
      <c r="W1298" s="110" t="s">
        <v>204</v>
      </c>
      <c r="X1298" s="111" t="n">
        <v>2007</v>
      </c>
      <c r="Y1298" s="111" t="s">
        <v>240</v>
      </c>
      <c r="Z1298" s="111" t="s">
        <v>198</v>
      </c>
      <c r="AA1298" s="122" t="s">
        <v>200</v>
      </c>
      <c r="AB1298" s="0" t="s">
        <v>3630</v>
      </c>
      <c r="AC1298" s="0" t="s">
        <v>459</v>
      </c>
      <c r="AD1298" s="111" t="s">
        <v>198</v>
      </c>
      <c r="AE1298" s="111" t="s">
        <v>222</v>
      </c>
      <c r="AI1298" s="111" t="s">
        <v>294</v>
      </c>
      <c r="AJ1298" s="111" t="s">
        <v>3493</v>
      </c>
      <c r="AK1298" s="0" t="s">
        <v>459</v>
      </c>
      <c r="AM1298" s="111" t="s">
        <v>849</v>
      </c>
      <c r="AN1298" s="111" t="s">
        <v>208</v>
      </c>
      <c r="AQ1298" s="131" t="s">
        <v>1615</v>
      </c>
      <c r="AR1298" s="0" t="s">
        <v>200</v>
      </c>
      <c r="AS1298" s="0" t="s">
        <v>2656</v>
      </c>
      <c r="AT1298" s="0" t="s">
        <v>200</v>
      </c>
      <c r="AU1298" s="0" t="s">
        <v>1306</v>
      </c>
      <c r="AV1298" s="0" t="s">
        <v>200</v>
      </c>
      <c r="AZ1298" s="0" t="s">
        <v>8883</v>
      </c>
      <c r="BA1298" s="124" t="s">
        <v>200</v>
      </c>
      <c r="BB1298" s="0" t="s">
        <v>248</v>
      </c>
      <c r="BC1298" s="0" t="s">
        <v>8884</v>
      </c>
      <c r="BD1298" s="0" t="s">
        <v>8885</v>
      </c>
      <c r="BE1298" s="0" t="s">
        <v>8886</v>
      </c>
      <c r="BG1298" s="125" t="s">
        <v>200</v>
      </c>
      <c r="BH1298" s="0" t="s">
        <v>2215</v>
      </c>
      <c r="BI1298" s="112" t="n">
        <v>4988602133752</v>
      </c>
      <c r="BJ1298" s="126" t="s">
        <v>200</v>
      </c>
      <c r="BK1298" s="0" t="s">
        <v>215</v>
      </c>
      <c r="BL1298" s="112" t="n">
        <v>4</v>
      </c>
      <c r="BM1298" s="112" t="n">
        <v>4</v>
      </c>
      <c r="BN1298" s="112" t="n">
        <v>4</v>
      </c>
      <c r="BO1298" s="111" t="n">
        <v>50</v>
      </c>
      <c r="BP1298" s="125" t="s">
        <v>200</v>
      </c>
      <c r="BQ1298" s="127" t="s">
        <v>216</v>
      </c>
    </row>
    <row r="1299" customFormat="false" ht="13.8" hidden="false" customHeight="false" outlineLevel="0" collapsed="false">
      <c r="A1299" s="0" t="s">
        <v>8887</v>
      </c>
      <c r="B1299" s="0" t="s">
        <v>4342</v>
      </c>
      <c r="C1299" s="0" t="s">
        <v>2655</v>
      </c>
      <c r="D1299" s="0" t="s">
        <v>193</v>
      </c>
      <c r="E1299" s="0" t="s">
        <v>848</v>
      </c>
      <c r="F1299" s="0" t="s">
        <v>848</v>
      </c>
      <c r="G1299" s="0" t="s">
        <v>848</v>
      </c>
      <c r="H1299" s="0" t="s">
        <v>197</v>
      </c>
      <c r="J1299" s="111" t="n">
        <v>1</v>
      </c>
      <c r="K1299" s="0" t="s">
        <v>198</v>
      </c>
      <c r="L1299" s="0" t="s">
        <v>198</v>
      </c>
      <c r="M1299" s="0" t="s">
        <v>220</v>
      </c>
      <c r="O1299" s="0" t="s">
        <v>200</v>
      </c>
      <c r="Q1299" s="120" t="s">
        <v>200</v>
      </c>
      <c r="R1299" s="0" t="s">
        <v>8589</v>
      </c>
      <c r="S1299" s="0" t="s">
        <v>201</v>
      </c>
      <c r="T1299" s="0" t="s">
        <v>198</v>
      </c>
      <c r="U1299" s="0" t="s">
        <v>239</v>
      </c>
      <c r="V1299" s="0" t="s">
        <v>1790</v>
      </c>
      <c r="W1299" s="110" t="s">
        <v>204</v>
      </c>
      <c r="X1299" s="111" t="n">
        <v>2011</v>
      </c>
      <c r="Y1299" s="111" t="s">
        <v>240</v>
      </c>
      <c r="Z1299" s="111" t="s">
        <v>198</v>
      </c>
      <c r="AA1299" s="122" t="s">
        <v>200</v>
      </c>
      <c r="AB1299" s="0" t="s">
        <v>1534</v>
      </c>
      <c r="AC1299" s="0" t="s">
        <v>1534</v>
      </c>
      <c r="AD1299" s="111" t="s">
        <v>198</v>
      </c>
      <c r="AE1299" s="111" t="s">
        <v>222</v>
      </c>
      <c r="AI1299" s="111" t="s">
        <v>294</v>
      </c>
      <c r="AJ1299" s="111" t="s">
        <v>295</v>
      </c>
      <c r="AK1299" s="111" t="s">
        <v>1534</v>
      </c>
      <c r="AL1299" s="0" t="s">
        <v>216</v>
      </c>
      <c r="AM1299" s="111" t="s">
        <v>849</v>
      </c>
      <c r="AN1299" s="111" t="s">
        <v>208</v>
      </c>
      <c r="AP1299" s="0" t="s">
        <v>200</v>
      </c>
      <c r="AQ1299" s="0" t="s">
        <v>200</v>
      </c>
      <c r="AR1299" s="0" t="s">
        <v>200</v>
      </c>
      <c r="AS1299" s="0" t="s">
        <v>200</v>
      </c>
      <c r="AV1299" s="0" t="s">
        <v>200</v>
      </c>
      <c r="AZ1299" s="0" t="s">
        <v>8888</v>
      </c>
      <c r="BA1299" s="124" t="s">
        <v>200</v>
      </c>
      <c r="BB1299" s="0" t="s">
        <v>248</v>
      </c>
      <c r="BC1299" s="0" t="s">
        <v>8889</v>
      </c>
      <c r="BE1299" s="0" t="s">
        <v>8890</v>
      </c>
      <c r="BG1299" s="125" t="s">
        <v>200</v>
      </c>
      <c r="BH1299" s="0" t="s">
        <v>2215</v>
      </c>
      <c r="BI1299" s="112" t="n">
        <v>4964808301171</v>
      </c>
      <c r="BJ1299" s="126" t="s">
        <v>200</v>
      </c>
      <c r="BK1299" s="0" t="s">
        <v>215</v>
      </c>
      <c r="BL1299" s="112" t="n">
        <v>4</v>
      </c>
      <c r="BM1299" s="112" t="n">
        <v>4</v>
      </c>
      <c r="BN1299" s="112" t="n">
        <v>4</v>
      </c>
      <c r="BO1299" s="111" t="n">
        <v>20</v>
      </c>
      <c r="BP1299" s="125" t="s">
        <v>200</v>
      </c>
      <c r="BQ1299" s="127" t="s">
        <v>216</v>
      </c>
    </row>
    <row r="1300" customFormat="false" ht="13.8" hidden="false" customHeight="false" outlineLevel="0" collapsed="false">
      <c r="A1300" s="0" t="s">
        <v>8891</v>
      </c>
      <c r="B1300" s="0" t="s">
        <v>4342</v>
      </c>
      <c r="C1300" s="0" t="s">
        <v>192</v>
      </c>
      <c r="D1300" s="0" t="s">
        <v>193</v>
      </c>
      <c r="E1300" s="0" t="s">
        <v>194</v>
      </c>
      <c r="F1300" s="0" t="s">
        <v>195</v>
      </c>
      <c r="G1300" s="0" t="s">
        <v>196</v>
      </c>
      <c r="H1300" s="0" t="s">
        <v>901</v>
      </c>
      <c r="J1300" s="111" t="n">
        <v>1</v>
      </c>
      <c r="K1300" s="0" t="s">
        <v>198</v>
      </c>
      <c r="L1300" s="0" t="s">
        <v>198</v>
      </c>
      <c r="M1300" s="0" t="s">
        <v>199</v>
      </c>
      <c r="O1300" s="0" t="s">
        <v>200</v>
      </c>
      <c r="Q1300" s="120" t="s">
        <v>200</v>
      </c>
      <c r="R1300" s="0" t="s">
        <v>8589</v>
      </c>
      <c r="S1300" s="0" t="s">
        <v>201</v>
      </c>
      <c r="T1300" s="0" t="s">
        <v>198</v>
      </c>
      <c r="U1300" s="0" t="s">
        <v>239</v>
      </c>
      <c r="V1300" s="0" t="s">
        <v>1790</v>
      </c>
      <c r="W1300" s="110" t="s">
        <v>204</v>
      </c>
      <c r="X1300" s="111" t="n">
        <v>2012</v>
      </c>
      <c r="Y1300" s="111" t="s">
        <v>240</v>
      </c>
      <c r="Z1300" s="111" t="s">
        <v>198</v>
      </c>
      <c r="AA1300" s="122" t="s">
        <v>200</v>
      </c>
      <c r="AB1300" s="0" t="s">
        <v>8892</v>
      </c>
      <c r="AC1300" s="0" t="s">
        <v>8893</v>
      </c>
      <c r="AD1300" s="111" t="s">
        <v>198</v>
      </c>
      <c r="AE1300" s="111" t="s">
        <v>222</v>
      </c>
      <c r="AI1300" s="111" t="s">
        <v>207</v>
      </c>
      <c r="AK1300" s="111" t="str">
        <f aca="false">(AB1300)</f>
        <v>Alchemist</v>
      </c>
      <c r="AM1300" s="111" t="n">
        <f aca="false">X1300</f>
        <v>2012</v>
      </c>
      <c r="AN1300" s="111" t="s">
        <v>208</v>
      </c>
      <c r="AP1300" s="0" t="s">
        <v>610</v>
      </c>
      <c r="AS1300" s="0" t="s">
        <v>200</v>
      </c>
      <c r="AT1300" s="0" t="s">
        <v>2407</v>
      </c>
      <c r="AU1300" s="0" t="s">
        <v>227</v>
      </c>
      <c r="AV1300" s="0" t="s">
        <v>200</v>
      </c>
      <c r="AZ1300" s="0" t="s">
        <v>8894</v>
      </c>
      <c r="BA1300" s="124" t="s">
        <v>200</v>
      </c>
      <c r="BB1300" s="0" t="s">
        <v>248</v>
      </c>
      <c r="BC1300" s="0" t="s">
        <v>8895</v>
      </c>
      <c r="BD1300" s="0" t="s">
        <v>8896</v>
      </c>
      <c r="BE1300" s="0" t="s">
        <v>8897</v>
      </c>
      <c r="BG1300" s="125" t="s">
        <v>200</v>
      </c>
      <c r="BH1300" s="0" t="s">
        <v>2215</v>
      </c>
      <c r="BI1300" s="112" t="n">
        <v>4562168541864</v>
      </c>
      <c r="BJ1300" s="126" t="s">
        <v>200</v>
      </c>
      <c r="BK1300" s="0" t="s">
        <v>215</v>
      </c>
      <c r="BL1300" s="112" t="n">
        <v>4</v>
      </c>
      <c r="BM1300" s="112" t="n">
        <v>4</v>
      </c>
      <c r="BN1300" s="112" t="n">
        <v>4</v>
      </c>
      <c r="BO1300" s="111" t="n">
        <v>90</v>
      </c>
      <c r="BP1300" s="125" t="s">
        <v>200</v>
      </c>
      <c r="BQ1300" s="127" t="s">
        <v>216</v>
      </c>
    </row>
    <row r="1301" customFormat="false" ht="13.8" hidden="false" customHeight="false" outlineLevel="0" collapsed="false">
      <c r="A1301" s="0" t="s">
        <v>8898</v>
      </c>
      <c r="B1301" s="0" t="s">
        <v>4342</v>
      </c>
      <c r="C1301" s="0" t="s">
        <v>1735</v>
      </c>
      <c r="D1301" s="0" t="s">
        <v>1333</v>
      </c>
      <c r="E1301" s="0" t="s">
        <v>194</v>
      </c>
      <c r="F1301" s="0" t="s">
        <v>606</v>
      </c>
      <c r="G1301" s="0" t="s">
        <v>391</v>
      </c>
      <c r="H1301" s="0" t="s">
        <v>197</v>
      </c>
      <c r="J1301" s="111" t="n">
        <v>1</v>
      </c>
      <c r="K1301" s="0" t="s">
        <v>8612</v>
      </c>
      <c r="L1301" s="0" t="s">
        <v>392</v>
      </c>
      <c r="M1301" s="0" t="s">
        <v>199</v>
      </c>
      <c r="O1301" s="0" t="s">
        <v>200</v>
      </c>
      <c r="Q1301" s="120" t="s">
        <v>200</v>
      </c>
      <c r="R1301" s="0" t="s">
        <v>8589</v>
      </c>
      <c r="S1301" s="0" t="s">
        <v>201</v>
      </c>
      <c r="T1301" s="0" t="s">
        <v>198</v>
      </c>
      <c r="U1301" s="0" t="s">
        <v>202</v>
      </c>
      <c r="V1301" s="0" t="s">
        <v>1790</v>
      </c>
      <c r="W1301" s="110" t="s">
        <v>204</v>
      </c>
      <c r="X1301" s="111" t="n">
        <v>2009</v>
      </c>
      <c r="Y1301" s="111" t="s">
        <v>1624</v>
      </c>
      <c r="Z1301" s="111" t="s">
        <v>198</v>
      </c>
      <c r="AA1301" s="122" t="s">
        <v>200</v>
      </c>
      <c r="AB1301" s="0" t="s">
        <v>370</v>
      </c>
      <c r="AC1301" s="0" t="s">
        <v>4644</v>
      </c>
      <c r="AD1301" s="111" t="n">
        <v>2009</v>
      </c>
      <c r="AE1301" s="111" t="s">
        <v>222</v>
      </c>
      <c r="AI1301" s="111" t="s">
        <v>207</v>
      </c>
      <c r="AK1301" s="111" t="str">
        <f aca="false">(AB1301)</f>
        <v>Namco</v>
      </c>
      <c r="AM1301" s="111" t="n">
        <f aca="false">AD1301</f>
        <v>2009</v>
      </c>
      <c r="AN1301" s="111" t="s">
        <v>208</v>
      </c>
      <c r="AO1301" s="0" t="s">
        <v>609</v>
      </c>
      <c r="AP1301" s="0" t="s">
        <v>200</v>
      </c>
      <c r="AQ1301" s="0" t="s">
        <v>200</v>
      </c>
      <c r="AR1301" s="0" t="s">
        <v>200</v>
      </c>
      <c r="AS1301" s="0" t="s">
        <v>1992</v>
      </c>
      <c r="AT1301" s="0" t="s">
        <v>200</v>
      </c>
      <c r="AV1301" s="0" t="s">
        <v>200</v>
      </c>
      <c r="AZ1301" s="0" t="s">
        <v>8899</v>
      </c>
      <c r="BA1301" s="124" t="s">
        <v>200</v>
      </c>
      <c r="BB1301" s="0" t="s">
        <v>248</v>
      </c>
      <c r="BC1301" s="0" t="s">
        <v>8900</v>
      </c>
      <c r="BD1301" s="0" t="s">
        <v>8901</v>
      </c>
      <c r="BE1301" s="0" t="s">
        <v>8902</v>
      </c>
      <c r="BG1301" s="125" t="s">
        <v>200</v>
      </c>
      <c r="BH1301" s="0" t="s">
        <v>2215</v>
      </c>
      <c r="BI1301" s="112" t="n">
        <v>3296580808533</v>
      </c>
      <c r="BJ1301" s="126" t="s">
        <v>200</v>
      </c>
      <c r="BK1301" s="0" t="s">
        <v>215</v>
      </c>
      <c r="BL1301" s="112" t="n">
        <v>4</v>
      </c>
      <c r="BM1301" s="112" t="n">
        <v>4</v>
      </c>
      <c r="BN1301" s="112" t="n">
        <v>4</v>
      </c>
      <c r="BO1301" s="111" t="n">
        <v>20</v>
      </c>
      <c r="BP1301" s="125" t="s">
        <v>200</v>
      </c>
      <c r="BQ1301" s="127" t="s">
        <v>216</v>
      </c>
    </row>
    <row r="1302" customFormat="false" ht="13.8" hidden="false" customHeight="false" outlineLevel="0" collapsed="false">
      <c r="A1302" s="0" t="s">
        <v>8903</v>
      </c>
      <c r="B1302" s="0" t="s">
        <v>4342</v>
      </c>
      <c r="C1302" s="0" t="s">
        <v>3792</v>
      </c>
      <c r="D1302" s="0" t="s">
        <v>1333</v>
      </c>
      <c r="E1302" s="0" t="s">
        <v>284</v>
      </c>
      <c r="F1302" s="0" t="s">
        <v>195</v>
      </c>
      <c r="G1302" s="0" t="s">
        <v>196</v>
      </c>
      <c r="H1302" s="0" t="s">
        <v>197</v>
      </c>
      <c r="J1302" s="111" t="n">
        <v>1</v>
      </c>
      <c r="K1302" s="0" t="s">
        <v>2825</v>
      </c>
      <c r="L1302" s="0" t="s">
        <v>392</v>
      </c>
      <c r="M1302" s="0" t="s">
        <v>199</v>
      </c>
      <c r="O1302" s="0" t="s">
        <v>200</v>
      </c>
      <c r="Q1302" s="120" t="s">
        <v>200</v>
      </c>
      <c r="R1302" s="0" t="s">
        <v>8589</v>
      </c>
      <c r="S1302" s="0" t="s">
        <v>201</v>
      </c>
      <c r="T1302" s="0" t="s">
        <v>198</v>
      </c>
      <c r="U1302" s="0" t="s">
        <v>202</v>
      </c>
      <c r="V1302" s="0" t="s">
        <v>1790</v>
      </c>
      <c r="W1302" s="110" t="s">
        <v>204</v>
      </c>
      <c r="X1302" s="111" t="n">
        <v>2005</v>
      </c>
      <c r="Z1302" s="111" t="s">
        <v>198</v>
      </c>
      <c r="AA1302" s="122" t="s">
        <v>200</v>
      </c>
      <c r="AB1302" s="0" t="s">
        <v>3793</v>
      </c>
      <c r="AC1302" s="0" t="s">
        <v>574</v>
      </c>
      <c r="AD1302" s="111" t="n">
        <v>2005</v>
      </c>
      <c r="AE1302" s="111" t="s">
        <v>198</v>
      </c>
      <c r="AI1302" s="111" t="s">
        <v>207</v>
      </c>
      <c r="AK1302" s="111" t="str">
        <f aca="false">(AB1302)</f>
        <v>Electronic arts Canada</v>
      </c>
      <c r="AM1302" s="111" t="n">
        <f aca="false">AD1302</f>
        <v>2005</v>
      </c>
      <c r="AN1302" s="111" t="s">
        <v>1887</v>
      </c>
      <c r="AS1302" s="0" t="s">
        <v>200</v>
      </c>
      <c r="AV1302" s="0" t="s">
        <v>200</v>
      </c>
      <c r="AZ1302" s="0" t="s">
        <v>8904</v>
      </c>
      <c r="BA1302" s="124" t="s">
        <v>200</v>
      </c>
      <c r="BB1302" s="0" t="s">
        <v>210</v>
      </c>
      <c r="BC1302" s="0" t="s">
        <v>8905</v>
      </c>
      <c r="BD1302" s="0" t="s">
        <v>8906</v>
      </c>
      <c r="BE1302" s="0" t="s">
        <v>8907</v>
      </c>
      <c r="BG1302" s="125" t="s">
        <v>200</v>
      </c>
      <c r="BH1302" s="0" t="s">
        <v>2215</v>
      </c>
      <c r="BI1302" s="112" t="n">
        <v>5030931047725</v>
      </c>
      <c r="BJ1302" s="126" t="s">
        <v>200</v>
      </c>
      <c r="BK1302" s="0" t="s">
        <v>215</v>
      </c>
      <c r="BL1302" s="112" t="n">
        <v>4</v>
      </c>
      <c r="BM1302" s="112" t="n">
        <v>4</v>
      </c>
      <c r="BN1302" s="112" t="n">
        <v>4</v>
      </c>
      <c r="BO1302" s="111" t="n">
        <v>20</v>
      </c>
      <c r="BP1302" s="125" t="s">
        <v>200</v>
      </c>
      <c r="BQ1302" s="127" t="s">
        <v>216</v>
      </c>
    </row>
    <row r="1303" customFormat="false" ht="13.8" hidden="false" customHeight="false" outlineLevel="0" collapsed="false">
      <c r="A1303" s="0" t="s">
        <v>8908</v>
      </c>
      <c r="B1303" s="0" t="s">
        <v>4342</v>
      </c>
      <c r="C1303" s="0" t="s">
        <v>928</v>
      </c>
      <c r="D1303" s="0" t="s">
        <v>1460</v>
      </c>
      <c r="E1303" s="0" t="s">
        <v>194</v>
      </c>
      <c r="F1303" s="0" t="s">
        <v>1509</v>
      </c>
      <c r="G1303" s="0" t="s">
        <v>330</v>
      </c>
      <c r="H1303" s="0" t="s">
        <v>219</v>
      </c>
      <c r="J1303" s="111" t="n">
        <v>1</v>
      </c>
      <c r="K1303" s="0" t="s">
        <v>198</v>
      </c>
      <c r="L1303" s="0" t="s">
        <v>198</v>
      </c>
      <c r="M1303" s="0" t="s">
        <v>199</v>
      </c>
      <c r="Q1303" s="120" t="s">
        <v>200</v>
      </c>
      <c r="R1303" s="0" t="s">
        <v>8589</v>
      </c>
      <c r="S1303" s="0" t="s">
        <v>201</v>
      </c>
      <c r="T1303" s="0" t="s">
        <v>198</v>
      </c>
      <c r="U1303" s="0" t="s">
        <v>239</v>
      </c>
      <c r="V1303" s="0" t="s">
        <v>1790</v>
      </c>
      <c r="W1303" s="110" t="s">
        <v>204</v>
      </c>
      <c r="X1303" s="111" t="n">
        <v>2012</v>
      </c>
      <c r="Y1303" s="111" t="s">
        <v>240</v>
      </c>
      <c r="Z1303" s="130" t="s">
        <v>757</v>
      </c>
      <c r="AA1303" s="122" t="s">
        <v>200</v>
      </c>
      <c r="AB1303" s="0" t="s">
        <v>459</v>
      </c>
      <c r="AC1303" s="0" t="s">
        <v>459</v>
      </c>
      <c r="AD1303" s="111" t="s">
        <v>198</v>
      </c>
      <c r="AE1303" s="111" t="s">
        <v>222</v>
      </c>
      <c r="AI1303" s="111" t="s">
        <v>294</v>
      </c>
      <c r="AJ1303" s="111" t="s">
        <v>3813</v>
      </c>
      <c r="AK1303" s="0" t="s">
        <v>459</v>
      </c>
      <c r="AM1303" s="111" t="s">
        <v>849</v>
      </c>
      <c r="AN1303" s="111" t="s">
        <v>208</v>
      </c>
      <c r="AP1303" s="0" t="s">
        <v>619</v>
      </c>
      <c r="AQ1303" s="0" t="s">
        <v>200</v>
      </c>
      <c r="AS1303" s="0" t="s">
        <v>2914</v>
      </c>
      <c r="AT1303" s="0" t="s">
        <v>226</v>
      </c>
      <c r="AU1303" s="0" t="s">
        <v>332</v>
      </c>
      <c r="AZ1303" s="0" t="s">
        <v>8909</v>
      </c>
      <c r="BA1303" s="124" t="s">
        <v>200</v>
      </c>
      <c r="BB1303" s="0" t="s">
        <v>210</v>
      </c>
      <c r="BC1303" s="0" t="s">
        <v>8910</v>
      </c>
      <c r="BE1303" s="0" t="s">
        <v>8911</v>
      </c>
      <c r="BG1303" s="125" t="s">
        <v>200</v>
      </c>
      <c r="BH1303" s="0" t="s">
        <v>2215</v>
      </c>
      <c r="BI1303" s="112" t="n">
        <v>4988602126525</v>
      </c>
      <c r="BJ1303" s="126" t="s">
        <v>200</v>
      </c>
      <c r="BK1303" s="0" t="s">
        <v>215</v>
      </c>
      <c r="BL1303" s="112" t="n">
        <v>4</v>
      </c>
      <c r="BM1303" s="112" t="n">
        <v>4</v>
      </c>
      <c r="BN1303" s="112" t="n">
        <v>4</v>
      </c>
      <c r="BO1303" s="111" t="n">
        <v>20</v>
      </c>
      <c r="BP1303" s="125" t="s">
        <v>200</v>
      </c>
      <c r="BQ1303" s="127" t="s">
        <v>216</v>
      </c>
    </row>
    <row r="1304" customFormat="false" ht="13.8" hidden="false" customHeight="false" outlineLevel="0" collapsed="false">
      <c r="A1304" s="0" t="s">
        <v>8912</v>
      </c>
      <c r="B1304" s="0" t="s">
        <v>4342</v>
      </c>
      <c r="C1304" s="0" t="s">
        <v>994</v>
      </c>
      <c r="D1304" s="0" t="s">
        <v>312</v>
      </c>
      <c r="E1304" s="0" t="s">
        <v>194</v>
      </c>
      <c r="F1304" s="0" t="s">
        <v>2487</v>
      </c>
      <c r="G1304" s="0" t="s">
        <v>196</v>
      </c>
      <c r="H1304" s="0" t="s">
        <v>219</v>
      </c>
      <c r="J1304" s="111" t="n">
        <v>1</v>
      </c>
      <c r="K1304" s="0" t="s">
        <v>198</v>
      </c>
      <c r="L1304" s="0" t="s">
        <v>198</v>
      </c>
      <c r="M1304" s="0" t="s">
        <v>199</v>
      </c>
      <c r="O1304" s="0" t="s">
        <v>200</v>
      </c>
      <c r="Q1304" s="120" t="s">
        <v>200</v>
      </c>
      <c r="R1304" s="0" t="s">
        <v>8589</v>
      </c>
      <c r="S1304" s="0" t="s">
        <v>1834</v>
      </c>
      <c r="T1304" s="0" t="s">
        <v>3961</v>
      </c>
      <c r="U1304" s="0" t="s">
        <v>202</v>
      </c>
      <c r="V1304" s="0" t="s">
        <v>1790</v>
      </c>
      <c r="W1304" s="110" t="s">
        <v>204</v>
      </c>
      <c r="X1304" s="111" t="n">
        <v>2011</v>
      </c>
      <c r="Z1304" s="111" t="s">
        <v>221</v>
      </c>
      <c r="AA1304" s="122" t="s">
        <v>200</v>
      </c>
      <c r="AB1304" s="0" t="s">
        <v>3215</v>
      </c>
      <c r="AC1304" s="0" t="s">
        <v>3215</v>
      </c>
      <c r="AD1304" s="111" t="n">
        <v>2011</v>
      </c>
      <c r="AE1304" s="111" t="s">
        <v>222</v>
      </c>
      <c r="AI1304" s="111" t="s">
        <v>1313</v>
      </c>
      <c r="AJ1304" s="111" t="s">
        <v>737</v>
      </c>
      <c r="AK1304" s="111" t="s">
        <v>2294</v>
      </c>
      <c r="AM1304" s="111" t="n">
        <v>1995</v>
      </c>
      <c r="AN1304" s="111" t="s">
        <v>208</v>
      </c>
      <c r="AP1304" s="0" t="s">
        <v>200</v>
      </c>
      <c r="AS1304" s="0" t="s">
        <v>200</v>
      </c>
      <c r="AU1304" s="0" t="s">
        <v>332</v>
      </c>
      <c r="AV1304" s="0" t="s">
        <v>200</v>
      </c>
      <c r="AZ1304" s="0" t="s">
        <v>8913</v>
      </c>
      <c r="BA1304" s="124" t="s">
        <v>200</v>
      </c>
      <c r="BB1304" s="0" t="s">
        <v>248</v>
      </c>
      <c r="BC1304" s="0" t="s">
        <v>1663</v>
      </c>
      <c r="BD1304" s="0" t="s">
        <v>8914</v>
      </c>
      <c r="BE1304" s="0" t="s">
        <v>8915</v>
      </c>
      <c r="BG1304" s="125" t="s">
        <v>200</v>
      </c>
      <c r="BH1304" s="0" t="s">
        <v>253</v>
      </c>
      <c r="BI1304" s="112" t="n">
        <v>5021290046528</v>
      </c>
      <c r="BJ1304" s="126" t="s">
        <v>200</v>
      </c>
      <c r="BK1304" s="0" t="s">
        <v>215</v>
      </c>
      <c r="BL1304" s="112" t="s">
        <v>3352</v>
      </c>
      <c r="BM1304" s="112" t="s">
        <v>3352</v>
      </c>
      <c r="BN1304" s="112" t="s">
        <v>3352</v>
      </c>
      <c r="BO1304" s="111" t="n">
        <v>20</v>
      </c>
      <c r="BP1304" s="125" t="s">
        <v>200</v>
      </c>
      <c r="BQ1304" s="127" t="s">
        <v>216</v>
      </c>
    </row>
    <row r="1305" customFormat="false" ht="13.8" hidden="false" customHeight="false" outlineLevel="0" collapsed="false">
      <c r="A1305" s="0" t="s">
        <v>8916</v>
      </c>
      <c r="B1305" s="0" t="s">
        <v>4342</v>
      </c>
      <c r="C1305" s="0" t="s">
        <v>3767</v>
      </c>
      <c r="D1305" s="0" t="s">
        <v>193</v>
      </c>
      <c r="E1305" s="0" t="s">
        <v>313</v>
      </c>
      <c r="F1305" s="0" t="s">
        <v>314</v>
      </c>
      <c r="G1305" s="0" t="s">
        <v>362</v>
      </c>
      <c r="H1305" s="0" t="s">
        <v>400</v>
      </c>
      <c r="I1305" s="0" t="s">
        <v>4380</v>
      </c>
      <c r="J1305" s="111" t="n">
        <v>1</v>
      </c>
      <c r="K1305" s="0" t="s">
        <v>2825</v>
      </c>
      <c r="L1305" s="0" t="s">
        <v>456</v>
      </c>
      <c r="M1305" s="0" t="s">
        <v>199</v>
      </c>
      <c r="O1305" s="0" t="s">
        <v>200</v>
      </c>
      <c r="Q1305" s="120" t="s">
        <v>200</v>
      </c>
      <c r="R1305" s="0" t="s">
        <v>8589</v>
      </c>
      <c r="S1305" s="0" t="s">
        <v>201</v>
      </c>
      <c r="T1305" s="0" t="s">
        <v>198</v>
      </c>
      <c r="U1305" s="0" t="s">
        <v>239</v>
      </c>
      <c r="V1305" s="0" t="s">
        <v>1790</v>
      </c>
      <c r="W1305" s="110" t="s">
        <v>204</v>
      </c>
      <c r="X1305" s="111" t="n">
        <v>2011</v>
      </c>
      <c r="Y1305" s="111" t="s">
        <v>240</v>
      </c>
      <c r="Z1305" s="111" t="s">
        <v>198</v>
      </c>
      <c r="AA1305" s="122" t="s">
        <v>200</v>
      </c>
      <c r="AB1305" s="0" t="s">
        <v>370</v>
      </c>
      <c r="AC1305" s="0" t="s">
        <v>370</v>
      </c>
      <c r="AD1305" s="111" t="s">
        <v>198</v>
      </c>
      <c r="AE1305" s="111" t="s">
        <v>222</v>
      </c>
      <c r="AI1305" s="111" t="s">
        <v>207</v>
      </c>
      <c r="AK1305" s="111" t="str">
        <f aca="false">(AB1305)</f>
        <v>Namco</v>
      </c>
      <c r="AM1305" s="111" t="n">
        <f aca="false">X1305</f>
        <v>2011</v>
      </c>
      <c r="AN1305" s="111" t="s">
        <v>208</v>
      </c>
      <c r="AO1305" s="0" t="s">
        <v>8917</v>
      </c>
      <c r="AP1305" s="0" t="s">
        <v>200</v>
      </c>
      <c r="AQ1305" s="0" t="s">
        <v>200</v>
      </c>
      <c r="AR1305" s="0" t="s">
        <v>200</v>
      </c>
      <c r="AS1305" s="0" t="s">
        <v>200</v>
      </c>
      <c r="AT1305" s="0" t="s">
        <v>8918</v>
      </c>
      <c r="AU1305" s="0" t="s">
        <v>2087</v>
      </c>
      <c r="AV1305" s="0" t="s">
        <v>200</v>
      </c>
      <c r="AZ1305" s="0" t="s">
        <v>8919</v>
      </c>
      <c r="BA1305" s="124" t="s">
        <v>200</v>
      </c>
      <c r="BB1305" s="0" t="s">
        <v>248</v>
      </c>
      <c r="BC1305" s="0" t="s">
        <v>8920</v>
      </c>
      <c r="BE1305" s="0" t="s">
        <v>8921</v>
      </c>
      <c r="BF1305" s="0" t="s">
        <v>8922</v>
      </c>
      <c r="BG1305" s="125" t="s">
        <v>200</v>
      </c>
      <c r="BH1305" s="0" t="s">
        <v>2215</v>
      </c>
      <c r="BI1305" s="112" t="n">
        <v>4582224497737</v>
      </c>
      <c r="BJ1305" s="126" t="s">
        <v>200</v>
      </c>
      <c r="BK1305" s="0" t="s">
        <v>215</v>
      </c>
      <c r="BL1305" s="112" t="n">
        <v>4</v>
      </c>
      <c r="BM1305" s="112" t="n">
        <v>4</v>
      </c>
      <c r="BN1305" s="112" t="n">
        <v>4</v>
      </c>
      <c r="BO1305" s="111" t="n">
        <v>20</v>
      </c>
      <c r="BP1305" s="125" t="s">
        <v>200</v>
      </c>
      <c r="BQ1305" s="127" t="s">
        <v>216</v>
      </c>
    </row>
    <row r="1306" customFormat="false" ht="13.8" hidden="false" customHeight="false" outlineLevel="0" collapsed="false">
      <c r="A1306" s="0" t="s">
        <v>8923</v>
      </c>
      <c r="B1306" s="0" t="s">
        <v>4342</v>
      </c>
      <c r="C1306" s="0" t="s">
        <v>2655</v>
      </c>
      <c r="D1306" s="0" t="s">
        <v>193</v>
      </c>
      <c r="E1306" s="0" t="s">
        <v>848</v>
      </c>
      <c r="F1306" s="0" t="s">
        <v>848</v>
      </c>
      <c r="G1306" s="0" t="s">
        <v>848</v>
      </c>
      <c r="H1306" s="0" t="s">
        <v>197</v>
      </c>
      <c r="J1306" s="111" t="n">
        <v>2</v>
      </c>
      <c r="K1306" s="0" t="s">
        <v>8588</v>
      </c>
      <c r="L1306" s="0" t="s">
        <v>392</v>
      </c>
      <c r="M1306" s="0" t="s">
        <v>199</v>
      </c>
      <c r="O1306" s="0" t="s">
        <v>200</v>
      </c>
      <c r="Q1306" s="120" t="s">
        <v>200</v>
      </c>
      <c r="R1306" s="0" t="s">
        <v>8589</v>
      </c>
      <c r="S1306" s="0" t="s">
        <v>201</v>
      </c>
      <c r="T1306" s="0" t="s">
        <v>198</v>
      </c>
      <c r="U1306" s="0" t="s">
        <v>202</v>
      </c>
      <c r="V1306" s="0" t="s">
        <v>1790</v>
      </c>
      <c r="W1306" s="110" t="s">
        <v>204</v>
      </c>
      <c r="X1306" s="111" t="n">
        <v>2006</v>
      </c>
      <c r="Y1306" s="111" t="s">
        <v>205</v>
      </c>
      <c r="Z1306" s="111" t="s">
        <v>198</v>
      </c>
      <c r="AA1306" s="122" t="s">
        <v>200</v>
      </c>
      <c r="AB1306" s="0" t="s">
        <v>2861</v>
      </c>
      <c r="AC1306" s="0" t="s">
        <v>8924</v>
      </c>
      <c r="AD1306" s="111" t="n">
        <v>2006</v>
      </c>
      <c r="AE1306" s="111" t="s">
        <v>222</v>
      </c>
      <c r="AI1306" s="111" t="s">
        <v>294</v>
      </c>
      <c r="AJ1306" s="111" t="s">
        <v>295</v>
      </c>
      <c r="AK1306" s="111" t="s">
        <v>363</v>
      </c>
      <c r="AL1306" s="0" t="s">
        <v>216</v>
      </c>
      <c r="AM1306" s="111" t="s">
        <v>849</v>
      </c>
      <c r="AN1306" s="111" t="s">
        <v>263</v>
      </c>
      <c r="AP1306" s="0" t="s">
        <v>200</v>
      </c>
      <c r="AQ1306" s="0" t="s">
        <v>200</v>
      </c>
      <c r="AR1306" s="0" t="s">
        <v>200</v>
      </c>
      <c r="AS1306" s="0" t="s">
        <v>200</v>
      </c>
      <c r="AV1306" s="0" t="s">
        <v>200</v>
      </c>
      <c r="AZ1306" s="0" t="s">
        <v>8925</v>
      </c>
      <c r="BA1306" s="124" t="s">
        <v>200</v>
      </c>
      <c r="BB1306" s="0" t="s">
        <v>248</v>
      </c>
      <c r="BC1306" s="0" t="s">
        <v>8926</v>
      </c>
      <c r="BE1306" s="0" t="s">
        <v>8927</v>
      </c>
      <c r="BG1306" s="125" t="s">
        <v>200</v>
      </c>
      <c r="BH1306" s="0" t="s">
        <v>2215</v>
      </c>
      <c r="BI1306" s="112" t="n">
        <v>5017783023534</v>
      </c>
      <c r="BJ1306" s="126" t="s">
        <v>200</v>
      </c>
      <c r="BK1306" s="0" t="s">
        <v>215</v>
      </c>
      <c r="BL1306" s="112" t="n">
        <v>4</v>
      </c>
      <c r="BM1306" s="112" t="n">
        <v>4</v>
      </c>
      <c r="BN1306" s="112" t="n">
        <v>4</v>
      </c>
      <c r="BO1306" s="111" t="n">
        <v>20</v>
      </c>
      <c r="BP1306" s="125" t="s">
        <v>200</v>
      </c>
      <c r="BQ1306" s="127" t="s">
        <v>216</v>
      </c>
    </row>
    <row r="1307" customFormat="false" ht="13.8" hidden="false" customHeight="false" outlineLevel="0" collapsed="false">
      <c r="A1307" s="131" t="s">
        <v>8928</v>
      </c>
      <c r="B1307" s="0" t="s">
        <v>4342</v>
      </c>
      <c r="C1307" s="0" t="s">
        <v>329</v>
      </c>
      <c r="D1307" s="0" t="s">
        <v>1333</v>
      </c>
      <c r="E1307" s="0" t="s">
        <v>194</v>
      </c>
      <c r="F1307" s="0" t="s">
        <v>195</v>
      </c>
      <c r="G1307" s="0" t="s">
        <v>330</v>
      </c>
      <c r="H1307" s="0" t="s">
        <v>197</v>
      </c>
      <c r="I1307" s="131"/>
      <c r="J1307" s="130" t="n">
        <v>1</v>
      </c>
      <c r="K1307" s="131" t="s">
        <v>198</v>
      </c>
      <c r="L1307" s="131" t="s">
        <v>198</v>
      </c>
      <c r="M1307" s="0" t="s">
        <v>199</v>
      </c>
      <c r="O1307" s="131"/>
      <c r="Q1307" s="120" t="s">
        <v>200</v>
      </c>
      <c r="R1307" s="0" t="s">
        <v>8589</v>
      </c>
      <c r="S1307" s="131" t="s">
        <v>201</v>
      </c>
      <c r="T1307" s="0" t="s">
        <v>198</v>
      </c>
      <c r="U1307" s="131" t="s">
        <v>239</v>
      </c>
      <c r="V1307" s="0" t="s">
        <v>1790</v>
      </c>
      <c r="W1307" s="110" t="s">
        <v>204</v>
      </c>
      <c r="X1307" s="130" t="n">
        <v>2007</v>
      </c>
      <c r="Y1307" s="130" t="s">
        <v>240</v>
      </c>
      <c r="Z1307" s="130" t="s">
        <v>757</v>
      </c>
      <c r="AA1307" s="122" t="s">
        <v>200</v>
      </c>
      <c r="AB1307" s="131" t="s">
        <v>8929</v>
      </c>
      <c r="AC1307" s="131" t="s">
        <v>5016</v>
      </c>
      <c r="AD1307" s="130" t="s">
        <v>198</v>
      </c>
      <c r="AE1307" s="130" t="s">
        <v>3242</v>
      </c>
      <c r="AF1307" s="130"/>
      <c r="AG1307" s="130"/>
      <c r="AH1307" s="130"/>
      <c r="AI1307" s="130" t="s">
        <v>294</v>
      </c>
      <c r="AJ1307" s="130" t="s">
        <v>3887</v>
      </c>
      <c r="AK1307" s="131" t="s">
        <v>8929</v>
      </c>
      <c r="AL1307" s="131"/>
      <c r="AM1307" s="130" t="n">
        <v>2002</v>
      </c>
      <c r="AN1307" s="130" t="s">
        <v>208</v>
      </c>
      <c r="AO1307" s="131"/>
      <c r="AP1307" s="131"/>
      <c r="AQ1307" s="131"/>
      <c r="AR1307" s="131"/>
      <c r="AS1307" s="0" t="s">
        <v>5008</v>
      </c>
      <c r="AT1307" s="0" t="s">
        <v>226</v>
      </c>
      <c r="AU1307" s="0" t="s">
        <v>332</v>
      </c>
      <c r="AV1307" s="131" t="s">
        <v>5009</v>
      </c>
      <c r="AW1307" s="131"/>
      <c r="AX1307" s="131"/>
      <c r="AY1307" s="131"/>
      <c r="AZ1307" s="131" t="s">
        <v>8930</v>
      </c>
      <c r="BA1307" s="124" t="s">
        <v>200</v>
      </c>
      <c r="BB1307" s="0" t="s">
        <v>248</v>
      </c>
      <c r="BC1307" s="0" t="s">
        <v>8931</v>
      </c>
      <c r="BD1307" s="0" t="s">
        <v>8932</v>
      </c>
      <c r="BE1307" s="0" t="s">
        <v>8933</v>
      </c>
      <c r="BF1307" s="0" t="s">
        <v>8934</v>
      </c>
      <c r="BG1307" s="125" t="s">
        <v>200</v>
      </c>
      <c r="BH1307" s="0" t="s">
        <v>2215</v>
      </c>
      <c r="BI1307" s="112" t="n">
        <v>4582224496341</v>
      </c>
      <c r="BJ1307" s="126" t="s">
        <v>200</v>
      </c>
      <c r="BK1307" s="131" t="s">
        <v>215</v>
      </c>
      <c r="BL1307" s="112" t="n">
        <v>4</v>
      </c>
      <c r="BM1307" s="112" t="n">
        <v>4</v>
      </c>
      <c r="BN1307" s="112" t="n">
        <v>4</v>
      </c>
      <c r="BO1307" s="111" t="n">
        <v>20</v>
      </c>
      <c r="BP1307" s="125" t="s">
        <v>200</v>
      </c>
      <c r="BQ1307" s="127" t="s">
        <v>216</v>
      </c>
    </row>
    <row r="1308" customFormat="false" ht="13.8" hidden="false" customHeight="false" outlineLevel="0" collapsed="false">
      <c r="A1308" s="0" t="s">
        <v>8935</v>
      </c>
      <c r="B1308" s="0" t="s">
        <v>4342</v>
      </c>
      <c r="C1308" s="0" t="s">
        <v>928</v>
      </c>
      <c r="D1308" s="0" t="s">
        <v>1460</v>
      </c>
      <c r="E1308" s="0" t="s">
        <v>194</v>
      </c>
      <c r="F1308" s="0" t="s">
        <v>195</v>
      </c>
      <c r="G1308" s="0" t="s">
        <v>330</v>
      </c>
      <c r="H1308" s="0" t="s">
        <v>219</v>
      </c>
      <c r="J1308" s="111" t="n">
        <v>1</v>
      </c>
      <c r="K1308" s="0" t="s">
        <v>198</v>
      </c>
      <c r="L1308" s="0" t="s">
        <v>198</v>
      </c>
      <c r="M1308" s="0" t="s">
        <v>199</v>
      </c>
      <c r="O1308" s="0" t="s">
        <v>200</v>
      </c>
      <c r="Q1308" s="120" t="s">
        <v>200</v>
      </c>
      <c r="R1308" s="0" t="s">
        <v>8589</v>
      </c>
      <c r="S1308" s="0" t="s">
        <v>1834</v>
      </c>
      <c r="T1308" s="0" t="s">
        <v>8768</v>
      </c>
      <c r="U1308" s="0" t="s">
        <v>202</v>
      </c>
      <c r="V1308" s="0" t="s">
        <v>1790</v>
      </c>
      <c r="W1308" s="110" t="s">
        <v>204</v>
      </c>
      <c r="X1308" s="111" t="n">
        <v>2004</v>
      </c>
      <c r="Z1308" s="130" t="s">
        <v>757</v>
      </c>
      <c r="AA1308" s="122" t="s">
        <v>200</v>
      </c>
      <c r="AB1308" s="0" t="s">
        <v>1061</v>
      </c>
      <c r="AC1308" s="0" t="s">
        <v>8826</v>
      </c>
      <c r="AD1308" s="111" t="n">
        <v>2004</v>
      </c>
      <c r="AE1308" s="111" t="s">
        <v>222</v>
      </c>
      <c r="AI1308" s="111" t="s">
        <v>207</v>
      </c>
      <c r="AK1308" s="111" t="str">
        <f aca="false">(AB1308)</f>
        <v>Falcom</v>
      </c>
      <c r="AM1308" s="111" t="n">
        <f aca="false">AD1308</f>
        <v>2004</v>
      </c>
      <c r="AN1308" s="111" t="s">
        <v>208</v>
      </c>
      <c r="AS1308" s="0" t="s">
        <v>8936</v>
      </c>
      <c r="AT1308" s="0" t="s">
        <v>226</v>
      </c>
      <c r="AU1308" s="0" t="s">
        <v>332</v>
      </c>
      <c r="AV1308" s="0" t="s">
        <v>200</v>
      </c>
      <c r="AZ1308" s="0" t="s">
        <v>8937</v>
      </c>
      <c r="BA1308" s="124" t="s">
        <v>200</v>
      </c>
      <c r="BB1308" s="0" t="s">
        <v>210</v>
      </c>
      <c r="BC1308" s="0" t="s">
        <v>8938</v>
      </c>
      <c r="BD1308" s="0" t="s">
        <v>8939</v>
      </c>
      <c r="BE1308" s="0" t="s">
        <v>8940</v>
      </c>
      <c r="BG1308" s="125" t="s">
        <v>200</v>
      </c>
      <c r="BH1308" s="0" t="s">
        <v>253</v>
      </c>
      <c r="BI1308" s="112" t="n">
        <v>5036675013903</v>
      </c>
      <c r="BJ1308" s="126" t="s">
        <v>200</v>
      </c>
      <c r="BK1308" s="0" t="s">
        <v>215</v>
      </c>
      <c r="BL1308" s="112" t="s">
        <v>3352</v>
      </c>
      <c r="BM1308" s="112" t="s">
        <v>3352</v>
      </c>
      <c r="BN1308" s="112" t="s">
        <v>3352</v>
      </c>
      <c r="BO1308" s="111" t="n">
        <v>20</v>
      </c>
      <c r="BP1308" s="125" t="s">
        <v>200</v>
      </c>
      <c r="BQ1308" s="127" t="s">
        <v>216</v>
      </c>
    </row>
    <row r="1309" customFormat="false" ht="13.8" hidden="false" customHeight="false" outlineLevel="0" collapsed="false">
      <c r="A1309" s="0" t="s">
        <v>8941</v>
      </c>
      <c r="B1309" s="0" t="s">
        <v>4342</v>
      </c>
      <c r="C1309" s="0" t="s">
        <v>192</v>
      </c>
      <c r="D1309" s="0" t="s">
        <v>193</v>
      </c>
      <c r="E1309" s="0" t="s">
        <v>194</v>
      </c>
      <c r="F1309" s="0" t="s">
        <v>195</v>
      </c>
      <c r="G1309" s="0" t="s">
        <v>196</v>
      </c>
      <c r="H1309" s="0" t="s">
        <v>197</v>
      </c>
      <c r="J1309" s="111" t="n">
        <v>1</v>
      </c>
      <c r="K1309" s="0" t="s">
        <v>198</v>
      </c>
      <c r="L1309" s="0" t="s">
        <v>198</v>
      </c>
      <c r="M1309" s="0" t="s">
        <v>199</v>
      </c>
      <c r="O1309" s="0" t="s">
        <v>200</v>
      </c>
      <c r="Q1309" s="120" t="s">
        <v>200</v>
      </c>
      <c r="R1309" s="0" t="s">
        <v>8589</v>
      </c>
      <c r="S1309" s="0" t="s">
        <v>201</v>
      </c>
      <c r="T1309" s="0" t="s">
        <v>198</v>
      </c>
      <c r="U1309" s="0" t="s">
        <v>239</v>
      </c>
      <c r="V1309" s="0" t="s">
        <v>1790</v>
      </c>
      <c r="W1309" s="110" t="s">
        <v>204</v>
      </c>
      <c r="X1309" s="111" t="n">
        <v>2007</v>
      </c>
      <c r="Y1309" s="111" t="s">
        <v>240</v>
      </c>
      <c r="Z1309" s="111" t="s">
        <v>198</v>
      </c>
      <c r="AA1309" s="122" t="s">
        <v>200</v>
      </c>
      <c r="AB1309" s="0" t="s">
        <v>3630</v>
      </c>
      <c r="AC1309" s="0" t="s">
        <v>459</v>
      </c>
      <c r="AD1309" s="111" t="s">
        <v>198</v>
      </c>
      <c r="AE1309" s="111" t="s">
        <v>222</v>
      </c>
      <c r="AI1309" s="111" t="s">
        <v>294</v>
      </c>
      <c r="AJ1309" s="111" t="s">
        <v>8942</v>
      </c>
      <c r="AK1309" s="111" t="s">
        <v>459</v>
      </c>
      <c r="AL1309" s="0" t="s">
        <v>216</v>
      </c>
      <c r="AM1309" s="111" t="s">
        <v>849</v>
      </c>
      <c r="AN1309" s="111" t="s">
        <v>208</v>
      </c>
      <c r="AS1309" s="0" t="s">
        <v>200</v>
      </c>
      <c r="AU1309" s="0" t="s">
        <v>434</v>
      </c>
      <c r="AV1309" s="0" t="s">
        <v>200</v>
      </c>
      <c r="AZ1309" s="0" t="s">
        <v>8943</v>
      </c>
      <c r="BA1309" s="124" t="s">
        <v>200</v>
      </c>
      <c r="BB1309" s="0" t="s">
        <v>248</v>
      </c>
      <c r="BC1309" s="0" t="s">
        <v>8944</v>
      </c>
      <c r="BD1309" s="0" t="s">
        <v>200</v>
      </c>
      <c r="BE1309" s="0" t="s">
        <v>8945</v>
      </c>
      <c r="BG1309" s="125" t="s">
        <v>200</v>
      </c>
      <c r="BH1309" s="0" t="s">
        <v>2215</v>
      </c>
      <c r="BI1309" s="112" t="n">
        <v>4988602133769</v>
      </c>
      <c r="BJ1309" s="126" t="s">
        <v>200</v>
      </c>
      <c r="BK1309" s="0" t="s">
        <v>215</v>
      </c>
      <c r="BL1309" s="112" t="n">
        <v>4</v>
      </c>
      <c r="BM1309" s="112" t="n">
        <v>4</v>
      </c>
      <c r="BN1309" s="112" t="n">
        <v>4</v>
      </c>
      <c r="BO1309" s="111" t="n">
        <v>90</v>
      </c>
      <c r="BP1309" s="125" t="s">
        <v>200</v>
      </c>
      <c r="BQ1309" s="127" t="s">
        <v>216</v>
      </c>
    </row>
    <row r="1310" customFormat="false" ht="13.8" hidden="false" customHeight="false" outlineLevel="0" collapsed="false">
      <c r="A1310" s="0" t="s">
        <v>8946</v>
      </c>
      <c r="B1310" s="0" t="s">
        <v>4342</v>
      </c>
      <c r="C1310" s="0" t="s">
        <v>234</v>
      </c>
      <c r="D1310" s="0" t="s">
        <v>1333</v>
      </c>
      <c r="E1310" s="0" t="s">
        <v>194</v>
      </c>
      <c r="F1310" s="0" t="s">
        <v>399</v>
      </c>
      <c r="G1310" s="0" t="s">
        <v>196</v>
      </c>
      <c r="H1310" s="0" t="s">
        <v>219</v>
      </c>
      <c r="J1310" s="111" t="n">
        <v>1</v>
      </c>
      <c r="K1310" s="0" t="s">
        <v>198</v>
      </c>
      <c r="L1310" s="0" t="s">
        <v>198</v>
      </c>
      <c r="M1310" s="0" t="s">
        <v>199</v>
      </c>
      <c r="O1310" s="0" t="s">
        <v>200</v>
      </c>
      <c r="Q1310" s="120" t="s">
        <v>200</v>
      </c>
      <c r="R1310" s="0" t="s">
        <v>8589</v>
      </c>
      <c r="S1310" s="0" t="s">
        <v>201</v>
      </c>
      <c r="T1310" s="0" t="s">
        <v>198</v>
      </c>
      <c r="U1310" s="0" t="s">
        <v>239</v>
      </c>
      <c r="V1310" s="0" t="s">
        <v>1790</v>
      </c>
      <c r="W1310" s="110" t="s">
        <v>204</v>
      </c>
      <c r="X1310" s="111" t="n">
        <v>2006</v>
      </c>
      <c r="Y1310" s="111" t="s">
        <v>240</v>
      </c>
      <c r="Z1310" s="111" t="s">
        <v>198</v>
      </c>
      <c r="AA1310" s="122" t="s">
        <v>200</v>
      </c>
      <c r="AB1310" s="0" t="s">
        <v>8947</v>
      </c>
      <c r="AC1310" s="0" t="s">
        <v>543</v>
      </c>
      <c r="AD1310" s="111" t="n">
        <v>2007</v>
      </c>
      <c r="AE1310" s="111" t="s">
        <v>222</v>
      </c>
      <c r="AI1310" s="111" t="s">
        <v>1313</v>
      </c>
      <c r="AJ1310" s="111" t="s">
        <v>737</v>
      </c>
      <c r="AK1310" s="111" t="s">
        <v>543</v>
      </c>
      <c r="AL1310" s="0" t="s">
        <v>216</v>
      </c>
      <c r="AM1310" s="111" t="n">
        <v>1985</v>
      </c>
      <c r="AN1310" s="111" t="s">
        <v>208</v>
      </c>
      <c r="AP1310" s="0" t="s">
        <v>200</v>
      </c>
      <c r="AQ1310" s="0" t="s">
        <v>200</v>
      </c>
      <c r="AR1310" s="0" t="s">
        <v>200</v>
      </c>
      <c r="AS1310" s="0" t="s">
        <v>8948</v>
      </c>
      <c r="AU1310" s="0" t="s">
        <v>332</v>
      </c>
      <c r="AV1310" s="0" t="s">
        <v>8602</v>
      </c>
      <c r="AZ1310" s="0" t="s">
        <v>8949</v>
      </c>
      <c r="BA1310" s="124" t="s">
        <v>200</v>
      </c>
      <c r="BB1310" s="0" t="s">
        <v>248</v>
      </c>
      <c r="BC1310" s="0" t="s">
        <v>8950</v>
      </c>
      <c r="BD1310" s="0" t="s">
        <v>8951</v>
      </c>
      <c r="BE1310" s="0" t="s">
        <v>8952</v>
      </c>
      <c r="BF1310" s="0" t="s">
        <v>200</v>
      </c>
      <c r="BG1310" s="125" t="s">
        <v>200</v>
      </c>
      <c r="BH1310" s="0" t="s">
        <v>2215</v>
      </c>
      <c r="BI1310" s="112" t="n">
        <v>4976219019996</v>
      </c>
      <c r="BJ1310" s="126" t="s">
        <v>200</v>
      </c>
      <c r="BK1310" s="0" t="s">
        <v>215</v>
      </c>
      <c r="BL1310" s="112" t="n">
        <v>4</v>
      </c>
      <c r="BM1310" s="112" t="n">
        <v>4</v>
      </c>
      <c r="BN1310" s="112" t="n">
        <v>4</v>
      </c>
      <c r="BO1310" s="111" t="n">
        <v>20</v>
      </c>
      <c r="BP1310" s="125" t="s">
        <v>200</v>
      </c>
      <c r="BQ1310" s="127" t="s">
        <v>216</v>
      </c>
    </row>
    <row r="1311" customFormat="false" ht="13.8" hidden="false" customHeight="false" outlineLevel="0" collapsed="false">
      <c r="A1311" s="0" t="s">
        <v>8953</v>
      </c>
      <c r="B1311" s="0" t="s">
        <v>4342</v>
      </c>
      <c r="C1311" s="0" t="s">
        <v>994</v>
      </c>
      <c r="D1311" s="0" t="s">
        <v>1869</v>
      </c>
      <c r="E1311" s="0" t="s">
        <v>194</v>
      </c>
      <c r="F1311" s="0" t="s">
        <v>195</v>
      </c>
      <c r="G1311" s="0" t="s">
        <v>196</v>
      </c>
      <c r="H1311" s="0" t="s">
        <v>219</v>
      </c>
      <c r="J1311" s="111" t="n">
        <v>1</v>
      </c>
      <c r="K1311" s="0" t="s">
        <v>2825</v>
      </c>
      <c r="L1311" s="0" t="s">
        <v>1050</v>
      </c>
      <c r="M1311" s="0" t="s">
        <v>199</v>
      </c>
      <c r="O1311" s="0" t="s">
        <v>200</v>
      </c>
      <c r="Q1311" s="120" t="s">
        <v>200</v>
      </c>
      <c r="R1311" s="0" t="s">
        <v>8589</v>
      </c>
      <c r="S1311" s="0" t="s">
        <v>201</v>
      </c>
      <c r="T1311" s="0" t="s">
        <v>198</v>
      </c>
      <c r="U1311" s="0" t="s">
        <v>202</v>
      </c>
      <c r="V1311" s="0" t="s">
        <v>1790</v>
      </c>
      <c r="W1311" s="110" t="s">
        <v>204</v>
      </c>
      <c r="X1311" s="111" t="n">
        <v>2010</v>
      </c>
      <c r="Z1311" s="130" t="s">
        <v>757</v>
      </c>
      <c r="AA1311" s="122" t="s">
        <v>200</v>
      </c>
      <c r="AB1311" s="0" t="s">
        <v>206</v>
      </c>
      <c r="AC1311" s="0" t="s">
        <v>206</v>
      </c>
      <c r="AD1311" s="111" t="n">
        <v>2010</v>
      </c>
      <c r="AE1311" s="111" t="s">
        <v>222</v>
      </c>
      <c r="AI1311" s="111" t="s">
        <v>207</v>
      </c>
      <c r="AK1311" s="111" t="str">
        <f aca="false">(AB1311)</f>
        <v>Sega</v>
      </c>
      <c r="AM1311" s="111" t="n">
        <f aca="false">AD1311</f>
        <v>2010</v>
      </c>
      <c r="AN1311" s="111" t="s">
        <v>208</v>
      </c>
      <c r="AS1311" s="0" t="s">
        <v>8326</v>
      </c>
      <c r="AU1311" s="0" t="s">
        <v>299</v>
      </c>
      <c r="AV1311" s="0" t="s">
        <v>200</v>
      </c>
      <c r="AZ1311" s="0" t="s">
        <v>8954</v>
      </c>
      <c r="BA1311" s="124" t="s">
        <v>200</v>
      </c>
      <c r="BB1311" s="0" t="s">
        <v>248</v>
      </c>
      <c r="BC1311" s="0" t="s">
        <v>8955</v>
      </c>
      <c r="BE1311" s="0" t="s">
        <v>8956</v>
      </c>
      <c r="BF1311" s="0" t="s">
        <v>8957</v>
      </c>
      <c r="BG1311" s="125" t="s">
        <v>200</v>
      </c>
      <c r="BH1311" s="0" t="s">
        <v>2215</v>
      </c>
      <c r="BI1311" s="112" t="n">
        <v>5055277007219</v>
      </c>
      <c r="BJ1311" s="126" t="s">
        <v>200</v>
      </c>
      <c r="BK1311" s="0" t="s">
        <v>215</v>
      </c>
      <c r="BL1311" s="112" t="n">
        <v>4</v>
      </c>
      <c r="BM1311" s="112" t="n">
        <v>4</v>
      </c>
      <c r="BN1311" s="112" t="n">
        <v>4</v>
      </c>
      <c r="BO1311" s="111" t="n">
        <v>20</v>
      </c>
      <c r="BP1311" s="125" t="s">
        <v>200</v>
      </c>
      <c r="BQ1311" s="127" t="s">
        <v>216</v>
      </c>
    </row>
    <row r="1312" customFormat="false" ht="13.8" hidden="false" customHeight="false" outlineLevel="0" collapsed="false">
      <c r="A1312" s="0" t="s">
        <v>8958</v>
      </c>
      <c r="B1312" s="0" t="s">
        <v>4342</v>
      </c>
      <c r="C1312" s="0" t="s">
        <v>928</v>
      </c>
      <c r="D1312" s="0" t="s">
        <v>1460</v>
      </c>
      <c r="E1312" s="0" t="s">
        <v>194</v>
      </c>
      <c r="F1312" s="0" t="s">
        <v>2487</v>
      </c>
      <c r="G1312" s="0" t="s">
        <v>330</v>
      </c>
      <c r="H1312" s="0" t="s">
        <v>219</v>
      </c>
      <c r="J1312" s="111" t="n">
        <v>1</v>
      </c>
      <c r="K1312" s="0" t="s">
        <v>198</v>
      </c>
      <c r="L1312" s="0" t="s">
        <v>198</v>
      </c>
      <c r="M1312" s="0" t="s">
        <v>199</v>
      </c>
      <c r="O1312" s="0" t="s">
        <v>200</v>
      </c>
      <c r="Q1312" s="120" t="s">
        <v>200</v>
      </c>
      <c r="R1312" s="0" t="s">
        <v>8589</v>
      </c>
      <c r="S1312" s="0" t="s">
        <v>201</v>
      </c>
      <c r="T1312" s="0" t="s">
        <v>198</v>
      </c>
      <c r="U1312" s="0" t="s">
        <v>202</v>
      </c>
      <c r="V1312" s="0" t="s">
        <v>1790</v>
      </c>
      <c r="W1312" s="110" t="s">
        <v>204</v>
      </c>
      <c r="X1312" s="111" t="n">
        <v>2007</v>
      </c>
      <c r="Z1312" s="130" t="s">
        <v>757</v>
      </c>
      <c r="AA1312" s="122" t="s">
        <v>200</v>
      </c>
      <c r="AB1312" s="0" t="s">
        <v>8947</v>
      </c>
      <c r="AC1312" s="0" t="s">
        <v>3215</v>
      </c>
      <c r="AD1312" s="111" t="n">
        <v>2007</v>
      </c>
      <c r="AE1312" s="111" t="s">
        <v>222</v>
      </c>
      <c r="AI1312" s="111" t="s">
        <v>1313</v>
      </c>
      <c r="AJ1312" s="111" t="s">
        <v>3813</v>
      </c>
      <c r="AK1312" s="111" t="s">
        <v>3799</v>
      </c>
      <c r="AM1312" s="111" t="n">
        <v>1999</v>
      </c>
      <c r="AN1312" s="111" t="s">
        <v>208</v>
      </c>
      <c r="AS1312" s="0" t="s">
        <v>3853</v>
      </c>
      <c r="AT1312" s="0" t="s">
        <v>266</v>
      </c>
      <c r="AU1312" s="0" t="s">
        <v>2059</v>
      </c>
      <c r="AV1312" s="0" t="s">
        <v>200</v>
      </c>
      <c r="AZ1312" s="0" t="s">
        <v>8959</v>
      </c>
      <c r="BA1312" s="124" t="s">
        <v>200</v>
      </c>
      <c r="BB1312" s="0" t="s">
        <v>210</v>
      </c>
      <c r="BC1312" s="0" t="s">
        <v>8960</v>
      </c>
      <c r="BD1312" s="0" t="s">
        <v>8961</v>
      </c>
      <c r="BE1312" s="0" t="s">
        <v>8962</v>
      </c>
      <c r="BF1312" s="0" t="s">
        <v>200</v>
      </c>
      <c r="BG1312" s="125" t="s">
        <v>200</v>
      </c>
      <c r="BH1312" s="0" t="s">
        <v>2215</v>
      </c>
      <c r="BI1312" s="112" t="n">
        <v>662248906119</v>
      </c>
      <c r="BJ1312" s="126" t="s">
        <v>200</v>
      </c>
      <c r="BK1312" s="0" t="s">
        <v>215</v>
      </c>
      <c r="BL1312" s="112" t="n">
        <v>4</v>
      </c>
      <c r="BM1312" s="112" t="n">
        <v>4</v>
      </c>
      <c r="BN1312" s="112" t="n">
        <v>4</v>
      </c>
      <c r="BO1312" s="111" t="n">
        <v>20</v>
      </c>
      <c r="BP1312" s="125" t="s">
        <v>200</v>
      </c>
      <c r="BQ1312" s="127" t="s">
        <v>216</v>
      </c>
    </row>
    <row r="1313" customFormat="false" ht="13.8" hidden="false" customHeight="false" outlineLevel="0" collapsed="false">
      <c r="A1313" s="0" t="s">
        <v>8963</v>
      </c>
      <c r="B1313" s="0" t="s">
        <v>4342</v>
      </c>
      <c r="C1313" s="0" t="s">
        <v>4720</v>
      </c>
      <c r="D1313" s="0" t="s">
        <v>1869</v>
      </c>
      <c r="E1313" s="0" t="s">
        <v>194</v>
      </c>
      <c r="F1313" s="0" t="s">
        <v>195</v>
      </c>
      <c r="G1313" s="0" t="s">
        <v>391</v>
      </c>
      <c r="H1313" s="0" t="s">
        <v>219</v>
      </c>
      <c r="J1313" s="111" t="n">
        <v>1</v>
      </c>
      <c r="K1313" s="0" t="s">
        <v>8734</v>
      </c>
      <c r="L1313" s="0" t="s">
        <v>392</v>
      </c>
      <c r="M1313" s="0" t="s">
        <v>199</v>
      </c>
      <c r="O1313" s="0" t="s">
        <v>200</v>
      </c>
      <c r="Q1313" s="120" t="s">
        <v>200</v>
      </c>
      <c r="R1313" s="0" t="s">
        <v>8589</v>
      </c>
      <c r="S1313" s="0" t="s">
        <v>201</v>
      </c>
      <c r="T1313" s="0" t="s">
        <v>198</v>
      </c>
      <c r="U1313" s="0" t="s">
        <v>202</v>
      </c>
      <c r="V1313" s="0" t="s">
        <v>1790</v>
      </c>
      <c r="W1313" s="110" t="s">
        <v>204</v>
      </c>
      <c r="X1313" s="111" t="n">
        <v>2006</v>
      </c>
      <c r="Y1313" s="111" t="s">
        <v>205</v>
      </c>
      <c r="Z1313" s="111" t="s">
        <v>198</v>
      </c>
      <c r="AA1313" s="122" t="s">
        <v>200</v>
      </c>
      <c r="AB1313" s="0" t="s">
        <v>3858</v>
      </c>
      <c r="AC1313" s="0" t="s">
        <v>543</v>
      </c>
      <c r="AD1313" s="111" t="n">
        <v>2006</v>
      </c>
      <c r="AE1313" s="111" t="s">
        <v>222</v>
      </c>
      <c r="AI1313" s="111" t="s">
        <v>207</v>
      </c>
      <c r="AK1313" s="111" t="str">
        <f aca="false">(AB1313)</f>
        <v>Clover studio</v>
      </c>
      <c r="AM1313" s="111" t="n">
        <f aca="false">AD1313</f>
        <v>2006</v>
      </c>
      <c r="AN1313" s="111" t="s">
        <v>208</v>
      </c>
      <c r="AS1313" s="0" t="s">
        <v>3859</v>
      </c>
      <c r="AT1313" s="0" t="s">
        <v>8964</v>
      </c>
      <c r="AU1313" s="0" t="s">
        <v>2087</v>
      </c>
      <c r="AV1313" s="0" t="s">
        <v>8965</v>
      </c>
      <c r="AZ1313" s="0" t="s">
        <v>8966</v>
      </c>
      <c r="BA1313" s="124" t="s">
        <v>200</v>
      </c>
      <c r="BB1313" s="0" t="s">
        <v>248</v>
      </c>
      <c r="BC1313" s="0" t="s">
        <v>8967</v>
      </c>
      <c r="BE1313" s="0" t="s">
        <v>6097</v>
      </c>
      <c r="BF1313" s="0" t="s">
        <v>8968</v>
      </c>
      <c r="BG1313" s="125" t="s">
        <v>200</v>
      </c>
      <c r="BH1313" s="0" t="s">
        <v>2215</v>
      </c>
      <c r="BI1313" s="112" t="n">
        <v>5055060910474</v>
      </c>
      <c r="BJ1313" s="126" t="s">
        <v>200</v>
      </c>
      <c r="BK1313" s="0" t="s">
        <v>215</v>
      </c>
      <c r="BL1313" s="112" t="n">
        <v>4</v>
      </c>
      <c r="BM1313" s="112" t="n">
        <v>4</v>
      </c>
      <c r="BN1313" s="112" t="n">
        <v>4</v>
      </c>
      <c r="BO1313" s="111" t="n">
        <v>20</v>
      </c>
      <c r="BP1313" s="125" t="s">
        <v>200</v>
      </c>
      <c r="BQ1313" s="127" t="s">
        <v>216</v>
      </c>
    </row>
    <row r="1314" customFormat="false" ht="13.8" hidden="false" customHeight="false" outlineLevel="0" collapsed="false">
      <c r="A1314" s="0" t="s">
        <v>8969</v>
      </c>
      <c r="B1314" s="0" t="s">
        <v>4342</v>
      </c>
      <c r="C1314" s="0" t="s">
        <v>2050</v>
      </c>
      <c r="D1314" s="0" t="s">
        <v>1333</v>
      </c>
      <c r="E1314" s="0" t="s">
        <v>313</v>
      </c>
      <c r="F1314" s="0" t="s">
        <v>314</v>
      </c>
      <c r="G1314" s="0" t="s">
        <v>424</v>
      </c>
      <c r="H1314" s="0" t="s">
        <v>197</v>
      </c>
      <c r="J1314" s="111" t="n">
        <v>1</v>
      </c>
      <c r="K1314" s="0" t="s">
        <v>2825</v>
      </c>
      <c r="L1314" s="0" t="s">
        <v>456</v>
      </c>
      <c r="M1314" s="0" t="s">
        <v>274</v>
      </c>
      <c r="O1314" s="0" t="s">
        <v>200</v>
      </c>
      <c r="Q1314" s="120" t="s">
        <v>200</v>
      </c>
      <c r="R1314" s="0" t="s">
        <v>8589</v>
      </c>
      <c r="S1314" s="0" t="s">
        <v>201</v>
      </c>
      <c r="T1314" s="0" t="s">
        <v>198</v>
      </c>
      <c r="U1314" s="0" t="s">
        <v>202</v>
      </c>
      <c r="V1314" s="0" t="s">
        <v>1790</v>
      </c>
      <c r="W1314" s="110" t="s">
        <v>204</v>
      </c>
      <c r="X1314" s="111" t="n">
        <v>2005</v>
      </c>
      <c r="Z1314" s="111" t="s">
        <v>198</v>
      </c>
      <c r="AA1314" s="122" t="s">
        <v>200</v>
      </c>
      <c r="AB1314" s="0" t="s">
        <v>4915</v>
      </c>
      <c r="AC1314" s="0" t="s">
        <v>206</v>
      </c>
      <c r="AD1314" s="111" t="n">
        <v>2005</v>
      </c>
      <c r="AE1314" s="111" t="s">
        <v>222</v>
      </c>
      <c r="AI1314" s="111" t="s">
        <v>207</v>
      </c>
      <c r="AK1314" s="111" t="str">
        <f aca="false">(AB1314)</f>
        <v>Sumo digital</v>
      </c>
      <c r="AM1314" s="111" t="n">
        <f aca="false">AD1314</f>
        <v>2005</v>
      </c>
      <c r="AN1314" s="111" t="s">
        <v>263</v>
      </c>
      <c r="AP1314" s="0" t="s">
        <v>674</v>
      </c>
      <c r="AQ1314" s="0" t="s">
        <v>200</v>
      </c>
      <c r="AR1314" s="0" t="s">
        <v>200</v>
      </c>
      <c r="AS1314" s="0" t="s">
        <v>1367</v>
      </c>
      <c r="AV1314" s="0" t="s">
        <v>200</v>
      </c>
      <c r="AZ1314" s="0" t="s">
        <v>8970</v>
      </c>
      <c r="BA1314" s="124" t="s">
        <v>200</v>
      </c>
      <c r="BB1314" s="0" t="s">
        <v>210</v>
      </c>
      <c r="BC1314" s="0" t="s">
        <v>8971</v>
      </c>
      <c r="BD1314" s="0" t="s">
        <v>8495</v>
      </c>
      <c r="BE1314" s="0" t="s">
        <v>3898</v>
      </c>
      <c r="BG1314" s="125" t="s">
        <v>200</v>
      </c>
      <c r="BH1314" s="0" t="s">
        <v>2215</v>
      </c>
      <c r="BI1314" s="112" t="n">
        <v>5060004765409</v>
      </c>
      <c r="BJ1314" s="126" t="s">
        <v>200</v>
      </c>
      <c r="BK1314" s="0" t="s">
        <v>215</v>
      </c>
      <c r="BL1314" s="112" t="n">
        <v>4</v>
      </c>
      <c r="BM1314" s="112" t="n">
        <v>4</v>
      </c>
      <c r="BN1314" s="112" t="n">
        <v>4</v>
      </c>
      <c r="BO1314" s="111" t="n">
        <v>20</v>
      </c>
      <c r="BP1314" s="125" t="s">
        <v>200</v>
      </c>
      <c r="BQ1314" s="127" t="s">
        <v>216</v>
      </c>
    </row>
    <row r="1315" customFormat="false" ht="13.8" hidden="false" customHeight="false" outlineLevel="0" collapsed="false">
      <c r="A1315" s="0" t="s">
        <v>8972</v>
      </c>
      <c r="B1315" s="0" t="s">
        <v>4342</v>
      </c>
      <c r="C1315" s="0" t="s">
        <v>390</v>
      </c>
      <c r="D1315" s="0" t="s">
        <v>5239</v>
      </c>
      <c r="E1315" s="0" t="s">
        <v>194</v>
      </c>
      <c r="F1315" s="0" t="s">
        <v>195</v>
      </c>
      <c r="G1315" s="0" t="s">
        <v>391</v>
      </c>
      <c r="H1315" s="0" t="s">
        <v>219</v>
      </c>
      <c r="J1315" s="111" t="n">
        <v>1</v>
      </c>
      <c r="K1315" s="0" t="s">
        <v>198</v>
      </c>
      <c r="L1315" s="0" t="s">
        <v>198</v>
      </c>
      <c r="M1315" s="0" t="s">
        <v>199</v>
      </c>
      <c r="O1315" s="0" t="s">
        <v>200</v>
      </c>
      <c r="Q1315" s="120" t="s">
        <v>200</v>
      </c>
      <c r="R1315" s="0" t="s">
        <v>8589</v>
      </c>
      <c r="S1315" s="0" t="s">
        <v>201</v>
      </c>
      <c r="T1315" s="0" t="s">
        <v>198</v>
      </c>
      <c r="U1315" s="0" t="s">
        <v>202</v>
      </c>
      <c r="V1315" s="0" t="s">
        <v>1790</v>
      </c>
      <c r="W1315" s="110" t="s">
        <v>204</v>
      </c>
      <c r="X1315" s="111" t="n">
        <v>2007</v>
      </c>
      <c r="Y1315" s="130" t="s">
        <v>205</v>
      </c>
      <c r="Z1315" s="111" t="s">
        <v>221</v>
      </c>
      <c r="AA1315" s="122" t="s">
        <v>200</v>
      </c>
      <c r="AB1315" s="0" t="s">
        <v>2928</v>
      </c>
      <c r="AC1315" s="0" t="s">
        <v>5026</v>
      </c>
      <c r="AD1315" s="111" t="n">
        <v>2007</v>
      </c>
      <c r="AE1315" s="111" t="s">
        <v>222</v>
      </c>
      <c r="AI1315" s="111" t="s">
        <v>207</v>
      </c>
      <c r="AK1315" s="111" t="str">
        <f aca="false">(AB1315)</f>
        <v>Acquire</v>
      </c>
      <c r="AM1315" s="111" t="n">
        <f aca="false">AD1315</f>
        <v>2007</v>
      </c>
      <c r="AN1315" s="111" t="s">
        <v>208</v>
      </c>
      <c r="AS1315" s="0" t="s">
        <v>200</v>
      </c>
      <c r="AT1315" s="0" t="s">
        <v>433</v>
      </c>
      <c r="AU1315" s="0" t="s">
        <v>332</v>
      </c>
      <c r="AV1315" s="0" t="s">
        <v>200</v>
      </c>
      <c r="AZ1315" s="0" t="s">
        <v>8973</v>
      </c>
      <c r="BA1315" s="124" t="s">
        <v>200</v>
      </c>
      <c r="BB1315" s="0" t="s">
        <v>248</v>
      </c>
      <c r="BC1315" s="0" t="s">
        <v>8974</v>
      </c>
      <c r="BD1315" s="0" t="s">
        <v>8975</v>
      </c>
      <c r="BE1315" s="0" t="s">
        <v>3212</v>
      </c>
      <c r="BG1315" s="125" t="s">
        <v>200</v>
      </c>
      <c r="BH1315" s="0" t="s">
        <v>2215</v>
      </c>
      <c r="BI1315" s="112" t="n">
        <v>813633010410</v>
      </c>
      <c r="BJ1315" s="126" t="s">
        <v>200</v>
      </c>
      <c r="BK1315" s="0" t="s">
        <v>215</v>
      </c>
      <c r="BL1315" s="112" t="n">
        <v>4</v>
      </c>
      <c r="BM1315" s="112" t="n">
        <v>4</v>
      </c>
      <c r="BN1315" s="112" t="n">
        <v>4</v>
      </c>
      <c r="BO1315" s="111" t="n">
        <v>20</v>
      </c>
      <c r="BP1315" s="125" t="s">
        <v>200</v>
      </c>
      <c r="BQ1315" s="127" t="s">
        <v>216</v>
      </c>
    </row>
    <row r="1316" customFormat="false" ht="13.8" hidden="false" customHeight="false" outlineLevel="0" collapsed="false">
      <c r="A1316" s="0" t="s">
        <v>8976</v>
      </c>
      <c r="B1316" s="0" t="s">
        <v>4342</v>
      </c>
      <c r="C1316" s="0" t="s">
        <v>994</v>
      </c>
      <c r="D1316" s="0" t="s">
        <v>1769</v>
      </c>
      <c r="E1316" s="0" t="s">
        <v>313</v>
      </c>
      <c r="F1316" s="0" t="s">
        <v>314</v>
      </c>
      <c r="G1316" s="0" t="s">
        <v>391</v>
      </c>
      <c r="H1316" s="0" t="s">
        <v>197</v>
      </c>
      <c r="J1316" s="111" t="n">
        <v>4</v>
      </c>
      <c r="K1316" s="0" t="s">
        <v>8734</v>
      </c>
      <c r="L1316" s="0" t="s">
        <v>456</v>
      </c>
      <c r="M1316" s="0" t="s">
        <v>199</v>
      </c>
      <c r="O1316" s="0" t="s">
        <v>200</v>
      </c>
      <c r="Q1316" s="120" t="s">
        <v>200</v>
      </c>
      <c r="R1316" s="0" t="s">
        <v>8589</v>
      </c>
      <c r="S1316" s="0" t="s">
        <v>201</v>
      </c>
      <c r="T1316" s="0" t="s">
        <v>198</v>
      </c>
      <c r="U1316" s="0" t="s">
        <v>202</v>
      </c>
      <c r="V1316" s="0" t="s">
        <v>1790</v>
      </c>
      <c r="W1316" s="110" t="s">
        <v>204</v>
      </c>
      <c r="X1316" s="111" t="n">
        <v>2007</v>
      </c>
      <c r="Z1316" s="111" t="s">
        <v>198</v>
      </c>
      <c r="AA1316" s="122" t="s">
        <v>200</v>
      </c>
      <c r="AB1316" s="0" t="s">
        <v>1771</v>
      </c>
      <c r="AC1316" s="0" t="s">
        <v>3608</v>
      </c>
      <c r="AD1316" s="111" t="n">
        <v>2007</v>
      </c>
      <c r="AE1316" s="111" t="s">
        <v>198</v>
      </c>
      <c r="AI1316" s="111" t="s">
        <v>207</v>
      </c>
      <c r="AK1316" s="111" t="str">
        <f aca="false">(AB1316)</f>
        <v>Team 17</v>
      </c>
      <c r="AM1316" s="111" t="n">
        <f aca="false">AD1316</f>
        <v>2007</v>
      </c>
      <c r="AN1316" s="111" t="s">
        <v>263</v>
      </c>
      <c r="AS1316" s="0" t="s">
        <v>1772</v>
      </c>
      <c r="AV1316" s="0" t="s">
        <v>200</v>
      </c>
      <c r="AZ1316" s="0" t="s">
        <v>8977</v>
      </c>
      <c r="BA1316" s="124" t="s">
        <v>200</v>
      </c>
      <c r="BB1316" s="0" t="s">
        <v>248</v>
      </c>
      <c r="BC1316" s="0" t="s">
        <v>8978</v>
      </c>
      <c r="BE1316" s="0" t="s">
        <v>8979</v>
      </c>
      <c r="BG1316" s="125" t="s">
        <v>200</v>
      </c>
      <c r="BH1316" s="0" t="s">
        <v>2215</v>
      </c>
      <c r="BI1316" s="112" t="n">
        <v>4005209093330</v>
      </c>
      <c r="BJ1316" s="126" t="s">
        <v>200</v>
      </c>
      <c r="BK1316" s="0" t="s">
        <v>215</v>
      </c>
      <c r="BL1316" s="112" t="n">
        <v>4</v>
      </c>
      <c r="BM1316" s="112" t="n">
        <v>4</v>
      </c>
      <c r="BN1316" s="112" t="n">
        <v>4</v>
      </c>
      <c r="BO1316" s="111" t="n">
        <v>20</v>
      </c>
      <c r="BP1316" s="125" t="s">
        <v>200</v>
      </c>
      <c r="BQ1316" s="127" t="s">
        <v>216</v>
      </c>
    </row>
    <row r="1317" customFormat="false" ht="13.8" hidden="false" customHeight="false" outlineLevel="0" collapsed="false">
      <c r="A1317" s="0" t="s">
        <v>8980</v>
      </c>
      <c r="B1317" s="0" t="s">
        <v>4342</v>
      </c>
      <c r="C1317" s="0" t="s">
        <v>994</v>
      </c>
      <c r="D1317" s="0" t="s">
        <v>193</v>
      </c>
      <c r="E1317" s="0" t="s">
        <v>194</v>
      </c>
      <c r="F1317" s="0" t="s">
        <v>1509</v>
      </c>
      <c r="G1317" s="0" t="s">
        <v>196</v>
      </c>
      <c r="H1317" s="0" t="s">
        <v>219</v>
      </c>
      <c r="J1317" s="111" t="n">
        <v>1</v>
      </c>
      <c r="K1317" s="0" t="s">
        <v>198</v>
      </c>
      <c r="L1317" s="0" t="s">
        <v>198</v>
      </c>
      <c r="M1317" s="0" t="s">
        <v>199</v>
      </c>
      <c r="O1317" s="0" t="s">
        <v>200</v>
      </c>
      <c r="Q1317" s="120" t="s">
        <v>200</v>
      </c>
      <c r="R1317" s="0" t="s">
        <v>8589</v>
      </c>
      <c r="S1317" s="0" t="s">
        <v>201</v>
      </c>
      <c r="T1317" s="0" t="s">
        <v>198</v>
      </c>
      <c r="U1317" s="0" t="s">
        <v>285</v>
      </c>
      <c r="V1317" s="0" t="s">
        <v>1790</v>
      </c>
      <c r="W1317" s="110" t="s">
        <v>204</v>
      </c>
      <c r="X1317" s="111" t="n">
        <v>2008</v>
      </c>
      <c r="Y1317" s="111" t="s">
        <v>205</v>
      </c>
      <c r="Z1317" s="130" t="s">
        <v>757</v>
      </c>
      <c r="AA1317" s="122" t="s">
        <v>200</v>
      </c>
      <c r="AB1317" s="0" t="s">
        <v>8981</v>
      </c>
      <c r="AC1317" s="0" t="s">
        <v>2959</v>
      </c>
      <c r="AD1317" s="111" t="s">
        <v>198</v>
      </c>
      <c r="AE1317" s="111" t="s">
        <v>198</v>
      </c>
      <c r="AI1317" s="111" t="s">
        <v>207</v>
      </c>
      <c r="AK1317" s="111" t="str">
        <f aca="false">(AB1317)</f>
        <v>Sting</v>
      </c>
      <c r="AM1317" s="111" t="n">
        <f aca="false">X1317</f>
        <v>2008</v>
      </c>
      <c r="AN1317" s="111" t="s">
        <v>208</v>
      </c>
      <c r="AR1317" s="0" t="s">
        <v>8982</v>
      </c>
      <c r="AS1317" s="0" t="s">
        <v>200</v>
      </c>
      <c r="AU1317" s="0" t="s">
        <v>332</v>
      </c>
      <c r="AV1317" s="0" t="s">
        <v>200</v>
      </c>
      <c r="AZ1317" s="0" t="s">
        <v>8983</v>
      </c>
      <c r="BA1317" s="124" t="s">
        <v>200</v>
      </c>
      <c r="BB1317" s="0" t="s">
        <v>248</v>
      </c>
      <c r="BC1317" s="0" t="s">
        <v>8984</v>
      </c>
      <c r="BD1317" s="0" t="s">
        <v>8985</v>
      </c>
      <c r="BE1317" s="0" t="s">
        <v>8986</v>
      </c>
      <c r="BG1317" s="125" t="s">
        <v>200</v>
      </c>
      <c r="BH1317" s="0" t="s">
        <v>2215</v>
      </c>
      <c r="BI1317" s="112" t="n">
        <v>730865600052</v>
      </c>
      <c r="BJ1317" s="126" t="s">
        <v>200</v>
      </c>
      <c r="BK1317" s="0" t="s">
        <v>215</v>
      </c>
      <c r="BL1317" s="112" t="n">
        <v>4</v>
      </c>
      <c r="BM1317" s="112" t="n">
        <v>4</v>
      </c>
      <c r="BN1317" s="112" t="n">
        <v>4</v>
      </c>
      <c r="BO1317" s="111" t="n">
        <v>20</v>
      </c>
      <c r="BP1317" s="125" t="s">
        <v>200</v>
      </c>
      <c r="BQ1317" s="127" t="s">
        <v>216</v>
      </c>
    </row>
    <row r="1318" customFormat="false" ht="13.8" hidden="false" customHeight="false" outlineLevel="0" collapsed="false">
      <c r="A1318" s="0" t="s">
        <v>8987</v>
      </c>
      <c r="B1318" s="0" t="s">
        <v>4342</v>
      </c>
      <c r="C1318" s="0" t="s">
        <v>329</v>
      </c>
      <c r="D1318" s="0" t="s">
        <v>1460</v>
      </c>
      <c r="E1318" s="0" t="s">
        <v>194</v>
      </c>
      <c r="F1318" s="0" t="s">
        <v>1509</v>
      </c>
      <c r="G1318" s="0" t="s">
        <v>330</v>
      </c>
      <c r="H1318" s="0" t="s">
        <v>197</v>
      </c>
      <c r="J1318" s="111" t="n">
        <v>1</v>
      </c>
      <c r="K1318" s="0" t="s">
        <v>198</v>
      </c>
      <c r="L1318" s="0" t="s">
        <v>198</v>
      </c>
      <c r="M1318" s="0" t="s">
        <v>199</v>
      </c>
      <c r="O1318" s="0" t="s">
        <v>200</v>
      </c>
      <c r="Q1318" s="120" t="s">
        <v>200</v>
      </c>
      <c r="R1318" s="0" t="s">
        <v>8589</v>
      </c>
      <c r="S1318" s="0" t="s">
        <v>201</v>
      </c>
      <c r="T1318" s="0" t="s">
        <v>198</v>
      </c>
      <c r="U1318" s="0" t="s">
        <v>285</v>
      </c>
      <c r="V1318" s="0" t="s">
        <v>1790</v>
      </c>
      <c r="W1318" s="110" t="s">
        <v>204</v>
      </c>
      <c r="X1318" s="111" t="n">
        <v>2006</v>
      </c>
      <c r="Y1318" s="111" t="s">
        <v>205</v>
      </c>
      <c r="Z1318" s="130" t="s">
        <v>757</v>
      </c>
      <c r="AA1318" s="122" t="s">
        <v>200</v>
      </c>
      <c r="AB1318" s="0" t="s">
        <v>459</v>
      </c>
      <c r="AC1318" s="0" t="s">
        <v>459</v>
      </c>
      <c r="AD1318" s="111" t="n">
        <v>2007</v>
      </c>
      <c r="AE1318" s="111" t="s">
        <v>198</v>
      </c>
      <c r="AI1318" s="111" t="s">
        <v>207</v>
      </c>
      <c r="AK1318" s="111" t="str">
        <f aca="false">(AB1318)</f>
        <v>Konami</v>
      </c>
      <c r="AM1318" s="111" t="n">
        <f aca="false">AD1318</f>
        <v>2007</v>
      </c>
      <c r="AN1318" s="111" t="s">
        <v>208</v>
      </c>
      <c r="AS1318" s="0" t="s">
        <v>8523</v>
      </c>
      <c r="AU1318" s="0" t="s">
        <v>332</v>
      </c>
      <c r="AV1318" s="0" t="s">
        <v>200</v>
      </c>
      <c r="AZ1318" s="0" t="s">
        <v>8988</v>
      </c>
      <c r="BA1318" s="124" t="s">
        <v>200</v>
      </c>
      <c r="BB1318" s="0" t="s">
        <v>210</v>
      </c>
      <c r="BC1318" s="0" t="s">
        <v>8989</v>
      </c>
      <c r="BD1318" s="0" t="s">
        <v>8990</v>
      </c>
      <c r="BE1318" s="0" t="s">
        <v>8991</v>
      </c>
      <c r="BG1318" s="125" t="s">
        <v>200</v>
      </c>
      <c r="BH1318" s="0" t="s">
        <v>2215</v>
      </c>
      <c r="BI1318" s="112" t="s">
        <v>198</v>
      </c>
      <c r="BJ1318" s="126" t="s">
        <v>200</v>
      </c>
      <c r="BK1318" s="0" t="s">
        <v>215</v>
      </c>
      <c r="BL1318" s="112" t="n">
        <v>4</v>
      </c>
      <c r="BM1318" s="112" t="n">
        <v>4</v>
      </c>
      <c r="BN1318" s="112" t="n">
        <v>4</v>
      </c>
      <c r="BO1318" s="111" t="n">
        <v>20</v>
      </c>
      <c r="BP1318" s="125" t="s">
        <v>200</v>
      </c>
      <c r="BQ1318" s="127" t="s">
        <v>216</v>
      </c>
    </row>
    <row r="1319" customFormat="false" ht="13.8" hidden="false" customHeight="false" outlineLevel="0" collapsed="false">
      <c r="A1319" s="0" t="s">
        <v>8992</v>
      </c>
      <c r="B1319" s="0" t="s">
        <v>4342</v>
      </c>
      <c r="C1319" s="0" t="s">
        <v>329</v>
      </c>
      <c r="D1319" s="0" t="s">
        <v>193</v>
      </c>
      <c r="E1319" s="0" t="s">
        <v>194</v>
      </c>
      <c r="F1319" s="0" t="s">
        <v>195</v>
      </c>
      <c r="G1319" s="0" t="s">
        <v>330</v>
      </c>
      <c r="H1319" s="0" t="s">
        <v>197</v>
      </c>
      <c r="J1319" s="111" t="n">
        <v>1</v>
      </c>
      <c r="K1319" s="0" t="s">
        <v>198</v>
      </c>
      <c r="L1319" s="0" t="s">
        <v>198</v>
      </c>
      <c r="M1319" s="0" t="s">
        <v>274</v>
      </c>
      <c r="O1319" s="0" t="s">
        <v>200</v>
      </c>
      <c r="Q1319" s="120" t="s">
        <v>200</v>
      </c>
      <c r="R1319" s="0" t="s">
        <v>8589</v>
      </c>
      <c r="S1319" s="0" t="s">
        <v>201</v>
      </c>
      <c r="T1319" s="0" t="s">
        <v>198</v>
      </c>
      <c r="U1319" s="0" t="s">
        <v>285</v>
      </c>
      <c r="V1319" s="0" t="s">
        <v>1790</v>
      </c>
      <c r="W1319" s="110" t="s">
        <v>204</v>
      </c>
      <c r="X1319" s="111" t="n">
        <v>2011</v>
      </c>
      <c r="Y1319" s="111" t="s">
        <v>205</v>
      </c>
      <c r="Z1319" s="130" t="s">
        <v>757</v>
      </c>
      <c r="AA1319" s="122" t="s">
        <v>200</v>
      </c>
      <c r="AB1319" s="0" t="s">
        <v>1061</v>
      </c>
      <c r="AC1319" s="0" t="s">
        <v>6406</v>
      </c>
      <c r="AD1319" s="111" t="s">
        <v>198</v>
      </c>
      <c r="AE1319" s="111" t="s">
        <v>5241</v>
      </c>
      <c r="AI1319" s="111" t="s">
        <v>1313</v>
      </c>
      <c r="AJ1319" s="111" t="s">
        <v>8993</v>
      </c>
      <c r="AK1319" s="111" t="s">
        <v>1061</v>
      </c>
      <c r="AL1319" s="0" t="s">
        <v>200</v>
      </c>
      <c r="AM1319" s="111" t="n">
        <v>1987</v>
      </c>
      <c r="AN1319" s="111" t="s">
        <v>208</v>
      </c>
      <c r="AS1319" s="0" t="s">
        <v>8523</v>
      </c>
      <c r="AT1319" s="0" t="s">
        <v>576</v>
      </c>
      <c r="AU1319" s="0" t="s">
        <v>332</v>
      </c>
      <c r="AV1319" s="0" t="s">
        <v>200</v>
      </c>
      <c r="AW1319" s="0" t="s">
        <v>404</v>
      </c>
      <c r="AZ1319" s="0" t="s">
        <v>8994</v>
      </c>
      <c r="BA1319" s="124" t="s">
        <v>200</v>
      </c>
      <c r="BB1319" s="0" t="s">
        <v>248</v>
      </c>
      <c r="BC1319" s="0" t="s">
        <v>8995</v>
      </c>
      <c r="BD1319" s="0" t="s">
        <v>8996</v>
      </c>
      <c r="BE1319" s="0" t="s">
        <v>8997</v>
      </c>
      <c r="BF1319" s="0" t="s">
        <v>8998</v>
      </c>
      <c r="BG1319" s="125" t="s">
        <v>200</v>
      </c>
      <c r="BH1319" s="0" t="s">
        <v>2215</v>
      </c>
      <c r="BI1319" s="112" t="n">
        <v>853466001407</v>
      </c>
      <c r="BJ1319" s="126" t="s">
        <v>200</v>
      </c>
      <c r="BK1319" s="0" t="s">
        <v>215</v>
      </c>
      <c r="BL1319" s="112" t="n">
        <v>4</v>
      </c>
      <c r="BM1319" s="112" t="n">
        <v>4</v>
      </c>
      <c r="BN1319" s="112" t="n">
        <v>4</v>
      </c>
      <c r="BO1319" s="111" t="n">
        <v>20</v>
      </c>
      <c r="BP1319" s="125" t="s">
        <v>200</v>
      </c>
      <c r="BQ1319" s="127" t="s">
        <v>216</v>
      </c>
    </row>
    <row r="1320" customFormat="false" ht="13.8" hidden="false" customHeight="false" outlineLevel="0" collapsed="false">
      <c r="A1320" s="0" t="s">
        <v>8999</v>
      </c>
      <c r="B1320" s="0" t="s">
        <v>4342</v>
      </c>
      <c r="C1320" s="0" t="s">
        <v>329</v>
      </c>
      <c r="D1320" s="0" t="s">
        <v>1333</v>
      </c>
      <c r="E1320" s="0" t="s">
        <v>194</v>
      </c>
      <c r="F1320" s="0" t="s">
        <v>195</v>
      </c>
      <c r="G1320" s="0" t="s">
        <v>330</v>
      </c>
      <c r="H1320" s="0" t="s">
        <v>197</v>
      </c>
      <c r="J1320" s="111" t="n">
        <v>1</v>
      </c>
      <c r="K1320" s="0" t="s">
        <v>198</v>
      </c>
      <c r="L1320" s="0" t="s">
        <v>198</v>
      </c>
      <c r="M1320" s="0" t="s">
        <v>199</v>
      </c>
      <c r="O1320" s="0" t="s">
        <v>200</v>
      </c>
      <c r="Q1320" s="120" t="s">
        <v>200</v>
      </c>
      <c r="R1320" s="0" t="s">
        <v>8589</v>
      </c>
      <c r="S1320" s="0" t="s">
        <v>201</v>
      </c>
      <c r="T1320" s="0" t="s">
        <v>198</v>
      </c>
      <c r="U1320" s="0" t="s">
        <v>285</v>
      </c>
      <c r="V1320" s="0" t="s">
        <v>1790</v>
      </c>
      <c r="W1320" s="110" t="s">
        <v>204</v>
      </c>
      <c r="X1320" s="111" t="n">
        <v>2010</v>
      </c>
      <c r="Y1320" s="111" t="s">
        <v>205</v>
      </c>
      <c r="Z1320" s="130" t="s">
        <v>757</v>
      </c>
      <c r="AA1320" s="122" t="s">
        <v>200</v>
      </c>
      <c r="AB1320" s="0" t="s">
        <v>1061</v>
      </c>
      <c r="AC1320" s="0" t="s">
        <v>6406</v>
      </c>
      <c r="AD1320" s="111" t="s">
        <v>198</v>
      </c>
      <c r="AE1320" s="111" t="s">
        <v>1004</v>
      </c>
      <c r="AI1320" s="111" t="s">
        <v>1313</v>
      </c>
      <c r="AJ1320" s="111" t="s">
        <v>126</v>
      </c>
      <c r="AK1320" s="111" t="s">
        <v>1061</v>
      </c>
      <c r="AM1320" s="111" t="n">
        <v>1991</v>
      </c>
      <c r="AN1320" s="111" t="s">
        <v>208</v>
      </c>
      <c r="AS1320" s="0" t="s">
        <v>8523</v>
      </c>
      <c r="AU1320" s="0" t="s">
        <v>332</v>
      </c>
      <c r="AV1320" s="0" t="s">
        <v>200</v>
      </c>
      <c r="AZ1320" s="0" t="s">
        <v>9000</v>
      </c>
      <c r="BA1320" s="124" t="s">
        <v>200</v>
      </c>
      <c r="BB1320" s="0" t="s">
        <v>210</v>
      </c>
      <c r="BC1320" s="0" t="s">
        <v>4329</v>
      </c>
      <c r="BD1320" s="0" t="s">
        <v>9001</v>
      </c>
      <c r="BE1320" s="0" t="s">
        <v>9002</v>
      </c>
      <c r="BG1320" s="125" t="s">
        <v>200</v>
      </c>
      <c r="BH1320" s="0" t="s">
        <v>2215</v>
      </c>
      <c r="BI1320" s="112" t="n">
        <v>853466001353</v>
      </c>
      <c r="BJ1320" s="126" t="s">
        <v>200</v>
      </c>
      <c r="BK1320" s="0" t="s">
        <v>215</v>
      </c>
      <c r="BL1320" s="112" t="n">
        <v>4</v>
      </c>
      <c r="BM1320" s="112" t="n">
        <v>4</v>
      </c>
      <c r="BN1320" s="112" t="n">
        <v>4</v>
      </c>
      <c r="BO1320" s="111" t="n">
        <v>20</v>
      </c>
      <c r="BP1320" s="125" t="s">
        <v>200</v>
      </c>
      <c r="BQ1320" s="127" t="s">
        <v>216</v>
      </c>
    </row>
    <row r="1321" customFormat="false" ht="13.8" hidden="false" customHeight="false" outlineLevel="0" collapsed="false">
      <c r="A1321" s="0" t="s">
        <v>9003</v>
      </c>
      <c r="B1321" s="0" t="s">
        <v>4342</v>
      </c>
      <c r="C1321" s="0" t="s">
        <v>329</v>
      </c>
      <c r="D1321" s="0" t="s">
        <v>1333</v>
      </c>
      <c r="E1321" s="0" t="s">
        <v>194</v>
      </c>
      <c r="F1321" s="0" t="s">
        <v>195</v>
      </c>
      <c r="G1321" s="0" t="s">
        <v>330</v>
      </c>
      <c r="H1321" s="0" t="s">
        <v>197</v>
      </c>
      <c r="J1321" s="111" t="n">
        <v>1</v>
      </c>
      <c r="K1321" s="0" t="s">
        <v>198</v>
      </c>
      <c r="L1321" s="0" t="s">
        <v>198</v>
      </c>
      <c r="M1321" s="0" t="s">
        <v>199</v>
      </c>
      <c r="O1321" s="0" t="s">
        <v>200</v>
      </c>
      <c r="Q1321" s="120" t="s">
        <v>200</v>
      </c>
      <c r="R1321" s="0" t="s">
        <v>8589</v>
      </c>
      <c r="S1321" s="0" t="s">
        <v>1834</v>
      </c>
      <c r="T1321" s="0" t="s">
        <v>3961</v>
      </c>
      <c r="U1321" s="0" t="s">
        <v>285</v>
      </c>
      <c r="V1321" s="0" t="s">
        <v>1790</v>
      </c>
      <c r="W1321" s="110" t="s">
        <v>204</v>
      </c>
      <c r="X1321" s="111" t="n">
        <v>2010</v>
      </c>
      <c r="Y1321" s="111" t="s">
        <v>205</v>
      </c>
      <c r="Z1321" s="130" t="s">
        <v>757</v>
      </c>
      <c r="AA1321" s="122" t="s">
        <v>200</v>
      </c>
      <c r="AB1321" s="0" t="s">
        <v>1061</v>
      </c>
      <c r="AC1321" s="0" t="s">
        <v>6406</v>
      </c>
      <c r="AD1321" s="111" t="s">
        <v>198</v>
      </c>
      <c r="AE1321" s="111" t="s">
        <v>1004</v>
      </c>
      <c r="AI1321" s="111" t="s">
        <v>207</v>
      </c>
      <c r="AK1321" s="111" t="str">
        <f aca="false">(AB1321)</f>
        <v>Falcom</v>
      </c>
      <c r="AM1321" s="111" t="n">
        <f aca="false">X1321</f>
        <v>2010</v>
      </c>
      <c r="AN1321" s="111" t="s">
        <v>208</v>
      </c>
      <c r="AS1321" s="0" t="s">
        <v>8523</v>
      </c>
      <c r="AU1321" s="0" t="s">
        <v>332</v>
      </c>
      <c r="AV1321" s="0" t="s">
        <v>200</v>
      </c>
      <c r="AZ1321" s="0" t="s">
        <v>9004</v>
      </c>
      <c r="BA1321" s="124" t="s">
        <v>200</v>
      </c>
      <c r="BB1321" s="0" t="s">
        <v>210</v>
      </c>
      <c r="BC1321" s="0" t="s">
        <v>9005</v>
      </c>
      <c r="BD1321" s="0" t="s">
        <v>9006</v>
      </c>
      <c r="BE1321" s="0" t="s">
        <v>9007</v>
      </c>
      <c r="BG1321" s="125" t="s">
        <v>200</v>
      </c>
      <c r="BH1321" s="0" t="s">
        <v>253</v>
      </c>
      <c r="BI1321" s="112" t="n">
        <v>853466001384</v>
      </c>
      <c r="BJ1321" s="126" t="s">
        <v>200</v>
      </c>
      <c r="BK1321" s="0" t="s">
        <v>215</v>
      </c>
      <c r="BL1321" s="112" t="n">
        <v>4</v>
      </c>
      <c r="BM1321" s="112" t="n">
        <v>4</v>
      </c>
      <c r="BN1321" s="112" t="n">
        <v>4</v>
      </c>
      <c r="BO1321" s="111" t="n">
        <v>50</v>
      </c>
      <c r="BP1321" s="125" t="s">
        <v>200</v>
      </c>
      <c r="BQ1321" s="127" t="s">
        <v>216</v>
      </c>
    </row>
    <row r="1322" customFormat="false" ht="13.8" hidden="false" customHeight="false" outlineLevel="0" collapsed="false">
      <c r="A1322" s="0" t="s">
        <v>5245</v>
      </c>
      <c r="B1322" s="0" t="s">
        <v>9008</v>
      </c>
      <c r="C1322" s="131" t="s">
        <v>505</v>
      </c>
      <c r="D1322" s="131" t="s">
        <v>1333</v>
      </c>
      <c r="E1322" s="0" t="s">
        <v>194</v>
      </c>
      <c r="F1322" s="0" t="s">
        <v>1509</v>
      </c>
      <c r="G1322" s="0" t="s">
        <v>196</v>
      </c>
      <c r="H1322" s="0" t="s">
        <v>219</v>
      </c>
      <c r="J1322" s="111" t="n">
        <v>1</v>
      </c>
      <c r="K1322" s="0" t="s">
        <v>198</v>
      </c>
      <c r="L1322" s="0" t="s">
        <v>198</v>
      </c>
      <c r="M1322" s="0" t="s">
        <v>274</v>
      </c>
      <c r="O1322" s="0" t="s">
        <v>200</v>
      </c>
      <c r="Q1322" s="120" t="s">
        <v>200</v>
      </c>
      <c r="R1322" s="0" t="s">
        <v>16</v>
      </c>
      <c r="S1322" s="0" t="s">
        <v>5247</v>
      </c>
      <c r="T1322" s="0" t="s">
        <v>198</v>
      </c>
      <c r="U1322" s="0" t="s">
        <v>285</v>
      </c>
      <c r="V1322" s="0" t="s">
        <v>1790</v>
      </c>
      <c r="W1322" s="110" t="s">
        <v>204</v>
      </c>
      <c r="X1322" s="111" t="n">
        <v>2016</v>
      </c>
      <c r="Y1322" s="111" t="s">
        <v>205</v>
      </c>
      <c r="Z1322" s="111" t="s">
        <v>757</v>
      </c>
      <c r="AA1322" s="122" t="s">
        <v>200</v>
      </c>
      <c r="AB1322" s="0" t="s">
        <v>5248</v>
      </c>
      <c r="AC1322" s="0" t="s">
        <v>5249</v>
      </c>
      <c r="AD1322" s="111" t="s">
        <v>198</v>
      </c>
      <c r="AE1322" s="111" t="s">
        <v>7438</v>
      </c>
      <c r="AG1322" s="130"/>
      <c r="AI1322" s="111" t="s">
        <v>1313</v>
      </c>
      <c r="AJ1322" s="111" t="s">
        <v>3813</v>
      </c>
      <c r="AK1322" s="111" t="s">
        <v>5250</v>
      </c>
      <c r="AM1322" s="111" t="n">
        <v>1997</v>
      </c>
      <c r="AN1322" s="111" t="s">
        <v>263</v>
      </c>
      <c r="AS1322" s="0" t="s">
        <v>2725</v>
      </c>
      <c r="AT1322" s="0" t="s">
        <v>2726</v>
      </c>
      <c r="AU1322" s="0" t="s">
        <v>2727</v>
      </c>
      <c r="AV1322" s="0" t="s">
        <v>2728</v>
      </c>
      <c r="AY1322" s="0" t="s">
        <v>5044</v>
      </c>
      <c r="AZ1322" s="0" t="s">
        <v>9009</v>
      </c>
      <c r="BA1322" s="124" t="s">
        <v>200</v>
      </c>
      <c r="BB1322" s="0" t="s">
        <v>462</v>
      </c>
      <c r="BC1322" s="0" t="s">
        <v>9010</v>
      </c>
      <c r="BE1322" s="0" t="s">
        <v>9011</v>
      </c>
      <c r="BF1322" s="0" t="s">
        <v>9012</v>
      </c>
      <c r="BG1322" s="125" t="s">
        <v>200</v>
      </c>
      <c r="BH1322" s="0" t="s">
        <v>735</v>
      </c>
      <c r="BI1322" s="112" t="n">
        <v>636676491479</v>
      </c>
      <c r="BJ1322" s="126" t="s">
        <v>200</v>
      </c>
      <c r="BK1322" s="0" t="s">
        <v>215</v>
      </c>
      <c r="BL1322" s="112" t="n">
        <v>4</v>
      </c>
      <c r="BM1322" s="112" t="n">
        <v>4</v>
      </c>
      <c r="BN1322" s="112" t="n">
        <v>4</v>
      </c>
      <c r="BO1322" s="111" t="n">
        <v>40</v>
      </c>
      <c r="BP1322" s="125" t="s">
        <v>200</v>
      </c>
      <c r="BQ1322" s="127" t="s">
        <v>216</v>
      </c>
    </row>
    <row r="1323" customFormat="false" ht="13.8" hidden="false" customHeight="false" outlineLevel="0" collapsed="false">
      <c r="A1323" s="0" t="s">
        <v>9013</v>
      </c>
      <c r="B1323" s="0" t="s">
        <v>9008</v>
      </c>
      <c r="C1323" s="131" t="s">
        <v>1408</v>
      </c>
      <c r="D1323" s="131" t="s">
        <v>1333</v>
      </c>
      <c r="E1323" s="0" t="s">
        <v>194</v>
      </c>
      <c r="F1323" s="0" t="s">
        <v>1509</v>
      </c>
      <c r="G1323" s="0" t="s">
        <v>330</v>
      </c>
      <c r="H1323" s="0" t="s">
        <v>901</v>
      </c>
      <c r="J1323" s="111" t="n">
        <v>1</v>
      </c>
      <c r="K1323" s="0" t="s">
        <v>198</v>
      </c>
      <c r="L1323" s="0" t="s">
        <v>198</v>
      </c>
      <c r="M1323" s="0" t="s">
        <v>220</v>
      </c>
      <c r="O1323" s="0" t="s">
        <v>200</v>
      </c>
      <c r="Q1323" s="120" t="s">
        <v>200</v>
      </c>
      <c r="R1323" s="0" t="s">
        <v>16</v>
      </c>
      <c r="S1323" s="0" t="s">
        <v>201</v>
      </c>
      <c r="T1323" s="0" t="s">
        <v>198</v>
      </c>
      <c r="U1323" s="0" t="s">
        <v>202</v>
      </c>
      <c r="V1323" s="0" t="s">
        <v>1790</v>
      </c>
      <c r="W1323" s="110" t="s">
        <v>204</v>
      </c>
      <c r="X1323" s="111" t="n">
        <v>2015</v>
      </c>
      <c r="Y1323" s="111" t="s">
        <v>205</v>
      </c>
      <c r="Z1323" s="130" t="s">
        <v>757</v>
      </c>
      <c r="AA1323" s="122" t="s">
        <v>200</v>
      </c>
      <c r="AB1323" s="0" t="s">
        <v>2928</v>
      </c>
      <c r="AC1323" s="0" t="s">
        <v>5026</v>
      </c>
      <c r="AD1323" s="111" t="n">
        <v>2015</v>
      </c>
      <c r="AE1323" s="111" t="s">
        <v>5042</v>
      </c>
      <c r="AI1323" s="111" t="s">
        <v>207</v>
      </c>
      <c r="AK1323" s="111" t="str">
        <f aca="false">(AB1323)</f>
        <v>Acquire</v>
      </c>
      <c r="AL1323" s="0" t="s">
        <v>200</v>
      </c>
      <c r="AM1323" s="111" t="n">
        <f aca="false">AD1323</f>
        <v>2015</v>
      </c>
      <c r="AN1323" s="111" t="s">
        <v>208</v>
      </c>
      <c r="AQ1323" s="0" t="s">
        <v>200</v>
      </c>
      <c r="AS1323" s="0" t="s">
        <v>200</v>
      </c>
      <c r="AT1323" s="0" t="s">
        <v>2407</v>
      </c>
      <c r="AU1323" s="0" t="s">
        <v>5233</v>
      </c>
      <c r="AV1323" s="0" t="s">
        <v>200</v>
      </c>
      <c r="AY1323" s="0" t="s">
        <v>4449</v>
      </c>
      <c r="AZ1323" s="0" t="s">
        <v>9014</v>
      </c>
      <c r="BA1323" s="124" t="s">
        <v>200</v>
      </c>
      <c r="BB1323" s="0" t="s">
        <v>210</v>
      </c>
      <c r="BC1323" s="0" t="s">
        <v>9015</v>
      </c>
      <c r="BD1323" s="0" t="s">
        <v>9016</v>
      </c>
      <c r="BE1323" s="0" t="s">
        <v>9017</v>
      </c>
      <c r="BF1323" s="0" t="s">
        <v>9018</v>
      </c>
      <c r="BG1323" s="125" t="s">
        <v>200</v>
      </c>
      <c r="BH1323" s="0" t="s">
        <v>735</v>
      </c>
      <c r="BI1323" s="112" t="n">
        <v>853466001674</v>
      </c>
      <c r="BJ1323" s="126" t="s">
        <v>200</v>
      </c>
      <c r="BK1323" s="0" t="s">
        <v>215</v>
      </c>
      <c r="BL1323" s="112" t="n">
        <v>4</v>
      </c>
      <c r="BM1323" s="112" t="n">
        <v>4</v>
      </c>
      <c r="BN1323" s="112" t="n">
        <v>4</v>
      </c>
      <c r="BO1323" s="111" t="n">
        <v>20</v>
      </c>
      <c r="BP1323" s="125" t="s">
        <v>200</v>
      </c>
      <c r="BQ1323" s="127" t="s">
        <v>216</v>
      </c>
    </row>
    <row r="1324" customFormat="false" ht="13.8" hidden="false" customHeight="false" outlineLevel="0" collapsed="false">
      <c r="A1324" s="0" t="s">
        <v>9019</v>
      </c>
      <c r="B1324" s="0" t="s">
        <v>9008</v>
      </c>
      <c r="C1324" s="0" t="s">
        <v>605</v>
      </c>
      <c r="D1324" s="0" t="s">
        <v>193</v>
      </c>
      <c r="E1324" s="0" t="s">
        <v>194</v>
      </c>
      <c r="F1324" s="0" t="s">
        <v>606</v>
      </c>
      <c r="G1324" s="0" t="s">
        <v>391</v>
      </c>
      <c r="H1324" s="0" t="s">
        <v>197</v>
      </c>
      <c r="J1324" s="111" t="n">
        <v>1</v>
      </c>
      <c r="K1324" s="0" t="s">
        <v>198</v>
      </c>
      <c r="L1324" s="0" t="s">
        <v>198</v>
      </c>
      <c r="M1324" s="0" t="s">
        <v>199</v>
      </c>
      <c r="O1324" s="0" t="s">
        <v>200</v>
      </c>
      <c r="Q1324" s="120" t="s">
        <v>200</v>
      </c>
      <c r="R1324" s="0" t="s">
        <v>16</v>
      </c>
      <c r="S1324" s="0" t="s">
        <v>201</v>
      </c>
      <c r="T1324" s="0" t="s">
        <v>198</v>
      </c>
      <c r="U1324" s="0" t="s">
        <v>285</v>
      </c>
      <c r="V1324" s="0" t="s">
        <v>1790</v>
      </c>
      <c r="W1324" s="110" t="s">
        <v>204</v>
      </c>
      <c r="X1324" s="111" t="n">
        <v>2014</v>
      </c>
      <c r="Y1324" s="111" t="s">
        <v>205</v>
      </c>
      <c r="Z1324" s="111" t="s">
        <v>198</v>
      </c>
      <c r="AA1324" s="122" t="s">
        <v>200</v>
      </c>
      <c r="AB1324" s="0" t="s">
        <v>3397</v>
      </c>
      <c r="AC1324" s="0" t="s">
        <v>5026</v>
      </c>
      <c r="AD1324" s="111" t="s">
        <v>198</v>
      </c>
      <c r="AE1324" s="111" t="s">
        <v>5042</v>
      </c>
      <c r="AI1324" s="111" t="s">
        <v>207</v>
      </c>
      <c r="AK1324" s="111" t="s">
        <v>3397</v>
      </c>
      <c r="AL1324" s="0" t="s">
        <v>216</v>
      </c>
      <c r="AM1324" s="111" t="n">
        <v>2009</v>
      </c>
      <c r="AN1324" s="111" t="s">
        <v>208</v>
      </c>
      <c r="AO1324" s="131" t="s">
        <v>609</v>
      </c>
      <c r="AP1324" s="0" t="s">
        <v>200</v>
      </c>
      <c r="AS1324" s="0" t="s">
        <v>200</v>
      </c>
      <c r="AT1324" s="0" t="s">
        <v>2407</v>
      </c>
      <c r="AU1324" s="0" t="s">
        <v>200</v>
      </c>
      <c r="AV1324" s="0" t="s">
        <v>200</v>
      </c>
      <c r="AZ1324" s="0" t="s">
        <v>9020</v>
      </c>
      <c r="BA1324" s="124" t="s">
        <v>200</v>
      </c>
      <c r="BB1324" s="0" t="s">
        <v>248</v>
      </c>
      <c r="BC1324" s="0" t="s">
        <v>9021</v>
      </c>
      <c r="BD1324" s="0" t="s">
        <v>5989</v>
      </c>
      <c r="BE1324" s="0" t="s">
        <v>9022</v>
      </c>
      <c r="BG1324" s="125" t="s">
        <v>200</v>
      </c>
      <c r="BH1324" s="0" t="s">
        <v>735</v>
      </c>
      <c r="BI1324" s="112" t="n">
        <v>813633014647</v>
      </c>
      <c r="BJ1324" s="126" t="s">
        <v>200</v>
      </c>
      <c r="BK1324" s="0" t="s">
        <v>215</v>
      </c>
      <c r="BL1324" s="112" t="n">
        <v>4</v>
      </c>
      <c r="BM1324" s="112" t="n">
        <v>4</v>
      </c>
      <c r="BN1324" s="112" t="n">
        <v>4</v>
      </c>
      <c r="BO1324" s="111" t="n">
        <v>20</v>
      </c>
      <c r="BP1324" s="125" t="s">
        <v>200</v>
      </c>
      <c r="BQ1324" s="127" t="s">
        <v>216</v>
      </c>
    </row>
    <row r="1325" customFormat="false" ht="13.8" hidden="false" customHeight="false" outlineLevel="0" collapsed="false">
      <c r="A1325" s="0" t="s">
        <v>9023</v>
      </c>
      <c r="B1325" s="0" t="s">
        <v>9008</v>
      </c>
      <c r="C1325" s="0" t="s">
        <v>2375</v>
      </c>
      <c r="D1325" s="0" t="s">
        <v>1333</v>
      </c>
      <c r="E1325" s="0" t="s">
        <v>194</v>
      </c>
      <c r="F1325" s="0" t="s">
        <v>195</v>
      </c>
      <c r="G1325" s="0" t="s">
        <v>196</v>
      </c>
      <c r="H1325" s="0" t="s">
        <v>1287</v>
      </c>
      <c r="J1325" s="111" t="n">
        <v>1</v>
      </c>
      <c r="K1325" s="0" t="s">
        <v>198</v>
      </c>
      <c r="L1325" s="0" t="s">
        <v>198</v>
      </c>
      <c r="M1325" s="0" t="s">
        <v>199</v>
      </c>
      <c r="O1325" s="0" t="s">
        <v>200</v>
      </c>
      <c r="Q1325" s="120" t="s">
        <v>200</v>
      </c>
      <c r="R1325" s="0" t="s">
        <v>16</v>
      </c>
      <c r="S1325" s="0" t="s">
        <v>201</v>
      </c>
      <c r="T1325" s="0" t="s">
        <v>198</v>
      </c>
      <c r="U1325" s="0" t="s">
        <v>202</v>
      </c>
      <c r="V1325" s="0" t="s">
        <v>1790</v>
      </c>
      <c r="W1325" s="110" t="s">
        <v>204</v>
      </c>
      <c r="X1325" s="111" t="n">
        <v>2016</v>
      </c>
      <c r="Y1325" s="111" t="s">
        <v>498</v>
      </c>
      <c r="Z1325" s="130" t="s">
        <v>757</v>
      </c>
      <c r="AA1325" s="122" t="s">
        <v>200</v>
      </c>
      <c r="AB1325" s="0" t="s">
        <v>3025</v>
      </c>
      <c r="AC1325" s="0" t="s">
        <v>1696</v>
      </c>
      <c r="AD1325" s="111" t="n">
        <v>2016</v>
      </c>
      <c r="AE1325" s="111" t="s">
        <v>7438</v>
      </c>
      <c r="AI1325" s="111" t="s">
        <v>294</v>
      </c>
      <c r="AJ1325" s="111" t="s">
        <v>1793</v>
      </c>
      <c r="AK1325" s="0" t="s">
        <v>3025</v>
      </c>
      <c r="AM1325" s="111" t="s">
        <v>849</v>
      </c>
      <c r="AN1325" s="111" t="s">
        <v>263</v>
      </c>
      <c r="AS1325" s="0" t="s">
        <v>3966</v>
      </c>
      <c r="AT1325" s="0" t="s">
        <v>9024</v>
      </c>
      <c r="AU1325" s="0" t="s">
        <v>9025</v>
      </c>
      <c r="AV1325" s="0" t="s">
        <v>200</v>
      </c>
      <c r="AY1325" s="131" t="s">
        <v>2040</v>
      </c>
      <c r="AZ1325" s="0" t="s">
        <v>9026</v>
      </c>
      <c r="BA1325" s="124" t="s">
        <v>200</v>
      </c>
      <c r="BB1325" s="0" t="s">
        <v>248</v>
      </c>
      <c r="BC1325" s="0" t="s">
        <v>9027</v>
      </c>
      <c r="BD1325" s="0" t="s">
        <v>9028</v>
      </c>
      <c r="BE1325" s="0" t="s">
        <v>9029</v>
      </c>
      <c r="BF1325" s="0" t="s">
        <v>9030</v>
      </c>
      <c r="BG1325" s="125" t="s">
        <v>200</v>
      </c>
      <c r="BH1325" s="0" t="s">
        <v>735</v>
      </c>
      <c r="BI1325" s="112" t="n">
        <v>3307215916476</v>
      </c>
      <c r="BJ1325" s="126" t="s">
        <v>200</v>
      </c>
      <c r="BK1325" s="0" t="s">
        <v>215</v>
      </c>
      <c r="BL1325" s="112" t="n">
        <v>4</v>
      </c>
      <c r="BM1325" s="112" t="n">
        <v>4</v>
      </c>
      <c r="BN1325" s="112" t="n">
        <v>4</v>
      </c>
      <c r="BO1325" s="111" t="n">
        <v>20</v>
      </c>
      <c r="BP1325" s="125" t="s">
        <v>200</v>
      </c>
      <c r="BQ1325" s="127" t="s">
        <v>216</v>
      </c>
    </row>
    <row r="1326" customFormat="false" ht="13.8" hidden="false" customHeight="false" outlineLevel="0" collapsed="false">
      <c r="A1326" s="0" t="s">
        <v>9031</v>
      </c>
      <c r="B1326" s="0" t="s">
        <v>9008</v>
      </c>
      <c r="C1326" s="0" t="s">
        <v>605</v>
      </c>
      <c r="D1326" s="0" t="s">
        <v>193</v>
      </c>
      <c r="E1326" s="0" t="s">
        <v>194</v>
      </c>
      <c r="F1326" s="0" t="s">
        <v>606</v>
      </c>
      <c r="G1326" s="0" t="s">
        <v>391</v>
      </c>
      <c r="H1326" s="0" t="s">
        <v>197</v>
      </c>
      <c r="J1326" s="111" t="n">
        <v>1</v>
      </c>
      <c r="K1326" s="0" t="s">
        <v>8715</v>
      </c>
      <c r="L1326" s="0" t="s">
        <v>392</v>
      </c>
      <c r="M1326" s="0" t="s">
        <v>199</v>
      </c>
      <c r="O1326" s="0" t="s">
        <v>200</v>
      </c>
      <c r="P1326" s="0" t="s">
        <v>238</v>
      </c>
      <c r="Q1326" s="120" t="s">
        <v>200</v>
      </c>
      <c r="R1326" s="0" t="s">
        <v>16</v>
      </c>
      <c r="S1326" s="0" t="s">
        <v>201</v>
      </c>
      <c r="T1326" s="0" t="s">
        <v>198</v>
      </c>
      <c r="U1326" s="0" t="s">
        <v>285</v>
      </c>
      <c r="V1326" s="0" t="s">
        <v>1790</v>
      </c>
      <c r="W1326" s="110" t="s">
        <v>204</v>
      </c>
      <c r="X1326" s="111" t="n">
        <v>2012</v>
      </c>
      <c r="Y1326" s="111" t="s">
        <v>205</v>
      </c>
      <c r="Z1326" s="111" t="s">
        <v>198</v>
      </c>
      <c r="AA1326" s="122" t="s">
        <v>200</v>
      </c>
      <c r="AB1326" s="0" t="s">
        <v>3397</v>
      </c>
      <c r="AC1326" s="0" t="s">
        <v>4878</v>
      </c>
      <c r="AD1326" s="111" t="n">
        <v>2012</v>
      </c>
      <c r="AE1326" s="111" t="s">
        <v>198</v>
      </c>
      <c r="AI1326" s="111" t="s">
        <v>700</v>
      </c>
      <c r="AJ1326" s="111" t="s">
        <v>9032</v>
      </c>
      <c r="AK1326" s="0" t="s">
        <v>3397</v>
      </c>
      <c r="AL1326" s="0" t="s">
        <v>216</v>
      </c>
      <c r="AM1326" s="111" t="n">
        <v>2009</v>
      </c>
      <c r="AN1326" s="111" t="s">
        <v>208</v>
      </c>
      <c r="AO1326" s="131" t="s">
        <v>609</v>
      </c>
      <c r="AP1326" s="0" t="s">
        <v>200</v>
      </c>
      <c r="AR1326" s="0" t="s">
        <v>4215</v>
      </c>
      <c r="AS1326" s="0" t="s">
        <v>5507</v>
      </c>
      <c r="AT1326" s="104" t="s">
        <v>433</v>
      </c>
      <c r="AU1326" s="0" t="s">
        <v>200</v>
      </c>
      <c r="AV1326" s="0" t="s">
        <v>200</v>
      </c>
      <c r="AZ1326" s="0" t="s">
        <v>9033</v>
      </c>
      <c r="BA1326" s="124" t="s">
        <v>200</v>
      </c>
      <c r="BB1326" s="0" t="s">
        <v>248</v>
      </c>
      <c r="BC1326" s="0" t="s">
        <v>9034</v>
      </c>
      <c r="BD1326" s="0" t="s">
        <v>9035</v>
      </c>
      <c r="BE1326" s="0" t="s">
        <v>9036</v>
      </c>
      <c r="BG1326" s="125" t="s">
        <v>200</v>
      </c>
      <c r="BH1326" s="0" t="s">
        <v>735</v>
      </c>
      <c r="BI1326" s="112" t="n">
        <v>4510772106160</v>
      </c>
      <c r="BJ1326" s="126" t="s">
        <v>200</v>
      </c>
      <c r="BK1326" s="0" t="s">
        <v>215</v>
      </c>
      <c r="BL1326" s="112" t="n">
        <v>4</v>
      </c>
      <c r="BM1326" s="112" t="n">
        <v>4</v>
      </c>
      <c r="BN1326" s="112" t="n">
        <v>4</v>
      </c>
      <c r="BO1326" s="111" t="n">
        <v>20</v>
      </c>
      <c r="BP1326" s="125" t="s">
        <v>200</v>
      </c>
      <c r="BQ1326" s="127" t="s">
        <v>216</v>
      </c>
    </row>
    <row r="1327" customFormat="false" ht="13.8" hidden="false" customHeight="false" outlineLevel="0" collapsed="false">
      <c r="A1327" s="0" t="s">
        <v>9037</v>
      </c>
      <c r="B1327" s="0" t="s">
        <v>9008</v>
      </c>
      <c r="C1327" s="131" t="s">
        <v>1408</v>
      </c>
      <c r="D1327" s="131" t="s">
        <v>1333</v>
      </c>
      <c r="E1327" s="0" t="s">
        <v>194</v>
      </c>
      <c r="F1327" s="0" t="s">
        <v>195</v>
      </c>
      <c r="G1327" s="0" t="s">
        <v>196</v>
      </c>
      <c r="H1327" s="0" t="s">
        <v>901</v>
      </c>
      <c r="J1327" s="111" t="n">
        <v>1</v>
      </c>
      <c r="K1327" s="0" t="s">
        <v>198</v>
      </c>
      <c r="L1327" s="0" t="s">
        <v>198</v>
      </c>
      <c r="M1327" s="0" t="s">
        <v>220</v>
      </c>
      <c r="O1327" s="0" t="s">
        <v>200</v>
      </c>
      <c r="Q1327" s="120" t="s">
        <v>200</v>
      </c>
      <c r="R1327" s="0" t="s">
        <v>16</v>
      </c>
      <c r="S1327" s="0" t="s">
        <v>201</v>
      </c>
      <c r="T1327" s="0" t="s">
        <v>198</v>
      </c>
      <c r="U1327" s="0" t="s">
        <v>239</v>
      </c>
      <c r="V1327" s="0" t="s">
        <v>1790</v>
      </c>
      <c r="W1327" s="110" t="s">
        <v>204</v>
      </c>
      <c r="X1327" s="111" t="n">
        <v>2014</v>
      </c>
      <c r="Y1327" s="111" t="s">
        <v>240</v>
      </c>
      <c r="Z1327" s="111" t="s">
        <v>221</v>
      </c>
      <c r="AA1327" s="122" t="s">
        <v>200</v>
      </c>
      <c r="AB1327" s="0" t="s">
        <v>5581</v>
      </c>
      <c r="AC1327" s="0" t="s">
        <v>3301</v>
      </c>
      <c r="AD1327" s="111" t="s">
        <v>198</v>
      </c>
      <c r="AE1327" s="111" t="s">
        <v>222</v>
      </c>
      <c r="AI1327" s="111" t="s">
        <v>207</v>
      </c>
      <c r="AK1327" s="111" t="str">
        <f aca="false">(AB1327)</f>
        <v>Shade</v>
      </c>
      <c r="AM1327" s="111" t="n">
        <f aca="false">X1327</f>
        <v>2014</v>
      </c>
      <c r="AN1327" s="111" t="s">
        <v>208</v>
      </c>
      <c r="AR1327" s="0" t="s">
        <v>2987</v>
      </c>
      <c r="AS1327" s="0" t="s">
        <v>200</v>
      </c>
      <c r="AT1327" s="0" t="s">
        <v>2407</v>
      </c>
      <c r="AU1327" s="0" t="s">
        <v>1871</v>
      </c>
      <c r="AV1327" s="0" t="s">
        <v>200</v>
      </c>
      <c r="AZ1327" s="0" t="s">
        <v>9038</v>
      </c>
      <c r="BA1327" s="124" t="s">
        <v>200</v>
      </c>
      <c r="BB1327" s="0" t="s">
        <v>210</v>
      </c>
      <c r="BC1327" s="0" t="s">
        <v>9039</v>
      </c>
      <c r="BD1327" s="0" t="s">
        <v>5584</v>
      </c>
      <c r="BE1327" s="0" t="s">
        <v>4275</v>
      </c>
      <c r="BG1327" s="125" t="s">
        <v>200</v>
      </c>
      <c r="BH1327" s="0" t="s">
        <v>735</v>
      </c>
      <c r="BI1327" s="112" t="n">
        <v>4527823997998</v>
      </c>
      <c r="BJ1327" s="126" t="s">
        <v>200</v>
      </c>
      <c r="BK1327" s="0" t="s">
        <v>215</v>
      </c>
      <c r="BL1327" s="112" t="n">
        <v>4</v>
      </c>
      <c r="BM1327" s="112" t="n">
        <v>4</v>
      </c>
      <c r="BN1327" s="112" t="n">
        <v>4</v>
      </c>
      <c r="BO1327" s="111" t="n">
        <v>20</v>
      </c>
      <c r="BP1327" s="125" t="s">
        <v>200</v>
      </c>
      <c r="BQ1327" s="127" t="s">
        <v>216</v>
      </c>
    </row>
    <row r="1328" customFormat="false" ht="13.8" hidden="false" customHeight="false" outlineLevel="0" collapsed="false">
      <c r="A1328" s="0" t="s">
        <v>9040</v>
      </c>
      <c r="B1328" s="0" t="s">
        <v>9008</v>
      </c>
      <c r="C1328" s="131" t="s">
        <v>1408</v>
      </c>
      <c r="D1328" s="131" t="s">
        <v>1333</v>
      </c>
      <c r="E1328" s="0" t="s">
        <v>194</v>
      </c>
      <c r="F1328" s="0" t="s">
        <v>195</v>
      </c>
      <c r="G1328" s="0" t="s">
        <v>196</v>
      </c>
      <c r="H1328" s="0" t="s">
        <v>901</v>
      </c>
      <c r="J1328" s="111" t="n">
        <v>1</v>
      </c>
      <c r="K1328" s="0" t="s">
        <v>198</v>
      </c>
      <c r="L1328" s="0" t="s">
        <v>198</v>
      </c>
      <c r="M1328" s="0" t="s">
        <v>220</v>
      </c>
      <c r="O1328" s="0" t="s">
        <v>200</v>
      </c>
      <c r="Q1328" s="120" t="s">
        <v>200</v>
      </c>
      <c r="R1328" s="0" t="s">
        <v>16</v>
      </c>
      <c r="S1328" s="0" t="s">
        <v>201</v>
      </c>
      <c r="T1328" s="0" t="s">
        <v>198</v>
      </c>
      <c r="U1328" s="0" t="s">
        <v>239</v>
      </c>
      <c r="V1328" s="0" t="s">
        <v>1790</v>
      </c>
      <c r="W1328" s="110" t="s">
        <v>204</v>
      </c>
      <c r="X1328" s="111" t="n">
        <v>2016</v>
      </c>
      <c r="Y1328" s="111" t="s">
        <v>240</v>
      </c>
      <c r="Z1328" s="111" t="s">
        <v>221</v>
      </c>
      <c r="AA1328" s="122" t="s">
        <v>200</v>
      </c>
      <c r="AB1328" s="0" t="s">
        <v>5581</v>
      </c>
      <c r="AC1328" s="0" t="s">
        <v>3301</v>
      </c>
      <c r="AD1328" s="111" t="s">
        <v>198</v>
      </c>
      <c r="AE1328" s="111" t="s">
        <v>222</v>
      </c>
      <c r="AI1328" s="111" t="s">
        <v>207</v>
      </c>
      <c r="AK1328" s="111" t="str">
        <f aca="false">(AB1328)</f>
        <v>Shade</v>
      </c>
      <c r="AM1328" s="111" t="n">
        <f aca="false">X1328</f>
        <v>2016</v>
      </c>
      <c r="AN1328" s="111" t="s">
        <v>208</v>
      </c>
      <c r="AR1328" s="0" t="s">
        <v>2987</v>
      </c>
      <c r="AS1328" s="0" t="s">
        <v>200</v>
      </c>
      <c r="AT1328" s="0" t="s">
        <v>2407</v>
      </c>
      <c r="AU1328" s="0" t="s">
        <v>1871</v>
      </c>
      <c r="AV1328" s="0" t="s">
        <v>200</v>
      </c>
      <c r="AZ1328" s="0" t="s">
        <v>9041</v>
      </c>
      <c r="BA1328" s="124" t="s">
        <v>200</v>
      </c>
      <c r="BB1328" s="0" t="s">
        <v>210</v>
      </c>
      <c r="BC1328" s="0" t="s">
        <v>9042</v>
      </c>
      <c r="BE1328" s="0" t="s">
        <v>9043</v>
      </c>
      <c r="BG1328" s="125" t="s">
        <v>200</v>
      </c>
      <c r="BH1328" s="0" t="s">
        <v>735</v>
      </c>
      <c r="BI1328" s="112" t="n">
        <v>4527823998087</v>
      </c>
      <c r="BJ1328" s="126" t="s">
        <v>200</v>
      </c>
      <c r="BK1328" s="0" t="s">
        <v>215</v>
      </c>
      <c r="BL1328" s="112" t="n">
        <v>4</v>
      </c>
      <c r="BM1328" s="112" t="n">
        <v>4</v>
      </c>
      <c r="BN1328" s="112" t="n">
        <v>4</v>
      </c>
      <c r="BO1328" s="111" t="n">
        <v>20</v>
      </c>
      <c r="BP1328" s="125" t="s">
        <v>200</v>
      </c>
      <c r="BQ1328" s="127" t="s">
        <v>216</v>
      </c>
    </row>
    <row r="1329" customFormat="false" ht="13.8" hidden="false" customHeight="false" outlineLevel="0" collapsed="false">
      <c r="A1329" s="0" t="s">
        <v>9044</v>
      </c>
      <c r="B1329" s="0" t="s">
        <v>9008</v>
      </c>
      <c r="C1329" s="0" t="s">
        <v>928</v>
      </c>
      <c r="D1329" s="0" t="s">
        <v>1452</v>
      </c>
      <c r="E1329" s="0" t="s">
        <v>194</v>
      </c>
      <c r="F1329" s="0" t="s">
        <v>195</v>
      </c>
      <c r="G1329" s="0" t="s">
        <v>196</v>
      </c>
      <c r="H1329" s="0" t="s">
        <v>219</v>
      </c>
      <c r="J1329" s="111" t="n">
        <v>1</v>
      </c>
      <c r="K1329" s="0" t="s">
        <v>198</v>
      </c>
      <c r="L1329" s="0" t="s">
        <v>198</v>
      </c>
      <c r="M1329" s="0" t="s">
        <v>274</v>
      </c>
      <c r="O1329" s="0" t="s">
        <v>200</v>
      </c>
      <c r="Q1329" s="120" t="s">
        <v>200</v>
      </c>
      <c r="R1329" s="0" t="s">
        <v>16</v>
      </c>
      <c r="S1329" s="0" t="s">
        <v>201</v>
      </c>
      <c r="T1329" s="0" t="s">
        <v>198</v>
      </c>
      <c r="U1329" s="0" t="s">
        <v>202</v>
      </c>
      <c r="V1329" s="0" t="s">
        <v>1790</v>
      </c>
      <c r="W1329" s="110" t="s">
        <v>204</v>
      </c>
      <c r="X1329" s="111" t="n">
        <v>2014</v>
      </c>
      <c r="Y1329" s="111" t="s">
        <v>200</v>
      </c>
      <c r="Z1329" s="111" t="s">
        <v>221</v>
      </c>
      <c r="AA1329" s="122" t="s">
        <v>200</v>
      </c>
      <c r="AB1329" s="0" t="s">
        <v>2802</v>
      </c>
      <c r="AC1329" s="0" t="s">
        <v>1696</v>
      </c>
      <c r="AD1329" s="111" t="n">
        <v>2014</v>
      </c>
      <c r="AE1329" s="111" t="s">
        <v>5241</v>
      </c>
      <c r="AI1329" s="111" t="s">
        <v>294</v>
      </c>
      <c r="AJ1329" s="111" t="s">
        <v>1793</v>
      </c>
      <c r="AK1329" s="0" t="s">
        <v>2802</v>
      </c>
      <c r="AM1329" s="111" t="n">
        <v>2014</v>
      </c>
      <c r="AN1329" s="111" t="s">
        <v>510</v>
      </c>
      <c r="AO1329" s="0" t="s">
        <v>9045</v>
      </c>
      <c r="AS1329" s="0" t="s">
        <v>200</v>
      </c>
      <c r="AT1329" s="0" t="s">
        <v>1795</v>
      </c>
      <c r="AU1329" s="0" t="s">
        <v>332</v>
      </c>
      <c r="AV1329" s="0" t="s">
        <v>200</v>
      </c>
      <c r="AY1329" s="0" t="s">
        <v>9046</v>
      </c>
      <c r="AZ1329" s="0" t="s">
        <v>9047</v>
      </c>
      <c r="BA1329" s="124" t="s">
        <v>200</v>
      </c>
      <c r="BB1329" s="0" t="s">
        <v>248</v>
      </c>
      <c r="BC1329" s="0" t="s">
        <v>9048</v>
      </c>
      <c r="BD1329" s="0" t="s">
        <v>9049</v>
      </c>
      <c r="BE1329" s="0" t="s">
        <v>9050</v>
      </c>
      <c r="BG1329" s="125" t="s">
        <v>200</v>
      </c>
      <c r="BH1329" s="0" t="s">
        <v>735</v>
      </c>
      <c r="BI1329" s="112" t="n">
        <v>3307215792506</v>
      </c>
      <c r="BJ1329" s="126" t="s">
        <v>200</v>
      </c>
      <c r="BK1329" s="0" t="s">
        <v>215</v>
      </c>
      <c r="BL1329" s="112" t="n">
        <v>4</v>
      </c>
      <c r="BM1329" s="112" t="n">
        <v>4</v>
      </c>
      <c r="BN1329" s="112" t="n">
        <v>4</v>
      </c>
      <c r="BO1329" s="111" t="n">
        <v>20</v>
      </c>
      <c r="BP1329" s="125" t="s">
        <v>200</v>
      </c>
      <c r="BQ1329" s="127" t="s">
        <v>216</v>
      </c>
    </row>
    <row r="1330" customFormat="false" ht="13.8" hidden="false" customHeight="false" outlineLevel="0" collapsed="false">
      <c r="A1330" s="0" t="s">
        <v>9051</v>
      </c>
      <c r="B1330" s="0" t="s">
        <v>9008</v>
      </c>
      <c r="C1330" s="131" t="s">
        <v>1451</v>
      </c>
      <c r="D1330" s="131" t="s">
        <v>1333</v>
      </c>
      <c r="E1330" s="0" t="s">
        <v>194</v>
      </c>
      <c r="F1330" s="0" t="s">
        <v>2487</v>
      </c>
      <c r="G1330" s="0" t="s">
        <v>330</v>
      </c>
      <c r="H1330" s="0" t="s">
        <v>901</v>
      </c>
      <c r="J1330" s="111" t="n">
        <v>1</v>
      </c>
      <c r="K1330" s="0" t="s">
        <v>198</v>
      </c>
      <c r="L1330" s="0" t="s">
        <v>198</v>
      </c>
      <c r="M1330" s="0" t="s">
        <v>199</v>
      </c>
      <c r="O1330" s="0" t="s">
        <v>200</v>
      </c>
      <c r="Q1330" s="120" t="s">
        <v>200</v>
      </c>
      <c r="R1330" s="0" t="s">
        <v>16</v>
      </c>
      <c r="S1330" s="0" t="s">
        <v>201</v>
      </c>
      <c r="T1330" s="0" t="s">
        <v>198</v>
      </c>
      <c r="U1330" s="0" t="s">
        <v>285</v>
      </c>
      <c r="V1330" s="0" t="s">
        <v>1790</v>
      </c>
      <c r="W1330" s="110" t="s">
        <v>204</v>
      </c>
      <c r="X1330" s="111" t="n">
        <v>2015</v>
      </c>
      <c r="Y1330" s="111" t="s">
        <v>205</v>
      </c>
      <c r="Z1330" s="130" t="s">
        <v>757</v>
      </c>
      <c r="AA1330" s="122" t="s">
        <v>200</v>
      </c>
      <c r="AB1330" s="0" t="s">
        <v>7263</v>
      </c>
      <c r="AC1330" s="0" t="s">
        <v>6406</v>
      </c>
      <c r="AD1330" s="111" t="s">
        <v>198</v>
      </c>
      <c r="AE1330" s="111" t="s">
        <v>5241</v>
      </c>
      <c r="AI1330" s="111" t="s">
        <v>207</v>
      </c>
      <c r="AK1330" s="111" t="str">
        <f aca="false">(AB1330)</f>
        <v>5pb games</v>
      </c>
      <c r="AM1330" s="111" t="n">
        <f aca="false">X1330</f>
        <v>2015</v>
      </c>
      <c r="AN1330" s="111" t="s">
        <v>208</v>
      </c>
      <c r="AO1330" s="0" t="s">
        <v>9045</v>
      </c>
      <c r="AR1330" s="0" t="s">
        <v>1455</v>
      </c>
      <c r="AS1330" s="0" t="s">
        <v>200</v>
      </c>
      <c r="AT1330" s="0" t="s">
        <v>9052</v>
      </c>
      <c r="AU1330" s="0" t="s">
        <v>1871</v>
      </c>
      <c r="AV1330" s="0" t="s">
        <v>200</v>
      </c>
      <c r="AY1330" s="0" t="s">
        <v>5044</v>
      </c>
      <c r="AZ1330" s="0" t="s">
        <v>9053</v>
      </c>
      <c r="BA1330" s="124" t="s">
        <v>200</v>
      </c>
      <c r="BB1330" s="0" t="s">
        <v>248</v>
      </c>
      <c r="BC1330" s="0" t="s">
        <v>9054</v>
      </c>
      <c r="BD1330" s="0" t="s">
        <v>200</v>
      </c>
      <c r="BE1330" s="0" t="s">
        <v>9055</v>
      </c>
      <c r="BG1330" s="125" t="s">
        <v>200</v>
      </c>
      <c r="BH1330" s="0" t="s">
        <v>735</v>
      </c>
      <c r="BI1330" s="112" t="n">
        <v>635292926730</v>
      </c>
      <c r="BJ1330" s="126" t="s">
        <v>200</v>
      </c>
      <c r="BK1330" s="0" t="s">
        <v>215</v>
      </c>
      <c r="BL1330" s="112" t="n">
        <v>4</v>
      </c>
      <c r="BM1330" s="112" t="n">
        <v>4</v>
      </c>
      <c r="BN1330" s="112" t="n">
        <v>4</v>
      </c>
      <c r="BO1330" s="111" t="n">
        <v>20</v>
      </c>
      <c r="BP1330" s="125" t="s">
        <v>200</v>
      </c>
      <c r="BQ1330" s="127" t="s">
        <v>216</v>
      </c>
    </row>
    <row r="1331" customFormat="false" ht="13.8" hidden="false" customHeight="false" outlineLevel="0" collapsed="false">
      <c r="A1331" s="0" t="s">
        <v>9056</v>
      </c>
      <c r="B1331" s="0" t="s">
        <v>9008</v>
      </c>
      <c r="C1331" s="0" t="s">
        <v>928</v>
      </c>
      <c r="D1331" s="0" t="s">
        <v>193</v>
      </c>
      <c r="E1331" s="0" t="s">
        <v>194</v>
      </c>
      <c r="F1331" s="0" t="s">
        <v>7120</v>
      </c>
      <c r="G1331" s="0" t="s">
        <v>330</v>
      </c>
      <c r="H1331" s="0" t="s">
        <v>901</v>
      </c>
      <c r="J1331" s="111" t="n">
        <v>1</v>
      </c>
      <c r="K1331" s="0" t="s">
        <v>198</v>
      </c>
      <c r="L1331" s="0" t="s">
        <v>198</v>
      </c>
      <c r="M1331" s="0" t="s">
        <v>199</v>
      </c>
      <c r="O1331" s="0" t="s">
        <v>200</v>
      </c>
      <c r="Q1331" s="120" t="s">
        <v>200</v>
      </c>
      <c r="R1331" s="0" t="s">
        <v>16</v>
      </c>
      <c r="S1331" s="0" t="s">
        <v>201</v>
      </c>
      <c r="T1331" s="0" t="s">
        <v>198</v>
      </c>
      <c r="U1331" s="0" t="s">
        <v>202</v>
      </c>
      <c r="V1331" s="0" t="s">
        <v>1790</v>
      </c>
      <c r="W1331" s="110" t="s">
        <v>204</v>
      </c>
      <c r="X1331" s="111" t="n">
        <v>2015</v>
      </c>
      <c r="Y1331" s="111" t="s">
        <v>205</v>
      </c>
      <c r="Z1331" s="130" t="s">
        <v>757</v>
      </c>
      <c r="AA1331" s="122" t="s">
        <v>200</v>
      </c>
      <c r="AB1331" s="0" t="s">
        <v>5955</v>
      </c>
      <c r="AC1331" s="0" t="s">
        <v>5955</v>
      </c>
      <c r="AD1331" s="111" t="n">
        <v>2015</v>
      </c>
      <c r="AE1331" s="111" t="s">
        <v>222</v>
      </c>
      <c r="AI1331" s="111" t="s">
        <v>207</v>
      </c>
      <c r="AK1331" s="111" t="str">
        <f aca="false">(AB1331)</f>
        <v>Nippon ichi</v>
      </c>
      <c r="AL1331" s="0" t="s">
        <v>200</v>
      </c>
      <c r="AM1331" s="111" t="n">
        <f aca="false">AD1331</f>
        <v>2015</v>
      </c>
      <c r="AN1331" s="111" t="s">
        <v>208</v>
      </c>
      <c r="AO1331" s="0" t="s">
        <v>9045</v>
      </c>
      <c r="AQ1331" s="0" t="s">
        <v>200</v>
      </c>
      <c r="AR1331" s="0" t="s">
        <v>9057</v>
      </c>
      <c r="AS1331" s="0" t="s">
        <v>200</v>
      </c>
      <c r="AT1331" s="0" t="s">
        <v>9058</v>
      </c>
      <c r="AU1331" s="0" t="s">
        <v>332</v>
      </c>
      <c r="AV1331" s="0" t="s">
        <v>200</v>
      </c>
      <c r="AZ1331" s="0" t="s">
        <v>9059</v>
      </c>
      <c r="BA1331" s="124" t="s">
        <v>200</v>
      </c>
      <c r="BB1331" s="0" t="s">
        <v>248</v>
      </c>
      <c r="BC1331" s="0" t="s">
        <v>9060</v>
      </c>
      <c r="BE1331" s="0" t="s">
        <v>9061</v>
      </c>
      <c r="BF1331" s="0" t="s">
        <v>9062</v>
      </c>
      <c r="BG1331" s="125" t="s">
        <v>200</v>
      </c>
      <c r="BH1331" s="0" t="s">
        <v>735</v>
      </c>
      <c r="BI1331" s="112" t="n">
        <v>813633014487</v>
      </c>
      <c r="BJ1331" s="126" t="s">
        <v>200</v>
      </c>
      <c r="BK1331" s="0" t="s">
        <v>215</v>
      </c>
      <c r="BL1331" s="112" t="n">
        <v>4</v>
      </c>
      <c r="BM1331" s="112" t="n">
        <v>4</v>
      </c>
      <c r="BN1331" s="112" t="n">
        <v>4</v>
      </c>
      <c r="BO1331" s="111" t="n">
        <v>20</v>
      </c>
      <c r="BP1331" s="125" t="s">
        <v>200</v>
      </c>
      <c r="BQ1331" s="127" t="s">
        <v>216</v>
      </c>
    </row>
    <row r="1332" customFormat="false" ht="13.8" hidden="false" customHeight="false" outlineLevel="0" collapsed="false">
      <c r="A1332" s="0" t="s">
        <v>9063</v>
      </c>
      <c r="B1332" s="0" t="s">
        <v>9008</v>
      </c>
      <c r="C1332" s="0" t="s">
        <v>1267</v>
      </c>
      <c r="D1332" s="0" t="s">
        <v>1460</v>
      </c>
      <c r="E1332" s="0" t="s">
        <v>194</v>
      </c>
      <c r="F1332" s="0" t="s">
        <v>399</v>
      </c>
      <c r="G1332" s="0" t="s">
        <v>196</v>
      </c>
      <c r="H1332" s="0" t="s">
        <v>1287</v>
      </c>
      <c r="J1332" s="111" t="n">
        <v>1</v>
      </c>
      <c r="K1332" s="0" t="s">
        <v>198</v>
      </c>
      <c r="L1332" s="0" t="s">
        <v>198</v>
      </c>
      <c r="M1332" s="0" t="s">
        <v>199</v>
      </c>
      <c r="O1332" s="0" t="s">
        <v>200</v>
      </c>
      <c r="Q1332" s="120" t="s">
        <v>200</v>
      </c>
      <c r="R1332" s="0" t="s">
        <v>16</v>
      </c>
      <c r="S1332" s="0" t="s">
        <v>201</v>
      </c>
      <c r="T1332" s="0" t="s">
        <v>198</v>
      </c>
      <c r="U1332" s="0" t="s">
        <v>202</v>
      </c>
      <c r="V1332" s="0" t="s">
        <v>1790</v>
      </c>
      <c r="W1332" s="110" t="s">
        <v>204</v>
      </c>
      <c r="X1332" s="111" t="n">
        <v>2014</v>
      </c>
      <c r="Y1332" s="111" t="s">
        <v>205</v>
      </c>
      <c r="Z1332" s="130" t="s">
        <v>757</v>
      </c>
      <c r="AA1332" s="122" t="s">
        <v>200</v>
      </c>
      <c r="AB1332" s="0" t="s">
        <v>5231</v>
      </c>
      <c r="AC1332" s="0" t="s">
        <v>5026</v>
      </c>
      <c r="AD1332" s="111" t="n">
        <v>2014</v>
      </c>
      <c r="AE1332" s="111" t="s">
        <v>5887</v>
      </c>
      <c r="AI1332" s="111" t="s">
        <v>294</v>
      </c>
      <c r="AJ1332" s="111" t="s">
        <v>9064</v>
      </c>
      <c r="AK1332" s="0" t="s">
        <v>5231</v>
      </c>
      <c r="AM1332" s="111" t="n">
        <v>2010</v>
      </c>
      <c r="AN1332" s="111" t="s">
        <v>208</v>
      </c>
      <c r="AO1332" s="0" t="s">
        <v>9045</v>
      </c>
      <c r="AR1332" s="0" t="s">
        <v>1455</v>
      </c>
      <c r="AS1332" s="0" t="s">
        <v>9065</v>
      </c>
      <c r="AT1332" s="0" t="s">
        <v>9066</v>
      </c>
      <c r="AU1332" s="0" t="s">
        <v>8044</v>
      </c>
      <c r="AV1332" s="128" t="s">
        <v>9067</v>
      </c>
      <c r="AW1332" s="0" t="s">
        <v>3435</v>
      </c>
      <c r="AY1332" s="0" t="s">
        <v>4449</v>
      </c>
      <c r="AZ1332" s="0" t="s">
        <v>9068</v>
      </c>
      <c r="BA1332" s="124" t="s">
        <v>200</v>
      </c>
      <c r="BB1332" s="0" t="s">
        <v>248</v>
      </c>
      <c r="BC1332" s="0" t="s">
        <v>9069</v>
      </c>
      <c r="BD1332" s="0" t="s">
        <v>9070</v>
      </c>
      <c r="BE1332" s="0" t="s">
        <v>9071</v>
      </c>
      <c r="BF1332" s="0" t="s">
        <v>9072</v>
      </c>
      <c r="BG1332" s="125" t="s">
        <v>200</v>
      </c>
      <c r="BH1332" s="0" t="s">
        <v>735</v>
      </c>
      <c r="BI1332" s="112" t="n">
        <v>813633013305</v>
      </c>
      <c r="BJ1332" s="126" t="s">
        <v>200</v>
      </c>
      <c r="BK1332" s="0" t="s">
        <v>215</v>
      </c>
      <c r="BL1332" s="112" t="n">
        <v>4</v>
      </c>
      <c r="BM1332" s="112" t="n">
        <v>4</v>
      </c>
      <c r="BN1332" s="112" t="n">
        <v>4</v>
      </c>
      <c r="BO1332" s="111" t="n">
        <v>20</v>
      </c>
      <c r="BP1332" s="125" t="s">
        <v>200</v>
      </c>
      <c r="BQ1332" s="127" t="s">
        <v>216</v>
      </c>
    </row>
    <row r="1333" customFormat="false" ht="13.8" hidden="false" customHeight="false" outlineLevel="0" collapsed="false">
      <c r="A1333" s="0" t="s">
        <v>9073</v>
      </c>
      <c r="B1333" s="0" t="s">
        <v>9008</v>
      </c>
      <c r="C1333" s="0" t="s">
        <v>1267</v>
      </c>
      <c r="D1333" s="0" t="s">
        <v>1460</v>
      </c>
      <c r="E1333" s="0" t="s">
        <v>194</v>
      </c>
      <c r="F1333" s="0" t="s">
        <v>399</v>
      </c>
      <c r="G1333" s="0" t="s">
        <v>196</v>
      </c>
      <c r="H1333" s="0" t="s">
        <v>1287</v>
      </c>
      <c r="J1333" s="111" t="n">
        <v>1</v>
      </c>
      <c r="K1333" s="0" t="s">
        <v>198</v>
      </c>
      <c r="L1333" s="0" t="s">
        <v>198</v>
      </c>
      <c r="M1333" s="0" t="s">
        <v>199</v>
      </c>
      <c r="O1333" s="0" t="s">
        <v>200</v>
      </c>
      <c r="Q1333" s="120" t="s">
        <v>200</v>
      </c>
      <c r="R1333" s="0" t="s">
        <v>16</v>
      </c>
      <c r="S1333" s="0" t="s">
        <v>201</v>
      </c>
      <c r="T1333" s="0" t="s">
        <v>198</v>
      </c>
      <c r="U1333" s="0" t="s">
        <v>202</v>
      </c>
      <c r="V1333" s="0" t="s">
        <v>1790</v>
      </c>
      <c r="W1333" s="110" t="s">
        <v>204</v>
      </c>
      <c r="X1333" s="111" t="n">
        <v>2014</v>
      </c>
      <c r="Y1333" s="111" t="s">
        <v>205</v>
      </c>
      <c r="Z1333" s="130" t="s">
        <v>757</v>
      </c>
      <c r="AA1333" s="122" t="s">
        <v>200</v>
      </c>
      <c r="AB1333" s="0" t="s">
        <v>5231</v>
      </c>
      <c r="AC1333" s="0" t="s">
        <v>5026</v>
      </c>
      <c r="AD1333" s="111" t="n">
        <v>2014</v>
      </c>
      <c r="AE1333" s="111" t="s">
        <v>5887</v>
      </c>
      <c r="AI1333" s="111" t="s">
        <v>294</v>
      </c>
      <c r="AJ1333" s="111" t="s">
        <v>9064</v>
      </c>
      <c r="AK1333" s="0" t="s">
        <v>5231</v>
      </c>
      <c r="AM1333" s="111" t="n">
        <v>2012</v>
      </c>
      <c r="AN1333" s="111" t="s">
        <v>208</v>
      </c>
      <c r="AO1333" s="0" t="s">
        <v>9045</v>
      </c>
      <c r="AR1333" s="0" t="s">
        <v>1455</v>
      </c>
      <c r="AS1333" s="0" t="s">
        <v>9065</v>
      </c>
      <c r="AT1333" s="0" t="s">
        <v>9074</v>
      </c>
      <c r="AU1333" s="0" t="s">
        <v>8044</v>
      </c>
      <c r="AV1333" s="128" t="s">
        <v>9067</v>
      </c>
      <c r="AW1333" s="0" t="s">
        <v>3435</v>
      </c>
      <c r="AY1333" s="0" t="s">
        <v>4449</v>
      </c>
      <c r="AZ1333" s="0" t="s">
        <v>9075</v>
      </c>
      <c r="BA1333" s="124" t="s">
        <v>200</v>
      </c>
      <c r="BB1333" s="0" t="s">
        <v>248</v>
      </c>
      <c r="BC1333" s="0" t="s">
        <v>9076</v>
      </c>
      <c r="BE1333" s="0" t="s">
        <v>9077</v>
      </c>
      <c r="BF1333" s="0" t="s">
        <v>9078</v>
      </c>
      <c r="BG1333" s="125" t="s">
        <v>200</v>
      </c>
      <c r="BH1333" s="0" t="s">
        <v>735</v>
      </c>
      <c r="BI1333" s="112" t="n">
        <v>813633014005</v>
      </c>
      <c r="BJ1333" s="126" t="s">
        <v>200</v>
      </c>
      <c r="BK1333" s="0" t="s">
        <v>215</v>
      </c>
      <c r="BL1333" s="112" t="n">
        <v>4</v>
      </c>
      <c r="BM1333" s="112" t="n">
        <v>4</v>
      </c>
      <c r="BN1333" s="112" t="n">
        <v>4</v>
      </c>
      <c r="BO1333" s="111" t="n">
        <v>20</v>
      </c>
      <c r="BP1333" s="125" t="s">
        <v>200</v>
      </c>
      <c r="BQ1333" s="127" t="s">
        <v>216</v>
      </c>
    </row>
    <row r="1334" customFormat="false" ht="13.8" hidden="false" customHeight="false" outlineLevel="0" collapsed="false">
      <c r="A1334" s="0" t="s">
        <v>9079</v>
      </c>
      <c r="B1334" s="0" t="s">
        <v>9008</v>
      </c>
      <c r="C1334" s="131" t="s">
        <v>1408</v>
      </c>
      <c r="D1334" s="131" t="s">
        <v>1333</v>
      </c>
      <c r="E1334" s="0" t="s">
        <v>194</v>
      </c>
      <c r="F1334" s="0" t="s">
        <v>399</v>
      </c>
      <c r="G1334" s="0" t="s">
        <v>196</v>
      </c>
      <c r="H1334" s="0" t="s">
        <v>1287</v>
      </c>
      <c r="J1334" s="111" t="n">
        <v>1</v>
      </c>
      <c r="K1334" s="0" t="s">
        <v>198</v>
      </c>
      <c r="L1334" s="0" t="s">
        <v>198</v>
      </c>
      <c r="M1334" s="0" t="s">
        <v>199</v>
      </c>
      <c r="O1334" s="0" t="s">
        <v>200</v>
      </c>
      <c r="Q1334" s="120" t="s">
        <v>200</v>
      </c>
      <c r="R1334" s="0" t="s">
        <v>16</v>
      </c>
      <c r="S1334" s="0" t="s">
        <v>201</v>
      </c>
      <c r="T1334" s="0" t="s">
        <v>198</v>
      </c>
      <c r="U1334" s="0" t="s">
        <v>202</v>
      </c>
      <c r="V1334" s="0" t="s">
        <v>1790</v>
      </c>
      <c r="W1334" s="110" t="s">
        <v>204</v>
      </c>
      <c r="X1334" s="111" t="n">
        <v>2015</v>
      </c>
      <c r="Y1334" s="111" t="s">
        <v>205</v>
      </c>
      <c r="Z1334" s="130" t="s">
        <v>757</v>
      </c>
      <c r="AA1334" s="122" t="s">
        <v>200</v>
      </c>
      <c r="AB1334" s="0" t="s">
        <v>5231</v>
      </c>
      <c r="AC1334" s="0" t="s">
        <v>5026</v>
      </c>
      <c r="AD1334" s="111" t="n">
        <v>2015</v>
      </c>
      <c r="AE1334" s="111" t="s">
        <v>5042</v>
      </c>
      <c r="AI1334" s="111" t="s">
        <v>207</v>
      </c>
      <c r="AK1334" s="111" t="str">
        <f aca="false">(AB1334)</f>
        <v>Spike chunsoft</v>
      </c>
      <c r="AM1334" s="111" t="n">
        <f aca="false">AD1334</f>
        <v>2015</v>
      </c>
      <c r="AN1334" s="111" t="s">
        <v>208</v>
      </c>
      <c r="AO1334" s="0" t="s">
        <v>9045</v>
      </c>
      <c r="AR1334" s="0" t="s">
        <v>1455</v>
      </c>
      <c r="AS1334" s="0" t="s">
        <v>9065</v>
      </c>
      <c r="AT1334" s="0" t="s">
        <v>9066</v>
      </c>
      <c r="AU1334" s="0" t="s">
        <v>8044</v>
      </c>
      <c r="AV1334" s="128" t="s">
        <v>9067</v>
      </c>
      <c r="AW1334" s="0" t="s">
        <v>3435</v>
      </c>
      <c r="AZ1334" s="0" t="s">
        <v>9080</v>
      </c>
      <c r="BA1334" s="124" t="s">
        <v>200</v>
      </c>
      <c r="BB1334" s="0" t="s">
        <v>248</v>
      </c>
      <c r="BC1334" s="0" t="s">
        <v>9081</v>
      </c>
      <c r="BD1334" s="0" t="s">
        <v>9082</v>
      </c>
      <c r="BE1334" s="0" t="s">
        <v>9083</v>
      </c>
      <c r="BG1334" s="125" t="s">
        <v>200</v>
      </c>
      <c r="BH1334" s="0" t="s">
        <v>735</v>
      </c>
      <c r="BI1334" s="112" t="n">
        <v>813633015545</v>
      </c>
      <c r="BJ1334" s="126" t="s">
        <v>200</v>
      </c>
      <c r="BK1334" s="0" t="s">
        <v>215</v>
      </c>
      <c r="BL1334" s="112" t="n">
        <v>4</v>
      </c>
      <c r="BM1334" s="112" t="n">
        <v>4</v>
      </c>
      <c r="BN1334" s="112" t="n">
        <v>4</v>
      </c>
      <c r="BO1334" s="111" t="n">
        <v>20</v>
      </c>
      <c r="BP1334" s="125" t="s">
        <v>200</v>
      </c>
      <c r="BQ1334" s="127" t="s">
        <v>216</v>
      </c>
    </row>
    <row r="1335" customFormat="false" ht="13.8" hidden="false" customHeight="false" outlineLevel="0" collapsed="false">
      <c r="A1335" s="0" t="s">
        <v>9084</v>
      </c>
      <c r="B1335" s="0" t="s">
        <v>9008</v>
      </c>
      <c r="C1335" s="0" t="s">
        <v>1267</v>
      </c>
      <c r="D1335" s="0" t="s">
        <v>1417</v>
      </c>
      <c r="E1335" s="0" t="s">
        <v>194</v>
      </c>
      <c r="F1335" s="0" t="s">
        <v>399</v>
      </c>
      <c r="G1335" s="0" t="s">
        <v>196</v>
      </c>
      <c r="H1335" s="0" t="s">
        <v>1287</v>
      </c>
      <c r="J1335" s="111" t="n">
        <v>1</v>
      </c>
      <c r="K1335" s="0" t="s">
        <v>198</v>
      </c>
      <c r="L1335" s="0" t="s">
        <v>198</v>
      </c>
      <c r="M1335" s="0" t="s">
        <v>199</v>
      </c>
      <c r="O1335" s="0" t="s">
        <v>200</v>
      </c>
      <c r="Q1335" s="120" t="s">
        <v>200</v>
      </c>
      <c r="R1335" s="0" t="s">
        <v>16</v>
      </c>
      <c r="S1335" s="0" t="s">
        <v>201</v>
      </c>
      <c r="T1335" s="0" t="s">
        <v>198</v>
      </c>
      <c r="U1335" s="0" t="s">
        <v>202</v>
      </c>
      <c r="V1335" s="0" t="s">
        <v>1790</v>
      </c>
      <c r="W1335" s="110" t="s">
        <v>204</v>
      </c>
      <c r="X1335" s="111" t="n">
        <v>2017</v>
      </c>
      <c r="Y1335" s="111" t="s">
        <v>205</v>
      </c>
      <c r="Z1335" s="130" t="s">
        <v>757</v>
      </c>
      <c r="AA1335" s="122" t="s">
        <v>200</v>
      </c>
      <c r="AB1335" s="0" t="s">
        <v>5231</v>
      </c>
      <c r="AC1335" s="0" t="s">
        <v>5026</v>
      </c>
      <c r="AD1335" s="111" t="n">
        <v>2017</v>
      </c>
      <c r="AE1335" s="111" t="s">
        <v>5042</v>
      </c>
      <c r="AI1335" s="111" t="s">
        <v>207</v>
      </c>
      <c r="AK1335" s="111" t="str">
        <f aca="false">(AB1335)</f>
        <v>Spike chunsoft</v>
      </c>
      <c r="AM1335" s="111" t="n">
        <f aca="false">AD1335</f>
        <v>2017</v>
      </c>
      <c r="AN1335" s="111" t="s">
        <v>208</v>
      </c>
      <c r="AO1335" s="0" t="s">
        <v>9045</v>
      </c>
      <c r="AR1335" s="0" t="s">
        <v>1455</v>
      </c>
      <c r="AS1335" s="0" t="s">
        <v>9065</v>
      </c>
      <c r="AT1335" s="0" t="s">
        <v>9066</v>
      </c>
      <c r="AU1335" s="0" t="s">
        <v>8044</v>
      </c>
      <c r="AV1335" s="128" t="s">
        <v>9067</v>
      </c>
      <c r="AW1335" s="0" t="s">
        <v>3435</v>
      </c>
      <c r="AZ1335" s="0" t="s">
        <v>9085</v>
      </c>
      <c r="BA1335" s="124" t="s">
        <v>200</v>
      </c>
      <c r="BB1335" s="0" t="s">
        <v>248</v>
      </c>
      <c r="BC1335" s="0" t="s">
        <v>9086</v>
      </c>
      <c r="BD1335" s="0" t="s">
        <v>9087</v>
      </c>
      <c r="BE1335" s="0" t="s">
        <v>9088</v>
      </c>
      <c r="BF1335" s="0" t="s">
        <v>200</v>
      </c>
      <c r="BG1335" s="125" t="s">
        <v>200</v>
      </c>
      <c r="BH1335" s="0" t="s">
        <v>735</v>
      </c>
      <c r="BI1335" s="112" t="n">
        <v>813633019147</v>
      </c>
      <c r="BJ1335" s="126" t="s">
        <v>200</v>
      </c>
      <c r="BK1335" s="0" t="s">
        <v>215</v>
      </c>
      <c r="BL1335" s="112" t="n">
        <v>4</v>
      </c>
      <c r="BM1335" s="112" t="n">
        <v>4</v>
      </c>
      <c r="BN1335" s="112" t="n">
        <v>4</v>
      </c>
      <c r="BO1335" s="111" t="n">
        <v>20</v>
      </c>
      <c r="BP1335" s="125" t="s">
        <v>200</v>
      </c>
      <c r="BQ1335" s="127" t="s">
        <v>216</v>
      </c>
    </row>
    <row r="1336" customFormat="false" ht="13.8" hidden="false" customHeight="false" outlineLevel="0" collapsed="false">
      <c r="A1336" s="0" t="s">
        <v>9089</v>
      </c>
      <c r="B1336" s="0" t="s">
        <v>9008</v>
      </c>
      <c r="C1336" s="0" t="s">
        <v>1735</v>
      </c>
      <c r="D1336" s="0" t="s">
        <v>1333</v>
      </c>
      <c r="E1336" s="0" t="s">
        <v>194</v>
      </c>
      <c r="F1336" s="0" t="s">
        <v>606</v>
      </c>
      <c r="G1336" s="0" t="s">
        <v>391</v>
      </c>
      <c r="H1336" s="0" t="s">
        <v>219</v>
      </c>
      <c r="J1336" s="111" t="n">
        <v>1</v>
      </c>
      <c r="K1336" s="0" t="s">
        <v>8612</v>
      </c>
      <c r="L1336" s="0" t="s">
        <v>392</v>
      </c>
      <c r="M1336" s="0" t="s">
        <v>274</v>
      </c>
      <c r="O1336" s="0" t="s">
        <v>200</v>
      </c>
      <c r="Q1336" s="120" t="s">
        <v>200</v>
      </c>
      <c r="R1336" s="0" t="s">
        <v>16</v>
      </c>
      <c r="S1336" s="0" t="s">
        <v>201</v>
      </c>
      <c r="T1336" s="0" t="s">
        <v>198</v>
      </c>
      <c r="U1336" s="0" t="s">
        <v>202</v>
      </c>
      <c r="V1336" s="0" t="s">
        <v>1790</v>
      </c>
      <c r="W1336" s="110" t="s">
        <v>204</v>
      </c>
      <c r="X1336" s="111" t="n">
        <v>2013</v>
      </c>
      <c r="Y1336" s="111" t="s">
        <v>607</v>
      </c>
      <c r="Z1336" s="111" t="s">
        <v>198</v>
      </c>
      <c r="AA1336" s="122" t="s">
        <v>200</v>
      </c>
      <c r="AB1336" s="0" t="s">
        <v>2405</v>
      </c>
      <c r="AC1336" s="0" t="s">
        <v>352</v>
      </c>
      <c r="AD1336" s="111" t="n">
        <v>2013</v>
      </c>
      <c r="AE1336" s="111" t="s">
        <v>198</v>
      </c>
      <c r="AI1336" s="111" t="s">
        <v>294</v>
      </c>
      <c r="AJ1336" s="111" t="s">
        <v>3976</v>
      </c>
      <c r="AK1336" s="0" t="s">
        <v>2405</v>
      </c>
      <c r="AM1336" s="111" t="n">
        <v>2012</v>
      </c>
      <c r="AN1336" s="111" t="s">
        <v>208</v>
      </c>
      <c r="AO1336" s="0" t="s">
        <v>9090</v>
      </c>
      <c r="AP1336" s="0" t="s">
        <v>200</v>
      </c>
      <c r="AS1336" s="0" t="s">
        <v>2406</v>
      </c>
      <c r="AT1336" s="0" t="s">
        <v>2407</v>
      </c>
      <c r="AU1336" s="0" t="s">
        <v>200</v>
      </c>
      <c r="AV1336" s="0" t="s">
        <v>2408</v>
      </c>
      <c r="AZ1336" s="0" t="s">
        <v>9091</v>
      </c>
      <c r="BA1336" s="124" t="s">
        <v>200</v>
      </c>
      <c r="BB1336" s="0" t="s">
        <v>248</v>
      </c>
      <c r="BC1336" s="0" t="s">
        <v>4976</v>
      </c>
      <c r="BE1336" s="0" t="s">
        <v>9092</v>
      </c>
      <c r="BF1336" s="0" t="s">
        <v>9093</v>
      </c>
      <c r="BG1336" s="125" t="s">
        <v>200</v>
      </c>
      <c r="BH1336" s="0" t="s">
        <v>735</v>
      </c>
      <c r="BI1336" s="112" t="n">
        <v>5060327530074</v>
      </c>
      <c r="BJ1336" s="126" t="s">
        <v>200</v>
      </c>
      <c r="BK1336" s="0" t="s">
        <v>215</v>
      </c>
      <c r="BL1336" s="112" t="n">
        <v>4</v>
      </c>
      <c r="BM1336" s="112" t="n">
        <v>4</v>
      </c>
      <c r="BN1336" s="112" t="n">
        <v>4</v>
      </c>
      <c r="BO1336" s="111" t="n">
        <v>20</v>
      </c>
      <c r="BP1336" s="125" t="s">
        <v>200</v>
      </c>
      <c r="BQ1336" s="127" t="s">
        <v>216</v>
      </c>
    </row>
    <row r="1337" customFormat="false" ht="13.8" hidden="false" customHeight="false" outlineLevel="0" collapsed="false">
      <c r="A1337" s="0" t="s">
        <v>9094</v>
      </c>
      <c r="B1337" s="0" t="s">
        <v>9008</v>
      </c>
      <c r="C1337" s="0" t="s">
        <v>218</v>
      </c>
      <c r="D1337" s="0" t="s">
        <v>1333</v>
      </c>
      <c r="E1337" s="0" t="s">
        <v>313</v>
      </c>
      <c r="F1337" s="0" t="s">
        <v>314</v>
      </c>
      <c r="G1337" s="0" t="s">
        <v>330</v>
      </c>
      <c r="H1337" s="0" t="s">
        <v>901</v>
      </c>
      <c r="J1337" s="111" t="n">
        <v>1</v>
      </c>
      <c r="K1337" s="0" t="s">
        <v>198</v>
      </c>
      <c r="L1337" s="0" t="s">
        <v>198</v>
      </c>
      <c r="M1337" s="0" t="s">
        <v>199</v>
      </c>
      <c r="O1337" s="0" t="s">
        <v>200</v>
      </c>
      <c r="Q1337" s="120" t="s">
        <v>200</v>
      </c>
      <c r="R1337" s="0" t="s">
        <v>16</v>
      </c>
      <c r="S1337" s="0" t="s">
        <v>201</v>
      </c>
      <c r="T1337" s="0" t="s">
        <v>198</v>
      </c>
      <c r="U1337" s="0" t="s">
        <v>4369</v>
      </c>
      <c r="V1337" s="0" t="s">
        <v>1790</v>
      </c>
      <c r="W1337" s="110" t="s">
        <v>204</v>
      </c>
      <c r="X1337" s="111" t="n">
        <v>2016</v>
      </c>
      <c r="Y1337" s="111" t="s">
        <v>205</v>
      </c>
      <c r="Z1337" s="111" t="s">
        <v>221</v>
      </c>
      <c r="AA1337" s="122" t="s">
        <v>200</v>
      </c>
      <c r="AB1337" s="0" t="s">
        <v>2405</v>
      </c>
      <c r="AC1337" s="0" t="s">
        <v>5554</v>
      </c>
      <c r="AD1337" s="111" t="s">
        <v>198</v>
      </c>
      <c r="AE1337" s="111" t="s">
        <v>198</v>
      </c>
      <c r="AI1337" s="111" t="s">
        <v>207</v>
      </c>
      <c r="AK1337" s="111" t="str">
        <f aca="false">(AB1337)</f>
        <v>Team Ninja</v>
      </c>
      <c r="AL1337" s="0" t="s">
        <v>200</v>
      </c>
      <c r="AM1337" s="111" t="n">
        <f aca="false">X1337</f>
        <v>2016</v>
      </c>
      <c r="AN1337" s="111" t="s">
        <v>208</v>
      </c>
      <c r="AQ1337" s="0" t="s">
        <v>200</v>
      </c>
      <c r="AR1337" s="0" t="s">
        <v>2987</v>
      </c>
      <c r="AS1337" s="0" t="s">
        <v>2406</v>
      </c>
      <c r="AT1337" s="0" t="s">
        <v>2407</v>
      </c>
      <c r="AV1337" s="0" t="s">
        <v>2408</v>
      </c>
      <c r="AZ1337" s="0" t="s">
        <v>9095</v>
      </c>
      <c r="BA1337" s="124" t="s">
        <v>200</v>
      </c>
      <c r="BB1337" s="0" t="s">
        <v>248</v>
      </c>
      <c r="BC1337" s="0" t="s">
        <v>9096</v>
      </c>
      <c r="BE1337" s="0" t="s">
        <v>9097</v>
      </c>
      <c r="BF1337" s="0" t="s">
        <v>9098</v>
      </c>
      <c r="BG1337" s="125" t="s">
        <v>200</v>
      </c>
      <c r="BH1337" s="0" t="s">
        <v>735</v>
      </c>
      <c r="BI1337" s="112" t="n">
        <v>4710782156418</v>
      </c>
      <c r="BJ1337" s="126" t="s">
        <v>200</v>
      </c>
      <c r="BK1337" s="0" t="s">
        <v>215</v>
      </c>
      <c r="BL1337" s="112" t="n">
        <v>4</v>
      </c>
      <c r="BM1337" s="112" t="n">
        <v>4</v>
      </c>
      <c r="BN1337" s="112" t="n">
        <v>4</v>
      </c>
      <c r="BO1337" s="111" t="n">
        <v>20</v>
      </c>
      <c r="BP1337" s="125" t="s">
        <v>200</v>
      </c>
      <c r="BQ1337" s="127" t="s">
        <v>216</v>
      </c>
    </row>
    <row r="1338" customFormat="false" ht="13.8" hidden="false" customHeight="false" outlineLevel="0" collapsed="false">
      <c r="A1338" s="0" t="s">
        <v>9099</v>
      </c>
      <c r="B1338" s="0" t="s">
        <v>9008</v>
      </c>
      <c r="C1338" s="0" t="s">
        <v>1267</v>
      </c>
      <c r="D1338" s="0" t="s">
        <v>1526</v>
      </c>
      <c r="E1338" s="0" t="s">
        <v>194</v>
      </c>
      <c r="F1338" s="0" t="s">
        <v>1509</v>
      </c>
      <c r="G1338" s="0" t="s">
        <v>330</v>
      </c>
      <c r="H1338" s="0" t="s">
        <v>1287</v>
      </c>
      <c r="J1338" s="111" t="n">
        <v>1</v>
      </c>
      <c r="K1338" s="0" t="s">
        <v>198</v>
      </c>
      <c r="L1338" s="0" t="s">
        <v>198</v>
      </c>
      <c r="M1338" s="0" t="s">
        <v>199</v>
      </c>
      <c r="Q1338" s="120" t="s">
        <v>200</v>
      </c>
      <c r="R1338" s="0" t="s">
        <v>16</v>
      </c>
      <c r="S1338" s="0" t="s">
        <v>201</v>
      </c>
      <c r="T1338" s="0" t="s">
        <v>198</v>
      </c>
      <c r="U1338" s="0" t="s">
        <v>202</v>
      </c>
      <c r="V1338" s="0" t="s">
        <v>1790</v>
      </c>
      <c r="W1338" s="110" t="s">
        <v>204</v>
      </c>
      <c r="X1338" s="111" t="n">
        <v>2018</v>
      </c>
      <c r="Y1338" s="111" t="s">
        <v>205</v>
      </c>
      <c r="Z1338" s="130" t="s">
        <v>757</v>
      </c>
      <c r="AA1338" s="122" t="s">
        <v>200</v>
      </c>
      <c r="AB1338" s="0" t="s">
        <v>9100</v>
      </c>
      <c r="AC1338" s="0" t="s">
        <v>4878</v>
      </c>
      <c r="AD1338" s="111" t="n">
        <v>2018</v>
      </c>
      <c r="AE1338" s="111" t="s">
        <v>198</v>
      </c>
      <c r="AI1338" s="111" t="s">
        <v>207</v>
      </c>
      <c r="AK1338" s="111" t="str">
        <f aca="false">(AB1338)</f>
        <v>Exxperience</v>
      </c>
      <c r="AM1338" s="111" t="n">
        <f aca="false">AD1338</f>
        <v>2018</v>
      </c>
      <c r="AN1338" s="111" t="s">
        <v>208</v>
      </c>
      <c r="AR1338" s="0" t="s">
        <v>1455</v>
      </c>
      <c r="AU1338" s="0" t="s">
        <v>470</v>
      </c>
      <c r="AZ1338" s="0" t="s">
        <v>9101</v>
      </c>
      <c r="BA1338" s="124" t="s">
        <v>200</v>
      </c>
      <c r="BB1338" s="0" t="s">
        <v>248</v>
      </c>
      <c r="BC1338" s="0" t="s">
        <v>9054</v>
      </c>
      <c r="BE1338" s="0" t="s">
        <v>9102</v>
      </c>
      <c r="BG1338" s="125"/>
      <c r="BH1338" s="0" t="s">
        <v>735</v>
      </c>
      <c r="BI1338" s="112" t="n">
        <v>5060112432408</v>
      </c>
      <c r="BJ1338" s="126"/>
      <c r="BK1338" s="0" t="s">
        <v>215</v>
      </c>
      <c r="BL1338" s="112" t="n">
        <v>4</v>
      </c>
      <c r="BM1338" s="112" t="n">
        <v>4</v>
      </c>
      <c r="BN1338" s="112" t="n">
        <v>4</v>
      </c>
      <c r="BO1338" s="111" t="n">
        <v>20</v>
      </c>
      <c r="BP1338" s="125"/>
      <c r="BQ1338" s="127" t="s">
        <v>216</v>
      </c>
    </row>
    <row r="1339" customFormat="false" ht="13.8" hidden="false" customHeight="false" outlineLevel="0" collapsed="false">
      <c r="A1339" s="0" t="s">
        <v>9103</v>
      </c>
      <c r="B1339" s="0" t="s">
        <v>9008</v>
      </c>
      <c r="C1339" s="0" t="s">
        <v>605</v>
      </c>
      <c r="D1339" s="0" t="s">
        <v>1460</v>
      </c>
      <c r="E1339" s="0" t="s">
        <v>194</v>
      </c>
      <c r="F1339" s="0" t="s">
        <v>606</v>
      </c>
      <c r="G1339" s="0" t="s">
        <v>391</v>
      </c>
      <c r="H1339" s="0" t="s">
        <v>197</v>
      </c>
      <c r="J1339" s="111" t="n">
        <v>1</v>
      </c>
      <c r="K1339" s="0" t="s">
        <v>8612</v>
      </c>
      <c r="L1339" s="0" t="s">
        <v>392</v>
      </c>
      <c r="M1339" s="0" t="s">
        <v>199</v>
      </c>
      <c r="O1339" s="0" t="s">
        <v>200</v>
      </c>
      <c r="Q1339" s="120" t="s">
        <v>200</v>
      </c>
      <c r="R1339" s="0" t="s">
        <v>16</v>
      </c>
      <c r="S1339" s="0" t="s">
        <v>1834</v>
      </c>
      <c r="T1339" s="0" t="s">
        <v>1409</v>
      </c>
      <c r="U1339" s="0" t="s">
        <v>285</v>
      </c>
      <c r="V1339" s="0" t="s">
        <v>1790</v>
      </c>
      <c r="W1339" s="110" t="s">
        <v>204</v>
      </c>
      <c r="X1339" s="111" t="n">
        <v>2015</v>
      </c>
      <c r="Y1339" s="111" t="s">
        <v>205</v>
      </c>
      <c r="Z1339" s="111" t="s">
        <v>198</v>
      </c>
      <c r="AA1339" s="122" t="s">
        <v>200</v>
      </c>
      <c r="AB1339" s="0" t="s">
        <v>8292</v>
      </c>
      <c r="AC1339" s="0" t="s">
        <v>206</v>
      </c>
      <c r="AD1339" s="111" t="s">
        <v>198</v>
      </c>
      <c r="AE1339" s="111" t="s">
        <v>3242</v>
      </c>
      <c r="AI1339" s="111" t="s">
        <v>207</v>
      </c>
      <c r="AK1339" s="111" t="s">
        <v>8292</v>
      </c>
      <c r="AL1339" s="0" t="s">
        <v>216</v>
      </c>
      <c r="AM1339" s="111" t="n">
        <v>2015</v>
      </c>
      <c r="AN1339" s="111" t="s">
        <v>208</v>
      </c>
      <c r="AO1339" s="131" t="s">
        <v>609</v>
      </c>
      <c r="AP1339" s="0" t="s">
        <v>200</v>
      </c>
      <c r="AS1339" s="0" t="s">
        <v>200</v>
      </c>
      <c r="AT1339" s="104" t="s">
        <v>2407</v>
      </c>
      <c r="AU1339" s="0" t="s">
        <v>200</v>
      </c>
      <c r="AV1339" s="0" t="s">
        <v>8327</v>
      </c>
      <c r="AW1339" s="0" t="s">
        <v>1412</v>
      </c>
      <c r="AZ1339" s="0" t="s">
        <v>9104</v>
      </c>
      <c r="BA1339" s="124" t="s">
        <v>200</v>
      </c>
      <c r="BB1339" s="0" t="s">
        <v>248</v>
      </c>
      <c r="BC1339" s="0" t="s">
        <v>9105</v>
      </c>
      <c r="BD1339" s="0" t="s">
        <v>9106</v>
      </c>
      <c r="BE1339" s="0" t="s">
        <v>9107</v>
      </c>
      <c r="BF1339" s="0" t="s">
        <v>200</v>
      </c>
      <c r="BG1339" s="125" t="s">
        <v>200</v>
      </c>
      <c r="BH1339" s="0" t="s">
        <v>253</v>
      </c>
      <c r="BI1339" s="112" t="n">
        <v>10086620092</v>
      </c>
      <c r="BJ1339" s="126" t="s">
        <v>200</v>
      </c>
      <c r="BK1339" s="0" t="s">
        <v>215</v>
      </c>
      <c r="BL1339" s="112" t="n">
        <v>4</v>
      </c>
      <c r="BM1339" s="112" t="n">
        <v>4</v>
      </c>
      <c r="BN1339" s="112" t="n">
        <v>4</v>
      </c>
      <c r="BO1339" s="111" t="n">
        <v>20</v>
      </c>
      <c r="BP1339" s="125" t="s">
        <v>200</v>
      </c>
      <c r="BQ1339" s="127" t="s">
        <v>216</v>
      </c>
    </row>
    <row r="1340" customFormat="false" ht="13.8" hidden="false" customHeight="false" outlineLevel="0" collapsed="false">
      <c r="A1340" s="0" t="s">
        <v>9108</v>
      </c>
      <c r="B1340" s="0" t="s">
        <v>9008</v>
      </c>
      <c r="C1340" s="0" t="s">
        <v>994</v>
      </c>
      <c r="D1340" s="0" t="s">
        <v>5954</v>
      </c>
      <c r="E1340" s="0" t="s">
        <v>194</v>
      </c>
      <c r="F1340" s="0" t="s">
        <v>7120</v>
      </c>
      <c r="G1340" s="0" t="s">
        <v>196</v>
      </c>
      <c r="H1340" s="0" t="s">
        <v>219</v>
      </c>
      <c r="J1340" s="111" t="n">
        <v>1</v>
      </c>
      <c r="K1340" s="0" t="s">
        <v>198</v>
      </c>
      <c r="L1340" s="0" t="s">
        <v>198</v>
      </c>
      <c r="M1340" s="0" t="s">
        <v>199</v>
      </c>
      <c r="O1340" s="0" t="s">
        <v>200</v>
      </c>
      <c r="Q1340" s="120" t="s">
        <v>200</v>
      </c>
      <c r="R1340" s="0" t="s">
        <v>16</v>
      </c>
      <c r="S1340" s="0" t="s">
        <v>201</v>
      </c>
      <c r="T1340" s="0" t="s">
        <v>198</v>
      </c>
      <c r="U1340" s="0" t="s">
        <v>285</v>
      </c>
      <c r="V1340" s="0" t="s">
        <v>1790</v>
      </c>
      <c r="W1340" s="110" t="s">
        <v>204</v>
      </c>
      <c r="X1340" s="111" t="n">
        <v>2014</v>
      </c>
      <c r="Y1340" s="111" t="s">
        <v>205</v>
      </c>
      <c r="Z1340" s="130" t="s">
        <v>757</v>
      </c>
      <c r="AA1340" s="122" t="s">
        <v>200</v>
      </c>
      <c r="AB1340" s="0" t="s">
        <v>5955</v>
      </c>
      <c r="AC1340" s="0" t="s">
        <v>5026</v>
      </c>
      <c r="AD1340" s="111" t="n">
        <v>2014</v>
      </c>
      <c r="AE1340" s="111" t="s">
        <v>3242</v>
      </c>
      <c r="AI1340" s="111" t="s">
        <v>294</v>
      </c>
      <c r="AJ1340" s="111" t="s">
        <v>3976</v>
      </c>
      <c r="AK1340" s="0" t="s">
        <v>5955</v>
      </c>
      <c r="AM1340" s="111" t="n">
        <f aca="false">AD1340</f>
        <v>2014</v>
      </c>
      <c r="AN1340" s="111" t="s">
        <v>208</v>
      </c>
      <c r="AS1340" s="0" t="s">
        <v>5956</v>
      </c>
      <c r="AT1340" s="0" t="s">
        <v>4594</v>
      </c>
      <c r="AV1340" s="0" t="s">
        <v>200</v>
      </c>
      <c r="AZ1340" s="0" t="s">
        <v>9109</v>
      </c>
      <c r="BA1340" s="124" t="s">
        <v>200</v>
      </c>
      <c r="BB1340" s="0" t="s">
        <v>248</v>
      </c>
      <c r="BC1340" s="0" t="s">
        <v>9110</v>
      </c>
      <c r="BD1340" s="0" t="s">
        <v>9111</v>
      </c>
      <c r="BE1340" s="0" t="s">
        <v>9112</v>
      </c>
      <c r="BF1340" s="0" t="s">
        <v>9113</v>
      </c>
      <c r="BG1340" s="125" t="s">
        <v>200</v>
      </c>
      <c r="BH1340" s="0" t="s">
        <v>735</v>
      </c>
      <c r="BI1340" s="112" t="n">
        <v>813633013626</v>
      </c>
      <c r="BJ1340" s="126" t="s">
        <v>200</v>
      </c>
      <c r="BK1340" s="0" t="s">
        <v>215</v>
      </c>
      <c r="BL1340" s="112" t="n">
        <v>4</v>
      </c>
      <c r="BM1340" s="112" t="n">
        <v>4</v>
      </c>
      <c r="BN1340" s="112" t="n">
        <v>4</v>
      </c>
      <c r="BO1340" s="111" t="n">
        <v>20</v>
      </c>
      <c r="BP1340" s="125" t="s">
        <v>200</v>
      </c>
      <c r="BQ1340" s="127" t="s">
        <v>216</v>
      </c>
    </row>
    <row r="1341" customFormat="false" ht="13.8" hidden="false" customHeight="false" outlineLevel="0" collapsed="false">
      <c r="A1341" s="0" t="s">
        <v>9114</v>
      </c>
      <c r="B1341" s="0" t="s">
        <v>9008</v>
      </c>
      <c r="C1341" s="0" t="s">
        <v>380</v>
      </c>
      <c r="D1341" s="0" t="s">
        <v>193</v>
      </c>
      <c r="E1341" s="0" t="s">
        <v>194</v>
      </c>
      <c r="F1341" s="0" t="s">
        <v>195</v>
      </c>
      <c r="G1341" s="0" t="s">
        <v>196</v>
      </c>
      <c r="H1341" s="0" t="s">
        <v>219</v>
      </c>
      <c r="J1341" s="111" t="n">
        <v>1</v>
      </c>
      <c r="K1341" s="0" t="s">
        <v>198</v>
      </c>
      <c r="L1341" s="0" t="s">
        <v>198</v>
      </c>
      <c r="M1341" s="0" t="s">
        <v>199</v>
      </c>
      <c r="O1341" s="0" t="s">
        <v>200</v>
      </c>
      <c r="Q1341" s="120" t="s">
        <v>200</v>
      </c>
      <c r="R1341" s="0" t="s">
        <v>16</v>
      </c>
      <c r="S1341" s="0" t="s">
        <v>201</v>
      </c>
      <c r="T1341" s="0" t="s">
        <v>198</v>
      </c>
      <c r="U1341" s="0" t="s">
        <v>4369</v>
      </c>
      <c r="V1341" s="0" t="s">
        <v>1790</v>
      </c>
      <c r="W1341" s="110" t="s">
        <v>204</v>
      </c>
      <c r="X1341" s="111" t="n">
        <v>2013</v>
      </c>
      <c r="Y1341" s="111" t="s">
        <v>205</v>
      </c>
      <c r="Z1341" s="111" t="s">
        <v>221</v>
      </c>
      <c r="AA1341" s="122" t="s">
        <v>200</v>
      </c>
      <c r="AB1341" s="0" t="s">
        <v>491</v>
      </c>
      <c r="AC1341" s="0" t="s">
        <v>9115</v>
      </c>
      <c r="AD1341" s="111" t="s">
        <v>198</v>
      </c>
      <c r="AE1341" s="111" t="s">
        <v>5887</v>
      </c>
      <c r="AI1341" s="111" t="s">
        <v>207</v>
      </c>
      <c r="AK1341" s="111" t="str">
        <f aca="false">(AB1341)</f>
        <v>Game arts</v>
      </c>
      <c r="AM1341" s="111" t="n">
        <f aca="false">X1341</f>
        <v>2013</v>
      </c>
      <c r="AN1341" s="111" t="s">
        <v>208</v>
      </c>
      <c r="AS1341" s="0" t="s">
        <v>200</v>
      </c>
      <c r="AT1341" s="0" t="s">
        <v>339</v>
      </c>
      <c r="AU1341" s="0" t="s">
        <v>470</v>
      </c>
      <c r="AV1341" s="0" t="s">
        <v>200</v>
      </c>
      <c r="AZ1341" s="0" t="s">
        <v>9116</v>
      </c>
      <c r="BA1341" s="124" t="s">
        <v>200</v>
      </c>
      <c r="BB1341" s="0" t="s">
        <v>248</v>
      </c>
      <c r="BC1341" s="0" t="s">
        <v>979</v>
      </c>
      <c r="BD1341" s="0" t="s">
        <v>9117</v>
      </c>
      <c r="BE1341" s="0" t="s">
        <v>9118</v>
      </c>
      <c r="BF1341" s="0" t="s">
        <v>9119</v>
      </c>
      <c r="BG1341" s="125" t="s">
        <v>200</v>
      </c>
      <c r="BH1341" s="0" t="s">
        <v>735</v>
      </c>
      <c r="BI1341" s="112" t="n">
        <v>8809338090774</v>
      </c>
      <c r="BJ1341" s="126" t="s">
        <v>200</v>
      </c>
      <c r="BK1341" s="0" t="s">
        <v>215</v>
      </c>
      <c r="BL1341" s="112" t="n">
        <v>4</v>
      </c>
      <c r="BM1341" s="112" t="n">
        <v>4</v>
      </c>
      <c r="BN1341" s="112" t="n">
        <v>4</v>
      </c>
      <c r="BO1341" s="111" t="n">
        <v>20</v>
      </c>
      <c r="BP1341" s="125" t="s">
        <v>200</v>
      </c>
      <c r="BQ1341" s="127" t="s">
        <v>216</v>
      </c>
    </row>
    <row r="1342" customFormat="false" ht="13.8" hidden="false" customHeight="false" outlineLevel="0" collapsed="false">
      <c r="A1342" s="0" t="s">
        <v>9120</v>
      </c>
      <c r="B1342" s="0" t="s">
        <v>9008</v>
      </c>
      <c r="C1342" s="0" t="s">
        <v>1719</v>
      </c>
      <c r="D1342" s="0" t="s">
        <v>1333</v>
      </c>
      <c r="E1342" s="0" t="s">
        <v>313</v>
      </c>
      <c r="F1342" s="0" t="s">
        <v>314</v>
      </c>
      <c r="G1342" s="0" t="s">
        <v>391</v>
      </c>
      <c r="H1342" s="0" t="s">
        <v>197</v>
      </c>
      <c r="J1342" s="111" t="n">
        <v>1</v>
      </c>
      <c r="K1342" s="0" t="s">
        <v>8679</v>
      </c>
      <c r="L1342" s="0" t="s">
        <v>456</v>
      </c>
      <c r="M1342" s="0" t="s">
        <v>199</v>
      </c>
      <c r="O1342" s="0" t="s">
        <v>200</v>
      </c>
      <c r="Q1342" s="120" t="s">
        <v>200</v>
      </c>
      <c r="R1342" s="0" t="s">
        <v>16</v>
      </c>
      <c r="S1342" s="0" t="s">
        <v>201</v>
      </c>
      <c r="T1342" s="0" t="s">
        <v>198</v>
      </c>
      <c r="U1342" s="0" t="s">
        <v>202</v>
      </c>
      <c r="V1342" s="0" t="s">
        <v>1790</v>
      </c>
      <c r="W1342" s="110" t="s">
        <v>204</v>
      </c>
      <c r="X1342" s="111" t="n">
        <v>2014</v>
      </c>
      <c r="Y1342" s="111" t="s">
        <v>607</v>
      </c>
      <c r="Z1342" s="111" t="s">
        <v>198</v>
      </c>
      <c r="AA1342" s="122" t="s">
        <v>200</v>
      </c>
      <c r="AB1342" s="0" t="s">
        <v>3097</v>
      </c>
      <c r="AC1342" s="0" t="s">
        <v>5016</v>
      </c>
      <c r="AD1342" s="111" t="n">
        <v>2014</v>
      </c>
      <c r="AE1342" s="111" t="s">
        <v>222</v>
      </c>
      <c r="AI1342" s="111" t="s">
        <v>207</v>
      </c>
      <c r="AK1342" s="111" t="str">
        <f aca="false">(AB1342)</f>
        <v>Artdink</v>
      </c>
      <c r="AL1342" s="0" t="s">
        <v>200</v>
      </c>
      <c r="AM1342" s="111" t="n">
        <f aca="false">AD1342</f>
        <v>2014</v>
      </c>
      <c r="AN1342" s="111" t="s">
        <v>208</v>
      </c>
      <c r="AO1342" s="131" t="s">
        <v>609</v>
      </c>
      <c r="AP1342" s="0" t="s">
        <v>610</v>
      </c>
      <c r="AQ1342" s="0" t="s">
        <v>200</v>
      </c>
      <c r="AR1342" s="0" t="s">
        <v>200</v>
      </c>
      <c r="AS1342" s="0" t="s">
        <v>611</v>
      </c>
      <c r="AT1342" s="0" t="s">
        <v>433</v>
      </c>
      <c r="AU1342" s="0" t="s">
        <v>200</v>
      </c>
      <c r="AV1342" s="0" t="s">
        <v>612</v>
      </c>
      <c r="AZ1342" s="0" t="s">
        <v>9121</v>
      </c>
      <c r="BA1342" s="124" t="s">
        <v>200</v>
      </c>
      <c r="BB1342" s="0" t="s">
        <v>248</v>
      </c>
      <c r="BC1342" s="0" t="s">
        <v>9122</v>
      </c>
      <c r="BD1342" s="0" t="s">
        <v>9123</v>
      </c>
      <c r="BE1342" s="0" t="s">
        <v>9124</v>
      </c>
      <c r="BF1342" s="0" t="s">
        <v>9125</v>
      </c>
      <c r="BG1342" s="125" t="s">
        <v>200</v>
      </c>
      <c r="BH1342" s="0" t="s">
        <v>735</v>
      </c>
      <c r="BI1342" s="112" t="n">
        <v>3391891975995</v>
      </c>
      <c r="BJ1342" s="126" t="s">
        <v>200</v>
      </c>
      <c r="BK1342" s="0" t="s">
        <v>215</v>
      </c>
      <c r="BL1342" s="112" t="n">
        <v>4</v>
      </c>
      <c r="BM1342" s="112" t="n">
        <v>4</v>
      </c>
      <c r="BN1342" s="112" t="n">
        <v>4</v>
      </c>
      <c r="BO1342" s="111" t="n">
        <v>20</v>
      </c>
      <c r="BP1342" s="125" t="s">
        <v>200</v>
      </c>
      <c r="BQ1342" s="127" t="s">
        <v>216</v>
      </c>
    </row>
    <row r="1343" customFormat="false" ht="13.8" hidden="false" customHeight="false" outlineLevel="0" collapsed="false">
      <c r="A1343" s="0" t="s">
        <v>6091</v>
      </c>
      <c r="B1343" s="0" t="s">
        <v>9008</v>
      </c>
      <c r="C1343" s="0" t="s">
        <v>558</v>
      </c>
      <c r="D1343" s="0" t="s">
        <v>193</v>
      </c>
      <c r="E1343" s="0" t="s">
        <v>194</v>
      </c>
      <c r="F1343" s="0" t="s">
        <v>8522</v>
      </c>
      <c r="G1343" s="0" t="s">
        <v>330</v>
      </c>
      <c r="H1343" s="0" t="s">
        <v>219</v>
      </c>
      <c r="J1343" s="111" t="n">
        <v>1</v>
      </c>
      <c r="K1343" s="0" t="s">
        <v>2825</v>
      </c>
      <c r="L1343" s="0" t="s">
        <v>533</v>
      </c>
      <c r="M1343" s="0" t="s">
        <v>199</v>
      </c>
      <c r="O1343" s="0" t="s">
        <v>200</v>
      </c>
      <c r="Q1343" s="120" t="s">
        <v>200</v>
      </c>
      <c r="R1343" s="0" t="s">
        <v>16</v>
      </c>
      <c r="S1343" s="0" t="s">
        <v>201</v>
      </c>
      <c r="T1343" s="0" t="s">
        <v>198</v>
      </c>
      <c r="U1343" s="0" t="s">
        <v>285</v>
      </c>
      <c r="V1343" s="0" t="s">
        <v>1790</v>
      </c>
      <c r="W1343" s="110" t="s">
        <v>204</v>
      </c>
      <c r="X1343" s="111" t="n">
        <v>2013</v>
      </c>
      <c r="Y1343" s="111" t="s">
        <v>205</v>
      </c>
      <c r="Z1343" s="130" t="s">
        <v>757</v>
      </c>
      <c r="AA1343" s="122" t="s">
        <v>200</v>
      </c>
      <c r="AB1343" s="0" t="s">
        <v>3358</v>
      </c>
      <c r="AC1343" s="0" t="s">
        <v>2959</v>
      </c>
      <c r="AD1343" s="111" t="n">
        <v>2013</v>
      </c>
      <c r="AE1343" s="111" t="s">
        <v>198</v>
      </c>
      <c r="AI1343" s="111" t="s">
        <v>207</v>
      </c>
      <c r="AK1343" s="111" t="str">
        <f aca="false">(AB1343)</f>
        <v>Vanillaware</v>
      </c>
      <c r="AM1343" s="111" t="n">
        <f aca="false">AD1343</f>
        <v>2013</v>
      </c>
      <c r="AN1343" s="111" t="s">
        <v>208</v>
      </c>
      <c r="AO1343" s="0" t="s">
        <v>609</v>
      </c>
      <c r="AP1343" s="0" t="s">
        <v>200</v>
      </c>
      <c r="AS1343" s="0" t="s">
        <v>200</v>
      </c>
      <c r="AT1343" s="0" t="s">
        <v>2980</v>
      </c>
      <c r="AU1343" s="0" t="s">
        <v>332</v>
      </c>
      <c r="AV1343" s="0" t="s">
        <v>200</v>
      </c>
      <c r="AZ1343" s="0" t="s">
        <v>9126</v>
      </c>
      <c r="BA1343" s="124" t="s">
        <v>200</v>
      </c>
      <c r="BB1343" s="0" t="s">
        <v>248</v>
      </c>
      <c r="BC1343" s="0" t="s">
        <v>9127</v>
      </c>
      <c r="BE1343" s="0" t="s">
        <v>9128</v>
      </c>
      <c r="BF1343" s="0" t="s">
        <v>9129</v>
      </c>
      <c r="BG1343" s="125" t="s">
        <v>200</v>
      </c>
      <c r="BH1343" s="0" t="s">
        <v>735</v>
      </c>
      <c r="BI1343" s="112" t="n">
        <v>730865200054</v>
      </c>
      <c r="BJ1343" s="126" t="s">
        <v>200</v>
      </c>
      <c r="BK1343" s="0" t="s">
        <v>215</v>
      </c>
      <c r="BL1343" s="112" t="n">
        <v>4</v>
      </c>
      <c r="BM1343" s="112" t="n">
        <v>4</v>
      </c>
      <c r="BN1343" s="112" t="n">
        <v>4</v>
      </c>
      <c r="BO1343" s="111" t="n">
        <v>20</v>
      </c>
      <c r="BP1343" s="125" t="s">
        <v>200</v>
      </c>
      <c r="BQ1343" s="127" t="s">
        <v>216</v>
      </c>
    </row>
    <row r="1344" customFormat="false" ht="13.8" hidden="false" customHeight="false" outlineLevel="0" collapsed="false">
      <c r="A1344" s="0" t="s">
        <v>3239</v>
      </c>
      <c r="B1344" s="0" t="s">
        <v>9008</v>
      </c>
      <c r="C1344" s="0" t="s">
        <v>3240</v>
      </c>
      <c r="D1344" s="0" t="s">
        <v>1333</v>
      </c>
      <c r="E1344" s="0" t="s">
        <v>313</v>
      </c>
      <c r="F1344" s="0" t="s">
        <v>314</v>
      </c>
      <c r="G1344" s="0" t="s">
        <v>196</v>
      </c>
      <c r="H1344" s="0" t="s">
        <v>197</v>
      </c>
      <c r="J1344" s="111" t="n">
        <v>1</v>
      </c>
      <c r="K1344" s="0" t="s">
        <v>8679</v>
      </c>
      <c r="L1344" s="0" t="s">
        <v>392</v>
      </c>
      <c r="M1344" s="0" t="s">
        <v>199</v>
      </c>
      <c r="O1344" s="0" t="s">
        <v>200</v>
      </c>
      <c r="Q1344" s="120" t="s">
        <v>200</v>
      </c>
      <c r="R1344" s="0" t="s">
        <v>16</v>
      </c>
      <c r="S1344" s="0" t="s">
        <v>201</v>
      </c>
      <c r="T1344" s="0" t="s">
        <v>198</v>
      </c>
      <c r="U1344" s="0" t="s">
        <v>202</v>
      </c>
      <c r="V1344" s="0" t="s">
        <v>1790</v>
      </c>
      <c r="W1344" s="110" t="s">
        <v>204</v>
      </c>
      <c r="X1344" s="111" t="n">
        <v>2012</v>
      </c>
      <c r="Y1344" s="111" t="s">
        <v>498</v>
      </c>
      <c r="Z1344" s="111" t="s">
        <v>198</v>
      </c>
      <c r="AA1344" s="122" t="s">
        <v>200</v>
      </c>
      <c r="AB1344" s="0" t="s">
        <v>3241</v>
      </c>
      <c r="AC1344" s="0" t="s">
        <v>872</v>
      </c>
      <c r="AD1344" s="111" t="n">
        <v>2012</v>
      </c>
      <c r="AE1344" s="111" t="s">
        <v>198</v>
      </c>
      <c r="AI1344" s="111" t="s">
        <v>207</v>
      </c>
      <c r="AK1344" s="111" t="str">
        <f aca="false">(AB1344)</f>
        <v>Clap hanz</v>
      </c>
      <c r="AM1344" s="111" t="n">
        <f aca="false">AD1344</f>
        <v>2012</v>
      </c>
      <c r="AN1344" s="111" t="s">
        <v>208</v>
      </c>
      <c r="AS1344" s="0" t="s">
        <v>3243</v>
      </c>
      <c r="AV1344" s="0" t="s">
        <v>200</v>
      </c>
      <c r="AZ1344" s="0" t="s">
        <v>9130</v>
      </c>
      <c r="BA1344" s="124" t="s">
        <v>200</v>
      </c>
      <c r="BB1344" s="0" t="s">
        <v>248</v>
      </c>
      <c r="BC1344" s="0" t="s">
        <v>9131</v>
      </c>
      <c r="BE1344" s="0" t="s">
        <v>9132</v>
      </c>
      <c r="BF1344" s="0" t="s">
        <v>9133</v>
      </c>
      <c r="BG1344" s="125" t="s">
        <v>200</v>
      </c>
      <c r="BH1344" s="0" t="s">
        <v>735</v>
      </c>
      <c r="BI1344" s="112" t="n">
        <v>711719205920</v>
      </c>
      <c r="BJ1344" s="126" t="s">
        <v>200</v>
      </c>
      <c r="BK1344" s="0" t="s">
        <v>215</v>
      </c>
      <c r="BL1344" s="112" t="n">
        <v>4</v>
      </c>
      <c r="BM1344" s="112" t="n">
        <v>4</v>
      </c>
      <c r="BN1344" s="112" t="n">
        <v>4</v>
      </c>
      <c r="BO1344" s="111" t="n">
        <v>20</v>
      </c>
      <c r="BP1344" s="125" t="s">
        <v>200</v>
      </c>
      <c r="BQ1344" s="127" t="s">
        <v>216</v>
      </c>
    </row>
    <row r="1345" customFormat="false" ht="13.8" hidden="false" customHeight="false" outlineLevel="0" collapsed="false">
      <c r="A1345" s="0" t="s">
        <v>9134</v>
      </c>
      <c r="B1345" s="0" t="s">
        <v>9008</v>
      </c>
      <c r="C1345" s="0" t="s">
        <v>1136</v>
      </c>
      <c r="D1345" s="0" t="s">
        <v>1333</v>
      </c>
      <c r="E1345" s="0" t="s">
        <v>313</v>
      </c>
      <c r="F1345" s="0" t="s">
        <v>314</v>
      </c>
      <c r="G1345" s="0" t="s">
        <v>880</v>
      </c>
      <c r="H1345" s="0" t="s">
        <v>197</v>
      </c>
      <c r="J1345" s="111" t="n">
        <v>1</v>
      </c>
      <c r="K1345" s="0" t="s">
        <v>2825</v>
      </c>
      <c r="L1345" s="0" t="s">
        <v>392</v>
      </c>
      <c r="M1345" s="0" t="s">
        <v>199</v>
      </c>
      <c r="O1345" s="0" t="s">
        <v>200</v>
      </c>
      <c r="Q1345" s="120" t="s">
        <v>200</v>
      </c>
      <c r="R1345" s="0" t="s">
        <v>16</v>
      </c>
      <c r="S1345" s="0" t="s">
        <v>201</v>
      </c>
      <c r="T1345" s="0" t="s">
        <v>198</v>
      </c>
      <c r="U1345" s="0" t="s">
        <v>202</v>
      </c>
      <c r="V1345" s="0" t="s">
        <v>1790</v>
      </c>
      <c r="W1345" s="110" t="s">
        <v>204</v>
      </c>
      <c r="X1345" s="111" t="n">
        <v>2012</v>
      </c>
      <c r="Y1345" s="111" t="s">
        <v>498</v>
      </c>
      <c r="Z1345" s="111" t="s">
        <v>198</v>
      </c>
      <c r="AA1345" s="122" t="s">
        <v>200</v>
      </c>
      <c r="AB1345" s="0" t="s">
        <v>4915</v>
      </c>
      <c r="AC1345" s="0" t="s">
        <v>668</v>
      </c>
      <c r="AD1345" s="111" t="n">
        <v>2012</v>
      </c>
      <c r="AE1345" s="111" t="s">
        <v>198</v>
      </c>
      <c r="AI1345" s="111" t="s">
        <v>207</v>
      </c>
      <c r="AK1345" s="111" t="str">
        <f aca="false">(AB1345)</f>
        <v>Sumo digital</v>
      </c>
      <c r="AL1345" s="0" t="s">
        <v>200</v>
      </c>
      <c r="AM1345" s="111" t="n">
        <f aca="false">AD1345</f>
        <v>2012</v>
      </c>
      <c r="AN1345" s="111" t="s">
        <v>263</v>
      </c>
      <c r="AP1345" s="0" t="s">
        <v>674</v>
      </c>
      <c r="AQ1345" s="0" t="s">
        <v>200</v>
      </c>
      <c r="AR1345" s="0" t="s">
        <v>200</v>
      </c>
      <c r="AS1345" s="0" t="s">
        <v>4249</v>
      </c>
      <c r="AV1345" s="0" t="s">
        <v>200</v>
      </c>
      <c r="AY1345" s="0" t="s">
        <v>4174</v>
      </c>
      <c r="AZ1345" s="0" t="s">
        <v>9135</v>
      </c>
      <c r="BA1345" s="124" t="s">
        <v>200</v>
      </c>
      <c r="BB1345" s="0" t="s">
        <v>248</v>
      </c>
      <c r="BC1345" s="0" t="s">
        <v>9136</v>
      </c>
      <c r="BE1345" s="0" t="s">
        <v>9137</v>
      </c>
      <c r="BG1345" s="125" t="s">
        <v>200</v>
      </c>
      <c r="BH1345" s="0" t="s">
        <v>735</v>
      </c>
      <c r="BI1345" s="112" t="n">
        <v>5024866345964</v>
      </c>
      <c r="BJ1345" s="126" t="s">
        <v>200</v>
      </c>
      <c r="BK1345" s="0" t="s">
        <v>215</v>
      </c>
      <c r="BL1345" s="112" t="n">
        <v>4</v>
      </c>
      <c r="BM1345" s="112" t="n">
        <v>4</v>
      </c>
      <c r="BN1345" s="112" t="n">
        <v>4</v>
      </c>
      <c r="BO1345" s="111" t="n">
        <v>20</v>
      </c>
      <c r="BP1345" s="125" t="s">
        <v>200</v>
      </c>
      <c r="BQ1345" s="127" t="s">
        <v>216</v>
      </c>
    </row>
    <row r="1346" customFormat="false" ht="13.8" hidden="false" customHeight="false" outlineLevel="0" collapsed="false">
      <c r="A1346" s="0" t="s">
        <v>9138</v>
      </c>
      <c r="B1346" s="0" t="s">
        <v>9008</v>
      </c>
      <c r="C1346" s="0" t="s">
        <v>423</v>
      </c>
      <c r="D1346" s="0" t="s">
        <v>1333</v>
      </c>
      <c r="E1346" s="0" t="s">
        <v>313</v>
      </c>
      <c r="F1346" s="0" t="s">
        <v>314</v>
      </c>
      <c r="G1346" s="0" t="s">
        <v>424</v>
      </c>
      <c r="H1346" s="0" t="s">
        <v>197</v>
      </c>
      <c r="J1346" s="111" t="n">
        <v>1</v>
      </c>
      <c r="K1346" s="0" t="s">
        <v>198</v>
      </c>
      <c r="L1346" s="0" t="s">
        <v>198</v>
      </c>
      <c r="M1346" s="0" t="s">
        <v>199</v>
      </c>
      <c r="O1346" s="0" t="s">
        <v>200</v>
      </c>
      <c r="Q1346" s="120" t="s">
        <v>200</v>
      </c>
      <c r="R1346" s="0" t="s">
        <v>16</v>
      </c>
      <c r="S1346" s="0" t="s">
        <v>201</v>
      </c>
      <c r="T1346" s="0" t="s">
        <v>198</v>
      </c>
      <c r="U1346" s="0" t="s">
        <v>202</v>
      </c>
      <c r="V1346" s="0" t="s">
        <v>1790</v>
      </c>
      <c r="W1346" s="110" t="s">
        <v>204</v>
      </c>
      <c r="X1346" s="111" t="n">
        <v>2012</v>
      </c>
      <c r="Y1346" s="111" t="s">
        <v>498</v>
      </c>
      <c r="Z1346" s="111" t="s">
        <v>198</v>
      </c>
      <c r="AA1346" s="122" t="s">
        <v>200</v>
      </c>
      <c r="AB1346" s="0" t="s">
        <v>574</v>
      </c>
      <c r="AC1346" s="0" t="s">
        <v>574</v>
      </c>
      <c r="AD1346" s="111" t="n">
        <v>2012</v>
      </c>
      <c r="AE1346" s="111" t="s">
        <v>198</v>
      </c>
      <c r="AI1346" s="111" t="s">
        <v>207</v>
      </c>
      <c r="AK1346" s="111" t="str">
        <f aca="false">(AB1346)</f>
        <v>Electronic arts</v>
      </c>
      <c r="AL1346" s="0" t="s">
        <v>200</v>
      </c>
      <c r="AM1346" s="111" t="n">
        <f aca="false">AD1346</f>
        <v>2012</v>
      </c>
      <c r="AN1346" s="111" t="s">
        <v>1887</v>
      </c>
      <c r="AP1346" s="0" t="s">
        <v>674</v>
      </c>
      <c r="AQ1346" s="0" t="s">
        <v>200</v>
      </c>
      <c r="AR1346" s="0" t="s">
        <v>200</v>
      </c>
      <c r="AS1346" s="0" t="s">
        <v>675</v>
      </c>
      <c r="AV1346" s="0" t="s">
        <v>200</v>
      </c>
      <c r="AZ1346" s="0" t="s">
        <v>9139</v>
      </c>
      <c r="BA1346" s="124" t="s">
        <v>200</v>
      </c>
      <c r="BB1346" s="0" t="s">
        <v>248</v>
      </c>
      <c r="BC1346" s="0" t="s">
        <v>9140</v>
      </c>
      <c r="BD1346" s="0" t="s">
        <v>9141</v>
      </c>
      <c r="BE1346" s="0" t="s">
        <v>9142</v>
      </c>
      <c r="BG1346" s="125" t="s">
        <v>200</v>
      </c>
      <c r="BH1346" s="0" t="s">
        <v>735</v>
      </c>
      <c r="BI1346" s="112" t="n">
        <v>5030931109904</v>
      </c>
      <c r="BJ1346" s="126" t="s">
        <v>200</v>
      </c>
      <c r="BK1346" s="0" t="s">
        <v>215</v>
      </c>
      <c r="BL1346" s="112" t="n">
        <v>4</v>
      </c>
      <c r="BM1346" s="112" t="n">
        <v>4</v>
      </c>
      <c r="BN1346" s="112" t="n">
        <v>4</v>
      </c>
      <c r="BO1346" s="111" t="n">
        <v>20</v>
      </c>
      <c r="BP1346" s="125" t="s">
        <v>200</v>
      </c>
      <c r="BQ1346" s="127" t="s">
        <v>216</v>
      </c>
    </row>
    <row r="1347" customFormat="false" ht="13.8" hidden="false" customHeight="false" outlineLevel="0" collapsed="false">
      <c r="A1347" s="0" t="s">
        <v>9143</v>
      </c>
      <c r="B1347" s="0" t="s">
        <v>9008</v>
      </c>
      <c r="C1347" s="131" t="s">
        <v>1408</v>
      </c>
      <c r="D1347" s="131" t="s">
        <v>1869</v>
      </c>
      <c r="E1347" s="0" t="s">
        <v>194</v>
      </c>
      <c r="F1347" s="0" t="s">
        <v>195</v>
      </c>
      <c r="G1347" s="0" t="s">
        <v>330</v>
      </c>
      <c r="H1347" s="0" t="s">
        <v>197</v>
      </c>
      <c r="J1347" s="111" t="n">
        <v>1</v>
      </c>
      <c r="K1347" s="0" t="s">
        <v>198</v>
      </c>
      <c r="L1347" s="0" t="s">
        <v>198</v>
      </c>
      <c r="M1347" s="0" t="s">
        <v>274</v>
      </c>
      <c r="O1347" s="0" t="s">
        <v>200</v>
      </c>
      <c r="Q1347" s="120" t="s">
        <v>200</v>
      </c>
      <c r="R1347" s="0" t="s">
        <v>16</v>
      </c>
      <c r="S1347" s="0" t="s">
        <v>201</v>
      </c>
      <c r="T1347" s="0" t="s">
        <v>198</v>
      </c>
      <c r="U1347" s="0" t="s">
        <v>202</v>
      </c>
      <c r="V1347" s="0" t="s">
        <v>1790</v>
      </c>
      <c r="W1347" s="110" t="s">
        <v>204</v>
      </c>
      <c r="X1347" s="111" t="n">
        <v>2012</v>
      </c>
      <c r="Y1347" s="111" t="s">
        <v>498</v>
      </c>
      <c r="Z1347" s="130" t="s">
        <v>757</v>
      </c>
      <c r="AA1347" s="122" t="s">
        <v>200</v>
      </c>
      <c r="AB1347" s="0" t="s">
        <v>2245</v>
      </c>
      <c r="AC1347" s="0" t="s">
        <v>872</v>
      </c>
      <c r="AD1347" s="111" t="n">
        <v>2012</v>
      </c>
      <c r="AE1347" s="111" t="s">
        <v>222</v>
      </c>
      <c r="AI1347" s="111" t="s">
        <v>207</v>
      </c>
      <c r="AK1347" s="111" t="str">
        <f aca="false">(AB1347)</f>
        <v>Sony – Japan studio</v>
      </c>
      <c r="AL1347" s="0" t="s">
        <v>200</v>
      </c>
      <c r="AM1347" s="111" t="n">
        <f aca="false">AD1347</f>
        <v>2012</v>
      </c>
      <c r="AN1347" s="111" t="s">
        <v>208</v>
      </c>
      <c r="AO1347" s="0" t="s">
        <v>4360</v>
      </c>
      <c r="AP1347" s="0" t="s">
        <v>200</v>
      </c>
      <c r="AR1347" s="0" t="s">
        <v>200</v>
      </c>
      <c r="AS1347" s="0" t="s">
        <v>200</v>
      </c>
      <c r="AT1347" s="0" t="s">
        <v>266</v>
      </c>
      <c r="AU1347" s="0" t="s">
        <v>2727</v>
      </c>
      <c r="AV1347" s="0" t="s">
        <v>2874</v>
      </c>
      <c r="AW1347" s="128" t="s">
        <v>9144</v>
      </c>
      <c r="AZ1347" s="0" t="s">
        <v>9145</v>
      </c>
      <c r="BA1347" s="124" t="s">
        <v>200</v>
      </c>
      <c r="BB1347" s="0" t="s">
        <v>248</v>
      </c>
      <c r="BC1347" s="0" t="s">
        <v>9146</v>
      </c>
      <c r="BD1347" s="0" t="s">
        <v>9147</v>
      </c>
      <c r="BE1347" s="0" t="s">
        <v>9148</v>
      </c>
      <c r="BG1347" s="125" t="s">
        <v>200</v>
      </c>
      <c r="BH1347" s="0" t="s">
        <v>735</v>
      </c>
      <c r="BI1347" s="112" t="n">
        <v>711719238430</v>
      </c>
      <c r="BJ1347" s="126" t="s">
        <v>200</v>
      </c>
      <c r="BK1347" s="0" t="s">
        <v>215</v>
      </c>
      <c r="BL1347" s="112" t="n">
        <v>4</v>
      </c>
      <c r="BM1347" s="112" t="n">
        <v>4</v>
      </c>
      <c r="BN1347" s="112" t="n">
        <v>4</v>
      </c>
      <c r="BO1347" s="111" t="n">
        <v>20</v>
      </c>
      <c r="BP1347" s="125" t="s">
        <v>200</v>
      </c>
      <c r="BQ1347" s="127" t="s">
        <v>216</v>
      </c>
    </row>
    <row r="1348" customFormat="false" ht="13.8" hidden="false" customHeight="false" outlineLevel="0" collapsed="false">
      <c r="A1348" s="0" t="s">
        <v>9149</v>
      </c>
      <c r="B1348" s="0" t="s">
        <v>9008</v>
      </c>
      <c r="C1348" s="131" t="s">
        <v>1128</v>
      </c>
      <c r="D1348" s="131" t="s">
        <v>1333</v>
      </c>
      <c r="E1348" s="0" t="s">
        <v>313</v>
      </c>
      <c r="F1348" s="0" t="s">
        <v>314</v>
      </c>
      <c r="G1348" s="0" t="s">
        <v>424</v>
      </c>
      <c r="H1348" s="0" t="s">
        <v>197</v>
      </c>
      <c r="J1348" s="111" t="n">
        <v>2</v>
      </c>
      <c r="K1348" s="0" t="s">
        <v>8612</v>
      </c>
      <c r="L1348" s="0" t="s">
        <v>392</v>
      </c>
      <c r="M1348" s="0" t="s">
        <v>199</v>
      </c>
      <c r="Q1348" s="120" t="s">
        <v>200</v>
      </c>
      <c r="R1348" s="0" t="s">
        <v>16</v>
      </c>
      <c r="S1348" s="0" t="s">
        <v>201</v>
      </c>
      <c r="T1348" s="0" t="s">
        <v>198</v>
      </c>
      <c r="U1348" s="0" t="s">
        <v>239</v>
      </c>
      <c r="V1348" s="0" t="s">
        <v>1790</v>
      </c>
      <c r="W1348" s="110" t="s">
        <v>204</v>
      </c>
      <c r="X1348" s="111" t="n">
        <v>2016</v>
      </c>
      <c r="Y1348" s="111" t="s">
        <v>240</v>
      </c>
      <c r="Z1348" s="111" t="s">
        <v>221</v>
      </c>
      <c r="AA1348" s="122" t="s">
        <v>200</v>
      </c>
      <c r="AB1348" s="0" t="s">
        <v>459</v>
      </c>
      <c r="AC1348" s="0" t="s">
        <v>459</v>
      </c>
      <c r="AD1348" s="111" t="s">
        <v>198</v>
      </c>
      <c r="AE1348" s="111" t="s">
        <v>3242</v>
      </c>
      <c r="AI1348" s="111" t="s">
        <v>207</v>
      </c>
      <c r="AK1348" s="111" t="str">
        <f aca="false">(AB1348)</f>
        <v>Konami</v>
      </c>
      <c r="AM1348" s="111" t="n">
        <f aca="false">X1348</f>
        <v>2016</v>
      </c>
      <c r="AN1348" s="111" t="s">
        <v>208</v>
      </c>
      <c r="AZ1348" s="0" t="s">
        <v>9150</v>
      </c>
      <c r="BA1348" s="124" t="s">
        <v>200</v>
      </c>
      <c r="BB1348" s="0" t="s">
        <v>248</v>
      </c>
      <c r="BC1348" s="0" t="s">
        <v>9151</v>
      </c>
      <c r="BD1348" s="0" t="s">
        <v>9152</v>
      </c>
      <c r="BE1348" s="0" t="s">
        <v>9153</v>
      </c>
      <c r="BF1348" s="0" t="s">
        <v>200</v>
      </c>
      <c r="BG1348" s="125"/>
      <c r="BH1348" s="0" t="s">
        <v>735</v>
      </c>
      <c r="BI1348" s="112" t="n">
        <v>4988602169003</v>
      </c>
      <c r="BJ1348" s="126"/>
      <c r="BK1348" s="0" t="s">
        <v>215</v>
      </c>
      <c r="BL1348" s="112" t="n">
        <v>4</v>
      </c>
      <c r="BM1348" s="112" t="n">
        <v>4</v>
      </c>
      <c r="BN1348" s="112" t="n">
        <v>4</v>
      </c>
      <c r="BO1348" s="111" t="n">
        <v>20</v>
      </c>
      <c r="BP1348" s="125"/>
      <c r="BQ1348" s="127" t="s">
        <v>216</v>
      </c>
    </row>
    <row r="1349" customFormat="false" ht="13.8" hidden="false" customHeight="false" outlineLevel="0" collapsed="false">
      <c r="A1349" s="0" t="s">
        <v>9154</v>
      </c>
      <c r="B1349" s="0" t="s">
        <v>9008</v>
      </c>
      <c r="C1349" s="131" t="s">
        <v>1489</v>
      </c>
      <c r="D1349" s="131" t="s">
        <v>1333</v>
      </c>
      <c r="E1349" s="0" t="s">
        <v>194</v>
      </c>
      <c r="F1349" s="0" t="s">
        <v>195</v>
      </c>
      <c r="G1349" s="0" t="s">
        <v>196</v>
      </c>
      <c r="H1349" s="0" t="s">
        <v>901</v>
      </c>
      <c r="J1349" s="111" t="n">
        <v>1</v>
      </c>
      <c r="K1349" s="0" t="s">
        <v>198</v>
      </c>
      <c r="L1349" s="0" t="s">
        <v>198</v>
      </c>
      <c r="M1349" s="0" t="s">
        <v>199</v>
      </c>
      <c r="O1349" s="0" t="s">
        <v>200</v>
      </c>
      <c r="Q1349" s="120" t="s">
        <v>200</v>
      </c>
      <c r="R1349" s="0" t="s">
        <v>16</v>
      </c>
      <c r="S1349" s="0" t="s">
        <v>201</v>
      </c>
      <c r="T1349" s="0" t="s">
        <v>198</v>
      </c>
      <c r="U1349" s="0" t="s">
        <v>202</v>
      </c>
      <c r="V1349" s="0" t="s">
        <v>1790</v>
      </c>
      <c r="W1349" s="110" t="s">
        <v>204</v>
      </c>
      <c r="X1349" s="111" t="n">
        <v>2013</v>
      </c>
      <c r="Y1349" s="111" t="s">
        <v>200</v>
      </c>
      <c r="Z1349" s="111" t="s">
        <v>221</v>
      </c>
      <c r="AA1349" s="122" t="s">
        <v>200</v>
      </c>
      <c r="AB1349" s="0" t="s">
        <v>3563</v>
      </c>
      <c r="AC1349" s="0" t="s">
        <v>872</v>
      </c>
      <c r="AD1349" s="111" t="n">
        <v>2013</v>
      </c>
      <c r="AE1349" s="111" t="s">
        <v>222</v>
      </c>
      <c r="AI1349" s="111" t="s">
        <v>207</v>
      </c>
      <c r="AK1349" s="111" t="str">
        <f aca="false">(AB1349)</f>
        <v>Sony – Guerilla Cambridge</v>
      </c>
      <c r="AM1349" s="111" t="n">
        <f aca="false">AD1349</f>
        <v>2013</v>
      </c>
      <c r="AN1349" s="111" t="s">
        <v>263</v>
      </c>
      <c r="AR1349" s="0" t="s">
        <v>3366</v>
      </c>
      <c r="AS1349" s="0" t="s">
        <v>200</v>
      </c>
      <c r="AT1349" s="0" t="s">
        <v>2468</v>
      </c>
      <c r="AU1349" s="0" t="s">
        <v>267</v>
      </c>
      <c r="AV1349" s="0" t="s">
        <v>200</v>
      </c>
      <c r="AZ1349" s="0" t="s">
        <v>9155</v>
      </c>
      <c r="BA1349" s="124" t="s">
        <v>200</v>
      </c>
      <c r="BB1349" s="0" t="s">
        <v>248</v>
      </c>
      <c r="BC1349" s="0" t="s">
        <v>2767</v>
      </c>
      <c r="BD1349" s="0" t="s">
        <v>9156</v>
      </c>
      <c r="BE1349" s="0" t="s">
        <v>9157</v>
      </c>
      <c r="BG1349" s="125" t="s">
        <v>200</v>
      </c>
      <c r="BH1349" s="0" t="s">
        <v>735</v>
      </c>
      <c r="BI1349" s="112" t="n">
        <v>711719250869</v>
      </c>
      <c r="BJ1349" s="126" t="s">
        <v>200</v>
      </c>
      <c r="BK1349" s="0" t="s">
        <v>215</v>
      </c>
      <c r="BL1349" s="112" t="n">
        <v>4</v>
      </c>
      <c r="BM1349" s="112" t="n">
        <v>4</v>
      </c>
      <c r="BN1349" s="112" t="n">
        <v>4</v>
      </c>
      <c r="BO1349" s="111" t="n">
        <v>20</v>
      </c>
      <c r="BP1349" s="125" t="s">
        <v>200</v>
      </c>
      <c r="BQ1349" s="127" t="s">
        <v>216</v>
      </c>
    </row>
    <row r="1350" customFormat="false" ht="13.8" hidden="false" customHeight="false" outlineLevel="0" collapsed="false">
      <c r="A1350" s="0" t="s">
        <v>9158</v>
      </c>
      <c r="B1350" s="0" t="s">
        <v>9008</v>
      </c>
      <c r="C1350" s="0" t="s">
        <v>234</v>
      </c>
      <c r="D1350" s="0" t="s">
        <v>5239</v>
      </c>
      <c r="E1350" s="0" t="s">
        <v>194</v>
      </c>
      <c r="F1350" s="0" t="s">
        <v>195</v>
      </c>
      <c r="G1350" s="0" t="s">
        <v>330</v>
      </c>
      <c r="H1350" s="0" t="s">
        <v>219</v>
      </c>
      <c r="J1350" s="111" t="n">
        <v>1</v>
      </c>
      <c r="K1350" s="0" t="s">
        <v>198</v>
      </c>
      <c r="L1350" s="0" t="s">
        <v>198</v>
      </c>
      <c r="M1350" s="0" t="s">
        <v>199</v>
      </c>
      <c r="O1350" s="0" t="s">
        <v>200</v>
      </c>
      <c r="Q1350" s="120" t="s">
        <v>200</v>
      </c>
      <c r="R1350" s="0" t="s">
        <v>16</v>
      </c>
      <c r="S1350" s="0" t="s">
        <v>5247</v>
      </c>
      <c r="T1350" s="0" t="s">
        <v>198</v>
      </c>
      <c r="U1350" s="0" t="s">
        <v>285</v>
      </c>
      <c r="V1350" s="0" t="s">
        <v>1790</v>
      </c>
      <c r="W1350" s="110" t="s">
        <v>204</v>
      </c>
      <c r="X1350" s="111" t="n">
        <v>2017</v>
      </c>
      <c r="Y1350" s="111" t="s">
        <v>200</v>
      </c>
      <c r="Z1350" s="111" t="s">
        <v>198</v>
      </c>
      <c r="AA1350" s="122" t="s">
        <v>200</v>
      </c>
      <c r="AB1350" s="0" t="s">
        <v>9159</v>
      </c>
      <c r="AC1350" s="0" t="s">
        <v>5249</v>
      </c>
      <c r="AD1350" s="111" t="s">
        <v>198</v>
      </c>
      <c r="AE1350" s="111" t="s">
        <v>5241</v>
      </c>
      <c r="AG1350" s="130"/>
      <c r="AI1350" s="111" t="s">
        <v>294</v>
      </c>
      <c r="AJ1350" s="111" t="s">
        <v>1793</v>
      </c>
      <c r="AK1350" s="0" t="s">
        <v>9159</v>
      </c>
      <c r="AM1350" s="111" t="n">
        <v>2005</v>
      </c>
      <c r="AN1350" s="111" t="s">
        <v>208</v>
      </c>
      <c r="AR1350" s="104" t="s">
        <v>224</v>
      </c>
      <c r="AS1350" s="0" t="s">
        <v>200</v>
      </c>
      <c r="AT1350" s="0" t="s">
        <v>200</v>
      </c>
      <c r="AU1350" s="0" t="s">
        <v>200</v>
      </c>
      <c r="AV1350" s="0" t="s">
        <v>200</v>
      </c>
      <c r="AZ1350" s="0" t="s">
        <v>9160</v>
      </c>
      <c r="BA1350" s="124" t="s">
        <v>200</v>
      </c>
      <c r="BB1350" s="0" t="s">
        <v>248</v>
      </c>
      <c r="BC1350" s="0" t="s">
        <v>6745</v>
      </c>
      <c r="BE1350" s="0" t="s">
        <v>6746</v>
      </c>
      <c r="BG1350" s="125" t="s">
        <v>200</v>
      </c>
      <c r="BH1350" s="0" t="s">
        <v>735</v>
      </c>
      <c r="BI1350" s="112" t="n">
        <v>819976020284</v>
      </c>
      <c r="BJ1350" s="126" t="s">
        <v>200</v>
      </c>
      <c r="BK1350" s="0" t="s">
        <v>215</v>
      </c>
      <c r="BL1350" s="112" t="n">
        <v>4</v>
      </c>
      <c r="BM1350" s="112" t="n">
        <v>4</v>
      </c>
      <c r="BN1350" s="112" t="n">
        <v>4</v>
      </c>
      <c r="BO1350" s="111" t="n">
        <v>40</v>
      </c>
      <c r="BP1350" s="125" t="s">
        <v>200</v>
      </c>
      <c r="BQ1350" s="127" t="s">
        <v>216</v>
      </c>
    </row>
    <row r="1351" customFormat="false" ht="13.8" hidden="false" customHeight="false" outlineLevel="0" collapsed="false">
      <c r="A1351" s="0" t="s">
        <v>4524</v>
      </c>
      <c r="B1351" s="0" t="s">
        <v>9008</v>
      </c>
      <c r="C1351" s="0" t="s">
        <v>234</v>
      </c>
      <c r="D1351" s="0" t="s">
        <v>1333</v>
      </c>
      <c r="E1351" s="0" t="s">
        <v>194</v>
      </c>
      <c r="F1351" s="0" t="s">
        <v>195</v>
      </c>
      <c r="G1351" s="0" t="s">
        <v>196</v>
      </c>
      <c r="H1351" s="0" t="s">
        <v>197</v>
      </c>
      <c r="I1351" s="131"/>
      <c r="J1351" s="111" t="n">
        <v>1</v>
      </c>
      <c r="K1351" s="0" t="s">
        <v>2825</v>
      </c>
      <c r="L1351" s="0" t="s">
        <v>533</v>
      </c>
      <c r="M1351" s="0" t="s">
        <v>274</v>
      </c>
      <c r="O1351" s="0" t="s">
        <v>200</v>
      </c>
      <c r="Q1351" s="120" t="s">
        <v>200</v>
      </c>
      <c r="R1351" s="0" t="s">
        <v>16</v>
      </c>
      <c r="S1351" s="0" t="s">
        <v>201</v>
      </c>
      <c r="T1351" s="0" t="s">
        <v>198</v>
      </c>
      <c r="U1351" s="0" t="s">
        <v>202</v>
      </c>
      <c r="V1351" s="0" t="s">
        <v>1790</v>
      </c>
      <c r="W1351" s="110" t="s">
        <v>204</v>
      </c>
      <c r="X1351" s="111" t="n">
        <v>2012</v>
      </c>
      <c r="Y1351" s="111" t="s">
        <v>498</v>
      </c>
      <c r="Z1351" s="111" t="s">
        <v>757</v>
      </c>
      <c r="AA1351" s="122" t="s">
        <v>200</v>
      </c>
      <c r="AB1351" s="0" t="s">
        <v>9161</v>
      </c>
      <c r="AC1351" s="0" t="s">
        <v>872</v>
      </c>
      <c r="AD1351" s="111" t="n">
        <v>2012</v>
      </c>
      <c r="AE1351" s="111" t="s">
        <v>222</v>
      </c>
      <c r="AG1351" s="111" t="s">
        <v>241</v>
      </c>
      <c r="AH1351" s="111" t="s">
        <v>799</v>
      </c>
      <c r="AI1351" s="111" t="s">
        <v>207</v>
      </c>
      <c r="AK1351" s="111" t="str">
        <f aca="false">(AB1351)</f>
        <v>Tarsier studio</v>
      </c>
      <c r="AM1351" s="111" t="n">
        <f aca="false">AD1351</f>
        <v>2012</v>
      </c>
      <c r="AN1351" s="111" t="s">
        <v>4091</v>
      </c>
      <c r="AO1351" s="131" t="s">
        <v>6844</v>
      </c>
      <c r="AP1351" s="0" t="s">
        <v>200</v>
      </c>
      <c r="AQ1351" s="0" t="s">
        <v>4593</v>
      </c>
      <c r="AR1351" s="0" t="s">
        <v>200</v>
      </c>
      <c r="AS1351" s="0" t="s">
        <v>4526</v>
      </c>
      <c r="AT1351" s="0" t="s">
        <v>381</v>
      </c>
      <c r="AV1351" s="0" t="s">
        <v>200</v>
      </c>
      <c r="AZ1351" s="0" t="s">
        <v>9162</v>
      </c>
      <c r="BA1351" s="124" t="s">
        <v>200</v>
      </c>
      <c r="BB1351" s="0" t="s">
        <v>248</v>
      </c>
      <c r="BC1351" s="0" t="s">
        <v>9163</v>
      </c>
      <c r="BD1351" s="0" t="s">
        <v>9164</v>
      </c>
      <c r="BE1351" s="0" t="s">
        <v>9165</v>
      </c>
      <c r="BG1351" s="125" t="s">
        <v>200</v>
      </c>
      <c r="BH1351" s="0" t="s">
        <v>735</v>
      </c>
      <c r="BI1351" s="112" t="n">
        <v>711719236849</v>
      </c>
      <c r="BJ1351" s="126" t="s">
        <v>200</v>
      </c>
      <c r="BK1351" s="0" t="s">
        <v>215</v>
      </c>
      <c r="BL1351" s="112" t="n">
        <v>4</v>
      </c>
      <c r="BM1351" s="112" t="n">
        <v>4</v>
      </c>
      <c r="BN1351" s="112" t="n">
        <v>4</v>
      </c>
      <c r="BO1351" s="111" t="n">
        <v>20</v>
      </c>
      <c r="BP1351" s="125" t="s">
        <v>200</v>
      </c>
      <c r="BQ1351" s="127" t="s">
        <v>216</v>
      </c>
    </row>
    <row r="1352" customFormat="false" ht="13.8" hidden="false" customHeight="false" outlineLevel="0" collapsed="false">
      <c r="A1352" s="0" t="s">
        <v>9166</v>
      </c>
      <c r="B1352" s="0" t="s">
        <v>9008</v>
      </c>
      <c r="C1352" s="0" t="s">
        <v>369</v>
      </c>
      <c r="D1352" s="0" t="s">
        <v>1333</v>
      </c>
      <c r="E1352" s="0" t="s">
        <v>313</v>
      </c>
      <c r="F1352" s="0" t="s">
        <v>314</v>
      </c>
      <c r="G1352" s="0" t="s">
        <v>391</v>
      </c>
      <c r="H1352" s="0" t="s">
        <v>197</v>
      </c>
      <c r="J1352" s="111" t="n">
        <v>1</v>
      </c>
      <c r="K1352" s="0" t="s">
        <v>198</v>
      </c>
      <c r="L1352" s="0" t="s">
        <v>198</v>
      </c>
      <c r="M1352" s="0" t="s">
        <v>199</v>
      </c>
      <c r="O1352" s="0" t="s">
        <v>200</v>
      </c>
      <c r="Q1352" s="120" t="s">
        <v>200</v>
      </c>
      <c r="R1352" s="0" t="s">
        <v>16</v>
      </c>
      <c r="S1352" s="0" t="s">
        <v>201</v>
      </c>
      <c r="T1352" s="0" t="s">
        <v>198</v>
      </c>
      <c r="U1352" s="0" t="s">
        <v>202</v>
      </c>
      <c r="V1352" s="0" t="s">
        <v>1790</v>
      </c>
      <c r="W1352" s="110" t="s">
        <v>204</v>
      </c>
      <c r="X1352" s="111" t="n">
        <v>2012</v>
      </c>
      <c r="Z1352" s="111" t="s">
        <v>198</v>
      </c>
      <c r="AA1352" s="122" t="s">
        <v>200</v>
      </c>
      <c r="AB1352" s="0" t="s">
        <v>8776</v>
      </c>
      <c r="AC1352" s="0" t="s">
        <v>872</v>
      </c>
      <c r="AD1352" s="111" t="n">
        <v>2012</v>
      </c>
      <c r="AE1352" s="111" t="s">
        <v>222</v>
      </c>
      <c r="AI1352" s="111" t="s">
        <v>207</v>
      </c>
      <c r="AK1352" s="111" t="str">
        <f aca="false">(AB1352)</f>
        <v>Big big studios</v>
      </c>
      <c r="AM1352" s="111" t="n">
        <f aca="false">AD1352</f>
        <v>2012</v>
      </c>
      <c r="AN1352" s="111" t="s">
        <v>263</v>
      </c>
      <c r="AO1352" s="0" t="s">
        <v>9045</v>
      </c>
      <c r="AS1352" s="0" t="s">
        <v>200</v>
      </c>
      <c r="AU1352" s="0" t="s">
        <v>244</v>
      </c>
      <c r="AV1352" s="0" t="s">
        <v>200</v>
      </c>
      <c r="AZ1352" s="0" t="s">
        <v>9167</v>
      </c>
      <c r="BA1352" s="124" t="s">
        <v>200</v>
      </c>
      <c r="BB1352" s="0" t="s">
        <v>248</v>
      </c>
      <c r="BC1352" s="0" t="s">
        <v>9168</v>
      </c>
      <c r="BE1352" s="0" t="s">
        <v>9169</v>
      </c>
      <c r="BG1352" s="125" t="s">
        <v>200</v>
      </c>
      <c r="BH1352" s="0" t="s">
        <v>735</v>
      </c>
      <c r="BI1352" s="112" t="n">
        <v>711719204527</v>
      </c>
      <c r="BJ1352" s="126" t="s">
        <v>200</v>
      </c>
      <c r="BK1352" s="0" t="s">
        <v>215</v>
      </c>
      <c r="BL1352" s="112" t="n">
        <v>4</v>
      </c>
      <c r="BM1352" s="112" t="n">
        <v>4</v>
      </c>
      <c r="BN1352" s="112" t="n">
        <v>4</v>
      </c>
      <c r="BO1352" s="111" t="n">
        <v>20</v>
      </c>
      <c r="BP1352" s="125" t="s">
        <v>200</v>
      </c>
      <c r="BQ1352" s="127" t="s">
        <v>216</v>
      </c>
    </row>
    <row r="1353" customFormat="false" ht="13.8" hidden="false" customHeight="false" outlineLevel="0" collapsed="false">
      <c r="A1353" s="0" t="s">
        <v>9170</v>
      </c>
      <c r="B1353" s="0" t="s">
        <v>9008</v>
      </c>
      <c r="C1353" s="0" t="s">
        <v>380</v>
      </c>
      <c r="D1353" s="0" t="s">
        <v>193</v>
      </c>
      <c r="E1353" s="0" t="s">
        <v>313</v>
      </c>
      <c r="F1353" s="0" t="s">
        <v>314</v>
      </c>
      <c r="G1353" s="0" t="s">
        <v>391</v>
      </c>
      <c r="H1353" s="0" t="s">
        <v>197</v>
      </c>
      <c r="J1353" s="111" t="n">
        <v>2</v>
      </c>
      <c r="K1353" s="0" t="s">
        <v>8612</v>
      </c>
      <c r="L1353" s="0" t="s">
        <v>392</v>
      </c>
      <c r="M1353" s="0" t="s">
        <v>199</v>
      </c>
      <c r="O1353" s="0" t="s">
        <v>200</v>
      </c>
      <c r="Q1353" s="120" t="s">
        <v>200</v>
      </c>
      <c r="R1353" s="0" t="s">
        <v>16</v>
      </c>
      <c r="S1353" s="0" t="s">
        <v>201</v>
      </c>
      <c r="T1353" s="0" t="s">
        <v>198</v>
      </c>
      <c r="U1353" s="0" t="s">
        <v>202</v>
      </c>
      <c r="V1353" s="0" t="s">
        <v>1790</v>
      </c>
      <c r="W1353" s="110" t="s">
        <v>204</v>
      </c>
      <c r="X1353" s="111" t="n">
        <v>2012</v>
      </c>
      <c r="Z1353" s="111" t="s">
        <v>198</v>
      </c>
      <c r="AA1353" s="122" t="s">
        <v>200</v>
      </c>
      <c r="AB1353" s="0" t="s">
        <v>4083</v>
      </c>
      <c r="AC1353" s="0" t="s">
        <v>872</v>
      </c>
      <c r="AD1353" s="111" t="n">
        <v>2012</v>
      </c>
      <c r="AE1353" s="111" t="s">
        <v>222</v>
      </c>
      <c r="AI1353" s="111" t="s">
        <v>207</v>
      </c>
      <c r="AK1353" s="111" t="str">
        <f aca="false">(AB1353)</f>
        <v>Q entertainment</v>
      </c>
      <c r="AM1353" s="111" t="n">
        <f aca="false">AD1353</f>
        <v>2012</v>
      </c>
      <c r="AN1353" s="111" t="s">
        <v>208</v>
      </c>
      <c r="AO1353" s="0" t="s">
        <v>9045</v>
      </c>
      <c r="AS1353" s="0" t="s">
        <v>200</v>
      </c>
      <c r="AV1353" s="0" t="s">
        <v>1649</v>
      </c>
      <c r="AZ1353" s="0" t="s">
        <v>9171</v>
      </c>
      <c r="BA1353" s="124" t="s">
        <v>200</v>
      </c>
      <c r="BB1353" s="0" t="s">
        <v>248</v>
      </c>
      <c r="BC1353" s="0" t="s">
        <v>9172</v>
      </c>
      <c r="BE1353" s="0" t="s">
        <v>9173</v>
      </c>
      <c r="BG1353" s="125" t="s">
        <v>200</v>
      </c>
      <c r="BH1353" s="0" t="s">
        <v>735</v>
      </c>
      <c r="BI1353" s="112" t="n">
        <v>3307215620731</v>
      </c>
      <c r="BJ1353" s="126" t="s">
        <v>200</v>
      </c>
      <c r="BK1353" s="0" t="s">
        <v>215</v>
      </c>
      <c r="BL1353" s="112" t="n">
        <v>4</v>
      </c>
      <c r="BM1353" s="112" t="n">
        <v>4</v>
      </c>
      <c r="BN1353" s="112" t="n">
        <v>4</v>
      </c>
      <c r="BO1353" s="111" t="n">
        <v>20</v>
      </c>
      <c r="BP1353" s="125" t="s">
        <v>200</v>
      </c>
      <c r="BQ1353" s="127" t="s">
        <v>216</v>
      </c>
    </row>
    <row r="1354" customFormat="false" ht="13.8" hidden="false" customHeight="false" outlineLevel="0" collapsed="false">
      <c r="A1354" s="0" t="s">
        <v>9174</v>
      </c>
      <c r="B1354" s="0" t="s">
        <v>9008</v>
      </c>
      <c r="C1354" s="0" t="s">
        <v>2375</v>
      </c>
      <c r="D1354" s="0" t="s">
        <v>1333</v>
      </c>
      <c r="E1354" s="0" t="s">
        <v>194</v>
      </c>
      <c r="F1354" s="0" t="s">
        <v>195</v>
      </c>
      <c r="G1354" s="0" t="s">
        <v>196</v>
      </c>
      <c r="H1354" s="0" t="s">
        <v>901</v>
      </c>
      <c r="J1354" s="111" t="n">
        <v>1</v>
      </c>
      <c r="K1354" s="0" t="s">
        <v>198</v>
      </c>
      <c r="L1354" s="0" t="s">
        <v>198</v>
      </c>
      <c r="M1354" s="0" t="s">
        <v>199</v>
      </c>
      <c r="O1354" s="0" t="s">
        <v>237</v>
      </c>
      <c r="P1354" s="0" t="s">
        <v>238</v>
      </c>
      <c r="Q1354" s="120" t="s">
        <v>200</v>
      </c>
      <c r="R1354" s="0" t="s">
        <v>16</v>
      </c>
      <c r="S1354" s="0" t="s">
        <v>201</v>
      </c>
      <c r="T1354" s="0" t="s">
        <v>198</v>
      </c>
      <c r="U1354" s="0" t="s">
        <v>202</v>
      </c>
      <c r="V1354" s="0" t="s">
        <v>1790</v>
      </c>
      <c r="W1354" s="110" t="s">
        <v>204</v>
      </c>
      <c r="X1354" s="111" t="n">
        <v>2012</v>
      </c>
      <c r="Y1354" s="111" t="s">
        <v>1624</v>
      </c>
      <c r="Z1354" s="130" t="s">
        <v>757</v>
      </c>
      <c r="AA1354" s="122" t="s">
        <v>200</v>
      </c>
      <c r="AB1354" s="0" t="s">
        <v>4334</v>
      </c>
      <c r="AC1354" s="0" t="s">
        <v>459</v>
      </c>
      <c r="AD1354" s="111" t="n">
        <v>2012</v>
      </c>
      <c r="AE1354" s="111" t="s">
        <v>198</v>
      </c>
      <c r="AI1354" s="111" t="s">
        <v>922</v>
      </c>
      <c r="AJ1354" s="111" t="s">
        <v>9175</v>
      </c>
      <c r="AK1354" s="0" t="s">
        <v>4568</v>
      </c>
      <c r="AL1354" s="0" t="s">
        <v>200</v>
      </c>
      <c r="AM1354" s="111" t="s">
        <v>849</v>
      </c>
      <c r="AN1354" s="111" t="s">
        <v>297</v>
      </c>
      <c r="AR1354" s="0" t="s">
        <v>4569</v>
      </c>
      <c r="AS1354" s="0" t="s">
        <v>2690</v>
      </c>
      <c r="AT1354" s="0" t="s">
        <v>9176</v>
      </c>
      <c r="AU1354" s="0" t="s">
        <v>2219</v>
      </c>
      <c r="AV1354" s="0" t="s">
        <v>2692</v>
      </c>
      <c r="AW1354" s="0" t="s">
        <v>4064</v>
      </c>
      <c r="AX1354" s="0" t="s">
        <v>4571</v>
      </c>
      <c r="AZ1354" s="0" t="s">
        <v>9177</v>
      </c>
      <c r="BA1354" s="124" t="s">
        <v>200</v>
      </c>
      <c r="BB1354" s="0" t="s">
        <v>248</v>
      </c>
      <c r="BC1354" s="0" t="s">
        <v>9178</v>
      </c>
      <c r="BD1354" s="0" t="s">
        <v>9179</v>
      </c>
      <c r="BE1354" s="0" t="s">
        <v>9180</v>
      </c>
      <c r="BF1354" s="0" t="s">
        <v>200</v>
      </c>
      <c r="BG1354" s="125" t="s">
        <v>200</v>
      </c>
      <c r="BH1354" s="0" t="s">
        <v>735</v>
      </c>
      <c r="BI1354" s="112" t="n">
        <v>4012927066058</v>
      </c>
      <c r="BJ1354" s="126" t="s">
        <v>200</v>
      </c>
      <c r="BK1354" s="0" t="s">
        <v>215</v>
      </c>
      <c r="BL1354" s="112" t="n">
        <v>4</v>
      </c>
      <c r="BM1354" s="112" t="n">
        <v>4</v>
      </c>
      <c r="BN1354" s="112" t="n">
        <v>4</v>
      </c>
      <c r="BO1354" s="111" t="n">
        <v>20</v>
      </c>
      <c r="BP1354" s="125" t="s">
        <v>200</v>
      </c>
      <c r="BQ1354" s="127" t="s">
        <v>216</v>
      </c>
    </row>
    <row r="1355" customFormat="false" ht="13.8" hidden="false" customHeight="false" outlineLevel="0" collapsed="false">
      <c r="A1355" s="0" t="s">
        <v>9181</v>
      </c>
      <c r="B1355" s="0" t="s">
        <v>9008</v>
      </c>
      <c r="C1355" s="131" t="s">
        <v>558</v>
      </c>
      <c r="D1355" s="131" t="s">
        <v>193</v>
      </c>
      <c r="E1355" s="0" t="s">
        <v>194</v>
      </c>
      <c r="F1355" s="0" t="s">
        <v>7120</v>
      </c>
      <c r="G1355" s="0" t="s">
        <v>196</v>
      </c>
      <c r="H1355" s="0" t="s">
        <v>219</v>
      </c>
      <c r="J1355" s="111" t="n">
        <v>1</v>
      </c>
      <c r="K1355" s="0" t="s">
        <v>198</v>
      </c>
      <c r="L1355" s="0" t="s">
        <v>198</v>
      </c>
      <c r="M1355" s="0" t="s">
        <v>199</v>
      </c>
      <c r="O1355" s="0" t="s">
        <v>200</v>
      </c>
      <c r="Q1355" s="120" t="s">
        <v>200</v>
      </c>
      <c r="R1355" s="0" t="s">
        <v>16</v>
      </c>
      <c r="S1355" s="0" t="s">
        <v>201</v>
      </c>
      <c r="T1355" s="0" t="s">
        <v>198</v>
      </c>
      <c r="U1355" s="0" t="s">
        <v>285</v>
      </c>
      <c r="V1355" s="0" t="s">
        <v>1790</v>
      </c>
      <c r="W1355" s="110" t="s">
        <v>204</v>
      </c>
      <c r="X1355" s="111" t="n">
        <v>2013</v>
      </c>
      <c r="Z1355" s="111" t="s">
        <v>221</v>
      </c>
      <c r="AA1355" s="122" t="s">
        <v>200</v>
      </c>
      <c r="AB1355" s="0" t="s">
        <v>3358</v>
      </c>
      <c r="AC1355" s="0" t="s">
        <v>4491</v>
      </c>
      <c r="AD1355" s="111" t="n">
        <v>2013</v>
      </c>
      <c r="AE1355" s="111" t="s">
        <v>222</v>
      </c>
      <c r="AI1355" s="111" t="s">
        <v>922</v>
      </c>
      <c r="AJ1355" s="111" t="s">
        <v>4710</v>
      </c>
      <c r="AK1355" s="0" t="s">
        <v>3358</v>
      </c>
      <c r="AM1355" s="111" t="n">
        <v>2009</v>
      </c>
      <c r="AN1355" s="111" t="s">
        <v>208</v>
      </c>
      <c r="AS1355" s="0" t="s">
        <v>200</v>
      </c>
      <c r="AT1355" s="0" t="s">
        <v>4793</v>
      </c>
      <c r="AU1355" s="0" t="s">
        <v>2297</v>
      </c>
      <c r="AV1355" s="0" t="s">
        <v>200</v>
      </c>
      <c r="AZ1355" s="0" t="s">
        <v>9182</v>
      </c>
      <c r="BA1355" s="124" t="s">
        <v>200</v>
      </c>
      <c r="BB1355" s="0" t="s">
        <v>248</v>
      </c>
      <c r="BC1355" s="0" t="s">
        <v>9183</v>
      </c>
      <c r="BE1355" s="0" t="s">
        <v>9184</v>
      </c>
      <c r="BF1355" s="0" t="s">
        <v>9185</v>
      </c>
      <c r="BG1355" s="125" t="s">
        <v>200</v>
      </c>
      <c r="BH1355" s="0" t="s">
        <v>735</v>
      </c>
      <c r="BI1355" s="112" t="n">
        <v>893610001709</v>
      </c>
      <c r="BJ1355" s="126" t="s">
        <v>200</v>
      </c>
      <c r="BK1355" s="0" t="s">
        <v>215</v>
      </c>
      <c r="BL1355" s="112" t="n">
        <v>4</v>
      </c>
      <c r="BM1355" s="112" t="n">
        <v>4</v>
      </c>
      <c r="BN1355" s="112" t="n">
        <v>4</v>
      </c>
      <c r="BO1355" s="111" t="n">
        <v>20</v>
      </c>
      <c r="BP1355" s="125" t="s">
        <v>200</v>
      </c>
      <c r="BQ1355" s="127" t="s">
        <v>216</v>
      </c>
    </row>
    <row r="1356" customFormat="false" ht="13.8" hidden="false" customHeight="false" outlineLevel="0" collapsed="false">
      <c r="A1356" s="0" t="s">
        <v>9186</v>
      </c>
      <c r="B1356" s="0" t="s">
        <v>9008</v>
      </c>
      <c r="C1356" s="0" t="s">
        <v>390</v>
      </c>
      <c r="D1356" s="0" t="s">
        <v>1333</v>
      </c>
      <c r="E1356" s="0" t="s">
        <v>194</v>
      </c>
      <c r="F1356" s="0" t="s">
        <v>195</v>
      </c>
      <c r="G1356" s="0" t="s">
        <v>330</v>
      </c>
      <c r="H1356" s="0" t="s">
        <v>219</v>
      </c>
      <c r="J1356" s="111" t="n">
        <v>1</v>
      </c>
      <c r="K1356" s="0" t="s">
        <v>198</v>
      </c>
      <c r="L1356" s="0" t="s">
        <v>198</v>
      </c>
      <c r="M1356" s="0" t="s">
        <v>199</v>
      </c>
      <c r="O1356" s="0" t="s">
        <v>200</v>
      </c>
      <c r="Q1356" s="120" t="s">
        <v>200</v>
      </c>
      <c r="R1356" s="0" t="s">
        <v>16</v>
      </c>
      <c r="S1356" s="0" t="s">
        <v>201</v>
      </c>
      <c r="T1356" s="0" t="s">
        <v>198</v>
      </c>
      <c r="U1356" s="0" t="s">
        <v>202</v>
      </c>
      <c r="V1356" s="0" t="s">
        <v>1790</v>
      </c>
      <c r="W1356" s="110" t="s">
        <v>204</v>
      </c>
      <c r="X1356" s="111" t="n">
        <v>2012</v>
      </c>
      <c r="Z1356" s="111" t="s">
        <v>221</v>
      </c>
      <c r="AA1356" s="122" t="s">
        <v>200</v>
      </c>
      <c r="AB1356" s="0" t="s">
        <v>9187</v>
      </c>
      <c r="AC1356" s="0" t="s">
        <v>459</v>
      </c>
      <c r="AD1356" s="111" t="n">
        <v>2012</v>
      </c>
      <c r="AE1356" s="111" t="s">
        <v>222</v>
      </c>
      <c r="AI1356" s="111" t="s">
        <v>1313</v>
      </c>
      <c r="AJ1356" s="111" t="s">
        <v>4710</v>
      </c>
      <c r="AK1356" s="111" t="s">
        <v>9188</v>
      </c>
      <c r="AM1356" s="111" t="n">
        <v>2009</v>
      </c>
      <c r="AN1356" s="111" t="s">
        <v>208</v>
      </c>
      <c r="AO1356" s="0" t="s">
        <v>9045</v>
      </c>
      <c r="AS1356" s="0" t="s">
        <v>200</v>
      </c>
      <c r="AT1356" s="0" t="s">
        <v>226</v>
      </c>
      <c r="AU1356" s="0" t="s">
        <v>332</v>
      </c>
      <c r="AV1356" s="0" t="s">
        <v>200</v>
      </c>
      <c r="AW1356" s="0" t="s">
        <v>1092</v>
      </c>
      <c r="AZ1356" s="0" t="s">
        <v>9189</v>
      </c>
      <c r="BA1356" s="124" t="s">
        <v>200</v>
      </c>
      <c r="BB1356" s="0" t="s">
        <v>248</v>
      </c>
      <c r="BC1356" s="0" t="s">
        <v>9190</v>
      </c>
      <c r="BE1356" s="0" t="s">
        <v>9191</v>
      </c>
      <c r="BG1356" s="125" t="s">
        <v>200</v>
      </c>
      <c r="BH1356" s="0" t="s">
        <v>735</v>
      </c>
      <c r="BI1356" s="112" t="n">
        <v>4012927065969</v>
      </c>
      <c r="BJ1356" s="126" t="s">
        <v>200</v>
      </c>
      <c r="BK1356" s="0" t="s">
        <v>215</v>
      </c>
      <c r="BL1356" s="112" t="n">
        <v>4</v>
      </c>
      <c r="BM1356" s="112" t="n">
        <v>4</v>
      </c>
      <c r="BN1356" s="112" t="n">
        <v>4</v>
      </c>
      <c r="BO1356" s="111" t="n">
        <v>20</v>
      </c>
      <c r="BP1356" s="125" t="s">
        <v>200</v>
      </c>
      <c r="BQ1356" s="127" t="s">
        <v>216</v>
      </c>
    </row>
    <row r="1357" customFormat="false" ht="13.8" hidden="false" customHeight="false" outlineLevel="0" collapsed="false">
      <c r="A1357" s="0" t="s">
        <v>9192</v>
      </c>
      <c r="B1357" s="0" t="s">
        <v>9008</v>
      </c>
      <c r="C1357" s="131" t="s">
        <v>1970</v>
      </c>
      <c r="D1357" s="131" t="s">
        <v>1333</v>
      </c>
      <c r="E1357" s="0" t="s">
        <v>194</v>
      </c>
      <c r="F1357" s="0" t="s">
        <v>195</v>
      </c>
      <c r="G1357" s="0" t="s">
        <v>196</v>
      </c>
      <c r="H1357" s="0" t="s">
        <v>901</v>
      </c>
      <c r="J1357" s="111" t="n">
        <v>1</v>
      </c>
      <c r="K1357" s="0" t="s">
        <v>198</v>
      </c>
      <c r="L1357" s="0" t="s">
        <v>198</v>
      </c>
      <c r="M1357" s="0" t="s">
        <v>199</v>
      </c>
      <c r="O1357" s="0" t="s">
        <v>200</v>
      </c>
      <c r="Q1357" s="120" t="s">
        <v>200</v>
      </c>
      <c r="R1357" s="0" t="s">
        <v>16</v>
      </c>
      <c r="S1357" s="0" t="s">
        <v>201</v>
      </c>
      <c r="T1357" s="0" t="s">
        <v>198</v>
      </c>
      <c r="U1357" s="0" t="s">
        <v>202</v>
      </c>
      <c r="V1357" s="0" t="s">
        <v>1790</v>
      </c>
      <c r="W1357" s="110" t="s">
        <v>204</v>
      </c>
      <c r="X1357" s="111" t="n">
        <v>2012</v>
      </c>
      <c r="Z1357" s="130" t="s">
        <v>757</v>
      </c>
      <c r="AA1357" s="122" t="s">
        <v>200</v>
      </c>
      <c r="AB1357" s="0" t="s">
        <v>2405</v>
      </c>
      <c r="AC1357" s="0" t="s">
        <v>352</v>
      </c>
      <c r="AD1357" s="111" t="n">
        <v>2012</v>
      </c>
      <c r="AE1357" s="111" t="s">
        <v>198</v>
      </c>
      <c r="AI1357" s="111" t="s">
        <v>294</v>
      </c>
      <c r="AJ1357" s="111" t="s">
        <v>9193</v>
      </c>
      <c r="AK1357" s="0" t="s">
        <v>2405</v>
      </c>
      <c r="AM1357" s="111" t="n">
        <v>2004</v>
      </c>
      <c r="AN1357" s="111" t="s">
        <v>208</v>
      </c>
      <c r="AR1357" s="0" t="s">
        <v>224</v>
      </c>
      <c r="AS1357" s="0" t="s">
        <v>353</v>
      </c>
      <c r="AT1357" s="0" t="s">
        <v>354</v>
      </c>
      <c r="AU1357" s="0" t="s">
        <v>200</v>
      </c>
      <c r="AV1357" s="0" t="s">
        <v>2408</v>
      </c>
      <c r="AZ1357" s="0" t="s">
        <v>9194</v>
      </c>
      <c r="BA1357" s="124" t="s">
        <v>200</v>
      </c>
      <c r="BB1357" s="0" t="s">
        <v>248</v>
      </c>
      <c r="BC1357" s="0" t="s">
        <v>9195</v>
      </c>
      <c r="BE1357" s="0" t="s">
        <v>9196</v>
      </c>
      <c r="BG1357" s="125" t="s">
        <v>200</v>
      </c>
      <c r="BH1357" s="0" t="s">
        <v>735</v>
      </c>
      <c r="BI1357" s="112" t="n">
        <v>5060073308750</v>
      </c>
      <c r="BJ1357" s="126" t="s">
        <v>200</v>
      </c>
      <c r="BK1357" s="0" t="s">
        <v>215</v>
      </c>
      <c r="BL1357" s="112" t="n">
        <v>4</v>
      </c>
      <c r="BM1357" s="112" t="n">
        <v>4</v>
      </c>
      <c r="BN1357" s="112" t="n">
        <v>4</v>
      </c>
      <c r="BO1357" s="111" t="n">
        <v>20</v>
      </c>
      <c r="BP1357" s="125" t="s">
        <v>200</v>
      </c>
      <c r="BQ1357" s="127" t="s">
        <v>216</v>
      </c>
    </row>
    <row r="1358" customFormat="false" ht="13.8" hidden="false" customHeight="false" outlineLevel="0" collapsed="false">
      <c r="A1358" s="0" t="s">
        <v>9197</v>
      </c>
      <c r="B1358" s="0" t="s">
        <v>9008</v>
      </c>
      <c r="C1358" s="131" t="s">
        <v>1394</v>
      </c>
      <c r="D1358" s="131" t="s">
        <v>1333</v>
      </c>
      <c r="E1358" s="0" t="s">
        <v>194</v>
      </c>
      <c r="F1358" s="0" t="s">
        <v>1509</v>
      </c>
      <c r="G1358" s="0" t="s">
        <v>330</v>
      </c>
      <c r="H1358" s="0" t="s">
        <v>219</v>
      </c>
      <c r="J1358" s="111" t="n">
        <v>1</v>
      </c>
      <c r="K1358" s="0" t="s">
        <v>198</v>
      </c>
      <c r="L1358" s="0" t="s">
        <v>198</v>
      </c>
      <c r="M1358" s="0" t="s">
        <v>199</v>
      </c>
      <c r="O1358" s="0" t="s">
        <v>200</v>
      </c>
      <c r="Q1358" s="120" t="s">
        <v>200</v>
      </c>
      <c r="R1358" s="0" t="s">
        <v>16</v>
      </c>
      <c r="S1358" s="0" t="s">
        <v>5247</v>
      </c>
      <c r="T1358" s="0" t="s">
        <v>198</v>
      </c>
      <c r="U1358" s="0" t="s">
        <v>285</v>
      </c>
      <c r="V1358" s="0" t="s">
        <v>1790</v>
      </c>
      <c r="W1358" s="110" t="s">
        <v>204</v>
      </c>
      <c r="X1358" s="111" t="n">
        <v>2018</v>
      </c>
      <c r="Y1358" s="111" t="s">
        <v>205</v>
      </c>
      <c r="Z1358" s="130" t="s">
        <v>757</v>
      </c>
      <c r="AA1358" s="122" t="s">
        <v>200</v>
      </c>
      <c r="AB1358" s="0" t="s">
        <v>5248</v>
      </c>
      <c r="AC1358" s="0" t="s">
        <v>5249</v>
      </c>
      <c r="AD1358" s="111" t="s">
        <v>198</v>
      </c>
      <c r="AE1358" s="111" t="s">
        <v>5241</v>
      </c>
      <c r="AG1358" s="130"/>
      <c r="AI1358" s="111" t="s">
        <v>922</v>
      </c>
      <c r="AJ1358" s="111" t="s">
        <v>9193</v>
      </c>
      <c r="AK1358" s="111" t="s">
        <v>5250</v>
      </c>
      <c r="AM1358" s="111" t="n">
        <v>2001</v>
      </c>
      <c r="AN1358" s="111" t="s">
        <v>263</v>
      </c>
      <c r="AS1358" s="0" t="s">
        <v>2725</v>
      </c>
      <c r="AT1358" s="0" t="s">
        <v>9198</v>
      </c>
      <c r="AU1358" s="0" t="s">
        <v>2727</v>
      </c>
      <c r="AV1358" s="0" t="s">
        <v>2728</v>
      </c>
      <c r="AZ1358" s="0" t="s">
        <v>9199</v>
      </c>
      <c r="BA1358" s="124" t="s">
        <v>200</v>
      </c>
      <c r="BB1358" s="0" t="s">
        <v>248</v>
      </c>
      <c r="BC1358" s="0" t="s">
        <v>9200</v>
      </c>
      <c r="BD1358" s="0" t="s">
        <v>9201</v>
      </c>
      <c r="BE1358" s="0" t="s">
        <v>9202</v>
      </c>
      <c r="BG1358" s="125" t="s">
        <v>200</v>
      </c>
      <c r="BH1358" s="0" t="s">
        <v>735</v>
      </c>
      <c r="BI1358" s="112" t="n">
        <v>819976020499</v>
      </c>
      <c r="BJ1358" s="126" t="s">
        <v>200</v>
      </c>
      <c r="BK1358" s="0" t="s">
        <v>215</v>
      </c>
      <c r="BL1358" s="112" t="n">
        <v>4</v>
      </c>
      <c r="BM1358" s="112" t="n">
        <v>4</v>
      </c>
      <c r="BN1358" s="112" t="n">
        <v>4</v>
      </c>
      <c r="BO1358" s="111" t="n">
        <v>40</v>
      </c>
      <c r="BP1358" s="125" t="s">
        <v>200</v>
      </c>
      <c r="BQ1358" s="127" t="s">
        <v>216</v>
      </c>
    </row>
    <row r="1359" customFormat="false" ht="13.8" hidden="false" customHeight="false" outlineLevel="0" collapsed="false">
      <c r="A1359" s="0" t="s">
        <v>9203</v>
      </c>
      <c r="B1359" s="0" t="s">
        <v>9008</v>
      </c>
      <c r="C1359" s="131" t="s">
        <v>1408</v>
      </c>
      <c r="D1359" s="131" t="s">
        <v>1333</v>
      </c>
      <c r="E1359" s="0" t="s">
        <v>194</v>
      </c>
      <c r="F1359" s="0" t="s">
        <v>195</v>
      </c>
      <c r="G1359" s="0" t="s">
        <v>330</v>
      </c>
      <c r="H1359" s="0" t="s">
        <v>219</v>
      </c>
      <c r="J1359" s="111" t="n">
        <v>1</v>
      </c>
      <c r="K1359" s="0" t="s">
        <v>198</v>
      </c>
      <c r="L1359" s="0" t="s">
        <v>198</v>
      </c>
      <c r="M1359" s="0" t="s">
        <v>199</v>
      </c>
      <c r="O1359" s="0" t="s">
        <v>200</v>
      </c>
      <c r="Q1359" s="120" t="s">
        <v>200</v>
      </c>
      <c r="R1359" s="0" t="s">
        <v>16</v>
      </c>
      <c r="S1359" s="0" t="s">
        <v>5247</v>
      </c>
      <c r="T1359" s="0" t="s">
        <v>198</v>
      </c>
      <c r="U1359" s="0" t="s">
        <v>285</v>
      </c>
      <c r="V1359" s="0" t="s">
        <v>1790</v>
      </c>
      <c r="W1359" s="110" t="s">
        <v>204</v>
      </c>
      <c r="X1359" s="111" t="n">
        <v>2016</v>
      </c>
      <c r="Y1359" s="111" t="s">
        <v>205</v>
      </c>
      <c r="Z1359" s="130" t="s">
        <v>757</v>
      </c>
      <c r="AA1359" s="122" t="s">
        <v>200</v>
      </c>
      <c r="AB1359" s="0" t="s">
        <v>5248</v>
      </c>
      <c r="AC1359" s="0" t="s">
        <v>5249</v>
      </c>
      <c r="AD1359" s="111" t="s">
        <v>198</v>
      </c>
      <c r="AE1359" s="111" t="s">
        <v>5241</v>
      </c>
      <c r="AG1359" s="130"/>
      <c r="AI1359" s="111" t="s">
        <v>922</v>
      </c>
      <c r="AJ1359" s="111" t="s">
        <v>9193</v>
      </c>
      <c r="AK1359" s="111" t="s">
        <v>5250</v>
      </c>
      <c r="AM1359" s="111" t="n">
        <v>2005</v>
      </c>
      <c r="AN1359" s="111" t="s">
        <v>263</v>
      </c>
      <c r="AS1359" s="0" t="s">
        <v>2725</v>
      </c>
      <c r="AT1359" s="0" t="s">
        <v>576</v>
      </c>
      <c r="AU1359" s="0" t="s">
        <v>2727</v>
      </c>
      <c r="AV1359" s="0" t="s">
        <v>9204</v>
      </c>
      <c r="AZ1359" s="0" t="s">
        <v>9205</v>
      </c>
      <c r="BA1359" s="124" t="s">
        <v>200</v>
      </c>
      <c r="BB1359" s="0" t="s">
        <v>248</v>
      </c>
      <c r="BC1359" s="0" t="s">
        <v>9206</v>
      </c>
      <c r="BE1359" s="0" t="s">
        <v>9207</v>
      </c>
      <c r="BG1359" s="125" t="s">
        <v>200</v>
      </c>
      <c r="BH1359" s="0" t="s">
        <v>735</v>
      </c>
      <c r="BI1359" s="112" t="n">
        <v>636676491684</v>
      </c>
      <c r="BJ1359" s="126" t="s">
        <v>200</v>
      </c>
      <c r="BK1359" s="0" t="s">
        <v>215</v>
      </c>
      <c r="BL1359" s="112" t="n">
        <v>4</v>
      </c>
      <c r="BM1359" s="112" t="n">
        <v>4</v>
      </c>
      <c r="BN1359" s="112" t="n">
        <v>4</v>
      </c>
      <c r="BO1359" s="111" t="n">
        <v>40</v>
      </c>
      <c r="BP1359" s="125" t="s">
        <v>200</v>
      </c>
      <c r="BQ1359" s="127" t="s">
        <v>216</v>
      </c>
    </row>
    <row r="1360" customFormat="false" ht="13.8" hidden="false" customHeight="false" outlineLevel="0" collapsed="false">
      <c r="A1360" s="131" t="s">
        <v>9208</v>
      </c>
      <c r="B1360" s="0" t="s">
        <v>9008</v>
      </c>
      <c r="C1360" s="131" t="s">
        <v>218</v>
      </c>
      <c r="D1360" s="131" t="s">
        <v>193</v>
      </c>
      <c r="E1360" s="0" t="s">
        <v>194</v>
      </c>
      <c r="F1360" s="0" t="s">
        <v>1509</v>
      </c>
      <c r="G1360" s="0" t="s">
        <v>362</v>
      </c>
      <c r="H1360" s="0" t="s">
        <v>4389</v>
      </c>
      <c r="I1360" s="131" t="s">
        <v>401</v>
      </c>
      <c r="J1360" s="130" t="n">
        <v>1</v>
      </c>
      <c r="K1360" s="0" t="s">
        <v>198</v>
      </c>
      <c r="L1360" s="131" t="s">
        <v>198</v>
      </c>
      <c r="M1360" s="0" t="s">
        <v>199</v>
      </c>
      <c r="O1360" s="131" t="s">
        <v>200</v>
      </c>
      <c r="P1360" s="0" t="s">
        <v>2084</v>
      </c>
      <c r="Q1360" s="120"/>
      <c r="R1360" s="0" t="s">
        <v>16</v>
      </c>
      <c r="S1360" s="131" t="s">
        <v>5247</v>
      </c>
      <c r="T1360" s="0" t="s">
        <v>198</v>
      </c>
      <c r="U1360" s="131" t="s">
        <v>285</v>
      </c>
      <c r="V1360" s="0" t="s">
        <v>1790</v>
      </c>
      <c r="W1360" s="110" t="s">
        <v>204</v>
      </c>
      <c r="X1360" s="130" t="n">
        <v>2020</v>
      </c>
      <c r="Y1360" s="111" t="s">
        <v>205</v>
      </c>
      <c r="Z1360" s="130" t="s">
        <v>757</v>
      </c>
      <c r="AA1360" s="122"/>
      <c r="AB1360" s="128" t="s">
        <v>9209</v>
      </c>
      <c r="AC1360" s="131" t="s">
        <v>5249</v>
      </c>
      <c r="AD1360" s="130" t="s">
        <v>198</v>
      </c>
      <c r="AE1360" s="130" t="s">
        <v>198</v>
      </c>
      <c r="AF1360" s="130"/>
      <c r="AG1360" s="130"/>
      <c r="AH1360" s="130"/>
      <c r="AI1360" s="111" t="s">
        <v>294</v>
      </c>
      <c r="AJ1360" s="111" t="s">
        <v>1793</v>
      </c>
      <c r="AK1360" s="128" t="s">
        <v>9209</v>
      </c>
      <c r="AL1360" s="131"/>
      <c r="AM1360" s="111" t="n">
        <v>2013</v>
      </c>
      <c r="AN1360" s="130" t="s">
        <v>297</v>
      </c>
      <c r="AO1360" s="0" t="s">
        <v>9045</v>
      </c>
      <c r="AP1360" s="131"/>
      <c r="AQ1360" s="131"/>
      <c r="AR1360" s="131"/>
      <c r="AT1360" s="0" t="s">
        <v>9210</v>
      </c>
      <c r="AU1360" s="0" t="s">
        <v>2727</v>
      </c>
      <c r="AV1360" s="131" t="s">
        <v>9211</v>
      </c>
      <c r="AW1360" s="131"/>
      <c r="AX1360" s="131"/>
      <c r="AY1360" s="131"/>
      <c r="AZ1360" s="131" t="s">
        <v>9212</v>
      </c>
      <c r="BA1360" s="124" t="s">
        <v>200</v>
      </c>
      <c r="BB1360" s="0" t="s">
        <v>248</v>
      </c>
      <c r="BC1360" s="0" t="s">
        <v>9213</v>
      </c>
      <c r="BD1360" s="0" t="s">
        <v>9214</v>
      </c>
      <c r="BE1360" s="0" t="s">
        <v>9215</v>
      </c>
      <c r="BF1360" s="0" t="s">
        <v>9216</v>
      </c>
      <c r="BG1360" s="125"/>
      <c r="BH1360" s="0" t="s">
        <v>735</v>
      </c>
      <c r="BI1360" s="112" t="n">
        <v>819976022110</v>
      </c>
      <c r="BJ1360" s="126"/>
      <c r="BK1360" s="131" t="s">
        <v>215</v>
      </c>
      <c r="BL1360" s="112" t="n">
        <v>4</v>
      </c>
      <c r="BM1360" s="112" t="n">
        <v>4</v>
      </c>
      <c r="BN1360" s="112" t="n">
        <v>4</v>
      </c>
      <c r="BO1360" s="111" t="n">
        <v>40</v>
      </c>
      <c r="BP1360" s="125"/>
      <c r="BQ1360" s="127" t="s">
        <v>216</v>
      </c>
    </row>
    <row r="1361" customFormat="false" ht="13.8" hidden="false" customHeight="false" outlineLevel="0" collapsed="false">
      <c r="A1361" s="0" t="s">
        <v>9217</v>
      </c>
      <c r="B1361" s="0" t="s">
        <v>9008</v>
      </c>
      <c r="C1361" s="0" t="s">
        <v>3767</v>
      </c>
      <c r="D1361" s="0" t="s">
        <v>1333</v>
      </c>
      <c r="E1361" s="0" t="s">
        <v>313</v>
      </c>
      <c r="F1361" s="0" t="s">
        <v>314</v>
      </c>
      <c r="G1361" s="0" t="s">
        <v>362</v>
      </c>
      <c r="H1361" s="0" t="s">
        <v>197</v>
      </c>
      <c r="J1361" s="111" t="n">
        <v>1</v>
      </c>
      <c r="K1361" s="0" t="s">
        <v>198</v>
      </c>
      <c r="L1361" s="0" t="s">
        <v>198</v>
      </c>
      <c r="M1361" s="0" t="s">
        <v>199</v>
      </c>
      <c r="O1361" s="0" t="s">
        <v>200</v>
      </c>
      <c r="Q1361" s="120" t="s">
        <v>200</v>
      </c>
      <c r="R1361" s="0" t="s">
        <v>16</v>
      </c>
      <c r="S1361" s="0" t="s">
        <v>201</v>
      </c>
      <c r="T1361" s="0" t="s">
        <v>198</v>
      </c>
      <c r="U1361" s="0" t="s">
        <v>202</v>
      </c>
      <c r="V1361" s="0" t="s">
        <v>1790</v>
      </c>
      <c r="W1361" s="110" t="s">
        <v>204</v>
      </c>
      <c r="X1361" s="111" t="n">
        <v>2015</v>
      </c>
      <c r="Y1361" s="111" t="s">
        <v>205</v>
      </c>
      <c r="Z1361" s="111" t="s">
        <v>198</v>
      </c>
      <c r="AA1361" s="122" t="s">
        <v>200</v>
      </c>
      <c r="AB1361" s="0" t="s">
        <v>2959</v>
      </c>
      <c r="AC1361" s="0" t="s">
        <v>2959</v>
      </c>
      <c r="AD1361" s="111" t="n">
        <v>2015</v>
      </c>
      <c r="AE1361" s="111" t="s">
        <v>3242</v>
      </c>
      <c r="AI1361" s="111" t="s">
        <v>207</v>
      </c>
      <c r="AK1361" s="111" t="str">
        <f aca="false">(AB1361)</f>
        <v>Atlus</v>
      </c>
      <c r="AM1361" s="111" t="n">
        <f aca="false">AD1361</f>
        <v>2015</v>
      </c>
      <c r="AN1361" s="111" t="s">
        <v>208</v>
      </c>
      <c r="AO1361" s="0" t="s">
        <v>9045</v>
      </c>
      <c r="AS1361" s="0" t="s">
        <v>4745</v>
      </c>
      <c r="AT1361" s="104" t="s">
        <v>2832</v>
      </c>
      <c r="AV1361" s="0" t="s">
        <v>5635</v>
      </c>
      <c r="AW1361" s="0" t="s">
        <v>4746</v>
      </c>
      <c r="AZ1361" s="0" t="s">
        <v>9218</v>
      </c>
      <c r="BA1361" s="124" t="s">
        <v>200</v>
      </c>
      <c r="BB1361" s="0" t="s">
        <v>248</v>
      </c>
      <c r="BC1361" s="0" t="s">
        <v>9219</v>
      </c>
      <c r="BD1361" s="0" t="s">
        <v>9220</v>
      </c>
      <c r="BE1361" s="0" t="s">
        <v>9221</v>
      </c>
      <c r="BG1361" s="125" t="s">
        <v>200</v>
      </c>
      <c r="BH1361" s="0" t="s">
        <v>735</v>
      </c>
      <c r="BI1361" s="112" t="n">
        <v>813633016177</v>
      </c>
      <c r="BJ1361" s="126" t="s">
        <v>200</v>
      </c>
      <c r="BK1361" s="0" t="s">
        <v>215</v>
      </c>
      <c r="BL1361" s="112" t="n">
        <v>4</v>
      </c>
      <c r="BM1361" s="112" t="n">
        <v>4</v>
      </c>
      <c r="BN1361" s="112" t="n">
        <v>4</v>
      </c>
      <c r="BO1361" s="111" t="n">
        <v>20</v>
      </c>
      <c r="BP1361" s="125" t="s">
        <v>200</v>
      </c>
      <c r="BQ1361" s="127" t="s">
        <v>216</v>
      </c>
    </row>
    <row r="1362" customFormat="false" ht="13.8" hidden="false" customHeight="false" outlineLevel="0" collapsed="false">
      <c r="A1362" s="0" t="s">
        <v>9222</v>
      </c>
      <c r="B1362" s="0" t="s">
        <v>9008</v>
      </c>
      <c r="C1362" s="0" t="s">
        <v>928</v>
      </c>
      <c r="D1362" s="0" t="s">
        <v>3087</v>
      </c>
      <c r="E1362" s="0" t="s">
        <v>194</v>
      </c>
      <c r="F1362" s="0" t="s">
        <v>1509</v>
      </c>
      <c r="G1362" s="0" t="s">
        <v>330</v>
      </c>
      <c r="H1362" s="0" t="s">
        <v>219</v>
      </c>
      <c r="J1362" s="111" t="n">
        <v>1</v>
      </c>
      <c r="K1362" s="0" t="s">
        <v>198</v>
      </c>
      <c r="L1362" s="0" t="s">
        <v>198</v>
      </c>
      <c r="M1362" s="0" t="s">
        <v>274</v>
      </c>
      <c r="O1362" s="0" t="s">
        <v>237</v>
      </c>
      <c r="Q1362" s="120" t="s">
        <v>200</v>
      </c>
      <c r="R1362" s="0" t="s">
        <v>16</v>
      </c>
      <c r="S1362" s="0" t="s">
        <v>201</v>
      </c>
      <c r="T1362" s="0" t="s">
        <v>198</v>
      </c>
      <c r="U1362" s="0" t="s">
        <v>202</v>
      </c>
      <c r="V1362" s="0" t="s">
        <v>1790</v>
      </c>
      <c r="W1362" s="110" t="s">
        <v>204</v>
      </c>
      <c r="X1362" s="111" t="n">
        <v>2015</v>
      </c>
      <c r="Y1362" s="111" t="s">
        <v>205</v>
      </c>
      <c r="Z1362" s="130" t="s">
        <v>757</v>
      </c>
      <c r="AA1362" s="122" t="s">
        <v>200</v>
      </c>
      <c r="AB1362" s="0" t="s">
        <v>2959</v>
      </c>
      <c r="AC1362" s="0" t="s">
        <v>2959</v>
      </c>
      <c r="AD1362" s="111" t="n">
        <v>2015</v>
      </c>
      <c r="AE1362" s="111" t="s">
        <v>222</v>
      </c>
      <c r="AG1362" s="111" t="s">
        <v>241</v>
      </c>
      <c r="AH1362" s="111" t="s">
        <v>799</v>
      </c>
      <c r="AI1362" s="111" t="s">
        <v>922</v>
      </c>
      <c r="AJ1362" s="111" t="s">
        <v>3887</v>
      </c>
      <c r="AK1362" s="111" t="s">
        <v>2959</v>
      </c>
      <c r="AL1362" s="0" t="s">
        <v>200</v>
      </c>
      <c r="AM1362" s="111" t="n">
        <v>2008</v>
      </c>
      <c r="AN1362" s="111" t="s">
        <v>208</v>
      </c>
      <c r="AO1362" s="0" t="s">
        <v>9045</v>
      </c>
      <c r="AR1362" s="0" t="s">
        <v>2489</v>
      </c>
      <c r="AS1362" s="0" t="s">
        <v>4745</v>
      </c>
      <c r="AT1362" s="0" t="s">
        <v>7253</v>
      </c>
      <c r="AU1362" s="0" t="s">
        <v>1871</v>
      </c>
      <c r="AV1362" s="0" t="s">
        <v>5635</v>
      </c>
      <c r="AW1362" s="0" t="s">
        <v>4746</v>
      </c>
      <c r="AZ1362" s="0" t="s">
        <v>9223</v>
      </c>
      <c r="BA1362" s="124" t="s">
        <v>200</v>
      </c>
      <c r="BB1362" s="0" t="s">
        <v>248</v>
      </c>
      <c r="BC1362" s="0" t="s">
        <v>9224</v>
      </c>
      <c r="BD1362" s="0" t="s">
        <v>9225</v>
      </c>
      <c r="BE1362" s="0" t="s">
        <v>9226</v>
      </c>
      <c r="BG1362" s="125" t="s">
        <v>200</v>
      </c>
      <c r="BH1362" s="0" t="s">
        <v>735</v>
      </c>
      <c r="BI1362" s="112" t="n">
        <v>813633012728</v>
      </c>
      <c r="BJ1362" s="126" t="s">
        <v>200</v>
      </c>
      <c r="BK1362" s="0" t="s">
        <v>215</v>
      </c>
      <c r="BL1362" s="112" t="n">
        <v>4</v>
      </c>
      <c r="BM1362" s="112" t="n">
        <v>4</v>
      </c>
      <c r="BN1362" s="112" t="n">
        <v>4</v>
      </c>
      <c r="BO1362" s="111" t="n">
        <v>20</v>
      </c>
      <c r="BP1362" s="125" t="s">
        <v>200</v>
      </c>
      <c r="BQ1362" s="127" t="s">
        <v>216</v>
      </c>
    </row>
    <row r="1363" customFormat="false" ht="13.8" hidden="false" customHeight="false" outlineLevel="0" collapsed="false">
      <c r="A1363" s="0" t="s">
        <v>9227</v>
      </c>
      <c r="B1363" s="0" t="s">
        <v>9008</v>
      </c>
      <c r="C1363" s="0" t="s">
        <v>3767</v>
      </c>
      <c r="D1363" s="0" t="s">
        <v>1333</v>
      </c>
      <c r="E1363" s="0" t="s">
        <v>313</v>
      </c>
      <c r="F1363" s="0" t="s">
        <v>314</v>
      </c>
      <c r="G1363" s="0" t="s">
        <v>362</v>
      </c>
      <c r="H1363" s="0" t="s">
        <v>197</v>
      </c>
      <c r="J1363" s="111" t="n">
        <v>1</v>
      </c>
      <c r="K1363" s="0" t="s">
        <v>8612</v>
      </c>
      <c r="L1363" s="0" t="s">
        <v>392</v>
      </c>
      <c r="M1363" s="0" t="s">
        <v>235</v>
      </c>
      <c r="N1363" s="0" t="s">
        <v>9228</v>
      </c>
      <c r="O1363" s="0" t="s">
        <v>237</v>
      </c>
      <c r="P1363" s="0" t="s">
        <v>238</v>
      </c>
      <c r="Q1363" s="120" t="s">
        <v>200</v>
      </c>
      <c r="R1363" s="0" t="s">
        <v>16</v>
      </c>
      <c r="S1363" s="0" t="s">
        <v>201</v>
      </c>
      <c r="T1363" s="0" t="s">
        <v>198</v>
      </c>
      <c r="U1363" s="0" t="s">
        <v>239</v>
      </c>
      <c r="V1363" s="0" t="s">
        <v>1790</v>
      </c>
      <c r="W1363" s="110" t="s">
        <v>204</v>
      </c>
      <c r="X1363" s="111" t="n">
        <v>2014</v>
      </c>
      <c r="Y1363" s="111" t="s">
        <v>240</v>
      </c>
      <c r="Z1363" s="111" t="s">
        <v>198</v>
      </c>
      <c r="AA1363" s="122" t="s">
        <v>200</v>
      </c>
      <c r="AB1363" s="0" t="s">
        <v>206</v>
      </c>
      <c r="AC1363" s="0" t="s">
        <v>206</v>
      </c>
      <c r="AD1363" s="111" t="s">
        <v>198</v>
      </c>
      <c r="AE1363" s="111" t="s">
        <v>3242</v>
      </c>
      <c r="AI1363" s="111" t="s">
        <v>207</v>
      </c>
      <c r="AK1363" s="111" t="str">
        <f aca="false">(AB1363)</f>
        <v>Sega</v>
      </c>
      <c r="AM1363" s="111" t="n">
        <f aca="false">X1363</f>
        <v>2014</v>
      </c>
      <c r="AN1363" s="111" t="s">
        <v>208</v>
      </c>
      <c r="AO1363" s="0" t="s">
        <v>9045</v>
      </c>
      <c r="AS1363" s="0" t="s">
        <v>4785</v>
      </c>
      <c r="AT1363" s="0" t="s">
        <v>4786</v>
      </c>
      <c r="AU1363" s="0" t="s">
        <v>200</v>
      </c>
      <c r="AV1363" s="0" t="s">
        <v>200</v>
      </c>
      <c r="AZ1363" s="0" t="s">
        <v>9229</v>
      </c>
      <c r="BA1363" s="124" t="s">
        <v>200</v>
      </c>
      <c r="BB1363" s="0" t="s">
        <v>248</v>
      </c>
      <c r="BC1363" s="0" t="s">
        <v>9230</v>
      </c>
      <c r="BD1363" s="0" t="s">
        <v>7608</v>
      </c>
      <c r="BE1363" s="0" t="s">
        <v>9231</v>
      </c>
      <c r="BG1363" s="125" t="s">
        <v>200</v>
      </c>
      <c r="BH1363" s="0" t="s">
        <v>735</v>
      </c>
      <c r="BI1363" s="112" t="n">
        <v>4974365821043</v>
      </c>
      <c r="BJ1363" s="126" t="s">
        <v>200</v>
      </c>
      <c r="BK1363" s="0" t="s">
        <v>215</v>
      </c>
      <c r="BL1363" s="112" t="n">
        <v>4</v>
      </c>
      <c r="BM1363" s="112" t="n">
        <v>4</v>
      </c>
      <c r="BN1363" s="112" t="n">
        <v>4</v>
      </c>
      <c r="BO1363" s="111" t="n">
        <v>20</v>
      </c>
      <c r="BP1363" s="125" t="s">
        <v>200</v>
      </c>
      <c r="BQ1363" s="127" t="s">
        <v>216</v>
      </c>
    </row>
    <row r="1364" customFormat="false" ht="13.8" hidden="false" customHeight="false" outlineLevel="0" collapsed="false">
      <c r="A1364" s="0" t="s">
        <v>4825</v>
      </c>
      <c r="B1364" s="0" t="s">
        <v>9008</v>
      </c>
      <c r="C1364" s="131" t="s">
        <v>1394</v>
      </c>
      <c r="D1364" s="131" t="s">
        <v>1333</v>
      </c>
      <c r="E1364" s="0" t="s">
        <v>194</v>
      </c>
      <c r="F1364" s="0" t="s">
        <v>195</v>
      </c>
      <c r="G1364" s="0" t="s">
        <v>196</v>
      </c>
      <c r="H1364" s="0" t="s">
        <v>197</v>
      </c>
      <c r="J1364" s="111" t="n">
        <v>1</v>
      </c>
      <c r="K1364" s="0" t="s">
        <v>198</v>
      </c>
      <c r="L1364" s="0" t="s">
        <v>198</v>
      </c>
      <c r="M1364" s="0" t="s">
        <v>199</v>
      </c>
      <c r="O1364" s="0" t="s">
        <v>200</v>
      </c>
      <c r="Q1364" s="120" t="s">
        <v>200</v>
      </c>
      <c r="R1364" s="0" t="s">
        <v>16</v>
      </c>
      <c r="S1364" s="0" t="s">
        <v>201</v>
      </c>
      <c r="T1364" s="0" t="s">
        <v>198</v>
      </c>
      <c r="U1364" s="0" t="s">
        <v>202</v>
      </c>
      <c r="V1364" s="0" t="s">
        <v>1790</v>
      </c>
      <c r="W1364" s="110" t="s">
        <v>204</v>
      </c>
      <c r="X1364" s="111" t="n">
        <v>2014</v>
      </c>
      <c r="Y1364" s="111" t="s">
        <v>498</v>
      </c>
      <c r="Z1364" s="130" t="s">
        <v>757</v>
      </c>
      <c r="AA1364" s="122" t="s">
        <v>200</v>
      </c>
      <c r="AB1364" s="0" t="s">
        <v>4438</v>
      </c>
      <c r="AC1364" s="0" t="s">
        <v>872</v>
      </c>
      <c r="AD1364" s="111" t="n">
        <v>2014</v>
      </c>
      <c r="AE1364" s="111" t="s">
        <v>3242</v>
      </c>
      <c r="AI1364" s="111" t="s">
        <v>294</v>
      </c>
      <c r="AJ1364" s="111" t="s">
        <v>3887</v>
      </c>
      <c r="AK1364" s="111" t="s">
        <v>2457</v>
      </c>
      <c r="AM1364" s="111" t="s">
        <v>849</v>
      </c>
      <c r="AN1364" s="111" t="s">
        <v>297</v>
      </c>
      <c r="AS1364" s="0" t="s">
        <v>4821</v>
      </c>
      <c r="AT1364" s="0" t="s">
        <v>576</v>
      </c>
      <c r="AU1364" s="0" t="s">
        <v>1306</v>
      </c>
      <c r="AV1364" s="0" t="s">
        <v>200</v>
      </c>
      <c r="AZ1364" s="0" t="s">
        <v>9232</v>
      </c>
      <c r="BA1364" s="124" t="s">
        <v>200</v>
      </c>
      <c r="BB1364" s="0" t="s">
        <v>248</v>
      </c>
      <c r="BC1364" s="0" t="s">
        <v>9233</v>
      </c>
      <c r="BD1364" s="0" t="s">
        <v>9234</v>
      </c>
      <c r="BE1364" s="0" t="s">
        <v>9235</v>
      </c>
      <c r="BF1364" s="0" t="s">
        <v>2138</v>
      </c>
      <c r="BG1364" s="125" t="s">
        <v>200</v>
      </c>
      <c r="BH1364" s="0" t="s">
        <v>735</v>
      </c>
      <c r="BI1364" s="112" t="n">
        <v>711719279792</v>
      </c>
      <c r="BJ1364" s="126" t="s">
        <v>200</v>
      </c>
      <c r="BK1364" s="0" t="s">
        <v>215</v>
      </c>
      <c r="BL1364" s="112" t="n">
        <v>4</v>
      </c>
      <c r="BM1364" s="112" t="n">
        <v>4</v>
      </c>
      <c r="BN1364" s="112" t="n">
        <v>4</v>
      </c>
      <c r="BO1364" s="111" t="n">
        <v>20</v>
      </c>
      <c r="BP1364" s="125" t="s">
        <v>200</v>
      </c>
      <c r="BQ1364" s="127" t="s">
        <v>216</v>
      </c>
    </row>
    <row r="1365" customFormat="false" ht="13.8" hidden="false" customHeight="false" outlineLevel="0" collapsed="false">
      <c r="A1365" s="0" t="s">
        <v>9236</v>
      </c>
      <c r="B1365" s="0" t="s">
        <v>9008</v>
      </c>
      <c r="C1365" s="0" t="s">
        <v>234</v>
      </c>
      <c r="D1365" s="0" t="s">
        <v>193</v>
      </c>
      <c r="E1365" s="0" t="s">
        <v>194</v>
      </c>
      <c r="F1365" s="0" t="s">
        <v>195</v>
      </c>
      <c r="G1365" s="0" t="s">
        <v>196</v>
      </c>
      <c r="H1365" s="0" t="s">
        <v>400</v>
      </c>
      <c r="I1365" s="0" t="s">
        <v>401</v>
      </c>
      <c r="J1365" s="111" t="n">
        <v>1</v>
      </c>
      <c r="K1365" s="0" t="s">
        <v>198</v>
      </c>
      <c r="L1365" s="0" t="s">
        <v>198</v>
      </c>
      <c r="M1365" s="0" t="s">
        <v>274</v>
      </c>
      <c r="O1365" s="0" t="s">
        <v>200</v>
      </c>
      <c r="Q1365" s="120" t="s">
        <v>200</v>
      </c>
      <c r="R1365" s="0" t="s">
        <v>16</v>
      </c>
      <c r="S1365" s="0" t="s">
        <v>201</v>
      </c>
      <c r="T1365" s="0" t="s">
        <v>198</v>
      </c>
      <c r="U1365" s="0" t="s">
        <v>202</v>
      </c>
      <c r="V1365" s="0" t="s">
        <v>1790</v>
      </c>
      <c r="W1365" s="110" t="s">
        <v>204</v>
      </c>
      <c r="X1365" s="111" t="n">
        <v>2012</v>
      </c>
      <c r="Y1365" s="111" t="s">
        <v>498</v>
      </c>
      <c r="Z1365" s="111" t="s">
        <v>198</v>
      </c>
      <c r="AA1365" s="122" t="s">
        <v>200</v>
      </c>
      <c r="AB1365" s="0" t="s">
        <v>2802</v>
      </c>
      <c r="AC1365" s="0" t="s">
        <v>1696</v>
      </c>
      <c r="AD1365" s="111" t="n">
        <v>2012</v>
      </c>
      <c r="AE1365" s="111" t="s">
        <v>198</v>
      </c>
      <c r="AI1365" s="111" t="s">
        <v>207</v>
      </c>
      <c r="AK1365" s="111" t="str">
        <f aca="false">(AB1365)</f>
        <v>Ubisoft Montpellier</v>
      </c>
      <c r="AL1365" s="0" t="s">
        <v>200</v>
      </c>
      <c r="AM1365" s="111" t="n">
        <f aca="false">AD1365</f>
        <v>2012</v>
      </c>
      <c r="AN1365" s="111" t="s">
        <v>510</v>
      </c>
      <c r="AO1365" s="0" t="s">
        <v>9045</v>
      </c>
      <c r="AR1365" s="0" t="s">
        <v>200</v>
      </c>
      <c r="AS1365" s="0" t="s">
        <v>2804</v>
      </c>
      <c r="AV1365" s="0" t="s">
        <v>2805</v>
      </c>
      <c r="AY1365" s="0" t="s">
        <v>9046</v>
      </c>
      <c r="AZ1365" s="0" t="s">
        <v>9237</v>
      </c>
      <c r="BA1365" s="124" t="s">
        <v>200</v>
      </c>
      <c r="BB1365" s="0" t="s">
        <v>462</v>
      </c>
      <c r="BC1365" s="0" t="s">
        <v>979</v>
      </c>
      <c r="BD1365" s="0" t="s">
        <v>1515</v>
      </c>
      <c r="BE1365" s="0" t="s">
        <v>9238</v>
      </c>
      <c r="BF1365" s="0" t="s">
        <v>200</v>
      </c>
      <c r="BG1365" s="125" t="s">
        <v>200</v>
      </c>
      <c r="BH1365" s="0" t="s">
        <v>735</v>
      </c>
      <c r="BI1365" s="112" t="n">
        <v>3307215620717</v>
      </c>
      <c r="BJ1365" s="126" t="s">
        <v>200</v>
      </c>
      <c r="BK1365" s="0" t="s">
        <v>215</v>
      </c>
      <c r="BL1365" s="112" t="n">
        <v>4</v>
      </c>
      <c r="BM1365" s="112" t="n">
        <v>4</v>
      </c>
      <c r="BN1365" s="112" t="n">
        <v>4</v>
      </c>
      <c r="BO1365" s="111" t="n">
        <v>20</v>
      </c>
      <c r="BP1365" s="125" t="s">
        <v>200</v>
      </c>
      <c r="BQ1365" s="127" t="s">
        <v>216</v>
      </c>
    </row>
    <row r="1366" customFormat="false" ht="13.8" hidden="false" customHeight="false" outlineLevel="0" collapsed="false">
      <c r="A1366" s="0" t="s">
        <v>9239</v>
      </c>
      <c r="B1366" s="0" t="s">
        <v>9008</v>
      </c>
      <c r="C1366" s="0" t="s">
        <v>532</v>
      </c>
      <c r="D1366" s="0" t="s">
        <v>5239</v>
      </c>
      <c r="E1366" s="0" t="s">
        <v>284</v>
      </c>
      <c r="F1366" s="0" t="s">
        <v>195</v>
      </c>
      <c r="G1366" s="0" t="s">
        <v>330</v>
      </c>
      <c r="H1366" s="0" t="s">
        <v>219</v>
      </c>
      <c r="J1366" s="111" t="n">
        <v>1</v>
      </c>
      <c r="K1366" s="0" t="s">
        <v>198</v>
      </c>
      <c r="L1366" s="0" t="s">
        <v>198</v>
      </c>
      <c r="M1366" s="0" t="s">
        <v>199</v>
      </c>
      <c r="O1366" s="0" t="s">
        <v>200</v>
      </c>
      <c r="Q1366" s="120" t="s">
        <v>200</v>
      </c>
      <c r="R1366" s="0" t="s">
        <v>16</v>
      </c>
      <c r="S1366" s="0" t="s">
        <v>5247</v>
      </c>
      <c r="T1366" s="0" t="s">
        <v>198</v>
      </c>
      <c r="U1366" s="0" t="s">
        <v>285</v>
      </c>
      <c r="V1366" s="0" t="s">
        <v>1790</v>
      </c>
      <c r="W1366" s="110" t="s">
        <v>204</v>
      </c>
      <c r="X1366" s="111" t="n">
        <v>2015</v>
      </c>
      <c r="Y1366" s="111" t="s">
        <v>205</v>
      </c>
      <c r="Z1366" s="111" t="s">
        <v>221</v>
      </c>
      <c r="AA1366" s="122" t="s">
        <v>200</v>
      </c>
      <c r="AB1366" s="0" t="s">
        <v>6479</v>
      </c>
      <c r="AC1366" s="0" t="s">
        <v>6479</v>
      </c>
      <c r="AD1366" s="111" t="s">
        <v>198</v>
      </c>
      <c r="AE1366" s="111" t="s">
        <v>198</v>
      </c>
      <c r="AG1366" s="130"/>
      <c r="AI1366" s="111" t="s">
        <v>294</v>
      </c>
      <c r="AJ1366" s="111" t="s">
        <v>1793</v>
      </c>
      <c r="AK1366" s="0" t="s">
        <v>6479</v>
      </c>
      <c r="AM1366" s="111" t="n">
        <v>2012</v>
      </c>
      <c r="AN1366" s="111" t="s">
        <v>1887</v>
      </c>
      <c r="AS1366" s="0" t="s">
        <v>7599</v>
      </c>
      <c r="AV1366" s="0" t="s">
        <v>200</v>
      </c>
      <c r="AZ1366" s="0" t="s">
        <v>9240</v>
      </c>
      <c r="BA1366" s="124" t="s">
        <v>200</v>
      </c>
      <c r="BB1366" s="0" t="s">
        <v>248</v>
      </c>
      <c r="BC1366" s="0" t="s">
        <v>9241</v>
      </c>
      <c r="BD1366" s="0" t="s">
        <v>7602</v>
      </c>
      <c r="BE1366" s="0" t="s">
        <v>9242</v>
      </c>
      <c r="BG1366" s="125" t="s">
        <v>200</v>
      </c>
      <c r="BH1366" s="0" t="s">
        <v>735</v>
      </c>
      <c r="BI1366" s="112" t="n">
        <v>1337000022</v>
      </c>
      <c r="BJ1366" s="126" t="s">
        <v>200</v>
      </c>
      <c r="BK1366" s="0" t="s">
        <v>215</v>
      </c>
      <c r="BL1366" s="112" t="n">
        <v>4</v>
      </c>
      <c r="BM1366" s="112" t="n">
        <v>4</v>
      </c>
      <c r="BN1366" s="112" t="n">
        <v>4</v>
      </c>
      <c r="BO1366" s="111" t="n">
        <v>40</v>
      </c>
      <c r="BP1366" s="125" t="s">
        <v>200</v>
      </c>
      <c r="BQ1366" s="127" t="s">
        <v>216</v>
      </c>
    </row>
    <row r="1367" customFormat="false" ht="13.8" hidden="false" customHeight="false" outlineLevel="0" collapsed="false">
      <c r="A1367" s="0" t="s">
        <v>9243</v>
      </c>
      <c r="B1367" s="0" t="s">
        <v>9008</v>
      </c>
      <c r="C1367" s="0" t="s">
        <v>329</v>
      </c>
      <c r="D1367" s="0" t="s">
        <v>5239</v>
      </c>
      <c r="E1367" s="0" t="s">
        <v>194</v>
      </c>
      <c r="F1367" s="0" t="s">
        <v>195</v>
      </c>
      <c r="G1367" s="0" t="s">
        <v>330</v>
      </c>
      <c r="H1367" s="0" t="s">
        <v>197</v>
      </c>
      <c r="J1367" s="111" t="n">
        <v>1</v>
      </c>
      <c r="K1367" s="0" t="s">
        <v>198</v>
      </c>
      <c r="L1367" s="0" t="s">
        <v>198</v>
      </c>
      <c r="M1367" s="0" t="s">
        <v>274</v>
      </c>
      <c r="Q1367" s="120" t="s">
        <v>200</v>
      </c>
      <c r="R1367" s="0" t="s">
        <v>16</v>
      </c>
      <c r="S1367" s="0" t="s">
        <v>1834</v>
      </c>
      <c r="T1367" s="0" t="s">
        <v>7083</v>
      </c>
      <c r="U1367" s="0" t="s">
        <v>4369</v>
      </c>
      <c r="V1367" s="0" t="s">
        <v>1790</v>
      </c>
      <c r="W1367" s="110" t="s">
        <v>204</v>
      </c>
      <c r="X1367" s="111" t="n">
        <v>2018</v>
      </c>
      <c r="Y1367" s="111" t="s">
        <v>205</v>
      </c>
      <c r="Z1367" s="130" t="s">
        <v>757</v>
      </c>
      <c r="AA1367" s="122" t="s">
        <v>200</v>
      </c>
      <c r="AB1367" s="0" t="s">
        <v>9244</v>
      </c>
      <c r="AC1367" s="0" t="s">
        <v>5520</v>
      </c>
      <c r="AD1367" s="111" t="s">
        <v>198</v>
      </c>
      <c r="AE1367" s="111" t="s">
        <v>198</v>
      </c>
      <c r="AG1367" s="130"/>
      <c r="AI1367" s="111" t="s">
        <v>207</v>
      </c>
      <c r="AK1367" s="111" t="str">
        <f aca="false">(AB1367)</f>
        <v>Rainbite</v>
      </c>
      <c r="AM1367" s="111" t="n">
        <f aca="false">X1367</f>
        <v>2018</v>
      </c>
      <c r="AN1367" s="111" t="s">
        <v>1143</v>
      </c>
      <c r="AS1367" s="0" t="s">
        <v>9245</v>
      </c>
      <c r="AT1367" s="0" t="s">
        <v>226</v>
      </c>
      <c r="AV1367" s="0" t="s">
        <v>200</v>
      </c>
      <c r="AZ1367" s="0" t="s">
        <v>9246</v>
      </c>
      <c r="BA1367" s="124" t="s">
        <v>200</v>
      </c>
      <c r="BB1367" s="0" t="s">
        <v>248</v>
      </c>
      <c r="BC1367" s="0" t="s">
        <v>9247</v>
      </c>
      <c r="BD1367" s="0" t="s">
        <v>9248</v>
      </c>
      <c r="BE1367" s="0" t="s">
        <v>9249</v>
      </c>
      <c r="BG1367" s="125" t="s">
        <v>200</v>
      </c>
      <c r="BH1367" s="0" t="s">
        <v>253</v>
      </c>
      <c r="BI1367" s="112" t="n">
        <v>797776798476</v>
      </c>
      <c r="BJ1367" s="126" t="s">
        <v>200</v>
      </c>
      <c r="BK1367" s="0" t="s">
        <v>215</v>
      </c>
      <c r="BL1367" s="112" t="n">
        <v>4</v>
      </c>
      <c r="BM1367" s="112" t="n">
        <v>4</v>
      </c>
      <c r="BN1367" s="112" t="n">
        <v>4</v>
      </c>
      <c r="BO1367" s="111" t="n">
        <v>20</v>
      </c>
      <c r="BP1367" s="125" t="s">
        <v>200</v>
      </c>
      <c r="BQ1367" s="127" t="s">
        <v>216</v>
      </c>
    </row>
    <row r="1368" customFormat="false" ht="13.8" hidden="false" customHeight="false" outlineLevel="0" collapsed="false">
      <c r="A1368" s="0" t="s">
        <v>9250</v>
      </c>
      <c r="B1368" s="0" t="s">
        <v>9008</v>
      </c>
      <c r="C1368" s="0" t="s">
        <v>505</v>
      </c>
      <c r="D1368" s="0" t="s">
        <v>193</v>
      </c>
      <c r="E1368" s="0" t="s">
        <v>194</v>
      </c>
      <c r="F1368" s="0" t="s">
        <v>195</v>
      </c>
      <c r="G1368" s="0" t="s">
        <v>196</v>
      </c>
      <c r="H1368" s="0" t="s">
        <v>901</v>
      </c>
      <c r="J1368" s="111" t="n">
        <v>1</v>
      </c>
      <c r="K1368" s="0" t="s">
        <v>198</v>
      </c>
      <c r="L1368" s="0" t="s">
        <v>198</v>
      </c>
      <c r="M1368" s="0" t="s">
        <v>274</v>
      </c>
      <c r="Q1368" s="120"/>
      <c r="R1368" s="0" t="s">
        <v>16</v>
      </c>
      <c r="S1368" s="0" t="s">
        <v>5247</v>
      </c>
      <c r="T1368" s="0" t="s">
        <v>1409</v>
      </c>
      <c r="U1368" s="0" t="s">
        <v>285</v>
      </c>
      <c r="V1368" s="0" t="s">
        <v>1790</v>
      </c>
      <c r="W1368" s="110" t="s">
        <v>204</v>
      </c>
      <c r="X1368" s="111" t="n">
        <v>2020</v>
      </c>
      <c r="Y1368" s="111" t="s">
        <v>205</v>
      </c>
      <c r="Z1368" s="130"/>
      <c r="AA1368" s="122"/>
      <c r="AB1368" s="0" t="s">
        <v>9251</v>
      </c>
      <c r="AC1368" s="0" t="s">
        <v>5249</v>
      </c>
      <c r="AD1368" s="111" t="s">
        <v>198</v>
      </c>
      <c r="AE1368" s="111" t="s">
        <v>5241</v>
      </c>
      <c r="AG1368" s="130"/>
      <c r="AI1368" s="111" t="s">
        <v>294</v>
      </c>
      <c r="AJ1368" s="111" t="s">
        <v>1793</v>
      </c>
      <c r="AK1368" s="111" t="s">
        <v>9251</v>
      </c>
      <c r="AM1368" s="111" t="n">
        <v>2011</v>
      </c>
      <c r="AN1368" s="111" t="s">
        <v>297</v>
      </c>
      <c r="AT1368" s="0" t="s">
        <v>1710</v>
      </c>
      <c r="AU1368" s="0" t="s">
        <v>2727</v>
      </c>
      <c r="AZ1368" s="0" t="s">
        <v>9252</v>
      </c>
      <c r="BA1368" s="124" t="s">
        <v>200</v>
      </c>
      <c r="BB1368" s="0" t="s">
        <v>248</v>
      </c>
      <c r="BC1368" s="0" t="s">
        <v>4698</v>
      </c>
      <c r="BE1368" s="0" t="s">
        <v>9253</v>
      </c>
      <c r="BG1368" s="125"/>
      <c r="BH1368" s="0" t="s">
        <v>735</v>
      </c>
      <c r="BI1368" s="112" t="n">
        <v>819976022189</v>
      </c>
      <c r="BJ1368" s="126"/>
      <c r="BK1368" s="0" t="s">
        <v>215</v>
      </c>
      <c r="BL1368" s="112" t="n">
        <v>4</v>
      </c>
      <c r="BM1368" s="112" t="n">
        <v>4</v>
      </c>
      <c r="BN1368" s="112" t="n">
        <v>4</v>
      </c>
      <c r="BO1368" s="111" t="n">
        <v>50</v>
      </c>
      <c r="BP1368" s="125"/>
      <c r="BQ1368" s="127" t="s">
        <v>216</v>
      </c>
    </row>
    <row r="1369" customFormat="false" ht="13.8" hidden="false" customHeight="false" outlineLevel="0" collapsed="false">
      <c r="A1369" s="0" t="s">
        <v>9254</v>
      </c>
      <c r="B1369" s="0" t="s">
        <v>9008</v>
      </c>
      <c r="C1369" s="0" t="s">
        <v>1267</v>
      </c>
      <c r="D1369" s="0" t="s">
        <v>1526</v>
      </c>
      <c r="E1369" s="0" t="s">
        <v>194</v>
      </c>
      <c r="F1369" s="0" t="s">
        <v>399</v>
      </c>
      <c r="G1369" s="0" t="s">
        <v>330</v>
      </c>
      <c r="H1369" s="0" t="s">
        <v>197</v>
      </c>
      <c r="J1369" s="111" t="n">
        <v>1</v>
      </c>
      <c r="K1369" s="0" t="s">
        <v>198</v>
      </c>
      <c r="L1369" s="0" t="s">
        <v>198</v>
      </c>
      <c r="M1369" s="0" t="s">
        <v>199</v>
      </c>
      <c r="Q1369" s="120" t="s">
        <v>200</v>
      </c>
      <c r="R1369" s="0" t="s">
        <v>16</v>
      </c>
      <c r="S1369" s="0" t="s">
        <v>1834</v>
      </c>
      <c r="T1369" s="0" t="s">
        <v>4851</v>
      </c>
      <c r="U1369" s="0" t="s">
        <v>202</v>
      </c>
      <c r="V1369" s="0" t="s">
        <v>1790</v>
      </c>
      <c r="W1369" s="110" t="s">
        <v>204</v>
      </c>
      <c r="X1369" s="111" t="n">
        <v>2016</v>
      </c>
      <c r="Y1369" s="111" t="s">
        <v>205</v>
      </c>
      <c r="Z1369" s="130" t="s">
        <v>757</v>
      </c>
      <c r="AA1369" s="122" t="s">
        <v>200</v>
      </c>
      <c r="AB1369" s="0" t="s">
        <v>9255</v>
      </c>
      <c r="AC1369" s="0" t="s">
        <v>5506</v>
      </c>
      <c r="AD1369" s="111" t="n">
        <v>2016</v>
      </c>
      <c r="AE1369" s="111" t="s">
        <v>9256</v>
      </c>
      <c r="AH1369" s="111" t="s">
        <v>200</v>
      </c>
      <c r="AI1369" s="111" t="s">
        <v>207</v>
      </c>
      <c r="AK1369" s="111" t="str">
        <f aca="false">(AB1369)</f>
        <v>Kadokawa games</v>
      </c>
      <c r="AM1369" s="111" t="n">
        <f aca="false">AD1369</f>
        <v>2016</v>
      </c>
      <c r="AN1369" s="111" t="s">
        <v>208</v>
      </c>
      <c r="AO1369" s="0" t="s">
        <v>9045</v>
      </c>
      <c r="AU1369" s="0" t="s">
        <v>9257</v>
      </c>
      <c r="AV1369" s="0" t="s">
        <v>200</v>
      </c>
      <c r="AZ1369" s="0" t="s">
        <v>9258</v>
      </c>
      <c r="BA1369" s="124" t="s">
        <v>200</v>
      </c>
      <c r="BB1369" s="0" t="s">
        <v>248</v>
      </c>
      <c r="BC1369" s="0" t="s">
        <v>1803</v>
      </c>
      <c r="BE1369" s="0" t="s">
        <v>9259</v>
      </c>
      <c r="BF1369" s="0" t="s">
        <v>9260</v>
      </c>
      <c r="BG1369" s="125"/>
      <c r="BH1369" s="0" t="s">
        <v>253</v>
      </c>
      <c r="BI1369" s="112" t="n">
        <v>5060201656678</v>
      </c>
      <c r="BJ1369" s="126"/>
      <c r="BK1369" s="0" t="s">
        <v>215</v>
      </c>
      <c r="BL1369" s="112" t="n">
        <v>4</v>
      </c>
      <c r="BM1369" s="112" t="n">
        <v>4</v>
      </c>
      <c r="BN1369" s="112" t="n">
        <v>4</v>
      </c>
      <c r="BO1369" s="111" t="n">
        <v>20</v>
      </c>
      <c r="BP1369" s="125"/>
      <c r="BQ1369" s="127" t="s">
        <v>216</v>
      </c>
    </row>
    <row r="1370" customFormat="false" ht="13.8" hidden="false" customHeight="false" outlineLevel="0" collapsed="false">
      <c r="A1370" s="0" t="s">
        <v>9261</v>
      </c>
      <c r="B1370" s="0" t="s">
        <v>9008</v>
      </c>
      <c r="C1370" s="0" t="s">
        <v>3767</v>
      </c>
      <c r="D1370" s="0" t="s">
        <v>1333</v>
      </c>
      <c r="E1370" s="0" t="s">
        <v>194</v>
      </c>
      <c r="F1370" s="0" t="s">
        <v>314</v>
      </c>
      <c r="G1370" s="0" t="s">
        <v>362</v>
      </c>
      <c r="H1370" s="0" t="s">
        <v>1287</v>
      </c>
      <c r="J1370" s="111" t="n">
        <v>1</v>
      </c>
      <c r="K1370" s="0" t="s">
        <v>198</v>
      </c>
      <c r="L1370" s="0" t="s">
        <v>198</v>
      </c>
      <c r="M1370" s="0" t="s">
        <v>199</v>
      </c>
      <c r="O1370" s="0" t="s">
        <v>200</v>
      </c>
      <c r="Q1370" s="120" t="s">
        <v>200</v>
      </c>
      <c r="R1370" s="0" t="s">
        <v>16</v>
      </c>
      <c r="S1370" s="0" t="s">
        <v>201</v>
      </c>
      <c r="T1370" s="0" t="s">
        <v>198</v>
      </c>
      <c r="U1370" s="0" t="s">
        <v>239</v>
      </c>
      <c r="V1370" s="0" t="s">
        <v>1790</v>
      </c>
      <c r="W1370" s="110" t="s">
        <v>204</v>
      </c>
      <c r="X1370" s="111" t="n">
        <v>2014</v>
      </c>
      <c r="Y1370" s="111" t="s">
        <v>240</v>
      </c>
      <c r="Z1370" s="111" t="s">
        <v>198</v>
      </c>
      <c r="AA1370" s="122" t="s">
        <v>200</v>
      </c>
      <c r="AB1370" s="0" t="s">
        <v>9262</v>
      </c>
      <c r="AC1370" s="0" t="s">
        <v>7550</v>
      </c>
      <c r="AD1370" s="111" t="s">
        <v>198</v>
      </c>
      <c r="AE1370" s="111" t="s">
        <v>222</v>
      </c>
      <c r="AI1370" s="111" t="s">
        <v>207</v>
      </c>
      <c r="AK1370" s="111" t="str">
        <f aca="false">(AB1370)</f>
        <v>Meteorise</v>
      </c>
      <c r="AM1370" s="111" t="n">
        <f aca="false">X1370</f>
        <v>2014</v>
      </c>
      <c r="AN1370" s="111" t="s">
        <v>208</v>
      </c>
      <c r="AO1370" s="0" t="s">
        <v>9045</v>
      </c>
      <c r="AR1370" s="0" t="s">
        <v>7551</v>
      </c>
      <c r="AS1370" s="0" t="s">
        <v>7552</v>
      </c>
      <c r="AT1370" s="0" t="s">
        <v>7558</v>
      </c>
      <c r="AU1370" s="0" t="s">
        <v>1871</v>
      </c>
      <c r="AV1370" s="0" t="s">
        <v>200</v>
      </c>
      <c r="AZ1370" s="0" t="s">
        <v>9263</v>
      </c>
      <c r="BA1370" s="124" t="s">
        <v>200</v>
      </c>
      <c r="BB1370" s="0" t="s">
        <v>248</v>
      </c>
      <c r="BC1370" s="0" t="s">
        <v>9264</v>
      </c>
      <c r="BD1370" s="0" t="s">
        <v>2155</v>
      </c>
      <c r="BE1370" s="0" t="s">
        <v>9265</v>
      </c>
      <c r="BF1370" s="0" t="s">
        <v>9266</v>
      </c>
      <c r="BG1370" s="125" t="s">
        <v>200</v>
      </c>
      <c r="BH1370" s="0" t="s">
        <v>735</v>
      </c>
      <c r="BI1370" s="112" t="n">
        <v>4535506302298</v>
      </c>
      <c r="BJ1370" s="126" t="s">
        <v>200</v>
      </c>
      <c r="BK1370" s="0" t="s">
        <v>215</v>
      </c>
      <c r="BL1370" s="112" t="n">
        <v>4</v>
      </c>
      <c r="BM1370" s="112" t="n">
        <v>4</v>
      </c>
      <c r="BN1370" s="112" t="n">
        <v>4</v>
      </c>
      <c r="BO1370" s="111" t="n">
        <v>20</v>
      </c>
      <c r="BP1370" s="125" t="s">
        <v>200</v>
      </c>
      <c r="BQ1370" s="127" t="s">
        <v>216</v>
      </c>
    </row>
    <row r="1371" customFormat="false" ht="13.8" hidden="false" customHeight="false" outlineLevel="0" collapsed="false">
      <c r="A1371" s="0" t="s">
        <v>9267</v>
      </c>
      <c r="B1371" s="0" t="s">
        <v>9008</v>
      </c>
      <c r="C1371" s="131" t="s">
        <v>1408</v>
      </c>
      <c r="D1371" s="131" t="s">
        <v>1333</v>
      </c>
      <c r="E1371" s="0" t="s">
        <v>194</v>
      </c>
      <c r="F1371" s="0" t="s">
        <v>195</v>
      </c>
      <c r="G1371" s="0" t="s">
        <v>196</v>
      </c>
      <c r="H1371" s="0" t="s">
        <v>901</v>
      </c>
      <c r="J1371" s="111" t="n">
        <v>1</v>
      </c>
      <c r="K1371" s="0" t="s">
        <v>2825</v>
      </c>
      <c r="L1371" s="0" t="s">
        <v>392</v>
      </c>
      <c r="M1371" s="0" t="s">
        <v>199</v>
      </c>
      <c r="O1371" s="0" t="s">
        <v>200</v>
      </c>
      <c r="Q1371" s="120" t="s">
        <v>200</v>
      </c>
      <c r="R1371" s="0" t="s">
        <v>16</v>
      </c>
      <c r="S1371" s="0" t="s">
        <v>1834</v>
      </c>
      <c r="T1371" s="0" t="s">
        <v>3961</v>
      </c>
      <c r="U1371" s="0" t="s">
        <v>285</v>
      </c>
      <c r="V1371" s="0" t="s">
        <v>1790</v>
      </c>
      <c r="W1371" s="110" t="s">
        <v>204</v>
      </c>
      <c r="X1371" s="111" t="n">
        <v>2014</v>
      </c>
      <c r="Y1371" s="111" t="s">
        <v>205</v>
      </c>
      <c r="Z1371" s="130" t="s">
        <v>757</v>
      </c>
      <c r="AA1371" s="122" t="s">
        <v>200</v>
      </c>
      <c r="AB1371" s="0" t="s">
        <v>1684</v>
      </c>
      <c r="AC1371" s="0" t="s">
        <v>6406</v>
      </c>
      <c r="AD1371" s="111" t="s">
        <v>198</v>
      </c>
      <c r="AE1371" s="111" t="s">
        <v>1004</v>
      </c>
      <c r="AI1371" s="111" t="s">
        <v>207</v>
      </c>
      <c r="AK1371" s="111" t="str">
        <f aca="false">(AB1371)</f>
        <v>Tamsoft</v>
      </c>
      <c r="AL1371" s="0" t="s">
        <v>200</v>
      </c>
      <c r="AM1371" s="111" t="n">
        <f aca="false">X1371</f>
        <v>2014</v>
      </c>
      <c r="AN1371" s="111" t="s">
        <v>208</v>
      </c>
      <c r="AQ1371" s="0" t="s">
        <v>200</v>
      </c>
      <c r="AR1371" s="0" t="s">
        <v>7551</v>
      </c>
      <c r="AS1371" s="0" t="s">
        <v>7552</v>
      </c>
      <c r="AT1371" s="0" t="s">
        <v>7553</v>
      </c>
      <c r="AU1371" s="0" t="s">
        <v>1871</v>
      </c>
      <c r="AV1371" s="0" t="s">
        <v>200</v>
      </c>
      <c r="AZ1371" s="0" t="s">
        <v>9268</v>
      </c>
      <c r="BA1371" s="124" t="s">
        <v>200</v>
      </c>
      <c r="BB1371" s="0" t="s">
        <v>248</v>
      </c>
      <c r="BC1371" s="0" t="s">
        <v>9269</v>
      </c>
      <c r="BE1371" s="0" t="s">
        <v>9270</v>
      </c>
      <c r="BF1371" s="0" t="s">
        <v>9271</v>
      </c>
      <c r="BG1371" s="125" t="s">
        <v>200</v>
      </c>
      <c r="BH1371" s="0" t="s">
        <v>253</v>
      </c>
      <c r="BI1371" s="112" t="n">
        <v>853466001698</v>
      </c>
      <c r="BJ1371" s="126" t="s">
        <v>200</v>
      </c>
      <c r="BK1371" s="0" t="s">
        <v>215</v>
      </c>
      <c r="BL1371" s="112" t="n">
        <v>4</v>
      </c>
      <c r="BM1371" s="112" t="n">
        <v>4</v>
      </c>
      <c r="BN1371" s="112" t="n">
        <v>4</v>
      </c>
      <c r="BO1371" s="111" t="n">
        <v>20</v>
      </c>
      <c r="BP1371" s="125" t="s">
        <v>200</v>
      </c>
      <c r="BQ1371" s="127" t="s">
        <v>216</v>
      </c>
    </row>
    <row r="1372" customFormat="false" ht="13.8" hidden="false" customHeight="false" outlineLevel="0" collapsed="false">
      <c r="A1372" s="0" t="s">
        <v>9272</v>
      </c>
      <c r="B1372" s="0" t="s">
        <v>9008</v>
      </c>
      <c r="C1372" s="0" t="s">
        <v>329</v>
      </c>
      <c r="D1372" s="0" t="s">
        <v>193</v>
      </c>
      <c r="E1372" s="0" t="s">
        <v>194</v>
      </c>
      <c r="F1372" s="0" t="s">
        <v>195</v>
      </c>
      <c r="G1372" s="0" t="s">
        <v>196</v>
      </c>
      <c r="H1372" s="0" t="s">
        <v>219</v>
      </c>
      <c r="J1372" s="111" t="n">
        <v>1</v>
      </c>
      <c r="K1372" s="0" t="s">
        <v>8612</v>
      </c>
      <c r="L1372" s="0" t="s">
        <v>1050</v>
      </c>
      <c r="M1372" s="0" t="s">
        <v>199</v>
      </c>
      <c r="O1372" s="0" t="s">
        <v>200</v>
      </c>
      <c r="Q1372" s="120" t="s">
        <v>200</v>
      </c>
      <c r="R1372" s="0" t="s">
        <v>16</v>
      </c>
      <c r="S1372" s="0" t="s">
        <v>201</v>
      </c>
      <c r="T1372" s="0" t="s">
        <v>198</v>
      </c>
      <c r="U1372" s="0" t="s">
        <v>285</v>
      </c>
      <c r="V1372" s="0" t="s">
        <v>1790</v>
      </c>
      <c r="W1372" s="110" t="s">
        <v>204</v>
      </c>
      <c r="X1372" s="111" t="n">
        <v>2016</v>
      </c>
      <c r="Y1372" s="111" t="s">
        <v>205</v>
      </c>
      <c r="Z1372" s="111" t="s">
        <v>221</v>
      </c>
      <c r="AA1372" s="122" t="s">
        <v>200</v>
      </c>
      <c r="AB1372" s="0" t="s">
        <v>5231</v>
      </c>
      <c r="AC1372" s="0" t="s">
        <v>4878</v>
      </c>
      <c r="AD1372" s="111" t="s">
        <v>198</v>
      </c>
      <c r="AE1372" s="111" t="s">
        <v>222</v>
      </c>
      <c r="AI1372" s="111" t="s">
        <v>294</v>
      </c>
      <c r="AJ1372" s="111" t="s">
        <v>6851</v>
      </c>
      <c r="AK1372" s="0" t="s">
        <v>5231</v>
      </c>
      <c r="AM1372" s="111" t="n">
        <v>2010</v>
      </c>
      <c r="AN1372" s="111" t="s">
        <v>208</v>
      </c>
      <c r="AS1372" s="0" t="s">
        <v>200</v>
      </c>
      <c r="AT1372" s="0" t="s">
        <v>354</v>
      </c>
      <c r="AU1372" s="0" t="s">
        <v>200</v>
      </c>
      <c r="AV1372" s="0" t="s">
        <v>200</v>
      </c>
      <c r="AZ1372" s="0" t="s">
        <v>9273</v>
      </c>
      <c r="BA1372" s="124" t="s">
        <v>200</v>
      </c>
      <c r="BB1372" s="0" t="s">
        <v>248</v>
      </c>
      <c r="BC1372" s="0" t="s">
        <v>9274</v>
      </c>
      <c r="BD1372" s="0" t="s">
        <v>9275</v>
      </c>
      <c r="BE1372" s="0" t="s">
        <v>9276</v>
      </c>
      <c r="BG1372" s="125" t="s">
        <v>200</v>
      </c>
      <c r="BH1372" s="0" t="s">
        <v>735</v>
      </c>
      <c r="BI1372" s="112" t="n">
        <v>853736006095</v>
      </c>
      <c r="BJ1372" s="126" t="s">
        <v>200</v>
      </c>
      <c r="BK1372" s="0" t="s">
        <v>215</v>
      </c>
      <c r="BL1372" s="112" t="n">
        <v>4</v>
      </c>
      <c r="BM1372" s="112" t="n">
        <v>4</v>
      </c>
      <c r="BN1372" s="112" t="n">
        <v>4</v>
      </c>
      <c r="BO1372" s="111" t="n">
        <v>20</v>
      </c>
      <c r="BP1372" s="125" t="s">
        <v>200</v>
      </c>
      <c r="BQ1372" s="127" t="s">
        <v>216</v>
      </c>
    </row>
    <row r="1373" customFormat="false" ht="13.8" hidden="false" customHeight="false" outlineLevel="0" collapsed="false">
      <c r="A1373" s="0" t="s">
        <v>9277</v>
      </c>
      <c r="B1373" s="0" t="s">
        <v>9008</v>
      </c>
      <c r="C1373" s="131" t="s">
        <v>1408</v>
      </c>
      <c r="D1373" s="131" t="s">
        <v>1333</v>
      </c>
      <c r="E1373" s="0" t="s">
        <v>194</v>
      </c>
      <c r="F1373" s="0" t="s">
        <v>2487</v>
      </c>
      <c r="G1373" s="0" t="s">
        <v>196</v>
      </c>
      <c r="H1373" s="0" t="s">
        <v>901</v>
      </c>
      <c r="J1373" s="111" t="n">
        <v>1</v>
      </c>
      <c r="K1373" s="0" t="s">
        <v>2825</v>
      </c>
      <c r="L1373" s="0" t="s">
        <v>533</v>
      </c>
      <c r="M1373" s="0" t="s">
        <v>199</v>
      </c>
      <c r="O1373" s="0" t="s">
        <v>200</v>
      </c>
      <c r="Q1373" s="120" t="s">
        <v>200</v>
      </c>
      <c r="R1373" s="0" t="s">
        <v>16</v>
      </c>
      <c r="S1373" s="0" t="s">
        <v>201</v>
      </c>
      <c r="T1373" s="0" t="s">
        <v>198</v>
      </c>
      <c r="U1373" s="0" t="s">
        <v>202</v>
      </c>
      <c r="V1373" s="0" t="s">
        <v>1790</v>
      </c>
      <c r="W1373" s="110" t="s">
        <v>204</v>
      </c>
      <c r="X1373" s="111" t="n">
        <v>2013</v>
      </c>
      <c r="Z1373" s="130" t="s">
        <v>757</v>
      </c>
      <c r="AA1373" s="122" t="s">
        <v>200</v>
      </c>
      <c r="AB1373" s="0" t="s">
        <v>9278</v>
      </c>
      <c r="AC1373" s="0" t="s">
        <v>872</v>
      </c>
      <c r="AD1373" s="111" t="n">
        <v>2013</v>
      </c>
      <c r="AE1373" s="111" t="s">
        <v>222</v>
      </c>
      <c r="AI1373" s="111" t="s">
        <v>207</v>
      </c>
      <c r="AK1373" s="111" t="str">
        <f aca="false">(AB1373)</f>
        <v>Comcept</v>
      </c>
      <c r="AM1373" s="111" t="n">
        <f aca="false">AD1373</f>
        <v>2013</v>
      </c>
      <c r="AN1373" s="111" t="s">
        <v>208</v>
      </c>
      <c r="AS1373" s="0" t="s">
        <v>200</v>
      </c>
      <c r="AT1373" s="0" t="s">
        <v>9279</v>
      </c>
      <c r="AU1373" s="0" t="s">
        <v>332</v>
      </c>
      <c r="AV1373" s="0" t="s">
        <v>9280</v>
      </c>
      <c r="AW1373" s="0" t="s">
        <v>2318</v>
      </c>
      <c r="AZ1373" s="0" t="s">
        <v>9281</v>
      </c>
      <c r="BA1373" s="124" t="s">
        <v>200</v>
      </c>
      <c r="BB1373" s="0" t="s">
        <v>248</v>
      </c>
      <c r="BC1373" s="0" t="s">
        <v>9282</v>
      </c>
      <c r="BE1373" s="0" t="s">
        <v>9283</v>
      </c>
      <c r="BG1373" s="125" t="s">
        <v>200</v>
      </c>
      <c r="BH1373" s="0" t="s">
        <v>735</v>
      </c>
      <c r="BI1373" s="112" t="n">
        <v>711719292555</v>
      </c>
      <c r="BJ1373" s="126" t="s">
        <v>200</v>
      </c>
      <c r="BK1373" s="0" t="s">
        <v>215</v>
      </c>
      <c r="BL1373" s="112" t="n">
        <v>4</v>
      </c>
      <c r="BM1373" s="112" t="n">
        <v>4</v>
      </c>
      <c r="BN1373" s="112" t="n">
        <v>4</v>
      </c>
      <c r="BO1373" s="111" t="n">
        <v>20</v>
      </c>
      <c r="BP1373" s="125" t="s">
        <v>200</v>
      </c>
      <c r="BQ1373" s="127" t="s">
        <v>216</v>
      </c>
    </row>
    <row r="1374" customFormat="false" ht="13.8" hidden="false" customHeight="false" outlineLevel="0" collapsed="false">
      <c r="A1374" s="0" t="s">
        <v>9284</v>
      </c>
      <c r="B1374" s="0" t="s">
        <v>9008</v>
      </c>
      <c r="C1374" s="0" t="s">
        <v>605</v>
      </c>
      <c r="D1374" s="0" t="s">
        <v>1333</v>
      </c>
      <c r="E1374" s="0" t="s">
        <v>194</v>
      </c>
      <c r="F1374" s="0" t="s">
        <v>606</v>
      </c>
      <c r="G1374" s="0" t="s">
        <v>391</v>
      </c>
      <c r="H1374" s="0" t="s">
        <v>197</v>
      </c>
      <c r="J1374" s="111" t="n">
        <v>1</v>
      </c>
      <c r="K1374" s="0" t="s">
        <v>2825</v>
      </c>
      <c r="L1374" s="0" t="s">
        <v>456</v>
      </c>
      <c r="M1374" s="0" t="s">
        <v>199</v>
      </c>
      <c r="O1374" s="0" t="s">
        <v>200</v>
      </c>
      <c r="Q1374" s="120" t="s">
        <v>200</v>
      </c>
      <c r="R1374" s="0" t="s">
        <v>16</v>
      </c>
      <c r="S1374" s="0" t="s">
        <v>201</v>
      </c>
      <c r="T1374" s="0" t="s">
        <v>198</v>
      </c>
      <c r="U1374" s="0" t="s">
        <v>202</v>
      </c>
      <c r="V1374" s="0" t="s">
        <v>1790</v>
      </c>
      <c r="W1374" s="110" t="s">
        <v>204</v>
      </c>
      <c r="X1374" s="111" t="n">
        <v>2012</v>
      </c>
      <c r="Z1374" s="111" t="s">
        <v>198</v>
      </c>
      <c r="AA1374" s="122" t="s">
        <v>200</v>
      </c>
      <c r="AB1374" s="0" t="s">
        <v>543</v>
      </c>
      <c r="AC1374" s="0" t="s">
        <v>4644</v>
      </c>
      <c r="AD1374" s="111" t="n">
        <v>2012</v>
      </c>
      <c r="AE1374" s="111" t="s">
        <v>222</v>
      </c>
      <c r="AI1374" s="111" t="s">
        <v>207</v>
      </c>
      <c r="AK1374" s="111" t="str">
        <f aca="false">(AB1374)</f>
        <v>Capcom</v>
      </c>
      <c r="AM1374" s="111" t="n">
        <f aca="false">AD1374</f>
        <v>2012</v>
      </c>
      <c r="AN1374" s="111" t="s">
        <v>208</v>
      </c>
      <c r="AO1374" s="0" t="s">
        <v>609</v>
      </c>
      <c r="AP1374" s="0" t="s">
        <v>200</v>
      </c>
      <c r="AR1374" s="0" t="s">
        <v>7844</v>
      </c>
      <c r="AS1374" s="0" t="s">
        <v>9285</v>
      </c>
      <c r="AT1374" s="0" t="s">
        <v>433</v>
      </c>
      <c r="AU1374" s="0" t="s">
        <v>200</v>
      </c>
      <c r="AV1374" s="0" t="s">
        <v>9286</v>
      </c>
      <c r="AZ1374" s="0" t="s">
        <v>9287</v>
      </c>
      <c r="BA1374" s="124" t="s">
        <v>200</v>
      </c>
      <c r="BB1374" s="0" t="s">
        <v>248</v>
      </c>
      <c r="BC1374" s="0" t="s">
        <v>9288</v>
      </c>
      <c r="BD1374" s="0" t="s">
        <v>9289</v>
      </c>
      <c r="BE1374" s="0" t="s">
        <v>9290</v>
      </c>
      <c r="BF1374" s="0" t="s">
        <v>9291</v>
      </c>
      <c r="BG1374" s="125" t="s">
        <v>200</v>
      </c>
      <c r="BH1374" s="0" t="s">
        <v>735</v>
      </c>
      <c r="BI1374" s="112" t="n">
        <v>5055060913116</v>
      </c>
      <c r="BJ1374" s="126" t="s">
        <v>200</v>
      </c>
      <c r="BK1374" s="0" t="s">
        <v>215</v>
      </c>
      <c r="BL1374" s="112" t="n">
        <v>4</v>
      </c>
      <c r="BM1374" s="112" t="n">
        <v>4</v>
      </c>
      <c r="BN1374" s="112" t="n">
        <v>4</v>
      </c>
      <c r="BO1374" s="111" t="n">
        <v>20</v>
      </c>
      <c r="BP1374" s="125" t="s">
        <v>200</v>
      </c>
      <c r="BQ1374" s="127" t="s">
        <v>216</v>
      </c>
    </row>
    <row r="1375" customFormat="false" ht="13.8" hidden="false" customHeight="false" outlineLevel="0" collapsed="false">
      <c r="A1375" s="0" t="s">
        <v>9292</v>
      </c>
      <c r="B1375" s="0" t="s">
        <v>9008</v>
      </c>
      <c r="C1375" s="0" t="s">
        <v>818</v>
      </c>
      <c r="D1375" s="0" t="s">
        <v>1333</v>
      </c>
      <c r="E1375" s="0" t="s">
        <v>194</v>
      </c>
      <c r="F1375" s="0" t="s">
        <v>195</v>
      </c>
      <c r="G1375" s="0" t="s">
        <v>196</v>
      </c>
      <c r="H1375" s="0" t="s">
        <v>400</v>
      </c>
      <c r="I1375" s="0" t="s">
        <v>2367</v>
      </c>
      <c r="J1375" s="111" t="n">
        <v>4</v>
      </c>
      <c r="K1375" s="0" t="s">
        <v>2825</v>
      </c>
      <c r="L1375" s="0" t="s">
        <v>392</v>
      </c>
      <c r="M1375" s="0" t="s">
        <v>199</v>
      </c>
      <c r="O1375" s="0" t="s">
        <v>200</v>
      </c>
      <c r="Q1375" s="120" t="s">
        <v>200</v>
      </c>
      <c r="R1375" s="0" t="s">
        <v>16</v>
      </c>
      <c r="S1375" s="0" t="s">
        <v>201</v>
      </c>
      <c r="T1375" s="0" t="s">
        <v>198</v>
      </c>
      <c r="U1375" s="0" t="s">
        <v>202</v>
      </c>
      <c r="V1375" s="0" t="s">
        <v>1790</v>
      </c>
      <c r="W1375" s="110" t="s">
        <v>204</v>
      </c>
      <c r="X1375" s="111" t="n">
        <v>2012</v>
      </c>
      <c r="Z1375" s="111" t="s">
        <v>198</v>
      </c>
      <c r="AA1375" s="122" t="s">
        <v>200</v>
      </c>
      <c r="AB1375" s="0" t="s">
        <v>1829</v>
      </c>
      <c r="AC1375" s="0" t="s">
        <v>206</v>
      </c>
      <c r="AD1375" s="111" t="n">
        <v>2012</v>
      </c>
      <c r="AE1375" s="111" t="s">
        <v>222</v>
      </c>
      <c r="AI1375" s="111" t="s">
        <v>207</v>
      </c>
      <c r="AK1375" s="111" t="str">
        <f aca="false">(AB1375)</f>
        <v>Sega – Amusement vision – AM4</v>
      </c>
      <c r="AM1375" s="111" t="n">
        <f aca="false">AD1375</f>
        <v>2012</v>
      </c>
      <c r="AN1375" s="111" t="s">
        <v>208</v>
      </c>
      <c r="AO1375" s="0" t="s">
        <v>4360</v>
      </c>
      <c r="AP1375" s="0" t="s">
        <v>200</v>
      </c>
      <c r="AR1375" s="0" t="s">
        <v>9293</v>
      </c>
      <c r="AS1375" s="0" t="s">
        <v>9294</v>
      </c>
      <c r="AT1375" s="0" t="s">
        <v>381</v>
      </c>
      <c r="AU1375" s="0" t="s">
        <v>227</v>
      </c>
      <c r="AV1375" s="0" t="s">
        <v>9295</v>
      </c>
      <c r="AW1375" s="0" t="s">
        <v>1596</v>
      </c>
      <c r="AZ1375" s="0" t="s">
        <v>9296</v>
      </c>
      <c r="BA1375" s="124" t="s">
        <v>200</v>
      </c>
      <c r="BB1375" s="0" t="s">
        <v>248</v>
      </c>
      <c r="BC1375" s="0" t="s">
        <v>9297</v>
      </c>
      <c r="BD1375" s="0" t="s">
        <v>9298</v>
      </c>
      <c r="BE1375" s="0" t="s">
        <v>9299</v>
      </c>
      <c r="BG1375" s="125" t="s">
        <v>200</v>
      </c>
      <c r="BH1375" s="0" t="s">
        <v>735</v>
      </c>
      <c r="BI1375" s="112" t="n">
        <v>5055277016563</v>
      </c>
      <c r="BJ1375" s="126" t="s">
        <v>200</v>
      </c>
      <c r="BK1375" s="0" t="s">
        <v>215</v>
      </c>
      <c r="BL1375" s="112" t="n">
        <v>4</v>
      </c>
      <c r="BM1375" s="112" t="n">
        <v>4</v>
      </c>
      <c r="BN1375" s="112" t="n">
        <v>4</v>
      </c>
      <c r="BO1375" s="111" t="n">
        <v>20</v>
      </c>
      <c r="BP1375" s="125" t="s">
        <v>200</v>
      </c>
      <c r="BQ1375" s="127" t="s">
        <v>216</v>
      </c>
    </row>
    <row r="1376" customFormat="false" ht="13.8" hidden="false" customHeight="false" outlineLevel="0" collapsed="false">
      <c r="A1376" s="0" t="s">
        <v>9300</v>
      </c>
      <c r="B1376" s="0" t="s">
        <v>9008</v>
      </c>
      <c r="C1376" s="0" t="s">
        <v>994</v>
      </c>
      <c r="D1376" s="0" t="s">
        <v>193</v>
      </c>
      <c r="E1376" s="0" t="s">
        <v>194</v>
      </c>
      <c r="F1376" s="0" t="s">
        <v>195</v>
      </c>
      <c r="G1376" s="0" t="s">
        <v>196</v>
      </c>
      <c r="H1376" s="0" t="s">
        <v>219</v>
      </c>
      <c r="J1376" s="111" t="n">
        <v>1</v>
      </c>
      <c r="K1376" s="0" t="s">
        <v>198</v>
      </c>
      <c r="L1376" s="0" t="s">
        <v>198</v>
      </c>
      <c r="M1376" s="0" t="s">
        <v>199</v>
      </c>
      <c r="Q1376" s="120" t="s">
        <v>200</v>
      </c>
      <c r="R1376" s="0" t="s">
        <v>16</v>
      </c>
      <c r="S1376" s="0" t="s">
        <v>201</v>
      </c>
      <c r="T1376" s="0" t="s">
        <v>198</v>
      </c>
      <c r="U1376" s="0" t="s">
        <v>4369</v>
      </c>
      <c r="V1376" s="0" t="s">
        <v>1790</v>
      </c>
      <c r="W1376" s="110" t="s">
        <v>204</v>
      </c>
      <c r="X1376" s="111" t="n">
        <v>2018</v>
      </c>
      <c r="Y1376" s="111" t="s">
        <v>205</v>
      </c>
      <c r="Z1376" s="130" t="s">
        <v>757</v>
      </c>
      <c r="AA1376" s="122" t="s">
        <v>200</v>
      </c>
      <c r="AB1376" s="0" t="s">
        <v>2273</v>
      </c>
      <c r="AC1376" s="0" t="s">
        <v>4644</v>
      </c>
      <c r="AD1376" s="111" t="s">
        <v>198</v>
      </c>
      <c r="AE1376" s="111" t="s">
        <v>3242</v>
      </c>
      <c r="AI1376" s="111" t="s">
        <v>207</v>
      </c>
      <c r="AK1376" s="111" t="str">
        <f aca="false">(AB1376)</f>
        <v>Banpresto</v>
      </c>
      <c r="AM1376" s="111" t="n">
        <f aca="false">X1376</f>
        <v>2018</v>
      </c>
      <c r="AN1376" s="111" t="s">
        <v>208</v>
      </c>
      <c r="AT1376" s="0" t="s">
        <v>967</v>
      </c>
      <c r="AU1376" s="0" t="s">
        <v>1306</v>
      </c>
      <c r="AV1376" s="0" t="s">
        <v>200</v>
      </c>
      <c r="AZ1376" s="0" t="s">
        <v>9301</v>
      </c>
      <c r="BA1376" s="124" t="s">
        <v>200</v>
      </c>
      <c r="BB1376" s="0" t="s">
        <v>248</v>
      </c>
      <c r="BC1376" s="0" t="s">
        <v>9302</v>
      </c>
      <c r="BD1376" s="0" t="s">
        <v>9303</v>
      </c>
      <c r="BE1376" s="0" t="s">
        <v>9304</v>
      </c>
      <c r="BF1376" s="0" t="s">
        <v>9305</v>
      </c>
      <c r="BG1376" s="125" t="s">
        <v>200</v>
      </c>
      <c r="BH1376" s="0" t="s">
        <v>735</v>
      </c>
      <c r="BI1376" s="112" t="n">
        <v>8885011013230</v>
      </c>
      <c r="BJ1376" s="126" t="s">
        <v>200</v>
      </c>
      <c r="BK1376" s="0" t="s">
        <v>215</v>
      </c>
      <c r="BL1376" s="112" t="n">
        <v>4</v>
      </c>
      <c r="BM1376" s="112" t="n">
        <v>4</v>
      </c>
      <c r="BN1376" s="112" t="n">
        <v>4</v>
      </c>
      <c r="BO1376" s="111" t="n">
        <v>20</v>
      </c>
      <c r="BP1376" s="125" t="s">
        <v>200</v>
      </c>
      <c r="BQ1376" s="127" t="s">
        <v>216</v>
      </c>
    </row>
    <row r="1377" customFormat="false" ht="13.8" hidden="false" customHeight="false" outlineLevel="0" collapsed="false">
      <c r="A1377" s="0" t="s">
        <v>9306</v>
      </c>
      <c r="B1377" s="0" t="s">
        <v>9008</v>
      </c>
      <c r="C1377" s="131" t="s">
        <v>1394</v>
      </c>
      <c r="D1377" s="131" t="s">
        <v>1333</v>
      </c>
      <c r="E1377" s="0" t="s">
        <v>194</v>
      </c>
      <c r="F1377" s="0" t="s">
        <v>195</v>
      </c>
      <c r="G1377" s="0" t="s">
        <v>196</v>
      </c>
      <c r="H1377" s="0" t="s">
        <v>197</v>
      </c>
      <c r="J1377" s="111" t="n">
        <v>1</v>
      </c>
      <c r="K1377" s="0" t="s">
        <v>198</v>
      </c>
      <c r="L1377" s="0" t="s">
        <v>198</v>
      </c>
      <c r="M1377" s="0" t="s">
        <v>235</v>
      </c>
      <c r="N1377" s="0" t="s">
        <v>9307</v>
      </c>
      <c r="O1377" s="0" t="s">
        <v>237</v>
      </c>
      <c r="P1377" s="0" t="s">
        <v>2736</v>
      </c>
      <c r="Q1377" s="120" t="s">
        <v>200</v>
      </c>
      <c r="R1377" s="0" t="s">
        <v>16</v>
      </c>
      <c r="S1377" s="0" t="s">
        <v>201</v>
      </c>
      <c r="T1377" s="0" t="s">
        <v>198</v>
      </c>
      <c r="U1377" s="0" t="s">
        <v>202</v>
      </c>
      <c r="V1377" s="0" t="s">
        <v>1790</v>
      </c>
      <c r="W1377" s="110" t="s">
        <v>204</v>
      </c>
      <c r="X1377" s="111" t="n">
        <v>2013</v>
      </c>
      <c r="Z1377" s="130" t="s">
        <v>757</v>
      </c>
      <c r="AA1377" s="122" t="s">
        <v>200</v>
      </c>
      <c r="AB1377" s="0" t="s">
        <v>4525</v>
      </c>
      <c r="AC1377" s="0" t="s">
        <v>872</v>
      </c>
      <c r="AD1377" s="111" t="n">
        <v>2013</v>
      </c>
      <c r="AE1377" s="111" t="s">
        <v>3242</v>
      </c>
      <c r="AI1377" s="111" t="s">
        <v>207</v>
      </c>
      <c r="AK1377" s="111" t="str">
        <f aca="false">(AB1377)</f>
        <v>Media molecule</v>
      </c>
      <c r="AM1377" s="111" t="n">
        <f aca="false">AD1377</f>
        <v>2013</v>
      </c>
      <c r="AN1377" s="111" t="s">
        <v>263</v>
      </c>
      <c r="AO1377" s="0" t="s">
        <v>9308</v>
      </c>
      <c r="AP1377" s="0" t="s">
        <v>200</v>
      </c>
      <c r="AS1377" s="0" t="s">
        <v>200</v>
      </c>
      <c r="AT1377" s="0" t="s">
        <v>381</v>
      </c>
      <c r="AV1377" s="0" t="s">
        <v>200</v>
      </c>
      <c r="AZ1377" s="0" t="s">
        <v>9309</v>
      </c>
      <c r="BA1377" s="124" t="s">
        <v>200</v>
      </c>
      <c r="BB1377" s="0" t="s">
        <v>248</v>
      </c>
      <c r="BC1377" s="0" t="s">
        <v>9310</v>
      </c>
      <c r="BD1377" s="0" t="s">
        <v>9311</v>
      </c>
      <c r="BE1377" s="0" t="s">
        <v>9312</v>
      </c>
      <c r="BG1377" s="125" t="s">
        <v>200</v>
      </c>
      <c r="BH1377" s="0" t="s">
        <v>735</v>
      </c>
      <c r="BI1377" s="112" t="n">
        <v>711719252269</v>
      </c>
      <c r="BJ1377" s="126" t="s">
        <v>200</v>
      </c>
      <c r="BK1377" s="0" t="s">
        <v>215</v>
      </c>
      <c r="BL1377" s="112" t="n">
        <v>4</v>
      </c>
      <c r="BM1377" s="112" t="n">
        <v>4</v>
      </c>
      <c r="BN1377" s="112" t="n">
        <v>4</v>
      </c>
      <c r="BO1377" s="111" t="n">
        <v>20</v>
      </c>
      <c r="BP1377" s="125" t="s">
        <v>200</v>
      </c>
      <c r="BQ1377" s="127" t="s">
        <v>216</v>
      </c>
    </row>
    <row r="1378" customFormat="false" ht="13.8" hidden="false" customHeight="false" outlineLevel="0" collapsed="false">
      <c r="A1378" s="0" t="s">
        <v>9313</v>
      </c>
      <c r="B1378" s="0" t="s">
        <v>9008</v>
      </c>
      <c r="C1378" s="0" t="s">
        <v>218</v>
      </c>
      <c r="D1378" s="0" t="s">
        <v>1333</v>
      </c>
      <c r="E1378" s="0" t="s">
        <v>194</v>
      </c>
      <c r="F1378" s="0" t="s">
        <v>195</v>
      </c>
      <c r="G1378" s="0" t="s">
        <v>196</v>
      </c>
      <c r="H1378" s="0" t="s">
        <v>197</v>
      </c>
      <c r="J1378" s="111" t="n">
        <v>1</v>
      </c>
      <c r="K1378" s="0" t="s">
        <v>198</v>
      </c>
      <c r="L1378" s="0" t="s">
        <v>198</v>
      </c>
      <c r="M1378" s="0" t="s">
        <v>199</v>
      </c>
      <c r="O1378" s="0" t="s">
        <v>200</v>
      </c>
      <c r="Q1378" s="120" t="s">
        <v>200</v>
      </c>
      <c r="R1378" s="0" t="s">
        <v>16</v>
      </c>
      <c r="S1378" s="0" t="s">
        <v>201</v>
      </c>
      <c r="T1378" s="0" t="s">
        <v>198</v>
      </c>
      <c r="U1378" s="0" t="s">
        <v>202</v>
      </c>
      <c r="V1378" s="0" t="s">
        <v>1790</v>
      </c>
      <c r="W1378" s="110" t="s">
        <v>204</v>
      </c>
      <c r="X1378" s="111" t="n">
        <v>2012</v>
      </c>
      <c r="Z1378" s="111" t="s">
        <v>198</v>
      </c>
      <c r="AA1378" s="122" t="s">
        <v>200</v>
      </c>
      <c r="AB1378" s="131" t="s">
        <v>5015</v>
      </c>
      <c r="AC1378" s="0" t="s">
        <v>5016</v>
      </c>
      <c r="AD1378" s="111" t="n">
        <v>2012</v>
      </c>
      <c r="AE1378" s="111" t="s">
        <v>222</v>
      </c>
      <c r="AI1378" s="111" t="s">
        <v>207</v>
      </c>
      <c r="AK1378" s="131" t="s">
        <v>5015</v>
      </c>
      <c r="AM1378" s="111" t="n">
        <f aca="false">AD1378</f>
        <v>2012</v>
      </c>
      <c r="AN1378" s="111" t="s">
        <v>208</v>
      </c>
      <c r="AO1378" s="0" t="s">
        <v>9045</v>
      </c>
      <c r="AS1378" s="0" t="s">
        <v>200</v>
      </c>
      <c r="AT1378" s="0" t="s">
        <v>4463</v>
      </c>
      <c r="AU1378" s="0" t="s">
        <v>227</v>
      </c>
      <c r="AV1378" s="0" t="s">
        <v>200</v>
      </c>
      <c r="AZ1378" s="0" t="s">
        <v>9314</v>
      </c>
      <c r="BA1378" s="124" t="s">
        <v>200</v>
      </c>
      <c r="BB1378" s="0" t="s">
        <v>248</v>
      </c>
      <c r="BC1378" s="0" t="s">
        <v>1219</v>
      </c>
      <c r="BD1378" s="0" t="s">
        <v>9315</v>
      </c>
      <c r="BE1378" s="0" t="s">
        <v>9316</v>
      </c>
      <c r="BF1378" s="0" t="s">
        <v>9317</v>
      </c>
      <c r="BG1378" s="125" t="s">
        <v>200</v>
      </c>
      <c r="BH1378" s="0" t="s">
        <v>735</v>
      </c>
      <c r="BI1378" s="112" t="n">
        <v>3391891961523</v>
      </c>
      <c r="BJ1378" s="126" t="s">
        <v>200</v>
      </c>
      <c r="BK1378" s="0" t="s">
        <v>215</v>
      </c>
      <c r="BL1378" s="112" t="n">
        <v>4</v>
      </c>
      <c r="BM1378" s="112" t="n">
        <v>4</v>
      </c>
      <c r="BN1378" s="112" t="n">
        <v>4</v>
      </c>
      <c r="BO1378" s="111" t="n">
        <v>20</v>
      </c>
      <c r="BP1378" s="125" t="s">
        <v>200</v>
      </c>
      <c r="BQ1378" s="127" t="s">
        <v>216</v>
      </c>
    </row>
    <row r="1379" customFormat="false" ht="13.8" hidden="false" customHeight="false" outlineLevel="0" collapsed="false">
      <c r="A1379" s="0" t="s">
        <v>8254</v>
      </c>
      <c r="B1379" s="0" t="s">
        <v>9008</v>
      </c>
      <c r="C1379" s="0" t="s">
        <v>605</v>
      </c>
      <c r="D1379" s="0" t="s">
        <v>1869</v>
      </c>
      <c r="E1379" s="0" t="s">
        <v>194</v>
      </c>
      <c r="F1379" s="0" t="s">
        <v>606</v>
      </c>
      <c r="G1379" s="0" t="s">
        <v>391</v>
      </c>
      <c r="H1379" s="0" t="s">
        <v>197</v>
      </c>
      <c r="J1379" s="111" t="n">
        <v>1</v>
      </c>
      <c r="K1379" s="0" t="s">
        <v>8679</v>
      </c>
      <c r="L1379" s="0" t="s">
        <v>456</v>
      </c>
      <c r="M1379" s="0" t="s">
        <v>199</v>
      </c>
      <c r="O1379" s="0" t="s">
        <v>200</v>
      </c>
      <c r="Q1379" s="120" t="s">
        <v>200</v>
      </c>
      <c r="R1379" s="0" t="s">
        <v>16</v>
      </c>
      <c r="S1379" s="0" t="s">
        <v>201</v>
      </c>
      <c r="T1379" s="0" t="s">
        <v>198</v>
      </c>
      <c r="U1379" s="0" t="s">
        <v>202</v>
      </c>
      <c r="V1379" s="0" t="s">
        <v>1790</v>
      </c>
      <c r="W1379" s="110" t="s">
        <v>204</v>
      </c>
      <c r="X1379" s="111" t="n">
        <v>2012</v>
      </c>
      <c r="Z1379" s="111" t="s">
        <v>198</v>
      </c>
      <c r="AA1379" s="122" t="s">
        <v>200</v>
      </c>
      <c r="AB1379" s="0" t="s">
        <v>543</v>
      </c>
      <c r="AC1379" s="0" t="s">
        <v>543</v>
      </c>
      <c r="AD1379" s="111" t="n">
        <v>2012</v>
      </c>
      <c r="AE1379" s="111" t="s">
        <v>198</v>
      </c>
      <c r="AI1379" s="111" t="s">
        <v>294</v>
      </c>
      <c r="AJ1379" s="111" t="s">
        <v>3976</v>
      </c>
      <c r="AK1379" s="0" t="s">
        <v>543</v>
      </c>
      <c r="AL1379" s="0" t="s">
        <v>200</v>
      </c>
      <c r="AM1379" s="111" t="n">
        <v>2011</v>
      </c>
      <c r="AN1379" s="111" t="s">
        <v>208</v>
      </c>
      <c r="AO1379" s="0" t="s">
        <v>609</v>
      </c>
      <c r="AP1379" s="0" t="s">
        <v>526</v>
      </c>
      <c r="AQ1379" s="0" t="s">
        <v>200</v>
      </c>
      <c r="AR1379" s="0" t="s">
        <v>200</v>
      </c>
      <c r="AS1379" s="0" t="s">
        <v>1880</v>
      </c>
      <c r="AT1379" s="0" t="s">
        <v>1780</v>
      </c>
      <c r="AU1379" s="0" t="s">
        <v>200</v>
      </c>
      <c r="AV1379" s="0" t="s">
        <v>8255</v>
      </c>
      <c r="AZ1379" s="0" t="s">
        <v>9318</v>
      </c>
      <c r="BA1379" s="124" t="s">
        <v>200</v>
      </c>
      <c r="BB1379" s="0" t="s">
        <v>248</v>
      </c>
      <c r="BC1379" s="0" t="s">
        <v>9319</v>
      </c>
      <c r="BD1379" s="0" t="s">
        <v>9320</v>
      </c>
      <c r="BE1379" s="0" t="s">
        <v>9128</v>
      </c>
      <c r="BG1379" s="125" t="s">
        <v>200</v>
      </c>
      <c r="BH1379" s="0" t="s">
        <v>735</v>
      </c>
      <c r="BI1379" s="112" t="n">
        <v>5055060913048</v>
      </c>
      <c r="BJ1379" s="126" t="s">
        <v>200</v>
      </c>
      <c r="BK1379" s="0" t="s">
        <v>215</v>
      </c>
      <c r="BL1379" s="112" t="n">
        <v>4</v>
      </c>
      <c r="BM1379" s="112" t="n">
        <v>4</v>
      </c>
      <c r="BN1379" s="112" t="n">
        <v>4</v>
      </c>
      <c r="BO1379" s="111" t="n">
        <v>20</v>
      </c>
      <c r="BP1379" s="125" t="s">
        <v>200</v>
      </c>
      <c r="BQ1379" s="127" t="s">
        <v>216</v>
      </c>
    </row>
    <row r="1380" customFormat="false" ht="13.8" hidden="false" customHeight="false" outlineLevel="0" collapsed="false">
      <c r="A1380" s="0" t="s">
        <v>9321</v>
      </c>
      <c r="B1380" s="0" t="s">
        <v>9008</v>
      </c>
      <c r="C1380" s="131" t="s">
        <v>1394</v>
      </c>
      <c r="D1380" s="131" t="s">
        <v>1333</v>
      </c>
      <c r="E1380" s="0" t="s">
        <v>194</v>
      </c>
      <c r="F1380" s="0" t="s">
        <v>195</v>
      </c>
      <c r="G1380" s="0" t="s">
        <v>196</v>
      </c>
      <c r="H1380" s="0" t="s">
        <v>219</v>
      </c>
      <c r="J1380" s="111" t="n">
        <v>1</v>
      </c>
      <c r="K1380" s="0" t="s">
        <v>198</v>
      </c>
      <c r="L1380" s="0" t="s">
        <v>198</v>
      </c>
      <c r="M1380" s="0" t="s">
        <v>199</v>
      </c>
      <c r="O1380" s="0" t="s">
        <v>200</v>
      </c>
      <c r="Q1380" s="120" t="s">
        <v>200</v>
      </c>
      <c r="R1380" s="0" t="s">
        <v>16</v>
      </c>
      <c r="S1380" s="0" t="s">
        <v>201</v>
      </c>
      <c r="T1380" s="0" t="s">
        <v>198</v>
      </c>
      <c r="U1380" s="0" t="s">
        <v>202</v>
      </c>
      <c r="V1380" s="0" t="s">
        <v>1790</v>
      </c>
      <c r="W1380" s="110" t="s">
        <v>204</v>
      </c>
      <c r="X1380" s="111" t="n">
        <v>2012</v>
      </c>
      <c r="Y1380" s="111" t="s">
        <v>498</v>
      </c>
      <c r="Z1380" s="111" t="s">
        <v>757</v>
      </c>
      <c r="AA1380" s="122" t="s">
        <v>200</v>
      </c>
      <c r="AB1380" s="0" t="s">
        <v>5810</v>
      </c>
      <c r="AC1380" s="0" t="s">
        <v>872</v>
      </c>
      <c r="AD1380" s="111" t="n">
        <v>2012</v>
      </c>
      <c r="AE1380" s="111" t="s">
        <v>222</v>
      </c>
      <c r="AG1380" s="111" t="s">
        <v>241</v>
      </c>
      <c r="AH1380" s="111" t="s">
        <v>799</v>
      </c>
      <c r="AI1380" s="111" t="s">
        <v>207</v>
      </c>
      <c r="AK1380" s="111" t="str">
        <f aca="false">(AB1380)</f>
        <v>Sony Bend</v>
      </c>
      <c r="AM1380" s="111" t="n">
        <f aca="false">AD1380</f>
        <v>2012</v>
      </c>
      <c r="AN1380" s="111" t="s">
        <v>297</v>
      </c>
      <c r="AS1380" s="0" t="s">
        <v>8268</v>
      </c>
      <c r="AT1380" s="0" t="s">
        <v>266</v>
      </c>
      <c r="AU1380" s="0" t="s">
        <v>3556</v>
      </c>
      <c r="AV1380" s="0" t="s">
        <v>8271</v>
      </c>
      <c r="AY1380" s="131" t="s">
        <v>3510</v>
      </c>
      <c r="AZ1380" s="0" t="s">
        <v>9322</v>
      </c>
      <c r="BA1380" s="124" t="s">
        <v>200</v>
      </c>
      <c r="BB1380" s="0" t="s">
        <v>248</v>
      </c>
      <c r="BC1380" s="0" t="s">
        <v>9323</v>
      </c>
      <c r="BE1380" s="0" t="s">
        <v>9324</v>
      </c>
      <c r="BG1380" s="125" t="s">
        <v>200</v>
      </c>
      <c r="BH1380" s="0" t="s">
        <v>735</v>
      </c>
      <c r="BI1380" s="112" t="n">
        <v>711719200826</v>
      </c>
      <c r="BJ1380" s="126" t="s">
        <v>200</v>
      </c>
      <c r="BK1380" s="0" t="s">
        <v>215</v>
      </c>
      <c r="BL1380" s="112" t="n">
        <v>4</v>
      </c>
      <c r="BM1380" s="112" t="n">
        <v>4</v>
      </c>
      <c r="BN1380" s="112" t="n">
        <v>4</v>
      </c>
      <c r="BO1380" s="111" t="n">
        <v>20</v>
      </c>
      <c r="BP1380" s="125" t="s">
        <v>200</v>
      </c>
      <c r="BQ1380" s="127" t="s">
        <v>216</v>
      </c>
    </row>
    <row r="1381" customFormat="false" ht="13.8" hidden="false" customHeight="false" outlineLevel="0" collapsed="false">
      <c r="A1381" s="0" t="s">
        <v>9325</v>
      </c>
      <c r="B1381" s="0" t="s">
        <v>9008</v>
      </c>
      <c r="C1381" s="0" t="s">
        <v>2050</v>
      </c>
      <c r="D1381" s="0" t="s">
        <v>1333</v>
      </c>
      <c r="E1381" s="0" t="s">
        <v>313</v>
      </c>
      <c r="F1381" s="0" t="s">
        <v>314</v>
      </c>
      <c r="G1381" s="0" t="s">
        <v>424</v>
      </c>
      <c r="H1381" s="0" t="s">
        <v>197</v>
      </c>
      <c r="J1381" s="111" t="n">
        <v>2</v>
      </c>
      <c r="K1381" s="0" t="s">
        <v>2825</v>
      </c>
      <c r="L1381" s="0" t="s">
        <v>456</v>
      </c>
      <c r="M1381" s="0" t="s">
        <v>199</v>
      </c>
      <c r="O1381" s="0" t="s">
        <v>200</v>
      </c>
      <c r="Q1381" s="120" t="s">
        <v>200</v>
      </c>
      <c r="R1381" s="0" t="s">
        <v>16</v>
      </c>
      <c r="S1381" s="0" t="s">
        <v>201</v>
      </c>
      <c r="T1381" s="0" t="s">
        <v>198</v>
      </c>
      <c r="U1381" s="0" t="s">
        <v>202</v>
      </c>
      <c r="V1381" s="0" t="s">
        <v>1790</v>
      </c>
      <c r="W1381" s="110" t="s">
        <v>204</v>
      </c>
      <c r="X1381" s="111" t="n">
        <v>2012</v>
      </c>
      <c r="Z1381" s="111" t="s">
        <v>198</v>
      </c>
      <c r="AA1381" s="122" t="s">
        <v>200</v>
      </c>
      <c r="AB1381" s="0" t="s">
        <v>206</v>
      </c>
      <c r="AC1381" s="0" t="s">
        <v>206</v>
      </c>
      <c r="AD1381" s="111" t="n">
        <v>2012</v>
      </c>
      <c r="AE1381" s="111" t="s">
        <v>198</v>
      </c>
      <c r="AI1381" s="111" t="s">
        <v>207</v>
      </c>
      <c r="AK1381" s="111" t="str">
        <f aca="false">(AB1381)</f>
        <v>Sega</v>
      </c>
      <c r="AL1381" s="0" t="s">
        <v>200</v>
      </c>
      <c r="AM1381" s="111" t="n">
        <f aca="false">AD1381</f>
        <v>2012</v>
      </c>
      <c r="AN1381" s="111" t="s">
        <v>208</v>
      </c>
      <c r="AP1381" s="0" t="s">
        <v>674</v>
      </c>
      <c r="AQ1381" s="0" t="s">
        <v>200</v>
      </c>
      <c r="AR1381" s="0" t="s">
        <v>200</v>
      </c>
      <c r="AS1381" s="0" t="s">
        <v>1367</v>
      </c>
      <c r="AV1381" s="0" t="s">
        <v>200</v>
      </c>
      <c r="AZ1381" s="0" t="s">
        <v>9326</v>
      </c>
      <c r="BA1381" s="124" t="s">
        <v>200</v>
      </c>
      <c r="BB1381" s="0" t="s">
        <v>248</v>
      </c>
      <c r="BC1381" s="0" t="s">
        <v>9327</v>
      </c>
      <c r="BE1381" s="0" t="s">
        <v>9328</v>
      </c>
      <c r="BG1381" s="125" t="s">
        <v>200</v>
      </c>
      <c r="BH1381" s="0" t="s">
        <v>735</v>
      </c>
      <c r="BI1381" s="112" t="n">
        <v>5055277016228</v>
      </c>
      <c r="BJ1381" s="126" t="s">
        <v>200</v>
      </c>
      <c r="BK1381" s="0" t="s">
        <v>215</v>
      </c>
      <c r="BL1381" s="112" t="n">
        <v>4</v>
      </c>
      <c r="BM1381" s="112" t="n">
        <v>4</v>
      </c>
      <c r="BN1381" s="112" t="n">
        <v>4</v>
      </c>
      <c r="BO1381" s="111" t="n">
        <v>20</v>
      </c>
      <c r="BP1381" s="125" t="s">
        <v>200</v>
      </c>
      <c r="BQ1381" s="127" t="s">
        <v>216</v>
      </c>
    </row>
    <row r="1382" customFormat="false" ht="13.8" hidden="false" customHeight="false" outlineLevel="0" collapsed="false">
      <c r="A1382" s="0" t="s">
        <v>9329</v>
      </c>
      <c r="B1382" s="0" t="s">
        <v>9008</v>
      </c>
      <c r="C1382" s="0" t="s">
        <v>1267</v>
      </c>
      <c r="D1382" s="0" t="s">
        <v>1869</v>
      </c>
      <c r="E1382" s="0" t="s">
        <v>194</v>
      </c>
      <c r="F1382" s="0" t="s">
        <v>1509</v>
      </c>
      <c r="G1382" s="0" t="s">
        <v>196</v>
      </c>
      <c r="H1382" s="0" t="s">
        <v>4389</v>
      </c>
      <c r="I1382" s="0" t="s">
        <v>839</v>
      </c>
      <c r="J1382" s="111" t="n">
        <v>1</v>
      </c>
      <c r="K1382" s="0" t="s">
        <v>198</v>
      </c>
      <c r="L1382" s="0" t="s">
        <v>198</v>
      </c>
      <c r="M1382" s="0" t="s">
        <v>274</v>
      </c>
      <c r="O1382" s="0" t="s">
        <v>237</v>
      </c>
      <c r="P1382" s="0" t="s">
        <v>410</v>
      </c>
      <c r="Q1382" s="120" t="s">
        <v>200</v>
      </c>
      <c r="R1382" s="0" t="s">
        <v>16</v>
      </c>
      <c r="S1382" s="0" t="s">
        <v>201</v>
      </c>
      <c r="T1382" s="0" t="s">
        <v>198</v>
      </c>
      <c r="U1382" s="0" t="s">
        <v>202</v>
      </c>
      <c r="V1382" s="0" t="s">
        <v>1790</v>
      </c>
      <c r="W1382" s="110" t="s">
        <v>204</v>
      </c>
      <c r="X1382" s="111" t="n">
        <v>2012</v>
      </c>
      <c r="Y1382" s="111" t="s">
        <v>1624</v>
      </c>
      <c r="Z1382" s="130" t="s">
        <v>757</v>
      </c>
      <c r="AA1382" s="122" t="s">
        <v>200</v>
      </c>
      <c r="AB1382" s="0" t="s">
        <v>5135</v>
      </c>
      <c r="AC1382" s="0" t="s">
        <v>872</v>
      </c>
      <c r="AD1382" s="111" t="n">
        <v>2012</v>
      </c>
      <c r="AE1382" s="111" t="s">
        <v>198</v>
      </c>
      <c r="AI1382" s="111" t="s">
        <v>294</v>
      </c>
      <c r="AJ1382" s="111" t="s">
        <v>1793</v>
      </c>
      <c r="AK1382" s="0" t="s">
        <v>5135</v>
      </c>
      <c r="AL1382" s="0" t="s">
        <v>200</v>
      </c>
      <c r="AM1382" s="111" t="n">
        <v>2012</v>
      </c>
      <c r="AN1382" s="111" t="s">
        <v>297</v>
      </c>
      <c r="AO1382" s="0" t="s">
        <v>9330</v>
      </c>
      <c r="AP1382" s="0" t="s">
        <v>526</v>
      </c>
      <c r="AQ1382" s="0" t="s">
        <v>6836</v>
      </c>
      <c r="AR1382" s="0" t="s">
        <v>200</v>
      </c>
      <c r="AS1382" s="0" t="s">
        <v>8083</v>
      </c>
      <c r="AT1382" s="0" t="s">
        <v>9331</v>
      </c>
      <c r="AU1382" s="0" t="s">
        <v>6777</v>
      </c>
      <c r="AV1382" s="0" t="s">
        <v>200</v>
      </c>
      <c r="AZ1382" s="0" t="s">
        <v>9332</v>
      </c>
      <c r="BA1382" s="124" t="s">
        <v>200</v>
      </c>
      <c r="BB1382" s="0" t="s">
        <v>248</v>
      </c>
      <c r="BC1382" s="0" t="s">
        <v>9333</v>
      </c>
      <c r="BE1382" s="0" t="s">
        <v>5332</v>
      </c>
      <c r="BF1382" s="0" t="s">
        <v>9334</v>
      </c>
      <c r="BG1382" s="125" t="s">
        <v>200</v>
      </c>
      <c r="BH1382" s="0" t="s">
        <v>735</v>
      </c>
      <c r="BI1382" s="112" t="n">
        <v>711719221852</v>
      </c>
      <c r="BJ1382" s="126" t="s">
        <v>200</v>
      </c>
      <c r="BK1382" s="0" t="s">
        <v>215</v>
      </c>
      <c r="BL1382" s="112" t="n">
        <v>4</v>
      </c>
      <c r="BM1382" s="112" t="n">
        <v>4</v>
      </c>
      <c r="BN1382" s="112" t="n">
        <v>4</v>
      </c>
      <c r="BO1382" s="111" t="n">
        <v>20</v>
      </c>
      <c r="BP1382" s="125" t="s">
        <v>200</v>
      </c>
      <c r="BQ1382" s="127" t="s">
        <v>216</v>
      </c>
    </row>
    <row r="1383" customFormat="false" ht="13.8" hidden="false" customHeight="false" outlineLevel="0" collapsed="false">
      <c r="A1383" s="0" t="s">
        <v>8382</v>
      </c>
      <c r="B1383" s="0" t="s">
        <v>9008</v>
      </c>
      <c r="C1383" s="0" t="s">
        <v>1082</v>
      </c>
      <c r="D1383" s="0" t="s">
        <v>193</v>
      </c>
      <c r="E1383" s="0" t="s">
        <v>313</v>
      </c>
      <c r="F1383" s="0" t="s">
        <v>314</v>
      </c>
      <c r="G1383" s="0" t="s">
        <v>424</v>
      </c>
      <c r="H1383" s="0" t="s">
        <v>197</v>
      </c>
      <c r="J1383" s="111" t="n">
        <v>1</v>
      </c>
      <c r="K1383" s="0" t="s">
        <v>8612</v>
      </c>
      <c r="L1383" s="0" t="s">
        <v>392</v>
      </c>
      <c r="M1383" s="0" t="s">
        <v>274</v>
      </c>
      <c r="O1383" s="0" t="s">
        <v>200</v>
      </c>
      <c r="Q1383" s="120" t="s">
        <v>200</v>
      </c>
      <c r="R1383" s="0" t="s">
        <v>16</v>
      </c>
      <c r="S1383" s="0" t="s">
        <v>5247</v>
      </c>
      <c r="T1383" s="0" t="s">
        <v>198</v>
      </c>
      <c r="U1383" s="0" t="s">
        <v>285</v>
      </c>
      <c r="V1383" s="0" t="s">
        <v>1790</v>
      </c>
      <c r="W1383" s="110" t="s">
        <v>204</v>
      </c>
      <c r="X1383" s="111" t="n">
        <v>2018</v>
      </c>
      <c r="Y1383" s="111" t="s">
        <v>205</v>
      </c>
      <c r="Z1383" s="111" t="s">
        <v>198</v>
      </c>
      <c r="AA1383" s="122" t="s">
        <v>200</v>
      </c>
      <c r="AB1383" s="0" t="s">
        <v>7218</v>
      </c>
      <c r="AC1383" s="0" t="s">
        <v>5249</v>
      </c>
      <c r="AD1383" s="111" t="s">
        <v>198</v>
      </c>
      <c r="AE1383" s="111" t="s">
        <v>3242</v>
      </c>
      <c r="AG1383" s="130"/>
      <c r="AI1383" s="111" t="s">
        <v>294</v>
      </c>
      <c r="AJ1383" s="111" t="s">
        <v>1130</v>
      </c>
      <c r="AK1383" s="111" t="s">
        <v>8384</v>
      </c>
      <c r="AL1383" s="0" t="s">
        <v>216</v>
      </c>
      <c r="AM1383" s="111" t="n">
        <v>1994</v>
      </c>
      <c r="AN1383" s="111" t="s">
        <v>510</v>
      </c>
      <c r="AR1383" s="0" t="s">
        <v>200</v>
      </c>
      <c r="AS1383" s="0" t="s">
        <v>200</v>
      </c>
      <c r="AV1383" s="0" t="s">
        <v>200</v>
      </c>
      <c r="AZ1383" s="0" t="s">
        <v>9335</v>
      </c>
      <c r="BA1383" s="124" t="s">
        <v>200</v>
      </c>
      <c r="BB1383" s="0" t="s">
        <v>462</v>
      </c>
      <c r="BC1383" s="0" t="s">
        <v>9336</v>
      </c>
      <c r="BD1383" s="0" t="s">
        <v>200</v>
      </c>
      <c r="BE1383" s="0" t="s">
        <v>9337</v>
      </c>
      <c r="BG1383" s="125" t="s">
        <v>200</v>
      </c>
      <c r="BH1383" s="0" t="s">
        <v>735</v>
      </c>
      <c r="BI1383" s="112" t="n">
        <v>819976020208</v>
      </c>
      <c r="BJ1383" s="126" t="s">
        <v>200</v>
      </c>
      <c r="BK1383" s="0" t="s">
        <v>215</v>
      </c>
      <c r="BL1383" s="112" t="n">
        <v>4</v>
      </c>
      <c r="BM1383" s="112" t="n">
        <v>4</v>
      </c>
      <c r="BN1383" s="112" t="n">
        <v>4</v>
      </c>
      <c r="BO1383" s="111" t="n">
        <v>60</v>
      </c>
      <c r="BP1383" s="125" t="s">
        <v>200</v>
      </c>
      <c r="BQ1383" s="127" t="s">
        <v>216</v>
      </c>
    </row>
    <row r="1384" customFormat="false" ht="13.8" hidden="false" customHeight="false" outlineLevel="0" collapsed="false">
      <c r="A1384" s="0" t="s">
        <v>9338</v>
      </c>
      <c r="B1384" s="0" t="s">
        <v>9008</v>
      </c>
      <c r="C1384" s="0" t="s">
        <v>5126</v>
      </c>
      <c r="D1384" s="0" t="s">
        <v>1333</v>
      </c>
      <c r="E1384" s="0" t="s">
        <v>313</v>
      </c>
      <c r="F1384" s="0" t="s">
        <v>314</v>
      </c>
      <c r="G1384" s="0" t="s">
        <v>880</v>
      </c>
      <c r="H1384" s="0" t="s">
        <v>197</v>
      </c>
      <c r="J1384" s="111" t="n">
        <v>1</v>
      </c>
      <c r="K1384" s="0" t="s">
        <v>8679</v>
      </c>
      <c r="L1384" s="0" t="s">
        <v>392</v>
      </c>
      <c r="M1384" s="0" t="s">
        <v>199</v>
      </c>
      <c r="O1384" s="0" t="s">
        <v>200</v>
      </c>
      <c r="Q1384" s="120" t="s">
        <v>200</v>
      </c>
      <c r="R1384" s="0" t="s">
        <v>16</v>
      </c>
      <c r="S1384" s="0" t="s">
        <v>201</v>
      </c>
      <c r="T1384" s="0" t="s">
        <v>198</v>
      </c>
      <c r="U1384" s="0" t="s">
        <v>202</v>
      </c>
      <c r="V1384" s="0" t="s">
        <v>1790</v>
      </c>
      <c r="W1384" s="110" t="s">
        <v>204</v>
      </c>
      <c r="X1384" s="111" t="n">
        <v>2012</v>
      </c>
      <c r="Z1384" s="111" t="s">
        <v>198</v>
      </c>
      <c r="AA1384" s="122" t="s">
        <v>200</v>
      </c>
      <c r="AB1384" s="0" t="s">
        <v>5127</v>
      </c>
      <c r="AC1384" s="0" t="s">
        <v>872</v>
      </c>
      <c r="AD1384" s="111" t="n">
        <v>2012</v>
      </c>
      <c r="AE1384" s="111" t="s">
        <v>222</v>
      </c>
      <c r="AI1384" s="111" t="s">
        <v>207</v>
      </c>
      <c r="AK1384" s="111" t="str">
        <f aca="false">(AB1384)</f>
        <v>Sony Liverpool</v>
      </c>
      <c r="AM1384" s="111" t="n">
        <f aca="false">AD1384</f>
        <v>2012</v>
      </c>
      <c r="AN1384" s="111" t="s">
        <v>263</v>
      </c>
      <c r="AO1384" s="0" t="s">
        <v>4360</v>
      </c>
      <c r="AP1384" s="0" t="s">
        <v>200</v>
      </c>
      <c r="AS1384" s="0" t="s">
        <v>5128</v>
      </c>
      <c r="AV1384" s="0" t="s">
        <v>200</v>
      </c>
      <c r="AZ1384" s="0" t="s">
        <v>9339</v>
      </c>
      <c r="BA1384" s="124" t="s">
        <v>200</v>
      </c>
      <c r="BB1384" s="0" t="s">
        <v>462</v>
      </c>
      <c r="BC1384" s="0" t="s">
        <v>4329</v>
      </c>
      <c r="BE1384" s="0" t="s">
        <v>9340</v>
      </c>
      <c r="BG1384" s="125" t="s">
        <v>200</v>
      </c>
      <c r="BH1384" s="0" t="s">
        <v>735</v>
      </c>
      <c r="BI1384" s="112" t="n">
        <v>711719201922</v>
      </c>
      <c r="BJ1384" s="126" t="s">
        <v>200</v>
      </c>
      <c r="BK1384" s="0" t="s">
        <v>215</v>
      </c>
      <c r="BL1384" s="112" t="n">
        <v>4</v>
      </c>
      <c r="BM1384" s="112" t="n">
        <v>4</v>
      </c>
      <c r="BN1384" s="112" t="n">
        <v>4</v>
      </c>
      <c r="BO1384" s="111" t="n">
        <v>20</v>
      </c>
      <c r="BP1384" s="125" t="s">
        <v>200</v>
      </c>
      <c r="BQ1384" s="127" t="s">
        <v>216</v>
      </c>
    </row>
    <row r="1385" customFormat="false" ht="13.8" hidden="false" customHeight="false" outlineLevel="0" collapsed="false">
      <c r="A1385" s="0" t="s">
        <v>9341</v>
      </c>
      <c r="B1385" s="0" t="s">
        <v>9008</v>
      </c>
      <c r="C1385" s="0" t="s">
        <v>938</v>
      </c>
      <c r="D1385" s="0" t="s">
        <v>1333</v>
      </c>
      <c r="E1385" s="0" t="s">
        <v>313</v>
      </c>
      <c r="F1385" s="0" t="s">
        <v>314</v>
      </c>
      <c r="G1385" s="0" t="s">
        <v>196</v>
      </c>
      <c r="H1385" s="0" t="s">
        <v>197</v>
      </c>
      <c r="J1385" s="111" t="n">
        <v>1</v>
      </c>
      <c r="K1385" s="0" t="s">
        <v>198</v>
      </c>
      <c r="L1385" s="0" t="s">
        <v>198</v>
      </c>
      <c r="M1385" s="0" t="s">
        <v>199</v>
      </c>
      <c r="O1385" s="0" t="s">
        <v>200</v>
      </c>
      <c r="Q1385" s="120" t="s">
        <v>200</v>
      </c>
      <c r="R1385" s="0" t="s">
        <v>16</v>
      </c>
      <c r="S1385" s="0" t="s">
        <v>201</v>
      </c>
      <c r="T1385" s="0" t="s">
        <v>198</v>
      </c>
      <c r="U1385" s="0" t="s">
        <v>202</v>
      </c>
      <c r="V1385" s="0" t="s">
        <v>1790</v>
      </c>
      <c r="W1385" s="110" t="s">
        <v>204</v>
      </c>
      <c r="X1385" s="111" t="n">
        <v>2013</v>
      </c>
      <c r="Z1385" s="111" t="s">
        <v>198</v>
      </c>
      <c r="AA1385" s="122" t="s">
        <v>200</v>
      </c>
      <c r="AB1385" s="0" t="s">
        <v>6579</v>
      </c>
      <c r="AC1385" s="0" t="s">
        <v>5210</v>
      </c>
      <c r="AD1385" s="111" t="n">
        <v>2013</v>
      </c>
      <c r="AE1385" s="111" t="s">
        <v>198</v>
      </c>
      <c r="AI1385" s="111" t="s">
        <v>207</v>
      </c>
      <c r="AK1385" s="111" t="str">
        <f aca="false">(AB1385)</f>
        <v>Milestone</v>
      </c>
      <c r="AL1385" s="0" t="s">
        <v>200</v>
      </c>
      <c r="AM1385" s="111" t="n">
        <f aca="false">AD1385</f>
        <v>2013</v>
      </c>
      <c r="AN1385" s="111" t="s">
        <v>2552</v>
      </c>
      <c r="AP1385" s="0" t="s">
        <v>674</v>
      </c>
      <c r="AQ1385" s="0" t="s">
        <v>200</v>
      </c>
      <c r="AR1385" s="0" t="s">
        <v>200</v>
      </c>
      <c r="AS1385" s="0" t="s">
        <v>3894</v>
      </c>
      <c r="AV1385" s="0" t="s">
        <v>200</v>
      </c>
      <c r="AZ1385" s="0" t="s">
        <v>9342</v>
      </c>
      <c r="BA1385" s="124" t="s">
        <v>200</v>
      </c>
      <c r="BB1385" s="0" t="s">
        <v>210</v>
      </c>
      <c r="BC1385" s="0" t="s">
        <v>9343</v>
      </c>
      <c r="BD1385" s="0" t="s">
        <v>9344</v>
      </c>
      <c r="BE1385" s="0" t="s">
        <v>9345</v>
      </c>
      <c r="BF1385" s="0" t="s">
        <v>9346</v>
      </c>
      <c r="BG1385" s="125" t="s">
        <v>200</v>
      </c>
      <c r="BH1385" s="0" t="s">
        <v>735</v>
      </c>
      <c r="BI1385" s="112" t="n">
        <v>3499550319163</v>
      </c>
      <c r="BJ1385" s="126" t="s">
        <v>200</v>
      </c>
      <c r="BK1385" s="0" t="s">
        <v>215</v>
      </c>
      <c r="BL1385" s="112" t="n">
        <v>4</v>
      </c>
      <c r="BM1385" s="112" t="n">
        <v>4</v>
      </c>
      <c r="BN1385" s="112" t="n">
        <v>4</v>
      </c>
      <c r="BO1385" s="111" t="n">
        <v>20</v>
      </c>
      <c r="BP1385" s="125" t="s">
        <v>200</v>
      </c>
      <c r="BQ1385" s="127" t="s">
        <v>216</v>
      </c>
    </row>
    <row r="1386" customFormat="false" ht="13.8" hidden="false" customHeight="false" outlineLevel="0" collapsed="false">
      <c r="A1386" s="0" t="s">
        <v>9347</v>
      </c>
      <c r="B1386" s="0" t="s">
        <v>9008</v>
      </c>
      <c r="C1386" s="131" t="s">
        <v>1451</v>
      </c>
      <c r="D1386" s="131" t="s">
        <v>193</v>
      </c>
      <c r="E1386" s="0" t="s">
        <v>194</v>
      </c>
      <c r="F1386" s="0" t="s">
        <v>195</v>
      </c>
      <c r="G1386" s="0" t="s">
        <v>330</v>
      </c>
      <c r="H1386" s="0" t="s">
        <v>901</v>
      </c>
      <c r="J1386" s="111" t="n">
        <v>1</v>
      </c>
      <c r="K1386" s="0" t="s">
        <v>198</v>
      </c>
      <c r="L1386" s="0" t="s">
        <v>198</v>
      </c>
      <c r="M1386" s="0" t="s">
        <v>199</v>
      </c>
      <c r="O1386" s="0" t="s">
        <v>200</v>
      </c>
      <c r="Q1386" s="120" t="s">
        <v>200</v>
      </c>
      <c r="R1386" s="0" t="s">
        <v>16</v>
      </c>
      <c r="S1386" s="0" t="s">
        <v>1834</v>
      </c>
      <c r="T1386" s="0" t="s">
        <v>9348</v>
      </c>
      <c r="U1386" s="0" t="s">
        <v>202</v>
      </c>
      <c r="V1386" s="0" t="s">
        <v>1790</v>
      </c>
      <c r="W1386" s="110" t="s">
        <v>204</v>
      </c>
      <c r="X1386" s="111" t="n">
        <v>2016</v>
      </c>
      <c r="Z1386" s="111" t="s">
        <v>221</v>
      </c>
      <c r="AA1386" s="122" t="s">
        <v>200</v>
      </c>
      <c r="AB1386" s="0" t="s">
        <v>5955</v>
      </c>
      <c r="AC1386" s="0" t="s">
        <v>5026</v>
      </c>
      <c r="AD1386" s="111" t="n">
        <v>2016</v>
      </c>
      <c r="AE1386" s="111" t="s">
        <v>198</v>
      </c>
      <c r="AI1386" s="111" t="s">
        <v>207</v>
      </c>
      <c r="AK1386" s="111" t="str">
        <f aca="false">(AB1386)</f>
        <v>Nippon ichi</v>
      </c>
      <c r="AM1386" s="111" t="n">
        <f aca="false">AD1386</f>
        <v>2016</v>
      </c>
      <c r="AN1386" s="111" t="s">
        <v>208</v>
      </c>
      <c r="AR1386" s="0" t="s">
        <v>1455</v>
      </c>
      <c r="AS1386" s="0" t="s">
        <v>200</v>
      </c>
      <c r="AT1386" s="0" t="s">
        <v>226</v>
      </c>
      <c r="AU1386" s="0" t="s">
        <v>8511</v>
      </c>
      <c r="AV1386" s="0" t="s">
        <v>200</v>
      </c>
      <c r="AZ1386" s="0" t="s">
        <v>9349</v>
      </c>
      <c r="BA1386" s="124" t="s">
        <v>200</v>
      </c>
      <c r="BB1386" s="0" t="s">
        <v>248</v>
      </c>
      <c r="BC1386" s="0" t="s">
        <v>357</v>
      </c>
      <c r="BD1386" s="0" t="s">
        <v>9350</v>
      </c>
      <c r="BE1386" s="0" t="s">
        <v>9351</v>
      </c>
      <c r="BF1386" s="0" t="s">
        <v>200</v>
      </c>
      <c r="BG1386" s="125" t="s">
        <v>200</v>
      </c>
      <c r="BH1386" s="0" t="s">
        <v>253</v>
      </c>
      <c r="BI1386" s="112" t="n">
        <v>813633018232</v>
      </c>
      <c r="BJ1386" s="126" t="s">
        <v>200</v>
      </c>
      <c r="BK1386" s="0" t="s">
        <v>215</v>
      </c>
      <c r="BL1386" s="112" t="n">
        <v>4</v>
      </c>
      <c r="BM1386" s="112" t="n">
        <v>4</v>
      </c>
      <c r="BN1386" s="112" t="n">
        <v>4</v>
      </c>
      <c r="BO1386" s="111" t="n">
        <v>20</v>
      </c>
      <c r="BP1386" s="125" t="s">
        <v>200</v>
      </c>
      <c r="BQ1386" s="127" t="s">
        <v>216</v>
      </c>
    </row>
    <row r="1387" customFormat="false" ht="13.8" hidden="false" customHeight="false" outlineLevel="0" collapsed="false">
      <c r="A1387" s="0" t="s">
        <v>9352</v>
      </c>
      <c r="B1387" s="0" t="s">
        <v>9008</v>
      </c>
      <c r="C1387" s="0" t="s">
        <v>329</v>
      </c>
      <c r="D1387" s="0" t="s">
        <v>1333</v>
      </c>
      <c r="E1387" s="0" t="s">
        <v>194</v>
      </c>
      <c r="F1387" s="0" t="s">
        <v>195</v>
      </c>
      <c r="G1387" s="0" t="s">
        <v>330</v>
      </c>
      <c r="H1387" s="0" t="s">
        <v>197</v>
      </c>
      <c r="J1387" s="111" t="n">
        <v>1</v>
      </c>
      <c r="K1387" s="0" t="s">
        <v>198</v>
      </c>
      <c r="L1387" s="0" t="s">
        <v>198</v>
      </c>
      <c r="M1387" s="0" t="s">
        <v>199</v>
      </c>
      <c r="O1387" s="0" t="s">
        <v>200</v>
      </c>
      <c r="Q1387" s="120" t="s">
        <v>200</v>
      </c>
      <c r="R1387" s="0" t="s">
        <v>16</v>
      </c>
      <c r="S1387" s="0" t="s">
        <v>1834</v>
      </c>
      <c r="T1387" s="0" t="s">
        <v>9353</v>
      </c>
      <c r="U1387" s="0" t="s">
        <v>285</v>
      </c>
      <c r="V1387" s="0" t="s">
        <v>1790</v>
      </c>
      <c r="W1387" s="110" t="s">
        <v>204</v>
      </c>
      <c r="X1387" s="111" t="n">
        <v>2013</v>
      </c>
      <c r="Y1387" s="111" t="s">
        <v>205</v>
      </c>
      <c r="Z1387" s="130" t="s">
        <v>757</v>
      </c>
      <c r="AA1387" s="122" t="s">
        <v>200</v>
      </c>
      <c r="AB1387" s="0" t="s">
        <v>1061</v>
      </c>
      <c r="AC1387" s="0" t="s">
        <v>6406</v>
      </c>
      <c r="AD1387" s="111" t="n">
        <v>2014</v>
      </c>
      <c r="AE1387" s="111" t="s">
        <v>222</v>
      </c>
      <c r="AI1387" s="111" t="s">
        <v>207</v>
      </c>
      <c r="AK1387" s="111" t="str">
        <f aca="false">(AB1387)</f>
        <v>Falcom</v>
      </c>
      <c r="AM1387" s="111" t="n">
        <f aca="false">AD1387</f>
        <v>2014</v>
      </c>
      <c r="AN1387" s="111" t="s">
        <v>208</v>
      </c>
      <c r="AS1387" s="0" t="s">
        <v>8523</v>
      </c>
      <c r="AU1387" s="0" t="s">
        <v>332</v>
      </c>
      <c r="AV1387" s="0" t="s">
        <v>200</v>
      </c>
      <c r="AZ1387" s="0" t="s">
        <v>9354</v>
      </c>
      <c r="BA1387" s="124" t="s">
        <v>200</v>
      </c>
      <c r="BB1387" s="0" t="s">
        <v>210</v>
      </c>
      <c r="BC1387" s="0" t="s">
        <v>9355</v>
      </c>
      <c r="BD1387" s="0" t="s">
        <v>9356</v>
      </c>
      <c r="BE1387" s="0" t="s">
        <v>4224</v>
      </c>
      <c r="BF1387" s="0" t="s">
        <v>9357</v>
      </c>
      <c r="BG1387" s="125" t="s">
        <v>200</v>
      </c>
      <c r="BH1387" s="0" t="s">
        <v>253</v>
      </c>
      <c r="BI1387" s="112" t="n">
        <v>853466001636</v>
      </c>
      <c r="BJ1387" s="126" t="s">
        <v>200</v>
      </c>
      <c r="BK1387" s="0" t="s">
        <v>215</v>
      </c>
      <c r="BL1387" s="112" t="n">
        <v>4</v>
      </c>
      <c r="BM1387" s="112" t="n">
        <v>4</v>
      </c>
      <c r="BN1387" s="112" t="n">
        <v>4</v>
      </c>
      <c r="BO1387" s="111" t="n">
        <v>50</v>
      </c>
      <c r="BP1387" s="125" t="s">
        <v>200</v>
      </c>
      <c r="BQ1387" s="127" t="s">
        <v>216</v>
      </c>
    </row>
    <row r="1388" customFormat="false" ht="13.8" hidden="false" customHeight="false" outlineLevel="0" collapsed="false">
      <c r="A1388" s="0" t="s">
        <v>8521</v>
      </c>
      <c r="B1388" s="0" t="s">
        <v>9008</v>
      </c>
      <c r="C1388" s="0" t="s">
        <v>329</v>
      </c>
      <c r="D1388" s="0" t="s">
        <v>1333</v>
      </c>
      <c r="E1388" s="0" t="s">
        <v>194</v>
      </c>
      <c r="F1388" s="0" t="s">
        <v>606</v>
      </c>
      <c r="G1388" s="0" t="s">
        <v>330</v>
      </c>
      <c r="H1388" s="0" t="s">
        <v>197</v>
      </c>
      <c r="J1388" s="111" t="n">
        <v>1</v>
      </c>
      <c r="K1388" s="0" t="s">
        <v>198</v>
      </c>
      <c r="L1388" s="0" t="s">
        <v>198</v>
      </c>
      <c r="M1388" s="0" t="s">
        <v>274</v>
      </c>
      <c r="O1388" s="0" t="s">
        <v>200</v>
      </c>
      <c r="Q1388" s="120" t="s">
        <v>200</v>
      </c>
      <c r="R1388" s="0" t="s">
        <v>16</v>
      </c>
      <c r="S1388" s="0" t="s">
        <v>201</v>
      </c>
      <c r="T1388" s="0" t="s">
        <v>198</v>
      </c>
      <c r="U1388" s="0" t="s">
        <v>4369</v>
      </c>
      <c r="V1388" s="0" t="s">
        <v>1790</v>
      </c>
      <c r="W1388" s="110" t="s">
        <v>204</v>
      </c>
      <c r="X1388" s="111" t="n">
        <v>2017</v>
      </c>
      <c r="Y1388" s="111" t="s">
        <v>205</v>
      </c>
      <c r="Z1388" s="130" t="s">
        <v>757</v>
      </c>
      <c r="AA1388" s="122" t="s">
        <v>200</v>
      </c>
      <c r="AB1388" s="0" t="s">
        <v>1061</v>
      </c>
      <c r="AC1388" s="0" t="s">
        <v>3397</v>
      </c>
      <c r="AD1388" s="111" t="s">
        <v>198</v>
      </c>
      <c r="AE1388" s="111" t="s">
        <v>5042</v>
      </c>
      <c r="AI1388" s="111" t="s">
        <v>294</v>
      </c>
      <c r="AJ1388" s="111" t="s">
        <v>1793</v>
      </c>
      <c r="AK1388" s="0" t="s">
        <v>1061</v>
      </c>
      <c r="AM1388" s="111" t="n">
        <v>2006</v>
      </c>
      <c r="AN1388" s="111" t="s">
        <v>208</v>
      </c>
      <c r="AS1388" s="0" t="s">
        <v>8523</v>
      </c>
      <c r="AU1388" s="0" t="s">
        <v>332</v>
      </c>
      <c r="AV1388" s="0" t="s">
        <v>200</v>
      </c>
      <c r="AZ1388" s="0" t="s">
        <v>8524</v>
      </c>
      <c r="BA1388" s="124" t="s">
        <v>200</v>
      </c>
      <c r="BB1388" s="0" t="s">
        <v>462</v>
      </c>
      <c r="BC1388" s="0" t="s">
        <v>8525</v>
      </c>
      <c r="BD1388" s="0" t="s">
        <v>8526</v>
      </c>
      <c r="BE1388" s="0" t="s">
        <v>8527</v>
      </c>
      <c r="BF1388" s="0" t="s">
        <v>8528</v>
      </c>
      <c r="BG1388" s="125" t="s">
        <v>200</v>
      </c>
      <c r="BH1388" s="0" t="s">
        <v>735</v>
      </c>
      <c r="BI1388" s="112" t="n">
        <v>8809560330068</v>
      </c>
      <c r="BJ1388" s="126" t="s">
        <v>200</v>
      </c>
      <c r="BK1388" s="0" t="s">
        <v>215</v>
      </c>
      <c r="BL1388" s="112" t="n">
        <v>4</v>
      </c>
      <c r="BM1388" s="112" t="n">
        <v>4</v>
      </c>
      <c r="BN1388" s="112" t="n">
        <v>4</v>
      </c>
      <c r="BO1388" s="111" t="n">
        <v>20</v>
      </c>
      <c r="BP1388" s="125" t="s">
        <v>200</v>
      </c>
      <c r="BQ1388" s="127" t="s">
        <v>216</v>
      </c>
    </row>
    <row r="1389" customFormat="false" ht="13.8" hidden="false" customHeight="false" outlineLevel="0" collapsed="false">
      <c r="A1389" s="0" t="s">
        <v>8535</v>
      </c>
      <c r="B1389" s="0" t="s">
        <v>9008</v>
      </c>
      <c r="C1389" s="0" t="s">
        <v>1267</v>
      </c>
      <c r="D1389" s="131" t="s">
        <v>1333</v>
      </c>
      <c r="E1389" s="0" t="s">
        <v>284</v>
      </c>
      <c r="F1389" s="0" t="s">
        <v>1509</v>
      </c>
      <c r="G1389" s="0" t="s">
        <v>196</v>
      </c>
      <c r="H1389" s="0" t="s">
        <v>1287</v>
      </c>
      <c r="J1389" s="111" t="n">
        <v>1</v>
      </c>
      <c r="K1389" s="0" t="s">
        <v>198</v>
      </c>
      <c r="L1389" s="0" t="s">
        <v>198</v>
      </c>
      <c r="M1389" s="0" t="s">
        <v>199</v>
      </c>
      <c r="O1389" s="0" t="s">
        <v>200</v>
      </c>
      <c r="Q1389" s="120" t="s">
        <v>200</v>
      </c>
      <c r="R1389" s="0" t="s">
        <v>16</v>
      </c>
      <c r="S1389" s="0" t="s">
        <v>201</v>
      </c>
      <c r="T1389" s="0" t="s">
        <v>198</v>
      </c>
      <c r="U1389" s="0" t="s">
        <v>285</v>
      </c>
      <c r="V1389" s="0" t="s">
        <v>1790</v>
      </c>
      <c r="W1389" s="110" t="s">
        <v>204</v>
      </c>
      <c r="X1389" s="111" t="n">
        <v>2016</v>
      </c>
      <c r="Y1389" s="111" t="s">
        <v>205</v>
      </c>
      <c r="Z1389" s="130" t="s">
        <v>757</v>
      </c>
      <c r="AA1389" s="122" t="s">
        <v>200</v>
      </c>
      <c r="AB1389" s="0" t="s">
        <v>8536</v>
      </c>
      <c r="AC1389" s="0" t="s">
        <v>4878</v>
      </c>
      <c r="AD1389" s="111" t="s">
        <v>198</v>
      </c>
      <c r="AE1389" s="111" t="s">
        <v>198</v>
      </c>
      <c r="AI1389" s="111" t="s">
        <v>207</v>
      </c>
      <c r="AK1389" s="111" t="str">
        <f aca="false">(AB1389)</f>
        <v>Chunsoft</v>
      </c>
      <c r="AM1389" s="111" t="n">
        <f aca="false">X1389</f>
        <v>2016</v>
      </c>
      <c r="AN1389" s="111" t="s">
        <v>208</v>
      </c>
      <c r="AO1389" s="0" t="s">
        <v>9045</v>
      </c>
      <c r="AS1389" s="0" t="s">
        <v>8043</v>
      </c>
      <c r="AT1389" s="0" t="s">
        <v>5748</v>
      </c>
      <c r="AU1389" s="0" t="s">
        <v>8044</v>
      </c>
      <c r="AV1389" s="128" t="s">
        <v>8045</v>
      </c>
      <c r="AZ1389" s="0" t="s">
        <v>8537</v>
      </c>
      <c r="BA1389" s="124" t="s">
        <v>200</v>
      </c>
      <c r="BB1389" s="0" t="s">
        <v>248</v>
      </c>
      <c r="BC1389" s="0" t="s">
        <v>8538</v>
      </c>
      <c r="BD1389" s="0" t="s">
        <v>8539</v>
      </c>
      <c r="BE1389" s="0" t="s">
        <v>8540</v>
      </c>
      <c r="BG1389" s="125" t="s">
        <v>200</v>
      </c>
      <c r="BH1389" s="0" t="s">
        <v>735</v>
      </c>
      <c r="BI1389" s="112" t="n">
        <v>865415000188</v>
      </c>
      <c r="BJ1389" s="126" t="s">
        <v>200</v>
      </c>
      <c r="BK1389" s="0" t="s">
        <v>215</v>
      </c>
      <c r="BL1389" s="112" t="n">
        <v>4</v>
      </c>
      <c r="BM1389" s="112" t="n">
        <v>4</v>
      </c>
      <c r="BN1389" s="112" t="n">
        <v>4</v>
      </c>
      <c r="BO1389" s="111" t="n">
        <v>20</v>
      </c>
      <c r="BP1389" s="125" t="s">
        <v>200</v>
      </c>
      <c r="BQ1389" s="127" t="s">
        <v>216</v>
      </c>
    </row>
    <row r="1390" customFormat="false" ht="13.8" hidden="false" customHeight="false" outlineLevel="0" collapsed="false">
      <c r="A1390" s="0" t="s">
        <v>9358</v>
      </c>
      <c r="B1390" s="0" t="s">
        <v>9359</v>
      </c>
      <c r="C1390" s="0" t="s">
        <v>380</v>
      </c>
      <c r="D1390" s="0" t="s">
        <v>193</v>
      </c>
      <c r="E1390" s="0" t="s">
        <v>194</v>
      </c>
      <c r="F1390" s="0" t="s">
        <v>195</v>
      </c>
      <c r="G1390" s="0" t="s">
        <v>196</v>
      </c>
      <c r="H1390" s="0" t="s">
        <v>400</v>
      </c>
      <c r="I1390" s="0" t="s">
        <v>401</v>
      </c>
      <c r="J1390" s="111" t="n">
        <v>1</v>
      </c>
      <c r="K1390" s="0" t="s">
        <v>198</v>
      </c>
      <c r="L1390" s="0" t="s">
        <v>198</v>
      </c>
      <c r="M1390" s="0" t="s">
        <v>274</v>
      </c>
      <c r="O1390" s="0" t="s">
        <v>200</v>
      </c>
      <c r="Q1390" s="120" t="s">
        <v>200</v>
      </c>
      <c r="R1390" s="0" t="s">
        <v>16</v>
      </c>
      <c r="S1390" s="0" t="s">
        <v>201</v>
      </c>
      <c r="T1390" s="0" t="s">
        <v>198</v>
      </c>
      <c r="U1390" s="0" t="s">
        <v>9360</v>
      </c>
      <c r="V1390" s="0" t="s">
        <v>9361</v>
      </c>
      <c r="W1390" s="110" t="s">
        <v>204</v>
      </c>
      <c r="X1390" s="111" t="n">
        <v>1989</v>
      </c>
      <c r="Y1390" s="130" t="s">
        <v>205</v>
      </c>
      <c r="Z1390" s="111" t="s">
        <v>198</v>
      </c>
      <c r="AA1390" s="122" t="s">
        <v>200</v>
      </c>
      <c r="AB1390" s="0" t="s">
        <v>9362</v>
      </c>
      <c r="AC1390" s="0" t="s">
        <v>9362</v>
      </c>
      <c r="AD1390" s="111" t="n">
        <v>1989</v>
      </c>
      <c r="AE1390" s="111" t="s">
        <v>222</v>
      </c>
      <c r="AI1390" s="111" t="s">
        <v>207</v>
      </c>
      <c r="AK1390" s="111" t="str">
        <f aca="false">(AB1390)</f>
        <v>Hal laboratory</v>
      </c>
      <c r="AM1390" s="111" t="n">
        <f aca="false">AD1390</f>
        <v>1989</v>
      </c>
      <c r="AN1390" s="111" t="s">
        <v>208</v>
      </c>
      <c r="AS1390" s="0" t="s">
        <v>200</v>
      </c>
      <c r="AT1390" s="0" t="s">
        <v>9363</v>
      </c>
      <c r="AU1390" s="0" t="s">
        <v>434</v>
      </c>
      <c r="AV1390" s="0" t="s">
        <v>200</v>
      </c>
      <c r="AZ1390" s="0" t="s">
        <v>9364</v>
      </c>
      <c r="BA1390" s="124" t="s">
        <v>200</v>
      </c>
      <c r="BB1390" s="0" t="s">
        <v>248</v>
      </c>
      <c r="BC1390" s="0" t="s">
        <v>349</v>
      </c>
      <c r="BD1390" s="0" t="s">
        <v>9365</v>
      </c>
      <c r="BE1390" s="0" t="s">
        <v>9366</v>
      </c>
      <c r="BG1390" s="125" t="s">
        <v>200</v>
      </c>
      <c r="BH1390" s="0" t="s">
        <v>2215</v>
      </c>
      <c r="BI1390" s="112" t="n">
        <v>40458011081</v>
      </c>
      <c r="BJ1390" s="126" t="s">
        <v>200</v>
      </c>
      <c r="BK1390" s="0" t="s">
        <v>359</v>
      </c>
      <c r="BL1390" s="112" t="n">
        <v>4</v>
      </c>
      <c r="BM1390" s="112" t="n">
        <v>4</v>
      </c>
      <c r="BN1390" s="112" t="s">
        <v>66</v>
      </c>
      <c r="BO1390" s="111" t="n">
        <v>20</v>
      </c>
      <c r="BP1390" s="125" t="s">
        <v>200</v>
      </c>
      <c r="BQ1390" s="127" t="s">
        <v>216</v>
      </c>
    </row>
    <row r="1391" customFormat="false" ht="13.8" hidden="false" customHeight="false" outlineLevel="0" collapsed="false">
      <c r="A1391" s="0" t="s">
        <v>9367</v>
      </c>
      <c r="B1391" s="0" t="s">
        <v>9359</v>
      </c>
      <c r="C1391" s="0" t="s">
        <v>234</v>
      </c>
      <c r="D1391" s="0" t="s">
        <v>193</v>
      </c>
      <c r="E1391" s="0" t="s">
        <v>194</v>
      </c>
      <c r="F1391" s="0" t="s">
        <v>195</v>
      </c>
      <c r="G1391" s="0" t="s">
        <v>196</v>
      </c>
      <c r="H1391" s="0" t="s">
        <v>197</v>
      </c>
      <c r="J1391" s="111" t="n">
        <v>1</v>
      </c>
      <c r="K1391" s="0" t="s">
        <v>198</v>
      </c>
      <c r="L1391" s="0" t="s">
        <v>198</v>
      </c>
      <c r="M1391" s="0" t="s">
        <v>274</v>
      </c>
      <c r="Q1391" s="120"/>
      <c r="R1391" s="0" t="s">
        <v>16</v>
      </c>
      <c r="S1391" s="0" t="s">
        <v>5247</v>
      </c>
      <c r="T1391" s="0" t="s">
        <v>198</v>
      </c>
      <c r="U1391" s="0" t="s">
        <v>202</v>
      </c>
      <c r="V1391" s="0" t="s">
        <v>1252</v>
      </c>
      <c r="W1391" s="110" t="s">
        <v>204</v>
      </c>
      <c r="X1391" s="111" t="n">
        <v>2019</v>
      </c>
      <c r="Y1391" s="130" t="s">
        <v>498</v>
      </c>
      <c r="Z1391" s="111" t="s">
        <v>221</v>
      </c>
      <c r="AA1391" s="122" t="s">
        <v>200</v>
      </c>
      <c r="AB1391" s="0" t="s">
        <v>9368</v>
      </c>
      <c r="AC1391" s="0" t="s">
        <v>9369</v>
      </c>
      <c r="AD1391" s="111" t="n">
        <v>2019</v>
      </c>
      <c r="AE1391" s="111" t="s">
        <v>222</v>
      </c>
      <c r="AI1391" s="111" t="s">
        <v>207</v>
      </c>
      <c r="AK1391" s="111" t="str">
        <f aca="false">(AB1391)</f>
        <v>Broke studio</v>
      </c>
      <c r="AM1391" s="111" t="n">
        <f aca="false">AD1391</f>
        <v>2019</v>
      </c>
      <c r="AN1391" s="111" t="s">
        <v>510</v>
      </c>
      <c r="AP1391" s="0" t="s">
        <v>275</v>
      </c>
      <c r="AS1391" s="0" t="s">
        <v>9370</v>
      </c>
      <c r="AT1391" s="0" t="s">
        <v>381</v>
      </c>
      <c r="AU1391" s="0" t="s">
        <v>227</v>
      </c>
      <c r="AZ1391" s="0" t="s">
        <v>9371</v>
      </c>
      <c r="BA1391" s="124" t="s">
        <v>200</v>
      </c>
      <c r="BB1391" s="0" t="s">
        <v>248</v>
      </c>
      <c r="BC1391" s="0" t="s">
        <v>6582</v>
      </c>
      <c r="BD1391" s="0" t="s">
        <v>9372</v>
      </c>
      <c r="BE1391" s="0" t="s">
        <v>9373</v>
      </c>
      <c r="BG1391" s="125"/>
      <c r="BH1391" s="0" t="s">
        <v>2215</v>
      </c>
      <c r="BI1391" s="112" t="s">
        <v>198</v>
      </c>
      <c r="BJ1391" s="126"/>
      <c r="BK1391" s="0" t="s">
        <v>215</v>
      </c>
      <c r="BL1391" s="112" t="n">
        <v>4</v>
      </c>
      <c r="BM1391" s="112" t="n">
        <v>4</v>
      </c>
      <c r="BN1391" s="112" t="n">
        <v>4</v>
      </c>
      <c r="BO1391" s="111" t="n">
        <v>20</v>
      </c>
      <c r="BP1391" s="125"/>
      <c r="BQ1391" s="127" t="s">
        <v>216</v>
      </c>
    </row>
    <row r="1392" customFormat="false" ht="13.8" hidden="false" customHeight="false" outlineLevel="0" collapsed="false">
      <c r="A1392" s="0" t="s">
        <v>9374</v>
      </c>
      <c r="B1392" s="0" t="s">
        <v>9359</v>
      </c>
      <c r="C1392" s="0" t="s">
        <v>234</v>
      </c>
      <c r="D1392" s="0" t="s">
        <v>193</v>
      </c>
      <c r="E1392" s="0" t="s">
        <v>194</v>
      </c>
      <c r="F1392" s="0" t="s">
        <v>195</v>
      </c>
      <c r="G1392" s="0" t="s">
        <v>196</v>
      </c>
      <c r="H1392" s="0" t="s">
        <v>197</v>
      </c>
      <c r="J1392" s="111" t="n">
        <v>1</v>
      </c>
      <c r="K1392" s="0" t="s">
        <v>198</v>
      </c>
      <c r="L1392" s="0" t="s">
        <v>198</v>
      </c>
      <c r="M1392" s="0" t="s">
        <v>199</v>
      </c>
      <c r="O1392" s="0" t="s">
        <v>200</v>
      </c>
      <c r="Q1392" s="120" t="s">
        <v>200</v>
      </c>
      <c r="R1392" s="0" t="s">
        <v>16</v>
      </c>
      <c r="S1392" s="0" t="s">
        <v>201</v>
      </c>
      <c r="T1392" s="0" t="s">
        <v>198</v>
      </c>
      <c r="U1392" s="0" t="s">
        <v>9360</v>
      </c>
      <c r="V1392" s="0" t="s">
        <v>9361</v>
      </c>
      <c r="W1392" s="110" t="s">
        <v>204</v>
      </c>
      <c r="X1392" s="111" t="n">
        <v>1989</v>
      </c>
      <c r="Y1392" s="130" t="s">
        <v>205</v>
      </c>
      <c r="Z1392" s="111" t="s">
        <v>198</v>
      </c>
      <c r="AA1392" s="122" t="s">
        <v>200</v>
      </c>
      <c r="AB1392" s="0" t="s">
        <v>1562</v>
      </c>
      <c r="AC1392" s="0" t="s">
        <v>1562</v>
      </c>
      <c r="AD1392" s="111" t="n">
        <v>1989</v>
      </c>
      <c r="AE1392" s="111" t="s">
        <v>222</v>
      </c>
      <c r="AI1392" s="111" t="s">
        <v>207</v>
      </c>
      <c r="AK1392" s="111" t="str">
        <f aca="false">(AB1392)</f>
        <v>Sunsoft</v>
      </c>
      <c r="AL1392" s="0" t="s">
        <v>200</v>
      </c>
      <c r="AM1392" s="111" t="n">
        <f aca="false">AD1392</f>
        <v>1989</v>
      </c>
      <c r="AN1392" s="111" t="s">
        <v>208</v>
      </c>
      <c r="AP1392" s="0" t="s">
        <v>526</v>
      </c>
      <c r="AQ1392" s="0" t="s">
        <v>200</v>
      </c>
      <c r="AR1392" s="0" t="s">
        <v>200</v>
      </c>
      <c r="AS1392" s="0" t="s">
        <v>3977</v>
      </c>
      <c r="AT1392" s="0" t="s">
        <v>749</v>
      </c>
      <c r="AU1392" s="0" t="s">
        <v>200</v>
      </c>
      <c r="AV1392" s="0" t="s">
        <v>200</v>
      </c>
      <c r="AZ1392" s="0" t="s">
        <v>9375</v>
      </c>
      <c r="BA1392" s="124" t="s">
        <v>200</v>
      </c>
      <c r="BB1392" s="0" t="s">
        <v>248</v>
      </c>
      <c r="BC1392" s="0" t="s">
        <v>9376</v>
      </c>
      <c r="BD1392" s="0" t="s">
        <v>9377</v>
      </c>
      <c r="BE1392" s="0" t="s">
        <v>9378</v>
      </c>
      <c r="BG1392" s="125" t="s">
        <v>200</v>
      </c>
      <c r="BH1392" s="0" t="s">
        <v>2215</v>
      </c>
      <c r="BI1392" s="112" t="s">
        <v>198</v>
      </c>
      <c r="BJ1392" s="126" t="s">
        <v>200</v>
      </c>
      <c r="BK1392" s="0" t="s">
        <v>1284</v>
      </c>
      <c r="BL1392" s="112" t="n">
        <v>4</v>
      </c>
      <c r="BM1392" s="112" t="s">
        <v>66</v>
      </c>
      <c r="BN1392" s="112" t="s">
        <v>66</v>
      </c>
      <c r="BO1392" s="111" t="n">
        <v>20</v>
      </c>
      <c r="BP1392" s="125" t="s">
        <v>200</v>
      </c>
      <c r="BQ1392" s="127" t="s">
        <v>216</v>
      </c>
    </row>
    <row r="1393" customFormat="false" ht="13.8" hidden="false" customHeight="false" outlineLevel="0" collapsed="false">
      <c r="A1393" s="0" t="s">
        <v>9379</v>
      </c>
      <c r="B1393" s="0" t="s">
        <v>9359</v>
      </c>
      <c r="C1393" s="0" t="s">
        <v>234</v>
      </c>
      <c r="D1393" s="0" t="s">
        <v>193</v>
      </c>
      <c r="E1393" s="0" t="s">
        <v>194</v>
      </c>
      <c r="F1393" s="0" t="s">
        <v>195</v>
      </c>
      <c r="G1393" s="0" t="s">
        <v>196</v>
      </c>
      <c r="H1393" s="0" t="s">
        <v>197</v>
      </c>
      <c r="J1393" s="111" t="n">
        <v>1</v>
      </c>
      <c r="K1393" s="0" t="s">
        <v>198</v>
      </c>
      <c r="L1393" s="0" t="s">
        <v>198</v>
      </c>
      <c r="M1393" s="0" t="s">
        <v>199</v>
      </c>
      <c r="O1393" s="0" t="s">
        <v>200</v>
      </c>
      <c r="Q1393" s="120" t="s">
        <v>200</v>
      </c>
      <c r="R1393" s="0" t="s">
        <v>16</v>
      </c>
      <c r="S1393" s="0" t="s">
        <v>201</v>
      </c>
      <c r="T1393" s="0" t="s">
        <v>198</v>
      </c>
      <c r="U1393" s="0" t="s">
        <v>9360</v>
      </c>
      <c r="V1393" s="0" t="s">
        <v>9361</v>
      </c>
      <c r="W1393" s="110" t="s">
        <v>204</v>
      </c>
      <c r="X1393" s="111" t="n">
        <v>1991</v>
      </c>
      <c r="Y1393" s="130" t="s">
        <v>205</v>
      </c>
      <c r="Z1393" s="111" t="s">
        <v>198</v>
      </c>
      <c r="AA1393" s="122" t="s">
        <v>200</v>
      </c>
      <c r="AB1393" s="0" t="s">
        <v>9380</v>
      </c>
      <c r="AC1393" s="0" t="s">
        <v>9381</v>
      </c>
      <c r="AD1393" s="111" t="n">
        <v>1991</v>
      </c>
      <c r="AE1393" s="111" t="s">
        <v>222</v>
      </c>
      <c r="AI1393" s="111" t="s">
        <v>207</v>
      </c>
      <c r="AK1393" s="111" t="str">
        <f aca="false">(AB1393)</f>
        <v>Infinity</v>
      </c>
      <c r="AM1393" s="111" t="n">
        <f aca="false">AD1393</f>
        <v>1991</v>
      </c>
      <c r="AN1393" s="111" t="s">
        <v>208</v>
      </c>
      <c r="AS1393" s="0" t="s">
        <v>200</v>
      </c>
      <c r="AT1393" s="0" t="s">
        <v>339</v>
      </c>
      <c r="AU1393" s="0" t="s">
        <v>2616</v>
      </c>
      <c r="AV1393" s="0" t="s">
        <v>200</v>
      </c>
      <c r="AZ1393" s="0" t="s">
        <v>9382</v>
      </c>
      <c r="BA1393" s="124" t="s">
        <v>200</v>
      </c>
      <c r="BB1393" s="0" t="s">
        <v>210</v>
      </c>
      <c r="BC1393" s="0" t="s">
        <v>9383</v>
      </c>
      <c r="BD1393" s="0" t="s">
        <v>9384</v>
      </c>
      <c r="BE1393" s="0" t="s">
        <v>9385</v>
      </c>
      <c r="BG1393" s="125" t="s">
        <v>200</v>
      </c>
      <c r="BH1393" s="0" t="s">
        <v>2215</v>
      </c>
      <c r="BI1393" s="112" t="n">
        <v>45496430368</v>
      </c>
      <c r="BJ1393" s="126" t="s">
        <v>200</v>
      </c>
      <c r="BK1393" s="0" t="s">
        <v>215</v>
      </c>
      <c r="BL1393" s="112" t="n">
        <v>4</v>
      </c>
      <c r="BM1393" s="112" t="n">
        <v>4</v>
      </c>
      <c r="BN1393" s="112" t="n">
        <v>4</v>
      </c>
      <c r="BO1393" s="111" t="n">
        <v>20</v>
      </c>
      <c r="BP1393" s="125" t="s">
        <v>200</v>
      </c>
      <c r="BQ1393" s="127" t="s">
        <v>216</v>
      </c>
    </row>
    <row r="1394" customFormat="false" ht="13.8" hidden="false" customHeight="false" outlineLevel="0" collapsed="false">
      <c r="A1394" s="0" t="s">
        <v>9386</v>
      </c>
      <c r="B1394" s="0" t="s">
        <v>9359</v>
      </c>
      <c r="C1394" s="0" t="s">
        <v>380</v>
      </c>
      <c r="D1394" s="0" t="s">
        <v>193</v>
      </c>
      <c r="E1394" s="0" t="s">
        <v>194</v>
      </c>
      <c r="F1394" s="0" t="s">
        <v>195</v>
      </c>
      <c r="G1394" s="0" t="s">
        <v>196</v>
      </c>
      <c r="H1394" s="0" t="s">
        <v>197</v>
      </c>
      <c r="J1394" s="111" t="n">
        <v>1</v>
      </c>
      <c r="K1394" s="0" t="s">
        <v>198</v>
      </c>
      <c r="L1394" s="0" t="s">
        <v>198</v>
      </c>
      <c r="M1394" s="0" t="s">
        <v>199</v>
      </c>
      <c r="O1394" s="0" t="s">
        <v>200</v>
      </c>
      <c r="Q1394" s="120" t="s">
        <v>200</v>
      </c>
      <c r="R1394" s="0" t="s">
        <v>16</v>
      </c>
      <c r="S1394" s="0" t="s">
        <v>201</v>
      </c>
      <c r="T1394" s="0" t="s">
        <v>198</v>
      </c>
      <c r="U1394" s="0" t="s">
        <v>239</v>
      </c>
      <c r="V1394" s="0" t="s">
        <v>756</v>
      </c>
      <c r="W1394" s="110" t="s">
        <v>198</v>
      </c>
      <c r="X1394" s="111" t="n">
        <v>1985</v>
      </c>
      <c r="Y1394" s="111" t="s">
        <v>240</v>
      </c>
      <c r="Z1394" s="111" t="s">
        <v>198</v>
      </c>
      <c r="AA1394" s="122" t="s">
        <v>200</v>
      </c>
      <c r="AB1394" s="0" t="s">
        <v>840</v>
      </c>
      <c r="AC1394" s="0" t="s">
        <v>840</v>
      </c>
      <c r="AD1394" s="111" t="s">
        <v>198</v>
      </c>
      <c r="AE1394" s="111" t="s">
        <v>222</v>
      </c>
      <c r="AI1394" s="111" t="s">
        <v>207</v>
      </c>
      <c r="AK1394" s="111" t="str">
        <f aca="false">(AB1394)</f>
        <v>Hudson soft</v>
      </c>
      <c r="AM1394" s="111" t="n">
        <f aca="false">X1394</f>
        <v>1985</v>
      </c>
      <c r="AN1394" s="111" t="s">
        <v>208</v>
      </c>
      <c r="AQ1394" s="0" t="s">
        <v>9387</v>
      </c>
      <c r="AR1394" s="0" t="s">
        <v>200</v>
      </c>
      <c r="AS1394" s="0" t="s">
        <v>200</v>
      </c>
      <c r="AT1394" s="0" t="s">
        <v>381</v>
      </c>
      <c r="AV1394" s="0" t="s">
        <v>200</v>
      </c>
      <c r="AZ1394" s="0" t="s">
        <v>9388</v>
      </c>
      <c r="BA1394" s="124" t="s">
        <v>200</v>
      </c>
      <c r="BB1394" s="0" t="s">
        <v>210</v>
      </c>
      <c r="BC1394" s="0" t="s">
        <v>9389</v>
      </c>
      <c r="BD1394" s="0" t="s">
        <v>9390</v>
      </c>
      <c r="BE1394" s="0" t="s">
        <v>9391</v>
      </c>
      <c r="BG1394" s="125" t="s">
        <v>200</v>
      </c>
      <c r="BH1394" s="0" t="s">
        <v>9392</v>
      </c>
      <c r="BI1394" s="112" t="s">
        <v>198</v>
      </c>
      <c r="BJ1394" s="126" t="s">
        <v>200</v>
      </c>
      <c r="BK1394" s="0" t="s">
        <v>215</v>
      </c>
      <c r="BL1394" s="112" t="n">
        <v>4</v>
      </c>
      <c r="BM1394" s="112" t="n">
        <v>4</v>
      </c>
      <c r="BN1394" s="112" t="n">
        <v>4</v>
      </c>
      <c r="BO1394" s="111" t="n">
        <v>20</v>
      </c>
      <c r="BP1394" s="125" t="s">
        <v>200</v>
      </c>
      <c r="BQ1394" s="127" t="s">
        <v>216</v>
      </c>
    </row>
    <row r="1395" customFormat="false" ht="13.8" hidden="false" customHeight="false" outlineLevel="0" collapsed="false">
      <c r="A1395" s="0" t="s">
        <v>9393</v>
      </c>
      <c r="B1395" s="0" t="s">
        <v>9359</v>
      </c>
      <c r="C1395" s="0" t="s">
        <v>4681</v>
      </c>
      <c r="D1395" s="0" t="s">
        <v>193</v>
      </c>
      <c r="E1395" s="0" t="s">
        <v>313</v>
      </c>
      <c r="F1395" s="0" t="s">
        <v>314</v>
      </c>
      <c r="G1395" s="0" t="s">
        <v>424</v>
      </c>
      <c r="H1395" s="0" t="s">
        <v>197</v>
      </c>
      <c r="J1395" s="111" t="n">
        <v>2</v>
      </c>
      <c r="K1395" s="0" t="s">
        <v>198</v>
      </c>
      <c r="L1395" s="0" t="s">
        <v>392</v>
      </c>
      <c r="M1395" s="0" t="s">
        <v>199</v>
      </c>
      <c r="O1395" s="0" t="s">
        <v>200</v>
      </c>
      <c r="Q1395" s="120" t="s">
        <v>200</v>
      </c>
      <c r="R1395" s="0" t="s">
        <v>16</v>
      </c>
      <c r="S1395" s="0" t="s">
        <v>201</v>
      </c>
      <c r="T1395" s="0" t="s">
        <v>198</v>
      </c>
      <c r="U1395" s="0" t="s">
        <v>9360</v>
      </c>
      <c r="V1395" s="0" t="s">
        <v>9361</v>
      </c>
      <c r="W1395" s="110" t="s">
        <v>204</v>
      </c>
      <c r="X1395" s="111" t="n">
        <v>1990</v>
      </c>
      <c r="Y1395" s="130" t="s">
        <v>205</v>
      </c>
      <c r="Z1395" s="111" t="s">
        <v>198</v>
      </c>
      <c r="AA1395" s="122" t="s">
        <v>200</v>
      </c>
      <c r="AB1395" s="0" t="s">
        <v>459</v>
      </c>
      <c r="AC1395" s="0" t="s">
        <v>459</v>
      </c>
      <c r="AD1395" s="111" t="n">
        <v>1990</v>
      </c>
      <c r="AE1395" s="111" t="s">
        <v>222</v>
      </c>
      <c r="AI1395" s="111" t="s">
        <v>207</v>
      </c>
      <c r="AK1395" s="111" t="str">
        <f aca="false">(AB1395)</f>
        <v>Konami</v>
      </c>
      <c r="AM1395" s="111" t="n">
        <f aca="false">AD1395</f>
        <v>1990</v>
      </c>
      <c r="AN1395" s="111" t="s">
        <v>208</v>
      </c>
      <c r="AS1395" s="0" t="s">
        <v>200</v>
      </c>
      <c r="AV1395" s="0" t="s">
        <v>200</v>
      </c>
      <c r="AZ1395" s="0" t="s">
        <v>9394</v>
      </c>
      <c r="BA1395" s="124" t="s">
        <v>200</v>
      </c>
      <c r="BB1395" s="0" t="s">
        <v>210</v>
      </c>
      <c r="BC1395" s="0" t="s">
        <v>9395</v>
      </c>
      <c r="BD1395" s="0" t="s">
        <v>9396</v>
      </c>
      <c r="BE1395" s="0" t="s">
        <v>9397</v>
      </c>
      <c r="BG1395" s="125" t="s">
        <v>200</v>
      </c>
      <c r="BH1395" s="0" t="s">
        <v>9392</v>
      </c>
      <c r="BI1395" s="112" t="s">
        <v>198</v>
      </c>
      <c r="BJ1395" s="126" t="s">
        <v>200</v>
      </c>
      <c r="BK1395" s="0" t="s">
        <v>2069</v>
      </c>
      <c r="BL1395" s="112" t="n">
        <v>4</v>
      </c>
      <c r="BM1395" s="112" t="s">
        <v>66</v>
      </c>
      <c r="BN1395" s="112" t="s">
        <v>66</v>
      </c>
      <c r="BO1395" s="111" t="n">
        <v>20</v>
      </c>
      <c r="BP1395" s="125" t="s">
        <v>200</v>
      </c>
      <c r="BQ1395" s="127" t="s">
        <v>216</v>
      </c>
    </row>
    <row r="1396" customFormat="false" ht="13.8" hidden="false" customHeight="false" outlineLevel="0" collapsed="false">
      <c r="A1396" s="0" t="s">
        <v>9398</v>
      </c>
      <c r="B1396" s="0" t="s">
        <v>9359</v>
      </c>
      <c r="C1396" s="0" t="s">
        <v>234</v>
      </c>
      <c r="D1396" s="0" t="s">
        <v>193</v>
      </c>
      <c r="E1396" s="0" t="s">
        <v>194</v>
      </c>
      <c r="F1396" s="0" t="s">
        <v>195</v>
      </c>
      <c r="G1396" s="0" t="s">
        <v>196</v>
      </c>
      <c r="H1396" s="0" t="s">
        <v>197</v>
      </c>
      <c r="J1396" s="111" t="n">
        <v>1</v>
      </c>
      <c r="K1396" s="0" t="s">
        <v>198</v>
      </c>
      <c r="L1396" s="0" t="s">
        <v>198</v>
      </c>
      <c r="M1396" s="0" t="s">
        <v>199</v>
      </c>
      <c r="O1396" s="0" t="s">
        <v>200</v>
      </c>
      <c r="Q1396" s="120" t="s">
        <v>200</v>
      </c>
      <c r="R1396" s="0" t="s">
        <v>16</v>
      </c>
      <c r="S1396" s="0" t="s">
        <v>201</v>
      </c>
      <c r="T1396" s="0" t="s">
        <v>198</v>
      </c>
      <c r="U1396" s="0" t="s">
        <v>9360</v>
      </c>
      <c r="V1396" s="0" t="s">
        <v>9361</v>
      </c>
      <c r="W1396" s="110" t="s">
        <v>204</v>
      </c>
      <c r="X1396" s="111" t="n">
        <v>1991</v>
      </c>
      <c r="Y1396" s="130" t="s">
        <v>205</v>
      </c>
      <c r="Z1396" s="111" t="s">
        <v>198</v>
      </c>
      <c r="AA1396" s="122" t="s">
        <v>200</v>
      </c>
      <c r="AB1396" s="0" t="s">
        <v>1562</v>
      </c>
      <c r="AC1396" s="0" t="s">
        <v>1562</v>
      </c>
      <c r="AD1396" s="111" t="n">
        <v>1991</v>
      </c>
      <c r="AE1396" s="111" t="s">
        <v>222</v>
      </c>
      <c r="AI1396" s="111" t="s">
        <v>207</v>
      </c>
      <c r="AK1396" s="111" t="str">
        <f aca="false">(AB1396)</f>
        <v>Sunsoft</v>
      </c>
      <c r="AM1396" s="111" t="n">
        <f aca="false">AD1396</f>
        <v>1991</v>
      </c>
      <c r="AN1396" s="111" t="s">
        <v>208</v>
      </c>
      <c r="AS1396" s="0" t="s">
        <v>200</v>
      </c>
      <c r="AV1396" s="0" t="s">
        <v>200</v>
      </c>
      <c r="AZ1396" s="0" t="s">
        <v>9399</v>
      </c>
      <c r="BA1396" s="124" t="s">
        <v>200</v>
      </c>
      <c r="BB1396" s="0" t="s">
        <v>210</v>
      </c>
      <c r="BC1396" s="0" t="s">
        <v>9400</v>
      </c>
      <c r="BD1396" s="0" t="s">
        <v>9401</v>
      </c>
      <c r="BE1396" s="0" t="s">
        <v>9402</v>
      </c>
      <c r="BG1396" s="125" t="s">
        <v>200</v>
      </c>
      <c r="BH1396" s="0" t="s">
        <v>9392</v>
      </c>
      <c r="BI1396" s="112" t="s">
        <v>198</v>
      </c>
      <c r="BJ1396" s="126" t="s">
        <v>200</v>
      </c>
      <c r="BK1396" s="0" t="s">
        <v>9403</v>
      </c>
      <c r="BL1396" s="112" t="n">
        <v>4</v>
      </c>
      <c r="BM1396" s="112" t="s">
        <v>66</v>
      </c>
      <c r="BN1396" s="112" t="s">
        <v>66</v>
      </c>
      <c r="BO1396" s="111" t="n">
        <v>20</v>
      </c>
      <c r="BP1396" s="125" t="s">
        <v>200</v>
      </c>
      <c r="BQ1396" s="127" t="s">
        <v>216</v>
      </c>
    </row>
    <row r="1397" customFormat="false" ht="13.8" hidden="false" customHeight="false" outlineLevel="0" collapsed="false">
      <c r="A1397" s="0" t="s">
        <v>2287</v>
      </c>
      <c r="B1397" s="0" t="s">
        <v>9359</v>
      </c>
      <c r="C1397" s="0" t="s">
        <v>380</v>
      </c>
      <c r="D1397" s="0" t="s">
        <v>193</v>
      </c>
      <c r="E1397" s="0" t="s">
        <v>194</v>
      </c>
      <c r="F1397" s="0" t="s">
        <v>399</v>
      </c>
      <c r="G1397" s="0" t="s">
        <v>196</v>
      </c>
      <c r="H1397" s="0" t="s">
        <v>400</v>
      </c>
      <c r="I1397" s="0" t="s">
        <v>401</v>
      </c>
      <c r="J1397" s="111" t="n">
        <v>2</v>
      </c>
      <c r="K1397" s="0" t="s">
        <v>198</v>
      </c>
      <c r="L1397" s="0" t="s">
        <v>533</v>
      </c>
      <c r="M1397" s="0" t="s">
        <v>274</v>
      </c>
      <c r="O1397" s="0" t="s">
        <v>534</v>
      </c>
      <c r="P1397" s="0" t="s">
        <v>410</v>
      </c>
      <c r="Q1397" s="120" t="s">
        <v>200</v>
      </c>
      <c r="R1397" s="0" t="s">
        <v>16</v>
      </c>
      <c r="S1397" s="0" t="s">
        <v>201</v>
      </c>
      <c r="T1397" s="0" t="s">
        <v>198</v>
      </c>
      <c r="U1397" s="0" t="s">
        <v>9360</v>
      </c>
      <c r="V1397" s="0" t="s">
        <v>9361</v>
      </c>
      <c r="W1397" s="110" t="s">
        <v>204</v>
      </c>
      <c r="X1397" s="111" t="n">
        <v>1989</v>
      </c>
      <c r="Y1397" s="111" t="s">
        <v>205</v>
      </c>
      <c r="Z1397" s="111" t="s">
        <v>198</v>
      </c>
      <c r="AA1397" s="122" t="s">
        <v>200</v>
      </c>
      <c r="AB1397" s="0" t="s">
        <v>363</v>
      </c>
      <c r="AC1397" s="0" t="s">
        <v>363</v>
      </c>
      <c r="AD1397" s="111" t="n">
        <v>1989</v>
      </c>
      <c r="AE1397" s="111" t="s">
        <v>198</v>
      </c>
      <c r="AI1397" s="111" t="s">
        <v>294</v>
      </c>
      <c r="AJ1397" s="111" t="s">
        <v>295</v>
      </c>
      <c r="AK1397" s="111" t="s">
        <v>363</v>
      </c>
      <c r="AL1397" s="0" t="s">
        <v>216</v>
      </c>
      <c r="AM1397" s="111" t="n">
        <v>1986</v>
      </c>
      <c r="AN1397" s="111" t="s">
        <v>208</v>
      </c>
      <c r="AQ1397" s="0" t="s">
        <v>9404</v>
      </c>
      <c r="AR1397" s="0" t="s">
        <v>200</v>
      </c>
      <c r="AS1397" s="0" t="s">
        <v>2287</v>
      </c>
      <c r="AU1397" s="0" t="s">
        <v>434</v>
      </c>
      <c r="AV1397" s="0" t="s">
        <v>200</v>
      </c>
      <c r="AZ1397" s="0" t="s">
        <v>9405</v>
      </c>
      <c r="BA1397" s="124" t="s">
        <v>200</v>
      </c>
      <c r="BB1397" s="0" t="s">
        <v>248</v>
      </c>
      <c r="BC1397" s="0" t="s">
        <v>9406</v>
      </c>
      <c r="BD1397" s="0" t="s">
        <v>9407</v>
      </c>
      <c r="BE1397" s="0" t="s">
        <v>9408</v>
      </c>
      <c r="BF1397" s="0" t="s">
        <v>200</v>
      </c>
      <c r="BG1397" s="125" t="s">
        <v>200</v>
      </c>
      <c r="BH1397" s="0" t="s">
        <v>2215</v>
      </c>
      <c r="BI1397" s="112" t="s">
        <v>198</v>
      </c>
      <c r="BJ1397" s="126" t="s">
        <v>200</v>
      </c>
      <c r="BK1397" s="0" t="s">
        <v>1284</v>
      </c>
      <c r="BL1397" s="112" t="n">
        <v>4</v>
      </c>
      <c r="BM1397" s="112" t="s">
        <v>66</v>
      </c>
      <c r="BN1397" s="112" t="s">
        <v>66</v>
      </c>
      <c r="BO1397" s="111" t="n">
        <v>20</v>
      </c>
      <c r="BP1397" s="125" t="s">
        <v>200</v>
      </c>
      <c r="BQ1397" s="127" t="s">
        <v>216</v>
      </c>
    </row>
    <row r="1398" customFormat="false" ht="13.8" hidden="false" customHeight="false" outlineLevel="0" collapsed="false">
      <c r="A1398" s="0" t="s">
        <v>9409</v>
      </c>
      <c r="B1398" s="0" t="s">
        <v>9359</v>
      </c>
      <c r="C1398" s="0" t="s">
        <v>234</v>
      </c>
      <c r="D1398" s="0" t="s">
        <v>193</v>
      </c>
      <c r="E1398" s="0" t="s">
        <v>194</v>
      </c>
      <c r="F1398" s="0" t="s">
        <v>195</v>
      </c>
      <c r="G1398" s="0" t="s">
        <v>196</v>
      </c>
      <c r="H1398" s="0" t="s">
        <v>197</v>
      </c>
      <c r="J1398" s="111" t="n">
        <v>1</v>
      </c>
      <c r="K1398" s="0" t="s">
        <v>198</v>
      </c>
      <c r="L1398" s="0" t="s">
        <v>198</v>
      </c>
      <c r="M1398" s="0" t="s">
        <v>199</v>
      </c>
      <c r="O1398" s="0" t="s">
        <v>200</v>
      </c>
      <c r="Q1398" s="120" t="s">
        <v>200</v>
      </c>
      <c r="R1398" s="0" t="s">
        <v>16</v>
      </c>
      <c r="S1398" s="0" t="s">
        <v>201</v>
      </c>
      <c r="T1398" s="0" t="s">
        <v>198</v>
      </c>
      <c r="U1398" s="0" t="s">
        <v>9360</v>
      </c>
      <c r="V1398" s="0" t="s">
        <v>9361</v>
      </c>
      <c r="W1398" s="110" t="s">
        <v>204</v>
      </c>
      <c r="X1398" s="111" t="n">
        <v>1991</v>
      </c>
      <c r="Y1398" s="111" t="s">
        <v>205</v>
      </c>
      <c r="Z1398" s="111" t="s">
        <v>198</v>
      </c>
      <c r="AA1398" s="122" t="s">
        <v>200</v>
      </c>
      <c r="AB1398" s="0" t="s">
        <v>363</v>
      </c>
      <c r="AC1398" s="0" t="s">
        <v>468</v>
      </c>
      <c r="AD1398" s="111" t="n">
        <v>1991</v>
      </c>
      <c r="AE1398" s="111" t="s">
        <v>198</v>
      </c>
      <c r="AI1398" s="111" t="s">
        <v>294</v>
      </c>
      <c r="AJ1398" s="111" t="s">
        <v>295</v>
      </c>
      <c r="AK1398" s="111" t="s">
        <v>363</v>
      </c>
      <c r="AL1398" s="0" t="s">
        <v>216</v>
      </c>
      <c r="AM1398" s="111" t="n">
        <v>1987</v>
      </c>
      <c r="AN1398" s="111" t="s">
        <v>208</v>
      </c>
      <c r="AR1398" s="0" t="s">
        <v>200</v>
      </c>
      <c r="AS1398" s="0" t="s">
        <v>9410</v>
      </c>
      <c r="AU1398" s="0" t="s">
        <v>434</v>
      </c>
      <c r="AV1398" s="0" t="s">
        <v>200</v>
      </c>
      <c r="AZ1398" s="0" t="s">
        <v>9411</v>
      </c>
      <c r="BA1398" s="124" t="s">
        <v>200</v>
      </c>
      <c r="BB1398" s="0" t="s">
        <v>248</v>
      </c>
      <c r="BC1398" s="0" t="s">
        <v>1159</v>
      </c>
      <c r="BE1398" s="0" t="s">
        <v>327</v>
      </c>
      <c r="BF1398" s="0" t="s">
        <v>9412</v>
      </c>
      <c r="BG1398" s="125" t="s">
        <v>200</v>
      </c>
      <c r="BH1398" s="0" t="s">
        <v>2215</v>
      </c>
      <c r="BI1398" s="112" t="n">
        <v>5013156610011</v>
      </c>
      <c r="BJ1398" s="126" t="s">
        <v>200</v>
      </c>
      <c r="BK1398" s="0" t="s">
        <v>359</v>
      </c>
      <c r="BL1398" s="112" t="n">
        <v>4</v>
      </c>
      <c r="BM1398" s="112" t="n">
        <v>4</v>
      </c>
      <c r="BN1398" s="112" t="s">
        <v>66</v>
      </c>
      <c r="BO1398" s="111" t="n">
        <v>20</v>
      </c>
      <c r="BP1398" s="125" t="s">
        <v>200</v>
      </c>
      <c r="BQ1398" s="127" t="s">
        <v>216</v>
      </c>
    </row>
    <row r="1399" customFormat="false" ht="13.8" hidden="false" customHeight="false" outlineLevel="0" collapsed="false">
      <c r="A1399" s="0" t="s">
        <v>9413</v>
      </c>
      <c r="B1399" s="0" t="s">
        <v>9359</v>
      </c>
      <c r="C1399" s="0" t="s">
        <v>234</v>
      </c>
      <c r="D1399" s="0" t="s">
        <v>193</v>
      </c>
      <c r="E1399" s="0" t="s">
        <v>194</v>
      </c>
      <c r="F1399" s="0" t="s">
        <v>195</v>
      </c>
      <c r="G1399" s="0" t="s">
        <v>196</v>
      </c>
      <c r="H1399" s="0" t="s">
        <v>400</v>
      </c>
      <c r="I1399" s="0" t="s">
        <v>401</v>
      </c>
      <c r="J1399" s="111" t="n">
        <v>2</v>
      </c>
      <c r="K1399" s="0" t="s">
        <v>198</v>
      </c>
      <c r="L1399" s="0" t="s">
        <v>533</v>
      </c>
      <c r="M1399" s="0" t="s">
        <v>199</v>
      </c>
      <c r="O1399" s="0" t="s">
        <v>534</v>
      </c>
      <c r="Q1399" s="120" t="s">
        <v>200</v>
      </c>
      <c r="R1399" s="0" t="s">
        <v>16</v>
      </c>
      <c r="S1399" s="0" t="s">
        <v>201</v>
      </c>
      <c r="T1399" s="0" t="s">
        <v>198</v>
      </c>
      <c r="U1399" s="0" t="s">
        <v>9360</v>
      </c>
      <c r="V1399" s="0" t="s">
        <v>9361</v>
      </c>
      <c r="W1399" s="110" t="s">
        <v>204</v>
      </c>
      <c r="X1399" s="111" t="n">
        <v>1990</v>
      </c>
      <c r="Y1399" s="111" t="s">
        <v>205</v>
      </c>
      <c r="Z1399" s="111" t="s">
        <v>198</v>
      </c>
      <c r="AA1399" s="122" t="s">
        <v>200</v>
      </c>
      <c r="AB1399" s="0" t="s">
        <v>543</v>
      </c>
      <c r="AC1399" s="0" t="s">
        <v>543</v>
      </c>
      <c r="AD1399" s="111" t="n">
        <v>1990</v>
      </c>
      <c r="AE1399" s="111" t="s">
        <v>222</v>
      </c>
      <c r="AI1399" s="111" t="s">
        <v>207</v>
      </c>
      <c r="AK1399" s="111" t="str">
        <f aca="false">(AB1399)</f>
        <v>Capcom</v>
      </c>
      <c r="AL1399" s="0" t="s">
        <v>200</v>
      </c>
      <c r="AM1399" s="111" t="n">
        <f aca="false">AD1399</f>
        <v>1990</v>
      </c>
      <c r="AN1399" s="111" t="s">
        <v>208</v>
      </c>
      <c r="AP1399" s="0" t="s">
        <v>286</v>
      </c>
      <c r="AQ1399" s="0" t="s">
        <v>200</v>
      </c>
      <c r="AR1399" s="0" t="s">
        <v>200</v>
      </c>
      <c r="AS1399" s="0" t="s">
        <v>9414</v>
      </c>
      <c r="AT1399" s="0" t="s">
        <v>339</v>
      </c>
      <c r="AU1399" s="0" t="s">
        <v>434</v>
      </c>
      <c r="AV1399" s="0" t="s">
        <v>8602</v>
      </c>
      <c r="AZ1399" s="0" t="s">
        <v>9415</v>
      </c>
      <c r="BA1399" s="124" t="s">
        <v>200</v>
      </c>
      <c r="BB1399" s="0" t="s">
        <v>248</v>
      </c>
      <c r="BC1399" s="0" t="s">
        <v>9416</v>
      </c>
      <c r="BD1399" s="0" t="s">
        <v>2025</v>
      </c>
      <c r="BE1399" s="0" t="s">
        <v>9417</v>
      </c>
      <c r="BF1399" s="0" t="s">
        <v>9418</v>
      </c>
      <c r="BG1399" s="125" t="s">
        <v>200</v>
      </c>
      <c r="BH1399" s="0" t="s">
        <v>2215</v>
      </c>
      <c r="BI1399" s="112" t="s">
        <v>198</v>
      </c>
      <c r="BJ1399" s="126" t="s">
        <v>200</v>
      </c>
      <c r="BK1399" s="0" t="s">
        <v>1284</v>
      </c>
      <c r="BL1399" s="112" t="n">
        <v>4</v>
      </c>
      <c r="BM1399" s="112" t="s">
        <v>66</v>
      </c>
      <c r="BN1399" s="112" t="s">
        <v>66</v>
      </c>
      <c r="BO1399" s="111" t="n">
        <v>20</v>
      </c>
      <c r="BP1399" s="125" t="s">
        <v>200</v>
      </c>
      <c r="BQ1399" s="127" t="s">
        <v>216</v>
      </c>
    </row>
    <row r="1400" customFormat="false" ht="13.8" hidden="false" customHeight="false" outlineLevel="0" collapsed="false">
      <c r="A1400" s="0" t="s">
        <v>9419</v>
      </c>
      <c r="B1400" s="0" t="s">
        <v>9359</v>
      </c>
      <c r="C1400" s="0" t="s">
        <v>490</v>
      </c>
      <c r="D1400" s="0" t="s">
        <v>193</v>
      </c>
      <c r="E1400" s="0" t="s">
        <v>194</v>
      </c>
      <c r="F1400" s="0" t="s">
        <v>195</v>
      </c>
      <c r="G1400" s="0" t="s">
        <v>196</v>
      </c>
      <c r="H1400" s="0" t="s">
        <v>197</v>
      </c>
      <c r="J1400" s="111" t="n">
        <v>1</v>
      </c>
      <c r="K1400" s="0" t="s">
        <v>198</v>
      </c>
      <c r="L1400" s="0" t="s">
        <v>198</v>
      </c>
      <c r="M1400" s="0" t="s">
        <v>199</v>
      </c>
      <c r="O1400" s="0" t="s">
        <v>200</v>
      </c>
      <c r="Q1400" s="120" t="s">
        <v>200</v>
      </c>
      <c r="R1400" s="0" t="s">
        <v>16</v>
      </c>
      <c r="S1400" s="0" t="s">
        <v>201</v>
      </c>
      <c r="T1400" s="0" t="s">
        <v>198</v>
      </c>
      <c r="U1400" s="0" t="s">
        <v>9360</v>
      </c>
      <c r="V1400" s="0" t="s">
        <v>9361</v>
      </c>
      <c r="W1400" s="110" t="s">
        <v>204</v>
      </c>
      <c r="X1400" s="111" t="n">
        <v>1988</v>
      </c>
      <c r="Y1400" s="111" t="s">
        <v>498</v>
      </c>
      <c r="Z1400" s="111" t="s">
        <v>198</v>
      </c>
      <c r="AA1400" s="122" t="s">
        <v>200</v>
      </c>
      <c r="AB1400" s="0" t="s">
        <v>608</v>
      </c>
      <c r="AC1400" s="0" t="s">
        <v>608</v>
      </c>
      <c r="AD1400" s="111" t="n">
        <v>1988</v>
      </c>
      <c r="AE1400" s="111" t="s">
        <v>222</v>
      </c>
      <c r="AI1400" s="111" t="s">
        <v>207</v>
      </c>
      <c r="AK1400" s="111" t="str">
        <f aca="false">(AB1400)</f>
        <v>Bandai</v>
      </c>
      <c r="AL1400" s="0" t="s">
        <v>200</v>
      </c>
      <c r="AM1400" s="111" t="n">
        <f aca="false">AD1400</f>
        <v>1988</v>
      </c>
      <c r="AN1400" s="111" t="s">
        <v>208</v>
      </c>
      <c r="AP1400" s="0" t="s">
        <v>610</v>
      </c>
      <c r="AQ1400" s="0" t="s">
        <v>200</v>
      </c>
      <c r="AR1400" s="0" t="s">
        <v>5621</v>
      </c>
      <c r="AS1400" s="0" t="s">
        <v>9420</v>
      </c>
      <c r="AT1400" s="0" t="s">
        <v>226</v>
      </c>
      <c r="AV1400" s="0" t="s">
        <v>612</v>
      </c>
      <c r="AZ1400" s="0" t="s">
        <v>9421</v>
      </c>
      <c r="BA1400" s="124" t="s">
        <v>200</v>
      </c>
      <c r="BB1400" s="0" t="s">
        <v>210</v>
      </c>
      <c r="BC1400" s="0" t="s">
        <v>9422</v>
      </c>
      <c r="BD1400" s="0" t="s">
        <v>9423</v>
      </c>
      <c r="BE1400" s="0" t="s">
        <v>9424</v>
      </c>
      <c r="BF1400" s="0" t="s">
        <v>9425</v>
      </c>
      <c r="BG1400" s="125" t="s">
        <v>200</v>
      </c>
      <c r="BH1400" s="0" t="s">
        <v>2215</v>
      </c>
      <c r="BI1400" s="112" t="s">
        <v>198</v>
      </c>
      <c r="BJ1400" s="126" t="s">
        <v>200</v>
      </c>
      <c r="BK1400" s="0" t="s">
        <v>1284</v>
      </c>
      <c r="BL1400" s="112" t="n">
        <v>4</v>
      </c>
      <c r="BM1400" s="112" t="s">
        <v>66</v>
      </c>
      <c r="BN1400" s="112" t="s">
        <v>66</v>
      </c>
      <c r="BO1400" s="111" t="n">
        <v>20</v>
      </c>
      <c r="BP1400" s="125" t="s">
        <v>200</v>
      </c>
      <c r="BQ1400" s="127" t="s">
        <v>216</v>
      </c>
    </row>
    <row r="1401" customFormat="false" ht="13.8" hidden="false" customHeight="false" outlineLevel="0" collapsed="false">
      <c r="A1401" s="0" t="s">
        <v>9426</v>
      </c>
      <c r="B1401" s="0" t="s">
        <v>9359</v>
      </c>
      <c r="C1401" s="0" t="s">
        <v>234</v>
      </c>
      <c r="D1401" s="0" t="s">
        <v>193</v>
      </c>
      <c r="E1401" s="0" t="s">
        <v>194</v>
      </c>
      <c r="F1401" s="0" t="s">
        <v>195</v>
      </c>
      <c r="G1401" s="0" t="s">
        <v>196</v>
      </c>
      <c r="H1401" s="0" t="s">
        <v>197</v>
      </c>
      <c r="J1401" s="111" t="n">
        <v>1</v>
      </c>
      <c r="K1401" s="0" t="s">
        <v>198</v>
      </c>
      <c r="L1401" s="0" t="s">
        <v>198</v>
      </c>
      <c r="M1401" s="0" t="s">
        <v>199</v>
      </c>
      <c r="O1401" s="0" t="s">
        <v>200</v>
      </c>
      <c r="Q1401" s="120" t="s">
        <v>200</v>
      </c>
      <c r="R1401" s="0" t="s">
        <v>16</v>
      </c>
      <c r="S1401" s="0" t="s">
        <v>201</v>
      </c>
      <c r="T1401" s="0" t="s">
        <v>198</v>
      </c>
      <c r="U1401" s="0" t="s">
        <v>9360</v>
      </c>
      <c r="V1401" s="0" t="s">
        <v>9361</v>
      </c>
      <c r="W1401" s="110" t="s">
        <v>204</v>
      </c>
      <c r="X1401" s="111" t="n">
        <v>1990</v>
      </c>
      <c r="Y1401" s="130" t="s">
        <v>205</v>
      </c>
      <c r="Z1401" s="111" t="s">
        <v>198</v>
      </c>
      <c r="AA1401" s="122" t="s">
        <v>200</v>
      </c>
      <c r="AB1401" s="0" t="s">
        <v>543</v>
      </c>
      <c r="AC1401" s="0" t="s">
        <v>543</v>
      </c>
      <c r="AD1401" s="111" t="n">
        <v>1990</v>
      </c>
      <c r="AE1401" s="111" t="s">
        <v>222</v>
      </c>
      <c r="AI1401" s="111" t="s">
        <v>207</v>
      </c>
      <c r="AK1401" s="111" t="str">
        <f aca="false">(AB1401)</f>
        <v>Capcom</v>
      </c>
      <c r="AL1401" s="0" t="s">
        <v>200</v>
      </c>
      <c r="AM1401" s="111" t="n">
        <f aca="false">AD1401</f>
        <v>1990</v>
      </c>
      <c r="AN1401" s="111" t="s">
        <v>208</v>
      </c>
      <c r="AP1401" s="0" t="s">
        <v>619</v>
      </c>
      <c r="AQ1401" s="0" t="s">
        <v>200</v>
      </c>
      <c r="AR1401" s="0" t="s">
        <v>200</v>
      </c>
      <c r="AS1401" s="0" t="s">
        <v>9427</v>
      </c>
      <c r="AT1401" s="0" t="s">
        <v>226</v>
      </c>
      <c r="AV1401" s="0" t="s">
        <v>9428</v>
      </c>
      <c r="AW1401" s="0" t="s">
        <v>200</v>
      </c>
      <c r="AZ1401" s="0" t="s">
        <v>9429</v>
      </c>
      <c r="BA1401" s="124" t="s">
        <v>200</v>
      </c>
      <c r="BB1401" s="0" t="s">
        <v>210</v>
      </c>
      <c r="BC1401" s="0" t="s">
        <v>9430</v>
      </c>
      <c r="BD1401" s="0" t="s">
        <v>9431</v>
      </c>
      <c r="BE1401" s="0" t="s">
        <v>9432</v>
      </c>
      <c r="BF1401" s="0" t="s">
        <v>9433</v>
      </c>
      <c r="BG1401" s="125" t="s">
        <v>200</v>
      </c>
      <c r="BH1401" s="0" t="s">
        <v>9434</v>
      </c>
      <c r="BI1401" s="112" t="s">
        <v>198</v>
      </c>
      <c r="BJ1401" s="126" t="s">
        <v>200</v>
      </c>
      <c r="BK1401" s="0" t="s">
        <v>2069</v>
      </c>
      <c r="BL1401" s="112" t="n">
        <v>4</v>
      </c>
      <c r="BM1401" s="112" t="s">
        <v>66</v>
      </c>
      <c r="BN1401" s="112" t="s">
        <v>66</v>
      </c>
      <c r="BO1401" s="111" t="n">
        <v>20</v>
      </c>
      <c r="BP1401" s="125" t="s">
        <v>200</v>
      </c>
      <c r="BQ1401" s="127" t="s">
        <v>216</v>
      </c>
    </row>
    <row r="1402" customFormat="false" ht="13.8" hidden="false" customHeight="false" outlineLevel="0" collapsed="false">
      <c r="A1402" s="0" t="s">
        <v>9435</v>
      </c>
      <c r="B1402" s="0" t="s">
        <v>9359</v>
      </c>
      <c r="C1402" s="0" t="s">
        <v>234</v>
      </c>
      <c r="D1402" s="0" t="s">
        <v>193</v>
      </c>
      <c r="E1402" s="0" t="s">
        <v>194</v>
      </c>
      <c r="F1402" s="0" t="s">
        <v>195</v>
      </c>
      <c r="G1402" s="0" t="s">
        <v>196</v>
      </c>
      <c r="H1402" s="0" t="s">
        <v>197</v>
      </c>
      <c r="J1402" s="111" t="n">
        <v>1</v>
      </c>
      <c r="K1402" s="0" t="s">
        <v>198</v>
      </c>
      <c r="L1402" s="0" t="s">
        <v>198</v>
      </c>
      <c r="M1402" s="0" t="s">
        <v>199</v>
      </c>
      <c r="O1402" s="0" t="s">
        <v>200</v>
      </c>
      <c r="Q1402" s="120" t="s">
        <v>200</v>
      </c>
      <c r="R1402" s="0" t="s">
        <v>16</v>
      </c>
      <c r="S1402" s="0" t="s">
        <v>201</v>
      </c>
      <c r="T1402" s="0" t="s">
        <v>198</v>
      </c>
      <c r="U1402" s="0" t="s">
        <v>9360</v>
      </c>
      <c r="V1402" s="0" t="s">
        <v>9361</v>
      </c>
      <c r="W1402" s="110" t="s">
        <v>204</v>
      </c>
      <c r="X1402" s="111" t="n">
        <v>1990</v>
      </c>
      <c r="Y1402" s="111" t="s">
        <v>205</v>
      </c>
      <c r="Z1402" s="111" t="s">
        <v>198</v>
      </c>
      <c r="AA1402" s="122" t="s">
        <v>200</v>
      </c>
      <c r="AB1402" s="0" t="s">
        <v>543</v>
      </c>
      <c r="AC1402" s="0" t="s">
        <v>543</v>
      </c>
      <c r="AD1402" s="111" t="n">
        <v>1990</v>
      </c>
      <c r="AE1402" s="111" t="s">
        <v>9436</v>
      </c>
      <c r="AH1402" s="111" t="s">
        <v>799</v>
      </c>
      <c r="AI1402" s="111" t="s">
        <v>207</v>
      </c>
      <c r="AK1402" s="111" t="str">
        <f aca="false">(AB1402)</f>
        <v>Capcom</v>
      </c>
      <c r="AL1402" s="0" t="s">
        <v>200</v>
      </c>
      <c r="AM1402" s="111" t="n">
        <v>1989</v>
      </c>
      <c r="AN1402" s="111" t="s">
        <v>208</v>
      </c>
      <c r="AP1402" s="0" t="s">
        <v>286</v>
      </c>
      <c r="AQ1402" s="0" t="s">
        <v>200</v>
      </c>
      <c r="AR1402" s="0" t="s">
        <v>9437</v>
      </c>
      <c r="AS1402" s="0" t="s">
        <v>305</v>
      </c>
      <c r="AV1402" s="0" t="s">
        <v>8602</v>
      </c>
      <c r="AZ1402" s="0" t="s">
        <v>9438</v>
      </c>
      <c r="BA1402" s="124" t="s">
        <v>200</v>
      </c>
      <c r="BB1402" s="0" t="s">
        <v>248</v>
      </c>
      <c r="BC1402" s="0" t="s">
        <v>9439</v>
      </c>
      <c r="BD1402" s="0" t="s">
        <v>9440</v>
      </c>
      <c r="BE1402" s="0" t="s">
        <v>9441</v>
      </c>
      <c r="BG1402" s="125" t="s">
        <v>200</v>
      </c>
      <c r="BH1402" s="0" t="s">
        <v>2215</v>
      </c>
      <c r="BI1402" s="112" t="s">
        <v>198</v>
      </c>
      <c r="BJ1402" s="126" t="s">
        <v>200</v>
      </c>
      <c r="BK1402" s="0" t="s">
        <v>1284</v>
      </c>
      <c r="BL1402" s="112" t="n">
        <v>4</v>
      </c>
      <c r="BM1402" s="112" t="s">
        <v>66</v>
      </c>
      <c r="BN1402" s="112" t="s">
        <v>66</v>
      </c>
      <c r="BO1402" s="111" t="n">
        <v>20</v>
      </c>
      <c r="BP1402" s="125" t="s">
        <v>200</v>
      </c>
      <c r="BQ1402" s="127" t="s">
        <v>216</v>
      </c>
    </row>
    <row r="1403" customFormat="false" ht="13.8" hidden="false" customHeight="false" outlineLevel="0" collapsed="false">
      <c r="A1403" s="0" t="s">
        <v>9442</v>
      </c>
      <c r="B1403" s="0" t="s">
        <v>9359</v>
      </c>
      <c r="C1403" s="131" t="s">
        <v>558</v>
      </c>
      <c r="D1403" s="131" t="s">
        <v>193</v>
      </c>
      <c r="E1403" s="0" t="s">
        <v>194</v>
      </c>
      <c r="F1403" s="0" t="s">
        <v>195</v>
      </c>
      <c r="G1403" s="0" t="s">
        <v>196</v>
      </c>
      <c r="H1403" s="0" t="s">
        <v>197</v>
      </c>
      <c r="J1403" s="111" t="n">
        <v>2</v>
      </c>
      <c r="K1403" s="0" t="s">
        <v>198</v>
      </c>
      <c r="L1403" s="0" t="s">
        <v>533</v>
      </c>
      <c r="M1403" s="0" t="s">
        <v>199</v>
      </c>
      <c r="O1403" s="0" t="s">
        <v>534</v>
      </c>
      <c r="Q1403" s="120" t="s">
        <v>200</v>
      </c>
      <c r="R1403" s="0" t="s">
        <v>16</v>
      </c>
      <c r="S1403" s="0" t="s">
        <v>201</v>
      </c>
      <c r="T1403" s="0" t="s">
        <v>198</v>
      </c>
      <c r="U1403" s="0" t="s">
        <v>9360</v>
      </c>
      <c r="V1403" s="0" t="s">
        <v>9361</v>
      </c>
      <c r="W1403" s="110" t="s">
        <v>204</v>
      </c>
      <c r="X1403" s="111" t="n">
        <v>1990</v>
      </c>
      <c r="Y1403" s="111" t="s">
        <v>205</v>
      </c>
      <c r="Z1403" s="111" t="s">
        <v>198</v>
      </c>
      <c r="AA1403" s="122" t="s">
        <v>200</v>
      </c>
      <c r="AB1403" s="0" t="s">
        <v>9443</v>
      </c>
      <c r="AC1403" s="0" t="s">
        <v>913</v>
      </c>
      <c r="AD1403" s="111" t="n">
        <v>1990</v>
      </c>
      <c r="AE1403" s="111" t="s">
        <v>198</v>
      </c>
      <c r="AI1403" s="111" t="s">
        <v>207</v>
      </c>
      <c r="AK1403" s="111" t="s">
        <v>9443</v>
      </c>
      <c r="AL1403" s="0" t="s">
        <v>216</v>
      </c>
      <c r="AM1403" s="111" t="n">
        <v>1988</v>
      </c>
      <c r="AN1403" s="111" t="s">
        <v>208</v>
      </c>
      <c r="AR1403" s="0" t="s">
        <v>200</v>
      </c>
      <c r="AS1403" s="0" t="s">
        <v>9444</v>
      </c>
      <c r="AV1403" s="0" t="s">
        <v>1300</v>
      </c>
      <c r="AZ1403" s="0" t="s">
        <v>9445</v>
      </c>
      <c r="BA1403" s="124" t="s">
        <v>200</v>
      </c>
      <c r="BB1403" s="0" t="s">
        <v>210</v>
      </c>
      <c r="BC1403" s="0" t="s">
        <v>9446</v>
      </c>
      <c r="BE1403" s="0" t="s">
        <v>1908</v>
      </c>
      <c r="BG1403" s="125" t="s">
        <v>200</v>
      </c>
      <c r="BH1403" s="0" t="s">
        <v>9392</v>
      </c>
      <c r="BI1403" s="112" t="s">
        <v>198</v>
      </c>
      <c r="BJ1403" s="126" t="s">
        <v>200</v>
      </c>
      <c r="BK1403" s="0" t="s">
        <v>2069</v>
      </c>
      <c r="BL1403" s="112" t="n">
        <v>4</v>
      </c>
      <c r="BM1403" s="112" t="s">
        <v>66</v>
      </c>
      <c r="BN1403" s="112" t="s">
        <v>66</v>
      </c>
      <c r="BO1403" s="111" t="n">
        <v>20</v>
      </c>
      <c r="BP1403" s="125" t="s">
        <v>200</v>
      </c>
      <c r="BQ1403" s="127" t="s">
        <v>216</v>
      </c>
    </row>
    <row r="1404" customFormat="false" ht="13.8" hidden="false" customHeight="false" outlineLevel="0" collapsed="false">
      <c r="A1404" s="0" t="s">
        <v>9447</v>
      </c>
      <c r="B1404" s="0" t="s">
        <v>9359</v>
      </c>
      <c r="C1404" s="131" t="s">
        <v>380</v>
      </c>
      <c r="D1404" s="131" t="s">
        <v>193</v>
      </c>
      <c r="E1404" s="0" t="s">
        <v>194</v>
      </c>
      <c r="F1404" s="0" t="s">
        <v>314</v>
      </c>
      <c r="G1404" s="0" t="s">
        <v>391</v>
      </c>
      <c r="H1404" s="0" t="s">
        <v>400</v>
      </c>
      <c r="I1404" s="0" t="s">
        <v>594</v>
      </c>
      <c r="J1404" s="111" t="n">
        <v>2</v>
      </c>
      <c r="K1404" s="0" t="s">
        <v>198</v>
      </c>
      <c r="L1404" s="0" t="s">
        <v>392</v>
      </c>
      <c r="M1404" s="0" t="s">
        <v>199</v>
      </c>
      <c r="Q1404" s="120" t="s">
        <v>200</v>
      </c>
      <c r="R1404" s="0" t="s">
        <v>16</v>
      </c>
      <c r="S1404" s="0" t="s">
        <v>201</v>
      </c>
      <c r="T1404" s="0" t="s">
        <v>198</v>
      </c>
      <c r="U1404" s="0" t="s">
        <v>239</v>
      </c>
      <c r="V1404" s="0" t="s">
        <v>756</v>
      </c>
      <c r="W1404" s="110" t="s">
        <v>198</v>
      </c>
      <c r="X1404" s="111" t="n">
        <v>1990</v>
      </c>
      <c r="Y1404" s="111" t="s">
        <v>240</v>
      </c>
      <c r="Z1404" s="111" t="s">
        <v>198</v>
      </c>
      <c r="AA1404" s="122" t="s">
        <v>200</v>
      </c>
      <c r="AB1404" s="0" t="s">
        <v>9448</v>
      </c>
      <c r="AC1404" s="0" t="s">
        <v>9448</v>
      </c>
      <c r="AD1404" s="111" t="n">
        <v>1990</v>
      </c>
      <c r="AE1404" s="111" t="s">
        <v>9436</v>
      </c>
      <c r="AI1404" s="111" t="s">
        <v>207</v>
      </c>
      <c r="AK1404" s="111" t="str">
        <f aca="false">(AB1404)</f>
        <v>Nintendo</v>
      </c>
      <c r="AM1404" s="111" t="n">
        <f aca="false">AD1404</f>
        <v>1990</v>
      </c>
      <c r="AN1404" s="111" t="s">
        <v>208</v>
      </c>
      <c r="AR1404" s="0" t="s">
        <v>371</v>
      </c>
      <c r="AS1404" s="0" t="s">
        <v>9449</v>
      </c>
      <c r="AV1404" s="0" t="s">
        <v>9450</v>
      </c>
      <c r="AZ1404" s="0" t="s">
        <v>9451</v>
      </c>
      <c r="BA1404" s="124" t="s">
        <v>200</v>
      </c>
      <c r="BB1404" s="0" t="s">
        <v>248</v>
      </c>
      <c r="BC1404" s="0" t="s">
        <v>9452</v>
      </c>
      <c r="BD1404" s="0" t="s">
        <v>9453</v>
      </c>
      <c r="BE1404" s="0" t="s">
        <v>9454</v>
      </c>
      <c r="BG1404" s="125"/>
      <c r="BH1404" s="0" t="s">
        <v>2215</v>
      </c>
      <c r="BI1404" s="112" t="n">
        <v>4902370501131</v>
      </c>
      <c r="BJ1404" s="126"/>
      <c r="BK1404" s="0" t="s">
        <v>215</v>
      </c>
      <c r="BL1404" s="112" t="n">
        <v>4</v>
      </c>
      <c r="BM1404" s="112" t="n">
        <v>4</v>
      </c>
      <c r="BN1404" s="112" t="n">
        <v>4</v>
      </c>
      <c r="BO1404" s="111" t="n">
        <v>20</v>
      </c>
      <c r="BP1404" s="125"/>
      <c r="BQ1404" s="127" t="s">
        <v>216</v>
      </c>
    </row>
    <row r="1405" customFormat="false" ht="13.8" hidden="false" customHeight="false" outlineLevel="0" collapsed="false">
      <c r="A1405" s="0" t="s">
        <v>9455</v>
      </c>
      <c r="B1405" s="0" t="s">
        <v>9359</v>
      </c>
      <c r="C1405" s="0" t="s">
        <v>311</v>
      </c>
      <c r="D1405" s="0" t="s">
        <v>193</v>
      </c>
      <c r="E1405" s="0" t="s">
        <v>313</v>
      </c>
      <c r="F1405" s="0" t="s">
        <v>314</v>
      </c>
      <c r="G1405" s="0" t="s">
        <v>196</v>
      </c>
      <c r="H1405" s="0" t="s">
        <v>197</v>
      </c>
      <c r="J1405" s="111" t="n">
        <v>1</v>
      </c>
      <c r="K1405" s="0" t="s">
        <v>198</v>
      </c>
      <c r="L1405" s="0" t="s">
        <v>198</v>
      </c>
      <c r="M1405" s="0" t="s">
        <v>199</v>
      </c>
      <c r="O1405" s="0" t="s">
        <v>200</v>
      </c>
      <c r="Q1405" s="120" t="s">
        <v>200</v>
      </c>
      <c r="R1405" s="0" t="s">
        <v>16</v>
      </c>
      <c r="S1405" s="0" t="s">
        <v>201</v>
      </c>
      <c r="T1405" s="0" t="s">
        <v>198</v>
      </c>
      <c r="U1405" s="0" t="s">
        <v>9360</v>
      </c>
      <c r="V1405" s="0" t="s">
        <v>9361</v>
      </c>
      <c r="W1405" s="110" t="s">
        <v>204</v>
      </c>
      <c r="X1405" s="111" t="n">
        <v>1987</v>
      </c>
      <c r="Y1405" s="130" t="s">
        <v>205</v>
      </c>
      <c r="Z1405" s="111" t="s">
        <v>198</v>
      </c>
      <c r="AA1405" s="122" t="s">
        <v>200</v>
      </c>
      <c r="AB1405" s="0" t="s">
        <v>9448</v>
      </c>
      <c r="AC1405" s="0" t="s">
        <v>9448</v>
      </c>
      <c r="AD1405" s="111" t="n">
        <v>1987</v>
      </c>
      <c r="AE1405" s="111" t="s">
        <v>222</v>
      </c>
      <c r="AG1405" s="111" t="s">
        <v>241</v>
      </c>
      <c r="AH1405" s="130" t="s">
        <v>480</v>
      </c>
      <c r="AI1405" s="111" t="s">
        <v>207</v>
      </c>
      <c r="AK1405" s="111" t="s">
        <v>9448</v>
      </c>
      <c r="AL1405" s="0" t="s">
        <v>216</v>
      </c>
      <c r="AM1405" s="111" t="n">
        <v>1984</v>
      </c>
      <c r="AN1405" s="111" t="s">
        <v>208</v>
      </c>
      <c r="AP1405" s="0" t="s">
        <v>200</v>
      </c>
      <c r="AQ1405" s="0" t="s">
        <v>200</v>
      </c>
      <c r="AR1405" s="0" t="s">
        <v>200</v>
      </c>
      <c r="AS1405" s="0" t="s">
        <v>200</v>
      </c>
      <c r="AV1405" s="0" t="s">
        <v>9456</v>
      </c>
      <c r="AW1405" s="128" t="s">
        <v>9457</v>
      </c>
      <c r="AZ1405" s="0" t="s">
        <v>9458</v>
      </c>
      <c r="BA1405" s="124" t="s">
        <v>200</v>
      </c>
      <c r="BB1405" s="0" t="s">
        <v>248</v>
      </c>
      <c r="BC1405" s="0" t="s">
        <v>9459</v>
      </c>
      <c r="BD1405" s="0" t="s">
        <v>9460</v>
      </c>
      <c r="BE1405" s="0" t="s">
        <v>9461</v>
      </c>
      <c r="BF1405" s="0" t="s">
        <v>9462</v>
      </c>
      <c r="BG1405" s="125" t="s">
        <v>200</v>
      </c>
      <c r="BH1405" s="0" t="s">
        <v>9392</v>
      </c>
      <c r="BI1405" s="112" t="s">
        <v>198</v>
      </c>
      <c r="BJ1405" s="126" t="s">
        <v>200</v>
      </c>
      <c r="BK1405" s="0" t="s">
        <v>2069</v>
      </c>
      <c r="BL1405" s="112" t="n">
        <v>4</v>
      </c>
      <c r="BM1405" s="112" t="s">
        <v>66</v>
      </c>
      <c r="BN1405" s="112" t="s">
        <v>66</v>
      </c>
      <c r="BO1405" s="111" t="n">
        <v>20</v>
      </c>
      <c r="BP1405" s="125" t="s">
        <v>200</v>
      </c>
      <c r="BQ1405" s="127" t="s">
        <v>216</v>
      </c>
    </row>
    <row r="1406" customFormat="false" ht="13.8" hidden="false" customHeight="false" outlineLevel="0" collapsed="false">
      <c r="A1406" s="0" t="s">
        <v>9463</v>
      </c>
      <c r="B1406" s="0" t="s">
        <v>9359</v>
      </c>
      <c r="C1406" s="0" t="s">
        <v>329</v>
      </c>
      <c r="D1406" s="0" t="s">
        <v>193</v>
      </c>
      <c r="E1406" s="0" t="s">
        <v>194</v>
      </c>
      <c r="F1406" s="0" t="s">
        <v>195</v>
      </c>
      <c r="G1406" s="0" t="s">
        <v>196</v>
      </c>
      <c r="H1406" s="0" t="s">
        <v>197</v>
      </c>
      <c r="J1406" s="111" t="n">
        <v>1</v>
      </c>
      <c r="K1406" s="0" t="s">
        <v>198</v>
      </c>
      <c r="L1406" s="0" t="s">
        <v>198</v>
      </c>
      <c r="M1406" s="0" t="s">
        <v>199</v>
      </c>
      <c r="O1406" s="0" t="s">
        <v>200</v>
      </c>
      <c r="Q1406" s="120" t="s">
        <v>200</v>
      </c>
      <c r="R1406" s="0" t="s">
        <v>16</v>
      </c>
      <c r="S1406" s="0" t="s">
        <v>201</v>
      </c>
      <c r="T1406" s="0" t="s">
        <v>198</v>
      </c>
      <c r="U1406" s="0" t="s">
        <v>9360</v>
      </c>
      <c r="V1406" s="0" t="s">
        <v>9361</v>
      </c>
      <c r="W1406" s="110" t="s">
        <v>204</v>
      </c>
      <c r="X1406" s="111" t="n">
        <v>1990</v>
      </c>
      <c r="Y1406" s="111" t="s">
        <v>205</v>
      </c>
      <c r="Z1406" s="111" t="s">
        <v>198</v>
      </c>
      <c r="AA1406" s="122" t="s">
        <v>200</v>
      </c>
      <c r="AB1406" s="0" t="s">
        <v>840</v>
      </c>
      <c r="AC1406" s="0" t="s">
        <v>9448</v>
      </c>
      <c r="AD1406" s="111" t="n">
        <v>1990</v>
      </c>
      <c r="AE1406" s="111" t="s">
        <v>222</v>
      </c>
      <c r="AI1406" s="111" t="s">
        <v>207</v>
      </c>
      <c r="AK1406" s="111" t="str">
        <f aca="false">(AB1406)</f>
        <v>Hudson soft</v>
      </c>
      <c r="AM1406" s="111" t="n">
        <f aca="false">AD1406</f>
        <v>1990</v>
      </c>
      <c r="AN1406" s="111" t="s">
        <v>208</v>
      </c>
      <c r="AS1406" s="0" t="s">
        <v>1062</v>
      </c>
      <c r="AU1406" s="0" t="s">
        <v>332</v>
      </c>
      <c r="AV1406" s="0" t="s">
        <v>200</v>
      </c>
      <c r="AZ1406" s="0" t="s">
        <v>9464</v>
      </c>
      <c r="BA1406" s="124" t="s">
        <v>200</v>
      </c>
      <c r="BB1406" s="0" t="s">
        <v>210</v>
      </c>
      <c r="BC1406" s="0" t="s">
        <v>9465</v>
      </c>
      <c r="BD1406" s="0" t="s">
        <v>9466</v>
      </c>
      <c r="BE1406" s="0" t="s">
        <v>4599</v>
      </c>
      <c r="BG1406" s="125" t="s">
        <v>200</v>
      </c>
      <c r="BH1406" s="0" t="s">
        <v>2215</v>
      </c>
      <c r="BI1406" s="112" t="s">
        <v>198</v>
      </c>
      <c r="BJ1406" s="126" t="s">
        <v>200</v>
      </c>
      <c r="BK1406" s="0" t="s">
        <v>1284</v>
      </c>
      <c r="BL1406" s="112" t="n">
        <v>4</v>
      </c>
      <c r="BM1406" s="112" t="s">
        <v>66</v>
      </c>
      <c r="BN1406" s="112" t="s">
        <v>66</v>
      </c>
      <c r="BO1406" s="111" t="n">
        <v>20</v>
      </c>
      <c r="BP1406" s="125" t="s">
        <v>200</v>
      </c>
      <c r="BQ1406" s="127" t="s">
        <v>216</v>
      </c>
    </row>
    <row r="1407" customFormat="false" ht="13.8" hidden="false" customHeight="false" outlineLevel="0" collapsed="false">
      <c r="A1407" s="0" t="s">
        <v>9467</v>
      </c>
      <c r="B1407" s="0" t="s">
        <v>9359</v>
      </c>
      <c r="C1407" s="0" t="s">
        <v>532</v>
      </c>
      <c r="D1407" s="0" t="s">
        <v>193</v>
      </c>
      <c r="E1407" s="0" t="s">
        <v>194</v>
      </c>
      <c r="F1407" s="0" t="s">
        <v>195</v>
      </c>
      <c r="G1407" s="0" t="s">
        <v>196</v>
      </c>
      <c r="H1407" s="0" t="s">
        <v>219</v>
      </c>
      <c r="J1407" s="111" t="n">
        <v>1</v>
      </c>
      <c r="K1407" s="0" t="s">
        <v>198</v>
      </c>
      <c r="L1407" s="0" t="s">
        <v>198</v>
      </c>
      <c r="M1407" s="0" t="s">
        <v>199</v>
      </c>
      <c r="O1407" s="0" t="s">
        <v>200</v>
      </c>
      <c r="Q1407" s="120" t="s">
        <v>200</v>
      </c>
      <c r="R1407" s="0" t="s">
        <v>16</v>
      </c>
      <c r="S1407" s="0" t="s">
        <v>201</v>
      </c>
      <c r="T1407" s="0" t="s">
        <v>198</v>
      </c>
      <c r="U1407" s="0" t="s">
        <v>9360</v>
      </c>
      <c r="V1407" s="0" t="s">
        <v>9361</v>
      </c>
      <c r="W1407" s="110" t="s">
        <v>204</v>
      </c>
      <c r="X1407" s="111" t="n">
        <v>1990</v>
      </c>
      <c r="Y1407" s="111" t="s">
        <v>205</v>
      </c>
      <c r="Z1407" s="111" t="s">
        <v>198</v>
      </c>
      <c r="AA1407" s="122" t="s">
        <v>200</v>
      </c>
      <c r="AB1407" s="0" t="s">
        <v>1562</v>
      </c>
      <c r="AC1407" s="0" t="s">
        <v>1562</v>
      </c>
      <c r="AD1407" s="111" t="n">
        <v>1990</v>
      </c>
      <c r="AE1407" s="111" t="s">
        <v>222</v>
      </c>
      <c r="AI1407" s="111" t="s">
        <v>207</v>
      </c>
      <c r="AK1407" s="111" t="str">
        <f aca="false">(AB1407)</f>
        <v>Sunsoft</v>
      </c>
      <c r="AL1407" s="0" t="s">
        <v>200</v>
      </c>
      <c r="AM1407" s="111" t="n">
        <f aca="false">AD1407</f>
        <v>1990</v>
      </c>
      <c r="AN1407" s="111" t="s">
        <v>208</v>
      </c>
      <c r="AP1407" s="0" t="s">
        <v>264</v>
      </c>
      <c r="AQ1407" s="0" t="s">
        <v>200</v>
      </c>
      <c r="AR1407" s="0" t="s">
        <v>224</v>
      </c>
      <c r="AS1407" s="0" t="s">
        <v>469</v>
      </c>
      <c r="AV1407" s="0" t="s">
        <v>200</v>
      </c>
      <c r="AZ1407" s="0" t="s">
        <v>9468</v>
      </c>
      <c r="BA1407" s="124" t="s">
        <v>200</v>
      </c>
      <c r="BB1407" s="0" t="s">
        <v>248</v>
      </c>
      <c r="BC1407" s="0" t="s">
        <v>5548</v>
      </c>
      <c r="BD1407" s="0" t="s">
        <v>9469</v>
      </c>
      <c r="BE1407" s="0" t="s">
        <v>9470</v>
      </c>
      <c r="BF1407" s="0" t="s">
        <v>9471</v>
      </c>
      <c r="BG1407" s="125" t="s">
        <v>200</v>
      </c>
      <c r="BH1407" s="0" t="s">
        <v>2215</v>
      </c>
      <c r="BI1407" s="112" t="s">
        <v>198</v>
      </c>
      <c r="BJ1407" s="126" t="s">
        <v>200</v>
      </c>
      <c r="BK1407" s="0" t="s">
        <v>1284</v>
      </c>
      <c r="BL1407" s="112" t="n">
        <v>4</v>
      </c>
      <c r="BM1407" s="112" t="s">
        <v>66</v>
      </c>
      <c r="BN1407" s="112" t="s">
        <v>66</v>
      </c>
      <c r="BO1407" s="111" t="n">
        <v>20</v>
      </c>
      <c r="BP1407" s="125" t="s">
        <v>200</v>
      </c>
      <c r="BQ1407" s="127" t="s">
        <v>216</v>
      </c>
    </row>
    <row r="1408" customFormat="false" ht="13.8" hidden="false" customHeight="false" outlineLevel="0" collapsed="false">
      <c r="A1408" s="0" t="s">
        <v>9472</v>
      </c>
      <c r="B1408" s="0" t="s">
        <v>9359</v>
      </c>
      <c r="C1408" s="0" t="s">
        <v>192</v>
      </c>
      <c r="D1408" s="0" t="s">
        <v>193</v>
      </c>
      <c r="E1408" s="0" t="s">
        <v>194</v>
      </c>
      <c r="F1408" s="0" t="s">
        <v>195</v>
      </c>
      <c r="G1408" s="0" t="s">
        <v>196</v>
      </c>
      <c r="H1408" s="0" t="s">
        <v>197</v>
      </c>
      <c r="J1408" s="111" t="n">
        <v>1</v>
      </c>
      <c r="K1408" s="0" t="s">
        <v>198</v>
      </c>
      <c r="L1408" s="0" t="s">
        <v>198</v>
      </c>
      <c r="M1408" s="0" t="s">
        <v>199</v>
      </c>
      <c r="O1408" s="0" t="s">
        <v>200</v>
      </c>
      <c r="Q1408" s="120" t="s">
        <v>200</v>
      </c>
      <c r="R1408" s="0" t="s">
        <v>16</v>
      </c>
      <c r="S1408" s="0" t="s">
        <v>201</v>
      </c>
      <c r="T1408" s="0" t="s">
        <v>198</v>
      </c>
      <c r="U1408" s="0" t="s">
        <v>9360</v>
      </c>
      <c r="V1408" s="0" t="s">
        <v>9361</v>
      </c>
      <c r="W1408" s="110" t="s">
        <v>204</v>
      </c>
      <c r="X1408" s="111" t="n">
        <v>1991</v>
      </c>
      <c r="Y1408" s="111" t="s">
        <v>205</v>
      </c>
      <c r="Z1408" s="111" t="s">
        <v>198</v>
      </c>
      <c r="AA1408" s="122" t="s">
        <v>200</v>
      </c>
      <c r="AB1408" s="0" t="s">
        <v>2016</v>
      </c>
      <c r="AC1408" s="0" t="s">
        <v>2016</v>
      </c>
      <c r="AD1408" s="111" t="n">
        <v>1991</v>
      </c>
      <c r="AE1408" s="111" t="s">
        <v>222</v>
      </c>
      <c r="AI1408" s="111" t="s">
        <v>207</v>
      </c>
      <c r="AK1408" s="111" t="str">
        <f aca="false">(AB1408)</f>
        <v>Activision</v>
      </c>
      <c r="AM1408" s="111" t="n">
        <f aca="false">AD1408</f>
        <v>1991</v>
      </c>
      <c r="AN1408" s="111" t="s">
        <v>297</v>
      </c>
      <c r="AS1408" s="0" t="s">
        <v>200</v>
      </c>
      <c r="AU1408" s="0" t="s">
        <v>1306</v>
      </c>
      <c r="AV1408" s="0" t="s">
        <v>200</v>
      </c>
      <c r="AZ1408" s="0" t="s">
        <v>9473</v>
      </c>
      <c r="BA1408" s="124" t="s">
        <v>200</v>
      </c>
      <c r="BB1408" s="0" t="s">
        <v>210</v>
      </c>
      <c r="BC1408" s="0" t="s">
        <v>9474</v>
      </c>
      <c r="BD1408" s="0" t="s">
        <v>9475</v>
      </c>
      <c r="BE1408" s="0" t="s">
        <v>9476</v>
      </c>
      <c r="BG1408" s="125" t="s">
        <v>200</v>
      </c>
      <c r="BH1408" s="0" t="s">
        <v>9392</v>
      </c>
      <c r="BI1408" s="112" t="s">
        <v>198</v>
      </c>
      <c r="BJ1408" s="126" t="s">
        <v>200</v>
      </c>
      <c r="BK1408" s="0" t="s">
        <v>2069</v>
      </c>
      <c r="BL1408" s="112" t="n">
        <v>4</v>
      </c>
      <c r="BM1408" s="112" t="s">
        <v>66</v>
      </c>
      <c r="BN1408" s="112" t="s">
        <v>66</v>
      </c>
      <c r="BO1408" s="111" t="n">
        <v>20</v>
      </c>
      <c r="BP1408" s="125" t="s">
        <v>200</v>
      </c>
      <c r="BQ1408" s="127" t="s">
        <v>216</v>
      </c>
    </row>
    <row r="1409" customFormat="false" ht="13.8" hidden="false" customHeight="false" outlineLevel="0" collapsed="false">
      <c r="A1409" s="0" t="s">
        <v>9477</v>
      </c>
      <c r="B1409" s="0" t="s">
        <v>9359</v>
      </c>
      <c r="C1409" s="0" t="s">
        <v>234</v>
      </c>
      <c r="D1409" s="0" t="s">
        <v>193</v>
      </c>
      <c r="E1409" s="0" t="s">
        <v>194</v>
      </c>
      <c r="F1409" s="0" t="s">
        <v>195</v>
      </c>
      <c r="G1409" s="0" t="s">
        <v>330</v>
      </c>
      <c r="H1409" s="0" t="s">
        <v>219</v>
      </c>
      <c r="J1409" s="111" t="n">
        <v>1</v>
      </c>
      <c r="K1409" s="0" t="s">
        <v>198</v>
      </c>
      <c r="L1409" s="0" t="s">
        <v>198</v>
      </c>
      <c r="M1409" s="0" t="s">
        <v>274</v>
      </c>
      <c r="O1409" s="0" t="s">
        <v>200</v>
      </c>
      <c r="Q1409" s="120" t="s">
        <v>200</v>
      </c>
      <c r="R1409" s="0" t="s">
        <v>16</v>
      </c>
      <c r="S1409" s="0" t="s">
        <v>201</v>
      </c>
      <c r="T1409" s="0" t="s">
        <v>198</v>
      </c>
      <c r="U1409" s="0" t="s">
        <v>239</v>
      </c>
      <c r="V1409" s="0" t="s">
        <v>756</v>
      </c>
      <c r="W1409" s="110" t="s">
        <v>198</v>
      </c>
      <c r="X1409" s="111" t="n">
        <v>1992</v>
      </c>
      <c r="Y1409" s="111" t="s">
        <v>240</v>
      </c>
      <c r="Z1409" s="111" t="s">
        <v>221</v>
      </c>
      <c r="AA1409" s="122" t="s">
        <v>200</v>
      </c>
      <c r="AB1409" s="0" t="s">
        <v>543</v>
      </c>
      <c r="AC1409" s="0" t="s">
        <v>543</v>
      </c>
      <c r="AD1409" s="111" t="s">
        <v>198</v>
      </c>
      <c r="AE1409" s="111" t="s">
        <v>222</v>
      </c>
      <c r="AI1409" s="111" t="s">
        <v>207</v>
      </c>
      <c r="AK1409" s="111" t="str">
        <f aca="false">(AB1409)</f>
        <v>Capcom</v>
      </c>
      <c r="AM1409" s="111" t="n">
        <f aca="false">X1409</f>
        <v>1992</v>
      </c>
      <c r="AN1409" s="111" t="s">
        <v>208</v>
      </c>
      <c r="AR1409" s="0" t="s">
        <v>224</v>
      </c>
      <c r="AS1409" s="0" t="s">
        <v>8948</v>
      </c>
      <c r="AU1409" s="0" t="s">
        <v>332</v>
      </c>
      <c r="AV1409" s="0" t="s">
        <v>8602</v>
      </c>
      <c r="AZ1409" s="0" t="s">
        <v>9478</v>
      </c>
      <c r="BA1409" s="124" t="s">
        <v>200</v>
      </c>
      <c r="BB1409" s="0" t="s">
        <v>248</v>
      </c>
      <c r="BC1409" s="0" t="s">
        <v>9479</v>
      </c>
      <c r="BD1409" s="0" t="s">
        <v>9480</v>
      </c>
      <c r="BE1409" s="0" t="s">
        <v>9481</v>
      </c>
      <c r="BG1409" s="125" t="s">
        <v>200</v>
      </c>
      <c r="BH1409" s="0" t="s">
        <v>2215</v>
      </c>
      <c r="BI1409" s="112" t="n">
        <v>4976219012386</v>
      </c>
      <c r="BJ1409" s="126" t="s">
        <v>200</v>
      </c>
      <c r="BK1409" s="0" t="s">
        <v>215</v>
      </c>
      <c r="BL1409" s="112" t="n">
        <v>4</v>
      </c>
      <c r="BM1409" s="112" t="n">
        <v>4</v>
      </c>
      <c r="BN1409" s="112" t="n">
        <v>4</v>
      </c>
      <c r="BO1409" s="111" t="n">
        <v>90</v>
      </c>
      <c r="BP1409" s="125" t="s">
        <v>200</v>
      </c>
      <c r="BQ1409" s="127" t="s">
        <v>216</v>
      </c>
    </row>
    <row r="1410" customFormat="false" ht="13.8" hidden="false" customHeight="false" outlineLevel="0" collapsed="false">
      <c r="A1410" s="0" t="s">
        <v>9482</v>
      </c>
      <c r="B1410" s="0" t="s">
        <v>9359</v>
      </c>
      <c r="C1410" s="0" t="s">
        <v>234</v>
      </c>
      <c r="D1410" s="0" t="s">
        <v>193</v>
      </c>
      <c r="E1410" s="0" t="s">
        <v>194</v>
      </c>
      <c r="F1410" s="0" t="s">
        <v>195</v>
      </c>
      <c r="G1410" s="0" t="s">
        <v>196</v>
      </c>
      <c r="H1410" s="0" t="s">
        <v>197</v>
      </c>
      <c r="J1410" s="111" t="n">
        <v>1</v>
      </c>
      <c r="K1410" s="0" t="s">
        <v>198</v>
      </c>
      <c r="L1410" s="0" t="s">
        <v>198</v>
      </c>
      <c r="M1410" s="0" t="s">
        <v>199</v>
      </c>
      <c r="O1410" s="0" t="s">
        <v>200</v>
      </c>
      <c r="Q1410" s="120" t="s">
        <v>200</v>
      </c>
      <c r="R1410" s="0" t="s">
        <v>16</v>
      </c>
      <c r="S1410" s="0" t="s">
        <v>201</v>
      </c>
      <c r="T1410" s="0" t="s">
        <v>198</v>
      </c>
      <c r="U1410" s="0" t="s">
        <v>9360</v>
      </c>
      <c r="V1410" s="0" t="s">
        <v>9361</v>
      </c>
      <c r="W1410" s="110" t="s">
        <v>204</v>
      </c>
      <c r="X1410" s="111" t="n">
        <v>1988</v>
      </c>
      <c r="Y1410" s="111" t="s">
        <v>205</v>
      </c>
      <c r="Z1410" s="111" t="s">
        <v>221</v>
      </c>
      <c r="AA1410" s="122" t="s">
        <v>200</v>
      </c>
      <c r="AB1410" s="0" t="s">
        <v>459</v>
      </c>
      <c r="AC1410" s="0" t="s">
        <v>459</v>
      </c>
      <c r="AD1410" s="111" t="n">
        <v>1988</v>
      </c>
      <c r="AE1410" s="111" t="s">
        <v>222</v>
      </c>
      <c r="AI1410" s="111" t="s">
        <v>207</v>
      </c>
      <c r="AK1410" s="111" t="str">
        <f aca="false">(AB1410)</f>
        <v>Konami</v>
      </c>
      <c r="AL1410" s="0" t="s">
        <v>200</v>
      </c>
      <c r="AM1410" s="111" t="n">
        <f aca="false">AD1410</f>
        <v>1988</v>
      </c>
      <c r="AN1410" s="111" t="s">
        <v>208</v>
      </c>
      <c r="AP1410" s="0" t="s">
        <v>264</v>
      </c>
      <c r="AQ1410" s="0" t="s">
        <v>200</v>
      </c>
      <c r="AR1410" s="0" t="s">
        <v>200</v>
      </c>
      <c r="AS1410" s="0" t="s">
        <v>9483</v>
      </c>
      <c r="AV1410" s="0" t="s">
        <v>200</v>
      </c>
      <c r="AZ1410" s="0" t="s">
        <v>9484</v>
      </c>
      <c r="BA1410" s="124" t="s">
        <v>200</v>
      </c>
      <c r="BB1410" s="0" t="s">
        <v>210</v>
      </c>
      <c r="BC1410" s="0" t="s">
        <v>9485</v>
      </c>
      <c r="BE1410" s="0" t="s">
        <v>9486</v>
      </c>
      <c r="BG1410" s="125" t="s">
        <v>200</v>
      </c>
      <c r="BH1410" s="0" t="s">
        <v>9392</v>
      </c>
      <c r="BI1410" s="112" t="s">
        <v>198</v>
      </c>
      <c r="BJ1410" s="126" t="s">
        <v>200</v>
      </c>
      <c r="BK1410" s="0" t="s">
        <v>2069</v>
      </c>
      <c r="BL1410" s="112" t="n">
        <v>4</v>
      </c>
      <c r="BM1410" s="112" t="s">
        <v>66</v>
      </c>
      <c r="BN1410" s="112" t="s">
        <v>66</v>
      </c>
      <c r="BO1410" s="111" t="n">
        <v>20</v>
      </c>
      <c r="BP1410" s="125" t="s">
        <v>200</v>
      </c>
      <c r="BQ1410" s="127" t="s">
        <v>216</v>
      </c>
    </row>
    <row r="1411" customFormat="false" ht="13.8" hidden="false" customHeight="false" outlineLevel="0" collapsed="false">
      <c r="A1411" s="0" t="s">
        <v>9487</v>
      </c>
      <c r="B1411" s="0" t="s">
        <v>9359</v>
      </c>
      <c r="C1411" s="0" t="s">
        <v>490</v>
      </c>
      <c r="D1411" s="0" t="s">
        <v>193</v>
      </c>
      <c r="E1411" s="0" t="s">
        <v>194</v>
      </c>
      <c r="F1411" s="0" t="s">
        <v>195</v>
      </c>
      <c r="G1411" s="0" t="s">
        <v>196</v>
      </c>
      <c r="H1411" s="0" t="s">
        <v>197</v>
      </c>
      <c r="J1411" s="111" t="n">
        <v>1</v>
      </c>
      <c r="K1411" s="0" t="s">
        <v>198</v>
      </c>
      <c r="L1411" s="0" t="s">
        <v>198</v>
      </c>
      <c r="M1411" s="0" t="s">
        <v>199</v>
      </c>
      <c r="O1411" s="0" t="s">
        <v>200</v>
      </c>
      <c r="Q1411" s="120" t="s">
        <v>200</v>
      </c>
      <c r="R1411" s="0" t="s">
        <v>16</v>
      </c>
      <c r="S1411" s="0" t="s">
        <v>201</v>
      </c>
      <c r="T1411" s="0" t="s">
        <v>198</v>
      </c>
      <c r="U1411" s="0" t="s">
        <v>9360</v>
      </c>
      <c r="V1411" s="0" t="s">
        <v>9361</v>
      </c>
      <c r="W1411" s="110" t="s">
        <v>204</v>
      </c>
      <c r="X1411" s="111" t="n">
        <v>1991</v>
      </c>
      <c r="Z1411" s="111" t="s">
        <v>198</v>
      </c>
      <c r="AA1411" s="122" t="s">
        <v>200</v>
      </c>
      <c r="AB1411" s="0" t="s">
        <v>1562</v>
      </c>
      <c r="AC1411" s="0" t="s">
        <v>1562</v>
      </c>
      <c r="AD1411" s="111" t="n">
        <v>1991</v>
      </c>
      <c r="AE1411" s="111" t="s">
        <v>222</v>
      </c>
      <c r="AI1411" s="111" t="s">
        <v>207</v>
      </c>
      <c r="AK1411" s="111" t="str">
        <f aca="false">(AB1411)</f>
        <v>Sunsoft</v>
      </c>
      <c r="AL1411" s="0" t="s">
        <v>200</v>
      </c>
      <c r="AM1411" s="111" t="n">
        <f aca="false">AD1411</f>
        <v>1991</v>
      </c>
      <c r="AN1411" s="111" t="s">
        <v>208</v>
      </c>
      <c r="AP1411" s="0" t="s">
        <v>264</v>
      </c>
      <c r="AQ1411" s="0" t="s">
        <v>200</v>
      </c>
      <c r="AR1411" s="0" t="s">
        <v>200</v>
      </c>
      <c r="AS1411" s="0" t="s">
        <v>9488</v>
      </c>
      <c r="AV1411" s="0" t="s">
        <v>200</v>
      </c>
      <c r="AZ1411" s="0" t="s">
        <v>9489</v>
      </c>
      <c r="BA1411" s="124" t="s">
        <v>200</v>
      </c>
      <c r="BB1411" s="0" t="s">
        <v>248</v>
      </c>
      <c r="BC1411" s="0" t="s">
        <v>9490</v>
      </c>
      <c r="BD1411" s="0" t="s">
        <v>9491</v>
      </c>
      <c r="BE1411" s="0" t="s">
        <v>9492</v>
      </c>
      <c r="BG1411" s="125" t="s">
        <v>200</v>
      </c>
      <c r="BH1411" s="0" t="s">
        <v>2215</v>
      </c>
      <c r="BI1411" s="112" t="s">
        <v>198</v>
      </c>
      <c r="BJ1411" s="126" t="s">
        <v>200</v>
      </c>
      <c r="BK1411" s="0" t="s">
        <v>1284</v>
      </c>
      <c r="BL1411" s="112" t="n">
        <v>4</v>
      </c>
      <c r="BM1411" s="112" t="s">
        <v>66</v>
      </c>
      <c r="BN1411" s="112" t="s">
        <v>66</v>
      </c>
      <c r="BO1411" s="111" t="n">
        <v>20</v>
      </c>
      <c r="BP1411" s="125" t="s">
        <v>200</v>
      </c>
      <c r="BQ1411" s="127" t="s">
        <v>216</v>
      </c>
    </row>
    <row r="1412" customFormat="false" ht="13.8" hidden="false" customHeight="false" outlineLevel="0" collapsed="false">
      <c r="A1412" s="0" t="s">
        <v>9493</v>
      </c>
      <c r="B1412" s="0" t="s">
        <v>9359</v>
      </c>
      <c r="C1412" s="0" t="s">
        <v>192</v>
      </c>
      <c r="D1412" s="0" t="s">
        <v>193</v>
      </c>
      <c r="E1412" s="0" t="s">
        <v>194</v>
      </c>
      <c r="F1412" s="0" t="s">
        <v>195</v>
      </c>
      <c r="G1412" s="0" t="s">
        <v>196</v>
      </c>
      <c r="H1412" s="0" t="s">
        <v>197</v>
      </c>
      <c r="J1412" s="111" t="n">
        <v>1</v>
      </c>
      <c r="K1412" s="0" t="s">
        <v>198</v>
      </c>
      <c r="L1412" s="0" t="s">
        <v>198</v>
      </c>
      <c r="M1412" s="0" t="s">
        <v>199</v>
      </c>
      <c r="O1412" s="0" t="s">
        <v>200</v>
      </c>
      <c r="Q1412" s="120" t="s">
        <v>200</v>
      </c>
      <c r="R1412" s="0" t="s">
        <v>16</v>
      </c>
      <c r="S1412" s="0" t="s">
        <v>201</v>
      </c>
      <c r="T1412" s="0" t="s">
        <v>198</v>
      </c>
      <c r="U1412" s="0" t="s">
        <v>285</v>
      </c>
      <c r="V1412" s="0" t="s">
        <v>756</v>
      </c>
      <c r="W1412" s="110" t="s">
        <v>198</v>
      </c>
      <c r="X1412" s="111" t="n">
        <v>1989</v>
      </c>
      <c r="Y1412" s="111" t="s">
        <v>205</v>
      </c>
      <c r="Z1412" s="111" t="s">
        <v>198</v>
      </c>
      <c r="AA1412" s="122" t="s">
        <v>200</v>
      </c>
      <c r="AB1412" s="0" t="s">
        <v>338</v>
      </c>
      <c r="AC1412" s="0" t="s">
        <v>9381</v>
      </c>
      <c r="AD1412" s="111" t="s">
        <v>198</v>
      </c>
      <c r="AE1412" s="111" t="s">
        <v>222</v>
      </c>
      <c r="AI1412" s="111" t="s">
        <v>207</v>
      </c>
      <c r="AK1412" s="111" t="str">
        <f aca="false">(AB1412)</f>
        <v>Compile</v>
      </c>
      <c r="AM1412" s="111" t="n">
        <f aca="false">X1412</f>
        <v>1989</v>
      </c>
      <c r="AN1412" s="111" t="s">
        <v>208</v>
      </c>
      <c r="AS1412" s="0" t="s">
        <v>200</v>
      </c>
      <c r="AU1412" s="0" t="s">
        <v>1306</v>
      </c>
      <c r="AV1412" s="0" t="s">
        <v>200</v>
      </c>
      <c r="AZ1412" s="0" t="s">
        <v>9494</v>
      </c>
      <c r="BA1412" s="124" t="s">
        <v>200</v>
      </c>
      <c r="BB1412" s="0" t="s">
        <v>248</v>
      </c>
      <c r="BC1412" s="0" t="s">
        <v>9495</v>
      </c>
      <c r="BE1412" s="0" t="s">
        <v>9496</v>
      </c>
      <c r="BG1412" s="125" t="s">
        <v>200</v>
      </c>
      <c r="BH1412" s="0" t="s">
        <v>9434</v>
      </c>
      <c r="BI1412" s="112" t="s">
        <v>198</v>
      </c>
      <c r="BJ1412" s="126" t="s">
        <v>200</v>
      </c>
      <c r="BK1412" s="0" t="s">
        <v>9403</v>
      </c>
      <c r="BL1412" s="112" t="n">
        <v>4</v>
      </c>
      <c r="BM1412" s="112" t="s">
        <v>66</v>
      </c>
      <c r="BN1412" s="112" t="s">
        <v>66</v>
      </c>
      <c r="BO1412" s="111" t="n">
        <v>20</v>
      </c>
      <c r="BP1412" s="125" t="s">
        <v>200</v>
      </c>
      <c r="BQ1412" s="127" t="s">
        <v>216</v>
      </c>
    </row>
    <row r="1413" customFormat="false" ht="13.8" hidden="false" customHeight="false" outlineLevel="0" collapsed="false">
      <c r="A1413" s="0" t="s">
        <v>9497</v>
      </c>
      <c r="B1413" s="0" t="s">
        <v>9359</v>
      </c>
      <c r="C1413" s="0" t="s">
        <v>192</v>
      </c>
      <c r="D1413" s="0" t="s">
        <v>193</v>
      </c>
      <c r="E1413" s="0" t="s">
        <v>194</v>
      </c>
      <c r="F1413" s="0" t="s">
        <v>195</v>
      </c>
      <c r="G1413" s="0" t="s">
        <v>196</v>
      </c>
      <c r="H1413" s="0" t="s">
        <v>197</v>
      </c>
      <c r="J1413" s="111" t="n">
        <v>2</v>
      </c>
      <c r="K1413" s="0" t="s">
        <v>198</v>
      </c>
      <c r="L1413" s="0" t="s">
        <v>392</v>
      </c>
      <c r="M1413" s="0" t="s">
        <v>199</v>
      </c>
      <c r="O1413" s="0" t="s">
        <v>200</v>
      </c>
      <c r="Q1413" s="120" t="s">
        <v>200</v>
      </c>
      <c r="R1413" s="0" t="s">
        <v>16</v>
      </c>
      <c r="S1413" s="0" t="s">
        <v>201</v>
      </c>
      <c r="T1413" s="0" t="s">
        <v>198</v>
      </c>
      <c r="U1413" s="0" t="s">
        <v>9360</v>
      </c>
      <c r="V1413" s="0" t="s">
        <v>9361</v>
      </c>
      <c r="W1413" s="110" t="s">
        <v>204</v>
      </c>
      <c r="X1413" s="111" t="n">
        <v>1988</v>
      </c>
      <c r="Y1413" s="111" t="s">
        <v>205</v>
      </c>
      <c r="Z1413" s="111" t="s">
        <v>198</v>
      </c>
      <c r="AA1413" s="122" t="s">
        <v>200</v>
      </c>
      <c r="AB1413" s="0" t="s">
        <v>543</v>
      </c>
      <c r="AC1413" s="0" t="s">
        <v>543</v>
      </c>
      <c r="AD1413" s="111" t="n">
        <v>1988</v>
      </c>
      <c r="AE1413" s="111" t="s">
        <v>1004</v>
      </c>
      <c r="AI1413" s="111" t="s">
        <v>207</v>
      </c>
      <c r="AK1413" s="111" t="s">
        <v>543</v>
      </c>
      <c r="AL1413" s="0" t="s">
        <v>216</v>
      </c>
      <c r="AM1413" s="111" t="n">
        <v>1985</v>
      </c>
      <c r="AN1413" s="111" t="s">
        <v>208</v>
      </c>
      <c r="AS1413" s="0" t="s">
        <v>200</v>
      </c>
      <c r="AU1413" s="0" t="s">
        <v>1122</v>
      </c>
      <c r="AV1413" s="0" t="s">
        <v>200</v>
      </c>
      <c r="AZ1413" s="0" t="s">
        <v>9498</v>
      </c>
      <c r="BA1413" s="124" t="s">
        <v>200</v>
      </c>
      <c r="BB1413" s="0" t="s">
        <v>210</v>
      </c>
      <c r="BC1413" s="0" t="s">
        <v>9499</v>
      </c>
      <c r="BD1413" s="0" t="s">
        <v>9500</v>
      </c>
      <c r="BE1413" s="0" t="s">
        <v>9501</v>
      </c>
      <c r="BF1413" s="0" t="s">
        <v>9502</v>
      </c>
      <c r="BG1413" s="125" t="s">
        <v>200</v>
      </c>
      <c r="BH1413" s="0" t="s">
        <v>9392</v>
      </c>
      <c r="BI1413" s="112" t="s">
        <v>198</v>
      </c>
      <c r="BJ1413" s="126" t="s">
        <v>200</v>
      </c>
      <c r="BK1413" s="0" t="s">
        <v>2069</v>
      </c>
      <c r="BL1413" s="112" t="n">
        <v>4</v>
      </c>
      <c r="BM1413" s="112" t="s">
        <v>66</v>
      </c>
      <c r="BN1413" s="112" t="s">
        <v>66</v>
      </c>
      <c r="BO1413" s="111" t="n">
        <v>20</v>
      </c>
      <c r="BP1413" s="125" t="s">
        <v>200</v>
      </c>
      <c r="BQ1413" s="127" t="s">
        <v>216</v>
      </c>
    </row>
    <row r="1414" customFormat="false" ht="13.8" hidden="false" customHeight="false" outlineLevel="0" collapsed="false">
      <c r="A1414" s="0" t="s">
        <v>9503</v>
      </c>
      <c r="B1414" s="0" t="s">
        <v>9359</v>
      </c>
      <c r="C1414" s="0" t="s">
        <v>490</v>
      </c>
      <c r="D1414" s="0" t="s">
        <v>193</v>
      </c>
      <c r="E1414" s="0" t="s">
        <v>194</v>
      </c>
      <c r="F1414" s="0" t="s">
        <v>195</v>
      </c>
      <c r="G1414" s="0" t="s">
        <v>196</v>
      </c>
      <c r="H1414" s="0" t="s">
        <v>197</v>
      </c>
      <c r="J1414" s="111" t="n">
        <v>1</v>
      </c>
      <c r="K1414" s="0" t="s">
        <v>198</v>
      </c>
      <c r="L1414" s="0" t="s">
        <v>198</v>
      </c>
      <c r="M1414" s="0" t="s">
        <v>199</v>
      </c>
      <c r="O1414" s="0" t="s">
        <v>200</v>
      </c>
      <c r="Q1414" s="120" t="s">
        <v>200</v>
      </c>
      <c r="R1414" s="0" t="s">
        <v>16</v>
      </c>
      <c r="S1414" s="0" t="s">
        <v>201</v>
      </c>
      <c r="T1414" s="0" t="s">
        <v>198</v>
      </c>
      <c r="U1414" s="0" t="s">
        <v>9360</v>
      </c>
      <c r="V1414" s="0" t="s">
        <v>9361</v>
      </c>
      <c r="W1414" s="110" t="s">
        <v>204</v>
      </c>
      <c r="X1414" s="111" t="n">
        <v>1991</v>
      </c>
      <c r="Z1414" s="111" t="s">
        <v>198</v>
      </c>
      <c r="AA1414" s="122" t="s">
        <v>200</v>
      </c>
      <c r="AB1414" s="0" t="s">
        <v>9504</v>
      </c>
      <c r="AC1414" s="0" t="s">
        <v>840</v>
      </c>
      <c r="AD1414" s="111" t="n">
        <v>1991</v>
      </c>
      <c r="AE1414" s="111" t="s">
        <v>198</v>
      </c>
      <c r="AI1414" s="111" t="s">
        <v>207</v>
      </c>
      <c r="AK1414" s="111" t="str">
        <f aca="false">(AB1414)</f>
        <v>Now production</v>
      </c>
      <c r="AL1414" s="0" t="s">
        <v>200</v>
      </c>
      <c r="AM1414" s="111" t="n">
        <f aca="false">AD1414</f>
        <v>1991</v>
      </c>
      <c r="AN1414" s="111" t="s">
        <v>208</v>
      </c>
      <c r="AP1414" s="0" t="s">
        <v>264</v>
      </c>
      <c r="AQ1414" s="0" t="s">
        <v>200</v>
      </c>
      <c r="AR1414" s="0" t="s">
        <v>200</v>
      </c>
      <c r="AS1414" s="0" t="s">
        <v>9505</v>
      </c>
      <c r="AV1414" s="0" t="s">
        <v>200</v>
      </c>
      <c r="AX1414" s="0" t="s">
        <v>9506</v>
      </c>
      <c r="AZ1414" s="0" t="s">
        <v>9507</v>
      </c>
      <c r="BA1414" s="124" t="s">
        <v>200</v>
      </c>
      <c r="BB1414" s="0" t="s">
        <v>210</v>
      </c>
      <c r="BC1414" s="0" t="s">
        <v>9508</v>
      </c>
      <c r="BD1414" s="0" t="s">
        <v>2155</v>
      </c>
      <c r="BE1414" s="0" t="s">
        <v>9509</v>
      </c>
      <c r="BG1414" s="125" t="s">
        <v>200</v>
      </c>
      <c r="BH1414" s="0" t="s">
        <v>9392</v>
      </c>
      <c r="BI1414" s="112" t="s">
        <v>198</v>
      </c>
      <c r="BJ1414" s="126" t="s">
        <v>200</v>
      </c>
      <c r="BK1414" s="0" t="s">
        <v>9403</v>
      </c>
      <c r="BL1414" s="112" t="n">
        <v>4</v>
      </c>
      <c r="BM1414" s="112" t="s">
        <v>66</v>
      </c>
      <c r="BN1414" s="112" t="s">
        <v>66</v>
      </c>
      <c r="BO1414" s="111" t="n">
        <v>20</v>
      </c>
      <c r="BP1414" s="125" t="s">
        <v>200</v>
      </c>
      <c r="BQ1414" s="127" t="s">
        <v>216</v>
      </c>
    </row>
    <row r="1415" customFormat="false" ht="13.8" hidden="false" customHeight="false" outlineLevel="0" collapsed="false">
      <c r="A1415" s="0" t="s">
        <v>9510</v>
      </c>
      <c r="B1415" s="0" t="s">
        <v>9359</v>
      </c>
      <c r="C1415" s="0" t="s">
        <v>605</v>
      </c>
      <c r="D1415" s="0" t="s">
        <v>193</v>
      </c>
      <c r="E1415" s="0" t="s">
        <v>194</v>
      </c>
      <c r="F1415" s="0" t="s">
        <v>314</v>
      </c>
      <c r="G1415" s="0" t="s">
        <v>391</v>
      </c>
      <c r="H1415" s="0" t="s">
        <v>197</v>
      </c>
      <c r="J1415" s="111" t="n">
        <v>2</v>
      </c>
      <c r="K1415" s="0" t="s">
        <v>198</v>
      </c>
      <c r="L1415" s="0" t="s">
        <v>392</v>
      </c>
      <c r="M1415" s="0" t="s">
        <v>199</v>
      </c>
      <c r="O1415" s="0" t="s">
        <v>200</v>
      </c>
      <c r="Q1415" s="120" t="s">
        <v>200</v>
      </c>
      <c r="R1415" s="0" t="s">
        <v>16</v>
      </c>
      <c r="S1415" s="0" t="s">
        <v>201</v>
      </c>
      <c r="T1415" s="0" t="s">
        <v>198</v>
      </c>
      <c r="U1415" s="0" t="s">
        <v>239</v>
      </c>
      <c r="V1415" s="0" t="s">
        <v>756</v>
      </c>
      <c r="W1415" s="110" t="s">
        <v>204</v>
      </c>
      <c r="X1415" s="111" t="n">
        <v>1993</v>
      </c>
      <c r="Y1415" s="111" t="s">
        <v>240</v>
      </c>
      <c r="Z1415" s="111" t="s">
        <v>198</v>
      </c>
      <c r="AA1415" s="122" t="s">
        <v>200</v>
      </c>
      <c r="AB1415" s="0" t="s">
        <v>9448</v>
      </c>
      <c r="AC1415" s="0" t="s">
        <v>9448</v>
      </c>
      <c r="AD1415" s="111" t="s">
        <v>198</v>
      </c>
      <c r="AE1415" s="111" t="s">
        <v>222</v>
      </c>
      <c r="AI1415" s="111" t="s">
        <v>207</v>
      </c>
      <c r="AK1415" s="111" t="str">
        <f aca="false">(AB1415)</f>
        <v>Nintendo</v>
      </c>
      <c r="AM1415" s="111" t="n">
        <f aca="false">X1415</f>
        <v>1993</v>
      </c>
      <c r="AN1415" s="111" t="s">
        <v>208</v>
      </c>
      <c r="AQ1415" s="0" t="s">
        <v>9511</v>
      </c>
      <c r="AR1415" s="0" t="s">
        <v>200</v>
      </c>
      <c r="AS1415" s="0" t="s">
        <v>200</v>
      </c>
      <c r="AV1415" s="0" t="s">
        <v>200</v>
      </c>
      <c r="AZ1415" s="0" t="s">
        <v>9512</v>
      </c>
      <c r="BA1415" s="124" t="s">
        <v>200</v>
      </c>
      <c r="BB1415" s="0" t="s">
        <v>210</v>
      </c>
      <c r="BC1415" s="0" t="s">
        <v>9513</v>
      </c>
      <c r="BE1415" s="0" t="s">
        <v>9514</v>
      </c>
      <c r="BF1415" s="0" t="s">
        <v>200</v>
      </c>
      <c r="BG1415" s="125" t="s">
        <v>200</v>
      </c>
      <c r="BH1415" s="0" t="s">
        <v>9434</v>
      </c>
      <c r="BI1415" s="112" t="n">
        <v>4902370501650</v>
      </c>
      <c r="BJ1415" s="126" t="s">
        <v>200</v>
      </c>
      <c r="BK1415" s="0" t="s">
        <v>215</v>
      </c>
      <c r="BL1415" s="112" t="n">
        <v>4</v>
      </c>
      <c r="BM1415" s="112" t="n">
        <v>4</v>
      </c>
      <c r="BN1415" s="112" t="n">
        <v>4</v>
      </c>
      <c r="BO1415" s="111" t="n">
        <v>20</v>
      </c>
      <c r="BP1415" s="125" t="s">
        <v>200</v>
      </c>
      <c r="BQ1415" s="127" t="s">
        <v>216</v>
      </c>
    </row>
    <row r="1416" customFormat="false" ht="13.8" hidden="false" customHeight="false" outlineLevel="0" collapsed="false">
      <c r="A1416" s="0" t="s">
        <v>9515</v>
      </c>
      <c r="B1416" s="0" t="s">
        <v>9359</v>
      </c>
      <c r="C1416" s="0" t="s">
        <v>234</v>
      </c>
      <c r="D1416" s="0" t="s">
        <v>193</v>
      </c>
      <c r="E1416" s="0" t="s">
        <v>194</v>
      </c>
      <c r="F1416" s="0" t="s">
        <v>195</v>
      </c>
      <c r="G1416" s="0" t="s">
        <v>196</v>
      </c>
      <c r="H1416" s="0" t="s">
        <v>197</v>
      </c>
      <c r="J1416" s="111" t="n">
        <v>1</v>
      </c>
      <c r="K1416" s="0" t="s">
        <v>198</v>
      </c>
      <c r="L1416" s="0" t="s">
        <v>198</v>
      </c>
      <c r="M1416" s="0" t="s">
        <v>199</v>
      </c>
      <c r="O1416" s="0" t="s">
        <v>200</v>
      </c>
      <c r="Q1416" s="120" t="s">
        <v>200</v>
      </c>
      <c r="R1416" s="0" t="s">
        <v>16</v>
      </c>
      <c r="S1416" s="0" t="s">
        <v>201</v>
      </c>
      <c r="T1416" s="0" t="s">
        <v>198</v>
      </c>
      <c r="U1416" s="0" t="s">
        <v>9360</v>
      </c>
      <c r="V1416" s="0" t="s">
        <v>9361</v>
      </c>
      <c r="W1416" s="110" t="s">
        <v>204</v>
      </c>
      <c r="X1416" s="111" t="n">
        <v>1992</v>
      </c>
      <c r="Y1416" s="130" t="s">
        <v>205</v>
      </c>
      <c r="Z1416" s="111" t="s">
        <v>198</v>
      </c>
      <c r="AA1416" s="122" t="s">
        <v>200</v>
      </c>
      <c r="AB1416" s="0" t="s">
        <v>2324</v>
      </c>
      <c r="AC1416" s="0" t="s">
        <v>9362</v>
      </c>
      <c r="AD1416" s="111" t="n">
        <v>1992</v>
      </c>
      <c r="AE1416" s="111" t="s">
        <v>222</v>
      </c>
      <c r="AI1416" s="111" t="s">
        <v>207</v>
      </c>
      <c r="AK1416" s="111" t="str">
        <f aca="false">(AB1416)</f>
        <v>Human entertainment</v>
      </c>
      <c r="AM1416" s="111" t="n">
        <f aca="false">AD1416</f>
        <v>1992</v>
      </c>
      <c r="AN1416" s="111" t="s">
        <v>208</v>
      </c>
      <c r="AS1416" s="0" t="s">
        <v>200</v>
      </c>
      <c r="AV1416" s="0" t="s">
        <v>200</v>
      </c>
      <c r="AZ1416" s="0" t="s">
        <v>9516</v>
      </c>
      <c r="BA1416" s="124" t="s">
        <v>200</v>
      </c>
      <c r="BB1416" s="0" t="s">
        <v>210</v>
      </c>
      <c r="BC1416" s="0" t="s">
        <v>6323</v>
      </c>
      <c r="BD1416" s="0" t="s">
        <v>9517</v>
      </c>
      <c r="BE1416" s="0" t="s">
        <v>9518</v>
      </c>
      <c r="BG1416" s="125" t="s">
        <v>200</v>
      </c>
      <c r="BH1416" s="0" t="s">
        <v>9392</v>
      </c>
      <c r="BI1416" s="112" t="s">
        <v>198</v>
      </c>
      <c r="BJ1416" s="126" t="s">
        <v>200</v>
      </c>
      <c r="BK1416" s="0" t="s">
        <v>9403</v>
      </c>
      <c r="BL1416" s="112" t="n">
        <v>4</v>
      </c>
      <c r="BM1416" s="112" t="s">
        <v>66</v>
      </c>
      <c r="BN1416" s="112" t="s">
        <v>66</v>
      </c>
      <c r="BO1416" s="111" t="n">
        <v>20</v>
      </c>
      <c r="BP1416" s="125" t="s">
        <v>200</v>
      </c>
      <c r="BQ1416" s="127" t="s">
        <v>216</v>
      </c>
    </row>
    <row r="1417" customFormat="false" ht="13.8" hidden="false" customHeight="false" outlineLevel="0" collapsed="false">
      <c r="A1417" s="0" t="s">
        <v>9519</v>
      </c>
      <c r="B1417" s="0" t="s">
        <v>9359</v>
      </c>
      <c r="C1417" s="0" t="s">
        <v>558</v>
      </c>
      <c r="D1417" s="0" t="s">
        <v>506</v>
      </c>
      <c r="E1417" s="0" t="s">
        <v>194</v>
      </c>
      <c r="F1417" s="0" t="s">
        <v>1509</v>
      </c>
      <c r="G1417" s="0" t="s">
        <v>196</v>
      </c>
      <c r="H1417" s="0" t="s">
        <v>197</v>
      </c>
      <c r="J1417" s="111" t="n">
        <v>1</v>
      </c>
      <c r="K1417" s="0" t="s">
        <v>198</v>
      </c>
      <c r="L1417" s="0" t="s">
        <v>198</v>
      </c>
      <c r="M1417" s="0" t="s">
        <v>274</v>
      </c>
      <c r="O1417" s="0" t="s">
        <v>200</v>
      </c>
      <c r="P1417" s="0" t="s">
        <v>410</v>
      </c>
      <c r="Q1417" s="120" t="s">
        <v>200</v>
      </c>
      <c r="R1417" s="0" t="s">
        <v>16</v>
      </c>
      <c r="S1417" s="0" t="s">
        <v>201</v>
      </c>
      <c r="T1417" s="0" t="s">
        <v>198</v>
      </c>
      <c r="U1417" s="0" t="s">
        <v>239</v>
      </c>
      <c r="V1417" s="0" t="s">
        <v>756</v>
      </c>
      <c r="W1417" s="110" t="s">
        <v>198</v>
      </c>
      <c r="X1417" s="111" t="n">
        <v>1985</v>
      </c>
      <c r="Y1417" s="111" t="s">
        <v>240</v>
      </c>
      <c r="Z1417" s="111" t="s">
        <v>198</v>
      </c>
      <c r="AA1417" s="122" t="s">
        <v>200</v>
      </c>
      <c r="AB1417" s="0" t="s">
        <v>945</v>
      </c>
      <c r="AC1417" s="0" t="s">
        <v>9381</v>
      </c>
      <c r="AD1417" s="111" t="s">
        <v>198</v>
      </c>
      <c r="AE1417" s="111" t="s">
        <v>1004</v>
      </c>
      <c r="AI1417" s="111" t="s">
        <v>294</v>
      </c>
      <c r="AJ1417" s="111" t="s">
        <v>295</v>
      </c>
      <c r="AK1417" s="0" t="s">
        <v>945</v>
      </c>
      <c r="AL1417" s="0" t="s">
        <v>200</v>
      </c>
      <c r="AM1417" s="111" t="n">
        <v>1984</v>
      </c>
      <c r="AN1417" s="111" t="s">
        <v>297</v>
      </c>
      <c r="AQ1417" s="0" t="s">
        <v>946</v>
      </c>
      <c r="AR1417" s="0" t="s">
        <v>200</v>
      </c>
      <c r="AS1417" s="0" t="s">
        <v>200</v>
      </c>
      <c r="AT1417" s="0" t="s">
        <v>7164</v>
      </c>
      <c r="AU1417" s="0" t="s">
        <v>200</v>
      </c>
      <c r="AV1417" s="0" t="s">
        <v>945</v>
      </c>
      <c r="AZ1417" s="0" t="s">
        <v>9520</v>
      </c>
      <c r="BA1417" s="124" t="s">
        <v>200</v>
      </c>
      <c r="BB1417" s="0" t="s">
        <v>248</v>
      </c>
      <c r="BC1417" s="0" t="s">
        <v>9521</v>
      </c>
      <c r="BD1417" s="0" t="s">
        <v>9522</v>
      </c>
      <c r="BE1417" s="0" t="s">
        <v>4171</v>
      </c>
      <c r="BG1417" s="125" t="s">
        <v>200</v>
      </c>
      <c r="BH1417" s="0" t="s">
        <v>9392</v>
      </c>
      <c r="BI1417" s="112" t="n">
        <v>4988603000107</v>
      </c>
      <c r="BJ1417" s="126" t="s">
        <v>200</v>
      </c>
      <c r="BK1417" s="0" t="s">
        <v>215</v>
      </c>
      <c r="BL1417" s="112" t="n">
        <v>4</v>
      </c>
      <c r="BM1417" s="112" t="n">
        <v>4</v>
      </c>
      <c r="BN1417" s="112" t="n">
        <v>4</v>
      </c>
      <c r="BO1417" s="111" t="n">
        <v>20</v>
      </c>
      <c r="BP1417" s="125" t="s">
        <v>200</v>
      </c>
      <c r="BQ1417" s="127" t="s">
        <v>216</v>
      </c>
    </row>
    <row r="1418" customFormat="false" ht="13.8" hidden="false" customHeight="false" outlineLevel="0" collapsed="false">
      <c r="A1418" s="0" t="s">
        <v>9523</v>
      </c>
      <c r="B1418" s="0" t="s">
        <v>9359</v>
      </c>
      <c r="C1418" s="0" t="s">
        <v>234</v>
      </c>
      <c r="D1418" s="0" t="s">
        <v>193</v>
      </c>
      <c r="E1418" s="0" t="s">
        <v>194</v>
      </c>
      <c r="F1418" s="0" t="s">
        <v>195</v>
      </c>
      <c r="G1418" s="0" t="s">
        <v>196</v>
      </c>
      <c r="H1418" s="0" t="s">
        <v>400</v>
      </c>
      <c r="I1418" s="0" t="s">
        <v>401</v>
      </c>
      <c r="J1418" s="111" t="n">
        <v>1</v>
      </c>
      <c r="K1418" s="0" t="s">
        <v>198</v>
      </c>
      <c r="L1418" s="0" t="s">
        <v>198</v>
      </c>
      <c r="M1418" s="0" t="s">
        <v>274</v>
      </c>
      <c r="O1418" s="0" t="s">
        <v>237</v>
      </c>
      <c r="Q1418" s="120" t="s">
        <v>200</v>
      </c>
      <c r="R1418" s="0" t="s">
        <v>16</v>
      </c>
      <c r="S1418" s="0" t="s">
        <v>201</v>
      </c>
      <c r="T1418" s="0" t="s">
        <v>198</v>
      </c>
      <c r="U1418" s="0" t="s">
        <v>9360</v>
      </c>
      <c r="V1418" s="0" t="s">
        <v>9361</v>
      </c>
      <c r="W1418" s="110" t="s">
        <v>204</v>
      </c>
      <c r="X1418" s="111" t="n">
        <v>1993</v>
      </c>
      <c r="Z1418" s="111" t="s">
        <v>198</v>
      </c>
      <c r="AA1418" s="122" t="s">
        <v>200</v>
      </c>
      <c r="AB1418" s="0" t="s">
        <v>9362</v>
      </c>
      <c r="AC1418" s="0" t="s">
        <v>9448</v>
      </c>
      <c r="AD1418" s="111" t="n">
        <v>1993</v>
      </c>
      <c r="AE1418" s="111" t="s">
        <v>222</v>
      </c>
      <c r="AH1418" s="111" t="s">
        <v>799</v>
      </c>
      <c r="AI1418" s="111" t="s">
        <v>207</v>
      </c>
      <c r="AK1418" s="111" t="str">
        <f aca="false">(AB1418)</f>
        <v>Hal laboratory</v>
      </c>
      <c r="AL1418" s="0" t="s">
        <v>200</v>
      </c>
      <c r="AM1418" s="111" t="n">
        <f aca="false">AD1418</f>
        <v>1993</v>
      </c>
      <c r="AN1418" s="111" t="s">
        <v>208</v>
      </c>
      <c r="AR1418" s="0" t="s">
        <v>200</v>
      </c>
      <c r="AS1418" s="0" t="s">
        <v>9524</v>
      </c>
      <c r="AT1418" s="0" t="s">
        <v>373</v>
      </c>
      <c r="AU1418" s="0" t="s">
        <v>434</v>
      </c>
      <c r="AV1418" s="0" t="s">
        <v>9525</v>
      </c>
      <c r="AZ1418" s="0" t="s">
        <v>9526</v>
      </c>
      <c r="BA1418" s="124" t="s">
        <v>200</v>
      </c>
      <c r="BB1418" s="0" t="s">
        <v>248</v>
      </c>
      <c r="BC1418" s="0" t="s">
        <v>6501</v>
      </c>
      <c r="BD1418" s="0" t="s">
        <v>9527</v>
      </c>
      <c r="BE1418" s="0" t="s">
        <v>3877</v>
      </c>
      <c r="BG1418" s="125" t="s">
        <v>200</v>
      </c>
      <c r="BH1418" s="0" t="s">
        <v>2215</v>
      </c>
      <c r="BI1418" s="112" t="s">
        <v>198</v>
      </c>
      <c r="BJ1418" s="126" t="s">
        <v>200</v>
      </c>
      <c r="BK1418" s="0" t="s">
        <v>1284</v>
      </c>
      <c r="BL1418" s="112" t="n">
        <v>4</v>
      </c>
      <c r="BM1418" s="112" t="s">
        <v>66</v>
      </c>
      <c r="BN1418" s="112" t="s">
        <v>66</v>
      </c>
      <c r="BO1418" s="111" t="n">
        <v>20</v>
      </c>
      <c r="BP1418" s="125" t="s">
        <v>200</v>
      </c>
      <c r="BQ1418" s="127" t="s">
        <v>216</v>
      </c>
    </row>
    <row r="1419" customFormat="false" ht="13.8" hidden="false" customHeight="false" outlineLevel="0" collapsed="false">
      <c r="A1419" s="0" t="s">
        <v>9528</v>
      </c>
      <c r="B1419" s="0" t="s">
        <v>9359</v>
      </c>
      <c r="C1419" s="0" t="s">
        <v>558</v>
      </c>
      <c r="D1419" s="0" t="s">
        <v>193</v>
      </c>
      <c r="E1419" s="0" t="s">
        <v>194</v>
      </c>
      <c r="F1419" s="0" t="s">
        <v>195</v>
      </c>
      <c r="G1419" s="0" t="s">
        <v>196</v>
      </c>
      <c r="H1419" s="0" t="s">
        <v>197</v>
      </c>
      <c r="J1419" s="111" t="n">
        <v>1</v>
      </c>
      <c r="K1419" s="0" t="s">
        <v>198</v>
      </c>
      <c r="L1419" s="0" t="s">
        <v>198</v>
      </c>
      <c r="M1419" s="0" t="s">
        <v>199</v>
      </c>
      <c r="O1419" s="0" t="s">
        <v>200</v>
      </c>
      <c r="Q1419" s="120" t="s">
        <v>200</v>
      </c>
      <c r="R1419" s="0" t="s">
        <v>16</v>
      </c>
      <c r="S1419" s="0" t="s">
        <v>201</v>
      </c>
      <c r="T1419" s="0" t="s">
        <v>198</v>
      </c>
      <c r="U1419" s="0" t="s">
        <v>9360</v>
      </c>
      <c r="V1419" s="0" t="s">
        <v>9361</v>
      </c>
      <c r="W1419" s="110" t="s">
        <v>204</v>
      </c>
      <c r="X1419" s="111" t="n">
        <v>1987</v>
      </c>
      <c r="Y1419" s="111" t="s">
        <v>205</v>
      </c>
      <c r="Z1419" s="111" t="s">
        <v>198</v>
      </c>
      <c r="AA1419" s="122" t="s">
        <v>200</v>
      </c>
      <c r="AB1419" s="0" t="s">
        <v>2602</v>
      </c>
      <c r="AC1419" s="0" t="s">
        <v>9448</v>
      </c>
      <c r="AD1419" s="111" t="n">
        <v>1987</v>
      </c>
      <c r="AE1419" s="111" t="s">
        <v>198</v>
      </c>
      <c r="AG1419" s="111" t="s">
        <v>241</v>
      </c>
      <c r="AH1419" s="111" t="s">
        <v>2737</v>
      </c>
      <c r="AI1419" s="111" t="s">
        <v>294</v>
      </c>
      <c r="AJ1419" s="111" t="s">
        <v>295</v>
      </c>
      <c r="AK1419" s="0" t="s">
        <v>2602</v>
      </c>
      <c r="AL1419" s="0" t="s">
        <v>216</v>
      </c>
      <c r="AM1419" s="111" t="n">
        <v>1984</v>
      </c>
      <c r="AN1419" s="111" t="s">
        <v>208</v>
      </c>
      <c r="AS1419" s="0" t="s">
        <v>200</v>
      </c>
      <c r="AT1419" s="0" t="s">
        <v>7164</v>
      </c>
      <c r="AU1419" s="0" t="s">
        <v>200</v>
      </c>
      <c r="AV1419" s="131" t="s">
        <v>3802</v>
      </c>
      <c r="AZ1419" s="0" t="s">
        <v>9529</v>
      </c>
      <c r="BA1419" s="124" t="s">
        <v>200</v>
      </c>
      <c r="BB1419" s="0" t="s">
        <v>210</v>
      </c>
      <c r="BC1419" s="0" t="s">
        <v>9530</v>
      </c>
      <c r="BD1419" s="0" t="s">
        <v>9531</v>
      </c>
      <c r="BE1419" s="0" t="s">
        <v>869</v>
      </c>
      <c r="BF1419" s="0" t="s">
        <v>9532</v>
      </c>
      <c r="BG1419" s="125" t="s">
        <v>200</v>
      </c>
      <c r="BH1419" s="0" t="s">
        <v>2215</v>
      </c>
      <c r="BI1419" s="112" t="s">
        <v>198</v>
      </c>
      <c r="BJ1419" s="126" t="s">
        <v>200</v>
      </c>
      <c r="BK1419" s="0" t="s">
        <v>1284</v>
      </c>
      <c r="BL1419" s="112" t="n">
        <v>4</v>
      </c>
      <c r="BM1419" s="112" t="s">
        <v>66</v>
      </c>
      <c r="BN1419" s="112" t="s">
        <v>66</v>
      </c>
      <c r="BO1419" s="111" t="n">
        <v>20</v>
      </c>
      <c r="BP1419" s="125" t="s">
        <v>200</v>
      </c>
      <c r="BQ1419" s="127" t="s">
        <v>216</v>
      </c>
    </row>
    <row r="1420" customFormat="false" ht="13.8" hidden="false" customHeight="false" outlineLevel="0" collapsed="false">
      <c r="A1420" s="0" t="s">
        <v>9533</v>
      </c>
      <c r="B1420" s="0" t="s">
        <v>9359</v>
      </c>
      <c r="C1420" s="0" t="s">
        <v>192</v>
      </c>
      <c r="D1420" s="0" t="s">
        <v>193</v>
      </c>
      <c r="E1420" s="0" t="s">
        <v>194</v>
      </c>
      <c r="F1420" s="0" t="s">
        <v>195</v>
      </c>
      <c r="G1420" s="0" t="s">
        <v>196</v>
      </c>
      <c r="H1420" s="0" t="s">
        <v>197</v>
      </c>
      <c r="J1420" s="111" t="n">
        <v>2</v>
      </c>
      <c r="K1420" s="0" t="s">
        <v>198</v>
      </c>
      <c r="L1420" s="0" t="s">
        <v>533</v>
      </c>
      <c r="M1420" s="0" t="s">
        <v>235</v>
      </c>
      <c r="N1420" s="0" t="s">
        <v>9534</v>
      </c>
      <c r="O1420" s="0" t="s">
        <v>534</v>
      </c>
      <c r="Q1420" s="120" t="s">
        <v>200</v>
      </c>
      <c r="R1420" s="0" t="s">
        <v>16</v>
      </c>
      <c r="S1420" s="0" t="s">
        <v>201</v>
      </c>
      <c r="T1420" s="0" t="s">
        <v>198</v>
      </c>
      <c r="U1420" s="0" t="s">
        <v>9360</v>
      </c>
      <c r="V1420" s="0" t="s">
        <v>9361</v>
      </c>
      <c r="W1420" s="110" t="s">
        <v>204</v>
      </c>
      <c r="X1420" s="111" t="n">
        <v>1989</v>
      </c>
      <c r="Y1420" s="111" t="s">
        <v>205</v>
      </c>
      <c r="Z1420" s="111" t="s">
        <v>198</v>
      </c>
      <c r="AA1420" s="122" t="s">
        <v>200</v>
      </c>
      <c r="AB1420" s="0" t="s">
        <v>459</v>
      </c>
      <c r="AC1420" s="0" t="s">
        <v>459</v>
      </c>
      <c r="AD1420" s="111" t="n">
        <v>1989</v>
      </c>
      <c r="AE1420" s="111" t="s">
        <v>222</v>
      </c>
      <c r="AI1420" s="111" t="s">
        <v>207</v>
      </c>
      <c r="AK1420" s="111" t="str">
        <f aca="false">(AB1420)</f>
        <v>Konami</v>
      </c>
      <c r="AM1420" s="111" t="n">
        <f aca="false">AD1420</f>
        <v>1989</v>
      </c>
      <c r="AN1420" s="111" t="s">
        <v>208</v>
      </c>
      <c r="AQ1420" s="131" t="s">
        <v>1615</v>
      </c>
      <c r="AR1420" s="0" t="s">
        <v>200</v>
      </c>
      <c r="AS1420" s="0" t="s">
        <v>2656</v>
      </c>
      <c r="AT1420" s="0" t="s">
        <v>200</v>
      </c>
      <c r="AU1420" s="0" t="s">
        <v>1306</v>
      </c>
      <c r="AV1420" s="0" t="s">
        <v>200</v>
      </c>
      <c r="AZ1420" s="0" t="s">
        <v>9535</v>
      </c>
      <c r="BA1420" s="124" t="s">
        <v>200</v>
      </c>
      <c r="BB1420" s="0" t="s">
        <v>248</v>
      </c>
      <c r="BC1420" s="0" t="s">
        <v>9536</v>
      </c>
      <c r="BE1420" s="0" t="s">
        <v>9537</v>
      </c>
      <c r="BF1420" s="0" t="s">
        <v>9538</v>
      </c>
      <c r="BG1420" s="125" t="s">
        <v>200</v>
      </c>
      <c r="BH1420" s="0" t="s">
        <v>9392</v>
      </c>
      <c r="BI1420" s="112" t="s">
        <v>198</v>
      </c>
      <c r="BJ1420" s="126" t="s">
        <v>200</v>
      </c>
      <c r="BK1420" s="0" t="s">
        <v>2069</v>
      </c>
      <c r="BL1420" s="112" t="n">
        <v>4</v>
      </c>
      <c r="BM1420" s="112" t="s">
        <v>66</v>
      </c>
      <c r="BN1420" s="112" t="s">
        <v>66</v>
      </c>
      <c r="BO1420" s="111" t="n">
        <v>20</v>
      </c>
      <c r="BP1420" s="125" t="s">
        <v>200</v>
      </c>
      <c r="BQ1420" s="127" t="s">
        <v>216</v>
      </c>
    </row>
    <row r="1421" customFormat="false" ht="13.8" hidden="false" customHeight="false" outlineLevel="0" collapsed="false">
      <c r="A1421" s="0" t="s">
        <v>9539</v>
      </c>
      <c r="B1421" s="0" t="s">
        <v>9359</v>
      </c>
      <c r="C1421" s="131" t="s">
        <v>1386</v>
      </c>
      <c r="D1421" s="131" t="s">
        <v>193</v>
      </c>
      <c r="E1421" s="0" t="s">
        <v>194</v>
      </c>
      <c r="F1421" s="0" t="s">
        <v>1509</v>
      </c>
      <c r="G1421" s="0" t="s">
        <v>330</v>
      </c>
      <c r="H1421" s="0" t="s">
        <v>219</v>
      </c>
      <c r="J1421" s="111" t="n">
        <v>1</v>
      </c>
      <c r="K1421" s="0" t="s">
        <v>198</v>
      </c>
      <c r="L1421" s="0" t="s">
        <v>198</v>
      </c>
      <c r="M1421" s="0" t="s">
        <v>199</v>
      </c>
      <c r="O1421" s="0" t="s">
        <v>200</v>
      </c>
      <c r="Q1421" s="120" t="s">
        <v>200</v>
      </c>
      <c r="R1421" s="0" t="s">
        <v>16</v>
      </c>
      <c r="S1421" s="0" t="s">
        <v>201</v>
      </c>
      <c r="T1421" s="0" t="s">
        <v>198</v>
      </c>
      <c r="U1421" s="0" t="s">
        <v>9360</v>
      </c>
      <c r="V1421" s="0" t="s">
        <v>9361</v>
      </c>
      <c r="W1421" s="110" t="s">
        <v>204</v>
      </c>
      <c r="X1421" s="111" t="n">
        <v>1992</v>
      </c>
      <c r="Z1421" s="130" t="s">
        <v>757</v>
      </c>
      <c r="AA1421" s="122" t="s">
        <v>200</v>
      </c>
      <c r="AB1421" s="0" t="s">
        <v>1395</v>
      </c>
      <c r="AC1421" s="0" t="s">
        <v>9540</v>
      </c>
      <c r="AD1421" s="111" t="n">
        <v>1992</v>
      </c>
      <c r="AE1421" s="111" t="s">
        <v>1004</v>
      </c>
      <c r="AI1421" s="111" t="s">
        <v>207</v>
      </c>
      <c r="AK1421" s="111" t="str">
        <f aca="false">(AB1421)</f>
        <v>Realtime associates</v>
      </c>
      <c r="AL1421" s="0" t="s">
        <v>200</v>
      </c>
      <c r="AM1421" s="111" t="n">
        <f aca="false">AD1421</f>
        <v>1992</v>
      </c>
      <c r="AN1421" s="111" t="s">
        <v>297</v>
      </c>
      <c r="AR1421" s="0" t="s">
        <v>9541</v>
      </c>
      <c r="AS1421" s="0" t="s">
        <v>9542</v>
      </c>
      <c r="AT1421" s="0" t="s">
        <v>339</v>
      </c>
      <c r="AU1421" s="0" t="s">
        <v>227</v>
      </c>
      <c r="AV1421" s="0" t="s">
        <v>9543</v>
      </c>
      <c r="AY1421" s="0" t="s">
        <v>4613</v>
      </c>
      <c r="AZ1421" s="0" t="s">
        <v>9544</v>
      </c>
      <c r="BA1421" s="124" t="s">
        <v>200</v>
      </c>
      <c r="BB1421" s="0" t="s">
        <v>210</v>
      </c>
      <c r="BC1421" s="0" t="s">
        <v>9545</v>
      </c>
      <c r="BD1421" s="0" t="s">
        <v>9546</v>
      </c>
      <c r="BE1421" s="0" t="s">
        <v>9547</v>
      </c>
      <c r="BF1421" s="0" t="s">
        <v>9548</v>
      </c>
      <c r="BG1421" s="125" t="s">
        <v>200</v>
      </c>
      <c r="BH1421" s="0" t="s">
        <v>2215</v>
      </c>
      <c r="BI1421" s="112" t="s">
        <v>198</v>
      </c>
      <c r="BJ1421" s="126" t="s">
        <v>200</v>
      </c>
      <c r="BK1421" s="0" t="s">
        <v>1284</v>
      </c>
      <c r="BL1421" s="112" t="n">
        <v>4</v>
      </c>
      <c r="BM1421" s="112" t="s">
        <v>66</v>
      </c>
      <c r="BN1421" s="112" t="s">
        <v>66</v>
      </c>
      <c r="BO1421" s="111" t="n">
        <v>20</v>
      </c>
      <c r="BP1421" s="125" t="s">
        <v>200</v>
      </c>
      <c r="BQ1421" s="127" t="s">
        <v>216</v>
      </c>
    </row>
    <row r="1422" customFormat="false" ht="13.8" hidden="false" customHeight="false" outlineLevel="0" collapsed="false">
      <c r="A1422" s="0" t="s">
        <v>9549</v>
      </c>
      <c r="B1422" s="0" t="s">
        <v>9359</v>
      </c>
      <c r="C1422" s="0" t="s">
        <v>380</v>
      </c>
      <c r="D1422" s="0" t="s">
        <v>312</v>
      </c>
      <c r="E1422" s="0" t="s">
        <v>194</v>
      </c>
      <c r="F1422" s="0" t="s">
        <v>195</v>
      </c>
      <c r="G1422" s="0" t="s">
        <v>196</v>
      </c>
      <c r="H1422" s="0" t="s">
        <v>197</v>
      </c>
      <c r="J1422" s="111" t="n">
        <v>1</v>
      </c>
      <c r="K1422" s="0" t="s">
        <v>198</v>
      </c>
      <c r="L1422" s="0" t="s">
        <v>198</v>
      </c>
      <c r="M1422" s="0" t="s">
        <v>274</v>
      </c>
      <c r="O1422" s="0" t="s">
        <v>200</v>
      </c>
      <c r="Q1422" s="120" t="s">
        <v>200</v>
      </c>
      <c r="R1422" s="0" t="s">
        <v>16</v>
      </c>
      <c r="S1422" s="0" t="s">
        <v>201</v>
      </c>
      <c r="T1422" s="0" t="s">
        <v>198</v>
      </c>
      <c r="U1422" s="0" t="s">
        <v>9360</v>
      </c>
      <c r="V1422" s="0" t="s">
        <v>9361</v>
      </c>
      <c r="W1422" s="110" t="s">
        <v>204</v>
      </c>
      <c r="X1422" s="111" t="n">
        <v>1989</v>
      </c>
      <c r="Y1422" s="111" t="s">
        <v>205</v>
      </c>
      <c r="Z1422" s="111" t="s">
        <v>198</v>
      </c>
      <c r="AA1422" s="122" t="s">
        <v>200</v>
      </c>
      <c r="AB1422" s="0" t="s">
        <v>393</v>
      </c>
      <c r="AC1422" s="0" t="s">
        <v>9550</v>
      </c>
      <c r="AD1422" s="111" t="n">
        <v>1989</v>
      </c>
      <c r="AE1422" s="111" t="s">
        <v>198</v>
      </c>
      <c r="AI1422" s="111" t="s">
        <v>294</v>
      </c>
      <c r="AJ1422" s="111" t="s">
        <v>295</v>
      </c>
      <c r="AK1422" s="0" t="s">
        <v>393</v>
      </c>
      <c r="AL1422" s="0" t="s">
        <v>216</v>
      </c>
      <c r="AM1422" s="111" t="n">
        <v>1984</v>
      </c>
      <c r="AN1422" s="111" t="s">
        <v>297</v>
      </c>
      <c r="AP1422" s="0" t="s">
        <v>200</v>
      </c>
      <c r="AQ1422" s="0" t="s">
        <v>200</v>
      </c>
      <c r="AR1422" s="0" t="s">
        <v>200</v>
      </c>
      <c r="AS1422" s="0" t="s">
        <v>200</v>
      </c>
      <c r="AV1422" s="0" t="s">
        <v>750</v>
      </c>
      <c r="AW1422" s="0" t="s">
        <v>1019</v>
      </c>
      <c r="AZ1422" s="0" t="s">
        <v>9551</v>
      </c>
      <c r="BA1422" s="124" t="s">
        <v>200</v>
      </c>
      <c r="BB1422" s="0" t="s">
        <v>210</v>
      </c>
      <c r="BC1422" s="0" t="s">
        <v>9552</v>
      </c>
      <c r="BE1422" s="0" t="s">
        <v>2138</v>
      </c>
      <c r="BF1422" s="0" t="s">
        <v>9553</v>
      </c>
      <c r="BG1422" s="125" t="s">
        <v>200</v>
      </c>
      <c r="BH1422" s="0" t="s">
        <v>9434</v>
      </c>
      <c r="BI1422" s="112" t="s">
        <v>198</v>
      </c>
      <c r="BJ1422" s="126" t="s">
        <v>200</v>
      </c>
      <c r="BK1422" s="0" t="s">
        <v>2069</v>
      </c>
      <c r="BL1422" s="112" t="n">
        <v>4</v>
      </c>
      <c r="BM1422" s="112" t="s">
        <v>66</v>
      </c>
      <c r="BN1422" s="112" t="s">
        <v>66</v>
      </c>
      <c r="BO1422" s="111" t="n">
        <v>20</v>
      </c>
      <c r="BP1422" s="125" t="s">
        <v>200</v>
      </c>
      <c r="BQ1422" s="127" t="s">
        <v>216</v>
      </c>
    </row>
    <row r="1423" customFormat="false" ht="13.8" hidden="false" customHeight="false" outlineLevel="0" collapsed="false">
      <c r="A1423" s="0" t="s">
        <v>9554</v>
      </c>
      <c r="B1423" s="0" t="s">
        <v>9359</v>
      </c>
      <c r="C1423" s="0" t="s">
        <v>2655</v>
      </c>
      <c r="D1423" s="0" t="s">
        <v>193</v>
      </c>
      <c r="E1423" s="0" t="s">
        <v>848</v>
      </c>
      <c r="F1423" s="0" t="s">
        <v>848</v>
      </c>
      <c r="G1423" s="0" t="s">
        <v>848</v>
      </c>
      <c r="H1423" s="0" t="s">
        <v>197</v>
      </c>
      <c r="J1423" s="111" t="n">
        <v>2</v>
      </c>
      <c r="K1423" s="0" t="s">
        <v>198</v>
      </c>
      <c r="L1423" s="0" t="s">
        <v>1050</v>
      </c>
      <c r="M1423" s="0" t="s">
        <v>199</v>
      </c>
      <c r="O1423" s="0" t="s">
        <v>200</v>
      </c>
      <c r="Q1423" s="120" t="s">
        <v>200</v>
      </c>
      <c r="R1423" s="0" t="s">
        <v>16</v>
      </c>
      <c r="S1423" s="0" t="s">
        <v>9555</v>
      </c>
      <c r="T1423" s="0" t="s">
        <v>198</v>
      </c>
      <c r="U1423" s="0" t="s">
        <v>202</v>
      </c>
      <c r="V1423" s="0" t="s">
        <v>1252</v>
      </c>
      <c r="W1423" s="110" t="s">
        <v>204</v>
      </c>
      <c r="X1423" s="130" t="s">
        <v>198</v>
      </c>
      <c r="Y1423" s="130" t="s">
        <v>205</v>
      </c>
      <c r="Z1423" s="111" t="s">
        <v>198</v>
      </c>
      <c r="AA1423" s="122" t="s">
        <v>200</v>
      </c>
      <c r="AB1423" s="0" t="s">
        <v>2655</v>
      </c>
      <c r="AC1423" s="0" t="s">
        <v>9556</v>
      </c>
      <c r="AD1423" s="111" t="s">
        <v>1794</v>
      </c>
      <c r="AE1423" s="111" t="s">
        <v>222</v>
      </c>
      <c r="AG1423" s="130"/>
      <c r="AI1423" s="111" t="s">
        <v>294</v>
      </c>
      <c r="AJ1423" s="111" t="s">
        <v>3493</v>
      </c>
      <c r="AK1423" s="0" t="s">
        <v>5316</v>
      </c>
      <c r="AM1423" s="111" t="s">
        <v>849</v>
      </c>
      <c r="AN1423" s="111" t="s">
        <v>5317</v>
      </c>
      <c r="AS1423" s="0" t="s">
        <v>200</v>
      </c>
      <c r="AV1423" s="0" t="s">
        <v>200</v>
      </c>
      <c r="AZ1423" s="0" t="s">
        <v>9557</v>
      </c>
      <c r="BA1423" s="124" t="s">
        <v>200</v>
      </c>
      <c r="BB1423" s="0" t="s">
        <v>210</v>
      </c>
      <c r="BC1423" s="0" t="s">
        <v>9558</v>
      </c>
      <c r="BE1423" s="0" t="s">
        <v>9559</v>
      </c>
      <c r="BG1423" s="125" t="s">
        <v>200</v>
      </c>
      <c r="BH1423" s="0" t="s">
        <v>2215</v>
      </c>
      <c r="BI1423" s="112" t="s">
        <v>9560</v>
      </c>
      <c r="BJ1423" s="126" t="s">
        <v>200</v>
      </c>
      <c r="BK1423" s="0" t="s">
        <v>215</v>
      </c>
      <c r="BL1423" s="112" t="s">
        <v>3352</v>
      </c>
      <c r="BM1423" s="112" t="s">
        <v>3352</v>
      </c>
      <c r="BN1423" s="112" t="s">
        <v>3352</v>
      </c>
      <c r="BO1423" s="111" t="n">
        <v>30</v>
      </c>
      <c r="BP1423" s="125" t="s">
        <v>200</v>
      </c>
      <c r="BQ1423" s="127" t="s">
        <v>216</v>
      </c>
    </row>
    <row r="1424" customFormat="false" ht="13.8" hidden="false" customHeight="false" outlineLevel="0" collapsed="false">
      <c r="A1424" s="0" t="s">
        <v>9561</v>
      </c>
      <c r="B1424" s="0" t="s">
        <v>9359</v>
      </c>
      <c r="C1424" s="0" t="s">
        <v>2655</v>
      </c>
      <c r="D1424" s="0" t="s">
        <v>193</v>
      </c>
      <c r="E1424" s="0" t="s">
        <v>848</v>
      </c>
      <c r="F1424" s="0" t="s">
        <v>848</v>
      </c>
      <c r="G1424" s="0" t="s">
        <v>848</v>
      </c>
      <c r="H1424" s="0" t="s">
        <v>197</v>
      </c>
      <c r="J1424" s="111" t="n">
        <v>2</v>
      </c>
      <c r="K1424" s="0" t="s">
        <v>198</v>
      </c>
      <c r="L1424" s="0" t="s">
        <v>1050</v>
      </c>
      <c r="M1424" s="0" t="s">
        <v>199</v>
      </c>
      <c r="O1424" s="0" t="s">
        <v>200</v>
      </c>
      <c r="Q1424" s="120" t="s">
        <v>200</v>
      </c>
      <c r="R1424" s="0" t="s">
        <v>16</v>
      </c>
      <c r="S1424" s="0" t="s">
        <v>9555</v>
      </c>
      <c r="T1424" s="0" t="s">
        <v>198</v>
      </c>
      <c r="U1424" s="0" t="s">
        <v>202</v>
      </c>
      <c r="V1424" s="0" t="s">
        <v>1252</v>
      </c>
      <c r="W1424" s="110" t="s">
        <v>204</v>
      </c>
      <c r="X1424" s="130" t="s">
        <v>198</v>
      </c>
      <c r="Y1424" s="130" t="s">
        <v>205</v>
      </c>
      <c r="Z1424" s="111" t="s">
        <v>198</v>
      </c>
      <c r="AA1424" s="122" t="s">
        <v>200</v>
      </c>
      <c r="AB1424" s="0" t="s">
        <v>2655</v>
      </c>
      <c r="AC1424" s="0" t="s">
        <v>9556</v>
      </c>
      <c r="AD1424" s="111" t="s">
        <v>1794</v>
      </c>
      <c r="AE1424" s="111" t="s">
        <v>222</v>
      </c>
      <c r="AG1424" s="130"/>
      <c r="AI1424" s="111" t="s">
        <v>294</v>
      </c>
      <c r="AJ1424" s="111" t="s">
        <v>3493</v>
      </c>
      <c r="AK1424" s="0" t="s">
        <v>5316</v>
      </c>
      <c r="AM1424" s="111" t="s">
        <v>849</v>
      </c>
      <c r="AN1424" s="111" t="s">
        <v>5317</v>
      </c>
      <c r="AS1424" s="0" t="s">
        <v>200</v>
      </c>
      <c r="AV1424" s="0" t="s">
        <v>200</v>
      </c>
      <c r="AZ1424" s="0" t="s">
        <v>9557</v>
      </c>
      <c r="BA1424" s="124" t="s">
        <v>200</v>
      </c>
      <c r="BB1424" s="0" t="s">
        <v>210</v>
      </c>
      <c r="BC1424" s="0" t="s">
        <v>9558</v>
      </c>
      <c r="BE1424" s="0" t="s">
        <v>9559</v>
      </c>
      <c r="BG1424" s="125" t="s">
        <v>200</v>
      </c>
      <c r="BH1424" s="0" t="s">
        <v>2215</v>
      </c>
      <c r="BI1424" s="112" t="s">
        <v>9562</v>
      </c>
      <c r="BJ1424" s="126" t="s">
        <v>200</v>
      </c>
      <c r="BK1424" s="0" t="s">
        <v>215</v>
      </c>
      <c r="BL1424" s="112" t="s">
        <v>3352</v>
      </c>
      <c r="BM1424" s="112" t="s">
        <v>3352</v>
      </c>
      <c r="BN1424" s="112" t="s">
        <v>3352</v>
      </c>
      <c r="BO1424" s="111" t="n">
        <v>30</v>
      </c>
      <c r="BP1424" s="125" t="s">
        <v>200</v>
      </c>
      <c r="BQ1424" s="127" t="s">
        <v>216</v>
      </c>
    </row>
    <row r="1425" customFormat="false" ht="13.8" hidden="false" customHeight="false" outlineLevel="0" collapsed="false">
      <c r="A1425" s="0" t="s">
        <v>9563</v>
      </c>
      <c r="B1425" s="0" t="s">
        <v>9359</v>
      </c>
      <c r="C1425" s="0" t="s">
        <v>2655</v>
      </c>
      <c r="D1425" s="0" t="s">
        <v>193</v>
      </c>
      <c r="E1425" s="0" t="s">
        <v>848</v>
      </c>
      <c r="F1425" s="0" t="s">
        <v>848</v>
      </c>
      <c r="G1425" s="0" t="s">
        <v>848</v>
      </c>
      <c r="H1425" s="0" t="s">
        <v>197</v>
      </c>
      <c r="J1425" s="111" t="n">
        <v>1</v>
      </c>
      <c r="K1425" s="0" t="s">
        <v>198</v>
      </c>
      <c r="L1425" s="0" t="s">
        <v>198</v>
      </c>
      <c r="M1425" s="0" t="s">
        <v>199</v>
      </c>
      <c r="O1425" s="0" t="s">
        <v>200</v>
      </c>
      <c r="Q1425" s="120" t="s">
        <v>200</v>
      </c>
      <c r="R1425" s="0" t="s">
        <v>16</v>
      </c>
      <c r="S1425" s="0" t="s">
        <v>9555</v>
      </c>
      <c r="T1425" s="0" t="s">
        <v>198</v>
      </c>
      <c r="U1425" s="0" t="s">
        <v>202</v>
      </c>
      <c r="V1425" s="0" t="s">
        <v>1252</v>
      </c>
      <c r="W1425" s="110" t="s">
        <v>204</v>
      </c>
      <c r="X1425" s="130" t="s">
        <v>198</v>
      </c>
      <c r="Y1425" s="130" t="s">
        <v>205</v>
      </c>
      <c r="Z1425" s="111" t="s">
        <v>198</v>
      </c>
      <c r="AA1425" s="122" t="s">
        <v>200</v>
      </c>
      <c r="AB1425" s="0" t="s">
        <v>2655</v>
      </c>
      <c r="AC1425" s="0" t="s">
        <v>9556</v>
      </c>
      <c r="AD1425" s="111" t="s">
        <v>1794</v>
      </c>
      <c r="AE1425" s="111" t="s">
        <v>222</v>
      </c>
      <c r="AG1425" s="130"/>
      <c r="AI1425" s="111" t="s">
        <v>294</v>
      </c>
      <c r="AJ1425" s="111" t="s">
        <v>3493</v>
      </c>
      <c r="AK1425" s="0" t="s">
        <v>5316</v>
      </c>
      <c r="AM1425" s="111" t="s">
        <v>849</v>
      </c>
      <c r="AN1425" s="111" t="s">
        <v>5317</v>
      </c>
      <c r="AS1425" s="0" t="s">
        <v>200</v>
      </c>
      <c r="AV1425" s="0" t="s">
        <v>200</v>
      </c>
      <c r="AZ1425" s="0" t="s">
        <v>9564</v>
      </c>
      <c r="BA1425" s="124" t="s">
        <v>200</v>
      </c>
      <c r="BB1425" s="0" t="s">
        <v>210</v>
      </c>
      <c r="BC1425" s="0" t="s">
        <v>9565</v>
      </c>
      <c r="BD1425" s="0" t="s">
        <v>200</v>
      </c>
      <c r="BE1425" s="0" t="s">
        <v>9566</v>
      </c>
      <c r="BG1425" s="125" t="s">
        <v>200</v>
      </c>
      <c r="BH1425" s="0" t="s">
        <v>2215</v>
      </c>
      <c r="BI1425" s="112" t="s">
        <v>9567</v>
      </c>
      <c r="BJ1425" s="126" t="s">
        <v>200</v>
      </c>
      <c r="BK1425" s="0" t="s">
        <v>215</v>
      </c>
      <c r="BL1425" s="112" t="s">
        <v>3352</v>
      </c>
      <c r="BM1425" s="112" t="s">
        <v>3352</v>
      </c>
      <c r="BN1425" s="112" t="s">
        <v>3352</v>
      </c>
      <c r="BO1425" s="111" t="n">
        <v>30</v>
      </c>
      <c r="BP1425" s="125" t="s">
        <v>200</v>
      </c>
      <c r="BQ1425" s="127" t="s">
        <v>216</v>
      </c>
    </row>
    <row r="1426" customFormat="false" ht="13.8" hidden="false" customHeight="false" outlineLevel="0" collapsed="false">
      <c r="A1426" s="0" t="s">
        <v>9568</v>
      </c>
      <c r="B1426" s="0" t="s">
        <v>9359</v>
      </c>
      <c r="C1426" s="0" t="s">
        <v>994</v>
      </c>
      <c r="D1426" s="0" t="s">
        <v>193</v>
      </c>
      <c r="E1426" s="0" t="s">
        <v>194</v>
      </c>
      <c r="F1426" s="0" t="s">
        <v>606</v>
      </c>
      <c r="G1426" s="0" t="s">
        <v>391</v>
      </c>
      <c r="H1426" s="0" t="s">
        <v>197</v>
      </c>
      <c r="J1426" s="111" t="n">
        <v>2</v>
      </c>
      <c r="K1426" s="0" t="s">
        <v>198</v>
      </c>
      <c r="L1426" s="0" t="s">
        <v>392</v>
      </c>
      <c r="M1426" s="0" t="s">
        <v>235</v>
      </c>
      <c r="N1426" s="0" t="s">
        <v>9569</v>
      </c>
      <c r="O1426" s="0" t="s">
        <v>596</v>
      </c>
      <c r="Q1426" s="120" t="s">
        <v>200</v>
      </c>
      <c r="R1426" s="0" t="s">
        <v>16</v>
      </c>
      <c r="S1426" s="0" t="s">
        <v>201</v>
      </c>
      <c r="T1426" s="0" t="s">
        <v>198</v>
      </c>
      <c r="U1426" s="0" t="s">
        <v>9360</v>
      </c>
      <c r="V1426" s="0" t="s">
        <v>9361</v>
      </c>
      <c r="W1426" s="110" t="s">
        <v>204</v>
      </c>
      <c r="X1426" s="111" t="n">
        <v>1989</v>
      </c>
      <c r="Z1426" s="111" t="s">
        <v>198</v>
      </c>
      <c r="AA1426" s="122" t="s">
        <v>200</v>
      </c>
      <c r="AB1426" s="0" t="s">
        <v>807</v>
      </c>
      <c r="AC1426" s="0" t="s">
        <v>807</v>
      </c>
      <c r="AD1426" s="111" t="n">
        <v>1989</v>
      </c>
      <c r="AE1426" s="111" t="s">
        <v>198</v>
      </c>
      <c r="AI1426" s="111" t="s">
        <v>294</v>
      </c>
      <c r="AJ1426" s="111" t="s">
        <v>509</v>
      </c>
      <c r="AK1426" s="111" t="s">
        <v>807</v>
      </c>
      <c r="AM1426" s="111" t="n">
        <v>1989</v>
      </c>
      <c r="AN1426" s="111" t="s">
        <v>510</v>
      </c>
      <c r="AP1426" s="0" t="s">
        <v>275</v>
      </c>
      <c r="AS1426" s="0" t="s">
        <v>9570</v>
      </c>
      <c r="AT1426" s="0" t="s">
        <v>9571</v>
      </c>
      <c r="AU1426" s="0" t="s">
        <v>4835</v>
      </c>
      <c r="AV1426" s="0" t="s">
        <v>200</v>
      </c>
      <c r="AZ1426" s="0" t="s">
        <v>9572</v>
      </c>
      <c r="BA1426" s="124" t="s">
        <v>200</v>
      </c>
      <c r="BB1426" s="0" t="s">
        <v>210</v>
      </c>
      <c r="BC1426" s="0" t="s">
        <v>9573</v>
      </c>
      <c r="BE1426" s="0" t="s">
        <v>9574</v>
      </c>
      <c r="BF1426" s="0" t="s">
        <v>9575</v>
      </c>
      <c r="BG1426" s="125" t="s">
        <v>200</v>
      </c>
      <c r="BH1426" s="0" t="s">
        <v>9434</v>
      </c>
      <c r="BI1426" s="112" t="s">
        <v>198</v>
      </c>
      <c r="BJ1426" s="126" t="s">
        <v>200</v>
      </c>
      <c r="BK1426" s="0" t="s">
        <v>2069</v>
      </c>
      <c r="BL1426" s="112" t="n">
        <v>4</v>
      </c>
      <c r="BM1426" s="112" t="s">
        <v>66</v>
      </c>
      <c r="BN1426" s="112" t="s">
        <v>66</v>
      </c>
      <c r="BO1426" s="111" t="n">
        <v>20</v>
      </c>
      <c r="BP1426" s="125" t="s">
        <v>200</v>
      </c>
      <c r="BQ1426" s="127" t="s">
        <v>216</v>
      </c>
    </row>
    <row r="1427" customFormat="false" ht="13.8" hidden="false" customHeight="false" outlineLevel="0" collapsed="false">
      <c r="A1427" s="0" t="s">
        <v>9576</v>
      </c>
      <c r="B1427" s="0" t="s">
        <v>9359</v>
      </c>
      <c r="C1427" s="0" t="s">
        <v>589</v>
      </c>
      <c r="D1427" s="0" t="s">
        <v>193</v>
      </c>
      <c r="E1427" s="0" t="s">
        <v>194</v>
      </c>
      <c r="F1427" s="0" t="s">
        <v>195</v>
      </c>
      <c r="G1427" s="0" t="s">
        <v>196</v>
      </c>
      <c r="H1427" s="0" t="s">
        <v>197</v>
      </c>
      <c r="J1427" s="111" t="n">
        <v>1</v>
      </c>
      <c r="K1427" s="0" t="s">
        <v>198</v>
      </c>
      <c r="L1427" s="0" t="s">
        <v>198</v>
      </c>
      <c r="M1427" s="0" t="s">
        <v>199</v>
      </c>
      <c r="O1427" s="0" t="s">
        <v>200</v>
      </c>
      <c r="Q1427" s="120" t="s">
        <v>200</v>
      </c>
      <c r="R1427" s="0" t="s">
        <v>16</v>
      </c>
      <c r="S1427" s="0" t="s">
        <v>201</v>
      </c>
      <c r="T1427" s="0" t="s">
        <v>198</v>
      </c>
      <c r="U1427" s="0" t="s">
        <v>239</v>
      </c>
      <c r="V1427" s="0" t="s">
        <v>756</v>
      </c>
      <c r="W1427" s="110" t="s">
        <v>198</v>
      </c>
      <c r="X1427" s="111" t="n">
        <v>1989</v>
      </c>
      <c r="Y1427" s="111" t="s">
        <v>240</v>
      </c>
      <c r="Z1427" s="111" t="s">
        <v>198</v>
      </c>
      <c r="AA1427" s="122" t="s">
        <v>200</v>
      </c>
      <c r="AB1427" s="0" t="s">
        <v>8947</v>
      </c>
      <c r="AC1427" s="0" t="s">
        <v>9540</v>
      </c>
      <c r="AD1427" s="111" t="s">
        <v>198</v>
      </c>
      <c r="AE1427" s="111" t="s">
        <v>222</v>
      </c>
      <c r="AI1427" s="111" t="s">
        <v>207</v>
      </c>
      <c r="AK1427" s="111" t="str">
        <f aca="false">(AB1427)</f>
        <v>Tose</v>
      </c>
      <c r="AM1427" s="111" t="n">
        <f aca="false">X1427</f>
        <v>1989</v>
      </c>
      <c r="AN1427" s="111" t="s">
        <v>208</v>
      </c>
      <c r="AS1427" s="0" t="s">
        <v>200</v>
      </c>
      <c r="AV1427" s="0" t="s">
        <v>200</v>
      </c>
      <c r="AZ1427" s="0" t="s">
        <v>9577</v>
      </c>
      <c r="BA1427" s="124" t="s">
        <v>200</v>
      </c>
      <c r="BB1427" s="0" t="s">
        <v>210</v>
      </c>
      <c r="BC1427" s="0" t="s">
        <v>9578</v>
      </c>
      <c r="BD1427" s="0" t="s">
        <v>9579</v>
      </c>
      <c r="BE1427" s="0" t="s">
        <v>9580</v>
      </c>
      <c r="BF1427" s="0" t="s">
        <v>9581</v>
      </c>
      <c r="BG1427" s="125" t="s">
        <v>200</v>
      </c>
      <c r="BH1427" s="0" t="s">
        <v>2215</v>
      </c>
      <c r="BI1427" s="112" t="n">
        <v>4907859101314</v>
      </c>
      <c r="BJ1427" s="126" t="s">
        <v>200</v>
      </c>
      <c r="BK1427" s="0" t="s">
        <v>215</v>
      </c>
      <c r="BL1427" s="112" t="n">
        <v>4</v>
      </c>
      <c r="BM1427" s="112" t="n">
        <v>4</v>
      </c>
      <c r="BN1427" s="112" t="n">
        <v>4</v>
      </c>
      <c r="BO1427" s="111" t="n">
        <v>20</v>
      </c>
      <c r="BP1427" s="125" t="s">
        <v>200</v>
      </c>
      <c r="BQ1427" s="127" t="s">
        <v>216</v>
      </c>
    </row>
    <row r="1428" customFormat="false" ht="13.8" hidden="false" customHeight="false" outlineLevel="0" collapsed="false">
      <c r="A1428" s="0" t="s">
        <v>9582</v>
      </c>
      <c r="B1428" s="0" t="s">
        <v>9359</v>
      </c>
      <c r="C1428" s="0" t="s">
        <v>713</v>
      </c>
      <c r="D1428" s="0" t="s">
        <v>193</v>
      </c>
      <c r="E1428" s="0" t="s">
        <v>194</v>
      </c>
      <c r="F1428" s="0" t="s">
        <v>195</v>
      </c>
      <c r="G1428" s="0" t="s">
        <v>391</v>
      </c>
      <c r="H1428" s="0" t="s">
        <v>197</v>
      </c>
      <c r="J1428" s="111" t="n">
        <v>1</v>
      </c>
      <c r="K1428" s="0" t="s">
        <v>198</v>
      </c>
      <c r="L1428" s="0" t="s">
        <v>198</v>
      </c>
      <c r="M1428" s="0" t="s">
        <v>199</v>
      </c>
      <c r="O1428" s="0" t="s">
        <v>200</v>
      </c>
      <c r="Q1428" s="120" t="s">
        <v>200</v>
      </c>
      <c r="R1428" s="0" t="s">
        <v>16</v>
      </c>
      <c r="S1428" s="0" t="s">
        <v>201</v>
      </c>
      <c r="T1428" s="0" t="s">
        <v>198</v>
      </c>
      <c r="U1428" s="0" t="s">
        <v>9360</v>
      </c>
      <c r="V1428" s="0" t="s">
        <v>9361</v>
      </c>
      <c r="W1428" s="110" t="s">
        <v>204</v>
      </c>
      <c r="X1428" s="111" t="n">
        <v>1989</v>
      </c>
      <c r="Z1428" s="111" t="s">
        <v>198</v>
      </c>
      <c r="AA1428" s="122" t="s">
        <v>200</v>
      </c>
      <c r="AB1428" s="0" t="s">
        <v>9448</v>
      </c>
      <c r="AC1428" s="0" t="s">
        <v>9448</v>
      </c>
      <c r="AD1428" s="111" t="n">
        <v>1989</v>
      </c>
      <c r="AE1428" s="111" t="s">
        <v>222</v>
      </c>
      <c r="AG1428" s="111" t="s">
        <v>241</v>
      </c>
      <c r="AH1428" s="111" t="s">
        <v>2370</v>
      </c>
      <c r="AI1428" s="111" t="s">
        <v>207</v>
      </c>
      <c r="AK1428" s="111" t="s">
        <v>9448</v>
      </c>
      <c r="AL1428" s="0" t="s">
        <v>216</v>
      </c>
      <c r="AM1428" s="111" t="n">
        <v>1983</v>
      </c>
      <c r="AN1428" s="111" t="s">
        <v>208</v>
      </c>
      <c r="AP1428" s="0" t="s">
        <v>567</v>
      </c>
      <c r="AQ1428" s="0" t="s">
        <v>200</v>
      </c>
      <c r="AR1428" s="0" t="s">
        <v>200</v>
      </c>
      <c r="AS1428" s="0" t="s">
        <v>9583</v>
      </c>
      <c r="AV1428" s="0" t="s">
        <v>200</v>
      </c>
      <c r="AW1428" s="0" t="s">
        <v>9584</v>
      </c>
      <c r="AZ1428" s="0" t="s">
        <v>9585</v>
      </c>
      <c r="BA1428" s="124" t="s">
        <v>200</v>
      </c>
      <c r="BB1428" s="0" t="s">
        <v>248</v>
      </c>
      <c r="BC1428" s="0" t="s">
        <v>9586</v>
      </c>
      <c r="BE1428" s="0" t="s">
        <v>9587</v>
      </c>
      <c r="BF1428" s="0" t="s">
        <v>200</v>
      </c>
      <c r="BG1428" s="125" t="s">
        <v>200</v>
      </c>
      <c r="BH1428" s="0" t="s">
        <v>2215</v>
      </c>
      <c r="BI1428" s="112" t="s">
        <v>198</v>
      </c>
      <c r="BJ1428" s="126" t="s">
        <v>200</v>
      </c>
      <c r="BK1428" s="0" t="s">
        <v>1284</v>
      </c>
      <c r="BL1428" s="112" t="n">
        <v>4</v>
      </c>
      <c r="BM1428" s="112" t="s">
        <v>66</v>
      </c>
      <c r="BN1428" s="112" t="s">
        <v>66</v>
      </c>
      <c r="BO1428" s="111" t="n">
        <v>20</v>
      </c>
      <c r="BP1428" s="125" t="s">
        <v>200</v>
      </c>
      <c r="BQ1428" s="127" t="s">
        <v>216</v>
      </c>
    </row>
    <row r="1429" customFormat="false" ht="13.8" hidden="false" customHeight="false" outlineLevel="0" collapsed="false">
      <c r="A1429" s="0" t="s">
        <v>9588</v>
      </c>
      <c r="B1429" s="0" t="s">
        <v>9359</v>
      </c>
      <c r="C1429" s="0" t="s">
        <v>818</v>
      </c>
      <c r="D1429" s="0" t="s">
        <v>312</v>
      </c>
      <c r="E1429" s="0" t="s">
        <v>313</v>
      </c>
      <c r="F1429" s="0" t="s">
        <v>314</v>
      </c>
      <c r="G1429" s="0" t="s">
        <v>880</v>
      </c>
      <c r="H1429" s="0" t="s">
        <v>197</v>
      </c>
      <c r="J1429" s="111" t="n">
        <v>2</v>
      </c>
      <c r="K1429" s="0" t="s">
        <v>198</v>
      </c>
      <c r="L1429" s="0" t="s">
        <v>392</v>
      </c>
      <c r="M1429" s="0" t="s">
        <v>199</v>
      </c>
      <c r="O1429" s="0" t="s">
        <v>200</v>
      </c>
      <c r="Q1429" s="120" t="s">
        <v>200</v>
      </c>
      <c r="R1429" s="0" t="s">
        <v>16</v>
      </c>
      <c r="S1429" s="0" t="s">
        <v>201</v>
      </c>
      <c r="T1429" s="0" t="s">
        <v>198</v>
      </c>
      <c r="U1429" s="0" t="s">
        <v>9360</v>
      </c>
      <c r="V1429" s="0" t="s">
        <v>9361</v>
      </c>
      <c r="W1429" s="110" t="s">
        <v>204</v>
      </c>
      <c r="X1429" s="111" t="n">
        <v>1988</v>
      </c>
      <c r="Z1429" s="111" t="s">
        <v>198</v>
      </c>
      <c r="AA1429" s="122" t="s">
        <v>200</v>
      </c>
      <c r="AB1429" s="0" t="s">
        <v>1016</v>
      </c>
      <c r="AC1429" s="0" t="s">
        <v>9448</v>
      </c>
      <c r="AD1429" s="111" t="n">
        <v>1988</v>
      </c>
      <c r="AE1429" s="111" t="s">
        <v>222</v>
      </c>
      <c r="AH1429" s="111" t="s">
        <v>1983</v>
      </c>
      <c r="AI1429" s="111" t="s">
        <v>207</v>
      </c>
      <c r="AK1429" s="0" t="s">
        <v>1016</v>
      </c>
      <c r="AL1429" s="0" t="s">
        <v>216</v>
      </c>
      <c r="AM1429" s="111" t="n">
        <v>1988</v>
      </c>
      <c r="AN1429" s="111" t="s">
        <v>263</v>
      </c>
      <c r="AS1429" s="0" t="s">
        <v>200</v>
      </c>
      <c r="AV1429" s="0" t="s">
        <v>1018</v>
      </c>
      <c r="AZ1429" s="0" t="s">
        <v>9589</v>
      </c>
      <c r="BA1429" s="124" t="s">
        <v>200</v>
      </c>
      <c r="BB1429" s="0" t="s">
        <v>248</v>
      </c>
      <c r="BC1429" s="0" t="s">
        <v>9590</v>
      </c>
      <c r="BE1429" s="0" t="s">
        <v>9591</v>
      </c>
      <c r="BF1429" s="0" t="s">
        <v>200</v>
      </c>
      <c r="BG1429" s="125" t="s">
        <v>200</v>
      </c>
      <c r="BH1429" s="0" t="s">
        <v>9434</v>
      </c>
      <c r="BI1429" s="112" t="s">
        <v>198</v>
      </c>
      <c r="BJ1429" s="126" t="s">
        <v>200</v>
      </c>
      <c r="BK1429" s="0" t="s">
        <v>2069</v>
      </c>
      <c r="BL1429" s="112" t="n">
        <v>4</v>
      </c>
      <c r="BM1429" s="112" t="s">
        <v>66</v>
      </c>
      <c r="BN1429" s="112" t="s">
        <v>66</v>
      </c>
      <c r="BO1429" s="111" t="n">
        <v>20</v>
      </c>
      <c r="BP1429" s="125" t="s">
        <v>200</v>
      </c>
      <c r="BQ1429" s="127" t="s">
        <v>216</v>
      </c>
    </row>
    <row r="1430" customFormat="false" ht="13.8" hidden="false" customHeight="false" outlineLevel="0" collapsed="false">
      <c r="A1430" s="0" t="s">
        <v>9592</v>
      </c>
      <c r="B1430" s="0" t="s">
        <v>9359</v>
      </c>
      <c r="C1430" s="0" t="s">
        <v>369</v>
      </c>
      <c r="D1430" s="0" t="s">
        <v>193</v>
      </c>
      <c r="E1430" s="0" t="s">
        <v>194</v>
      </c>
      <c r="F1430" s="0" t="s">
        <v>314</v>
      </c>
      <c r="G1430" s="0" t="s">
        <v>391</v>
      </c>
      <c r="H1430" s="0" t="s">
        <v>197</v>
      </c>
      <c r="J1430" s="111" t="n">
        <v>1</v>
      </c>
      <c r="K1430" s="0" t="s">
        <v>198</v>
      </c>
      <c r="L1430" s="0" t="s">
        <v>198</v>
      </c>
      <c r="M1430" s="0" t="s">
        <v>199</v>
      </c>
      <c r="O1430" s="0" t="s">
        <v>200</v>
      </c>
      <c r="Q1430" s="120" t="s">
        <v>200</v>
      </c>
      <c r="R1430" s="0" t="s">
        <v>16</v>
      </c>
      <c r="S1430" s="0" t="s">
        <v>201</v>
      </c>
      <c r="T1430" s="0" t="s">
        <v>198</v>
      </c>
      <c r="U1430" s="0" t="s">
        <v>239</v>
      </c>
      <c r="V1430" s="0" t="s">
        <v>756</v>
      </c>
      <c r="W1430" s="110" t="s">
        <v>198</v>
      </c>
      <c r="X1430" s="111" t="n">
        <v>1989</v>
      </c>
      <c r="Y1430" s="111" t="s">
        <v>240</v>
      </c>
      <c r="Z1430" s="111" t="s">
        <v>198</v>
      </c>
      <c r="AA1430" s="122" t="s">
        <v>200</v>
      </c>
      <c r="AB1430" s="0" t="s">
        <v>9593</v>
      </c>
      <c r="AC1430" s="0" t="s">
        <v>9381</v>
      </c>
      <c r="AD1430" s="111" t="s">
        <v>198</v>
      </c>
      <c r="AE1430" s="111" t="s">
        <v>198</v>
      </c>
      <c r="AI1430" s="111" t="s">
        <v>294</v>
      </c>
      <c r="AJ1430" s="111" t="s">
        <v>9594</v>
      </c>
      <c r="AK1430" s="0" t="s">
        <v>9593</v>
      </c>
      <c r="AM1430" s="111" t="n">
        <v>1988</v>
      </c>
      <c r="AN1430" s="111" t="s">
        <v>297</v>
      </c>
      <c r="AS1430" s="0" t="s">
        <v>200</v>
      </c>
      <c r="AV1430" s="0" t="s">
        <v>200</v>
      </c>
      <c r="AZ1430" s="0" t="s">
        <v>9595</v>
      </c>
      <c r="BA1430" s="124" t="s">
        <v>200</v>
      </c>
      <c r="BB1430" s="0" t="s">
        <v>210</v>
      </c>
      <c r="BC1430" s="0" t="s">
        <v>9596</v>
      </c>
      <c r="BD1430" s="0" t="s">
        <v>9597</v>
      </c>
      <c r="BE1430" s="0" t="s">
        <v>9598</v>
      </c>
      <c r="BF1430" s="0" t="s">
        <v>9599</v>
      </c>
      <c r="BG1430" s="125" t="s">
        <v>200</v>
      </c>
      <c r="BH1430" s="0" t="s">
        <v>9434</v>
      </c>
      <c r="BI1430" s="112" t="n">
        <v>4988013021495</v>
      </c>
      <c r="BJ1430" s="126" t="s">
        <v>200</v>
      </c>
      <c r="BK1430" s="0" t="s">
        <v>215</v>
      </c>
      <c r="BL1430" s="112" t="n">
        <v>4</v>
      </c>
      <c r="BM1430" s="112" t="n">
        <v>4</v>
      </c>
      <c r="BN1430" s="112" t="n">
        <v>4</v>
      </c>
      <c r="BO1430" s="111" t="n">
        <v>20</v>
      </c>
      <c r="BP1430" s="125" t="s">
        <v>200</v>
      </c>
      <c r="BQ1430" s="127" t="s">
        <v>216</v>
      </c>
    </row>
    <row r="1431" customFormat="false" ht="13.8" hidden="false" customHeight="false" outlineLevel="0" collapsed="false">
      <c r="A1431" s="0" t="s">
        <v>9600</v>
      </c>
      <c r="B1431" s="0" t="s">
        <v>9359</v>
      </c>
      <c r="C1431" s="0" t="s">
        <v>234</v>
      </c>
      <c r="D1431" s="0" t="s">
        <v>193</v>
      </c>
      <c r="E1431" s="0" t="s">
        <v>194</v>
      </c>
      <c r="F1431" s="0" t="s">
        <v>195</v>
      </c>
      <c r="G1431" s="0" t="s">
        <v>196</v>
      </c>
      <c r="H1431" s="0" t="s">
        <v>197</v>
      </c>
      <c r="J1431" s="111" t="n">
        <v>1</v>
      </c>
      <c r="K1431" s="0" t="s">
        <v>198</v>
      </c>
      <c r="L1431" s="0" t="s">
        <v>198</v>
      </c>
      <c r="M1431" s="0" t="s">
        <v>199</v>
      </c>
      <c r="O1431" s="0" t="s">
        <v>200</v>
      </c>
      <c r="Q1431" s="120" t="s">
        <v>200</v>
      </c>
      <c r="R1431" s="0" t="s">
        <v>16</v>
      </c>
      <c r="S1431" s="0" t="s">
        <v>201</v>
      </c>
      <c r="T1431" s="0" t="s">
        <v>198</v>
      </c>
      <c r="U1431" s="0" t="s">
        <v>239</v>
      </c>
      <c r="V1431" s="0" t="s">
        <v>756</v>
      </c>
      <c r="W1431" s="110" t="s">
        <v>198</v>
      </c>
      <c r="X1431" s="111" t="n">
        <v>1985</v>
      </c>
      <c r="Y1431" s="111" t="s">
        <v>240</v>
      </c>
      <c r="Z1431" s="111" t="s">
        <v>198</v>
      </c>
      <c r="AA1431" s="122" t="s">
        <v>200</v>
      </c>
      <c r="AB1431" s="0" t="s">
        <v>9601</v>
      </c>
      <c r="AC1431" s="0" t="s">
        <v>9381</v>
      </c>
      <c r="AD1431" s="111" t="s">
        <v>198</v>
      </c>
      <c r="AE1431" s="111" t="s">
        <v>198</v>
      </c>
      <c r="AI1431" s="111" t="s">
        <v>294</v>
      </c>
      <c r="AJ1431" s="111" t="s">
        <v>295</v>
      </c>
      <c r="AK1431" s="0" t="s">
        <v>9601</v>
      </c>
      <c r="AM1431" s="111" t="n">
        <v>1983</v>
      </c>
      <c r="AN1431" s="111" t="s">
        <v>208</v>
      </c>
      <c r="AS1431" s="0" t="s">
        <v>7750</v>
      </c>
      <c r="AV1431" s="0" t="s">
        <v>200</v>
      </c>
      <c r="AZ1431" s="0" t="s">
        <v>9602</v>
      </c>
      <c r="BA1431" s="124" t="s">
        <v>200</v>
      </c>
      <c r="BB1431" s="0" t="s">
        <v>210</v>
      </c>
      <c r="BC1431" s="0" t="s">
        <v>9603</v>
      </c>
      <c r="BD1431" s="0" t="s">
        <v>9604</v>
      </c>
      <c r="BE1431" s="0" t="s">
        <v>9605</v>
      </c>
      <c r="BG1431" s="125" t="s">
        <v>200</v>
      </c>
      <c r="BH1431" s="0" t="s">
        <v>2215</v>
      </c>
      <c r="BI1431" s="112" t="n">
        <v>40012629</v>
      </c>
      <c r="BJ1431" s="126" t="s">
        <v>200</v>
      </c>
      <c r="BK1431" s="0" t="s">
        <v>215</v>
      </c>
      <c r="BL1431" s="112" t="n">
        <v>4</v>
      </c>
      <c r="BM1431" s="112" t="n">
        <v>4</v>
      </c>
      <c r="BN1431" s="112" t="n">
        <v>4</v>
      </c>
      <c r="BO1431" s="111" t="n">
        <v>20</v>
      </c>
      <c r="BP1431" s="125" t="s">
        <v>200</v>
      </c>
      <c r="BQ1431" s="127" t="s">
        <v>216</v>
      </c>
    </row>
    <row r="1432" customFormat="false" ht="13.8" hidden="false" customHeight="false" outlineLevel="0" collapsed="false">
      <c r="A1432" s="0" t="s">
        <v>9606</v>
      </c>
      <c r="B1432" s="0" t="s">
        <v>9359</v>
      </c>
      <c r="C1432" s="0" t="s">
        <v>390</v>
      </c>
      <c r="D1432" s="0" t="s">
        <v>193</v>
      </c>
      <c r="E1432" s="0" t="s">
        <v>313</v>
      </c>
      <c r="F1432" s="0" t="s">
        <v>314</v>
      </c>
      <c r="G1432" s="0" t="s">
        <v>391</v>
      </c>
      <c r="H1432" s="0" t="s">
        <v>197</v>
      </c>
      <c r="J1432" s="111" t="n">
        <v>2</v>
      </c>
      <c r="K1432" s="0" t="s">
        <v>198</v>
      </c>
      <c r="L1432" s="0" t="s">
        <v>392</v>
      </c>
      <c r="M1432" s="0" t="s">
        <v>199</v>
      </c>
      <c r="O1432" s="0" t="s">
        <v>200</v>
      </c>
      <c r="Q1432" s="120" t="s">
        <v>200</v>
      </c>
      <c r="R1432" s="0" t="s">
        <v>16</v>
      </c>
      <c r="S1432" s="0" t="s">
        <v>201</v>
      </c>
      <c r="T1432" s="0" t="s">
        <v>198</v>
      </c>
      <c r="U1432" s="0" t="s">
        <v>9360</v>
      </c>
      <c r="V1432" s="0" t="s">
        <v>9361</v>
      </c>
      <c r="W1432" s="110" t="s">
        <v>204</v>
      </c>
      <c r="X1432" s="111" t="n">
        <v>1988</v>
      </c>
      <c r="Z1432" s="111" t="s">
        <v>198</v>
      </c>
      <c r="AA1432" s="122" t="s">
        <v>200</v>
      </c>
      <c r="AB1432" s="0" t="s">
        <v>9607</v>
      </c>
      <c r="AC1432" s="0" t="s">
        <v>9608</v>
      </c>
      <c r="AD1432" s="111" t="n">
        <v>1988</v>
      </c>
      <c r="AE1432" s="111" t="s">
        <v>198</v>
      </c>
      <c r="AI1432" s="111" t="s">
        <v>294</v>
      </c>
      <c r="AJ1432" s="111" t="s">
        <v>295</v>
      </c>
      <c r="AK1432" s="0" t="s">
        <v>9607</v>
      </c>
      <c r="AM1432" s="111" t="n">
        <v>1984</v>
      </c>
      <c r="AN1432" s="111" t="s">
        <v>297</v>
      </c>
      <c r="AP1432" s="0" t="s">
        <v>526</v>
      </c>
      <c r="AS1432" s="0" t="s">
        <v>9609</v>
      </c>
      <c r="AV1432" s="0" t="s">
        <v>200</v>
      </c>
      <c r="AZ1432" s="0" t="s">
        <v>9610</v>
      </c>
      <c r="BA1432" s="124" t="s">
        <v>200</v>
      </c>
      <c r="BB1432" s="0" t="s">
        <v>210</v>
      </c>
      <c r="BC1432" s="0" t="s">
        <v>9611</v>
      </c>
      <c r="BE1432" s="0" t="s">
        <v>9612</v>
      </c>
      <c r="BG1432" s="125" t="s">
        <v>200</v>
      </c>
      <c r="BH1432" s="0" t="s">
        <v>9434</v>
      </c>
      <c r="BI1432" s="112" t="s">
        <v>198</v>
      </c>
      <c r="BJ1432" s="126" t="s">
        <v>200</v>
      </c>
      <c r="BK1432" s="0" t="s">
        <v>2069</v>
      </c>
      <c r="BL1432" s="112" t="n">
        <v>4</v>
      </c>
      <c r="BM1432" s="112" t="s">
        <v>66</v>
      </c>
      <c r="BN1432" s="112" t="s">
        <v>66</v>
      </c>
      <c r="BO1432" s="111" t="n">
        <v>20</v>
      </c>
      <c r="BP1432" s="125" t="s">
        <v>200</v>
      </c>
      <c r="BQ1432" s="127" t="s">
        <v>216</v>
      </c>
    </row>
    <row r="1433" customFormat="false" ht="13.8" hidden="false" customHeight="false" outlineLevel="0" collapsed="false">
      <c r="A1433" s="0" t="s">
        <v>9613</v>
      </c>
      <c r="B1433" s="0" t="s">
        <v>9359</v>
      </c>
      <c r="C1433" s="0" t="s">
        <v>234</v>
      </c>
      <c r="D1433" s="0" t="s">
        <v>193</v>
      </c>
      <c r="E1433" s="0" t="s">
        <v>194</v>
      </c>
      <c r="F1433" s="0" t="s">
        <v>195</v>
      </c>
      <c r="G1433" s="0" t="s">
        <v>196</v>
      </c>
      <c r="H1433" s="0" t="s">
        <v>838</v>
      </c>
      <c r="I1433" s="0" t="s">
        <v>401</v>
      </c>
      <c r="J1433" s="111" t="n">
        <v>1</v>
      </c>
      <c r="K1433" s="0" t="s">
        <v>198</v>
      </c>
      <c r="L1433" s="0" t="s">
        <v>198</v>
      </c>
      <c r="M1433" s="0" t="s">
        <v>235</v>
      </c>
      <c r="N1433" s="0" t="s">
        <v>9614</v>
      </c>
      <c r="O1433" s="0" t="s">
        <v>237</v>
      </c>
      <c r="P1433" s="0" t="s">
        <v>1088</v>
      </c>
      <c r="Q1433" s="120" t="s">
        <v>200</v>
      </c>
      <c r="R1433" s="0" t="s">
        <v>16</v>
      </c>
      <c r="S1433" s="0" t="s">
        <v>201</v>
      </c>
      <c r="T1433" s="0" t="s">
        <v>198</v>
      </c>
      <c r="U1433" s="0" t="s">
        <v>9360</v>
      </c>
      <c r="V1433" s="0" t="s">
        <v>9361</v>
      </c>
      <c r="W1433" s="110" t="s">
        <v>1815</v>
      </c>
      <c r="X1433" s="111" t="n">
        <v>1987</v>
      </c>
      <c r="Y1433" s="111" t="s">
        <v>205</v>
      </c>
      <c r="Z1433" s="111" t="s">
        <v>198</v>
      </c>
      <c r="AA1433" s="122" t="s">
        <v>200</v>
      </c>
      <c r="AB1433" s="0" t="s">
        <v>9448</v>
      </c>
      <c r="AC1433" s="0" t="s">
        <v>9448</v>
      </c>
      <c r="AD1433" s="111" t="n">
        <v>1987</v>
      </c>
      <c r="AE1433" s="111" t="s">
        <v>222</v>
      </c>
      <c r="AG1433" s="111" t="s">
        <v>241</v>
      </c>
      <c r="AH1433" s="111" t="s">
        <v>9615</v>
      </c>
      <c r="AI1433" s="111" t="s">
        <v>207</v>
      </c>
      <c r="AK1433" s="111" t="str">
        <f aca="false">(AB1433)</f>
        <v>Nintendo</v>
      </c>
      <c r="AL1433" s="0" t="s">
        <v>200</v>
      </c>
      <c r="AM1433" s="111" t="n">
        <v>1985</v>
      </c>
      <c r="AN1433" s="111" t="s">
        <v>208</v>
      </c>
      <c r="AO1433" s="0" t="s">
        <v>9616</v>
      </c>
      <c r="AP1433" s="0" t="s">
        <v>200</v>
      </c>
      <c r="AQ1433" s="0" t="s">
        <v>9617</v>
      </c>
      <c r="AR1433" s="0" t="s">
        <v>371</v>
      </c>
      <c r="AS1433" s="0" t="s">
        <v>9449</v>
      </c>
      <c r="AT1433" s="0" t="s">
        <v>339</v>
      </c>
      <c r="AV1433" s="0" t="s">
        <v>9618</v>
      </c>
      <c r="AW1433" s="0" t="s">
        <v>9619</v>
      </c>
      <c r="AZ1433" s="0" t="s">
        <v>9620</v>
      </c>
      <c r="BA1433" s="124" t="s">
        <v>200</v>
      </c>
      <c r="BB1433" s="0" t="s">
        <v>248</v>
      </c>
      <c r="BC1433" s="0" t="s">
        <v>9621</v>
      </c>
      <c r="BE1433" s="0" t="s">
        <v>9622</v>
      </c>
      <c r="BF1433" s="0" t="s">
        <v>9623</v>
      </c>
      <c r="BG1433" s="125" t="s">
        <v>200</v>
      </c>
      <c r="BH1433" s="0" t="s">
        <v>9434</v>
      </c>
      <c r="BI1433" s="112" t="s">
        <v>198</v>
      </c>
      <c r="BJ1433" s="126" t="s">
        <v>200</v>
      </c>
      <c r="BK1433" s="0" t="s">
        <v>2069</v>
      </c>
      <c r="BL1433" s="112" t="n">
        <v>4</v>
      </c>
      <c r="BM1433" s="112" t="s">
        <v>66</v>
      </c>
      <c r="BN1433" s="112" t="s">
        <v>66</v>
      </c>
      <c r="BO1433" s="111" t="n">
        <v>20</v>
      </c>
      <c r="BP1433" s="125" t="s">
        <v>200</v>
      </c>
      <c r="BQ1433" s="127" t="s">
        <v>216</v>
      </c>
    </row>
    <row r="1434" customFormat="false" ht="13.8" hidden="false" customHeight="false" outlineLevel="0" collapsed="false">
      <c r="A1434" s="0" t="s">
        <v>9624</v>
      </c>
      <c r="B1434" s="0" t="s">
        <v>9359</v>
      </c>
      <c r="C1434" s="0" t="s">
        <v>234</v>
      </c>
      <c r="D1434" s="0" t="s">
        <v>193</v>
      </c>
      <c r="E1434" s="0" t="s">
        <v>1433</v>
      </c>
      <c r="F1434" s="0" t="s">
        <v>195</v>
      </c>
      <c r="G1434" s="0" t="s">
        <v>196</v>
      </c>
      <c r="H1434" s="0" t="s">
        <v>838</v>
      </c>
      <c r="I1434" s="0" t="s">
        <v>401</v>
      </c>
      <c r="J1434" s="111" t="n">
        <v>2</v>
      </c>
      <c r="K1434" s="0" t="s">
        <v>198</v>
      </c>
      <c r="L1434" s="0" t="s">
        <v>392</v>
      </c>
      <c r="M1434" s="0" t="s">
        <v>274</v>
      </c>
      <c r="O1434" s="0" t="s">
        <v>237</v>
      </c>
      <c r="P1434" s="0" t="s">
        <v>238</v>
      </c>
      <c r="Q1434" s="120" t="s">
        <v>200</v>
      </c>
      <c r="R1434" s="0" t="s">
        <v>16</v>
      </c>
      <c r="S1434" s="0" t="s">
        <v>201</v>
      </c>
      <c r="T1434" s="0" t="s">
        <v>198</v>
      </c>
      <c r="U1434" s="0" t="s">
        <v>9360</v>
      </c>
      <c r="V1434" s="0" t="s">
        <v>9361</v>
      </c>
      <c r="W1434" s="110" t="s">
        <v>204</v>
      </c>
      <c r="X1434" s="111" t="n">
        <v>1991</v>
      </c>
      <c r="Z1434" s="111" t="s">
        <v>198</v>
      </c>
      <c r="AA1434" s="122" t="s">
        <v>200</v>
      </c>
      <c r="AB1434" s="0" t="s">
        <v>9448</v>
      </c>
      <c r="AC1434" s="0" t="s">
        <v>9448</v>
      </c>
      <c r="AD1434" s="111" t="n">
        <v>1991</v>
      </c>
      <c r="AE1434" s="111" t="s">
        <v>222</v>
      </c>
      <c r="AG1434" s="111" t="s">
        <v>241</v>
      </c>
      <c r="AH1434" s="111" t="s">
        <v>3343</v>
      </c>
      <c r="AI1434" s="111" t="s">
        <v>207</v>
      </c>
      <c r="AK1434" s="111" t="str">
        <f aca="false">(AB1434)</f>
        <v>Nintendo</v>
      </c>
      <c r="AL1434" s="0" t="s">
        <v>200</v>
      </c>
      <c r="AM1434" s="111" t="n">
        <v>1988</v>
      </c>
      <c r="AN1434" s="111" t="s">
        <v>208</v>
      </c>
      <c r="AR1434" s="0" t="s">
        <v>371</v>
      </c>
      <c r="AS1434" s="0" t="s">
        <v>9449</v>
      </c>
      <c r="AT1434" s="0" t="s">
        <v>339</v>
      </c>
      <c r="AV1434" s="0" t="s">
        <v>9625</v>
      </c>
      <c r="AW1434" s="0" t="s">
        <v>9626</v>
      </c>
      <c r="AZ1434" s="0" t="s">
        <v>9627</v>
      </c>
      <c r="BA1434" s="124" t="s">
        <v>200</v>
      </c>
      <c r="BB1434" s="0" t="s">
        <v>248</v>
      </c>
      <c r="BC1434" s="0" t="s">
        <v>979</v>
      </c>
      <c r="BD1434" s="0" t="s">
        <v>9628</v>
      </c>
      <c r="BE1434" s="0" t="s">
        <v>9629</v>
      </c>
      <c r="BF1434" s="0" t="s">
        <v>9630</v>
      </c>
      <c r="BG1434" s="125" t="s">
        <v>200</v>
      </c>
      <c r="BH1434" s="0" t="s">
        <v>9434</v>
      </c>
      <c r="BI1434" s="112" t="s">
        <v>198</v>
      </c>
      <c r="BJ1434" s="126" t="s">
        <v>200</v>
      </c>
      <c r="BK1434" s="0" t="s">
        <v>2069</v>
      </c>
      <c r="BL1434" s="112" t="n">
        <v>4</v>
      </c>
      <c r="BM1434" s="112" t="s">
        <v>66</v>
      </c>
      <c r="BN1434" s="112" t="s">
        <v>66</v>
      </c>
      <c r="BO1434" s="111" t="n">
        <v>20</v>
      </c>
      <c r="BP1434" s="125" t="s">
        <v>200</v>
      </c>
      <c r="BQ1434" s="127" t="s">
        <v>216</v>
      </c>
    </row>
    <row r="1435" customFormat="false" ht="13.8" hidden="false" customHeight="false" outlineLevel="0" collapsed="false">
      <c r="A1435" s="0" t="s">
        <v>9631</v>
      </c>
      <c r="B1435" s="0" t="s">
        <v>9359</v>
      </c>
      <c r="C1435" s="0" t="s">
        <v>218</v>
      </c>
      <c r="D1435" s="0" t="s">
        <v>193</v>
      </c>
      <c r="E1435" s="0" t="s">
        <v>194</v>
      </c>
      <c r="F1435" s="0" t="s">
        <v>195</v>
      </c>
      <c r="G1435" s="0" t="s">
        <v>196</v>
      </c>
      <c r="H1435" s="0" t="s">
        <v>219</v>
      </c>
      <c r="J1435" s="111" t="n">
        <v>1</v>
      </c>
      <c r="K1435" s="0" t="s">
        <v>198</v>
      </c>
      <c r="L1435" s="0" t="s">
        <v>198</v>
      </c>
      <c r="M1435" s="0" t="s">
        <v>5613</v>
      </c>
      <c r="Q1435" s="120" t="s">
        <v>200</v>
      </c>
      <c r="R1435" s="0" t="s">
        <v>16</v>
      </c>
      <c r="S1435" s="0" t="s">
        <v>201</v>
      </c>
      <c r="T1435" s="0" t="s">
        <v>198</v>
      </c>
      <c r="U1435" s="0" t="s">
        <v>239</v>
      </c>
      <c r="V1435" s="0" t="s">
        <v>756</v>
      </c>
      <c r="W1435" s="110" t="s">
        <v>198</v>
      </c>
      <c r="X1435" s="111" t="n">
        <v>1986</v>
      </c>
      <c r="Y1435" s="111" t="s">
        <v>240</v>
      </c>
      <c r="Z1435" s="130" t="s">
        <v>757</v>
      </c>
      <c r="AA1435" s="122" t="s">
        <v>200</v>
      </c>
      <c r="AB1435" s="0" t="s">
        <v>363</v>
      </c>
      <c r="AC1435" s="0" t="s">
        <v>363</v>
      </c>
      <c r="AD1435" s="111" t="s">
        <v>198</v>
      </c>
      <c r="AE1435" s="111" t="s">
        <v>222</v>
      </c>
      <c r="AI1435" s="111" t="s">
        <v>207</v>
      </c>
      <c r="AK1435" s="111" t="str">
        <f aca="false">(AB1435)</f>
        <v>Taito</v>
      </c>
      <c r="AM1435" s="111" t="n">
        <f aca="false">X1435</f>
        <v>1986</v>
      </c>
      <c r="AN1435" s="111" t="s">
        <v>208</v>
      </c>
      <c r="AQ1435" s="0" t="s">
        <v>9632</v>
      </c>
      <c r="AR1435" s="0" t="s">
        <v>224</v>
      </c>
      <c r="AT1435" s="0" t="s">
        <v>381</v>
      </c>
      <c r="AU1435" s="0" t="s">
        <v>227</v>
      </c>
      <c r="AZ1435" s="0" t="s">
        <v>9633</v>
      </c>
      <c r="BA1435" s="124" t="s">
        <v>200</v>
      </c>
      <c r="BB1435" s="0" t="s">
        <v>325</v>
      </c>
      <c r="BC1435" s="0" t="s">
        <v>9634</v>
      </c>
      <c r="BD1435" s="0" t="s">
        <v>200</v>
      </c>
      <c r="BE1435" s="0" t="s">
        <v>9635</v>
      </c>
      <c r="BF1435" s="0" t="s">
        <v>200</v>
      </c>
      <c r="BG1435" s="125" t="s">
        <v>200</v>
      </c>
      <c r="BH1435" s="0" t="s">
        <v>2215</v>
      </c>
      <c r="BI1435" s="112" t="n">
        <v>4988611860083</v>
      </c>
      <c r="BJ1435" s="126" t="s">
        <v>200</v>
      </c>
      <c r="BK1435" s="0" t="s">
        <v>215</v>
      </c>
      <c r="BL1435" s="112" t="n">
        <v>4</v>
      </c>
      <c r="BM1435" s="112" t="n">
        <v>4</v>
      </c>
      <c r="BN1435" s="112" t="n">
        <v>4</v>
      </c>
      <c r="BO1435" s="111" t="n">
        <v>20</v>
      </c>
      <c r="BP1435" s="125" t="s">
        <v>200</v>
      </c>
      <c r="BQ1435" s="127" t="s">
        <v>216</v>
      </c>
    </row>
    <row r="1436" customFormat="false" ht="13.8" hidden="false" customHeight="false" outlineLevel="0" collapsed="false">
      <c r="A1436" s="0" t="s">
        <v>9636</v>
      </c>
      <c r="B1436" s="0" t="s">
        <v>9359</v>
      </c>
      <c r="C1436" s="0" t="s">
        <v>234</v>
      </c>
      <c r="D1436" s="0" t="s">
        <v>193</v>
      </c>
      <c r="E1436" s="0" t="s">
        <v>194</v>
      </c>
      <c r="F1436" s="0" t="s">
        <v>195</v>
      </c>
      <c r="G1436" s="0" t="s">
        <v>196</v>
      </c>
      <c r="H1436" s="0" t="s">
        <v>400</v>
      </c>
      <c r="I1436" s="0" t="s">
        <v>401</v>
      </c>
      <c r="J1436" s="111" t="n">
        <v>1</v>
      </c>
      <c r="K1436" s="0" t="s">
        <v>198</v>
      </c>
      <c r="L1436" s="0" t="s">
        <v>198</v>
      </c>
      <c r="M1436" s="0" t="s">
        <v>199</v>
      </c>
      <c r="O1436" s="0" t="s">
        <v>200</v>
      </c>
      <c r="Q1436" s="120" t="s">
        <v>200</v>
      </c>
      <c r="R1436" s="0" t="s">
        <v>16</v>
      </c>
      <c r="S1436" s="0" t="s">
        <v>201</v>
      </c>
      <c r="T1436" s="0" t="s">
        <v>198</v>
      </c>
      <c r="U1436" s="0" t="s">
        <v>9360</v>
      </c>
      <c r="V1436" s="0" t="s">
        <v>9361</v>
      </c>
      <c r="W1436" s="110" t="s">
        <v>204</v>
      </c>
      <c r="X1436" s="111" t="n">
        <v>1992</v>
      </c>
      <c r="Z1436" s="111" t="s">
        <v>198</v>
      </c>
      <c r="AA1436" s="122" t="s">
        <v>200</v>
      </c>
      <c r="AB1436" s="0" t="s">
        <v>459</v>
      </c>
      <c r="AC1436" s="0" t="s">
        <v>459</v>
      </c>
      <c r="AD1436" s="111" t="n">
        <v>1992</v>
      </c>
      <c r="AE1436" s="111" t="s">
        <v>222</v>
      </c>
      <c r="AI1436" s="111" t="s">
        <v>207</v>
      </c>
      <c r="AK1436" s="111" t="str">
        <f aca="false">(AB1436)</f>
        <v>Konami</v>
      </c>
      <c r="AL1436" s="0" t="s">
        <v>200</v>
      </c>
      <c r="AM1436" s="111" t="n">
        <f aca="false">AD1436</f>
        <v>1992</v>
      </c>
      <c r="AN1436" s="111" t="s">
        <v>208</v>
      </c>
      <c r="AP1436" s="0" t="s">
        <v>286</v>
      </c>
      <c r="AQ1436" s="0" t="s">
        <v>200</v>
      </c>
      <c r="AR1436" s="0" t="s">
        <v>200</v>
      </c>
      <c r="AS1436" s="0" t="s">
        <v>460</v>
      </c>
      <c r="AT1436" s="0" t="s">
        <v>339</v>
      </c>
      <c r="AU1436" s="0" t="s">
        <v>434</v>
      </c>
      <c r="AV1436" s="0" t="s">
        <v>200</v>
      </c>
      <c r="AZ1436" s="0" t="s">
        <v>9637</v>
      </c>
      <c r="BA1436" s="124" t="s">
        <v>200</v>
      </c>
      <c r="BB1436" s="0" t="s">
        <v>248</v>
      </c>
      <c r="BC1436" s="0" t="s">
        <v>9638</v>
      </c>
      <c r="BD1436" s="0" t="s">
        <v>9639</v>
      </c>
      <c r="BE1436" s="0" t="s">
        <v>2968</v>
      </c>
      <c r="BF1436" s="0" t="s">
        <v>327</v>
      </c>
      <c r="BG1436" s="125" t="s">
        <v>200</v>
      </c>
      <c r="BH1436" s="0" t="s">
        <v>2215</v>
      </c>
      <c r="BI1436" s="112" t="s">
        <v>198</v>
      </c>
      <c r="BJ1436" s="126" t="s">
        <v>200</v>
      </c>
      <c r="BK1436" s="0" t="s">
        <v>1284</v>
      </c>
      <c r="BL1436" s="112" t="n">
        <v>4</v>
      </c>
      <c r="BM1436" s="112" t="s">
        <v>66</v>
      </c>
      <c r="BN1436" s="112" t="s">
        <v>66</v>
      </c>
      <c r="BO1436" s="111" t="n">
        <v>20</v>
      </c>
      <c r="BP1436" s="125" t="s">
        <v>200</v>
      </c>
      <c r="BQ1436" s="127" t="s">
        <v>216</v>
      </c>
    </row>
    <row r="1437" customFormat="false" ht="13.8" hidden="false" customHeight="false" outlineLevel="0" collapsed="false">
      <c r="A1437" s="0" t="s">
        <v>9640</v>
      </c>
      <c r="B1437" s="0" t="s">
        <v>9359</v>
      </c>
      <c r="C1437" s="0" t="s">
        <v>192</v>
      </c>
      <c r="D1437" s="0" t="s">
        <v>193</v>
      </c>
      <c r="E1437" s="0" t="s">
        <v>194</v>
      </c>
      <c r="F1437" s="0" t="s">
        <v>195</v>
      </c>
      <c r="G1437" s="0" t="s">
        <v>196</v>
      </c>
      <c r="H1437" s="0" t="s">
        <v>197</v>
      </c>
      <c r="J1437" s="111" t="n">
        <v>1</v>
      </c>
      <c r="K1437" s="0" t="s">
        <v>198</v>
      </c>
      <c r="L1437" s="0" t="s">
        <v>198</v>
      </c>
      <c r="M1437" s="0" t="s">
        <v>199</v>
      </c>
      <c r="O1437" s="0" t="s">
        <v>200</v>
      </c>
      <c r="Q1437" s="120" t="s">
        <v>200</v>
      </c>
      <c r="R1437" s="0" t="s">
        <v>16</v>
      </c>
      <c r="S1437" s="0" t="s">
        <v>201</v>
      </c>
      <c r="T1437" s="0" t="s">
        <v>198</v>
      </c>
      <c r="U1437" s="0" t="s">
        <v>9360</v>
      </c>
      <c r="V1437" s="0" t="s">
        <v>9361</v>
      </c>
      <c r="W1437" s="110" t="s">
        <v>204</v>
      </c>
      <c r="X1437" s="111" t="n">
        <v>1992</v>
      </c>
      <c r="Z1437" s="111" t="s">
        <v>198</v>
      </c>
      <c r="AA1437" s="122" t="s">
        <v>200</v>
      </c>
      <c r="AB1437" s="0" t="s">
        <v>543</v>
      </c>
      <c r="AC1437" s="0" t="s">
        <v>543</v>
      </c>
      <c r="AD1437" s="111" t="n">
        <v>1992</v>
      </c>
      <c r="AE1437" s="111" t="s">
        <v>222</v>
      </c>
      <c r="AI1437" s="111" t="s">
        <v>207</v>
      </c>
      <c r="AK1437" s="111" t="str">
        <f aca="false">(AB1437)</f>
        <v>Capcom</v>
      </c>
      <c r="AL1437" s="0" t="s">
        <v>200</v>
      </c>
      <c r="AM1437" s="111" t="n">
        <f aca="false">AD1437</f>
        <v>1992</v>
      </c>
      <c r="AN1437" s="111" t="s">
        <v>208</v>
      </c>
      <c r="AP1437" s="0" t="s">
        <v>286</v>
      </c>
      <c r="AQ1437" s="0" t="s">
        <v>200</v>
      </c>
      <c r="AR1437" s="0" t="s">
        <v>200</v>
      </c>
      <c r="AS1437" s="0" t="s">
        <v>9641</v>
      </c>
      <c r="AV1437" s="0" t="s">
        <v>8602</v>
      </c>
      <c r="AZ1437" s="0" t="s">
        <v>9642</v>
      </c>
      <c r="BA1437" s="124" t="s">
        <v>200</v>
      </c>
      <c r="BB1437" s="0" t="s">
        <v>248</v>
      </c>
      <c r="BC1437" s="0" t="s">
        <v>5727</v>
      </c>
      <c r="BD1437" s="0" t="s">
        <v>9643</v>
      </c>
      <c r="BE1437" s="0" t="s">
        <v>9644</v>
      </c>
      <c r="BG1437" s="125" t="s">
        <v>200</v>
      </c>
      <c r="BH1437" s="0" t="s">
        <v>9434</v>
      </c>
      <c r="BI1437" s="112" t="s">
        <v>198</v>
      </c>
      <c r="BJ1437" s="126" t="s">
        <v>200</v>
      </c>
      <c r="BK1437" s="0" t="s">
        <v>2069</v>
      </c>
      <c r="BL1437" s="112" t="n">
        <v>4</v>
      </c>
      <c r="BM1437" s="112" t="s">
        <v>66</v>
      </c>
      <c r="BN1437" s="112" t="s">
        <v>66</v>
      </c>
      <c r="BO1437" s="111" t="n">
        <v>20</v>
      </c>
      <c r="BP1437" s="125" t="s">
        <v>200</v>
      </c>
      <c r="BQ1437" s="127" t="s">
        <v>216</v>
      </c>
    </row>
    <row r="1438" customFormat="false" ht="13.8" hidden="false" customHeight="false" outlineLevel="0" collapsed="false">
      <c r="A1438" s="0" t="s">
        <v>9645</v>
      </c>
      <c r="B1438" s="0" t="s">
        <v>9359</v>
      </c>
      <c r="C1438" s="0" t="s">
        <v>234</v>
      </c>
      <c r="D1438" s="0" t="s">
        <v>193</v>
      </c>
      <c r="E1438" s="0" t="s">
        <v>194</v>
      </c>
      <c r="F1438" s="0" t="s">
        <v>195</v>
      </c>
      <c r="G1438" s="0" t="s">
        <v>196</v>
      </c>
      <c r="H1438" s="0" t="s">
        <v>219</v>
      </c>
      <c r="J1438" s="111" t="n">
        <v>1</v>
      </c>
      <c r="K1438" s="0" t="s">
        <v>198</v>
      </c>
      <c r="L1438" s="0" t="s">
        <v>198</v>
      </c>
      <c r="M1438" s="0" t="s">
        <v>199</v>
      </c>
      <c r="O1438" s="0" t="s">
        <v>200</v>
      </c>
      <c r="Q1438" s="120" t="s">
        <v>200</v>
      </c>
      <c r="R1438" s="0" t="s">
        <v>16</v>
      </c>
      <c r="S1438" s="0" t="s">
        <v>201</v>
      </c>
      <c r="T1438" s="0" t="s">
        <v>198</v>
      </c>
      <c r="U1438" s="0" t="s">
        <v>9360</v>
      </c>
      <c r="V1438" s="0" t="s">
        <v>9361</v>
      </c>
      <c r="W1438" s="110" t="s">
        <v>204</v>
      </c>
      <c r="X1438" s="111" t="n">
        <v>1989</v>
      </c>
      <c r="Z1438" s="111" t="s">
        <v>198</v>
      </c>
      <c r="AA1438" s="122" t="s">
        <v>200</v>
      </c>
      <c r="AB1438" s="0" t="s">
        <v>9646</v>
      </c>
      <c r="AD1438" s="111" t="n">
        <v>1989</v>
      </c>
      <c r="AE1438" s="111" t="s">
        <v>222</v>
      </c>
      <c r="AG1438" s="111" t="s">
        <v>241</v>
      </c>
      <c r="AH1438" s="130" t="s">
        <v>480</v>
      </c>
      <c r="AI1438" s="111" t="s">
        <v>207</v>
      </c>
      <c r="AK1438" s="111" t="str">
        <f aca="false">(AB1438)</f>
        <v>Ultra software corpKonami</v>
      </c>
      <c r="AL1438" s="0" t="s">
        <v>200</v>
      </c>
      <c r="AM1438" s="111" t="n">
        <f aca="false">AD1438</f>
        <v>1989</v>
      </c>
      <c r="AN1438" s="111" t="s">
        <v>208</v>
      </c>
      <c r="AP1438" s="0" t="s">
        <v>526</v>
      </c>
      <c r="AQ1438" s="0" t="s">
        <v>200</v>
      </c>
      <c r="AR1438" s="0" t="s">
        <v>9647</v>
      </c>
      <c r="AS1438" s="0" t="s">
        <v>9648</v>
      </c>
      <c r="AT1438" s="0" t="s">
        <v>339</v>
      </c>
      <c r="AU1438" s="0" t="s">
        <v>200</v>
      </c>
      <c r="AV1438" s="0" t="s">
        <v>200</v>
      </c>
      <c r="AZ1438" s="0" t="s">
        <v>9649</v>
      </c>
      <c r="BA1438" s="124" t="s">
        <v>200</v>
      </c>
      <c r="BB1438" s="0" t="s">
        <v>248</v>
      </c>
      <c r="BC1438" s="0" t="s">
        <v>9650</v>
      </c>
      <c r="BD1438" s="0" t="s">
        <v>9651</v>
      </c>
      <c r="BE1438" s="0" t="s">
        <v>9486</v>
      </c>
      <c r="BF1438" s="0" t="s">
        <v>9652</v>
      </c>
      <c r="BG1438" s="125" t="s">
        <v>200</v>
      </c>
      <c r="BH1438" s="0" t="s">
        <v>2215</v>
      </c>
      <c r="BI1438" s="112" t="s">
        <v>198</v>
      </c>
      <c r="BJ1438" s="126" t="s">
        <v>200</v>
      </c>
      <c r="BK1438" s="0" t="s">
        <v>1284</v>
      </c>
      <c r="BL1438" s="112" t="n">
        <v>4</v>
      </c>
      <c r="BM1438" s="112" t="s">
        <v>66</v>
      </c>
      <c r="BN1438" s="112" t="s">
        <v>66</v>
      </c>
      <c r="BO1438" s="111" t="n">
        <v>20</v>
      </c>
      <c r="BP1438" s="125" t="s">
        <v>200</v>
      </c>
      <c r="BQ1438" s="127" t="s">
        <v>216</v>
      </c>
    </row>
    <row r="1439" customFormat="false" ht="13.8" hidden="false" customHeight="false" outlineLevel="0" collapsed="false">
      <c r="A1439" s="0" t="s">
        <v>9653</v>
      </c>
      <c r="B1439" s="0" t="s">
        <v>9359</v>
      </c>
      <c r="C1439" s="0" t="s">
        <v>558</v>
      </c>
      <c r="D1439" s="0" t="s">
        <v>193</v>
      </c>
      <c r="E1439" s="0" t="s">
        <v>194</v>
      </c>
      <c r="G1439" s="0" t="s">
        <v>196</v>
      </c>
      <c r="H1439" s="0" t="s">
        <v>197</v>
      </c>
      <c r="J1439" s="111" t="n">
        <v>2</v>
      </c>
      <c r="K1439" s="0" t="s">
        <v>198</v>
      </c>
      <c r="L1439" s="0" t="s">
        <v>533</v>
      </c>
      <c r="M1439" s="0" t="s">
        <v>199</v>
      </c>
      <c r="O1439" s="0" t="s">
        <v>200</v>
      </c>
      <c r="Q1439" s="120" t="s">
        <v>200</v>
      </c>
      <c r="R1439" s="0" t="s">
        <v>16</v>
      </c>
      <c r="S1439" s="0" t="s">
        <v>201</v>
      </c>
      <c r="T1439" s="0" t="s">
        <v>198</v>
      </c>
      <c r="U1439" s="0" t="s">
        <v>9360</v>
      </c>
      <c r="V1439" s="0" t="s">
        <v>9361</v>
      </c>
      <c r="W1439" s="110" t="s">
        <v>204</v>
      </c>
      <c r="X1439" s="111" t="n">
        <v>1989</v>
      </c>
      <c r="Z1439" s="111" t="s">
        <v>198</v>
      </c>
      <c r="AA1439" s="122" t="s">
        <v>200</v>
      </c>
      <c r="AB1439" s="0" t="s">
        <v>9654</v>
      </c>
      <c r="AC1439" s="0" t="s">
        <v>459</v>
      </c>
      <c r="AD1439" s="111" t="n">
        <v>1989</v>
      </c>
      <c r="AE1439" s="111" t="s">
        <v>222</v>
      </c>
      <c r="AI1439" s="111" t="s">
        <v>207</v>
      </c>
      <c r="AK1439" s="0" t="s">
        <v>9654</v>
      </c>
      <c r="AL1439" s="0" t="s">
        <v>216</v>
      </c>
      <c r="AM1439" s="111" t="n">
        <v>1989</v>
      </c>
      <c r="AN1439" s="111" t="s">
        <v>208</v>
      </c>
      <c r="AP1439" s="0" t="s">
        <v>526</v>
      </c>
      <c r="AQ1439" s="0" t="s">
        <v>200</v>
      </c>
      <c r="AR1439" s="0" t="s">
        <v>200</v>
      </c>
      <c r="AS1439" s="0" t="s">
        <v>9648</v>
      </c>
      <c r="AU1439" s="0" t="s">
        <v>200</v>
      </c>
      <c r="AV1439" s="0" t="s">
        <v>200</v>
      </c>
      <c r="AZ1439" s="0" t="s">
        <v>9655</v>
      </c>
      <c r="BA1439" s="124" t="s">
        <v>200</v>
      </c>
      <c r="BB1439" s="0" t="s">
        <v>248</v>
      </c>
      <c r="BC1439" s="0" t="s">
        <v>1809</v>
      </c>
      <c r="BD1439" s="0" t="s">
        <v>9656</v>
      </c>
      <c r="BE1439" s="0" t="s">
        <v>9657</v>
      </c>
      <c r="BG1439" s="125" t="s">
        <v>200</v>
      </c>
      <c r="BH1439" s="0" t="s">
        <v>9434</v>
      </c>
      <c r="BI1439" s="112" t="s">
        <v>198</v>
      </c>
      <c r="BJ1439" s="126" t="s">
        <v>200</v>
      </c>
      <c r="BK1439" s="0" t="s">
        <v>9403</v>
      </c>
      <c r="BL1439" s="112" t="n">
        <v>4</v>
      </c>
      <c r="BM1439" s="112" t="s">
        <v>66</v>
      </c>
      <c r="BN1439" s="112" t="s">
        <v>66</v>
      </c>
      <c r="BO1439" s="111" t="n">
        <v>20</v>
      </c>
      <c r="BP1439" s="125" t="s">
        <v>200</v>
      </c>
      <c r="BQ1439" s="127" t="s">
        <v>216</v>
      </c>
    </row>
    <row r="1440" customFormat="false" ht="13.8" hidden="false" customHeight="false" outlineLevel="0" collapsed="false">
      <c r="A1440" s="0" t="s">
        <v>9658</v>
      </c>
      <c r="B1440" s="0" t="s">
        <v>9359</v>
      </c>
      <c r="C1440" s="0" t="s">
        <v>605</v>
      </c>
      <c r="D1440" s="0" t="s">
        <v>193</v>
      </c>
      <c r="E1440" s="0" t="s">
        <v>194</v>
      </c>
      <c r="F1440" s="0" t="s">
        <v>314</v>
      </c>
      <c r="G1440" s="0" t="s">
        <v>391</v>
      </c>
      <c r="H1440" s="0" t="s">
        <v>197</v>
      </c>
      <c r="J1440" s="111" t="n">
        <v>2</v>
      </c>
      <c r="K1440" s="0" t="s">
        <v>198</v>
      </c>
      <c r="L1440" s="0" t="s">
        <v>392</v>
      </c>
      <c r="M1440" s="0" t="s">
        <v>199</v>
      </c>
      <c r="O1440" s="0" t="s">
        <v>200</v>
      </c>
      <c r="P1440" s="0" t="s">
        <v>410</v>
      </c>
      <c r="Q1440" s="120" t="s">
        <v>200</v>
      </c>
      <c r="R1440" s="0" t="s">
        <v>16</v>
      </c>
      <c r="S1440" s="0" t="s">
        <v>201</v>
      </c>
      <c r="T1440" s="0" t="s">
        <v>198</v>
      </c>
      <c r="U1440" s="0" t="s">
        <v>9360</v>
      </c>
      <c r="V1440" s="0" t="s">
        <v>9361</v>
      </c>
      <c r="W1440" s="110" t="s">
        <v>204</v>
      </c>
      <c r="X1440" s="111" t="n">
        <v>1987</v>
      </c>
      <c r="Z1440" s="111" t="s">
        <v>198</v>
      </c>
      <c r="AA1440" s="122" t="s">
        <v>200</v>
      </c>
      <c r="AB1440" s="0" t="s">
        <v>9448</v>
      </c>
      <c r="AC1440" s="0" t="s">
        <v>9448</v>
      </c>
      <c r="AD1440" s="111" t="n">
        <v>1987</v>
      </c>
      <c r="AE1440" s="111" t="s">
        <v>222</v>
      </c>
      <c r="AI1440" s="111" t="s">
        <v>207</v>
      </c>
      <c r="AK1440" s="111" t="str">
        <f aca="false">(AB1440)</f>
        <v>Nintendo</v>
      </c>
      <c r="AM1440" s="111" t="n">
        <v>1984</v>
      </c>
      <c r="AN1440" s="111" t="s">
        <v>208</v>
      </c>
      <c r="AQ1440" s="0" t="s">
        <v>9659</v>
      </c>
      <c r="AR1440" s="0" t="s">
        <v>200</v>
      </c>
      <c r="AS1440" s="0" t="s">
        <v>200</v>
      </c>
      <c r="AV1440" s="0" t="s">
        <v>9660</v>
      </c>
      <c r="AW1440" s="0" t="s">
        <v>9661</v>
      </c>
      <c r="AZ1440" s="0" t="s">
        <v>9662</v>
      </c>
      <c r="BA1440" s="124" t="s">
        <v>200</v>
      </c>
      <c r="BB1440" s="0" t="s">
        <v>210</v>
      </c>
      <c r="BC1440" s="0" t="s">
        <v>9663</v>
      </c>
      <c r="BE1440" s="0" t="s">
        <v>9664</v>
      </c>
      <c r="BG1440" s="125" t="s">
        <v>200</v>
      </c>
      <c r="BH1440" s="0" t="s">
        <v>2215</v>
      </c>
      <c r="BI1440" s="112" t="s">
        <v>198</v>
      </c>
      <c r="BJ1440" s="126" t="s">
        <v>200</v>
      </c>
      <c r="BK1440" s="0" t="s">
        <v>1284</v>
      </c>
      <c r="BL1440" s="112" t="n">
        <v>4</v>
      </c>
      <c r="BM1440" s="112" t="s">
        <v>66</v>
      </c>
      <c r="BN1440" s="112" t="s">
        <v>66</v>
      </c>
      <c r="BO1440" s="111" t="n">
        <v>20</v>
      </c>
      <c r="BP1440" s="125" t="s">
        <v>200</v>
      </c>
      <c r="BQ1440" s="127" t="s">
        <v>216</v>
      </c>
    </row>
    <row r="1441" customFormat="false" ht="13.8" hidden="false" customHeight="false" outlineLevel="0" collapsed="false">
      <c r="A1441" s="0" t="s">
        <v>9665</v>
      </c>
      <c r="B1441" s="0" t="s">
        <v>9359</v>
      </c>
      <c r="C1441" s="0" t="s">
        <v>361</v>
      </c>
      <c r="D1441" s="0" t="s">
        <v>193</v>
      </c>
      <c r="E1441" s="0" t="s">
        <v>194</v>
      </c>
      <c r="F1441" s="0" t="s">
        <v>195</v>
      </c>
      <c r="G1441" s="0" t="s">
        <v>362</v>
      </c>
      <c r="H1441" s="0" t="s">
        <v>400</v>
      </c>
      <c r="J1441" s="111" t="n">
        <v>1</v>
      </c>
      <c r="K1441" s="0" t="s">
        <v>198</v>
      </c>
      <c r="L1441" s="0" t="s">
        <v>198</v>
      </c>
      <c r="M1441" s="0" t="s">
        <v>199</v>
      </c>
      <c r="Q1441" s="120"/>
      <c r="R1441" s="0" t="s">
        <v>16</v>
      </c>
      <c r="S1441" s="0" t="s">
        <v>201</v>
      </c>
      <c r="T1441" s="0" t="s">
        <v>198</v>
      </c>
      <c r="U1441" s="0" t="s">
        <v>9360</v>
      </c>
      <c r="V1441" s="0" t="s">
        <v>9361</v>
      </c>
      <c r="W1441" s="110" t="s">
        <v>204</v>
      </c>
      <c r="X1441" s="111" t="n">
        <v>1988</v>
      </c>
      <c r="Y1441" s="111" t="s">
        <v>205</v>
      </c>
      <c r="Z1441" s="111" t="s">
        <v>198</v>
      </c>
      <c r="AA1441" s="122"/>
      <c r="AB1441" s="0" t="s">
        <v>9666</v>
      </c>
      <c r="AC1441" s="0" t="s">
        <v>9448</v>
      </c>
      <c r="AD1441" s="111" t="n">
        <v>1988</v>
      </c>
      <c r="AE1441" s="111" t="s">
        <v>222</v>
      </c>
      <c r="AI1441" s="111" t="s">
        <v>207</v>
      </c>
      <c r="AK1441" s="0" t="s">
        <v>9666</v>
      </c>
      <c r="AL1441" s="0" t="s">
        <v>216</v>
      </c>
      <c r="AM1441" s="111" t="n">
        <v>1984</v>
      </c>
      <c r="AN1441" s="111" t="s">
        <v>208</v>
      </c>
      <c r="AO1441" s="0" t="s">
        <v>1730</v>
      </c>
      <c r="AP1441" s="0" t="s">
        <v>200</v>
      </c>
      <c r="AU1441" s="0" t="s">
        <v>1122</v>
      </c>
      <c r="AV1441" s="0" t="s">
        <v>9456</v>
      </c>
      <c r="AZ1441" s="0" t="s">
        <v>9667</v>
      </c>
      <c r="BA1441" s="124" t="s">
        <v>200</v>
      </c>
      <c r="BB1441" s="0" t="s">
        <v>248</v>
      </c>
      <c r="BC1441" s="0" t="s">
        <v>9668</v>
      </c>
      <c r="BE1441" s="0" t="s">
        <v>9669</v>
      </c>
      <c r="BG1441" s="125"/>
      <c r="BH1441" s="0" t="s">
        <v>2215</v>
      </c>
      <c r="BI1441" s="112" t="n">
        <v>45496630041</v>
      </c>
      <c r="BJ1441" s="126"/>
      <c r="BK1441" s="0" t="s">
        <v>215</v>
      </c>
      <c r="BL1441" s="112" t="s">
        <v>3352</v>
      </c>
      <c r="BM1441" s="112" t="s">
        <v>3352</v>
      </c>
      <c r="BN1441" s="112" t="s">
        <v>3352</v>
      </c>
      <c r="BO1441" s="111" t="n">
        <v>40</v>
      </c>
      <c r="BP1441" s="125"/>
      <c r="BQ1441" s="127" t="s">
        <v>216</v>
      </c>
    </row>
    <row r="1442" customFormat="false" ht="13.8" hidden="false" customHeight="false" outlineLevel="0" collapsed="false">
      <c r="A1442" s="0" t="s">
        <v>9670</v>
      </c>
      <c r="B1442" s="0" t="s">
        <v>9359</v>
      </c>
      <c r="C1442" s="0" t="s">
        <v>423</v>
      </c>
      <c r="D1442" s="0" t="s">
        <v>193</v>
      </c>
      <c r="E1442" s="0" t="s">
        <v>313</v>
      </c>
      <c r="F1442" s="0" t="s">
        <v>314</v>
      </c>
      <c r="G1442" s="0" t="s">
        <v>424</v>
      </c>
      <c r="H1442" s="0" t="s">
        <v>197</v>
      </c>
      <c r="J1442" s="111" t="n">
        <v>2</v>
      </c>
      <c r="K1442" s="0" t="s">
        <v>198</v>
      </c>
      <c r="L1442" s="0" t="s">
        <v>392</v>
      </c>
      <c r="M1442" s="0" t="s">
        <v>274</v>
      </c>
      <c r="O1442" s="0" t="s">
        <v>596</v>
      </c>
      <c r="Q1442" s="120" t="s">
        <v>200</v>
      </c>
      <c r="R1442" s="0" t="s">
        <v>16</v>
      </c>
      <c r="S1442" s="0" t="s">
        <v>201</v>
      </c>
      <c r="T1442" s="0" t="s">
        <v>198</v>
      </c>
      <c r="U1442" s="0" t="s">
        <v>9360</v>
      </c>
      <c r="V1442" s="0" t="s">
        <v>9361</v>
      </c>
      <c r="W1442" s="110" t="s">
        <v>204</v>
      </c>
      <c r="X1442" s="111" t="n">
        <v>1991</v>
      </c>
      <c r="Y1442" s="130" t="s">
        <v>205</v>
      </c>
      <c r="Z1442" s="111" t="s">
        <v>198</v>
      </c>
      <c r="AA1442" s="122" t="s">
        <v>200</v>
      </c>
      <c r="AB1442" s="0" t="s">
        <v>9443</v>
      </c>
      <c r="AC1442" s="0" t="s">
        <v>9448</v>
      </c>
      <c r="AD1442" s="111" t="n">
        <v>1991</v>
      </c>
      <c r="AE1442" s="111" t="s">
        <v>222</v>
      </c>
      <c r="AH1442" s="111" t="s">
        <v>799</v>
      </c>
      <c r="AI1442" s="111" t="s">
        <v>207</v>
      </c>
      <c r="AK1442" s="111" t="str">
        <f aca="false">(AB1442)</f>
        <v>Technos</v>
      </c>
      <c r="AM1442" s="111" t="n">
        <f aca="false">AD1442</f>
        <v>1991</v>
      </c>
      <c r="AN1442" s="111" t="s">
        <v>208</v>
      </c>
      <c r="AS1442" s="0" t="s">
        <v>4879</v>
      </c>
      <c r="AU1442" s="0" t="s">
        <v>1871</v>
      </c>
      <c r="AV1442" s="0" t="s">
        <v>200</v>
      </c>
      <c r="AZ1442" s="0" t="s">
        <v>9671</v>
      </c>
      <c r="BA1442" s="124" t="s">
        <v>200</v>
      </c>
      <c r="BB1442" s="0" t="s">
        <v>248</v>
      </c>
      <c r="BC1442" s="0" t="s">
        <v>9672</v>
      </c>
      <c r="BD1442" s="0" t="s">
        <v>9673</v>
      </c>
      <c r="BE1442" s="0" t="s">
        <v>9674</v>
      </c>
      <c r="BF1442" s="0" t="s">
        <v>200</v>
      </c>
      <c r="BG1442" s="125" t="s">
        <v>200</v>
      </c>
      <c r="BH1442" s="0" t="s">
        <v>2215</v>
      </c>
      <c r="BI1442" s="112" t="s">
        <v>198</v>
      </c>
      <c r="BJ1442" s="126" t="s">
        <v>200</v>
      </c>
      <c r="BK1442" s="0" t="s">
        <v>1284</v>
      </c>
      <c r="BL1442" s="112" t="n">
        <v>4</v>
      </c>
      <c r="BM1442" s="112" t="s">
        <v>66</v>
      </c>
      <c r="BN1442" s="112" t="s">
        <v>66</v>
      </c>
      <c r="BO1442" s="111" t="n">
        <v>20</v>
      </c>
      <c r="BP1442" s="125" t="s">
        <v>200</v>
      </c>
      <c r="BQ1442" s="127" t="s">
        <v>216</v>
      </c>
    </row>
    <row r="1443" customFormat="false" ht="13.8" hidden="false" customHeight="false" outlineLevel="0" collapsed="false">
      <c r="A1443" s="0" t="s">
        <v>9675</v>
      </c>
      <c r="B1443" s="0" t="s">
        <v>9676</v>
      </c>
      <c r="C1443" s="0" t="s">
        <v>490</v>
      </c>
      <c r="D1443" s="0" t="s">
        <v>9677</v>
      </c>
      <c r="E1443" s="0" t="s">
        <v>194</v>
      </c>
      <c r="F1443" s="0" t="s">
        <v>195</v>
      </c>
      <c r="G1443" s="0" t="s">
        <v>196</v>
      </c>
      <c r="H1443" s="0" t="s">
        <v>197</v>
      </c>
      <c r="J1443" s="111" t="n">
        <v>1</v>
      </c>
      <c r="K1443" s="0" t="s">
        <v>198</v>
      </c>
      <c r="L1443" s="0" t="s">
        <v>198</v>
      </c>
      <c r="M1443" s="0" t="s">
        <v>199</v>
      </c>
      <c r="O1443" s="0" t="s">
        <v>200</v>
      </c>
      <c r="Q1443" s="120" t="s">
        <v>200</v>
      </c>
      <c r="R1443" s="0" t="s">
        <v>16</v>
      </c>
      <c r="S1443" s="0" t="s">
        <v>201</v>
      </c>
      <c r="T1443" s="0" t="s">
        <v>198</v>
      </c>
      <c r="U1443" s="0" t="s">
        <v>202</v>
      </c>
      <c r="V1443" s="0" t="s">
        <v>1252</v>
      </c>
      <c r="W1443" s="110" t="s">
        <v>198</v>
      </c>
      <c r="X1443" s="111" t="n">
        <v>1993</v>
      </c>
      <c r="Z1443" s="111" t="s">
        <v>221</v>
      </c>
      <c r="AA1443" s="122" t="s">
        <v>200</v>
      </c>
      <c r="AB1443" s="0" t="s">
        <v>9678</v>
      </c>
      <c r="AC1443" s="0" t="s">
        <v>1572</v>
      </c>
      <c r="AD1443" s="111" t="n">
        <v>1993</v>
      </c>
      <c r="AE1443" s="111" t="s">
        <v>222</v>
      </c>
      <c r="AI1443" s="111" t="s">
        <v>207</v>
      </c>
      <c r="AK1443" s="111" t="str">
        <f aca="false">(AB1443)</f>
        <v>Quintet</v>
      </c>
      <c r="AM1443" s="111" t="n">
        <f aca="false">AD1443</f>
        <v>1993</v>
      </c>
      <c r="AN1443" s="111" t="s">
        <v>208</v>
      </c>
      <c r="AS1443" s="0" t="s">
        <v>200</v>
      </c>
      <c r="AU1443" s="0" t="s">
        <v>332</v>
      </c>
      <c r="AV1443" s="0" t="s">
        <v>200</v>
      </c>
      <c r="AW1443" s="0" t="s">
        <v>404</v>
      </c>
      <c r="AZ1443" s="0" t="s">
        <v>9679</v>
      </c>
      <c r="BA1443" s="124" t="s">
        <v>200</v>
      </c>
      <c r="BB1443" s="0" t="s">
        <v>210</v>
      </c>
      <c r="BC1443" s="0" t="s">
        <v>9680</v>
      </c>
      <c r="BD1443" s="0" t="s">
        <v>9681</v>
      </c>
      <c r="BE1443" s="0" t="s">
        <v>9682</v>
      </c>
      <c r="BG1443" s="125" t="s">
        <v>200</v>
      </c>
      <c r="BH1443" s="0" t="s">
        <v>5255</v>
      </c>
      <c r="BI1443" s="112" t="s">
        <v>198</v>
      </c>
      <c r="BJ1443" s="126" t="s">
        <v>200</v>
      </c>
      <c r="BK1443" s="0" t="s">
        <v>1284</v>
      </c>
      <c r="BL1443" s="112" t="n">
        <v>4</v>
      </c>
      <c r="BM1443" s="112" t="s">
        <v>66</v>
      </c>
      <c r="BN1443" s="112" t="s">
        <v>66</v>
      </c>
      <c r="BO1443" s="111" t="n">
        <v>20</v>
      </c>
      <c r="BP1443" s="125" t="s">
        <v>200</v>
      </c>
      <c r="BQ1443" s="127" t="s">
        <v>216</v>
      </c>
    </row>
    <row r="1444" customFormat="false" ht="13.8" hidden="false" customHeight="false" outlineLevel="0" collapsed="false">
      <c r="A1444" s="0" t="s">
        <v>9683</v>
      </c>
      <c r="B1444" s="0" t="s">
        <v>9676</v>
      </c>
      <c r="C1444" s="0" t="s">
        <v>329</v>
      </c>
      <c r="D1444" s="0" t="s">
        <v>193</v>
      </c>
      <c r="E1444" s="0" t="s">
        <v>194</v>
      </c>
      <c r="F1444" s="0" t="s">
        <v>195</v>
      </c>
      <c r="G1444" s="0" t="s">
        <v>196</v>
      </c>
      <c r="H1444" s="0" t="s">
        <v>197</v>
      </c>
      <c r="J1444" s="111" t="n">
        <v>1</v>
      </c>
      <c r="K1444" s="0" t="s">
        <v>198</v>
      </c>
      <c r="L1444" s="0" t="s">
        <v>198</v>
      </c>
      <c r="M1444" s="0" t="s">
        <v>199</v>
      </c>
      <c r="Q1444" s="120" t="s">
        <v>200</v>
      </c>
      <c r="R1444" s="0" t="s">
        <v>16</v>
      </c>
      <c r="S1444" s="0" t="s">
        <v>201</v>
      </c>
      <c r="T1444" s="0" t="s">
        <v>198</v>
      </c>
      <c r="U1444" s="0" t="s">
        <v>239</v>
      </c>
      <c r="V1444" s="131" t="s">
        <v>756</v>
      </c>
      <c r="W1444" s="110" t="s">
        <v>204</v>
      </c>
      <c r="X1444" s="111" t="n">
        <v>1993</v>
      </c>
      <c r="Y1444" s="111" t="s">
        <v>240</v>
      </c>
      <c r="Z1444" s="130" t="s">
        <v>757</v>
      </c>
      <c r="AA1444" s="122" t="s">
        <v>200</v>
      </c>
      <c r="AB1444" s="0" t="s">
        <v>9362</v>
      </c>
      <c r="AC1444" s="0" t="s">
        <v>2294</v>
      </c>
      <c r="AD1444" s="111" t="s">
        <v>198</v>
      </c>
      <c r="AE1444" s="111" t="s">
        <v>222</v>
      </c>
      <c r="AI1444" s="111" t="s">
        <v>207</v>
      </c>
      <c r="AK1444" s="111" t="str">
        <f aca="false">(AB1444)</f>
        <v>Hal laboratory</v>
      </c>
      <c r="AM1444" s="111" t="n">
        <f aca="false">X1444</f>
        <v>1993</v>
      </c>
      <c r="AN1444" s="111" t="s">
        <v>208</v>
      </c>
      <c r="AS1444" s="0" t="s">
        <v>200</v>
      </c>
      <c r="AU1444" s="0" t="s">
        <v>332</v>
      </c>
      <c r="AZ1444" s="0" t="s">
        <v>9684</v>
      </c>
      <c r="BA1444" s="124" t="s">
        <v>200</v>
      </c>
      <c r="BB1444" s="0" t="s">
        <v>248</v>
      </c>
      <c r="BC1444" s="0" t="s">
        <v>9685</v>
      </c>
      <c r="BD1444" s="0" t="s">
        <v>9686</v>
      </c>
      <c r="BE1444" s="0" t="s">
        <v>9687</v>
      </c>
      <c r="BF1444" s="0" t="s">
        <v>9688</v>
      </c>
      <c r="BG1444" s="125" t="s">
        <v>200</v>
      </c>
      <c r="BH1444" s="0" t="s">
        <v>5255</v>
      </c>
      <c r="BI1444" s="112" t="n">
        <v>4961012936045</v>
      </c>
      <c r="BJ1444" s="126" t="s">
        <v>200</v>
      </c>
      <c r="BK1444" s="0" t="s">
        <v>215</v>
      </c>
      <c r="BL1444" s="112" t="n">
        <v>4</v>
      </c>
      <c r="BM1444" s="112" t="n">
        <v>4</v>
      </c>
      <c r="BN1444" s="112" t="n">
        <v>4</v>
      </c>
      <c r="BO1444" s="111" t="n">
        <v>20</v>
      </c>
      <c r="BP1444" s="125" t="s">
        <v>200</v>
      </c>
      <c r="BQ1444" s="127" t="s">
        <v>216</v>
      </c>
    </row>
    <row r="1445" customFormat="false" ht="13.8" hidden="false" customHeight="false" outlineLevel="0" collapsed="false">
      <c r="A1445" s="0" t="s">
        <v>497</v>
      </c>
      <c r="B1445" s="0" t="s">
        <v>9676</v>
      </c>
      <c r="C1445" s="0" t="s">
        <v>490</v>
      </c>
      <c r="D1445" s="0" t="s">
        <v>193</v>
      </c>
      <c r="E1445" s="0" t="s">
        <v>194</v>
      </c>
      <c r="F1445" s="0" t="s">
        <v>399</v>
      </c>
      <c r="G1445" s="0" t="s">
        <v>196</v>
      </c>
      <c r="H1445" s="0" t="s">
        <v>197</v>
      </c>
      <c r="J1445" s="111" t="n">
        <v>1</v>
      </c>
      <c r="K1445" s="0" t="s">
        <v>198</v>
      </c>
      <c r="L1445" s="0" t="s">
        <v>198</v>
      </c>
      <c r="M1445" s="0" t="s">
        <v>199</v>
      </c>
      <c r="O1445" s="0" t="s">
        <v>200</v>
      </c>
      <c r="Q1445" s="120" t="s">
        <v>200</v>
      </c>
      <c r="R1445" s="0" t="s">
        <v>16</v>
      </c>
      <c r="S1445" s="0" t="s">
        <v>201</v>
      </c>
      <c r="T1445" s="0" t="s">
        <v>198</v>
      </c>
      <c r="U1445" s="0" t="s">
        <v>202</v>
      </c>
      <c r="V1445" s="0" t="s">
        <v>1252</v>
      </c>
      <c r="W1445" s="110" t="s">
        <v>198</v>
      </c>
      <c r="X1445" s="111" t="n">
        <v>1994</v>
      </c>
      <c r="Z1445" s="111" t="s">
        <v>198</v>
      </c>
      <c r="AA1445" s="122" t="s">
        <v>200</v>
      </c>
      <c r="AB1445" s="0" t="s">
        <v>459</v>
      </c>
      <c r="AC1445" s="0" t="s">
        <v>459</v>
      </c>
      <c r="AD1445" s="111" t="n">
        <v>1994</v>
      </c>
      <c r="AE1445" s="111" t="s">
        <v>222</v>
      </c>
      <c r="AI1445" s="111" t="s">
        <v>207</v>
      </c>
      <c r="AK1445" s="111" t="str">
        <f aca="false">(AB1445)</f>
        <v>Konami</v>
      </c>
      <c r="AL1445" s="0" t="s">
        <v>200</v>
      </c>
      <c r="AM1445" s="111" t="n">
        <f aca="false">AD1445</f>
        <v>1994</v>
      </c>
      <c r="AN1445" s="111" t="s">
        <v>208</v>
      </c>
      <c r="AP1445" s="0" t="s">
        <v>286</v>
      </c>
      <c r="AQ1445" s="0" t="s">
        <v>200</v>
      </c>
      <c r="AR1445" s="0" t="s">
        <v>200</v>
      </c>
      <c r="AS1445" s="0" t="s">
        <v>499</v>
      </c>
      <c r="AT1445" s="0" t="s">
        <v>200</v>
      </c>
      <c r="AV1445" s="0" t="s">
        <v>200</v>
      </c>
      <c r="AZ1445" s="0" t="s">
        <v>9689</v>
      </c>
      <c r="BA1445" s="124" t="s">
        <v>200</v>
      </c>
      <c r="BB1445" s="0" t="s">
        <v>248</v>
      </c>
      <c r="BC1445" s="0" t="s">
        <v>4698</v>
      </c>
      <c r="BD1445" s="0" t="s">
        <v>9690</v>
      </c>
      <c r="BE1445" s="0" t="s">
        <v>9691</v>
      </c>
      <c r="BG1445" s="125" t="s">
        <v>200</v>
      </c>
      <c r="BH1445" s="0" t="s">
        <v>5255</v>
      </c>
      <c r="BI1445" s="112" t="s">
        <v>198</v>
      </c>
      <c r="BJ1445" s="126" t="s">
        <v>200</v>
      </c>
      <c r="BK1445" s="0" t="s">
        <v>1284</v>
      </c>
      <c r="BL1445" s="112" t="n">
        <v>4</v>
      </c>
      <c r="BM1445" s="112" t="s">
        <v>66</v>
      </c>
      <c r="BN1445" s="112" t="s">
        <v>66</v>
      </c>
      <c r="BO1445" s="111" t="n">
        <v>20</v>
      </c>
      <c r="BP1445" s="125" t="s">
        <v>200</v>
      </c>
      <c r="BQ1445" s="127" t="s">
        <v>216</v>
      </c>
    </row>
    <row r="1446" customFormat="false" ht="13.8" hidden="false" customHeight="false" outlineLevel="0" collapsed="false">
      <c r="A1446" s="0" t="s">
        <v>9692</v>
      </c>
      <c r="B1446" s="0" t="s">
        <v>9676</v>
      </c>
      <c r="C1446" s="0" t="s">
        <v>369</v>
      </c>
      <c r="D1446" s="0" t="s">
        <v>193</v>
      </c>
      <c r="E1446" s="0" t="s">
        <v>194</v>
      </c>
      <c r="F1446" s="0" t="s">
        <v>195</v>
      </c>
      <c r="G1446" s="0" t="s">
        <v>391</v>
      </c>
      <c r="H1446" s="0" t="s">
        <v>197</v>
      </c>
      <c r="J1446" s="111" t="n">
        <v>1</v>
      </c>
      <c r="K1446" s="0" t="s">
        <v>198</v>
      </c>
      <c r="L1446" s="0" t="s">
        <v>198</v>
      </c>
      <c r="M1446" s="0" t="s">
        <v>199</v>
      </c>
      <c r="Q1446" s="120" t="s">
        <v>200</v>
      </c>
      <c r="R1446" s="0" t="s">
        <v>16</v>
      </c>
      <c r="S1446" s="0" t="s">
        <v>201</v>
      </c>
      <c r="T1446" s="0" t="s">
        <v>198</v>
      </c>
      <c r="U1446" s="0" t="s">
        <v>239</v>
      </c>
      <c r="V1446" s="131" t="s">
        <v>756</v>
      </c>
      <c r="W1446" s="110" t="s">
        <v>204</v>
      </c>
      <c r="X1446" s="111" t="n">
        <v>1997</v>
      </c>
      <c r="Y1446" s="111" t="s">
        <v>240</v>
      </c>
      <c r="Z1446" s="111" t="s">
        <v>198</v>
      </c>
      <c r="AA1446" s="122" t="s">
        <v>200</v>
      </c>
      <c r="AB1446" s="0" t="s">
        <v>363</v>
      </c>
      <c r="AC1446" s="0" t="s">
        <v>363</v>
      </c>
      <c r="AD1446" s="111" t="n">
        <v>1997</v>
      </c>
      <c r="AE1446" s="111" t="s">
        <v>222</v>
      </c>
      <c r="AI1446" s="111" t="s">
        <v>207</v>
      </c>
      <c r="AK1446" s="111" t="str">
        <f aca="false">(AB1446)</f>
        <v>Taito</v>
      </c>
      <c r="AM1446" s="111" t="n">
        <f aca="false">AD1446</f>
        <v>1997</v>
      </c>
      <c r="AN1446" s="111" t="s">
        <v>208</v>
      </c>
      <c r="AP1446" s="0" t="s">
        <v>200</v>
      </c>
      <c r="AQ1446" s="0" t="s">
        <v>200</v>
      </c>
      <c r="AR1446" s="0" t="s">
        <v>200</v>
      </c>
      <c r="AS1446" s="0" t="s">
        <v>200</v>
      </c>
      <c r="AV1446" s="0" t="s">
        <v>200</v>
      </c>
      <c r="AZ1446" s="0" t="s">
        <v>9693</v>
      </c>
      <c r="BA1446" s="124" t="s">
        <v>200</v>
      </c>
      <c r="BB1446" s="0" t="s">
        <v>210</v>
      </c>
      <c r="BC1446" s="0" t="s">
        <v>9694</v>
      </c>
      <c r="BD1446" s="0" t="s">
        <v>9695</v>
      </c>
      <c r="BE1446" s="0" t="s">
        <v>9696</v>
      </c>
      <c r="BF1446" s="0" t="s">
        <v>200</v>
      </c>
      <c r="BG1446" s="125" t="s">
        <v>200</v>
      </c>
      <c r="BH1446" s="0" t="s">
        <v>5255</v>
      </c>
      <c r="BI1446" s="112" t="n">
        <v>4988611960141</v>
      </c>
      <c r="BJ1446" s="126" t="s">
        <v>200</v>
      </c>
      <c r="BK1446" s="0" t="s">
        <v>215</v>
      </c>
      <c r="BL1446" s="112" t="n">
        <v>4</v>
      </c>
      <c r="BM1446" s="112" t="n">
        <v>4</v>
      </c>
      <c r="BN1446" s="112" t="n">
        <v>4</v>
      </c>
      <c r="BO1446" s="111" t="n">
        <v>20</v>
      </c>
      <c r="BP1446" s="125" t="s">
        <v>200</v>
      </c>
      <c r="BQ1446" s="127" t="s">
        <v>216</v>
      </c>
    </row>
    <row r="1447" customFormat="false" ht="13.8" hidden="false" customHeight="false" outlineLevel="0" collapsed="false">
      <c r="A1447" s="0" t="s">
        <v>9697</v>
      </c>
      <c r="B1447" s="0" t="s">
        <v>9676</v>
      </c>
      <c r="C1447" s="0" t="s">
        <v>490</v>
      </c>
      <c r="D1447" s="0" t="s">
        <v>193</v>
      </c>
      <c r="E1447" s="0" t="s">
        <v>194</v>
      </c>
      <c r="F1447" s="0" t="s">
        <v>195</v>
      </c>
      <c r="G1447" s="0" t="s">
        <v>196</v>
      </c>
      <c r="H1447" s="0" t="s">
        <v>219</v>
      </c>
      <c r="J1447" s="111" t="n">
        <v>1</v>
      </c>
      <c r="K1447" s="0" t="s">
        <v>198</v>
      </c>
      <c r="L1447" s="0" t="s">
        <v>198</v>
      </c>
      <c r="M1447" s="0" t="s">
        <v>199</v>
      </c>
      <c r="Q1447" s="120" t="s">
        <v>200</v>
      </c>
      <c r="R1447" s="0" t="s">
        <v>16</v>
      </c>
      <c r="S1447" s="0" t="s">
        <v>201</v>
      </c>
      <c r="T1447" s="0" t="s">
        <v>198</v>
      </c>
      <c r="U1447" s="0" t="s">
        <v>239</v>
      </c>
      <c r="V1447" s="131" t="s">
        <v>756</v>
      </c>
      <c r="W1447" s="110" t="s">
        <v>204</v>
      </c>
      <c r="X1447" s="111" t="n">
        <v>1992</v>
      </c>
      <c r="Y1447" s="111" t="s">
        <v>240</v>
      </c>
      <c r="Z1447" s="111" t="s">
        <v>198</v>
      </c>
      <c r="AA1447" s="122" t="s">
        <v>200</v>
      </c>
      <c r="AB1447" s="0" t="s">
        <v>9698</v>
      </c>
      <c r="AC1447" s="0" t="s">
        <v>9699</v>
      </c>
      <c r="AD1447" s="111" t="n">
        <v>1992</v>
      </c>
      <c r="AE1447" s="111" t="s">
        <v>222</v>
      </c>
      <c r="AI1447" s="111" t="s">
        <v>207</v>
      </c>
      <c r="AK1447" s="111" t="str">
        <f aca="false">(AB1447)</f>
        <v>Ncs corp</v>
      </c>
      <c r="AM1447" s="111" t="n">
        <f aca="false">AD1447</f>
        <v>1992</v>
      </c>
      <c r="AN1447" s="111" t="s">
        <v>208</v>
      </c>
      <c r="AS1447" s="0" t="s">
        <v>5404</v>
      </c>
      <c r="AT1447" s="0" t="s">
        <v>967</v>
      </c>
      <c r="AU1447" s="0" t="s">
        <v>267</v>
      </c>
      <c r="AZ1447" s="0" t="s">
        <v>9700</v>
      </c>
      <c r="BA1447" s="124" t="s">
        <v>200</v>
      </c>
      <c r="BB1447" s="0" t="s">
        <v>248</v>
      </c>
      <c r="BC1447" s="0" t="s">
        <v>760</v>
      </c>
      <c r="BD1447" s="0" t="s">
        <v>9701</v>
      </c>
      <c r="BE1447" s="0" t="s">
        <v>9486</v>
      </c>
      <c r="BG1447" s="125"/>
      <c r="BH1447" s="0" t="s">
        <v>5255</v>
      </c>
      <c r="BI1447" s="112" t="n">
        <v>4988616008039</v>
      </c>
      <c r="BJ1447" s="126"/>
      <c r="BK1447" s="0" t="s">
        <v>215</v>
      </c>
      <c r="BL1447" s="112" t="n">
        <v>4</v>
      </c>
      <c r="BM1447" s="112" t="n">
        <v>4</v>
      </c>
      <c r="BN1447" s="112" t="n">
        <v>4</v>
      </c>
      <c r="BO1447" s="111" t="n">
        <v>20</v>
      </c>
      <c r="BP1447" s="125"/>
      <c r="BQ1447" s="127" t="s">
        <v>216</v>
      </c>
    </row>
    <row r="1448" customFormat="false" ht="13.8" hidden="false" customHeight="false" outlineLevel="0" collapsed="false">
      <c r="A1448" s="0" t="s">
        <v>9702</v>
      </c>
      <c r="B1448" s="0" t="s">
        <v>9676</v>
      </c>
      <c r="C1448" s="0" t="s">
        <v>192</v>
      </c>
      <c r="D1448" s="0" t="s">
        <v>9677</v>
      </c>
      <c r="E1448" s="0" t="s">
        <v>194</v>
      </c>
      <c r="F1448" s="0" t="s">
        <v>195</v>
      </c>
      <c r="G1448" s="0" t="s">
        <v>196</v>
      </c>
      <c r="H1448" s="0" t="s">
        <v>197</v>
      </c>
      <c r="J1448" s="111" t="n">
        <v>1</v>
      </c>
      <c r="K1448" s="0" t="s">
        <v>198</v>
      </c>
      <c r="L1448" s="0" t="s">
        <v>198</v>
      </c>
      <c r="M1448" s="0" t="s">
        <v>199</v>
      </c>
      <c r="O1448" s="0" t="s">
        <v>200</v>
      </c>
      <c r="Q1448" s="120" t="s">
        <v>200</v>
      </c>
      <c r="R1448" s="0" t="s">
        <v>16</v>
      </c>
      <c r="S1448" s="0" t="s">
        <v>201</v>
      </c>
      <c r="T1448" s="0" t="s">
        <v>198</v>
      </c>
      <c r="U1448" s="0" t="s">
        <v>202</v>
      </c>
      <c r="V1448" s="0" t="s">
        <v>1252</v>
      </c>
      <c r="W1448" s="110" t="s">
        <v>198</v>
      </c>
      <c r="X1448" s="111" t="n">
        <v>1993</v>
      </c>
      <c r="Z1448" s="111" t="s">
        <v>198</v>
      </c>
      <c r="AA1448" s="122" t="s">
        <v>200</v>
      </c>
      <c r="AB1448" s="0" t="s">
        <v>459</v>
      </c>
      <c r="AC1448" s="0" t="s">
        <v>459</v>
      </c>
      <c r="AD1448" s="111" t="n">
        <v>1993</v>
      </c>
      <c r="AE1448" s="111" t="s">
        <v>222</v>
      </c>
      <c r="AI1448" s="111" t="s">
        <v>207</v>
      </c>
      <c r="AK1448" s="111" t="str">
        <f aca="false">(AB1448)</f>
        <v>Konami</v>
      </c>
      <c r="AM1448" s="111" t="n">
        <f aca="false">AD1448</f>
        <v>1993</v>
      </c>
      <c r="AN1448" s="111" t="s">
        <v>208</v>
      </c>
      <c r="AS1448" s="0" t="s">
        <v>200</v>
      </c>
      <c r="AV1448" s="0" t="s">
        <v>200</v>
      </c>
      <c r="AZ1448" s="0" t="s">
        <v>9703</v>
      </c>
      <c r="BA1448" s="124" t="s">
        <v>200</v>
      </c>
      <c r="BB1448" s="0" t="s">
        <v>248</v>
      </c>
      <c r="BC1448" s="0" t="s">
        <v>770</v>
      </c>
      <c r="BD1448" s="0" t="s">
        <v>9704</v>
      </c>
      <c r="BE1448" s="0" t="s">
        <v>9705</v>
      </c>
      <c r="BG1448" s="125" t="s">
        <v>200</v>
      </c>
      <c r="BH1448" s="0" t="s">
        <v>5255</v>
      </c>
      <c r="BI1448" s="112" t="s">
        <v>198</v>
      </c>
      <c r="BJ1448" s="126" t="s">
        <v>200</v>
      </c>
      <c r="BK1448" s="0" t="s">
        <v>1284</v>
      </c>
      <c r="BL1448" s="112" t="n">
        <v>4</v>
      </c>
      <c r="BM1448" s="112" t="s">
        <v>66</v>
      </c>
      <c r="BN1448" s="112" t="s">
        <v>66</v>
      </c>
      <c r="BO1448" s="111" t="n">
        <v>20</v>
      </c>
      <c r="BP1448" s="125" t="s">
        <v>200</v>
      </c>
      <c r="BQ1448" s="127" t="s">
        <v>216</v>
      </c>
    </row>
    <row r="1449" customFormat="false" ht="13.8" hidden="false" customHeight="false" outlineLevel="0" collapsed="false">
      <c r="A1449" s="0" t="s">
        <v>9706</v>
      </c>
      <c r="B1449" s="0" t="s">
        <v>9676</v>
      </c>
      <c r="C1449" s="0" t="s">
        <v>994</v>
      </c>
      <c r="D1449" s="0" t="s">
        <v>193</v>
      </c>
      <c r="E1449" s="0" t="s">
        <v>194</v>
      </c>
      <c r="F1449" s="0" t="s">
        <v>195</v>
      </c>
      <c r="G1449" s="0" t="s">
        <v>330</v>
      </c>
      <c r="H1449" s="0" t="s">
        <v>197</v>
      </c>
      <c r="J1449" s="111" t="n">
        <v>1</v>
      </c>
      <c r="K1449" s="0" t="s">
        <v>198</v>
      </c>
      <c r="L1449" s="0" t="s">
        <v>198</v>
      </c>
      <c r="M1449" s="0" t="s">
        <v>199</v>
      </c>
      <c r="O1449" s="0" t="s">
        <v>200</v>
      </c>
      <c r="Q1449" s="120" t="s">
        <v>200</v>
      </c>
      <c r="R1449" s="0" t="s">
        <v>16</v>
      </c>
      <c r="S1449" s="0" t="s">
        <v>201</v>
      </c>
      <c r="T1449" s="0" t="s">
        <v>198</v>
      </c>
      <c r="U1449" s="0" t="s">
        <v>239</v>
      </c>
      <c r="V1449" s="131" t="s">
        <v>756</v>
      </c>
      <c r="W1449" s="110" t="s">
        <v>204</v>
      </c>
      <c r="X1449" s="111" t="n">
        <v>1996</v>
      </c>
      <c r="Y1449" s="111" t="s">
        <v>240</v>
      </c>
      <c r="Z1449" s="130" t="s">
        <v>757</v>
      </c>
      <c r="AA1449" s="122" t="s">
        <v>200</v>
      </c>
      <c r="AB1449" s="0" t="s">
        <v>2294</v>
      </c>
      <c r="AC1449" s="0" t="s">
        <v>2294</v>
      </c>
      <c r="AD1449" s="111" t="s">
        <v>198</v>
      </c>
      <c r="AE1449" s="111" t="s">
        <v>222</v>
      </c>
      <c r="AI1449" s="111" t="s">
        <v>207</v>
      </c>
      <c r="AK1449" s="111" t="str">
        <f aca="false">(AB1449)</f>
        <v>Squaresoft</v>
      </c>
      <c r="AM1449" s="111" t="n">
        <f aca="false">X1449</f>
        <v>1996</v>
      </c>
      <c r="AN1449" s="111" t="s">
        <v>208</v>
      </c>
      <c r="AS1449" s="0" t="s">
        <v>200</v>
      </c>
      <c r="AU1449" s="0" t="s">
        <v>332</v>
      </c>
      <c r="AV1449" s="0" t="s">
        <v>2317</v>
      </c>
      <c r="AW1449" s="0" t="s">
        <v>200</v>
      </c>
      <c r="AZ1449" s="0" t="s">
        <v>9707</v>
      </c>
      <c r="BA1449" s="124" t="s">
        <v>200</v>
      </c>
      <c r="BB1449" s="0" t="s">
        <v>210</v>
      </c>
      <c r="BC1449" s="0" t="s">
        <v>9708</v>
      </c>
      <c r="BD1449" s="0" t="s">
        <v>9709</v>
      </c>
      <c r="BE1449" s="0" t="s">
        <v>9710</v>
      </c>
      <c r="BF1449" s="0" t="s">
        <v>200</v>
      </c>
      <c r="BG1449" s="125" t="s">
        <v>200</v>
      </c>
      <c r="BH1449" s="0" t="s">
        <v>5255</v>
      </c>
      <c r="BI1449" s="112" t="n">
        <v>4961012956036</v>
      </c>
      <c r="BJ1449" s="126" t="s">
        <v>200</v>
      </c>
      <c r="BK1449" s="0" t="s">
        <v>215</v>
      </c>
      <c r="BL1449" s="112" t="n">
        <v>4</v>
      </c>
      <c r="BM1449" s="112" t="n">
        <v>4</v>
      </c>
      <c r="BN1449" s="112" t="n">
        <v>4</v>
      </c>
      <c r="BO1449" s="111" t="n">
        <v>20</v>
      </c>
      <c r="BP1449" s="125" t="s">
        <v>200</v>
      </c>
      <c r="BQ1449" s="127" t="s">
        <v>216</v>
      </c>
    </row>
    <row r="1450" customFormat="false" ht="13.8" hidden="false" customHeight="false" outlineLevel="0" collapsed="false">
      <c r="A1450" s="0" t="s">
        <v>9711</v>
      </c>
      <c r="B1450" s="0" t="s">
        <v>9676</v>
      </c>
      <c r="C1450" s="0" t="s">
        <v>234</v>
      </c>
      <c r="D1450" s="0" t="s">
        <v>193</v>
      </c>
      <c r="E1450" s="0" t="s">
        <v>194</v>
      </c>
      <c r="F1450" s="0" t="s">
        <v>195</v>
      </c>
      <c r="G1450" s="0" t="s">
        <v>196</v>
      </c>
      <c r="H1450" s="0" t="s">
        <v>197</v>
      </c>
      <c r="J1450" s="111" t="n">
        <v>1</v>
      </c>
      <c r="K1450" s="0" t="s">
        <v>198</v>
      </c>
      <c r="L1450" s="0" t="s">
        <v>198</v>
      </c>
      <c r="M1450" s="0" t="s">
        <v>274</v>
      </c>
      <c r="O1450" s="0" t="s">
        <v>200</v>
      </c>
      <c r="Q1450" s="120" t="s">
        <v>200</v>
      </c>
      <c r="R1450" s="0" t="s">
        <v>16</v>
      </c>
      <c r="S1450" s="0" t="s">
        <v>201</v>
      </c>
      <c r="T1450" s="0" t="s">
        <v>198</v>
      </c>
      <c r="U1450" s="0" t="s">
        <v>239</v>
      </c>
      <c r="V1450" s="131" t="s">
        <v>756</v>
      </c>
      <c r="W1450" s="110" t="s">
        <v>204</v>
      </c>
      <c r="X1450" s="111" t="n">
        <v>1994</v>
      </c>
      <c r="Y1450" s="111" t="s">
        <v>240</v>
      </c>
      <c r="Z1450" s="111" t="s">
        <v>198</v>
      </c>
      <c r="AA1450" s="122" t="s">
        <v>200</v>
      </c>
      <c r="AB1450" s="0" t="s">
        <v>2182</v>
      </c>
      <c r="AC1450" s="0" t="s">
        <v>840</v>
      </c>
      <c r="AD1450" s="111" t="s">
        <v>198</v>
      </c>
      <c r="AE1450" s="111" t="s">
        <v>198</v>
      </c>
      <c r="AI1450" s="111" t="s">
        <v>294</v>
      </c>
      <c r="AJ1450" s="111" t="s">
        <v>126</v>
      </c>
      <c r="AK1450" s="0" t="s">
        <v>2182</v>
      </c>
      <c r="AM1450" s="111" t="n">
        <v>1991</v>
      </c>
      <c r="AN1450" s="111" t="s">
        <v>208</v>
      </c>
      <c r="AS1450" s="0" t="s">
        <v>9712</v>
      </c>
      <c r="AT1450" s="0" t="s">
        <v>9713</v>
      </c>
      <c r="AU1450" s="0" t="s">
        <v>552</v>
      </c>
      <c r="AV1450" s="0" t="s">
        <v>200</v>
      </c>
      <c r="AZ1450" s="0" t="s">
        <v>9714</v>
      </c>
      <c r="BA1450" s="124" t="s">
        <v>200</v>
      </c>
      <c r="BB1450" s="0" t="s">
        <v>248</v>
      </c>
      <c r="BC1450" s="0" t="s">
        <v>9715</v>
      </c>
      <c r="BD1450" s="0" t="s">
        <v>9716</v>
      </c>
      <c r="BE1450" s="0" t="s">
        <v>9717</v>
      </c>
      <c r="BF1450" s="0" t="s">
        <v>9718</v>
      </c>
      <c r="BG1450" s="125" t="s">
        <v>200</v>
      </c>
      <c r="BH1450" s="0" t="s">
        <v>5255</v>
      </c>
      <c r="BI1450" s="112" t="n">
        <v>4988607000646</v>
      </c>
      <c r="BJ1450" s="126" t="s">
        <v>200</v>
      </c>
      <c r="BK1450" s="0" t="s">
        <v>215</v>
      </c>
      <c r="BL1450" s="112" t="n">
        <v>4</v>
      </c>
      <c r="BM1450" s="112" t="n">
        <v>4</v>
      </c>
      <c r="BN1450" s="112" t="n">
        <v>4</v>
      </c>
      <c r="BO1450" s="111" t="n">
        <v>60</v>
      </c>
      <c r="BP1450" s="125" t="s">
        <v>200</v>
      </c>
      <c r="BQ1450" s="127" t="s">
        <v>216</v>
      </c>
    </row>
    <row r="1451" customFormat="false" ht="13.8" hidden="false" customHeight="false" outlineLevel="0" collapsed="false">
      <c r="A1451" s="0" t="s">
        <v>9719</v>
      </c>
      <c r="B1451" s="0" t="s">
        <v>9676</v>
      </c>
      <c r="C1451" s="0" t="s">
        <v>713</v>
      </c>
      <c r="D1451" s="0" t="s">
        <v>193</v>
      </c>
      <c r="E1451" s="0" t="s">
        <v>313</v>
      </c>
      <c r="F1451" s="0" t="s">
        <v>195</v>
      </c>
      <c r="G1451" s="0" t="s">
        <v>391</v>
      </c>
      <c r="H1451" s="0" t="s">
        <v>197</v>
      </c>
      <c r="J1451" s="111" t="n">
        <v>2</v>
      </c>
      <c r="K1451" s="0" t="s">
        <v>198</v>
      </c>
      <c r="L1451" s="0" t="s">
        <v>392</v>
      </c>
      <c r="M1451" s="0" t="s">
        <v>199</v>
      </c>
      <c r="O1451" s="0" t="s">
        <v>596</v>
      </c>
      <c r="Q1451" s="120" t="s">
        <v>200</v>
      </c>
      <c r="R1451" s="0" t="s">
        <v>16</v>
      </c>
      <c r="S1451" s="0" t="s">
        <v>201</v>
      </c>
      <c r="T1451" s="0" t="s">
        <v>198</v>
      </c>
      <c r="U1451" s="0" t="s">
        <v>202</v>
      </c>
      <c r="V1451" s="0" t="s">
        <v>1252</v>
      </c>
      <c r="W1451" s="110" t="s">
        <v>198</v>
      </c>
      <c r="X1451" s="111" t="n">
        <v>1993</v>
      </c>
      <c r="Z1451" s="111" t="s">
        <v>221</v>
      </c>
      <c r="AA1451" s="122" t="s">
        <v>200</v>
      </c>
      <c r="AB1451" s="0" t="s">
        <v>9720</v>
      </c>
      <c r="AC1451" s="0" t="s">
        <v>9721</v>
      </c>
      <c r="AD1451" s="111" t="n">
        <v>1993</v>
      </c>
      <c r="AE1451" s="111" t="s">
        <v>198</v>
      </c>
      <c r="AI1451" s="111" t="s">
        <v>294</v>
      </c>
      <c r="AJ1451" s="111" t="s">
        <v>509</v>
      </c>
      <c r="AK1451" s="0" t="s">
        <v>9720</v>
      </c>
      <c r="AM1451" s="111" t="n">
        <v>1990</v>
      </c>
      <c r="AN1451" s="111" t="s">
        <v>510</v>
      </c>
      <c r="AP1451" s="0" t="s">
        <v>567</v>
      </c>
      <c r="AQ1451" s="0" t="s">
        <v>200</v>
      </c>
      <c r="AS1451" s="0" t="s">
        <v>9722</v>
      </c>
      <c r="AV1451" s="0" t="s">
        <v>200</v>
      </c>
      <c r="AZ1451" s="0" t="s">
        <v>9723</v>
      </c>
      <c r="BA1451" s="124" t="s">
        <v>200</v>
      </c>
      <c r="BB1451" s="0" t="s">
        <v>210</v>
      </c>
      <c r="BC1451" s="0" t="s">
        <v>9724</v>
      </c>
      <c r="BD1451" s="0" t="s">
        <v>9725</v>
      </c>
      <c r="BE1451" s="0" t="s">
        <v>9726</v>
      </c>
      <c r="BF1451" s="0" t="s">
        <v>9727</v>
      </c>
      <c r="BG1451" s="125" t="s">
        <v>200</v>
      </c>
      <c r="BH1451" s="0" t="s">
        <v>5255</v>
      </c>
      <c r="BI1451" s="112" t="n">
        <v>3327491740039</v>
      </c>
      <c r="BJ1451" s="126" t="s">
        <v>200</v>
      </c>
      <c r="BK1451" s="0" t="s">
        <v>215</v>
      </c>
      <c r="BL1451" s="112" t="n">
        <v>4</v>
      </c>
      <c r="BM1451" s="112" t="n">
        <v>4</v>
      </c>
      <c r="BN1451" s="112" t="n">
        <v>4</v>
      </c>
      <c r="BO1451" s="111" t="n">
        <v>20</v>
      </c>
      <c r="BP1451" s="125" t="s">
        <v>200</v>
      </c>
      <c r="BQ1451" s="127" t="s">
        <v>216</v>
      </c>
    </row>
    <row r="1452" customFormat="false" ht="13.8" hidden="false" customHeight="false" outlineLevel="0" collapsed="false">
      <c r="A1452" s="0" t="s">
        <v>9728</v>
      </c>
      <c r="B1452" s="0" t="s">
        <v>9676</v>
      </c>
      <c r="C1452" s="0" t="s">
        <v>329</v>
      </c>
      <c r="D1452" s="0" t="s">
        <v>193</v>
      </c>
      <c r="E1452" s="0" t="s">
        <v>194</v>
      </c>
      <c r="F1452" s="0" t="s">
        <v>195</v>
      </c>
      <c r="G1452" s="0" t="s">
        <v>330</v>
      </c>
      <c r="H1452" s="0" t="s">
        <v>197</v>
      </c>
      <c r="J1452" s="111" t="n">
        <v>1</v>
      </c>
      <c r="K1452" s="0" t="s">
        <v>198</v>
      </c>
      <c r="L1452" s="0" t="s">
        <v>198</v>
      </c>
      <c r="M1452" s="0" t="s">
        <v>199</v>
      </c>
      <c r="O1452" s="0" t="s">
        <v>200</v>
      </c>
      <c r="Q1452" s="120" t="s">
        <v>200</v>
      </c>
      <c r="R1452" s="0" t="s">
        <v>16</v>
      </c>
      <c r="S1452" s="0" t="s">
        <v>201</v>
      </c>
      <c r="T1452" s="0" t="s">
        <v>198</v>
      </c>
      <c r="U1452" s="0" t="s">
        <v>239</v>
      </c>
      <c r="V1452" s="131" t="s">
        <v>756</v>
      </c>
      <c r="W1452" s="110" t="s">
        <v>204</v>
      </c>
      <c r="X1452" s="111" t="n">
        <v>1994</v>
      </c>
      <c r="Y1452" s="111" t="s">
        <v>240</v>
      </c>
      <c r="Z1452" s="130" t="s">
        <v>757</v>
      </c>
      <c r="AA1452" s="122" t="s">
        <v>200</v>
      </c>
      <c r="AB1452" s="0" t="s">
        <v>9729</v>
      </c>
      <c r="AC1452" s="0" t="s">
        <v>1572</v>
      </c>
      <c r="AD1452" s="111" t="s">
        <v>198</v>
      </c>
      <c r="AE1452" s="111" t="s">
        <v>222</v>
      </c>
      <c r="AI1452" s="111" t="s">
        <v>207</v>
      </c>
      <c r="AK1452" s="111" t="str">
        <f aca="false">(AB1452)</f>
        <v>Produce</v>
      </c>
      <c r="AM1452" s="111" t="n">
        <f aca="false">X1452</f>
        <v>1994</v>
      </c>
      <c r="AN1452" s="111" t="s">
        <v>208</v>
      </c>
      <c r="AS1452" s="0" t="s">
        <v>200</v>
      </c>
      <c r="AU1452" s="0" t="s">
        <v>332</v>
      </c>
      <c r="AV1452" s="0" t="s">
        <v>200</v>
      </c>
      <c r="AZ1452" s="0" t="s">
        <v>9730</v>
      </c>
      <c r="BA1452" s="124" t="s">
        <v>200</v>
      </c>
      <c r="BB1452" s="0" t="s">
        <v>210</v>
      </c>
      <c r="BC1452" s="0" t="s">
        <v>9731</v>
      </c>
      <c r="BD1452" s="0" t="s">
        <v>9732</v>
      </c>
      <c r="BE1452" s="0" t="s">
        <v>9733</v>
      </c>
      <c r="BG1452" s="125" t="s">
        <v>200</v>
      </c>
      <c r="BH1452" s="0" t="s">
        <v>5255</v>
      </c>
      <c r="BI1452" s="112" t="n">
        <v>4988601002776</v>
      </c>
      <c r="BJ1452" s="126" t="s">
        <v>200</v>
      </c>
      <c r="BK1452" s="0" t="s">
        <v>215</v>
      </c>
      <c r="BL1452" s="112" t="n">
        <v>4</v>
      </c>
      <c r="BM1452" s="112" t="n">
        <v>4</v>
      </c>
      <c r="BN1452" s="112" t="n">
        <v>4</v>
      </c>
      <c r="BO1452" s="111" t="n">
        <v>20</v>
      </c>
      <c r="BP1452" s="125" t="s">
        <v>200</v>
      </c>
      <c r="BQ1452" s="127" t="s">
        <v>216</v>
      </c>
    </row>
    <row r="1453" customFormat="false" ht="13.8" hidden="false" customHeight="false" outlineLevel="0" collapsed="false">
      <c r="A1453" s="0" t="s">
        <v>9734</v>
      </c>
      <c r="B1453" s="0" t="s">
        <v>9676</v>
      </c>
      <c r="C1453" s="0" t="s">
        <v>192</v>
      </c>
      <c r="D1453" s="0" t="s">
        <v>193</v>
      </c>
      <c r="E1453" s="0" t="s">
        <v>194</v>
      </c>
      <c r="F1453" s="0" t="s">
        <v>195</v>
      </c>
      <c r="G1453" s="0" t="s">
        <v>196</v>
      </c>
      <c r="H1453" s="0" t="s">
        <v>197</v>
      </c>
      <c r="J1453" s="111" t="n">
        <v>1</v>
      </c>
      <c r="K1453" s="0" t="s">
        <v>198</v>
      </c>
      <c r="L1453" s="0" t="s">
        <v>198</v>
      </c>
      <c r="M1453" s="0" t="s">
        <v>274</v>
      </c>
      <c r="O1453" s="0" t="s">
        <v>200</v>
      </c>
      <c r="Q1453" s="120" t="s">
        <v>200</v>
      </c>
      <c r="R1453" s="0" t="s">
        <v>16</v>
      </c>
      <c r="S1453" s="0" t="s">
        <v>201</v>
      </c>
      <c r="T1453" s="0" t="s">
        <v>198</v>
      </c>
      <c r="U1453" s="0" t="s">
        <v>239</v>
      </c>
      <c r="V1453" s="131" t="s">
        <v>756</v>
      </c>
      <c r="W1453" s="110" t="s">
        <v>204</v>
      </c>
      <c r="X1453" s="111" t="n">
        <v>1994</v>
      </c>
      <c r="Y1453" s="111" t="s">
        <v>240</v>
      </c>
      <c r="Z1453" s="111" t="s">
        <v>198</v>
      </c>
      <c r="AA1453" s="122" t="s">
        <v>200</v>
      </c>
      <c r="AB1453" s="0" t="s">
        <v>9735</v>
      </c>
      <c r="AC1453" s="0" t="s">
        <v>9736</v>
      </c>
      <c r="AD1453" s="111" t="s">
        <v>198</v>
      </c>
      <c r="AE1453" s="111" t="s">
        <v>198</v>
      </c>
      <c r="AI1453" s="111" t="s">
        <v>1313</v>
      </c>
      <c r="AJ1453" s="111" t="s">
        <v>126</v>
      </c>
      <c r="AK1453" s="111" t="s">
        <v>9735</v>
      </c>
      <c r="AM1453" s="111" t="n">
        <v>1993</v>
      </c>
      <c r="AN1453" s="111" t="s">
        <v>208</v>
      </c>
      <c r="AS1453" s="0" t="s">
        <v>200</v>
      </c>
      <c r="AT1453" s="0" t="s">
        <v>1216</v>
      </c>
      <c r="AU1453" s="0" t="s">
        <v>434</v>
      </c>
      <c r="AV1453" s="0" t="s">
        <v>200</v>
      </c>
      <c r="AZ1453" s="0" t="s">
        <v>9737</v>
      </c>
      <c r="BA1453" s="124" t="s">
        <v>200</v>
      </c>
      <c r="BB1453" s="0" t="s">
        <v>248</v>
      </c>
      <c r="BC1453" s="0" t="s">
        <v>9738</v>
      </c>
      <c r="BD1453" s="0" t="s">
        <v>9739</v>
      </c>
      <c r="BE1453" s="0" t="s">
        <v>762</v>
      </c>
      <c r="BG1453" s="125" t="s">
        <v>200</v>
      </c>
      <c r="BH1453" s="0" t="s">
        <v>5255</v>
      </c>
      <c r="BI1453" s="112" t="s">
        <v>198</v>
      </c>
      <c r="BJ1453" s="126" t="s">
        <v>200</v>
      </c>
      <c r="BK1453" s="0" t="s">
        <v>1284</v>
      </c>
      <c r="BL1453" s="112" t="n">
        <v>4</v>
      </c>
      <c r="BM1453" s="112" t="s">
        <v>66</v>
      </c>
      <c r="BN1453" s="112" t="s">
        <v>66</v>
      </c>
      <c r="BO1453" s="111" t="n">
        <v>60</v>
      </c>
      <c r="BP1453" s="125" t="s">
        <v>200</v>
      </c>
      <c r="BQ1453" s="127" t="s">
        <v>216</v>
      </c>
    </row>
    <row r="1454" customFormat="false" ht="13.8" hidden="false" customHeight="false" outlineLevel="0" collapsed="false">
      <c r="A1454" s="0" t="s">
        <v>9740</v>
      </c>
      <c r="B1454" s="0" t="s">
        <v>9676</v>
      </c>
      <c r="C1454" s="0" t="s">
        <v>423</v>
      </c>
      <c r="D1454" s="0" t="s">
        <v>193</v>
      </c>
      <c r="E1454" s="0" t="s">
        <v>313</v>
      </c>
      <c r="F1454" s="0" t="s">
        <v>314</v>
      </c>
      <c r="G1454" s="0" t="s">
        <v>424</v>
      </c>
      <c r="H1454" s="0" t="s">
        <v>197</v>
      </c>
      <c r="J1454" s="111" t="n">
        <v>2</v>
      </c>
      <c r="K1454" s="0" t="s">
        <v>198</v>
      </c>
      <c r="L1454" s="0" t="s">
        <v>392</v>
      </c>
      <c r="M1454" s="0" t="s">
        <v>199</v>
      </c>
      <c r="Q1454" s="120" t="s">
        <v>200</v>
      </c>
      <c r="R1454" s="0" t="s">
        <v>16</v>
      </c>
      <c r="S1454" s="0" t="s">
        <v>201</v>
      </c>
      <c r="T1454" s="0" t="s">
        <v>198</v>
      </c>
      <c r="U1454" s="0" t="s">
        <v>239</v>
      </c>
      <c r="V1454" s="131" t="s">
        <v>756</v>
      </c>
      <c r="W1454" s="110" t="s">
        <v>204</v>
      </c>
      <c r="X1454" s="111" t="n">
        <v>1994</v>
      </c>
      <c r="Y1454" s="111" t="s">
        <v>240</v>
      </c>
      <c r="Z1454" s="111" t="s">
        <v>198</v>
      </c>
      <c r="AA1454" s="122" t="s">
        <v>200</v>
      </c>
      <c r="AB1454" s="0" t="s">
        <v>3516</v>
      </c>
      <c r="AC1454" s="0" t="s">
        <v>9741</v>
      </c>
      <c r="AD1454" s="111" t="s">
        <v>198</v>
      </c>
      <c r="AE1454" s="111" t="s">
        <v>222</v>
      </c>
      <c r="AI1454" s="111" t="s">
        <v>207</v>
      </c>
      <c r="AK1454" s="111" t="str">
        <f aca="false">(AB1454)</f>
        <v>Zoom inc</v>
      </c>
      <c r="AL1454" s="0" t="s">
        <v>200</v>
      </c>
      <c r="AM1454" s="111" t="n">
        <f aca="false">X1454</f>
        <v>1994</v>
      </c>
      <c r="AN1454" s="111" t="s">
        <v>208</v>
      </c>
      <c r="AP1454" s="0" t="s">
        <v>567</v>
      </c>
      <c r="AQ1454" s="0" t="s">
        <v>200</v>
      </c>
      <c r="AR1454" s="0" t="s">
        <v>200</v>
      </c>
      <c r="AS1454" s="0" t="s">
        <v>9742</v>
      </c>
      <c r="AZ1454" s="0" t="s">
        <v>9743</v>
      </c>
      <c r="BA1454" s="124" t="s">
        <v>200</v>
      </c>
      <c r="BB1454" s="0" t="s">
        <v>210</v>
      </c>
      <c r="BC1454" s="0" t="s">
        <v>9744</v>
      </c>
      <c r="BD1454" s="0" t="s">
        <v>9745</v>
      </c>
      <c r="BE1454" s="0" t="s">
        <v>9746</v>
      </c>
      <c r="BG1454" s="125" t="s">
        <v>200</v>
      </c>
      <c r="BH1454" s="0" t="s">
        <v>5255</v>
      </c>
      <c r="BI1454" s="112" t="n">
        <v>4965857005225</v>
      </c>
      <c r="BJ1454" s="126" t="s">
        <v>200</v>
      </c>
      <c r="BK1454" s="0" t="s">
        <v>215</v>
      </c>
      <c r="BL1454" s="112" t="n">
        <v>4</v>
      </c>
      <c r="BM1454" s="112" t="n">
        <v>4</v>
      </c>
      <c r="BN1454" s="112" t="n">
        <v>4</v>
      </c>
      <c r="BO1454" s="111" t="n">
        <v>20</v>
      </c>
      <c r="BP1454" s="125" t="s">
        <v>200</v>
      </c>
      <c r="BQ1454" s="127" t="s">
        <v>216</v>
      </c>
    </row>
    <row r="1455" customFormat="false" ht="13.8" hidden="false" customHeight="false" outlineLevel="0" collapsed="false">
      <c r="A1455" s="0" t="s">
        <v>9747</v>
      </c>
      <c r="B1455" s="0" t="s">
        <v>9676</v>
      </c>
      <c r="C1455" s="0" t="s">
        <v>234</v>
      </c>
      <c r="D1455" s="0" t="s">
        <v>1417</v>
      </c>
      <c r="E1455" s="0" t="s">
        <v>194</v>
      </c>
      <c r="F1455" s="0" t="s">
        <v>195</v>
      </c>
      <c r="G1455" s="0" t="s">
        <v>196</v>
      </c>
      <c r="H1455" s="0" t="s">
        <v>197</v>
      </c>
      <c r="J1455" s="111" t="n">
        <v>1</v>
      </c>
      <c r="K1455" s="0" t="s">
        <v>198</v>
      </c>
      <c r="L1455" s="0" t="s">
        <v>198</v>
      </c>
      <c r="M1455" s="0" t="s">
        <v>199</v>
      </c>
      <c r="P1455" s="0" t="s">
        <v>410</v>
      </c>
      <c r="Q1455" s="120" t="s">
        <v>200</v>
      </c>
      <c r="R1455" s="0" t="s">
        <v>16</v>
      </c>
      <c r="S1455" s="0" t="s">
        <v>201</v>
      </c>
      <c r="T1455" s="0" t="s">
        <v>198</v>
      </c>
      <c r="U1455" s="0" t="s">
        <v>239</v>
      </c>
      <c r="V1455" s="131" t="s">
        <v>756</v>
      </c>
      <c r="W1455" s="110" t="s">
        <v>204</v>
      </c>
      <c r="X1455" s="111" t="n">
        <v>1994</v>
      </c>
      <c r="Y1455" s="111" t="s">
        <v>240</v>
      </c>
      <c r="Z1455" s="111" t="s">
        <v>198</v>
      </c>
      <c r="AA1455" s="122" t="s">
        <v>200</v>
      </c>
      <c r="AB1455" s="0" t="s">
        <v>1016</v>
      </c>
      <c r="AC1455" s="0" t="s">
        <v>9448</v>
      </c>
      <c r="AD1455" s="111" t="n">
        <v>1994</v>
      </c>
      <c r="AE1455" s="111" t="s">
        <v>222</v>
      </c>
      <c r="AG1455" s="111" t="s">
        <v>241</v>
      </c>
      <c r="AH1455" s="111" t="s">
        <v>2522</v>
      </c>
      <c r="AI1455" s="111" t="s">
        <v>207</v>
      </c>
      <c r="AK1455" s="111" t="str">
        <f aca="false">(AB1455)</f>
        <v>Rare software</v>
      </c>
      <c r="AL1455" s="0" t="s">
        <v>200</v>
      </c>
      <c r="AM1455" s="111" t="n">
        <f aca="false">AD1455</f>
        <v>1994</v>
      </c>
      <c r="AN1455" s="111" t="s">
        <v>263</v>
      </c>
      <c r="AQ1455" s="0" t="s">
        <v>9748</v>
      </c>
      <c r="AR1455" s="0" t="s">
        <v>200</v>
      </c>
      <c r="AS1455" s="0" t="s">
        <v>9749</v>
      </c>
      <c r="AV1455" s="0" t="s">
        <v>1018</v>
      </c>
      <c r="AW1455" s="0" t="s">
        <v>1019</v>
      </c>
      <c r="AZ1455" s="0" t="s">
        <v>9750</v>
      </c>
      <c r="BA1455" s="124" t="s">
        <v>200</v>
      </c>
      <c r="BB1455" s="0" t="s">
        <v>210</v>
      </c>
      <c r="BC1455" s="0" t="s">
        <v>760</v>
      </c>
      <c r="BD1455" s="0" t="s">
        <v>9751</v>
      </c>
      <c r="BE1455" s="0" t="s">
        <v>9752</v>
      </c>
      <c r="BF1455" s="0" t="s">
        <v>9753</v>
      </c>
      <c r="BG1455" s="125" t="s">
        <v>200</v>
      </c>
      <c r="BH1455" s="0" t="s">
        <v>5255</v>
      </c>
      <c r="BI1455" s="112" t="n">
        <v>4902370502114</v>
      </c>
      <c r="BJ1455" s="126" t="s">
        <v>200</v>
      </c>
      <c r="BK1455" s="0" t="s">
        <v>215</v>
      </c>
      <c r="BL1455" s="112" t="n">
        <v>4</v>
      </c>
      <c r="BM1455" s="112" t="n">
        <v>4</v>
      </c>
      <c r="BN1455" s="112" t="n">
        <v>4</v>
      </c>
      <c r="BO1455" s="111" t="n">
        <v>20</v>
      </c>
      <c r="BP1455" s="125" t="s">
        <v>200</v>
      </c>
      <c r="BQ1455" s="127" t="s">
        <v>216</v>
      </c>
    </row>
    <row r="1456" customFormat="false" ht="13.8" hidden="false" customHeight="false" outlineLevel="0" collapsed="false">
      <c r="A1456" s="0" t="s">
        <v>9754</v>
      </c>
      <c r="B1456" s="0" t="s">
        <v>9676</v>
      </c>
      <c r="C1456" s="0" t="s">
        <v>605</v>
      </c>
      <c r="D1456" s="0" t="s">
        <v>193</v>
      </c>
      <c r="E1456" s="0" t="s">
        <v>194</v>
      </c>
      <c r="F1456" s="0" t="s">
        <v>606</v>
      </c>
      <c r="G1456" s="0" t="s">
        <v>391</v>
      </c>
      <c r="H1456" s="0" t="s">
        <v>197</v>
      </c>
      <c r="J1456" s="111" t="n">
        <v>2</v>
      </c>
      <c r="K1456" s="0" t="s">
        <v>198</v>
      </c>
      <c r="L1456" s="0" t="s">
        <v>392</v>
      </c>
      <c r="M1456" s="0" t="s">
        <v>199</v>
      </c>
      <c r="O1456" s="0" t="s">
        <v>596</v>
      </c>
      <c r="Q1456" s="120" t="s">
        <v>200</v>
      </c>
      <c r="R1456" s="0" t="s">
        <v>16</v>
      </c>
      <c r="S1456" s="0" t="s">
        <v>201</v>
      </c>
      <c r="T1456" s="0" t="s">
        <v>198</v>
      </c>
      <c r="U1456" s="0" t="s">
        <v>239</v>
      </c>
      <c r="V1456" s="131" t="s">
        <v>756</v>
      </c>
      <c r="W1456" s="110" t="s">
        <v>204</v>
      </c>
      <c r="X1456" s="111" t="n">
        <v>1994</v>
      </c>
      <c r="Y1456" s="111" t="s">
        <v>240</v>
      </c>
      <c r="Z1456" s="111" t="s">
        <v>198</v>
      </c>
      <c r="AA1456" s="122" t="s">
        <v>200</v>
      </c>
      <c r="AB1456" s="0" t="s">
        <v>608</v>
      </c>
      <c r="AC1456" s="0" t="s">
        <v>608</v>
      </c>
      <c r="AD1456" s="111" t="n">
        <v>1995</v>
      </c>
      <c r="AE1456" s="111" t="s">
        <v>222</v>
      </c>
      <c r="AI1456" s="111" t="s">
        <v>207</v>
      </c>
      <c r="AK1456" s="111" t="str">
        <f aca="false">(AB1456)</f>
        <v>Bandai</v>
      </c>
      <c r="AL1456" s="0" t="s">
        <v>200</v>
      </c>
      <c r="AM1456" s="111" t="n">
        <f aca="false">AD1456</f>
        <v>1995</v>
      </c>
      <c r="AN1456" s="111" t="s">
        <v>208</v>
      </c>
      <c r="AO1456" s="0" t="s">
        <v>609</v>
      </c>
      <c r="AP1456" s="0" t="s">
        <v>610</v>
      </c>
      <c r="AQ1456" s="0" t="s">
        <v>200</v>
      </c>
      <c r="AR1456" s="0" t="s">
        <v>5621</v>
      </c>
      <c r="AS1456" s="0" t="s">
        <v>611</v>
      </c>
      <c r="AT1456" s="0" t="s">
        <v>9755</v>
      </c>
      <c r="AU1456" s="0" t="s">
        <v>200</v>
      </c>
      <c r="AV1456" s="0" t="s">
        <v>612</v>
      </c>
      <c r="AZ1456" s="0" t="s">
        <v>9756</v>
      </c>
      <c r="BA1456" s="124" t="s">
        <v>200</v>
      </c>
      <c r="BB1456" s="0" t="s">
        <v>210</v>
      </c>
      <c r="BC1456" s="0" t="s">
        <v>9757</v>
      </c>
      <c r="BE1456" s="0" t="s">
        <v>9758</v>
      </c>
      <c r="BF1456" s="0" t="s">
        <v>9759</v>
      </c>
      <c r="BG1456" s="125" t="s">
        <v>200</v>
      </c>
      <c r="BH1456" s="0" t="s">
        <v>5255</v>
      </c>
      <c r="BI1456" s="112" t="n">
        <v>4902425420066</v>
      </c>
      <c r="BJ1456" s="126" t="s">
        <v>200</v>
      </c>
      <c r="BK1456" s="0" t="s">
        <v>215</v>
      </c>
      <c r="BL1456" s="112" t="n">
        <v>4</v>
      </c>
      <c r="BM1456" s="112" t="n">
        <v>4</v>
      </c>
      <c r="BN1456" s="112" t="n">
        <v>4</v>
      </c>
      <c r="BO1456" s="111" t="n">
        <v>20</v>
      </c>
      <c r="BP1456" s="125" t="s">
        <v>200</v>
      </c>
      <c r="BQ1456" s="127" t="s">
        <v>216</v>
      </c>
    </row>
    <row r="1457" customFormat="false" ht="13.8" hidden="false" customHeight="false" outlineLevel="0" collapsed="false">
      <c r="A1457" s="0" t="s">
        <v>9760</v>
      </c>
      <c r="B1457" s="0" t="s">
        <v>9676</v>
      </c>
      <c r="C1457" s="131" t="s">
        <v>1003</v>
      </c>
      <c r="D1457" s="131" t="s">
        <v>9761</v>
      </c>
      <c r="E1457" s="0" t="s">
        <v>194</v>
      </c>
      <c r="F1457" s="0" t="s">
        <v>195</v>
      </c>
      <c r="G1457" s="0" t="s">
        <v>330</v>
      </c>
      <c r="H1457" s="0" t="s">
        <v>197</v>
      </c>
      <c r="J1457" s="111" t="n">
        <v>1</v>
      </c>
      <c r="K1457" s="0" t="s">
        <v>198</v>
      </c>
      <c r="L1457" s="0" t="s">
        <v>198</v>
      </c>
      <c r="M1457" s="0" t="s">
        <v>199</v>
      </c>
      <c r="O1457" s="0" t="s">
        <v>200</v>
      </c>
      <c r="Q1457" s="120" t="s">
        <v>200</v>
      </c>
      <c r="R1457" s="0" t="s">
        <v>16</v>
      </c>
      <c r="S1457" s="0" t="s">
        <v>9762</v>
      </c>
      <c r="T1457" s="0" t="s">
        <v>198</v>
      </c>
      <c r="U1457" s="0" t="s">
        <v>202</v>
      </c>
      <c r="V1457" s="0" t="s">
        <v>1252</v>
      </c>
      <c r="W1457" s="110" t="s">
        <v>198</v>
      </c>
      <c r="X1457" s="111" t="n">
        <v>1994</v>
      </c>
      <c r="Z1457" s="111" t="s">
        <v>221</v>
      </c>
      <c r="AA1457" s="122" t="s">
        <v>200</v>
      </c>
      <c r="AB1457" s="0" t="s">
        <v>9763</v>
      </c>
      <c r="AC1457" s="0" t="s">
        <v>872</v>
      </c>
      <c r="AD1457" s="111" t="n">
        <v>1994</v>
      </c>
      <c r="AE1457" s="111" t="s">
        <v>222</v>
      </c>
      <c r="AI1457" s="111" t="s">
        <v>207</v>
      </c>
      <c r="AK1457" s="111" t="str">
        <f aca="false">(AB1457)</f>
        <v>Software creation</v>
      </c>
      <c r="AM1457" s="111" t="n">
        <f aca="false">AD1457</f>
        <v>1994</v>
      </c>
      <c r="AN1457" s="111" t="s">
        <v>263</v>
      </c>
      <c r="AS1457" s="0" t="s">
        <v>200</v>
      </c>
      <c r="AT1457" s="0" t="s">
        <v>1216</v>
      </c>
      <c r="AU1457" s="0" t="s">
        <v>332</v>
      </c>
      <c r="AV1457" s="0" t="s">
        <v>200</v>
      </c>
      <c r="AZ1457" s="0" t="s">
        <v>9764</v>
      </c>
      <c r="BA1457" s="124" t="s">
        <v>200</v>
      </c>
      <c r="BB1457" s="0" t="s">
        <v>210</v>
      </c>
      <c r="BC1457" s="0" t="s">
        <v>9765</v>
      </c>
      <c r="BD1457" s="0" t="s">
        <v>200</v>
      </c>
      <c r="BE1457" s="0" t="s">
        <v>9766</v>
      </c>
      <c r="BG1457" s="125" t="s">
        <v>200</v>
      </c>
      <c r="BH1457" s="0" t="s">
        <v>582</v>
      </c>
      <c r="BI1457" s="112" t="n">
        <v>90451304130</v>
      </c>
      <c r="BJ1457" s="126" t="s">
        <v>200</v>
      </c>
      <c r="BK1457" s="0" t="s">
        <v>215</v>
      </c>
      <c r="BL1457" s="112" t="n">
        <v>4</v>
      </c>
      <c r="BM1457" s="112" t="n">
        <v>4</v>
      </c>
      <c r="BN1457" s="112" t="n">
        <v>4</v>
      </c>
      <c r="BO1457" s="111" t="n">
        <v>20</v>
      </c>
      <c r="BP1457" s="125" t="s">
        <v>200</v>
      </c>
      <c r="BQ1457" s="127" t="s">
        <v>216</v>
      </c>
    </row>
    <row r="1458" customFormat="false" ht="13.8" hidden="false" customHeight="false" outlineLevel="0" collapsed="false">
      <c r="A1458" s="0" t="s">
        <v>9767</v>
      </c>
      <c r="B1458" s="0" t="s">
        <v>9676</v>
      </c>
      <c r="C1458" s="0" t="s">
        <v>490</v>
      </c>
      <c r="D1458" s="0" t="s">
        <v>193</v>
      </c>
      <c r="E1458" s="0" t="s">
        <v>194</v>
      </c>
      <c r="F1458" s="0" t="s">
        <v>195</v>
      </c>
      <c r="G1458" s="0" t="s">
        <v>196</v>
      </c>
      <c r="H1458" s="0" t="s">
        <v>197</v>
      </c>
      <c r="J1458" s="111" t="n">
        <v>1</v>
      </c>
      <c r="K1458" s="0" t="s">
        <v>198</v>
      </c>
      <c r="L1458" s="0" t="s">
        <v>198</v>
      </c>
      <c r="M1458" s="0" t="s">
        <v>274</v>
      </c>
      <c r="O1458" s="0" t="s">
        <v>200</v>
      </c>
      <c r="Q1458" s="120" t="s">
        <v>200</v>
      </c>
      <c r="R1458" s="0" t="s">
        <v>16</v>
      </c>
      <c r="S1458" s="0" t="s">
        <v>201</v>
      </c>
      <c r="T1458" s="0" t="s">
        <v>198</v>
      </c>
      <c r="U1458" s="0" t="s">
        <v>239</v>
      </c>
      <c r="V1458" s="131" t="s">
        <v>756</v>
      </c>
      <c r="W1458" s="110" t="s">
        <v>204</v>
      </c>
      <c r="X1458" s="111" t="n">
        <v>1994</v>
      </c>
      <c r="Y1458" s="111" t="s">
        <v>240</v>
      </c>
      <c r="Z1458" s="111" t="s">
        <v>221</v>
      </c>
      <c r="AA1458" s="122" t="s">
        <v>200</v>
      </c>
      <c r="AB1458" s="0" t="s">
        <v>2324</v>
      </c>
      <c r="AC1458" s="0" t="s">
        <v>2324</v>
      </c>
      <c r="AD1458" s="111" t="s">
        <v>198</v>
      </c>
      <c r="AE1458" s="111" t="s">
        <v>222</v>
      </c>
      <c r="AI1458" s="111" t="s">
        <v>207</v>
      </c>
      <c r="AK1458" s="111" t="str">
        <f aca="false">(AB1458)</f>
        <v>Human entertainment</v>
      </c>
      <c r="AM1458" s="111" t="n">
        <f aca="false">X1458</f>
        <v>1994</v>
      </c>
      <c r="AN1458" s="111" t="s">
        <v>208</v>
      </c>
      <c r="AS1458" s="0" t="s">
        <v>200</v>
      </c>
      <c r="AT1458" s="0" t="s">
        <v>1410</v>
      </c>
      <c r="AV1458" s="0" t="s">
        <v>200</v>
      </c>
      <c r="AZ1458" s="0" t="s">
        <v>9768</v>
      </c>
      <c r="BA1458" s="124" t="s">
        <v>200</v>
      </c>
      <c r="BB1458" s="0" t="s">
        <v>248</v>
      </c>
      <c r="BC1458" s="0" t="s">
        <v>8836</v>
      </c>
      <c r="BD1458" s="0" t="s">
        <v>9769</v>
      </c>
      <c r="BE1458" s="0" t="s">
        <v>4207</v>
      </c>
      <c r="BG1458" s="125" t="s">
        <v>200</v>
      </c>
      <c r="BH1458" s="0" t="s">
        <v>5255</v>
      </c>
      <c r="BI1458" s="112" t="n">
        <v>4959143600188</v>
      </c>
      <c r="BJ1458" s="126" t="s">
        <v>200</v>
      </c>
      <c r="BK1458" s="0" t="s">
        <v>215</v>
      </c>
      <c r="BL1458" s="112" t="n">
        <v>4</v>
      </c>
      <c r="BM1458" s="112" t="n">
        <v>4</v>
      </c>
      <c r="BN1458" s="112" t="n">
        <v>4</v>
      </c>
      <c r="BO1458" s="111" t="n">
        <v>60</v>
      </c>
      <c r="BP1458" s="125" t="s">
        <v>200</v>
      </c>
      <c r="BQ1458" s="127" t="s">
        <v>216</v>
      </c>
    </row>
    <row r="1459" customFormat="false" ht="13.8" hidden="false" customHeight="false" outlineLevel="0" collapsed="false">
      <c r="A1459" s="0" t="s">
        <v>9770</v>
      </c>
      <c r="B1459" s="0" t="s">
        <v>9676</v>
      </c>
      <c r="C1459" s="0" t="s">
        <v>5126</v>
      </c>
      <c r="D1459" s="0" t="s">
        <v>9771</v>
      </c>
      <c r="E1459" s="0" t="s">
        <v>313</v>
      </c>
      <c r="F1459" s="0" t="s">
        <v>314</v>
      </c>
      <c r="G1459" s="0" t="s">
        <v>880</v>
      </c>
      <c r="H1459" s="0" t="s">
        <v>197</v>
      </c>
      <c r="J1459" s="111" t="n">
        <v>1</v>
      </c>
      <c r="K1459" s="0" t="s">
        <v>198</v>
      </c>
      <c r="L1459" s="0" t="s">
        <v>198</v>
      </c>
      <c r="M1459" s="0" t="s">
        <v>274</v>
      </c>
      <c r="O1459" s="0" t="s">
        <v>237</v>
      </c>
      <c r="P1459" s="0" t="s">
        <v>1088</v>
      </c>
      <c r="Q1459" s="120" t="s">
        <v>200</v>
      </c>
      <c r="R1459" s="0" t="s">
        <v>16</v>
      </c>
      <c r="S1459" s="0" t="s">
        <v>201</v>
      </c>
      <c r="T1459" s="0" t="s">
        <v>198</v>
      </c>
      <c r="U1459" s="0" t="s">
        <v>239</v>
      </c>
      <c r="V1459" s="131" t="s">
        <v>756</v>
      </c>
      <c r="W1459" s="110" t="s">
        <v>204</v>
      </c>
      <c r="X1459" s="111" t="n">
        <v>1990</v>
      </c>
      <c r="Y1459" s="111" t="s">
        <v>240</v>
      </c>
      <c r="Z1459" s="111" t="s">
        <v>198</v>
      </c>
      <c r="AA1459" s="122" t="s">
        <v>200</v>
      </c>
      <c r="AB1459" s="0" t="s">
        <v>9448</v>
      </c>
      <c r="AC1459" s="0" t="s">
        <v>9448</v>
      </c>
      <c r="AD1459" s="111" t="n">
        <v>1992</v>
      </c>
      <c r="AE1459" s="111" t="s">
        <v>222</v>
      </c>
      <c r="AG1459" s="111" t="s">
        <v>241</v>
      </c>
      <c r="AH1459" s="111" t="s">
        <v>2370</v>
      </c>
      <c r="AI1459" s="111" t="s">
        <v>207</v>
      </c>
      <c r="AK1459" s="111" t="str">
        <f aca="false">(AB1459)</f>
        <v>Nintendo</v>
      </c>
      <c r="AL1459" s="0" t="s">
        <v>200</v>
      </c>
      <c r="AM1459" s="111" t="n">
        <v>1990</v>
      </c>
      <c r="AN1459" s="111" t="s">
        <v>208</v>
      </c>
      <c r="AQ1459" s="0" t="s">
        <v>9772</v>
      </c>
      <c r="AR1459" s="0" t="s">
        <v>200</v>
      </c>
      <c r="AS1459" s="0" t="s">
        <v>9773</v>
      </c>
      <c r="AV1459" s="0" t="s">
        <v>9774</v>
      </c>
      <c r="AW1459" s="0" t="s">
        <v>200</v>
      </c>
      <c r="AZ1459" s="0" t="s">
        <v>9775</v>
      </c>
      <c r="BA1459" s="124" t="s">
        <v>200</v>
      </c>
      <c r="BB1459" s="0" t="s">
        <v>462</v>
      </c>
      <c r="BC1459" s="0" t="s">
        <v>9776</v>
      </c>
      <c r="BE1459" s="0" t="s">
        <v>9777</v>
      </c>
      <c r="BF1459" s="0" t="s">
        <v>9778</v>
      </c>
      <c r="BG1459" s="125" t="s">
        <v>200</v>
      </c>
      <c r="BH1459" s="0" t="s">
        <v>5255</v>
      </c>
      <c r="BI1459" s="112" t="n">
        <v>4902370501254</v>
      </c>
      <c r="BJ1459" s="126" t="s">
        <v>200</v>
      </c>
      <c r="BK1459" s="0" t="s">
        <v>215</v>
      </c>
      <c r="BL1459" s="112" t="n">
        <v>4</v>
      </c>
      <c r="BM1459" s="112" t="n">
        <v>4</v>
      </c>
      <c r="BN1459" s="112" t="n">
        <v>4</v>
      </c>
      <c r="BO1459" s="111" t="n">
        <v>20</v>
      </c>
      <c r="BP1459" s="125" t="s">
        <v>200</v>
      </c>
      <c r="BQ1459" s="127" t="s">
        <v>216</v>
      </c>
    </row>
    <row r="1460" customFormat="false" ht="13.8" hidden="false" customHeight="false" outlineLevel="0" collapsed="false">
      <c r="A1460" s="0" t="s">
        <v>9779</v>
      </c>
      <c r="B1460" s="0" t="s">
        <v>9676</v>
      </c>
      <c r="C1460" s="0" t="s">
        <v>490</v>
      </c>
      <c r="D1460" s="0" t="s">
        <v>193</v>
      </c>
      <c r="E1460" s="0" t="s">
        <v>194</v>
      </c>
      <c r="F1460" s="0" t="s">
        <v>195</v>
      </c>
      <c r="G1460" s="0" t="s">
        <v>196</v>
      </c>
      <c r="H1460" s="0" t="s">
        <v>197</v>
      </c>
      <c r="J1460" s="111" t="n">
        <v>1</v>
      </c>
      <c r="K1460" s="0" t="s">
        <v>198</v>
      </c>
      <c r="L1460" s="0" t="s">
        <v>198</v>
      </c>
      <c r="M1460" s="0" t="s">
        <v>274</v>
      </c>
      <c r="O1460" s="0" t="s">
        <v>200</v>
      </c>
      <c r="Q1460" s="120" t="s">
        <v>200</v>
      </c>
      <c r="R1460" s="0" t="s">
        <v>16</v>
      </c>
      <c r="S1460" s="0" t="s">
        <v>201</v>
      </c>
      <c r="T1460" s="0" t="s">
        <v>198</v>
      </c>
      <c r="U1460" s="0" t="s">
        <v>239</v>
      </c>
      <c r="V1460" s="131" t="s">
        <v>756</v>
      </c>
      <c r="W1460" s="110" t="s">
        <v>204</v>
      </c>
      <c r="X1460" s="111" t="n">
        <v>1993</v>
      </c>
      <c r="Y1460" s="111" t="s">
        <v>240</v>
      </c>
      <c r="Z1460" s="111" t="s">
        <v>198</v>
      </c>
      <c r="AA1460" s="122" t="s">
        <v>200</v>
      </c>
      <c r="AB1460" s="0" t="s">
        <v>459</v>
      </c>
      <c r="AC1460" s="0" t="s">
        <v>459</v>
      </c>
      <c r="AD1460" s="111" t="s">
        <v>198</v>
      </c>
      <c r="AE1460" s="111" t="s">
        <v>222</v>
      </c>
      <c r="AI1460" s="111" t="s">
        <v>207</v>
      </c>
      <c r="AK1460" s="111" t="str">
        <f aca="false">(AB1460)</f>
        <v>Konami</v>
      </c>
      <c r="AL1460" s="0" t="s">
        <v>200</v>
      </c>
      <c r="AM1460" s="111" t="n">
        <f aca="false">X1460</f>
        <v>1993</v>
      </c>
      <c r="AN1460" s="111" t="s">
        <v>208</v>
      </c>
      <c r="AP1460" s="0" t="s">
        <v>610</v>
      </c>
      <c r="AQ1460" s="0" t="s">
        <v>200</v>
      </c>
      <c r="AR1460" s="0" t="s">
        <v>200</v>
      </c>
      <c r="AS1460" s="0" t="s">
        <v>9780</v>
      </c>
      <c r="AT1460" s="0" t="s">
        <v>354</v>
      </c>
      <c r="AU1460" s="0" t="s">
        <v>200</v>
      </c>
      <c r="AV1460" s="0" t="s">
        <v>200</v>
      </c>
      <c r="AZ1460" s="0" t="s">
        <v>9781</v>
      </c>
      <c r="BA1460" s="124" t="s">
        <v>200</v>
      </c>
      <c r="BB1460" s="0" t="s">
        <v>248</v>
      </c>
      <c r="BC1460" s="0" t="s">
        <v>9782</v>
      </c>
      <c r="BD1460" s="0" t="s">
        <v>1515</v>
      </c>
      <c r="BE1460" s="0" t="s">
        <v>9657</v>
      </c>
      <c r="BG1460" s="125" t="s">
        <v>200</v>
      </c>
      <c r="BH1460" s="0" t="s">
        <v>582</v>
      </c>
      <c r="BI1460" s="112" t="n">
        <v>4988602621181</v>
      </c>
      <c r="BJ1460" s="126" t="s">
        <v>200</v>
      </c>
      <c r="BK1460" s="0" t="s">
        <v>215</v>
      </c>
      <c r="BL1460" s="112" t="n">
        <v>4</v>
      </c>
      <c r="BM1460" s="112" t="n">
        <v>4</v>
      </c>
      <c r="BN1460" s="112" t="n">
        <v>4</v>
      </c>
      <c r="BO1460" s="111" t="n">
        <v>20</v>
      </c>
      <c r="BP1460" s="125" t="s">
        <v>200</v>
      </c>
      <c r="BQ1460" s="127" t="s">
        <v>216</v>
      </c>
    </row>
    <row r="1461" customFormat="false" ht="13.8" hidden="false" customHeight="false" outlineLevel="0" collapsed="false">
      <c r="A1461" s="0" t="s">
        <v>9783</v>
      </c>
      <c r="B1461" s="0" t="s">
        <v>9676</v>
      </c>
      <c r="C1461" s="0" t="s">
        <v>234</v>
      </c>
      <c r="D1461" s="0" t="s">
        <v>193</v>
      </c>
      <c r="E1461" s="0" t="s">
        <v>194</v>
      </c>
      <c r="F1461" s="0" t="s">
        <v>195</v>
      </c>
      <c r="G1461" s="0" t="s">
        <v>196</v>
      </c>
      <c r="H1461" s="0" t="s">
        <v>197</v>
      </c>
      <c r="J1461" s="111" t="n">
        <v>1</v>
      </c>
      <c r="K1461" s="0" t="s">
        <v>198</v>
      </c>
      <c r="L1461" s="0" t="s">
        <v>198</v>
      </c>
      <c r="M1461" s="0" t="s">
        <v>199</v>
      </c>
      <c r="O1461" s="0" t="s">
        <v>200</v>
      </c>
      <c r="Q1461" s="120" t="s">
        <v>200</v>
      </c>
      <c r="R1461" s="0" t="s">
        <v>16</v>
      </c>
      <c r="S1461" s="0" t="s">
        <v>201</v>
      </c>
      <c r="T1461" s="0" t="s">
        <v>198</v>
      </c>
      <c r="U1461" s="0" t="s">
        <v>239</v>
      </c>
      <c r="V1461" s="131" t="s">
        <v>756</v>
      </c>
      <c r="W1461" s="110" t="s">
        <v>204</v>
      </c>
      <c r="X1461" s="111" t="n">
        <v>1995</v>
      </c>
      <c r="Y1461" s="111" t="s">
        <v>240</v>
      </c>
      <c r="Z1461" s="111" t="s">
        <v>198</v>
      </c>
      <c r="AA1461" s="122" t="s">
        <v>200</v>
      </c>
      <c r="AB1461" s="0" t="s">
        <v>345</v>
      </c>
      <c r="AC1461" s="0" t="s">
        <v>2273</v>
      </c>
      <c r="AD1461" s="111" t="s">
        <v>198</v>
      </c>
      <c r="AE1461" s="111" t="s">
        <v>222</v>
      </c>
      <c r="AI1461" s="111" t="s">
        <v>207</v>
      </c>
      <c r="AK1461" s="111" t="str">
        <f aca="false">(AB1461)</f>
        <v>Aspect</v>
      </c>
      <c r="AM1461" s="111" t="n">
        <f aca="false">X1461</f>
        <v>1995</v>
      </c>
      <c r="AN1461" s="111" t="s">
        <v>208</v>
      </c>
      <c r="AS1461" s="0" t="s">
        <v>200</v>
      </c>
      <c r="AV1461" s="0" t="s">
        <v>200</v>
      </c>
      <c r="AZ1461" s="0" t="s">
        <v>9784</v>
      </c>
      <c r="BA1461" s="124" t="s">
        <v>200</v>
      </c>
      <c r="BB1461" s="0" t="s">
        <v>462</v>
      </c>
      <c r="BC1461" s="0" t="s">
        <v>9785</v>
      </c>
      <c r="BD1461" s="0" t="s">
        <v>9786</v>
      </c>
      <c r="BE1461" s="0" t="s">
        <v>9787</v>
      </c>
      <c r="BG1461" s="125" t="s">
        <v>200</v>
      </c>
      <c r="BH1461" s="0" t="s">
        <v>5255</v>
      </c>
      <c r="BI1461" s="112" t="n">
        <v>4983164730555</v>
      </c>
      <c r="BJ1461" s="126" t="s">
        <v>200</v>
      </c>
      <c r="BK1461" s="0" t="s">
        <v>215</v>
      </c>
      <c r="BL1461" s="112" t="n">
        <v>4</v>
      </c>
      <c r="BM1461" s="112" t="n">
        <v>4</v>
      </c>
      <c r="BN1461" s="112" t="n">
        <v>4</v>
      </c>
      <c r="BO1461" s="111" t="n">
        <v>80</v>
      </c>
      <c r="BP1461" s="125" t="s">
        <v>200</v>
      </c>
      <c r="BQ1461" s="127" t="s">
        <v>216</v>
      </c>
    </row>
    <row r="1462" customFormat="false" ht="13.8" hidden="false" customHeight="false" outlineLevel="0" collapsed="false">
      <c r="A1462" s="0" t="s">
        <v>9788</v>
      </c>
      <c r="B1462" s="0" t="s">
        <v>9676</v>
      </c>
      <c r="C1462" s="0" t="s">
        <v>380</v>
      </c>
      <c r="D1462" s="0" t="s">
        <v>193</v>
      </c>
      <c r="E1462" s="0" t="s">
        <v>194</v>
      </c>
      <c r="F1462" s="0" t="s">
        <v>195</v>
      </c>
      <c r="G1462" s="0" t="s">
        <v>330</v>
      </c>
      <c r="H1462" s="0" t="s">
        <v>400</v>
      </c>
      <c r="I1462" s="0" t="s">
        <v>401</v>
      </c>
      <c r="J1462" s="111" t="n">
        <v>2</v>
      </c>
      <c r="K1462" s="0" t="s">
        <v>198</v>
      </c>
      <c r="L1462" s="0" t="s">
        <v>533</v>
      </c>
      <c r="M1462" s="0" t="s">
        <v>199</v>
      </c>
      <c r="O1462" s="0" t="s">
        <v>534</v>
      </c>
      <c r="Q1462" s="120" t="s">
        <v>200</v>
      </c>
      <c r="R1462" s="0" t="s">
        <v>16</v>
      </c>
      <c r="S1462" s="0" t="s">
        <v>201</v>
      </c>
      <c r="T1462" s="0" t="s">
        <v>198</v>
      </c>
      <c r="U1462" s="0" t="s">
        <v>202</v>
      </c>
      <c r="V1462" s="0" t="s">
        <v>1252</v>
      </c>
      <c r="W1462" s="110" t="s">
        <v>198</v>
      </c>
      <c r="X1462" s="111" t="n">
        <v>1993</v>
      </c>
      <c r="Z1462" s="111" t="s">
        <v>221</v>
      </c>
      <c r="AA1462" s="122" t="s">
        <v>200</v>
      </c>
      <c r="AB1462" s="0" t="s">
        <v>543</v>
      </c>
      <c r="AC1462" s="0" t="s">
        <v>543</v>
      </c>
      <c r="AD1462" s="111" t="n">
        <v>1993</v>
      </c>
      <c r="AE1462" s="111" t="s">
        <v>222</v>
      </c>
      <c r="AI1462" s="111" t="s">
        <v>207</v>
      </c>
      <c r="AK1462" s="111" t="str">
        <f aca="false">(AB1462)</f>
        <v>Capcom</v>
      </c>
      <c r="AL1462" s="0" t="s">
        <v>200</v>
      </c>
      <c r="AM1462" s="111" t="n">
        <f aca="false">AD1462</f>
        <v>1993</v>
      </c>
      <c r="AN1462" s="111" t="s">
        <v>208</v>
      </c>
      <c r="AP1462" s="0" t="s">
        <v>286</v>
      </c>
      <c r="AQ1462" s="0" t="s">
        <v>200</v>
      </c>
      <c r="AR1462" s="0" t="s">
        <v>200</v>
      </c>
      <c r="AS1462" s="0" t="s">
        <v>9789</v>
      </c>
      <c r="AV1462" s="0" t="s">
        <v>2426</v>
      </c>
      <c r="AZ1462" s="0" t="s">
        <v>9790</v>
      </c>
      <c r="BA1462" s="124" t="s">
        <v>200</v>
      </c>
      <c r="BB1462" s="0" t="s">
        <v>248</v>
      </c>
      <c r="BC1462" s="0" t="s">
        <v>9791</v>
      </c>
      <c r="BD1462" s="0" t="s">
        <v>9792</v>
      </c>
      <c r="BE1462" s="0" t="s">
        <v>9793</v>
      </c>
      <c r="BF1462" s="0" t="s">
        <v>9794</v>
      </c>
      <c r="BG1462" s="125" t="s">
        <v>200</v>
      </c>
      <c r="BH1462" s="0" t="s">
        <v>5255</v>
      </c>
      <c r="BI1462" s="112" t="s">
        <v>198</v>
      </c>
      <c r="BJ1462" s="126" t="s">
        <v>200</v>
      </c>
      <c r="BK1462" s="0" t="s">
        <v>1284</v>
      </c>
      <c r="BL1462" s="112" t="n">
        <v>4</v>
      </c>
      <c r="BM1462" s="112" t="s">
        <v>66</v>
      </c>
      <c r="BN1462" s="112" t="s">
        <v>66</v>
      </c>
      <c r="BO1462" s="111" t="n">
        <v>20</v>
      </c>
      <c r="BP1462" s="125" t="s">
        <v>200</v>
      </c>
      <c r="BQ1462" s="127" t="s">
        <v>216</v>
      </c>
    </row>
    <row r="1463" customFormat="false" ht="13.8" hidden="false" customHeight="false" outlineLevel="0" collapsed="false">
      <c r="A1463" s="0" t="s">
        <v>9795</v>
      </c>
      <c r="B1463" s="0" t="s">
        <v>9676</v>
      </c>
      <c r="C1463" s="0" t="s">
        <v>329</v>
      </c>
      <c r="D1463" s="0" t="s">
        <v>193</v>
      </c>
      <c r="E1463" s="0" t="s">
        <v>194</v>
      </c>
      <c r="F1463" s="0" t="s">
        <v>195</v>
      </c>
      <c r="G1463" s="0" t="s">
        <v>330</v>
      </c>
      <c r="H1463" s="0" t="s">
        <v>197</v>
      </c>
      <c r="J1463" s="111" t="n">
        <v>1</v>
      </c>
      <c r="K1463" s="0" t="s">
        <v>198</v>
      </c>
      <c r="L1463" s="0" t="s">
        <v>198</v>
      </c>
      <c r="M1463" s="0" t="s">
        <v>199</v>
      </c>
      <c r="O1463" s="0" t="s">
        <v>200</v>
      </c>
      <c r="Q1463" s="120" t="s">
        <v>200</v>
      </c>
      <c r="R1463" s="0" t="s">
        <v>16</v>
      </c>
      <c r="S1463" s="0" t="s">
        <v>201</v>
      </c>
      <c r="T1463" s="0" t="s">
        <v>198</v>
      </c>
      <c r="U1463" s="0" t="s">
        <v>239</v>
      </c>
      <c r="V1463" s="131" t="s">
        <v>756</v>
      </c>
      <c r="W1463" s="110" t="s">
        <v>204</v>
      </c>
      <c r="X1463" s="111" t="n">
        <v>1997</v>
      </c>
      <c r="Y1463" s="111" t="s">
        <v>240</v>
      </c>
      <c r="Z1463" s="130" t="s">
        <v>757</v>
      </c>
      <c r="AA1463" s="122" t="s">
        <v>200</v>
      </c>
      <c r="AB1463" s="0" t="s">
        <v>9796</v>
      </c>
      <c r="AC1463" s="0" t="s">
        <v>9797</v>
      </c>
      <c r="AD1463" s="111" t="s">
        <v>198</v>
      </c>
      <c r="AE1463" s="111" t="s">
        <v>222</v>
      </c>
      <c r="AG1463" s="111" t="s">
        <v>3099</v>
      </c>
      <c r="AI1463" s="111" t="s">
        <v>207</v>
      </c>
      <c r="AK1463" s="111" t="str">
        <f aca="false">(AB1463)</f>
        <v>Lenar</v>
      </c>
      <c r="AM1463" s="111" t="n">
        <f aca="false">X1463</f>
        <v>1997</v>
      </c>
      <c r="AN1463" s="111" t="s">
        <v>208</v>
      </c>
      <c r="AQ1463" s="0" t="s">
        <v>9798</v>
      </c>
      <c r="AR1463" s="0" t="s">
        <v>200</v>
      </c>
      <c r="AS1463" s="0" t="s">
        <v>200</v>
      </c>
      <c r="AU1463" s="0" t="s">
        <v>1122</v>
      </c>
      <c r="AV1463" s="0" t="s">
        <v>200</v>
      </c>
      <c r="AZ1463" s="0" t="s">
        <v>9799</v>
      </c>
      <c r="BA1463" s="124" t="s">
        <v>200</v>
      </c>
      <c r="BB1463" s="0" t="s">
        <v>248</v>
      </c>
      <c r="BC1463" s="0" t="s">
        <v>9800</v>
      </c>
      <c r="BE1463" s="0" t="s">
        <v>9801</v>
      </c>
      <c r="BG1463" s="125" t="s">
        <v>200</v>
      </c>
      <c r="BH1463" s="0" t="s">
        <v>5255</v>
      </c>
      <c r="BI1463" s="112" t="n">
        <v>4988606101122</v>
      </c>
      <c r="BJ1463" s="126" t="s">
        <v>200</v>
      </c>
      <c r="BK1463" s="0" t="s">
        <v>215</v>
      </c>
      <c r="BL1463" s="112" t="n">
        <v>4</v>
      </c>
      <c r="BM1463" s="112" t="n">
        <v>4</v>
      </c>
      <c r="BN1463" s="112" t="n">
        <v>4</v>
      </c>
      <c r="BO1463" s="111" t="n">
        <v>120</v>
      </c>
      <c r="BP1463" s="125" t="s">
        <v>200</v>
      </c>
      <c r="BQ1463" s="127" t="s">
        <v>216</v>
      </c>
    </row>
    <row r="1464" customFormat="false" ht="13.8" hidden="false" customHeight="false" outlineLevel="0" collapsed="false">
      <c r="A1464" s="0" t="s">
        <v>9802</v>
      </c>
      <c r="B1464" s="0" t="s">
        <v>9676</v>
      </c>
      <c r="C1464" s="0" t="s">
        <v>234</v>
      </c>
      <c r="D1464" s="0" t="s">
        <v>193</v>
      </c>
      <c r="E1464" s="0" t="s">
        <v>194</v>
      </c>
      <c r="F1464" s="0" t="s">
        <v>195</v>
      </c>
      <c r="G1464" s="0" t="s">
        <v>196</v>
      </c>
      <c r="H1464" s="0" t="s">
        <v>197</v>
      </c>
      <c r="J1464" s="111" t="n">
        <v>1</v>
      </c>
      <c r="K1464" s="0" t="s">
        <v>198</v>
      </c>
      <c r="L1464" s="0" t="s">
        <v>198</v>
      </c>
      <c r="M1464" s="0" t="s">
        <v>199</v>
      </c>
      <c r="O1464" s="0" t="s">
        <v>200</v>
      </c>
      <c r="Q1464" s="120" t="s">
        <v>200</v>
      </c>
      <c r="R1464" s="0" t="s">
        <v>16</v>
      </c>
      <c r="S1464" s="0" t="s">
        <v>201</v>
      </c>
      <c r="T1464" s="0" t="s">
        <v>198</v>
      </c>
      <c r="U1464" s="0" t="s">
        <v>239</v>
      </c>
      <c r="V1464" s="131" t="s">
        <v>756</v>
      </c>
      <c r="W1464" s="110" t="s">
        <v>204</v>
      </c>
      <c r="X1464" s="111" t="n">
        <v>1995</v>
      </c>
      <c r="Y1464" s="111" t="s">
        <v>240</v>
      </c>
      <c r="Z1464" s="111" t="s">
        <v>198</v>
      </c>
      <c r="AA1464" s="122" t="s">
        <v>200</v>
      </c>
      <c r="AB1464" s="0" t="s">
        <v>9803</v>
      </c>
      <c r="AC1464" s="0" t="s">
        <v>1572</v>
      </c>
      <c r="AD1464" s="111" t="s">
        <v>198</v>
      </c>
      <c r="AE1464" s="111" t="s">
        <v>222</v>
      </c>
      <c r="AI1464" s="111" t="s">
        <v>207</v>
      </c>
      <c r="AK1464" s="111" t="str">
        <f aca="false">(AB1464)</f>
        <v>Daft</v>
      </c>
      <c r="AM1464" s="111" t="n">
        <f aca="false">X1464</f>
        <v>1995</v>
      </c>
      <c r="AN1464" s="111" t="s">
        <v>208</v>
      </c>
      <c r="AS1464" s="0" t="s">
        <v>200</v>
      </c>
      <c r="AV1464" s="0" t="s">
        <v>200</v>
      </c>
      <c r="AZ1464" s="0" t="s">
        <v>9804</v>
      </c>
      <c r="BA1464" s="124" t="s">
        <v>200</v>
      </c>
      <c r="BB1464" s="0" t="s">
        <v>248</v>
      </c>
      <c r="BC1464" s="0" t="s">
        <v>2673</v>
      </c>
      <c r="BD1464" s="0" t="s">
        <v>9805</v>
      </c>
      <c r="BE1464" s="0" t="s">
        <v>9806</v>
      </c>
      <c r="BF1464" s="0" t="s">
        <v>200</v>
      </c>
      <c r="BG1464" s="125" t="s">
        <v>200</v>
      </c>
      <c r="BH1464" s="0" t="s">
        <v>5255</v>
      </c>
      <c r="BI1464" s="112" t="n">
        <v>4988601002936</v>
      </c>
      <c r="BJ1464" s="126" t="s">
        <v>200</v>
      </c>
      <c r="BK1464" s="0" t="s">
        <v>215</v>
      </c>
      <c r="BL1464" s="112" t="n">
        <v>4</v>
      </c>
      <c r="BM1464" s="112" t="n">
        <v>4</v>
      </c>
      <c r="BN1464" s="112" t="n">
        <v>4</v>
      </c>
      <c r="BO1464" s="111" t="n">
        <v>80</v>
      </c>
      <c r="BP1464" s="125" t="s">
        <v>200</v>
      </c>
      <c r="BQ1464" s="127" t="s">
        <v>216</v>
      </c>
    </row>
    <row r="1465" customFormat="false" ht="13.8" hidden="false" customHeight="false" outlineLevel="0" collapsed="false">
      <c r="A1465" s="0" t="s">
        <v>9807</v>
      </c>
      <c r="B1465" s="0" t="s">
        <v>9676</v>
      </c>
      <c r="C1465" s="0" t="s">
        <v>329</v>
      </c>
      <c r="D1465" s="0" t="s">
        <v>9677</v>
      </c>
      <c r="E1465" s="0" t="s">
        <v>194</v>
      </c>
      <c r="F1465" s="0" t="s">
        <v>195</v>
      </c>
      <c r="G1465" s="0" t="s">
        <v>330</v>
      </c>
      <c r="H1465" s="0" t="s">
        <v>197</v>
      </c>
      <c r="J1465" s="111" t="n">
        <v>1</v>
      </c>
      <c r="K1465" s="0" t="s">
        <v>198</v>
      </c>
      <c r="L1465" s="0" t="s">
        <v>198</v>
      </c>
      <c r="M1465" s="0" t="s">
        <v>199</v>
      </c>
      <c r="O1465" s="0" t="s">
        <v>200</v>
      </c>
      <c r="Q1465" s="120" t="s">
        <v>200</v>
      </c>
      <c r="R1465" s="0" t="s">
        <v>16</v>
      </c>
      <c r="S1465" s="0" t="s">
        <v>201</v>
      </c>
      <c r="T1465" s="0" t="s">
        <v>198</v>
      </c>
      <c r="U1465" s="0" t="s">
        <v>202</v>
      </c>
      <c r="V1465" s="0" t="s">
        <v>1252</v>
      </c>
      <c r="W1465" s="110" t="s">
        <v>198</v>
      </c>
      <c r="X1465" s="111" t="n">
        <v>1995</v>
      </c>
      <c r="Z1465" s="130" t="s">
        <v>757</v>
      </c>
      <c r="AA1465" s="122" t="s">
        <v>200</v>
      </c>
      <c r="AB1465" s="0" t="s">
        <v>9678</v>
      </c>
      <c r="AC1465" s="0" t="s">
        <v>1572</v>
      </c>
      <c r="AD1465" s="111" t="n">
        <v>1995</v>
      </c>
      <c r="AE1465" s="111" t="s">
        <v>222</v>
      </c>
      <c r="AI1465" s="111" t="s">
        <v>207</v>
      </c>
      <c r="AK1465" s="111" t="str">
        <f aca="false">(AB1465)</f>
        <v>Quintet</v>
      </c>
      <c r="AM1465" s="111" t="n">
        <f aca="false">AD1465</f>
        <v>1995</v>
      </c>
      <c r="AN1465" s="111" t="s">
        <v>208</v>
      </c>
      <c r="AR1465" s="0" t="s">
        <v>9808</v>
      </c>
      <c r="AS1465" s="0" t="s">
        <v>200</v>
      </c>
      <c r="AU1465" s="0" t="s">
        <v>332</v>
      </c>
      <c r="AV1465" s="0" t="s">
        <v>200</v>
      </c>
      <c r="AZ1465" s="0" t="s">
        <v>9809</v>
      </c>
      <c r="BA1465" s="124" t="s">
        <v>200</v>
      </c>
      <c r="BB1465" s="0" t="s">
        <v>248</v>
      </c>
      <c r="BC1465" s="0" t="s">
        <v>9810</v>
      </c>
      <c r="BE1465" s="0" t="s">
        <v>9811</v>
      </c>
      <c r="BG1465" s="125" t="s">
        <v>200</v>
      </c>
      <c r="BH1465" s="0" t="s">
        <v>5255</v>
      </c>
      <c r="BI1465" s="112" t="s">
        <v>198</v>
      </c>
      <c r="BJ1465" s="126" t="s">
        <v>200</v>
      </c>
      <c r="BK1465" s="0" t="s">
        <v>1284</v>
      </c>
      <c r="BL1465" s="112" t="n">
        <v>4</v>
      </c>
      <c r="BM1465" s="112" t="s">
        <v>66</v>
      </c>
      <c r="BN1465" s="112" t="s">
        <v>66</v>
      </c>
      <c r="BO1465" s="111" t="n">
        <v>20</v>
      </c>
      <c r="BP1465" s="125" t="s">
        <v>200</v>
      </c>
      <c r="BQ1465" s="127" t="s">
        <v>216</v>
      </c>
    </row>
    <row r="1466" customFormat="false" ht="13.8" hidden="false" customHeight="false" outlineLevel="0" collapsed="false">
      <c r="A1466" s="0" t="s">
        <v>9812</v>
      </c>
      <c r="B1466" s="0" t="s">
        <v>9676</v>
      </c>
      <c r="C1466" s="131" t="s">
        <v>1394</v>
      </c>
      <c r="D1466" s="131" t="s">
        <v>193</v>
      </c>
      <c r="E1466" s="0" t="s">
        <v>194</v>
      </c>
      <c r="F1466" s="0" t="s">
        <v>195</v>
      </c>
      <c r="G1466" s="0" t="s">
        <v>196</v>
      </c>
      <c r="H1466" s="0" t="s">
        <v>197</v>
      </c>
      <c r="J1466" s="111" t="n">
        <v>1</v>
      </c>
      <c r="K1466" s="0" t="s">
        <v>198</v>
      </c>
      <c r="L1466" s="0" t="s">
        <v>198</v>
      </c>
      <c r="M1466" s="0" t="s">
        <v>199</v>
      </c>
      <c r="O1466" s="0" t="s">
        <v>200</v>
      </c>
      <c r="Q1466" s="120" t="s">
        <v>200</v>
      </c>
      <c r="R1466" s="0" t="s">
        <v>16</v>
      </c>
      <c r="S1466" s="0" t="s">
        <v>201</v>
      </c>
      <c r="T1466" s="0" t="s">
        <v>198</v>
      </c>
      <c r="U1466" s="0" t="s">
        <v>239</v>
      </c>
      <c r="V1466" s="131" t="s">
        <v>756</v>
      </c>
      <c r="W1466" s="110" t="s">
        <v>204</v>
      </c>
      <c r="X1466" s="111" t="n">
        <v>1991</v>
      </c>
      <c r="Y1466" s="111" t="s">
        <v>240</v>
      </c>
      <c r="Z1466" s="111" t="s">
        <v>198</v>
      </c>
      <c r="AA1466" s="122" t="s">
        <v>200</v>
      </c>
      <c r="AB1466" s="0" t="s">
        <v>9813</v>
      </c>
      <c r="AC1466" s="0" t="s">
        <v>872</v>
      </c>
      <c r="AD1466" s="111" t="s">
        <v>198</v>
      </c>
      <c r="AE1466" s="111" t="s">
        <v>222</v>
      </c>
      <c r="AI1466" s="111" t="s">
        <v>207</v>
      </c>
      <c r="AK1466" s="111" t="str">
        <f aca="false">(AB1466)</f>
        <v>Game freak</v>
      </c>
      <c r="AM1466" s="111" t="n">
        <f aca="false">X1466</f>
        <v>1991</v>
      </c>
      <c r="AN1466" s="111" t="s">
        <v>208</v>
      </c>
      <c r="AS1466" s="0" t="s">
        <v>200</v>
      </c>
      <c r="AU1466" s="0" t="s">
        <v>434</v>
      </c>
      <c r="AV1466" s="0" t="s">
        <v>200</v>
      </c>
      <c r="AZ1466" s="0" t="s">
        <v>9814</v>
      </c>
      <c r="BA1466" s="124" t="s">
        <v>200</v>
      </c>
      <c r="BB1466" s="0" t="s">
        <v>248</v>
      </c>
      <c r="BC1466" s="0" t="s">
        <v>1797</v>
      </c>
      <c r="BD1466" s="0" t="s">
        <v>9815</v>
      </c>
      <c r="BE1466" s="0" t="s">
        <v>9816</v>
      </c>
      <c r="BF1466" s="0" t="s">
        <v>9817</v>
      </c>
      <c r="BG1466" s="125" t="s">
        <v>200</v>
      </c>
      <c r="BH1466" s="0" t="s">
        <v>5255</v>
      </c>
      <c r="BI1466" s="112" t="n">
        <v>4988010003999</v>
      </c>
      <c r="BJ1466" s="126" t="s">
        <v>200</v>
      </c>
      <c r="BK1466" s="0" t="s">
        <v>215</v>
      </c>
      <c r="BL1466" s="112" t="n">
        <v>4</v>
      </c>
      <c r="BM1466" s="112" t="n">
        <v>4</v>
      </c>
      <c r="BN1466" s="112" t="n">
        <v>4</v>
      </c>
      <c r="BO1466" s="111" t="n">
        <v>20</v>
      </c>
      <c r="BP1466" s="125" t="s">
        <v>200</v>
      </c>
      <c r="BQ1466" s="127" t="s">
        <v>216</v>
      </c>
    </row>
    <row r="1467" customFormat="false" ht="13.8" hidden="false" customHeight="false" outlineLevel="0" collapsed="false">
      <c r="A1467" s="0" t="s">
        <v>9818</v>
      </c>
      <c r="B1467" s="0" t="s">
        <v>9676</v>
      </c>
      <c r="C1467" s="131" t="s">
        <v>965</v>
      </c>
      <c r="D1467" s="131" t="s">
        <v>193</v>
      </c>
      <c r="E1467" s="0" t="s">
        <v>194</v>
      </c>
      <c r="F1467" s="0" t="s">
        <v>195</v>
      </c>
      <c r="G1467" s="0" t="s">
        <v>196</v>
      </c>
      <c r="H1467" s="0" t="s">
        <v>197</v>
      </c>
      <c r="J1467" s="111" t="n">
        <v>1</v>
      </c>
      <c r="K1467" s="0" t="s">
        <v>198</v>
      </c>
      <c r="L1467" s="0" t="s">
        <v>198</v>
      </c>
      <c r="M1467" s="0" t="s">
        <v>199</v>
      </c>
      <c r="Q1467" s="120" t="s">
        <v>200</v>
      </c>
      <c r="R1467" s="0" t="s">
        <v>16</v>
      </c>
      <c r="S1467" s="0" t="s">
        <v>201</v>
      </c>
      <c r="T1467" s="0" t="s">
        <v>198</v>
      </c>
      <c r="U1467" s="0" t="s">
        <v>202</v>
      </c>
      <c r="V1467" s="0" t="s">
        <v>1252</v>
      </c>
      <c r="W1467" s="110" t="s">
        <v>198</v>
      </c>
      <c r="X1467" s="111" t="n">
        <v>1993</v>
      </c>
      <c r="Z1467" s="111" t="s">
        <v>198</v>
      </c>
      <c r="AA1467" s="122" t="s">
        <v>200</v>
      </c>
      <c r="AB1467" s="0" t="s">
        <v>9720</v>
      </c>
      <c r="AC1467" s="0" t="s">
        <v>9720</v>
      </c>
      <c r="AD1467" s="111" t="n">
        <v>1993</v>
      </c>
      <c r="AE1467" s="111" t="s">
        <v>198</v>
      </c>
      <c r="AI1467" s="111" t="s">
        <v>294</v>
      </c>
      <c r="AJ1467" s="111" t="s">
        <v>509</v>
      </c>
      <c r="AK1467" s="0" t="s">
        <v>9720</v>
      </c>
      <c r="AM1467" s="111" t="n">
        <f aca="false">AD1467</f>
        <v>1993</v>
      </c>
      <c r="AN1467" s="111" t="s">
        <v>510</v>
      </c>
      <c r="AT1467" s="0" t="s">
        <v>339</v>
      </c>
      <c r="AU1467" s="0" t="s">
        <v>332</v>
      </c>
      <c r="AZ1467" s="0" t="s">
        <v>9819</v>
      </c>
      <c r="BA1467" s="124" t="s">
        <v>200</v>
      </c>
      <c r="BB1467" s="0" t="s">
        <v>248</v>
      </c>
      <c r="BC1467" s="0" t="s">
        <v>9820</v>
      </c>
      <c r="BD1467" s="0" t="s">
        <v>9821</v>
      </c>
      <c r="BE1467" s="0" t="s">
        <v>9822</v>
      </c>
      <c r="BF1467" s="0" t="s">
        <v>9823</v>
      </c>
      <c r="BG1467" s="125"/>
      <c r="BH1467" s="0" t="s">
        <v>5255</v>
      </c>
      <c r="BI1467" s="112" t="n">
        <v>706199896928</v>
      </c>
      <c r="BJ1467" s="126"/>
      <c r="BK1467" s="0" t="s">
        <v>215</v>
      </c>
      <c r="BL1467" s="112" t="n">
        <v>4</v>
      </c>
      <c r="BM1467" s="112" t="n">
        <v>4</v>
      </c>
      <c r="BN1467" s="112" t="n">
        <v>4</v>
      </c>
      <c r="BO1467" s="111" t="n">
        <v>20</v>
      </c>
      <c r="BP1467" s="125"/>
      <c r="BQ1467" s="127" t="s">
        <v>216</v>
      </c>
    </row>
    <row r="1468" customFormat="false" ht="13.8" hidden="false" customHeight="false" outlineLevel="0" collapsed="false">
      <c r="A1468" s="0" t="s">
        <v>9824</v>
      </c>
      <c r="B1468" s="0" t="s">
        <v>9676</v>
      </c>
      <c r="C1468" s="0" t="s">
        <v>994</v>
      </c>
      <c r="D1468" s="0" t="s">
        <v>312</v>
      </c>
      <c r="E1468" s="0" t="s">
        <v>194</v>
      </c>
      <c r="F1468" s="0" t="s">
        <v>195</v>
      </c>
      <c r="G1468" s="0" t="s">
        <v>196</v>
      </c>
      <c r="H1468" s="0" t="s">
        <v>219</v>
      </c>
      <c r="J1468" s="111" t="n">
        <v>2</v>
      </c>
      <c r="K1468" s="0" t="s">
        <v>198</v>
      </c>
      <c r="L1468" s="0" t="s">
        <v>392</v>
      </c>
      <c r="M1468" s="0" t="s">
        <v>199</v>
      </c>
      <c r="Q1468" s="120" t="s">
        <v>200</v>
      </c>
      <c r="R1468" s="0" t="s">
        <v>16</v>
      </c>
      <c r="S1468" s="0" t="s">
        <v>201</v>
      </c>
      <c r="T1468" s="0" t="s">
        <v>198</v>
      </c>
      <c r="U1468" s="0" t="s">
        <v>239</v>
      </c>
      <c r="V1468" s="131" t="s">
        <v>756</v>
      </c>
      <c r="W1468" s="110" t="s">
        <v>204</v>
      </c>
      <c r="X1468" s="111" t="n">
        <v>1993</v>
      </c>
      <c r="Y1468" s="111" t="s">
        <v>240</v>
      </c>
      <c r="Z1468" s="111" t="s">
        <v>221</v>
      </c>
      <c r="AA1468" s="122" t="s">
        <v>200</v>
      </c>
      <c r="AB1468" s="0" t="s">
        <v>9825</v>
      </c>
      <c r="AC1468" s="0" t="s">
        <v>1572</v>
      </c>
      <c r="AD1468" s="111" t="s">
        <v>198</v>
      </c>
      <c r="AE1468" s="111" t="s">
        <v>222</v>
      </c>
      <c r="AI1468" s="111" t="s">
        <v>207</v>
      </c>
      <c r="AK1468" s="111" t="str">
        <f aca="false">(AB1468)</f>
        <v>Tam-tam</v>
      </c>
      <c r="AM1468" s="111" t="n">
        <f aca="false">X1468</f>
        <v>1993</v>
      </c>
      <c r="AN1468" s="111" t="s">
        <v>208</v>
      </c>
      <c r="AS1468" s="0" t="s">
        <v>200</v>
      </c>
      <c r="AZ1468" s="0" t="s">
        <v>9826</v>
      </c>
      <c r="BA1468" s="124" t="s">
        <v>200</v>
      </c>
      <c r="BB1468" s="0" t="s">
        <v>210</v>
      </c>
      <c r="BC1468" s="0" t="s">
        <v>9827</v>
      </c>
      <c r="BD1468" s="0" t="s">
        <v>200</v>
      </c>
      <c r="BE1468" s="0" t="s">
        <v>9828</v>
      </c>
      <c r="BG1468" s="125" t="s">
        <v>200</v>
      </c>
      <c r="BH1468" s="0" t="s">
        <v>5255</v>
      </c>
      <c r="BI1468" s="112" t="n">
        <v>4988601002783</v>
      </c>
      <c r="BJ1468" s="126" t="s">
        <v>200</v>
      </c>
      <c r="BK1468" s="0" t="s">
        <v>215</v>
      </c>
      <c r="BL1468" s="112" t="n">
        <v>4</v>
      </c>
      <c r="BM1468" s="112" t="n">
        <v>4</v>
      </c>
      <c r="BN1468" s="112" t="n">
        <v>4</v>
      </c>
      <c r="BO1468" s="111" t="n">
        <v>20</v>
      </c>
      <c r="BP1468" s="125" t="s">
        <v>200</v>
      </c>
      <c r="BQ1468" s="127" t="s">
        <v>216</v>
      </c>
    </row>
    <row r="1469" customFormat="false" ht="13.8" hidden="false" customHeight="false" outlineLevel="0" collapsed="false">
      <c r="A1469" s="0" t="s">
        <v>9829</v>
      </c>
      <c r="B1469" s="0" t="s">
        <v>9676</v>
      </c>
      <c r="C1469" s="0" t="s">
        <v>490</v>
      </c>
      <c r="D1469" s="0" t="s">
        <v>312</v>
      </c>
      <c r="E1469" s="0" t="s">
        <v>194</v>
      </c>
      <c r="F1469" s="0" t="s">
        <v>195</v>
      </c>
      <c r="G1469" s="0" t="s">
        <v>196</v>
      </c>
      <c r="H1469" s="0" t="s">
        <v>197</v>
      </c>
      <c r="J1469" s="111" t="n">
        <v>1</v>
      </c>
      <c r="K1469" s="0" t="s">
        <v>198</v>
      </c>
      <c r="L1469" s="0" t="s">
        <v>198</v>
      </c>
      <c r="M1469" s="0" t="s">
        <v>274</v>
      </c>
      <c r="O1469" s="0" t="s">
        <v>200</v>
      </c>
      <c r="Q1469" s="120" t="s">
        <v>200</v>
      </c>
      <c r="R1469" s="0" t="s">
        <v>16</v>
      </c>
      <c r="S1469" s="0" t="s">
        <v>201</v>
      </c>
      <c r="T1469" s="0" t="s">
        <v>198</v>
      </c>
      <c r="U1469" s="0" t="s">
        <v>202</v>
      </c>
      <c r="V1469" s="0" t="s">
        <v>1252</v>
      </c>
      <c r="W1469" s="110" t="s">
        <v>198</v>
      </c>
      <c r="X1469" s="111" t="n">
        <v>1994</v>
      </c>
      <c r="Z1469" s="111" t="s">
        <v>198</v>
      </c>
      <c r="AA1469" s="122" t="s">
        <v>200</v>
      </c>
      <c r="AB1469" s="0" t="s">
        <v>9830</v>
      </c>
      <c r="AC1469" s="0" t="s">
        <v>9830</v>
      </c>
      <c r="AD1469" s="111" t="n">
        <v>1994</v>
      </c>
      <c r="AE1469" s="111" t="s">
        <v>222</v>
      </c>
      <c r="AI1469" s="111" t="s">
        <v>207</v>
      </c>
      <c r="AK1469" s="111" t="str">
        <f aca="false">(AB1469)</f>
        <v>Kemco</v>
      </c>
      <c r="AM1469" s="111" t="n">
        <f aca="false">AD1469</f>
        <v>1994</v>
      </c>
      <c r="AN1469" s="111" t="s">
        <v>208</v>
      </c>
      <c r="AS1469" s="0" t="s">
        <v>200</v>
      </c>
      <c r="AT1469" s="0" t="s">
        <v>339</v>
      </c>
      <c r="AU1469" s="0" t="s">
        <v>244</v>
      </c>
      <c r="AV1469" s="0" t="s">
        <v>200</v>
      </c>
      <c r="AZ1469" s="0" t="s">
        <v>9831</v>
      </c>
      <c r="BA1469" s="124" t="s">
        <v>200</v>
      </c>
      <c r="BB1469" s="0" t="s">
        <v>248</v>
      </c>
      <c r="BC1469" s="0" t="s">
        <v>9832</v>
      </c>
      <c r="BD1469" s="0" t="s">
        <v>9833</v>
      </c>
      <c r="BE1469" s="0" t="s">
        <v>9834</v>
      </c>
      <c r="BF1469" s="0" t="s">
        <v>9835</v>
      </c>
      <c r="BG1469" s="125" t="s">
        <v>200</v>
      </c>
      <c r="BH1469" s="0" t="s">
        <v>582</v>
      </c>
      <c r="BI1469" s="112" t="n">
        <v>45496330248</v>
      </c>
      <c r="BJ1469" s="126" t="s">
        <v>200</v>
      </c>
      <c r="BK1469" s="0" t="s">
        <v>215</v>
      </c>
      <c r="BL1469" s="112" t="n">
        <v>4</v>
      </c>
      <c r="BM1469" s="112" t="n">
        <v>4</v>
      </c>
      <c r="BN1469" s="112" t="n">
        <v>4</v>
      </c>
      <c r="BO1469" s="111" t="n">
        <v>20</v>
      </c>
      <c r="BP1469" s="125" t="s">
        <v>200</v>
      </c>
      <c r="BQ1469" s="127" t="s">
        <v>216</v>
      </c>
    </row>
    <row r="1470" customFormat="false" ht="13.8" hidden="false" customHeight="false" outlineLevel="0" collapsed="false">
      <c r="A1470" s="0" t="s">
        <v>9836</v>
      </c>
      <c r="B1470" s="0" t="s">
        <v>9676</v>
      </c>
      <c r="C1470" s="0" t="s">
        <v>3240</v>
      </c>
      <c r="D1470" s="0" t="s">
        <v>193</v>
      </c>
      <c r="E1470" s="0" t="s">
        <v>194</v>
      </c>
      <c r="F1470" s="0" t="s">
        <v>314</v>
      </c>
      <c r="G1470" s="0" t="s">
        <v>196</v>
      </c>
      <c r="H1470" s="0" t="s">
        <v>197</v>
      </c>
      <c r="J1470" s="111" t="n">
        <v>2</v>
      </c>
      <c r="K1470" s="0" t="s">
        <v>198</v>
      </c>
      <c r="L1470" s="0" t="s">
        <v>392</v>
      </c>
      <c r="M1470" s="0" t="s">
        <v>199</v>
      </c>
      <c r="Q1470" s="120" t="s">
        <v>200</v>
      </c>
      <c r="R1470" s="0" t="s">
        <v>16</v>
      </c>
      <c r="S1470" s="0" t="s">
        <v>201</v>
      </c>
      <c r="T1470" s="0" t="s">
        <v>198</v>
      </c>
      <c r="U1470" s="0" t="s">
        <v>239</v>
      </c>
      <c r="V1470" s="131" t="s">
        <v>756</v>
      </c>
      <c r="W1470" s="110" t="s">
        <v>204</v>
      </c>
      <c r="X1470" s="111" t="n">
        <v>1994</v>
      </c>
      <c r="Y1470" s="111" t="s">
        <v>240</v>
      </c>
      <c r="Z1470" s="111" t="s">
        <v>198</v>
      </c>
      <c r="AA1470" s="122" t="s">
        <v>200</v>
      </c>
      <c r="AB1470" s="0" t="s">
        <v>9362</v>
      </c>
      <c r="AC1470" s="0" t="s">
        <v>9448</v>
      </c>
      <c r="AD1470" s="111" t="n">
        <v>1995</v>
      </c>
      <c r="AE1470" s="111" t="s">
        <v>222</v>
      </c>
      <c r="AI1470" s="111" t="s">
        <v>207</v>
      </c>
      <c r="AK1470" s="111" t="str">
        <f aca="false">(AB1470)</f>
        <v>Hal laboratory</v>
      </c>
      <c r="AM1470" s="111" t="n">
        <f aca="false">AD1470</f>
        <v>1995</v>
      </c>
      <c r="AN1470" s="111" t="s">
        <v>208</v>
      </c>
      <c r="AS1470" s="0" t="s">
        <v>9524</v>
      </c>
      <c r="AT1470" s="0" t="s">
        <v>373</v>
      </c>
      <c r="AU1470" s="0" t="s">
        <v>434</v>
      </c>
      <c r="AV1470" s="0" t="s">
        <v>9837</v>
      </c>
      <c r="AW1470" s="0" t="s">
        <v>200</v>
      </c>
      <c r="AZ1470" s="0" t="s">
        <v>9838</v>
      </c>
      <c r="BA1470" s="124" t="s">
        <v>200</v>
      </c>
      <c r="BB1470" s="0" t="s">
        <v>248</v>
      </c>
      <c r="BC1470" s="0" t="s">
        <v>9839</v>
      </c>
      <c r="BD1470" s="0" t="s">
        <v>9840</v>
      </c>
      <c r="BE1470" s="0" t="s">
        <v>9841</v>
      </c>
      <c r="BG1470" s="125" t="s">
        <v>200</v>
      </c>
      <c r="BH1470" s="0" t="s">
        <v>5255</v>
      </c>
      <c r="BI1470" s="112" t="s">
        <v>198</v>
      </c>
      <c r="BJ1470" s="126" t="s">
        <v>200</v>
      </c>
      <c r="BK1470" s="0" t="s">
        <v>215</v>
      </c>
      <c r="BL1470" s="112" t="n">
        <v>4</v>
      </c>
      <c r="BM1470" s="112" t="n">
        <v>4</v>
      </c>
      <c r="BN1470" s="112" t="n">
        <v>4</v>
      </c>
      <c r="BO1470" s="111" t="n">
        <v>20</v>
      </c>
      <c r="BP1470" s="125" t="s">
        <v>200</v>
      </c>
      <c r="BQ1470" s="127" t="s">
        <v>216</v>
      </c>
    </row>
    <row r="1471" customFormat="false" ht="13.8" hidden="false" customHeight="false" outlineLevel="0" collapsed="false">
      <c r="A1471" s="0" t="s">
        <v>9842</v>
      </c>
      <c r="B1471" s="0" t="s">
        <v>9676</v>
      </c>
      <c r="C1471" s="0" t="s">
        <v>329</v>
      </c>
      <c r="D1471" s="0" t="s">
        <v>312</v>
      </c>
      <c r="E1471" s="0" t="s">
        <v>194</v>
      </c>
      <c r="F1471" s="0" t="s">
        <v>195</v>
      </c>
      <c r="G1471" s="0" t="s">
        <v>330</v>
      </c>
      <c r="H1471" s="0" t="s">
        <v>197</v>
      </c>
      <c r="J1471" s="111" t="n">
        <v>1</v>
      </c>
      <c r="K1471" s="0" t="s">
        <v>198</v>
      </c>
      <c r="L1471" s="0" t="s">
        <v>198</v>
      </c>
      <c r="M1471" s="0" t="s">
        <v>199</v>
      </c>
      <c r="Q1471" s="120" t="s">
        <v>200</v>
      </c>
      <c r="R1471" s="0" t="s">
        <v>16</v>
      </c>
      <c r="S1471" s="0" t="s">
        <v>201</v>
      </c>
      <c r="T1471" s="0" t="s">
        <v>198</v>
      </c>
      <c r="U1471" s="0" t="s">
        <v>239</v>
      </c>
      <c r="V1471" s="131" t="s">
        <v>756</v>
      </c>
      <c r="W1471" s="110" t="s">
        <v>204</v>
      </c>
      <c r="X1471" s="111" t="n">
        <v>1995</v>
      </c>
      <c r="Y1471" s="111" t="s">
        <v>240</v>
      </c>
      <c r="Z1471" s="111" t="s">
        <v>221</v>
      </c>
      <c r="AA1471" s="122" t="s">
        <v>200</v>
      </c>
      <c r="AB1471" s="0" t="s">
        <v>766</v>
      </c>
      <c r="AC1471" s="0" t="s">
        <v>363</v>
      </c>
      <c r="AD1471" s="111" t="s">
        <v>198</v>
      </c>
      <c r="AE1471" s="111" t="s">
        <v>222</v>
      </c>
      <c r="AI1471" s="111" t="s">
        <v>207</v>
      </c>
      <c r="AK1471" s="111" t="str">
        <f aca="false">(AB1471)</f>
        <v>Climax entertainment</v>
      </c>
      <c r="AM1471" s="111" t="n">
        <f aca="false">X1471</f>
        <v>1995</v>
      </c>
      <c r="AN1471" s="111" t="s">
        <v>208</v>
      </c>
      <c r="AS1471" s="0" t="s">
        <v>200</v>
      </c>
      <c r="AT1471" s="0" t="s">
        <v>266</v>
      </c>
      <c r="AU1471" s="0" t="s">
        <v>332</v>
      </c>
      <c r="AV1471" s="0" t="s">
        <v>768</v>
      </c>
      <c r="AZ1471" s="0" t="s">
        <v>9843</v>
      </c>
      <c r="BA1471" s="124" t="s">
        <v>200</v>
      </c>
      <c r="BB1471" s="0" t="s">
        <v>210</v>
      </c>
      <c r="BC1471" s="0" t="s">
        <v>9844</v>
      </c>
      <c r="BE1471" s="0" t="s">
        <v>9845</v>
      </c>
      <c r="BG1471" s="125" t="s">
        <v>200</v>
      </c>
      <c r="BH1471" s="0" t="s">
        <v>5255</v>
      </c>
      <c r="BI1471" s="112" t="n">
        <v>4988611940150</v>
      </c>
      <c r="BJ1471" s="126" t="s">
        <v>200</v>
      </c>
      <c r="BK1471" s="0" t="s">
        <v>215</v>
      </c>
      <c r="BL1471" s="112" t="n">
        <v>4</v>
      </c>
      <c r="BM1471" s="112" t="n">
        <v>4</v>
      </c>
      <c r="BN1471" s="112" t="n">
        <v>4</v>
      </c>
      <c r="BO1471" s="111" t="n">
        <v>20</v>
      </c>
      <c r="BP1471" s="125" t="s">
        <v>200</v>
      </c>
      <c r="BQ1471" s="127" t="s">
        <v>216</v>
      </c>
    </row>
    <row r="1472" customFormat="false" ht="13.8" hidden="false" customHeight="false" outlineLevel="0" collapsed="false">
      <c r="A1472" s="0" t="s">
        <v>9846</v>
      </c>
      <c r="B1472" s="0" t="s">
        <v>9676</v>
      </c>
      <c r="C1472" s="0" t="s">
        <v>928</v>
      </c>
      <c r="D1472" s="0" t="s">
        <v>193</v>
      </c>
      <c r="E1472" s="0" t="s">
        <v>194</v>
      </c>
      <c r="F1472" s="0" t="s">
        <v>2487</v>
      </c>
      <c r="G1472" s="0" t="s">
        <v>330</v>
      </c>
      <c r="H1472" s="0" t="s">
        <v>219</v>
      </c>
      <c r="J1472" s="111" t="n">
        <v>1</v>
      </c>
      <c r="K1472" s="0" t="s">
        <v>198</v>
      </c>
      <c r="L1472" s="0" t="s">
        <v>198</v>
      </c>
      <c r="M1472" s="0" t="s">
        <v>199</v>
      </c>
      <c r="O1472" s="0" t="s">
        <v>200</v>
      </c>
      <c r="Q1472" s="120" t="s">
        <v>200</v>
      </c>
      <c r="R1472" s="0" t="s">
        <v>16</v>
      </c>
      <c r="S1472" s="0" t="s">
        <v>201</v>
      </c>
      <c r="T1472" s="0" t="s">
        <v>198</v>
      </c>
      <c r="U1472" s="0" t="s">
        <v>239</v>
      </c>
      <c r="V1472" s="131" t="s">
        <v>756</v>
      </c>
      <c r="W1472" s="110" t="s">
        <v>204</v>
      </c>
      <c r="X1472" s="111" t="n">
        <v>1994</v>
      </c>
      <c r="Y1472" s="111" t="s">
        <v>240</v>
      </c>
      <c r="Z1472" s="130" t="s">
        <v>757</v>
      </c>
      <c r="AA1472" s="122" t="s">
        <v>200</v>
      </c>
      <c r="AB1472" s="0" t="s">
        <v>2294</v>
      </c>
      <c r="AC1472" s="0" t="s">
        <v>2294</v>
      </c>
      <c r="AD1472" s="111" t="s">
        <v>198</v>
      </c>
      <c r="AE1472" s="111" t="s">
        <v>222</v>
      </c>
      <c r="AI1472" s="111" t="s">
        <v>207</v>
      </c>
      <c r="AK1472" s="111" t="str">
        <f aca="false">(AB1472)</f>
        <v>Squaresoft</v>
      </c>
      <c r="AM1472" s="111" t="n">
        <f aca="false">X1472</f>
        <v>1994</v>
      </c>
      <c r="AN1472" s="111" t="s">
        <v>208</v>
      </c>
      <c r="AS1472" s="0" t="s">
        <v>200</v>
      </c>
      <c r="AV1472" s="0" t="s">
        <v>200</v>
      </c>
      <c r="AW1472" s="0" t="s">
        <v>1092</v>
      </c>
      <c r="AZ1472" s="0" t="s">
        <v>9847</v>
      </c>
      <c r="BA1472" s="124" t="s">
        <v>200</v>
      </c>
      <c r="BB1472" s="0" t="s">
        <v>248</v>
      </c>
      <c r="BC1472" s="0" t="s">
        <v>9848</v>
      </c>
      <c r="BE1472" s="0" t="s">
        <v>9849</v>
      </c>
      <c r="BF1472" s="0" t="s">
        <v>200</v>
      </c>
      <c r="BG1472" s="125" t="s">
        <v>200</v>
      </c>
      <c r="BH1472" s="0" t="s">
        <v>5255</v>
      </c>
      <c r="BI1472" s="112" t="n">
        <v>4961012946013</v>
      </c>
      <c r="BJ1472" s="126" t="s">
        <v>200</v>
      </c>
      <c r="BK1472" s="0" t="s">
        <v>215</v>
      </c>
      <c r="BL1472" s="112" t="n">
        <v>4</v>
      </c>
      <c r="BM1472" s="112" t="n">
        <v>4</v>
      </c>
      <c r="BN1472" s="112" t="n">
        <v>4</v>
      </c>
      <c r="BO1472" s="111" t="n">
        <v>20</v>
      </c>
      <c r="BP1472" s="125" t="s">
        <v>200</v>
      </c>
      <c r="BQ1472" s="127" t="s">
        <v>216</v>
      </c>
    </row>
    <row r="1473" customFormat="false" ht="13.8" hidden="false" customHeight="false" outlineLevel="0" collapsed="false">
      <c r="A1473" s="0" t="s">
        <v>9850</v>
      </c>
      <c r="B1473" s="0" t="s">
        <v>9676</v>
      </c>
      <c r="C1473" s="0" t="s">
        <v>380</v>
      </c>
      <c r="D1473" s="0" t="s">
        <v>193</v>
      </c>
      <c r="E1473" s="0" t="s">
        <v>194</v>
      </c>
      <c r="F1473" s="0" t="s">
        <v>195</v>
      </c>
      <c r="G1473" s="0" t="s">
        <v>391</v>
      </c>
      <c r="H1473" s="0" t="s">
        <v>197</v>
      </c>
      <c r="J1473" s="111" t="n">
        <v>1</v>
      </c>
      <c r="K1473" s="0" t="s">
        <v>198</v>
      </c>
      <c r="L1473" s="0" t="s">
        <v>198</v>
      </c>
      <c r="M1473" s="0" t="s">
        <v>199</v>
      </c>
      <c r="O1473" s="0" t="s">
        <v>200</v>
      </c>
      <c r="Q1473" s="120" t="s">
        <v>200</v>
      </c>
      <c r="R1473" s="0" t="s">
        <v>16</v>
      </c>
      <c r="S1473" s="0" t="s">
        <v>201</v>
      </c>
      <c r="T1473" s="0" t="s">
        <v>198</v>
      </c>
      <c r="U1473" s="0" t="s">
        <v>239</v>
      </c>
      <c r="V1473" s="131" t="s">
        <v>756</v>
      </c>
      <c r="W1473" s="110" t="s">
        <v>204</v>
      </c>
      <c r="X1473" s="111" t="n">
        <v>1993</v>
      </c>
      <c r="Y1473" s="111" t="s">
        <v>240</v>
      </c>
      <c r="Z1473" s="111" t="s">
        <v>221</v>
      </c>
      <c r="AA1473" s="122" t="s">
        <v>200</v>
      </c>
      <c r="AB1473" s="0" t="s">
        <v>9813</v>
      </c>
      <c r="AC1473" s="0" t="s">
        <v>9448</v>
      </c>
      <c r="AD1473" s="111" t="s">
        <v>198</v>
      </c>
      <c r="AE1473" s="111" t="s">
        <v>222</v>
      </c>
      <c r="AI1473" s="111" t="s">
        <v>207</v>
      </c>
      <c r="AK1473" s="111" t="str">
        <f aca="false">(AB1473)</f>
        <v>Game freak</v>
      </c>
      <c r="AM1473" s="111" t="n">
        <f aca="false">X1473</f>
        <v>1993</v>
      </c>
      <c r="AN1473" s="111" t="s">
        <v>208</v>
      </c>
      <c r="AO1473" s="0" t="s">
        <v>9851</v>
      </c>
      <c r="AP1473" s="0" t="s">
        <v>200</v>
      </c>
      <c r="AS1473" s="0" t="s">
        <v>9449</v>
      </c>
      <c r="AT1473" s="0" t="s">
        <v>433</v>
      </c>
      <c r="AV1473" s="0" t="s">
        <v>9852</v>
      </c>
      <c r="AW1473" s="0" t="s">
        <v>9853</v>
      </c>
      <c r="AZ1473" s="0" t="s">
        <v>9854</v>
      </c>
      <c r="BA1473" s="124" t="s">
        <v>200</v>
      </c>
      <c r="BB1473" s="0" t="s">
        <v>248</v>
      </c>
      <c r="BC1473" s="0" t="s">
        <v>9855</v>
      </c>
      <c r="BD1473" s="0" t="s">
        <v>9856</v>
      </c>
      <c r="BE1473" s="0" t="s">
        <v>9857</v>
      </c>
      <c r="BG1473" s="125"/>
      <c r="BH1473" s="0" t="s">
        <v>5255</v>
      </c>
      <c r="BI1473" s="112" t="n">
        <v>4902370501735</v>
      </c>
      <c r="BJ1473" s="126"/>
      <c r="BK1473" s="0" t="s">
        <v>215</v>
      </c>
      <c r="BL1473" s="112" t="n">
        <v>4</v>
      </c>
      <c r="BM1473" s="112" t="n">
        <v>4</v>
      </c>
      <c r="BN1473" s="112" t="n">
        <v>4</v>
      </c>
      <c r="BO1473" s="111" t="n">
        <v>20</v>
      </c>
      <c r="BP1473" s="125"/>
      <c r="BQ1473" s="127" t="s">
        <v>216</v>
      </c>
    </row>
    <row r="1474" customFormat="false" ht="13.8" hidden="false" customHeight="false" outlineLevel="0" collapsed="false">
      <c r="A1474" s="0" t="s">
        <v>9858</v>
      </c>
      <c r="B1474" s="0" t="s">
        <v>9676</v>
      </c>
      <c r="C1474" s="0" t="s">
        <v>713</v>
      </c>
      <c r="D1474" s="0" t="s">
        <v>193</v>
      </c>
      <c r="E1474" s="0" t="s">
        <v>313</v>
      </c>
      <c r="F1474" s="0" t="s">
        <v>314</v>
      </c>
      <c r="G1474" s="0" t="s">
        <v>391</v>
      </c>
      <c r="H1474" s="0" t="s">
        <v>197</v>
      </c>
      <c r="J1474" s="111" t="n">
        <v>4</v>
      </c>
      <c r="K1474" s="0" t="s">
        <v>198</v>
      </c>
      <c r="L1474" s="0" t="s">
        <v>456</v>
      </c>
      <c r="M1474" s="0" t="s">
        <v>199</v>
      </c>
      <c r="Q1474" s="120" t="s">
        <v>200</v>
      </c>
      <c r="R1474" s="0" t="s">
        <v>16</v>
      </c>
      <c r="S1474" s="0" t="s">
        <v>201</v>
      </c>
      <c r="T1474" s="0" t="s">
        <v>198</v>
      </c>
      <c r="U1474" s="0" t="s">
        <v>239</v>
      </c>
      <c r="V1474" s="131" t="s">
        <v>756</v>
      </c>
      <c r="W1474" s="110" t="s">
        <v>204</v>
      </c>
      <c r="X1474" s="111" t="n">
        <v>1993</v>
      </c>
      <c r="Y1474" s="111" t="s">
        <v>240</v>
      </c>
      <c r="Z1474" s="111" t="s">
        <v>198</v>
      </c>
      <c r="AA1474" s="122" t="s">
        <v>200</v>
      </c>
      <c r="AB1474" s="0" t="s">
        <v>543</v>
      </c>
      <c r="AC1474" s="0" t="s">
        <v>543</v>
      </c>
      <c r="AD1474" s="111" t="s">
        <v>198</v>
      </c>
      <c r="AE1474" s="111" t="s">
        <v>198</v>
      </c>
      <c r="AI1474" s="111" t="s">
        <v>207</v>
      </c>
      <c r="AK1474" s="111" t="s">
        <v>543</v>
      </c>
      <c r="AL1474" s="0" t="s">
        <v>216</v>
      </c>
      <c r="AM1474" s="111" t="n">
        <v>1993</v>
      </c>
      <c r="AN1474" s="111" t="s">
        <v>208</v>
      </c>
      <c r="AP1474" s="0" t="s">
        <v>200</v>
      </c>
      <c r="AQ1474" s="0" t="s">
        <v>200</v>
      </c>
      <c r="AR1474" s="0" t="s">
        <v>200</v>
      </c>
      <c r="AS1474" s="0" t="s">
        <v>200</v>
      </c>
      <c r="AV1474" s="0" t="s">
        <v>200</v>
      </c>
      <c r="AZ1474" s="0" t="s">
        <v>9859</v>
      </c>
      <c r="BA1474" s="124" t="s">
        <v>200</v>
      </c>
      <c r="BB1474" s="0" t="s">
        <v>248</v>
      </c>
      <c r="BC1474" s="0" t="s">
        <v>9860</v>
      </c>
      <c r="BD1474" s="0" t="s">
        <v>9861</v>
      </c>
      <c r="BE1474" s="0" t="s">
        <v>9862</v>
      </c>
      <c r="BG1474" s="125" t="s">
        <v>200</v>
      </c>
      <c r="BH1474" s="0" t="s">
        <v>5255</v>
      </c>
      <c r="BI1474" s="112" t="n">
        <v>4976219044967</v>
      </c>
      <c r="BJ1474" s="126" t="s">
        <v>200</v>
      </c>
      <c r="BK1474" s="0" t="s">
        <v>215</v>
      </c>
      <c r="BL1474" s="112" t="n">
        <v>4</v>
      </c>
      <c r="BM1474" s="112" t="n">
        <v>4</v>
      </c>
      <c r="BN1474" s="112" t="n">
        <v>4</v>
      </c>
      <c r="BO1474" s="111" t="n">
        <v>20</v>
      </c>
      <c r="BP1474" s="125" t="s">
        <v>200</v>
      </c>
      <c r="BQ1474" s="127" t="s">
        <v>216</v>
      </c>
    </row>
    <row r="1475" customFormat="false" ht="13.8" hidden="false" customHeight="false" outlineLevel="0" collapsed="false">
      <c r="A1475" s="0" t="s">
        <v>9863</v>
      </c>
      <c r="B1475" s="0" t="s">
        <v>9676</v>
      </c>
      <c r="C1475" s="0" t="s">
        <v>505</v>
      </c>
      <c r="D1475" s="0" t="s">
        <v>506</v>
      </c>
      <c r="E1475" s="0" t="s">
        <v>194</v>
      </c>
      <c r="F1475" s="0" t="s">
        <v>195</v>
      </c>
      <c r="G1475" s="0" t="s">
        <v>196</v>
      </c>
      <c r="H1475" s="0" t="s">
        <v>219</v>
      </c>
      <c r="J1475" s="111" t="n">
        <v>1</v>
      </c>
      <c r="K1475" s="0" t="s">
        <v>198</v>
      </c>
      <c r="L1475" s="0" t="s">
        <v>198</v>
      </c>
      <c r="M1475" s="0" t="s">
        <v>199</v>
      </c>
      <c r="O1475" s="0" t="s">
        <v>200</v>
      </c>
      <c r="Q1475" s="120" t="s">
        <v>200</v>
      </c>
      <c r="R1475" s="0" t="s">
        <v>16</v>
      </c>
      <c r="S1475" s="0" t="s">
        <v>201</v>
      </c>
      <c r="T1475" s="0" t="s">
        <v>198</v>
      </c>
      <c r="U1475" s="0" t="s">
        <v>202</v>
      </c>
      <c r="V1475" s="0" t="s">
        <v>1252</v>
      </c>
      <c r="W1475" s="110" t="s">
        <v>198</v>
      </c>
      <c r="X1475" s="111" t="n">
        <v>1995</v>
      </c>
      <c r="Y1475" s="111" t="s">
        <v>205</v>
      </c>
      <c r="Z1475" s="111" t="s">
        <v>221</v>
      </c>
      <c r="AA1475" s="122" t="s">
        <v>200</v>
      </c>
      <c r="AB1475" s="0" t="s">
        <v>9864</v>
      </c>
      <c r="AC1475" s="0" t="s">
        <v>9864</v>
      </c>
      <c r="AD1475" s="111" t="n">
        <v>1995</v>
      </c>
      <c r="AE1475" s="111" t="s">
        <v>222</v>
      </c>
      <c r="AG1475" s="111" t="s">
        <v>3099</v>
      </c>
      <c r="AI1475" s="111" t="s">
        <v>207</v>
      </c>
      <c r="AK1475" s="111" t="str">
        <f aca="false">(AB1475)</f>
        <v>Seta corp</v>
      </c>
      <c r="AM1475" s="111" t="n">
        <f aca="false">AD1475</f>
        <v>1995</v>
      </c>
      <c r="AN1475" s="111" t="s">
        <v>208</v>
      </c>
      <c r="AS1475" s="0" t="s">
        <v>200</v>
      </c>
      <c r="AT1475" s="0" t="s">
        <v>9865</v>
      </c>
      <c r="AU1475" s="0" t="s">
        <v>2262</v>
      </c>
      <c r="AV1475" s="0" t="s">
        <v>200</v>
      </c>
      <c r="AZ1475" s="0" t="s">
        <v>9866</v>
      </c>
      <c r="BA1475" s="124" t="s">
        <v>200</v>
      </c>
      <c r="BB1475" s="0" t="s">
        <v>210</v>
      </c>
      <c r="BC1475" s="0" t="s">
        <v>9867</v>
      </c>
      <c r="BD1475" s="0" t="s">
        <v>9868</v>
      </c>
      <c r="BE1475" s="0" t="s">
        <v>9869</v>
      </c>
      <c r="BG1475" s="125" t="s">
        <v>200</v>
      </c>
      <c r="BH1475" s="0" t="s">
        <v>582</v>
      </c>
      <c r="BI1475" s="112" t="s">
        <v>198</v>
      </c>
      <c r="BJ1475" s="126" t="s">
        <v>200</v>
      </c>
      <c r="BK1475" s="0" t="s">
        <v>1284</v>
      </c>
      <c r="BL1475" s="112" t="n">
        <v>4</v>
      </c>
      <c r="BM1475" s="112" t="s">
        <v>66</v>
      </c>
      <c r="BN1475" s="112" t="s">
        <v>66</v>
      </c>
      <c r="BO1475" s="111" t="n">
        <v>20</v>
      </c>
      <c r="BP1475" s="125" t="s">
        <v>200</v>
      </c>
      <c r="BQ1475" s="127" t="s">
        <v>216</v>
      </c>
    </row>
    <row r="1476" customFormat="false" ht="13.8" hidden="false" customHeight="false" outlineLevel="0" collapsed="false">
      <c r="A1476" s="0" t="s">
        <v>9870</v>
      </c>
      <c r="B1476" s="0" t="s">
        <v>9676</v>
      </c>
      <c r="C1476" s="131" t="s">
        <v>7111</v>
      </c>
      <c r="D1476" s="131" t="s">
        <v>9771</v>
      </c>
      <c r="E1476" s="0" t="s">
        <v>194</v>
      </c>
      <c r="F1476" s="0" t="s">
        <v>314</v>
      </c>
      <c r="G1476" s="0" t="s">
        <v>196</v>
      </c>
      <c r="H1476" s="0" t="s">
        <v>219</v>
      </c>
      <c r="J1476" s="111" t="n">
        <v>1</v>
      </c>
      <c r="K1476" s="0" t="s">
        <v>198</v>
      </c>
      <c r="L1476" s="0" t="s">
        <v>198</v>
      </c>
      <c r="M1476" s="0" t="s">
        <v>199</v>
      </c>
      <c r="P1476" s="0" t="s">
        <v>410</v>
      </c>
      <c r="Q1476" s="120" t="s">
        <v>200</v>
      </c>
      <c r="R1476" s="0" t="s">
        <v>16</v>
      </c>
      <c r="S1476" s="0" t="s">
        <v>201</v>
      </c>
      <c r="T1476" s="0" t="s">
        <v>198</v>
      </c>
      <c r="U1476" s="0" t="s">
        <v>239</v>
      </c>
      <c r="V1476" s="131" t="s">
        <v>756</v>
      </c>
      <c r="W1476" s="110" t="s">
        <v>204</v>
      </c>
      <c r="X1476" s="111" t="n">
        <v>1990</v>
      </c>
      <c r="Y1476" s="111" t="s">
        <v>240</v>
      </c>
      <c r="Z1476" s="111" t="s">
        <v>198</v>
      </c>
      <c r="AA1476" s="122" t="s">
        <v>200</v>
      </c>
      <c r="AB1476" s="0" t="s">
        <v>9448</v>
      </c>
      <c r="AC1476" s="0" t="s">
        <v>9448</v>
      </c>
      <c r="AD1476" s="111" t="n">
        <v>1992</v>
      </c>
      <c r="AE1476" s="111" t="s">
        <v>222</v>
      </c>
      <c r="AI1476" s="111" t="s">
        <v>207</v>
      </c>
      <c r="AK1476" s="111" t="str">
        <f aca="false">(AB1476)</f>
        <v>Nintendo</v>
      </c>
      <c r="AL1476" s="0" t="s">
        <v>200</v>
      </c>
      <c r="AM1476" s="111" t="n">
        <f aca="false">AD1476</f>
        <v>1992</v>
      </c>
      <c r="AN1476" s="111" t="s">
        <v>208</v>
      </c>
      <c r="AQ1476" s="0" t="s">
        <v>9772</v>
      </c>
      <c r="AR1476" s="0" t="s">
        <v>200</v>
      </c>
      <c r="AS1476" s="0" t="s">
        <v>200</v>
      </c>
      <c r="AV1476" s="0" t="s">
        <v>9871</v>
      </c>
      <c r="AW1476" s="0" t="s">
        <v>200</v>
      </c>
      <c r="AZ1476" s="0" t="s">
        <v>9872</v>
      </c>
      <c r="BA1476" s="124" t="s">
        <v>200</v>
      </c>
      <c r="BB1476" s="0" t="s">
        <v>210</v>
      </c>
      <c r="BC1476" s="0" t="s">
        <v>9873</v>
      </c>
      <c r="BD1476" s="0" t="s">
        <v>9874</v>
      </c>
      <c r="BE1476" s="0" t="s">
        <v>9875</v>
      </c>
      <c r="BG1476" s="125" t="s">
        <v>200</v>
      </c>
      <c r="BH1476" s="0" t="s">
        <v>5255</v>
      </c>
      <c r="BI1476" s="112" t="n">
        <v>4902370501261</v>
      </c>
      <c r="BJ1476" s="126" t="s">
        <v>200</v>
      </c>
      <c r="BK1476" s="0" t="s">
        <v>215</v>
      </c>
      <c r="BL1476" s="112" t="n">
        <v>4</v>
      </c>
      <c r="BM1476" s="112" t="n">
        <v>4</v>
      </c>
      <c r="BN1476" s="112" t="n">
        <v>4</v>
      </c>
      <c r="BO1476" s="111" t="n">
        <v>20</v>
      </c>
      <c r="BP1476" s="125" t="s">
        <v>200</v>
      </c>
      <c r="BQ1476" s="127" t="s">
        <v>216</v>
      </c>
    </row>
    <row r="1477" customFormat="false" ht="13.8" hidden="false" customHeight="false" outlineLevel="0" collapsed="false">
      <c r="A1477" s="0" t="s">
        <v>9876</v>
      </c>
      <c r="B1477" s="0" t="s">
        <v>9676</v>
      </c>
      <c r="C1477" s="0" t="s">
        <v>532</v>
      </c>
      <c r="D1477" s="0" t="s">
        <v>193</v>
      </c>
      <c r="E1477" s="0" t="s">
        <v>194</v>
      </c>
      <c r="F1477" s="0" t="s">
        <v>195</v>
      </c>
      <c r="G1477" s="0" t="s">
        <v>196</v>
      </c>
      <c r="H1477" s="0" t="s">
        <v>197</v>
      </c>
      <c r="J1477" s="111" t="n">
        <v>2</v>
      </c>
      <c r="K1477" s="0" t="s">
        <v>198</v>
      </c>
      <c r="L1477" s="0" t="s">
        <v>533</v>
      </c>
      <c r="M1477" s="0" t="s">
        <v>274</v>
      </c>
      <c r="O1477" s="0" t="s">
        <v>534</v>
      </c>
      <c r="Q1477" s="120" t="s">
        <v>200</v>
      </c>
      <c r="R1477" s="0" t="s">
        <v>16</v>
      </c>
      <c r="S1477" s="0" t="s">
        <v>201</v>
      </c>
      <c r="T1477" s="0" t="s">
        <v>198</v>
      </c>
      <c r="U1477" s="0" t="s">
        <v>202</v>
      </c>
      <c r="V1477" s="0" t="s">
        <v>1252</v>
      </c>
      <c r="W1477" s="110" t="s">
        <v>198</v>
      </c>
      <c r="X1477" s="111" t="n">
        <v>1992</v>
      </c>
      <c r="Z1477" s="111" t="s">
        <v>198</v>
      </c>
      <c r="AA1477" s="122" t="s">
        <v>200</v>
      </c>
      <c r="AB1477" s="0" t="s">
        <v>8372</v>
      </c>
      <c r="AC1477" s="0" t="s">
        <v>8372</v>
      </c>
      <c r="AD1477" s="111" t="n">
        <v>1992</v>
      </c>
      <c r="AE1477" s="111" t="s">
        <v>222</v>
      </c>
      <c r="AI1477" s="111" t="s">
        <v>207</v>
      </c>
      <c r="AK1477" s="111" t="str">
        <f aca="false">(AB1477)</f>
        <v>Natsume</v>
      </c>
      <c r="AM1477" s="111" t="n">
        <f aca="false">AD1477</f>
        <v>1992</v>
      </c>
      <c r="AN1477" s="111" t="s">
        <v>208</v>
      </c>
      <c r="AS1477" s="0" t="s">
        <v>200</v>
      </c>
      <c r="AT1477" s="0" t="s">
        <v>266</v>
      </c>
      <c r="AU1477" s="0" t="s">
        <v>434</v>
      </c>
      <c r="AV1477" s="0" t="s">
        <v>200</v>
      </c>
      <c r="AZ1477" s="0" t="s">
        <v>9877</v>
      </c>
      <c r="BA1477" s="124" t="s">
        <v>200</v>
      </c>
      <c r="BB1477" s="0" t="s">
        <v>462</v>
      </c>
      <c r="BC1477" s="0" t="s">
        <v>9878</v>
      </c>
      <c r="BD1477" s="0" t="s">
        <v>9879</v>
      </c>
      <c r="BE1477" s="0" t="s">
        <v>9880</v>
      </c>
      <c r="BG1477" s="125" t="s">
        <v>200</v>
      </c>
      <c r="BH1477" s="0" t="s">
        <v>5255</v>
      </c>
      <c r="BI1477" s="112" t="s">
        <v>198</v>
      </c>
      <c r="BJ1477" s="126" t="s">
        <v>200</v>
      </c>
      <c r="BK1477" s="0" t="s">
        <v>1284</v>
      </c>
      <c r="BL1477" s="112" t="n">
        <v>4</v>
      </c>
      <c r="BM1477" s="112" t="s">
        <v>66</v>
      </c>
      <c r="BN1477" s="112" t="s">
        <v>66</v>
      </c>
      <c r="BO1477" s="111" t="n">
        <v>90</v>
      </c>
      <c r="BP1477" s="125" t="s">
        <v>200</v>
      </c>
      <c r="BQ1477" s="127" t="s">
        <v>216</v>
      </c>
    </row>
    <row r="1478" customFormat="false" ht="13.8" hidden="false" customHeight="false" outlineLevel="0" collapsed="false">
      <c r="A1478" s="0" t="s">
        <v>9881</v>
      </c>
      <c r="B1478" s="0" t="s">
        <v>9676</v>
      </c>
      <c r="C1478" s="0" t="s">
        <v>234</v>
      </c>
      <c r="D1478" s="0" t="s">
        <v>193</v>
      </c>
      <c r="E1478" s="0" t="s">
        <v>194</v>
      </c>
      <c r="F1478" s="0" t="s">
        <v>195</v>
      </c>
      <c r="G1478" s="0" t="s">
        <v>196</v>
      </c>
      <c r="H1478" s="0" t="s">
        <v>197</v>
      </c>
      <c r="J1478" s="111" t="n">
        <v>1</v>
      </c>
      <c r="K1478" s="0" t="s">
        <v>198</v>
      </c>
      <c r="L1478" s="0" t="s">
        <v>198</v>
      </c>
      <c r="M1478" s="0" t="s">
        <v>199</v>
      </c>
      <c r="O1478" s="0" t="s">
        <v>200</v>
      </c>
      <c r="Q1478" s="120" t="s">
        <v>200</v>
      </c>
      <c r="R1478" s="0" t="s">
        <v>16</v>
      </c>
      <c r="S1478" s="0" t="s">
        <v>201</v>
      </c>
      <c r="T1478" s="0" t="s">
        <v>198</v>
      </c>
      <c r="U1478" s="0" t="s">
        <v>239</v>
      </c>
      <c r="V1478" s="131" t="s">
        <v>756</v>
      </c>
      <c r="W1478" s="110" t="s">
        <v>204</v>
      </c>
      <c r="X1478" s="111" t="n">
        <v>1994</v>
      </c>
      <c r="Y1478" s="111" t="s">
        <v>240</v>
      </c>
      <c r="Z1478" s="111" t="s">
        <v>198</v>
      </c>
      <c r="AA1478" s="122" t="s">
        <v>200</v>
      </c>
      <c r="AB1478" s="0" t="s">
        <v>1061</v>
      </c>
      <c r="AC1478" s="0" t="s">
        <v>9882</v>
      </c>
      <c r="AD1478" s="111" t="s">
        <v>198</v>
      </c>
      <c r="AE1478" s="111" t="s">
        <v>222</v>
      </c>
      <c r="AI1478" s="111" t="s">
        <v>1313</v>
      </c>
      <c r="AJ1478" s="111" t="s">
        <v>126</v>
      </c>
      <c r="AK1478" s="111" t="s">
        <v>1061</v>
      </c>
      <c r="AM1478" s="111" t="n">
        <v>1992</v>
      </c>
      <c r="AN1478" s="111" t="s">
        <v>208</v>
      </c>
      <c r="AS1478" s="0" t="s">
        <v>200</v>
      </c>
      <c r="AV1478" s="0" t="s">
        <v>200</v>
      </c>
      <c r="AZ1478" s="0" t="s">
        <v>9883</v>
      </c>
      <c r="BA1478" s="124" t="s">
        <v>200</v>
      </c>
      <c r="BB1478" s="0" t="s">
        <v>248</v>
      </c>
      <c r="BC1478" s="0" t="s">
        <v>9884</v>
      </c>
      <c r="BD1478" s="0" t="s">
        <v>9885</v>
      </c>
      <c r="BE1478" s="0" t="s">
        <v>9886</v>
      </c>
      <c r="BG1478" s="125" t="s">
        <v>200</v>
      </c>
      <c r="BH1478" s="0" t="s">
        <v>5255</v>
      </c>
      <c r="BI1478" s="112" t="n">
        <v>4956027110818</v>
      </c>
      <c r="BJ1478" s="126" t="s">
        <v>200</v>
      </c>
      <c r="BK1478" s="0" t="s">
        <v>215</v>
      </c>
      <c r="BL1478" s="112" t="n">
        <v>4</v>
      </c>
      <c r="BM1478" s="112" t="n">
        <v>4</v>
      </c>
      <c r="BN1478" s="112" t="n">
        <v>4</v>
      </c>
      <c r="BO1478" s="111" t="n">
        <v>60</v>
      </c>
      <c r="BP1478" s="125" t="s">
        <v>200</v>
      </c>
      <c r="BQ1478" s="127" t="s">
        <v>216</v>
      </c>
    </row>
    <row r="1479" customFormat="false" ht="13.8" hidden="false" customHeight="false" outlineLevel="0" collapsed="false">
      <c r="A1479" s="0" t="s">
        <v>943</v>
      </c>
      <c r="B1479" s="0" t="s">
        <v>9676</v>
      </c>
      <c r="C1479" s="0" t="s">
        <v>505</v>
      </c>
      <c r="D1479" s="0" t="s">
        <v>506</v>
      </c>
      <c r="E1479" s="0" t="s">
        <v>194</v>
      </c>
      <c r="F1479" s="0" t="s">
        <v>399</v>
      </c>
      <c r="G1479" s="0" t="s">
        <v>196</v>
      </c>
      <c r="H1479" s="0" t="s">
        <v>219</v>
      </c>
      <c r="J1479" s="111" t="n">
        <v>1</v>
      </c>
      <c r="K1479" s="0" t="s">
        <v>198</v>
      </c>
      <c r="L1479" s="0" t="s">
        <v>198</v>
      </c>
      <c r="M1479" s="0" t="s">
        <v>274</v>
      </c>
      <c r="O1479" s="0" t="s">
        <v>237</v>
      </c>
      <c r="Q1479" s="120" t="s">
        <v>200</v>
      </c>
      <c r="R1479" s="0" t="s">
        <v>16</v>
      </c>
      <c r="S1479" s="0" t="s">
        <v>201</v>
      </c>
      <c r="T1479" s="0" t="s">
        <v>198</v>
      </c>
      <c r="U1479" s="0" t="s">
        <v>202</v>
      </c>
      <c r="V1479" s="0" t="s">
        <v>1252</v>
      </c>
      <c r="W1479" s="110" t="s">
        <v>198</v>
      </c>
      <c r="X1479" s="111" t="n">
        <v>1992</v>
      </c>
      <c r="Y1479" s="111" t="s">
        <v>205</v>
      </c>
      <c r="Z1479" s="111" t="s">
        <v>198</v>
      </c>
      <c r="AA1479" s="122" t="s">
        <v>200</v>
      </c>
      <c r="AB1479" s="0" t="s">
        <v>293</v>
      </c>
      <c r="AC1479" s="0" t="s">
        <v>833</v>
      </c>
      <c r="AD1479" s="111" t="n">
        <v>1992</v>
      </c>
      <c r="AE1479" s="111" t="s">
        <v>222</v>
      </c>
      <c r="AI1479" s="111" t="s">
        <v>922</v>
      </c>
      <c r="AJ1479" s="111" t="s">
        <v>295</v>
      </c>
      <c r="AK1479" s="111" t="s">
        <v>945</v>
      </c>
      <c r="AM1479" s="111" t="n">
        <v>1989</v>
      </c>
      <c r="AN1479" s="111" t="s">
        <v>297</v>
      </c>
      <c r="AR1479" s="0" t="s">
        <v>200</v>
      </c>
      <c r="AS1479" s="0" t="s">
        <v>947</v>
      </c>
      <c r="AT1479" s="0" t="s">
        <v>200</v>
      </c>
      <c r="AU1479" s="0" t="s">
        <v>483</v>
      </c>
      <c r="AV1479" s="0" t="s">
        <v>945</v>
      </c>
      <c r="AZ1479" s="0" t="s">
        <v>9887</v>
      </c>
      <c r="BA1479" s="124" t="s">
        <v>200</v>
      </c>
      <c r="BB1479" s="0" t="s">
        <v>462</v>
      </c>
      <c r="BC1479" s="0" t="s">
        <v>9888</v>
      </c>
      <c r="BE1479" s="0" t="s">
        <v>9889</v>
      </c>
      <c r="BF1479" s="0" t="s">
        <v>200</v>
      </c>
      <c r="BG1479" s="125" t="s">
        <v>200</v>
      </c>
      <c r="BH1479" s="0" t="s">
        <v>582</v>
      </c>
      <c r="BI1479" s="112" t="s">
        <v>198</v>
      </c>
      <c r="BJ1479" s="126" t="s">
        <v>200</v>
      </c>
      <c r="BK1479" s="0" t="s">
        <v>215</v>
      </c>
      <c r="BL1479" s="112" t="n">
        <v>4</v>
      </c>
      <c r="BM1479" s="112" t="n">
        <v>4</v>
      </c>
      <c r="BN1479" s="112" t="n">
        <v>4</v>
      </c>
      <c r="BO1479" s="111" t="n">
        <v>60</v>
      </c>
      <c r="BP1479" s="125" t="s">
        <v>200</v>
      </c>
      <c r="BQ1479" s="127" t="s">
        <v>216</v>
      </c>
    </row>
    <row r="1480" customFormat="false" ht="13.8" hidden="false" customHeight="false" outlineLevel="0" collapsed="false">
      <c r="A1480" s="0" t="s">
        <v>9890</v>
      </c>
      <c r="B1480" s="0" t="s">
        <v>9676</v>
      </c>
      <c r="C1480" s="0" t="s">
        <v>380</v>
      </c>
      <c r="D1480" s="0" t="s">
        <v>193</v>
      </c>
      <c r="E1480" s="0" t="s">
        <v>194</v>
      </c>
      <c r="F1480" s="0" t="s">
        <v>195</v>
      </c>
      <c r="G1480" s="0" t="s">
        <v>196</v>
      </c>
      <c r="H1480" s="0" t="s">
        <v>197</v>
      </c>
      <c r="J1480" s="111" t="n">
        <v>1</v>
      </c>
      <c r="K1480" s="0" t="s">
        <v>198</v>
      </c>
      <c r="L1480" s="0" t="s">
        <v>198</v>
      </c>
      <c r="M1480" s="0" t="s">
        <v>274</v>
      </c>
      <c r="O1480" s="0" t="s">
        <v>237</v>
      </c>
      <c r="Q1480" s="120" t="s">
        <v>200</v>
      </c>
      <c r="R1480" s="0" t="s">
        <v>16</v>
      </c>
      <c r="S1480" s="0" t="s">
        <v>201</v>
      </c>
      <c r="T1480" s="0" t="s">
        <v>198</v>
      </c>
      <c r="U1480" s="0" t="s">
        <v>202</v>
      </c>
      <c r="V1480" s="0" t="s">
        <v>1252</v>
      </c>
      <c r="W1480" s="110" t="s">
        <v>198</v>
      </c>
      <c r="X1480" s="111" t="n">
        <v>1992</v>
      </c>
      <c r="Z1480" s="111" t="s">
        <v>198</v>
      </c>
      <c r="AA1480" s="122" t="s">
        <v>200</v>
      </c>
      <c r="AB1480" s="0" t="s">
        <v>9891</v>
      </c>
      <c r="AC1480" s="0" t="s">
        <v>468</v>
      </c>
      <c r="AD1480" s="111" t="n">
        <v>1992</v>
      </c>
      <c r="AE1480" s="111" t="s">
        <v>198</v>
      </c>
      <c r="AI1480" s="111" t="s">
        <v>207</v>
      </c>
      <c r="AK1480" s="111" t="str">
        <f aca="false">(AB1480)</f>
        <v>Red flat software</v>
      </c>
      <c r="AM1480" s="111" t="n">
        <f aca="false">AD1480</f>
        <v>1992</v>
      </c>
      <c r="AN1480" s="111" t="s">
        <v>263</v>
      </c>
      <c r="AS1480" s="0" t="s">
        <v>200</v>
      </c>
      <c r="AT1480" s="0" t="s">
        <v>381</v>
      </c>
      <c r="AU1480" s="0" t="s">
        <v>244</v>
      </c>
      <c r="AV1480" s="0" t="s">
        <v>200</v>
      </c>
      <c r="AZ1480" s="0" t="s">
        <v>9892</v>
      </c>
      <c r="BA1480" s="124" t="s">
        <v>200</v>
      </c>
      <c r="BB1480" s="0" t="s">
        <v>248</v>
      </c>
      <c r="BC1480" s="0" t="s">
        <v>9893</v>
      </c>
      <c r="BD1480" s="0" t="s">
        <v>9894</v>
      </c>
      <c r="BE1480" s="0" t="s">
        <v>9895</v>
      </c>
      <c r="BF1480" s="0" t="s">
        <v>200</v>
      </c>
      <c r="BG1480" s="125" t="s">
        <v>200</v>
      </c>
      <c r="BH1480" s="0" t="s">
        <v>5255</v>
      </c>
      <c r="BI1480" s="112" t="s">
        <v>198</v>
      </c>
      <c r="BJ1480" s="126" t="s">
        <v>200</v>
      </c>
      <c r="BK1480" s="0" t="s">
        <v>1284</v>
      </c>
      <c r="BL1480" s="112" t="n">
        <v>4</v>
      </c>
      <c r="BM1480" s="112" t="s">
        <v>66</v>
      </c>
      <c r="BN1480" s="112" t="s">
        <v>66</v>
      </c>
      <c r="BO1480" s="111" t="n">
        <v>20</v>
      </c>
      <c r="BP1480" s="125" t="s">
        <v>200</v>
      </c>
      <c r="BQ1480" s="127" t="s">
        <v>216</v>
      </c>
    </row>
    <row r="1481" customFormat="false" ht="13.8" hidden="false" customHeight="false" outlineLevel="0" collapsed="false">
      <c r="A1481" s="0" t="s">
        <v>9896</v>
      </c>
      <c r="B1481" s="0" t="s">
        <v>9676</v>
      </c>
      <c r="C1481" s="0" t="s">
        <v>329</v>
      </c>
      <c r="D1481" s="0" t="s">
        <v>193</v>
      </c>
      <c r="E1481" s="0" t="s">
        <v>194</v>
      </c>
      <c r="F1481" s="0" t="s">
        <v>195</v>
      </c>
      <c r="G1481" s="0" t="s">
        <v>196</v>
      </c>
      <c r="H1481" s="0" t="s">
        <v>197</v>
      </c>
      <c r="J1481" s="111" t="n">
        <v>1</v>
      </c>
      <c r="K1481" s="0" t="s">
        <v>198</v>
      </c>
      <c r="L1481" s="0" t="s">
        <v>198</v>
      </c>
      <c r="M1481" s="0" t="s">
        <v>199</v>
      </c>
      <c r="Q1481" s="120" t="s">
        <v>200</v>
      </c>
      <c r="R1481" s="0" t="s">
        <v>16</v>
      </c>
      <c r="S1481" s="0" t="s">
        <v>201</v>
      </c>
      <c r="T1481" s="0" t="s">
        <v>198</v>
      </c>
      <c r="U1481" s="0" t="s">
        <v>239</v>
      </c>
      <c r="V1481" s="131" t="s">
        <v>756</v>
      </c>
      <c r="W1481" s="110" t="s">
        <v>204</v>
      </c>
      <c r="X1481" s="111" t="n">
        <v>1995</v>
      </c>
      <c r="Y1481" s="111" t="s">
        <v>240</v>
      </c>
      <c r="Z1481" s="130" t="s">
        <v>757</v>
      </c>
      <c r="AA1481" s="122" t="s">
        <v>200</v>
      </c>
      <c r="AB1481" s="0" t="s">
        <v>9897</v>
      </c>
      <c r="AC1481" s="0" t="s">
        <v>1499</v>
      </c>
      <c r="AD1481" s="111" t="s">
        <v>198</v>
      </c>
      <c r="AE1481" s="111" t="s">
        <v>222</v>
      </c>
      <c r="AI1481" s="111" t="s">
        <v>207</v>
      </c>
      <c r="AK1481" s="111" t="str">
        <f aca="false">(AB1481)</f>
        <v>Japan art media</v>
      </c>
      <c r="AL1481" s="132" t="s">
        <v>908</v>
      </c>
      <c r="AM1481" s="111" t="n">
        <f aca="false">X1481</f>
        <v>1995</v>
      </c>
      <c r="AN1481" s="111" t="s">
        <v>208</v>
      </c>
      <c r="AS1481" s="0" t="s">
        <v>200</v>
      </c>
      <c r="AT1481" s="0" t="s">
        <v>266</v>
      </c>
      <c r="AU1481" s="0" t="s">
        <v>332</v>
      </c>
      <c r="AZ1481" s="0" t="s">
        <v>9898</v>
      </c>
      <c r="BA1481" s="124" t="s">
        <v>200</v>
      </c>
      <c r="BB1481" s="0" t="s">
        <v>248</v>
      </c>
      <c r="BC1481" s="0" t="s">
        <v>2772</v>
      </c>
      <c r="BD1481" s="0" t="s">
        <v>2155</v>
      </c>
      <c r="BE1481" s="0" t="s">
        <v>9657</v>
      </c>
      <c r="BG1481" s="125" t="s">
        <v>200</v>
      </c>
      <c r="BH1481" s="0" t="s">
        <v>5255</v>
      </c>
      <c r="BI1481" s="112" t="n">
        <v>4979817830093</v>
      </c>
      <c r="BJ1481" s="126" t="s">
        <v>200</v>
      </c>
      <c r="BK1481" s="0" t="s">
        <v>215</v>
      </c>
      <c r="BL1481" s="112" t="n">
        <v>4</v>
      </c>
      <c r="BM1481" s="112" t="n">
        <v>4</v>
      </c>
      <c r="BN1481" s="112" t="n">
        <v>4</v>
      </c>
      <c r="BO1481" s="111" t="n">
        <v>20</v>
      </c>
      <c r="BP1481" s="125" t="s">
        <v>200</v>
      </c>
      <c r="BQ1481" s="127" t="s">
        <v>216</v>
      </c>
    </row>
    <row r="1482" customFormat="false" ht="13.8" hidden="false" customHeight="false" outlineLevel="0" collapsed="false">
      <c r="A1482" s="0" t="s">
        <v>9899</v>
      </c>
      <c r="B1482" s="0" t="s">
        <v>9676</v>
      </c>
      <c r="C1482" s="0" t="s">
        <v>380</v>
      </c>
      <c r="D1482" s="0" t="s">
        <v>193</v>
      </c>
      <c r="E1482" s="0" t="s">
        <v>194</v>
      </c>
      <c r="F1482" s="0" t="s">
        <v>195</v>
      </c>
      <c r="G1482" s="0" t="s">
        <v>196</v>
      </c>
      <c r="H1482" s="0" t="s">
        <v>197</v>
      </c>
      <c r="J1482" s="111" t="n">
        <v>1</v>
      </c>
      <c r="K1482" s="0" t="s">
        <v>198</v>
      </c>
      <c r="L1482" s="0" t="s">
        <v>198</v>
      </c>
      <c r="M1482" s="0" t="s">
        <v>199</v>
      </c>
      <c r="Q1482" s="120" t="s">
        <v>200</v>
      </c>
      <c r="R1482" s="0" t="s">
        <v>16</v>
      </c>
      <c r="S1482" s="0" t="s">
        <v>201</v>
      </c>
      <c r="T1482" s="0" t="s">
        <v>198</v>
      </c>
      <c r="U1482" s="0" t="s">
        <v>239</v>
      </c>
      <c r="V1482" s="131" t="s">
        <v>756</v>
      </c>
      <c r="W1482" s="110" t="s">
        <v>204</v>
      </c>
      <c r="X1482" s="111" t="n">
        <v>1992</v>
      </c>
      <c r="Y1482" s="111" t="s">
        <v>240</v>
      </c>
      <c r="Z1482" s="111" t="s">
        <v>221</v>
      </c>
      <c r="AA1482" s="122" t="s">
        <v>200</v>
      </c>
      <c r="AB1482" s="0" t="s">
        <v>2368</v>
      </c>
      <c r="AC1482" s="0" t="s">
        <v>9540</v>
      </c>
      <c r="AD1482" s="111" t="n">
        <v>1993</v>
      </c>
      <c r="AE1482" s="111" t="s">
        <v>222</v>
      </c>
      <c r="AI1482" s="111" t="s">
        <v>207</v>
      </c>
      <c r="AK1482" s="111" t="str">
        <f aca="false">(AB1482)</f>
        <v>Argonaut games</v>
      </c>
      <c r="AM1482" s="111" t="n">
        <f aca="false">AD1482</f>
        <v>1993</v>
      </c>
      <c r="AN1482" s="111" t="s">
        <v>263</v>
      </c>
      <c r="AT1482" s="0" t="s">
        <v>298</v>
      </c>
      <c r="AU1482" s="0" t="s">
        <v>4312</v>
      </c>
      <c r="AV1482" s="0" t="s">
        <v>200</v>
      </c>
      <c r="AZ1482" s="0" t="s">
        <v>9900</v>
      </c>
      <c r="BA1482" s="124" t="s">
        <v>200</v>
      </c>
      <c r="BB1482" s="0" t="s">
        <v>248</v>
      </c>
      <c r="BC1482" s="0" t="s">
        <v>9901</v>
      </c>
      <c r="BD1482" s="0" t="s">
        <v>9902</v>
      </c>
      <c r="BE1482" s="0" t="s">
        <v>9903</v>
      </c>
      <c r="BG1482" s="125"/>
      <c r="BH1482" s="0" t="s">
        <v>5255</v>
      </c>
      <c r="BI1482" s="112" t="n">
        <v>4907859106074</v>
      </c>
      <c r="BJ1482" s="126"/>
      <c r="BK1482" s="0" t="s">
        <v>215</v>
      </c>
      <c r="BL1482" s="112" t="n">
        <v>4</v>
      </c>
      <c r="BM1482" s="112" t="n">
        <v>4</v>
      </c>
      <c r="BN1482" s="112" t="n">
        <v>4</v>
      </c>
      <c r="BO1482" s="111" t="n">
        <v>20</v>
      </c>
      <c r="BP1482" s="125"/>
      <c r="BQ1482" s="127" t="s">
        <v>216</v>
      </c>
    </row>
    <row r="1483" customFormat="false" ht="13.8" hidden="false" customHeight="false" outlineLevel="0" collapsed="false">
      <c r="A1483" s="0" t="s">
        <v>9904</v>
      </c>
      <c r="B1483" s="0" t="s">
        <v>9676</v>
      </c>
      <c r="C1483" s="0" t="s">
        <v>369</v>
      </c>
      <c r="D1483" s="0" t="s">
        <v>193</v>
      </c>
      <c r="E1483" s="0" t="s">
        <v>194</v>
      </c>
      <c r="F1483" s="0" t="s">
        <v>314</v>
      </c>
      <c r="G1483" s="0" t="s">
        <v>391</v>
      </c>
      <c r="H1483" s="0" t="s">
        <v>197</v>
      </c>
      <c r="J1483" s="111" t="n">
        <v>1</v>
      </c>
      <c r="K1483" s="0" t="s">
        <v>198</v>
      </c>
      <c r="L1483" s="0" t="s">
        <v>198</v>
      </c>
      <c r="M1483" s="0" t="s">
        <v>199</v>
      </c>
      <c r="O1483" s="0" t="s">
        <v>200</v>
      </c>
      <c r="Q1483" s="120" t="s">
        <v>200</v>
      </c>
      <c r="R1483" s="0" t="s">
        <v>16</v>
      </c>
      <c r="S1483" s="0" t="s">
        <v>201</v>
      </c>
      <c r="T1483" s="0" t="s">
        <v>198</v>
      </c>
      <c r="U1483" s="0" t="s">
        <v>239</v>
      </c>
      <c r="V1483" s="131" t="s">
        <v>756</v>
      </c>
      <c r="W1483" s="110" t="s">
        <v>204</v>
      </c>
      <c r="X1483" s="111" t="n">
        <v>1993</v>
      </c>
      <c r="Y1483" s="111" t="s">
        <v>240</v>
      </c>
      <c r="Z1483" s="111" t="s">
        <v>198</v>
      </c>
      <c r="AA1483" s="122" t="s">
        <v>200</v>
      </c>
      <c r="AB1483" s="0" t="s">
        <v>3300</v>
      </c>
      <c r="AC1483" s="0" t="s">
        <v>9905</v>
      </c>
      <c r="AD1483" s="111" t="s">
        <v>198</v>
      </c>
      <c r="AE1483" s="111" t="s">
        <v>222</v>
      </c>
      <c r="AI1483" s="111" t="s">
        <v>207</v>
      </c>
      <c r="AK1483" s="111" t="str">
        <f aca="false">(AB1483)</f>
        <v>Tomcat system</v>
      </c>
      <c r="AL1483" s="0" t="s">
        <v>200</v>
      </c>
      <c r="AM1483" s="111" t="n">
        <f aca="false">X1483</f>
        <v>1993</v>
      </c>
      <c r="AN1483" s="111" t="s">
        <v>208</v>
      </c>
      <c r="AP1483" s="0" t="s">
        <v>567</v>
      </c>
      <c r="AQ1483" s="0" t="s">
        <v>200</v>
      </c>
      <c r="AR1483" s="0" t="s">
        <v>200</v>
      </c>
      <c r="AS1483" s="0" t="s">
        <v>9906</v>
      </c>
      <c r="AU1483" s="0" t="s">
        <v>244</v>
      </c>
      <c r="AV1483" s="0" t="s">
        <v>200</v>
      </c>
      <c r="AZ1483" s="0" t="s">
        <v>9907</v>
      </c>
      <c r="BA1483" s="124" t="s">
        <v>200</v>
      </c>
      <c r="BB1483" s="0" t="s">
        <v>248</v>
      </c>
      <c r="BC1483" s="0" t="s">
        <v>9908</v>
      </c>
      <c r="BE1483" s="0" t="s">
        <v>9909</v>
      </c>
      <c r="BF1483" s="0" t="s">
        <v>9910</v>
      </c>
      <c r="BG1483" s="125" t="s">
        <v>200</v>
      </c>
      <c r="BH1483" s="0" t="s">
        <v>5255</v>
      </c>
      <c r="BI1483" s="112" t="n">
        <v>4988776300011</v>
      </c>
      <c r="BJ1483" s="126" t="s">
        <v>200</v>
      </c>
      <c r="BK1483" s="0" t="s">
        <v>215</v>
      </c>
      <c r="BL1483" s="112" t="n">
        <v>4</v>
      </c>
      <c r="BM1483" s="112" t="n">
        <v>4</v>
      </c>
      <c r="BN1483" s="112" t="n">
        <v>4</v>
      </c>
      <c r="BO1483" s="111" t="n">
        <v>20</v>
      </c>
      <c r="BP1483" s="125" t="s">
        <v>200</v>
      </c>
      <c r="BQ1483" s="127" t="s">
        <v>216</v>
      </c>
    </row>
    <row r="1484" customFormat="false" ht="13.8" hidden="false" customHeight="false" outlineLevel="0" collapsed="false">
      <c r="A1484" s="0" t="s">
        <v>9911</v>
      </c>
      <c r="B1484" s="0" t="s">
        <v>9676</v>
      </c>
      <c r="C1484" s="0" t="s">
        <v>329</v>
      </c>
      <c r="D1484" s="0" t="s">
        <v>9677</v>
      </c>
      <c r="E1484" s="0" t="s">
        <v>194</v>
      </c>
      <c r="F1484" s="0" t="s">
        <v>195</v>
      </c>
      <c r="G1484" s="0" t="s">
        <v>196</v>
      </c>
      <c r="H1484" s="0" t="s">
        <v>197</v>
      </c>
      <c r="J1484" s="111" t="n">
        <v>1</v>
      </c>
      <c r="K1484" s="0" t="s">
        <v>198</v>
      </c>
      <c r="L1484" s="0" t="s">
        <v>198</v>
      </c>
      <c r="M1484" s="0" t="s">
        <v>274</v>
      </c>
      <c r="O1484" s="0" t="s">
        <v>237</v>
      </c>
      <c r="Q1484" s="120" t="s">
        <v>200</v>
      </c>
      <c r="R1484" s="0" t="s">
        <v>16</v>
      </c>
      <c r="S1484" s="0" t="s">
        <v>201</v>
      </c>
      <c r="T1484" s="0" t="s">
        <v>198</v>
      </c>
      <c r="U1484" s="0" t="s">
        <v>202</v>
      </c>
      <c r="V1484" s="0" t="s">
        <v>1252</v>
      </c>
      <c r="W1484" s="110" t="s">
        <v>198</v>
      </c>
      <c r="X1484" s="111" t="n">
        <v>1996</v>
      </c>
      <c r="Y1484" s="111" t="s">
        <v>498</v>
      </c>
      <c r="Z1484" s="130" t="s">
        <v>757</v>
      </c>
      <c r="AA1484" s="122" t="s">
        <v>200</v>
      </c>
      <c r="AB1484" s="0" t="s">
        <v>2294</v>
      </c>
      <c r="AC1484" s="0" t="s">
        <v>2294</v>
      </c>
      <c r="AD1484" s="111" t="n">
        <v>1996</v>
      </c>
      <c r="AE1484" s="111" t="s">
        <v>222</v>
      </c>
      <c r="AI1484" s="111" t="s">
        <v>207</v>
      </c>
      <c r="AK1484" s="111" t="str">
        <f aca="false">(AB1484)</f>
        <v>Squaresoft</v>
      </c>
      <c r="AM1484" s="111" t="n">
        <f aca="false">AD1484</f>
        <v>1996</v>
      </c>
      <c r="AN1484" s="111" t="s">
        <v>208</v>
      </c>
      <c r="AS1484" s="0" t="s">
        <v>7531</v>
      </c>
      <c r="AT1484" s="0" t="s">
        <v>2316</v>
      </c>
      <c r="AU1484" s="0" t="s">
        <v>332</v>
      </c>
      <c r="AV1484" s="0" t="s">
        <v>3091</v>
      </c>
      <c r="AW1484" s="0" t="s">
        <v>4410</v>
      </c>
      <c r="AZ1484" s="0" t="s">
        <v>9912</v>
      </c>
      <c r="BA1484" s="124" t="s">
        <v>200</v>
      </c>
      <c r="BB1484" s="0" t="s">
        <v>248</v>
      </c>
      <c r="BC1484" s="0" t="s">
        <v>9913</v>
      </c>
      <c r="BD1484" s="0" t="s">
        <v>9914</v>
      </c>
      <c r="BE1484" s="0" t="s">
        <v>9915</v>
      </c>
      <c r="BG1484" s="125" t="s">
        <v>200</v>
      </c>
      <c r="BH1484" s="0" t="s">
        <v>5255</v>
      </c>
      <c r="BI1484" s="112" t="s">
        <v>198</v>
      </c>
      <c r="BJ1484" s="126" t="s">
        <v>200</v>
      </c>
      <c r="BK1484" s="0" t="s">
        <v>1284</v>
      </c>
      <c r="BL1484" s="112" t="n">
        <v>4</v>
      </c>
      <c r="BM1484" s="112" t="s">
        <v>66</v>
      </c>
      <c r="BN1484" s="112" t="s">
        <v>66</v>
      </c>
      <c r="BO1484" s="111" t="n">
        <v>20</v>
      </c>
      <c r="BP1484" s="125" t="s">
        <v>200</v>
      </c>
      <c r="BQ1484" s="127" t="s">
        <v>216</v>
      </c>
    </row>
    <row r="1485" customFormat="false" ht="13.8" hidden="false" customHeight="false" outlineLevel="0" collapsed="false">
      <c r="A1485" s="0" t="s">
        <v>9916</v>
      </c>
      <c r="B1485" s="0" t="s">
        <v>9676</v>
      </c>
      <c r="C1485" s="0" t="s">
        <v>329</v>
      </c>
      <c r="D1485" s="0" t="s">
        <v>9677</v>
      </c>
      <c r="E1485" s="0" t="s">
        <v>194</v>
      </c>
      <c r="F1485" s="0" t="s">
        <v>195</v>
      </c>
      <c r="G1485" s="0" t="s">
        <v>330</v>
      </c>
      <c r="H1485" s="0" t="s">
        <v>400</v>
      </c>
      <c r="I1485" s="0" t="s">
        <v>401</v>
      </c>
      <c r="J1485" s="111" t="n">
        <v>3</v>
      </c>
      <c r="K1485" s="0" t="s">
        <v>198</v>
      </c>
      <c r="L1485" s="0" t="s">
        <v>533</v>
      </c>
      <c r="M1485" s="0" t="s">
        <v>235</v>
      </c>
      <c r="N1485" s="0" t="s">
        <v>9917</v>
      </c>
      <c r="O1485" s="0" t="s">
        <v>9918</v>
      </c>
      <c r="P1485" s="0" t="s">
        <v>1088</v>
      </c>
      <c r="Q1485" s="120" t="s">
        <v>200</v>
      </c>
      <c r="R1485" s="0" t="s">
        <v>16</v>
      </c>
      <c r="S1485" s="0" t="s">
        <v>201</v>
      </c>
      <c r="T1485" s="0" t="s">
        <v>198</v>
      </c>
      <c r="U1485" s="0" t="s">
        <v>202</v>
      </c>
      <c r="V1485" s="0" t="s">
        <v>1252</v>
      </c>
      <c r="W1485" s="110" t="s">
        <v>198</v>
      </c>
      <c r="X1485" s="111" t="n">
        <v>1994</v>
      </c>
      <c r="Y1485" s="111" t="s">
        <v>498</v>
      </c>
      <c r="Z1485" s="130" t="s">
        <v>757</v>
      </c>
      <c r="AA1485" s="122" t="s">
        <v>200</v>
      </c>
      <c r="AB1485" s="0" t="s">
        <v>2294</v>
      </c>
      <c r="AC1485" s="0" t="s">
        <v>2294</v>
      </c>
      <c r="AD1485" s="111" t="n">
        <v>1994</v>
      </c>
      <c r="AE1485" s="111" t="s">
        <v>222</v>
      </c>
      <c r="AH1485" s="111" t="s">
        <v>1746</v>
      </c>
      <c r="AI1485" s="111" t="s">
        <v>207</v>
      </c>
      <c r="AK1485" s="111" t="str">
        <f aca="false">(AB1485)</f>
        <v>Squaresoft</v>
      </c>
      <c r="AL1485" s="0" t="s">
        <v>200</v>
      </c>
      <c r="AM1485" s="111" t="n">
        <f aca="false">AD1485</f>
        <v>1994</v>
      </c>
      <c r="AN1485" s="111" t="s">
        <v>208</v>
      </c>
      <c r="AO1485" s="0" t="s">
        <v>609</v>
      </c>
      <c r="AP1485" s="0" t="s">
        <v>200</v>
      </c>
      <c r="AQ1485" s="0" t="s">
        <v>9919</v>
      </c>
      <c r="AR1485" s="0" t="s">
        <v>200</v>
      </c>
      <c r="AS1485" s="0" t="s">
        <v>7531</v>
      </c>
      <c r="AT1485" s="0" t="s">
        <v>1795</v>
      </c>
      <c r="AU1485" s="0" t="s">
        <v>332</v>
      </c>
      <c r="AV1485" s="0" t="s">
        <v>9920</v>
      </c>
      <c r="AW1485" s="0" t="s">
        <v>9921</v>
      </c>
      <c r="AZ1485" s="0" t="s">
        <v>9922</v>
      </c>
      <c r="BA1485" s="124" t="s">
        <v>200</v>
      </c>
      <c r="BB1485" s="0" t="s">
        <v>248</v>
      </c>
      <c r="BC1485" s="0" t="s">
        <v>9923</v>
      </c>
      <c r="BD1485" s="0" t="s">
        <v>9924</v>
      </c>
      <c r="BE1485" s="0" t="s">
        <v>9925</v>
      </c>
      <c r="BG1485" s="125" t="s">
        <v>200</v>
      </c>
      <c r="BH1485" s="0" t="s">
        <v>5255</v>
      </c>
      <c r="BI1485" s="112" t="s">
        <v>198</v>
      </c>
      <c r="BJ1485" s="126" t="s">
        <v>200</v>
      </c>
      <c r="BK1485" s="0" t="s">
        <v>1284</v>
      </c>
      <c r="BL1485" s="112" t="n">
        <v>4</v>
      </c>
      <c r="BM1485" s="112" t="s">
        <v>66</v>
      </c>
      <c r="BN1485" s="112" t="s">
        <v>66</v>
      </c>
      <c r="BO1485" s="111" t="n">
        <v>20</v>
      </c>
      <c r="BP1485" s="125" t="s">
        <v>200</v>
      </c>
      <c r="BQ1485" s="127" t="s">
        <v>216</v>
      </c>
    </row>
    <row r="1486" customFormat="false" ht="13.8" hidden="false" customHeight="false" outlineLevel="0" collapsed="false">
      <c r="A1486" s="0" t="s">
        <v>9926</v>
      </c>
      <c r="B1486" s="0" t="s">
        <v>9676</v>
      </c>
      <c r="C1486" s="0" t="s">
        <v>329</v>
      </c>
      <c r="D1486" s="0" t="s">
        <v>9677</v>
      </c>
      <c r="E1486" s="0" t="s">
        <v>194</v>
      </c>
      <c r="F1486" s="0" t="s">
        <v>606</v>
      </c>
      <c r="G1486" s="0" t="s">
        <v>330</v>
      </c>
      <c r="H1486" s="0" t="s">
        <v>197</v>
      </c>
      <c r="J1486" s="111" t="n">
        <v>2</v>
      </c>
      <c r="K1486" s="0" t="s">
        <v>198</v>
      </c>
      <c r="L1486" s="0" t="s">
        <v>533</v>
      </c>
      <c r="M1486" s="0" t="s">
        <v>274</v>
      </c>
      <c r="O1486" s="0" t="s">
        <v>200</v>
      </c>
      <c r="Q1486" s="120" t="s">
        <v>200</v>
      </c>
      <c r="R1486" s="0" t="s">
        <v>16</v>
      </c>
      <c r="S1486" s="0" t="s">
        <v>201</v>
      </c>
      <c r="T1486" s="0" t="s">
        <v>198</v>
      </c>
      <c r="U1486" s="0" t="s">
        <v>239</v>
      </c>
      <c r="V1486" s="131" t="s">
        <v>756</v>
      </c>
      <c r="W1486" s="110" t="s">
        <v>204</v>
      </c>
      <c r="X1486" s="111" t="n">
        <v>1995</v>
      </c>
      <c r="Y1486" s="111" t="s">
        <v>240</v>
      </c>
      <c r="Z1486" s="130" t="s">
        <v>757</v>
      </c>
      <c r="AA1486" s="122" t="s">
        <v>200</v>
      </c>
      <c r="AB1486" s="0" t="s">
        <v>2294</v>
      </c>
      <c r="AC1486" s="0" t="s">
        <v>2294</v>
      </c>
      <c r="AD1486" s="111" t="s">
        <v>198</v>
      </c>
      <c r="AE1486" s="111" t="s">
        <v>222</v>
      </c>
      <c r="AI1486" s="111" t="s">
        <v>207</v>
      </c>
      <c r="AK1486" s="111" t="str">
        <f aca="false">(AB1486)</f>
        <v>Squaresoft</v>
      </c>
      <c r="AL1486" s="132" t="s">
        <v>908</v>
      </c>
      <c r="AM1486" s="111" t="n">
        <f aca="false">X1486</f>
        <v>1995</v>
      </c>
      <c r="AN1486" s="111" t="s">
        <v>208</v>
      </c>
      <c r="AO1486" s="0" t="s">
        <v>609</v>
      </c>
      <c r="AP1486" s="0" t="s">
        <v>200</v>
      </c>
      <c r="AR1486" s="0" t="s">
        <v>200</v>
      </c>
      <c r="AS1486" s="0" t="s">
        <v>7531</v>
      </c>
      <c r="AT1486" s="0" t="s">
        <v>1795</v>
      </c>
      <c r="AU1486" s="0" t="s">
        <v>332</v>
      </c>
      <c r="AV1486" s="0" t="s">
        <v>9920</v>
      </c>
      <c r="AW1486" s="0" t="s">
        <v>9921</v>
      </c>
      <c r="AZ1486" s="0" t="s">
        <v>9927</v>
      </c>
      <c r="BA1486" s="124" t="s">
        <v>200</v>
      </c>
      <c r="BB1486" s="0" t="s">
        <v>248</v>
      </c>
      <c r="BC1486" s="0" t="s">
        <v>9928</v>
      </c>
      <c r="BD1486" s="0" t="s">
        <v>9929</v>
      </c>
      <c r="BE1486" s="0" t="s">
        <v>9930</v>
      </c>
      <c r="BF1486" s="0" t="s">
        <v>200</v>
      </c>
      <c r="BG1486" s="125" t="s">
        <v>200</v>
      </c>
      <c r="BH1486" s="0" t="s">
        <v>5255</v>
      </c>
      <c r="BI1486" s="112" t="n">
        <v>4961012956012</v>
      </c>
      <c r="BJ1486" s="126" t="s">
        <v>200</v>
      </c>
      <c r="BK1486" s="0" t="s">
        <v>215</v>
      </c>
      <c r="BL1486" s="112" t="n">
        <v>4</v>
      </c>
      <c r="BM1486" s="112" t="n">
        <v>4</v>
      </c>
      <c r="BN1486" s="112" t="n">
        <v>4</v>
      </c>
      <c r="BO1486" s="111" t="n">
        <v>20</v>
      </c>
      <c r="BP1486" s="125" t="s">
        <v>200</v>
      </c>
      <c r="BQ1486" s="127" t="s">
        <v>216</v>
      </c>
    </row>
    <row r="1487" customFormat="false" ht="13.8" hidden="false" customHeight="false" outlineLevel="0" collapsed="false">
      <c r="A1487" s="0" t="s">
        <v>9931</v>
      </c>
      <c r="B1487" s="0" t="s">
        <v>9676</v>
      </c>
      <c r="C1487" s="0" t="s">
        <v>234</v>
      </c>
      <c r="D1487" s="0" t="s">
        <v>193</v>
      </c>
      <c r="E1487" s="0" t="s">
        <v>194</v>
      </c>
      <c r="F1487" s="0" t="s">
        <v>195</v>
      </c>
      <c r="G1487" s="0" t="s">
        <v>196</v>
      </c>
      <c r="H1487" s="0" t="s">
        <v>197</v>
      </c>
      <c r="J1487" s="111" t="n">
        <v>1</v>
      </c>
      <c r="K1487" s="0" t="s">
        <v>198</v>
      </c>
      <c r="L1487" s="0" t="s">
        <v>198</v>
      </c>
      <c r="M1487" s="0" t="s">
        <v>274</v>
      </c>
      <c r="O1487" s="0" t="s">
        <v>237</v>
      </c>
      <c r="Q1487" s="120" t="s">
        <v>200</v>
      </c>
      <c r="R1487" s="0" t="s">
        <v>16</v>
      </c>
      <c r="S1487" s="0" t="s">
        <v>201</v>
      </c>
      <c r="T1487" s="0" t="s">
        <v>198</v>
      </c>
      <c r="U1487" s="0" t="s">
        <v>202</v>
      </c>
      <c r="V1487" s="0" t="s">
        <v>1252</v>
      </c>
      <c r="W1487" s="110" t="s">
        <v>198</v>
      </c>
      <c r="X1487" s="111" t="n">
        <v>1994</v>
      </c>
      <c r="Z1487" s="111" t="s">
        <v>198</v>
      </c>
      <c r="AA1487" s="122" t="s">
        <v>200</v>
      </c>
      <c r="AB1487" s="0" t="s">
        <v>9932</v>
      </c>
      <c r="AC1487" s="0" t="s">
        <v>872</v>
      </c>
      <c r="AD1487" s="111" t="n">
        <v>1994</v>
      </c>
      <c r="AE1487" s="111" t="s">
        <v>222</v>
      </c>
      <c r="AI1487" s="111" t="s">
        <v>207</v>
      </c>
      <c r="AK1487" s="111" t="str">
        <f aca="false">(AB1487)</f>
        <v>Ukiyotei Company</v>
      </c>
      <c r="AM1487" s="111" t="n">
        <f aca="false">AD1487</f>
        <v>1994</v>
      </c>
      <c r="AN1487" s="111" t="s">
        <v>208</v>
      </c>
      <c r="AS1487" s="0" t="s">
        <v>200</v>
      </c>
      <c r="AT1487" s="0" t="s">
        <v>339</v>
      </c>
      <c r="AU1487" s="0" t="s">
        <v>9933</v>
      </c>
      <c r="AV1487" s="0" t="s">
        <v>200</v>
      </c>
      <c r="AZ1487" s="0" t="s">
        <v>9934</v>
      </c>
      <c r="BA1487" s="124" t="s">
        <v>200</v>
      </c>
      <c r="BB1487" s="0" t="s">
        <v>248</v>
      </c>
      <c r="BC1487" s="0" t="s">
        <v>1995</v>
      </c>
      <c r="BD1487" s="0" t="s">
        <v>9935</v>
      </c>
      <c r="BE1487" s="0" t="s">
        <v>9936</v>
      </c>
      <c r="BF1487" s="0" t="s">
        <v>9937</v>
      </c>
      <c r="BG1487" s="125" t="s">
        <v>200</v>
      </c>
      <c r="BH1487" s="0" t="s">
        <v>5255</v>
      </c>
      <c r="BI1487" s="112" t="s">
        <v>198</v>
      </c>
      <c r="BJ1487" s="126" t="s">
        <v>200</v>
      </c>
      <c r="BK1487" s="0" t="s">
        <v>1284</v>
      </c>
      <c r="BL1487" s="112" t="n">
        <v>4</v>
      </c>
      <c r="BM1487" s="112" t="s">
        <v>66</v>
      </c>
      <c r="BN1487" s="112" t="s">
        <v>66</v>
      </c>
      <c r="BO1487" s="111" t="n">
        <v>60</v>
      </c>
      <c r="BP1487" s="125" t="s">
        <v>200</v>
      </c>
      <c r="BQ1487" s="127" t="s">
        <v>216</v>
      </c>
    </row>
    <row r="1488" customFormat="false" ht="13.8" hidden="false" customHeight="false" outlineLevel="0" collapsed="false">
      <c r="A1488" s="0" t="s">
        <v>9938</v>
      </c>
      <c r="B1488" s="0" t="s">
        <v>9676</v>
      </c>
      <c r="C1488" s="0" t="s">
        <v>2050</v>
      </c>
      <c r="D1488" s="0" t="s">
        <v>193</v>
      </c>
      <c r="E1488" s="0" t="s">
        <v>313</v>
      </c>
      <c r="F1488" s="0" t="s">
        <v>314</v>
      </c>
      <c r="G1488" s="0" t="s">
        <v>424</v>
      </c>
      <c r="H1488" s="0" t="s">
        <v>400</v>
      </c>
      <c r="I1488" s="0" t="s">
        <v>594</v>
      </c>
      <c r="J1488" s="111" t="n">
        <v>2</v>
      </c>
      <c r="K1488" s="0" t="s">
        <v>198</v>
      </c>
      <c r="L1488" s="0" t="s">
        <v>456</v>
      </c>
      <c r="M1488" s="0" t="s">
        <v>235</v>
      </c>
      <c r="N1488" s="0" t="s">
        <v>9939</v>
      </c>
      <c r="O1488" s="0" t="s">
        <v>458</v>
      </c>
      <c r="Q1488" s="120" t="s">
        <v>200</v>
      </c>
      <c r="R1488" s="0" t="s">
        <v>16</v>
      </c>
      <c r="S1488" s="0" t="s">
        <v>201</v>
      </c>
      <c r="T1488" s="0" t="s">
        <v>198</v>
      </c>
      <c r="U1488" s="0" t="s">
        <v>202</v>
      </c>
      <c r="V1488" s="0" t="s">
        <v>1252</v>
      </c>
      <c r="W1488" s="110" t="s">
        <v>198</v>
      </c>
      <c r="X1488" s="111" t="n">
        <v>1993</v>
      </c>
      <c r="Y1488" s="111" t="s">
        <v>205</v>
      </c>
      <c r="Z1488" s="111" t="s">
        <v>198</v>
      </c>
      <c r="AA1488" s="122" t="s">
        <v>200</v>
      </c>
      <c r="AB1488" s="0" t="s">
        <v>370</v>
      </c>
      <c r="AC1488" s="0" t="s">
        <v>479</v>
      </c>
      <c r="AD1488" s="111" t="n">
        <v>1993</v>
      </c>
      <c r="AE1488" s="111" t="s">
        <v>222</v>
      </c>
      <c r="AI1488" s="111" t="s">
        <v>207</v>
      </c>
      <c r="AK1488" s="111" t="str">
        <f aca="false">(AB1488)</f>
        <v>Namco</v>
      </c>
      <c r="AM1488" s="111" t="n">
        <f aca="false">AD1488</f>
        <v>1993</v>
      </c>
      <c r="AN1488" s="111" t="s">
        <v>208</v>
      </c>
      <c r="AP1488" s="0" t="s">
        <v>200</v>
      </c>
      <c r="AS1488" s="0" t="s">
        <v>200</v>
      </c>
      <c r="AV1488" s="0" t="s">
        <v>200</v>
      </c>
      <c r="AZ1488" s="0" t="s">
        <v>9940</v>
      </c>
      <c r="BA1488" s="124" t="s">
        <v>200</v>
      </c>
      <c r="BB1488" s="0" t="s">
        <v>248</v>
      </c>
      <c r="BC1488" s="0" t="s">
        <v>9941</v>
      </c>
      <c r="BD1488" s="0" t="s">
        <v>9942</v>
      </c>
      <c r="BE1488" s="0" t="s">
        <v>3250</v>
      </c>
      <c r="BG1488" s="125" t="s">
        <v>200</v>
      </c>
      <c r="BH1488" s="0" t="s">
        <v>582</v>
      </c>
      <c r="BI1488" s="112" t="n">
        <v>5013715910040</v>
      </c>
      <c r="BJ1488" s="126" t="s">
        <v>200</v>
      </c>
      <c r="BK1488" s="0" t="s">
        <v>215</v>
      </c>
      <c r="BL1488" s="112" t="n">
        <v>4</v>
      </c>
      <c r="BM1488" s="112" t="n">
        <v>4</v>
      </c>
      <c r="BN1488" s="112" t="n">
        <v>4</v>
      </c>
      <c r="BO1488" s="111" t="n">
        <v>20</v>
      </c>
      <c r="BP1488" s="125" t="s">
        <v>200</v>
      </c>
      <c r="BQ1488" s="127" t="s">
        <v>216</v>
      </c>
    </row>
    <row r="1489" customFormat="false" ht="13.8" hidden="false" customHeight="false" outlineLevel="0" collapsed="false">
      <c r="A1489" s="0" t="s">
        <v>9943</v>
      </c>
      <c r="B1489" s="0" t="s">
        <v>9676</v>
      </c>
      <c r="C1489" s="0" t="s">
        <v>329</v>
      </c>
      <c r="D1489" s="0" t="s">
        <v>193</v>
      </c>
      <c r="E1489" s="0" t="s">
        <v>194</v>
      </c>
      <c r="F1489" s="0" t="s">
        <v>195</v>
      </c>
      <c r="G1489" s="0" t="s">
        <v>330</v>
      </c>
      <c r="H1489" s="0" t="s">
        <v>197</v>
      </c>
      <c r="J1489" s="111" t="n">
        <v>1</v>
      </c>
      <c r="K1489" s="0" t="s">
        <v>198</v>
      </c>
      <c r="L1489" s="0" t="s">
        <v>198</v>
      </c>
      <c r="M1489" s="0" t="s">
        <v>199</v>
      </c>
      <c r="O1489" s="0" t="s">
        <v>200</v>
      </c>
      <c r="Q1489" s="120" t="s">
        <v>200</v>
      </c>
      <c r="R1489" s="0" t="s">
        <v>16</v>
      </c>
      <c r="S1489" s="0" t="s">
        <v>201</v>
      </c>
      <c r="T1489" s="0" t="s">
        <v>198</v>
      </c>
      <c r="U1489" s="0" t="s">
        <v>239</v>
      </c>
      <c r="V1489" s="0" t="s">
        <v>1252</v>
      </c>
      <c r="W1489" s="110" t="s">
        <v>204</v>
      </c>
      <c r="X1489" s="111" t="n">
        <v>1992</v>
      </c>
      <c r="Y1489" s="111" t="s">
        <v>240</v>
      </c>
      <c r="Z1489" s="130" t="s">
        <v>757</v>
      </c>
      <c r="AA1489" s="122" t="s">
        <v>200</v>
      </c>
      <c r="AB1489" s="0" t="s">
        <v>9678</v>
      </c>
      <c r="AC1489" s="0" t="s">
        <v>1572</v>
      </c>
      <c r="AD1489" s="111" t="n">
        <v>1994</v>
      </c>
      <c r="AE1489" s="111" t="s">
        <v>222</v>
      </c>
      <c r="AI1489" s="111" t="s">
        <v>207</v>
      </c>
      <c r="AK1489" s="111" t="str">
        <f aca="false">(AB1489)</f>
        <v>Quintet</v>
      </c>
      <c r="AM1489" s="111" t="n">
        <f aca="false">AD1489</f>
        <v>1994</v>
      </c>
      <c r="AN1489" s="111" t="s">
        <v>208</v>
      </c>
      <c r="AS1489" s="0" t="s">
        <v>200</v>
      </c>
      <c r="AU1489" s="0" t="s">
        <v>332</v>
      </c>
      <c r="AV1489" s="0" t="s">
        <v>200</v>
      </c>
      <c r="AZ1489" s="0" t="s">
        <v>9944</v>
      </c>
      <c r="BA1489" s="124" t="s">
        <v>200</v>
      </c>
      <c r="BB1489" s="0" t="s">
        <v>248</v>
      </c>
      <c r="BC1489" s="0" t="s">
        <v>9945</v>
      </c>
      <c r="BE1489" s="0" t="s">
        <v>9946</v>
      </c>
      <c r="BG1489" s="125" t="s">
        <v>200</v>
      </c>
      <c r="BH1489" s="0" t="s">
        <v>5255</v>
      </c>
      <c r="BI1489" s="112" t="n">
        <v>4988601002684</v>
      </c>
      <c r="BJ1489" s="126" t="s">
        <v>200</v>
      </c>
      <c r="BK1489" s="0" t="s">
        <v>215</v>
      </c>
      <c r="BL1489" s="112" t="n">
        <v>4</v>
      </c>
      <c r="BM1489" s="112" t="n">
        <v>4</v>
      </c>
      <c r="BN1489" s="112" t="n">
        <v>4</v>
      </c>
      <c r="BO1489" s="111" t="n">
        <v>20</v>
      </c>
      <c r="BP1489" s="125" t="s">
        <v>200</v>
      </c>
      <c r="BQ1489" s="127" t="s">
        <v>216</v>
      </c>
    </row>
    <row r="1490" customFormat="false" ht="13.8" hidden="false" customHeight="false" outlineLevel="0" collapsed="false">
      <c r="A1490" s="0" t="s">
        <v>9947</v>
      </c>
      <c r="B1490" s="0" t="s">
        <v>9676</v>
      </c>
      <c r="C1490" s="0" t="s">
        <v>361</v>
      </c>
      <c r="D1490" s="0" t="s">
        <v>193</v>
      </c>
      <c r="E1490" s="0" t="s">
        <v>194</v>
      </c>
      <c r="F1490" s="0" t="s">
        <v>195</v>
      </c>
      <c r="G1490" s="0" t="s">
        <v>362</v>
      </c>
      <c r="H1490" s="0" t="s">
        <v>400</v>
      </c>
      <c r="J1490" s="111" t="n">
        <v>1</v>
      </c>
      <c r="K1490" s="0" t="s">
        <v>198</v>
      </c>
      <c r="L1490" s="0" t="s">
        <v>198</v>
      </c>
      <c r="M1490" s="0" t="s">
        <v>274</v>
      </c>
      <c r="O1490" s="0" t="s">
        <v>200</v>
      </c>
      <c r="Q1490" s="120" t="s">
        <v>200</v>
      </c>
      <c r="R1490" s="0" t="s">
        <v>16</v>
      </c>
      <c r="S1490" s="0" t="s">
        <v>201</v>
      </c>
      <c r="T1490" s="0" t="s">
        <v>198</v>
      </c>
      <c r="U1490" s="0" t="s">
        <v>239</v>
      </c>
      <c r="V1490" s="131" t="s">
        <v>756</v>
      </c>
      <c r="W1490" s="110" t="s">
        <v>198</v>
      </c>
      <c r="X1490" s="111" t="n">
        <v>1993</v>
      </c>
      <c r="Y1490" s="111" t="s">
        <v>240</v>
      </c>
      <c r="Z1490" s="111" t="s">
        <v>198</v>
      </c>
      <c r="AA1490" s="122" t="s">
        <v>200</v>
      </c>
      <c r="AB1490" s="0" t="s">
        <v>9448</v>
      </c>
      <c r="AC1490" s="0" t="s">
        <v>9448</v>
      </c>
      <c r="AD1490" s="111" t="n">
        <v>1993</v>
      </c>
      <c r="AE1490" s="111" t="s">
        <v>222</v>
      </c>
      <c r="AI1490" s="111" t="s">
        <v>207</v>
      </c>
      <c r="AK1490" s="111" t="str">
        <f aca="false">(AB1490)</f>
        <v>Nintendo</v>
      </c>
      <c r="AM1490" s="111" t="n">
        <f aca="false">AD1490</f>
        <v>1993</v>
      </c>
      <c r="AN1490" s="111" t="s">
        <v>208</v>
      </c>
      <c r="AO1490" s="0" t="s">
        <v>9616</v>
      </c>
      <c r="AP1490" s="0" t="s">
        <v>200</v>
      </c>
      <c r="AS1490" s="0" t="s">
        <v>200</v>
      </c>
      <c r="AV1490" s="0" t="s">
        <v>200</v>
      </c>
      <c r="AZ1490" s="0" t="s">
        <v>9948</v>
      </c>
      <c r="BA1490" s="124" t="s">
        <v>200</v>
      </c>
      <c r="BB1490" s="0" t="s">
        <v>248</v>
      </c>
      <c r="BC1490" s="0" t="s">
        <v>9949</v>
      </c>
      <c r="BE1490" s="0" t="s">
        <v>1660</v>
      </c>
      <c r="BF1490" s="0" t="s">
        <v>9950</v>
      </c>
      <c r="BG1490" s="125" t="s">
        <v>200</v>
      </c>
      <c r="BH1490" s="0" t="s">
        <v>5255</v>
      </c>
      <c r="BI1490" s="112" t="n">
        <v>4902370501681</v>
      </c>
      <c r="BJ1490" s="126" t="s">
        <v>200</v>
      </c>
      <c r="BK1490" s="0" t="s">
        <v>215</v>
      </c>
      <c r="BL1490" s="112" t="n">
        <v>4</v>
      </c>
      <c r="BM1490" s="112" t="n">
        <v>4</v>
      </c>
      <c r="BN1490" s="112" t="n">
        <v>4</v>
      </c>
      <c r="BO1490" s="111" t="n">
        <v>20</v>
      </c>
      <c r="BP1490" s="125" t="s">
        <v>200</v>
      </c>
      <c r="BQ1490" s="127" t="s">
        <v>216</v>
      </c>
    </row>
    <row r="1491" customFormat="false" ht="13.8" hidden="false" customHeight="false" outlineLevel="0" collapsed="false">
      <c r="A1491" s="0" t="s">
        <v>9951</v>
      </c>
      <c r="B1491" s="0" t="s">
        <v>9676</v>
      </c>
      <c r="C1491" s="0" t="s">
        <v>380</v>
      </c>
      <c r="D1491" s="0" t="s">
        <v>312</v>
      </c>
      <c r="E1491" s="0" t="s">
        <v>194</v>
      </c>
      <c r="F1491" s="0" t="s">
        <v>195</v>
      </c>
      <c r="G1491" s="0" t="s">
        <v>196</v>
      </c>
      <c r="H1491" s="0" t="s">
        <v>197</v>
      </c>
      <c r="J1491" s="111" t="n">
        <v>1</v>
      </c>
      <c r="K1491" s="0" t="s">
        <v>198</v>
      </c>
      <c r="L1491" s="0" t="s">
        <v>198</v>
      </c>
      <c r="M1491" s="0" t="s">
        <v>199</v>
      </c>
      <c r="Q1491" s="120" t="s">
        <v>200</v>
      </c>
      <c r="R1491" s="0" t="s">
        <v>16</v>
      </c>
      <c r="S1491" s="0" t="s">
        <v>201</v>
      </c>
      <c r="T1491" s="0" t="s">
        <v>198</v>
      </c>
      <c r="U1491" s="0" t="s">
        <v>239</v>
      </c>
      <c r="V1491" s="131" t="s">
        <v>756</v>
      </c>
      <c r="W1491" s="110" t="s">
        <v>204</v>
      </c>
      <c r="X1491" s="111" t="n">
        <v>1992</v>
      </c>
      <c r="Y1491" s="111" t="s">
        <v>240</v>
      </c>
      <c r="Z1491" s="111" t="s">
        <v>198</v>
      </c>
      <c r="AA1491" s="122" t="s">
        <v>200</v>
      </c>
      <c r="AB1491" s="0" t="s">
        <v>9797</v>
      </c>
      <c r="AC1491" s="0" t="s">
        <v>9797</v>
      </c>
      <c r="AD1491" s="111" t="n">
        <v>1992</v>
      </c>
      <c r="AE1491" s="111" t="s">
        <v>1004</v>
      </c>
      <c r="AI1491" s="111" t="s">
        <v>207</v>
      </c>
      <c r="AK1491" s="111" t="str">
        <f aca="false">(AB1491)</f>
        <v>Ascii</v>
      </c>
      <c r="AM1491" s="111" t="n">
        <f aca="false">AD1491</f>
        <v>1992</v>
      </c>
      <c r="AN1491" s="111" t="s">
        <v>208</v>
      </c>
      <c r="AS1491" s="0" t="s">
        <v>200</v>
      </c>
      <c r="AV1491" s="0" t="s">
        <v>200</v>
      </c>
      <c r="AZ1491" s="0" t="s">
        <v>9952</v>
      </c>
      <c r="BA1491" s="124" t="s">
        <v>200</v>
      </c>
      <c r="BB1491" s="0" t="s">
        <v>210</v>
      </c>
      <c r="BC1491" s="0" t="s">
        <v>9953</v>
      </c>
      <c r="BD1491" s="0" t="s">
        <v>9954</v>
      </c>
      <c r="BE1491" s="0" t="s">
        <v>9955</v>
      </c>
      <c r="BF1491" s="0" t="s">
        <v>665</v>
      </c>
      <c r="BG1491" s="125" t="s">
        <v>200</v>
      </c>
      <c r="BH1491" s="0" t="s">
        <v>5255</v>
      </c>
      <c r="BI1491" s="112" t="n">
        <v>4988606100552</v>
      </c>
      <c r="BJ1491" s="126" t="s">
        <v>200</v>
      </c>
      <c r="BK1491" s="0" t="s">
        <v>215</v>
      </c>
      <c r="BL1491" s="112" t="n">
        <v>4</v>
      </c>
      <c r="BM1491" s="112" t="n">
        <v>4</v>
      </c>
      <c r="BN1491" s="112" t="n">
        <v>4</v>
      </c>
      <c r="BO1491" s="111" t="n">
        <v>20</v>
      </c>
      <c r="BP1491" s="125" t="s">
        <v>200</v>
      </c>
      <c r="BQ1491" s="127" t="s">
        <v>216</v>
      </c>
    </row>
    <row r="1492" customFormat="false" ht="13.8" hidden="false" customHeight="false" outlineLevel="0" collapsed="false">
      <c r="A1492" s="0" t="s">
        <v>9956</v>
      </c>
      <c r="B1492" s="0" t="s">
        <v>9676</v>
      </c>
      <c r="C1492" s="0" t="s">
        <v>1344</v>
      </c>
      <c r="D1492" s="0" t="s">
        <v>9957</v>
      </c>
      <c r="E1492" s="0" t="s">
        <v>194</v>
      </c>
      <c r="F1492" s="0" t="s">
        <v>195</v>
      </c>
      <c r="G1492" s="0" t="s">
        <v>196</v>
      </c>
      <c r="H1492" s="0" t="s">
        <v>197</v>
      </c>
      <c r="J1492" s="111" t="n">
        <v>1</v>
      </c>
      <c r="K1492" s="0" t="s">
        <v>198</v>
      </c>
      <c r="L1492" s="0" t="s">
        <v>198</v>
      </c>
      <c r="M1492" s="0" t="s">
        <v>199</v>
      </c>
      <c r="P1492" s="0" t="s">
        <v>410</v>
      </c>
      <c r="Q1492" s="120" t="s">
        <v>200</v>
      </c>
      <c r="R1492" s="0" t="s">
        <v>16</v>
      </c>
      <c r="S1492" s="0" t="s">
        <v>201</v>
      </c>
      <c r="T1492" s="0" t="s">
        <v>198</v>
      </c>
      <c r="U1492" s="0" t="s">
        <v>239</v>
      </c>
      <c r="V1492" s="131" t="s">
        <v>756</v>
      </c>
      <c r="W1492" s="110" t="s">
        <v>204</v>
      </c>
      <c r="X1492" s="111" t="n">
        <v>1993</v>
      </c>
      <c r="Y1492" s="111" t="s">
        <v>240</v>
      </c>
      <c r="Z1492" s="111" t="s">
        <v>198</v>
      </c>
      <c r="AA1492" s="122" t="s">
        <v>200</v>
      </c>
      <c r="AB1492" s="0" t="s">
        <v>2368</v>
      </c>
      <c r="AC1492" s="0" t="s">
        <v>9448</v>
      </c>
      <c r="AD1492" s="111" t="n">
        <v>1993</v>
      </c>
      <c r="AE1492" s="111" t="s">
        <v>222</v>
      </c>
      <c r="AG1492" s="111" t="s">
        <v>241</v>
      </c>
      <c r="AH1492" s="111" t="s">
        <v>2370</v>
      </c>
      <c r="AI1492" s="111" t="s">
        <v>207</v>
      </c>
      <c r="AK1492" s="111" t="str">
        <f aca="false">(AB1492)</f>
        <v>Argonaut games</v>
      </c>
      <c r="AL1492" s="0" t="s">
        <v>200</v>
      </c>
      <c r="AM1492" s="111" t="n">
        <f aca="false">AD1492</f>
        <v>1993</v>
      </c>
      <c r="AN1492" s="111" t="s">
        <v>263</v>
      </c>
      <c r="AQ1492" s="0" t="s">
        <v>9958</v>
      </c>
      <c r="AR1492" s="0" t="s">
        <v>200</v>
      </c>
      <c r="AS1492" s="0" t="s">
        <v>9959</v>
      </c>
      <c r="AT1492" s="0" t="s">
        <v>200</v>
      </c>
      <c r="AU1492" s="0" t="s">
        <v>1306</v>
      </c>
      <c r="AV1492" s="0" t="s">
        <v>9960</v>
      </c>
      <c r="AW1492" s="0" t="s">
        <v>9626</v>
      </c>
      <c r="AZ1492" s="0" t="s">
        <v>9961</v>
      </c>
      <c r="BA1492" s="124" t="s">
        <v>200</v>
      </c>
      <c r="BB1492" s="0" t="s">
        <v>210</v>
      </c>
      <c r="BC1492" s="0" t="s">
        <v>9962</v>
      </c>
      <c r="BD1492" s="0" t="s">
        <v>9963</v>
      </c>
      <c r="BE1492" s="0" t="s">
        <v>9964</v>
      </c>
      <c r="BG1492" s="125" t="s">
        <v>200</v>
      </c>
      <c r="BH1492" s="0" t="s">
        <v>5255</v>
      </c>
      <c r="BI1492" s="112" t="n">
        <v>4902370501629</v>
      </c>
      <c r="BJ1492" s="126" t="s">
        <v>200</v>
      </c>
      <c r="BK1492" s="0" t="s">
        <v>215</v>
      </c>
      <c r="BL1492" s="112" t="n">
        <v>4</v>
      </c>
      <c r="BM1492" s="112" t="n">
        <v>4</v>
      </c>
      <c r="BN1492" s="112" t="n">
        <v>4</v>
      </c>
      <c r="BO1492" s="111" t="n">
        <v>20</v>
      </c>
      <c r="BP1492" s="125" t="s">
        <v>200</v>
      </c>
      <c r="BQ1492" s="127" t="s">
        <v>216</v>
      </c>
    </row>
    <row r="1493" customFormat="false" ht="13.8" hidden="false" customHeight="false" outlineLevel="0" collapsed="false">
      <c r="A1493" s="0" t="s">
        <v>9965</v>
      </c>
      <c r="B1493" s="0" t="s">
        <v>9676</v>
      </c>
      <c r="C1493" s="0" t="s">
        <v>605</v>
      </c>
      <c r="D1493" s="0" t="s">
        <v>193</v>
      </c>
      <c r="E1493" s="0" t="s">
        <v>194</v>
      </c>
      <c r="F1493" s="0" t="s">
        <v>606</v>
      </c>
      <c r="G1493" s="0" t="s">
        <v>391</v>
      </c>
      <c r="H1493" s="0" t="s">
        <v>197</v>
      </c>
      <c r="J1493" s="111" t="n">
        <v>2</v>
      </c>
      <c r="K1493" s="0" t="s">
        <v>198</v>
      </c>
      <c r="L1493" s="0" t="s">
        <v>392</v>
      </c>
      <c r="M1493" s="0" t="s">
        <v>274</v>
      </c>
      <c r="O1493" s="0" t="s">
        <v>200</v>
      </c>
      <c r="P1493" s="0" t="s">
        <v>1088</v>
      </c>
      <c r="Q1493" s="120" t="s">
        <v>200</v>
      </c>
      <c r="R1493" s="0" t="s">
        <v>16</v>
      </c>
      <c r="S1493" s="0" t="s">
        <v>201</v>
      </c>
      <c r="T1493" s="0" t="s">
        <v>198</v>
      </c>
      <c r="U1493" s="0" t="s">
        <v>239</v>
      </c>
      <c r="V1493" s="131" t="s">
        <v>756</v>
      </c>
      <c r="W1493" s="110" t="s">
        <v>204</v>
      </c>
      <c r="X1493" s="111" t="n">
        <v>1992</v>
      </c>
      <c r="Y1493" s="111" t="s">
        <v>240</v>
      </c>
      <c r="Z1493" s="111" t="s">
        <v>198</v>
      </c>
      <c r="AA1493" s="122" t="s">
        <v>200</v>
      </c>
      <c r="AB1493" s="0" t="s">
        <v>543</v>
      </c>
      <c r="AC1493" s="0" t="s">
        <v>543</v>
      </c>
      <c r="AD1493" s="111" t="n">
        <v>1992</v>
      </c>
      <c r="AE1493" s="111" t="s">
        <v>198</v>
      </c>
      <c r="AG1493" s="111" t="s">
        <v>241</v>
      </c>
      <c r="AH1493" s="111" t="s">
        <v>3279</v>
      </c>
      <c r="AI1493" s="111" t="s">
        <v>207</v>
      </c>
      <c r="AK1493" s="111" t="s">
        <v>543</v>
      </c>
      <c r="AL1493" s="0" t="s">
        <v>216</v>
      </c>
      <c r="AM1493" s="111" t="n">
        <v>1992</v>
      </c>
      <c r="AN1493" s="111" t="s">
        <v>208</v>
      </c>
      <c r="AO1493" s="0" t="s">
        <v>609</v>
      </c>
      <c r="AP1493" s="0" t="s">
        <v>200</v>
      </c>
      <c r="AR1493" s="0" t="s">
        <v>9966</v>
      </c>
      <c r="AS1493" s="0" t="s">
        <v>1090</v>
      </c>
      <c r="AT1493" s="0" t="s">
        <v>433</v>
      </c>
      <c r="AU1493" s="0" t="s">
        <v>200</v>
      </c>
      <c r="AV1493" s="0" t="s">
        <v>1091</v>
      </c>
      <c r="AW1493" s="0" t="s">
        <v>1092</v>
      </c>
      <c r="AZ1493" s="0" t="s">
        <v>9967</v>
      </c>
      <c r="BA1493" s="124" t="s">
        <v>200</v>
      </c>
      <c r="BB1493" s="0" t="s">
        <v>248</v>
      </c>
      <c r="BC1493" s="0" t="s">
        <v>9968</v>
      </c>
      <c r="BD1493" s="0" t="s">
        <v>9969</v>
      </c>
      <c r="BE1493" s="0" t="s">
        <v>9970</v>
      </c>
      <c r="BG1493" s="125"/>
      <c r="BH1493" s="0" t="s">
        <v>582</v>
      </c>
      <c r="BI1493" s="112" t="n">
        <v>4976219044424</v>
      </c>
      <c r="BJ1493" s="126"/>
      <c r="BK1493" s="0" t="s">
        <v>215</v>
      </c>
      <c r="BL1493" s="112" t="n">
        <v>4</v>
      </c>
      <c r="BM1493" s="112" t="n">
        <v>4</v>
      </c>
      <c r="BN1493" s="112" t="n">
        <v>4</v>
      </c>
      <c r="BO1493" s="111" t="n">
        <v>20</v>
      </c>
      <c r="BP1493" s="125"/>
      <c r="BQ1493" s="127" t="s">
        <v>216</v>
      </c>
    </row>
    <row r="1494" customFormat="false" ht="13.8" hidden="false" customHeight="false" outlineLevel="0" collapsed="false">
      <c r="A1494" s="0" t="s">
        <v>9971</v>
      </c>
      <c r="B1494" s="0" t="s">
        <v>9676</v>
      </c>
      <c r="C1494" s="0" t="s">
        <v>369</v>
      </c>
      <c r="D1494" s="0" t="s">
        <v>193</v>
      </c>
      <c r="E1494" s="0" t="s">
        <v>194</v>
      </c>
      <c r="F1494" s="0" t="s">
        <v>195</v>
      </c>
      <c r="G1494" s="0" t="s">
        <v>391</v>
      </c>
      <c r="H1494" s="0" t="s">
        <v>838</v>
      </c>
      <c r="I1494" s="0" t="s">
        <v>839</v>
      </c>
      <c r="J1494" s="111" t="n">
        <v>4</v>
      </c>
      <c r="K1494" s="0" t="s">
        <v>198</v>
      </c>
      <c r="L1494" s="0" t="s">
        <v>456</v>
      </c>
      <c r="M1494" s="0" t="s">
        <v>235</v>
      </c>
      <c r="N1494" s="0" t="s">
        <v>9972</v>
      </c>
      <c r="O1494" s="0" t="s">
        <v>458</v>
      </c>
      <c r="P1494" s="0" t="s">
        <v>238</v>
      </c>
      <c r="Q1494" s="120" t="s">
        <v>200</v>
      </c>
      <c r="R1494" s="0" t="s">
        <v>16</v>
      </c>
      <c r="S1494" s="0" t="s">
        <v>201</v>
      </c>
      <c r="T1494" s="0" t="s">
        <v>198</v>
      </c>
      <c r="U1494" s="0" t="s">
        <v>202</v>
      </c>
      <c r="V1494" s="0" t="s">
        <v>1252</v>
      </c>
      <c r="W1494" s="110" t="s">
        <v>198</v>
      </c>
      <c r="X1494" s="111" t="n">
        <v>1994</v>
      </c>
      <c r="Y1494" s="111" t="s">
        <v>205</v>
      </c>
      <c r="Z1494" s="111" t="s">
        <v>198</v>
      </c>
      <c r="AA1494" s="122" t="s">
        <v>200</v>
      </c>
      <c r="AB1494" s="0" t="s">
        <v>840</v>
      </c>
      <c r="AC1494" s="0" t="s">
        <v>840</v>
      </c>
      <c r="AD1494" s="111" t="n">
        <v>1994</v>
      </c>
      <c r="AE1494" s="111" t="s">
        <v>222</v>
      </c>
      <c r="AI1494" s="111" t="s">
        <v>207</v>
      </c>
      <c r="AK1494" s="111" t="str">
        <f aca="false">(AB1494)</f>
        <v>Hudson soft</v>
      </c>
      <c r="AM1494" s="111" t="n">
        <f aca="false">AD1494</f>
        <v>1994</v>
      </c>
      <c r="AN1494" s="111" t="s">
        <v>208</v>
      </c>
      <c r="AP1494" s="0" t="s">
        <v>200</v>
      </c>
      <c r="AR1494" s="0" t="s">
        <v>9808</v>
      </c>
      <c r="AS1494" s="0" t="s">
        <v>841</v>
      </c>
      <c r="AU1494" s="0" t="s">
        <v>434</v>
      </c>
      <c r="AV1494" s="0" t="s">
        <v>200</v>
      </c>
      <c r="AZ1494" s="0" t="s">
        <v>9973</v>
      </c>
      <c r="BA1494" s="124" t="s">
        <v>200</v>
      </c>
      <c r="BB1494" s="0" t="s">
        <v>462</v>
      </c>
      <c r="BC1494" s="0" t="s">
        <v>9974</v>
      </c>
      <c r="BD1494" s="0" t="s">
        <v>9975</v>
      </c>
      <c r="BE1494" s="0" t="s">
        <v>9976</v>
      </c>
      <c r="BG1494" s="125" t="s">
        <v>200</v>
      </c>
      <c r="BH1494" s="0" t="s">
        <v>5255</v>
      </c>
      <c r="BI1494" s="112" t="s">
        <v>198</v>
      </c>
      <c r="BJ1494" s="126" t="s">
        <v>200</v>
      </c>
      <c r="BK1494" s="0" t="s">
        <v>1284</v>
      </c>
      <c r="BL1494" s="112" t="n">
        <v>4</v>
      </c>
      <c r="BM1494" s="112" t="s">
        <v>66</v>
      </c>
      <c r="BN1494" s="112" t="s">
        <v>66</v>
      </c>
      <c r="BO1494" s="111" t="n">
        <v>20</v>
      </c>
      <c r="BP1494" s="125" t="s">
        <v>200</v>
      </c>
      <c r="BQ1494" s="127" t="s">
        <v>216</v>
      </c>
    </row>
    <row r="1495" customFormat="false" ht="13.8" hidden="false" customHeight="false" outlineLevel="0" collapsed="false">
      <c r="A1495" s="0" t="s">
        <v>9977</v>
      </c>
      <c r="B1495" s="0" t="s">
        <v>9676</v>
      </c>
      <c r="C1495" s="0" t="s">
        <v>329</v>
      </c>
      <c r="D1495" s="0" t="s">
        <v>193</v>
      </c>
      <c r="E1495" s="0" t="s">
        <v>194</v>
      </c>
      <c r="F1495" s="0" t="s">
        <v>195</v>
      </c>
      <c r="G1495" s="0" t="s">
        <v>330</v>
      </c>
      <c r="H1495" s="0" t="s">
        <v>197</v>
      </c>
      <c r="J1495" s="111" t="n">
        <v>1</v>
      </c>
      <c r="K1495" s="0" t="s">
        <v>198</v>
      </c>
      <c r="L1495" s="0" t="s">
        <v>198</v>
      </c>
      <c r="M1495" s="0" t="s">
        <v>199</v>
      </c>
      <c r="O1495" s="0" t="s">
        <v>200</v>
      </c>
      <c r="Q1495" s="120" t="s">
        <v>200</v>
      </c>
      <c r="R1495" s="0" t="s">
        <v>16</v>
      </c>
      <c r="S1495" s="0" t="s">
        <v>201</v>
      </c>
      <c r="T1495" s="0" t="s">
        <v>198</v>
      </c>
      <c r="U1495" s="0" t="s">
        <v>239</v>
      </c>
      <c r="V1495" s="131" t="s">
        <v>756</v>
      </c>
      <c r="W1495" s="110" t="s">
        <v>204</v>
      </c>
      <c r="X1495" s="111" t="n">
        <v>1994</v>
      </c>
      <c r="Y1495" s="111" t="s">
        <v>240</v>
      </c>
      <c r="Z1495" s="111" t="s">
        <v>221</v>
      </c>
      <c r="AA1495" s="122" t="s">
        <v>200</v>
      </c>
      <c r="AB1495" s="0" t="s">
        <v>9830</v>
      </c>
      <c r="AC1495" s="0" t="s">
        <v>807</v>
      </c>
      <c r="AD1495" s="111" t="n">
        <v>1994</v>
      </c>
      <c r="AE1495" s="111" t="s">
        <v>222</v>
      </c>
      <c r="AI1495" s="111" t="s">
        <v>294</v>
      </c>
      <c r="AJ1495" s="111" t="s">
        <v>509</v>
      </c>
      <c r="AK1495" s="0" t="s">
        <v>9830</v>
      </c>
      <c r="AM1495" s="111" t="n">
        <v>1989</v>
      </c>
      <c r="AN1495" s="111" t="s">
        <v>208</v>
      </c>
      <c r="AS1495" s="0" t="s">
        <v>200</v>
      </c>
      <c r="AU1495" s="0" t="s">
        <v>332</v>
      </c>
      <c r="AV1495" s="0" t="s">
        <v>200</v>
      </c>
      <c r="AZ1495" s="0" t="s">
        <v>9978</v>
      </c>
      <c r="BA1495" s="124" t="s">
        <v>200</v>
      </c>
      <c r="BB1495" s="0" t="s">
        <v>210</v>
      </c>
      <c r="BC1495" s="0" t="s">
        <v>9979</v>
      </c>
      <c r="BE1495" s="0" t="s">
        <v>9980</v>
      </c>
      <c r="BF1495" s="0" t="s">
        <v>9981</v>
      </c>
      <c r="BG1495" s="125" t="s">
        <v>200</v>
      </c>
      <c r="BH1495" s="0" t="s">
        <v>5255</v>
      </c>
      <c r="BI1495" s="112" t="s">
        <v>198</v>
      </c>
      <c r="BJ1495" s="126" t="s">
        <v>200</v>
      </c>
      <c r="BK1495" s="0" t="s">
        <v>215</v>
      </c>
      <c r="BL1495" s="112" t="n">
        <v>4</v>
      </c>
      <c r="BM1495" s="112" t="n">
        <v>4</v>
      </c>
      <c r="BN1495" s="112" t="n">
        <v>4</v>
      </c>
      <c r="BO1495" s="111" t="n">
        <v>20</v>
      </c>
      <c r="BP1495" s="125" t="s">
        <v>200</v>
      </c>
      <c r="BQ1495" s="127" t="s">
        <v>216</v>
      </c>
    </row>
    <row r="1496" customFormat="false" ht="13.8" hidden="false" customHeight="false" outlineLevel="0" collapsed="false">
      <c r="A1496" s="0" t="s">
        <v>9982</v>
      </c>
      <c r="B1496" s="0" t="s">
        <v>9676</v>
      </c>
      <c r="C1496" s="0" t="s">
        <v>818</v>
      </c>
      <c r="D1496" s="0" t="s">
        <v>819</v>
      </c>
      <c r="E1496" s="0" t="s">
        <v>313</v>
      </c>
      <c r="F1496" s="0" t="s">
        <v>314</v>
      </c>
      <c r="G1496" s="0" t="s">
        <v>880</v>
      </c>
      <c r="H1496" s="0" t="s">
        <v>838</v>
      </c>
      <c r="I1496" s="0" t="s">
        <v>401</v>
      </c>
      <c r="J1496" s="111" t="n">
        <v>4</v>
      </c>
      <c r="K1496" s="0" t="s">
        <v>198</v>
      </c>
      <c r="L1496" s="0" t="s">
        <v>456</v>
      </c>
      <c r="M1496" s="0" t="s">
        <v>274</v>
      </c>
      <c r="P1496" s="0" t="s">
        <v>410</v>
      </c>
      <c r="Q1496" s="120" t="s">
        <v>200</v>
      </c>
      <c r="R1496" s="0" t="s">
        <v>16</v>
      </c>
      <c r="S1496" s="0" t="s">
        <v>201</v>
      </c>
      <c r="T1496" s="0" t="s">
        <v>198</v>
      </c>
      <c r="U1496" s="0" t="s">
        <v>239</v>
      </c>
      <c r="V1496" s="131" t="s">
        <v>756</v>
      </c>
      <c r="W1496" s="110" t="s">
        <v>204</v>
      </c>
      <c r="X1496" s="111" t="n">
        <v>1992</v>
      </c>
      <c r="Y1496" s="111" t="s">
        <v>240</v>
      </c>
      <c r="Z1496" s="111" t="s">
        <v>198</v>
      </c>
      <c r="AA1496" s="122" t="s">
        <v>200</v>
      </c>
      <c r="AB1496" s="0" t="s">
        <v>9448</v>
      </c>
      <c r="AC1496" s="0" t="s">
        <v>9448</v>
      </c>
      <c r="AD1496" s="111" t="n">
        <v>1993</v>
      </c>
      <c r="AE1496" s="111" t="s">
        <v>222</v>
      </c>
      <c r="AG1496" s="111" t="s">
        <v>241</v>
      </c>
      <c r="AH1496" s="111" t="s">
        <v>4317</v>
      </c>
      <c r="AI1496" s="111" t="s">
        <v>207</v>
      </c>
      <c r="AK1496" s="111" t="str">
        <f aca="false">(AB1496)</f>
        <v>Nintendo</v>
      </c>
      <c r="AL1496" s="0" t="s">
        <v>200</v>
      </c>
      <c r="AM1496" s="111" t="n">
        <v>1992</v>
      </c>
      <c r="AN1496" s="111" t="s">
        <v>208</v>
      </c>
      <c r="AQ1496" s="0" t="s">
        <v>9983</v>
      </c>
      <c r="AR1496" s="0" t="s">
        <v>9984</v>
      </c>
      <c r="AS1496" s="0" t="s">
        <v>9449</v>
      </c>
      <c r="AT1496" s="0" t="s">
        <v>433</v>
      </c>
      <c r="AV1496" s="0" t="s">
        <v>9985</v>
      </c>
      <c r="AW1496" s="0" t="s">
        <v>200</v>
      </c>
      <c r="AZ1496" s="0" t="s">
        <v>9986</v>
      </c>
      <c r="BA1496" s="124" t="s">
        <v>200</v>
      </c>
      <c r="BB1496" s="0" t="s">
        <v>210</v>
      </c>
      <c r="BC1496" s="0" t="s">
        <v>9987</v>
      </c>
      <c r="BD1496" s="0" t="s">
        <v>9988</v>
      </c>
      <c r="BE1496" s="0" t="s">
        <v>9989</v>
      </c>
      <c r="BF1496" s="0" t="s">
        <v>9990</v>
      </c>
      <c r="BG1496" s="125" t="s">
        <v>200</v>
      </c>
      <c r="BH1496" s="0" t="s">
        <v>5255</v>
      </c>
      <c r="BI1496" s="112" t="n">
        <v>4902370501575</v>
      </c>
      <c r="BJ1496" s="126" t="s">
        <v>200</v>
      </c>
      <c r="BK1496" s="0" t="s">
        <v>215</v>
      </c>
      <c r="BL1496" s="112" t="n">
        <v>4</v>
      </c>
      <c r="BM1496" s="112" t="n">
        <v>4</v>
      </c>
      <c r="BN1496" s="112" t="n">
        <v>4</v>
      </c>
      <c r="BO1496" s="111" t="n">
        <v>20</v>
      </c>
      <c r="BP1496" s="125" t="s">
        <v>200</v>
      </c>
      <c r="BQ1496" s="127" t="s">
        <v>216</v>
      </c>
    </row>
    <row r="1497" customFormat="false" ht="13.8" hidden="false" customHeight="false" outlineLevel="0" collapsed="false">
      <c r="A1497" s="0" t="s">
        <v>9991</v>
      </c>
      <c r="B1497" s="0" t="s">
        <v>9676</v>
      </c>
      <c r="C1497" s="0" t="s">
        <v>928</v>
      </c>
      <c r="D1497" s="0" t="s">
        <v>312</v>
      </c>
      <c r="E1497" s="0" t="s">
        <v>194</v>
      </c>
      <c r="F1497" s="0" t="s">
        <v>195</v>
      </c>
      <c r="G1497" s="0" t="s">
        <v>330</v>
      </c>
      <c r="H1497" s="0" t="s">
        <v>197</v>
      </c>
      <c r="J1497" s="111" t="n">
        <v>1</v>
      </c>
      <c r="K1497" s="0" t="s">
        <v>198</v>
      </c>
      <c r="L1497" s="0" t="s">
        <v>198</v>
      </c>
      <c r="M1497" s="0" t="s">
        <v>199</v>
      </c>
      <c r="Q1497" s="120" t="s">
        <v>200</v>
      </c>
      <c r="R1497" s="0" t="s">
        <v>16</v>
      </c>
      <c r="S1497" s="0" t="s">
        <v>201</v>
      </c>
      <c r="T1497" s="0" t="s">
        <v>198</v>
      </c>
      <c r="U1497" s="0" t="s">
        <v>239</v>
      </c>
      <c r="V1497" s="131" t="s">
        <v>756</v>
      </c>
      <c r="W1497" s="110" t="s">
        <v>204</v>
      </c>
      <c r="X1497" s="111" t="n">
        <v>1996</v>
      </c>
      <c r="Y1497" s="111" t="s">
        <v>240</v>
      </c>
      <c r="Z1497" s="130" t="s">
        <v>757</v>
      </c>
      <c r="AA1497" s="122" t="s">
        <v>200</v>
      </c>
      <c r="AB1497" s="0" t="s">
        <v>2294</v>
      </c>
      <c r="AC1497" s="0" t="s">
        <v>9448</v>
      </c>
      <c r="AD1497" s="111" t="n">
        <v>1996</v>
      </c>
      <c r="AE1497" s="111" t="s">
        <v>222</v>
      </c>
      <c r="AH1497" s="111" t="s">
        <v>1746</v>
      </c>
      <c r="AI1497" s="111" t="s">
        <v>207</v>
      </c>
      <c r="AK1497" s="111" t="str">
        <f aca="false">(AB1497)</f>
        <v>Squaresoft</v>
      </c>
      <c r="AM1497" s="111" t="n">
        <f aca="false">AD1497</f>
        <v>1996</v>
      </c>
      <c r="AN1497" s="111" t="s">
        <v>208</v>
      </c>
      <c r="AR1497" s="0" t="s">
        <v>9992</v>
      </c>
      <c r="AS1497" s="0" t="s">
        <v>9449</v>
      </c>
      <c r="AW1497" s="0" t="s">
        <v>1092</v>
      </c>
      <c r="AZ1497" s="0" t="s">
        <v>9993</v>
      </c>
      <c r="BA1497" s="124" t="s">
        <v>200</v>
      </c>
      <c r="BB1497" s="0" t="s">
        <v>210</v>
      </c>
      <c r="BC1497" s="0" t="s">
        <v>9994</v>
      </c>
      <c r="BD1497" s="0" t="s">
        <v>200</v>
      </c>
      <c r="BE1497" s="0" t="s">
        <v>9995</v>
      </c>
      <c r="BG1497" s="125" t="s">
        <v>200</v>
      </c>
      <c r="BH1497" s="0" t="s">
        <v>5255</v>
      </c>
      <c r="BI1497" s="112" t="n">
        <v>4902370502473</v>
      </c>
      <c r="BJ1497" s="126" t="s">
        <v>200</v>
      </c>
      <c r="BK1497" s="0" t="s">
        <v>215</v>
      </c>
      <c r="BL1497" s="112" t="n">
        <v>4</v>
      </c>
      <c r="BM1497" s="112" t="n">
        <v>4</v>
      </c>
      <c r="BN1497" s="112" t="n">
        <v>4</v>
      </c>
      <c r="BO1497" s="111" t="n">
        <v>20</v>
      </c>
      <c r="BP1497" s="125" t="s">
        <v>200</v>
      </c>
      <c r="BQ1497" s="127" t="s">
        <v>216</v>
      </c>
    </row>
    <row r="1498" customFormat="false" ht="13.8" hidden="false" customHeight="false" outlineLevel="0" collapsed="false">
      <c r="A1498" s="0" t="s">
        <v>9996</v>
      </c>
      <c r="B1498" s="0" t="s">
        <v>9676</v>
      </c>
      <c r="C1498" s="0" t="s">
        <v>234</v>
      </c>
      <c r="D1498" s="0" t="s">
        <v>193</v>
      </c>
      <c r="E1498" s="0" t="s">
        <v>194</v>
      </c>
      <c r="F1498" s="0" t="s">
        <v>195</v>
      </c>
      <c r="G1498" s="0" t="s">
        <v>196</v>
      </c>
      <c r="H1498" s="0" t="s">
        <v>838</v>
      </c>
      <c r="I1498" s="0" t="s">
        <v>401</v>
      </c>
      <c r="J1498" s="111" t="n">
        <v>1</v>
      </c>
      <c r="K1498" s="0" t="s">
        <v>198</v>
      </c>
      <c r="L1498" s="0" t="s">
        <v>198</v>
      </c>
      <c r="M1498" s="0" t="s">
        <v>274</v>
      </c>
      <c r="O1498" s="0" t="s">
        <v>237</v>
      </c>
      <c r="P1498" s="0" t="s">
        <v>238</v>
      </c>
      <c r="Q1498" s="120" t="s">
        <v>200</v>
      </c>
      <c r="R1498" s="0" t="s">
        <v>16</v>
      </c>
      <c r="S1498" s="0" t="s">
        <v>201</v>
      </c>
      <c r="T1498" s="0" t="s">
        <v>198</v>
      </c>
      <c r="U1498" s="0" t="s">
        <v>239</v>
      </c>
      <c r="V1498" s="131" t="s">
        <v>756</v>
      </c>
      <c r="W1498" s="110" t="s">
        <v>204</v>
      </c>
      <c r="X1498" s="111" t="n">
        <v>1990</v>
      </c>
      <c r="Y1498" s="111" t="s">
        <v>240</v>
      </c>
      <c r="Z1498" s="111" t="s">
        <v>198</v>
      </c>
      <c r="AA1498" s="122" t="s">
        <v>200</v>
      </c>
      <c r="AB1498" s="0" t="s">
        <v>9448</v>
      </c>
      <c r="AC1498" s="0" t="s">
        <v>9448</v>
      </c>
      <c r="AD1498" s="111" t="n">
        <v>1992</v>
      </c>
      <c r="AE1498" s="111" t="s">
        <v>222</v>
      </c>
      <c r="AG1498" s="111" t="s">
        <v>241</v>
      </c>
      <c r="AH1498" s="111" t="s">
        <v>5034</v>
      </c>
      <c r="AI1498" s="111" t="s">
        <v>207</v>
      </c>
      <c r="AK1498" s="111" t="str">
        <f aca="false">(AB1498)</f>
        <v>Nintendo</v>
      </c>
      <c r="AL1498" s="0" t="s">
        <v>200</v>
      </c>
      <c r="AM1498" s="111" t="n">
        <v>1990</v>
      </c>
      <c r="AN1498" s="111" t="s">
        <v>208</v>
      </c>
      <c r="AQ1498" s="0" t="s">
        <v>200</v>
      </c>
      <c r="AR1498" s="0" t="s">
        <v>9997</v>
      </c>
      <c r="AS1498" s="0" t="s">
        <v>9449</v>
      </c>
      <c r="AT1498" s="0" t="s">
        <v>9998</v>
      </c>
      <c r="AV1498" s="0" t="s">
        <v>9999</v>
      </c>
      <c r="AW1498" s="0" t="s">
        <v>9626</v>
      </c>
      <c r="AZ1498" s="0" t="s">
        <v>10000</v>
      </c>
      <c r="BA1498" s="124" t="s">
        <v>200</v>
      </c>
      <c r="BB1498" s="0" t="s">
        <v>462</v>
      </c>
      <c r="BC1498" s="0" t="s">
        <v>10001</v>
      </c>
      <c r="BD1498" s="0" t="s">
        <v>10002</v>
      </c>
      <c r="BE1498" s="0" t="s">
        <v>10003</v>
      </c>
      <c r="BG1498" s="125" t="s">
        <v>200</v>
      </c>
      <c r="BH1498" s="0" t="s">
        <v>5255</v>
      </c>
      <c r="BI1498" s="112" t="n">
        <v>4902370501247</v>
      </c>
      <c r="BJ1498" s="126" t="s">
        <v>200</v>
      </c>
      <c r="BK1498" s="0" t="s">
        <v>215</v>
      </c>
      <c r="BL1498" s="112" t="n">
        <v>4</v>
      </c>
      <c r="BM1498" s="112" t="n">
        <v>4</v>
      </c>
      <c r="BN1498" s="112" t="n">
        <v>4</v>
      </c>
      <c r="BO1498" s="111" t="n">
        <v>20</v>
      </c>
      <c r="BP1498" s="125" t="s">
        <v>200</v>
      </c>
      <c r="BQ1498" s="127" t="s">
        <v>216</v>
      </c>
    </row>
    <row r="1499" customFormat="false" ht="13.8" hidden="false" customHeight="false" outlineLevel="0" collapsed="false">
      <c r="A1499" s="0" t="s">
        <v>10004</v>
      </c>
      <c r="B1499" s="0" t="s">
        <v>9676</v>
      </c>
      <c r="C1499" s="131" t="s">
        <v>2304</v>
      </c>
      <c r="D1499" s="131" t="s">
        <v>193</v>
      </c>
      <c r="E1499" s="0" t="s">
        <v>194</v>
      </c>
      <c r="F1499" s="0" t="s">
        <v>399</v>
      </c>
      <c r="G1499" s="0" t="s">
        <v>330</v>
      </c>
      <c r="H1499" s="0" t="s">
        <v>219</v>
      </c>
      <c r="J1499" s="111" t="n">
        <v>1</v>
      </c>
      <c r="K1499" s="0" t="s">
        <v>198</v>
      </c>
      <c r="L1499" s="0" t="s">
        <v>198</v>
      </c>
      <c r="M1499" s="0" t="s">
        <v>274</v>
      </c>
      <c r="O1499" s="0" t="s">
        <v>237</v>
      </c>
      <c r="Q1499" s="120" t="s">
        <v>200</v>
      </c>
      <c r="R1499" s="0" t="s">
        <v>16</v>
      </c>
      <c r="S1499" s="0" t="s">
        <v>201</v>
      </c>
      <c r="T1499" s="0" t="s">
        <v>198</v>
      </c>
      <c r="U1499" s="0" t="s">
        <v>239</v>
      </c>
      <c r="V1499" s="131" t="s">
        <v>756</v>
      </c>
      <c r="W1499" s="110" t="s">
        <v>204</v>
      </c>
      <c r="X1499" s="111" t="n">
        <v>1994</v>
      </c>
      <c r="Y1499" s="111" t="s">
        <v>240</v>
      </c>
      <c r="Z1499" s="111" t="s">
        <v>221</v>
      </c>
      <c r="AA1499" s="122" t="s">
        <v>200</v>
      </c>
      <c r="AB1499" s="0" t="s">
        <v>9448</v>
      </c>
      <c r="AC1499" s="0" t="s">
        <v>9448</v>
      </c>
      <c r="AD1499" s="111" t="n">
        <v>1994</v>
      </c>
      <c r="AE1499" s="111" t="s">
        <v>222</v>
      </c>
      <c r="AI1499" s="111" t="s">
        <v>207</v>
      </c>
      <c r="AK1499" s="111" t="str">
        <f aca="false">(AB1499)</f>
        <v>Nintendo</v>
      </c>
      <c r="AL1499" s="0" t="s">
        <v>200</v>
      </c>
      <c r="AM1499" s="111" t="n">
        <f aca="false">AD1499</f>
        <v>1994</v>
      </c>
      <c r="AN1499" s="111" t="s">
        <v>208</v>
      </c>
      <c r="AQ1499" s="0" t="s">
        <v>200</v>
      </c>
      <c r="AR1499" s="0" t="s">
        <v>200</v>
      </c>
      <c r="AS1499" s="0" t="s">
        <v>10005</v>
      </c>
      <c r="AT1499" s="0" t="s">
        <v>10006</v>
      </c>
      <c r="AU1499" s="0" t="s">
        <v>1306</v>
      </c>
      <c r="AV1499" s="0" t="s">
        <v>200</v>
      </c>
      <c r="AW1499" s="0" t="s">
        <v>10007</v>
      </c>
      <c r="AZ1499" s="0" t="s">
        <v>10008</v>
      </c>
      <c r="BA1499" s="124" t="s">
        <v>200</v>
      </c>
      <c r="BB1499" s="0" t="s">
        <v>248</v>
      </c>
      <c r="BC1499" s="0" t="s">
        <v>10009</v>
      </c>
      <c r="BD1499" s="0" t="s">
        <v>10010</v>
      </c>
      <c r="BE1499" s="0" t="s">
        <v>10011</v>
      </c>
      <c r="BG1499" s="125" t="s">
        <v>200</v>
      </c>
      <c r="BH1499" s="0" t="s">
        <v>5255</v>
      </c>
      <c r="BI1499" s="112" t="n">
        <v>4902370501902</v>
      </c>
      <c r="BJ1499" s="126" t="s">
        <v>200</v>
      </c>
      <c r="BK1499" s="0" t="s">
        <v>215</v>
      </c>
      <c r="BL1499" s="112" t="n">
        <v>4</v>
      </c>
      <c r="BM1499" s="112" t="n">
        <v>4</v>
      </c>
      <c r="BN1499" s="112" t="n">
        <v>4</v>
      </c>
      <c r="BO1499" s="111" t="n">
        <v>90</v>
      </c>
      <c r="BP1499" s="125" t="s">
        <v>200</v>
      </c>
      <c r="BQ1499" s="127" t="s">
        <v>216</v>
      </c>
    </row>
    <row r="1500" customFormat="false" ht="13.8" hidden="false" customHeight="false" outlineLevel="0" collapsed="false">
      <c r="A1500" s="0" t="s">
        <v>10012</v>
      </c>
      <c r="B1500" s="0" t="s">
        <v>9676</v>
      </c>
      <c r="C1500" s="0" t="s">
        <v>369</v>
      </c>
      <c r="D1500" s="0" t="s">
        <v>193</v>
      </c>
      <c r="E1500" s="0" t="s">
        <v>194</v>
      </c>
      <c r="F1500" s="0" t="s">
        <v>195</v>
      </c>
      <c r="G1500" s="0" t="s">
        <v>391</v>
      </c>
      <c r="H1500" s="0" t="s">
        <v>838</v>
      </c>
      <c r="I1500" s="0" t="s">
        <v>839</v>
      </c>
      <c r="J1500" s="111" t="n">
        <v>2</v>
      </c>
      <c r="K1500" s="0" t="s">
        <v>198</v>
      </c>
      <c r="L1500" s="0" t="s">
        <v>533</v>
      </c>
      <c r="M1500" s="0" t="s">
        <v>274</v>
      </c>
      <c r="O1500" s="0" t="s">
        <v>534</v>
      </c>
      <c r="Q1500" s="120" t="s">
        <v>200</v>
      </c>
      <c r="R1500" s="0" t="s">
        <v>16</v>
      </c>
      <c r="S1500" s="0" t="s">
        <v>201</v>
      </c>
      <c r="T1500" s="0" t="s">
        <v>198</v>
      </c>
      <c r="U1500" s="0" t="s">
        <v>239</v>
      </c>
      <c r="V1500" s="131" t="s">
        <v>756</v>
      </c>
      <c r="W1500" s="110" t="s">
        <v>204</v>
      </c>
      <c r="X1500" s="111" t="n">
        <v>1992</v>
      </c>
      <c r="Y1500" s="111" t="s">
        <v>240</v>
      </c>
      <c r="Z1500" s="111" t="s">
        <v>198</v>
      </c>
      <c r="AA1500" s="122" t="s">
        <v>200</v>
      </c>
      <c r="AB1500" s="0" t="s">
        <v>10013</v>
      </c>
      <c r="AC1500" s="0" t="s">
        <v>543</v>
      </c>
      <c r="AD1500" s="111" t="n">
        <v>1992</v>
      </c>
      <c r="AE1500" s="111" t="s">
        <v>198</v>
      </c>
      <c r="AI1500" s="111" t="s">
        <v>207</v>
      </c>
      <c r="AK1500" s="0" t="s">
        <v>10013</v>
      </c>
      <c r="AL1500" s="0" t="s">
        <v>216</v>
      </c>
      <c r="AM1500" s="111" t="n">
        <v>1990</v>
      </c>
      <c r="AN1500" s="111" t="s">
        <v>208</v>
      </c>
      <c r="AP1500" s="0" t="s">
        <v>200</v>
      </c>
      <c r="AQ1500" s="0" t="s">
        <v>200</v>
      </c>
      <c r="AR1500" s="0" t="s">
        <v>200</v>
      </c>
      <c r="AS1500" s="0" t="s">
        <v>7220</v>
      </c>
      <c r="AV1500" s="0" t="s">
        <v>200</v>
      </c>
      <c r="AZ1500" s="0" t="s">
        <v>10014</v>
      </c>
      <c r="BA1500" s="124" t="s">
        <v>200</v>
      </c>
      <c r="BB1500" s="0" t="s">
        <v>248</v>
      </c>
      <c r="BC1500" s="0" t="s">
        <v>10015</v>
      </c>
      <c r="BD1500" s="0" t="s">
        <v>10016</v>
      </c>
      <c r="BE1500" s="0" t="s">
        <v>10017</v>
      </c>
      <c r="BF1500" s="0" t="s">
        <v>200</v>
      </c>
      <c r="BG1500" s="125" t="s">
        <v>200</v>
      </c>
      <c r="BH1500" s="0" t="s">
        <v>5255</v>
      </c>
      <c r="BI1500" s="112" t="n">
        <v>4976219044639</v>
      </c>
      <c r="BJ1500" s="126" t="s">
        <v>200</v>
      </c>
      <c r="BK1500" s="0" t="s">
        <v>215</v>
      </c>
      <c r="BL1500" s="112" t="n">
        <v>4</v>
      </c>
      <c r="BM1500" s="112" t="n">
        <v>4</v>
      </c>
      <c r="BN1500" s="112" t="n">
        <v>4</v>
      </c>
      <c r="BO1500" s="111" t="n">
        <v>20</v>
      </c>
      <c r="BP1500" s="125" t="s">
        <v>200</v>
      </c>
      <c r="BQ1500" s="127" t="s">
        <v>216</v>
      </c>
    </row>
    <row r="1501" customFormat="false" ht="13.8" hidden="false" customHeight="false" outlineLevel="0" collapsed="false">
      <c r="A1501" s="0" t="s">
        <v>10018</v>
      </c>
      <c r="B1501" s="0" t="s">
        <v>9676</v>
      </c>
      <c r="C1501" s="0" t="s">
        <v>192</v>
      </c>
      <c r="D1501" s="0" t="s">
        <v>193</v>
      </c>
      <c r="E1501" s="0" t="s">
        <v>194</v>
      </c>
      <c r="F1501" s="0" t="s">
        <v>195</v>
      </c>
      <c r="G1501" s="0" t="s">
        <v>196</v>
      </c>
      <c r="H1501" s="0" t="s">
        <v>197</v>
      </c>
      <c r="J1501" s="111" t="n">
        <v>2</v>
      </c>
      <c r="K1501" s="0" t="s">
        <v>198</v>
      </c>
      <c r="L1501" s="0" t="s">
        <v>533</v>
      </c>
      <c r="M1501" s="0" t="s">
        <v>274</v>
      </c>
      <c r="O1501" s="0" t="s">
        <v>534</v>
      </c>
      <c r="Q1501" s="120" t="s">
        <v>200</v>
      </c>
      <c r="R1501" s="0" t="s">
        <v>16</v>
      </c>
      <c r="S1501" s="0" t="s">
        <v>201</v>
      </c>
      <c r="T1501" s="0" t="s">
        <v>198</v>
      </c>
      <c r="U1501" s="0" t="s">
        <v>202</v>
      </c>
      <c r="V1501" s="0" t="s">
        <v>1252</v>
      </c>
      <c r="W1501" s="110" t="s">
        <v>198</v>
      </c>
      <c r="X1501" s="111" t="n">
        <v>1992</v>
      </c>
      <c r="Z1501" s="111" t="s">
        <v>198</v>
      </c>
      <c r="AA1501" s="122" t="s">
        <v>200</v>
      </c>
      <c r="AB1501" s="0" t="s">
        <v>10019</v>
      </c>
      <c r="AC1501" s="0" t="s">
        <v>10020</v>
      </c>
      <c r="AD1501" s="111" t="n">
        <v>1992</v>
      </c>
      <c r="AE1501" s="111" t="s">
        <v>198</v>
      </c>
      <c r="AI1501" s="111" t="s">
        <v>207</v>
      </c>
      <c r="AK1501" s="111" t="str">
        <f aca="false">(AB1501)</f>
        <v>Sales curve interactive</v>
      </c>
      <c r="AM1501" s="111" t="n">
        <f aca="false">AD1501</f>
        <v>1992</v>
      </c>
      <c r="AN1501" s="111" t="s">
        <v>263</v>
      </c>
      <c r="AS1501" s="0" t="s">
        <v>200</v>
      </c>
      <c r="AV1501" s="0" t="s">
        <v>200</v>
      </c>
      <c r="AZ1501" s="0" t="s">
        <v>10021</v>
      </c>
      <c r="BA1501" s="124" t="s">
        <v>200</v>
      </c>
      <c r="BB1501" s="0" t="s">
        <v>248</v>
      </c>
      <c r="BC1501" s="0" t="s">
        <v>10022</v>
      </c>
      <c r="BD1501" s="0" t="s">
        <v>200</v>
      </c>
      <c r="BE1501" s="0" t="s">
        <v>10023</v>
      </c>
      <c r="BG1501" s="125" t="s">
        <v>200</v>
      </c>
      <c r="BH1501" s="0" t="s">
        <v>582</v>
      </c>
      <c r="BI1501" s="112" t="n">
        <v>5021290002739</v>
      </c>
      <c r="BJ1501" s="126" t="s">
        <v>200</v>
      </c>
      <c r="BK1501" s="0" t="s">
        <v>215</v>
      </c>
      <c r="BL1501" s="112" t="n">
        <v>4</v>
      </c>
      <c r="BM1501" s="112" t="n">
        <v>4</v>
      </c>
      <c r="BN1501" s="112" t="n">
        <v>4</v>
      </c>
      <c r="BO1501" s="111" t="n">
        <v>20</v>
      </c>
      <c r="BP1501" s="125" t="s">
        <v>200</v>
      </c>
      <c r="BQ1501" s="127" t="s">
        <v>216</v>
      </c>
    </row>
    <row r="1502" customFormat="false" ht="13.8" hidden="false" customHeight="false" outlineLevel="0" collapsed="false">
      <c r="A1502" s="0" t="s">
        <v>10024</v>
      </c>
      <c r="B1502" s="0" t="s">
        <v>9676</v>
      </c>
      <c r="C1502" s="0" t="s">
        <v>329</v>
      </c>
      <c r="D1502" s="0" t="s">
        <v>9677</v>
      </c>
      <c r="E1502" s="0" t="s">
        <v>194</v>
      </c>
      <c r="F1502" s="0" t="s">
        <v>10025</v>
      </c>
      <c r="G1502" s="0" t="s">
        <v>330</v>
      </c>
      <c r="H1502" s="0" t="s">
        <v>197</v>
      </c>
      <c r="J1502" s="111" t="n">
        <v>1</v>
      </c>
      <c r="K1502" s="0" t="s">
        <v>198</v>
      </c>
      <c r="L1502" s="0" t="s">
        <v>198</v>
      </c>
      <c r="M1502" s="0" t="s">
        <v>274</v>
      </c>
      <c r="O1502" s="0" t="s">
        <v>200</v>
      </c>
      <c r="Q1502" s="120" t="s">
        <v>200</v>
      </c>
      <c r="R1502" s="0" t="s">
        <v>16</v>
      </c>
      <c r="S1502" s="0" t="s">
        <v>201</v>
      </c>
      <c r="T1502" s="0" t="s">
        <v>198</v>
      </c>
      <c r="U1502" s="0" t="s">
        <v>239</v>
      </c>
      <c r="V1502" s="131" t="s">
        <v>756</v>
      </c>
      <c r="W1502" s="110" t="s">
        <v>204</v>
      </c>
      <c r="X1502" s="111" t="n">
        <v>1995</v>
      </c>
      <c r="Y1502" s="111" t="s">
        <v>240</v>
      </c>
      <c r="Z1502" s="130" t="s">
        <v>757</v>
      </c>
      <c r="AA1502" s="122" t="s">
        <v>200</v>
      </c>
      <c r="AB1502" s="0" t="s">
        <v>9678</v>
      </c>
      <c r="AC1502" s="0" t="s">
        <v>1572</v>
      </c>
      <c r="AD1502" s="111" t="n">
        <v>1996</v>
      </c>
      <c r="AE1502" s="111" t="s">
        <v>222</v>
      </c>
      <c r="AI1502" s="111" t="s">
        <v>207</v>
      </c>
      <c r="AK1502" s="111" t="str">
        <f aca="false">(AB1502)</f>
        <v>Quintet</v>
      </c>
      <c r="AM1502" s="111" t="n">
        <f aca="false">AD1502</f>
        <v>1996</v>
      </c>
      <c r="AN1502" s="111" t="s">
        <v>208</v>
      </c>
      <c r="AS1502" s="0" t="s">
        <v>200</v>
      </c>
      <c r="AU1502" s="0" t="s">
        <v>332</v>
      </c>
      <c r="AV1502" s="0" t="s">
        <v>200</v>
      </c>
      <c r="AZ1502" s="0" t="s">
        <v>10026</v>
      </c>
      <c r="BA1502" s="124" t="s">
        <v>200</v>
      </c>
      <c r="BB1502" s="0" t="s">
        <v>248</v>
      </c>
      <c r="BC1502" s="0" t="s">
        <v>10027</v>
      </c>
      <c r="BD1502" s="0" t="s">
        <v>2025</v>
      </c>
      <c r="BE1502" s="0" t="s">
        <v>10028</v>
      </c>
      <c r="BF1502" s="0" t="s">
        <v>200</v>
      </c>
      <c r="BG1502" s="125" t="s">
        <v>200</v>
      </c>
      <c r="BH1502" s="0" t="s">
        <v>5255</v>
      </c>
      <c r="BI1502" s="112" t="n">
        <v>4988601002943</v>
      </c>
      <c r="BJ1502" s="126" t="s">
        <v>200</v>
      </c>
      <c r="BK1502" s="0" t="s">
        <v>215</v>
      </c>
      <c r="BL1502" s="112" t="n">
        <v>4</v>
      </c>
      <c r="BM1502" s="112" t="n">
        <v>4</v>
      </c>
      <c r="BN1502" s="112" t="n">
        <v>4</v>
      </c>
      <c r="BO1502" s="111" t="n">
        <v>20</v>
      </c>
      <c r="BP1502" s="125" t="s">
        <v>200</v>
      </c>
      <c r="BQ1502" s="127" t="s">
        <v>216</v>
      </c>
    </row>
    <row r="1503" customFormat="false" ht="13.8" hidden="false" customHeight="false" outlineLevel="0" collapsed="false">
      <c r="A1503" s="0" t="s">
        <v>10029</v>
      </c>
      <c r="B1503" s="0" t="s">
        <v>9676</v>
      </c>
      <c r="C1503" s="0" t="s">
        <v>234</v>
      </c>
      <c r="D1503" s="0" t="s">
        <v>193</v>
      </c>
      <c r="E1503" s="0" t="s">
        <v>194</v>
      </c>
      <c r="F1503" s="0" t="s">
        <v>10025</v>
      </c>
      <c r="G1503" s="0" t="s">
        <v>196</v>
      </c>
      <c r="H1503" s="0" t="s">
        <v>400</v>
      </c>
      <c r="I1503" s="0" t="s">
        <v>401</v>
      </c>
      <c r="J1503" s="111" t="n">
        <v>1</v>
      </c>
      <c r="K1503" s="0" t="s">
        <v>198</v>
      </c>
      <c r="L1503" s="0" t="s">
        <v>198</v>
      </c>
      <c r="M1503" s="0" t="s">
        <v>199</v>
      </c>
      <c r="Q1503" s="120" t="s">
        <v>200</v>
      </c>
      <c r="R1503" s="0" t="s">
        <v>16</v>
      </c>
      <c r="S1503" s="0" t="s">
        <v>201</v>
      </c>
      <c r="T1503" s="0" t="s">
        <v>198</v>
      </c>
      <c r="U1503" s="0" t="s">
        <v>239</v>
      </c>
      <c r="V1503" s="131" t="s">
        <v>756</v>
      </c>
      <c r="W1503" s="110" t="s">
        <v>204</v>
      </c>
      <c r="X1503" s="111" t="n">
        <v>1992</v>
      </c>
      <c r="Y1503" s="111" t="s">
        <v>240</v>
      </c>
      <c r="Z1503" s="111" t="s">
        <v>221</v>
      </c>
      <c r="AA1503" s="122" t="s">
        <v>200</v>
      </c>
      <c r="AB1503" s="0" t="s">
        <v>459</v>
      </c>
      <c r="AC1503" s="0" t="s">
        <v>2868</v>
      </c>
      <c r="AD1503" s="111" t="n">
        <v>1993</v>
      </c>
      <c r="AE1503" s="111" t="s">
        <v>222</v>
      </c>
      <c r="AI1503" s="111" t="s">
        <v>207</v>
      </c>
      <c r="AK1503" s="111" t="str">
        <f aca="false">(AB1503)</f>
        <v>Konami</v>
      </c>
      <c r="AM1503" s="111" t="n">
        <f aca="false">AD1503</f>
        <v>1993</v>
      </c>
      <c r="AN1503" s="111" t="s">
        <v>208</v>
      </c>
      <c r="AS1503" s="0" t="s">
        <v>460</v>
      </c>
      <c r="AU1503" s="0" t="s">
        <v>434</v>
      </c>
      <c r="AZ1503" s="0" t="s">
        <v>10030</v>
      </c>
      <c r="BA1503" s="124" t="s">
        <v>200</v>
      </c>
      <c r="BB1503" s="0" t="s">
        <v>248</v>
      </c>
      <c r="BC1503" s="0" t="s">
        <v>4698</v>
      </c>
      <c r="BD1503" s="0" t="s">
        <v>10031</v>
      </c>
      <c r="BE1503" s="0" t="s">
        <v>10032</v>
      </c>
      <c r="BF1503" s="0" t="s">
        <v>421</v>
      </c>
      <c r="BG1503" s="125"/>
      <c r="BH1503" s="0" t="s">
        <v>582</v>
      </c>
      <c r="BI1503" s="112" t="n">
        <v>4988602590999</v>
      </c>
      <c r="BJ1503" s="126"/>
      <c r="BK1503" s="0" t="s">
        <v>215</v>
      </c>
      <c r="BL1503" s="112" t="n">
        <v>4</v>
      </c>
      <c r="BM1503" s="112" t="n">
        <v>4</v>
      </c>
      <c r="BN1503" s="112" t="n">
        <v>4</v>
      </c>
      <c r="BO1503" s="111" t="n">
        <v>60</v>
      </c>
      <c r="BP1503" s="125"/>
      <c r="BQ1503" s="127" t="s">
        <v>216</v>
      </c>
    </row>
    <row r="1504" customFormat="false" ht="13.8" hidden="false" customHeight="false" outlineLevel="0" collapsed="false">
      <c r="A1504" s="0" t="s">
        <v>10033</v>
      </c>
      <c r="B1504" s="0" t="s">
        <v>9676</v>
      </c>
      <c r="C1504" s="0" t="s">
        <v>2128</v>
      </c>
      <c r="D1504" s="0" t="s">
        <v>9677</v>
      </c>
      <c r="E1504" s="0" t="s">
        <v>194</v>
      </c>
      <c r="F1504" s="0" t="s">
        <v>606</v>
      </c>
      <c r="G1504" s="0" t="s">
        <v>391</v>
      </c>
      <c r="H1504" s="0" t="s">
        <v>400</v>
      </c>
      <c r="I1504" s="0" t="s">
        <v>594</v>
      </c>
      <c r="J1504" s="111" t="n">
        <v>4</v>
      </c>
      <c r="K1504" s="0" t="s">
        <v>198</v>
      </c>
      <c r="L1504" s="0" t="s">
        <v>392</v>
      </c>
      <c r="M1504" s="0" t="s">
        <v>274</v>
      </c>
      <c r="O1504" s="0" t="s">
        <v>596</v>
      </c>
      <c r="Q1504" s="120" t="s">
        <v>200</v>
      </c>
      <c r="R1504" s="0" t="s">
        <v>16</v>
      </c>
      <c r="S1504" s="0" t="s">
        <v>201</v>
      </c>
      <c r="T1504" s="0" t="s">
        <v>198</v>
      </c>
      <c r="U1504" s="0" t="s">
        <v>239</v>
      </c>
      <c r="V1504" s="131" t="s">
        <v>756</v>
      </c>
      <c r="W1504" s="110" t="s">
        <v>204</v>
      </c>
      <c r="X1504" s="111" t="n">
        <v>1994</v>
      </c>
      <c r="Y1504" s="111" t="s">
        <v>240</v>
      </c>
      <c r="Z1504" s="111" t="s">
        <v>198</v>
      </c>
      <c r="AA1504" s="122" t="s">
        <v>200</v>
      </c>
      <c r="AB1504" s="0" t="s">
        <v>459</v>
      </c>
      <c r="AC1504" s="0" t="s">
        <v>459</v>
      </c>
      <c r="AD1504" s="111" t="n">
        <v>1996</v>
      </c>
      <c r="AE1504" s="111" t="s">
        <v>222</v>
      </c>
      <c r="AI1504" s="111" t="s">
        <v>207</v>
      </c>
      <c r="AK1504" s="111" t="str">
        <f aca="false">(AB1504)</f>
        <v>Konami</v>
      </c>
      <c r="AL1504" s="0" t="s">
        <v>200</v>
      </c>
      <c r="AM1504" s="111" t="n">
        <f aca="false">AD1504</f>
        <v>1996</v>
      </c>
      <c r="AN1504" s="111" t="s">
        <v>208</v>
      </c>
      <c r="AP1504" s="0" t="s">
        <v>286</v>
      </c>
      <c r="AQ1504" s="0" t="s">
        <v>200</v>
      </c>
      <c r="AR1504" s="0" t="s">
        <v>200</v>
      </c>
      <c r="AS1504" s="0" t="s">
        <v>460</v>
      </c>
      <c r="AU1504" s="0" t="s">
        <v>434</v>
      </c>
      <c r="AV1504" s="0" t="s">
        <v>200</v>
      </c>
      <c r="AZ1504" s="0" t="s">
        <v>10034</v>
      </c>
      <c r="BA1504" s="124" t="s">
        <v>200</v>
      </c>
      <c r="BB1504" s="0" t="s">
        <v>248</v>
      </c>
      <c r="BC1504" s="0" t="s">
        <v>10035</v>
      </c>
      <c r="BD1504" s="0" t="s">
        <v>10036</v>
      </c>
      <c r="BE1504" s="0" t="s">
        <v>10037</v>
      </c>
      <c r="BF1504" s="0" t="s">
        <v>10038</v>
      </c>
      <c r="BG1504" s="125" t="s">
        <v>200</v>
      </c>
      <c r="BH1504" s="0" t="s">
        <v>5255</v>
      </c>
      <c r="BI1504" s="112" t="n">
        <v>4988602619942</v>
      </c>
      <c r="BJ1504" s="126" t="s">
        <v>200</v>
      </c>
      <c r="BK1504" s="0" t="s">
        <v>359</v>
      </c>
      <c r="BL1504" s="112" t="n">
        <v>4</v>
      </c>
      <c r="BM1504" s="112" t="n">
        <v>4</v>
      </c>
      <c r="BN1504" s="112" t="s">
        <v>66</v>
      </c>
      <c r="BO1504" s="111" t="n">
        <v>20</v>
      </c>
      <c r="BP1504" s="125" t="s">
        <v>200</v>
      </c>
      <c r="BQ1504" s="127" t="s">
        <v>216</v>
      </c>
    </row>
    <row r="1505" customFormat="false" ht="13.8" hidden="false" customHeight="false" outlineLevel="0" collapsed="false">
      <c r="A1505" s="0" t="s">
        <v>10039</v>
      </c>
      <c r="B1505" s="0" t="s">
        <v>9676</v>
      </c>
      <c r="C1505" s="0" t="s">
        <v>329</v>
      </c>
      <c r="D1505" s="0" t="s">
        <v>193</v>
      </c>
      <c r="E1505" s="0" t="s">
        <v>194</v>
      </c>
      <c r="F1505" s="0" t="s">
        <v>10025</v>
      </c>
      <c r="G1505" s="0" t="s">
        <v>330</v>
      </c>
      <c r="H1505" s="0" t="s">
        <v>219</v>
      </c>
      <c r="J1505" s="111" t="n">
        <v>1</v>
      </c>
      <c r="K1505" s="0" t="s">
        <v>198</v>
      </c>
      <c r="L1505" s="0" t="s">
        <v>198</v>
      </c>
      <c r="M1505" s="0" t="s">
        <v>199</v>
      </c>
      <c r="Q1505" s="120" t="s">
        <v>200</v>
      </c>
      <c r="R1505" s="0" t="s">
        <v>16</v>
      </c>
      <c r="S1505" s="0" t="s">
        <v>201</v>
      </c>
      <c r="T1505" s="0" t="s">
        <v>198</v>
      </c>
      <c r="U1505" s="0" t="s">
        <v>239</v>
      </c>
      <c r="V1505" s="131" t="s">
        <v>756</v>
      </c>
      <c r="W1505" s="110" t="s">
        <v>204</v>
      </c>
      <c r="X1505" s="111" t="n">
        <v>1993</v>
      </c>
      <c r="Y1505" s="111" t="s">
        <v>240</v>
      </c>
      <c r="Z1505" s="111" t="s">
        <v>221</v>
      </c>
      <c r="AA1505" s="122" t="s">
        <v>200</v>
      </c>
      <c r="AB1505" s="0" t="s">
        <v>9897</v>
      </c>
      <c r="AC1505" s="0" t="s">
        <v>1499</v>
      </c>
      <c r="AD1505" s="111" t="s">
        <v>198</v>
      </c>
      <c r="AE1505" s="111" t="s">
        <v>222</v>
      </c>
      <c r="AI1505" s="111" t="s">
        <v>207</v>
      </c>
      <c r="AK1505" s="111" t="str">
        <f aca="false">(AB1505)</f>
        <v>Japan art media</v>
      </c>
      <c r="AM1505" s="111" t="n">
        <f aca="false">X1505</f>
        <v>1993</v>
      </c>
      <c r="AN1505" s="111" t="s">
        <v>208</v>
      </c>
      <c r="AS1505" s="0" t="s">
        <v>200</v>
      </c>
      <c r="AT1505" s="0" t="s">
        <v>266</v>
      </c>
      <c r="AU1505" s="0" t="s">
        <v>332</v>
      </c>
      <c r="AZ1505" s="0" t="s">
        <v>10040</v>
      </c>
      <c r="BA1505" s="124" t="s">
        <v>200</v>
      </c>
      <c r="BB1505" s="0" t="s">
        <v>210</v>
      </c>
      <c r="BC1505" s="0" t="s">
        <v>10041</v>
      </c>
      <c r="BE1505" s="0" t="s">
        <v>10042</v>
      </c>
      <c r="BF1505" s="0" t="s">
        <v>10043</v>
      </c>
      <c r="BG1505" s="125" t="s">
        <v>200</v>
      </c>
      <c r="BH1505" s="0" t="s">
        <v>5255</v>
      </c>
      <c r="BI1505" s="112" t="n">
        <v>4979817830048</v>
      </c>
      <c r="BJ1505" s="126" t="s">
        <v>200</v>
      </c>
      <c r="BK1505" s="0" t="s">
        <v>359</v>
      </c>
      <c r="BL1505" s="112" t="n">
        <v>4</v>
      </c>
      <c r="BM1505" s="112" t="n">
        <v>4</v>
      </c>
      <c r="BN1505" s="112" t="s">
        <v>66</v>
      </c>
      <c r="BO1505" s="111" t="n">
        <v>20</v>
      </c>
      <c r="BP1505" s="125" t="s">
        <v>200</v>
      </c>
      <c r="BQ1505" s="127" t="s">
        <v>216</v>
      </c>
    </row>
    <row r="1506" customFormat="false" ht="13.8" hidden="false" customHeight="false" outlineLevel="0" collapsed="false">
      <c r="A1506" s="0" t="s">
        <v>10044</v>
      </c>
      <c r="B1506" s="0" t="s">
        <v>9676</v>
      </c>
      <c r="C1506" s="131" t="s">
        <v>558</v>
      </c>
      <c r="D1506" s="131" t="s">
        <v>193</v>
      </c>
      <c r="E1506" s="0" t="s">
        <v>194</v>
      </c>
      <c r="F1506" s="0" t="s">
        <v>10025</v>
      </c>
      <c r="G1506" s="0" t="s">
        <v>196</v>
      </c>
      <c r="H1506" s="0" t="s">
        <v>400</v>
      </c>
      <c r="I1506" s="0" t="s">
        <v>401</v>
      </c>
      <c r="J1506" s="111" t="n">
        <v>2</v>
      </c>
      <c r="K1506" s="0" t="s">
        <v>198</v>
      </c>
      <c r="L1506" s="0" t="s">
        <v>533</v>
      </c>
      <c r="M1506" s="0" t="s">
        <v>274</v>
      </c>
      <c r="O1506" s="0" t="s">
        <v>534</v>
      </c>
      <c r="Q1506" s="120" t="s">
        <v>200</v>
      </c>
      <c r="R1506" s="0" t="s">
        <v>16</v>
      </c>
      <c r="S1506" s="0" t="s">
        <v>201</v>
      </c>
      <c r="T1506" s="0" t="s">
        <v>198</v>
      </c>
      <c r="U1506" s="0" t="s">
        <v>202</v>
      </c>
      <c r="V1506" s="0" t="s">
        <v>1252</v>
      </c>
      <c r="W1506" s="110" t="s">
        <v>198</v>
      </c>
      <c r="X1506" s="111" t="n">
        <v>1992</v>
      </c>
      <c r="Z1506" s="111" t="s">
        <v>198</v>
      </c>
      <c r="AA1506" s="122" t="s">
        <v>200</v>
      </c>
      <c r="AB1506" s="0" t="s">
        <v>459</v>
      </c>
      <c r="AC1506" s="0" t="s">
        <v>459</v>
      </c>
      <c r="AD1506" s="111" t="n">
        <v>1992</v>
      </c>
      <c r="AE1506" s="111" t="s">
        <v>222</v>
      </c>
      <c r="AI1506" s="111" t="s">
        <v>207</v>
      </c>
      <c r="AK1506" s="111" t="str">
        <f aca="false">(AB1506)</f>
        <v>Konami</v>
      </c>
      <c r="AL1506" s="0" t="s">
        <v>200</v>
      </c>
      <c r="AM1506" s="111" t="n">
        <f aca="false">AD1506</f>
        <v>1992</v>
      </c>
      <c r="AN1506" s="111" t="s">
        <v>208</v>
      </c>
      <c r="AP1506" s="0" t="s">
        <v>526</v>
      </c>
      <c r="AQ1506" s="0" t="s">
        <v>200</v>
      </c>
      <c r="AR1506" s="0" t="s">
        <v>200</v>
      </c>
      <c r="AS1506" s="0" t="s">
        <v>9648</v>
      </c>
      <c r="AT1506" s="0" t="s">
        <v>2316</v>
      </c>
      <c r="AU1506" s="0" t="s">
        <v>200</v>
      </c>
      <c r="AV1506" s="0" t="s">
        <v>200</v>
      </c>
      <c r="AZ1506" s="0" t="s">
        <v>10045</v>
      </c>
      <c r="BA1506" s="124" t="s">
        <v>200</v>
      </c>
      <c r="BB1506" s="0" t="s">
        <v>248</v>
      </c>
      <c r="BC1506" s="0" t="s">
        <v>10046</v>
      </c>
      <c r="BD1506" s="0" t="s">
        <v>10047</v>
      </c>
      <c r="BE1506" s="0" t="s">
        <v>4207</v>
      </c>
      <c r="BG1506" s="125" t="s">
        <v>200</v>
      </c>
      <c r="BH1506" s="0" t="s">
        <v>5255</v>
      </c>
      <c r="BI1506" s="112" t="s">
        <v>198</v>
      </c>
      <c r="BJ1506" s="126" t="s">
        <v>200</v>
      </c>
      <c r="BK1506" s="0" t="s">
        <v>1284</v>
      </c>
      <c r="BL1506" s="112" t="n">
        <v>4</v>
      </c>
      <c r="BM1506" s="112" t="s">
        <v>66</v>
      </c>
      <c r="BN1506" s="112" t="s">
        <v>66</v>
      </c>
      <c r="BO1506" s="111" t="n">
        <v>60</v>
      </c>
      <c r="BP1506" s="125" t="s">
        <v>200</v>
      </c>
      <c r="BQ1506" s="127" t="s">
        <v>216</v>
      </c>
    </row>
    <row r="1507" customFormat="false" ht="13.8" hidden="false" customHeight="false" outlineLevel="0" collapsed="false">
      <c r="A1507" s="0" t="s">
        <v>10048</v>
      </c>
      <c r="B1507" s="0" t="s">
        <v>9676</v>
      </c>
      <c r="C1507" s="131" t="s">
        <v>605</v>
      </c>
      <c r="D1507" s="131" t="s">
        <v>193</v>
      </c>
      <c r="E1507" s="0" t="s">
        <v>194</v>
      </c>
      <c r="F1507" s="0" t="s">
        <v>606</v>
      </c>
      <c r="G1507" s="0" t="s">
        <v>391</v>
      </c>
      <c r="H1507" s="0" t="s">
        <v>197</v>
      </c>
      <c r="J1507" s="111" t="n">
        <v>2</v>
      </c>
      <c r="K1507" s="0" t="s">
        <v>198</v>
      </c>
      <c r="L1507" s="0" t="s">
        <v>392</v>
      </c>
      <c r="M1507" s="0" t="s">
        <v>199</v>
      </c>
      <c r="Q1507" s="120" t="s">
        <v>200</v>
      </c>
      <c r="R1507" s="0" t="s">
        <v>16</v>
      </c>
      <c r="S1507" s="0" t="s">
        <v>201</v>
      </c>
      <c r="T1507" s="0" t="s">
        <v>198</v>
      </c>
      <c r="U1507" s="0" t="s">
        <v>239</v>
      </c>
      <c r="V1507" s="131" t="s">
        <v>756</v>
      </c>
      <c r="W1507" s="110" t="s">
        <v>204</v>
      </c>
      <c r="X1507" s="111" t="n">
        <v>1993</v>
      </c>
      <c r="Y1507" s="111" t="s">
        <v>240</v>
      </c>
      <c r="Z1507" s="111" t="s">
        <v>221</v>
      </c>
      <c r="AA1507" s="122" t="s">
        <v>200</v>
      </c>
      <c r="AB1507" s="0" t="s">
        <v>459</v>
      </c>
      <c r="AC1507" s="0" t="s">
        <v>459</v>
      </c>
      <c r="AD1507" s="111" t="n">
        <v>1993</v>
      </c>
      <c r="AE1507" s="111" t="s">
        <v>222</v>
      </c>
      <c r="AI1507" s="111" t="s">
        <v>207</v>
      </c>
      <c r="AK1507" s="111" t="str">
        <f aca="false">(AB1507)</f>
        <v>Konami</v>
      </c>
      <c r="AM1507" s="111" t="n">
        <f aca="false">AD1507</f>
        <v>1993</v>
      </c>
      <c r="AN1507" s="111" t="s">
        <v>208</v>
      </c>
      <c r="AO1507" s="0" t="s">
        <v>609</v>
      </c>
      <c r="AP1507" s="0" t="s">
        <v>200</v>
      </c>
      <c r="AR1507" s="0" t="s">
        <v>10049</v>
      </c>
      <c r="AS1507" s="0" t="s">
        <v>9648</v>
      </c>
      <c r="AT1507" s="104" t="s">
        <v>433</v>
      </c>
      <c r="AU1507" s="0" t="s">
        <v>200</v>
      </c>
      <c r="AZ1507" s="0" t="s">
        <v>10050</v>
      </c>
      <c r="BA1507" s="124" t="s">
        <v>200</v>
      </c>
      <c r="BB1507" s="0" t="s">
        <v>248</v>
      </c>
      <c r="BC1507" s="0" t="s">
        <v>10051</v>
      </c>
      <c r="BD1507" s="0" t="s">
        <v>2721</v>
      </c>
      <c r="BE1507" s="0" t="s">
        <v>10052</v>
      </c>
      <c r="BF1507" s="0" t="s">
        <v>10053</v>
      </c>
      <c r="BG1507" s="125"/>
      <c r="BH1507" s="0" t="s">
        <v>582</v>
      </c>
      <c r="BI1507" s="112" t="n">
        <v>4988602607321</v>
      </c>
      <c r="BJ1507" s="126"/>
      <c r="BK1507" s="0" t="s">
        <v>215</v>
      </c>
      <c r="BL1507" s="112" t="n">
        <v>4</v>
      </c>
      <c r="BM1507" s="112" t="n">
        <v>4</v>
      </c>
      <c r="BN1507" s="112" t="n">
        <v>4</v>
      </c>
      <c r="BO1507" s="111" t="n">
        <v>90</v>
      </c>
      <c r="BP1507" s="125"/>
      <c r="BQ1507" s="127" t="s">
        <v>216</v>
      </c>
    </row>
    <row r="1508" customFormat="false" ht="13.8" hidden="false" customHeight="false" outlineLevel="0" collapsed="false">
      <c r="A1508" s="0" t="s">
        <v>10054</v>
      </c>
      <c r="B1508" s="0" t="s">
        <v>9676</v>
      </c>
      <c r="C1508" s="0" t="s">
        <v>329</v>
      </c>
      <c r="D1508" s="0" t="s">
        <v>193</v>
      </c>
      <c r="E1508" s="0" t="s">
        <v>194</v>
      </c>
      <c r="F1508" s="0" t="s">
        <v>10025</v>
      </c>
      <c r="G1508" s="0" t="s">
        <v>196</v>
      </c>
      <c r="H1508" s="0" t="s">
        <v>197</v>
      </c>
      <c r="J1508" s="111" t="n">
        <v>1</v>
      </c>
      <c r="K1508" s="0" t="s">
        <v>198</v>
      </c>
      <c r="L1508" s="0" t="s">
        <v>198</v>
      </c>
      <c r="M1508" s="0" t="s">
        <v>199</v>
      </c>
      <c r="O1508" s="0" t="s">
        <v>200</v>
      </c>
      <c r="Q1508" s="120" t="s">
        <v>200</v>
      </c>
      <c r="R1508" s="0" t="s">
        <v>16</v>
      </c>
      <c r="S1508" s="0" t="s">
        <v>201</v>
      </c>
      <c r="T1508" s="0" t="s">
        <v>198</v>
      </c>
      <c r="U1508" s="0" t="s">
        <v>239</v>
      </c>
      <c r="V1508" s="131" t="s">
        <v>756</v>
      </c>
      <c r="W1508" s="110" t="s">
        <v>204</v>
      </c>
      <c r="X1508" s="111" t="n">
        <v>1993</v>
      </c>
      <c r="Y1508" s="111" t="s">
        <v>240</v>
      </c>
      <c r="Z1508" s="130" t="s">
        <v>757</v>
      </c>
      <c r="AA1508" s="122" t="s">
        <v>200</v>
      </c>
      <c r="AB1508" s="0" t="s">
        <v>2182</v>
      </c>
      <c r="AC1508" s="0" t="s">
        <v>10055</v>
      </c>
      <c r="AD1508" s="111" t="n">
        <v>1994</v>
      </c>
      <c r="AE1508" s="111" t="s">
        <v>222</v>
      </c>
      <c r="AI1508" s="111" t="s">
        <v>207</v>
      </c>
      <c r="AK1508" s="111" t="str">
        <f aca="false">(AB1508)</f>
        <v>Red entertainment</v>
      </c>
      <c r="AM1508" s="111" t="n">
        <f aca="false">AD1508</f>
        <v>1994</v>
      </c>
      <c r="AN1508" s="111" t="s">
        <v>208</v>
      </c>
      <c r="AS1508" s="0" t="s">
        <v>200</v>
      </c>
      <c r="AU1508" s="0" t="s">
        <v>434</v>
      </c>
      <c r="AV1508" s="0" t="s">
        <v>200</v>
      </c>
      <c r="AZ1508" s="0" t="s">
        <v>10056</v>
      </c>
      <c r="BA1508" s="124" t="s">
        <v>200</v>
      </c>
      <c r="BB1508" s="0" t="s">
        <v>248</v>
      </c>
      <c r="BC1508" s="0" t="s">
        <v>10057</v>
      </c>
      <c r="BE1508" s="0" t="s">
        <v>10058</v>
      </c>
      <c r="BG1508" s="125" t="s">
        <v>200</v>
      </c>
      <c r="BH1508" s="0" t="s">
        <v>5255</v>
      </c>
      <c r="BI1508" s="112" t="n">
        <v>4988658933030</v>
      </c>
      <c r="BJ1508" s="126" t="s">
        <v>200</v>
      </c>
      <c r="BK1508" s="0" t="s">
        <v>215</v>
      </c>
      <c r="BL1508" s="112" t="n">
        <v>4</v>
      </c>
      <c r="BM1508" s="112" t="n">
        <v>4</v>
      </c>
      <c r="BN1508" s="112" t="n">
        <v>4</v>
      </c>
      <c r="BO1508" s="111" t="n">
        <v>20</v>
      </c>
      <c r="BP1508" s="125" t="s">
        <v>200</v>
      </c>
      <c r="BQ1508" s="127" t="s">
        <v>216</v>
      </c>
    </row>
    <row r="1509" customFormat="false" ht="13.8" hidden="false" customHeight="false" outlineLevel="0" collapsed="false">
      <c r="A1509" s="0" t="s">
        <v>10059</v>
      </c>
      <c r="B1509" s="0" t="s">
        <v>9676</v>
      </c>
      <c r="C1509" s="0" t="s">
        <v>818</v>
      </c>
      <c r="D1509" s="0" t="s">
        <v>193</v>
      </c>
      <c r="E1509" s="0" t="s">
        <v>313</v>
      </c>
      <c r="F1509" s="0" t="s">
        <v>314</v>
      </c>
      <c r="G1509" s="0" t="s">
        <v>880</v>
      </c>
      <c r="H1509" s="0" t="s">
        <v>197</v>
      </c>
      <c r="J1509" s="111" t="n">
        <v>2</v>
      </c>
      <c r="K1509" s="0" t="s">
        <v>198</v>
      </c>
      <c r="L1509" s="0" t="s">
        <v>392</v>
      </c>
      <c r="M1509" s="0" t="s">
        <v>199</v>
      </c>
      <c r="O1509" s="0" t="s">
        <v>200</v>
      </c>
      <c r="Q1509" s="120" t="s">
        <v>200</v>
      </c>
      <c r="R1509" s="0" t="s">
        <v>16</v>
      </c>
      <c r="S1509" s="0" t="s">
        <v>201</v>
      </c>
      <c r="T1509" s="0" t="s">
        <v>198</v>
      </c>
      <c r="U1509" s="0" t="s">
        <v>202</v>
      </c>
      <c r="V1509" s="0" t="s">
        <v>1252</v>
      </c>
      <c r="W1509" s="110" t="s">
        <v>198</v>
      </c>
      <c r="X1509" s="111" t="n">
        <v>1995</v>
      </c>
      <c r="Z1509" s="111" t="s">
        <v>198</v>
      </c>
      <c r="AA1509" s="122" t="s">
        <v>200</v>
      </c>
      <c r="AB1509" s="0" t="s">
        <v>793</v>
      </c>
      <c r="AC1509" s="0" t="s">
        <v>9448</v>
      </c>
      <c r="AD1509" s="111" t="n">
        <v>1995</v>
      </c>
      <c r="AE1509" s="111" t="s">
        <v>222</v>
      </c>
      <c r="AI1509" s="111" t="s">
        <v>207</v>
      </c>
      <c r="AK1509" s="111" t="str">
        <f aca="false">(AB1509)</f>
        <v>DMA Design</v>
      </c>
      <c r="AM1509" s="111" t="n">
        <f aca="false">AD1509</f>
        <v>1995</v>
      </c>
      <c r="AN1509" s="111" t="s">
        <v>263</v>
      </c>
      <c r="AS1509" s="0" t="s">
        <v>200</v>
      </c>
      <c r="AV1509" s="0" t="s">
        <v>200</v>
      </c>
      <c r="AZ1509" s="0" t="s">
        <v>10060</v>
      </c>
      <c r="BA1509" s="124" t="s">
        <v>200</v>
      </c>
      <c r="BB1509" s="0" t="s">
        <v>210</v>
      </c>
      <c r="BC1509" s="0" t="s">
        <v>10061</v>
      </c>
      <c r="BE1509" s="0" t="s">
        <v>10062</v>
      </c>
      <c r="BF1509" s="0" t="s">
        <v>10063</v>
      </c>
      <c r="BG1509" s="125" t="s">
        <v>200</v>
      </c>
      <c r="BH1509" s="0" t="s">
        <v>582</v>
      </c>
      <c r="BI1509" s="112" t="n">
        <v>45496830328</v>
      </c>
      <c r="BJ1509" s="126" t="s">
        <v>200</v>
      </c>
      <c r="BK1509" s="0" t="s">
        <v>215</v>
      </c>
      <c r="BL1509" s="112" t="n">
        <v>4</v>
      </c>
      <c r="BM1509" s="112" t="n">
        <v>4</v>
      </c>
      <c r="BN1509" s="112" t="n">
        <v>4</v>
      </c>
      <c r="BO1509" s="111" t="n">
        <v>60</v>
      </c>
      <c r="BP1509" s="125" t="s">
        <v>200</v>
      </c>
      <c r="BQ1509" s="127" t="s">
        <v>216</v>
      </c>
    </row>
    <row r="1510" customFormat="false" ht="13.8" hidden="false" customHeight="false" outlineLevel="0" collapsed="false">
      <c r="A1510" s="0" t="s">
        <v>10064</v>
      </c>
      <c r="B1510" s="0" t="s">
        <v>9676</v>
      </c>
      <c r="C1510" s="0" t="s">
        <v>218</v>
      </c>
      <c r="D1510" s="0" t="s">
        <v>193</v>
      </c>
      <c r="E1510" s="0" t="s">
        <v>194</v>
      </c>
      <c r="F1510" s="0" t="s">
        <v>195</v>
      </c>
      <c r="G1510" s="0" t="s">
        <v>196</v>
      </c>
      <c r="H1510" s="0" t="s">
        <v>197</v>
      </c>
      <c r="J1510" s="111" t="n">
        <v>1</v>
      </c>
      <c r="K1510" s="0" t="s">
        <v>198</v>
      </c>
      <c r="L1510" s="0" t="s">
        <v>198</v>
      </c>
      <c r="M1510" s="0" t="s">
        <v>274</v>
      </c>
      <c r="O1510" s="0" t="s">
        <v>200</v>
      </c>
      <c r="Q1510" s="120" t="s">
        <v>200</v>
      </c>
      <c r="R1510" s="0" t="s">
        <v>16</v>
      </c>
      <c r="S1510" s="0" t="s">
        <v>201</v>
      </c>
      <c r="T1510" s="0" t="s">
        <v>198</v>
      </c>
      <c r="U1510" s="0" t="s">
        <v>239</v>
      </c>
      <c r="V1510" s="131" t="s">
        <v>756</v>
      </c>
      <c r="W1510" s="110" t="s">
        <v>204</v>
      </c>
      <c r="X1510" s="111" t="n">
        <v>1994</v>
      </c>
      <c r="Y1510" s="111" t="s">
        <v>240</v>
      </c>
      <c r="Z1510" s="111" t="s">
        <v>221</v>
      </c>
      <c r="AA1510" s="122" t="s">
        <v>200</v>
      </c>
      <c r="AB1510" s="0" t="s">
        <v>10065</v>
      </c>
      <c r="AC1510" s="0" t="s">
        <v>1572</v>
      </c>
      <c r="AD1510" s="111" t="s">
        <v>198</v>
      </c>
      <c r="AE1510" s="111" t="s">
        <v>222</v>
      </c>
      <c r="AI1510" s="111" t="s">
        <v>207</v>
      </c>
      <c r="AJ1510" s="132" t="s">
        <v>908</v>
      </c>
      <c r="AK1510" s="111" t="str">
        <f aca="false">(AB1510)</f>
        <v>Almanic</v>
      </c>
      <c r="AL1510" s="132" t="s">
        <v>908</v>
      </c>
      <c r="AM1510" s="111" t="n">
        <f aca="false">X1510</f>
        <v>1994</v>
      </c>
      <c r="AN1510" s="111" t="s">
        <v>208</v>
      </c>
      <c r="AS1510" s="0" t="s">
        <v>200</v>
      </c>
      <c r="AV1510" s="0" t="s">
        <v>200</v>
      </c>
      <c r="AZ1510" s="0" t="s">
        <v>10066</v>
      </c>
      <c r="BA1510" s="124" t="s">
        <v>200</v>
      </c>
      <c r="BB1510" s="0" t="s">
        <v>248</v>
      </c>
      <c r="BC1510" s="0" t="s">
        <v>10067</v>
      </c>
      <c r="BE1510" s="0" t="s">
        <v>10068</v>
      </c>
      <c r="BF1510" s="0" t="s">
        <v>200</v>
      </c>
      <c r="BG1510" s="125" t="s">
        <v>200</v>
      </c>
      <c r="BH1510" s="0" t="s">
        <v>5255</v>
      </c>
      <c r="BI1510" s="112" t="n">
        <v>4988601002882</v>
      </c>
      <c r="BJ1510" s="126" t="s">
        <v>200</v>
      </c>
      <c r="BK1510" s="0" t="s">
        <v>215</v>
      </c>
      <c r="BL1510" s="112" t="n">
        <v>4</v>
      </c>
      <c r="BM1510" s="112" t="n">
        <v>4</v>
      </c>
      <c r="BN1510" s="112" t="n">
        <v>4</v>
      </c>
      <c r="BO1510" s="111" t="n">
        <v>20</v>
      </c>
      <c r="BP1510" s="125" t="s">
        <v>200</v>
      </c>
      <c r="BQ1510" s="127" t="s">
        <v>216</v>
      </c>
    </row>
    <row r="1511" customFormat="false" ht="13.8" hidden="false" customHeight="false" outlineLevel="0" collapsed="false">
      <c r="A1511" s="0" t="s">
        <v>10069</v>
      </c>
      <c r="B1511" s="0" t="s">
        <v>9676</v>
      </c>
      <c r="C1511" s="0" t="s">
        <v>234</v>
      </c>
      <c r="D1511" s="0" t="s">
        <v>10070</v>
      </c>
      <c r="E1511" s="0" t="s">
        <v>194</v>
      </c>
      <c r="F1511" s="0" t="s">
        <v>195</v>
      </c>
      <c r="G1511" s="0" t="s">
        <v>196</v>
      </c>
      <c r="H1511" s="0" t="s">
        <v>400</v>
      </c>
      <c r="I1511" s="0" t="s">
        <v>401</v>
      </c>
      <c r="J1511" s="111" t="n">
        <v>1</v>
      </c>
      <c r="K1511" s="0" t="s">
        <v>198</v>
      </c>
      <c r="L1511" s="0" t="s">
        <v>198</v>
      </c>
      <c r="M1511" s="0" t="s">
        <v>274</v>
      </c>
      <c r="O1511" s="0" t="s">
        <v>237</v>
      </c>
      <c r="P1511" s="0" t="s">
        <v>1088</v>
      </c>
      <c r="Q1511" s="120" t="s">
        <v>200</v>
      </c>
      <c r="R1511" s="0" t="s">
        <v>16</v>
      </c>
      <c r="S1511" s="0" t="s">
        <v>201</v>
      </c>
      <c r="T1511" s="0" t="s">
        <v>198</v>
      </c>
      <c r="U1511" s="0" t="s">
        <v>239</v>
      </c>
      <c r="V1511" s="131" t="s">
        <v>756</v>
      </c>
      <c r="W1511" s="110" t="s">
        <v>204</v>
      </c>
      <c r="X1511" s="111" t="n">
        <v>1995</v>
      </c>
      <c r="Y1511" s="111" t="s">
        <v>240</v>
      </c>
      <c r="Z1511" s="111" t="s">
        <v>221</v>
      </c>
      <c r="AA1511" s="122" t="s">
        <v>200</v>
      </c>
      <c r="AB1511" s="0" t="s">
        <v>9448</v>
      </c>
      <c r="AC1511" s="0" t="s">
        <v>9448</v>
      </c>
      <c r="AD1511" s="111" t="n">
        <v>1995</v>
      </c>
      <c r="AE1511" s="111" t="s">
        <v>222</v>
      </c>
      <c r="AG1511" s="111" t="s">
        <v>241</v>
      </c>
      <c r="AH1511" s="130" t="s">
        <v>480</v>
      </c>
      <c r="AI1511" s="111" t="s">
        <v>207</v>
      </c>
      <c r="AK1511" s="111" t="str">
        <f aca="false">(AB1511)</f>
        <v>Nintendo</v>
      </c>
      <c r="AM1511" s="111" t="n">
        <f aca="false">AD1511</f>
        <v>1995</v>
      </c>
      <c r="AN1511" s="111" t="s">
        <v>208</v>
      </c>
      <c r="AS1511" s="0" t="s">
        <v>10071</v>
      </c>
      <c r="AU1511" s="0" t="s">
        <v>434</v>
      </c>
      <c r="AV1511" s="0" t="s">
        <v>9999</v>
      </c>
      <c r="AW1511" s="0" t="s">
        <v>9626</v>
      </c>
      <c r="AZ1511" s="0" t="s">
        <v>10072</v>
      </c>
      <c r="BA1511" s="124" t="s">
        <v>200</v>
      </c>
      <c r="BB1511" s="0" t="s">
        <v>248</v>
      </c>
      <c r="BC1511" s="0" t="s">
        <v>10073</v>
      </c>
      <c r="BD1511" s="0" t="s">
        <v>10074</v>
      </c>
      <c r="BE1511" s="0" t="s">
        <v>10075</v>
      </c>
      <c r="BF1511" s="0" t="s">
        <v>200</v>
      </c>
      <c r="BG1511" s="125" t="s">
        <v>200</v>
      </c>
      <c r="BH1511" s="0" t="s">
        <v>5255</v>
      </c>
      <c r="BI1511" s="112" t="n">
        <v>4902370502312</v>
      </c>
      <c r="BJ1511" s="126" t="s">
        <v>200</v>
      </c>
      <c r="BK1511" s="0" t="s">
        <v>215</v>
      </c>
      <c r="BL1511" s="112" t="n">
        <v>4</v>
      </c>
      <c r="BM1511" s="112" t="n">
        <v>4</v>
      </c>
      <c r="BN1511" s="112" t="n">
        <v>4</v>
      </c>
      <c r="BO1511" s="111" t="n">
        <v>60</v>
      </c>
      <c r="BP1511" s="125" t="s">
        <v>200</v>
      </c>
      <c r="BQ1511" s="127" t="s">
        <v>216</v>
      </c>
    </row>
    <row r="1512" customFormat="false" ht="13.8" hidden="false" customHeight="false" outlineLevel="0" collapsed="false">
      <c r="A1512" s="0" t="s">
        <v>10076</v>
      </c>
      <c r="B1512" s="0" t="s">
        <v>9676</v>
      </c>
      <c r="C1512" s="0" t="s">
        <v>329</v>
      </c>
      <c r="D1512" s="0" t="s">
        <v>193</v>
      </c>
      <c r="E1512" s="0" t="s">
        <v>194</v>
      </c>
      <c r="F1512" s="0" t="s">
        <v>195</v>
      </c>
      <c r="G1512" s="0" t="s">
        <v>330</v>
      </c>
      <c r="H1512" s="0" t="s">
        <v>197</v>
      </c>
      <c r="J1512" s="111" t="n">
        <v>1</v>
      </c>
      <c r="K1512" s="0" t="s">
        <v>198</v>
      </c>
      <c r="L1512" s="0" t="s">
        <v>198</v>
      </c>
      <c r="M1512" s="0" t="s">
        <v>199</v>
      </c>
      <c r="O1512" s="0" t="s">
        <v>200</v>
      </c>
      <c r="Q1512" s="120" t="s">
        <v>200</v>
      </c>
      <c r="R1512" s="0" t="s">
        <v>16</v>
      </c>
      <c r="S1512" s="0" t="s">
        <v>201</v>
      </c>
      <c r="T1512" s="0" t="s">
        <v>198</v>
      </c>
      <c r="U1512" s="0" t="s">
        <v>202</v>
      </c>
      <c r="V1512" s="131" t="s">
        <v>1252</v>
      </c>
      <c r="W1512" s="110" t="s">
        <v>198</v>
      </c>
      <c r="X1512" s="111" t="n">
        <v>1994</v>
      </c>
      <c r="Y1512" s="111" t="s">
        <v>498</v>
      </c>
      <c r="Z1512" s="130" t="s">
        <v>757</v>
      </c>
      <c r="AA1512" s="122" t="s">
        <v>200</v>
      </c>
      <c r="AB1512" s="0" t="s">
        <v>618</v>
      </c>
      <c r="AC1512" s="0" t="s">
        <v>479</v>
      </c>
      <c r="AD1512" s="111" t="n">
        <v>1994</v>
      </c>
      <c r="AE1512" s="111" t="s">
        <v>222</v>
      </c>
      <c r="AI1512" s="111" t="s">
        <v>207</v>
      </c>
      <c r="AK1512" s="111" t="str">
        <f aca="false">(AB1512)</f>
        <v>Westwood studios</v>
      </c>
      <c r="AM1512" s="111" t="n">
        <f aca="false">AD1512</f>
        <v>1994</v>
      </c>
      <c r="AN1512" s="111" t="s">
        <v>297</v>
      </c>
      <c r="AS1512" s="0" t="s">
        <v>200</v>
      </c>
      <c r="AT1512" s="0" t="s">
        <v>1216</v>
      </c>
      <c r="AU1512" s="0" t="s">
        <v>4312</v>
      </c>
      <c r="AV1512" s="0" t="s">
        <v>200</v>
      </c>
      <c r="AW1512" s="131" t="s">
        <v>622</v>
      </c>
      <c r="AZ1512" s="0" t="s">
        <v>10077</v>
      </c>
      <c r="BA1512" s="124" t="s">
        <v>200</v>
      </c>
      <c r="BB1512" s="0" t="s">
        <v>248</v>
      </c>
      <c r="BC1512" s="0" t="s">
        <v>1797</v>
      </c>
      <c r="BD1512" s="0" t="s">
        <v>10078</v>
      </c>
      <c r="BE1512" s="0" t="s">
        <v>2968</v>
      </c>
      <c r="BF1512" s="0" t="s">
        <v>200</v>
      </c>
      <c r="BG1512" s="125" t="s">
        <v>200</v>
      </c>
      <c r="BH1512" s="0" t="s">
        <v>5255</v>
      </c>
      <c r="BI1512" s="112" t="n">
        <v>5013715910026</v>
      </c>
      <c r="BJ1512" s="126" t="s">
        <v>200</v>
      </c>
      <c r="BK1512" s="0" t="s">
        <v>215</v>
      </c>
      <c r="BL1512" s="112" t="n">
        <v>4</v>
      </c>
      <c r="BM1512" s="112" t="n">
        <v>4</v>
      </c>
      <c r="BN1512" s="112" t="n">
        <v>4</v>
      </c>
      <c r="BO1512" s="111" t="n">
        <v>20</v>
      </c>
      <c r="BP1512" s="125" t="s">
        <v>200</v>
      </c>
      <c r="BQ1512" s="127" t="s">
        <v>216</v>
      </c>
    </row>
    <row r="1513" customFormat="false" ht="13.8" hidden="false" customHeight="false" outlineLevel="0" collapsed="false">
      <c r="A1513" s="0" t="s">
        <v>10079</v>
      </c>
      <c r="B1513" s="0" t="s">
        <v>9676</v>
      </c>
      <c r="C1513" s="0" t="s">
        <v>329</v>
      </c>
      <c r="D1513" s="0" t="s">
        <v>193</v>
      </c>
      <c r="E1513" s="0" t="s">
        <v>194</v>
      </c>
      <c r="F1513" s="0" t="s">
        <v>195</v>
      </c>
      <c r="G1513" s="0" t="s">
        <v>330</v>
      </c>
      <c r="H1513" s="0" t="s">
        <v>197</v>
      </c>
      <c r="J1513" s="111" t="n">
        <v>1</v>
      </c>
      <c r="K1513" s="0" t="s">
        <v>198</v>
      </c>
      <c r="L1513" s="0" t="s">
        <v>198</v>
      </c>
      <c r="M1513" s="0" t="s">
        <v>199</v>
      </c>
      <c r="Q1513" s="120" t="s">
        <v>200</v>
      </c>
      <c r="R1513" s="0" t="s">
        <v>16</v>
      </c>
      <c r="S1513" s="0" t="s">
        <v>201</v>
      </c>
      <c r="T1513" s="0" t="s">
        <v>198</v>
      </c>
      <c r="U1513" s="0" t="s">
        <v>239</v>
      </c>
      <c r="V1513" s="131" t="s">
        <v>756</v>
      </c>
      <c r="W1513" s="110" t="s">
        <v>204</v>
      </c>
      <c r="X1513" s="111" t="n">
        <v>1993</v>
      </c>
      <c r="Y1513" s="111" t="s">
        <v>240</v>
      </c>
      <c r="Z1513" s="130" t="s">
        <v>757</v>
      </c>
      <c r="AA1513" s="122" t="s">
        <v>200</v>
      </c>
      <c r="AB1513" s="0" t="s">
        <v>10080</v>
      </c>
      <c r="AC1513" s="0" t="s">
        <v>10080</v>
      </c>
      <c r="AD1513" s="111" t="s">
        <v>198</v>
      </c>
      <c r="AE1513" s="111" t="s">
        <v>222</v>
      </c>
      <c r="AI1513" s="111" t="s">
        <v>207</v>
      </c>
      <c r="AK1513" s="111" t="str">
        <f aca="false">(AB1513)</f>
        <v>Tonkin house</v>
      </c>
      <c r="AM1513" s="111" t="n">
        <f aca="false">X1513</f>
        <v>1993</v>
      </c>
      <c r="AN1513" s="111" t="s">
        <v>208</v>
      </c>
      <c r="AS1513" s="0" t="s">
        <v>8523</v>
      </c>
      <c r="AU1513" s="0" t="s">
        <v>332</v>
      </c>
      <c r="AZ1513" s="0" t="s">
        <v>10081</v>
      </c>
      <c r="BA1513" s="124" t="s">
        <v>200</v>
      </c>
      <c r="BB1513" s="0" t="s">
        <v>210</v>
      </c>
      <c r="BC1513" s="0" t="s">
        <v>10082</v>
      </c>
      <c r="BD1513" s="0" t="s">
        <v>10083</v>
      </c>
      <c r="BE1513" s="0" t="s">
        <v>10084</v>
      </c>
      <c r="BG1513" s="125" t="s">
        <v>200</v>
      </c>
      <c r="BH1513" s="0" t="s">
        <v>5255</v>
      </c>
      <c r="BI1513" s="112" t="n">
        <v>4961355676370</v>
      </c>
      <c r="BJ1513" s="126" t="s">
        <v>200</v>
      </c>
      <c r="BK1513" s="0" t="s">
        <v>215</v>
      </c>
      <c r="BL1513" s="112" t="n">
        <v>4</v>
      </c>
      <c r="BM1513" s="112" t="n">
        <v>4</v>
      </c>
      <c r="BN1513" s="112" t="n">
        <v>4</v>
      </c>
      <c r="BO1513" s="111" t="n">
        <v>20</v>
      </c>
      <c r="BP1513" s="125" t="s">
        <v>200</v>
      </c>
      <c r="BQ1513" s="127" t="s">
        <v>216</v>
      </c>
    </row>
    <row r="1514" customFormat="false" ht="13.8" hidden="false" customHeight="false" outlineLevel="0" collapsed="false">
      <c r="A1514" s="0" t="s">
        <v>10085</v>
      </c>
      <c r="B1514" s="0" t="s">
        <v>9676</v>
      </c>
      <c r="C1514" s="0" t="s">
        <v>329</v>
      </c>
      <c r="D1514" s="0" t="s">
        <v>9677</v>
      </c>
      <c r="E1514" s="0" t="s">
        <v>194</v>
      </c>
      <c r="F1514" s="0" t="s">
        <v>195</v>
      </c>
      <c r="G1514" s="0" t="s">
        <v>330</v>
      </c>
      <c r="H1514" s="0" t="s">
        <v>197</v>
      </c>
      <c r="J1514" s="111" t="n">
        <v>1</v>
      </c>
      <c r="K1514" s="0" t="s">
        <v>198</v>
      </c>
      <c r="L1514" s="0" t="s">
        <v>198</v>
      </c>
      <c r="M1514" s="0" t="s">
        <v>274</v>
      </c>
      <c r="O1514" s="0" t="s">
        <v>237</v>
      </c>
      <c r="Q1514" s="120" t="s">
        <v>200</v>
      </c>
      <c r="R1514" s="0" t="s">
        <v>16</v>
      </c>
      <c r="S1514" s="0" t="s">
        <v>201</v>
      </c>
      <c r="T1514" s="0" t="s">
        <v>198</v>
      </c>
      <c r="U1514" s="0" t="s">
        <v>239</v>
      </c>
      <c r="V1514" s="131" t="s">
        <v>756</v>
      </c>
      <c r="W1514" s="110" t="s">
        <v>204</v>
      </c>
      <c r="X1514" s="111" t="n">
        <v>1991</v>
      </c>
      <c r="Y1514" s="111" t="s">
        <v>240</v>
      </c>
      <c r="Z1514" s="130" t="s">
        <v>757</v>
      </c>
      <c r="AA1514" s="122" t="s">
        <v>200</v>
      </c>
      <c r="AB1514" s="0" t="s">
        <v>9448</v>
      </c>
      <c r="AC1514" s="0" t="s">
        <v>9448</v>
      </c>
      <c r="AD1514" s="111" t="n">
        <v>1992</v>
      </c>
      <c r="AE1514" s="111" t="s">
        <v>222</v>
      </c>
      <c r="AG1514" s="111" t="s">
        <v>241</v>
      </c>
      <c r="AH1514" s="130" t="s">
        <v>480</v>
      </c>
      <c r="AI1514" s="111" t="s">
        <v>207</v>
      </c>
      <c r="AK1514" s="111" t="str">
        <f aca="false">(AB1514)</f>
        <v>Nintendo</v>
      </c>
      <c r="AL1514" s="0" t="s">
        <v>200</v>
      </c>
      <c r="AM1514" s="111" t="n">
        <f aca="false">AD1514</f>
        <v>1992</v>
      </c>
      <c r="AN1514" s="111" t="s">
        <v>208</v>
      </c>
      <c r="AQ1514" s="0" t="s">
        <v>200</v>
      </c>
      <c r="AR1514" s="0" t="s">
        <v>200</v>
      </c>
      <c r="AS1514" s="0" t="s">
        <v>10086</v>
      </c>
      <c r="AT1514" s="0" t="s">
        <v>2316</v>
      </c>
      <c r="AU1514" s="0" t="s">
        <v>332</v>
      </c>
      <c r="AV1514" s="0" t="s">
        <v>9999</v>
      </c>
      <c r="AW1514" s="0" t="s">
        <v>9626</v>
      </c>
      <c r="AZ1514" s="0" t="s">
        <v>10087</v>
      </c>
      <c r="BA1514" s="124" t="s">
        <v>200</v>
      </c>
      <c r="BB1514" s="0" t="s">
        <v>248</v>
      </c>
      <c r="BC1514" s="0" t="s">
        <v>10088</v>
      </c>
      <c r="BD1514" s="0" t="s">
        <v>10089</v>
      </c>
      <c r="BE1514" s="0" t="s">
        <v>4207</v>
      </c>
      <c r="BF1514" s="0" t="s">
        <v>10090</v>
      </c>
      <c r="BG1514" s="125" t="s">
        <v>200</v>
      </c>
      <c r="BH1514" s="0" t="s">
        <v>5255</v>
      </c>
      <c r="BI1514" s="112" t="n">
        <v>4902370501421</v>
      </c>
      <c r="BJ1514" s="126" t="s">
        <v>200</v>
      </c>
      <c r="BK1514" s="0" t="s">
        <v>215</v>
      </c>
      <c r="BL1514" s="112" t="n">
        <v>4</v>
      </c>
      <c r="BM1514" s="112" t="n">
        <v>4</v>
      </c>
      <c r="BN1514" s="112" t="n">
        <v>4</v>
      </c>
      <c r="BO1514" s="111" t="n">
        <v>20</v>
      </c>
      <c r="BP1514" s="125" t="s">
        <v>200</v>
      </c>
      <c r="BQ1514" s="127" t="s">
        <v>216</v>
      </c>
    </row>
    <row r="1515" customFormat="false" ht="13.8" hidden="false" customHeight="false" outlineLevel="0" collapsed="false">
      <c r="A1515" s="0" t="s">
        <v>10091</v>
      </c>
      <c r="B1515" s="0" t="s">
        <v>10092</v>
      </c>
      <c r="C1515" s="0" t="s">
        <v>532</v>
      </c>
      <c r="D1515" s="0" t="s">
        <v>10093</v>
      </c>
      <c r="E1515" s="0" t="s">
        <v>194</v>
      </c>
      <c r="F1515" s="0" t="s">
        <v>195</v>
      </c>
      <c r="G1515" s="0" t="s">
        <v>196</v>
      </c>
      <c r="H1515" s="0" t="s">
        <v>197</v>
      </c>
      <c r="J1515" s="111" t="n">
        <v>1</v>
      </c>
      <c r="K1515" s="0" t="s">
        <v>198</v>
      </c>
      <c r="L1515" s="0" t="s">
        <v>198</v>
      </c>
      <c r="M1515" s="0" t="s">
        <v>199</v>
      </c>
      <c r="Q1515" s="120" t="s">
        <v>200</v>
      </c>
      <c r="R1515" s="0" t="s">
        <v>16</v>
      </c>
      <c r="S1515" s="0" t="s">
        <v>201</v>
      </c>
      <c r="T1515" s="0" t="s">
        <v>198</v>
      </c>
      <c r="U1515" s="0" t="s">
        <v>239</v>
      </c>
      <c r="V1515" s="0" t="s">
        <v>1790</v>
      </c>
      <c r="W1515" s="110" t="s">
        <v>198</v>
      </c>
      <c r="X1515" s="111" t="n">
        <v>1995</v>
      </c>
      <c r="Y1515" s="111" t="s">
        <v>240</v>
      </c>
      <c r="Z1515" s="130" t="s">
        <v>221</v>
      </c>
      <c r="AA1515" s="122" t="s">
        <v>200</v>
      </c>
      <c r="AB1515" s="0" t="s">
        <v>2959</v>
      </c>
      <c r="AC1515" s="0" t="s">
        <v>2959</v>
      </c>
      <c r="AD1515" s="111" t="s">
        <v>198</v>
      </c>
      <c r="AE1515" s="111" t="s">
        <v>222</v>
      </c>
      <c r="AI1515" s="111" t="s">
        <v>207</v>
      </c>
      <c r="AK1515" s="111" t="str">
        <f aca="false">(AB1515)</f>
        <v>Atlus</v>
      </c>
      <c r="AM1515" s="111" t="n">
        <f aca="false">X1515</f>
        <v>1995</v>
      </c>
      <c r="AN1515" s="111" t="s">
        <v>208</v>
      </c>
      <c r="AO1515" s="0" t="s">
        <v>10094</v>
      </c>
      <c r="AU1515" s="0" t="s">
        <v>332</v>
      </c>
      <c r="AZ1515" s="0" t="s">
        <v>10095</v>
      </c>
      <c r="BA1515" s="124" t="s">
        <v>200</v>
      </c>
      <c r="BB1515" s="0" t="s">
        <v>248</v>
      </c>
      <c r="BC1515" s="0" t="s">
        <v>1943</v>
      </c>
      <c r="BE1515" s="0" t="s">
        <v>10096</v>
      </c>
      <c r="BG1515" s="125"/>
      <c r="BH1515" s="0" t="s">
        <v>2235</v>
      </c>
      <c r="BI1515" s="112" t="n">
        <v>4984995900018</v>
      </c>
      <c r="BJ1515" s="126"/>
      <c r="BK1515" s="0" t="s">
        <v>215</v>
      </c>
      <c r="BL1515" s="112" t="n">
        <v>4</v>
      </c>
      <c r="BM1515" s="112" t="n">
        <v>4</v>
      </c>
      <c r="BN1515" s="112" t="n">
        <v>4</v>
      </c>
      <c r="BO1515" s="111" t="n">
        <v>40</v>
      </c>
      <c r="BP1515" s="125"/>
      <c r="BQ1515" s="127" t="s">
        <v>216</v>
      </c>
    </row>
    <row r="1516" customFormat="false" ht="13.8" hidden="false" customHeight="false" outlineLevel="0" collapsed="false">
      <c r="A1516" s="0" t="s">
        <v>10097</v>
      </c>
      <c r="B1516" s="0" t="s">
        <v>10092</v>
      </c>
      <c r="C1516" s="0" t="s">
        <v>1344</v>
      </c>
      <c r="D1516" s="0" t="s">
        <v>5271</v>
      </c>
      <c r="E1516" s="0" t="s">
        <v>194</v>
      </c>
      <c r="F1516" s="0" t="s">
        <v>195</v>
      </c>
      <c r="G1516" s="0" t="s">
        <v>196</v>
      </c>
      <c r="H1516" s="0" t="s">
        <v>197</v>
      </c>
      <c r="J1516" s="111" t="n">
        <v>1</v>
      </c>
      <c r="K1516" s="0" t="s">
        <v>198</v>
      </c>
      <c r="L1516" s="0" t="s">
        <v>198</v>
      </c>
      <c r="M1516" s="0" t="s">
        <v>199</v>
      </c>
      <c r="Q1516" s="120" t="s">
        <v>200</v>
      </c>
      <c r="R1516" s="0" t="s">
        <v>16</v>
      </c>
      <c r="S1516" s="0" t="s">
        <v>201</v>
      </c>
      <c r="T1516" s="0" t="s">
        <v>198</v>
      </c>
      <c r="U1516" s="0" t="s">
        <v>239</v>
      </c>
      <c r="V1516" s="0" t="s">
        <v>1790</v>
      </c>
      <c r="W1516" s="110" t="s">
        <v>198</v>
      </c>
      <c r="X1516" s="111" t="n">
        <v>1995</v>
      </c>
      <c r="Y1516" s="111" t="s">
        <v>240</v>
      </c>
      <c r="Z1516" s="130" t="s">
        <v>198</v>
      </c>
      <c r="AA1516" s="122" t="s">
        <v>200</v>
      </c>
      <c r="AB1516" s="131" t="s">
        <v>1753</v>
      </c>
      <c r="AC1516" s="0" t="s">
        <v>9448</v>
      </c>
      <c r="AD1516" s="111" t="s">
        <v>198</v>
      </c>
      <c r="AE1516" s="111" t="s">
        <v>222</v>
      </c>
      <c r="AI1516" s="111" t="s">
        <v>207</v>
      </c>
      <c r="AK1516" s="111" t="str">
        <f aca="false">(AB1516)</f>
        <v>T&amp;E soft</v>
      </c>
      <c r="AM1516" s="111" t="n">
        <f aca="false">X1516</f>
        <v>1995</v>
      </c>
      <c r="AN1516" s="111" t="s">
        <v>208</v>
      </c>
      <c r="AO1516" s="0" t="s">
        <v>10094</v>
      </c>
      <c r="AT1516" s="0" t="s">
        <v>200</v>
      </c>
      <c r="AU1516" s="0" t="s">
        <v>1306</v>
      </c>
      <c r="AV1516" s="0" t="s">
        <v>200</v>
      </c>
      <c r="AZ1516" s="0" t="s">
        <v>10098</v>
      </c>
      <c r="BA1516" s="124" t="s">
        <v>200</v>
      </c>
      <c r="BB1516" s="0" t="s">
        <v>210</v>
      </c>
      <c r="BC1516" s="0" t="s">
        <v>10099</v>
      </c>
      <c r="BD1516" s="0" t="s">
        <v>10100</v>
      </c>
      <c r="BE1516" s="0" t="s">
        <v>10101</v>
      </c>
      <c r="BG1516" s="125"/>
      <c r="BH1516" s="0" t="s">
        <v>2235</v>
      </c>
      <c r="BI1516" s="112" t="n">
        <v>4988604240014</v>
      </c>
      <c r="BJ1516" s="126"/>
      <c r="BK1516" s="0" t="s">
        <v>215</v>
      </c>
      <c r="BL1516" s="112" t="n">
        <v>4</v>
      </c>
      <c r="BM1516" s="112" t="n">
        <v>4</v>
      </c>
      <c r="BN1516" s="112" t="n">
        <v>4</v>
      </c>
      <c r="BO1516" s="111" t="n">
        <v>20</v>
      </c>
      <c r="BP1516" s="125"/>
      <c r="BQ1516" s="127" t="s">
        <v>216</v>
      </c>
    </row>
    <row r="1517" customFormat="false" ht="13.8" hidden="false" customHeight="false" outlineLevel="0" collapsed="false">
      <c r="A1517" s="0" t="s">
        <v>10102</v>
      </c>
      <c r="B1517" s="0" t="s">
        <v>10092</v>
      </c>
      <c r="C1517" s="0" t="s">
        <v>2050</v>
      </c>
      <c r="D1517" s="0" t="s">
        <v>10093</v>
      </c>
      <c r="E1517" s="0" t="s">
        <v>313</v>
      </c>
      <c r="F1517" s="0" t="s">
        <v>314</v>
      </c>
      <c r="G1517" s="0" t="s">
        <v>424</v>
      </c>
      <c r="H1517" s="0" t="s">
        <v>197</v>
      </c>
      <c r="J1517" s="111" t="n">
        <v>1</v>
      </c>
      <c r="K1517" s="0" t="s">
        <v>198</v>
      </c>
      <c r="L1517" s="0" t="s">
        <v>198</v>
      </c>
      <c r="M1517" s="0" t="s">
        <v>199</v>
      </c>
      <c r="Q1517" s="120" t="s">
        <v>200</v>
      </c>
      <c r="R1517" s="0" t="s">
        <v>16</v>
      </c>
      <c r="S1517" s="0" t="s">
        <v>201</v>
      </c>
      <c r="T1517" s="0" t="s">
        <v>198</v>
      </c>
      <c r="U1517" s="0" t="s">
        <v>239</v>
      </c>
      <c r="V1517" s="0" t="s">
        <v>1790</v>
      </c>
      <c r="W1517" s="110" t="s">
        <v>198</v>
      </c>
      <c r="X1517" s="111" t="n">
        <v>1995</v>
      </c>
      <c r="Y1517" s="111" t="s">
        <v>240</v>
      </c>
      <c r="Z1517" s="111" t="s">
        <v>198</v>
      </c>
      <c r="AA1517" s="122" t="s">
        <v>200</v>
      </c>
      <c r="AB1517" s="0" t="s">
        <v>3300</v>
      </c>
      <c r="AC1517" s="0" t="s">
        <v>10103</v>
      </c>
      <c r="AD1517" s="111" t="s">
        <v>198</v>
      </c>
      <c r="AE1517" s="111" t="s">
        <v>222</v>
      </c>
      <c r="AI1517" s="111" t="s">
        <v>207</v>
      </c>
      <c r="AJ1517" s="132" t="s">
        <v>908</v>
      </c>
      <c r="AK1517" s="111" t="str">
        <f aca="false">(AB1517)</f>
        <v>Tomcat system</v>
      </c>
      <c r="AM1517" s="111" t="n">
        <f aca="false">X1517</f>
        <v>1995</v>
      </c>
      <c r="AN1517" s="111" t="s">
        <v>208</v>
      </c>
      <c r="AO1517" s="0" t="s">
        <v>10094</v>
      </c>
      <c r="AU1517" s="0" t="s">
        <v>267</v>
      </c>
      <c r="AZ1517" s="0" t="s">
        <v>10104</v>
      </c>
      <c r="BA1517" s="124" t="s">
        <v>200</v>
      </c>
      <c r="BB1517" s="0" t="s">
        <v>248</v>
      </c>
      <c r="BC1517" s="0" t="s">
        <v>10105</v>
      </c>
      <c r="BD1517" s="0" t="s">
        <v>10106</v>
      </c>
      <c r="BE1517" s="0" t="s">
        <v>10107</v>
      </c>
      <c r="BF1517" s="0" t="s">
        <v>200</v>
      </c>
      <c r="BG1517" s="125" t="s">
        <v>200</v>
      </c>
      <c r="BH1517" s="0" t="s">
        <v>2235</v>
      </c>
      <c r="BI1517" s="112" t="n">
        <v>4953507950889</v>
      </c>
      <c r="BJ1517" s="126" t="s">
        <v>200</v>
      </c>
      <c r="BK1517" s="0" t="s">
        <v>215</v>
      </c>
      <c r="BL1517" s="112" t="n">
        <v>4</v>
      </c>
      <c r="BM1517" s="112" t="n">
        <v>4</v>
      </c>
      <c r="BN1517" s="112" t="n">
        <v>4</v>
      </c>
      <c r="BO1517" s="111" t="n">
        <v>20</v>
      </c>
      <c r="BP1517" s="125" t="s">
        <v>200</v>
      </c>
      <c r="BQ1517" s="127" t="s">
        <v>216</v>
      </c>
    </row>
    <row r="1518" customFormat="false" ht="13.8" hidden="false" customHeight="false" outlineLevel="0" collapsed="false">
      <c r="A1518" s="0" t="s">
        <v>10108</v>
      </c>
      <c r="B1518" s="0" t="s">
        <v>10092</v>
      </c>
      <c r="C1518" s="0" t="s">
        <v>713</v>
      </c>
      <c r="D1518" s="0" t="s">
        <v>10093</v>
      </c>
      <c r="E1518" s="0" t="s">
        <v>313</v>
      </c>
      <c r="F1518" s="0" t="s">
        <v>314</v>
      </c>
      <c r="G1518" s="0" t="s">
        <v>391</v>
      </c>
      <c r="H1518" s="0" t="s">
        <v>197</v>
      </c>
      <c r="J1518" s="111" t="n">
        <v>1</v>
      </c>
      <c r="K1518" s="0" t="s">
        <v>198</v>
      </c>
      <c r="L1518" s="0" t="s">
        <v>198</v>
      </c>
      <c r="M1518" s="0" t="s">
        <v>199</v>
      </c>
      <c r="Q1518" s="120" t="s">
        <v>200</v>
      </c>
      <c r="R1518" s="0" t="s">
        <v>16</v>
      </c>
      <c r="S1518" s="0" t="s">
        <v>201</v>
      </c>
      <c r="T1518" s="0" t="s">
        <v>198</v>
      </c>
      <c r="U1518" s="0" t="s">
        <v>239</v>
      </c>
      <c r="V1518" s="0" t="s">
        <v>1790</v>
      </c>
      <c r="W1518" s="110" t="s">
        <v>198</v>
      </c>
      <c r="X1518" s="111" t="n">
        <v>1995</v>
      </c>
      <c r="Y1518" s="111" t="s">
        <v>240</v>
      </c>
      <c r="Z1518" s="111" t="s">
        <v>198</v>
      </c>
      <c r="AA1518" s="122" t="s">
        <v>200</v>
      </c>
      <c r="AB1518" s="0" t="s">
        <v>9448</v>
      </c>
      <c r="AC1518" s="0" t="s">
        <v>9448</v>
      </c>
      <c r="AD1518" s="111" t="s">
        <v>198</v>
      </c>
      <c r="AE1518" s="111" t="s">
        <v>222</v>
      </c>
      <c r="AI1518" s="111" t="s">
        <v>207</v>
      </c>
      <c r="AK1518" s="111" t="str">
        <f aca="false">(AB1518)</f>
        <v>Nintendo</v>
      </c>
      <c r="AM1518" s="111" t="n">
        <f aca="false">X1518</f>
        <v>1995</v>
      </c>
      <c r="AN1518" s="111" t="s">
        <v>208</v>
      </c>
      <c r="AO1518" s="0" t="s">
        <v>10094</v>
      </c>
      <c r="AZ1518" s="0" t="s">
        <v>10109</v>
      </c>
      <c r="BA1518" s="124" t="s">
        <v>200</v>
      </c>
      <c r="BB1518" s="0" t="s">
        <v>248</v>
      </c>
      <c r="BC1518" s="0" t="s">
        <v>10110</v>
      </c>
      <c r="BE1518" s="0" t="s">
        <v>10111</v>
      </c>
      <c r="BG1518" s="125"/>
      <c r="BH1518" s="0" t="s">
        <v>2235</v>
      </c>
      <c r="BI1518" s="112" t="n">
        <v>4902370502244</v>
      </c>
      <c r="BJ1518" s="126"/>
      <c r="BK1518" s="0" t="s">
        <v>215</v>
      </c>
      <c r="BL1518" s="112" t="n">
        <v>4</v>
      </c>
      <c r="BM1518" s="112" t="n">
        <v>4</v>
      </c>
      <c r="BN1518" s="112" t="n">
        <v>4</v>
      </c>
      <c r="BO1518" s="111" t="n">
        <v>60</v>
      </c>
      <c r="BP1518" s="125"/>
      <c r="BQ1518" s="127" t="s">
        <v>216</v>
      </c>
    </row>
    <row r="1519" customFormat="false" ht="13.8" hidden="false" customHeight="false" outlineLevel="0" collapsed="false">
      <c r="A1519" s="0" t="s">
        <v>10112</v>
      </c>
      <c r="B1519" s="0" t="s">
        <v>10092</v>
      </c>
      <c r="C1519" s="0" t="s">
        <v>192</v>
      </c>
      <c r="D1519" s="0" t="s">
        <v>10093</v>
      </c>
      <c r="E1519" s="0" t="s">
        <v>194</v>
      </c>
      <c r="F1519" s="0" t="s">
        <v>195</v>
      </c>
      <c r="G1519" s="0" t="s">
        <v>196</v>
      </c>
      <c r="H1519" s="0" t="s">
        <v>197</v>
      </c>
      <c r="J1519" s="111" t="n">
        <v>1</v>
      </c>
      <c r="K1519" s="0" t="s">
        <v>198</v>
      </c>
      <c r="L1519" s="0" t="s">
        <v>198</v>
      </c>
      <c r="M1519" s="0" t="s">
        <v>199</v>
      </c>
      <c r="Q1519" s="120" t="s">
        <v>200</v>
      </c>
      <c r="R1519" s="0" t="s">
        <v>16</v>
      </c>
      <c r="S1519" s="0" t="s">
        <v>201</v>
      </c>
      <c r="T1519" s="0" t="s">
        <v>198</v>
      </c>
      <c r="U1519" s="0" t="s">
        <v>239</v>
      </c>
      <c r="V1519" s="0" t="s">
        <v>1790</v>
      </c>
      <c r="W1519" s="110" t="s">
        <v>198</v>
      </c>
      <c r="X1519" s="111" t="n">
        <v>1995</v>
      </c>
      <c r="Y1519" s="111" t="s">
        <v>240</v>
      </c>
      <c r="Z1519" s="111" t="s">
        <v>198</v>
      </c>
      <c r="AA1519" s="122" t="s">
        <v>200</v>
      </c>
      <c r="AB1519" s="0" t="s">
        <v>840</v>
      </c>
      <c r="AC1519" s="0" t="s">
        <v>840</v>
      </c>
      <c r="AD1519" s="111" t="s">
        <v>198</v>
      </c>
      <c r="AE1519" s="111" t="s">
        <v>222</v>
      </c>
      <c r="AI1519" s="111" t="s">
        <v>207</v>
      </c>
      <c r="AK1519" s="111" t="str">
        <f aca="false">(AB1519)</f>
        <v>Hudson soft</v>
      </c>
      <c r="AM1519" s="111" t="n">
        <f aca="false">X1519</f>
        <v>1995</v>
      </c>
      <c r="AN1519" s="111" t="s">
        <v>208</v>
      </c>
      <c r="AO1519" s="0" t="s">
        <v>10094</v>
      </c>
      <c r="AT1519" s="0" t="s">
        <v>200</v>
      </c>
      <c r="AU1519" s="0" t="s">
        <v>1306</v>
      </c>
      <c r="AV1519" s="0" t="s">
        <v>200</v>
      </c>
      <c r="AZ1519" s="0" t="s">
        <v>10113</v>
      </c>
      <c r="BA1519" s="124" t="s">
        <v>200</v>
      </c>
      <c r="BB1519" s="0" t="s">
        <v>248</v>
      </c>
      <c r="BC1519" s="0" t="s">
        <v>10114</v>
      </c>
      <c r="BE1519" s="0" t="s">
        <v>10115</v>
      </c>
      <c r="BG1519" s="125"/>
      <c r="BH1519" s="0" t="s">
        <v>2235</v>
      </c>
      <c r="BI1519" s="112" t="n">
        <v>4988607005207</v>
      </c>
      <c r="BJ1519" s="126"/>
      <c r="BK1519" s="0" t="s">
        <v>215</v>
      </c>
      <c r="BL1519" s="112" t="n">
        <v>4</v>
      </c>
      <c r="BM1519" s="112" t="n">
        <v>4</v>
      </c>
      <c r="BN1519" s="112" t="n">
        <v>4</v>
      </c>
      <c r="BO1519" s="111" t="n">
        <v>20</v>
      </c>
      <c r="BP1519" s="125"/>
      <c r="BQ1519" s="127" t="s">
        <v>216</v>
      </c>
    </row>
    <row r="1520" customFormat="false" ht="13.8" hidden="false" customHeight="false" outlineLevel="0" collapsed="false">
      <c r="A1520" s="0" t="s">
        <v>10116</v>
      </c>
      <c r="B1520" s="0" t="s">
        <v>10092</v>
      </c>
      <c r="C1520" s="0" t="s">
        <v>234</v>
      </c>
      <c r="D1520" s="0" t="s">
        <v>10093</v>
      </c>
      <c r="E1520" s="0" t="s">
        <v>194</v>
      </c>
      <c r="F1520" s="0" t="s">
        <v>399</v>
      </c>
      <c r="G1520" s="0" t="s">
        <v>196</v>
      </c>
      <c r="H1520" s="0" t="s">
        <v>197</v>
      </c>
      <c r="J1520" s="111" t="n">
        <v>1</v>
      </c>
      <c r="K1520" s="0" t="s">
        <v>198</v>
      </c>
      <c r="L1520" s="0" t="s">
        <v>198</v>
      </c>
      <c r="M1520" s="0" t="s">
        <v>199</v>
      </c>
      <c r="Q1520" s="120" t="s">
        <v>200</v>
      </c>
      <c r="R1520" s="0" t="s">
        <v>16</v>
      </c>
      <c r="S1520" s="0" t="s">
        <v>201</v>
      </c>
      <c r="T1520" s="0" t="s">
        <v>198</v>
      </c>
      <c r="U1520" s="0" t="s">
        <v>239</v>
      </c>
      <c r="V1520" s="0" t="s">
        <v>1790</v>
      </c>
      <c r="W1520" s="110" t="s">
        <v>198</v>
      </c>
      <c r="X1520" s="111" t="n">
        <v>1995</v>
      </c>
      <c r="Y1520" s="111" t="s">
        <v>240</v>
      </c>
      <c r="Z1520" s="111" t="s">
        <v>198</v>
      </c>
      <c r="AA1520" s="122" t="s">
        <v>200</v>
      </c>
      <c r="AB1520" s="0" t="s">
        <v>9448</v>
      </c>
      <c r="AC1520" s="0" t="s">
        <v>9448</v>
      </c>
      <c r="AD1520" s="111" t="s">
        <v>198</v>
      </c>
      <c r="AE1520" s="111" t="s">
        <v>222</v>
      </c>
      <c r="AI1520" s="111" t="s">
        <v>207</v>
      </c>
      <c r="AK1520" s="111" t="str">
        <f aca="false">(AB1520)</f>
        <v>Nintendo</v>
      </c>
      <c r="AM1520" s="111" t="n">
        <f aca="false">X1520</f>
        <v>1995</v>
      </c>
      <c r="AN1520" s="111" t="s">
        <v>208</v>
      </c>
      <c r="AO1520" s="0" t="s">
        <v>10094</v>
      </c>
      <c r="AP1520" s="0" t="s">
        <v>200</v>
      </c>
      <c r="AS1520" s="0" t="s">
        <v>9449</v>
      </c>
      <c r="AT1520" s="0" t="s">
        <v>433</v>
      </c>
      <c r="AW1520" s="0" t="s">
        <v>10117</v>
      </c>
      <c r="AZ1520" s="0" t="s">
        <v>10118</v>
      </c>
      <c r="BA1520" s="124" t="s">
        <v>200</v>
      </c>
      <c r="BB1520" s="0" t="s">
        <v>248</v>
      </c>
      <c r="BC1520" s="0" t="s">
        <v>10119</v>
      </c>
      <c r="BD1520" s="0" t="s">
        <v>3134</v>
      </c>
      <c r="BE1520" s="0" t="s">
        <v>10120</v>
      </c>
      <c r="BF1520" s="0" t="s">
        <v>200</v>
      </c>
      <c r="BG1520" s="125" t="s">
        <v>200</v>
      </c>
      <c r="BH1520" s="0" t="s">
        <v>2235</v>
      </c>
      <c r="BI1520" s="112" t="n">
        <v>4902370502343</v>
      </c>
      <c r="BJ1520" s="126" t="s">
        <v>200</v>
      </c>
      <c r="BK1520" s="0" t="s">
        <v>215</v>
      </c>
      <c r="BL1520" s="112" t="n">
        <v>4</v>
      </c>
      <c r="BM1520" s="112" t="n">
        <v>4</v>
      </c>
      <c r="BN1520" s="112" t="n">
        <v>4</v>
      </c>
      <c r="BO1520" s="111" t="n">
        <v>20</v>
      </c>
      <c r="BP1520" s="125" t="s">
        <v>200</v>
      </c>
      <c r="BQ1520" s="127" t="s">
        <v>216</v>
      </c>
    </row>
    <row r="1521" customFormat="false" ht="13.8" hidden="false" customHeight="false" outlineLevel="0" collapsed="false">
      <c r="A1521" s="0" t="s">
        <v>10121</v>
      </c>
      <c r="B1521" s="0" t="s">
        <v>10122</v>
      </c>
      <c r="C1521" s="131" t="s">
        <v>1394</v>
      </c>
      <c r="D1521" s="131" t="s">
        <v>1333</v>
      </c>
      <c r="E1521" s="0" t="s">
        <v>284</v>
      </c>
      <c r="F1521" s="0" t="s">
        <v>399</v>
      </c>
      <c r="G1521" s="0" t="s">
        <v>196</v>
      </c>
      <c r="H1521" s="0" t="s">
        <v>400</v>
      </c>
      <c r="I1521" s="0" t="s">
        <v>2367</v>
      </c>
      <c r="J1521" s="111" t="n">
        <v>1</v>
      </c>
      <c r="K1521" s="0" t="s">
        <v>198</v>
      </c>
      <c r="L1521" s="0" t="s">
        <v>198</v>
      </c>
      <c r="M1521" s="0" t="s">
        <v>199</v>
      </c>
      <c r="O1521" s="0" t="s">
        <v>200</v>
      </c>
      <c r="Q1521" s="120" t="s">
        <v>200</v>
      </c>
      <c r="R1521" s="0" t="s">
        <v>16</v>
      </c>
      <c r="S1521" s="0" t="s">
        <v>201</v>
      </c>
      <c r="T1521" s="0" t="s">
        <v>198</v>
      </c>
      <c r="U1521" s="0" t="s">
        <v>202</v>
      </c>
      <c r="V1521" s="0" t="s">
        <v>1252</v>
      </c>
      <c r="W1521" s="110" t="s">
        <v>198</v>
      </c>
      <c r="X1521" s="111" t="n">
        <v>1998</v>
      </c>
      <c r="Y1521" s="111" t="s">
        <v>498</v>
      </c>
      <c r="Z1521" s="111" t="s">
        <v>221</v>
      </c>
      <c r="AA1521" s="122" t="s">
        <v>200</v>
      </c>
      <c r="AB1521" s="0" t="s">
        <v>1016</v>
      </c>
      <c r="AC1521" s="0" t="s">
        <v>9448</v>
      </c>
      <c r="AD1521" s="111" t="n">
        <v>1998</v>
      </c>
      <c r="AE1521" s="111" t="s">
        <v>222</v>
      </c>
      <c r="AG1521" s="111" t="s">
        <v>241</v>
      </c>
      <c r="AH1521" s="111" t="s">
        <v>2737</v>
      </c>
      <c r="AI1521" s="111" t="s">
        <v>207</v>
      </c>
      <c r="AK1521" s="111" t="str">
        <f aca="false">(AB1521)</f>
        <v>Rare software</v>
      </c>
      <c r="AL1521" s="0" t="s">
        <v>200</v>
      </c>
      <c r="AM1521" s="111" t="n">
        <f aca="false">AD1521</f>
        <v>1998</v>
      </c>
      <c r="AN1521" s="111" t="s">
        <v>263</v>
      </c>
      <c r="AQ1521" s="0" t="s">
        <v>200</v>
      </c>
      <c r="AR1521" s="0" t="s">
        <v>200</v>
      </c>
      <c r="AS1521" s="0" t="s">
        <v>200</v>
      </c>
      <c r="AT1521" s="0" t="s">
        <v>200</v>
      </c>
      <c r="AV1521" s="0" t="s">
        <v>200</v>
      </c>
      <c r="AW1521" s="0" t="s">
        <v>200</v>
      </c>
      <c r="AZ1521" s="0" t="s">
        <v>10123</v>
      </c>
      <c r="BA1521" s="124" t="s">
        <v>200</v>
      </c>
      <c r="BB1521" s="0" t="s">
        <v>248</v>
      </c>
      <c r="BC1521" s="0" t="s">
        <v>10124</v>
      </c>
      <c r="BD1521" s="0" t="s">
        <v>10125</v>
      </c>
      <c r="BE1521" s="0" t="s">
        <v>10126</v>
      </c>
      <c r="BF1521" s="0" t="s">
        <v>10127</v>
      </c>
      <c r="BG1521" s="125" t="s">
        <v>200</v>
      </c>
      <c r="BH1521" s="0" t="s">
        <v>253</v>
      </c>
      <c r="BI1521" s="112" t="n">
        <v>45496870201</v>
      </c>
      <c r="BJ1521" s="126" t="s">
        <v>200</v>
      </c>
      <c r="BK1521" s="0" t="s">
        <v>215</v>
      </c>
      <c r="BL1521" s="112" t="n">
        <v>4</v>
      </c>
      <c r="BM1521" s="112" t="n">
        <v>4</v>
      </c>
      <c r="BN1521" s="112" t="n">
        <v>4</v>
      </c>
      <c r="BO1521" s="111" t="n">
        <v>40</v>
      </c>
      <c r="BP1521" s="125" t="s">
        <v>200</v>
      </c>
      <c r="BQ1521" s="127" t="s">
        <v>216</v>
      </c>
    </row>
    <row r="1522" customFormat="false" ht="13.8" hidden="false" customHeight="false" outlineLevel="0" collapsed="false">
      <c r="A1522" s="0" t="s">
        <v>10128</v>
      </c>
      <c r="B1522" s="0" t="s">
        <v>10122</v>
      </c>
      <c r="C1522" s="131" t="s">
        <v>1394</v>
      </c>
      <c r="D1522" s="131" t="s">
        <v>1333</v>
      </c>
      <c r="E1522" s="0" t="s">
        <v>194</v>
      </c>
      <c r="F1522" s="0" t="s">
        <v>195</v>
      </c>
      <c r="G1522" s="0" t="s">
        <v>196</v>
      </c>
      <c r="H1522" s="0" t="s">
        <v>400</v>
      </c>
      <c r="I1522" s="0" t="s">
        <v>2367</v>
      </c>
      <c r="J1522" s="111" t="n">
        <v>4</v>
      </c>
      <c r="K1522" s="0" t="s">
        <v>198</v>
      </c>
      <c r="L1522" s="0" t="s">
        <v>392</v>
      </c>
      <c r="M1522" s="0" t="s">
        <v>199</v>
      </c>
      <c r="O1522" s="0" t="s">
        <v>200</v>
      </c>
      <c r="Q1522" s="120" t="s">
        <v>200</v>
      </c>
      <c r="R1522" s="0" t="s">
        <v>16</v>
      </c>
      <c r="S1522" s="0" t="s">
        <v>201</v>
      </c>
      <c r="T1522" s="0" t="s">
        <v>198</v>
      </c>
      <c r="U1522" s="0" t="s">
        <v>202</v>
      </c>
      <c r="V1522" s="0" t="s">
        <v>1252</v>
      </c>
      <c r="W1522" s="110" t="s">
        <v>198</v>
      </c>
      <c r="X1522" s="111" t="n">
        <v>1999</v>
      </c>
      <c r="Y1522" s="111" t="s">
        <v>498</v>
      </c>
      <c r="Z1522" s="111" t="s">
        <v>221</v>
      </c>
      <c r="AA1522" s="122" t="s">
        <v>200</v>
      </c>
      <c r="AB1522" s="0" t="s">
        <v>1016</v>
      </c>
      <c r="AC1522" s="0" t="s">
        <v>9448</v>
      </c>
      <c r="AD1522" s="111" t="n">
        <v>1999</v>
      </c>
      <c r="AE1522" s="111" t="s">
        <v>222</v>
      </c>
      <c r="AG1522" s="111" t="s">
        <v>241</v>
      </c>
      <c r="AH1522" s="111" t="s">
        <v>2530</v>
      </c>
      <c r="AI1522" s="111" t="s">
        <v>207</v>
      </c>
      <c r="AK1522" s="111" t="str">
        <f aca="false">(AB1522)</f>
        <v>Rare software</v>
      </c>
      <c r="AL1522" s="0" t="s">
        <v>200</v>
      </c>
      <c r="AM1522" s="111" t="n">
        <f aca="false">AD1522</f>
        <v>1999</v>
      </c>
      <c r="AN1522" s="111" t="s">
        <v>263</v>
      </c>
      <c r="AO1522" s="0" t="s">
        <v>10129</v>
      </c>
      <c r="AP1522" s="0" t="s">
        <v>200</v>
      </c>
      <c r="AQ1522" s="0" t="s">
        <v>200</v>
      </c>
      <c r="AR1522" s="0" t="s">
        <v>200</v>
      </c>
      <c r="AS1522" s="0" t="s">
        <v>9749</v>
      </c>
      <c r="AT1522" s="0" t="s">
        <v>200</v>
      </c>
      <c r="AV1522" s="0" t="s">
        <v>200</v>
      </c>
      <c r="AW1522" s="0" t="s">
        <v>200</v>
      </c>
      <c r="AZ1522" s="0" t="s">
        <v>10130</v>
      </c>
      <c r="BA1522" s="124" t="s">
        <v>200</v>
      </c>
      <c r="BB1522" s="0" t="s">
        <v>248</v>
      </c>
      <c r="BC1522" s="0" t="s">
        <v>10131</v>
      </c>
      <c r="BD1522" s="0" t="s">
        <v>10125</v>
      </c>
      <c r="BE1522" s="0" t="s">
        <v>10126</v>
      </c>
      <c r="BF1522" s="0" t="s">
        <v>10127</v>
      </c>
      <c r="BG1522" s="125" t="s">
        <v>200</v>
      </c>
      <c r="BH1522" s="0" t="s">
        <v>253</v>
      </c>
      <c r="BI1522" s="112" t="n">
        <v>45496870294</v>
      </c>
      <c r="BJ1522" s="126" t="s">
        <v>200</v>
      </c>
      <c r="BK1522" s="0" t="s">
        <v>215</v>
      </c>
      <c r="BL1522" s="112" t="n">
        <v>4</v>
      </c>
      <c r="BM1522" s="112" t="n">
        <v>4</v>
      </c>
      <c r="BN1522" s="112" t="n">
        <v>4</v>
      </c>
      <c r="BO1522" s="111" t="n">
        <v>40</v>
      </c>
      <c r="BP1522" s="125" t="s">
        <v>200</v>
      </c>
      <c r="BQ1522" s="127" t="s">
        <v>216</v>
      </c>
    </row>
    <row r="1523" customFormat="false" ht="13.8" hidden="false" customHeight="false" outlineLevel="0" collapsed="false">
      <c r="A1523" s="0" t="s">
        <v>10132</v>
      </c>
      <c r="B1523" s="0" t="s">
        <v>10122</v>
      </c>
      <c r="C1523" s="0" t="s">
        <v>311</v>
      </c>
      <c r="D1523" s="0" t="s">
        <v>1333</v>
      </c>
      <c r="E1523" s="0" t="s">
        <v>313</v>
      </c>
      <c r="F1523" s="0" t="s">
        <v>314</v>
      </c>
      <c r="G1523" s="0" t="s">
        <v>880</v>
      </c>
      <c r="H1523" s="0" t="s">
        <v>197</v>
      </c>
      <c r="J1523" s="111" t="n">
        <v>4</v>
      </c>
      <c r="K1523" s="0" t="s">
        <v>198</v>
      </c>
      <c r="L1523" s="0" t="s">
        <v>392</v>
      </c>
      <c r="M1523" s="0" t="s">
        <v>199</v>
      </c>
      <c r="Q1523" s="120" t="s">
        <v>200</v>
      </c>
      <c r="R1523" s="0" t="s">
        <v>16</v>
      </c>
      <c r="S1523" s="0" t="s">
        <v>201</v>
      </c>
      <c r="T1523" s="0" t="s">
        <v>198</v>
      </c>
      <c r="U1523" s="0" t="s">
        <v>202</v>
      </c>
      <c r="V1523" s="0" t="s">
        <v>1252</v>
      </c>
      <c r="W1523" s="110" t="s">
        <v>198</v>
      </c>
      <c r="X1523" s="111" t="n">
        <v>2001</v>
      </c>
      <c r="Z1523" s="111" t="s">
        <v>198</v>
      </c>
      <c r="AA1523" s="122" t="s">
        <v>200</v>
      </c>
      <c r="AB1523" s="0" t="s">
        <v>10133</v>
      </c>
      <c r="AC1523" s="0" t="s">
        <v>9448</v>
      </c>
      <c r="AD1523" s="111" t="n">
        <v>2001</v>
      </c>
      <c r="AE1523" s="111" t="s">
        <v>222</v>
      </c>
      <c r="AH1523" s="111" t="s">
        <v>1746</v>
      </c>
      <c r="AI1523" s="111" t="s">
        <v>207</v>
      </c>
      <c r="AK1523" s="111" t="str">
        <f aca="false">(AB1523)</f>
        <v>Left field</v>
      </c>
      <c r="AM1523" s="111" t="n">
        <f aca="false">AD1523</f>
        <v>2001</v>
      </c>
      <c r="AN1523" s="111" t="s">
        <v>297</v>
      </c>
      <c r="AO1523" s="0" t="s">
        <v>10134</v>
      </c>
      <c r="AP1523" s="0" t="s">
        <v>200</v>
      </c>
      <c r="AS1523" s="0" t="s">
        <v>200</v>
      </c>
      <c r="AV1523" s="0" t="s">
        <v>200</v>
      </c>
      <c r="AZ1523" s="0" t="s">
        <v>10135</v>
      </c>
      <c r="BA1523" s="124" t="s">
        <v>200</v>
      </c>
      <c r="BB1523" s="0" t="s">
        <v>210</v>
      </c>
      <c r="BC1523" s="0" t="s">
        <v>10136</v>
      </c>
      <c r="BE1523" s="0" t="s">
        <v>10137</v>
      </c>
      <c r="BG1523" s="125" t="s">
        <v>200</v>
      </c>
      <c r="BH1523" s="0" t="s">
        <v>253</v>
      </c>
      <c r="BI1523" s="112" t="n">
        <v>45496870522</v>
      </c>
      <c r="BJ1523" s="126" t="s">
        <v>200</v>
      </c>
      <c r="BK1523" s="0" t="s">
        <v>215</v>
      </c>
      <c r="BL1523" s="112" t="n">
        <v>4</v>
      </c>
      <c r="BM1523" s="112" t="n">
        <v>4</v>
      </c>
      <c r="BN1523" s="112" t="n">
        <v>4</v>
      </c>
      <c r="BO1523" s="111" t="n">
        <v>20</v>
      </c>
      <c r="BP1523" s="125" t="s">
        <v>200</v>
      </c>
      <c r="BQ1523" s="127" t="s">
        <v>216</v>
      </c>
    </row>
    <row r="1524" customFormat="false" ht="13.8" hidden="false" customHeight="false" outlineLevel="0" collapsed="false">
      <c r="A1524" s="0" t="s">
        <v>10138</v>
      </c>
      <c r="B1524" s="0" t="s">
        <v>10122</v>
      </c>
      <c r="C1524" s="0" t="s">
        <v>5126</v>
      </c>
      <c r="D1524" s="0" t="s">
        <v>1333</v>
      </c>
      <c r="E1524" s="0" t="s">
        <v>313</v>
      </c>
      <c r="F1524" s="0" t="s">
        <v>314</v>
      </c>
      <c r="G1524" s="0" t="s">
        <v>880</v>
      </c>
      <c r="H1524" s="0" t="s">
        <v>197</v>
      </c>
      <c r="J1524" s="111" t="n">
        <v>4</v>
      </c>
      <c r="K1524" s="0" t="s">
        <v>198</v>
      </c>
      <c r="L1524" s="0" t="s">
        <v>392</v>
      </c>
      <c r="M1524" s="0" t="s">
        <v>235</v>
      </c>
      <c r="N1524" s="0" t="s">
        <v>10139</v>
      </c>
      <c r="O1524" s="104" t="s">
        <v>596</v>
      </c>
      <c r="P1524" s="0" t="s">
        <v>238</v>
      </c>
      <c r="Q1524" s="120" t="s">
        <v>200</v>
      </c>
      <c r="R1524" s="0" t="s">
        <v>16</v>
      </c>
      <c r="S1524" s="0" t="s">
        <v>201</v>
      </c>
      <c r="T1524" s="0" t="s">
        <v>198</v>
      </c>
      <c r="U1524" s="0" t="s">
        <v>202</v>
      </c>
      <c r="V1524" s="0" t="s">
        <v>1252</v>
      </c>
      <c r="W1524" s="110" t="s">
        <v>198</v>
      </c>
      <c r="X1524" s="111" t="n">
        <v>1998</v>
      </c>
      <c r="Z1524" s="111" t="s">
        <v>198</v>
      </c>
      <c r="AA1524" s="122" t="s">
        <v>200</v>
      </c>
      <c r="AB1524" s="0" t="s">
        <v>9448</v>
      </c>
      <c r="AC1524" s="0" t="s">
        <v>9448</v>
      </c>
      <c r="AD1524" s="111" t="n">
        <v>1998</v>
      </c>
      <c r="AE1524" s="111" t="s">
        <v>222</v>
      </c>
      <c r="AH1524" s="111" t="s">
        <v>914</v>
      </c>
      <c r="AI1524" s="111" t="s">
        <v>207</v>
      </c>
      <c r="AK1524" s="111" t="str">
        <f aca="false">(AB1524)</f>
        <v>Nintendo</v>
      </c>
      <c r="AM1524" s="111" t="n">
        <f aca="false">AD1524</f>
        <v>1998</v>
      </c>
      <c r="AN1524" s="111" t="s">
        <v>208</v>
      </c>
      <c r="AS1524" s="0" t="s">
        <v>9773</v>
      </c>
      <c r="AV1524" s="0" t="s">
        <v>9985</v>
      </c>
      <c r="AW1524" s="0" t="s">
        <v>200</v>
      </c>
      <c r="AZ1524" s="0" t="s">
        <v>10140</v>
      </c>
      <c r="BA1524" s="124" t="s">
        <v>200</v>
      </c>
      <c r="BB1524" s="0" t="s">
        <v>248</v>
      </c>
      <c r="BC1524" s="0" t="s">
        <v>10141</v>
      </c>
      <c r="BD1524" s="0" t="s">
        <v>10142</v>
      </c>
      <c r="BE1524" s="0" t="s">
        <v>10143</v>
      </c>
      <c r="BF1524" s="0" t="s">
        <v>10144</v>
      </c>
      <c r="BG1524" s="125" t="s">
        <v>200</v>
      </c>
      <c r="BH1524" s="0" t="s">
        <v>253</v>
      </c>
      <c r="BI1524" s="112" t="s">
        <v>198</v>
      </c>
      <c r="BJ1524" s="126" t="s">
        <v>200</v>
      </c>
      <c r="BK1524" s="0" t="s">
        <v>215</v>
      </c>
      <c r="BL1524" s="112" t="n">
        <v>4</v>
      </c>
      <c r="BM1524" s="112" t="n">
        <v>4</v>
      </c>
      <c r="BN1524" s="112" t="n">
        <v>4</v>
      </c>
      <c r="BO1524" s="111" t="n">
        <v>20</v>
      </c>
      <c r="BP1524" s="125" t="s">
        <v>200</v>
      </c>
      <c r="BQ1524" s="127" t="s">
        <v>216</v>
      </c>
    </row>
    <row r="1525" customFormat="false" ht="13.8" hidden="false" customHeight="false" outlineLevel="0" collapsed="false">
      <c r="A1525" s="0" t="s">
        <v>10145</v>
      </c>
      <c r="B1525" s="0" t="s">
        <v>10122</v>
      </c>
      <c r="C1525" s="0" t="s">
        <v>2375</v>
      </c>
      <c r="D1525" s="0" t="s">
        <v>1333</v>
      </c>
      <c r="E1525" s="0" t="s">
        <v>194</v>
      </c>
      <c r="F1525" s="0" t="s">
        <v>195</v>
      </c>
      <c r="G1525" s="0" t="s">
        <v>196</v>
      </c>
      <c r="H1525" s="0" t="s">
        <v>197</v>
      </c>
      <c r="J1525" s="111" t="n">
        <v>4</v>
      </c>
      <c r="K1525" s="0" t="s">
        <v>198</v>
      </c>
      <c r="L1525" s="0" t="s">
        <v>456</v>
      </c>
      <c r="M1525" s="0" t="s">
        <v>235</v>
      </c>
      <c r="N1525" s="0" t="s">
        <v>10146</v>
      </c>
      <c r="O1525" s="0" t="s">
        <v>458</v>
      </c>
      <c r="P1525" s="0" t="s">
        <v>410</v>
      </c>
      <c r="Q1525" s="120" t="s">
        <v>200</v>
      </c>
      <c r="R1525" s="0" t="s">
        <v>16</v>
      </c>
      <c r="S1525" s="0" t="s">
        <v>201</v>
      </c>
      <c r="T1525" s="0" t="s">
        <v>198</v>
      </c>
      <c r="U1525" s="0" t="s">
        <v>202</v>
      </c>
      <c r="V1525" s="0" t="s">
        <v>1252</v>
      </c>
      <c r="W1525" s="110" t="s">
        <v>198</v>
      </c>
      <c r="X1525" s="111" t="n">
        <v>1997</v>
      </c>
      <c r="Y1525" s="111" t="s">
        <v>205</v>
      </c>
      <c r="Z1525" s="111" t="s">
        <v>221</v>
      </c>
      <c r="AA1525" s="122" t="s">
        <v>200</v>
      </c>
      <c r="AB1525" s="0" t="s">
        <v>1016</v>
      </c>
      <c r="AC1525" s="0" t="s">
        <v>9448</v>
      </c>
      <c r="AD1525" s="111" t="n">
        <v>1997</v>
      </c>
      <c r="AE1525" s="111" t="s">
        <v>222</v>
      </c>
      <c r="AG1525" s="111" t="s">
        <v>241</v>
      </c>
      <c r="AH1525" s="111" t="s">
        <v>4317</v>
      </c>
      <c r="AI1525" s="111" t="s">
        <v>207</v>
      </c>
      <c r="AK1525" s="111" t="str">
        <f aca="false">(AB1525)</f>
        <v>Rare software</v>
      </c>
      <c r="AL1525" s="0" t="s">
        <v>200</v>
      </c>
      <c r="AM1525" s="111" t="n">
        <f aca="false">AD1525</f>
        <v>1997</v>
      </c>
      <c r="AN1525" s="111" t="s">
        <v>263</v>
      </c>
      <c r="AP1525" s="0" t="s">
        <v>264</v>
      </c>
      <c r="AQ1525" s="0" t="s">
        <v>3378</v>
      </c>
      <c r="AR1525" s="0" t="s">
        <v>10147</v>
      </c>
      <c r="AS1525" s="0" t="s">
        <v>4347</v>
      </c>
      <c r="AV1525" s="0" t="s">
        <v>1018</v>
      </c>
      <c r="AW1525" s="0" t="s">
        <v>10148</v>
      </c>
      <c r="AX1525" s="0" t="s">
        <v>10149</v>
      </c>
      <c r="AZ1525" s="0" t="s">
        <v>10150</v>
      </c>
      <c r="BA1525" s="124" t="s">
        <v>200</v>
      </c>
      <c r="BB1525" s="0" t="s">
        <v>210</v>
      </c>
      <c r="BC1525" s="0" t="s">
        <v>10151</v>
      </c>
      <c r="BD1525" s="0" t="s">
        <v>10152</v>
      </c>
      <c r="BE1525" s="0" t="s">
        <v>10153</v>
      </c>
      <c r="BF1525" s="0" t="s">
        <v>10154</v>
      </c>
      <c r="BG1525" s="125" t="s">
        <v>200</v>
      </c>
      <c r="BH1525" s="0" t="s">
        <v>253</v>
      </c>
      <c r="BI1525" s="112" t="n">
        <v>45496870072</v>
      </c>
      <c r="BJ1525" s="126" t="s">
        <v>200</v>
      </c>
      <c r="BK1525" s="0" t="s">
        <v>215</v>
      </c>
      <c r="BL1525" s="112" t="n">
        <v>4</v>
      </c>
      <c r="BM1525" s="112" t="n">
        <v>4</v>
      </c>
      <c r="BN1525" s="112" t="n">
        <v>4</v>
      </c>
      <c r="BO1525" s="111" t="n">
        <v>60</v>
      </c>
      <c r="BP1525" s="125" t="s">
        <v>200</v>
      </c>
      <c r="BQ1525" s="127" t="s">
        <v>216</v>
      </c>
    </row>
    <row r="1526" customFormat="false" ht="13.8" hidden="false" customHeight="false" outlineLevel="0" collapsed="false">
      <c r="A1526" s="0" t="s">
        <v>10155</v>
      </c>
      <c r="B1526" s="0" t="s">
        <v>10122</v>
      </c>
      <c r="C1526" s="0" t="s">
        <v>423</v>
      </c>
      <c r="D1526" s="0" t="s">
        <v>1333</v>
      </c>
      <c r="E1526" s="0" t="s">
        <v>313</v>
      </c>
      <c r="F1526" s="0" t="s">
        <v>314</v>
      </c>
      <c r="G1526" s="0" t="s">
        <v>424</v>
      </c>
      <c r="H1526" s="0" t="s">
        <v>197</v>
      </c>
      <c r="J1526" s="111" t="n">
        <v>4</v>
      </c>
      <c r="K1526" s="0" t="s">
        <v>198</v>
      </c>
      <c r="L1526" s="0" t="s">
        <v>456</v>
      </c>
      <c r="M1526" s="0" t="s">
        <v>274</v>
      </c>
      <c r="Q1526" s="120" t="s">
        <v>200</v>
      </c>
      <c r="R1526" s="0" t="s">
        <v>16</v>
      </c>
      <c r="S1526" s="0" t="s">
        <v>201</v>
      </c>
      <c r="T1526" s="0" t="s">
        <v>198</v>
      </c>
      <c r="U1526" s="0" t="s">
        <v>202</v>
      </c>
      <c r="V1526" s="0" t="s">
        <v>1252</v>
      </c>
      <c r="W1526" s="110" t="s">
        <v>198</v>
      </c>
      <c r="X1526" s="111" t="n">
        <v>1997</v>
      </c>
      <c r="Z1526" s="111" t="s">
        <v>198</v>
      </c>
      <c r="AA1526" s="122" t="s">
        <v>200</v>
      </c>
      <c r="AB1526" s="0" t="s">
        <v>459</v>
      </c>
      <c r="AC1526" s="0" t="s">
        <v>459</v>
      </c>
      <c r="AD1526" s="111" t="n">
        <v>1997</v>
      </c>
      <c r="AE1526" s="111" t="s">
        <v>222</v>
      </c>
      <c r="AI1526" s="111" t="s">
        <v>207</v>
      </c>
      <c r="AK1526" s="111" t="str">
        <f aca="false">(AB1526)</f>
        <v>Konami</v>
      </c>
      <c r="AM1526" s="111" t="n">
        <f aca="false">AD1526</f>
        <v>1997</v>
      </c>
      <c r="AN1526" s="111" t="s">
        <v>208</v>
      </c>
      <c r="AS1526" s="0" t="s">
        <v>738</v>
      </c>
      <c r="AV1526" s="0" t="s">
        <v>200</v>
      </c>
      <c r="AZ1526" s="0" t="s">
        <v>10156</v>
      </c>
      <c r="BA1526" s="124" t="s">
        <v>200</v>
      </c>
      <c r="BB1526" s="0" t="s">
        <v>248</v>
      </c>
      <c r="BC1526" s="0" t="s">
        <v>10157</v>
      </c>
      <c r="BD1526" s="0" t="s">
        <v>10158</v>
      </c>
      <c r="BE1526" s="0" t="s">
        <v>10159</v>
      </c>
      <c r="BG1526" s="125" t="s">
        <v>200</v>
      </c>
      <c r="BH1526" s="0" t="s">
        <v>253</v>
      </c>
      <c r="BI1526" s="112" t="n">
        <v>4988602047431</v>
      </c>
      <c r="BJ1526" s="126" t="s">
        <v>200</v>
      </c>
      <c r="BK1526" s="0" t="s">
        <v>215</v>
      </c>
      <c r="BL1526" s="112" t="n">
        <v>4</v>
      </c>
      <c r="BM1526" s="112" t="n">
        <v>4</v>
      </c>
      <c r="BN1526" s="112" t="n">
        <v>4</v>
      </c>
      <c r="BO1526" s="111" t="n">
        <v>20</v>
      </c>
      <c r="BP1526" s="125" t="s">
        <v>200</v>
      </c>
      <c r="BQ1526" s="127" t="s">
        <v>216</v>
      </c>
    </row>
    <row r="1527" customFormat="false" ht="13.8" hidden="false" customHeight="false" outlineLevel="0" collapsed="false">
      <c r="A1527" s="0" t="s">
        <v>10160</v>
      </c>
      <c r="B1527" s="0" t="s">
        <v>10122</v>
      </c>
      <c r="C1527" s="0" t="s">
        <v>605</v>
      </c>
      <c r="D1527" s="0" t="s">
        <v>10161</v>
      </c>
      <c r="E1527" s="0" t="s">
        <v>194</v>
      </c>
      <c r="F1527" s="0" t="s">
        <v>606</v>
      </c>
      <c r="G1527" s="0" t="s">
        <v>391</v>
      </c>
      <c r="H1527" s="0" t="s">
        <v>901</v>
      </c>
      <c r="J1527" s="111" t="n">
        <v>2</v>
      </c>
      <c r="K1527" s="0" t="s">
        <v>198</v>
      </c>
      <c r="L1527" s="0" t="s">
        <v>392</v>
      </c>
      <c r="M1527" s="0" t="s">
        <v>199</v>
      </c>
      <c r="Q1527" s="120" t="s">
        <v>200</v>
      </c>
      <c r="R1527" s="0" t="s">
        <v>16</v>
      </c>
      <c r="S1527" s="0" t="s">
        <v>201</v>
      </c>
      <c r="T1527" s="0" t="s">
        <v>198</v>
      </c>
      <c r="U1527" s="0" t="s">
        <v>285</v>
      </c>
      <c r="V1527" s="0" t="s">
        <v>1252</v>
      </c>
      <c r="W1527" s="110" t="s">
        <v>198</v>
      </c>
      <c r="X1527" s="111" t="n">
        <v>1997</v>
      </c>
      <c r="Y1527" s="111" t="s">
        <v>205</v>
      </c>
      <c r="Z1527" s="111" t="s">
        <v>198</v>
      </c>
      <c r="AA1527" s="122" t="s">
        <v>200</v>
      </c>
      <c r="AB1527" s="0" t="s">
        <v>1016</v>
      </c>
      <c r="AC1527" s="0" t="s">
        <v>9448</v>
      </c>
      <c r="AD1527" s="111" t="n">
        <v>1997</v>
      </c>
      <c r="AE1527" s="111" t="s">
        <v>222</v>
      </c>
      <c r="AI1527" s="111" t="s">
        <v>207</v>
      </c>
      <c r="AK1527" s="111" t="s">
        <v>1016</v>
      </c>
      <c r="AL1527" s="0" t="s">
        <v>216</v>
      </c>
      <c r="AM1527" s="111" t="n">
        <v>1996</v>
      </c>
      <c r="AN1527" s="111" t="s">
        <v>263</v>
      </c>
      <c r="AO1527" s="0" t="s">
        <v>609</v>
      </c>
      <c r="AP1527" s="0" t="s">
        <v>200</v>
      </c>
      <c r="AR1527" s="0" t="s">
        <v>1455</v>
      </c>
      <c r="AS1527" s="0" t="s">
        <v>200</v>
      </c>
      <c r="AT1527" s="0" t="s">
        <v>4327</v>
      </c>
      <c r="AU1527" s="0" t="s">
        <v>470</v>
      </c>
      <c r="AV1527" s="0" t="s">
        <v>1018</v>
      </c>
      <c r="AW1527" s="0" t="s">
        <v>10148</v>
      </c>
      <c r="AZ1527" s="0" t="s">
        <v>10162</v>
      </c>
      <c r="BA1527" s="124" t="s">
        <v>200</v>
      </c>
      <c r="BB1527" s="0" t="s">
        <v>210</v>
      </c>
      <c r="BC1527" s="0" t="s">
        <v>10163</v>
      </c>
      <c r="BD1527" s="0" t="s">
        <v>10164</v>
      </c>
      <c r="BE1527" s="0" t="s">
        <v>10165</v>
      </c>
      <c r="BF1527" s="0" t="s">
        <v>10166</v>
      </c>
      <c r="BG1527" s="125" t="s">
        <v>200</v>
      </c>
      <c r="BH1527" s="0" t="s">
        <v>253</v>
      </c>
      <c r="BI1527" s="112" t="n">
        <v>45496870096</v>
      </c>
      <c r="BJ1527" s="126" t="s">
        <v>200</v>
      </c>
      <c r="BK1527" s="0" t="s">
        <v>215</v>
      </c>
      <c r="BL1527" s="112" t="n">
        <v>4</v>
      </c>
      <c r="BM1527" s="112" t="n">
        <v>4</v>
      </c>
      <c r="BN1527" s="112" t="n">
        <v>4</v>
      </c>
      <c r="BO1527" s="111" t="n">
        <v>60</v>
      </c>
      <c r="BP1527" s="125" t="s">
        <v>200</v>
      </c>
      <c r="BQ1527" s="127" t="s">
        <v>216</v>
      </c>
    </row>
    <row r="1528" customFormat="false" ht="13.8" hidden="false" customHeight="false" outlineLevel="0" collapsed="false">
      <c r="A1528" s="0" t="s">
        <v>10167</v>
      </c>
      <c r="B1528" s="0" t="s">
        <v>10122</v>
      </c>
      <c r="C1528" s="131" t="s">
        <v>1394</v>
      </c>
      <c r="D1528" s="131" t="s">
        <v>1333</v>
      </c>
      <c r="E1528" s="0" t="s">
        <v>284</v>
      </c>
      <c r="F1528" s="0" t="s">
        <v>399</v>
      </c>
      <c r="G1528" s="0" t="s">
        <v>330</v>
      </c>
      <c r="H1528" s="0" t="s">
        <v>400</v>
      </c>
      <c r="I1528" s="0" t="s">
        <v>2367</v>
      </c>
      <c r="J1528" s="111" t="n">
        <v>1</v>
      </c>
      <c r="K1528" s="0" t="s">
        <v>198</v>
      </c>
      <c r="L1528" s="0" t="s">
        <v>198</v>
      </c>
      <c r="M1528" s="0" t="s">
        <v>235</v>
      </c>
      <c r="N1528" s="0" t="s">
        <v>10168</v>
      </c>
      <c r="O1528" s="0" t="s">
        <v>237</v>
      </c>
      <c r="P1528" s="0" t="s">
        <v>1088</v>
      </c>
      <c r="Q1528" s="120" t="s">
        <v>200</v>
      </c>
      <c r="R1528" s="0" t="s">
        <v>16</v>
      </c>
      <c r="S1528" s="0" t="s">
        <v>201</v>
      </c>
      <c r="T1528" s="0" t="s">
        <v>198</v>
      </c>
      <c r="U1528" s="0" t="s">
        <v>202</v>
      </c>
      <c r="V1528" s="0" t="s">
        <v>1252</v>
      </c>
      <c r="W1528" s="110" t="s">
        <v>198</v>
      </c>
      <c r="X1528" s="111" t="n">
        <v>1997</v>
      </c>
      <c r="Y1528" s="111" t="s">
        <v>498</v>
      </c>
      <c r="Z1528" s="111" t="s">
        <v>221</v>
      </c>
      <c r="AA1528" s="122" t="s">
        <v>200</v>
      </c>
      <c r="AB1528" s="0" t="s">
        <v>9448</v>
      </c>
      <c r="AC1528" s="0" t="s">
        <v>9448</v>
      </c>
      <c r="AD1528" s="111" t="n">
        <v>1997</v>
      </c>
      <c r="AE1528" s="111" t="s">
        <v>222</v>
      </c>
      <c r="AG1528" s="111" t="s">
        <v>241</v>
      </c>
      <c r="AH1528" s="111" t="s">
        <v>6395</v>
      </c>
      <c r="AI1528" s="111" t="s">
        <v>207</v>
      </c>
      <c r="AK1528" s="111" t="str">
        <f aca="false">(AB1528)</f>
        <v>Nintendo</v>
      </c>
      <c r="AL1528" s="0" t="s">
        <v>200</v>
      </c>
      <c r="AM1528" s="111" t="n">
        <f aca="false">AD1528</f>
        <v>1997</v>
      </c>
      <c r="AN1528" s="111" t="s">
        <v>208</v>
      </c>
      <c r="AQ1528" s="0" t="s">
        <v>10169</v>
      </c>
      <c r="AR1528" s="0" t="s">
        <v>200</v>
      </c>
      <c r="AS1528" s="0" t="s">
        <v>9449</v>
      </c>
      <c r="AT1528" s="0" t="s">
        <v>339</v>
      </c>
      <c r="AV1528" s="0" t="s">
        <v>200</v>
      </c>
      <c r="AW1528" s="0" t="s">
        <v>9626</v>
      </c>
      <c r="AZ1528" s="0" t="s">
        <v>10170</v>
      </c>
      <c r="BA1528" s="124" t="s">
        <v>200</v>
      </c>
      <c r="BB1528" s="0" t="s">
        <v>248</v>
      </c>
      <c r="BC1528" s="0" t="s">
        <v>10171</v>
      </c>
      <c r="BD1528" s="0" t="s">
        <v>10172</v>
      </c>
      <c r="BE1528" s="0" t="s">
        <v>10173</v>
      </c>
      <c r="BF1528" s="0" t="s">
        <v>10174</v>
      </c>
      <c r="BG1528" s="125" t="s">
        <v>200</v>
      </c>
      <c r="BH1528" s="0" t="s">
        <v>253</v>
      </c>
      <c r="BI1528" s="112" t="n">
        <v>45496870010</v>
      </c>
      <c r="BJ1528" s="126" t="s">
        <v>200</v>
      </c>
      <c r="BK1528" s="0" t="s">
        <v>215</v>
      </c>
      <c r="BL1528" s="112" t="n">
        <v>4</v>
      </c>
      <c r="BM1528" s="112" t="n">
        <v>4</v>
      </c>
      <c r="BN1528" s="112" t="n">
        <v>4</v>
      </c>
      <c r="BO1528" s="111" t="n">
        <v>80</v>
      </c>
      <c r="BP1528" s="125" t="s">
        <v>200</v>
      </c>
      <c r="BQ1528" s="127" t="s">
        <v>216</v>
      </c>
    </row>
    <row r="1529" customFormat="false" ht="13.8" hidden="false" customHeight="false" outlineLevel="0" collapsed="false">
      <c r="A1529" s="0" t="s">
        <v>10175</v>
      </c>
      <c r="B1529" s="0" t="s">
        <v>10122</v>
      </c>
      <c r="C1529" s="0" t="s">
        <v>818</v>
      </c>
      <c r="D1529" s="0" t="s">
        <v>1460</v>
      </c>
      <c r="E1529" s="0" t="s">
        <v>313</v>
      </c>
      <c r="F1529" s="0" t="s">
        <v>314</v>
      </c>
      <c r="G1529" s="0" t="s">
        <v>880</v>
      </c>
      <c r="H1529" s="0" t="s">
        <v>838</v>
      </c>
      <c r="I1529" s="0" t="s">
        <v>3115</v>
      </c>
      <c r="J1529" s="111" t="n">
        <v>4</v>
      </c>
      <c r="K1529" s="0" t="s">
        <v>198</v>
      </c>
      <c r="L1529" s="0" t="s">
        <v>456</v>
      </c>
      <c r="M1529" s="0" t="s">
        <v>235</v>
      </c>
      <c r="N1529" s="0" t="s">
        <v>10176</v>
      </c>
      <c r="O1529" s="0" t="s">
        <v>458</v>
      </c>
      <c r="Q1529" s="120" t="s">
        <v>200</v>
      </c>
      <c r="R1529" s="0" t="s">
        <v>16</v>
      </c>
      <c r="S1529" s="0" t="s">
        <v>201</v>
      </c>
      <c r="T1529" s="0" t="s">
        <v>198</v>
      </c>
      <c r="U1529" s="0" t="s">
        <v>202</v>
      </c>
      <c r="V1529" s="0" t="s">
        <v>1252</v>
      </c>
      <c r="W1529" s="110" t="s">
        <v>198</v>
      </c>
      <c r="X1529" s="111" t="n">
        <v>1997</v>
      </c>
      <c r="Y1529" s="111" t="s">
        <v>1624</v>
      </c>
      <c r="Z1529" s="111" t="s">
        <v>198</v>
      </c>
      <c r="AA1529" s="122" t="s">
        <v>200</v>
      </c>
      <c r="AB1529" s="0" t="s">
        <v>9448</v>
      </c>
      <c r="AC1529" s="0" t="s">
        <v>9448</v>
      </c>
      <c r="AD1529" s="111" t="n">
        <v>1997</v>
      </c>
      <c r="AE1529" s="111" t="s">
        <v>222</v>
      </c>
      <c r="AG1529" s="111" t="s">
        <v>241</v>
      </c>
      <c r="AH1529" s="111" t="s">
        <v>2512</v>
      </c>
      <c r="AI1529" s="111" t="s">
        <v>207</v>
      </c>
      <c r="AK1529" s="111" t="str">
        <f aca="false">(AB1529)</f>
        <v>Nintendo</v>
      </c>
      <c r="AL1529" s="0" t="s">
        <v>200</v>
      </c>
      <c r="AM1529" s="111" t="n">
        <f aca="false">AD1529</f>
        <v>1997</v>
      </c>
      <c r="AN1529" s="111" t="s">
        <v>208</v>
      </c>
      <c r="AQ1529" s="0" t="s">
        <v>9983</v>
      </c>
      <c r="AR1529" s="0" t="s">
        <v>200</v>
      </c>
      <c r="AS1529" s="0" t="s">
        <v>9449</v>
      </c>
      <c r="AT1529" s="0" t="s">
        <v>433</v>
      </c>
      <c r="AV1529" s="0" t="s">
        <v>10177</v>
      </c>
      <c r="AZ1529" s="0" t="s">
        <v>10178</v>
      </c>
      <c r="BA1529" s="124" t="s">
        <v>200</v>
      </c>
      <c r="BB1529" s="0" t="s">
        <v>248</v>
      </c>
      <c r="BC1529" s="0" t="s">
        <v>10179</v>
      </c>
      <c r="BD1529" s="0" t="s">
        <v>10180</v>
      </c>
      <c r="BE1529" s="0" t="s">
        <v>10181</v>
      </c>
      <c r="BG1529" s="125" t="s">
        <v>200</v>
      </c>
      <c r="BH1529" s="0" t="s">
        <v>253</v>
      </c>
      <c r="BI1529" s="112" t="n">
        <v>45496870027</v>
      </c>
      <c r="BJ1529" s="126" t="s">
        <v>200</v>
      </c>
      <c r="BK1529" s="0" t="s">
        <v>215</v>
      </c>
      <c r="BL1529" s="112" t="n">
        <v>4</v>
      </c>
      <c r="BM1529" s="112" t="n">
        <v>4</v>
      </c>
      <c r="BN1529" s="112" t="n">
        <v>4</v>
      </c>
      <c r="BO1529" s="111" t="n">
        <v>60</v>
      </c>
      <c r="BP1529" s="125" t="s">
        <v>200</v>
      </c>
      <c r="BQ1529" s="127" t="s">
        <v>216</v>
      </c>
    </row>
    <row r="1530" customFormat="false" ht="13.8" hidden="false" customHeight="false" outlineLevel="0" collapsed="false">
      <c r="A1530" s="0" t="s">
        <v>10182</v>
      </c>
      <c r="B1530" s="0" t="s">
        <v>10122</v>
      </c>
      <c r="C1530" s="131" t="s">
        <v>1489</v>
      </c>
      <c r="D1530" s="131" t="s">
        <v>1333</v>
      </c>
      <c r="E1530" s="0" t="s">
        <v>194</v>
      </c>
      <c r="F1530" s="0" t="s">
        <v>195</v>
      </c>
      <c r="G1530" s="0" t="s">
        <v>196</v>
      </c>
      <c r="H1530" s="0" t="s">
        <v>219</v>
      </c>
      <c r="J1530" s="133" t="s">
        <v>5071</v>
      </c>
      <c r="K1530" s="0" t="s">
        <v>198</v>
      </c>
      <c r="L1530" s="0" t="s">
        <v>1050</v>
      </c>
      <c r="M1530" s="0" t="s">
        <v>199</v>
      </c>
      <c r="O1530" s="0" t="s">
        <v>200</v>
      </c>
      <c r="Q1530" s="120" t="s">
        <v>200</v>
      </c>
      <c r="R1530" s="0" t="s">
        <v>16</v>
      </c>
      <c r="S1530" s="0" t="s">
        <v>201</v>
      </c>
      <c r="T1530" s="0" t="s">
        <v>198</v>
      </c>
      <c r="U1530" s="0" t="s">
        <v>202</v>
      </c>
      <c r="V1530" s="0" t="s">
        <v>1252</v>
      </c>
      <c r="W1530" s="110" t="s">
        <v>1815</v>
      </c>
      <c r="X1530" s="111" t="n">
        <v>2000</v>
      </c>
      <c r="Z1530" s="111" t="s">
        <v>221</v>
      </c>
      <c r="AA1530" s="122" t="s">
        <v>200</v>
      </c>
      <c r="AB1530" s="0" t="s">
        <v>1016</v>
      </c>
      <c r="AC1530" s="0" t="s">
        <v>9448</v>
      </c>
      <c r="AD1530" s="111" t="n">
        <v>2000</v>
      </c>
      <c r="AE1530" s="111" t="s">
        <v>222</v>
      </c>
      <c r="AH1530" s="111" t="s">
        <v>1983</v>
      </c>
      <c r="AI1530" s="111" t="s">
        <v>207</v>
      </c>
      <c r="AK1530" s="111" t="str">
        <f aca="false">(AB1530)</f>
        <v>Rare software</v>
      </c>
      <c r="AM1530" s="111" t="n">
        <f aca="false">AD1530</f>
        <v>2000</v>
      </c>
      <c r="AN1530" s="111" t="s">
        <v>263</v>
      </c>
      <c r="AO1530" s="0" t="s">
        <v>10183</v>
      </c>
      <c r="AP1530" s="0" t="s">
        <v>200</v>
      </c>
      <c r="AR1530" s="0" t="s">
        <v>10184</v>
      </c>
      <c r="AS1530" s="0" t="s">
        <v>200</v>
      </c>
      <c r="AT1530" s="0" t="s">
        <v>266</v>
      </c>
      <c r="AU1530" s="0" t="s">
        <v>267</v>
      </c>
      <c r="AV1530" s="0" t="s">
        <v>1018</v>
      </c>
      <c r="AW1530" s="0" t="s">
        <v>10148</v>
      </c>
      <c r="AZ1530" s="0" t="s">
        <v>10185</v>
      </c>
      <c r="BA1530" s="124" t="s">
        <v>200</v>
      </c>
      <c r="BB1530" s="0" t="s">
        <v>210</v>
      </c>
      <c r="BC1530" s="0" t="s">
        <v>10186</v>
      </c>
      <c r="BD1530" s="0" t="s">
        <v>10187</v>
      </c>
      <c r="BE1530" s="0" t="s">
        <v>10188</v>
      </c>
      <c r="BF1530" s="0" t="s">
        <v>200</v>
      </c>
      <c r="BG1530" s="125" t="s">
        <v>200</v>
      </c>
      <c r="BH1530" s="0" t="s">
        <v>253</v>
      </c>
      <c r="BI1530" s="112" t="n">
        <v>45496870515</v>
      </c>
      <c r="BJ1530" s="126" t="s">
        <v>200</v>
      </c>
      <c r="BK1530" s="0" t="s">
        <v>215</v>
      </c>
      <c r="BL1530" s="112" t="n">
        <v>4</v>
      </c>
      <c r="BM1530" s="112" t="n">
        <v>4</v>
      </c>
      <c r="BN1530" s="112" t="n">
        <v>4</v>
      </c>
      <c r="BO1530" s="111" t="n">
        <v>20</v>
      </c>
      <c r="BP1530" s="125" t="s">
        <v>200</v>
      </c>
      <c r="BQ1530" s="127" t="s">
        <v>216</v>
      </c>
    </row>
    <row r="1531" customFormat="false" ht="13.8" hidden="false" customHeight="false" outlineLevel="0" collapsed="false">
      <c r="A1531" s="0" t="s">
        <v>10189</v>
      </c>
      <c r="B1531" s="0" t="s">
        <v>10122</v>
      </c>
      <c r="C1531" s="131" t="s">
        <v>1489</v>
      </c>
      <c r="D1531" s="131" t="s">
        <v>1333</v>
      </c>
      <c r="E1531" s="0" t="s">
        <v>194</v>
      </c>
      <c r="F1531" s="0" t="s">
        <v>195</v>
      </c>
      <c r="G1531" s="0" t="s">
        <v>196</v>
      </c>
      <c r="H1531" s="0" t="s">
        <v>219</v>
      </c>
      <c r="J1531" s="111" t="n">
        <v>1</v>
      </c>
      <c r="K1531" s="0" t="s">
        <v>198</v>
      </c>
      <c r="L1531" s="0" t="s">
        <v>198</v>
      </c>
      <c r="M1531" s="0" t="s">
        <v>199</v>
      </c>
      <c r="Q1531" s="120" t="s">
        <v>200</v>
      </c>
      <c r="R1531" s="0" t="s">
        <v>16</v>
      </c>
      <c r="S1531" s="0" t="s">
        <v>201</v>
      </c>
      <c r="T1531" s="0" t="s">
        <v>198</v>
      </c>
      <c r="U1531" s="0" t="s">
        <v>202</v>
      </c>
      <c r="V1531" s="0" t="s">
        <v>1252</v>
      </c>
      <c r="W1531" s="110" t="s">
        <v>198</v>
      </c>
      <c r="X1531" s="111" t="n">
        <v>1997</v>
      </c>
      <c r="Z1531" s="111" t="s">
        <v>198</v>
      </c>
      <c r="AA1531" s="122" t="s">
        <v>200</v>
      </c>
      <c r="AB1531" s="0" t="s">
        <v>912</v>
      </c>
      <c r="AC1531" s="0" t="s">
        <v>913</v>
      </c>
      <c r="AD1531" s="111" t="n">
        <v>1997</v>
      </c>
      <c r="AE1531" s="111" t="s">
        <v>222</v>
      </c>
      <c r="AH1531" s="111" t="s">
        <v>10190</v>
      </c>
      <c r="AI1531" s="111" t="s">
        <v>207</v>
      </c>
      <c r="AK1531" s="111" t="str">
        <f aca="false">(AB1531)</f>
        <v>Iguana entertainment</v>
      </c>
      <c r="AM1531" s="111" t="n">
        <f aca="false">AD1531</f>
        <v>1997</v>
      </c>
      <c r="AN1531" s="111" t="s">
        <v>297</v>
      </c>
      <c r="AP1531" s="0" t="s">
        <v>526</v>
      </c>
      <c r="AR1531" s="0" t="s">
        <v>3379</v>
      </c>
      <c r="AS1531" s="0" t="s">
        <v>10191</v>
      </c>
      <c r="AT1531" s="0" t="s">
        <v>10192</v>
      </c>
      <c r="AU1531" s="0" t="s">
        <v>552</v>
      </c>
      <c r="AV1531" s="0" t="s">
        <v>200</v>
      </c>
      <c r="AZ1531" s="0" t="s">
        <v>10193</v>
      </c>
      <c r="BA1531" s="124" t="s">
        <v>200</v>
      </c>
      <c r="BB1531" s="0" t="s">
        <v>210</v>
      </c>
      <c r="BC1531" s="0" t="s">
        <v>10194</v>
      </c>
      <c r="BD1531" s="0" t="s">
        <v>10195</v>
      </c>
      <c r="BE1531" s="0" t="s">
        <v>10196</v>
      </c>
      <c r="BF1531" s="0" t="s">
        <v>10197</v>
      </c>
      <c r="BG1531" s="125" t="s">
        <v>200</v>
      </c>
      <c r="BH1531" s="0" t="s">
        <v>253</v>
      </c>
      <c r="BI1531" s="112" t="n">
        <v>3455196408227</v>
      </c>
      <c r="BJ1531" s="126" t="s">
        <v>200</v>
      </c>
      <c r="BK1531" s="0" t="s">
        <v>215</v>
      </c>
      <c r="BL1531" s="112" t="n">
        <v>4</v>
      </c>
      <c r="BM1531" s="112" t="n">
        <v>4</v>
      </c>
      <c r="BN1531" s="112" t="n">
        <v>4</v>
      </c>
      <c r="BO1531" s="111" t="n">
        <v>20</v>
      </c>
      <c r="BP1531" s="125" t="s">
        <v>200</v>
      </c>
      <c r="BQ1531" s="127" t="s">
        <v>216</v>
      </c>
    </row>
    <row r="1532" customFormat="false" ht="13.8" hidden="false" customHeight="false" outlineLevel="0" collapsed="false">
      <c r="A1532" s="0" t="s">
        <v>10198</v>
      </c>
      <c r="B1532" s="0" t="s">
        <v>10122</v>
      </c>
      <c r="C1532" s="0" t="s">
        <v>1862</v>
      </c>
      <c r="D1532" s="0" t="s">
        <v>1333</v>
      </c>
      <c r="E1532" s="0" t="s">
        <v>313</v>
      </c>
      <c r="F1532" s="0" t="s">
        <v>314</v>
      </c>
      <c r="G1532" s="0" t="s">
        <v>880</v>
      </c>
      <c r="H1532" s="0" t="s">
        <v>400</v>
      </c>
      <c r="I1532" s="0" t="s">
        <v>2367</v>
      </c>
      <c r="J1532" s="111" t="n">
        <v>4</v>
      </c>
      <c r="K1532" s="0" t="s">
        <v>198</v>
      </c>
      <c r="L1532" s="0" t="s">
        <v>392</v>
      </c>
      <c r="M1532" s="0" t="s">
        <v>199</v>
      </c>
      <c r="Q1532" s="120" t="s">
        <v>200</v>
      </c>
      <c r="R1532" s="0" t="s">
        <v>16</v>
      </c>
      <c r="S1532" s="0" t="s">
        <v>201</v>
      </c>
      <c r="T1532" s="0" t="s">
        <v>198</v>
      </c>
      <c r="U1532" s="0" t="s">
        <v>202</v>
      </c>
      <c r="V1532" s="0" t="s">
        <v>1252</v>
      </c>
      <c r="W1532" s="110" t="s">
        <v>198</v>
      </c>
      <c r="X1532" s="111" t="n">
        <v>1997</v>
      </c>
      <c r="Z1532" s="111" t="s">
        <v>198</v>
      </c>
      <c r="AA1532" s="122" t="s">
        <v>200</v>
      </c>
      <c r="AB1532" s="0" t="s">
        <v>9448</v>
      </c>
      <c r="AC1532" s="0" t="s">
        <v>9448</v>
      </c>
      <c r="AD1532" s="111" t="n">
        <v>1997</v>
      </c>
      <c r="AE1532" s="111" t="s">
        <v>222</v>
      </c>
      <c r="AG1532" s="111" t="s">
        <v>241</v>
      </c>
      <c r="AH1532" s="111" t="s">
        <v>2370</v>
      </c>
      <c r="AI1532" s="111" t="s">
        <v>207</v>
      </c>
      <c r="AK1532" s="111" t="str">
        <f aca="false">(AB1532)</f>
        <v>Nintendo</v>
      </c>
      <c r="AM1532" s="111" t="n">
        <f aca="false">AD1532</f>
        <v>1997</v>
      </c>
      <c r="AN1532" s="111" t="s">
        <v>208</v>
      </c>
      <c r="AS1532" s="0" t="s">
        <v>200</v>
      </c>
      <c r="AV1532" s="0" t="s">
        <v>10199</v>
      </c>
      <c r="AW1532" s="0" t="s">
        <v>10117</v>
      </c>
      <c r="AZ1532" s="0" t="s">
        <v>10200</v>
      </c>
      <c r="BA1532" s="124" t="s">
        <v>200</v>
      </c>
      <c r="BB1532" s="0" t="s">
        <v>248</v>
      </c>
      <c r="BC1532" s="0" t="s">
        <v>10201</v>
      </c>
      <c r="BE1532" s="0" t="s">
        <v>10202</v>
      </c>
      <c r="BG1532" s="125" t="s">
        <v>200</v>
      </c>
      <c r="BH1532" s="0" t="s">
        <v>253</v>
      </c>
      <c r="BI1532" s="112" t="n">
        <v>45496870034</v>
      </c>
      <c r="BJ1532" s="126" t="s">
        <v>200</v>
      </c>
      <c r="BK1532" s="0" t="s">
        <v>215</v>
      </c>
      <c r="BL1532" s="112" t="n">
        <v>4</v>
      </c>
      <c r="BM1532" s="112" t="n">
        <v>4</v>
      </c>
      <c r="BN1532" s="112" t="n">
        <v>4</v>
      </c>
      <c r="BO1532" s="111" t="n">
        <v>20</v>
      </c>
      <c r="BP1532" s="125" t="s">
        <v>200</v>
      </c>
      <c r="BQ1532" s="127" t="s">
        <v>216</v>
      </c>
    </row>
    <row r="1533" customFormat="false" ht="13.8" hidden="false" customHeight="false" outlineLevel="0" collapsed="false">
      <c r="A1533" s="0" t="s">
        <v>10203</v>
      </c>
      <c r="B1533" s="0" t="s">
        <v>10122</v>
      </c>
      <c r="C1533" s="0" t="s">
        <v>234</v>
      </c>
      <c r="D1533" s="0" t="s">
        <v>1417</v>
      </c>
      <c r="E1533" s="0" t="s">
        <v>194</v>
      </c>
      <c r="F1533" s="0" t="s">
        <v>195</v>
      </c>
      <c r="G1533" s="0" t="s">
        <v>196</v>
      </c>
      <c r="H1533" s="0" t="s">
        <v>400</v>
      </c>
      <c r="I1533" s="0" t="s">
        <v>401</v>
      </c>
      <c r="J1533" s="111" t="n">
        <v>1</v>
      </c>
      <c r="K1533" s="0" t="s">
        <v>198</v>
      </c>
      <c r="L1533" s="0" t="s">
        <v>198</v>
      </c>
      <c r="M1533" s="0" t="s">
        <v>199</v>
      </c>
      <c r="Q1533" s="120" t="s">
        <v>200</v>
      </c>
      <c r="R1533" s="0" t="s">
        <v>16</v>
      </c>
      <c r="S1533" s="0" t="s">
        <v>201</v>
      </c>
      <c r="T1533" s="0" t="s">
        <v>198</v>
      </c>
      <c r="U1533" s="0" t="s">
        <v>202</v>
      </c>
      <c r="V1533" s="0" t="s">
        <v>1252</v>
      </c>
      <c r="W1533" s="110" t="s">
        <v>198</v>
      </c>
      <c r="X1533" s="111" t="n">
        <v>1998</v>
      </c>
      <c r="Y1533" s="111" t="s">
        <v>498</v>
      </c>
      <c r="Z1533" s="111" t="s">
        <v>221</v>
      </c>
      <c r="AA1533" s="122" t="s">
        <v>200</v>
      </c>
      <c r="AB1533" s="0" t="s">
        <v>9448</v>
      </c>
      <c r="AC1533" s="0" t="s">
        <v>9448</v>
      </c>
      <c r="AD1533" s="111" t="n">
        <v>1998</v>
      </c>
      <c r="AE1533" s="111" t="s">
        <v>222</v>
      </c>
      <c r="AG1533" s="111" t="s">
        <v>241</v>
      </c>
      <c r="AH1533" s="111" t="s">
        <v>2370</v>
      </c>
      <c r="AI1533" s="111" t="s">
        <v>207</v>
      </c>
      <c r="AK1533" s="111" t="str">
        <f aca="false">(AB1533)</f>
        <v>Nintendo</v>
      </c>
      <c r="AM1533" s="111" t="n">
        <f aca="false">AD1533</f>
        <v>1998</v>
      </c>
      <c r="AN1533" s="111" t="s">
        <v>208</v>
      </c>
      <c r="AS1533" s="0" t="s">
        <v>10071</v>
      </c>
      <c r="AU1533" s="0" t="s">
        <v>434</v>
      </c>
      <c r="AV1533" s="0" t="s">
        <v>10204</v>
      </c>
      <c r="AW1533" s="0" t="s">
        <v>10117</v>
      </c>
      <c r="AZ1533" s="0" t="s">
        <v>10205</v>
      </c>
      <c r="BA1533" s="124" t="s">
        <v>200</v>
      </c>
      <c r="BB1533" s="0" t="s">
        <v>248</v>
      </c>
      <c r="BC1533" s="0" t="s">
        <v>10206</v>
      </c>
      <c r="BD1533" s="0" t="s">
        <v>10207</v>
      </c>
      <c r="BE1533" s="0" t="s">
        <v>10208</v>
      </c>
      <c r="BF1533" s="0" t="s">
        <v>200</v>
      </c>
      <c r="BG1533" s="125" t="s">
        <v>200</v>
      </c>
      <c r="BH1533" s="0" t="s">
        <v>253</v>
      </c>
      <c r="BI1533" s="112" t="n">
        <v>45496870171</v>
      </c>
      <c r="BJ1533" s="126" t="s">
        <v>200</v>
      </c>
      <c r="BK1533" s="0" t="s">
        <v>215</v>
      </c>
      <c r="BL1533" s="112" t="n">
        <v>4</v>
      </c>
      <c r="BM1533" s="112" t="n">
        <v>4</v>
      </c>
      <c r="BN1533" s="112" t="n">
        <v>4</v>
      </c>
      <c r="BO1533" s="111" t="n">
        <v>60</v>
      </c>
      <c r="BP1533" s="125" t="s">
        <v>200</v>
      </c>
      <c r="BQ1533" s="127" t="s">
        <v>216</v>
      </c>
    </row>
    <row r="1534" customFormat="false" ht="13.8" hidden="false" customHeight="false" outlineLevel="0" collapsed="false">
      <c r="A1534" s="131" t="s">
        <v>10209</v>
      </c>
      <c r="B1534" s="0" t="s">
        <v>4852</v>
      </c>
      <c r="C1534" s="0" t="s">
        <v>3792</v>
      </c>
      <c r="D1534" s="0" t="s">
        <v>1333</v>
      </c>
      <c r="E1534" s="0" t="s">
        <v>313</v>
      </c>
      <c r="F1534" s="0" t="s">
        <v>314</v>
      </c>
      <c r="G1534" s="0" t="s">
        <v>196</v>
      </c>
      <c r="H1534" s="0" t="s">
        <v>219</v>
      </c>
      <c r="J1534" s="111" t="n">
        <v>4</v>
      </c>
      <c r="K1534" s="0" t="s">
        <v>198</v>
      </c>
      <c r="L1534" s="0" t="s">
        <v>392</v>
      </c>
      <c r="M1534" s="0" t="s">
        <v>199</v>
      </c>
      <c r="O1534" s="0" t="s">
        <v>200</v>
      </c>
      <c r="Q1534" s="120" t="s">
        <v>200</v>
      </c>
      <c r="R1534" s="0" t="s">
        <v>10210</v>
      </c>
      <c r="S1534" s="0" t="s">
        <v>201</v>
      </c>
      <c r="T1534" s="0" t="s">
        <v>198</v>
      </c>
      <c r="U1534" s="0" t="s">
        <v>202</v>
      </c>
      <c r="V1534" s="0" t="s">
        <v>1252</v>
      </c>
      <c r="W1534" s="110" t="s">
        <v>204</v>
      </c>
      <c r="X1534" s="111" t="n">
        <v>2003</v>
      </c>
      <c r="Z1534" s="111" t="s">
        <v>198</v>
      </c>
      <c r="AA1534" s="122" t="s">
        <v>200</v>
      </c>
      <c r="AB1534" s="0" t="s">
        <v>10211</v>
      </c>
      <c r="AC1534" s="0" t="s">
        <v>9448</v>
      </c>
      <c r="AD1534" s="111" t="n">
        <v>2003</v>
      </c>
      <c r="AE1534" s="111" t="s">
        <v>222</v>
      </c>
      <c r="AI1534" s="111" t="s">
        <v>207</v>
      </c>
      <c r="AK1534" s="111" t="str">
        <f aca="false">(AB1534)</f>
        <v>Nintendo – software technology</v>
      </c>
      <c r="AL1534" s="0" t="s">
        <v>200</v>
      </c>
      <c r="AM1534" s="111" t="n">
        <f aca="false">AD1534</f>
        <v>2003</v>
      </c>
      <c r="AN1534" s="111" t="s">
        <v>297</v>
      </c>
      <c r="AR1534" s="0" t="s">
        <v>200</v>
      </c>
      <c r="AS1534" s="0" t="s">
        <v>200</v>
      </c>
      <c r="AV1534" s="0" t="s">
        <v>200</v>
      </c>
      <c r="AZ1534" s="0" t="s">
        <v>10212</v>
      </c>
      <c r="BA1534" s="124" t="s">
        <v>200</v>
      </c>
      <c r="BB1534" s="0" t="s">
        <v>210</v>
      </c>
      <c r="BC1534" s="0" t="s">
        <v>10213</v>
      </c>
      <c r="BE1534" s="104" t="s">
        <v>2302</v>
      </c>
      <c r="BG1534" s="125" t="s">
        <v>200</v>
      </c>
      <c r="BH1534" s="0" t="s">
        <v>466</v>
      </c>
      <c r="BI1534" s="112" t="n">
        <v>45496391607</v>
      </c>
      <c r="BJ1534" s="126" t="s">
        <v>200</v>
      </c>
      <c r="BK1534" s="0" t="s">
        <v>215</v>
      </c>
      <c r="BL1534" s="112" t="n">
        <v>4</v>
      </c>
      <c r="BM1534" s="112" t="n">
        <v>4</v>
      </c>
      <c r="BN1534" s="112" t="n">
        <v>4</v>
      </c>
      <c r="BO1534" s="111" t="n">
        <v>20</v>
      </c>
      <c r="BP1534" s="125" t="s">
        <v>200</v>
      </c>
      <c r="BQ1534" s="127" t="s">
        <v>216</v>
      </c>
    </row>
    <row r="1535" customFormat="false" ht="13.8" hidden="false" customHeight="false" outlineLevel="0" collapsed="false">
      <c r="A1535" s="131" t="s">
        <v>10214</v>
      </c>
      <c r="B1535" s="0" t="s">
        <v>4852</v>
      </c>
      <c r="C1535" s="0" t="s">
        <v>928</v>
      </c>
      <c r="D1535" s="0" t="s">
        <v>1452</v>
      </c>
      <c r="E1535" s="0" t="s">
        <v>194</v>
      </c>
      <c r="F1535" s="0" t="s">
        <v>195</v>
      </c>
      <c r="G1535" s="0" t="s">
        <v>330</v>
      </c>
      <c r="H1535" s="0" t="s">
        <v>219</v>
      </c>
      <c r="J1535" s="111" t="n">
        <v>1</v>
      </c>
      <c r="K1535" s="0" t="s">
        <v>198</v>
      </c>
      <c r="L1535" s="0" t="s">
        <v>198</v>
      </c>
      <c r="M1535" s="0" t="s">
        <v>199</v>
      </c>
      <c r="O1535" s="0" t="s">
        <v>200</v>
      </c>
      <c r="Q1535" s="120" t="s">
        <v>200</v>
      </c>
      <c r="R1535" s="0" t="s">
        <v>10210</v>
      </c>
      <c r="S1535" s="0" t="s">
        <v>201</v>
      </c>
      <c r="T1535" s="0" t="s">
        <v>198</v>
      </c>
      <c r="U1535" s="0" t="s">
        <v>202</v>
      </c>
      <c r="V1535" s="0" t="s">
        <v>1252</v>
      </c>
      <c r="W1535" s="110" t="s">
        <v>204</v>
      </c>
      <c r="X1535" s="111" t="n">
        <v>2005</v>
      </c>
      <c r="Z1535" s="130" t="s">
        <v>757</v>
      </c>
      <c r="AA1535" s="122" t="s">
        <v>200</v>
      </c>
      <c r="AB1535" s="0" t="s">
        <v>10215</v>
      </c>
      <c r="AC1535" s="0" t="s">
        <v>370</v>
      </c>
      <c r="AD1535" s="111" t="n">
        <v>2005</v>
      </c>
      <c r="AE1535" s="111" t="s">
        <v>222</v>
      </c>
      <c r="AI1535" s="111" t="s">
        <v>207</v>
      </c>
      <c r="AK1535" s="111" t="str">
        <f aca="false">(AB1535)</f>
        <v>Monolith soft</v>
      </c>
      <c r="AM1535" s="111" t="n">
        <v>2003</v>
      </c>
      <c r="AN1535" s="111" t="s">
        <v>208</v>
      </c>
      <c r="AS1535" s="0" t="s">
        <v>200</v>
      </c>
      <c r="AT1535" s="0" t="s">
        <v>683</v>
      </c>
      <c r="AU1535" s="0" t="s">
        <v>332</v>
      </c>
      <c r="AV1535" s="0" t="s">
        <v>200</v>
      </c>
      <c r="AZ1535" s="0" t="s">
        <v>10216</v>
      </c>
      <c r="BA1535" s="124" t="s">
        <v>200</v>
      </c>
      <c r="BB1535" s="0" t="s">
        <v>210</v>
      </c>
      <c r="BC1535" s="0" t="s">
        <v>10217</v>
      </c>
      <c r="BD1535" s="0" t="s">
        <v>10218</v>
      </c>
      <c r="BE1535" s="104" t="s">
        <v>10219</v>
      </c>
      <c r="BG1535" s="125" t="s">
        <v>200</v>
      </c>
      <c r="BH1535" s="0" t="s">
        <v>466</v>
      </c>
      <c r="BI1535" s="112" t="n">
        <v>45496393618</v>
      </c>
      <c r="BJ1535" s="126" t="s">
        <v>200</v>
      </c>
      <c r="BK1535" s="0" t="s">
        <v>215</v>
      </c>
      <c r="BL1535" s="112" t="n">
        <v>4</v>
      </c>
      <c r="BM1535" s="112" t="n">
        <v>4</v>
      </c>
      <c r="BN1535" s="112" t="n">
        <v>4</v>
      </c>
      <c r="BO1535" s="111" t="n">
        <v>60</v>
      </c>
      <c r="BP1535" s="125" t="s">
        <v>200</v>
      </c>
      <c r="BQ1535" s="127" t="s">
        <v>216</v>
      </c>
    </row>
    <row r="1536" customFormat="false" ht="13.8" hidden="false" customHeight="false" outlineLevel="0" collapsed="false">
      <c r="A1536" s="131" t="s">
        <v>10220</v>
      </c>
      <c r="B1536" s="0" t="s">
        <v>4852</v>
      </c>
      <c r="C1536" s="131" t="s">
        <v>1408</v>
      </c>
      <c r="D1536" s="131" t="s">
        <v>1333</v>
      </c>
      <c r="E1536" s="0" t="s">
        <v>194</v>
      </c>
      <c r="F1536" s="0" t="s">
        <v>195</v>
      </c>
      <c r="G1536" s="0" t="s">
        <v>330</v>
      </c>
      <c r="H1536" s="0" t="s">
        <v>197</v>
      </c>
      <c r="J1536" s="111" t="n">
        <v>1</v>
      </c>
      <c r="K1536" s="0" t="s">
        <v>198</v>
      </c>
      <c r="L1536" s="0" t="s">
        <v>198</v>
      </c>
      <c r="M1536" s="0" t="s">
        <v>199</v>
      </c>
      <c r="O1536" s="0" t="s">
        <v>200</v>
      </c>
      <c r="Q1536" s="120" t="s">
        <v>200</v>
      </c>
      <c r="R1536" s="0" t="s">
        <v>10210</v>
      </c>
      <c r="S1536" s="0" t="s">
        <v>201</v>
      </c>
      <c r="T1536" s="0" t="s">
        <v>198</v>
      </c>
      <c r="U1536" s="0" t="s">
        <v>202</v>
      </c>
      <c r="V1536" s="0" t="s">
        <v>1252</v>
      </c>
      <c r="W1536" s="110" t="s">
        <v>204</v>
      </c>
      <c r="X1536" s="111" t="n">
        <v>2004</v>
      </c>
      <c r="Z1536" s="130" t="s">
        <v>757</v>
      </c>
      <c r="AA1536" s="122" t="s">
        <v>200</v>
      </c>
      <c r="AB1536" s="0" t="s">
        <v>2802</v>
      </c>
      <c r="AC1536" s="0" t="s">
        <v>1696</v>
      </c>
      <c r="AD1536" s="111" t="n">
        <v>2004</v>
      </c>
      <c r="AE1536" s="111" t="s">
        <v>198</v>
      </c>
      <c r="AG1536" s="111" t="s">
        <v>3099</v>
      </c>
      <c r="AH1536" s="111" t="s">
        <v>200</v>
      </c>
      <c r="AI1536" s="111" t="s">
        <v>207</v>
      </c>
      <c r="AK1536" s="111" t="str">
        <f aca="false">(AB1536)</f>
        <v>Ubisoft Montpellier</v>
      </c>
      <c r="AM1536" s="111" t="n">
        <f aca="false">AD1536</f>
        <v>2004</v>
      </c>
      <c r="AN1536" s="111" t="s">
        <v>510</v>
      </c>
      <c r="AS1536" s="0" t="s">
        <v>200</v>
      </c>
      <c r="AT1536" s="0" t="s">
        <v>266</v>
      </c>
      <c r="AU1536" s="0" t="s">
        <v>10221</v>
      </c>
      <c r="AV1536" s="0" t="s">
        <v>2805</v>
      </c>
      <c r="AZ1536" s="0" t="s">
        <v>10222</v>
      </c>
      <c r="BA1536" s="124" t="s">
        <v>200</v>
      </c>
      <c r="BB1536" s="0" t="s">
        <v>210</v>
      </c>
      <c r="BC1536" s="0" t="s">
        <v>10223</v>
      </c>
      <c r="BD1536" s="0" t="s">
        <v>10224</v>
      </c>
      <c r="BE1536" s="104" t="s">
        <v>10225</v>
      </c>
      <c r="BF1536" s="104" t="s">
        <v>10226</v>
      </c>
      <c r="BG1536" s="125" t="s">
        <v>200</v>
      </c>
      <c r="BH1536" s="0" t="s">
        <v>466</v>
      </c>
      <c r="BI1536" s="112" t="n">
        <v>3307210148063</v>
      </c>
      <c r="BJ1536" s="126" t="s">
        <v>200</v>
      </c>
      <c r="BK1536" s="0" t="s">
        <v>215</v>
      </c>
      <c r="BL1536" s="112" t="n">
        <v>4</v>
      </c>
      <c r="BM1536" s="112" t="n">
        <v>4</v>
      </c>
      <c r="BN1536" s="112" t="n">
        <v>4</v>
      </c>
      <c r="BO1536" s="111" t="n">
        <v>20</v>
      </c>
      <c r="BP1536" s="125" t="s">
        <v>200</v>
      </c>
      <c r="BQ1536" s="127" t="s">
        <v>216</v>
      </c>
    </row>
    <row r="1537" customFormat="false" ht="13.8" hidden="false" customHeight="false" outlineLevel="0" collapsed="false">
      <c r="A1537" s="131" t="s">
        <v>10227</v>
      </c>
      <c r="B1537" s="0" t="s">
        <v>4852</v>
      </c>
      <c r="C1537" s="0" t="s">
        <v>380</v>
      </c>
      <c r="D1537" s="0" t="s">
        <v>1333</v>
      </c>
      <c r="E1537" s="0" t="s">
        <v>194</v>
      </c>
      <c r="F1537" s="0" t="s">
        <v>195</v>
      </c>
      <c r="G1537" s="0" t="s">
        <v>196</v>
      </c>
      <c r="H1537" s="0" t="s">
        <v>400</v>
      </c>
      <c r="I1537" s="0" t="s">
        <v>2367</v>
      </c>
      <c r="J1537" s="111" t="n">
        <v>2</v>
      </c>
      <c r="K1537" s="0" t="s">
        <v>198</v>
      </c>
      <c r="L1537" s="0" t="s">
        <v>392</v>
      </c>
      <c r="M1537" s="0" t="s">
        <v>199</v>
      </c>
      <c r="O1537" s="0" t="s">
        <v>200</v>
      </c>
      <c r="Q1537" s="120" t="s">
        <v>200</v>
      </c>
      <c r="R1537" s="0" t="s">
        <v>10210</v>
      </c>
      <c r="S1537" s="0" t="s">
        <v>201</v>
      </c>
      <c r="T1537" s="0" t="s">
        <v>198</v>
      </c>
      <c r="U1537" s="0" t="s">
        <v>202</v>
      </c>
      <c r="V1537" s="0" t="s">
        <v>1252</v>
      </c>
      <c r="W1537" s="110" t="s">
        <v>1815</v>
      </c>
      <c r="X1537" s="111" t="n">
        <v>2003</v>
      </c>
      <c r="Z1537" s="111" t="s">
        <v>198</v>
      </c>
      <c r="AA1537" s="122" t="s">
        <v>200</v>
      </c>
      <c r="AB1537" s="0" t="s">
        <v>1032</v>
      </c>
      <c r="AC1537" s="0" t="s">
        <v>206</v>
      </c>
      <c r="AD1537" s="111" t="n">
        <v>2003</v>
      </c>
      <c r="AE1537" s="111" t="s">
        <v>222</v>
      </c>
      <c r="AI1537" s="111" t="s">
        <v>207</v>
      </c>
      <c r="AK1537" s="111" t="str">
        <f aca="false">(AB1537)</f>
        <v>Sega – Sonic team</v>
      </c>
      <c r="AM1537" s="111" t="n">
        <f aca="false">AD1537</f>
        <v>2003</v>
      </c>
      <c r="AN1537" s="111" t="s">
        <v>208</v>
      </c>
      <c r="AO1537" s="0" t="s">
        <v>10228</v>
      </c>
      <c r="AP1537" s="0" t="s">
        <v>200</v>
      </c>
      <c r="AS1537" s="0" t="s">
        <v>200</v>
      </c>
      <c r="AT1537" s="0" t="s">
        <v>6619</v>
      </c>
      <c r="AU1537" s="0" t="s">
        <v>434</v>
      </c>
      <c r="AV1537" s="0" t="s">
        <v>10229</v>
      </c>
      <c r="AZ1537" s="0" t="s">
        <v>10230</v>
      </c>
      <c r="BA1537" s="124" t="s">
        <v>200</v>
      </c>
      <c r="BB1537" s="0" t="s">
        <v>210</v>
      </c>
      <c r="BC1537" s="0" t="s">
        <v>10231</v>
      </c>
      <c r="BD1537" s="0" t="s">
        <v>10232</v>
      </c>
      <c r="BE1537" s="104" t="s">
        <v>10233</v>
      </c>
      <c r="BG1537" s="125" t="s">
        <v>200</v>
      </c>
      <c r="BH1537" s="0" t="s">
        <v>466</v>
      </c>
      <c r="BI1537" s="112" t="n">
        <v>5060004761876</v>
      </c>
      <c r="BJ1537" s="126" t="s">
        <v>200</v>
      </c>
      <c r="BK1537" s="0" t="s">
        <v>215</v>
      </c>
      <c r="BL1537" s="112" t="n">
        <v>4</v>
      </c>
      <c r="BM1537" s="112" t="n">
        <v>4</v>
      </c>
      <c r="BN1537" s="112" t="n">
        <v>4</v>
      </c>
      <c r="BO1537" s="111" t="n">
        <v>20</v>
      </c>
      <c r="BP1537" s="125" t="s">
        <v>200</v>
      </c>
      <c r="BQ1537" s="127" t="s">
        <v>216</v>
      </c>
    </row>
    <row r="1538" customFormat="false" ht="13.8" hidden="false" customHeight="false" outlineLevel="0" collapsed="false">
      <c r="A1538" s="0" t="s">
        <v>10234</v>
      </c>
      <c r="B1538" s="0" t="s">
        <v>4852</v>
      </c>
      <c r="C1538" s="0" t="s">
        <v>3767</v>
      </c>
      <c r="D1538" s="0" t="s">
        <v>1333</v>
      </c>
      <c r="E1538" s="0" t="s">
        <v>194</v>
      </c>
      <c r="F1538" s="0" t="s">
        <v>195</v>
      </c>
      <c r="G1538" s="0" t="s">
        <v>362</v>
      </c>
      <c r="H1538" s="0" t="s">
        <v>197</v>
      </c>
      <c r="J1538" s="111" t="n">
        <v>1</v>
      </c>
      <c r="K1538" s="0" t="s">
        <v>198</v>
      </c>
      <c r="L1538" s="0" t="s">
        <v>198</v>
      </c>
      <c r="M1538" s="0" t="s">
        <v>199</v>
      </c>
      <c r="Q1538" s="120" t="s">
        <v>200</v>
      </c>
      <c r="R1538" s="0" t="s">
        <v>10210</v>
      </c>
      <c r="S1538" s="0" t="s">
        <v>201</v>
      </c>
      <c r="T1538" s="0" t="s">
        <v>198</v>
      </c>
      <c r="U1538" s="0" t="s">
        <v>202</v>
      </c>
      <c r="V1538" s="0" t="s">
        <v>1252</v>
      </c>
      <c r="W1538" s="110" t="s">
        <v>1815</v>
      </c>
      <c r="X1538" s="111" t="n">
        <v>2005</v>
      </c>
      <c r="Z1538" s="111" t="s">
        <v>198</v>
      </c>
      <c r="AA1538" s="122" t="s">
        <v>200</v>
      </c>
      <c r="AB1538" s="0" t="s">
        <v>459</v>
      </c>
      <c r="AC1538" s="0" t="s">
        <v>9448</v>
      </c>
      <c r="AD1538" s="111" t="n">
        <v>2005</v>
      </c>
      <c r="AE1538" s="111" t="s">
        <v>222</v>
      </c>
      <c r="AI1538" s="111" t="s">
        <v>207</v>
      </c>
      <c r="AK1538" s="111" t="str">
        <f aca="false">(AB1538)</f>
        <v>Konami</v>
      </c>
      <c r="AM1538" s="111" t="n">
        <f aca="false">AD1538</f>
        <v>2005</v>
      </c>
      <c r="AN1538" s="111" t="s">
        <v>208</v>
      </c>
      <c r="AO1538" s="0" t="s">
        <v>10235</v>
      </c>
      <c r="AP1538" s="0" t="s">
        <v>200</v>
      </c>
      <c r="AS1538" s="0" t="s">
        <v>9449</v>
      </c>
      <c r="AT1538" s="0" t="s">
        <v>1380</v>
      </c>
      <c r="AU1538" s="0" t="s">
        <v>200</v>
      </c>
      <c r="AV1538" s="0" t="s">
        <v>200</v>
      </c>
      <c r="AZ1538" s="0" t="s">
        <v>10236</v>
      </c>
      <c r="BA1538" s="124" t="s">
        <v>200</v>
      </c>
      <c r="BB1538" s="0" t="s">
        <v>248</v>
      </c>
      <c r="BC1538" s="0" t="s">
        <v>10237</v>
      </c>
      <c r="BD1538" s="0" t="s">
        <v>200</v>
      </c>
      <c r="BE1538" s="104" t="s">
        <v>10238</v>
      </c>
      <c r="BF1538" s="104" t="s">
        <v>200</v>
      </c>
      <c r="BG1538" s="125" t="s">
        <v>200</v>
      </c>
      <c r="BH1538" s="0" t="s">
        <v>466</v>
      </c>
      <c r="BI1538" s="112" t="n">
        <v>45496394318</v>
      </c>
      <c r="BJ1538" s="126" t="s">
        <v>200</v>
      </c>
      <c r="BK1538" s="0" t="s">
        <v>215</v>
      </c>
      <c r="BL1538" s="112" t="n">
        <v>4</v>
      </c>
      <c r="BM1538" s="112" t="n">
        <v>4</v>
      </c>
      <c r="BN1538" s="112" t="n">
        <v>4</v>
      </c>
      <c r="BO1538" s="111" t="n">
        <v>20</v>
      </c>
      <c r="BP1538" s="125" t="s">
        <v>200</v>
      </c>
      <c r="BQ1538" s="127" t="s">
        <v>216</v>
      </c>
    </row>
    <row r="1539" customFormat="false" ht="13.8" hidden="false" customHeight="false" outlineLevel="0" collapsed="false">
      <c r="A1539" s="131" t="s">
        <v>10239</v>
      </c>
      <c r="B1539" s="0" t="s">
        <v>4852</v>
      </c>
      <c r="C1539" s="0" t="s">
        <v>3767</v>
      </c>
      <c r="D1539" s="0" t="s">
        <v>1333</v>
      </c>
      <c r="E1539" s="0" t="s">
        <v>194</v>
      </c>
      <c r="F1539" s="0" t="s">
        <v>195</v>
      </c>
      <c r="G1539" s="0" t="s">
        <v>196</v>
      </c>
      <c r="H1539" s="0" t="s">
        <v>400</v>
      </c>
      <c r="I1539" s="0" t="s">
        <v>594</v>
      </c>
      <c r="J1539" s="111" t="n">
        <v>4</v>
      </c>
      <c r="K1539" s="0" t="s">
        <v>198</v>
      </c>
      <c r="L1539" s="0" t="s">
        <v>392</v>
      </c>
      <c r="M1539" s="0" t="s">
        <v>199</v>
      </c>
      <c r="O1539" s="0" t="s">
        <v>200</v>
      </c>
      <c r="Q1539" s="120" t="s">
        <v>200</v>
      </c>
      <c r="R1539" s="0" t="s">
        <v>10210</v>
      </c>
      <c r="S1539" s="0" t="s">
        <v>201</v>
      </c>
      <c r="T1539" s="0" t="s">
        <v>198</v>
      </c>
      <c r="U1539" s="0" t="s">
        <v>202</v>
      </c>
      <c r="V1539" s="0" t="s">
        <v>1252</v>
      </c>
      <c r="W1539" s="110" t="s">
        <v>1815</v>
      </c>
      <c r="X1539" s="111" t="n">
        <v>2004</v>
      </c>
      <c r="Y1539" s="111" t="s">
        <v>498</v>
      </c>
      <c r="Z1539" s="111" t="s">
        <v>198</v>
      </c>
      <c r="AA1539" s="122" t="s">
        <v>200</v>
      </c>
      <c r="AB1539" s="0" t="s">
        <v>370</v>
      </c>
      <c r="AC1539" s="0" t="s">
        <v>9448</v>
      </c>
      <c r="AD1539" s="111" t="n">
        <v>2004</v>
      </c>
      <c r="AE1539" s="111" t="s">
        <v>222</v>
      </c>
      <c r="AI1539" s="111" t="s">
        <v>207</v>
      </c>
      <c r="AK1539" s="111" t="str">
        <f aca="false">(AB1539)</f>
        <v>Namco</v>
      </c>
      <c r="AM1539" s="111" t="n">
        <f aca="false">AD1539</f>
        <v>2004</v>
      </c>
      <c r="AN1539" s="111" t="s">
        <v>208</v>
      </c>
      <c r="AO1539" s="0" t="s">
        <v>8917</v>
      </c>
      <c r="AP1539" s="0" t="s">
        <v>200</v>
      </c>
      <c r="AQ1539" s="0" t="s">
        <v>200</v>
      </c>
      <c r="AS1539" s="0" t="s">
        <v>9749</v>
      </c>
      <c r="AT1539" s="0" t="s">
        <v>1380</v>
      </c>
      <c r="AU1539" s="0" t="s">
        <v>200</v>
      </c>
      <c r="AV1539" s="0" t="s">
        <v>200</v>
      </c>
      <c r="AZ1539" s="0" t="s">
        <v>10240</v>
      </c>
      <c r="BA1539" s="124" t="s">
        <v>200</v>
      </c>
      <c r="BB1539" s="0" t="s">
        <v>210</v>
      </c>
      <c r="BC1539" s="0" t="s">
        <v>10241</v>
      </c>
      <c r="BD1539" s="0" t="s">
        <v>10242</v>
      </c>
      <c r="BE1539" s="104" t="s">
        <v>10243</v>
      </c>
      <c r="BG1539" s="125" t="s">
        <v>200</v>
      </c>
      <c r="BH1539" s="0" t="s">
        <v>253</v>
      </c>
      <c r="BI1539" s="112" t="n">
        <v>45496392697</v>
      </c>
      <c r="BJ1539" s="126" t="s">
        <v>200</v>
      </c>
      <c r="BK1539" s="0" t="s">
        <v>215</v>
      </c>
      <c r="BL1539" s="112" t="n">
        <v>4</v>
      </c>
      <c r="BM1539" s="112" t="n">
        <v>4</v>
      </c>
      <c r="BN1539" s="112" t="n">
        <v>4</v>
      </c>
      <c r="BO1539" s="111" t="n">
        <v>20</v>
      </c>
      <c r="BP1539" s="125" t="s">
        <v>200</v>
      </c>
      <c r="BQ1539" s="127" t="s">
        <v>216</v>
      </c>
    </row>
    <row r="1540" customFormat="false" ht="13.8" hidden="false" customHeight="false" outlineLevel="0" collapsed="false">
      <c r="A1540" s="131" t="s">
        <v>10244</v>
      </c>
      <c r="B1540" s="0" t="s">
        <v>4852</v>
      </c>
      <c r="C1540" s="0" t="s">
        <v>380</v>
      </c>
      <c r="D1540" s="0" t="s">
        <v>193</v>
      </c>
      <c r="E1540" s="0" t="s">
        <v>194</v>
      </c>
      <c r="F1540" s="0" t="s">
        <v>314</v>
      </c>
      <c r="G1540" s="0" t="s">
        <v>391</v>
      </c>
      <c r="H1540" s="0" t="s">
        <v>197</v>
      </c>
      <c r="J1540" s="111" t="n">
        <v>2</v>
      </c>
      <c r="K1540" s="0" t="s">
        <v>198</v>
      </c>
      <c r="L1540" s="0" t="s">
        <v>392</v>
      </c>
      <c r="M1540" s="0" t="s">
        <v>199</v>
      </c>
      <c r="O1540" s="0" t="s">
        <v>200</v>
      </c>
      <c r="Q1540" s="120" t="s">
        <v>200</v>
      </c>
      <c r="R1540" s="0" t="s">
        <v>10210</v>
      </c>
      <c r="S1540" s="0" t="s">
        <v>201</v>
      </c>
      <c r="T1540" s="0" t="s">
        <v>198</v>
      </c>
      <c r="U1540" s="0" t="s">
        <v>202</v>
      </c>
      <c r="V1540" s="0" t="s">
        <v>1252</v>
      </c>
      <c r="W1540" s="110" t="s">
        <v>204</v>
      </c>
      <c r="X1540" s="111" t="n">
        <v>2002</v>
      </c>
      <c r="Z1540" s="111" t="s">
        <v>198</v>
      </c>
      <c r="AA1540" s="122" t="s">
        <v>200</v>
      </c>
      <c r="AB1540" s="0" t="s">
        <v>10245</v>
      </c>
      <c r="AC1540" s="0" t="s">
        <v>9830</v>
      </c>
      <c r="AD1540" s="111" t="n">
        <v>2002</v>
      </c>
      <c r="AE1540" s="111" t="s">
        <v>198</v>
      </c>
      <c r="AI1540" s="111" t="s">
        <v>207</v>
      </c>
      <c r="AK1540" s="111" t="str">
        <f aca="false">(AB1540)</f>
        <v>Hotgen</v>
      </c>
      <c r="AM1540" s="111" t="n">
        <f aca="false">AD1540</f>
        <v>2002</v>
      </c>
      <c r="AN1540" s="111" t="s">
        <v>263</v>
      </c>
      <c r="AS1540" s="0" t="s">
        <v>200</v>
      </c>
      <c r="AU1540" s="0" t="s">
        <v>244</v>
      </c>
      <c r="AV1540" s="0" t="s">
        <v>200</v>
      </c>
      <c r="AZ1540" s="0" t="s">
        <v>10246</v>
      </c>
      <c r="BA1540" s="124" t="s">
        <v>200</v>
      </c>
      <c r="BB1540" s="0" t="s">
        <v>248</v>
      </c>
      <c r="BC1540" s="0" t="s">
        <v>10247</v>
      </c>
      <c r="BD1540" s="0" t="s">
        <v>7791</v>
      </c>
      <c r="BE1540" s="104" t="s">
        <v>10248</v>
      </c>
      <c r="BG1540" s="125" t="s">
        <v>200</v>
      </c>
      <c r="BH1540" s="0" t="s">
        <v>466</v>
      </c>
      <c r="BI1540" s="112" t="n">
        <v>4906571016029</v>
      </c>
      <c r="BJ1540" s="126" t="s">
        <v>200</v>
      </c>
      <c r="BK1540" s="0" t="s">
        <v>215</v>
      </c>
      <c r="BL1540" s="112" t="n">
        <v>4</v>
      </c>
      <c r="BM1540" s="112" t="n">
        <v>4</v>
      </c>
      <c r="BN1540" s="112" t="n">
        <v>4</v>
      </c>
      <c r="BO1540" s="111" t="n">
        <v>20</v>
      </c>
      <c r="BP1540" s="125" t="s">
        <v>200</v>
      </c>
      <c r="BQ1540" s="127" t="s">
        <v>216</v>
      </c>
    </row>
    <row r="1541" customFormat="false" ht="13.8" hidden="false" customHeight="false" outlineLevel="0" collapsed="false">
      <c r="A1541" s="131" t="s">
        <v>10249</v>
      </c>
      <c r="B1541" s="0" t="s">
        <v>4852</v>
      </c>
      <c r="C1541" s="131" t="s">
        <v>1451</v>
      </c>
      <c r="D1541" s="131" t="s">
        <v>1333</v>
      </c>
      <c r="E1541" s="0" t="s">
        <v>194</v>
      </c>
      <c r="F1541" s="0" t="s">
        <v>2487</v>
      </c>
      <c r="G1541" s="0" t="s">
        <v>196</v>
      </c>
      <c r="H1541" s="0" t="s">
        <v>901</v>
      </c>
      <c r="J1541" s="111" t="n">
        <v>1</v>
      </c>
      <c r="K1541" s="0" t="s">
        <v>198</v>
      </c>
      <c r="L1541" s="0" t="s">
        <v>198</v>
      </c>
      <c r="M1541" s="0" t="s">
        <v>274</v>
      </c>
      <c r="O1541" s="0" t="s">
        <v>200</v>
      </c>
      <c r="Q1541" s="120" t="s">
        <v>200</v>
      </c>
      <c r="R1541" s="0" t="s">
        <v>10210</v>
      </c>
      <c r="S1541" s="0" t="s">
        <v>201</v>
      </c>
      <c r="T1541" s="0" t="s">
        <v>198</v>
      </c>
      <c r="U1541" s="0" t="s">
        <v>202</v>
      </c>
      <c r="V1541" s="0" t="s">
        <v>1252</v>
      </c>
      <c r="W1541" s="110" t="s">
        <v>204</v>
      </c>
      <c r="X1541" s="111" t="n">
        <v>2002</v>
      </c>
      <c r="Y1541" s="111" t="s">
        <v>1624</v>
      </c>
      <c r="Z1541" s="130" t="s">
        <v>757</v>
      </c>
      <c r="AA1541" s="122" t="s">
        <v>200</v>
      </c>
      <c r="AB1541" s="0" t="s">
        <v>2260</v>
      </c>
      <c r="AC1541" s="0" t="s">
        <v>9448</v>
      </c>
      <c r="AD1541" s="111" t="n">
        <v>2002</v>
      </c>
      <c r="AE1541" s="111" t="s">
        <v>222</v>
      </c>
      <c r="AG1541" s="111" t="s">
        <v>3099</v>
      </c>
      <c r="AH1541" s="111" t="s">
        <v>200</v>
      </c>
      <c r="AI1541" s="111" t="s">
        <v>207</v>
      </c>
      <c r="AK1541" s="111" t="str">
        <f aca="false">(AB1541)</f>
        <v>Silicon knights</v>
      </c>
      <c r="AM1541" s="111" t="n">
        <f aca="false">AD1541</f>
        <v>2002</v>
      </c>
      <c r="AN1541" s="111" t="s">
        <v>1887</v>
      </c>
      <c r="AR1541" s="0" t="s">
        <v>1455</v>
      </c>
      <c r="AS1541" s="0" t="s">
        <v>200</v>
      </c>
      <c r="AT1541" s="0" t="s">
        <v>4620</v>
      </c>
      <c r="AU1541" s="0" t="s">
        <v>5539</v>
      </c>
      <c r="AV1541" s="0" t="s">
        <v>9837</v>
      </c>
      <c r="AW1541" s="0" t="s">
        <v>200</v>
      </c>
      <c r="AZ1541" s="0" t="s">
        <v>10250</v>
      </c>
      <c r="BA1541" s="124" t="s">
        <v>200</v>
      </c>
      <c r="BB1541" s="0" t="s">
        <v>210</v>
      </c>
      <c r="BC1541" s="0" t="s">
        <v>10251</v>
      </c>
      <c r="BD1541" s="0" t="s">
        <v>10252</v>
      </c>
      <c r="BE1541" s="104" t="s">
        <v>10253</v>
      </c>
      <c r="BG1541" s="125" t="s">
        <v>200</v>
      </c>
      <c r="BH1541" s="0" t="s">
        <v>466</v>
      </c>
      <c r="BI1541" s="112" t="n">
        <v>45496390433</v>
      </c>
      <c r="BJ1541" s="126" t="s">
        <v>200</v>
      </c>
      <c r="BK1541" s="0" t="s">
        <v>215</v>
      </c>
      <c r="BL1541" s="112" t="n">
        <v>4</v>
      </c>
      <c r="BM1541" s="112" t="n">
        <v>4</v>
      </c>
      <c r="BN1541" s="112" t="n">
        <v>4</v>
      </c>
      <c r="BO1541" s="111" t="n">
        <v>20</v>
      </c>
      <c r="BP1541" s="125" t="s">
        <v>200</v>
      </c>
      <c r="BQ1541" s="127" t="s">
        <v>216</v>
      </c>
    </row>
    <row r="1542" customFormat="false" ht="13.8" hidden="false" customHeight="false" outlineLevel="0" collapsed="false">
      <c r="A1542" s="0" t="s">
        <v>10254</v>
      </c>
      <c r="B1542" s="0" t="s">
        <v>4852</v>
      </c>
      <c r="C1542" s="0" t="s">
        <v>5126</v>
      </c>
      <c r="D1542" s="0" t="s">
        <v>1333</v>
      </c>
      <c r="E1542" s="0" t="s">
        <v>313</v>
      </c>
      <c r="F1542" s="0" t="s">
        <v>314</v>
      </c>
      <c r="G1542" s="0" t="s">
        <v>880</v>
      </c>
      <c r="H1542" s="0" t="s">
        <v>219</v>
      </c>
      <c r="J1542" s="111" t="n">
        <v>4</v>
      </c>
      <c r="K1542" s="131" t="s">
        <v>198</v>
      </c>
      <c r="L1542" s="0" t="s">
        <v>392</v>
      </c>
      <c r="M1542" s="0" t="s">
        <v>274</v>
      </c>
      <c r="O1542" s="0" t="s">
        <v>237</v>
      </c>
      <c r="Q1542" s="120" t="s">
        <v>200</v>
      </c>
      <c r="R1542" s="0" t="s">
        <v>10210</v>
      </c>
      <c r="S1542" s="0" t="s">
        <v>201</v>
      </c>
      <c r="T1542" s="0" t="s">
        <v>198</v>
      </c>
      <c r="U1542" s="0" t="s">
        <v>202</v>
      </c>
      <c r="V1542" s="0" t="s">
        <v>1252</v>
      </c>
      <c r="W1542" s="110" t="s">
        <v>204</v>
      </c>
      <c r="X1542" s="111" t="n">
        <v>2003</v>
      </c>
      <c r="Y1542" s="111" t="s">
        <v>498</v>
      </c>
      <c r="Z1542" s="111" t="s">
        <v>198</v>
      </c>
      <c r="AA1542" s="122" t="s">
        <v>200</v>
      </c>
      <c r="AB1542" s="131" t="s">
        <v>1829</v>
      </c>
      <c r="AC1542" s="0" t="s">
        <v>9448</v>
      </c>
      <c r="AD1542" s="111" t="n">
        <v>2003</v>
      </c>
      <c r="AE1542" s="111" t="s">
        <v>222</v>
      </c>
      <c r="AH1542" s="111" t="s">
        <v>799</v>
      </c>
      <c r="AI1542" s="111" t="s">
        <v>207</v>
      </c>
      <c r="AK1542" s="111" t="str">
        <f aca="false">(AB1542)</f>
        <v>Sega – Amusement vision – AM4</v>
      </c>
      <c r="AL1542" s="0" t="s">
        <v>10255</v>
      </c>
      <c r="AM1542" s="111" t="n">
        <f aca="false">AD1542</f>
        <v>2003</v>
      </c>
      <c r="AN1542" s="111" t="s">
        <v>208</v>
      </c>
      <c r="AP1542" s="0" t="s">
        <v>200</v>
      </c>
      <c r="AR1542" s="0" t="s">
        <v>10256</v>
      </c>
      <c r="AS1542" s="0" t="s">
        <v>9773</v>
      </c>
      <c r="AT1542" s="0" t="s">
        <v>200</v>
      </c>
      <c r="AU1542" s="0" t="s">
        <v>200</v>
      </c>
      <c r="AV1542" s="0" t="s">
        <v>3719</v>
      </c>
      <c r="AZ1542" s="0" t="s">
        <v>10257</v>
      </c>
      <c r="BA1542" s="124" t="s">
        <v>200</v>
      </c>
      <c r="BB1542" s="0" t="s">
        <v>248</v>
      </c>
      <c r="BC1542" s="0" t="s">
        <v>10258</v>
      </c>
      <c r="BD1542" s="0" t="s">
        <v>10259</v>
      </c>
      <c r="BE1542" s="104" t="s">
        <v>10260</v>
      </c>
      <c r="BF1542" s="0" t="s">
        <v>200</v>
      </c>
      <c r="BG1542" s="125" t="s">
        <v>200</v>
      </c>
      <c r="BH1542" s="0" t="s">
        <v>466</v>
      </c>
      <c r="BI1542" s="112" t="n">
        <v>45496391454</v>
      </c>
      <c r="BJ1542" s="126" t="s">
        <v>200</v>
      </c>
      <c r="BK1542" s="0" t="s">
        <v>215</v>
      </c>
      <c r="BL1542" s="112" t="n">
        <v>4</v>
      </c>
      <c r="BM1542" s="112" t="n">
        <v>4</v>
      </c>
      <c r="BN1542" s="112" t="n">
        <v>4</v>
      </c>
      <c r="BO1542" s="111" t="n">
        <v>20</v>
      </c>
      <c r="BP1542" s="125" t="s">
        <v>200</v>
      </c>
      <c r="BQ1542" s="127" t="s">
        <v>216</v>
      </c>
    </row>
    <row r="1543" customFormat="false" ht="13.8" hidden="false" customHeight="false" outlineLevel="0" collapsed="false">
      <c r="A1543" s="131" t="s">
        <v>10261</v>
      </c>
      <c r="B1543" s="0" t="s">
        <v>4852</v>
      </c>
      <c r="C1543" s="0" t="s">
        <v>994</v>
      </c>
      <c r="D1543" s="0" t="s">
        <v>1869</v>
      </c>
      <c r="E1543" s="0" t="s">
        <v>194</v>
      </c>
      <c r="F1543" s="0" t="s">
        <v>195</v>
      </c>
      <c r="G1543" s="0" t="s">
        <v>196</v>
      </c>
      <c r="H1543" s="0" t="s">
        <v>197</v>
      </c>
      <c r="J1543" s="111" t="n">
        <v>1</v>
      </c>
      <c r="K1543" s="0" t="s">
        <v>198</v>
      </c>
      <c r="L1543" s="0" t="s">
        <v>198</v>
      </c>
      <c r="M1543" s="0" t="s">
        <v>274</v>
      </c>
      <c r="O1543" s="0" t="s">
        <v>200</v>
      </c>
      <c r="Q1543" s="120" t="s">
        <v>200</v>
      </c>
      <c r="R1543" s="0" t="s">
        <v>10210</v>
      </c>
      <c r="S1543" s="0" t="s">
        <v>201</v>
      </c>
      <c r="T1543" s="0" t="s">
        <v>198</v>
      </c>
      <c r="U1543" s="0" t="s">
        <v>202</v>
      </c>
      <c r="V1543" s="0" t="s">
        <v>1252</v>
      </c>
      <c r="W1543" s="110" t="s">
        <v>1815</v>
      </c>
      <c r="X1543" s="111" t="n">
        <v>2005</v>
      </c>
      <c r="Z1543" s="111" t="s">
        <v>757</v>
      </c>
      <c r="AA1543" s="122" t="s">
        <v>200</v>
      </c>
      <c r="AB1543" s="0" t="s">
        <v>9666</v>
      </c>
      <c r="AC1543" s="0" t="s">
        <v>9448</v>
      </c>
      <c r="AD1543" s="111" t="n">
        <v>2005</v>
      </c>
      <c r="AE1543" s="111" t="s">
        <v>222</v>
      </c>
      <c r="AI1543" s="111" t="s">
        <v>207</v>
      </c>
      <c r="AK1543" s="111" t="str">
        <f aca="false">(AB1543)</f>
        <v>Intelligent system</v>
      </c>
      <c r="AM1543" s="111" t="n">
        <f aca="false">AD1543</f>
        <v>2005</v>
      </c>
      <c r="AN1543" s="111" t="s">
        <v>208</v>
      </c>
      <c r="AO1543" s="0" t="s">
        <v>10228</v>
      </c>
      <c r="AP1543" s="0" t="s">
        <v>200</v>
      </c>
      <c r="AS1543" s="0" t="s">
        <v>10262</v>
      </c>
      <c r="AT1543" s="0" t="s">
        <v>266</v>
      </c>
      <c r="AU1543" s="0" t="s">
        <v>332</v>
      </c>
      <c r="AV1543" s="0" t="s">
        <v>200</v>
      </c>
      <c r="AZ1543" s="0" t="s">
        <v>10263</v>
      </c>
      <c r="BA1543" s="124" t="s">
        <v>200</v>
      </c>
      <c r="BB1543" s="0" t="s">
        <v>248</v>
      </c>
      <c r="BC1543" s="0" t="s">
        <v>10264</v>
      </c>
      <c r="BD1543" s="0" t="s">
        <v>10265</v>
      </c>
      <c r="BE1543" s="104" t="s">
        <v>10266</v>
      </c>
      <c r="BF1543" s="0" t="s">
        <v>10267</v>
      </c>
      <c r="BG1543" s="125" t="s">
        <v>200</v>
      </c>
      <c r="BH1543" s="0" t="s">
        <v>466</v>
      </c>
      <c r="BI1543" s="112" t="n">
        <v>45496394462</v>
      </c>
      <c r="BJ1543" s="126" t="s">
        <v>200</v>
      </c>
      <c r="BK1543" s="0" t="s">
        <v>215</v>
      </c>
      <c r="BL1543" s="112" t="n">
        <v>4</v>
      </c>
      <c r="BM1543" s="112" t="n">
        <v>4</v>
      </c>
      <c r="BN1543" s="112" t="n">
        <v>4</v>
      </c>
      <c r="BO1543" s="111" t="n">
        <v>80</v>
      </c>
      <c r="BP1543" s="125" t="s">
        <v>200</v>
      </c>
      <c r="BQ1543" s="127" t="s">
        <v>216</v>
      </c>
    </row>
    <row r="1544" customFormat="false" ht="13.8" hidden="false" customHeight="false" outlineLevel="0" collapsed="false">
      <c r="A1544" s="131" t="s">
        <v>10268</v>
      </c>
      <c r="B1544" s="0" t="s">
        <v>4852</v>
      </c>
      <c r="C1544" s="0" t="s">
        <v>192</v>
      </c>
      <c r="D1544" s="0" t="s">
        <v>1333</v>
      </c>
      <c r="E1544" s="0" t="s">
        <v>194</v>
      </c>
      <c r="F1544" s="0" t="s">
        <v>195</v>
      </c>
      <c r="G1544" s="0" t="s">
        <v>196</v>
      </c>
      <c r="H1544" s="0" t="s">
        <v>219</v>
      </c>
      <c r="J1544" s="111" t="n">
        <v>2</v>
      </c>
      <c r="K1544" s="0" t="s">
        <v>198</v>
      </c>
      <c r="L1544" s="0" t="s">
        <v>533</v>
      </c>
      <c r="M1544" s="0" t="s">
        <v>199</v>
      </c>
      <c r="O1544" s="0" t="s">
        <v>200</v>
      </c>
      <c r="Q1544" s="120" t="s">
        <v>200</v>
      </c>
      <c r="R1544" s="0" t="s">
        <v>10210</v>
      </c>
      <c r="S1544" s="0" t="s">
        <v>201</v>
      </c>
      <c r="T1544" s="0" t="s">
        <v>198</v>
      </c>
      <c r="U1544" s="0" t="s">
        <v>202</v>
      </c>
      <c r="V1544" s="0" t="s">
        <v>1252</v>
      </c>
      <c r="W1544" s="110" t="s">
        <v>204</v>
      </c>
      <c r="X1544" s="111" t="n">
        <v>2003</v>
      </c>
      <c r="Z1544" s="111" t="s">
        <v>198</v>
      </c>
      <c r="AA1544" s="122" t="s">
        <v>200</v>
      </c>
      <c r="AB1544" s="0" t="s">
        <v>628</v>
      </c>
      <c r="AC1544" s="0" t="s">
        <v>393</v>
      </c>
      <c r="AD1544" s="111" t="n">
        <v>2003</v>
      </c>
      <c r="AE1544" s="111" t="s">
        <v>222</v>
      </c>
      <c r="AI1544" s="111" t="s">
        <v>207</v>
      </c>
      <c r="AK1544" s="111" t="s">
        <v>628</v>
      </c>
      <c r="AL1544" s="0" t="s">
        <v>216</v>
      </c>
      <c r="AM1544" s="111" t="n">
        <v>2001</v>
      </c>
      <c r="AN1544" s="111" t="s">
        <v>208</v>
      </c>
      <c r="AR1544" s="0" t="s">
        <v>224</v>
      </c>
      <c r="AS1544" s="0" t="s">
        <v>200</v>
      </c>
      <c r="AT1544" s="0" t="s">
        <v>200</v>
      </c>
      <c r="AU1544" s="0" t="s">
        <v>1306</v>
      </c>
      <c r="AV1544" s="0" t="s">
        <v>813</v>
      </c>
      <c r="AZ1544" s="0" t="s">
        <v>10269</v>
      </c>
      <c r="BA1544" s="124" t="s">
        <v>200</v>
      </c>
      <c r="BB1544" s="0" t="s">
        <v>248</v>
      </c>
      <c r="BC1544" s="0" t="s">
        <v>10270</v>
      </c>
      <c r="BD1544" s="0" t="s">
        <v>200</v>
      </c>
      <c r="BE1544" s="104" t="s">
        <v>10271</v>
      </c>
      <c r="BG1544" s="125" t="s">
        <v>200</v>
      </c>
      <c r="BH1544" s="0" t="s">
        <v>466</v>
      </c>
      <c r="BI1544" s="112" t="n">
        <v>3546430106051</v>
      </c>
      <c r="BJ1544" s="126" t="s">
        <v>200</v>
      </c>
      <c r="BK1544" s="0" t="s">
        <v>215</v>
      </c>
      <c r="BL1544" s="112" t="n">
        <v>4</v>
      </c>
      <c r="BM1544" s="112" t="n">
        <v>4</v>
      </c>
      <c r="BN1544" s="112" t="n">
        <v>4</v>
      </c>
      <c r="BO1544" s="111" t="n">
        <v>60</v>
      </c>
      <c r="BP1544" s="125" t="s">
        <v>200</v>
      </c>
      <c r="BQ1544" s="127" t="s">
        <v>216</v>
      </c>
    </row>
    <row r="1545" customFormat="false" ht="13.8" hidden="false" customHeight="false" outlineLevel="0" collapsed="false">
      <c r="A1545" s="131" t="s">
        <v>10272</v>
      </c>
      <c r="B1545" s="0" t="s">
        <v>4852</v>
      </c>
      <c r="C1545" s="0" t="s">
        <v>818</v>
      </c>
      <c r="D1545" s="0" t="s">
        <v>1333</v>
      </c>
      <c r="E1545" s="0" t="s">
        <v>313</v>
      </c>
      <c r="F1545" s="0" t="s">
        <v>314</v>
      </c>
      <c r="G1545" s="0" t="s">
        <v>880</v>
      </c>
      <c r="H1545" s="0" t="s">
        <v>838</v>
      </c>
      <c r="I1545" s="0" t="s">
        <v>2367</v>
      </c>
      <c r="J1545" s="111" t="n">
        <v>4</v>
      </c>
      <c r="K1545" s="131" t="s">
        <v>198</v>
      </c>
      <c r="L1545" s="0" t="s">
        <v>456</v>
      </c>
      <c r="M1545" s="0" t="s">
        <v>199</v>
      </c>
      <c r="O1545" s="0" t="s">
        <v>458</v>
      </c>
      <c r="Q1545" s="120" t="s">
        <v>200</v>
      </c>
      <c r="R1545" s="0" t="s">
        <v>10210</v>
      </c>
      <c r="S1545" s="0" t="s">
        <v>201</v>
      </c>
      <c r="T1545" s="0" t="s">
        <v>198</v>
      </c>
      <c r="U1545" s="0" t="s">
        <v>202</v>
      </c>
      <c r="V1545" s="0" t="s">
        <v>1252</v>
      </c>
      <c r="W1545" s="110" t="s">
        <v>1815</v>
      </c>
      <c r="X1545" s="111" t="n">
        <v>2003</v>
      </c>
      <c r="Y1545" s="111" t="s">
        <v>498</v>
      </c>
      <c r="Z1545" s="111" t="s">
        <v>198</v>
      </c>
      <c r="AA1545" s="122" t="s">
        <v>200</v>
      </c>
      <c r="AB1545" s="0" t="s">
        <v>9448</v>
      </c>
      <c r="AC1545" s="0" t="s">
        <v>9448</v>
      </c>
      <c r="AD1545" s="111" t="n">
        <v>2003</v>
      </c>
      <c r="AE1545" s="111" t="s">
        <v>222</v>
      </c>
      <c r="AG1545" s="111" t="s">
        <v>241</v>
      </c>
      <c r="AH1545" s="111" t="s">
        <v>2358</v>
      </c>
      <c r="AI1545" s="111" t="s">
        <v>207</v>
      </c>
      <c r="AK1545" s="111" t="str">
        <f aca="false">(AB1545)</f>
        <v>Nintendo</v>
      </c>
      <c r="AM1545" s="111" t="n">
        <f aca="false">AD1545</f>
        <v>2003</v>
      </c>
      <c r="AN1545" s="111" t="s">
        <v>208</v>
      </c>
      <c r="AO1545" s="0" t="s">
        <v>10228</v>
      </c>
      <c r="AP1545" s="0" t="s">
        <v>200</v>
      </c>
      <c r="AS1545" s="0" t="s">
        <v>9449</v>
      </c>
      <c r="AT1545" s="0" t="s">
        <v>433</v>
      </c>
      <c r="AV1545" s="104" t="s">
        <v>9625</v>
      </c>
      <c r="AW1545" s="104" t="s">
        <v>200</v>
      </c>
      <c r="AX1545" s="104"/>
      <c r="AY1545" s="104"/>
      <c r="AZ1545" s="0" t="s">
        <v>10273</v>
      </c>
      <c r="BA1545" s="124" t="s">
        <v>200</v>
      </c>
      <c r="BB1545" s="0" t="s">
        <v>248</v>
      </c>
      <c r="BC1545" s="0" t="s">
        <v>10274</v>
      </c>
      <c r="BE1545" s="104" t="s">
        <v>10275</v>
      </c>
      <c r="BF1545" s="104" t="s">
        <v>10276</v>
      </c>
      <c r="BG1545" s="125" t="s">
        <v>200</v>
      </c>
      <c r="BH1545" s="0" t="s">
        <v>466</v>
      </c>
      <c r="BI1545" s="112" t="n">
        <v>45496393069</v>
      </c>
      <c r="BJ1545" s="126" t="s">
        <v>200</v>
      </c>
      <c r="BK1545" s="0" t="s">
        <v>215</v>
      </c>
      <c r="BL1545" s="112" t="n">
        <v>4</v>
      </c>
      <c r="BM1545" s="112" t="n">
        <v>4</v>
      </c>
      <c r="BN1545" s="112" t="n">
        <v>4</v>
      </c>
      <c r="BO1545" s="111" t="n">
        <v>20</v>
      </c>
      <c r="BP1545" s="125" t="s">
        <v>200</v>
      </c>
      <c r="BQ1545" s="127" t="s">
        <v>216</v>
      </c>
    </row>
    <row r="1546" customFormat="false" ht="13.8" hidden="false" customHeight="false" outlineLevel="0" collapsed="false">
      <c r="A1546" s="131" t="s">
        <v>10277</v>
      </c>
      <c r="B1546" s="0" t="s">
        <v>4852</v>
      </c>
      <c r="C1546" s="0" t="s">
        <v>2375</v>
      </c>
      <c r="D1546" s="0" t="s">
        <v>1333</v>
      </c>
      <c r="E1546" s="0" t="s">
        <v>194</v>
      </c>
      <c r="F1546" s="0" t="s">
        <v>195</v>
      </c>
      <c r="G1546" s="0" t="s">
        <v>196</v>
      </c>
      <c r="H1546" s="0" t="s">
        <v>901</v>
      </c>
      <c r="J1546" s="111" t="n">
        <v>1</v>
      </c>
      <c r="K1546" s="0" t="s">
        <v>198</v>
      </c>
      <c r="L1546" s="0" t="s">
        <v>198</v>
      </c>
      <c r="M1546" s="0" t="s">
        <v>274</v>
      </c>
      <c r="O1546" s="0" t="s">
        <v>200</v>
      </c>
      <c r="Q1546" s="120" t="s">
        <v>200</v>
      </c>
      <c r="R1546" s="0" t="s">
        <v>10210</v>
      </c>
      <c r="S1546" s="0" t="s">
        <v>201</v>
      </c>
      <c r="T1546" s="0" t="s">
        <v>198</v>
      </c>
      <c r="U1546" s="0" t="s">
        <v>202</v>
      </c>
      <c r="V1546" s="0" t="s">
        <v>1252</v>
      </c>
      <c r="W1546" s="110" t="s">
        <v>204</v>
      </c>
      <c r="X1546" s="111" t="n">
        <v>2004</v>
      </c>
      <c r="Y1546" s="111" t="s">
        <v>1624</v>
      </c>
      <c r="Z1546" s="130" t="s">
        <v>757</v>
      </c>
      <c r="AA1546" s="122" t="s">
        <v>200</v>
      </c>
      <c r="AB1546" s="0" t="s">
        <v>2260</v>
      </c>
      <c r="AC1546" s="0" t="s">
        <v>459</v>
      </c>
      <c r="AD1546" s="111" t="n">
        <v>2004</v>
      </c>
      <c r="AE1546" s="111" t="s">
        <v>222</v>
      </c>
      <c r="AI1546" s="111" t="s">
        <v>1313</v>
      </c>
      <c r="AJ1546" s="111" t="s">
        <v>3813</v>
      </c>
      <c r="AK1546" s="0" t="s">
        <v>4568</v>
      </c>
      <c r="AM1546" s="111" t="n">
        <v>1998</v>
      </c>
      <c r="AN1546" s="111" t="s">
        <v>1887</v>
      </c>
      <c r="AQ1546" s="0" t="s">
        <v>10278</v>
      </c>
      <c r="AR1546" s="0" t="s">
        <v>200</v>
      </c>
      <c r="AS1546" s="0" t="s">
        <v>2690</v>
      </c>
      <c r="AT1546" s="0" t="s">
        <v>10279</v>
      </c>
      <c r="AU1546" s="0" t="s">
        <v>2691</v>
      </c>
      <c r="AV1546" s="0" t="s">
        <v>2692</v>
      </c>
      <c r="AZ1546" s="0" t="s">
        <v>10280</v>
      </c>
      <c r="BA1546" s="124" t="s">
        <v>200</v>
      </c>
      <c r="BB1546" s="0" t="s">
        <v>248</v>
      </c>
      <c r="BC1546" s="0" t="s">
        <v>10281</v>
      </c>
      <c r="BD1546" s="0" t="s">
        <v>10282</v>
      </c>
      <c r="BE1546" s="104" t="s">
        <v>10283</v>
      </c>
      <c r="BG1546" s="125" t="s">
        <v>200</v>
      </c>
      <c r="BH1546" s="0" t="s">
        <v>466</v>
      </c>
      <c r="BI1546" s="112" t="n">
        <v>4012927090367</v>
      </c>
      <c r="BJ1546" s="126" t="s">
        <v>200</v>
      </c>
      <c r="BK1546" s="0" t="s">
        <v>215</v>
      </c>
      <c r="BL1546" s="112" t="n">
        <v>4</v>
      </c>
      <c r="BM1546" s="112" t="n">
        <v>4</v>
      </c>
      <c r="BN1546" s="112" t="n">
        <v>4</v>
      </c>
      <c r="BO1546" s="111" t="n">
        <v>20</v>
      </c>
      <c r="BP1546" s="125" t="s">
        <v>200</v>
      </c>
      <c r="BQ1546" s="127" t="s">
        <v>216</v>
      </c>
    </row>
    <row r="1547" customFormat="false" ht="13.8" hidden="false" customHeight="false" outlineLevel="0" collapsed="false">
      <c r="A1547" s="131" t="s">
        <v>10284</v>
      </c>
      <c r="B1547" s="0" t="s">
        <v>4852</v>
      </c>
      <c r="C1547" s="0" t="s">
        <v>589</v>
      </c>
      <c r="D1547" s="0" t="s">
        <v>1333</v>
      </c>
      <c r="E1547" s="0" t="s">
        <v>194</v>
      </c>
      <c r="F1547" s="0" t="s">
        <v>195</v>
      </c>
      <c r="G1547" s="0" t="s">
        <v>196</v>
      </c>
      <c r="H1547" s="0" t="s">
        <v>197</v>
      </c>
      <c r="J1547" s="111" t="n">
        <v>1</v>
      </c>
      <c r="K1547" s="0" t="s">
        <v>198</v>
      </c>
      <c r="L1547" s="0" t="s">
        <v>198</v>
      </c>
      <c r="M1547" s="0" t="s">
        <v>199</v>
      </c>
      <c r="O1547" s="0" t="s">
        <v>200</v>
      </c>
      <c r="Q1547" s="120" t="s">
        <v>200</v>
      </c>
      <c r="R1547" s="0" t="s">
        <v>10210</v>
      </c>
      <c r="S1547" s="0" t="s">
        <v>1834</v>
      </c>
      <c r="T1547" s="0" t="s">
        <v>73</v>
      </c>
      <c r="U1547" s="0" t="s">
        <v>202</v>
      </c>
      <c r="V1547" s="0" t="s">
        <v>1252</v>
      </c>
      <c r="W1547" s="110" t="s">
        <v>204</v>
      </c>
      <c r="X1547" s="111" t="n">
        <v>2006</v>
      </c>
      <c r="Z1547" s="111" t="s">
        <v>198</v>
      </c>
      <c r="AA1547" s="122" t="s">
        <v>200</v>
      </c>
      <c r="AB1547" s="0" t="s">
        <v>10285</v>
      </c>
      <c r="AC1547" s="0" t="s">
        <v>9448</v>
      </c>
      <c r="AD1547" s="111" t="n">
        <v>2006</v>
      </c>
      <c r="AE1547" s="111" t="s">
        <v>222</v>
      </c>
      <c r="AI1547" s="111" t="s">
        <v>207</v>
      </c>
      <c r="AK1547" s="111" t="str">
        <f aca="false">(AB1547)</f>
        <v>Vivarium</v>
      </c>
      <c r="AM1547" s="111" t="n">
        <f aca="false">AD1547</f>
        <v>2006</v>
      </c>
      <c r="AN1547" s="111" t="s">
        <v>208</v>
      </c>
      <c r="AO1547" s="0" t="s">
        <v>4934</v>
      </c>
      <c r="AP1547" s="0" t="s">
        <v>200</v>
      </c>
      <c r="AS1547" s="0" t="s">
        <v>200</v>
      </c>
      <c r="AT1547" s="0" t="s">
        <v>354</v>
      </c>
      <c r="AU1547" s="0" t="s">
        <v>2297</v>
      </c>
      <c r="AV1547" s="0" t="s">
        <v>200</v>
      </c>
      <c r="AZ1547" s="0" t="s">
        <v>10286</v>
      </c>
      <c r="BA1547" s="124" t="s">
        <v>200</v>
      </c>
      <c r="BB1547" s="0" t="s">
        <v>210</v>
      </c>
      <c r="BC1547" s="0" t="s">
        <v>10287</v>
      </c>
      <c r="BD1547" s="0" t="s">
        <v>200</v>
      </c>
      <c r="BE1547" s="104" t="s">
        <v>10288</v>
      </c>
      <c r="BG1547" s="125" t="s">
        <v>200</v>
      </c>
      <c r="BH1547" s="0" t="s">
        <v>253</v>
      </c>
      <c r="BI1547" s="112" t="n">
        <v>45496394912</v>
      </c>
      <c r="BJ1547" s="126" t="s">
        <v>200</v>
      </c>
      <c r="BK1547" s="0" t="s">
        <v>215</v>
      </c>
      <c r="BL1547" s="112" t="n">
        <v>4</v>
      </c>
      <c r="BM1547" s="112" t="n">
        <v>4</v>
      </c>
      <c r="BN1547" s="112" t="n">
        <v>4</v>
      </c>
      <c r="BO1547" s="111" t="n">
        <v>20</v>
      </c>
      <c r="BP1547" s="125" t="s">
        <v>200</v>
      </c>
      <c r="BQ1547" s="127" t="s">
        <v>216</v>
      </c>
    </row>
    <row r="1548" customFormat="false" ht="13.8" hidden="false" customHeight="false" outlineLevel="0" collapsed="false">
      <c r="A1548" s="0" t="s">
        <v>10289</v>
      </c>
      <c r="B1548" s="0" t="s">
        <v>4852</v>
      </c>
      <c r="C1548" s="0" t="s">
        <v>928</v>
      </c>
      <c r="D1548" s="0" t="s">
        <v>1333</v>
      </c>
      <c r="E1548" s="0" t="s">
        <v>194</v>
      </c>
      <c r="F1548" s="0" t="s">
        <v>195</v>
      </c>
      <c r="G1548" s="0" t="s">
        <v>196</v>
      </c>
      <c r="H1548" s="0" t="s">
        <v>197</v>
      </c>
      <c r="J1548" s="111" t="n">
        <v>1</v>
      </c>
      <c r="K1548" s="0" t="s">
        <v>198</v>
      </c>
      <c r="L1548" s="0" t="s">
        <v>198</v>
      </c>
      <c r="M1548" s="0" t="s">
        <v>274</v>
      </c>
      <c r="O1548" s="0" t="s">
        <v>200</v>
      </c>
      <c r="Q1548" s="120" t="s">
        <v>200</v>
      </c>
      <c r="R1548" s="0" t="s">
        <v>10210</v>
      </c>
      <c r="S1548" s="0" t="s">
        <v>201</v>
      </c>
      <c r="T1548" s="0" t="s">
        <v>198</v>
      </c>
      <c r="U1548" s="0" t="s">
        <v>202</v>
      </c>
      <c r="V1548" s="0" t="s">
        <v>1252</v>
      </c>
      <c r="W1548" s="110" t="s">
        <v>204</v>
      </c>
      <c r="X1548" s="111" t="n">
        <v>2004</v>
      </c>
      <c r="Y1548" s="111" t="s">
        <v>498</v>
      </c>
      <c r="Z1548" s="130" t="s">
        <v>757</v>
      </c>
      <c r="AA1548" s="122" t="s">
        <v>200</v>
      </c>
      <c r="AB1548" s="0" t="s">
        <v>9666</v>
      </c>
      <c r="AC1548" s="0" t="s">
        <v>9448</v>
      </c>
      <c r="AD1548" s="111" t="n">
        <v>2004</v>
      </c>
      <c r="AE1548" s="111" t="s">
        <v>222</v>
      </c>
      <c r="AG1548" s="111" t="s">
        <v>241</v>
      </c>
      <c r="AH1548" s="130" t="s">
        <v>1983</v>
      </c>
      <c r="AI1548" s="111" t="s">
        <v>207</v>
      </c>
      <c r="AK1548" s="111" t="str">
        <f aca="false">(AB1548)</f>
        <v>Intelligent system</v>
      </c>
      <c r="AM1548" s="111" t="n">
        <f aca="false">AD1548</f>
        <v>2004</v>
      </c>
      <c r="AN1548" s="111" t="s">
        <v>208</v>
      </c>
      <c r="AR1548" s="0" t="s">
        <v>10290</v>
      </c>
      <c r="AS1548" s="0" t="s">
        <v>9449</v>
      </c>
      <c r="AV1548" s="0" t="s">
        <v>10199</v>
      </c>
      <c r="AZ1548" s="0" t="s">
        <v>10291</v>
      </c>
      <c r="BA1548" s="124" t="s">
        <v>200</v>
      </c>
      <c r="BB1548" s="0" t="s">
        <v>462</v>
      </c>
      <c r="BC1548" s="0" t="s">
        <v>10292</v>
      </c>
      <c r="BD1548" s="0" t="s">
        <v>10293</v>
      </c>
      <c r="BE1548" s="104" t="s">
        <v>10294</v>
      </c>
      <c r="BG1548" s="125" t="s">
        <v>200</v>
      </c>
      <c r="BH1548" s="0" t="s">
        <v>466</v>
      </c>
      <c r="BI1548" s="112" t="n">
        <v>45496392819</v>
      </c>
      <c r="BJ1548" s="126" t="s">
        <v>200</v>
      </c>
      <c r="BK1548" s="0" t="s">
        <v>215</v>
      </c>
      <c r="BL1548" s="112" t="n">
        <v>4</v>
      </c>
      <c r="BM1548" s="112" t="n">
        <v>4</v>
      </c>
      <c r="BN1548" s="112" t="n">
        <v>4</v>
      </c>
      <c r="BO1548" s="111" t="n">
        <v>20</v>
      </c>
      <c r="BP1548" s="125" t="s">
        <v>200</v>
      </c>
      <c r="BQ1548" s="127" t="s">
        <v>216</v>
      </c>
    </row>
    <row r="1549" customFormat="false" ht="13.8" hidden="false" customHeight="false" outlineLevel="0" collapsed="false">
      <c r="A1549" s="0" t="s">
        <v>10295</v>
      </c>
      <c r="B1549" s="0" t="s">
        <v>4852</v>
      </c>
      <c r="C1549" s="0" t="s">
        <v>713</v>
      </c>
      <c r="D1549" s="0" t="s">
        <v>1333</v>
      </c>
      <c r="E1549" s="0" t="s">
        <v>194</v>
      </c>
      <c r="F1549" s="0" t="s">
        <v>195</v>
      </c>
      <c r="G1549" s="0" t="s">
        <v>391</v>
      </c>
      <c r="H1549" s="0" t="s">
        <v>197</v>
      </c>
      <c r="J1549" s="111" t="n">
        <v>2</v>
      </c>
      <c r="K1549" s="0" t="s">
        <v>198</v>
      </c>
      <c r="L1549" s="0" t="s">
        <v>392</v>
      </c>
      <c r="M1549" s="0" t="s">
        <v>235</v>
      </c>
      <c r="N1549" s="0" t="s">
        <v>10296</v>
      </c>
      <c r="O1549" s="0" t="s">
        <v>200</v>
      </c>
      <c r="P1549" s="0" t="s">
        <v>238</v>
      </c>
      <c r="Q1549" s="120" t="s">
        <v>200</v>
      </c>
      <c r="R1549" s="0" t="s">
        <v>10210</v>
      </c>
      <c r="S1549" s="0" t="s">
        <v>201</v>
      </c>
      <c r="T1549" s="0" t="s">
        <v>198</v>
      </c>
      <c r="U1549" s="0" t="s">
        <v>202</v>
      </c>
      <c r="V1549" s="0" t="s">
        <v>1252</v>
      </c>
      <c r="W1549" s="110" t="s">
        <v>204</v>
      </c>
      <c r="X1549" s="111" t="n">
        <v>2002</v>
      </c>
      <c r="Y1549" s="111" t="s">
        <v>498</v>
      </c>
      <c r="Z1549" s="111" t="s">
        <v>198</v>
      </c>
      <c r="AA1549" s="122" t="s">
        <v>200</v>
      </c>
      <c r="AB1549" s="0" t="s">
        <v>939</v>
      </c>
      <c r="AC1549" s="0" t="s">
        <v>1696</v>
      </c>
      <c r="AD1549" s="111" t="n">
        <v>2002</v>
      </c>
      <c r="AE1549" s="111" t="s">
        <v>198</v>
      </c>
      <c r="AI1549" s="111" t="s">
        <v>207</v>
      </c>
      <c r="AK1549" s="111" t="str">
        <f aca="false">(AB1549)</f>
        <v>Rage software</v>
      </c>
      <c r="AL1549" s="0" t="s">
        <v>200</v>
      </c>
      <c r="AM1549" s="111" t="n">
        <f aca="false">AD1549</f>
        <v>2002</v>
      </c>
      <c r="AN1549" s="111" t="s">
        <v>263</v>
      </c>
      <c r="AO1549" s="0" t="s">
        <v>609</v>
      </c>
      <c r="AP1549" s="0" t="s">
        <v>264</v>
      </c>
      <c r="AQ1549" s="0" t="s">
        <v>200</v>
      </c>
      <c r="AR1549" s="0" t="s">
        <v>200</v>
      </c>
      <c r="AS1549" s="0" t="s">
        <v>5716</v>
      </c>
      <c r="AV1549" s="0" t="s">
        <v>200</v>
      </c>
      <c r="AX1549" s="0" t="s">
        <v>10297</v>
      </c>
      <c r="AY1549" s="0" t="s">
        <v>200</v>
      </c>
      <c r="AZ1549" s="0" t="s">
        <v>10298</v>
      </c>
      <c r="BA1549" s="124" t="s">
        <v>200</v>
      </c>
      <c r="BB1549" s="0" t="s">
        <v>210</v>
      </c>
      <c r="BC1549" s="0" t="s">
        <v>10299</v>
      </c>
      <c r="BD1549" s="0" t="s">
        <v>10300</v>
      </c>
      <c r="BE1549" s="104" t="s">
        <v>10301</v>
      </c>
      <c r="BF1549" s="104" t="s">
        <v>10302</v>
      </c>
      <c r="BG1549" s="125" t="s">
        <v>200</v>
      </c>
      <c r="BH1549" s="0" t="s">
        <v>466</v>
      </c>
      <c r="BI1549" s="112" t="n">
        <v>5035687031158</v>
      </c>
      <c r="BJ1549" s="126" t="s">
        <v>200</v>
      </c>
      <c r="BK1549" s="0" t="s">
        <v>215</v>
      </c>
      <c r="BL1549" s="112" t="n">
        <v>4</v>
      </c>
      <c r="BM1549" s="112" t="n">
        <v>4</v>
      </c>
      <c r="BN1549" s="112" t="n">
        <v>4</v>
      </c>
      <c r="BO1549" s="111" t="n">
        <v>20</v>
      </c>
      <c r="BP1549" s="125" t="s">
        <v>200</v>
      </c>
      <c r="BQ1549" s="127" t="s">
        <v>216</v>
      </c>
    </row>
    <row r="1550" customFormat="false" ht="13.8" hidden="false" customHeight="false" outlineLevel="0" collapsed="false">
      <c r="A1550" s="0" t="s">
        <v>10303</v>
      </c>
      <c r="B1550" s="0" t="s">
        <v>4852</v>
      </c>
      <c r="C1550" s="131" t="s">
        <v>1394</v>
      </c>
      <c r="D1550" s="131" t="s">
        <v>1333</v>
      </c>
      <c r="E1550" s="0" t="s">
        <v>194</v>
      </c>
      <c r="F1550" s="0" t="s">
        <v>195</v>
      </c>
      <c r="G1550" s="0" t="s">
        <v>196</v>
      </c>
      <c r="H1550" s="0" t="s">
        <v>197</v>
      </c>
      <c r="J1550" s="111" t="n">
        <v>2</v>
      </c>
      <c r="K1550" s="131" t="s">
        <v>198</v>
      </c>
      <c r="L1550" s="0" t="s">
        <v>392</v>
      </c>
      <c r="M1550" s="0" t="s">
        <v>274</v>
      </c>
      <c r="O1550" s="0" t="s">
        <v>200</v>
      </c>
      <c r="Q1550" s="120" t="s">
        <v>200</v>
      </c>
      <c r="R1550" s="0" t="s">
        <v>10210</v>
      </c>
      <c r="S1550" s="0" t="s">
        <v>201</v>
      </c>
      <c r="T1550" s="0" t="s">
        <v>198</v>
      </c>
      <c r="U1550" s="0" t="s">
        <v>202</v>
      </c>
      <c r="V1550" s="0" t="s">
        <v>1252</v>
      </c>
      <c r="W1550" s="110" t="s">
        <v>1815</v>
      </c>
      <c r="X1550" s="111" t="n">
        <v>2002</v>
      </c>
      <c r="Y1550" s="111" t="s">
        <v>1624</v>
      </c>
      <c r="Z1550" s="111" t="s">
        <v>198</v>
      </c>
      <c r="AA1550" s="122" t="s">
        <v>200</v>
      </c>
      <c r="AB1550" s="0" t="s">
        <v>1032</v>
      </c>
      <c r="AC1550" s="0" t="s">
        <v>206</v>
      </c>
      <c r="AD1550" s="111" t="n">
        <v>2002</v>
      </c>
      <c r="AE1550" s="111" t="s">
        <v>198</v>
      </c>
      <c r="AG1550" s="111" t="s">
        <v>241</v>
      </c>
      <c r="AH1550" s="130" t="s">
        <v>1983</v>
      </c>
      <c r="AI1550" s="111" t="s">
        <v>922</v>
      </c>
      <c r="AJ1550" s="111" t="s">
        <v>1788</v>
      </c>
      <c r="AK1550" s="111" t="s">
        <v>206</v>
      </c>
      <c r="AM1550" s="111" t="n">
        <v>2001</v>
      </c>
      <c r="AN1550" s="111" t="s">
        <v>208</v>
      </c>
      <c r="AO1550" s="0" t="s">
        <v>10228</v>
      </c>
      <c r="AP1550" s="0" t="s">
        <v>200</v>
      </c>
      <c r="AS1550" s="0" t="s">
        <v>403</v>
      </c>
      <c r="AV1550" s="0" t="s">
        <v>10304</v>
      </c>
      <c r="AZ1550" s="0" t="s">
        <v>10305</v>
      </c>
      <c r="BA1550" s="124" t="s">
        <v>200</v>
      </c>
      <c r="BB1550" s="0" t="s">
        <v>248</v>
      </c>
      <c r="BC1550" s="0" t="s">
        <v>10306</v>
      </c>
      <c r="BD1550" s="0" t="s">
        <v>10307</v>
      </c>
      <c r="BE1550" s="104" t="s">
        <v>10308</v>
      </c>
      <c r="BF1550" s="0" t="s">
        <v>200</v>
      </c>
      <c r="BG1550" s="125" t="s">
        <v>200</v>
      </c>
      <c r="BH1550" s="0" t="s">
        <v>466</v>
      </c>
      <c r="BI1550" s="112" t="n">
        <v>3546430026298</v>
      </c>
      <c r="BJ1550" s="126" t="s">
        <v>200</v>
      </c>
      <c r="BK1550" s="0" t="s">
        <v>215</v>
      </c>
      <c r="BL1550" s="112" t="n">
        <v>4</v>
      </c>
      <c r="BM1550" s="112" t="n">
        <v>4</v>
      </c>
      <c r="BN1550" s="112" t="n">
        <v>4</v>
      </c>
      <c r="BO1550" s="111" t="n">
        <v>20</v>
      </c>
      <c r="BP1550" s="125" t="s">
        <v>200</v>
      </c>
      <c r="BQ1550" s="127" t="s">
        <v>216</v>
      </c>
    </row>
    <row r="1551" customFormat="false" ht="13.8" hidden="false" customHeight="false" outlineLevel="0" collapsed="false">
      <c r="A1551" s="0" t="s">
        <v>10309</v>
      </c>
      <c r="B1551" s="0" t="s">
        <v>4852</v>
      </c>
      <c r="C1551" s="0" t="s">
        <v>10310</v>
      </c>
      <c r="D1551" s="0" t="s">
        <v>193</v>
      </c>
      <c r="E1551" s="0" t="s">
        <v>194</v>
      </c>
      <c r="F1551" s="0" t="s">
        <v>399</v>
      </c>
      <c r="G1551" s="0" t="s">
        <v>196</v>
      </c>
      <c r="H1551" s="0" t="s">
        <v>197</v>
      </c>
      <c r="J1551" s="111" t="n">
        <v>2</v>
      </c>
      <c r="K1551" s="0" t="s">
        <v>198</v>
      </c>
      <c r="L1551" s="0" t="s">
        <v>1050</v>
      </c>
      <c r="M1551" s="0" t="s">
        <v>274</v>
      </c>
      <c r="O1551" s="0" t="s">
        <v>237</v>
      </c>
      <c r="P1551" s="0" t="s">
        <v>238</v>
      </c>
      <c r="Q1551" s="120" t="s">
        <v>200</v>
      </c>
      <c r="R1551" s="0" t="s">
        <v>10210</v>
      </c>
      <c r="S1551" s="0" t="s">
        <v>201</v>
      </c>
      <c r="T1551" s="0" t="s">
        <v>198</v>
      </c>
      <c r="U1551" s="0" t="s">
        <v>202</v>
      </c>
      <c r="V1551" s="0" t="s">
        <v>1252</v>
      </c>
      <c r="W1551" s="110" t="s">
        <v>204</v>
      </c>
      <c r="X1551" s="111" t="n">
        <v>2003</v>
      </c>
      <c r="Z1551" s="111" t="s">
        <v>198</v>
      </c>
      <c r="AA1551" s="122" t="s">
        <v>200</v>
      </c>
      <c r="AB1551" s="0" t="s">
        <v>206</v>
      </c>
      <c r="AC1551" s="0" t="s">
        <v>206</v>
      </c>
      <c r="AD1551" s="111" t="n">
        <v>2003</v>
      </c>
      <c r="AE1551" s="111" t="s">
        <v>198</v>
      </c>
      <c r="AG1551" s="111" t="s">
        <v>241</v>
      </c>
      <c r="AH1551" s="111" t="s">
        <v>1746</v>
      </c>
      <c r="AI1551" s="111" t="s">
        <v>294</v>
      </c>
      <c r="AJ1551" s="111" t="s">
        <v>701</v>
      </c>
      <c r="AK1551" s="0" t="s">
        <v>206</v>
      </c>
      <c r="AM1551" s="111" t="s">
        <v>849</v>
      </c>
      <c r="AN1551" s="111" t="s">
        <v>208</v>
      </c>
      <c r="AR1551" s="0" t="s">
        <v>10311</v>
      </c>
      <c r="AS1551" s="0" t="s">
        <v>403</v>
      </c>
      <c r="AT1551" s="0" t="s">
        <v>200</v>
      </c>
      <c r="AV1551" s="0" t="s">
        <v>3654</v>
      </c>
      <c r="AW1551" s="104" t="s">
        <v>10312</v>
      </c>
      <c r="AX1551" s="104"/>
      <c r="AY1551" s="104"/>
      <c r="AZ1551" s="0" t="s">
        <v>10313</v>
      </c>
      <c r="BA1551" s="124" t="s">
        <v>200</v>
      </c>
      <c r="BB1551" s="0" t="s">
        <v>462</v>
      </c>
      <c r="BC1551" s="0" t="s">
        <v>10314</v>
      </c>
      <c r="BD1551" s="0" t="s">
        <v>10315</v>
      </c>
      <c r="BE1551" s="104" t="s">
        <v>10316</v>
      </c>
      <c r="BG1551" s="125" t="s">
        <v>200</v>
      </c>
      <c r="BH1551" s="0" t="s">
        <v>466</v>
      </c>
      <c r="BI1551" s="112" t="n">
        <v>3546430105986</v>
      </c>
      <c r="BJ1551" s="126" t="s">
        <v>200</v>
      </c>
      <c r="BK1551" s="0" t="s">
        <v>215</v>
      </c>
      <c r="BL1551" s="112" t="n">
        <v>4</v>
      </c>
      <c r="BM1551" s="112" t="n">
        <v>4</v>
      </c>
      <c r="BN1551" s="112" t="n">
        <v>4</v>
      </c>
      <c r="BO1551" s="111" t="n">
        <v>20</v>
      </c>
      <c r="BP1551" s="125" t="s">
        <v>200</v>
      </c>
      <c r="BQ1551" s="127" t="s">
        <v>216</v>
      </c>
    </row>
    <row r="1552" customFormat="false" ht="13.8" hidden="false" customHeight="false" outlineLevel="0" collapsed="false">
      <c r="A1552" s="0" t="s">
        <v>10317</v>
      </c>
      <c r="B1552" s="0" t="s">
        <v>4852</v>
      </c>
      <c r="C1552" s="0" t="s">
        <v>1735</v>
      </c>
      <c r="D1552" s="0" t="s">
        <v>1333</v>
      </c>
      <c r="E1552" s="0" t="s">
        <v>194</v>
      </c>
      <c r="F1552" s="0" t="s">
        <v>606</v>
      </c>
      <c r="G1552" s="0" t="s">
        <v>391</v>
      </c>
      <c r="H1552" s="0" t="s">
        <v>197</v>
      </c>
      <c r="J1552" s="111" t="n">
        <v>2</v>
      </c>
      <c r="K1552" s="0" t="s">
        <v>198</v>
      </c>
      <c r="L1552" s="0" t="s">
        <v>392</v>
      </c>
      <c r="M1552" s="0" t="s">
        <v>235</v>
      </c>
      <c r="N1552" s="0" t="s">
        <v>10318</v>
      </c>
      <c r="O1552" s="0" t="s">
        <v>596</v>
      </c>
      <c r="Q1552" s="120" t="s">
        <v>200</v>
      </c>
      <c r="R1552" s="0" t="s">
        <v>10210</v>
      </c>
      <c r="S1552" s="0" t="s">
        <v>201</v>
      </c>
      <c r="T1552" s="0" t="s">
        <v>198</v>
      </c>
      <c r="U1552" s="0" t="s">
        <v>202</v>
      </c>
      <c r="V1552" s="0" t="s">
        <v>1252</v>
      </c>
      <c r="W1552" s="110" t="s">
        <v>204</v>
      </c>
      <c r="X1552" s="111" t="n">
        <v>2003</v>
      </c>
      <c r="Y1552" s="111" t="s">
        <v>1624</v>
      </c>
      <c r="Z1552" s="111" t="s">
        <v>198</v>
      </c>
      <c r="AA1552" s="122" t="s">
        <v>200</v>
      </c>
      <c r="AB1552" s="0" t="s">
        <v>370</v>
      </c>
      <c r="AC1552" s="0" t="s">
        <v>370</v>
      </c>
      <c r="AD1552" s="111" t="n">
        <v>2003</v>
      </c>
      <c r="AE1552" s="111" t="s">
        <v>198</v>
      </c>
      <c r="AH1552" s="111" t="s">
        <v>799</v>
      </c>
      <c r="AI1552" s="111" t="s">
        <v>207</v>
      </c>
      <c r="AK1552" s="111" t="s">
        <v>370</v>
      </c>
      <c r="AL1552" s="0" t="s">
        <v>216</v>
      </c>
      <c r="AM1552" s="111" t="n">
        <v>2002</v>
      </c>
      <c r="AN1552" s="111" t="s">
        <v>208</v>
      </c>
      <c r="AO1552" s="0" t="s">
        <v>609</v>
      </c>
      <c r="AP1552" s="0" t="s">
        <v>200</v>
      </c>
      <c r="AQ1552" s="0" t="s">
        <v>200</v>
      </c>
      <c r="AR1552" s="0" t="s">
        <v>200</v>
      </c>
      <c r="AS1552" s="0" t="s">
        <v>1992</v>
      </c>
      <c r="AT1552" s="0" t="s">
        <v>200</v>
      </c>
      <c r="AV1552" s="0" t="s">
        <v>200</v>
      </c>
      <c r="AZ1552" s="0" t="s">
        <v>10319</v>
      </c>
      <c r="BA1552" s="124" t="s">
        <v>200</v>
      </c>
      <c r="BB1552" s="0" t="s">
        <v>248</v>
      </c>
      <c r="BC1552" s="0" t="s">
        <v>10320</v>
      </c>
      <c r="BD1552" s="0" t="s">
        <v>10321</v>
      </c>
      <c r="BE1552" s="104" t="s">
        <v>10322</v>
      </c>
      <c r="BG1552" s="125" t="s">
        <v>200</v>
      </c>
      <c r="BH1552" s="0" t="s">
        <v>466</v>
      </c>
      <c r="BI1552" s="112" t="n">
        <v>45496391034</v>
      </c>
      <c r="BJ1552" s="126" t="s">
        <v>200</v>
      </c>
      <c r="BK1552" s="0" t="s">
        <v>215</v>
      </c>
      <c r="BL1552" s="112" t="n">
        <v>4</v>
      </c>
      <c r="BM1552" s="112" t="n">
        <v>4</v>
      </c>
      <c r="BN1552" s="112" t="n">
        <v>4</v>
      </c>
      <c r="BO1552" s="111" t="n">
        <v>20</v>
      </c>
      <c r="BP1552" s="125" t="s">
        <v>200</v>
      </c>
      <c r="BQ1552" s="127" t="s">
        <v>216</v>
      </c>
    </row>
    <row r="1553" customFormat="false" ht="13.8" hidden="false" customHeight="false" outlineLevel="0" collapsed="false">
      <c r="A1553" s="0" t="s">
        <v>10323</v>
      </c>
      <c r="B1553" s="0" t="s">
        <v>4852</v>
      </c>
      <c r="C1553" s="131" t="s">
        <v>1408</v>
      </c>
      <c r="D1553" s="131" t="s">
        <v>1333</v>
      </c>
      <c r="E1553" s="0" t="s">
        <v>194</v>
      </c>
      <c r="F1553" s="0" t="s">
        <v>195</v>
      </c>
      <c r="G1553" s="0" t="s">
        <v>196</v>
      </c>
      <c r="H1553" s="0" t="s">
        <v>901</v>
      </c>
      <c r="J1553" s="111" t="n">
        <v>1</v>
      </c>
      <c r="K1553" s="0" t="s">
        <v>198</v>
      </c>
      <c r="L1553" s="0" t="s">
        <v>198</v>
      </c>
      <c r="M1553" s="0" t="s">
        <v>199</v>
      </c>
      <c r="O1553" s="0" t="s">
        <v>200</v>
      </c>
      <c r="Q1553" s="120" t="s">
        <v>200</v>
      </c>
      <c r="R1553" s="0" t="s">
        <v>10210</v>
      </c>
      <c r="S1553" s="0" t="s">
        <v>201</v>
      </c>
      <c r="T1553" s="0" t="s">
        <v>198</v>
      </c>
      <c r="U1553" s="0" t="s">
        <v>202</v>
      </c>
      <c r="V1553" s="0" t="s">
        <v>1252</v>
      </c>
      <c r="W1553" s="110" t="s">
        <v>204</v>
      </c>
      <c r="X1553" s="111" t="n">
        <v>2005</v>
      </c>
      <c r="Z1553" s="130" t="s">
        <v>757</v>
      </c>
      <c r="AA1553" s="122" t="s">
        <v>200</v>
      </c>
      <c r="AB1553" s="0" t="s">
        <v>10324</v>
      </c>
      <c r="AC1553" s="0" t="s">
        <v>206</v>
      </c>
      <c r="AD1553" s="111" t="n">
        <v>2005</v>
      </c>
      <c r="AE1553" s="111" t="s">
        <v>198</v>
      </c>
      <c r="AI1553" s="111" t="s">
        <v>207</v>
      </c>
      <c r="AK1553" s="111" t="str">
        <f aca="false">(AB1553)</f>
        <v>creative assembly</v>
      </c>
      <c r="AM1553" s="111" t="n">
        <f aca="false">AD1553</f>
        <v>2005</v>
      </c>
      <c r="AN1553" s="111" t="s">
        <v>263</v>
      </c>
      <c r="AS1553" s="0" t="s">
        <v>10325</v>
      </c>
      <c r="AU1553" s="0" t="s">
        <v>2616</v>
      </c>
      <c r="AV1553" s="0" t="s">
        <v>200</v>
      </c>
      <c r="AZ1553" s="0" t="s">
        <v>10326</v>
      </c>
      <c r="BA1553" s="124" t="s">
        <v>200</v>
      </c>
      <c r="BB1553" s="0" t="s">
        <v>210</v>
      </c>
      <c r="BC1553" s="0" t="s">
        <v>10327</v>
      </c>
      <c r="BD1553" s="0" t="s">
        <v>10328</v>
      </c>
      <c r="BE1553" s="104" t="s">
        <v>10329</v>
      </c>
      <c r="BG1553" s="125" t="s">
        <v>200</v>
      </c>
      <c r="BH1553" s="0" t="s">
        <v>466</v>
      </c>
      <c r="BI1553" s="112" t="n">
        <v>5060004765355</v>
      </c>
      <c r="BJ1553" s="126" t="s">
        <v>200</v>
      </c>
      <c r="BK1553" s="0" t="s">
        <v>215</v>
      </c>
      <c r="BL1553" s="112" t="n">
        <v>4</v>
      </c>
      <c r="BM1553" s="112" t="n">
        <v>4</v>
      </c>
      <c r="BN1553" s="112" t="n">
        <v>4</v>
      </c>
      <c r="BO1553" s="111" t="n">
        <v>20</v>
      </c>
      <c r="BP1553" s="125" t="s">
        <v>200</v>
      </c>
      <c r="BQ1553" s="127" t="s">
        <v>216</v>
      </c>
    </row>
    <row r="1554" customFormat="false" ht="13.8" hidden="false" customHeight="false" outlineLevel="0" collapsed="false">
      <c r="A1554" s="0" t="s">
        <v>10330</v>
      </c>
      <c r="B1554" s="0" t="s">
        <v>4852</v>
      </c>
      <c r="C1554" s="131" t="s">
        <v>1408</v>
      </c>
      <c r="D1554" s="131" t="s">
        <v>1333</v>
      </c>
      <c r="E1554" s="0" t="s">
        <v>194</v>
      </c>
      <c r="F1554" s="0" t="s">
        <v>195</v>
      </c>
      <c r="G1554" s="0" t="s">
        <v>330</v>
      </c>
      <c r="H1554" s="0" t="s">
        <v>197</v>
      </c>
      <c r="J1554" s="111" t="n">
        <v>1</v>
      </c>
      <c r="K1554" s="0" t="s">
        <v>198</v>
      </c>
      <c r="L1554" s="0" t="s">
        <v>198</v>
      </c>
      <c r="M1554" s="0" t="s">
        <v>199</v>
      </c>
      <c r="O1554" s="0" t="s">
        <v>200</v>
      </c>
      <c r="Q1554" s="120" t="s">
        <v>200</v>
      </c>
      <c r="R1554" s="0" t="s">
        <v>10210</v>
      </c>
      <c r="S1554" s="0" t="s">
        <v>201</v>
      </c>
      <c r="T1554" s="0" t="s">
        <v>198</v>
      </c>
      <c r="U1554" s="0" t="s">
        <v>202</v>
      </c>
      <c r="V1554" s="0" t="s">
        <v>1252</v>
      </c>
      <c r="W1554" s="110" t="s">
        <v>204</v>
      </c>
      <c r="X1554" s="111" t="n">
        <v>2002</v>
      </c>
      <c r="Z1554" s="130" t="s">
        <v>757</v>
      </c>
      <c r="AA1554" s="122" t="s">
        <v>200</v>
      </c>
      <c r="AB1554" s="0" t="s">
        <v>1016</v>
      </c>
      <c r="AC1554" s="0" t="s">
        <v>9448</v>
      </c>
      <c r="AD1554" s="111" t="n">
        <v>2002</v>
      </c>
      <c r="AE1554" s="111" t="s">
        <v>222</v>
      </c>
      <c r="AG1554" s="111" t="s">
        <v>241</v>
      </c>
      <c r="AH1554" s="111" t="s">
        <v>1746</v>
      </c>
      <c r="AI1554" s="111" t="s">
        <v>207</v>
      </c>
      <c r="AK1554" s="111" t="str">
        <f aca="false">(AB1554)</f>
        <v>Rare software</v>
      </c>
      <c r="AM1554" s="111" t="n">
        <f aca="false">AD1554</f>
        <v>2002</v>
      </c>
      <c r="AN1554" s="111" t="s">
        <v>263</v>
      </c>
      <c r="AS1554" s="0" t="s">
        <v>9959</v>
      </c>
      <c r="AT1554" s="0" t="s">
        <v>339</v>
      </c>
      <c r="AU1554" s="0" t="s">
        <v>1306</v>
      </c>
      <c r="AV1554" s="0" t="s">
        <v>1018</v>
      </c>
      <c r="AW1554" s="0" t="s">
        <v>8516</v>
      </c>
      <c r="AZ1554" s="0" t="s">
        <v>10331</v>
      </c>
      <c r="BA1554" s="124" t="s">
        <v>200</v>
      </c>
      <c r="BB1554" s="0" t="s">
        <v>248</v>
      </c>
      <c r="BC1554" s="0" t="s">
        <v>10332</v>
      </c>
      <c r="BD1554" s="0" t="s">
        <v>10333</v>
      </c>
      <c r="BE1554" s="104" t="s">
        <v>10334</v>
      </c>
      <c r="BF1554" s="104" t="s">
        <v>200</v>
      </c>
      <c r="BG1554" s="125" t="s">
        <v>200</v>
      </c>
      <c r="BH1554" s="0" t="s">
        <v>466</v>
      </c>
      <c r="BI1554" s="112" t="n">
        <v>45496390488</v>
      </c>
      <c r="BJ1554" s="126" t="s">
        <v>200</v>
      </c>
      <c r="BK1554" s="0" t="s">
        <v>215</v>
      </c>
      <c r="BL1554" s="112" t="n">
        <v>4</v>
      </c>
      <c r="BM1554" s="112" t="n">
        <v>4</v>
      </c>
      <c r="BN1554" s="112" t="n">
        <v>4</v>
      </c>
      <c r="BO1554" s="111" t="n">
        <v>20</v>
      </c>
      <c r="BP1554" s="125" t="s">
        <v>200</v>
      </c>
      <c r="BQ1554" s="127" t="s">
        <v>216</v>
      </c>
    </row>
    <row r="1555" customFormat="false" ht="13.8" hidden="false" customHeight="false" outlineLevel="0" collapsed="false">
      <c r="A1555" s="0" t="s">
        <v>10335</v>
      </c>
      <c r="B1555" s="0" t="s">
        <v>4852</v>
      </c>
      <c r="C1555" s="0" t="s">
        <v>1344</v>
      </c>
      <c r="D1555" s="0" t="s">
        <v>1333</v>
      </c>
      <c r="E1555" s="0" t="s">
        <v>194</v>
      </c>
      <c r="F1555" s="0" t="s">
        <v>195</v>
      </c>
      <c r="G1555" s="0" t="s">
        <v>196</v>
      </c>
      <c r="H1555" s="0" t="s">
        <v>197</v>
      </c>
      <c r="J1555" s="111" t="n">
        <v>1</v>
      </c>
      <c r="K1555" s="131" t="s">
        <v>198</v>
      </c>
      <c r="L1555" s="0" t="s">
        <v>198</v>
      </c>
      <c r="M1555" s="0" t="s">
        <v>274</v>
      </c>
      <c r="O1555" s="0" t="s">
        <v>237</v>
      </c>
      <c r="P1555" s="0" t="s">
        <v>238</v>
      </c>
      <c r="Q1555" s="120" t="s">
        <v>200</v>
      </c>
      <c r="R1555" s="0" t="s">
        <v>10210</v>
      </c>
      <c r="S1555" s="0" t="s">
        <v>201</v>
      </c>
      <c r="T1555" s="0" t="s">
        <v>198</v>
      </c>
      <c r="U1555" s="0" t="s">
        <v>202</v>
      </c>
      <c r="V1555" s="0" t="s">
        <v>1252</v>
      </c>
      <c r="W1555" s="110" t="s">
        <v>204</v>
      </c>
      <c r="X1555" s="111" t="n">
        <v>2002</v>
      </c>
      <c r="Z1555" s="111" t="s">
        <v>221</v>
      </c>
      <c r="AA1555" s="122" t="s">
        <v>200</v>
      </c>
      <c r="AB1555" s="0" t="s">
        <v>2902</v>
      </c>
      <c r="AC1555" s="0" t="s">
        <v>1235</v>
      </c>
      <c r="AD1555" s="111" t="n">
        <v>2002</v>
      </c>
      <c r="AE1555" s="111" t="s">
        <v>222</v>
      </c>
      <c r="AG1555" s="111" t="s">
        <v>241</v>
      </c>
      <c r="AH1555" s="111" t="s">
        <v>1746</v>
      </c>
      <c r="AI1555" s="111" t="s">
        <v>207</v>
      </c>
      <c r="AK1555" s="111" t="str">
        <f aca="false">(AB1555)</f>
        <v>Factor 5</v>
      </c>
      <c r="AL1555" s="0" t="s">
        <v>200</v>
      </c>
      <c r="AM1555" s="111" t="n">
        <f aca="false">AD1555</f>
        <v>2002</v>
      </c>
      <c r="AN1555" s="111" t="s">
        <v>2009</v>
      </c>
      <c r="AP1555" s="0" t="s">
        <v>264</v>
      </c>
      <c r="AQ1555" s="0" t="s">
        <v>200</v>
      </c>
      <c r="AR1555" s="0" t="s">
        <v>200</v>
      </c>
      <c r="AS1555" s="0" t="s">
        <v>1360</v>
      </c>
      <c r="AT1555" s="0" t="s">
        <v>200</v>
      </c>
      <c r="AU1555" s="0" t="s">
        <v>1306</v>
      </c>
      <c r="AV1555" s="0" t="s">
        <v>200</v>
      </c>
      <c r="AW1555" s="0" t="s">
        <v>2617</v>
      </c>
      <c r="AZ1555" s="0" t="s">
        <v>10336</v>
      </c>
      <c r="BA1555" s="124" t="s">
        <v>200</v>
      </c>
      <c r="BB1555" s="0" t="s">
        <v>248</v>
      </c>
      <c r="BC1555" s="0" t="s">
        <v>10337</v>
      </c>
      <c r="BD1555" s="0" t="s">
        <v>10338</v>
      </c>
      <c r="BE1555" s="104" t="s">
        <v>10339</v>
      </c>
      <c r="BF1555" s="104" t="s">
        <v>10340</v>
      </c>
      <c r="BG1555" s="125" t="s">
        <v>200</v>
      </c>
      <c r="BH1555" s="0" t="s">
        <v>466</v>
      </c>
      <c r="BI1555" s="112" t="n">
        <v>23272998691</v>
      </c>
      <c r="BJ1555" s="126" t="s">
        <v>200</v>
      </c>
      <c r="BK1555" s="0" t="s">
        <v>215</v>
      </c>
      <c r="BL1555" s="112" t="n">
        <v>4</v>
      </c>
      <c r="BM1555" s="112" t="n">
        <v>4</v>
      </c>
      <c r="BN1555" s="112" t="n">
        <v>4</v>
      </c>
      <c r="BO1555" s="111" t="n">
        <v>20</v>
      </c>
      <c r="BP1555" s="125" t="s">
        <v>200</v>
      </c>
      <c r="BQ1555" s="127" t="s">
        <v>216</v>
      </c>
    </row>
    <row r="1556" customFormat="false" ht="13.8" hidden="false" customHeight="false" outlineLevel="0" collapsed="false">
      <c r="A1556" s="0" t="s">
        <v>10341</v>
      </c>
      <c r="B1556" s="0" t="s">
        <v>4852</v>
      </c>
      <c r="C1556" s="0" t="s">
        <v>1344</v>
      </c>
      <c r="D1556" s="0" t="s">
        <v>1333</v>
      </c>
      <c r="E1556" s="0" t="s">
        <v>194</v>
      </c>
      <c r="F1556" s="0" t="s">
        <v>195</v>
      </c>
      <c r="G1556" s="0" t="s">
        <v>196</v>
      </c>
      <c r="H1556" s="0" t="s">
        <v>197</v>
      </c>
      <c r="J1556" s="111" t="n">
        <v>2</v>
      </c>
      <c r="K1556" s="131" t="s">
        <v>198</v>
      </c>
      <c r="L1556" s="0" t="s">
        <v>1050</v>
      </c>
      <c r="M1556" s="0" t="s">
        <v>199</v>
      </c>
      <c r="O1556" s="0" t="s">
        <v>200</v>
      </c>
      <c r="Q1556" s="120" t="s">
        <v>200</v>
      </c>
      <c r="R1556" s="0" t="s">
        <v>10210</v>
      </c>
      <c r="S1556" s="0" t="s">
        <v>201</v>
      </c>
      <c r="T1556" s="0" t="s">
        <v>198</v>
      </c>
      <c r="U1556" s="0" t="s">
        <v>202</v>
      </c>
      <c r="V1556" s="0" t="s">
        <v>1252</v>
      </c>
      <c r="W1556" s="110" t="s">
        <v>1815</v>
      </c>
      <c r="X1556" s="111" t="n">
        <v>2003</v>
      </c>
      <c r="Z1556" s="111" t="s">
        <v>221</v>
      </c>
      <c r="AA1556" s="122" t="s">
        <v>200</v>
      </c>
      <c r="AB1556" s="0" t="s">
        <v>2902</v>
      </c>
      <c r="AC1556" s="0" t="s">
        <v>1235</v>
      </c>
      <c r="AD1556" s="111" t="n">
        <v>2003</v>
      </c>
      <c r="AE1556" s="111" t="s">
        <v>222</v>
      </c>
      <c r="AI1556" s="111" t="s">
        <v>207</v>
      </c>
      <c r="AK1556" s="111" t="str">
        <f aca="false">(AB1556)</f>
        <v>Factor 5</v>
      </c>
      <c r="AL1556" s="0" t="s">
        <v>200</v>
      </c>
      <c r="AM1556" s="111" t="n">
        <f aca="false">AD1556</f>
        <v>2003</v>
      </c>
      <c r="AN1556" s="111" t="s">
        <v>2009</v>
      </c>
      <c r="AO1556" s="0" t="s">
        <v>10228</v>
      </c>
      <c r="AP1556" s="0" t="s">
        <v>264</v>
      </c>
      <c r="AQ1556" s="0" t="s">
        <v>200</v>
      </c>
      <c r="AR1556" s="0" t="s">
        <v>200</v>
      </c>
      <c r="AS1556" s="0" t="s">
        <v>1360</v>
      </c>
      <c r="AT1556" s="0" t="s">
        <v>200</v>
      </c>
      <c r="AU1556" s="0" t="s">
        <v>1306</v>
      </c>
      <c r="AV1556" s="0" t="s">
        <v>200</v>
      </c>
      <c r="AZ1556" s="0" t="s">
        <v>10342</v>
      </c>
      <c r="BA1556" s="124" t="s">
        <v>200</v>
      </c>
      <c r="BB1556" s="0" t="s">
        <v>248</v>
      </c>
      <c r="BC1556" s="0" t="s">
        <v>10343</v>
      </c>
      <c r="BD1556" s="0" t="s">
        <v>10344</v>
      </c>
      <c r="BE1556" s="104" t="s">
        <v>10345</v>
      </c>
      <c r="BG1556" s="125" t="s">
        <v>200</v>
      </c>
      <c r="BH1556" s="0" t="s">
        <v>466</v>
      </c>
      <c r="BI1556" s="112" t="n">
        <v>23272997946</v>
      </c>
      <c r="BJ1556" s="126" t="s">
        <v>200</v>
      </c>
      <c r="BK1556" s="0" t="s">
        <v>215</v>
      </c>
      <c r="BL1556" s="112" t="n">
        <v>4</v>
      </c>
      <c r="BM1556" s="112" t="n">
        <v>4</v>
      </c>
      <c r="BN1556" s="112" t="n">
        <v>4</v>
      </c>
      <c r="BO1556" s="111" t="n">
        <v>20</v>
      </c>
      <c r="BP1556" s="125" t="s">
        <v>200</v>
      </c>
      <c r="BQ1556" s="127" t="s">
        <v>216</v>
      </c>
    </row>
    <row r="1557" customFormat="false" ht="13.8" hidden="false" customHeight="false" outlineLevel="0" collapsed="false">
      <c r="A1557" s="0" t="s">
        <v>10346</v>
      </c>
      <c r="B1557" s="0" t="s">
        <v>4852</v>
      </c>
      <c r="C1557" s="131" t="s">
        <v>1394</v>
      </c>
      <c r="D1557" s="131" t="s">
        <v>1333</v>
      </c>
      <c r="E1557" s="0" t="s">
        <v>284</v>
      </c>
      <c r="F1557" s="0" t="s">
        <v>399</v>
      </c>
      <c r="G1557" s="0" t="s">
        <v>330</v>
      </c>
      <c r="H1557" s="0" t="s">
        <v>197</v>
      </c>
      <c r="J1557" s="111" t="n">
        <v>1</v>
      </c>
      <c r="K1557" s="0" t="s">
        <v>198</v>
      </c>
      <c r="L1557" s="0" t="s">
        <v>198</v>
      </c>
      <c r="M1557" s="0" t="s">
        <v>199</v>
      </c>
      <c r="O1557" s="0" t="s">
        <v>200</v>
      </c>
      <c r="Q1557" s="120" t="s">
        <v>200</v>
      </c>
      <c r="R1557" s="0" t="s">
        <v>10210</v>
      </c>
      <c r="S1557" s="0" t="s">
        <v>201</v>
      </c>
      <c r="T1557" s="0" t="s">
        <v>198</v>
      </c>
      <c r="U1557" s="0" t="s">
        <v>202</v>
      </c>
      <c r="V1557" s="0" t="s">
        <v>1252</v>
      </c>
      <c r="W1557" s="110" t="s">
        <v>204</v>
      </c>
      <c r="X1557" s="111" t="n">
        <v>2002</v>
      </c>
      <c r="Y1557" s="111" t="s">
        <v>498</v>
      </c>
      <c r="Z1557" s="111" t="s">
        <v>221</v>
      </c>
      <c r="AA1557" s="122" t="s">
        <v>200</v>
      </c>
      <c r="AB1557" s="0" t="s">
        <v>9448</v>
      </c>
      <c r="AC1557" s="0" t="s">
        <v>9448</v>
      </c>
      <c r="AD1557" s="111" t="n">
        <v>2002</v>
      </c>
      <c r="AE1557" s="111" t="s">
        <v>222</v>
      </c>
      <c r="AG1557" s="111" t="s">
        <v>241</v>
      </c>
      <c r="AH1557" s="111" t="s">
        <v>1051</v>
      </c>
      <c r="AI1557" s="111" t="s">
        <v>207</v>
      </c>
      <c r="AK1557" s="111" t="str">
        <f aca="false">(AB1557)</f>
        <v>Nintendo</v>
      </c>
      <c r="AM1557" s="111" t="n">
        <f aca="false">AD1557</f>
        <v>2002</v>
      </c>
      <c r="AN1557" s="111" t="s">
        <v>208</v>
      </c>
      <c r="AS1557" s="0" t="s">
        <v>9449</v>
      </c>
      <c r="AV1557" s="0" t="s">
        <v>10347</v>
      </c>
      <c r="AW1557" s="0" t="s">
        <v>200</v>
      </c>
      <c r="AZ1557" s="0" t="s">
        <v>10348</v>
      </c>
      <c r="BA1557" s="124" t="s">
        <v>200</v>
      </c>
      <c r="BB1557" s="0" t="s">
        <v>248</v>
      </c>
      <c r="BC1557" s="0" t="s">
        <v>10349</v>
      </c>
      <c r="BD1557" s="0" t="s">
        <v>200</v>
      </c>
      <c r="BE1557" s="104" t="s">
        <v>10350</v>
      </c>
      <c r="BG1557" s="125" t="s">
        <v>200</v>
      </c>
      <c r="BH1557" s="0" t="s">
        <v>466</v>
      </c>
      <c r="BI1557" s="112" t="n">
        <v>45496390389</v>
      </c>
      <c r="BJ1557" s="126" t="s">
        <v>200</v>
      </c>
      <c r="BK1557" s="0" t="s">
        <v>215</v>
      </c>
      <c r="BL1557" s="112" t="n">
        <v>4</v>
      </c>
      <c r="BM1557" s="112" t="n">
        <v>4</v>
      </c>
      <c r="BN1557" s="112" t="n">
        <v>4</v>
      </c>
      <c r="BO1557" s="111" t="n">
        <v>20</v>
      </c>
      <c r="BP1557" s="125" t="s">
        <v>200</v>
      </c>
      <c r="BQ1557" s="127" t="s">
        <v>216</v>
      </c>
    </row>
    <row r="1558" customFormat="false" ht="13.8" hidden="false" customHeight="false" outlineLevel="0" collapsed="false">
      <c r="A1558" s="0" t="s">
        <v>10351</v>
      </c>
      <c r="B1558" s="0" t="s">
        <v>4852</v>
      </c>
      <c r="C1558" s="131" t="s">
        <v>1394</v>
      </c>
      <c r="D1558" s="131" t="s">
        <v>1333</v>
      </c>
      <c r="E1558" s="0" t="s">
        <v>194</v>
      </c>
      <c r="F1558" s="0" t="s">
        <v>399</v>
      </c>
      <c r="G1558" s="0" t="s">
        <v>196</v>
      </c>
      <c r="H1558" s="0" t="s">
        <v>197</v>
      </c>
      <c r="J1558" s="111" t="n">
        <v>1</v>
      </c>
      <c r="K1558" s="0" t="s">
        <v>198</v>
      </c>
      <c r="L1558" s="0" t="s">
        <v>198</v>
      </c>
      <c r="M1558" s="0" t="s">
        <v>199</v>
      </c>
      <c r="O1558" s="0" t="s">
        <v>200</v>
      </c>
      <c r="Q1558" s="120" t="s">
        <v>200</v>
      </c>
      <c r="R1558" s="0" t="s">
        <v>10210</v>
      </c>
      <c r="S1558" s="0" t="s">
        <v>201</v>
      </c>
      <c r="T1558" s="0" t="s">
        <v>198</v>
      </c>
      <c r="U1558" s="0" t="s">
        <v>202</v>
      </c>
      <c r="V1558" s="0" t="s">
        <v>1252</v>
      </c>
      <c r="W1558" s="110" t="s">
        <v>204</v>
      </c>
      <c r="X1558" s="111" t="n">
        <v>2003</v>
      </c>
      <c r="Y1558" s="111" t="s">
        <v>1624</v>
      </c>
      <c r="Z1558" s="111" t="s">
        <v>198</v>
      </c>
      <c r="AA1558" s="122" t="s">
        <v>200</v>
      </c>
      <c r="AB1558" s="0" t="s">
        <v>628</v>
      </c>
      <c r="AC1558" s="0" t="s">
        <v>9448</v>
      </c>
      <c r="AD1558" s="111" t="n">
        <v>2003</v>
      </c>
      <c r="AE1558" s="111" t="s">
        <v>222</v>
      </c>
      <c r="AI1558" s="111" t="s">
        <v>207</v>
      </c>
      <c r="AK1558" s="111" t="str">
        <f aca="false">(AB1558)</f>
        <v>Treasure</v>
      </c>
      <c r="AM1558" s="111" t="n">
        <f aca="false">AD1558</f>
        <v>2003</v>
      </c>
      <c r="AN1558" s="111" t="s">
        <v>208</v>
      </c>
      <c r="AS1558" s="0" t="s">
        <v>10352</v>
      </c>
      <c r="AT1558" s="0" t="s">
        <v>433</v>
      </c>
      <c r="AU1558" s="0" t="s">
        <v>2087</v>
      </c>
      <c r="AV1558" s="0" t="s">
        <v>629</v>
      </c>
      <c r="AZ1558" s="0" t="s">
        <v>10353</v>
      </c>
      <c r="BA1558" s="124" t="s">
        <v>200</v>
      </c>
      <c r="BB1558" s="0" t="s">
        <v>210</v>
      </c>
      <c r="BC1558" s="0" t="s">
        <v>10354</v>
      </c>
      <c r="BE1558" s="104" t="s">
        <v>10355</v>
      </c>
      <c r="BG1558" s="125" t="s">
        <v>200</v>
      </c>
      <c r="BH1558" s="0" t="s">
        <v>466</v>
      </c>
      <c r="BI1558" s="112" t="n">
        <v>45496390587</v>
      </c>
      <c r="BJ1558" s="126" t="s">
        <v>200</v>
      </c>
      <c r="BK1558" s="0" t="s">
        <v>215</v>
      </c>
      <c r="BL1558" s="112" t="n">
        <v>4</v>
      </c>
      <c r="BM1558" s="112" t="n">
        <v>4</v>
      </c>
      <c r="BN1558" s="112" t="n">
        <v>4</v>
      </c>
      <c r="BO1558" s="111" t="n">
        <v>20</v>
      </c>
      <c r="BP1558" s="125" t="s">
        <v>200</v>
      </c>
      <c r="BQ1558" s="127" t="s">
        <v>216</v>
      </c>
    </row>
    <row r="1559" customFormat="false" ht="13.8" hidden="false" customHeight="false" outlineLevel="0" collapsed="false">
      <c r="A1559" s="0" t="s">
        <v>10356</v>
      </c>
      <c r="B1559" s="0" t="s">
        <v>4852</v>
      </c>
      <c r="C1559" s="0" t="s">
        <v>1862</v>
      </c>
      <c r="D1559" s="0" t="s">
        <v>1333</v>
      </c>
      <c r="E1559" s="0" t="s">
        <v>313</v>
      </c>
      <c r="F1559" s="0" t="s">
        <v>314</v>
      </c>
      <c r="G1559" s="0" t="s">
        <v>880</v>
      </c>
      <c r="H1559" s="0" t="s">
        <v>197</v>
      </c>
      <c r="J1559" s="111" t="n">
        <v>4</v>
      </c>
      <c r="K1559" s="131" t="s">
        <v>198</v>
      </c>
      <c r="L1559" s="0" t="s">
        <v>392</v>
      </c>
      <c r="M1559" s="0" t="s">
        <v>199</v>
      </c>
      <c r="O1559" s="0" t="s">
        <v>200</v>
      </c>
      <c r="Q1559" s="120" t="s">
        <v>200</v>
      </c>
      <c r="R1559" s="0" t="s">
        <v>10210</v>
      </c>
      <c r="S1559" s="0" t="s">
        <v>201</v>
      </c>
      <c r="T1559" s="0" t="s">
        <v>198</v>
      </c>
      <c r="U1559" s="0" t="s">
        <v>202</v>
      </c>
      <c r="V1559" s="0" t="s">
        <v>1252</v>
      </c>
      <c r="W1559" s="110" t="s">
        <v>204</v>
      </c>
      <c r="X1559" s="111" t="n">
        <v>2002</v>
      </c>
      <c r="Z1559" s="111" t="s">
        <v>198</v>
      </c>
      <c r="AA1559" s="122" t="s">
        <v>200</v>
      </c>
      <c r="AB1559" s="0" t="s">
        <v>10211</v>
      </c>
      <c r="AC1559" s="0" t="s">
        <v>9448</v>
      </c>
      <c r="AD1559" s="111" t="n">
        <v>2002</v>
      </c>
      <c r="AE1559" s="111" t="s">
        <v>222</v>
      </c>
      <c r="AI1559" s="111" t="s">
        <v>207</v>
      </c>
      <c r="AK1559" s="111" t="str">
        <f aca="false">(AB1559)</f>
        <v>Nintendo – software technology</v>
      </c>
      <c r="AM1559" s="111" t="n">
        <f aca="false">AD1559</f>
        <v>2002</v>
      </c>
      <c r="AN1559" s="111" t="s">
        <v>297</v>
      </c>
      <c r="AS1559" s="0" t="s">
        <v>200</v>
      </c>
      <c r="AV1559" s="0" t="s">
        <v>200</v>
      </c>
      <c r="AZ1559" s="0" t="s">
        <v>10357</v>
      </c>
      <c r="BA1559" s="124" t="s">
        <v>200</v>
      </c>
      <c r="BB1559" s="0" t="s">
        <v>248</v>
      </c>
      <c r="BC1559" s="0" t="s">
        <v>10358</v>
      </c>
      <c r="BD1559" s="0" t="s">
        <v>10359</v>
      </c>
      <c r="BE1559" s="104" t="s">
        <v>10360</v>
      </c>
      <c r="BF1559" s="104" t="s">
        <v>200</v>
      </c>
      <c r="BG1559" s="125" t="s">
        <v>200</v>
      </c>
      <c r="BH1559" s="0" t="s">
        <v>466</v>
      </c>
      <c r="BI1559" s="112" t="n">
        <v>45496390075</v>
      </c>
      <c r="BJ1559" s="126" t="s">
        <v>200</v>
      </c>
      <c r="BK1559" s="0" t="s">
        <v>215</v>
      </c>
      <c r="BL1559" s="112" t="n">
        <v>4</v>
      </c>
      <c r="BM1559" s="112" t="n">
        <v>4</v>
      </c>
      <c r="BN1559" s="112" t="n">
        <v>4</v>
      </c>
      <c r="BO1559" s="111" t="n">
        <v>20</v>
      </c>
      <c r="BP1559" s="125" t="s">
        <v>200</v>
      </c>
      <c r="BQ1559" s="127" t="s">
        <v>216</v>
      </c>
    </row>
    <row r="1560" customFormat="false" ht="13.8" hidden="false" customHeight="false" outlineLevel="0" collapsed="false">
      <c r="A1560" s="0" t="s">
        <v>10361</v>
      </c>
      <c r="B1560" s="0" t="s">
        <v>4852</v>
      </c>
      <c r="C1560" s="0" t="s">
        <v>329</v>
      </c>
      <c r="D1560" s="0" t="s">
        <v>193</v>
      </c>
      <c r="E1560" s="0" t="s">
        <v>194</v>
      </c>
      <c r="F1560" s="0" t="s">
        <v>195</v>
      </c>
      <c r="G1560" s="0" t="s">
        <v>196</v>
      </c>
      <c r="H1560" s="0" t="s">
        <v>400</v>
      </c>
      <c r="I1560" s="0" t="s">
        <v>401</v>
      </c>
      <c r="J1560" s="111" t="n">
        <v>4</v>
      </c>
      <c r="K1560" s="131" t="s">
        <v>198</v>
      </c>
      <c r="L1560" s="0" t="s">
        <v>533</v>
      </c>
      <c r="M1560" s="0" t="s">
        <v>235</v>
      </c>
      <c r="N1560" s="0" t="s">
        <v>10362</v>
      </c>
      <c r="O1560" s="0" t="s">
        <v>534</v>
      </c>
      <c r="Q1560" s="120" t="s">
        <v>200</v>
      </c>
      <c r="R1560" s="0" t="s">
        <v>10210</v>
      </c>
      <c r="S1560" s="0" t="s">
        <v>1834</v>
      </c>
      <c r="T1560" s="0" t="s">
        <v>10363</v>
      </c>
      <c r="U1560" s="0" t="s">
        <v>202</v>
      </c>
      <c r="V1560" s="0" t="s">
        <v>1252</v>
      </c>
      <c r="W1560" s="110" t="s">
        <v>1815</v>
      </c>
      <c r="X1560" s="111" t="n">
        <v>2005</v>
      </c>
      <c r="Y1560" s="111" t="s">
        <v>498</v>
      </c>
      <c r="Z1560" s="111" t="s">
        <v>757</v>
      </c>
      <c r="AA1560" s="122" t="s">
        <v>200</v>
      </c>
      <c r="AB1560" s="0" t="s">
        <v>9448</v>
      </c>
      <c r="AC1560" s="0" t="s">
        <v>9448</v>
      </c>
      <c r="AD1560" s="111" t="n">
        <v>2005</v>
      </c>
      <c r="AE1560" s="111" t="s">
        <v>222</v>
      </c>
      <c r="AI1560" s="111" t="s">
        <v>207</v>
      </c>
      <c r="AK1560" s="111" t="str">
        <f aca="false">(AB1560)</f>
        <v>Nintendo</v>
      </c>
      <c r="AL1560" s="0" t="s">
        <v>200</v>
      </c>
      <c r="AM1560" s="111" t="n">
        <f aca="false">AD1560</f>
        <v>2005</v>
      </c>
      <c r="AN1560" s="111" t="s">
        <v>208</v>
      </c>
      <c r="AO1560" s="0" t="s">
        <v>10364</v>
      </c>
      <c r="AP1560" s="0" t="s">
        <v>200</v>
      </c>
      <c r="AQ1560" s="0" t="s">
        <v>10365</v>
      </c>
      <c r="AR1560" s="0" t="s">
        <v>200</v>
      </c>
      <c r="AS1560" s="0" t="s">
        <v>10086</v>
      </c>
      <c r="AU1560" s="0" t="s">
        <v>332</v>
      </c>
      <c r="AV1560" s="0" t="s">
        <v>10366</v>
      </c>
      <c r="AW1560" s="0" t="s">
        <v>200</v>
      </c>
      <c r="AZ1560" s="0" t="s">
        <v>10367</v>
      </c>
      <c r="BA1560" s="124" t="s">
        <v>200</v>
      </c>
      <c r="BB1560" s="0" t="s">
        <v>462</v>
      </c>
      <c r="BC1560" s="0" t="s">
        <v>10368</v>
      </c>
      <c r="BD1560" s="0" t="s">
        <v>10369</v>
      </c>
      <c r="BE1560" s="104" t="s">
        <v>10370</v>
      </c>
      <c r="BF1560" s="104" t="s">
        <v>10371</v>
      </c>
      <c r="BG1560" s="125" t="s">
        <v>200</v>
      </c>
      <c r="BH1560" s="0" t="s">
        <v>253</v>
      </c>
      <c r="BI1560" s="112" t="n">
        <v>45496393120</v>
      </c>
      <c r="BJ1560" s="126" t="s">
        <v>200</v>
      </c>
      <c r="BK1560" s="0" t="s">
        <v>215</v>
      </c>
      <c r="BL1560" s="112" t="n">
        <v>4</v>
      </c>
      <c r="BM1560" s="112" t="n">
        <v>4</v>
      </c>
      <c r="BN1560" s="112" t="n">
        <v>4</v>
      </c>
      <c r="BO1560" s="111" t="n">
        <v>80</v>
      </c>
      <c r="BP1560" s="125" t="s">
        <v>200</v>
      </c>
      <c r="BQ1560" s="127" t="s">
        <v>216</v>
      </c>
    </row>
    <row r="1561" customFormat="false" ht="13.8" hidden="false" customHeight="false" outlineLevel="0" collapsed="false">
      <c r="A1561" s="0" t="s">
        <v>10372</v>
      </c>
      <c r="B1561" s="0" t="s">
        <v>4710</v>
      </c>
      <c r="C1561" s="0" t="s">
        <v>234</v>
      </c>
      <c r="D1561" s="0" t="s">
        <v>193</v>
      </c>
      <c r="E1561" s="0" t="s">
        <v>194</v>
      </c>
      <c r="F1561" s="0" t="s">
        <v>195</v>
      </c>
      <c r="G1561" s="0" t="s">
        <v>196</v>
      </c>
      <c r="H1561" s="0" t="s">
        <v>197</v>
      </c>
      <c r="J1561" s="111" t="n">
        <v>1</v>
      </c>
      <c r="K1561" s="0" t="s">
        <v>198</v>
      </c>
      <c r="L1561" s="0" t="s">
        <v>198</v>
      </c>
      <c r="M1561" s="0" t="s">
        <v>274</v>
      </c>
      <c r="O1561" s="0" t="s">
        <v>200</v>
      </c>
      <c r="Q1561" s="120" t="s">
        <v>200</v>
      </c>
      <c r="R1561" s="0" t="s">
        <v>10373</v>
      </c>
      <c r="S1561" s="0" t="s">
        <v>201</v>
      </c>
      <c r="T1561" s="0" t="s">
        <v>198</v>
      </c>
      <c r="U1561" s="0" t="s">
        <v>202</v>
      </c>
      <c r="V1561" s="0" t="s">
        <v>1252</v>
      </c>
      <c r="W1561" s="110" t="s">
        <v>204</v>
      </c>
      <c r="X1561" s="111" t="n">
        <v>2009</v>
      </c>
      <c r="Z1561" s="111" t="s">
        <v>198</v>
      </c>
      <c r="AA1561" s="122" t="s">
        <v>200</v>
      </c>
      <c r="AB1561" s="0" t="s">
        <v>4202</v>
      </c>
      <c r="AC1561" s="0" t="s">
        <v>3594</v>
      </c>
      <c r="AD1561" s="111" t="n">
        <v>2009</v>
      </c>
      <c r="AE1561" s="111" t="s">
        <v>222</v>
      </c>
      <c r="AI1561" s="111" t="s">
        <v>1313</v>
      </c>
      <c r="AJ1561" s="111" t="s">
        <v>3493</v>
      </c>
      <c r="AK1561" s="111" t="s">
        <v>10374</v>
      </c>
      <c r="AM1561" s="111" t="n">
        <v>1989</v>
      </c>
      <c r="AN1561" s="111" t="s">
        <v>297</v>
      </c>
      <c r="AS1561" s="0" t="s">
        <v>200</v>
      </c>
      <c r="AT1561" s="0" t="s">
        <v>6619</v>
      </c>
      <c r="AU1561" s="0" t="s">
        <v>434</v>
      </c>
      <c r="AV1561" s="0" t="s">
        <v>1292</v>
      </c>
      <c r="AZ1561" s="0" t="s">
        <v>10375</v>
      </c>
      <c r="BA1561" s="124" t="s">
        <v>200</v>
      </c>
      <c r="BB1561" s="0" t="s">
        <v>462</v>
      </c>
      <c r="BC1561" s="0" t="s">
        <v>1797</v>
      </c>
      <c r="BD1561" s="0" t="s">
        <v>10376</v>
      </c>
      <c r="BE1561" s="0" t="s">
        <v>10377</v>
      </c>
      <c r="BG1561" s="125" t="s">
        <v>200</v>
      </c>
      <c r="BH1561" s="0" t="s">
        <v>582</v>
      </c>
      <c r="BI1561" s="112" t="n">
        <v>5060136651090</v>
      </c>
      <c r="BJ1561" s="126" t="s">
        <v>200</v>
      </c>
      <c r="BK1561" s="0" t="s">
        <v>215</v>
      </c>
      <c r="BL1561" s="112" t="n">
        <v>4</v>
      </c>
      <c r="BM1561" s="112" t="n">
        <v>4</v>
      </c>
      <c r="BN1561" s="112" t="n">
        <v>4</v>
      </c>
      <c r="BO1561" s="111" t="n">
        <v>20</v>
      </c>
      <c r="BP1561" s="125" t="s">
        <v>200</v>
      </c>
      <c r="BQ1561" s="127" t="s">
        <v>216</v>
      </c>
    </row>
    <row r="1562" customFormat="false" ht="13.8" hidden="false" customHeight="false" outlineLevel="0" collapsed="false">
      <c r="A1562" s="0" t="s">
        <v>10378</v>
      </c>
      <c r="B1562" s="0" t="s">
        <v>4710</v>
      </c>
      <c r="C1562" s="131" t="s">
        <v>858</v>
      </c>
      <c r="D1562" s="131" t="s">
        <v>1333</v>
      </c>
      <c r="E1562" s="0" t="s">
        <v>194</v>
      </c>
      <c r="F1562" s="0" t="s">
        <v>195</v>
      </c>
      <c r="G1562" s="0" t="s">
        <v>330</v>
      </c>
      <c r="H1562" s="0" t="s">
        <v>197</v>
      </c>
      <c r="J1562" s="111" t="n">
        <v>2</v>
      </c>
      <c r="K1562" s="0" t="s">
        <v>198</v>
      </c>
      <c r="L1562" s="0" t="s">
        <v>533</v>
      </c>
      <c r="M1562" s="0" t="s">
        <v>199</v>
      </c>
      <c r="O1562" s="0" t="s">
        <v>200</v>
      </c>
      <c r="Q1562" s="120" t="s">
        <v>200</v>
      </c>
      <c r="R1562" s="0" t="s">
        <v>10373</v>
      </c>
      <c r="S1562" s="0" t="s">
        <v>201</v>
      </c>
      <c r="T1562" s="0" t="s">
        <v>198</v>
      </c>
      <c r="U1562" s="0" t="s">
        <v>202</v>
      </c>
      <c r="V1562" s="0" t="s">
        <v>1252</v>
      </c>
      <c r="W1562" s="110" t="s">
        <v>204</v>
      </c>
      <c r="X1562" s="111" t="n">
        <v>2009</v>
      </c>
      <c r="Y1562" s="111" t="s">
        <v>498</v>
      </c>
      <c r="Z1562" s="130" t="s">
        <v>757</v>
      </c>
      <c r="AA1562" s="122" t="s">
        <v>200</v>
      </c>
      <c r="AB1562" s="0" t="s">
        <v>10379</v>
      </c>
      <c r="AC1562" s="0" t="s">
        <v>1696</v>
      </c>
      <c r="AD1562" s="111" t="n">
        <v>2009</v>
      </c>
      <c r="AE1562" s="111" t="s">
        <v>9436</v>
      </c>
      <c r="AI1562" s="111" t="s">
        <v>207</v>
      </c>
      <c r="AK1562" s="111" t="str">
        <f aca="false">(AB1562)</f>
        <v>Blue byte</v>
      </c>
      <c r="AM1562" s="111" t="n">
        <f aca="false">AD1562</f>
        <v>2009</v>
      </c>
      <c r="AN1562" s="111" t="s">
        <v>2009</v>
      </c>
      <c r="AO1562" s="0" t="s">
        <v>4360</v>
      </c>
      <c r="AP1562" s="0" t="s">
        <v>200</v>
      </c>
      <c r="AS1562" s="0" t="s">
        <v>10380</v>
      </c>
      <c r="AT1562" s="0" t="s">
        <v>2749</v>
      </c>
      <c r="AU1562" s="0" t="s">
        <v>3556</v>
      </c>
      <c r="AV1562" s="0" t="s">
        <v>200</v>
      </c>
      <c r="AZ1562" s="0" t="s">
        <v>10381</v>
      </c>
      <c r="BA1562" s="124" t="s">
        <v>200</v>
      </c>
      <c r="BB1562" s="0" t="s">
        <v>462</v>
      </c>
      <c r="BC1562" s="0" t="s">
        <v>3957</v>
      </c>
      <c r="BD1562" s="0" t="s">
        <v>10382</v>
      </c>
      <c r="BE1562" s="0" t="s">
        <v>10383</v>
      </c>
      <c r="BG1562" s="125" t="s">
        <v>200</v>
      </c>
      <c r="BH1562" s="0" t="s">
        <v>582</v>
      </c>
      <c r="BI1562" s="112" t="n">
        <v>3307211648814</v>
      </c>
      <c r="BJ1562" s="126" t="s">
        <v>200</v>
      </c>
      <c r="BK1562" s="0" t="s">
        <v>215</v>
      </c>
      <c r="BL1562" s="112" t="n">
        <v>4</v>
      </c>
      <c r="BM1562" s="112" t="n">
        <v>4</v>
      </c>
      <c r="BN1562" s="112" t="n">
        <v>4</v>
      </c>
      <c r="BO1562" s="111" t="n">
        <v>20</v>
      </c>
      <c r="BP1562" s="125" t="s">
        <v>200</v>
      </c>
      <c r="BQ1562" s="127" t="s">
        <v>216</v>
      </c>
    </row>
    <row r="1563" customFormat="false" ht="13.8" hidden="false" customHeight="false" outlineLevel="0" collapsed="false">
      <c r="A1563" s="0" t="s">
        <v>10384</v>
      </c>
      <c r="B1563" s="0" t="s">
        <v>4710</v>
      </c>
      <c r="C1563" s="0" t="s">
        <v>234</v>
      </c>
      <c r="D1563" s="0" t="s">
        <v>1333</v>
      </c>
      <c r="E1563" s="0" t="s">
        <v>194</v>
      </c>
      <c r="F1563" s="0" t="s">
        <v>195</v>
      </c>
      <c r="G1563" s="0" t="s">
        <v>196</v>
      </c>
      <c r="H1563" s="0" t="s">
        <v>197</v>
      </c>
      <c r="J1563" s="111" t="n">
        <v>1</v>
      </c>
      <c r="K1563" s="0" t="s">
        <v>198</v>
      </c>
      <c r="L1563" s="0" t="s">
        <v>198</v>
      </c>
      <c r="M1563" s="0" t="s">
        <v>199</v>
      </c>
      <c r="O1563" s="0" t="s">
        <v>200</v>
      </c>
      <c r="Q1563" s="120" t="s">
        <v>200</v>
      </c>
      <c r="R1563" s="0" t="s">
        <v>10373</v>
      </c>
      <c r="S1563" s="0" t="s">
        <v>201</v>
      </c>
      <c r="T1563" s="0" t="s">
        <v>198</v>
      </c>
      <c r="U1563" s="0" t="s">
        <v>202</v>
      </c>
      <c r="V1563" s="0" t="s">
        <v>1252</v>
      </c>
      <c r="W1563" s="110" t="s">
        <v>204</v>
      </c>
      <c r="X1563" s="111" t="n">
        <v>2010</v>
      </c>
      <c r="Z1563" s="111" t="s">
        <v>198</v>
      </c>
      <c r="AA1563" s="122" t="s">
        <v>200</v>
      </c>
      <c r="AB1563" s="0" t="s">
        <v>840</v>
      </c>
      <c r="AC1563" s="0" t="s">
        <v>459</v>
      </c>
      <c r="AD1563" s="111" t="n">
        <v>2010</v>
      </c>
      <c r="AE1563" s="111" t="s">
        <v>222</v>
      </c>
      <c r="AI1563" s="111" t="s">
        <v>207</v>
      </c>
      <c r="AK1563" s="111" t="str">
        <f aca="false">(AB1563)</f>
        <v>Hudson soft</v>
      </c>
      <c r="AM1563" s="111" t="n">
        <f aca="false">AD1563</f>
        <v>2010</v>
      </c>
      <c r="AN1563" s="111" t="s">
        <v>208</v>
      </c>
      <c r="AS1563" s="0" t="s">
        <v>200</v>
      </c>
      <c r="AT1563" s="0" t="s">
        <v>381</v>
      </c>
      <c r="AU1563" s="0" t="s">
        <v>470</v>
      </c>
      <c r="AV1563" s="0" t="s">
        <v>200</v>
      </c>
      <c r="AZ1563" s="0" t="s">
        <v>10385</v>
      </c>
      <c r="BA1563" s="124" t="s">
        <v>200</v>
      </c>
      <c r="BB1563" s="0" t="s">
        <v>210</v>
      </c>
      <c r="BC1563" s="0" t="s">
        <v>10386</v>
      </c>
      <c r="BD1563" s="0" t="s">
        <v>10387</v>
      </c>
      <c r="BE1563" s="0" t="s">
        <v>10388</v>
      </c>
      <c r="BF1563" s="0" t="s">
        <v>10389</v>
      </c>
      <c r="BG1563" s="125" t="s">
        <v>200</v>
      </c>
      <c r="BH1563" s="0" t="s">
        <v>582</v>
      </c>
      <c r="BI1563" s="112" t="n">
        <v>4012927093214</v>
      </c>
      <c r="BJ1563" s="126" t="s">
        <v>200</v>
      </c>
      <c r="BK1563" s="0" t="s">
        <v>215</v>
      </c>
      <c r="BL1563" s="112" t="n">
        <v>4</v>
      </c>
      <c r="BM1563" s="112" t="n">
        <v>4</v>
      </c>
      <c r="BN1563" s="112" t="n">
        <v>4</v>
      </c>
      <c r="BO1563" s="111" t="n">
        <v>20</v>
      </c>
      <c r="BP1563" s="125" t="s">
        <v>200</v>
      </c>
      <c r="BQ1563" s="127" t="s">
        <v>216</v>
      </c>
    </row>
    <row r="1564" customFormat="false" ht="13.8" hidden="false" customHeight="false" outlineLevel="0" collapsed="false">
      <c r="A1564" s="0" t="s">
        <v>10390</v>
      </c>
      <c r="B1564" s="0" t="s">
        <v>4710</v>
      </c>
      <c r="C1564" s="0" t="s">
        <v>390</v>
      </c>
      <c r="D1564" s="0" t="s">
        <v>1333</v>
      </c>
      <c r="E1564" s="0" t="s">
        <v>194</v>
      </c>
      <c r="F1564" s="0" t="s">
        <v>195</v>
      </c>
      <c r="G1564" s="0" t="s">
        <v>196</v>
      </c>
      <c r="H1564" s="0" t="s">
        <v>219</v>
      </c>
      <c r="J1564" s="111" t="n">
        <v>1</v>
      </c>
      <c r="K1564" s="0" t="s">
        <v>198</v>
      </c>
      <c r="L1564" s="0" t="s">
        <v>198</v>
      </c>
      <c r="M1564" s="0" t="s">
        <v>199</v>
      </c>
      <c r="O1564" s="0" t="s">
        <v>200</v>
      </c>
      <c r="Q1564" s="120" t="s">
        <v>200</v>
      </c>
      <c r="R1564" s="0" t="s">
        <v>10373</v>
      </c>
      <c r="S1564" s="0" t="s">
        <v>201</v>
      </c>
      <c r="T1564" s="0" t="s">
        <v>198</v>
      </c>
      <c r="U1564" s="0" t="s">
        <v>202</v>
      </c>
      <c r="V1564" s="0" t="s">
        <v>1252</v>
      </c>
      <c r="W1564" s="110" t="s">
        <v>204</v>
      </c>
      <c r="X1564" s="111" t="n">
        <v>2008</v>
      </c>
      <c r="Z1564" s="111" t="s">
        <v>221</v>
      </c>
      <c r="AA1564" s="122" t="s">
        <v>200</v>
      </c>
      <c r="AB1564" s="0" t="s">
        <v>4416</v>
      </c>
      <c r="AC1564" s="0" t="s">
        <v>9448</v>
      </c>
      <c r="AD1564" s="111" t="n">
        <v>2008</v>
      </c>
      <c r="AE1564" s="111" t="s">
        <v>222</v>
      </c>
      <c r="AI1564" s="111" t="s">
        <v>207</v>
      </c>
      <c r="AK1564" s="111" t="str">
        <f aca="false">(AB1564)</f>
        <v>Kuju entertainment (Headstrong games)</v>
      </c>
      <c r="AM1564" s="111" t="n">
        <f aca="false">AD1564</f>
        <v>2008</v>
      </c>
      <c r="AN1564" s="111" t="s">
        <v>263</v>
      </c>
      <c r="AO1564" s="0" t="s">
        <v>4360</v>
      </c>
      <c r="AP1564" s="0" t="s">
        <v>200</v>
      </c>
      <c r="AU1564" s="0" t="s">
        <v>299</v>
      </c>
      <c r="AZ1564" s="0" t="s">
        <v>10391</v>
      </c>
      <c r="BA1564" s="124" t="s">
        <v>200</v>
      </c>
      <c r="BB1564" s="0" t="s">
        <v>210</v>
      </c>
      <c r="BC1564" s="0" t="s">
        <v>10392</v>
      </c>
      <c r="BD1564" s="0" t="s">
        <v>10393</v>
      </c>
      <c r="BE1564" s="0" t="s">
        <v>10394</v>
      </c>
      <c r="BF1564" s="0" t="s">
        <v>10395</v>
      </c>
      <c r="BG1564" s="125"/>
      <c r="BH1564" s="0" t="s">
        <v>582</v>
      </c>
      <c r="BI1564" s="112" t="n">
        <v>45496364052</v>
      </c>
      <c r="BJ1564" s="126"/>
      <c r="BK1564" s="0" t="s">
        <v>215</v>
      </c>
      <c r="BL1564" s="112" t="n">
        <v>4</v>
      </c>
      <c r="BM1564" s="112" t="n">
        <v>4</v>
      </c>
      <c r="BN1564" s="112" t="n">
        <v>4</v>
      </c>
      <c r="BO1564" s="111" t="n">
        <v>20</v>
      </c>
      <c r="BP1564" s="125"/>
      <c r="BQ1564" s="127" t="s">
        <v>216</v>
      </c>
    </row>
    <row r="1565" customFormat="false" ht="13.8" hidden="false" customHeight="false" outlineLevel="0" collapsed="false">
      <c r="A1565" s="0" t="s">
        <v>10396</v>
      </c>
      <c r="B1565" s="0" t="s">
        <v>4710</v>
      </c>
      <c r="C1565" s="0" t="s">
        <v>3767</v>
      </c>
      <c r="D1565" s="0" t="s">
        <v>193</v>
      </c>
      <c r="E1565" s="0" t="s">
        <v>284</v>
      </c>
      <c r="F1565" s="0" t="s">
        <v>195</v>
      </c>
      <c r="G1565" s="0" t="s">
        <v>362</v>
      </c>
      <c r="H1565" s="0" t="s">
        <v>400</v>
      </c>
      <c r="I1565" s="0" t="s">
        <v>594</v>
      </c>
      <c r="J1565" s="111" t="n">
        <v>2</v>
      </c>
      <c r="K1565" s="0" t="s">
        <v>198</v>
      </c>
      <c r="L1565" s="0" t="s">
        <v>1050</v>
      </c>
      <c r="M1565" s="0" t="s">
        <v>235</v>
      </c>
      <c r="N1565" s="0" t="s">
        <v>10397</v>
      </c>
      <c r="O1565" s="0" t="s">
        <v>458</v>
      </c>
      <c r="P1565" s="0" t="s">
        <v>238</v>
      </c>
      <c r="Q1565" s="120" t="s">
        <v>200</v>
      </c>
      <c r="R1565" s="0" t="s">
        <v>10373</v>
      </c>
      <c r="S1565" s="0" t="s">
        <v>201</v>
      </c>
      <c r="T1565" s="0" t="s">
        <v>198</v>
      </c>
      <c r="U1565" s="0" t="s">
        <v>202</v>
      </c>
      <c r="V1565" s="0" t="s">
        <v>1252</v>
      </c>
      <c r="W1565" s="110" t="s">
        <v>204</v>
      </c>
      <c r="X1565" s="111" t="n">
        <v>2012</v>
      </c>
      <c r="Z1565" s="111" t="s">
        <v>198</v>
      </c>
      <c r="AA1565" s="122" t="s">
        <v>200</v>
      </c>
      <c r="AB1565" s="0" t="s">
        <v>9448</v>
      </c>
      <c r="AC1565" s="0" t="s">
        <v>9448</v>
      </c>
      <c r="AD1565" s="111" t="n">
        <v>2012</v>
      </c>
      <c r="AE1565" s="111" t="s">
        <v>222</v>
      </c>
      <c r="AI1565" s="111" t="s">
        <v>207</v>
      </c>
      <c r="AK1565" s="111" t="str">
        <f aca="false">(AB1565)</f>
        <v>Nintendo</v>
      </c>
      <c r="AM1565" s="111" t="n">
        <f aca="false">AD1565</f>
        <v>2012</v>
      </c>
      <c r="AN1565" s="111" t="s">
        <v>208</v>
      </c>
      <c r="AP1565" s="0" t="s">
        <v>200</v>
      </c>
      <c r="AS1565" s="0" t="s">
        <v>10398</v>
      </c>
      <c r="AT1565" s="0" t="s">
        <v>4793</v>
      </c>
      <c r="AU1565" s="0" t="s">
        <v>2087</v>
      </c>
      <c r="AV1565" s="0" t="s">
        <v>200</v>
      </c>
      <c r="AZ1565" s="0" t="s">
        <v>10399</v>
      </c>
      <c r="BA1565" s="124" t="s">
        <v>200</v>
      </c>
      <c r="BB1565" s="0" t="s">
        <v>462</v>
      </c>
      <c r="BC1565" s="0" t="s">
        <v>10400</v>
      </c>
      <c r="BD1565" s="0" t="s">
        <v>10401</v>
      </c>
      <c r="BE1565" s="0" t="s">
        <v>10402</v>
      </c>
      <c r="BG1565" s="125" t="s">
        <v>200</v>
      </c>
      <c r="BH1565" s="0" t="s">
        <v>582</v>
      </c>
      <c r="BI1565" s="112" t="n">
        <v>45496400897</v>
      </c>
      <c r="BJ1565" s="126" t="s">
        <v>200</v>
      </c>
      <c r="BK1565" s="0" t="s">
        <v>215</v>
      </c>
      <c r="BL1565" s="112" t="n">
        <v>4</v>
      </c>
      <c r="BM1565" s="112" t="n">
        <v>4</v>
      </c>
      <c r="BN1565" s="112" t="n">
        <v>4</v>
      </c>
      <c r="BO1565" s="111" t="n">
        <v>20</v>
      </c>
      <c r="BP1565" s="125" t="s">
        <v>200</v>
      </c>
      <c r="BQ1565" s="127" t="s">
        <v>216</v>
      </c>
    </row>
    <row r="1566" customFormat="false" ht="13.8" hidden="false" customHeight="false" outlineLevel="0" collapsed="false">
      <c r="A1566" s="0" t="s">
        <v>10403</v>
      </c>
      <c r="B1566" s="0" t="s">
        <v>4710</v>
      </c>
      <c r="C1566" s="0" t="s">
        <v>234</v>
      </c>
      <c r="D1566" s="0" t="s">
        <v>1460</v>
      </c>
      <c r="E1566" s="0" t="s">
        <v>194</v>
      </c>
      <c r="F1566" s="0" t="s">
        <v>195</v>
      </c>
      <c r="G1566" s="0" t="s">
        <v>196</v>
      </c>
      <c r="H1566" s="0" t="s">
        <v>197</v>
      </c>
      <c r="J1566" s="111" t="n">
        <v>4</v>
      </c>
      <c r="K1566" s="0" t="s">
        <v>198</v>
      </c>
      <c r="L1566" s="0" t="s">
        <v>392</v>
      </c>
      <c r="M1566" s="0" t="s">
        <v>199</v>
      </c>
      <c r="O1566" s="0" t="s">
        <v>200</v>
      </c>
      <c r="Q1566" s="120" t="s">
        <v>200</v>
      </c>
      <c r="R1566" s="0" t="s">
        <v>10373</v>
      </c>
      <c r="S1566" s="0" t="s">
        <v>201</v>
      </c>
      <c r="T1566" s="0" t="s">
        <v>198</v>
      </c>
      <c r="U1566" s="0" t="s">
        <v>202</v>
      </c>
      <c r="V1566" s="0" t="s">
        <v>1252</v>
      </c>
      <c r="W1566" s="110" t="s">
        <v>204</v>
      </c>
      <c r="X1566" s="111" t="n">
        <v>2012</v>
      </c>
      <c r="Z1566" s="111" t="s">
        <v>198</v>
      </c>
      <c r="AA1566" s="122" t="s">
        <v>200</v>
      </c>
      <c r="AB1566" s="0" t="s">
        <v>10404</v>
      </c>
      <c r="AC1566" s="0" t="s">
        <v>4491</v>
      </c>
      <c r="AD1566" s="111" t="n">
        <v>2012</v>
      </c>
      <c r="AE1566" s="111" t="s">
        <v>222</v>
      </c>
      <c r="AI1566" s="111" t="s">
        <v>294</v>
      </c>
      <c r="AJ1566" s="111" t="s">
        <v>1793</v>
      </c>
      <c r="AK1566" s="0" t="s">
        <v>10404</v>
      </c>
      <c r="AM1566" s="111" t="s">
        <v>849</v>
      </c>
      <c r="AN1566" s="111" t="s">
        <v>297</v>
      </c>
      <c r="AO1566" s="0" t="s">
        <v>4360</v>
      </c>
      <c r="AP1566" s="0" t="s">
        <v>200</v>
      </c>
      <c r="AS1566" s="0" t="s">
        <v>200</v>
      </c>
      <c r="AV1566" s="0" t="s">
        <v>200</v>
      </c>
      <c r="AZ1566" s="0" t="s">
        <v>10405</v>
      </c>
      <c r="BA1566" s="124" t="s">
        <v>200</v>
      </c>
      <c r="BB1566" s="0" t="s">
        <v>248</v>
      </c>
      <c r="BC1566" s="0" t="s">
        <v>10406</v>
      </c>
      <c r="BD1566" s="0" t="s">
        <v>10407</v>
      </c>
      <c r="BE1566" s="0" t="s">
        <v>10408</v>
      </c>
      <c r="BG1566" s="125" t="s">
        <v>200</v>
      </c>
      <c r="BH1566" s="0" t="s">
        <v>582</v>
      </c>
      <c r="BI1566" s="112" t="n">
        <v>5060102953166</v>
      </c>
      <c r="BJ1566" s="126" t="s">
        <v>200</v>
      </c>
      <c r="BK1566" s="0" t="s">
        <v>215</v>
      </c>
      <c r="BL1566" s="112" t="n">
        <v>4</v>
      </c>
      <c r="BM1566" s="112" t="n">
        <v>4</v>
      </c>
      <c r="BN1566" s="112" t="n">
        <v>4</v>
      </c>
      <c r="BO1566" s="111" t="n">
        <v>20</v>
      </c>
      <c r="BP1566" s="125" t="s">
        <v>200</v>
      </c>
      <c r="BQ1566" s="127" t="s">
        <v>216</v>
      </c>
    </row>
    <row r="1567" customFormat="false" ht="13.8" hidden="false" customHeight="false" outlineLevel="0" collapsed="false">
      <c r="A1567" s="0" t="s">
        <v>10409</v>
      </c>
      <c r="B1567" s="0" t="s">
        <v>4710</v>
      </c>
      <c r="C1567" s="131" t="s">
        <v>1408</v>
      </c>
      <c r="D1567" s="131" t="s">
        <v>1333</v>
      </c>
      <c r="E1567" s="0" t="s">
        <v>194</v>
      </c>
      <c r="F1567" s="0" t="s">
        <v>195</v>
      </c>
      <c r="G1567" s="0" t="s">
        <v>330</v>
      </c>
      <c r="H1567" s="0" t="s">
        <v>901</v>
      </c>
      <c r="J1567" s="111" t="n">
        <v>1</v>
      </c>
      <c r="K1567" s="0" t="s">
        <v>198</v>
      </c>
      <c r="L1567" s="0" t="s">
        <v>198</v>
      </c>
      <c r="M1567" s="0" t="s">
        <v>199</v>
      </c>
      <c r="O1567" s="0" t="s">
        <v>200</v>
      </c>
      <c r="Q1567" s="120" t="s">
        <v>200</v>
      </c>
      <c r="R1567" s="0" t="s">
        <v>10373</v>
      </c>
      <c r="S1567" s="0" t="s">
        <v>201</v>
      </c>
      <c r="T1567" s="0" t="s">
        <v>198</v>
      </c>
      <c r="U1567" s="0" t="s">
        <v>202</v>
      </c>
      <c r="V1567" s="0" t="s">
        <v>1252</v>
      </c>
      <c r="W1567" s="110" t="s">
        <v>204</v>
      </c>
      <c r="X1567" s="111" t="n">
        <v>2008</v>
      </c>
      <c r="Z1567" s="130" t="s">
        <v>757</v>
      </c>
      <c r="AA1567" s="122" t="s">
        <v>200</v>
      </c>
      <c r="AB1567" s="0" t="s">
        <v>4832</v>
      </c>
      <c r="AC1567" s="0" t="s">
        <v>3342</v>
      </c>
      <c r="AD1567" s="111" t="n">
        <v>2008</v>
      </c>
      <c r="AE1567" s="111" t="s">
        <v>198</v>
      </c>
      <c r="AI1567" s="111" t="s">
        <v>207</v>
      </c>
      <c r="AK1567" s="111" t="str">
        <f aca="false">(AB1567)</f>
        <v>Rockstar</v>
      </c>
      <c r="AL1567" s="0" t="s">
        <v>200</v>
      </c>
      <c r="AM1567" s="111" t="n">
        <f aca="false">AD1567</f>
        <v>2008</v>
      </c>
      <c r="AN1567" s="111" t="s">
        <v>297</v>
      </c>
      <c r="AQ1567" s="0" t="s">
        <v>200</v>
      </c>
      <c r="AR1567" s="0" t="s">
        <v>3366</v>
      </c>
      <c r="AS1567" s="0" t="s">
        <v>200</v>
      </c>
      <c r="AT1567" s="0" t="s">
        <v>10410</v>
      </c>
      <c r="AU1567" s="0" t="s">
        <v>4004</v>
      </c>
      <c r="AV1567" s="0" t="s">
        <v>10411</v>
      </c>
      <c r="AW1567" s="0" t="s">
        <v>200</v>
      </c>
      <c r="AY1567" s="0" t="s">
        <v>3119</v>
      </c>
      <c r="AZ1567" s="0" t="s">
        <v>10412</v>
      </c>
      <c r="BA1567" s="124" t="s">
        <v>200</v>
      </c>
      <c r="BB1567" s="0" t="s">
        <v>210</v>
      </c>
      <c r="BC1567" s="0" t="s">
        <v>10413</v>
      </c>
      <c r="BD1567" s="0" t="s">
        <v>10414</v>
      </c>
      <c r="BE1567" s="0" t="s">
        <v>10415</v>
      </c>
      <c r="BF1567" s="0" t="s">
        <v>10416</v>
      </c>
      <c r="BG1567" s="125" t="s">
        <v>200</v>
      </c>
      <c r="BH1567" s="0" t="s">
        <v>582</v>
      </c>
      <c r="BI1567" s="112" t="n">
        <v>5026555041775</v>
      </c>
      <c r="BJ1567" s="126" t="s">
        <v>200</v>
      </c>
      <c r="BK1567" s="0" t="s">
        <v>215</v>
      </c>
      <c r="BL1567" s="112" t="n">
        <v>4</v>
      </c>
      <c r="BM1567" s="112" t="n">
        <v>4</v>
      </c>
      <c r="BN1567" s="112" t="n">
        <v>4</v>
      </c>
      <c r="BO1567" s="111" t="n">
        <v>20</v>
      </c>
      <c r="BP1567" s="125" t="s">
        <v>200</v>
      </c>
      <c r="BQ1567" s="127" t="s">
        <v>216</v>
      </c>
    </row>
    <row r="1568" customFormat="false" ht="13.8" hidden="false" customHeight="false" outlineLevel="0" collapsed="false">
      <c r="A1568" s="0" t="s">
        <v>10417</v>
      </c>
      <c r="B1568" s="0" t="s">
        <v>4710</v>
      </c>
      <c r="C1568" s="131" t="s">
        <v>1408</v>
      </c>
      <c r="D1568" s="131" t="s">
        <v>1333</v>
      </c>
      <c r="E1568" s="0" t="s">
        <v>194</v>
      </c>
      <c r="F1568" s="0" t="s">
        <v>195</v>
      </c>
      <c r="G1568" s="0" t="s">
        <v>196</v>
      </c>
      <c r="H1568" s="0" t="s">
        <v>197</v>
      </c>
      <c r="J1568" s="111" t="n">
        <v>1</v>
      </c>
      <c r="K1568" s="0" t="s">
        <v>198</v>
      </c>
      <c r="L1568" s="0" t="s">
        <v>198</v>
      </c>
      <c r="M1568" s="0" t="s">
        <v>199</v>
      </c>
      <c r="O1568" s="0" t="s">
        <v>200</v>
      </c>
      <c r="Q1568" s="120" t="s">
        <v>200</v>
      </c>
      <c r="R1568" s="0" t="s">
        <v>10373</v>
      </c>
      <c r="S1568" s="0" t="s">
        <v>201</v>
      </c>
      <c r="T1568" s="0" t="s">
        <v>198</v>
      </c>
      <c r="U1568" s="0" t="s">
        <v>202</v>
      </c>
      <c r="V1568" s="0" t="s">
        <v>1252</v>
      </c>
      <c r="W1568" s="110" t="s">
        <v>204</v>
      </c>
      <c r="X1568" s="111" t="n">
        <v>2009</v>
      </c>
      <c r="Z1568" s="111" t="s">
        <v>198</v>
      </c>
      <c r="AA1568" s="122" t="s">
        <v>200</v>
      </c>
      <c r="AB1568" s="0" t="s">
        <v>3787</v>
      </c>
      <c r="AC1568" s="0" t="s">
        <v>3608</v>
      </c>
      <c r="AD1568" s="111" t="n">
        <v>2009</v>
      </c>
      <c r="AE1568" s="111" t="s">
        <v>222</v>
      </c>
      <c r="AI1568" s="111" t="s">
        <v>207</v>
      </c>
      <c r="AK1568" s="111" t="str">
        <f aca="false">(AB1568)</f>
        <v>Rainbow studios</v>
      </c>
      <c r="AM1568" s="111" t="n">
        <f aca="false">AD1568</f>
        <v>2009</v>
      </c>
      <c r="AN1568" s="111" t="s">
        <v>297</v>
      </c>
      <c r="AS1568" s="0" t="s">
        <v>200</v>
      </c>
      <c r="AT1568" s="0" t="s">
        <v>3517</v>
      </c>
      <c r="AU1568" s="0" t="s">
        <v>200</v>
      </c>
      <c r="AV1568" s="0" t="s">
        <v>200</v>
      </c>
      <c r="AX1568" s="0" t="s">
        <v>10418</v>
      </c>
      <c r="AZ1568" s="0" t="s">
        <v>10419</v>
      </c>
      <c r="BA1568" s="124" t="s">
        <v>200</v>
      </c>
      <c r="BB1568" s="0" t="s">
        <v>210</v>
      </c>
      <c r="BC1568" s="0" t="s">
        <v>10420</v>
      </c>
      <c r="BD1568" s="0" t="s">
        <v>10421</v>
      </c>
      <c r="BE1568" s="0" t="s">
        <v>10422</v>
      </c>
      <c r="BF1568" s="0" t="s">
        <v>10423</v>
      </c>
      <c r="BG1568" s="125" t="s">
        <v>200</v>
      </c>
      <c r="BH1568" s="0" t="s">
        <v>582</v>
      </c>
      <c r="BI1568" s="112" t="n">
        <v>4005209115827</v>
      </c>
      <c r="BJ1568" s="126" t="s">
        <v>200</v>
      </c>
      <c r="BK1568" s="0" t="s">
        <v>215</v>
      </c>
      <c r="BL1568" s="112" t="n">
        <v>4</v>
      </c>
      <c r="BM1568" s="112" t="n">
        <v>4</v>
      </c>
      <c r="BN1568" s="112" t="n">
        <v>4</v>
      </c>
      <c r="BO1568" s="111" t="n">
        <v>20</v>
      </c>
      <c r="BP1568" s="125" t="s">
        <v>200</v>
      </c>
      <c r="BQ1568" s="127" t="s">
        <v>216</v>
      </c>
    </row>
    <row r="1569" customFormat="false" ht="13.8" hidden="false" customHeight="false" outlineLevel="0" collapsed="false">
      <c r="A1569" s="0" t="s">
        <v>10424</v>
      </c>
      <c r="B1569" s="0" t="s">
        <v>4710</v>
      </c>
      <c r="C1569" s="131" t="s">
        <v>1408</v>
      </c>
      <c r="D1569" s="131" t="s">
        <v>1333</v>
      </c>
      <c r="E1569" s="0" t="s">
        <v>194</v>
      </c>
      <c r="F1569" s="0" t="s">
        <v>195</v>
      </c>
      <c r="G1569" s="0" t="s">
        <v>196</v>
      </c>
      <c r="H1569" s="0" t="s">
        <v>1287</v>
      </c>
      <c r="J1569" s="111" t="n">
        <v>1</v>
      </c>
      <c r="K1569" s="0" t="s">
        <v>198</v>
      </c>
      <c r="L1569" s="0" t="s">
        <v>198</v>
      </c>
      <c r="M1569" s="0" t="s">
        <v>199</v>
      </c>
      <c r="O1569" s="0" t="s">
        <v>200</v>
      </c>
      <c r="Q1569" s="120" t="s">
        <v>200</v>
      </c>
      <c r="R1569" s="0" t="s">
        <v>10373</v>
      </c>
      <c r="S1569" s="0" t="s">
        <v>201</v>
      </c>
      <c r="T1569" s="0" t="s">
        <v>198</v>
      </c>
      <c r="U1569" s="0" t="s">
        <v>202</v>
      </c>
      <c r="V1569" s="0" t="s">
        <v>1252</v>
      </c>
      <c r="W1569" s="110" t="s">
        <v>204</v>
      </c>
      <c r="X1569" s="111" t="n">
        <v>2008</v>
      </c>
      <c r="Z1569" s="111" t="s">
        <v>221</v>
      </c>
      <c r="AA1569" s="122" t="s">
        <v>200</v>
      </c>
      <c r="AB1569" s="0" t="s">
        <v>10215</v>
      </c>
      <c r="AC1569" s="0" t="s">
        <v>9448</v>
      </c>
      <c r="AD1569" s="111" t="n">
        <v>2008</v>
      </c>
      <c r="AE1569" s="111" t="s">
        <v>222</v>
      </c>
      <c r="AI1569" s="111" t="s">
        <v>207</v>
      </c>
      <c r="AK1569" s="111" t="str">
        <f aca="false">(AB1569)</f>
        <v>Monolith soft</v>
      </c>
      <c r="AM1569" s="111" t="n">
        <f aca="false">AD1569</f>
        <v>2008</v>
      </c>
      <c r="AN1569" s="111" t="s">
        <v>208</v>
      </c>
      <c r="AS1569" s="0" t="s">
        <v>200</v>
      </c>
      <c r="AU1569" s="0" t="s">
        <v>537</v>
      </c>
      <c r="AV1569" s="0" t="s">
        <v>200</v>
      </c>
      <c r="AY1569" s="0" t="s">
        <v>3510</v>
      </c>
      <c r="AZ1569" s="0" t="s">
        <v>10425</v>
      </c>
      <c r="BA1569" s="124" t="s">
        <v>200</v>
      </c>
      <c r="BB1569" s="0" t="s">
        <v>210</v>
      </c>
      <c r="BC1569" s="0" t="s">
        <v>10426</v>
      </c>
      <c r="BD1569" s="0" t="s">
        <v>10427</v>
      </c>
      <c r="BE1569" s="0" t="s">
        <v>10428</v>
      </c>
      <c r="BF1569" s="0" t="s">
        <v>10429</v>
      </c>
      <c r="BG1569" s="125" t="s">
        <v>200</v>
      </c>
      <c r="BH1569" s="0" t="s">
        <v>582</v>
      </c>
      <c r="BI1569" s="112" t="n">
        <v>45496366131</v>
      </c>
      <c r="BJ1569" s="126" t="s">
        <v>200</v>
      </c>
      <c r="BK1569" s="0" t="s">
        <v>215</v>
      </c>
      <c r="BL1569" s="112" t="n">
        <v>4</v>
      </c>
      <c r="BM1569" s="112" t="n">
        <v>4</v>
      </c>
      <c r="BN1569" s="112" t="n">
        <v>4</v>
      </c>
      <c r="BO1569" s="111" t="n">
        <v>20</v>
      </c>
      <c r="BP1569" s="125" t="s">
        <v>200</v>
      </c>
      <c r="BQ1569" s="127" t="s">
        <v>216</v>
      </c>
    </row>
    <row r="1570" customFormat="false" ht="13.8" hidden="false" customHeight="false" outlineLevel="0" collapsed="false">
      <c r="A1570" s="0" t="s">
        <v>10430</v>
      </c>
      <c r="B1570" s="0" t="s">
        <v>4710</v>
      </c>
      <c r="C1570" s="0" t="s">
        <v>234</v>
      </c>
      <c r="D1570" s="0" t="s">
        <v>1333</v>
      </c>
      <c r="E1570" s="0" t="s">
        <v>194</v>
      </c>
      <c r="F1570" s="0" t="s">
        <v>8522</v>
      </c>
      <c r="G1570" s="0" t="s">
        <v>196</v>
      </c>
      <c r="H1570" s="0" t="s">
        <v>197</v>
      </c>
      <c r="J1570" s="111" t="n">
        <v>2</v>
      </c>
      <c r="K1570" s="0" t="s">
        <v>198</v>
      </c>
      <c r="L1570" s="0" t="s">
        <v>533</v>
      </c>
      <c r="M1570" s="0" t="s">
        <v>235</v>
      </c>
      <c r="N1570" s="0" t="s">
        <v>10431</v>
      </c>
      <c r="O1570" s="0" t="s">
        <v>237</v>
      </c>
      <c r="P1570" s="0" t="s">
        <v>238</v>
      </c>
      <c r="Q1570" s="120" t="s">
        <v>200</v>
      </c>
      <c r="R1570" s="0" t="s">
        <v>10373</v>
      </c>
      <c r="S1570" s="0" t="s">
        <v>201</v>
      </c>
      <c r="T1570" s="0" t="s">
        <v>198</v>
      </c>
      <c r="U1570" s="0" t="s">
        <v>202</v>
      </c>
      <c r="V1570" s="0" t="s">
        <v>1252</v>
      </c>
      <c r="W1570" s="110" t="s">
        <v>204</v>
      </c>
      <c r="X1570" s="111" t="n">
        <v>2010</v>
      </c>
      <c r="Y1570" s="111" t="s">
        <v>498</v>
      </c>
      <c r="Z1570" s="111" t="s">
        <v>198</v>
      </c>
      <c r="AA1570" s="122" t="s">
        <v>200</v>
      </c>
      <c r="AB1570" s="0" t="s">
        <v>10432</v>
      </c>
      <c r="AC1570" s="0" t="s">
        <v>9448</v>
      </c>
      <c r="AD1570" s="111" t="n">
        <v>2010</v>
      </c>
      <c r="AE1570" s="111" t="s">
        <v>9436</v>
      </c>
      <c r="AG1570" s="111" t="s">
        <v>241</v>
      </c>
      <c r="AH1570" s="111" t="s">
        <v>3279</v>
      </c>
      <c r="AI1570" s="111" t="s">
        <v>207</v>
      </c>
      <c r="AK1570" s="111" t="str">
        <f aca="false">(AB1570)</f>
        <v>Retro studios</v>
      </c>
      <c r="AL1570" s="0" t="s">
        <v>200</v>
      </c>
      <c r="AM1570" s="111" t="n">
        <f aca="false">AD1570</f>
        <v>2010</v>
      </c>
      <c r="AN1570" s="111" t="s">
        <v>297</v>
      </c>
      <c r="AO1570" s="0" t="s">
        <v>609</v>
      </c>
      <c r="AP1570" s="0" t="s">
        <v>200</v>
      </c>
      <c r="AR1570" s="0" t="s">
        <v>200</v>
      </c>
      <c r="AS1570" s="0" t="s">
        <v>9749</v>
      </c>
      <c r="AV1570" s="0" t="s">
        <v>200</v>
      </c>
      <c r="AW1570" s="0" t="s">
        <v>10433</v>
      </c>
      <c r="AZ1570" s="0" t="s">
        <v>10434</v>
      </c>
      <c r="BA1570" s="124" t="s">
        <v>200</v>
      </c>
      <c r="BB1570" s="0" t="s">
        <v>462</v>
      </c>
      <c r="BC1570" s="0" t="s">
        <v>770</v>
      </c>
      <c r="BD1570" s="0" t="s">
        <v>10435</v>
      </c>
      <c r="BE1570" s="0" t="s">
        <v>10436</v>
      </c>
      <c r="BG1570" s="125" t="s">
        <v>200</v>
      </c>
      <c r="BH1570" s="0" t="s">
        <v>582</v>
      </c>
      <c r="BI1570" s="112" t="n">
        <v>45496369446</v>
      </c>
      <c r="BJ1570" s="126" t="s">
        <v>200</v>
      </c>
      <c r="BK1570" s="0" t="s">
        <v>215</v>
      </c>
      <c r="BL1570" s="112" t="n">
        <v>4</v>
      </c>
      <c r="BM1570" s="112" t="n">
        <v>4</v>
      </c>
      <c r="BN1570" s="112" t="n">
        <v>4</v>
      </c>
      <c r="BO1570" s="111" t="n">
        <v>20</v>
      </c>
      <c r="BP1570" s="125" t="s">
        <v>200</v>
      </c>
      <c r="BQ1570" s="127" t="s">
        <v>216</v>
      </c>
    </row>
    <row r="1571" customFormat="false" ht="13.8" hidden="false" customHeight="false" outlineLevel="0" collapsed="false">
      <c r="A1571" s="0" t="s">
        <v>10437</v>
      </c>
      <c r="B1571" s="0" t="s">
        <v>4710</v>
      </c>
      <c r="C1571" s="0" t="s">
        <v>234</v>
      </c>
      <c r="D1571" s="0" t="s">
        <v>1333</v>
      </c>
      <c r="E1571" s="0" t="s">
        <v>194</v>
      </c>
      <c r="F1571" s="0" t="s">
        <v>195</v>
      </c>
      <c r="G1571" s="0" t="s">
        <v>196</v>
      </c>
      <c r="H1571" s="0" t="s">
        <v>197</v>
      </c>
      <c r="J1571" s="111" t="n">
        <v>1</v>
      </c>
      <c r="K1571" s="0" t="s">
        <v>198</v>
      </c>
      <c r="L1571" s="0" t="s">
        <v>198</v>
      </c>
      <c r="M1571" s="0" t="s">
        <v>199</v>
      </c>
      <c r="O1571" s="0" t="s">
        <v>200</v>
      </c>
      <c r="Q1571" s="120" t="s">
        <v>200</v>
      </c>
      <c r="R1571" s="0" t="s">
        <v>10373</v>
      </c>
      <c r="S1571" s="0" t="s">
        <v>201</v>
      </c>
      <c r="T1571" s="0" t="s">
        <v>198</v>
      </c>
      <c r="U1571" s="0" t="s">
        <v>202</v>
      </c>
      <c r="V1571" s="0" t="s">
        <v>1252</v>
      </c>
      <c r="W1571" s="110" t="s">
        <v>204</v>
      </c>
      <c r="X1571" s="111" t="n">
        <v>2009</v>
      </c>
      <c r="Y1571" s="111" t="s">
        <v>498</v>
      </c>
      <c r="Z1571" s="111" t="s">
        <v>198</v>
      </c>
      <c r="AA1571" s="122" t="s">
        <v>200</v>
      </c>
      <c r="AB1571" s="0" t="s">
        <v>9448</v>
      </c>
      <c r="AC1571" s="0" t="s">
        <v>9448</v>
      </c>
      <c r="AD1571" s="111" t="n">
        <v>2009</v>
      </c>
      <c r="AE1571" s="111" t="s">
        <v>222</v>
      </c>
      <c r="AI1571" s="111" t="s">
        <v>294</v>
      </c>
      <c r="AJ1571" s="111" t="s">
        <v>4852</v>
      </c>
      <c r="AK1571" s="0" t="s">
        <v>9448</v>
      </c>
      <c r="AM1571" s="111" t="n">
        <v>2005</v>
      </c>
      <c r="AN1571" s="111" t="s">
        <v>208</v>
      </c>
      <c r="AO1571" s="0" t="s">
        <v>4360</v>
      </c>
      <c r="AP1571" s="0" t="s">
        <v>200</v>
      </c>
      <c r="AS1571" s="0" t="s">
        <v>9749</v>
      </c>
      <c r="AT1571" s="0" t="s">
        <v>1380</v>
      </c>
      <c r="AU1571" s="0" t="s">
        <v>200</v>
      </c>
      <c r="AV1571" s="0" t="s">
        <v>10347</v>
      </c>
      <c r="AW1571" s="0" t="s">
        <v>200</v>
      </c>
      <c r="AZ1571" s="104" t="s">
        <v>10438</v>
      </c>
      <c r="BA1571" s="124" t="s">
        <v>200</v>
      </c>
      <c r="BB1571" s="0" t="s">
        <v>210</v>
      </c>
      <c r="BC1571" s="0" t="s">
        <v>10439</v>
      </c>
      <c r="BD1571" s="0" t="s">
        <v>10440</v>
      </c>
      <c r="BE1571" s="0" t="s">
        <v>10441</v>
      </c>
      <c r="BF1571" s="0" t="s">
        <v>3520</v>
      </c>
      <c r="BG1571" s="125" t="s">
        <v>200</v>
      </c>
      <c r="BH1571" s="0" t="s">
        <v>582</v>
      </c>
      <c r="BI1571" s="112" t="n">
        <v>45496901479</v>
      </c>
      <c r="BJ1571" s="126" t="s">
        <v>200</v>
      </c>
      <c r="BK1571" s="0" t="s">
        <v>215</v>
      </c>
      <c r="BL1571" s="112" t="n">
        <v>4</v>
      </c>
      <c r="BM1571" s="112" t="n">
        <v>4</v>
      </c>
      <c r="BN1571" s="112" t="n">
        <v>4</v>
      </c>
      <c r="BO1571" s="111" t="n">
        <v>20</v>
      </c>
      <c r="BP1571" s="125" t="s">
        <v>200</v>
      </c>
      <c r="BQ1571" s="127" t="s">
        <v>216</v>
      </c>
    </row>
    <row r="1572" customFormat="false" ht="13.8" hidden="false" customHeight="false" outlineLevel="0" collapsed="false">
      <c r="A1572" s="0" t="s">
        <v>10442</v>
      </c>
      <c r="B1572" s="0" t="s">
        <v>4710</v>
      </c>
      <c r="C1572" s="0" t="s">
        <v>1719</v>
      </c>
      <c r="D1572" s="0" t="s">
        <v>1869</v>
      </c>
      <c r="E1572" s="0" t="s">
        <v>194</v>
      </c>
      <c r="F1572" s="0" t="s">
        <v>195</v>
      </c>
      <c r="G1572" s="0" t="s">
        <v>391</v>
      </c>
      <c r="H1572" s="0" t="s">
        <v>197</v>
      </c>
      <c r="J1572" s="111" t="n">
        <v>2</v>
      </c>
      <c r="K1572" s="0" t="s">
        <v>198</v>
      </c>
      <c r="L1572" s="0" t="s">
        <v>392</v>
      </c>
      <c r="M1572" s="0" t="s">
        <v>199</v>
      </c>
      <c r="O1572" s="0" t="s">
        <v>200</v>
      </c>
      <c r="Q1572" s="120" t="s">
        <v>200</v>
      </c>
      <c r="R1572" s="0" t="s">
        <v>10373</v>
      </c>
      <c r="S1572" s="0" t="s">
        <v>201</v>
      </c>
      <c r="T1572" s="0" t="s">
        <v>198</v>
      </c>
      <c r="U1572" s="0" t="s">
        <v>202</v>
      </c>
      <c r="V1572" s="0" t="s">
        <v>1252</v>
      </c>
      <c r="W1572" s="110" t="s">
        <v>204</v>
      </c>
      <c r="X1572" s="111" t="n">
        <v>2008</v>
      </c>
      <c r="Z1572" s="111" t="s">
        <v>757</v>
      </c>
      <c r="AA1572" s="122" t="s">
        <v>200</v>
      </c>
      <c r="AB1572" s="0" t="s">
        <v>5231</v>
      </c>
      <c r="AC1572" s="0" t="s">
        <v>608</v>
      </c>
      <c r="AD1572" s="111" t="n">
        <v>2008</v>
      </c>
      <c r="AE1572" s="111" t="s">
        <v>198</v>
      </c>
      <c r="AI1572" s="111" t="s">
        <v>294</v>
      </c>
      <c r="AJ1572" s="111" t="s">
        <v>3887</v>
      </c>
      <c r="AK1572" s="0" t="s">
        <v>5231</v>
      </c>
      <c r="AL1572" s="0" t="s">
        <v>200</v>
      </c>
      <c r="AM1572" s="111" t="n">
        <v>2007</v>
      </c>
      <c r="AN1572" s="111" t="s">
        <v>208</v>
      </c>
      <c r="AO1572" s="0" t="s">
        <v>10443</v>
      </c>
      <c r="AP1572" s="0" t="s">
        <v>610</v>
      </c>
      <c r="AQ1572" s="0" t="s">
        <v>200</v>
      </c>
      <c r="AR1572" s="0" t="s">
        <v>200</v>
      </c>
      <c r="AS1572" s="0" t="s">
        <v>611</v>
      </c>
      <c r="AT1572" s="0" t="s">
        <v>433</v>
      </c>
      <c r="AU1572" s="0" t="s">
        <v>200</v>
      </c>
      <c r="AV1572" s="0" t="s">
        <v>612</v>
      </c>
      <c r="AZ1572" s="0" t="s">
        <v>10444</v>
      </c>
      <c r="BA1572" s="124" t="s">
        <v>200</v>
      </c>
      <c r="BB1572" s="0" t="s">
        <v>248</v>
      </c>
      <c r="BC1572" s="0" t="s">
        <v>10445</v>
      </c>
      <c r="BD1572" s="0" t="s">
        <v>10446</v>
      </c>
      <c r="BE1572" s="0" t="s">
        <v>10447</v>
      </c>
      <c r="BG1572" s="125" t="s">
        <v>200</v>
      </c>
      <c r="BH1572" s="0" t="s">
        <v>582</v>
      </c>
      <c r="BI1572" s="112" t="n">
        <v>3296580803910</v>
      </c>
      <c r="BJ1572" s="126" t="s">
        <v>200</v>
      </c>
      <c r="BK1572" s="0" t="s">
        <v>215</v>
      </c>
      <c r="BL1572" s="112" t="n">
        <v>4</v>
      </c>
      <c r="BM1572" s="112" t="n">
        <v>4</v>
      </c>
      <c r="BN1572" s="112" t="n">
        <v>4</v>
      </c>
      <c r="BO1572" s="111" t="n">
        <v>20</v>
      </c>
      <c r="BP1572" s="125" t="s">
        <v>200</v>
      </c>
      <c r="BQ1572" s="127" t="s">
        <v>216</v>
      </c>
    </row>
    <row r="1573" customFormat="false" ht="13.8" hidden="false" customHeight="false" outlineLevel="0" collapsed="false">
      <c r="A1573" s="0" t="s">
        <v>10448</v>
      </c>
      <c r="B1573" s="0" t="s">
        <v>4710</v>
      </c>
      <c r="C1573" s="131" t="s">
        <v>1408</v>
      </c>
      <c r="D1573" s="131" t="s">
        <v>1869</v>
      </c>
      <c r="E1573" s="0" t="s">
        <v>194</v>
      </c>
      <c r="F1573" s="0" t="s">
        <v>195</v>
      </c>
      <c r="G1573" s="0" t="s">
        <v>196</v>
      </c>
      <c r="H1573" s="0" t="s">
        <v>197</v>
      </c>
      <c r="J1573" s="111" t="n">
        <v>1</v>
      </c>
      <c r="K1573" s="0" t="s">
        <v>198</v>
      </c>
      <c r="L1573" s="0" t="s">
        <v>198</v>
      </c>
      <c r="M1573" s="0" t="s">
        <v>199</v>
      </c>
      <c r="O1573" s="0" t="s">
        <v>200</v>
      </c>
      <c r="Q1573" s="120" t="s">
        <v>200</v>
      </c>
      <c r="R1573" s="0" t="s">
        <v>10373</v>
      </c>
      <c r="S1573" s="0" t="s">
        <v>201</v>
      </c>
      <c r="T1573" s="0" t="s">
        <v>198</v>
      </c>
      <c r="U1573" s="0" t="s">
        <v>202</v>
      </c>
      <c r="V1573" s="0" t="s">
        <v>1252</v>
      </c>
      <c r="W1573" s="110" t="s">
        <v>204</v>
      </c>
      <c r="X1573" s="111" t="n">
        <v>2008</v>
      </c>
      <c r="Z1573" s="111" t="s">
        <v>198</v>
      </c>
      <c r="AA1573" s="122" t="s">
        <v>200</v>
      </c>
      <c r="AB1573" s="0" t="s">
        <v>3215</v>
      </c>
      <c r="AC1573" s="0" t="s">
        <v>3215</v>
      </c>
      <c r="AD1573" s="111" t="n">
        <v>2008</v>
      </c>
      <c r="AE1573" s="111" t="s">
        <v>222</v>
      </c>
      <c r="AI1573" s="111" t="s">
        <v>207</v>
      </c>
      <c r="AK1573" s="111" t="str">
        <f aca="false">(AB1573)</f>
        <v>Square-Enix</v>
      </c>
      <c r="AM1573" s="111" t="n">
        <f aca="false">AD1573</f>
        <v>2008</v>
      </c>
      <c r="AN1573" s="111" t="s">
        <v>208</v>
      </c>
      <c r="AO1573" s="0" t="s">
        <v>4360</v>
      </c>
      <c r="AP1573" s="0" t="s">
        <v>200</v>
      </c>
      <c r="AS1573" s="0" t="s">
        <v>3218</v>
      </c>
      <c r="AT1573" s="0" t="s">
        <v>1380</v>
      </c>
      <c r="AU1573" s="0" t="s">
        <v>332</v>
      </c>
      <c r="AV1573" s="0" t="s">
        <v>612</v>
      </c>
      <c r="AW1573" s="0" t="s">
        <v>3221</v>
      </c>
      <c r="AZ1573" s="0" t="s">
        <v>10449</v>
      </c>
      <c r="BA1573" s="124" t="s">
        <v>200</v>
      </c>
      <c r="BB1573" s="0" t="s">
        <v>210</v>
      </c>
      <c r="BC1573" s="0" t="s">
        <v>10450</v>
      </c>
      <c r="BD1573" s="0" t="s">
        <v>10451</v>
      </c>
      <c r="BE1573" s="0" t="s">
        <v>10452</v>
      </c>
      <c r="BG1573" s="125" t="s">
        <v>200</v>
      </c>
      <c r="BH1573" s="0" t="s">
        <v>582</v>
      </c>
      <c r="BI1573" s="112" t="n">
        <v>5060121822726</v>
      </c>
      <c r="BJ1573" s="126" t="s">
        <v>200</v>
      </c>
      <c r="BK1573" s="0" t="s">
        <v>215</v>
      </c>
      <c r="BL1573" s="112" t="n">
        <v>4</v>
      </c>
      <c r="BM1573" s="112" t="n">
        <v>4</v>
      </c>
      <c r="BN1573" s="112" t="n">
        <v>4</v>
      </c>
      <c r="BO1573" s="111" t="n">
        <v>20</v>
      </c>
      <c r="BP1573" s="125" t="s">
        <v>200</v>
      </c>
      <c r="BQ1573" s="127" t="s">
        <v>216</v>
      </c>
    </row>
    <row r="1574" customFormat="false" ht="13.8" hidden="false" customHeight="false" outlineLevel="0" collapsed="false">
      <c r="A1574" s="0" t="s">
        <v>10453</v>
      </c>
      <c r="B1574" s="0" t="s">
        <v>4710</v>
      </c>
      <c r="C1574" s="131" t="s">
        <v>1408</v>
      </c>
      <c r="D1574" s="131" t="s">
        <v>1333</v>
      </c>
      <c r="E1574" s="0" t="s">
        <v>194</v>
      </c>
      <c r="F1574" s="0" t="s">
        <v>195</v>
      </c>
      <c r="G1574" s="0" t="s">
        <v>196</v>
      </c>
      <c r="H1574" s="0" t="s">
        <v>197</v>
      </c>
      <c r="J1574" s="111" t="n">
        <v>2</v>
      </c>
      <c r="K1574" s="0" t="s">
        <v>198</v>
      </c>
      <c r="L1574" s="0" t="s">
        <v>533</v>
      </c>
      <c r="M1574" s="0" t="s">
        <v>199</v>
      </c>
      <c r="O1574" s="0" t="s">
        <v>200</v>
      </c>
      <c r="Q1574" s="120" t="s">
        <v>200</v>
      </c>
      <c r="R1574" s="0" t="s">
        <v>10373</v>
      </c>
      <c r="S1574" s="0" t="s">
        <v>201</v>
      </c>
      <c r="T1574" s="0" t="s">
        <v>198</v>
      </c>
      <c r="U1574" s="0" t="s">
        <v>202</v>
      </c>
      <c r="V1574" s="0" t="s">
        <v>1252</v>
      </c>
      <c r="W1574" s="110" t="s">
        <v>204</v>
      </c>
      <c r="X1574" s="111" t="n">
        <v>2012</v>
      </c>
      <c r="Z1574" s="111" t="s">
        <v>198</v>
      </c>
      <c r="AA1574" s="122" t="s">
        <v>200</v>
      </c>
      <c r="AB1574" s="0" t="s">
        <v>10454</v>
      </c>
      <c r="AC1574" s="0" t="s">
        <v>584</v>
      </c>
      <c r="AD1574" s="111" t="n">
        <v>2012</v>
      </c>
      <c r="AE1574" s="111" t="s">
        <v>198</v>
      </c>
      <c r="AG1574" s="111" t="s">
        <v>3099</v>
      </c>
      <c r="AH1574" s="111" t="s">
        <v>200</v>
      </c>
      <c r="AI1574" s="111" t="s">
        <v>207</v>
      </c>
      <c r="AK1574" s="111" t="str">
        <f aca="false">(AB1574)</f>
        <v>Junction point</v>
      </c>
      <c r="AM1574" s="111" t="n">
        <f aca="false">AD1574</f>
        <v>2012</v>
      </c>
      <c r="AN1574" s="111" t="s">
        <v>297</v>
      </c>
      <c r="AO1574" s="0" t="s">
        <v>4360</v>
      </c>
      <c r="AP1574" s="0" t="s">
        <v>286</v>
      </c>
      <c r="AQ1574" s="0" t="s">
        <v>200</v>
      </c>
      <c r="AS1574" s="0" t="s">
        <v>287</v>
      </c>
      <c r="AV1574" s="0" t="s">
        <v>2378</v>
      </c>
      <c r="AY1574" s="0" t="s">
        <v>3510</v>
      </c>
      <c r="AZ1574" s="0" t="s">
        <v>10455</v>
      </c>
      <c r="BA1574" s="124" t="s">
        <v>200</v>
      </c>
      <c r="BB1574" s="0" t="s">
        <v>210</v>
      </c>
      <c r="BC1574" s="0" t="s">
        <v>10456</v>
      </c>
      <c r="BD1574" s="0" t="s">
        <v>10457</v>
      </c>
      <c r="BE1574" s="0" t="s">
        <v>10458</v>
      </c>
      <c r="BG1574" s="125" t="s">
        <v>200</v>
      </c>
      <c r="BH1574" s="0" t="s">
        <v>582</v>
      </c>
      <c r="BI1574" s="112" t="n">
        <v>8717418358013</v>
      </c>
      <c r="BJ1574" s="126" t="s">
        <v>200</v>
      </c>
      <c r="BK1574" s="0" t="s">
        <v>215</v>
      </c>
      <c r="BL1574" s="112" t="n">
        <v>4</v>
      </c>
      <c r="BM1574" s="112" t="n">
        <v>4</v>
      </c>
      <c r="BN1574" s="112" t="n">
        <v>4</v>
      </c>
      <c r="BO1574" s="111" t="n">
        <v>20</v>
      </c>
      <c r="BP1574" s="125" t="s">
        <v>200</v>
      </c>
      <c r="BQ1574" s="127" t="s">
        <v>216</v>
      </c>
    </row>
    <row r="1575" customFormat="false" ht="13.8" hidden="false" customHeight="false" outlineLevel="0" collapsed="false">
      <c r="A1575" s="131" t="s">
        <v>10459</v>
      </c>
      <c r="B1575" s="0" t="s">
        <v>4710</v>
      </c>
      <c r="C1575" s="0" t="s">
        <v>818</v>
      </c>
      <c r="D1575" s="0" t="s">
        <v>1333</v>
      </c>
      <c r="E1575" s="0" t="s">
        <v>313</v>
      </c>
      <c r="F1575" s="0" t="s">
        <v>314</v>
      </c>
      <c r="G1575" s="0" t="s">
        <v>880</v>
      </c>
      <c r="H1575" s="0" t="s">
        <v>197</v>
      </c>
      <c r="J1575" s="111" t="n">
        <v>2</v>
      </c>
      <c r="K1575" s="0" t="s">
        <v>198</v>
      </c>
      <c r="L1575" s="0" t="s">
        <v>392</v>
      </c>
      <c r="M1575" s="0" t="s">
        <v>199</v>
      </c>
      <c r="O1575" s="0" t="s">
        <v>200</v>
      </c>
      <c r="Q1575" s="120" t="s">
        <v>200</v>
      </c>
      <c r="R1575" s="0" t="s">
        <v>10373</v>
      </c>
      <c r="S1575" s="0" t="s">
        <v>201</v>
      </c>
      <c r="T1575" s="0" t="s">
        <v>198</v>
      </c>
      <c r="U1575" s="0" t="s">
        <v>202</v>
      </c>
      <c r="V1575" s="0" t="s">
        <v>1252</v>
      </c>
      <c r="W1575" s="110" t="s">
        <v>204</v>
      </c>
      <c r="X1575" s="111" t="n">
        <v>2007</v>
      </c>
      <c r="Z1575" s="111" t="s">
        <v>198</v>
      </c>
      <c r="AA1575" s="122" t="s">
        <v>200</v>
      </c>
      <c r="AB1575" s="0" t="s">
        <v>10460</v>
      </c>
      <c r="AC1575" s="0" t="s">
        <v>9448</v>
      </c>
      <c r="AD1575" s="111" t="n">
        <v>2007</v>
      </c>
      <c r="AE1575" s="111" t="s">
        <v>222</v>
      </c>
      <c r="AI1575" s="111" t="s">
        <v>207</v>
      </c>
      <c r="AK1575" s="111" t="str">
        <f aca="false">(AB1575)</f>
        <v>Monster games</v>
      </c>
      <c r="AM1575" s="111" t="n">
        <f aca="false">AD1575</f>
        <v>2007</v>
      </c>
      <c r="AN1575" s="111" t="s">
        <v>297</v>
      </c>
      <c r="AO1575" s="0" t="s">
        <v>4360</v>
      </c>
      <c r="AP1575" s="0" t="s">
        <v>200</v>
      </c>
      <c r="AS1575" s="0" t="s">
        <v>200</v>
      </c>
      <c r="AV1575" s="0" t="s">
        <v>200</v>
      </c>
      <c r="AW1575" s="0" t="s">
        <v>10433</v>
      </c>
      <c r="AZ1575" s="0" t="s">
        <v>10461</v>
      </c>
      <c r="BA1575" s="124" t="s">
        <v>200</v>
      </c>
      <c r="BB1575" s="0" t="s">
        <v>210</v>
      </c>
      <c r="BC1575" s="0" t="s">
        <v>10462</v>
      </c>
      <c r="BD1575" s="0" t="s">
        <v>10463</v>
      </c>
      <c r="BE1575" s="0" t="s">
        <v>10464</v>
      </c>
      <c r="BG1575" s="125" t="s">
        <v>200</v>
      </c>
      <c r="BH1575" s="0" t="s">
        <v>582</v>
      </c>
      <c r="BI1575" s="112" t="n">
        <v>45496362584</v>
      </c>
      <c r="BJ1575" s="126" t="s">
        <v>200</v>
      </c>
      <c r="BK1575" s="0" t="s">
        <v>215</v>
      </c>
      <c r="BL1575" s="112" t="n">
        <v>4</v>
      </c>
      <c r="BM1575" s="112" t="n">
        <v>4</v>
      </c>
      <c r="BN1575" s="112" t="n">
        <v>4</v>
      </c>
      <c r="BO1575" s="111" t="n">
        <v>20</v>
      </c>
      <c r="BP1575" s="125" t="s">
        <v>200</v>
      </c>
      <c r="BQ1575" s="127" t="s">
        <v>216</v>
      </c>
    </row>
    <row r="1576" customFormat="false" ht="13.8" hidden="false" customHeight="false" outlineLevel="0" collapsed="false">
      <c r="A1576" s="0" t="s">
        <v>10465</v>
      </c>
      <c r="B1576" s="0" t="s">
        <v>4710</v>
      </c>
      <c r="C1576" s="0" t="s">
        <v>423</v>
      </c>
      <c r="D1576" s="0" t="s">
        <v>1333</v>
      </c>
      <c r="E1576" s="0" t="s">
        <v>313</v>
      </c>
      <c r="F1576" s="0" t="s">
        <v>314</v>
      </c>
      <c r="G1576" s="0" t="s">
        <v>424</v>
      </c>
      <c r="H1576" s="0" t="s">
        <v>197</v>
      </c>
      <c r="J1576" s="111" t="n">
        <v>4</v>
      </c>
      <c r="K1576" s="0" t="s">
        <v>198</v>
      </c>
      <c r="L1576" s="0" t="s">
        <v>456</v>
      </c>
      <c r="M1576" s="0" t="s">
        <v>199</v>
      </c>
      <c r="O1576" s="0" t="s">
        <v>200</v>
      </c>
      <c r="Q1576" s="120" t="s">
        <v>200</v>
      </c>
      <c r="R1576" s="0" t="s">
        <v>10373</v>
      </c>
      <c r="S1576" s="0" t="s">
        <v>201</v>
      </c>
      <c r="T1576" s="0" t="s">
        <v>198</v>
      </c>
      <c r="U1576" s="0" t="s">
        <v>202</v>
      </c>
      <c r="V1576" s="0" t="s">
        <v>1252</v>
      </c>
      <c r="W1576" s="110" t="s">
        <v>204</v>
      </c>
      <c r="X1576" s="111" t="n">
        <v>2010</v>
      </c>
      <c r="Y1576" s="111" t="s">
        <v>498</v>
      </c>
      <c r="Z1576" s="111" t="s">
        <v>198</v>
      </c>
      <c r="AA1576" s="122" t="s">
        <v>200</v>
      </c>
      <c r="AB1576" s="0" t="s">
        <v>3793</v>
      </c>
      <c r="AC1576" s="0" t="s">
        <v>574</v>
      </c>
      <c r="AD1576" s="111" t="n">
        <v>2010</v>
      </c>
      <c r="AE1576" s="111" t="s">
        <v>222</v>
      </c>
      <c r="AI1576" s="111" t="s">
        <v>207</v>
      </c>
      <c r="AK1576" s="111" t="str">
        <f aca="false">(AB1576)</f>
        <v>Electronic arts Canada</v>
      </c>
      <c r="AL1576" s="0" t="s">
        <v>200</v>
      </c>
      <c r="AM1576" s="111" t="n">
        <f aca="false">AD1576</f>
        <v>2010</v>
      </c>
      <c r="AN1576" s="111" t="s">
        <v>1887</v>
      </c>
      <c r="AO1576" s="0" t="s">
        <v>4360</v>
      </c>
      <c r="AP1576" s="0" t="s">
        <v>674</v>
      </c>
      <c r="AQ1576" s="0" t="s">
        <v>200</v>
      </c>
      <c r="AR1576" s="0" t="s">
        <v>200</v>
      </c>
      <c r="AS1576" s="0" t="s">
        <v>675</v>
      </c>
      <c r="AV1576" s="0" t="s">
        <v>200</v>
      </c>
      <c r="AZ1576" s="0" t="s">
        <v>10466</v>
      </c>
      <c r="BA1576" s="124" t="s">
        <v>200</v>
      </c>
      <c r="BB1576" s="0" t="s">
        <v>210</v>
      </c>
      <c r="BC1576" s="0" t="s">
        <v>10467</v>
      </c>
      <c r="BD1576" s="0" t="s">
        <v>10468</v>
      </c>
      <c r="BE1576" s="0" t="s">
        <v>10469</v>
      </c>
      <c r="BG1576" s="125" t="s">
        <v>200</v>
      </c>
      <c r="BH1576" s="0" t="s">
        <v>582</v>
      </c>
      <c r="BI1576" s="112" t="n">
        <v>5030931092336</v>
      </c>
      <c r="BJ1576" s="126" t="s">
        <v>200</v>
      </c>
      <c r="BK1576" s="0" t="s">
        <v>215</v>
      </c>
      <c r="BL1576" s="112" t="n">
        <v>4</v>
      </c>
      <c r="BM1576" s="112" t="n">
        <v>4</v>
      </c>
      <c r="BN1576" s="112" t="n">
        <v>4</v>
      </c>
      <c r="BO1576" s="111" t="n">
        <v>20</v>
      </c>
      <c r="BP1576" s="125" t="s">
        <v>200</v>
      </c>
      <c r="BQ1576" s="127" t="s">
        <v>216</v>
      </c>
    </row>
    <row r="1577" customFormat="false" ht="13.8" hidden="false" customHeight="false" outlineLevel="0" collapsed="false">
      <c r="A1577" s="0" t="s">
        <v>10470</v>
      </c>
      <c r="B1577" s="0" t="s">
        <v>4710</v>
      </c>
      <c r="C1577" s="0" t="s">
        <v>994</v>
      </c>
      <c r="D1577" s="0" t="s">
        <v>1869</v>
      </c>
      <c r="E1577" s="0" t="s">
        <v>194</v>
      </c>
      <c r="F1577" s="0" t="s">
        <v>195</v>
      </c>
      <c r="G1577" s="0" t="s">
        <v>196</v>
      </c>
      <c r="H1577" s="0" t="s">
        <v>197</v>
      </c>
      <c r="J1577" s="111" t="n">
        <v>1</v>
      </c>
      <c r="K1577" s="0" t="s">
        <v>198</v>
      </c>
      <c r="L1577" s="0" t="s">
        <v>198</v>
      </c>
      <c r="M1577" s="0" t="s">
        <v>274</v>
      </c>
      <c r="O1577" s="0" t="s">
        <v>200</v>
      </c>
      <c r="Q1577" s="120" t="s">
        <v>200</v>
      </c>
      <c r="R1577" s="0" t="s">
        <v>10373</v>
      </c>
      <c r="S1577" s="0" t="s">
        <v>201</v>
      </c>
      <c r="T1577" s="0" t="s">
        <v>198</v>
      </c>
      <c r="U1577" s="0" t="s">
        <v>202</v>
      </c>
      <c r="V1577" s="0" t="s">
        <v>1252</v>
      </c>
      <c r="W1577" s="110" t="s">
        <v>204</v>
      </c>
      <c r="X1577" s="111" t="n">
        <v>2008</v>
      </c>
      <c r="Z1577" s="130" t="s">
        <v>757</v>
      </c>
      <c r="AA1577" s="122" t="s">
        <v>200</v>
      </c>
      <c r="AB1577" s="0" t="s">
        <v>9666</v>
      </c>
      <c r="AC1577" s="0" t="s">
        <v>9448</v>
      </c>
      <c r="AD1577" s="111" t="n">
        <v>2008</v>
      </c>
      <c r="AE1577" s="111" t="s">
        <v>222</v>
      </c>
      <c r="AI1577" s="111" t="s">
        <v>207</v>
      </c>
      <c r="AK1577" s="111" t="str">
        <f aca="false">(AB1577)</f>
        <v>Intelligent system</v>
      </c>
      <c r="AM1577" s="111" t="n">
        <f aca="false">AD1577</f>
        <v>2008</v>
      </c>
      <c r="AN1577" s="111" t="s">
        <v>208</v>
      </c>
      <c r="AS1577" s="0" t="s">
        <v>10262</v>
      </c>
      <c r="AT1577" s="0" t="s">
        <v>266</v>
      </c>
      <c r="AU1577" s="0" t="s">
        <v>332</v>
      </c>
      <c r="AV1577" s="0" t="s">
        <v>200</v>
      </c>
      <c r="AZ1577" s="0" t="s">
        <v>10471</v>
      </c>
      <c r="BA1577" s="124" t="s">
        <v>200</v>
      </c>
      <c r="BB1577" s="0" t="s">
        <v>248</v>
      </c>
      <c r="BC1577" s="0" t="s">
        <v>10472</v>
      </c>
      <c r="BD1577" s="0" t="s">
        <v>10473</v>
      </c>
      <c r="BE1577" s="0" t="s">
        <v>10474</v>
      </c>
      <c r="BG1577" s="125" t="s">
        <v>200</v>
      </c>
      <c r="BH1577" s="0" t="s">
        <v>582</v>
      </c>
      <c r="BI1577" s="112" t="n">
        <v>45496365561</v>
      </c>
      <c r="BJ1577" s="126" t="s">
        <v>200</v>
      </c>
      <c r="BK1577" s="0" t="s">
        <v>215</v>
      </c>
      <c r="BL1577" s="112" t="n">
        <v>4</v>
      </c>
      <c r="BM1577" s="112" t="n">
        <v>4</v>
      </c>
      <c r="BN1577" s="112" t="n">
        <v>4</v>
      </c>
      <c r="BO1577" s="111" t="n">
        <v>20</v>
      </c>
      <c r="BP1577" s="125" t="s">
        <v>200</v>
      </c>
      <c r="BQ1577" s="127" t="s">
        <v>216</v>
      </c>
    </row>
    <row r="1578" customFormat="false" ht="13.8" hidden="false" customHeight="false" outlineLevel="0" collapsed="false">
      <c r="A1578" s="0" t="s">
        <v>10475</v>
      </c>
      <c r="B1578" s="0" t="s">
        <v>4710</v>
      </c>
      <c r="C1578" s="0" t="s">
        <v>329</v>
      </c>
      <c r="D1578" s="0" t="s">
        <v>1333</v>
      </c>
      <c r="E1578" s="0" t="s">
        <v>194</v>
      </c>
      <c r="F1578" s="0" t="s">
        <v>195</v>
      </c>
      <c r="G1578" s="0" t="s">
        <v>330</v>
      </c>
      <c r="H1578" s="0" t="s">
        <v>1287</v>
      </c>
      <c r="J1578" s="111" t="n">
        <v>1</v>
      </c>
      <c r="K1578" s="0" t="s">
        <v>198</v>
      </c>
      <c r="L1578" s="0" t="s">
        <v>198</v>
      </c>
      <c r="M1578" s="0" t="s">
        <v>199</v>
      </c>
      <c r="O1578" s="0" t="s">
        <v>200</v>
      </c>
      <c r="Q1578" s="120" t="s">
        <v>200</v>
      </c>
      <c r="R1578" s="0" t="s">
        <v>10373</v>
      </c>
      <c r="S1578" s="0" t="s">
        <v>201</v>
      </c>
      <c r="T1578" s="0" t="s">
        <v>198</v>
      </c>
      <c r="U1578" s="0" t="s">
        <v>202</v>
      </c>
      <c r="V1578" s="0" t="s">
        <v>1252</v>
      </c>
      <c r="W1578" s="110" t="s">
        <v>204</v>
      </c>
      <c r="X1578" s="111" t="n">
        <v>2010</v>
      </c>
      <c r="Z1578" s="130" t="s">
        <v>757</v>
      </c>
      <c r="AA1578" s="122" t="s">
        <v>200</v>
      </c>
      <c r="AB1578" s="0" t="s">
        <v>4226</v>
      </c>
      <c r="AC1578" s="0" t="s">
        <v>4491</v>
      </c>
      <c r="AD1578" s="111" t="n">
        <v>2010</v>
      </c>
      <c r="AE1578" s="111" t="s">
        <v>222</v>
      </c>
      <c r="AI1578" s="111" t="s">
        <v>207</v>
      </c>
      <c r="AK1578" s="111" t="str">
        <f aca="false">(AB1578)</f>
        <v>Tri-crescendo</v>
      </c>
      <c r="AM1578" s="111" t="n">
        <f aca="false">AD1578</f>
        <v>2010</v>
      </c>
      <c r="AN1578" s="111" t="s">
        <v>208</v>
      </c>
      <c r="AS1578" s="0" t="s">
        <v>200</v>
      </c>
      <c r="AT1578" s="0" t="s">
        <v>373</v>
      </c>
      <c r="AU1578" s="0" t="s">
        <v>537</v>
      </c>
      <c r="AV1578" s="0" t="s">
        <v>200</v>
      </c>
      <c r="AZ1578" s="0" t="s">
        <v>10476</v>
      </c>
      <c r="BA1578" s="124" t="s">
        <v>200</v>
      </c>
      <c r="BB1578" s="0" t="s">
        <v>248</v>
      </c>
      <c r="BC1578" s="0" t="s">
        <v>10477</v>
      </c>
      <c r="BE1578" s="0" t="s">
        <v>10478</v>
      </c>
      <c r="BG1578" s="125" t="s">
        <v>200</v>
      </c>
      <c r="BH1578" s="0" t="s">
        <v>582</v>
      </c>
      <c r="BI1578" s="112" t="n">
        <v>5060102952329</v>
      </c>
      <c r="BJ1578" s="126" t="s">
        <v>200</v>
      </c>
      <c r="BK1578" s="0" t="s">
        <v>215</v>
      </c>
      <c r="BL1578" s="112" t="n">
        <v>4</v>
      </c>
      <c r="BM1578" s="112" t="n">
        <v>4</v>
      </c>
      <c r="BN1578" s="112" t="n">
        <v>4</v>
      </c>
      <c r="BO1578" s="111" t="n">
        <v>20</v>
      </c>
      <c r="BP1578" s="125" t="s">
        <v>200</v>
      </c>
      <c r="BQ1578" s="127" t="s">
        <v>216</v>
      </c>
    </row>
    <row r="1579" customFormat="false" ht="13.8" hidden="false" customHeight="false" outlineLevel="0" collapsed="false">
      <c r="A1579" s="0" t="s">
        <v>10479</v>
      </c>
      <c r="B1579" s="0" t="s">
        <v>4710</v>
      </c>
      <c r="C1579" s="0" t="s">
        <v>2128</v>
      </c>
      <c r="D1579" s="0" t="s">
        <v>1333</v>
      </c>
      <c r="E1579" s="0" t="s">
        <v>313</v>
      </c>
      <c r="F1579" s="0" t="s">
        <v>314</v>
      </c>
      <c r="G1579" s="0" t="s">
        <v>330</v>
      </c>
      <c r="H1579" s="0" t="s">
        <v>838</v>
      </c>
      <c r="I1579" s="0" t="s">
        <v>3115</v>
      </c>
      <c r="J1579" s="111" t="n">
        <v>4</v>
      </c>
      <c r="K1579" s="0" t="s">
        <v>198</v>
      </c>
      <c r="L1579" s="0" t="s">
        <v>456</v>
      </c>
      <c r="M1579" s="0" t="s">
        <v>274</v>
      </c>
      <c r="O1579" s="0" t="s">
        <v>458</v>
      </c>
      <c r="Q1579" s="120" t="s">
        <v>200</v>
      </c>
      <c r="R1579" s="0" t="s">
        <v>10373</v>
      </c>
      <c r="S1579" s="0" t="s">
        <v>201</v>
      </c>
      <c r="T1579" s="0" t="s">
        <v>198</v>
      </c>
      <c r="U1579" s="0" t="s">
        <v>202</v>
      </c>
      <c r="V1579" s="0" t="s">
        <v>1252</v>
      </c>
      <c r="W1579" s="110" t="s">
        <v>204</v>
      </c>
      <c r="X1579" s="111" t="n">
        <v>2011</v>
      </c>
      <c r="Y1579" s="111" t="s">
        <v>498</v>
      </c>
      <c r="Z1579" s="111" t="s">
        <v>198</v>
      </c>
      <c r="AA1579" s="122" t="s">
        <v>200</v>
      </c>
      <c r="AB1579" s="0" t="s">
        <v>370</v>
      </c>
      <c r="AC1579" s="0" t="s">
        <v>370</v>
      </c>
      <c r="AD1579" s="111" t="n">
        <v>2011</v>
      </c>
      <c r="AE1579" s="111" t="s">
        <v>222</v>
      </c>
      <c r="AI1579" s="111" t="s">
        <v>207</v>
      </c>
      <c r="AK1579" s="111" t="str">
        <f aca="false">(AB1579)</f>
        <v>Namco</v>
      </c>
      <c r="AM1579" s="111" t="n">
        <f aca="false">AD1579</f>
        <v>2011</v>
      </c>
      <c r="AN1579" s="111" t="s">
        <v>208</v>
      </c>
      <c r="AO1579" s="0" t="s">
        <v>4360</v>
      </c>
      <c r="AP1579" s="0" t="s">
        <v>200</v>
      </c>
      <c r="AS1579" s="0" t="s">
        <v>200</v>
      </c>
      <c r="AU1579" s="0" t="s">
        <v>434</v>
      </c>
      <c r="AV1579" s="0" t="s">
        <v>200</v>
      </c>
      <c r="AZ1579" s="0" t="s">
        <v>10480</v>
      </c>
      <c r="BA1579" s="124" t="s">
        <v>200</v>
      </c>
      <c r="BB1579" s="0" t="s">
        <v>248</v>
      </c>
      <c r="BC1579" s="0" t="s">
        <v>10481</v>
      </c>
      <c r="BD1579" s="0" t="s">
        <v>10482</v>
      </c>
      <c r="BE1579" s="0" t="s">
        <v>10483</v>
      </c>
      <c r="BF1579" s="0" t="s">
        <v>200</v>
      </c>
      <c r="BG1579" s="125" t="s">
        <v>200</v>
      </c>
      <c r="BH1579" s="0" t="s">
        <v>582</v>
      </c>
      <c r="BI1579" s="112" t="n">
        <v>45496400613</v>
      </c>
      <c r="BJ1579" s="126" t="s">
        <v>200</v>
      </c>
      <c r="BK1579" s="0" t="s">
        <v>215</v>
      </c>
      <c r="BL1579" s="112" t="n">
        <v>4</v>
      </c>
      <c r="BM1579" s="112" t="n">
        <v>4</v>
      </c>
      <c r="BN1579" s="112" t="n">
        <v>4</v>
      </c>
      <c r="BO1579" s="111" t="n">
        <v>20</v>
      </c>
      <c r="BP1579" s="125" t="s">
        <v>200</v>
      </c>
      <c r="BQ1579" s="127" t="s">
        <v>216</v>
      </c>
    </row>
    <row r="1580" customFormat="false" ht="13.8" hidden="false" customHeight="false" outlineLevel="0" collapsed="false">
      <c r="A1580" s="0" t="s">
        <v>10484</v>
      </c>
      <c r="B1580" s="0" t="s">
        <v>4710</v>
      </c>
      <c r="C1580" s="0" t="s">
        <v>2050</v>
      </c>
      <c r="D1580" s="0" t="s">
        <v>1333</v>
      </c>
      <c r="E1580" s="0" t="s">
        <v>313</v>
      </c>
      <c r="F1580" s="0" t="s">
        <v>314</v>
      </c>
      <c r="G1580" s="0" t="s">
        <v>424</v>
      </c>
      <c r="H1580" s="0" t="s">
        <v>400</v>
      </c>
      <c r="I1580" s="0" t="s">
        <v>594</v>
      </c>
      <c r="J1580" s="111" t="n">
        <v>4</v>
      </c>
      <c r="K1580" s="0" t="s">
        <v>198</v>
      </c>
      <c r="L1580" s="0" t="s">
        <v>456</v>
      </c>
      <c r="M1580" s="0" t="s">
        <v>235</v>
      </c>
      <c r="N1580" s="0" t="s">
        <v>10485</v>
      </c>
      <c r="O1580" s="0" t="s">
        <v>458</v>
      </c>
      <c r="Q1580" s="120" t="s">
        <v>200</v>
      </c>
      <c r="R1580" s="0" t="s">
        <v>10373</v>
      </c>
      <c r="S1580" s="0" t="s">
        <v>201</v>
      </c>
      <c r="T1580" s="0" t="s">
        <v>198</v>
      </c>
      <c r="U1580" s="0" t="s">
        <v>202</v>
      </c>
      <c r="V1580" s="0" t="s">
        <v>1252</v>
      </c>
      <c r="W1580" s="110" t="s">
        <v>204</v>
      </c>
      <c r="X1580" s="111" t="n">
        <v>2009</v>
      </c>
      <c r="Z1580" s="111" t="s">
        <v>198</v>
      </c>
      <c r="AA1580" s="122" t="s">
        <v>200</v>
      </c>
      <c r="AB1580" s="0" t="s">
        <v>3793</v>
      </c>
      <c r="AC1580" s="0" t="s">
        <v>574</v>
      </c>
      <c r="AD1580" s="111" t="n">
        <v>2009</v>
      </c>
      <c r="AE1580" s="111" t="s">
        <v>222</v>
      </c>
      <c r="AI1580" s="111" t="s">
        <v>207</v>
      </c>
      <c r="AK1580" s="111" t="str">
        <f aca="false">(AB1580)</f>
        <v>Electronic arts Canada</v>
      </c>
      <c r="AL1580" s="0" t="s">
        <v>200</v>
      </c>
      <c r="AM1580" s="111" t="n">
        <f aca="false">AD1580</f>
        <v>2009</v>
      </c>
      <c r="AN1580" s="111" t="s">
        <v>1887</v>
      </c>
      <c r="AO1580" s="0" t="s">
        <v>4360</v>
      </c>
      <c r="AP1580" s="0" t="s">
        <v>674</v>
      </c>
      <c r="AQ1580" s="0" t="s">
        <v>200</v>
      </c>
      <c r="AR1580" s="0" t="s">
        <v>200</v>
      </c>
      <c r="AS1580" s="0" t="s">
        <v>4354</v>
      </c>
      <c r="AT1580" s="0" t="s">
        <v>1380</v>
      </c>
      <c r="AU1580" s="0" t="s">
        <v>200</v>
      </c>
      <c r="AV1580" s="0" t="s">
        <v>200</v>
      </c>
      <c r="AZ1580" s="0" t="s">
        <v>10486</v>
      </c>
      <c r="BA1580" s="124" t="s">
        <v>200</v>
      </c>
      <c r="BB1580" s="0" t="s">
        <v>248</v>
      </c>
      <c r="BC1580" s="0" t="s">
        <v>10487</v>
      </c>
      <c r="BD1580" s="0" t="s">
        <v>10488</v>
      </c>
      <c r="BE1580" s="0" t="s">
        <v>10489</v>
      </c>
      <c r="BF1580" s="0" t="s">
        <v>200</v>
      </c>
      <c r="BG1580" s="125" t="s">
        <v>200</v>
      </c>
      <c r="BH1580" s="0" t="s">
        <v>582</v>
      </c>
      <c r="BI1580" s="112" t="n">
        <v>5030931073694</v>
      </c>
      <c r="BJ1580" s="126" t="s">
        <v>200</v>
      </c>
      <c r="BK1580" s="0" t="s">
        <v>215</v>
      </c>
      <c r="BL1580" s="112" t="n">
        <v>4</v>
      </c>
      <c r="BM1580" s="112" t="n">
        <v>4</v>
      </c>
      <c r="BN1580" s="112" t="n">
        <v>4</v>
      </c>
      <c r="BO1580" s="111" t="n">
        <v>20</v>
      </c>
      <c r="BP1580" s="125" t="s">
        <v>200</v>
      </c>
      <c r="BQ1580" s="127" t="s">
        <v>216</v>
      </c>
    </row>
    <row r="1581" customFormat="false" ht="13.8" hidden="false" customHeight="false" outlineLevel="0" collapsed="false">
      <c r="A1581" s="0" t="s">
        <v>10490</v>
      </c>
      <c r="B1581" s="0" t="s">
        <v>4710</v>
      </c>
      <c r="C1581" s="0" t="s">
        <v>605</v>
      </c>
      <c r="D1581" s="0" t="s">
        <v>193</v>
      </c>
      <c r="E1581" s="0" t="s">
        <v>194</v>
      </c>
      <c r="F1581" s="0" t="s">
        <v>606</v>
      </c>
      <c r="G1581" s="0" t="s">
        <v>391</v>
      </c>
      <c r="H1581" s="0" t="s">
        <v>197</v>
      </c>
      <c r="J1581" s="111" t="n">
        <v>2</v>
      </c>
      <c r="K1581" s="0" t="s">
        <v>198</v>
      </c>
      <c r="L1581" s="0" t="s">
        <v>392</v>
      </c>
      <c r="M1581" s="0" t="s">
        <v>199</v>
      </c>
      <c r="O1581" s="0" t="s">
        <v>200</v>
      </c>
      <c r="Q1581" s="120" t="s">
        <v>200</v>
      </c>
      <c r="R1581" s="0" t="s">
        <v>10373</v>
      </c>
      <c r="S1581" s="0" t="s">
        <v>201</v>
      </c>
      <c r="T1581" s="0" t="s">
        <v>198</v>
      </c>
      <c r="U1581" s="0" t="s">
        <v>202</v>
      </c>
      <c r="V1581" s="0" t="s">
        <v>1252</v>
      </c>
      <c r="W1581" s="110" t="s">
        <v>204</v>
      </c>
      <c r="X1581" s="111" t="n">
        <v>2008</v>
      </c>
      <c r="Z1581" s="111" t="s">
        <v>198</v>
      </c>
      <c r="AA1581" s="122" t="s">
        <v>200</v>
      </c>
      <c r="AB1581" s="0" t="s">
        <v>3397</v>
      </c>
      <c r="AC1581" s="0" t="s">
        <v>3470</v>
      </c>
      <c r="AD1581" s="111" t="n">
        <v>2008</v>
      </c>
      <c r="AE1581" s="111" t="s">
        <v>198</v>
      </c>
      <c r="AI1581" s="111" t="s">
        <v>207</v>
      </c>
      <c r="AK1581" s="111" t="str">
        <f aca="false">(AB1581)</f>
        <v>Arc system works</v>
      </c>
      <c r="AM1581" s="111" t="n">
        <f aca="false">AD1581</f>
        <v>2008</v>
      </c>
      <c r="AN1581" s="111" t="s">
        <v>208</v>
      </c>
      <c r="AO1581" s="0" t="s">
        <v>609</v>
      </c>
      <c r="AP1581" s="0" t="s">
        <v>200</v>
      </c>
      <c r="AR1581" s="0" t="s">
        <v>2489</v>
      </c>
      <c r="AS1581" s="0" t="s">
        <v>6492</v>
      </c>
      <c r="AT1581" s="104" t="s">
        <v>433</v>
      </c>
      <c r="AU1581" s="0" t="s">
        <v>200</v>
      </c>
      <c r="AV1581" s="0" t="s">
        <v>200</v>
      </c>
      <c r="AZ1581" s="0" t="s">
        <v>10491</v>
      </c>
      <c r="BA1581" s="124" t="s">
        <v>200</v>
      </c>
      <c r="BB1581" s="0" t="s">
        <v>248</v>
      </c>
      <c r="BC1581" s="0" t="s">
        <v>8342</v>
      </c>
      <c r="BD1581" s="0" t="s">
        <v>10114</v>
      </c>
      <c r="BE1581" s="0" t="s">
        <v>10492</v>
      </c>
      <c r="BF1581" s="0" t="s">
        <v>10493</v>
      </c>
      <c r="BG1581" s="125" t="s">
        <v>200</v>
      </c>
      <c r="BH1581" s="0" t="s">
        <v>582</v>
      </c>
      <c r="BI1581" s="112" t="n">
        <v>8023171012896</v>
      </c>
      <c r="BJ1581" s="126" t="s">
        <v>200</v>
      </c>
      <c r="BK1581" s="0" t="s">
        <v>215</v>
      </c>
      <c r="BL1581" s="112" t="n">
        <v>4</v>
      </c>
      <c r="BM1581" s="112" t="n">
        <v>4</v>
      </c>
      <c r="BN1581" s="112" t="n">
        <v>4</v>
      </c>
      <c r="BO1581" s="111" t="n">
        <v>20</v>
      </c>
      <c r="BP1581" s="125" t="s">
        <v>200</v>
      </c>
      <c r="BQ1581" s="127" t="s">
        <v>216</v>
      </c>
    </row>
    <row r="1582" customFormat="false" ht="13.8" hidden="false" customHeight="false" outlineLevel="0" collapsed="false">
      <c r="A1582" s="0" t="s">
        <v>10494</v>
      </c>
      <c r="B1582" s="0" t="s">
        <v>4710</v>
      </c>
      <c r="C1582" s="0" t="s">
        <v>361</v>
      </c>
      <c r="D1582" s="0" t="s">
        <v>1333</v>
      </c>
      <c r="E1582" s="0" t="s">
        <v>1433</v>
      </c>
      <c r="F1582" s="0" t="s">
        <v>195</v>
      </c>
      <c r="G1582" s="0" t="s">
        <v>362</v>
      </c>
      <c r="H1582" s="0" t="s">
        <v>1287</v>
      </c>
      <c r="J1582" s="111" t="n">
        <v>2</v>
      </c>
      <c r="K1582" s="0" t="s">
        <v>198</v>
      </c>
      <c r="L1582" s="0" t="s">
        <v>533</v>
      </c>
      <c r="M1582" s="0" t="s">
        <v>274</v>
      </c>
      <c r="O1582" s="0" t="s">
        <v>534</v>
      </c>
      <c r="Q1582" s="120" t="s">
        <v>200</v>
      </c>
      <c r="R1582" s="0" t="s">
        <v>10373</v>
      </c>
      <c r="S1582" s="0" t="s">
        <v>201</v>
      </c>
      <c r="T1582" s="0" t="s">
        <v>198</v>
      </c>
      <c r="U1582" s="0" t="s">
        <v>202</v>
      </c>
      <c r="V1582" s="0" t="s">
        <v>1252</v>
      </c>
      <c r="W1582" s="110" t="s">
        <v>1815</v>
      </c>
      <c r="X1582" s="111" t="n">
        <v>2008</v>
      </c>
      <c r="Z1582" s="111" t="s">
        <v>198</v>
      </c>
      <c r="AA1582" s="122" t="s">
        <v>200</v>
      </c>
      <c r="AB1582" s="0" t="s">
        <v>206</v>
      </c>
      <c r="AC1582" s="0" t="s">
        <v>206</v>
      </c>
      <c r="AD1582" s="111" t="n">
        <v>2008</v>
      </c>
      <c r="AE1582" s="111" t="s">
        <v>222</v>
      </c>
      <c r="AI1582" s="111" t="s">
        <v>922</v>
      </c>
      <c r="AJ1582" s="111" t="s">
        <v>1788</v>
      </c>
      <c r="AK1582" s="111" t="s">
        <v>206</v>
      </c>
      <c r="AL1582" s="0" t="s">
        <v>216</v>
      </c>
      <c r="AM1582" s="111" t="s">
        <v>849</v>
      </c>
      <c r="AN1582" s="111" t="s">
        <v>208</v>
      </c>
      <c r="AO1582" s="0" t="s">
        <v>1730</v>
      </c>
      <c r="AP1582" s="0" t="s">
        <v>200</v>
      </c>
      <c r="AR1582" s="0" t="s">
        <v>1455</v>
      </c>
      <c r="AS1582" s="0" t="s">
        <v>4417</v>
      </c>
      <c r="AT1582" s="0" t="s">
        <v>1236</v>
      </c>
      <c r="AU1582" s="0" t="s">
        <v>470</v>
      </c>
      <c r="AV1582" s="0" t="s">
        <v>3719</v>
      </c>
      <c r="AZ1582" s="0" t="s">
        <v>10495</v>
      </c>
      <c r="BA1582" s="124" t="s">
        <v>200</v>
      </c>
      <c r="BB1582" s="0" t="s">
        <v>210</v>
      </c>
      <c r="BC1582" s="0" t="s">
        <v>10496</v>
      </c>
      <c r="BD1582" s="0" t="s">
        <v>1404</v>
      </c>
      <c r="BE1582" s="0" t="s">
        <v>10497</v>
      </c>
      <c r="BG1582" s="125" t="s">
        <v>200</v>
      </c>
      <c r="BH1582" s="0" t="s">
        <v>582</v>
      </c>
      <c r="BI1582" s="112" t="n">
        <v>5060138437180</v>
      </c>
      <c r="BJ1582" s="126" t="s">
        <v>200</v>
      </c>
      <c r="BK1582" s="0" t="s">
        <v>215</v>
      </c>
      <c r="BL1582" s="112" t="n">
        <v>4</v>
      </c>
      <c r="BM1582" s="112" t="n">
        <v>4</v>
      </c>
      <c r="BN1582" s="112" t="n">
        <v>4</v>
      </c>
      <c r="BO1582" s="111" t="n">
        <v>20</v>
      </c>
      <c r="BP1582" s="125" t="s">
        <v>200</v>
      </c>
      <c r="BQ1582" s="127" t="s">
        <v>216</v>
      </c>
    </row>
    <row r="1583" customFormat="false" ht="13.8" hidden="false" customHeight="false" outlineLevel="0" collapsed="false">
      <c r="A1583" s="0" t="s">
        <v>10498</v>
      </c>
      <c r="B1583" s="0" t="s">
        <v>4710</v>
      </c>
      <c r="C1583" s="0" t="s">
        <v>423</v>
      </c>
      <c r="D1583" s="0" t="s">
        <v>1333</v>
      </c>
      <c r="E1583" s="0" t="s">
        <v>313</v>
      </c>
      <c r="F1583" s="0" t="s">
        <v>314</v>
      </c>
      <c r="G1583" s="0" t="s">
        <v>424</v>
      </c>
      <c r="H1583" s="0" t="s">
        <v>197</v>
      </c>
      <c r="J1583" s="111" t="n">
        <v>4</v>
      </c>
      <c r="K1583" s="0" t="s">
        <v>198</v>
      </c>
      <c r="L1583" s="0" t="s">
        <v>456</v>
      </c>
      <c r="M1583" s="0" t="s">
        <v>199</v>
      </c>
      <c r="O1583" s="0" t="s">
        <v>458</v>
      </c>
      <c r="Q1583" s="120" t="s">
        <v>200</v>
      </c>
      <c r="R1583" s="0" t="s">
        <v>10373</v>
      </c>
      <c r="S1583" s="0" t="s">
        <v>201</v>
      </c>
      <c r="T1583" s="0" t="s">
        <v>198</v>
      </c>
      <c r="U1583" s="0" t="s">
        <v>202</v>
      </c>
      <c r="V1583" s="0" t="s">
        <v>1252</v>
      </c>
      <c r="W1583" s="110" t="s">
        <v>204</v>
      </c>
      <c r="X1583" s="111" t="n">
        <v>2012</v>
      </c>
      <c r="Z1583" s="111" t="s">
        <v>221</v>
      </c>
      <c r="AA1583" s="122" t="s">
        <v>200</v>
      </c>
      <c r="AB1583" s="0" t="s">
        <v>3186</v>
      </c>
      <c r="AC1583" s="0" t="s">
        <v>9448</v>
      </c>
      <c r="AD1583" s="111" t="n">
        <v>2012</v>
      </c>
      <c r="AE1583" s="111" t="s">
        <v>222</v>
      </c>
      <c r="AI1583" s="111" t="s">
        <v>207</v>
      </c>
      <c r="AK1583" s="111" t="str">
        <f aca="false">(AB1583)</f>
        <v>Level-5</v>
      </c>
      <c r="AM1583" s="111" t="n">
        <f aca="false">AD1583</f>
        <v>2012</v>
      </c>
      <c r="AN1583" s="111" t="s">
        <v>208</v>
      </c>
      <c r="AP1583" s="0" t="s">
        <v>200</v>
      </c>
      <c r="AS1583" s="0" t="s">
        <v>10499</v>
      </c>
      <c r="AT1583" s="0" t="s">
        <v>10500</v>
      </c>
      <c r="AU1583" s="0" t="s">
        <v>2087</v>
      </c>
      <c r="AV1583" s="0" t="s">
        <v>200</v>
      </c>
      <c r="AZ1583" s="0" t="s">
        <v>10501</v>
      </c>
      <c r="BA1583" s="124" t="s">
        <v>200</v>
      </c>
      <c r="BB1583" s="0" t="s">
        <v>248</v>
      </c>
      <c r="BC1583" s="0" t="s">
        <v>10502</v>
      </c>
      <c r="BE1583" s="0" t="s">
        <v>942</v>
      </c>
      <c r="BG1583" s="125" t="s">
        <v>200</v>
      </c>
      <c r="BH1583" s="0" t="s">
        <v>582</v>
      </c>
      <c r="BI1583" s="112" t="n">
        <v>45496363246</v>
      </c>
      <c r="BJ1583" s="126" t="s">
        <v>200</v>
      </c>
      <c r="BK1583" s="0" t="s">
        <v>215</v>
      </c>
      <c r="BL1583" s="112" t="n">
        <v>4</v>
      </c>
      <c r="BM1583" s="112" t="n">
        <v>4</v>
      </c>
      <c r="BN1583" s="112" t="n">
        <v>4</v>
      </c>
      <c r="BO1583" s="111" t="n">
        <v>20</v>
      </c>
      <c r="BP1583" s="125" t="s">
        <v>200</v>
      </c>
      <c r="BQ1583" s="127" t="s">
        <v>216</v>
      </c>
    </row>
    <row r="1584" customFormat="false" ht="13.8" hidden="false" customHeight="false" outlineLevel="0" collapsed="false">
      <c r="A1584" s="0" t="s">
        <v>10503</v>
      </c>
      <c r="B1584" s="0" t="s">
        <v>4710</v>
      </c>
      <c r="C1584" s="0" t="s">
        <v>605</v>
      </c>
      <c r="D1584" s="0" t="s">
        <v>193</v>
      </c>
      <c r="E1584" s="0" t="s">
        <v>194</v>
      </c>
      <c r="F1584" s="0" t="s">
        <v>606</v>
      </c>
      <c r="G1584" s="0" t="s">
        <v>391</v>
      </c>
      <c r="H1584" s="0" t="s">
        <v>197</v>
      </c>
      <c r="J1584" s="111" t="n">
        <v>2</v>
      </c>
      <c r="K1584" s="0" t="s">
        <v>198</v>
      </c>
      <c r="L1584" s="0" t="s">
        <v>392</v>
      </c>
      <c r="M1584" s="0" t="s">
        <v>199</v>
      </c>
      <c r="O1584" s="0" t="s">
        <v>200</v>
      </c>
      <c r="Q1584" s="120" t="s">
        <v>200</v>
      </c>
      <c r="R1584" s="0" t="s">
        <v>10373</v>
      </c>
      <c r="S1584" s="0" t="s">
        <v>201</v>
      </c>
      <c r="T1584" s="0" t="s">
        <v>198</v>
      </c>
      <c r="U1584" s="0" t="s">
        <v>202</v>
      </c>
      <c r="V1584" s="0" t="s">
        <v>1252</v>
      </c>
      <c r="W1584" s="110" t="s">
        <v>204</v>
      </c>
      <c r="X1584" s="111" t="n">
        <v>2009</v>
      </c>
      <c r="Y1584" s="111" t="s">
        <v>205</v>
      </c>
      <c r="Z1584" s="111" t="s">
        <v>198</v>
      </c>
      <c r="AA1584" s="122" t="s">
        <v>200</v>
      </c>
      <c r="AB1584" s="0" t="s">
        <v>1534</v>
      </c>
      <c r="AC1584" s="0" t="s">
        <v>3523</v>
      </c>
      <c r="AD1584" s="111" t="n">
        <v>2009</v>
      </c>
      <c r="AE1584" s="111" t="s">
        <v>198</v>
      </c>
      <c r="AI1584" s="111" t="s">
        <v>294</v>
      </c>
      <c r="AJ1584" s="111" t="s">
        <v>1130</v>
      </c>
      <c r="AK1584" s="111" t="s">
        <v>1534</v>
      </c>
      <c r="AL1584" s="0" t="s">
        <v>216</v>
      </c>
      <c r="AM1584" s="111" t="s">
        <v>849</v>
      </c>
      <c r="AN1584" s="111" t="s">
        <v>208</v>
      </c>
      <c r="AO1584" s="0" t="s">
        <v>609</v>
      </c>
      <c r="AP1584" s="0" t="s">
        <v>200</v>
      </c>
      <c r="AQ1584" s="0" t="s">
        <v>200</v>
      </c>
      <c r="AR1584" s="0" t="s">
        <v>200</v>
      </c>
      <c r="AS1584" s="0" t="s">
        <v>1535</v>
      </c>
      <c r="AT1584" s="104" t="s">
        <v>433</v>
      </c>
      <c r="AU1584" s="0" t="s">
        <v>200</v>
      </c>
      <c r="AV1584" s="0" t="s">
        <v>3802</v>
      </c>
      <c r="AZ1584" s="0" t="s">
        <v>10504</v>
      </c>
      <c r="BA1584" s="124" t="s">
        <v>200</v>
      </c>
      <c r="BB1584" s="0" t="s">
        <v>248</v>
      </c>
      <c r="BC1584" s="0" t="s">
        <v>10505</v>
      </c>
      <c r="BE1584" s="0" t="s">
        <v>10506</v>
      </c>
      <c r="BG1584" s="125" t="s">
        <v>200</v>
      </c>
      <c r="BH1584" s="0" t="s">
        <v>582</v>
      </c>
      <c r="BI1584" s="112" t="n">
        <v>5060050947378</v>
      </c>
      <c r="BJ1584" s="126" t="s">
        <v>200</v>
      </c>
      <c r="BK1584" s="0" t="s">
        <v>215</v>
      </c>
      <c r="BL1584" s="112" t="n">
        <v>4</v>
      </c>
      <c r="BM1584" s="112" t="n">
        <v>4</v>
      </c>
      <c r="BN1584" s="112" t="n">
        <v>4</v>
      </c>
      <c r="BO1584" s="111" t="n">
        <v>20</v>
      </c>
      <c r="BP1584" s="125" t="s">
        <v>200</v>
      </c>
      <c r="BQ1584" s="127" t="s">
        <v>216</v>
      </c>
    </row>
    <row r="1585" customFormat="false" ht="13.8" hidden="false" customHeight="false" outlineLevel="0" collapsed="false">
      <c r="A1585" s="0" t="s">
        <v>10507</v>
      </c>
      <c r="B1585" s="0" t="s">
        <v>4710</v>
      </c>
      <c r="C1585" s="0" t="s">
        <v>234</v>
      </c>
      <c r="D1585" s="0" t="s">
        <v>193</v>
      </c>
      <c r="E1585" s="0" t="s">
        <v>194</v>
      </c>
      <c r="F1585" s="0" t="s">
        <v>195</v>
      </c>
      <c r="G1585" s="0" t="s">
        <v>196</v>
      </c>
      <c r="H1585" s="0" t="s">
        <v>838</v>
      </c>
      <c r="I1585" s="0" t="s">
        <v>839</v>
      </c>
      <c r="J1585" s="111" t="n">
        <v>2</v>
      </c>
      <c r="K1585" s="0" t="s">
        <v>198</v>
      </c>
      <c r="L1585" s="0" t="s">
        <v>533</v>
      </c>
      <c r="M1585" s="0" t="s">
        <v>235</v>
      </c>
      <c r="N1585" s="0" t="s">
        <v>10508</v>
      </c>
      <c r="O1585" s="0" t="s">
        <v>534</v>
      </c>
      <c r="Q1585" s="120" t="s">
        <v>200</v>
      </c>
      <c r="R1585" s="0" t="s">
        <v>10373</v>
      </c>
      <c r="S1585" s="0" t="s">
        <v>201</v>
      </c>
      <c r="T1585" s="0" t="s">
        <v>198</v>
      </c>
      <c r="U1585" s="0" t="s">
        <v>202</v>
      </c>
      <c r="V1585" s="0" t="s">
        <v>1252</v>
      </c>
      <c r="W1585" s="110" t="s">
        <v>204</v>
      </c>
      <c r="X1585" s="111" t="n">
        <v>2011</v>
      </c>
      <c r="Y1585" s="111" t="s">
        <v>498</v>
      </c>
      <c r="Z1585" s="111" t="s">
        <v>198</v>
      </c>
      <c r="AA1585" s="122" t="s">
        <v>200</v>
      </c>
      <c r="AB1585" s="0" t="s">
        <v>10509</v>
      </c>
      <c r="AC1585" s="0" t="s">
        <v>9448</v>
      </c>
      <c r="AD1585" s="111" t="n">
        <v>2011</v>
      </c>
      <c r="AE1585" s="111" t="s">
        <v>222</v>
      </c>
      <c r="AH1585" s="111" t="s">
        <v>799</v>
      </c>
      <c r="AI1585" s="111" t="s">
        <v>207</v>
      </c>
      <c r="AK1585" s="111" t="str">
        <f aca="false">(AB1585)</f>
        <v>Good feel</v>
      </c>
      <c r="AM1585" s="111" t="n">
        <f aca="false">AD1585</f>
        <v>2011</v>
      </c>
      <c r="AN1585" s="111" t="s">
        <v>208</v>
      </c>
      <c r="AS1585" s="0" t="s">
        <v>9524</v>
      </c>
      <c r="AT1585" s="0" t="s">
        <v>373</v>
      </c>
      <c r="AU1585" s="0" t="s">
        <v>434</v>
      </c>
      <c r="AV1585" s="0" t="s">
        <v>200</v>
      </c>
      <c r="AZ1585" s="0" t="s">
        <v>10510</v>
      </c>
      <c r="BA1585" s="124" t="s">
        <v>200</v>
      </c>
      <c r="BB1585" s="0" t="s">
        <v>462</v>
      </c>
      <c r="BC1585" s="0" t="s">
        <v>10511</v>
      </c>
      <c r="BD1585" s="0" t="s">
        <v>10512</v>
      </c>
      <c r="BE1585" s="0" t="s">
        <v>10513</v>
      </c>
      <c r="BG1585" s="125" t="s">
        <v>200</v>
      </c>
      <c r="BH1585" s="0" t="s">
        <v>582</v>
      </c>
      <c r="BI1585" s="112" t="n">
        <v>45496369613</v>
      </c>
      <c r="BJ1585" s="126" t="s">
        <v>200</v>
      </c>
      <c r="BK1585" s="0" t="s">
        <v>215</v>
      </c>
      <c r="BL1585" s="112" t="n">
        <v>4</v>
      </c>
      <c r="BM1585" s="112" t="n">
        <v>4</v>
      </c>
      <c r="BN1585" s="112" t="n">
        <v>4</v>
      </c>
      <c r="BO1585" s="111" t="n">
        <v>20</v>
      </c>
      <c r="BP1585" s="125" t="s">
        <v>200</v>
      </c>
      <c r="BQ1585" s="127" t="s">
        <v>216</v>
      </c>
    </row>
    <row r="1586" customFormat="false" ht="13.8" hidden="false" customHeight="false" outlineLevel="0" collapsed="false">
      <c r="A1586" s="0" t="s">
        <v>10514</v>
      </c>
      <c r="B1586" s="0" t="s">
        <v>4710</v>
      </c>
      <c r="C1586" s="0" t="s">
        <v>234</v>
      </c>
      <c r="D1586" s="0" t="s">
        <v>1333</v>
      </c>
      <c r="E1586" s="0" t="s">
        <v>194</v>
      </c>
      <c r="F1586" s="0" t="s">
        <v>195</v>
      </c>
      <c r="G1586" s="0" t="s">
        <v>196</v>
      </c>
      <c r="H1586" s="0" t="s">
        <v>838</v>
      </c>
      <c r="I1586" s="0" t="s">
        <v>401</v>
      </c>
      <c r="J1586" s="111" t="n">
        <v>4</v>
      </c>
      <c r="K1586" s="0" t="s">
        <v>198</v>
      </c>
      <c r="L1586" s="0" t="s">
        <v>533</v>
      </c>
      <c r="M1586" s="0" t="s">
        <v>274</v>
      </c>
      <c r="O1586" s="0" t="s">
        <v>534</v>
      </c>
      <c r="Q1586" s="120" t="s">
        <v>200</v>
      </c>
      <c r="R1586" s="0" t="s">
        <v>10373</v>
      </c>
      <c r="S1586" s="0" t="s">
        <v>201</v>
      </c>
      <c r="T1586" s="0" t="s">
        <v>198</v>
      </c>
      <c r="U1586" s="0" t="s">
        <v>202</v>
      </c>
      <c r="V1586" s="0" t="s">
        <v>1252</v>
      </c>
      <c r="W1586" s="110" t="s">
        <v>204</v>
      </c>
      <c r="X1586" s="111" t="n">
        <v>2011</v>
      </c>
      <c r="Y1586" s="111" t="s">
        <v>498</v>
      </c>
      <c r="Z1586" s="111" t="s">
        <v>198</v>
      </c>
      <c r="AA1586" s="122" t="s">
        <v>200</v>
      </c>
      <c r="AB1586" s="0" t="s">
        <v>9362</v>
      </c>
      <c r="AC1586" s="0" t="s">
        <v>9448</v>
      </c>
      <c r="AD1586" s="111" t="n">
        <v>2011</v>
      </c>
      <c r="AE1586" s="111" t="s">
        <v>222</v>
      </c>
      <c r="AH1586" s="111" t="s">
        <v>799</v>
      </c>
      <c r="AI1586" s="111" t="s">
        <v>207</v>
      </c>
      <c r="AK1586" s="111" t="str">
        <f aca="false">(AB1586)</f>
        <v>Hal laboratory</v>
      </c>
      <c r="AM1586" s="111" t="n">
        <f aca="false">AD1586</f>
        <v>2011</v>
      </c>
      <c r="AN1586" s="111" t="s">
        <v>208</v>
      </c>
      <c r="AS1586" s="0" t="s">
        <v>9524</v>
      </c>
      <c r="AT1586" s="0" t="s">
        <v>373</v>
      </c>
      <c r="AU1586" s="0" t="s">
        <v>434</v>
      </c>
      <c r="AV1586" s="0" t="s">
        <v>200</v>
      </c>
      <c r="AZ1586" s="0" t="s">
        <v>10515</v>
      </c>
      <c r="BA1586" s="124" t="s">
        <v>200</v>
      </c>
      <c r="BB1586" s="0" t="s">
        <v>248</v>
      </c>
      <c r="BC1586" s="0" t="s">
        <v>10516</v>
      </c>
      <c r="BE1586" s="0" t="s">
        <v>10517</v>
      </c>
      <c r="BG1586" s="125" t="s">
        <v>200</v>
      </c>
      <c r="BH1586" s="0" t="s">
        <v>582</v>
      </c>
      <c r="BI1586" s="112" t="n">
        <v>45496400828</v>
      </c>
      <c r="BJ1586" s="126" t="s">
        <v>200</v>
      </c>
      <c r="BK1586" s="0" t="s">
        <v>215</v>
      </c>
      <c r="BL1586" s="112" t="n">
        <v>4</v>
      </c>
      <c r="BM1586" s="112" t="n">
        <v>4</v>
      </c>
      <c r="BN1586" s="112" t="n">
        <v>4</v>
      </c>
      <c r="BO1586" s="111" t="n">
        <v>20</v>
      </c>
      <c r="BP1586" s="125" t="s">
        <v>200</v>
      </c>
      <c r="BQ1586" s="127" t="s">
        <v>216</v>
      </c>
    </row>
    <row r="1587" customFormat="false" ht="13.8" hidden="false" customHeight="false" outlineLevel="0" collapsed="false">
      <c r="A1587" s="0" t="s">
        <v>10518</v>
      </c>
      <c r="B1587" s="0" t="s">
        <v>4710</v>
      </c>
      <c r="C1587" s="0" t="s">
        <v>234</v>
      </c>
      <c r="D1587" s="0" t="s">
        <v>1869</v>
      </c>
      <c r="E1587" s="0" t="s">
        <v>194</v>
      </c>
      <c r="F1587" s="0" t="s">
        <v>195</v>
      </c>
      <c r="G1587" s="0" t="s">
        <v>196</v>
      </c>
      <c r="H1587" s="0" t="s">
        <v>400</v>
      </c>
      <c r="I1587" s="0" t="s">
        <v>401</v>
      </c>
      <c r="J1587" s="111" t="n">
        <v>1</v>
      </c>
      <c r="K1587" s="0" t="s">
        <v>198</v>
      </c>
      <c r="L1587" s="0" t="s">
        <v>198</v>
      </c>
      <c r="M1587" s="0" t="s">
        <v>274</v>
      </c>
      <c r="O1587" s="0" t="s">
        <v>200</v>
      </c>
      <c r="Q1587" s="120" t="s">
        <v>200</v>
      </c>
      <c r="R1587" s="0" t="s">
        <v>10373</v>
      </c>
      <c r="S1587" s="0" t="s">
        <v>201</v>
      </c>
      <c r="T1587" s="0" t="s">
        <v>198</v>
      </c>
      <c r="U1587" s="0" t="s">
        <v>202</v>
      </c>
      <c r="V1587" s="0" t="s">
        <v>1252</v>
      </c>
      <c r="W1587" s="110" t="s">
        <v>204</v>
      </c>
      <c r="X1587" s="111" t="n">
        <v>2009</v>
      </c>
      <c r="Z1587" s="111" t="s">
        <v>198</v>
      </c>
      <c r="AA1587" s="122" t="s">
        <v>200</v>
      </c>
      <c r="AB1587" s="0" t="s">
        <v>10519</v>
      </c>
      <c r="AC1587" s="0" t="s">
        <v>370</v>
      </c>
      <c r="AD1587" s="111" t="n">
        <v>2009</v>
      </c>
      <c r="AE1587" s="111" t="s">
        <v>222</v>
      </c>
      <c r="AI1587" s="111" t="s">
        <v>1313</v>
      </c>
      <c r="AJ1587" s="111" t="s">
        <v>3813</v>
      </c>
      <c r="AK1587" s="111" t="s">
        <v>370</v>
      </c>
      <c r="AM1587" s="111" t="n">
        <v>1997</v>
      </c>
      <c r="AN1587" s="111" t="s">
        <v>208</v>
      </c>
      <c r="AS1587" s="0" t="s">
        <v>200</v>
      </c>
      <c r="AT1587" s="0" t="s">
        <v>381</v>
      </c>
      <c r="AU1587" s="0" t="s">
        <v>434</v>
      </c>
      <c r="AV1587" s="0" t="s">
        <v>200</v>
      </c>
      <c r="AZ1587" s="0" t="s">
        <v>10520</v>
      </c>
      <c r="BA1587" s="124" t="s">
        <v>200</v>
      </c>
      <c r="BB1587" s="0" t="s">
        <v>248</v>
      </c>
      <c r="BC1587" s="0" t="s">
        <v>10521</v>
      </c>
      <c r="BE1587" s="0" t="s">
        <v>10522</v>
      </c>
      <c r="BG1587" s="125" t="s">
        <v>200</v>
      </c>
      <c r="BH1587" s="0" t="s">
        <v>582</v>
      </c>
      <c r="BI1587" s="112" t="n">
        <v>3296580807017</v>
      </c>
      <c r="BJ1587" s="126" t="s">
        <v>200</v>
      </c>
      <c r="BK1587" s="0" t="s">
        <v>215</v>
      </c>
      <c r="BL1587" s="112" t="n">
        <v>4</v>
      </c>
      <c r="BM1587" s="112" t="n">
        <v>4</v>
      </c>
      <c r="BN1587" s="112" t="n">
        <v>4</v>
      </c>
      <c r="BO1587" s="111" t="n">
        <v>20</v>
      </c>
      <c r="BP1587" s="125" t="s">
        <v>200</v>
      </c>
      <c r="BQ1587" s="127" t="s">
        <v>216</v>
      </c>
    </row>
    <row r="1588" customFormat="false" ht="13.8" hidden="false" customHeight="false" outlineLevel="0" collapsed="false">
      <c r="A1588" s="0" t="s">
        <v>10523</v>
      </c>
      <c r="B1588" s="0" t="s">
        <v>4710</v>
      </c>
      <c r="C1588" s="131" t="s">
        <v>1408</v>
      </c>
      <c r="D1588" s="131" t="s">
        <v>1333</v>
      </c>
      <c r="E1588" s="0" t="s">
        <v>194</v>
      </c>
      <c r="F1588" s="0" t="s">
        <v>195</v>
      </c>
      <c r="G1588" s="0" t="s">
        <v>196</v>
      </c>
      <c r="H1588" s="0" t="s">
        <v>197</v>
      </c>
      <c r="J1588" s="111" t="n">
        <v>1</v>
      </c>
      <c r="K1588" s="0" t="s">
        <v>198</v>
      </c>
      <c r="L1588" s="0" t="s">
        <v>198</v>
      </c>
      <c r="M1588" s="0" t="s">
        <v>199</v>
      </c>
      <c r="O1588" s="0" t="s">
        <v>200</v>
      </c>
      <c r="Q1588" s="120" t="s">
        <v>200</v>
      </c>
      <c r="R1588" s="0" t="s">
        <v>10373</v>
      </c>
      <c r="S1588" s="0" t="s">
        <v>201</v>
      </c>
      <c r="T1588" s="0" t="s">
        <v>198</v>
      </c>
      <c r="U1588" s="0" t="s">
        <v>202</v>
      </c>
      <c r="V1588" s="0" t="s">
        <v>1252</v>
      </c>
      <c r="W1588" s="110" t="s">
        <v>204</v>
      </c>
      <c r="X1588" s="111" t="n">
        <v>2009</v>
      </c>
      <c r="Y1588" s="111" t="s">
        <v>498</v>
      </c>
      <c r="Z1588" s="111" t="s">
        <v>221</v>
      </c>
      <c r="AA1588" s="122" t="s">
        <v>200</v>
      </c>
      <c r="AB1588" s="0" t="s">
        <v>2802</v>
      </c>
      <c r="AC1588" s="0" t="s">
        <v>1696</v>
      </c>
      <c r="AD1588" s="111" t="n">
        <v>2009</v>
      </c>
      <c r="AE1588" s="111" t="s">
        <v>222</v>
      </c>
      <c r="AI1588" s="111" t="s">
        <v>207</v>
      </c>
      <c r="AK1588" s="111" t="str">
        <f aca="false">(AB1588)</f>
        <v>Ubisoft Montpellier</v>
      </c>
      <c r="AM1588" s="111" t="n">
        <f aca="false">AD1588</f>
        <v>2009</v>
      </c>
      <c r="AN1588" s="111" t="s">
        <v>510</v>
      </c>
      <c r="AT1588" s="0" t="s">
        <v>381</v>
      </c>
      <c r="AV1588" s="0" t="s">
        <v>200</v>
      </c>
      <c r="AZ1588" s="0" t="s">
        <v>10524</v>
      </c>
      <c r="BA1588" s="124" t="s">
        <v>200</v>
      </c>
      <c r="BB1588" s="0" t="s">
        <v>248</v>
      </c>
      <c r="BC1588" s="0" t="s">
        <v>10525</v>
      </c>
      <c r="BE1588" s="0" t="s">
        <v>10526</v>
      </c>
      <c r="BF1588" s="0" t="s">
        <v>10527</v>
      </c>
      <c r="BG1588" s="125" t="s">
        <v>200</v>
      </c>
      <c r="BH1588" s="0" t="s">
        <v>582</v>
      </c>
      <c r="BI1588" s="112" t="n">
        <v>3307211675230</v>
      </c>
      <c r="BJ1588" s="126" t="s">
        <v>200</v>
      </c>
      <c r="BK1588" s="0" t="s">
        <v>215</v>
      </c>
      <c r="BL1588" s="112" t="n">
        <v>4</v>
      </c>
      <c r="BM1588" s="112" t="n">
        <v>4</v>
      </c>
      <c r="BN1588" s="112" t="n">
        <v>4</v>
      </c>
      <c r="BO1588" s="111" t="n">
        <v>20</v>
      </c>
      <c r="BP1588" s="125" t="s">
        <v>200</v>
      </c>
      <c r="BQ1588" s="127" t="s">
        <v>216</v>
      </c>
    </row>
    <row r="1589" customFormat="false" ht="13.8" hidden="false" customHeight="false" outlineLevel="0" collapsed="false">
      <c r="A1589" s="0" t="s">
        <v>10528</v>
      </c>
      <c r="B1589" s="0" t="s">
        <v>4710</v>
      </c>
      <c r="C1589" s="0" t="s">
        <v>329</v>
      </c>
      <c r="D1589" s="0" t="s">
        <v>1333</v>
      </c>
      <c r="E1589" s="0" t="s">
        <v>194</v>
      </c>
      <c r="F1589" s="0" t="s">
        <v>195</v>
      </c>
      <c r="G1589" s="0" t="s">
        <v>330</v>
      </c>
      <c r="H1589" s="0" t="s">
        <v>197</v>
      </c>
      <c r="J1589" s="111" t="n">
        <v>1</v>
      </c>
      <c r="K1589" s="0" t="s">
        <v>198</v>
      </c>
      <c r="L1589" s="0" t="s">
        <v>198</v>
      </c>
      <c r="M1589" s="0" t="s">
        <v>274</v>
      </c>
      <c r="P1589" s="0" t="s">
        <v>1088</v>
      </c>
      <c r="Q1589" s="120" t="s">
        <v>200</v>
      </c>
      <c r="R1589" s="0" t="s">
        <v>10373</v>
      </c>
      <c r="S1589" s="0" t="s">
        <v>201</v>
      </c>
      <c r="T1589" s="0" t="s">
        <v>198</v>
      </c>
      <c r="U1589" s="0" t="s">
        <v>202</v>
      </c>
      <c r="V1589" s="0" t="s">
        <v>1252</v>
      </c>
      <c r="W1589" s="110" t="s">
        <v>204</v>
      </c>
      <c r="X1589" s="111" t="n">
        <v>2011</v>
      </c>
      <c r="Y1589" s="111" t="s">
        <v>498</v>
      </c>
      <c r="Z1589" s="130" t="s">
        <v>757</v>
      </c>
      <c r="AA1589" s="122" t="s">
        <v>200</v>
      </c>
      <c r="AB1589" s="0" t="s">
        <v>9448</v>
      </c>
      <c r="AC1589" s="0" t="s">
        <v>9448</v>
      </c>
      <c r="AD1589" s="111" t="n">
        <v>2011</v>
      </c>
      <c r="AE1589" s="111" t="s">
        <v>222</v>
      </c>
      <c r="AH1589" s="111" t="s">
        <v>2737</v>
      </c>
      <c r="AI1589" s="111" t="s">
        <v>207</v>
      </c>
      <c r="AK1589" s="111" t="str">
        <f aca="false">(AB1589)</f>
        <v>Nintendo</v>
      </c>
      <c r="AL1589" s="0" t="s">
        <v>200</v>
      </c>
      <c r="AM1589" s="111" t="n">
        <f aca="false">AD1589</f>
        <v>2011</v>
      </c>
      <c r="AN1589" s="111" t="s">
        <v>208</v>
      </c>
      <c r="AO1589" s="0" t="s">
        <v>10529</v>
      </c>
      <c r="AP1589" s="0" t="s">
        <v>200</v>
      </c>
      <c r="AR1589" s="0" t="s">
        <v>200</v>
      </c>
      <c r="AS1589" s="0" t="s">
        <v>10086</v>
      </c>
      <c r="AT1589" s="0" t="s">
        <v>10530</v>
      </c>
      <c r="AU1589" s="0" t="s">
        <v>1602</v>
      </c>
      <c r="AV1589" s="0" t="s">
        <v>10531</v>
      </c>
      <c r="AW1589" s="0" t="s">
        <v>9626</v>
      </c>
      <c r="AZ1589" s="0" t="s">
        <v>10532</v>
      </c>
      <c r="BA1589" s="124" t="s">
        <v>200</v>
      </c>
      <c r="BB1589" s="0" t="s">
        <v>248</v>
      </c>
      <c r="BC1589" s="0" t="s">
        <v>10533</v>
      </c>
      <c r="BD1589" s="0" t="s">
        <v>10534</v>
      </c>
      <c r="BE1589" s="0" t="s">
        <v>10535</v>
      </c>
      <c r="BF1589" s="0" t="s">
        <v>10536</v>
      </c>
      <c r="BG1589" s="125" t="s">
        <v>200</v>
      </c>
      <c r="BH1589" s="0" t="s">
        <v>582</v>
      </c>
      <c r="BI1589" s="112" t="n">
        <v>45496400705</v>
      </c>
      <c r="BJ1589" s="126" t="s">
        <v>200</v>
      </c>
      <c r="BK1589" s="0" t="s">
        <v>215</v>
      </c>
      <c r="BL1589" s="112" t="n">
        <v>4</v>
      </c>
      <c r="BM1589" s="112" t="n">
        <v>4</v>
      </c>
      <c r="BN1589" s="112" t="n">
        <v>4</v>
      </c>
      <c r="BO1589" s="111" t="n">
        <v>20</v>
      </c>
      <c r="BP1589" s="125" t="s">
        <v>200</v>
      </c>
      <c r="BQ1589" s="127" t="s">
        <v>216</v>
      </c>
    </row>
    <row r="1590" customFormat="false" ht="13.8" hidden="false" customHeight="false" outlineLevel="0" collapsed="false">
      <c r="A1590" s="0" t="s">
        <v>10537</v>
      </c>
      <c r="B1590" s="0" t="s">
        <v>4710</v>
      </c>
      <c r="C1590" s="0" t="s">
        <v>329</v>
      </c>
      <c r="D1590" s="0" t="s">
        <v>1333</v>
      </c>
      <c r="E1590" s="0" t="s">
        <v>194</v>
      </c>
      <c r="F1590" s="0" t="s">
        <v>195</v>
      </c>
      <c r="G1590" s="0" t="s">
        <v>330</v>
      </c>
      <c r="H1590" s="0" t="s">
        <v>197</v>
      </c>
      <c r="J1590" s="111" t="n">
        <v>1</v>
      </c>
      <c r="K1590" s="0" t="s">
        <v>198</v>
      </c>
      <c r="L1590" s="0" t="s">
        <v>198</v>
      </c>
      <c r="M1590" s="0" t="s">
        <v>235</v>
      </c>
      <c r="N1590" s="0" t="s">
        <v>10538</v>
      </c>
      <c r="O1590" s="0" t="s">
        <v>237</v>
      </c>
      <c r="P1590" s="0" t="s">
        <v>238</v>
      </c>
      <c r="Q1590" s="120" t="s">
        <v>200</v>
      </c>
      <c r="R1590" s="0" t="s">
        <v>10373</v>
      </c>
      <c r="S1590" s="0" t="s">
        <v>201</v>
      </c>
      <c r="T1590" s="0" t="s">
        <v>198</v>
      </c>
      <c r="U1590" s="0" t="s">
        <v>202</v>
      </c>
      <c r="V1590" s="0" t="s">
        <v>1252</v>
      </c>
      <c r="W1590" s="110" t="s">
        <v>204</v>
      </c>
      <c r="X1590" s="111" t="n">
        <v>2006</v>
      </c>
      <c r="Y1590" s="111" t="s">
        <v>498</v>
      </c>
      <c r="Z1590" s="130" t="s">
        <v>757</v>
      </c>
      <c r="AA1590" s="122" t="s">
        <v>200</v>
      </c>
      <c r="AB1590" s="0" t="s">
        <v>9448</v>
      </c>
      <c r="AC1590" s="0" t="s">
        <v>9448</v>
      </c>
      <c r="AD1590" s="111" t="n">
        <v>2006</v>
      </c>
      <c r="AE1590" s="111" t="s">
        <v>222</v>
      </c>
      <c r="AG1590" s="111" t="s">
        <v>241</v>
      </c>
      <c r="AH1590" s="111" t="s">
        <v>10539</v>
      </c>
      <c r="AI1590" s="111" t="s">
        <v>207</v>
      </c>
      <c r="AK1590" s="111" t="str">
        <f aca="false">(AB1590)</f>
        <v>Nintendo</v>
      </c>
      <c r="AL1590" s="0" t="s">
        <v>200</v>
      </c>
      <c r="AM1590" s="111" t="n">
        <f aca="false">AD1590</f>
        <v>2006</v>
      </c>
      <c r="AN1590" s="111" t="s">
        <v>208</v>
      </c>
      <c r="AR1590" s="0" t="s">
        <v>200</v>
      </c>
      <c r="AS1590" s="0" t="s">
        <v>10086</v>
      </c>
      <c r="AT1590" s="0" t="s">
        <v>3938</v>
      </c>
      <c r="AU1590" s="0" t="s">
        <v>332</v>
      </c>
      <c r="AV1590" s="0" t="s">
        <v>10531</v>
      </c>
      <c r="AW1590" s="0" t="s">
        <v>9626</v>
      </c>
      <c r="AZ1590" s="0" t="s">
        <v>10540</v>
      </c>
      <c r="BA1590" s="124" t="s">
        <v>200</v>
      </c>
      <c r="BB1590" s="0" t="s">
        <v>248</v>
      </c>
      <c r="BC1590" s="0" t="s">
        <v>10541</v>
      </c>
      <c r="BD1590" s="0" t="s">
        <v>10542</v>
      </c>
      <c r="BE1590" s="0" t="s">
        <v>10543</v>
      </c>
      <c r="BG1590" s="125" t="s">
        <v>200</v>
      </c>
      <c r="BH1590" s="0" t="s">
        <v>582</v>
      </c>
      <c r="BI1590" s="112" t="n">
        <v>45496362409</v>
      </c>
      <c r="BJ1590" s="126" t="s">
        <v>200</v>
      </c>
      <c r="BK1590" s="0" t="s">
        <v>215</v>
      </c>
      <c r="BL1590" s="112" t="n">
        <v>4</v>
      </c>
      <c r="BM1590" s="112" t="n">
        <v>4</v>
      </c>
      <c r="BN1590" s="112" t="n">
        <v>4</v>
      </c>
      <c r="BO1590" s="111" t="n">
        <v>20</v>
      </c>
      <c r="BP1590" s="125" t="s">
        <v>200</v>
      </c>
      <c r="BQ1590" s="127" t="s">
        <v>216</v>
      </c>
    </row>
    <row r="1591" customFormat="false" ht="13.8" hidden="false" customHeight="false" outlineLevel="0" collapsed="false">
      <c r="A1591" s="0" t="s">
        <v>10544</v>
      </c>
      <c r="B1591" s="0" t="s">
        <v>4710</v>
      </c>
      <c r="C1591" s="0" t="s">
        <v>369</v>
      </c>
      <c r="D1591" s="0" t="s">
        <v>1333</v>
      </c>
      <c r="E1591" s="0" t="s">
        <v>194</v>
      </c>
      <c r="F1591" s="0" t="s">
        <v>314</v>
      </c>
      <c r="G1591" s="0" t="s">
        <v>424</v>
      </c>
      <c r="H1591" s="0" t="s">
        <v>197</v>
      </c>
      <c r="J1591" s="111" t="n">
        <v>4</v>
      </c>
      <c r="K1591" s="0" t="s">
        <v>198</v>
      </c>
      <c r="L1591" s="0" t="s">
        <v>392</v>
      </c>
      <c r="M1591" s="0" t="s">
        <v>199</v>
      </c>
      <c r="O1591" s="0" t="s">
        <v>596</v>
      </c>
      <c r="Q1591" s="120" t="s">
        <v>200</v>
      </c>
      <c r="R1591" s="0" t="s">
        <v>10373</v>
      </c>
      <c r="S1591" s="0" t="s">
        <v>201</v>
      </c>
      <c r="T1591" s="0" t="s">
        <v>198</v>
      </c>
      <c r="U1591" s="0" t="s">
        <v>202</v>
      </c>
      <c r="V1591" s="0" t="s">
        <v>1252</v>
      </c>
      <c r="W1591" s="110" t="s">
        <v>204</v>
      </c>
      <c r="X1591" s="111" t="n">
        <v>2009</v>
      </c>
      <c r="Z1591" s="111" t="s">
        <v>198</v>
      </c>
      <c r="AA1591" s="122" t="s">
        <v>200</v>
      </c>
      <c r="AB1591" s="131" t="s">
        <v>10545</v>
      </c>
      <c r="AC1591" s="0" t="s">
        <v>206</v>
      </c>
      <c r="AD1591" s="111" t="n">
        <v>2009</v>
      </c>
      <c r="AE1591" s="111" t="s">
        <v>222</v>
      </c>
      <c r="AF1591" s="132" t="s">
        <v>908</v>
      </c>
      <c r="AI1591" s="111" t="s">
        <v>207</v>
      </c>
      <c r="AJ1591" s="132" t="s">
        <v>908</v>
      </c>
      <c r="AK1591" s="111" t="str">
        <f aca="false">(AB1591)</f>
        <v>Prope</v>
      </c>
      <c r="AM1591" s="111" t="n">
        <f aca="false">AD1591</f>
        <v>2009</v>
      </c>
      <c r="AN1591" s="111" t="s">
        <v>208</v>
      </c>
      <c r="AO1591" s="0" t="s">
        <v>10546</v>
      </c>
      <c r="AP1591" s="0" t="s">
        <v>200</v>
      </c>
      <c r="AS1591" s="0" t="s">
        <v>200</v>
      </c>
      <c r="AT1591" s="0" t="s">
        <v>10547</v>
      </c>
      <c r="AV1591" s="0" t="s">
        <v>3654</v>
      </c>
      <c r="AZ1591" s="0" t="s">
        <v>10548</v>
      </c>
      <c r="BA1591" s="124" t="s">
        <v>200</v>
      </c>
      <c r="BB1591" s="0" t="s">
        <v>248</v>
      </c>
      <c r="BC1591" s="0" t="s">
        <v>10549</v>
      </c>
      <c r="BD1591" s="0" t="s">
        <v>10550</v>
      </c>
      <c r="BE1591" s="0" t="s">
        <v>6333</v>
      </c>
      <c r="BG1591" s="125" t="s">
        <v>200</v>
      </c>
      <c r="BH1591" s="0" t="s">
        <v>582</v>
      </c>
      <c r="BI1591" s="112" t="n">
        <v>5055277000500</v>
      </c>
      <c r="BJ1591" s="126" t="s">
        <v>200</v>
      </c>
      <c r="BK1591" s="0" t="s">
        <v>215</v>
      </c>
      <c r="BL1591" s="112" t="n">
        <v>4</v>
      </c>
      <c r="BM1591" s="112" t="n">
        <v>4</v>
      </c>
      <c r="BN1591" s="112" t="n">
        <v>4</v>
      </c>
      <c r="BO1591" s="111" t="n">
        <v>20</v>
      </c>
      <c r="BP1591" s="125" t="s">
        <v>200</v>
      </c>
      <c r="BQ1591" s="127" t="s">
        <v>216</v>
      </c>
    </row>
    <row r="1592" customFormat="false" ht="13.8" hidden="false" customHeight="false" outlineLevel="0" collapsed="false">
      <c r="A1592" s="0" t="s">
        <v>10551</v>
      </c>
      <c r="B1592" s="0" t="s">
        <v>4710</v>
      </c>
      <c r="C1592" s="0" t="s">
        <v>390</v>
      </c>
      <c r="D1592" s="0" t="s">
        <v>1333</v>
      </c>
      <c r="E1592" s="0" t="s">
        <v>194</v>
      </c>
      <c r="F1592" s="0" t="s">
        <v>195</v>
      </c>
      <c r="G1592" s="0" t="s">
        <v>196</v>
      </c>
      <c r="H1592" s="0" t="s">
        <v>197</v>
      </c>
      <c r="J1592" s="111" t="n">
        <v>1</v>
      </c>
      <c r="K1592" s="0" t="s">
        <v>198</v>
      </c>
      <c r="L1592" s="0" t="s">
        <v>198</v>
      </c>
      <c r="M1592" s="0" t="s">
        <v>199</v>
      </c>
      <c r="O1592" s="0" t="s">
        <v>200</v>
      </c>
      <c r="Q1592" s="120" t="s">
        <v>200</v>
      </c>
      <c r="R1592" s="0" t="s">
        <v>10373</v>
      </c>
      <c r="S1592" s="0" t="s">
        <v>201</v>
      </c>
      <c r="T1592" s="0" t="s">
        <v>198</v>
      </c>
      <c r="U1592" s="0" t="s">
        <v>202</v>
      </c>
      <c r="V1592" s="0" t="s">
        <v>1252</v>
      </c>
      <c r="W1592" s="110" t="s">
        <v>204</v>
      </c>
      <c r="X1592" s="111" t="n">
        <v>2009</v>
      </c>
      <c r="Z1592" s="111" t="s">
        <v>221</v>
      </c>
      <c r="AA1592" s="122" t="s">
        <v>200</v>
      </c>
      <c r="AB1592" s="0" t="s">
        <v>9188</v>
      </c>
      <c r="AC1592" s="0" t="s">
        <v>4491</v>
      </c>
      <c r="AD1592" s="111" t="n">
        <v>2009</v>
      </c>
      <c r="AE1592" s="111" t="s">
        <v>222</v>
      </c>
      <c r="AI1592" s="111" t="s">
        <v>207</v>
      </c>
      <c r="AK1592" s="111" t="str">
        <f aca="false">(AB1592)</f>
        <v>Cing</v>
      </c>
      <c r="AM1592" s="111" t="n">
        <f aca="false">AD1592</f>
        <v>2009</v>
      </c>
      <c r="AN1592" s="111" t="s">
        <v>208</v>
      </c>
      <c r="AO1592" s="0" t="s">
        <v>4360</v>
      </c>
      <c r="AP1592" s="0" t="s">
        <v>200</v>
      </c>
      <c r="AS1592" s="0" t="s">
        <v>200</v>
      </c>
      <c r="AT1592" s="0" t="s">
        <v>226</v>
      </c>
      <c r="AU1592" s="0" t="s">
        <v>244</v>
      </c>
      <c r="AV1592" s="0" t="s">
        <v>200</v>
      </c>
      <c r="AW1592" s="0" t="s">
        <v>10552</v>
      </c>
      <c r="AY1592" s="0" t="s">
        <v>200</v>
      </c>
      <c r="AZ1592" s="0" t="s">
        <v>10553</v>
      </c>
      <c r="BA1592" s="124" t="s">
        <v>200</v>
      </c>
      <c r="BB1592" s="0" t="s">
        <v>210</v>
      </c>
      <c r="BC1592" s="0" t="s">
        <v>10554</v>
      </c>
      <c r="BD1592" s="0" t="s">
        <v>1397</v>
      </c>
      <c r="BE1592" s="0" t="s">
        <v>10555</v>
      </c>
      <c r="BF1592" s="0" t="s">
        <v>4840</v>
      </c>
      <c r="BG1592" s="125" t="s">
        <v>200</v>
      </c>
      <c r="BH1592" s="0" t="s">
        <v>582</v>
      </c>
      <c r="BI1592" s="112" t="n">
        <v>5060102951551</v>
      </c>
      <c r="BJ1592" s="126" t="s">
        <v>200</v>
      </c>
      <c r="BK1592" s="0" t="s">
        <v>215</v>
      </c>
      <c r="BL1592" s="112" t="n">
        <v>4</v>
      </c>
      <c r="BM1592" s="112" t="n">
        <v>4</v>
      </c>
      <c r="BN1592" s="112" t="n">
        <v>4</v>
      </c>
      <c r="BO1592" s="111" t="n">
        <v>20</v>
      </c>
      <c r="BP1592" s="125" t="s">
        <v>200</v>
      </c>
      <c r="BQ1592" s="127" t="s">
        <v>216</v>
      </c>
    </row>
    <row r="1593" customFormat="false" ht="13.8" hidden="false" customHeight="false" outlineLevel="0" collapsed="false">
      <c r="A1593" s="0" t="s">
        <v>10556</v>
      </c>
      <c r="B1593" s="0" t="s">
        <v>4710</v>
      </c>
      <c r="C1593" s="131" t="s">
        <v>1970</v>
      </c>
      <c r="D1593" s="131" t="s">
        <v>1869</v>
      </c>
      <c r="E1593" s="0" t="s">
        <v>194</v>
      </c>
      <c r="F1593" s="0" t="s">
        <v>195</v>
      </c>
      <c r="G1593" s="0" t="s">
        <v>391</v>
      </c>
      <c r="H1593" s="0" t="s">
        <v>901</v>
      </c>
      <c r="J1593" s="111" t="n">
        <v>1</v>
      </c>
      <c r="K1593" s="0" t="s">
        <v>198</v>
      </c>
      <c r="L1593" s="0" t="s">
        <v>198</v>
      </c>
      <c r="M1593" s="0" t="s">
        <v>199</v>
      </c>
      <c r="O1593" s="0" t="s">
        <v>200</v>
      </c>
      <c r="Q1593" s="120" t="s">
        <v>200</v>
      </c>
      <c r="R1593" s="0" t="s">
        <v>10373</v>
      </c>
      <c r="S1593" s="0" t="s">
        <v>201</v>
      </c>
      <c r="T1593" s="0" t="s">
        <v>198</v>
      </c>
      <c r="U1593" s="0" t="s">
        <v>202</v>
      </c>
      <c r="V1593" s="0" t="s">
        <v>1252</v>
      </c>
      <c r="W1593" s="110" t="s">
        <v>204</v>
      </c>
      <c r="X1593" s="111" t="n">
        <v>2009</v>
      </c>
      <c r="Z1593" s="111" t="s">
        <v>221</v>
      </c>
      <c r="AA1593" s="122" t="s">
        <v>200</v>
      </c>
      <c r="AB1593" s="0" t="s">
        <v>4578</v>
      </c>
      <c r="AC1593" s="0" t="s">
        <v>206</v>
      </c>
      <c r="AD1593" s="111" t="n">
        <v>2009</v>
      </c>
      <c r="AE1593" s="111" t="s">
        <v>222</v>
      </c>
      <c r="AG1593" s="111" t="s">
        <v>3099</v>
      </c>
      <c r="AH1593" s="111" t="s">
        <v>200</v>
      </c>
      <c r="AI1593" s="111" t="s">
        <v>207</v>
      </c>
      <c r="AK1593" s="111" t="str">
        <f aca="false">(AB1593)</f>
        <v>Platinum games</v>
      </c>
      <c r="AL1593" s="0" t="s">
        <v>200</v>
      </c>
      <c r="AM1593" s="111" t="n">
        <f aca="false">AD1593</f>
        <v>2009</v>
      </c>
      <c r="AN1593" s="111" t="s">
        <v>208</v>
      </c>
      <c r="AQ1593" s="0" t="s">
        <v>200</v>
      </c>
      <c r="AR1593" s="0" t="s">
        <v>1455</v>
      </c>
      <c r="AS1593" s="0" t="s">
        <v>200</v>
      </c>
      <c r="AT1593" s="0" t="s">
        <v>2468</v>
      </c>
      <c r="AU1593" s="0" t="s">
        <v>470</v>
      </c>
      <c r="AV1593" s="0" t="s">
        <v>10557</v>
      </c>
      <c r="AW1593" s="0" t="s">
        <v>200</v>
      </c>
      <c r="AY1593" s="131" t="s">
        <v>3510</v>
      </c>
      <c r="AZ1593" s="0" t="s">
        <v>10558</v>
      </c>
      <c r="BA1593" s="124" t="s">
        <v>200</v>
      </c>
      <c r="BB1593" s="0" t="s">
        <v>248</v>
      </c>
      <c r="BC1593" s="0" t="s">
        <v>10559</v>
      </c>
      <c r="BD1593" s="0" t="s">
        <v>10560</v>
      </c>
      <c r="BE1593" s="0" t="s">
        <v>10561</v>
      </c>
      <c r="BF1593" s="0" t="s">
        <v>10562</v>
      </c>
      <c r="BG1593" s="125" t="s">
        <v>200</v>
      </c>
      <c r="BH1593" s="0" t="s">
        <v>582</v>
      </c>
      <c r="BI1593" s="112" t="n">
        <v>5060138442382</v>
      </c>
      <c r="BJ1593" s="126" t="s">
        <v>200</v>
      </c>
      <c r="BK1593" s="0" t="s">
        <v>215</v>
      </c>
      <c r="BL1593" s="112" t="n">
        <v>4</v>
      </c>
      <c r="BM1593" s="112" t="n">
        <v>4</v>
      </c>
      <c r="BN1593" s="112" t="n">
        <v>4</v>
      </c>
      <c r="BO1593" s="111" t="n">
        <v>20</v>
      </c>
      <c r="BP1593" s="125" t="s">
        <v>200</v>
      </c>
      <c r="BQ1593" s="127" t="s">
        <v>216</v>
      </c>
    </row>
    <row r="1594" customFormat="false" ht="13.8" hidden="false" customHeight="false" outlineLevel="0" collapsed="false">
      <c r="A1594" s="0" t="s">
        <v>10563</v>
      </c>
      <c r="B1594" s="0" t="s">
        <v>4710</v>
      </c>
      <c r="C1594" s="131" t="s">
        <v>1377</v>
      </c>
      <c r="D1594" s="131" t="s">
        <v>1333</v>
      </c>
      <c r="E1594" s="0" t="s">
        <v>313</v>
      </c>
      <c r="F1594" s="0" t="s">
        <v>314</v>
      </c>
      <c r="G1594" s="0" t="s">
        <v>424</v>
      </c>
      <c r="H1594" s="0" t="s">
        <v>838</v>
      </c>
      <c r="I1594" s="0" t="s">
        <v>594</v>
      </c>
      <c r="J1594" s="111" t="n">
        <v>4</v>
      </c>
      <c r="K1594" s="0" t="s">
        <v>198</v>
      </c>
      <c r="L1594" s="0" t="s">
        <v>392</v>
      </c>
      <c r="M1594" s="0" t="s">
        <v>274</v>
      </c>
      <c r="O1594" s="0" t="s">
        <v>596</v>
      </c>
      <c r="Q1594" s="120" t="s">
        <v>200</v>
      </c>
      <c r="R1594" s="0" t="s">
        <v>10373</v>
      </c>
      <c r="S1594" s="0" t="s">
        <v>201</v>
      </c>
      <c r="T1594" s="0" t="s">
        <v>198</v>
      </c>
      <c r="U1594" s="0" t="s">
        <v>202</v>
      </c>
      <c r="V1594" s="0" t="s">
        <v>1252</v>
      </c>
      <c r="W1594" s="110" t="s">
        <v>204</v>
      </c>
      <c r="X1594" s="111" t="n">
        <v>2007</v>
      </c>
      <c r="Y1594" s="111" t="s">
        <v>498</v>
      </c>
      <c r="Z1594" s="111" t="s">
        <v>198</v>
      </c>
      <c r="AA1594" s="122" t="s">
        <v>200</v>
      </c>
      <c r="AB1594" s="0" t="s">
        <v>206</v>
      </c>
      <c r="AC1594" s="0" t="s">
        <v>206</v>
      </c>
      <c r="AD1594" s="111" t="n">
        <v>2007</v>
      </c>
      <c r="AE1594" s="111" t="s">
        <v>222</v>
      </c>
      <c r="AG1594" s="111" t="s">
        <v>241</v>
      </c>
      <c r="AH1594" s="111" t="s">
        <v>4317</v>
      </c>
      <c r="AI1594" s="111" t="s">
        <v>207</v>
      </c>
      <c r="AK1594" s="111" t="str">
        <f aca="false">(AB1594)</f>
        <v>Sega</v>
      </c>
      <c r="AL1594" s="0" t="s">
        <v>200</v>
      </c>
      <c r="AM1594" s="111" t="n">
        <f aca="false">AD1594</f>
        <v>2007</v>
      </c>
      <c r="AN1594" s="111" t="s">
        <v>208</v>
      </c>
      <c r="AO1594" s="0" t="s">
        <v>4360</v>
      </c>
      <c r="AP1594" s="0" t="s">
        <v>674</v>
      </c>
      <c r="AQ1594" s="0" t="s">
        <v>10564</v>
      </c>
      <c r="AR1594" s="0" t="s">
        <v>200</v>
      </c>
      <c r="AS1594" s="0" t="s">
        <v>10565</v>
      </c>
      <c r="AT1594" s="0" t="s">
        <v>10566</v>
      </c>
      <c r="AU1594" s="0" t="s">
        <v>200</v>
      </c>
      <c r="AV1594" s="0" t="s">
        <v>200</v>
      </c>
      <c r="AZ1594" s="0" t="s">
        <v>10567</v>
      </c>
      <c r="BA1594" s="124" t="s">
        <v>200</v>
      </c>
      <c r="BB1594" s="0" t="s">
        <v>462</v>
      </c>
      <c r="BC1594" s="0" t="s">
        <v>10568</v>
      </c>
      <c r="BD1594" s="0" t="s">
        <v>10569</v>
      </c>
      <c r="BE1594" s="0" t="s">
        <v>10570</v>
      </c>
      <c r="BF1594" s="0" t="s">
        <v>10571</v>
      </c>
      <c r="BG1594" s="125" t="s">
        <v>200</v>
      </c>
      <c r="BH1594" s="0" t="s">
        <v>582</v>
      </c>
      <c r="BI1594" s="112" t="n">
        <v>5060138433601</v>
      </c>
      <c r="BJ1594" s="126" t="s">
        <v>200</v>
      </c>
      <c r="BK1594" s="0" t="s">
        <v>215</v>
      </c>
      <c r="BL1594" s="112" t="n">
        <v>4</v>
      </c>
      <c r="BM1594" s="112" t="n">
        <v>4</v>
      </c>
      <c r="BN1594" s="112" t="n">
        <v>4</v>
      </c>
      <c r="BO1594" s="111" t="n">
        <v>20</v>
      </c>
      <c r="BP1594" s="125" t="s">
        <v>200</v>
      </c>
      <c r="BQ1594" s="127" t="s">
        <v>216</v>
      </c>
    </row>
    <row r="1595" customFormat="false" ht="13.8" hidden="false" customHeight="false" outlineLevel="0" collapsed="false">
      <c r="A1595" s="0" t="s">
        <v>10572</v>
      </c>
      <c r="B1595" s="0" t="s">
        <v>4710</v>
      </c>
      <c r="C1595" s="131" t="s">
        <v>1377</v>
      </c>
      <c r="D1595" s="131" t="s">
        <v>1333</v>
      </c>
      <c r="E1595" s="0" t="s">
        <v>313</v>
      </c>
      <c r="F1595" s="0" t="s">
        <v>314</v>
      </c>
      <c r="G1595" s="0" t="s">
        <v>424</v>
      </c>
      <c r="H1595" s="0" t="s">
        <v>197</v>
      </c>
      <c r="J1595" s="111" t="n">
        <v>4</v>
      </c>
      <c r="K1595" s="0" t="s">
        <v>198</v>
      </c>
      <c r="L1595" s="0" t="s">
        <v>392</v>
      </c>
      <c r="M1595" s="0" t="s">
        <v>199</v>
      </c>
      <c r="O1595" s="0" t="s">
        <v>200</v>
      </c>
      <c r="Q1595" s="120" t="s">
        <v>200</v>
      </c>
      <c r="R1595" s="0" t="s">
        <v>10373</v>
      </c>
      <c r="S1595" s="0" t="s">
        <v>201</v>
      </c>
      <c r="T1595" s="0" t="s">
        <v>198</v>
      </c>
      <c r="U1595" s="0" t="s">
        <v>202</v>
      </c>
      <c r="V1595" s="0" t="s">
        <v>1252</v>
      </c>
      <c r="W1595" s="110" t="s">
        <v>204</v>
      </c>
      <c r="X1595" s="111" t="n">
        <v>2009</v>
      </c>
      <c r="Y1595" s="111" t="s">
        <v>498</v>
      </c>
      <c r="Z1595" s="111" t="s">
        <v>198</v>
      </c>
      <c r="AA1595" s="122" t="s">
        <v>200</v>
      </c>
      <c r="AB1595" s="0" t="s">
        <v>206</v>
      </c>
      <c r="AC1595" s="0" t="s">
        <v>206</v>
      </c>
      <c r="AD1595" s="111" t="n">
        <v>2009</v>
      </c>
      <c r="AE1595" s="111" t="s">
        <v>222</v>
      </c>
      <c r="AG1595" s="111" t="s">
        <v>241</v>
      </c>
      <c r="AH1595" s="111" t="s">
        <v>3279</v>
      </c>
      <c r="AI1595" s="111" t="s">
        <v>207</v>
      </c>
      <c r="AK1595" s="111" t="str">
        <f aca="false">(AB1595)</f>
        <v>Sega</v>
      </c>
      <c r="AL1595" s="0" t="s">
        <v>200</v>
      </c>
      <c r="AM1595" s="111" t="n">
        <f aca="false">AD1595</f>
        <v>2009</v>
      </c>
      <c r="AN1595" s="111" t="s">
        <v>208</v>
      </c>
      <c r="AO1595" s="0" t="s">
        <v>4360</v>
      </c>
      <c r="AP1595" s="0" t="s">
        <v>674</v>
      </c>
      <c r="AQ1595" s="0" t="s">
        <v>200</v>
      </c>
      <c r="AR1595" s="0" t="s">
        <v>200</v>
      </c>
      <c r="AS1595" s="0" t="s">
        <v>10565</v>
      </c>
      <c r="AT1595" s="0" t="s">
        <v>10566</v>
      </c>
      <c r="AU1595" s="0" t="s">
        <v>200</v>
      </c>
      <c r="AV1595" s="0" t="s">
        <v>200</v>
      </c>
      <c r="AZ1595" s="0" t="s">
        <v>10573</v>
      </c>
      <c r="BA1595" s="124" t="s">
        <v>200</v>
      </c>
      <c r="BB1595" s="0" t="s">
        <v>462</v>
      </c>
      <c r="BC1595" s="0" t="s">
        <v>10574</v>
      </c>
      <c r="BD1595" s="0" t="s">
        <v>200</v>
      </c>
      <c r="BE1595" s="0" t="s">
        <v>10575</v>
      </c>
      <c r="BG1595" s="125" t="s">
        <v>200</v>
      </c>
      <c r="BH1595" s="0" t="s">
        <v>582</v>
      </c>
      <c r="BI1595" s="112" t="n">
        <v>5055277000852</v>
      </c>
      <c r="BJ1595" s="126" t="s">
        <v>200</v>
      </c>
      <c r="BK1595" s="0" t="s">
        <v>215</v>
      </c>
      <c r="BL1595" s="112" t="n">
        <v>4</v>
      </c>
      <c r="BM1595" s="112" t="n">
        <v>4</v>
      </c>
      <c r="BN1595" s="112" t="n">
        <v>4</v>
      </c>
      <c r="BO1595" s="111" t="n">
        <v>20</v>
      </c>
      <c r="BP1595" s="125" t="s">
        <v>200</v>
      </c>
      <c r="BQ1595" s="127" t="s">
        <v>216</v>
      </c>
    </row>
    <row r="1596" customFormat="false" ht="13.8" hidden="false" customHeight="false" outlineLevel="0" collapsed="false">
      <c r="A1596" s="0" t="s">
        <v>10576</v>
      </c>
      <c r="B1596" s="0" t="s">
        <v>4710</v>
      </c>
      <c r="C1596" s="0" t="s">
        <v>818</v>
      </c>
      <c r="D1596" s="0" t="s">
        <v>1333</v>
      </c>
      <c r="E1596" s="0" t="s">
        <v>313</v>
      </c>
      <c r="F1596" s="0" t="s">
        <v>314</v>
      </c>
      <c r="G1596" s="0" t="s">
        <v>880</v>
      </c>
      <c r="H1596" s="0" t="s">
        <v>838</v>
      </c>
      <c r="I1596" s="0" t="s">
        <v>2367</v>
      </c>
      <c r="J1596" s="111" t="n">
        <v>4</v>
      </c>
      <c r="K1596" s="0" t="s">
        <v>198</v>
      </c>
      <c r="L1596" s="0" t="s">
        <v>456</v>
      </c>
      <c r="M1596" s="0" t="s">
        <v>235</v>
      </c>
      <c r="N1596" s="0" t="s">
        <v>10577</v>
      </c>
      <c r="O1596" s="0" t="s">
        <v>6250</v>
      </c>
      <c r="Q1596" s="120" t="s">
        <v>200</v>
      </c>
      <c r="R1596" s="0" t="s">
        <v>10373</v>
      </c>
      <c r="S1596" s="0" t="s">
        <v>201</v>
      </c>
      <c r="T1596" s="0" t="s">
        <v>198</v>
      </c>
      <c r="U1596" s="0" t="s">
        <v>202</v>
      </c>
      <c r="V1596" s="0" t="s">
        <v>1252</v>
      </c>
      <c r="W1596" s="110" t="s">
        <v>204</v>
      </c>
      <c r="X1596" s="111" t="n">
        <v>2008</v>
      </c>
      <c r="Y1596" s="111" t="s">
        <v>1624</v>
      </c>
      <c r="Z1596" s="111" t="s">
        <v>198</v>
      </c>
      <c r="AA1596" s="122" t="s">
        <v>200</v>
      </c>
      <c r="AB1596" s="0" t="s">
        <v>9448</v>
      </c>
      <c r="AC1596" s="0" t="s">
        <v>9448</v>
      </c>
      <c r="AD1596" s="111" t="n">
        <v>2008</v>
      </c>
      <c r="AE1596" s="111" t="s">
        <v>222</v>
      </c>
      <c r="AG1596" s="111" t="s">
        <v>241</v>
      </c>
      <c r="AH1596" s="111" t="s">
        <v>10578</v>
      </c>
      <c r="AI1596" s="111" t="s">
        <v>207</v>
      </c>
      <c r="AK1596" s="111" t="str">
        <f aca="false">(AB1596)</f>
        <v>Nintendo</v>
      </c>
      <c r="AL1596" s="0" t="s">
        <v>200</v>
      </c>
      <c r="AM1596" s="111" t="n">
        <f aca="false">AD1596</f>
        <v>2008</v>
      </c>
      <c r="AN1596" s="111" t="s">
        <v>208</v>
      </c>
      <c r="AO1596" s="0" t="s">
        <v>4360</v>
      </c>
      <c r="AP1596" s="0" t="s">
        <v>200</v>
      </c>
      <c r="AR1596" s="0" t="s">
        <v>200</v>
      </c>
      <c r="AS1596" s="0" t="s">
        <v>9449</v>
      </c>
      <c r="AT1596" s="0" t="s">
        <v>433</v>
      </c>
      <c r="AV1596" s="0" t="s">
        <v>10177</v>
      </c>
      <c r="AZ1596" s="0" t="s">
        <v>10579</v>
      </c>
      <c r="BA1596" s="124" t="s">
        <v>200</v>
      </c>
      <c r="BB1596" s="0" t="s">
        <v>248</v>
      </c>
      <c r="BC1596" s="0" t="s">
        <v>10580</v>
      </c>
      <c r="BD1596" s="0" t="s">
        <v>10581</v>
      </c>
      <c r="BE1596" s="0" t="s">
        <v>10582</v>
      </c>
      <c r="BG1596" s="125" t="s">
        <v>200</v>
      </c>
      <c r="BH1596" s="0" t="s">
        <v>582</v>
      </c>
      <c r="BI1596" s="112" t="n">
        <v>45496365226</v>
      </c>
      <c r="BJ1596" s="126" t="s">
        <v>200</v>
      </c>
      <c r="BK1596" s="0" t="s">
        <v>215</v>
      </c>
      <c r="BL1596" s="112" t="n">
        <v>4</v>
      </c>
      <c r="BM1596" s="112" t="n">
        <v>4</v>
      </c>
      <c r="BN1596" s="112" t="n">
        <v>4</v>
      </c>
      <c r="BO1596" s="111" t="n">
        <v>20</v>
      </c>
      <c r="BP1596" s="125" t="s">
        <v>200</v>
      </c>
      <c r="BQ1596" s="127" t="s">
        <v>216</v>
      </c>
    </row>
    <row r="1597" customFormat="false" ht="13.8" hidden="false" customHeight="false" outlineLevel="0" collapsed="false">
      <c r="A1597" s="0" t="s">
        <v>10583</v>
      </c>
      <c r="B1597" s="0" t="s">
        <v>4710</v>
      </c>
      <c r="C1597" s="0" t="s">
        <v>2128</v>
      </c>
      <c r="D1597" s="0" t="s">
        <v>1333</v>
      </c>
      <c r="E1597" s="0" t="s">
        <v>194</v>
      </c>
      <c r="F1597" s="0" t="s">
        <v>195</v>
      </c>
      <c r="G1597" s="0" t="s">
        <v>391</v>
      </c>
      <c r="H1597" s="0" t="s">
        <v>838</v>
      </c>
      <c r="I1597" s="0" t="s">
        <v>594</v>
      </c>
      <c r="J1597" s="111" t="n">
        <v>4</v>
      </c>
      <c r="K1597" s="0" t="s">
        <v>198</v>
      </c>
      <c r="L1597" s="0" t="s">
        <v>456</v>
      </c>
      <c r="M1597" s="0" t="s">
        <v>274</v>
      </c>
      <c r="O1597" s="0" t="s">
        <v>200</v>
      </c>
      <c r="Q1597" s="120" t="s">
        <v>200</v>
      </c>
      <c r="R1597" s="0" t="s">
        <v>10373</v>
      </c>
      <c r="S1597" s="0" t="s">
        <v>201</v>
      </c>
      <c r="T1597" s="0" t="s">
        <v>198</v>
      </c>
      <c r="U1597" s="0" t="s">
        <v>202</v>
      </c>
      <c r="V1597" s="0" t="s">
        <v>1252</v>
      </c>
      <c r="W1597" s="110" t="s">
        <v>204</v>
      </c>
      <c r="X1597" s="111" t="n">
        <v>2012</v>
      </c>
      <c r="Y1597" s="111" t="s">
        <v>1624</v>
      </c>
      <c r="Z1597" s="111" t="s">
        <v>198</v>
      </c>
      <c r="AA1597" s="122" t="s">
        <v>200</v>
      </c>
      <c r="AB1597" s="0" t="s">
        <v>10584</v>
      </c>
      <c r="AC1597" s="0" t="s">
        <v>9448</v>
      </c>
      <c r="AD1597" s="111" t="n">
        <v>2012</v>
      </c>
      <c r="AE1597" s="111" t="s">
        <v>222</v>
      </c>
      <c r="AI1597" s="111" t="s">
        <v>207</v>
      </c>
      <c r="AK1597" s="111" t="str">
        <f aca="false">(AB1597)</f>
        <v>Nd cube</v>
      </c>
      <c r="AM1597" s="111" t="n">
        <f aca="false">AD1597</f>
        <v>2012</v>
      </c>
      <c r="AN1597" s="111" t="s">
        <v>208</v>
      </c>
      <c r="AO1597" s="0" t="s">
        <v>4360</v>
      </c>
      <c r="AP1597" s="0" t="s">
        <v>200</v>
      </c>
      <c r="AS1597" s="0" t="s">
        <v>9449</v>
      </c>
      <c r="AT1597" s="0" t="s">
        <v>10566</v>
      </c>
      <c r="AU1597" s="0" t="s">
        <v>200</v>
      </c>
      <c r="AV1597" s="0" t="s">
        <v>200</v>
      </c>
      <c r="AZ1597" s="0" t="s">
        <v>10585</v>
      </c>
      <c r="BA1597" s="124" t="s">
        <v>200</v>
      </c>
      <c r="BB1597" s="0" t="s">
        <v>248</v>
      </c>
      <c r="BC1597" s="0" t="s">
        <v>10586</v>
      </c>
      <c r="BD1597" s="0" t="s">
        <v>200</v>
      </c>
      <c r="BE1597" s="0" t="s">
        <v>10587</v>
      </c>
      <c r="BG1597" s="125" t="s">
        <v>200</v>
      </c>
      <c r="BH1597" s="0" t="s">
        <v>582</v>
      </c>
      <c r="BI1597" s="112" t="n">
        <v>45496402297</v>
      </c>
      <c r="BJ1597" s="126" t="s">
        <v>200</v>
      </c>
      <c r="BK1597" s="0" t="s">
        <v>215</v>
      </c>
      <c r="BL1597" s="112" t="n">
        <v>4</v>
      </c>
      <c r="BM1597" s="112" t="n">
        <v>4</v>
      </c>
      <c r="BN1597" s="112" t="n">
        <v>4</v>
      </c>
      <c r="BO1597" s="111" t="n">
        <v>20</v>
      </c>
      <c r="BP1597" s="125" t="s">
        <v>200</v>
      </c>
      <c r="BQ1597" s="127" t="s">
        <v>216</v>
      </c>
    </row>
    <row r="1598" customFormat="false" ht="13.8" hidden="false" customHeight="false" outlineLevel="0" collapsed="false">
      <c r="A1598" s="0" t="s">
        <v>10588</v>
      </c>
      <c r="B1598" s="0" t="s">
        <v>4710</v>
      </c>
      <c r="C1598" s="0" t="s">
        <v>423</v>
      </c>
      <c r="D1598" s="0" t="s">
        <v>1333</v>
      </c>
      <c r="E1598" s="0" t="s">
        <v>313</v>
      </c>
      <c r="F1598" s="0" t="s">
        <v>314</v>
      </c>
      <c r="G1598" s="0" t="s">
        <v>424</v>
      </c>
      <c r="H1598" s="0" t="s">
        <v>197</v>
      </c>
      <c r="J1598" s="111" t="n">
        <v>4</v>
      </c>
      <c r="K1598" s="0" t="s">
        <v>198</v>
      </c>
      <c r="L1598" s="0" t="s">
        <v>456</v>
      </c>
      <c r="M1598" s="0" t="s">
        <v>274</v>
      </c>
      <c r="O1598" s="0" t="s">
        <v>458</v>
      </c>
      <c r="Q1598" s="120" t="s">
        <v>200</v>
      </c>
      <c r="R1598" s="0" t="s">
        <v>10373</v>
      </c>
      <c r="S1598" s="0" t="s">
        <v>201</v>
      </c>
      <c r="T1598" s="0" t="s">
        <v>198</v>
      </c>
      <c r="U1598" s="0" t="s">
        <v>202</v>
      </c>
      <c r="V1598" s="0" t="s">
        <v>1252</v>
      </c>
      <c r="W1598" s="110" t="s">
        <v>204</v>
      </c>
      <c r="X1598" s="111" t="n">
        <v>2007</v>
      </c>
      <c r="Y1598" s="111" t="s">
        <v>1624</v>
      </c>
      <c r="Z1598" s="111" t="s">
        <v>198</v>
      </c>
      <c r="AA1598" s="122" t="s">
        <v>200</v>
      </c>
      <c r="AB1598" s="0" t="s">
        <v>10589</v>
      </c>
      <c r="AC1598" s="0" t="s">
        <v>9448</v>
      </c>
      <c r="AD1598" s="111" t="n">
        <v>2007</v>
      </c>
      <c r="AE1598" s="111" t="s">
        <v>222</v>
      </c>
      <c r="AH1598" s="111" t="s">
        <v>2370</v>
      </c>
      <c r="AI1598" s="111" t="s">
        <v>207</v>
      </c>
      <c r="AK1598" s="111" t="str">
        <f aca="false">(AB1598)</f>
        <v>Next level games</v>
      </c>
      <c r="AM1598" s="111" t="n">
        <f aca="false">AD1598</f>
        <v>2007</v>
      </c>
      <c r="AN1598" s="111" t="s">
        <v>1887</v>
      </c>
      <c r="AP1598" s="0" t="s">
        <v>200</v>
      </c>
      <c r="AS1598" s="0" t="s">
        <v>9449</v>
      </c>
      <c r="AT1598" s="0" t="s">
        <v>433</v>
      </c>
      <c r="AV1598" s="0" t="s">
        <v>200</v>
      </c>
      <c r="AZ1598" s="0" t="s">
        <v>10590</v>
      </c>
      <c r="BA1598" s="124" t="s">
        <v>200</v>
      </c>
      <c r="BB1598" s="0" t="s">
        <v>248</v>
      </c>
      <c r="BC1598" s="0" t="s">
        <v>10591</v>
      </c>
      <c r="BD1598" s="0" t="s">
        <v>10592</v>
      </c>
      <c r="BE1598" s="0" t="s">
        <v>10593</v>
      </c>
      <c r="BF1598" s="0" t="s">
        <v>10594</v>
      </c>
      <c r="BG1598" s="125" t="s">
        <v>200</v>
      </c>
      <c r="BH1598" s="0" t="s">
        <v>582</v>
      </c>
      <c r="BI1598" s="112" t="n">
        <v>45496363093</v>
      </c>
      <c r="BJ1598" s="126" t="s">
        <v>200</v>
      </c>
      <c r="BK1598" s="0" t="s">
        <v>215</v>
      </c>
      <c r="BL1598" s="112" t="n">
        <v>4</v>
      </c>
      <c r="BM1598" s="112" t="n">
        <v>4</v>
      </c>
      <c r="BN1598" s="112" t="n">
        <v>4</v>
      </c>
      <c r="BO1598" s="111" t="n">
        <v>20</v>
      </c>
      <c r="BP1598" s="125" t="s">
        <v>200</v>
      </c>
      <c r="BQ1598" s="127" t="s">
        <v>216</v>
      </c>
    </row>
    <row r="1599" customFormat="false" ht="13.8" hidden="false" customHeight="false" outlineLevel="0" collapsed="false">
      <c r="A1599" s="0" t="s">
        <v>6962</v>
      </c>
      <c r="B1599" s="0" t="s">
        <v>4710</v>
      </c>
      <c r="C1599" s="0" t="s">
        <v>965</v>
      </c>
      <c r="D1599" s="0" t="s">
        <v>193</v>
      </c>
      <c r="E1599" s="0" t="s">
        <v>1433</v>
      </c>
      <c r="F1599" s="0" t="s">
        <v>195</v>
      </c>
      <c r="G1599" s="0" t="s">
        <v>196</v>
      </c>
      <c r="H1599" s="0" t="s">
        <v>400</v>
      </c>
      <c r="I1599" s="0" t="s">
        <v>401</v>
      </c>
      <c r="J1599" s="111" t="n">
        <v>2</v>
      </c>
      <c r="K1599" s="0" t="s">
        <v>198</v>
      </c>
      <c r="L1599" s="0" t="s">
        <v>533</v>
      </c>
      <c r="M1599" s="0" t="s">
        <v>235</v>
      </c>
      <c r="N1599" s="0" t="s">
        <v>10595</v>
      </c>
      <c r="O1599" s="0" t="s">
        <v>534</v>
      </c>
      <c r="P1599" s="0" t="s">
        <v>477</v>
      </c>
      <c r="Q1599" s="120" t="s">
        <v>200</v>
      </c>
      <c r="R1599" s="0" t="s">
        <v>10373</v>
      </c>
      <c r="S1599" s="0" t="s">
        <v>201</v>
      </c>
      <c r="T1599" s="0" t="s">
        <v>198</v>
      </c>
      <c r="U1599" s="0" t="s">
        <v>202</v>
      </c>
      <c r="V1599" s="0" t="s">
        <v>1252</v>
      </c>
      <c r="W1599" s="110" t="s">
        <v>204</v>
      </c>
      <c r="X1599" s="111" t="n">
        <v>2007</v>
      </c>
      <c r="Y1599" s="111" t="s">
        <v>205</v>
      </c>
      <c r="Z1599" s="111" t="s">
        <v>198</v>
      </c>
      <c r="AA1599" s="122" t="s">
        <v>200</v>
      </c>
      <c r="AB1599" s="0" t="s">
        <v>1534</v>
      </c>
      <c r="AC1599" s="0" t="s">
        <v>3523</v>
      </c>
      <c r="AD1599" s="111" t="n">
        <v>2007</v>
      </c>
      <c r="AE1599" s="111" t="s">
        <v>198</v>
      </c>
      <c r="AI1599" s="111" t="s">
        <v>294</v>
      </c>
      <c r="AJ1599" s="111" t="s">
        <v>1130</v>
      </c>
      <c r="AK1599" s="111" t="s">
        <v>1534</v>
      </c>
      <c r="AL1599" s="0" t="s">
        <v>216</v>
      </c>
      <c r="AM1599" s="111" t="s">
        <v>849</v>
      </c>
      <c r="AN1599" s="111" t="s">
        <v>208</v>
      </c>
      <c r="AR1599" s="0" t="s">
        <v>200</v>
      </c>
      <c r="AS1599" s="0" t="s">
        <v>6957</v>
      </c>
      <c r="AT1599" s="0" t="s">
        <v>6230</v>
      </c>
      <c r="AU1599" s="0" t="s">
        <v>299</v>
      </c>
      <c r="AV1599" s="0" t="s">
        <v>200</v>
      </c>
      <c r="AZ1599" s="0" t="s">
        <v>6963</v>
      </c>
      <c r="BA1599" s="124" t="s">
        <v>200</v>
      </c>
      <c r="BB1599" s="0" t="s">
        <v>462</v>
      </c>
      <c r="BC1599" s="0" t="s">
        <v>6959</v>
      </c>
      <c r="BD1599" s="0" t="s">
        <v>6960</v>
      </c>
      <c r="BE1599" s="0" t="s">
        <v>6964</v>
      </c>
      <c r="BG1599" s="125" t="s">
        <v>200</v>
      </c>
      <c r="BH1599" s="0" t="s">
        <v>582</v>
      </c>
      <c r="BI1599" s="112" t="n">
        <v>5060050945350</v>
      </c>
      <c r="BJ1599" s="126" t="s">
        <v>200</v>
      </c>
      <c r="BK1599" s="0" t="s">
        <v>215</v>
      </c>
      <c r="BL1599" s="112" t="n">
        <v>4</v>
      </c>
      <c r="BM1599" s="112" t="n">
        <v>4</v>
      </c>
      <c r="BN1599" s="112" t="n">
        <v>4</v>
      </c>
      <c r="BO1599" s="111" t="n">
        <v>20</v>
      </c>
      <c r="BP1599" s="125" t="s">
        <v>200</v>
      </c>
      <c r="BQ1599" s="127" t="s">
        <v>216</v>
      </c>
    </row>
    <row r="1600" customFormat="false" ht="13.8" hidden="false" customHeight="false" outlineLevel="0" collapsed="false">
      <c r="A1600" s="0" t="s">
        <v>10596</v>
      </c>
      <c r="B1600" s="0" t="s">
        <v>4710</v>
      </c>
      <c r="C1600" s="131" t="s">
        <v>2304</v>
      </c>
      <c r="D1600" s="131" t="s">
        <v>1333</v>
      </c>
      <c r="E1600" s="0" t="s">
        <v>194</v>
      </c>
      <c r="F1600" s="0" t="s">
        <v>399</v>
      </c>
      <c r="G1600" s="0" t="s">
        <v>330</v>
      </c>
      <c r="H1600" s="0" t="s">
        <v>219</v>
      </c>
      <c r="J1600" s="111" t="n">
        <v>1</v>
      </c>
      <c r="K1600" s="0" t="s">
        <v>198</v>
      </c>
      <c r="L1600" s="0" t="s">
        <v>198</v>
      </c>
      <c r="M1600" s="0" t="s">
        <v>274</v>
      </c>
      <c r="O1600" s="0" t="s">
        <v>200</v>
      </c>
      <c r="Q1600" s="120" t="s">
        <v>200</v>
      </c>
      <c r="R1600" s="0" t="s">
        <v>10373</v>
      </c>
      <c r="S1600" s="0" t="s">
        <v>201</v>
      </c>
      <c r="T1600" s="0" t="s">
        <v>198</v>
      </c>
      <c r="U1600" s="0" t="s">
        <v>202</v>
      </c>
      <c r="V1600" s="0" t="s">
        <v>1252</v>
      </c>
      <c r="W1600" s="110" t="s">
        <v>204</v>
      </c>
      <c r="X1600" s="111" t="n">
        <v>2010</v>
      </c>
      <c r="Y1600" s="111" t="s">
        <v>1624</v>
      </c>
      <c r="Z1600" s="130" t="s">
        <v>757</v>
      </c>
      <c r="AA1600" s="122" t="s">
        <v>200</v>
      </c>
      <c r="AB1600" s="0" t="s">
        <v>2405</v>
      </c>
      <c r="AC1600" s="0" t="s">
        <v>9448</v>
      </c>
      <c r="AD1600" s="111" t="n">
        <v>2010</v>
      </c>
      <c r="AE1600" s="111" t="s">
        <v>222</v>
      </c>
      <c r="AI1600" s="111" t="s">
        <v>207</v>
      </c>
      <c r="AK1600" s="111" t="str">
        <f aca="false">(AB1600)</f>
        <v>Team Ninja</v>
      </c>
      <c r="AM1600" s="111" t="n">
        <f aca="false">AD1600</f>
        <v>2010</v>
      </c>
      <c r="AN1600" s="111" t="s">
        <v>208</v>
      </c>
      <c r="AO1600" s="0" t="s">
        <v>4360</v>
      </c>
      <c r="AP1600" s="0" t="s">
        <v>200</v>
      </c>
      <c r="AS1600" s="0" t="s">
        <v>10005</v>
      </c>
      <c r="AT1600" s="0" t="s">
        <v>10597</v>
      </c>
      <c r="AU1600" s="0" t="s">
        <v>1306</v>
      </c>
      <c r="AV1600" s="0" t="s">
        <v>200</v>
      </c>
      <c r="AZ1600" s="0" t="s">
        <v>10598</v>
      </c>
      <c r="BA1600" s="124" t="s">
        <v>200</v>
      </c>
      <c r="BB1600" s="0" t="s">
        <v>248</v>
      </c>
      <c r="BC1600" s="0" t="s">
        <v>10599</v>
      </c>
      <c r="BD1600" s="0" t="s">
        <v>10600</v>
      </c>
      <c r="BE1600" s="0" t="s">
        <v>10601</v>
      </c>
      <c r="BF1600" s="0" t="s">
        <v>10602</v>
      </c>
      <c r="BG1600" s="125" t="s">
        <v>200</v>
      </c>
      <c r="BH1600" s="0" t="s">
        <v>582</v>
      </c>
      <c r="BI1600" s="112" t="n">
        <v>45496369064</v>
      </c>
      <c r="BJ1600" s="126" t="s">
        <v>200</v>
      </c>
      <c r="BK1600" s="0" t="s">
        <v>215</v>
      </c>
      <c r="BL1600" s="112" t="n">
        <v>4</v>
      </c>
      <c r="BM1600" s="112" t="n">
        <v>4</v>
      </c>
      <c r="BN1600" s="112" t="n">
        <v>4</v>
      </c>
      <c r="BO1600" s="111" t="n">
        <v>20</v>
      </c>
      <c r="BP1600" s="125" t="s">
        <v>200</v>
      </c>
      <c r="BQ1600" s="127" t="s">
        <v>216</v>
      </c>
    </row>
    <row r="1601" customFormat="false" ht="13.8" hidden="false" customHeight="false" outlineLevel="0" collapsed="false">
      <c r="A1601" s="0" t="s">
        <v>10603</v>
      </c>
      <c r="B1601" s="0" t="s">
        <v>4710</v>
      </c>
      <c r="C1601" s="131" t="s">
        <v>1489</v>
      </c>
      <c r="D1601" s="131" t="s">
        <v>1333</v>
      </c>
      <c r="E1601" s="0" t="s">
        <v>194</v>
      </c>
      <c r="F1601" s="0" t="s">
        <v>399</v>
      </c>
      <c r="G1601" s="0" t="s">
        <v>330</v>
      </c>
      <c r="H1601" s="0" t="s">
        <v>219</v>
      </c>
      <c r="J1601" s="111" t="n">
        <v>1</v>
      </c>
      <c r="K1601" s="0" t="s">
        <v>198</v>
      </c>
      <c r="L1601" s="0" t="s">
        <v>198</v>
      </c>
      <c r="M1601" s="0" t="s">
        <v>274</v>
      </c>
      <c r="O1601" s="0" t="s">
        <v>237</v>
      </c>
      <c r="Q1601" s="120" t="s">
        <v>200</v>
      </c>
      <c r="R1601" s="0" t="s">
        <v>10373</v>
      </c>
      <c r="S1601" s="0" t="s">
        <v>201</v>
      </c>
      <c r="T1601" s="0" t="s">
        <v>198</v>
      </c>
      <c r="U1601" s="0" t="s">
        <v>202</v>
      </c>
      <c r="V1601" s="0" t="s">
        <v>1252</v>
      </c>
      <c r="W1601" s="110" t="s">
        <v>204</v>
      </c>
      <c r="X1601" s="111" t="n">
        <v>2009</v>
      </c>
      <c r="Z1601" s="111" t="s">
        <v>221</v>
      </c>
      <c r="AA1601" s="122" t="s">
        <v>200</v>
      </c>
      <c r="AB1601" s="0" t="s">
        <v>10432</v>
      </c>
      <c r="AC1601" s="0" t="s">
        <v>9448</v>
      </c>
      <c r="AD1601" s="111" t="n">
        <v>2009</v>
      </c>
      <c r="AE1601" s="111" t="s">
        <v>222</v>
      </c>
      <c r="AI1601" s="111" t="s">
        <v>922</v>
      </c>
      <c r="AJ1601" s="111" t="s">
        <v>4852</v>
      </c>
      <c r="AK1601" s="130" t="s">
        <v>9448</v>
      </c>
      <c r="AL1601" s="0" t="s">
        <v>200</v>
      </c>
      <c r="AM1601" s="111" t="s">
        <v>849</v>
      </c>
      <c r="AN1601" s="111" t="s">
        <v>297</v>
      </c>
      <c r="AO1601" s="0" t="s">
        <v>4360</v>
      </c>
      <c r="AP1601" s="0" t="s">
        <v>200</v>
      </c>
      <c r="AQ1601" s="0" t="s">
        <v>10604</v>
      </c>
      <c r="AR1601" s="0" t="s">
        <v>200</v>
      </c>
      <c r="AS1601" s="0" t="s">
        <v>10005</v>
      </c>
      <c r="AT1601" s="0" t="s">
        <v>10605</v>
      </c>
      <c r="AU1601" s="0" t="s">
        <v>1306</v>
      </c>
      <c r="AV1601" s="0" t="s">
        <v>10606</v>
      </c>
      <c r="AW1601" s="128" t="s">
        <v>10007</v>
      </c>
      <c r="AX1601" s="128"/>
      <c r="AY1601" s="128"/>
      <c r="AZ1601" s="0" t="s">
        <v>10607</v>
      </c>
      <c r="BA1601" s="124" t="s">
        <v>200</v>
      </c>
      <c r="BB1601" s="0" t="s">
        <v>248</v>
      </c>
      <c r="BC1601" s="0" t="s">
        <v>10608</v>
      </c>
      <c r="BD1601" s="0" t="s">
        <v>10609</v>
      </c>
      <c r="BE1601" s="0" t="s">
        <v>10610</v>
      </c>
      <c r="BG1601" s="125" t="s">
        <v>200</v>
      </c>
      <c r="BH1601" s="0" t="s">
        <v>582</v>
      </c>
      <c r="BI1601" s="112" t="n">
        <v>45496367732</v>
      </c>
      <c r="BJ1601" s="126" t="s">
        <v>200</v>
      </c>
      <c r="BK1601" s="0" t="s">
        <v>215</v>
      </c>
      <c r="BL1601" s="112" t="n">
        <v>4</v>
      </c>
      <c r="BM1601" s="112" t="n">
        <v>4</v>
      </c>
      <c r="BN1601" s="112" t="n">
        <v>4</v>
      </c>
      <c r="BO1601" s="111" t="n">
        <v>60</v>
      </c>
      <c r="BP1601" s="125" t="s">
        <v>200</v>
      </c>
      <c r="BQ1601" s="127" t="s">
        <v>216</v>
      </c>
    </row>
    <row r="1602" customFormat="false" ht="13.8" hidden="false" customHeight="false" outlineLevel="0" collapsed="false">
      <c r="A1602" s="0" t="s">
        <v>10611</v>
      </c>
      <c r="B1602" s="0" t="s">
        <v>4710</v>
      </c>
      <c r="C1602" s="131" t="s">
        <v>1408</v>
      </c>
      <c r="D1602" s="131" t="s">
        <v>1333</v>
      </c>
      <c r="E1602" s="0" t="s">
        <v>194</v>
      </c>
      <c r="F1602" s="0" t="s">
        <v>195</v>
      </c>
      <c r="G1602" s="0" t="s">
        <v>330</v>
      </c>
      <c r="H1602" s="0" t="s">
        <v>219</v>
      </c>
      <c r="J1602" s="111" t="n">
        <v>2</v>
      </c>
      <c r="K1602" s="0" t="s">
        <v>198</v>
      </c>
      <c r="L1602" s="0" t="s">
        <v>10612</v>
      </c>
      <c r="M1602" s="0" t="s">
        <v>199</v>
      </c>
      <c r="O1602" s="0" t="s">
        <v>200</v>
      </c>
      <c r="Q1602" s="120" t="s">
        <v>200</v>
      </c>
      <c r="R1602" s="0" t="s">
        <v>10373</v>
      </c>
      <c r="S1602" s="0" t="s">
        <v>201</v>
      </c>
      <c r="T1602" s="0" t="s">
        <v>198</v>
      </c>
      <c r="U1602" s="0" t="s">
        <v>202</v>
      </c>
      <c r="V1602" s="0" t="s">
        <v>1252</v>
      </c>
      <c r="W1602" s="110" t="s">
        <v>204</v>
      </c>
      <c r="X1602" s="111" t="n">
        <v>2010</v>
      </c>
      <c r="Z1602" s="111" t="s">
        <v>221</v>
      </c>
      <c r="AA1602" s="122" t="s">
        <v>200</v>
      </c>
      <c r="AB1602" s="0" t="s">
        <v>543</v>
      </c>
      <c r="AC1602" s="0" t="s">
        <v>543</v>
      </c>
      <c r="AD1602" s="111" t="n">
        <v>2010</v>
      </c>
      <c r="AE1602" s="111" t="s">
        <v>9436</v>
      </c>
      <c r="AH1602" s="111" t="s">
        <v>1746</v>
      </c>
      <c r="AI1602" s="111" t="s">
        <v>207</v>
      </c>
      <c r="AK1602" s="111" t="str">
        <f aca="false">(AB1602)</f>
        <v>Capcom</v>
      </c>
      <c r="AL1602" s="0" t="s">
        <v>200</v>
      </c>
      <c r="AM1602" s="111" t="n">
        <f aca="false">AD1602</f>
        <v>2010</v>
      </c>
      <c r="AN1602" s="111" t="s">
        <v>208</v>
      </c>
      <c r="AR1602" s="0" t="s">
        <v>200</v>
      </c>
      <c r="AS1602" s="0" t="s">
        <v>10613</v>
      </c>
      <c r="AT1602" s="0" t="s">
        <v>4594</v>
      </c>
      <c r="AV1602" s="0" t="s">
        <v>200</v>
      </c>
      <c r="AZ1602" s="0" t="s">
        <v>10614</v>
      </c>
      <c r="BA1602" s="124" t="s">
        <v>200</v>
      </c>
      <c r="BB1602" s="0" t="s">
        <v>248</v>
      </c>
      <c r="BC1602" s="0" t="s">
        <v>10615</v>
      </c>
      <c r="BE1602" s="0" t="s">
        <v>10616</v>
      </c>
      <c r="BF1602" s="0" t="s">
        <v>10617</v>
      </c>
      <c r="BG1602" s="125" t="s">
        <v>200</v>
      </c>
      <c r="BH1602" s="0" t="s">
        <v>582</v>
      </c>
      <c r="BI1602" s="112" t="n">
        <v>5055060952252</v>
      </c>
      <c r="BJ1602" s="126" t="s">
        <v>200</v>
      </c>
      <c r="BK1602" s="0" t="s">
        <v>215</v>
      </c>
      <c r="BL1602" s="112" t="n">
        <v>4</v>
      </c>
      <c r="BM1602" s="112" t="n">
        <v>4</v>
      </c>
      <c r="BN1602" s="112" t="n">
        <v>4</v>
      </c>
      <c r="BO1602" s="111" t="n">
        <v>20</v>
      </c>
      <c r="BP1602" s="125" t="s">
        <v>200</v>
      </c>
      <c r="BQ1602" s="127" t="s">
        <v>216</v>
      </c>
    </row>
    <row r="1603" customFormat="false" ht="13.8" hidden="false" customHeight="false" outlineLevel="0" collapsed="false">
      <c r="A1603" s="0" t="s">
        <v>10618</v>
      </c>
      <c r="B1603" s="0" t="s">
        <v>4710</v>
      </c>
      <c r="C1603" s="0" t="s">
        <v>2655</v>
      </c>
      <c r="D1603" s="0" t="s">
        <v>3755</v>
      </c>
      <c r="E1603" s="0" t="s">
        <v>848</v>
      </c>
      <c r="F1603" s="0" t="s">
        <v>848</v>
      </c>
      <c r="G1603" s="0" t="s">
        <v>848</v>
      </c>
      <c r="H1603" s="0" t="s">
        <v>197</v>
      </c>
      <c r="J1603" s="111" t="n">
        <v>4</v>
      </c>
      <c r="K1603" s="0" t="s">
        <v>198</v>
      </c>
      <c r="L1603" s="0" t="s">
        <v>392</v>
      </c>
      <c r="M1603" s="0" t="s">
        <v>199</v>
      </c>
      <c r="O1603" s="0" t="s">
        <v>200</v>
      </c>
      <c r="Q1603" s="120" t="s">
        <v>200</v>
      </c>
      <c r="R1603" s="0" t="s">
        <v>10373</v>
      </c>
      <c r="S1603" s="0" t="s">
        <v>201</v>
      </c>
      <c r="T1603" s="0" t="s">
        <v>198</v>
      </c>
      <c r="U1603" s="0" t="s">
        <v>202</v>
      </c>
      <c r="V1603" s="0" t="s">
        <v>1252</v>
      </c>
      <c r="W1603" s="110" t="s">
        <v>204</v>
      </c>
      <c r="X1603" s="111" t="n">
        <v>2008</v>
      </c>
      <c r="Y1603" s="111" t="s">
        <v>205</v>
      </c>
      <c r="Z1603" s="111" t="s">
        <v>198</v>
      </c>
      <c r="AA1603" s="122" t="s">
        <v>200</v>
      </c>
      <c r="AB1603" s="0" t="s">
        <v>370</v>
      </c>
      <c r="AC1603" s="0" t="s">
        <v>393</v>
      </c>
      <c r="AD1603" s="111" t="n">
        <v>2008</v>
      </c>
      <c r="AE1603" s="111" t="s">
        <v>222</v>
      </c>
      <c r="AI1603" s="111" t="s">
        <v>294</v>
      </c>
      <c r="AJ1603" s="111" t="s">
        <v>295</v>
      </c>
      <c r="AK1603" s="0" t="s">
        <v>370</v>
      </c>
      <c r="AM1603" s="111" t="s">
        <v>849</v>
      </c>
      <c r="AN1603" s="111" t="s">
        <v>208</v>
      </c>
      <c r="AR1603" s="0" t="s">
        <v>371</v>
      </c>
      <c r="AS1603" s="0" t="s">
        <v>372</v>
      </c>
      <c r="AT1603" s="0" t="s">
        <v>8781</v>
      </c>
      <c r="AV1603" s="0" t="s">
        <v>200</v>
      </c>
      <c r="AZ1603" s="0" t="s">
        <v>10619</v>
      </c>
      <c r="BA1603" s="124" t="s">
        <v>200</v>
      </c>
      <c r="BB1603" s="0" t="s">
        <v>210</v>
      </c>
      <c r="BC1603" s="0" t="s">
        <v>10620</v>
      </c>
      <c r="BE1603" s="0" t="s">
        <v>10621</v>
      </c>
      <c r="BG1603" s="125" t="s">
        <v>200</v>
      </c>
      <c r="BH1603" s="0" t="s">
        <v>582</v>
      </c>
      <c r="BI1603" s="112" t="n">
        <v>3546430140338</v>
      </c>
      <c r="BJ1603" s="126" t="s">
        <v>200</v>
      </c>
      <c r="BK1603" s="0" t="s">
        <v>215</v>
      </c>
      <c r="BL1603" s="112" t="n">
        <v>4</v>
      </c>
      <c r="BM1603" s="112" t="n">
        <v>4</v>
      </c>
      <c r="BN1603" s="112" t="n">
        <v>4</v>
      </c>
      <c r="BO1603" s="111" t="n">
        <v>20</v>
      </c>
      <c r="BP1603" s="125" t="s">
        <v>200</v>
      </c>
      <c r="BQ1603" s="127" t="s">
        <v>216</v>
      </c>
    </row>
    <row r="1604" customFormat="false" ht="13.8" hidden="false" customHeight="false" outlineLevel="0" collapsed="false">
      <c r="A1604" s="0" t="s">
        <v>10622</v>
      </c>
      <c r="B1604" s="0" t="s">
        <v>4710</v>
      </c>
      <c r="C1604" s="0" t="s">
        <v>911</v>
      </c>
      <c r="D1604" s="0" t="s">
        <v>1333</v>
      </c>
      <c r="E1604" s="0" t="s">
        <v>313</v>
      </c>
      <c r="F1604" s="0" t="s">
        <v>314</v>
      </c>
      <c r="G1604" s="0" t="s">
        <v>424</v>
      </c>
      <c r="H1604" s="0" t="s">
        <v>197</v>
      </c>
      <c r="J1604" s="111" t="n">
        <v>4</v>
      </c>
      <c r="K1604" s="0" t="s">
        <v>198</v>
      </c>
      <c r="L1604" s="0" t="s">
        <v>456</v>
      </c>
      <c r="M1604" s="0" t="s">
        <v>274</v>
      </c>
      <c r="O1604" s="0" t="s">
        <v>458</v>
      </c>
      <c r="Q1604" s="120" t="s">
        <v>200</v>
      </c>
      <c r="R1604" s="0" t="s">
        <v>10373</v>
      </c>
      <c r="S1604" s="0" t="s">
        <v>201</v>
      </c>
      <c r="T1604" s="0" t="s">
        <v>198</v>
      </c>
      <c r="U1604" s="0" t="s">
        <v>202</v>
      </c>
      <c r="V1604" s="0" t="s">
        <v>1252</v>
      </c>
      <c r="W1604" s="110" t="s">
        <v>204</v>
      </c>
      <c r="X1604" s="111" t="n">
        <v>2010</v>
      </c>
      <c r="Y1604" s="111" t="s">
        <v>1624</v>
      </c>
      <c r="Z1604" s="111" t="s">
        <v>198</v>
      </c>
      <c r="AA1604" s="122" t="s">
        <v>200</v>
      </c>
      <c r="AB1604" s="0" t="s">
        <v>3793</v>
      </c>
      <c r="AC1604" s="0" t="s">
        <v>574</v>
      </c>
      <c r="AD1604" s="111" t="n">
        <v>2010</v>
      </c>
      <c r="AE1604" s="111" t="s">
        <v>198</v>
      </c>
      <c r="AI1604" s="111" t="s">
        <v>922</v>
      </c>
      <c r="AJ1604" s="111" t="s">
        <v>701</v>
      </c>
      <c r="AK1604" s="111" t="s">
        <v>574</v>
      </c>
      <c r="AL1604" s="0" t="s">
        <v>216</v>
      </c>
      <c r="AM1604" s="111" t="n">
        <v>1993</v>
      </c>
      <c r="AN1604" s="111" t="s">
        <v>1887</v>
      </c>
      <c r="AO1604" s="0" t="s">
        <v>4360</v>
      </c>
      <c r="AP1604" s="0" t="s">
        <v>674</v>
      </c>
      <c r="AQ1604" s="0" t="s">
        <v>200</v>
      </c>
      <c r="AR1604" s="0" t="s">
        <v>200</v>
      </c>
      <c r="AS1604" s="0" t="s">
        <v>916</v>
      </c>
      <c r="AV1604" s="0" t="s">
        <v>200</v>
      </c>
      <c r="AZ1604" s="0" t="s">
        <v>10623</v>
      </c>
      <c r="BA1604" s="124" t="s">
        <v>200</v>
      </c>
      <c r="BB1604" s="0" t="s">
        <v>462</v>
      </c>
      <c r="BC1604" s="0" t="s">
        <v>10624</v>
      </c>
      <c r="BD1604" s="0" t="s">
        <v>10625</v>
      </c>
      <c r="BE1604" s="0" t="s">
        <v>10626</v>
      </c>
      <c r="BG1604" s="125" t="s">
        <v>200</v>
      </c>
      <c r="BH1604" s="0" t="s">
        <v>582</v>
      </c>
      <c r="BI1604" s="112" t="n">
        <v>5030931092473</v>
      </c>
      <c r="BJ1604" s="126" t="s">
        <v>200</v>
      </c>
      <c r="BK1604" s="0" t="s">
        <v>215</v>
      </c>
      <c r="BL1604" s="112" t="n">
        <v>4</v>
      </c>
      <c r="BM1604" s="112" t="n">
        <v>4</v>
      </c>
      <c r="BN1604" s="112" t="n">
        <v>4</v>
      </c>
      <c r="BO1604" s="111" t="n">
        <v>20</v>
      </c>
      <c r="BP1604" s="125" t="s">
        <v>200</v>
      </c>
      <c r="BQ1604" s="127" t="s">
        <v>216</v>
      </c>
    </row>
    <row r="1605" customFormat="false" ht="13.8" hidden="false" customHeight="false" outlineLevel="0" collapsed="false">
      <c r="A1605" s="0" t="s">
        <v>10627</v>
      </c>
      <c r="B1605" s="0" t="s">
        <v>4710</v>
      </c>
      <c r="C1605" s="0" t="s">
        <v>234</v>
      </c>
      <c r="D1605" s="0" t="s">
        <v>1452</v>
      </c>
      <c r="E1605" s="0" t="s">
        <v>194</v>
      </c>
      <c r="F1605" s="0" t="s">
        <v>195</v>
      </c>
      <c r="G1605" s="0" t="s">
        <v>196</v>
      </c>
      <c r="H1605" s="0" t="s">
        <v>838</v>
      </c>
      <c r="I1605" s="0" t="s">
        <v>401</v>
      </c>
      <c r="J1605" s="111" t="n">
        <v>4</v>
      </c>
      <c r="K1605" s="0" t="s">
        <v>198</v>
      </c>
      <c r="L1605" s="0" t="s">
        <v>533</v>
      </c>
      <c r="M1605" s="0" t="s">
        <v>274</v>
      </c>
      <c r="O1605" s="0" t="s">
        <v>534</v>
      </c>
      <c r="Q1605" s="120" t="s">
        <v>200</v>
      </c>
      <c r="R1605" s="0" t="s">
        <v>10373</v>
      </c>
      <c r="S1605" s="0" t="s">
        <v>201</v>
      </c>
      <c r="T1605" s="0" t="s">
        <v>198</v>
      </c>
      <c r="U1605" s="0" t="s">
        <v>202</v>
      </c>
      <c r="V1605" s="0" t="s">
        <v>1252</v>
      </c>
      <c r="W1605" s="110" t="s">
        <v>204</v>
      </c>
      <c r="X1605" s="111" t="n">
        <v>2009</v>
      </c>
      <c r="Y1605" s="111" t="s">
        <v>1624</v>
      </c>
      <c r="Z1605" s="111" t="s">
        <v>198</v>
      </c>
      <c r="AA1605" s="122" t="s">
        <v>200</v>
      </c>
      <c r="AB1605" s="0" t="s">
        <v>9448</v>
      </c>
      <c r="AC1605" s="0" t="s">
        <v>9448</v>
      </c>
      <c r="AD1605" s="111" t="n">
        <v>2009</v>
      </c>
      <c r="AE1605" s="111" t="s">
        <v>222</v>
      </c>
      <c r="AG1605" s="111" t="s">
        <v>241</v>
      </c>
      <c r="AH1605" s="111" t="s">
        <v>10628</v>
      </c>
      <c r="AI1605" s="111" t="s">
        <v>207</v>
      </c>
      <c r="AK1605" s="111" t="str">
        <f aca="false">(AB1605)</f>
        <v>Nintendo</v>
      </c>
      <c r="AL1605" s="0" t="s">
        <v>200</v>
      </c>
      <c r="AM1605" s="111" t="n">
        <f aca="false">AD1605</f>
        <v>2009</v>
      </c>
      <c r="AN1605" s="111" t="s">
        <v>208</v>
      </c>
      <c r="AR1605" s="0" t="s">
        <v>371</v>
      </c>
      <c r="AS1605" s="0" t="s">
        <v>9449</v>
      </c>
      <c r="AT1605" s="0" t="s">
        <v>339</v>
      </c>
      <c r="AV1605" s="104" t="s">
        <v>9625</v>
      </c>
      <c r="AW1605" s="104" t="s">
        <v>200</v>
      </c>
      <c r="AX1605" s="104"/>
      <c r="AY1605" s="104"/>
      <c r="AZ1605" s="0" t="s">
        <v>10629</v>
      </c>
      <c r="BA1605" s="124" t="s">
        <v>200</v>
      </c>
      <c r="BB1605" s="0" t="s">
        <v>462</v>
      </c>
      <c r="BC1605" s="0" t="s">
        <v>10630</v>
      </c>
      <c r="BD1605" s="0" t="s">
        <v>10631</v>
      </c>
      <c r="BE1605" s="0" t="s">
        <v>10632</v>
      </c>
      <c r="BG1605" s="125" t="s">
        <v>200</v>
      </c>
      <c r="BH1605" s="0" t="s">
        <v>582</v>
      </c>
      <c r="BI1605" s="112" t="n">
        <v>45496368104</v>
      </c>
      <c r="BJ1605" s="126" t="s">
        <v>200</v>
      </c>
      <c r="BK1605" s="0" t="s">
        <v>215</v>
      </c>
      <c r="BL1605" s="112" t="n">
        <v>4</v>
      </c>
      <c r="BM1605" s="112" t="n">
        <v>4</v>
      </c>
      <c r="BN1605" s="112" t="n">
        <v>4</v>
      </c>
      <c r="BO1605" s="111" t="n">
        <v>20</v>
      </c>
      <c r="BP1605" s="125" t="s">
        <v>200</v>
      </c>
      <c r="BQ1605" s="127" t="s">
        <v>216</v>
      </c>
    </row>
    <row r="1606" customFormat="false" ht="13.8" hidden="false" customHeight="false" outlineLevel="0" collapsed="false">
      <c r="A1606" s="131" t="s">
        <v>10633</v>
      </c>
      <c r="B1606" s="0" t="s">
        <v>4710</v>
      </c>
      <c r="C1606" s="0" t="s">
        <v>218</v>
      </c>
      <c r="D1606" s="0" t="s">
        <v>1333</v>
      </c>
      <c r="E1606" s="0" t="s">
        <v>194</v>
      </c>
      <c r="F1606" s="0" t="s">
        <v>195</v>
      </c>
      <c r="G1606" s="0" t="s">
        <v>196</v>
      </c>
      <c r="H1606" s="0" t="s">
        <v>197</v>
      </c>
      <c r="J1606" s="111" t="n">
        <v>1</v>
      </c>
      <c r="K1606" s="0" t="s">
        <v>198</v>
      </c>
      <c r="L1606" s="0" t="s">
        <v>198</v>
      </c>
      <c r="M1606" s="0" t="s">
        <v>199</v>
      </c>
      <c r="O1606" s="0" t="s">
        <v>200</v>
      </c>
      <c r="Q1606" s="120" t="s">
        <v>200</v>
      </c>
      <c r="R1606" s="0" t="s">
        <v>10373</v>
      </c>
      <c r="S1606" s="0" t="s">
        <v>201</v>
      </c>
      <c r="T1606" s="0" t="s">
        <v>198</v>
      </c>
      <c r="U1606" s="0" t="s">
        <v>202</v>
      </c>
      <c r="V1606" s="0" t="s">
        <v>1252</v>
      </c>
      <c r="W1606" s="110" t="s">
        <v>204</v>
      </c>
      <c r="X1606" s="111" t="n">
        <v>2008</v>
      </c>
      <c r="Z1606" s="111" t="s">
        <v>221</v>
      </c>
      <c r="AA1606" s="122" t="s">
        <v>200</v>
      </c>
      <c r="AB1606" s="0" t="s">
        <v>206</v>
      </c>
      <c r="AC1606" s="0" t="s">
        <v>206</v>
      </c>
      <c r="AD1606" s="111" t="n">
        <v>2008</v>
      </c>
      <c r="AE1606" s="111" t="s">
        <v>222</v>
      </c>
      <c r="AI1606" s="111" t="s">
        <v>207</v>
      </c>
      <c r="AK1606" s="111" t="str">
        <f aca="false">(AB1606)</f>
        <v>Sega</v>
      </c>
      <c r="AM1606" s="111" t="n">
        <f aca="false">AD1606</f>
        <v>2008</v>
      </c>
      <c r="AN1606" s="111" t="s">
        <v>208</v>
      </c>
      <c r="AS1606" s="0" t="s">
        <v>1578</v>
      </c>
      <c r="AT1606" s="0" t="s">
        <v>6619</v>
      </c>
      <c r="AU1606" s="0" t="s">
        <v>200</v>
      </c>
      <c r="AV1606" s="0" t="s">
        <v>10634</v>
      </c>
      <c r="AW1606" s="0" t="s">
        <v>200</v>
      </c>
      <c r="AZ1606" s="0" t="s">
        <v>10635</v>
      </c>
      <c r="BA1606" s="124" t="s">
        <v>200</v>
      </c>
      <c r="BB1606" s="0" t="s">
        <v>210</v>
      </c>
      <c r="BC1606" s="0" t="s">
        <v>10636</v>
      </c>
      <c r="BD1606" s="0" t="s">
        <v>10637</v>
      </c>
      <c r="BE1606" s="0" t="s">
        <v>10638</v>
      </c>
      <c r="BF1606" s="0" t="s">
        <v>10639</v>
      </c>
      <c r="BG1606" s="125" t="s">
        <v>200</v>
      </c>
      <c r="BH1606" s="0" t="s">
        <v>582</v>
      </c>
      <c r="BI1606" s="112" t="n">
        <v>5060138434424</v>
      </c>
      <c r="BJ1606" s="126" t="s">
        <v>200</v>
      </c>
      <c r="BK1606" s="0" t="s">
        <v>215</v>
      </c>
      <c r="BL1606" s="112" t="n">
        <v>4</v>
      </c>
      <c r="BM1606" s="112" t="n">
        <v>4</v>
      </c>
      <c r="BN1606" s="112" t="n">
        <v>4</v>
      </c>
      <c r="BO1606" s="111" t="n">
        <v>20</v>
      </c>
      <c r="BP1606" s="125" t="s">
        <v>200</v>
      </c>
      <c r="BQ1606" s="127" t="s">
        <v>216</v>
      </c>
    </row>
    <row r="1607" customFormat="false" ht="13.8" hidden="false" customHeight="false" outlineLevel="0" collapsed="false">
      <c r="A1607" s="131" t="s">
        <v>10640</v>
      </c>
      <c r="B1607" s="0" t="s">
        <v>4710</v>
      </c>
      <c r="C1607" s="131" t="s">
        <v>1970</v>
      </c>
      <c r="D1607" s="131" t="s">
        <v>1869</v>
      </c>
      <c r="E1607" s="0" t="s">
        <v>194</v>
      </c>
      <c r="F1607" s="0" t="s">
        <v>399</v>
      </c>
      <c r="G1607" s="0" t="s">
        <v>196</v>
      </c>
      <c r="H1607" s="0" t="s">
        <v>1287</v>
      </c>
      <c r="J1607" s="111" t="n">
        <v>1</v>
      </c>
      <c r="K1607" s="0" t="s">
        <v>198</v>
      </c>
      <c r="L1607" s="0" t="s">
        <v>198</v>
      </c>
      <c r="M1607" s="0" t="s">
        <v>199</v>
      </c>
      <c r="O1607" s="0" t="s">
        <v>200</v>
      </c>
      <c r="P1607" s="0" t="s">
        <v>2084</v>
      </c>
      <c r="Q1607" s="120" t="s">
        <v>200</v>
      </c>
      <c r="R1607" s="0" t="s">
        <v>10373</v>
      </c>
      <c r="S1607" s="0" t="s">
        <v>201</v>
      </c>
      <c r="T1607" s="0" t="s">
        <v>198</v>
      </c>
      <c r="U1607" s="0" t="s">
        <v>202</v>
      </c>
      <c r="V1607" s="0" t="s">
        <v>1252</v>
      </c>
      <c r="W1607" s="110" t="s">
        <v>204</v>
      </c>
      <c r="X1607" s="111" t="n">
        <v>2008</v>
      </c>
      <c r="Y1607" s="111" t="s">
        <v>1624</v>
      </c>
      <c r="Z1607" s="111" t="s">
        <v>221</v>
      </c>
      <c r="AA1607" s="122" t="s">
        <v>200</v>
      </c>
      <c r="AB1607" s="0" t="s">
        <v>4709</v>
      </c>
      <c r="AC1607" s="0" t="s">
        <v>4491</v>
      </c>
      <c r="AD1607" s="111" t="n">
        <v>2008</v>
      </c>
      <c r="AE1607" s="111" t="s">
        <v>198</v>
      </c>
      <c r="AI1607" s="111" t="s">
        <v>207</v>
      </c>
      <c r="AK1607" s="111" t="str">
        <f aca="false">(AB1607)</f>
        <v>Grasshopper Manufacture</v>
      </c>
      <c r="AL1607" s="0" t="s">
        <v>200</v>
      </c>
      <c r="AM1607" s="111" t="n">
        <f aca="false">AD1607</f>
        <v>2008</v>
      </c>
      <c r="AN1607" s="111" t="s">
        <v>208</v>
      </c>
      <c r="AO1607" s="0" t="s">
        <v>4360</v>
      </c>
      <c r="AP1607" s="0" t="s">
        <v>200</v>
      </c>
      <c r="AQ1607" s="0" t="s">
        <v>200</v>
      </c>
      <c r="AR1607" s="0" t="s">
        <v>10641</v>
      </c>
      <c r="AS1607" s="0" t="s">
        <v>4711</v>
      </c>
      <c r="AT1607" s="0" t="s">
        <v>4712</v>
      </c>
      <c r="AU1607" s="0" t="s">
        <v>227</v>
      </c>
      <c r="AV1607" s="0" t="s">
        <v>4713</v>
      </c>
      <c r="AW1607" s="0" t="s">
        <v>3435</v>
      </c>
      <c r="AZ1607" s="0" t="s">
        <v>10642</v>
      </c>
      <c r="BA1607" s="124" t="s">
        <v>200</v>
      </c>
      <c r="BB1607" s="0" t="s">
        <v>248</v>
      </c>
      <c r="BC1607" s="0" t="s">
        <v>10643</v>
      </c>
      <c r="BD1607" s="0" t="s">
        <v>4716</v>
      </c>
      <c r="BE1607" s="0" t="s">
        <v>4717</v>
      </c>
      <c r="BF1607" s="0" t="s">
        <v>10644</v>
      </c>
      <c r="BG1607" s="125" t="s">
        <v>200</v>
      </c>
      <c r="BH1607" s="0" t="s">
        <v>582</v>
      </c>
      <c r="BI1607" s="112" t="n">
        <v>5060102950912</v>
      </c>
      <c r="BJ1607" s="126" t="s">
        <v>200</v>
      </c>
      <c r="BK1607" s="0" t="s">
        <v>215</v>
      </c>
      <c r="BL1607" s="112" t="n">
        <v>4</v>
      </c>
      <c r="BM1607" s="112" t="n">
        <v>4</v>
      </c>
      <c r="BN1607" s="112" t="n">
        <v>4</v>
      </c>
      <c r="BO1607" s="111" t="n">
        <v>20</v>
      </c>
      <c r="BP1607" s="125" t="s">
        <v>200</v>
      </c>
      <c r="BQ1607" s="127" t="s">
        <v>216</v>
      </c>
    </row>
    <row r="1608" customFormat="false" ht="13.8" hidden="false" customHeight="false" outlineLevel="0" collapsed="false">
      <c r="A1608" s="131" t="s">
        <v>10645</v>
      </c>
      <c r="B1608" s="0" t="s">
        <v>4710</v>
      </c>
      <c r="C1608" s="131" t="s">
        <v>1970</v>
      </c>
      <c r="D1608" s="131" t="s">
        <v>1869</v>
      </c>
      <c r="E1608" s="0" t="s">
        <v>194</v>
      </c>
      <c r="F1608" s="0" t="s">
        <v>195</v>
      </c>
      <c r="G1608" s="0" t="s">
        <v>196</v>
      </c>
      <c r="H1608" s="0" t="s">
        <v>219</v>
      </c>
      <c r="J1608" s="111" t="n">
        <v>1</v>
      </c>
      <c r="K1608" s="0" t="s">
        <v>198</v>
      </c>
      <c r="L1608" s="0" t="s">
        <v>198</v>
      </c>
      <c r="M1608" s="0" t="s">
        <v>274</v>
      </c>
      <c r="O1608" s="0" t="s">
        <v>200</v>
      </c>
      <c r="P1608" s="0" t="s">
        <v>2084</v>
      </c>
      <c r="Q1608" s="120" t="s">
        <v>200</v>
      </c>
      <c r="R1608" s="0" t="s">
        <v>10373</v>
      </c>
      <c r="S1608" s="0" t="s">
        <v>201</v>
      </c>
      <c r="T1608" s="0" t="s">
        <v>198</v>
      </c>
      <c r="U1608" s="0" t="s">
        <v>202</v>
      </c>
      <c r="V1608" s="0" t="s">
        <v>1252</v>
      </c>
      <c r="W1608" s="110" t="s">
        <v>204</v>
      </c>
      <c r="X1608" s="111" t="n">
        <v>2010</v>
      </c>
      <c r="Y1608" s="111" t="s">
        <v>1624</v>
      </c>
      <c r="Z1608" s="111" t="s">
        <v>221</v>
      </c>
      <c r="AA1608" s="122" t="s">
        <v>200</v>
      </c>
      <c r="AB1608" s="0" t="s">
        <v>4709</v>
      </c>
      <c r="AC1608" s="0" t="s">
        <v>4491</v>
      </c>
      <c r="AD1608" s="111" t="n">
        <v>2010</v>
      </c>
      <c r="AE1608" s="111" t="s">
        <v>198</v>
      </c>
      <c r="AI1608" s="111" t="s">
        <v>207</v>
      </c>
      <c r="AK1608" s="111" t="str">
        <f aca="false">(AB1608)</f>
        <v>Grasshopper Manufacture</v>
      </c>
      <c r="AM1608" s="111" t="n">
        <f aca="false">AD1608</f>
        <v>2010</v>
      </c>
      <c r="AN1608" s="111" t="s">
        <v>208</v>
      </c>
      <c r="AO1608" s="0" t="s">
        <v>4360</v>
      </c>
      <c r="AP1608" s="0" t="s">
        <v>200</v>
      </c>
      <c r="AS1608" s="0" t="s">
        <v>4711</v>
      </c>
      <c r="AT1608" s="0" t="s">
        <v>4712</v>
      </c>
      <c r="AU1608" s="0" t="s">
        <v>227</v>
      </c>
      <c r="AV1608" s="0" t="s">
        <v>4713</v>
      </c>
      <c r="AZ1608" s="0" t="s">
        <v>10646</v>
      </c>
      <c r="BA1608" s="124" t="s">
        <v>200</v>
      </c>
      <c r="BB1608" s="0" t="s">
        <v>248</v>
      </c>
      <c r="BC1608" s="0" t="s">
        <v>10647</v>
      </c>
      <c r="BD1608" s="0" t="s">
        <v>10648</v>
      </c>
      <c r="BE1608" s="0" t="s">
        <v>10649</v>
      </c>
      <c r="BF1608" s="0" t="s">
        <v>200</v>
      </c>
      <c r="BG1608" s="125" t="s">
        <v>200</v>
      </c>
      <c r="BH1608" s="0" t="s">
        <v>582</v>
      </c>
      <c r="BI1608" s="112" t="n">
        <v>5060102952381</v>
      </c>
      <c r="BJ1608" s="126" t="s">
        <v>200</v>
      </c>
      <c r="BK1608" s="0" t="s">
        <v>215</v>
      </c>
      <c r="BL1608" s="112" t="n">
        <v>4</v>
      </c>
      <c r="BM1608" s="112" t="n">
        <v>4</v>
      </c>
      <c r="BN1608" s="112" t="n">
        <v>4</v>
      </c>
      <c r="BO1608" s="111" t="n">
        <v>20</v>
      </c>
      <c r="BP1608" s="125" t="s">
        <v>200</v>
      </c>
      <c r="BQ1608" s="127" t="s">
        <v>216</v>
      </c>
    </row>
    <row r="1609" customFormat="false" ht="13.8" hidden="false" customHeight="false" outlineLevel="0" collapsed="false">
      <c r="A1609" s="131" t="s">
        <v>10650</v>
      </c>
      <c r="B1609" s="0" t="s">
        <v>4710</v>
      </c>
      <c r="C1609" s="0" t="s">
        <v>329</v>
      </c>
      <c r="D1609" s="0" t="s">
        <v>1869</v>
      </c>
      <c r="E1609" s="0" t="s">
        <v>194</v>
      </c>
      <c r="F1609" s="0" t="s">
        <v>195</v>
      </c>
      <c r="G1609" s="0" t="s">
        <v>196</v>
      </c>
      <c r="H1609" s="0" t="s">
        <v>219</v>
      </c>
      <c r="J1609" s="111" t="n">
        <v>1</v>
      </c>
      <c r="K1609" s="0" t="s">
        <v>198</v>
      </c>
      <c r="L1609" s="0" t="s">
        <v>198</v>
      </c>
      <c r="M1609" s="0" t="s">
        <v>274</v>
      </c>
      <c r="O1609" s="0" t="s">
        <v>200</v>
      </c>
      <c r="P1609" s="0" t="s">
        <v>2084</v>
      </c>
      <c r="Q1609" s="120" t="s">
        <v>200</v>
      </c>
      <c r="R1609" s="0" t="s">
        <v>10373</v>
      </c>
      <c r="S1609" s="0" t="s">
        <v>201</v>
      </c>
      <c r="T1609" s="0" t="s">
        <v>198</v>
      </c>
      <c r="U1609" s="0" t="s">
        <v>202</v>
      </c>
      <c r="V1609" s="0" t="s">
        <v>1252</v>
      </c>
      <c r="W1609" s="110" t="s">
        <v>204</v>
      </c>
      <c r="X1609" s="111" t="n">
        <v>2009</v>
      </c>
      <c r="Z1609" s="130" t="s">
        <v>757</v>
      </c>
      <c r="AA1609" s="122" t="s">
        <v>200</v>
      </c>
      <c r="AB1609" s="0" t="s">
        <v>4341</v>
      </c>
      <c r="AC1609" s="0" t="s">
        <v>543</v>
      </c>
      <c r="AD1609" s="111" t="n">
        <v>2009</v>
      </c>
      <c r="AE1609" s="111" t="s">
        <v>222</v>
      </c>
      <c r="AG1609" s="111" t="s">
        <v>3099</v>
      </c>
      <c r="AH1609" s="111" t="s">
        <v>200</v>
      </c>
      <c r="AI1609" s="111" t="s">
        <v>207</v>
      </c>
      <c r="AK1609" s="111" t="str">
        <f aca="false">(AB1609)</f>
        <v>Ready at dawn</v>
      </c>
      <c r="AL1609" s="0" t="s">
        <v>200</v>
      </c>
      <c r="AM1609" s="111" t="n">
        <f aca="false">AD1609</f>
        <v>2009</v>
      </c>
      <c r="AN1609" s="111" t="s">
        <v>297</v>
      </c>
      <c r="AO1609" s="0" t="s">
        <v>4360</v>
      </c>
      <c r="AP1609" s="0" t="s">
        <v>200</v>
      </c>
      <c r="AR1609" s="0" t="s">
        <v>200</v>
      </c>
      <c r="AS1609" s="0" t="s">
        <v>200</v>
      </c>
      <c r="AT1609" s="0" t="s">
        <v>7130</v>
      </c>
      <c r="AU1609" s="0" t="s">
        <v>2297</v>
      </c>
      <c r="AV1609" s="0" t="s">
        <v>7131</v>
      </c>
      <c r="AW1609" s="0" t="s">
        <v>200</v>
      </c>
      <c r="AZ1609" s="0" t="s">
        <v>10651</v>
      </c>
      <c r="BA1609" s="124" t="s">
        <v>200</v>
      </c>
      <c r="BB1609" s="0" t="s">
        <v>248</v>
      </c>
      <c r="BC1609" s="0" t="s">
        <v>10652</v>
      </c>
      <c r="BD1609" s="0" t="s">
        <v>10653</v>
      </c>
      <c r="BE1609" s="0" t="s">
        <v>10654</v>
      </c>
      <c r="BG1609" s="125" t="s">
        <v>200</v>
      </c>
      <c r="BH1609" s="0" t="s">
        <v>582</v>
      </c>
      <c r="BI1609" s="112" t="n">
        <v>5055060951033</v>
      </c>
      <c r="BJ1609" s="126" t="s">
        <v>200</v>
      </c>
      <c r="BK1609" s="0" t="s">
        <v>215</v>
      </c>
      <c r="BL1609" s="112" t="n">
        <v>4</v>
      </c>
      <c r="BM1609" s="112" t="n">
        <v>4</v>
      </c>
      <c r="BN1609" s="112" t="n">
        <v>4</v>
      </c>
      <c r="BO1609" s="111" t="n">
        <v>20</v>
      </c>
      <c r="BP1609" s="125" t="s">
        <v>200</v>
      </c>
      <c r="BQ1609" s="127" t="s">
        <v>216</v>
      </c>
    </row>
    <row r="1610" customFormat="false" ht="13.8" hidden="false" customHeight="false" outlineLevel="0" collapsed="false">
      <c r="A1610" s="131" t="s">
        <v>10655</v>
      </c>
      <c r="B1610" s="0" t="s">
        <v>4710</v>
      </c>
      <c r="C1610" s="131" t="s">
        <v>1970</v>
      </c>
      <c r="D1610" s="131" t="s">
        <v>1333</v>
      </c>
      <c r="E1610" s="0" t="s">
        <v>194</v>
      </c>
      <c r="F1610" s="0" t="s">
        <v>1509</v>
      </c>
      <c r="G1610" s="0" t="s">
        <v>196</v>
      </c>
      <c r="H1610" s="0" t="s">
        <v>1287</v>
      </c>
      <c r="J1610" s="111" t="n">
        <v>1</v>
      </c>
      <c r="K1610" s="0" t="s">
        <v>198</v>
      </c>
      <c r="L1610" s="0" t="s">
        <v>198</v>
      </c>
      <c r="M1610" s="0" t="s">
        <v>199</v>
      </c>
      <c r="O1610" s="0" t="s">
        <v>200</v>
      </c>
      <c r="P1610" s="0" t="s">
        <v>2084</v>
      </c>
      <c r="Q1610" s="120" t="s">
        <v>200</v>
      </c>
      <c r="R1610" s="0" t="s">
        <v>10373</v>
      </c>
      <c r="S1610" s="0" t="s">
        <v>3441</v>
      </c>
      <c r="T1610" s="0" t="s">
        <v>3441</v>
      </c>
      <c r="U1610" s="0" t="s">
        <v>202</v>
      </c>
      <c r="V1610" s="0" t="s">
        <v>1252</v>
      </c>
      <c r="W1610" s="110" t="s">
        <v>204</v>
      </c>
      <c r="X1610" s="111" t="n">
        <v>2012</v>
      </c>
      <c r="Z1610" s="130" t="s">
        <v>757</v>
      </c>
      <c r="AA1610" s="122" t="s">
        <v>200</v>
      </c>
      <c r="AB1610" s="0" t="s">
        <v>10656</v>
      </c>
      <c r="AC1610" s="0" t="s">
        <v>9448</v>
      </c>
      <c r="AD1610" s="111" t="n">
        <v>2012</v>
      </c>
      <c r="AE1610" s="111" t="s">
        <v>222</v>
      </c>
      <c r="AI1610" s="111" t="s">
        <v>207</v>
      </c>
      <c r="AK1610" s="111" t="str">
        <f aca="false">(AB1610)</f>
        <v>Ganbarion</v>
      </c>
      <c r="AM1610" s="111" t="n">
        <f aca="false">AD1610</f>
        <v>2012</v>
      </c>
      <c r="AN1610" s="111" t="s">
        <v>208</v>
      </c>
      <c r="AO1610" s="0" t="s">
        <v>4360</v>
      </c>
      <c r="AP1610" s="0" t="s">
        <v>200</v>
      </c>
      <c r="AS1610" s="0" t="s">
        <v>200</v>
      </c>
      <c r="AT1610" s="0" t="s">
        <v>7446</v>
      </c>
      <c r="AU1610" s="0" t="s">
        <v>470</v>
      </c>
      <c r="AV1610" s="0" t="s">
        <v>200</v>
      </c>
      <c r="AZ1610" s="0" t="s">
        <v>10657</v>
      </c>
      <c r="BA1610" s="124" t="s">
        <v>200</v>
      </c>
      <c r="BB1610" s="0" t="s">
        <v>248</v>
      </c>
      <c r="BC1610" s="0" t="s">
        <v>10658</v>
      </c>
      <c r="BD1610" s="0" t="s">
        <v>10659</v>
      </c>
      <c r="BE1610" s="0" t="s">
        <v>10660</v>
      </c>
      <c r="BG1610" s="125" t="s">
        <v>200</v>
      </c>
      <c r="BH1610" s="0" t="s">
        <v>582</v>
      </c>
      <c r="BI1610" s="112" t="s">
        <v>198</v>
      </c>
      <c r="BJ1610" s="126" t="s">
        <v>200</v>
      </c>
      <c r="BK1610" s="0" t="s">
        <v>215</v>
      </c>
      <c r="BL1610" s="112" t="n">
        <v>4</v>
      </c>
      <c r="BM1610" s="112" t="n">
        <v>4</v>
      </c>
      <c r="BN1610" s="112" t="n">
        <v>4</v>
      </c>
      <c r="BO1610" s="111" t="n">
        <v>20</v>
      </c>
      <c r="BP1610" s="125" t="s">
        <v>200</v>
      </c>
      <c r="BQ1610" s="127" t="s">
        <v>216</v>
      </c>
    </row>
    <row r="1611" customFormat="false" ht="13.8" hidden="false" customHeight="false" outlineLevel="0" collapsed="false">
      <c r="A1611" s="0" t="s">
        <v>10661</v>
      </c>
      <c r="B1611" s="0" t="s">
        <v>4710</v>
      </c>
      <c r="C1611" s="0" t="s">
        <v>390</v>
      </c>
      <c r="D1611" s="0" t="s">
        <v>1333</v>
      </c>
      <c r="E1611" s="0" t="s">
        <v>194</v>
      </c>
      <c r="F1611" s="0" t="s">
        <v>399</v>
      </c>
      <c r="G1611" s="0" t="s">
        <v>196</v>
      </c>
      <c r="H1611" s="0" t="s">
        <v>219</v>
      </c>
      <c r="J1611" s="111" t="n">
        <v>2</v>
      </c>
      <c r="K1611" s="0" t="s">
        <v>198</v>
      </c>
      <c r="L1611" s="0" t="s">
        <v>392</v>
      </c>
      <c r="M1611" s="0" t="s">
        <v>274</v>
      </c>
      <c r="O1611" s="0" t="s">
        <v>200</v>
      </c>
      <c r="P1611" s="0" t="s">
        <v>410</v>
      </c>
      <c r="Q1611" s="120" t="s">
        <v>200</v>
      </c>
      <c r="R1611" s="0" t="s">
        <v>10373</v>
      </c>
      <c r="S1611" s="0" t="s">
        <v>201</v>
      </c>
      <c r="T1611" s="0" t="s">
        <v>198</v>
      </c>
      <c r="U1611" s="0" t="s">
        <v>202</v>
      </c>
      <c r="V1611" s="0" t="s">
        <v>1252</v>
      </c>
      <c r="W1611" s="110" t="s">
        <v>204</v>
      </c>
      <c r="X1611" s="111" t="n">
        <v>2009</v>
      </c>
      <c r="Y1611" s="111" t="s">
        <v>498</v>
      </c>
      <c r="Z1611" s="111" t="s">
        <v>221</v>
      </c>
      <c r="AA1611" s="122" t="s">
        <v>200</v>
      </c>
      <c r="AB1611" s="0" t="s">
        <v>9448</v>
      </c>
      <c r="AC1611" s="0" t="s">
        <v>9448</v>
      </c>
      <c r="AD1611" s="111" t="n">
        <v>2009</v>
      </c>
      <c r="AE1611" s="111" t="s">
        <v>222</v>
      </c>
      <c r="AI1611" s="111" t="s">
        <v>294</v>
      </c>
      <c r="AJ1611" s="111" t="s">
        <v>4852</v>
      </c>
      <c r="AK1611" s="0" t="s">
        <v>9448</v>
      </c>
      <c r="AL1611" s="0" t="s">
        <v>200</v>
      </c>
      <c r="AM1611" s="111" t="n">
        <v>2001</v>
      </c>
      <c r="AN1611" s="111" t="s">
        <v>208</v>
      </c>
      <c r="AO1611" s="0" t="s">
        <v>4360</v>
      </c>
      <c r="AP1611" s="0" t="s">
        <v>200</v>
      </c>
      <c r="AR1611" s="0" t="s">
        <v>200</v>
      </c>
      <c r="AS1611" s="0" t="s">
        <v>10662</v>
      </c>
      <c r="AT1611" s="0" t="s">
        <v>381</v>
      </c>
      <c r="AU1611" s="0" t="s">
        <v>3408</v>
      </c>
      <c r="AV1611" s="104" t="s">
        <v>9625</v>
      </c>
      <c r="AW1611" s="104" t="s">
        <v>200</v>
      </c>
      <c r="AX1611" s="104"/>
      <c r="AY1611" s="104"/>
      <c r="AZ1611" s="0" t="s">
        <v>10663</v>
      </c>
      <c r="BA1611" s="124" t="s">
        <v>200</v>
      </c>
      <c r="BB1611" s="0" t="s">
        <v>248</v>
      </c>
      <c r="BC1611" s="0" t="s">
        <v>10664</v>
      </c>
      <c r="BD1611" s="0" t="s">
        <v>10665</v>
      </c>
      <c r="BE1611" s="0" t="s">
        <v>10666</v>
      </c>
      <c r="BG1611" s="125" t="s">
        <v>200</v>
      </c>
      <c r="BH1611" s="0" t="s">
        <v>582</v>
      </c>
      <c r="BI1611" s="112" t="n">
        <v>61445</v>
      </c>
      <c r="BJ1611" s="126" t="s">
        <v>200</v>
      </c>
      <c r="BK1611" s="0" t="s">
        <v>215</v>
      </c>
      <c r="BL1611" s="112" t="n">
        <v>4</v>
      </c>
      <c r="BM1611" s="112" t="n">
        <v>4</v>
      </c>
      <c r="BN1611" s="112" t="n">
        <v>4</v>
      </c>
      <c r="BO1611" s="111" t="n">
        <v>20</v>
      </c>
      <c r="BP1611" s="125" t="s">
        <v>200</v>
      </c>
      <c r="BQ1611" s="127" t="s">
        <v>216</v>
      </c>
    </row>
    <row r="1612" customFormat="false" ht="13.8" hidden="false" customHeight="false" outlineLevel="0" collapsed="false">
      <c r="A1612" s="0" t="s">
        <v>10667</v>
      </c>
      <c r="B1612" s="0" t="s">
        <v>4710</v>
      </c>
      <c r="C1612" s="0" t="s">
        <v>390</v>
      </c>
      <c r="D1612" s="0" t="s">
        <v>1333</v>
      </c>
      <c r="E1612" s="0" t="s">
        <v>194</v>
      </c>
      <c r="F1612" s="0" t="s">
        <v>399</v>
      </c>
      <c r="G1612" s="0" t="s">
        <v>196</v>
      </c>
      <c r="H1612" s="0" t="s">
        <v>219</v>
      </c>
      <c r="J1612" s="111" t="n">
        <v>2</v>
      </c>
      <c r="K1612" s="0" t="s">
        <v>198</v>
      </c>
      <c r="L1612" s="0" t="s">
        <v>392</v>
      </c>
      <c r="M1612" s="0" t="s">
        <v>274</v>
      </c>
      <c r="O1612" s="0" t="s">
        <v>237</v>
      </c>
      <c r="Q1612" s="120" t="s">
        <v>200</v>
      </c>
      <c r="R1612" s="0" t="s">
        <v>10373</v>
      </c>
      <c r="S1612" s="0" t="s">
        <v>201</v>
      </c>
      <c r="T1612" s="0" t="s">
        <v>198</v>
      </c>
      <c r="U1612" s="0" t="s">
        <v>202</v>
      </c>
      <c r="V1612" s="0" t="s">
        <v>1252</v>
      </c>
      <c r="W1612" s="110" t="s">
        <v>204</v>
      </c>
      <c r="X1612" s="111" t="n">
        <v>2009</v>
      </c>
      <c r="Y1612" s="111" t="s">
        <v>498</v>
      </c>
      <c r="Z1612" s="111" t="s">
        <v>221</v>
      </c>
      <c r="AA1612" s="122" t="s">
        <v>200</v>
      </c>
      <c r="AB1612" s="0" t="s">
        <v>9448</v>
      </c>
      <c r="AC1612" s="0" t="s">
        <v>9448</v>
      </c>
      <c r="AD1612" s="111" t="n">
        <v>2009</v>
      </c>
      <c r="AE1612" s="111" t="s">
        <v>222</v>
      </c>
      <c r="AI1612" s="111" t="s">
        <v>294</v>
      </c>
      <c r="AJ1612" s="111" t="s">
        <v>4852</v>
      </c>
      <c r="AK1612" s="0" t="s">
        <v>9448</v>
      </c>
      <c r="AM1612" s="111" t="n">
        <v>2004</v>
      </c>
      <c r="AN1612" s="111" t="s">
        <v>208</v>
      </c>
      <c r="AO1612" s="0" t="s">
        <v>4360</v>
      </c>
      <c r="AP1612" s="0" t="s">
        <v>200</v>
      </c>
      <c r="AR1612" s="0" t="s">
        <v>10668</v>
      </c>
      <c r="AS1612" s="0" t="s">
        <v>10662</v>
      </c>
      <c r="AT1612" s="0" t="s">
        <v>381</v>
      </c>
      <c r="AU1612" s="0" t="s">
        <v>3408</v>
      </c>
      <c r="AV1612" s="0" t="s">
        <v>10199</v>
      </c>
      <c r="AZ1612" s="0" t="s">
        <v>10669</v>
      </c>
      <c r="BA1612" s="124" t="s">
        <v>200</v>
      </c>
      <c r="BB1612" s="0" t="s">
        <v>248</v>
      </c>
      <c r="BC1612" s="0" t="s">
        <v>10670</v>
      </c>
      <c r="BD1612" s="0" t="s">
        <v>7408</v>
      </c>
      <c r="BE1612" s="0" t="s">
        <v>10671</v>
      </c>
      <c r="BF1612" s="0" t="s">
        <v>10672</v>
      </c>
      <c r="BG1612" s="125" t="s">
        <v>200</v>
      </c>
      <c r="BH1612" s="0" t="s">
        <v>582</v>
      </c>
      <c r="BI1612" s="112" t="n">
        <v>45496367077</v>
      </c>
      <c r="BJ1612" s="126" t="s">
        <v>200</v>
      </c>
      <c r="BK1612" s="0" t="s">
        <v>215</v>
      </c>
      <c r="BL1612" s="112" t="n">
        <v>4</v>
      </c>
      <c r="BM1612" s="112" t="n">
        <v>4</v>
      </c>
      <c r="BN1612" s="112" t="n">
        <v>4</v>
      </c>
      <c r="BO1612" s="111" t="n">
        <v>20</v>
      </c>
      <c r="BP1612" s="125" t="s">
        <v>200</v>
      </c>
      <c r="BQ1612" s="127" t="s">
        <v>216</v>
      </c>
    </row>
    <row r="1613" customFormat="false" ht="13.8" hidden="false" customHeight="false" outlineLevel="0" collapsed="false">
      <c r="A1613" s="131" t="s">
        <v>10673</v>
      </c>
      <c r="B1613" s="0" t="s">
        <v>4710</v>
      </c>
      <c r="C1613" s="131" t="s">
        <v>1394</v>
      </c>
      <c r="D1613" s="131" t="s">
        <v>1333</v>
      </c>
      <c r="E1613" s="0" t="s">
        <v>194</v>
      </c>
      <c r="F1613" s="0" t="s">
        <v>195</v>
      </c>
      <c r="G1613" s="0" t="s">
        <v>196</v>
      </c>
      <c r="H1613" s="0" t="s">
        <v>219</v>
      </c>
      <c r="J1613" s="111" t="n">
        <v>1</v>
      </c>
      <c r="K1613" s="0" t="s">
        <v>198</v>
      </c>
      <c r="L1613" s="0" t="s">
        <v>198</v>
      </c>
      <c r="M1613" s="0" t="s">
        <v>199</v>
      </c>
      <c r="O1613" s="0" t="s">
        <v>200</v>
      </c>
      <c r="Q1613" s="120" t="s">
        <v>200</v>
      </c>
      <c r="R1613" s="0" t="s">
        <v>10373</v>
      </c>
      <c r="S1613" s="0" t="s">
        <v>201</v>
      </c>
      <c r="T1613" s="0" t="s">
        <v>198</v>
      </c>
      <c r="U1613" s="0" t="s">
        <v>202</v>
      </c>
      <c r="V1613" s="0" t="s">
        <v>1252</v>
      </c>
      <c r="W1613" s="110" t="s">
        <v>204</v>
      </c>
      <c r="X1613" s="111" t="n">
        <v>2009</v>
      </c>
      <c r="Y1613" s="111" t="s">
        <v>498</v>
      </c>
      <c r="Z1613" s="111" t="s">
        <v>757</v>
      </c>
      <c r="AA1613" s="122" t="s">
        <v>200</v>
      </c>
      <c r="AB1613" s="0" t="s">
        <v>5367</v>
      </c>
      <c r="AC1613" s="0" t="s">
        <v>1696</v>
      </c>
      <c r="AD1613" s="111" t="n">
        <v>2009</v>
      </c>
      <c r="AE1613" s="111" t="s">
        <v>222</v>
      </c>
      <c r="AI1613" s="111" t="s">
        <v>207</v>
      </c>
      <c r="AK1613" s="111" t="str">
        <f aca="false">(AB1613)</f>
        <v>Ubisoft Quebec</v>
      </c>
      <c r="AM1613" s="111" t="n">
        <f aca="false">AD1613</f>
        <v>2009</v>
      </c>
      <c r="AN1613" s="111" t="s">
        <v>1887</v>
      </c>
      <c r="AS1613" s="0" t="s">
        <v>947</v>
      </c>
      <c r="AT1613" s="0" t="s">
        <v>2316</v>
      </c>
      <c r="AU1613" s="0" t="s">
        <v>483</v>
      </c>
      <c r="AV1613" s="0" t="s">
        <v>200</v>
      </c>
      <c r="AY1613" s="131" t="s">
        <v>3446</v>
      </c>
      <c r="AZ1613" s="0" t="s">
        <v>10674</v>
      </c>
      <c r="BA1613" s="124" t="s">
        <v>200</v>
      </c>
      <c r="BB1613" s="0" t="s">
        <v>248</v>
      </c>
      <c r="BC1613" s="0" t="s">
        <v>10675</v>
      </c>
      <c r="BD1613" s="0" t="s">
        <v>9704</v>
      </c>
      <c r="BE1613" s="0" t="s">
        <v>10676</v>
      </c>
      <c r="BF1613" s="0" t="s">
        <v>200</v>
      </c>
      <c r="BG1613" s="125" t="s">
        <v>200</v>
      </c>
      <c r="BH1613" s="0" t="s">
        <v>582</v>
      </c>
      <c r="BI1613" s="112" t="n">
        <v>3307212808514</v>
      </c>
      <c r="BJ1613" s="126" t="s">
        <v>200</v>
      </c>
      <c r="BK1613" s="0" t="s">
        <v>215</v>
      </c>
      <c r="BL1613" s="112" t="n">
        <v>4</v>
      </c>
      <c r="BM1613" s="112" t="n">
        <v>4</v>
      </c>
      <c r="BN1613" s="112" t="n">
        <v>4</v>
      </c>
      <c r="BO1613" s="111" t="n">
        <v>20</v>
      </c>
      <c r="BP1613" s="125" t="s">
        <v>200</v>
      </c>
      <c r="BQ1613" s="127" t="s">
        <v>216</v>
      </c>
    </row>
    <row r="1614" customFormat="false" ht="13.8" hidden="false" customHeight="false" outlineLevel="0" collapsed="false">
      <c r="A1614" s="0" t="s">
        <v>10677</v>
      </c>
      <c r="B1614" s="0" t="s">
        <v>4710</v>
      </c>
      <c r="C1614" s="131" t="s">
        <v>1451</v>
      </c>
      <c r="D1614" s="131" t="s">
        <v>1333</v>
      </c>
      <c r="E1614" s="0" t="s">
        <v>194</v>
      </c>
      <c r="F1614" s="0" t="s">
        <v>1509</v>
      </c>
      <c r="G1614" s="131" t="s">
        <v>330</v>
      </c>
      <c r="H1614" s="0" t="s">
        <v>901</v>
      </c>
      <c r="J1614" s="111" t="n">
        <v>1</v>
      </c>
      <c r="K1614" s="0" t="s">
        <v>198</v>
      </c>
      <c r="L1614" s="0" t="s">
        <v>198</v>
      </c>
      <c r="M1614" s="0" t="s">
        <v>199</v>
      </c>
      <c r="O1614" s="0" t="s">
        <v>200</v>
      </c>
      <c r="Q1614" s="120" t="s">
        <v>200</v>
      </c>
      <c r="R1614" s="0" t="s">
        <v>10373</v>
      </c>
      <c r="S1614" s="0" t="s">
        <v>201</v>
      </c>
      <c r="T1614" s="0" t="s">
        <v>198</v>
      </c>
      <c r="U1614" s="0" t="s">
        <v>202</v>
      </c>
      <c r="V1614" s="0" t="s">
        <v>1252</v>
      </c>
      <c r="W1614" s="110" t="s">
        <v>204</v>
      </c>
      <c r="X1614" s="111" t="n">
        <v>2012</v>
      </c>
      <c r="Z1614" s="130" t="s">
        <v>757</v>
      </c>
      <c r="AA1614" s="122" t="s">
        <v>200</v>
      </c>
      <c r="AB1614" s="0" t="s">
        <v>10678</v>
      </c>
      <c r="AC1614" s="0" t="s">
        <v>9448</v>
      </c>
      <c r="AD1614" s="111" t="n">
        <v>2012</v>
      </c>
      <c r="AE1614" s="111" t="s">
        <v>222</v>
      </c>
      <c r="AI1614" s="111" t="s">
        <v>294</v>
      </c>
      <c r="AJ1614" s="111" t="s">
        <v>3887</v>
      </c>
      <c r="AK1614" s="0" t="s">
        <v>10678</v>
      </c>
      <c r="AM1614" s="111" t="n">
        <v>2003</v>
      </c>
      <c r="AN1614" s="111" t="s">
        <v>208</v>
      </c>
      <c r="AR1614" s="0" t="s">
        <v>1455</v>
      </c>
      <c r="AS1614" s="0" t="s">
        <v>3575</v>
      </c>
      <c r="AT1614" s="0" t="s">
        <v>3576</v>
      </c>
      <c r="AU1614" s="0" t="s">
        <v>2297</v>
      </c>
      <c r="AV1614" s="0" t="s">
        <v>200</v>
      </c>
      <c r="AZ1614" s="0" t="s">
        <v>10679</v>
      </c>
      <c r="BA1614" s="124" t="s">
        <v>200</v>
      </c>
      <c r="BB1614" s="0" t="s">
        <v>248</v>
      </c>
      <c r="BC1614" s="0" t="s">
        <v>10680</v>
      </c>
      <c r="BD1614" s="0" t="s">
        <v>10681</v>
      </c>
      <c r="BE1614" s="0" t="s">
        <v>10682</v>
      </c>
      <c r="BF1614" s="0" t="s">
        <v>10683</v>
      </c>
      <c r="BG1614" s="125" t="s">
        <v>200</v>
      </c>
      <c r="BH1614" s="0" t="s">
        <v>582</v>
      </c>
      <c r="BI1614" s="112" t="n">
        <v>45496401580</v>
      </c>
      <c r="BJ1614" s="126" t="s">
        <v>200</v>
      </c>
      <c r="BK1614" s="0" t="s">
        <v>215</v>
      </c>
      <c r="BL1614" s="112" t="n">
        <v>4</v>
      </c>
      <c r="BM1614" s="112" t="n">
        <v>4</v>
      </c>
      <c r="BN1614" s="112" t="n">
        <v>4</v>
      </c>
      <c r="BO1614" s="111" t="n">
        <v>20</v>
      </c>
      <c r="BP1614" s="125" t="s">
        <v>200</v>
      </c>
      <c r="BQ1614" s="127" t="s">
        <v>216</v>
      </c>
    </row>
    <row r="1615" customFormat="false" ht="13.8" hidden="false" customHeight="false" outlineLevel="0" collapsed="false">
      <c r="A1615" s="0" t="s">
        <v>10684</v>
      </c>
      <c r="B1615" s="0" t="s">
        <v>4710</v>
      </c>
      <c r="C1615" s="0" t="s">
        <v>713</v>
      </c>
      <c r="D1615" s="0" t="s">
        <v>1869</v>
      </c>
      <c r="E1615" s="0" t="s">
        <v>194</v>
      </c>
      <c r="F1615" s="0" t="s">
        <v>195</v>
      </c>
      <c r="G1615" s="0" t="s">
        <v>391</v>
      </c>
      <c r="H1615" s="0" t="s">
        <v>197</v>
      </c>
      <c r="J1615" s="111" t="n">
        <v>2</v>
      </c>
      <c r="K1615" s="0" t="s">
        <v>198</v>
      </c>
      <c r="L1615" s="0" t="s">
        <v>392</v>
      </c>
      <c r="M1615" s="0" t="s">
        <v>274</v>
      </c>
      <c r="O1615" s="0" t="s">
        <v>200</v>
      </c>
      <c r="Q1615" s="120" t="s">
        <v>200</v>
      </c>
      <c r="R1615" s="0" t="s">
        <v>10373</v>
      </c>
      <c r="S1615" s="0" t="s">
        <v>201</v>
      </c>
      <c r="T1615" s="0" t="s">
        <v>198</v>
      </c>
      <c r="U1615" s="0" t="s">
        <v>202</v>
      </c>
      <c r="V1615" s="0" t="s">
        <v>1252</v>
      </c>
      <c r="W1615" s="110" t="s">
        <v>204</v>
      </c>
      <c r="X1615" s="111" t="n">
        <v>2009</v>
      </c>
      <c r="Z1615" s="111" t="s">
        <v>198</v>
      </c>
      <c r="AA1615" s="122" t="s">
        <v>200</v>
      </c>
      <c r="AB1615" s="0" t="s">
        <v>10589</v>
      </c>
      <c r="AC1615" s="0" t="s">
        <v>9448</v>
      </c>
      <c r="AD1615" s="111" t="n">
        <v>2009</v>
      </c>
      <c r="AE1615" s="111" t="s">
        <v>222</v>
      </c>
      <c r="AI1615" s="111" t="s">
        <v>1313</v>
      </c>
      <c r="AJ1615" s="111" t="s">
        <v>737</v>
      </c>
      <c r="AK1615" s="111" t="s">
        <v>9448</v>
      </c>
      <c r="AL1615" s="0" t="s">
        <v>216</v>
      </c>
      <c r="AM1615" s="111" t="n">
        <v>1984</v>
      </c>
      <c r="AN1615" s="111" t="s">
        <v>1887</v>
      </c>
      <c r="AO1615" s="0" t="s">
        <v>4360</v>
      </c>
      <c r="AP1615" s="0" t="s">
        <v>200</v>
      </c>
      <c r="AS1615" s="0" t="s">
        <v>9583</v>
      </c>
      <c r="AT1615" s="0" t="s">
        <v>1380</v>
      </c>
      <c r="AU1615" s="0" t="s">
        <v>200</v>
      </c>
      <c r="AV1615" s="0" t="s">
        <v>200</v>
      </c>
      <c r="AZ1615" s="0" t="s">
        <v>10685</v>
      </c>
      <c r="BA1615" s="124" t="s">
        <v>200</v>
      </c>
      <c r="BB1615" s="0" t="s">
        <v>462</v>
      </c>
      <c r="BC1615" s="0" t="s">
        <v>10686</v>
      </c>
      <c r="BD1615" s="0" t="s">
        <v>836</v>
      </c>
      <c r="BE1615" s="0" t="s">
        <v>10687</v>
      </c>
      <c r="BF1615" s="0" t="s">
        <v>10688</v>
      </c>
      <c r="BG1615" s="125" t="s">
        <v>200</v>
      </c>
      <c r="BH1615" s="0" t="s">
        <v>582</v>
      </c>
      <c r="BI1615" s="112" t="n">
        <v>45496367237</v>
      </c>
      <c r="BJ1615" s="126" t="s">
        <v>200</v>
      </c>
      <c r="BK1615" s="0" t="s">
        <v>215</v>
      </c>
      <c r="BL1615" s="112" t="n">
        <v>4</v>
      </c>
      <c r="BM1615" s="112" t="n">
        <v>4</v>
      </c>
      <c r="BN1615" s="112" t="n">
        <v>4</v>
      </c>
      <c r="BO1615" s="111" t="n">
        <v>20</v>
      </c>
      <c r="BP1615" s="125" t="s">
        <v>200</v>
      </c>
      <c r="BQ1615" s="127" t="s">
        <v>216</v>
      </c>
    </row>
    <row r="1616" customFormat="false" ht="13.8" hidden="false" customHeight="false" outlineLevel="0" collapsed="false">
      <c r="A1616" s="0" t="s">
        <v>8862</v>
      </c>
      <c r="B1616" s="0" t="s">
        <v>4710</v>
      </c>
      <c r="C1616" s="0" t="s">
        <v>380</v>
      </c>
      <c r="D1616" s="0" t="s">
        <v>193</v>
      </c>
      <c r="E1616" s="0" t="s">
        <v>313</v>
      </c>
      <c r="F1616" s="0" t="s">
        <v>195</v>
      </c>
      <c r="G1616" s="0" t="s">
        <v>330</v>
      </c>
      <c r="H1616" s="0" t="s">
        <v>197</v>
      </c>
      <c r="J1616" s="111" t="n">
        <v>2</v>
      </c>
      <c r="K1616" s="0" t="s">
        <v>198</v>
      </c>
      <c r="L1616" s="0" t="s">
        <v>392</v>
      </c>
      <c r="M1616" s="0" t="s">
        <v>199</v>
      </c>
      <c r="O1616" s="0" t="s">
        <v>200</v>
      </c>
      <c r="Q1616" s="120" t="s">
        <v>200</v>
      </c>
      <c r="R1616" s="0" t="s">
        <v>10373</v>
      </c>
      <c r="S1616" s="0" t="s">
        <v>201</v>
      </c>
      <c r="T1616" s="0" t="s">
        <v>198</v>
      </c>
      <c r="U1616" s="0" t="s">
        <v>202</v>
      </c>
      <c r="V1616" s="0" t="s">
        <v>1252</v>
      </c>
      <c r="W1616" s="110" t="s">
        <v>204</v>
      </c>
      <c r="X1616" s="111" t="n">
        <v>2008</v>
      </c>
      <c r="Z1616" s="111" t="s">
        <v>221</v>
      </c>
      <c r="AA1616" s="122" t="s">
        <v>200</v>
      </c>
      <c r="AB1616" s="0" t="s">
        <v>8863</v>
      </c>
      <c r="AC1616" s="0" t="s">
        <v>3301</v>
      </c>
      <c r="AD1616" s="111" t="n">
        <v>2008</v>
      </c>
      <c r="AE1616" s="111" t="s">
        <v>198</v>
      </c>
      <c r="AI1616" s="111" t="s">
        <v>207</v>
      </c>
      <c r="AK1616" s="111" t="str">
        <f aca="false">(AB1616)</f>
        <v>Infinite interactive</v>
      </c>
      <c r="AM1616" s="111" t="n">
        <f aca="false">AD1616</f>
        <v>2008</v>
      </c>
      <c r="AN1616" s="111" t="s">
        <v>5341</v>
      </c>
      <c r="AS1616" s="0" t="s">
        <v>200</v>
      </c>
      <c r="AU1616" s="0" t="s">
        <v>332</v>
      </c>
      <c r="AV1616" s="0" t="s">
        <v>200</v>
      </c>
      <c r="AZ1616" s="0" t="s">
        <v>10689</v>
      </c>
      <c r="BA1616" s="124" t="s">
        <v>200</v>
      </c>
      <c r="BB1616" s="0" t="s">
        <v>248</v>
      </c>
      <c r="BC1616" s="0" t="s">
        <v>10690</v>
      </c>
      <c r="BD1616" s="0" t="s">
        <v>10691</v>
      </c>
      <c r="BE1616" s="0" t="s">
        <v>10692</v>
      </c>
      <c r="BF1616" s="0" t="s">
        <v>10693</v>
      </c>
      <c r="BG1616" s="125" t="s">
        <v>200</v>
      </c>
      <c r="BH1616" s="0" t="s">
        <v>582</v>
      </c>
      <c r="BI1616" s="112" t="n">
        <v>5060125482155</v>
      </c>
      <c r="BJ1616" s="126" t="s">
        <v>200</v>
      </c>
      <c r="BK1616" s="0" t="s">
        <v>215</v>
      </c>
      <c r="BL1616" s="112" t="n">
        <v>4</v>
      </c>
      <c r="BM1616" s="112" t="n">
        <v>4</v>
      </c>
      <c r="BN1616" s="112" t="n">
        <v>4</v>
      </c>
      <c r="BO1616" s="111" t="n">
        <v>20</v>
      </c>
      <c r="BP1616" s="125" t="s">
        <v>200</v>
      </c>
      <c r="BQ1616" s="127" t="s">
        <v>216</v>
      </c>
    </row>
    <row r="1617" customFormat="false" ht="13.8" hidden="false" customHeight="false" outlineLevel="0" collapsed="false">
      <c r="A1617" s="0" t="s">
        <v>10694</v>
      </c>
      <c r="B1617" s="0" t="s">
        <v>4710</v>
      </c>
      <c r="C1617" s="0" t="s">
        <v>2128</v>
      </c>
      <c r="D1617" s="0" t="s">
        <v>1333</v>
      </c>
      <c r="E1617" s="0" t="s">
        <v>194</v>
      </c>
      <c r="F1617" s="0" t="s">
        <v>195</v>
      </c>
      <c r="G1617" s="0" t="s">
        <v>196</v>
      </c>
      <c r="H1617" s="0" t="s">
        <v>197</v>
      </c>
      <c r="J1617" s="111" t="n">
        <v>4</v>
      </c>
      <c r="K1617" s="0" t="s">
        <v>198</v>
      </c>
      <c r="L1617" s="0" t="s">
        <v>392</v>
      </c>
      <c r="M1617" s="0" t="s">
        <v>199</v>
      </c>
      <c r="O1617" s="0" t="s">
        <v>200</v>
      </c>
      <c r="Q1617" s="120" t="s">
        <v>200</v>
      </c>
      <c r="R1617" s="0" t="s">
        <v>10373</v>
      </c>
      <c r="S1617" s="0" t="s">
        <v>201</v>
      </c>
      <c r="T1617" s="0" t="s">
        <v>198</v>
      </c>
      <c r="U1617" s="0" t="s">
        <v>202</v>
      </c>
      <c r="V1617" s="0" t="s">
        <v>1252</v>
      </c>
      <c r="W1617" s="110" t="s">
        <v>204</v>
      </c>
      <c r="X1617" s="111" t="n">
        <v>2006</v>
      </c>
      <c r="Y1617" s="111" t="s">
        <v>498</v>
      </c>
      <c r="Z1617" s="111" t="s">
        <v>198</v>
      </c>
      <c r="AA1617" s="122" t="s">
        <v>200</v>
      </c>
      <c r="AB1617" s="0" t="s">
        <v>2802</v>
      </c>
      <c r="AC1617" s="0" t="s">
        <v>1696</v>
      </c>
      <c r="AD1617" s="111" t="n">
        <v>2006</v>
      </c>
      <c r="AE1617" s="111" t="s">
        <v>198</v>
      </c>
      <c r="AH1617" s="111" t="s">
        <v>914</v>
      </c>
      <c r="AI1617" s="111" t="s">
        <v>207</v>
      </c>
      <c r="AK1617" s="111" t="str">
        <f aca="false">(AB1617)</f>
        <v>Ubisoft Montpellier</v>
      </c>
      <c r="AL1617" s="0" t="s">
        <v>200</v>
      </c>
      <c r="AM1617" s="111" t="n">
        <f aca="false">AD1617</f>
        <v>2006</v>
      </c>
      <c r="AN1617" s="111" t="s">
        <v>510</v>
      </c>
      <c r="AO1617" s="0" t="s">
        <v>4360</v>
      </c>
      <c r="AP1617" s="0" t="s">
        <v>200</v>
      </c>
      <c r="AR1617" s="0" t="s">
        <v>200</v>
      </c>
      <c r="AS1617" s="0" t="s">
        <v>2804</v>
      </c>
      <c r="AT1617" s="0" t="s">
        <v>1380</v>
      </c>
      <c r="AU1617" s="0" t="s">
        <v>200</v>
      </c>
      <c r="AV1617" s="0" t="s">
        <v>2805</v>
      </c>
      <c r="AY1617" s="0" t="s">
        <v>3446</v>
      </c>
      <c r="AZ1617" s="0" t="s">
        <v>10695</v>
      </c>
      <c r="BA1617" s="124" t="s">
        <v>200</v>
      </c>
      <c r="BB1617" s="0" t="s">
        <v>210</v>
      </c>
      <c r="BC1617" s="0" t="s">
        <v>10696</v>
      </c>
      <c r="BD1617" s="0" t="s">
        <v>10697</v>
      </c>
      <c r="BE1617" s="0" t="s">
        <v>3212</v>
      </c>
      <c r="BG1617" s="125" t="s">
        <v>200</v>
      </c>
      <c r="BH1617" s="0" t="s">
        <v>582</v>
      </c>
      <c r="BI1617" s="112" t="n">
        <v>3307210230157</v>
      </c>
      <c r="BJ1617" s="126" t="s">
        <v>200</v>
      </c>
      <c r="BK1617" s="0" t="s">
        <v>215</v>
      </c>
      <c r="BL1617" s="112" t="n">
        <v>4</v>
      </c>
      <c r="BM1617" s="112" t="n">
        <v>4</v>
      </c>
      <c r="BN1617" s="112" t="n">
        <v>4</v>
      </c>
      <c r="BO1617" s="111" t="n">
        <v>20</v>
      </c>
      <c r="BP1617" s="125" t="s">
        <v>200</v>
      </c>
      <c r="BQ1617" s="127" t="s">
        <v>216</v>
      </c>
    </row>
    <row r="1618" customFormat="false" ht="13.8" hidden="false" customHeight="false" outlineLevel="0" collapsed="false">
      <c r="A1618" s="0" t="s">
        <v>10698</v>
      </c>
      <c r="B1618" s="0" t="s">
        <v>4710</v>
      </c>
      <c r="C1618" s="131" t="s">
        <v>1489</v>
      </c>
      <c r="D1618" s="131" t="s">
        <v>1869</v>
      </c>
      <c r="E1618" s="0" t="s">
        <v>194</v>
      </c>
      <c r="F1618" s="0" t="s">
        <v>195</v>
      </c>
      <c r="G1618" s="0" t="s">
        <v>196</v>
      </c>
      <c r="H1618" s="0" t="s">
        <v>219</v>
      </c>
      <c r="J1618" s="111" t="n">
        <v>1</v>
      </c>
      <c r="K1618" s="0" t="s">
        <v>198</v>
      </c>
      <c r="L1618" s="0" t="s">
        <v>198</v>
      </c>
      <c r="M1618" s="0" t="s">
        <v>199</v>
      </c>
      <c r="O1618" s="0" t="s">
        <v>200</v>
      </c>
      <c r="Q1618" s="120" t="s">
        <v>200</v>
      </c>
      <c r="R1618" s="0" t="s">
        <v>10373</v>
      </c>
      <c r="S1618" s="0" t="s">
        <v>201</v>
      </c>
      <c r="T1618" s="0" t="s">
        <v>198</v>
      </c>
      <c r="U1618" s="0" t="s">
        <v>202</v>
      </c>
      <c r="V1618" s="0" t="s">
        <v>1252</v>
      </c>
      <c r="W1618" s="110" t="s">
        <v>204</v>
      </c>
      <c r="X1618" s="111" t="n">
        <v>2010</v>
      </c>
      <c r="Z1618" s="111" t="s">
        <v>198</v>
      </c>
      <c r="AA1618" s="122" t="s">
        <v>200</v>
      </c>
      <c r="AB1618" s="0" t="s">
        <v>2802</v>
      </c>
      <c r="AC1618" s="0" t="s">
        <v>1696</v>
      </c>
      <c r="AD1618" s="111" t="n">
        <v>2010</v>
      </c>
      <c r="AE1618" s="111" t="s">
        <v>222</v>
      </c>
      <c r="AI1618" s="111" t="s">
        <v>207</v>
      </c>
      <c r="AK1618" s="111" t="str">
        <f aca="false">(AB1618)</f>
        <v>Ubisoft Montpellier</v>
      </c>
      <c r="AM1618" s="111" t="n">
        <f aca="false">AD1618</f>
        <v>2010</v>
      </c>
      <c r="AN1618" s="111" t="s">
        <v>510</v>
      </c>
      <c r="AO1618" s="0" t="s">
        <v>10529</v>
      </c>
      <c r="AP1618" s="0" t="s">
        <v>200</v>
      </c>
      <c r="AS1618" s="0" t="s">
        <v>200</v>
      </c>
      <c r="AT1618" s="0" t="s">
        <v>10699</v>
      </c>
      <c r="AU1618" s="0" t="s">
        <v>1122</v>
      </c>
      <c r="AV1618" s="0" t="s">
        <v>200</v>
      </c>
      <c r="AZ1618" s="0" t="s">
        <v>10700</v>
      </c>
      <c r="BA1618" s="124" t="s">
        <v>200</v>
      </c>
      <c r="BB1618" s="0" t="s">
        <v>210</v>
      </c>
      <c r="BC1618" s="0" t="s">
        <v>10701</v>
      </c>
      <c r="BD1618" s="0" t="s">
        <v>200</v>
      </c>
      <c r="BE1618" s="0" t="s">
        <v>10702</v>
      </c>
      <c r="BG1618" s="125" t="s">
        <v>200</v>
      </c>
      <c r="BH1618" s="0" t="s">
        <v>582</v>
      </c>
      <c r="BI1618" s="112" t="n">
        <v>3307211672420</v>
      </c>
      <c r="BJ1618" s="126" t="s">
        <v>200</v>
      </c>
      <c r="BK1618" s="0" t="s">
        <v>215</v>
      </c>
      <c r="BL1618" s="112" t="n">
        <v>4</v>
      </c>
      <c r="BM1618" s="112" t="n">
        <v>4</v>
      </c>
      <c r="BN1618" s="112" t="n">
        <v>4</v>
      </c>
      <c r="BO1618" s="111" t="n">
        <v>20</v>
      </c>
      <c r="BP1618" s="125" t="s">
        <v>200</v>
      </c>
      <c r="BQ1618" s="127" t="s">
        <v>216</v>
      </c>
    </row>
    <row r="1619" customFormat="false" ht="13.8" hidden="false" customHeight="false" outlineLevel="0" collapsed="false">
      <c r="A1619" s="0" t="s">
        <v>10703</v>
      </c>
      <c r="B1619" s="0" t="s">
        <v>4710</v>
      </c>
      <c r="C1619" s="131" t="s">
        <v>1451</v>
      </c>
      <c r="D1619" s="131" t="s">
        <v>1333</v>
      </c>
      <c r="E1619" s="0" t="s">
        <v>194</v>
      </c>
      <c r="F1619" s="0" t="s">
        <v>195</v>
      </c>
      <c r="G1619" s="0" t="s">
        <v>196</v>
      </c>
      <c r="H1619" s="0" t="s">
        <v>901</v>
      </c>
      <c r="J1619" s="111" t="n">
        <v>1</v>
      </c>
      <c r="K1619" s="0" t="s">
        <v>198</v>
      </c>
      <c r="L1619" s="0" t="s">
        <v>198</v>
      </c>
      <c r="M1619" s="0" t="s">
        <v>274</v>
      </c>
      <c r="O1619" s="0" t="s">
        <v>200</v>
      </c>
      <c r="Q1619" s="120" t="s">
        <v>200</v>
      </c>
      <c r="R1619" s="0" t="s">
        <v>10373</v>
      </c>
      <c r="S1619" s="0" t="s">
        <v>201</v>
      </c>
      <c r="T1619" s="0" t="s">
        <v>198</v>
      </c>
      <c r="U1619" s="0" t="s">
        <v>202</v>
      </c>
      <c r="V1619" s="0" t="s">
        <v>1252</v>
      </c>
      <c r="W1619" s="110" t="s">
        <v>204</v>
      </c>
      <c r="X1619" s="111" t="n">
        <v>2007</v>
      </c>
      <c r="Y1619" s="111" t="s">
        <v>1624</v>
      </c>
      <c r="Z1619" s="130" t="s">
        <v>757</v>
      </c>
      <c r="AA1619" s="122" t="s">
        <v>200</v>
      </c>
      <c r="AB1619" s="0" t="s">
        <v>543</v>
      </c>
      <c r="AC1619" s="0" t="s">
        <v>543</v>
      </c>
      <c r="AD1619" s="111" t="n">
        <v>2007</v>
      </c>
      <c r="AE1619" s="111" t="s">
        <v>198</v>
      </c>
      <c r="AH1619" s="111" t="s">
        <v>1746</v>
      </c>
      <c r="AI1619" s="111" t="s">
        <v>294</v>
      </c>
      <c r="AJ1619" s="111" t="s">
        <v>4852</v>
      </c>
      <c r="AK1619" s="111" t="s">
        <v>543</v>
      </c>
      <c r="AL1619" s="0" t="s">
        <v>200</v>
      </c>
      <c r="AM1619" s="111" t="n">
        <v>2005</v>
      </c>
      <c r="AN1619" s="111" t="s">
        <v>208</v>
      </c>
      <c r="AQ1619" s="0" t="s">
        <v>7411</v>
      </c>
      <c r="AR1619" s="0" t="s">
        <v>10704</v>
      </c>
      <c r="AS1619" s="0" t="s">
        <v>1627</v>
      </c>
      <c r="AT1619" s="0" t="s">
        <v>10705</v>
      </c>
      <c r="AU1619" s="0" t="s">
        <v>470</v>
      </c>
      <c r="AV1619" s="0" t="s">
        <v>2426</v>
      </c>
      <c r="AZ1619" s="0" t="s">
        <v>10706</v>
      </c>
      <c r="BA1619" s="124" t="s">
        <v>200</v>
      </c>
      <c r="BB1619" s="0" t="s">
        <v>248</v>
      </c>
      <c r="BC1619" s="0" t="s">
        <v>760</v>
      </c>
      <c r="BD1619" s="0" t="s">
        <v>10707</v>
      </c>
      <c r="BE1619" s="0" t="s">
        <v>10708</v>
      </c>
      <c r="BF1619" s="0" t="s">
        <v>10709</v>
      </c>
      <c r="BG1619" s="125" t="s">
        <v>200</v>
      </c>
      <c r="BH1619" s="0" t="s">
        <v>582</v>
      </c>
      <c r="BI1619" s="112" t="n">
        <v>45496363291</v>
      </c>
      <c r="BJ1619" s="126" t="s">
        <v>200</v>
      </c>
      <c r="BK1619" s="0" t="s">
        <v>215</v>
      </c>
      <c r="BL1619" s="112" t="n">
        <v>4</v>
      </c>
      <c r="BM1619" s="112" t="n">
        <v>4</v>
      </c>
      <c r="BN1619" s="112" t="n">
        <v>4</v>
      </c>
      <c r="BO1619" s="111" t="n">
        <v>20</v>
      </c>
      <c r="BP1619" s="125" t="s">
        <v>200</v>
      </c>
      <c r="BQ1619" s="127" t="s">
        <v>216</v>
      </c>
    </row>
    <row r="1620" customFormat="false" ht="13.8" hidden="false" customHeight="false" outlineLevel="0" collapsed="false">
      <c r="A1620" s="0" t="s">
        <v>10710</v>
      </c>
      <c r="B1620" s="0" t="s">
        <v>4710</v>
      </c>
      <c r="C1620" s="0" t="s">
        <v>361</v>
      </c>
      <c r="D1620" s="0" t="s">
        <v>1333</v>
      </c>
      <c r="E1620" s="0" t="s">
        <v>194</v>
      </c>
      <c r="F1620" s="0" t="s">
        <v>195</v>
      </c>
      <c r="G1620" s="0" t="s">
        <v>362</v>
      </c>
      <c r="H1620" s="0" t="s">
        <v>1287</v>
      </c>
      <c r="J1620" s="111" t="n">
        <v>2</v>
      </c>
      <c r="K1620" s="0" t="s">
        <v>198</v>
      </c>
      <c r="L1620" s="0" t="s">
        <v>533</v>
      </c>
      <c r="M1620" s="0" t="s">
        <v>274</v>
      </c>
      <c r="O1620" s="0" t="s">
        <v>534</v>
      </c>
      <c r="Q1620" s="120" t="s">
        <v>200</v>
      </c>
      <c r="R1620" s="0" t="s">
        <v>10373</v>
      </c>
      <c r="S1620" s="0" t="s">
        <v>201</v>
      </c>
      <c r="T1620" s="0" t="s">
        <v>198</v>
      </c>
      <c r="U1620" s="0" t="s">
        <v>202</v>
      </c>
      <c r="V1620" s="0" t="s">
        <v>1252</v>
      </c>
      <c r="W1620" s="110" t="s">
        <v>1815</v>
      </c>
      <c r="X1620" s="111" t="n">
        <v>2009</v>
      </c>
      <c r="Y1620" s="111" t="s">
        <v>1624</v>
      </c>
      <c r="Z1620" s="111" t="s">
        <v>198</v>
      </c>
      <c r="AA1620" s="122" t="s">
        <v>200</v>
      </c>
      <c r="AB1620" s="0" t="s">
        <v>4687</v>
      </c>
      <c r="AC1620" s="0" t="s">
        <v>543</v>
      </c>
      <c r="AD1620" s="111" t="n">
        <v>2009</v>
      </c>
      <c r="AE1620" s="111" t="s">
        <v>222</v>
      </c>
      <c r="AI1620" s="111" t="s">
        <v>207</v>
      </c>
      <c r="AK1620" s="111" t="str">
        <f aca="false">(AB1620)</f>
        <v>Cavia</v>
      </c>
      <c r="AM1620" s="111" t="n">
        <f aca="false">AD1620</f>
        <v>2009</v>
      </c>
      <c r="AN1620" s="111" t="s">
        <v>208</v>
      </c>
      <c r="AO1620" s="0" t="s">
        <v>1730</v>
      </c>
      <c r="AP1620" s="0" t="s">
        <v>200</v>
      </c>
      <c r="AR1620" s="0" t="s">
        <v>1455</v>
      </c>
      <c r="AS1620" s="0" t="s">
        <v>1627</v>
      </c>
      <c r="AT1620" s="0" t="s">
        <v>10711</v>
      </c>
      <c r="AU1620" s="0" t="s">
        <v>470</v>
      </c>
      <c r="AV1620" s="0" t="s">
        <v>200</v>
      </c>
      <c r="AY1620" s="131" t="s">
        <v>3510</v>
      </c>
      <c r="AZ1620" s="0" t="s">
        <v>10712</v>
      </c>
      <c r="BA1620" s="124" t="s">
        <v>200</v>
      </c>
      <c r="BB1620" s="0" t="s">
        <v>248</v>
      </c>
      <c r="BC1620" s="0" t="s">
        <v>10713</v>
      </c>
      <c r="BD1620" s="0" t="s">
        <v>10714</v>
      </c>
      <c r="BE1620" s="0" t="s">
        <v>10715</v>
      </c>
      <c r="BG1620" s="125" t="s">
        <v>200</v>
      </c>
      <c r="BH1620" s="0" t="s">
        <v>582</v>
      </c>
      <c r="BI1620" s="112" t="n">
        <v>5055060951842</v>
      </c>
      <c r="BJ1620" s="126" t="s">
        <v>200</v>
      </c>
      <c r="BK1620" s="0" t="s">
        <v>215</v>
      </c>
      <c r="BL1620" s="112" t="n">
        <v>4</v>
      </c>
      <c r="BM1620" s="112" t="n">
        <v>4</v>
      </c>
      <c r="BN1620" s="112" t="n">
        <v>4</v>
      </c>
      <c r="BO1620" s="111" t="n">
        <v>20</v>
      </c>
      <c r="BP1620" s="125" t="s">
        <v>200</v>
      </c>
      <c r="BQ1620" s="127" t="s">
        <v>216</v>
      </c>
    </row>
    <row r="1621" customFormat="false" ht="13.8" hidden="false" customHeight="false" outlineLevel="0" collapsed="false">
      <c r="A1621" s="0" t="s">
        <v>10716</v>
      </c>
      <c r="B1621" s="0" t="s">
        <v>4710</v>
      </c>
      <c r="C1621" s="0" t="s">
        <v>361</v>
      </c>
      <c r="D1621" s="0" t="s">
        <v>1333</v>
      </c>
      <c r="E1621" s="0" t="s">
        <v>194</v>
      </c>
      <c r="F1621" s="0" t="s">
        <v>195</v>
      </c>
      <c r="G1621" s="0" t="s">
        <v>362</v>
      </c>
      <c r="H1621" s="0" t="s">
        <v>1287</v>
      </c>
      <c r="J1621" s="111" t="n">
        <v>2</v>
      </c>
      <c r="K1621" s="0" t="s">
        <v>198</v>
      </c>
      <c r="L1621" s="0" t="s">
        <v>533</v>
      </c>
      <c r="M1621" s="0" t="s">
        <v>199</v>
      </c>
      <c r="N1621" s="132" t="s">
        <v>908</v>
      </c>
      <c r="O1621" s="0" t="s">
        <v>534</v>
      </c>
      <c r="Q1621" s="120" t="s">
        <v>200</v>
      </c>
      <c r="R1621" s="0" t="s">
        <v>10373</v>
      </c>
      <c r="S1621" s="0" t="s">
        <v>201</v>
      </c>
      <c r="T1621" s="0" t="s">
        <v>198</v>
      </c>
      <c r="U1621" s="0" t="s">
        <v>202</v>
      </c>
      <c r="V1621" s="0" t="s">
        <v>1252</v>
      </c>
      <c r="W1621" s="110" t="s">
        <v>1815</v>
      </c>
      <c r="X1621" s="111" t="n">
        <v>2007</v>
      </c>
      <c r="Y1621" s="111" t="s">
        <v>1624</v>
      </c>
      <c r="Z1621" s="111" t="s">
        <v>198</v>
      </c>
      <c r="AA1621" s="122" t="s">
        <v>200</v>
      </c>
      <c r="AB1621" s="0" t="s">
        <v>6991</v>
      </c>
      <c r="AC1621" s="0" t="s">
        <v>543</v>
      </c>
      <c r="AD1621" s="111" t="n">
        <v>2007</v>
      </c>
      <c r="AE1621" s="111" t="s">
        <v>222</v>
      </c>
      <c r="AI1621" s="111" t="s">
        <v>207</v>
      </c>
      <c r="AK1621" s="111" t="str">
        <f aca="false">(AB1621)</f>
        <v>capcom</v>
      </c>
      <c r="AM1621" s="111" t="n">
        <f aca="false">AD1621</f>
        <v>2007</v>
      </c>
      <c r="AN1621" s="111" t="s">
        <v>208</v>
      </c>
      <c r="AO1621" s="0" t="s">
        <v>1730</v>
      </c>
      <c r="AP1621" s="0" t="s">
        <v>200</v>
      </c>
      <c r="AR1621" s="0" t="s">
        <v>1455</v>
      </c>
      <c r="AS1621" s="0" t="s">
        <v>1627</v>
      </c>
      <c r="AT1621" s="0" t="s">
        <v>10711</v>
      </c>
      <c r="AU1621" s="0" t="s">
        <v>470</v>
      </c>
      <c r="AW1621" s="0" t="s">
        <v>3435</v>
      </c>
      <c r="AZ1621" s="0" t="s">
        <v>10717</v>
      </c>
      <c r="BA1621" s="124" t="s">
        <v>200</v>
      </c>
      <c r="BB1621" s="0" t="s">
        <v>248</v>
      </c>
      <c r="BC1621" s="0" t="s">
        <v>10718</v>
      </c>
      <c r="BE1621" s="0" t="s">
        <v>10719</v>
      </c>
      <c r="BF1621" s="0" t="s">
        <v>10720</v>
      </c>
      <c r="BG1621" s="125"/>
      <c r="BH1621" s="0" t="s">
        <v>582</v>
      </c>
      <c r="BI1621" s="112" t="n">
        <v>45496364175</v>
      </c>
      <c r="BJ1621" s="126"/>
      <c r="BK1621" s="0" t="s">
        <v>215</v>
      </c>
      <c r="BL1621" s="112" t="n">
        <v>4</v>
      </c>
      <c r="BM1621" s="112" t="n">
        <v>4</v>
      </c>
      <c r="BN1621" s="112" t="n">
        <v>4</v>
      </c>
      <c r="BO1621" s="111" t="n">
        <v>20</v>
      </c>
      <c r="BP1621" s="125"/>
      <c r="BQ1621" s="127" t="s">
        <v>216</v>
      </c>
    </row>
    <row r="1622" customFormat="false" ht="13.8" hidden="false" customHeight="false" outlineLevel="0" collapsed="false">
      <c r="A1622" s="0" t="s">
        <v>10721</v>
      </c>
      <c r="B1622" s="0" t="s">
        <v>4710</v>
      </c>
      <c r="C1622" s="0" t="s">
        <v>928</v>
      </c>
      <c r="D1622" s="0" t="s">
        <v>10722</v>
      </c>
      <c r="E1622" s="0" t="s">
        <v>194</v>
      </c>
      <c r="F1622" s="0" t="s">
        <v>1509</v>
      </c>
      <c r="G1622" s="0" t="s">
        <v>330</v>
      </c>
      <c r="H1622" s="0" t="s">
        <v>219</v>
      </c>
      <c r="J1622" s="111" t="n">
        <v>1</v>
      </c>
      <c r="K1622" s="0" t="s">
        <v>198</v>
      </c>
      <c r="L1622" s="0" t="s">
        <v>198</v>
      </c>
      <c r="M1622" s="0" t="s">
        <v>199</v>
      </c>
      <c r="O1622" s="0" t="s">
        <v>200</v>
      </c>
      <c r="Q1622" s="120" t="s">
        <v>200</v>
      </c>
      <c r="R1622" s="0" t="s">
        <v>10373</v>
      </c>
      <c r="S1622" s="0" t="s">
        <v>201</v>
      </c>
      <c r="T1622" s="0" t="s">
        <v>198</v>
      </c>
      <c r="U1622" s="0" t="s">
        <v>202</v>
      </c>
      <c r="V1622" s="0" t="s">
        <v>1252</v>
      </c>
      <c r="W1622" s="110" t="s">
        <v>204</v>
      </c>
      <c r="X1622" s="111" t="n">
        <v>2010</v>
      </c>
      <c r="Z1622" s="130" t="s">
        <v>757</v>
      </c>
      <c r="AA1622" s="122" t="s">
        <v>200</v>
      </c>
      <c r="AB1622" s="0" t="s">
        <v>2182</v>
      </c>
      <c r="AC1622" s="0" t="s">
        <v>5026</v>
      </c>
      <c r="AD1622" s="111" t="n">
        <v>2010</v>
      </c>
      <c r="AE1622" s="111" t="s">
        <v>198</v>
      </c>
      <c r="AI1622" s="111" t="s">
        <v>294</v>
      </c>
      <c r="AJ1622" s="111" t="s">
        <v>3887</v>
      </c>
      <c r="AK1622" s="0" t="s">
        <v>10723</v>
      </c>
      <c r="AM1622" s="111" t="n">
        <v>2005</v>
      </c>
      <c r="AN1622" s="111" t="s">
        <v>208</v>
      </c>
      <c r="AS1622" s="0" t="s">
        <v>7490</v>
      </c>
      <c r="AT1622" s="0" t="s">
        <v>967</v>
      </c>
      <c r="AU1622" s="0" t="s">
        <v>267</v>
      </c>
      <c r="AV1622" s="0" t="s">
        <v>3654</v>
      </c>
      <c r="AZ1622" s="0" t="s">
        <v>10724</v>
      </c>
      <c r="BA1622" s="124" t="s">
        <v>200</v>
      </c>
      <c r="BB1622" s="0" t="s">
        <v>210</v>
      </c>
      <c r="BC1622" s="0" t="s">
        <v>10725</v>
      </c>
      <c r="BD1622" s="0" t="s">
        <v>1605</v>
      </c>
      <c r="BE1622" s="0" t="s">
        <v>10726</v>
      </c>
      <c r="BF1622" s="0" t="s">
        <v>10727</v>
      </c>
      <c r="BG1622" s="125" t="s">
        <v>200</v>
      </c>
      <c r="BH1622" s="0" t="s">
        <v>582</v>
      </c>
      <c r="BI1622" s="112" t="n">
        <v>5060073307388</v>
      </c>
      <c r="BJ1622" s="126" t="s">
        <v>200</v>
      </c>
      <c r="BK1622" s="0" t="s">
        <v>215</v>
      </c>
      <c r="BL1622" s="112" t="n">
        <v>4</v>
      </c>
      <c r="BM1622" s="112" t="n">
        <v>4</v>
      </c>
      <c r="BN1622" s="112" t="n">
        <v>4</v>
      </c>
      <c r="BO1622" s="111" t="n">
        <v>20</v>
      </c>
      <c r="BP1622" s="125" t="s">
        <v>200</v>
      </c>
      <c r="BQ1622" s="127" t="s">
        <v>216</v>
      </c>
    </row>
    <row r="1623" customFormat="false" ht="13.8" hidden="false" customHeight="false" outlineLevel="0" collapsed="false">
      <c r="A1623" s="0" t="s">
        <v>10728</v>
      </c>
      <c r="B1623" s="0" t="s">
        <v>4710</v>
      </c>
      <c r="C1623" s="0" t="s">
        <v>3767</v>
      </c>
      <c r="D1623" s="0" t="s">
        <v>1333</v>
      </c>
      <c r="E1623" s="0" t="s">
        <v>194</v>
      </c>
      <c r="F1623" s="0" t="s">
        <v>314</v>
      </c>
      <c r="G1623" s="0" t="s">
        <v>362</v>
      </c>
      <c r="H1623" s="0" t="s">
        <v>197</v>
      </c>
      <c r="J1623" s="111" t="n">
        <v>4</v>
      </c>
      <c r="K1623" s="0" t="s">
        <v>198</v>
      </c>
      <c r="L1623" s="0" t="s">
        <v>392</v>
      </c>
      <c r="M1623" s="0" t="s">
        <v>199</v>
      </c>
      <c r="Q1623" s="120" t="s">
        <v>200</v>
      </c>
      <c r="R1623" s="0" t="s">
        <v>10373</v>
      </c>
      <c r="S1623" s="0" t="s">
        <v>201</v>
      </c>
      <c r="T1623" s="0" t="s">
        <v>198</v>
      </c>
      <c r="U1623" s="0" t="s">
        <v>202</v>
      </c>
      <c r="V1623" s="0" t="s">
        <v>1252</v>
      </c>
      <c r="W1623" s="110" t="s">
        <v>204</v>
      </c>
      <c r="X1623" s="111" t="n">
        <v>2008</v>
      </c>
      <c r="Z1623" s="111" t="s">
        <v>198</v>
      </c>
      <c r="AA1623" s="122" t="s">
        <v>200</v>
      </c>
      <c r="AB1623" s="0" t="s">
        <v>206</v>
      </c>
      <c r="AC1623" s="0" t="s">
        <v>206</v>
      </c>
      <c r="AD1623" s="111" t="n">
        <v>2009</v>
      </c>
      <c r="AE1623" s="111" t="s">
        <v>222</v>
      </c>
      <c r="AI1623" s="111" t="s">
        <v>294</v>
      </c>
      <c r="AJ1623" s="111" t="s">
        <v>1788</v>
      </c>
      <c r="AK1623" s="0" t="s">
        <v>206</v>
      </c>
      <c r="AM1623" s="111" t="n">
        <v>1999</v>
      </c>
      <c r="AN1623" s="111" t="s">
        <v>297</v>
      </c>
      <c r="AO1623" s="0" t="s">
        <v>4360</v>
      </c>
      <c r="AP1623" s="0" t="s">
        <v>200</v>
      </c>
      <c r="AT1623" s="0" t="s">
        <v>1380</v>
      </c>
      <c r="AU1623" s="0" t="s">
        <v>227</v>
      </c>
      <c r="AV1623" s="0" t="s">
        <v>3642</v>
      </c>
      <c r="AZ1623" s="0" t="s">
        <v>10729</v>
      </c>
      <c r="BA1623" s="124" t="s">
        <v>200</v>
      </c>
      <c r="BB1623" s="0" t="s">
        <v>248</v>
      </c>
      <c r="BC1623" s="0" t="s">
        <v>10730</v>
      </c>
      <c r="BE1623" s="0" t="s">
        <v>10731</v>
      </c>
      <c r="BG1623" s="125"/>
      <c r="BH1623" s="0" t="s">
        <v>582</v>
      </c>
      <c r="BI1623" s="112" t="n">
        <v>5060138438484</v>
      </c>
      <c r="BJ1623" s="126"/>
      <c r="BK1623" s="0" t="s">
        <v>215</v>
      </c>
      <c r="BL1623" s="112" t="n">
        <v>4</v>
      </c>
      <c r="BM1623" s="112" t="n">
        <v>4</v>
      </c>
      <c r="BN1623" s="112" t="n">
        <v>4</v>
      </c>
      <c r="BO1623" s="111" t="n">
        <v>20</v>
      </c>
      <c r="BP1623" s="125"/>
      <c r="BQ1623" s="127" t="s">
        <v>216</v>
      </c>
    </row>
    <row r="1624" customFormat="false" ht="13.8" hidden="false" customHeight="false" outlineLevel="0" collapsed="false">
      <c r="A1624" s="0" t="s">
        <v>10732</v>
      </c>
      <c r="B1624" s="0" t="s">
        <v>4710</v>
      </c>
      <c r="C1624" s="0" t="s">
        <v>605</v>
      </c>
      <c r="D1624" s="0" t="s">
        <v>193</v>
      </c>
      <c r="E1624" s="0" t="s">
        <v>194</v>
      </c>
      <c r="F1624" s="0" t="s">
        <v>606</v>
      </c>
      <c r="G1624" s="0" t="s">
        <v>391</v>
      </c>
      <c r="H1624" s="0" t="s">
        <v>219</v>
      </c>
      <c r="J1624" s="111" t="n">
        <v>2</v>
      </c>
      <c r="K1624" s="0" t="s">
        <v>198</v>
      </c>
      <c r="L1624" s="0" t="s">
        <v>392</v>
      </c>
      <c r="M1624" s="0" t="s">
        <v>199</v>
      </c>
      <c r="O1624" s="0" t="s">
        <v>200</v>
      </c>
      <c r="Q1624" s="120" t="s">
        <v>200</v>
      </c>
      <c r="R1624" s="0" t="s">
        <v>10373</v>
      </c>
      <c r="S1624" s="0" t="s">
        <v>201</v>
      </c>
      <c r="T1624" s="0" t="s">
        <v>198</v>
      </c>
      <c r="U1624" s="0" t="s">
        <v>202</v>
      </c>
      <c r="V1624" s="0" t="s">
        <v>1252</v>
      </c>
      <c r="W1624" s="110" t="s">
        <v>204</v>
      </c>
      <c r="X1624" s="111" t="n">
        <v>2009</v>
      </c>
      <c r="Y1624" s="111" t="s">
        <v>205</v>
      </c>
      <c r="Z1624" s="111" t="s">
        <v>198</v>
      </c>
      <c r="AA1624" s="122" t="s">
        <v>200</v>
      </c>
      <c r="AB1624" s="0" t="s">
        <v>1534</v>
      </c>
      <c r="AC1624" s="0" t="s">
        <v>3523</v>
      </c>
      <c r="AD1624" s="111" t="n">
        <v>2009</v>
      </c>
      <c r="AE1624" s="111" t="s">
        <v>198</v>
      </c>
      <c r="AI1624" s="111" t="s">
        <v>294</v>
      </c>
      <c r="AJ1624" s="111" t="s">
        <v>1130</v>
      </c>
      <c r="AK1624" s="111" t="s">
        <v>1534</v>
      </c>
      <c r="AL1624" s="0" t="s">
        <v>216</v>
      </c>
      <c r="AM1624" s="111" t="s">
        <v>849</v>
      </c>
      <c r="AN1624" s="111" t="s">
        <v>208</v>
      </c>
      <c r="AO1624" s="0" t="s">
        <v>609</v>
      </c>
      <c r="AP1624" s="0" t="s">
        <v>200</v>
      </c>
      <c r="AQ1624" s="0" t="s">
        <v>200</v>
      </c>
      <c r="AR1624" s="0" t="s">
        <v>200</v>
      </c>
      <c r="AS1624" s="0" t="s">
        <v>7504</v>
      </c>
      <c r="AT1624" s="0" t="s">
        <v>354</v>
      </c>
      <c r="AU1624" s="0" t="s">
        <v>200</v>
      </c>
      <c r="AV1624" s="0" t="s">
        <v>3802</v>
      </c>
      <c r="AZ1624" s="0" t="s">
        <v>10733</v>
      </c>
      <c r="BA1624" s="124" t="s">
        <v>200</v>
      </c>
      <c r="BB1624" s="0" t="s">
        <v>248</v>
      </c>
      <c r="BC1624" s="0" t="s">
        <v>10734</v>
      </c>
      <c r="BD1624" s="0" t="s">
        <v>200</v>
      </c>
      <c r="BE1624" s="0" t="s">
        <v>10735</v>
      </c>
      <c r="BF1624" s="0" t="s">
        <v>10736</v>
      </c>
      <c r="BG1624" s="125" t="s">
        <v>200</v>
      </c>
      <c r="BH1624" s="0" t="s">
        <v>582</v>
      </c>
      <c r="BI1624" s="112" t="n">
        <v>5060050947552</v>
      </c>
      <c r="BJ1624" s="126" t="s">
        <v>200</v>
      </c>
      <c r="BK1624" s="0" t="s">
        <v>215</v>
      </c>
      <c r="BL1624" s="112" t="n">
        <v>4</v>
      </c>
      <c r="BM1624" s="112" t="n">
        <v>4</v>
      </c>
      <c r="BN1624" s="112" t="n">
        <v>4</v>
      </c>
      <c r="BO1624" s="111" t="n">
        <v>20</v>
      </c>
      <c r="BP1624" s="125" t="s">
        <v>200</v>
      </c>
      <c r="BQ1624" s="127" t="s">
        <v>216</v>
      </c>
    </row>
    <row r="1625" customFormat="false" ht="13.8" hidden="false" customHeight="false" outlineLevel="0" collapsed="false">
      <c r="A1625" s="0" t="s">
        <v>10737</v>
      </c>
      <c r="B1625" s="0" t="s">
        <v>4710</v>
      </c>
      <c r="C1625" s="0" t="s">
        <v>192</v>
      </c>
      <c r="D1625" s="0" t="s">
        <v>193</v>
      </c>
      <c r="E1625" s="0" t="s">
        <v>194</v>
      </c>
      <c r="F1625" s="0" t="s">
        <v>195</v>
      </c>
      <c r="G1625" s="0" t="s">
        <v>196</v>
      </c>
      <c r="H1625" s="0" t="s">
        <v>197</v>
      </c>
      <c r="J1625" s="111" t="n">
        <v>2</v>
      </c>
      <c r="K1625" s="0" t="s">
        <v>198</v>
      </c>
      <c r="L1625" s="0" t="s">
        <v>533</v>
      </c>
      <c r="M1625" s="0" t="s">
        <v>199</v>
      </c>
      <c r="O1625" s="0" t="s">
        <v>200</v>
      </c>
      <c r="Q1625" s="120" t="s">
        <v>200</v>
      </c>
      <c r="R1625" s="0" t="s">
        <v>10373</v>
      </c>
      <c r="S1625" s="0" t="s">
        <v>201</v>
      </c>
      <c r="T1625" s="0" t="s">
        <v>198</v>
      </c>
      <c r="U1625" s="0" t="s">
        <v>239</v>
      </c>
      <c r="V1625" s="0" t="s">
        <v>756</v>
      </c>
      <c r="W1625" s="110" t="s">
        <v>198</v>
      </c>
      <c r="X1625" s="111" t="n">
        <v>2007</v>
      </c>
      <c r="Y1625" s="111" t="s">
        <v>240</v>
      </c>
      <c r="Z1625" s="111" t="s">
        <v>198</v>
      </c>
      <c r="AA1625" s="122" t="s">
        <v>200</v>
      </c>
      <c r="AB1625" s="0" t="s">
        <v>3469</v>
      </c>
      <c r="AC1625" s="0" t="s">
        <v>3469</v>
      </c>
      <c r="AD1625" s="111" t="s">
        <v>198</v>
      </c>
      <c r="AE1625" s="111" t="s">
        <v>222</v>
      </c>
      <c r="AI1625" s="111" t="s">
        <v>207</v>
      </c>
      <c r="AK1625" s="111" t="str">
        <f aca="false">(AB1625)</f>
        <v>Starfish</v>
      </c>
      <c r="AM1625" s="111" t="n">
        <f aca="false">X1625</f>
        <v>2007</v>
      </c>
      <c r="AN1625" s="111" t="s">
        <v>208</v>
      </c>
      <c r="AP1625" s="0" t="s">
        <v>619</v>
      </c>
      <c r="AQ1625" s="0" t="s">
        <v>200</v>
      </c>
      <c r="AS1625" s="0" t="s">
        <v>10738</v>
      </c>
      <c r="AT1625" s="0" t="s">
        <v>200</v>
      </c>
      <c r="AU1625" s="0" t="s">
        <v>1178</v>
      </c>
      <c r="AV1625" s="0" t="s">
        <v>200</v>
      </c>
      <c r="AZ1625" s="0" t="s">
        <v>10739</v>
      </c>
      <c r="BA1625" s="124" t="s">
        <v>200</v>
      </c>
      <c r="BB1625" s="0" t="s">
        <v>248</v>
      </c>
      <c r="BC1625" s="0" t="s">
        <v>10740</v>
      </c>
      <c r="BD1625" s="0" t="s">
        <v>10741</v>
      </c>
      <c r="BE1625" s="0" t="s">
        <v>10742</v>
      </c>
      <c r="BG1625" s="125" t="s">
        <v>200</v>
      </c>
      <c r="BH1625" s="0" t="s">
        <v>582</v>
      </c>
      <c r="BI1625" s="112" t="n">
        <v>4948297010936</v>
      </c>
      <c r="BJ1625" s="126" t="s">
        <v>200</v>
      </c>
      <c r="BK1625" s="0" t="s">
        <v>215</v>
      </c>
      <c r="BL1625" s="112" t="n">
        <v>4</v>
      </c>
      <c r="BM1625" s="112" t="n">
        <v>4</v>
      </c>
      <c r="BN1625" s="112" t="n">
        <v>4</v>
      </c>
      <c r="BO1625" s="111" t="n">
        <v>20</v>
      </c>
      <c r="BP1625" s="125" t="s">
        <v>200</v>
      </c>
      <c r="BQ1625" s="127" t="s">
        <v>216</v>
      </c>
    </row>
    <row r="1626" customFormat="false" ht="13.8" hidden="false" customHeight="false" outlineLevel="0" collapsed="false">
      <c r="A1626" s="0" t="s">
        <v>10743</v>
      </c>
      <c r="B1626" s="0" t="s">
        <v>4710</v>
      </c>
      <c r="C1626" s="131" t="s">
        <v>1451</v>
      </c>
      <c r="D1626" s="131" t="s">
        <v>1333</v>
      </c>
      <c r="E1626" s="0" t="s">
        <v>194</v>
      </c>
      <c r="F1626" s="0" t="s">
        <v>1509</v>
      </c>
      <c r="G1626" s="131" t="s">
        <v>330</v>
      </c>
      <c r="H1626" s="0" t="s">
        <v>901</v>
      </c>
      <c r="J1626" s="111" t="n">
        <v>1</v>
      </c>
      <c r="K1626" s="0" t="s">
        <v>198</v>
      </c>
      <c r="L1626" s="0" t="s">
        <v>198</v>
      </c>
      <c r="M1626" s="0" t="s">
        <v>199</v>
      </c>
      <c r="O1626" s="0" t="s">
        <v>200</v>
      </c>
      <c r="Q1626" s="120" t="s">
        <v>200</v>
      </c>
      <c r="R1626" s="0" t="s">
        <v>10373</v>
      </c>
      <c r="S1626" s="0" t="s">
        <v>201</v>
      </c>
      <c r="T1626" s="0" t="s">
        <v>198</v>
      </c>
      <c r="U1626" s="0" t="s">
        <v>202</v>
      </c>
      <c r="V1626" s="0" t="s">
        <v>1252</v>
      </c>
      <c r="W1626" s="110" t="s">
        <v>204</v>
      </c>
      <c r="X1626" s="111" t="n">
        <v>2010</v>
      </c>
      <c r="Y1626" s="111" t="s">
        <v>1624</v>
      </c>
      <c r="Z1626" s="130" t="s">
        <v>757</v>
      </c>
      <c r="AA1626" s="122" t="s">
        <v>200</v>
      </c>
      <c r="AB1626" s="0" t="s">
        <v>3025</v>
      </c>
      <c r="AC1626" s="0" t="s">
        <v>459</v>
      </c>
      <c r="AD1626" s="111" t="n">
        <v>2010</v>
      </c>
      <c r="AE1626" s="111" t="s">
        <v>198</v>
      </c>
      <c r="AI1626" s="111" t="s">
        <v>1313</v>
      </c>
      <c r="AJ1626" s="111" t="s">
        <v>3813</v>
      </c>
      <c r="AK1626" s="111" t="s">
        <v>459</v>
      </c>
      <c r="AM1626" s="111" t="n">
        <v>1999</v>
      </c>
      <c r="AN1626" s="111" t="s">
        <v>263</v>
      </c>
      <c r="AR1626" s="0" t="s">
        <v>1455</v>
      </c>
      <c r="AS1626" s="0" t="s">
        <v>2871</v>
      </c>
      <c r="AT1626" s="0" t="s">
        <v>7446</v>
      </c>
      <c r="AU1626" s="0" t="s">
        <v>2873</v>
      </c>
      <c r="AV1626" s="0" t="s">
        <v>3732</v>
      </c>
      <c r="AW1626" s="0" t="s">
        <v>2875</v>
      </c>
      <c r="AZ1626" s="0" t="s">
        <v>10744</v>
      </c>
      <c r="BA1626" s="124" t="s">
        <v>200</v>
      </c>
      <c r="BB1626" s="0" t="s">
        <v>248</v>
      </c>
      <c r="BC1626" s="0" t="s">
        <v>10745</v>
      </c>
      <c r="BD1626" s="0" t="s">
        <v>10746</v>
      </c>
      <c r="BE1626" s="0" t="s">
        <v>10747</v>
      </c>
      <c r="BG1626" s="125" t="s">
        <v>200</v>
      </c>
      <c r="BH1626" s="0" t="s">
        <v>582</v>
      </c>
      <c r="BI1626" s="112" t="n">
        <v>4012927092026</v>
      </c>
      <c r="BJ1626" s="126" t="s">
        <v>200</v>
      </c>
      <c r="BK1626" s="0" t="s">
        <v>215</v>
      </c>
      <c r="BL1626" s="112" t="n">
        <v>4</v>
      </c>
      <c r="BM1626" s="112" t="n">
        <v>4</v>
      </c>
      <c r="BN1626" s="112" t="n">
        <v>4</v>
      </c>
      <c r="BO1626" s="111" t="n">
        <v>20</v>
      </c>
      <c r="BP1626" s="125" t="s">
        <v>200</v>
      </c>
      <c r="BQ1626" s="127" t="s">
        <v>216</v>
      </c>
    </row>
    <row r="1627" customFormat="false" ht="13.8" hidden="false" customHeight="false" outlineLevel="0" collapsed="false">
      <c r="A1627" s="131" t="s">
        <v>10748</v>
      </c>
      <c r="B1627" s="0" t="s">
        <v>4710</v>
      </c>
      <c r="C1627" s="0" t="s">
        <v>1344</v>
      </c>
      <c r="D1627" s="0" t="s">
        <v>1333</v>
      </c>
      <c r="E1627" s="0" t="s">
        <v>194</v>
      </c>
      <c r="F1627" s="0" t="s">
        <v>399</v>
      </c>
      <c r="G1627" s="0" t="s">
        <v>196</v>
      </c>
      <c r="H1627" s="0" t="s">
        <v>219</v>
      </c>
      <c r="J1627" s="111" t="n">
        <v>2</v>
      </c>
      <c r="K1627" s="0" t="s">
        <v>198</v>
      </c>
      <c r="L1627" s="0" t="s">
        <v>533</v>
      </c>
      <c r="M1627" s="0" t="s">
        <v>199</v>
      </c>
      <c r="O1627" s="0" t="s">
        <v>200</v>
      </c>
      <c r="Q1627" s="120" t="s">
        <v>200</v>
      </c>
      <c r="R1627" s="0" t="s">
        <v>10373</v>
      </c>
      <c r="S1627" s="0" t="s">
        <v>201</v>
      </c>
      <c r="T1627" s="0" t="s">
        <v>198</v>
      </c>
      <c r="U1627" s="0" t="s">
        <v>202</v>
      </c>
      <c r="V1627" s="0" t="s">
        <v>1252</v>
      </c>
      <c r="W1627" s="110" t="s">
        <v>204</v>
      </c>
      <c r="X1627" s="111" t="n">
        <v>2010</v>
      </c>
      <c r="Z1627" s="111" t="s">
        <v>198</v>
      </c>
      <c r="AA1627" s="122" t="s">
        <v>200</v>
      </c>
      <c r="AB1627" s="0" t="s">
        <v>628</v>
      </c>
      <c r="AC1627" s="0" t="s">
        <v>9448</v>
      </c>
      <c r="AD1627" s="111" t="n">
        <v>2010</v>
      </c>
      <c r="AE1627" s="111" t="s">
        <v>222</v>
      </c>
      <c r="AI1627" s="111" t="s">
        <v>207</v>
      </c>
      <c r="AK1627" s="111" t="str">
        <f aca="false">(AB1627)</f>
        <v>Treasure</v>
      </c>
      <c r="AM1627" s="111" t="n">
        <f aca="false">AD1627</f>
        <v>2010</v>
      </c>
      <c r="AN1627" s="111" t="s">
        <v>208</v>
      </c>
      <c r="AO1627" s="0" t="s">
        <v>4360</v>
      </c>
      <c r="AP1627" s="0" t="s">
        <v>200</v>
      </c>
      <c r="AS1627" s="0" t="s">
        <v>200</v>
      </c>
      <c r="AU1627" s="0" t="s">
        <v>267</v>
      </c>
      <c r="AV1627" s="0" t="s">
        <v>629</v>
      </c>
      <c r="AZ1627" s="0" t="s">
        <v>10749</v>
      </c>
      <c r="BA1627" s="124" t="s">
        <v>200</v>
      </c>
      <c r="BB1627" s="0" t="s">
        <v>248</v>
      </c>
      <c r="BC1627" s="0" t="s">
        <v>10750</v>
      </c>
      <c r="BD1627" s="0" t="s">
        <v>5414</v>
      </c>
      <c r="BE1627" s="0" t="s">
        <v>10751</v>
      </c>
      <c r="BF1627" s="0" t="s">
        <v>10752</v>
      </c>
      <c r="BG1627" s="125" t="s">
        <v>200</v>
      </c>
      <c r="BH1627" s="0" t="s">
        <v>582</v>
      </c>
      <c r="BI1627" s="112" t="n">
        <v>45496368777</v>
      </c>
      <c r="BJ1627" s="126" t="s">
        <v>200</v>
      </c>
      <c r="BK1627" s="0" t="s">
        <v>215</v>
      </c>
      <c r="BL1627" s="112" t="n">
        <v>4</v>
      </c>
      <c r="BM1627" s="112" t="n">
        <v>4</v>
      </c>
      <c r="BN1627" s="112" t="n">
        <v>4</v>
      </c>
      <c r="BO1627" s="111" t="n">
        <v>20</v>
      </c>
      <c r="BP1627" s="125" t="s">
        <v>200</v>
      </c>
      <c r="BQ1627" s="127" t="s">
        <v>216</v>
      </c>
    </row>
    <row r="1628" customFormat="false" ht="13.8" hidden="false" customHeight="false" outlineLevel="0" collapsed="false">
      <c r="A1628" s="131" t="s">
        <v>10753</v>
      </c>
      <c r="B1628" s="0" t="s">
        <v>4710</v>
      </c>
      <c r="C1628" s="0" t="s">
        <v>2655</v>
      </c>
      <c r="D1628" s="0" t="s">
        <v>193</v>
      </c>
      <c r="E1628" s="0" t="s">
        <v>848</v>
      </c>
      <c r="F1628" s="0" t="s">
        <v>848</v>
      </c>
      <c r="G1628" s="0" t="s">
        <v>848</v>
      </c>
      <c r="H1628" s="0" t="s">
        <v>219</v>
      </c>
      <c r="J1628" s="111" t="n">
        <v>2</v>
      </c>
      <c r="K1628" s="0" t="s">
        <v>198</v>
      </c>
      <c r="L1628" s="0" t="s">
        <v>1050</v>
      </c>
      <c r="M1628" s="0" t="s">
        <v>199</v>
      </c>
      <c r="O1628" s="0" t="s">
        <v>200</v>
      </c>
      <c r="Q1628" s="120" t="s">
        <v>200</v>
      </c>
      <c r="R1628" s="0" t="s">
        <v>10373</v>
      </c>
      <c r="S1628" s="0" t="s">
        <v>201</v>
      </c>
      <c r="T1628" s="0" t="s">
        <v>198</v>
      </c>
      <c r="U1628" s="0" t="s">
        <v>202</v>
      </c>
      <c r="V1628" s="0" t="s">
        <v>1252</v>
      </c>
      <c r="W1628" s="110" t="s">
        <v>204</v>
      </c>
      <c r="X1628" s="111" t="n">
        <v>2008</v>
      </c>
      <c r="Y1628" s="111" t="s">
        <v>205</v>
      </c>
      <c r="Z1628" s="111" t="s">
        <v>198</v>
      </c>
      <c r="AA1628" s="122" t="s">
        <v>200</v>
      </c>
      <c r="AB1628" s="0" t="s">
        <v>1534</v>
      </c>
      <c r="AC1628" s="0" t="s">
        <v>1534</v>
      </c>
      <c r="AD1628" s="111" t="n">
        <v>2008</v>
      </c>
      <c r="AE1628" s="111" t="s">
        <v>198</v>
      </c>
      <c r="AI1628" s="111" t="s">
        <v>294</v>
      </c>
      <c r="AJ1628" s="111" t="s">
        <v>1130</v>
      </c>
      <c r="AK1628" s="111" t="s">
        <v>1534</v>
      </c>
      <c r="AL1628" s="0" t="s">
        <v>216</v>
      </c>
      <c r="AM1628" s="111" t="s">
        <v>849</v>
      </c>
      <c r="AN1628" s="111" t="s">
        <v>208</v>
      </c>
      <c r="AO1628" s="0" t="s">
        <v>609</v>
      </c>
      <c r="AP1628" s="0" t="s">
        <v>200</v>
      </c>
      <c r="AQ1628" s="0" t="s">
        <v>200</v>
      </c>
      <c r="AR1628" s="0" t="s">
        <v>200</v>
      </c>
      <c r="AS1628" s="0" t="s">
        <v>10754</v>
      </c>
      <c r="AT1628" s="0" t="s">
        <v>200</v>
      </c>
      <c r="AV1628" s="0" t="s">
        <v>200</v>
      </c>
      <c r="AZ1628" s="0" t="s">
        <v>10755</v>
      </c>
      <c r="BA1628" s="124" t="s">
        <v>200</v>
      </c>
      <c r="BB1628" s="0" t="s">
        <v>248</v>
      </c>
      <c r="BC1628" s="0" t="s">
        <v>10756</v>
      </c>
      <c r="BE1628" s="0" t="s">
        <v>10757</v>
      </c>
      <c r="BG1628" s="125" t="s">
        <v>200</v>
      </c>
      <c r="BH1628" s="0" t="s">
        <v>582</v>
      </c>
      <c r="BI1628" s="112" t="n">
        <v>5060050946708</v>
      </c>
      <c r="BJ1628" s="126" t="s">
        <v>200</v>
      </c>
      <c r="BK1628" s="0" t="s">
        <v>215</v>
      </c>
      <c r="BL1628" s="112" t="n">
        <v>4</v>
      </c>
      <c r="BM1628" s="112" t="n">
        <v>4</v>
      </c>
      <c r="BN1628" s="112" t="n">
        <v>4</v>
      </c>
      <c r="BO1628" s="111" t="n">
        <v>20</v>
      </c>
      <c r="BP1628" s="125" t="s">
        <v>200</v>
      </c>
      <c r="BQ1628" s="127" t="s">
        <v>216</v>
      </c>
    </row>
    <row r="1629" customFormat="false" ht="13.8" hidden="false" customHeight="false" outlineLevel="0" collapsed="false">
      <c r="A1629" s="131" t="s">
        <v>10758</v>
      </c>
      <c r="B1629" s="0" t="s">
        <v>4710</v>
      </c>
      <c r="C1629" s="131" t="s">
        <v>1394</v>
      </c>
      <c r="D1629" s="131" t="s">
        <v>1333</v>
      </c>
      <c r="E1629" s="0" t="s">
        <v>194</v>
      </c>
      <c r="F1629" s="0" t="s">
        <v>195</v>
      </c>
      <c r="G1629" s="0" t="s">
        <v>196</v>
      </c>
      <c r="H1629" s="0" t="s">
        <v>197</v>
      </c>
      <c r="J1629" s="111" t="n">
        <v>1</v>
      </c>
      <c r="K1629" s="0" t="s">
        <v>198</v>
      </c>
      <c r="L1629" s="0" t="s">
        <v>198</v>
      </c>
      <c r="M1629" s="0" t="s">
        <v>199</v>
      </c>
      <c r="O1629" s="0" t="s">
        <v>200</v>
      </c>
      <c r="Q1629" s="120" t="s">
        <v>200</v>
      </c>
      <c r="R1629" s="0" t="s">
        <v>10373</v>
      </c>
      <c r="S1629" s="0" t="s">
        <v>201</v>
      </c>
      <c r="T1629" s="0" t="s">
        <v>198</v>
      </c>
      <c r="U1629" s="0" t="s">
        <v>202</v>
      </c>
      <c r="V1629" s="0" t="s">
        <v>1252</v>
      </c>
      <c r="W1629" s="110" t="s">
        <v>204</v>
      </c>
      <c r="X1629" s="111" t="n">
        <v>2007</v>
      </c>
      <c r="Y1629" s="111" t="s">
        <v>1624</v>
      </c>
      <c r="Z1629" s="111" t="s">
        <v>221</v>
      </c>
      <c r="AA1629" s="122" t="s">
        <v>200</v>
      </c>
      <c r="AB1629" s="0" t="s">
        <v>1032</v>
      </c>
      <c r="AC1629" s="0" t="s">
        <v>206</v>
      </c>
      <c r="AD1629" s="111" t="n">
        <v>2007</v>
      </c>
      <c r="AE1629" s="111" t="s">
        <v>222</v>
      </c>
      <c r="AH1629" s="111" t="s">
        <v>2370</v>
      </c>
      <c r="AI1629" s="111" t="s">
        <v>207</v>
      </c>
      <c r="AK1629" s="111" t="str">
        <f aca="false">(AB1629)</f>
        <v>Sega – Sonic team</v>
      </c>
      <c r="AM1629" s="111" t="n">
        <f aca="false">AD1629</f>
        <v>2007</v>
      </c>
      <c r="AN1629" s="111" t="s">
        <v>208</v>
      </c>
      <c r="AO1629" s="0" t="s">
        <v>4360</v>
      </c>
      <c r="AP1629" s="0" t="s">
        <v>200</v>
      </c>
      <c r="AS1629" s="0" t="s">
        <v>403</v>
      </c>
      <c r="AV1629" s="0" t="s">
        <v>200</v>
      </c>
      <c r="AZ1629" s="0" t="s">
        <v>10759</v>
      </c>
      <c r="BA1629" s="124" t="s">
        <v>200</v>
      </c>
      <c r="BB1629" s="0" t="s">
        <v>248</v>
      </c>
      <c r="BC1629" s="0" t="s">
        <v>10760</v>
      </c>
      <c r="BD1629" s="0" t="s">
        <v>10761</v>
      </c>
      <c r="BE1629" s="0" t="s">
        <v>10762</v>
      </c>
      <c r="BG1629" s="125" t="s">
        <v>200</v>
      </c>
      <c r="BH1629" s="0" t="s">
        <v>582</v>
      </c>
      <c r="BI1629" s="112" t="n">
        <v>5060138430877</v>
      </c>
      <c r="BJ1629" s="126" t="s">
        <v>200</v>
      </c>
      <c r="BK1629" s="0" t="s">
        <v>215</v>
      </c>
      <c r="BL1629" s="112" t="n">
        <v>4</v>
      </c>
      <c r="BM1629" s="112" t="n">
        <v>4</v>
      </c>
      <c r="BN1629" s="112" t="n">
        <v>4</v>
      </c>
      <c r="BO1629" s="111" t="n">
        <v>20</v>
      </c>
      <c r="BP1629" s="125" t="s">
        <v>200</v>
      </c>
      <c r="BQ1629" s="127" t="s">
        <v>216</v>
      </c>
    </row>
    <row r="1630" customFormat="false" ht="13.8" hidden="false" customHeight="false" outlineLevel="0" collapsed="false">
      <c r="A1630" s="131" t="s">
        <v>10763</v>
      </c>
      <c r="B1630" s="0" t="s">
        <v>4710</v>
      </c>
      <c r="C1630" s="131" t="s">
        <v>1394</v>
      </c>
      <c r="D1630" s="131" t="s">
        <v>1333</v>
      </c>
      <c r="E1630" s="0" t="s">
        <v>194</v>
      </c>
      <c r="F1630" s="0" t="s">
        <v>399</v>
      </c>
      <c r="G1630" s="0" t="s">
        <v>196</v>
      </c>
      <c r="H1630" s="0" t="s">
        <v>197</v>
      </c>
      <c r="J1630" s="111" t="n">
        <v>2</v>
      </c>
      <c r="K1630" s="0" t="s">
        <v>198</v>
      </c>
      <c r="L1630" s="0" t="s">
        <v>533</v>
      </c>
      <c r="M1630" s="0" t="s">
        <v>199</v>
      </c>
      <c r="O1630" s="0" t="s">
        <v>200</v>
      </c>
      <c r="Q1630" s="120" t="s">
        <v>200</v>
      </c>
      <c r="R1630" s="0" t="s">
        <v>10373</v>
      </c>
      <c r="S1630" s="0" t="s">
        <v>201</v>
      </c>
      <c r="T1630" s="0" t="s">
        <v>198</v>
      </c>
      <c r="U1630" s="0" t="s">
        <v>202</v>
      </c>
      <c r="V1630" s="0" t="s">
        <v>1252</v>
      </c>
      <c r="W1630" s="110" t="s">
        <v>204</v>
      </c>
      <c r="X1630" s="111" t="n">
        <v>2010</v>
      </c>
      <c r="Z1630" s="111" t="s">
        <v>221</v>
      </c>
      <c r="AA1630" s="122" t="s">
        <v>200</v>
      </c>
      <c r="AB1630" s="0" t="s">
        <v>1032</v>
      </c>
      <c r="AC1630" s="0" t="s">
        <v>206</v>
      </c>
      <c r="AD1630" s="111" t="n">
        <v>2010</v>
      </c>
      <c r="AE1630" s="111" t="s">
        <v>198</v>
      </c>
      <c r="AI1630" s="111" t="s">
        <v>207</v>
      </c>
      <c r="AK1630" s="111" t="str">
        <f aca="false">(AB1630)</f>
        <v>Sega – Sonic team</v>
      </c>
      <c r="AM1630" s="111" t="n">
        <f aca="false">AD1630</f>
        <v>2010</v>
      </c>
      <c r="AN1630" s="111" t="s">
        <v>208</v>
      </c>
      <c r="AS1630" s="0" t="s">
        <v>403</v>
      </c>
      <c r="AV1630" s="0" t="s">
        <v>4969</v>
      </c>
      <c r="AW1630" s="0" t="s">
        <v>1412</v>
      </c>
      <c r="AZ1630" s="0" t="s">
        <v>10764</v>
      </c>
      <c r="BA1630" s="124" t="s">
        <v>200</v>
      </c>
      <c r="BB1630" s="0" t="s">
        <v>248</v>
      </c>
      <c r="BC1630" s="0" t="s">
        <v>7718</v>
      </c>
      <c r="BD1630" s="0" t="s">
        <v>10765</v>
      </c>
      <c r="BE1630" s="0" t="s">
        <v>7719</v>
      </c>
      <c r="BF1630" s="0" t="s">
        <v>10766</v>
      </c>
      <c r="BG1630" s="125" t="s">
        <v>200</v>
      </c>
      <c r="BH1630" s="0" t="s">
        <v>582</v>
      </c>
      <c r="BI1630" s="112" t="n">
        <v>5055277008636</v>
      </c>
      <c r="BJ1630" s="126" t="s">
        <v>200</v>
      </c>
      <c r="BK1630" s="0" t="s">
        <v>215</v>
      </c>
      <c r="BL1630" s="112" t="n">
        <v>4</v>
      </c>
      <c r="BM1630" s="112" t="n">
        <v>4</v>
      </c>
      <c r="BN1630" s="112" t="n">
        <v>4</v>
      </c>
      <c r="BO1630" s="111" t="n">
        <v>20</v>
      </c>
      <c r="BP1630" s="125" t="s">
        <v>200</v>
      </c>
      <c r="BQ1630" s="127" t="s">
        <v>216</v>
      </c>
    </row>
    <row r="1631" customFormat="false" ht="13.8" hidden="false" customHeight="false" outlineLevel="0" collapsed="false">
      <c r="A1631" s="0" t="s">
        <v>10767</v>
      </c>
      <c r="B1631" s="0" t="s">
        <v>4710</v>
      </c>
      <c r="C1631" s="0" t="s">
        <v>234</v>
      </c>
      <c r="D1631" s="0" t="s">
        <v>193</v>
      </c>
      <c r="E1631" s="0" t="s">
        <v>284</v>
      </c>
      <c r="F1631" s="0" t="s">
        <v>195</v>
      </c>
      <c r="G1631" s="0" t="s">
        <v>196</v>
      </c>
      <c r="H1631" s="0" t="s">
        <v>838</v>
      </c>
      <c r="I1631" s="0" t="s">
        <v>401</v>
      </c>
      <c r="J1631" s="111" t="n">
        <v>2</v>
      </c>
      <c r="K1631" s="0" t="s">
        <v>198</v>
      </c>
      <c r="L1631" s="0" t="s">
        <v>392</v>
      </c>
      <c r="M1631" s="0" t="s">
        <v>274</v>
      </c>
      <c r="O1631" s="0" t="s">
        <v>237</v>
      </c>
      <c r="P1631" s="0" t="s">
        <v>238</v>
      </c>
      <c r="Q1631" s="120" t="s">
        <v>200</v>
      </c>
      <c r="R1631" s="0" t="s">
        <v>10373</v>
      </c>
      <c r="S1631" s="0" t="s">
        <v>201</v>
      </c>
      <c r="T1631" s="0" t="s">
        <v>198</v>
      </c>
      <c r="U1631" s="0" t="s">
        <v>202</v>
      </c>
      <c r="V1631" s="0" t="s">
        <v>1252</v>
      </c>
      <c r="W1631" s="110" t="s">
        <v>204</v>
      </c>
      <c r="X1631" s="111" t="n">
        <v>2010</v>
      </c>
      <c r="Z1631" s="111" t="s">
        <v>198</v>
      </c>
      <c r="AA1631" s="122" t="s">
        <v>200</v>
      </c>
      <c r="AB1631" s="0" t="s">
        <v>9448</v>
      </c>
      <c r="AC1631" s="0" t="s">
        <v>9448</v>
      </c>
      <c r="AD1631" s="111" t="n">
        <v>2010</v>
      </c>
      <c r="AE1631" s="111" t="s">
        <v>222</v>
      </c>
      <c r="AH1631" s="111" t="s">
        <v>1983</v>
      </c>
      <c r="AI1631" s="111" t="s">
        <v>294</v>
      </c>
      <c r="AJ1631" s="111" t="s">
        <v>737</v>
      </c>
      <c r="AK1631" s="111" t="s">
        <v>9448</v>
      </c>
      <c r="AM1631" s="111" t="n">
        <v>1993</v>
      </c>
      <c r="AN1631" s="111" t="s">
        <v>208</v>
      </c>
      <c r="AR1631" s="0" t="s">
        <v>371</v>
      </c>
      <c r="AS1631" s="0" t="s">
        <v>9449</v>
      </c>
      <c r="AT1631" s="0" t="s">
        <v>339</v>
      </c>
      <c r="AV1631" s="0" t="s">
        <v>200</v>
      </c>
      <c r="AZ1631" s="0" t="s">
        <v>10768</v>
      </c>
      <c r="BA1631" s="124" t="s">
        <v>200</v>
      </c>
      <c r="BB1631" s="0" t="s">
        <v>248</v>
      </c>
      <c r="BC1631" s="0" t="s">
        <v>10769</v>
      </c>
      <c r="BD1631" s="0" t="s">
        <v>10770</v>
      </c>
      <c r="BE1631" s="0" t="s">
        <v>10771</v>
      </c>
      <c r="BF1631" s="0" t="s">
        <v>200</v>
      </c>
      <c r="BG1631" s="125" t="s">
        <v>200</v>
      </c>
      <c r="BH1631" s="0" t="s">
        <v>582</v>
      </c>
      <c r="BI1631" s="112" t="s">
        <v>10772</v>
      </c>
      <c r="BJ1631" s="126" t="s">
        <v>200</v>
      </c>
      <c r="BK1631" s="0" t="s">
        <v>215</v>
      </c>
      <c r="BL1631" s="112" t="n">
        <v>4</v>
      </c>
      <c r="BM1631" s="112" t="n">
        <v>4</v>
      </c>
      <c r="BN1631" s="112" t="n">
        <v>4</v>
      </c>
      <c r="BO1631" s="111" t="n">
        <v>20</v>
      </c>
      <c r="BP1631" s="125" t="s">
        <v>200</v>
      </c>
      <c r="BQ1631" s="127" t="s">
        <v>216</v>
      </c>
    </row>
    <row r="1632" customFormat="false" ht="13.8" hidden="false" customHeight="false" outlineLevel="0" collapsed="false">
      <c r="A1632" s="0" t="s">
        <v>10773</v>
      </c>
      <c r="B1632" s="0" t="s">
        <v>4710</v>
      </c>
      <c r="C1632" s="131" t="s">
        <v>1394</v>
      </c>
      <c r="D1632" s="131" t="s">
        <v>1333</v>
      </c>
      <c r="E1632" s="0" t="s">
        <v>284</v>
      </c>
      <c r="F1632" s="0" t="s">
        <v>399</v>
      </c>
      <c r="G1632" s="131" t="s">
        <v>330</v>
      </c>
      <c r="H1632" s="0" t="s">
        <v>400</v>
      </c>
      <c r="I1632" s="0" t="s">
        <v>2367</v>
      </c>
      <c r="J1632" s="111" t="n">
        <v>1</v>
      </c>
      <c r="K1632" s="0" t="s">
        <v>198</v>
      </c>
      <c r="L1632" s="0" t="s">
        <v>198</v>
      </c>
      <c r="M1632" s="0" t="s">
        <v>235</v>
      </c>
      <c r="O1632" s="0" t="s">
        <v>237</v>
      </c>
      <c r="P1632" s="0" t="s">
        <v>238</v>
      </c>
      <c r="Q1632" s="120" t="s">
        <v>200</v>
      </c>
      <c r="R1632" s="0" t="s">
        <v>10373</v>
      </c>
      <c r="S1632" s="0" t="s">
        <v>201</v>
      </c>
      <c r="T1632" s="0" t="s">
        <v>198</v>
      </c>
      <c r="U1632" s="0" t="s">
        <v>202</v>
      </c>
      <c r="V1632" s="0" t="s">
        <v>1252</v>
      </c>
      <c r="W1632" s="110" t="s">
        <v>204</v>
      </c>
      <c r="X1632" s="111" t="n">
        <v>2007</v>
      </c>
      <c r="Y1632" s="111" t="s">
        <v>498</v>
      </c>
      <c r="Z1632" s="111" t="s">
        <v>221</v>
      </c>
      <c r="AA1632" s="122" t="s">
        <v>200</v>
      </c>
      <c r="AB1632" s="0" t="s">
        <v>9448</v>
      </c>
      <c r="AC1632" s="0" t="s">
        <v>9448</v>
      </c>
      <c r="AD1632" s="111" t="n">
        <v>2007</v>
      </c>
      <c r="AE1632" s="111" t="s">
        <v>222</v>
      </c>
      <c r="AG1632" s="111" t="s">
        <v>241</v>
      </c>
      <c r="AH1632" s="111" t="s">
        <v>3364</v>
      </c>
      <c r="AI1632" s="111" t="s">
        <v>207</v>
      </c>
      <c r="AK1632" s="111" t="str">
        <f aca="false">(AB1632)</f>
        <v>Nintendo</v>
      </c>
      <c r="AL1632" s="0" t="s">
        <v>200</v>
      </c>
      <c r="AM1632" s="111" t="n">
        <f aca="false">AD1632</f>
        <v>2007</v>
      </c>
      <c r="AN1632" s="111" t="s">
        <v>208</v>
      </c>
      <c r="AR1632" s="0" t="s">
        <v>200</v>
      </c>
      <c r="AS1632" s="0" t="s">
        <v>9449</v>
      </c>
      <c r="AT1632" s="0" t="s">
        <v>339</v>
      </c>
      <c r="AU1632" s="0" t="s">
        <v>6307</v>
      </c>
      <c r="AV1632" s="0" t="s">
        <v>10774</v>
      </c>
      <c r="AW1632" s="0" t="s">
        <v>9626</v>
      </c>
      <c r="AZ1632" s="0" t="s">
        <v>10775</v>
      </c>
      <c r="BA1632" s="124" t="s">
        <v>200</v>
      </c>
      <c r="BB1632" s="0" t="s">
        <v>462</v>
      </c>
      <c r="BC1632" s="0" t="s">
        <v>10776</v>
      </c>
      <c r="BD1632" s="0" t="s">
        <v>200</v>
      </c>
      <c r="BE1632" s="0" t="s">
        <v>10777</v>
      </c>
      <c r="BG1632" s="125" t="s">
        <v>200</v>
      </c>
      <c r="BH1632" s="0" t="s">
        <v>582</v>
      </c>
      <c r="BI1632" s="112" t="n">
        <v>45496363949</v>
      </c>
      <c r="BJ1632" s="126" t="s">
        <v>200</v>
      </c>
      <c r="BK1632" s="0" t="s">
        <v>215</v>
      </c>
      <c r="BL1632" s="112" t="n">
        <v>4</v>
      </c>
      <c r="BM1632" s="112" t="n">
        <v>4</v>
      </c>
      <c r="BN1632" s="112" t="n">
        <v>4</v>
      </c>
      <c r="BO1632" s="111" t="n">
        <v>20</v>
      </c>
      <c r="BP1632" s="125" t="s">
        <v>200</v>
      </c>
      <c r="BQ1632" s="127" t="s">
        <v>216</v>
      </c>
    </row>
    <row r="1633" customFormat="false" ht="13.8" hidden="false" customHeight="false" outlineLevel="0" collapsed="false">
      <c r="A1633" s="0" t="s">
        <v>10778</v>
      </c>
      <c r="B1633" s="0" t="s">
        <v>4710</v>
      </c>
      <c r="C1633" s="131" t="s">
        <v>1394</v>
      </c>
      <c r="D1633" s="131" t="s">
        <v>1333</v>
      </c>
      <c r="E1633" s="0" t="s">
        <v>284</v>
      </c>
      <c r="F1633" s="0" t="s">
        <v>399</v>
      </c>
      <c r="G1633" s="131" t="s">
        <v>330</v>
      </c>
      <c r="H1633" s="0" t="s">
        <v>400</v>
      </c>
      <c r="I1633" s="0" t="s">
        <v>2367</v>
      </c>
      <c r="J1633" s="111" t="n">
        <v>2</v>
      </c>
      <c r="K1633" s="0" t="s">
        <v>198</v>
      </c>
      <c r="L1633" s="0" t="s">
        <v>533</v>
      </c>
      <c r="M1633" s="0" t="s">
        <v>235</v>
      </c>
      <c r="O1633" s="0" t="s">
        <v>237</v>
      </c>
      <c r="P1633" s="0" t="s">
        <v>238</v>
      </c>
      <c r="Q1633" s="120" t="s">
        <v>200</v>
      </c>
      <c r="R1633" s="0" t="s">
        <v>10373</v>
      </c>
      <c r="S1633" s="0" t="s">
        <v>201</v>
      </c>
      <c r="T1633" s="0" t="s">
        <v>198</v>
      </c>
      <c r="U1633" s="0" t="s">
        <v>202</v>
      </c>
      <c r="V1633" s="0" t="s">
        <v>1252</v>
      </c>
      <c r="W1633" s="110" t="s">
        <v>204</v>
      </c>
      <c r="X1633" s="111" t="n">
        <v>2010</v>
      </c>
      <c r="Y1633" s="111" t="s">
        <v>498</v>
      </c>
      <c r="Z1633" s="111" t="s">
        <v>221</v>
      </c>
      <c r="AA1633" s="122" t="s">
        <v>200</v>
      </c>
      <c r="AB1633" s="0" t="s">
        <v>9448</v>
      </c>
      <c r="AC1633" s="0" t="s">
        <v>9448</v>
      </c>
      <c r="AD1633" s="111" t="n">
        <v>2010</v>
      </c>
      <c r="AE1633" s="111" t="s">
        <v>222</v>
      </c>
      <c r="AG1633" s="111" t="s">
        <v>241</v>
      </c>
      <c r="AH1633" s="111" t="s">
        <v>10539</v>
      </c>
      <c r="AI1633" s="111" t="s">
        <v>207</v>
      </c>
      <c r="AK1633" s="111" t="str">
        <f aca="false">(AB1633)</f>
        <v>Nintendo</v>
      </c>
      <c r="AL1633" s="0" t="s">
        <v>200</v>
      </c>
      <c r="AM1633" s="111" t="n">
        <f aca="false">AD1633</f>
        <v>2010</v>
      </c>
      <c r="AN1633" s="111" t="s">
        <v>208</v>
      </c>
      <c r="AO1633" s="0" t="s">
        <v>609</v>
      </c>
      <c r="AP1633" s="0" t="s">
        <v>200</v>
      </c>
      <c r="AR1633" s="0" t="s">
        <v>200</v>
      </c>
      <c r="AS1633" s="0" t="s">
        <v>9449</v>
      </c>
      <c r="AT1633" s="0" t="s">
        <v>339</v>
      </c>
      <c r="AU1633" s="0" t="s">
        <v>6307</v>
      </c>
      <c r="AV1633" s="0" t="s">
        <v>10774</v>
      </c>
      <c r="AW1633" s="0" t="s">
        <v>9626</v>
      </c>
      <c r="AZ1633" s="0" t="s">
        <v>10779</v>
      </c>
      <c r="BA1633" s="124" t="s">
        <v>200</v>
      </c>
      <c r="BB1633" s="0" t="s">
        <v>462</v>
      </c>
      <c r="BC1633" s="0" t="s">
        <v>10780</v>
      </c>
      <c r="BD1633" s="0" t="s">
        <v>200</v>
      </c>
      <c r="BE1633" s="0" t="s">
        <v>10781</v>
      </c>
      <c r="BF1633" s="0" t="s">
        <v>200</v>
      </c>
      <c r="BG1633" s="125" t="s">
        <v>200</v>
      </c>
      <c r="BH1633" s="0" t="s">
        <v>582</v>
      </c>
      <c r="BI1633" s="112" t="s">
        <v>10782</v>
      </c>
      <c r="BJ1633" s="126" t="s">
        <v>200</v>
      </c>
      <c r="BK1633" s="0" t="s">
        <v>215</v>
      </c>
      <c r="BL1633" s="112" t="n">
        <v>4</v>
      </c>
      <c r="BM1633" s="112" t="n">
        <v>4</v>
      </c>
      <c r="BN1633" s="112" t="n">
        <v>4</v>
      </c>
      <c r="BO1633" s="111" t="n">
        <v>20</v>
      </c>
      <c r="BP1633" s="125" t="s">
        <v>200</v>
      </c>
      <c r="BQ1633" s="127" t="s">
        <v>216</v>
      </c>
    </row>
    <row r="1634" customFormat="false" ht="13.8" hidden="false" customHeight="false" outlineLevel="0" collapsed="false">
      <c r="A1634" s="0" t="s">
        <v>10783</v>
      </c>
      <c r="B1634" s="0" t="s">
        <v>4710</v>
      </c>
      <c r="C1634" s="0" t="s">
        <v>2050</v>
      </c>
      <c r="D1634" s="0" t="s">
        <v>1333</v>
      </c>
      <c r="E1634" s="0" t="s">
        <v>313</v>
      </c>
      <c r="F1634" s="0" t="s">
        <v>314</v>
      </c>
      <c r="G1634" s="0" t="s">
        <v>424</v>
      </c>
      <c r="H1634" s="0" t="s">
        <v>838</v>
      </c>
      <c r="I1634" s="0" t="s">
        <v>594</v>
      </c>
      <c r="J1634" s="111" t="n">
        <v>4</v>
      </c>
      <c r="K1634" s="0" t="s">
        <v>198</v>
      </c>
      <c r="L1634" s="0" t="s">
        <v>456</v>
      </c>
      <c r="M1634" s="0" t="s">
        <v>220</v>
      </c>
      <c r="O1634" s="0" t="s">
        <v>200</v>
      </c>
      <c r="Q1634" s="120" t="s">
        <v>200</v>
      </c>
      <c r="R1634" s="0" t="s">
        <v>10373</v>
      </c>
      <c r="S1634" s="0" t="s">
        <v>201</v>
      </c>
      <c r="T1634" s="0" t="s">
        <v>198</v>
      </c>
      <c r="U1634" s="0" t="s">
        <v>202</v>
      </c>
      <c r="V1634" s="0" t="s">
        <v>1252</v>
      </c>
      <c r="W1634" s="110" t="s">
        <v>204</v>
      </c>
      <c r="X1634" s="111" t="n">
        <v>2009</v>
      </c>
      <c r="Y1634" s="111" t="s">
        <v>1624</v>
      </c>
      <c r="Z1634" s="111" t="s">
        <v>198</v>
      </c>
      <c r="AA1634" s="122" t="s">
        <v>200</v>
      </c>
      <c r="AB1634" s="0" t="s">
        <v>9448</v>
      </c>
      <c r="AC1634" s="0" t="s">
        <v>9448</v>
      </c>
      <c r="AD1634" s="111" t="n">
        <v>2009</v>
      </c>
      <c r="AE1634" s="111" t="s">
        <v>222</v>
      </c>
      <c r="AI1634" s="111" t="s">
        <v>294</v>
      </c>
      <c r="AJ1634" s="111" t="s">
        <v>4852</v>
      </c>
      <c r="AK1634" s="111" t="s">
        <v>9448</v>
      </c>
      <c r="AM1634" s="111" t="n">
        <v>2004</v>
      </c>
      <c r="AN1634" s="111" t="s">
        <v>208</v>
      </c>
      <c r="AO1634" s="0" t="s">
        <v>4360</v>
      </c>
      <c r="AP1634" s="0" t="s">
        <v>200</v>
      </c>
      <c r="AS1634" s="0" t="s">
        <v>9449</v>
      </c>
      <c r="AT1634" s="0" t="s">
        <v>10566</v>
      </c>
      <c r="AV1634" s="0" t="s">
        <v>200</v>
      </c>
      <c r="AZ1634" s="0" t="s">
        <v>10784</v>
      </c>
      <c r="BA1634" s="124" t="s">
        <v>200</v>
      </c>
      <c r="BB1634" s="0" t="s">
        <v>248</v>
      </c>
      <c r="BC1634" s="0" t="s">
        <v>10785</v>
      </c>
      <c r="BD1634" s="0" t="s">
        <v>200</v>
      </c>
      <c r="BE1634" s="0" t="s">
        <v>10786</v>
      </c>
      <c r="BF1634" s="0" t="s">
        <v>10787</v>
      </c>
      <c r="BG1634" s="125" t="s">
        <v>200</v>
      </c>
      <c r="BH1634" s="0" t="s">
        <v>582</v>
      </c>
      <c r="BI1634" s="112" t="n">
        <v>45496367008</v>
      </c>
      <c r="BJ1634" s="126" t="s">
        <v>200</v>
      </c>
      <c r="BK1634" s="0" t="s">
        <v>215</v>
      </c>
      <c r="BL1634" s="112" t="n">
        <v>4</v>
      </c>
      <c r="BM1634" s="112" t="n">
        <v>4</v>
      </c>
      <c r="BN1634" s="112" t="n">
        <v>4</v>
      </c>
      <c r="BO1634" s="111" t="n">
        <v>20</v>
      </c>
      <c r="BP1634" s="125" t="s">
        <v>200</v>
      </c>
      <c r="BQ1634" s="127" t="s">
        <v>216</v>
      </c>
    </row>
    <row r="1635" customFormat="false" ht="13.8" hidden="false" customHeight="false" outlineLevel="0" collapsed="false">
      <c r="A1635" s="0" t="s">
        <v>10788</v>
      </c>
      <c r="B1635" s="0" t="s">
        <v>4710</v>
      </c>
      <c r="C1635" s="0" t="s">
        <v>234</v>
      </c>
      <c r="D1635" s="0" t="s">
        <v>1869</v>
      </c>
      <c r="E1635" s="0" t="s">
        <v>194</v>
      </c>
      <c r="F1635" s="0" t="s">
        <v>195</v>
      </c>
      <c r="G1635" s="0" t="s">
        <v>330</v>
      </c>
      <c r="H1635" s="0" t="s">
        <v>197</v>
      </c>
      <c r="J1635" s="111" t="n">
        <v>1</v>
      </c>
      <c r="K1635" s="0" t="s">
        <v>198</v>
      </c>
      <c r="L1635" s="0" t="s">
        <v>198</v>
      </c>
      <c r="M1635" s="0" t="s">
        <v>274</v>
      </c>
      <c r="O1635" s="0" t="s">
        <v>237</v>
      </c>
      <c r="Q1635" s="120" t="s">
        <v>200</v>
      </c>
      <c r="R1635" s="0" t="s">
        <v>10373</v>
      </c>
      <c r="S1635" s="0" t="s">
        <v>201</v>
      </c>
      <c r="T1635" s="0" t="s">
        <v>198</v>
      </c>
      <c r="U1635" s="0" t="s">
        <v>202</v>
      </c>
      <c r="V1635" s="0" t="s">
        <v>1252</v>
      </c>
      <c r="W1635" s="110" t="s">
        <v>204</v>
      </c>
      <c r="X1635" s="111" t="n">
        <v>2007</v>
      </c>
      <c r="Y1635" s="111" t="s">
        <v>498</v>
      </c>
      <c r="Z1635" s="111" t="s">
        <v>221</v>
      </c>
      <c r="AA1635" s="122" t="s">
        <v>200</v>
      </c>
      <c r="AB1635" s="0" t="s">
        <v>9666</v>
      </c>
      <c r="AC1635" s="0" t="s">
        <v>9448</v>
      </c>
      <c r="AD1635" s="111" t="n">
        <v>2007</v>
      </c>
      <c r="AE1635" s="111" t="s">
        <v>222</v>
      </c>
      <c r="AH1635" s="111" t="s">
        <v>1983</v>
      </c>
      <c r="AI1635" s="111" t="s">
        <v>207</v>
      </c>
      <c r="AK1635" s="111" t="str">
        <f aca="false">(AB1635)</f>
        <v>Intelligent system</v>
      </c>
      <c r="AM1635" s="111" t="n">
        <f aca="false">AD1635</f>
        <v>2007</v>
      </c>
      <c r="AN1635" s="111" t="s">
        <v>208</v>
      </c>
      <c r="AR1635" s="0" t="s">
        <v>371</v>
      </c>
      <c r="AS1635" s="0" t="s">
        <v>9449</v>
      </c>
      <c r="AT1635" s="0" t="s">
        <v>433</v>
      </c>
      <c r="AV1635" s="0" t="s">
        <v>200</v>
      </c>
      <c r="AZ1635" s="0" t="s">
        <v>10789</v>
      </c>
      <c r="BA1635" s="124" t="s">
        <v>200</v>
      </c>
      <c r="BB1635" s="0" t="s">
        <v>462</v>
      </c>
      <c r="BC1635" s="0" t="s">
        <v>10790</v>
      </c>
      <c r="BD1635" s="0" t="s">
        <v>10791</v>
      </c>
      <c r="BE1635" s="0" t="s">
        <v>10792</v>
      </c>
      <c r="BF1635" s="0" t="s">
        <v>10793</v>
      </c>
      <c r="BG1635" s="125" t="s">
        <v>200</v>
      </c>
      <c r="BH1635" s="0" t="s">
        <v>582</v>
      </c>
      <c r="BI1635" s="112" t="n">
        <v>45496363895</v>
      </c>
      <c r="BJ1635" s="126" t="s">
        <v>200</v>
      </c>
      <c r="BK1635" s="0" t="s">
        <v>215</v>
      </c>
      <c r="BL1635" s="112" t="n">
        <v>4</v>
      </c>
      <c r="BM1635" s="112" t="n">
        <v>4</v>
      </c>
      <c r="BN1635" s="112" t="n">
        <v>4</v>
      </c>
      <c r="BO1635" s="111" t="n">
        <v>20</v>
      </c>
      <c r="BP1635" s="125" t="s">
        <v>200</v>
      </c>
      <c r="BQ1635" s="127" t="s">
        <v>216</v>
      </c>
    </row>
    <row r="1636" customFormat="false" ht="13.8" hidden="false" customHeight="false" outlineLevel="0" collapsed="false">
      <c r="A1636" s="0" t="s">
        <v>10794</v>
      </c>
      <c r="B1636" s="0" t="s">
        <v>4710</v>
      </c>
      <c r="C1636" s="0" t="s">
        <v>4720</v>
      </c>
      <c r="D1636" s="0" t="s">
        <v>1333</v>
      </c>
      <c r="E1636" s="0" t="s">
        <v>194</v>
      </c>
      <c r="F1636" s="0" t="s">
        <v>195</v>
      </c>
      <c r="G1636" s="0" t="s">
        <v>391</v>
      </c>
      <c r="H1636" s="0" t="s">
        <v>197</v>
      </c>
      <c r="I1636" s="131"/>
      <c r="J1636" s="111" t="n">
        <v>4</v>
      </c>
      <c r="K1636" s="0" t="s">
        <v>198</v>
      </c>
      <c r="L1636" s="0" t="s">
        <v>456</v>
      </c>
      <c r="M1636" s="0" t="s">
        <v>199</v>
      </c>
      <c r="O1636" s="0" t="s">
        <v>458</v>
      </c>
      <c r="P1636" s="0" t="s">
        <v>238</v>
      </c>
      <c r="Q1636" s="120" t="s">
        <v>200</v>
      </c>
      <c r="R1636" s="0" t="s">
        <v>10373</v>
      </c>
      <c r="S1636" s="0" t="s">
        <v>201</v>
      </c>
      <c r="T1636" s="0" t="s">
        <v>198</v>
      </c>
      <c r="U1636" s="0" t="s">
        <v>202</v>
      </c>
      <c r="V1636" s="0" t="s">
        <v>1252</v>
      </c>
      <c r="W1636" s="110" t="s">
        <v>204</v>
      </c>
      <c r="X1636" s="111" t="n">
        <v>2008</v>
      </c>
      <c r="Y1636" s="111" t="s">
        <v>498</v>
      </c>
      <c r="Z1636" s="111" t="s">
        <v>198</v>
      </c>
      <c r="AA1636" s="122" t="s">
        <v>200</v>
      </c>
      <c r="AB1636" s="0" t="s">
        <v>10795</v>
      </c>
      <c r="AC1636" s="0" t="s">
        <v>9448</v>
      </c>
      <c r="AD1636" s="111" t="n">
        <v>2008</v>
      </c>
      <c r="AE1636" s="111" t="s">
        <v>222</v>
      </c>
      <c r="AG1636" s="111" t="s">
        <v>241</v>
      </c>
      <c r="AH1636" s="111" t="s">
        <v>3364</v>
      </c>
      <c r="AI1636" s="111" t="s">
        <v>207</v>
      </c>
      <c r="AK1636" s="111" t="str">
        <f aca="false">(AB1636)</f>
        <v>Sora</v>
      </c>
      <c r="AL1636" s="0" t="s">
        <v>200</v>
      </c>
      <c r="AM1636" s="111" t="n">
        <f aca="false">AD1636</f>
        <v>2008</v>
      </c>
      <c r="AN1636" s="111" t="s">
        <v>208</v>
      </c>
      <c r="AO1636" s="131" t="s">
        <v>10796</v>
      </c>
      <c r="AP1636" s="0" t="s">
        <v>200</v>
      </c>
      <c r="AR1636" s="0" t="s">
        <v>200</v>
      </c>
      <c r="AS1636" s="0" t="s">
        <v>9449</v>
      </c>
      <c r="AT1636" s="0" t="s">
        <v>433</v>
      </c>
      <c r="AV1636" s="0" t="s">
        <v>9525</v>
      </c>
      <c r="AW1636" s="0" t="s">
        <v>1092</v>
      </c>
      <c r="AZ1636" s="0" t="s">
        <v>10797</v>
      </c>
      <c r="BA1636" s="124" t="s">
        <v>200</v>
      </c>
      <c r="BB1636" s="0" t="s">
        <v>248</v>
      </c>
      <c r="BC1636" s="0" t="s">
        <v>10798</v>
      </c>
      <c r="BD1636" s="0" t="s">
        <v>10799</v>
      </c>
      <c r="BE1636" s="0" t="s">
        <v>10800</v>
      </c>
      <c r="BG1636" s="125" t="s">
        <v>200</v>
      </c>
      <c r="BH1636" s="0" t="s">
        <v>582</v>
      </c>
      <c r="BI1636" s="112" t="n">
        <v>45496402006</v>
      </c>
      <c r="BJ1636" s="126" t="s">
        <v>200</v>
      </c>
      <c r="BK1636" s="0" t="s">
        <v>215</v>
      </c>
      <c r="BL1636" s="112" t="n">
        <v>4</v>
      </c>
      <c r="BM1636" s="112" t="n">
        <v>4</v>
      </c>
      <c r="BN1636" s="112" t="n">
        <v>4</v>
      </c>
      <c r="BO1636" s="111" t="n">
        <v>20</v>
      </c>
      <c r="BP1636" s="125" t="s">
        <v>200</v>
      </c>
      <c r="BQ1636" s="127" t="s">
        <v>216</v>
      </c>
    </row>
    <row r="1637" customFormat="false" ht="13.8" hidden="false" customHeight="false" outlineLevel="0" collapsed="false">
      <c r="A1637" s="0" t="s">
        <v>10801</v>
      </c>
      <c r="B1637" s="0" t="s">
        <v>4710</v>
      </c>
      <c r="C1637" s="0" t="s">
        <v>3240</v>
      </c>
      <c r="D1637" s="0" t="s">
        <v>1333</v>
      </c>
      <c r="E1637" s="0" t="s">
        <v>313</v>
      </c>
      <c r="F1637" s="0" t="s">
        <v>314</v>
      </c>
      <c r="G1637" s="0" t="s">
        <v>196</v>
      </c>
      <c r="H1637" s="0" t="s">
        <v>197</v>
      </c>
      <c r="J1637" s="111" t="n">
        <v>4</v>
      </c>
      <c r="K1637" s="0" t="s">
        <v>198</v>
      </c>
      <c r="L1637" s="0" t="s">
        <v>392</v>
      </c>
      <c r="M1637" s="0" t="s">
        <v>199</v>
      </c>
      <c r="O1637" s="0" t="s">
        <v>200</v>
      </c>
      <c r="Q1637" s="120" t="s">
        <v>200</v>
      </c>
      <c r="R1637" s="0" t="s">
        <v>10373</v>
      </c>
      <c r="S1637" s="0" t="s">
        <v>201</v>
      </c>
      <c r="T1637" s="0" t="s">
        <v>198</v>
      </c>
      <c r="U1637" s="0" t="s">
        <v>202</v>
      </c>
      <c r="V1637" s="0" t="s">
        <v>1252</v>
      </c>
      <c r="W1637" s="110" t="s">
        <v>204</v>
      </c>
      <c r="X1637" s="111" t="n">
        <v>2008</v>
      </c>
      <c r="Z1637" s="111" t="s">
        <v>198</v>
      </c>
      <c r="AA1637" s="122" t="s">
        <v>200</v>
      </c>
      <c r="AB1637" s="0" t="s">
        <v>10802</v>
      </c>
      <c r="AC1637" s="0" t="s">
        <v>4491</v>
      </c>
      <c r="AD1637" s="111" t="n">
        <v>2008</v>
      </c>
      <c r="AE1637" s="111" t="s">
        <v>222</v>
      </c>
      <c r="AI1637" s="111" t="s">
        <v>207</v>
      </c>
      <c r="AK1637" s="111" t="str">
        <f aca="false">(AB1637)</f>
        <v>Ntreev soft</v>
      </c>
      <c r="AM1637" s="111" t="n">
        <f aca="false">AD1637</f>
        <v>2008</v>
      </c>
      <c r="AN1637" s="111" t="s">
        <v>7909</v>
      </c>
      <c r="AS1637" s="0" t="s">
        <v>200</v>
      </c>
      <c r="AV1637" s="0" t="s">
        <v>200</v>
      </c>
      <c r="AZ1637" s="0" t="s">
        <v>10803</v>
      </c>
      <c r="BA1637" s="124" t="s">
        <v>200</v>
      </c>
      <c r="BB1637" s="0" t="s">
        <v>248</v>
      </c>
      <c r="BC1637" s="0" t="s">
        <v>10804</v>
      </c>
      <c r="BD1637" s="0" t="s">
        <v>6988</v>
      </c>
      <c r="BE1637" s="0" t="s">
        <v>10805</v>
      </c>
      <c r="BG1637" s="125" t="s">
        <v>200</v>
      </c>
      <c r="BH1637" s="0" t="s">
        <v>582</v>
      </c>
      <c r="BI1637" s="112" t="n">
        <v>5060102951803</v>
      </c>
      <c r="BJ1637" s="126" t="s">
        <v>200</v>
      </c>
      <c r="BK1637" s="0" t="s">
        <v>215</v>
      </c>
      <c r="BL1637" s="112" t="n">
        <v>4</v>
      </c>
      <c r="BM1637" s="112" t="n">
        <v>4</v>
      </c>
      <c r="BN1637" s="112" t="n">
        <v>4</v>
      </c>
      <c r="BO1637" s="111" t="n">
        <v>20</v>
      </c>
      <c r="BP1637" s="125" t="s">
        <v>200</v>
      </c>
      <c r="BQ1637" s="127" t="s">
        <v>216</v>
      </c>
    </row>
    <row r="1638" customFormat="false" ht="13.8" hidden="false" customHeight="false" outlineLevel="0" collapsed="false">
      <c r="A1638" s="0" t="s">
        <v>10806</v>
      </c>
      <c r="B1638" s="0" t="s">
        <v>4710</v>
      </c>
      <c r="C1638" s="0" t="s">
        <v>605</v>
      </c>
      <c r="D1638" s="0" t="s">
        <v>1869</v>
      </c>
      <c r="E1638" s="0" t="s">
        <v>194</v>
      </c>
      <c r="F1638" s="0" t="s">
        <v>606</v>
      </c>
      <c r="G1638" s="0" t="s">
        <v>391</v>
      </c>
      <c r="H1638" s="0" t="s">
        <v>197</v>
      </c>
      <c r="J1638" s="111" t="n">
        <v>2</v>
      </c>
      <c r="K1638" s="0" t="s">
        <v>198</v>
      </c>
      <c r="L1638" s="0" t="s">
        <v>392</v>
      </c>
      <c r="M1638" s="0" t="s">
        <v>199</v>
      </c>
      <c r="O1638" s="0" t="s">
        <v>200</v>
      </c>
      <c r="Q1638" s="120" t="s">
        <v>200</v>
      </c>
      <c r="R1638" s="0" t="s">
        <v>10373</v>
      </c>
      <c r="S1638" s="0" t="s">
        <v>201</v>
      </c>
      <c r="T1638" s="0" t="s">
        <v>198</v>
      </c>
      <c r="U1638" s="0" t="s">
        <v>202</v>
      </c>
      <c r="V1638" s="0" t="s">
        <v>1252</v>
      </c>
      <c r="W1638" s="110" t="s">
        <v>204</v>
      </c>
      <c r="X1638" s="111" t="n">
        <v>2010</v>
      </c>
      <c r="Z1638" s="111" t="s">
        <v>198</v>
      </c>
      <c r="AA1638" s="122" t="s">
        <v>200</v>
      </c>
      <c r="AB1638" s="0" t="s">
        <v>543</v>
      </c>
      <c r="AC1638" s="0" t="s">
        <v>543</v>
      </c>
      <c r="AD1638" s="111" t="n">
        <v>2010</v>
      </c>
      <c r="AE1638" s="111" t="s">
        <v>222</v>
      </c>
      <c r="AI1638" s="111" t="s">
        <v>207</v>
      </c>
      <c r="AK1638" s="111" t="s">
        <v>543</v>
      </c>
      <c r="AL1638" s="0" t="s">
        <v>216</v>
      </c>
      <c r="AM1638" s="111" t="n">
        <v>2008</v>
      </c>
      <c r="AN1638" s="111" t="s">
        <v>208</v>
      </c>
      <c r="AO1638" s="0" t="s">
        <v>609</v>
      </c>
      <c r="AP1638" s="0" t="s">
        <v>610</v>
      </c>
      <c r="AQ1638" s="0" t="s">
        <v>200</v>
      </c>
      <c r="AR1638" s="0" t="s">
        <v>200</v>
      </c>
      <c r="AS1638" s="0" t="s">
        <v>10807</v>
      </c>
      <c r="AT1638" s="0" t="s">
        <v>8964</v>
      </c>
      <c r="AU1638" s="0" t="s">
        <v>200</v>
      </c>
      <c r="AV1638" s="0" t="s">
        <v>200</v>
      </c>
      <c r="AZ1638" s="0" t="s">
        <v>10808</v>
      </c>
      <c r="BA1638" s="124" t="s">
        <v>200</v>
      </c>
      <c r="BB1638" s="0" t="s">
        <v>248</v>
      </c>
      <c r="BC1638" s="0" t="s">
        <v>10809</v>
      </c>
      <c r="BE1638" s="0" t="s">
        <v>10810</v>
      </c>
      <c r="BF1638" s="0" t="s">
        <v>200</v>
      </c>
      <c r="BG1638" s="125" t="s">
        <v>200</v>
      </c>
      <c r="BH1638" s="0" t="s">
        <v>582</v>
      </c>
      <c r="BI1638" s="112" t="n">
        <v>5055060952092</v>
      </c>
      <c r="BJ1638" s="126" t="s">
        <v>200</v>
      </c>
      <c r="BK1638" s="0" t="s">
        <v>215</v>
      </c>
      <c r="BL1638" s="112" t="n">
        <v>4</v>
      </c>
      <c r="BM1638" s="112" t="n">
        <v>4</v>
      </c>
      <c r="BN1638" s="112" t="n">
        <v>4</v>
      </c>
      <c r="BO1638" s="111" t="n">
        <v>20</v>
      </c>
      <c r="BP1638" s="125" t="s">
        <v>200</v>
      </c>
      <c r="BQ1638" s="127" t="s">
        <v>216</v>
      </c>
    </row>
    <row r="1639" customFormat="false" ht="13.8" hidden="false" customHeight="false" outlineLevel="0" collapsed="false">
      <c r="A1639" s="0" t="s">
        <v>10811</v>
      </c>
      <c r="B1639" s="0" t="s">
        <v>4710</v>
      </c>
      <c r="C1639" s="0" t="s">
        <v>2375</v>
      </c>
      <c r="D1639" s="0" t="s">
        <v>1333</v>
      </c>
      <c r="E1639" s="0" t="s">
        <v>194</v>
      </c>
      <c r="F1639" s="0" t="s">
        <v>195</v>
      </c>
      <c r="G1639" s="0" t="s">
        <v>196</v>
      </c>
      <c r="H1639" s="0" t="s">
        <v>901</v>
      </c>
      <c r="J1639" s="111" t="n">
        <v>1</v>
      </c>
      <c r="K1639" s="0" t="s">
        <v>198</v>
      </c>
      <c r="L1639" s="0" t="s">
        <v>198</v>
      </c>
      <c r="M1639" s="0" t="s">
        <v>199</v>
      </c>
      <c r="O1639" s="0" t="s">
        <v>200</v>
      </c>
      <c r="Q1639" s="120" t="s">
        <v>200</v>
      </c>
      <c r="R1639" s="0" t="s">
        <v>10373</v>
      </c>
      <c r="S1639" s="0" t="s">
        <v>201</v>
      </c>
      <c r="T1639" s="0" t="s">
        <v>198</v>
      </c>
      <c r="U1639" s="0" t="s">
        <v>202</v>
      </c>
      <c r="V1639" s="0" t="s">
        <v>1252</v>
      </c>
      <c r="W1639" s="110" t="s">
        <v>204</v>
      </c>
      <c r="X1639" s="111" t="n">
        <v>2009</v>
      </c>
      <c r="Z1639" s="130" t="s">
        <v>757</v>
      </c>
      <c r="AA1639" s="122" t="s">
        <v>200</v>
      </c>
      <c r="AB1639" s="0" t="s">
        <v>2928</v>
      </c>
      <c r="AC1639" s="0" t="s">
        <v>4122</v>
      </c>
      <c r="AD1639" s="111" t="n">
        <v>2009</v>
      </c>
      <c r="AE1639" s="111" t="s">
        <v>198</v>
      </c>
      <c r="AI1639" s="111" t="s">
        <v>207</v>
      </c>
      <c r="AK1639" s="111" t="str">
        <f aca="false">(AB1639)</f>
        <v>Acquire</v>
      </c>
      <c r="AM1639" s="111" t="n">
        <f aca="false">AD1639</f>
        <v>2009</v>
      </c>
      <c r="AN1639" s="111" t="s">
        <v>208</v>
      </c>
      <c r="AO1639" s="0" t="s">
        <v>4360</v>
      </c>
      <c r="AP1639" s="0" t="s">
        <v>200</v>
      </c>
      <c r="AR1639" s="0" t="s">
        <v>1455</v>
      </c>
      <c r="AS1639" s="0" t="s">
        <v>2929</v>
      </c>
      <c r="AT1639" s="0" t="s">
        <v>354</v>
      </c>
      <c r="AU1639" s="0" t="s">
        <v>2297</v>
      </c>
      <c r="AV1639" s="0" t="s">
        <v>200</v>
      </c>
      <c r="AZ1639" s="0" t="s">
        <v>10812</v>
      </c>
      <c r="BA1639" s="124" t="s">
        <v>200</v>
      </c>
      <c r="BB1639" s="0" t="s">
        <v>210</v>
      </c>
      <c r="BC1639" s="0" t="s">
        <v>10813</v>
      </c>
      <c r="BE1639" s="0" t="s">
        <v>1523</v>
      </c>
      <c r="BF1639" s="0" t="s">
        <v>10814</v>
      </c>
      <c r="BG1639" s="125" t="s">
        <v>200</v>
      </c>
      <c r="BH1639" s="0" t="s">
        <v>582</v>
      </c>
      <c r="BI1639" s="112" t="n">
        <v>3307211611030</v>
      </c>
      <c r="BJ1639" s="126" t="s">
        <v>200</v>
      </c>
      <c r="BK1639" s="0" t="s">
        <v>215</v>
      </c>
      <c r="BL1639" s="112" t="n">
        <v>4</v>
      </c>
      <c r="BM1639" s="112" t="n">
        <v>4</v>
      </c>
      <c r="BN1639" s="112" t="n">
        <v>4</v>
      </c>
      <c r="BO1639" s="111" t="n">
        <v>20</v>
      </c>
      <c r="BP1639" s="125" t="s">
        <v>200</v>
      </c>
      <c r="BQ1639" s="127" t="s">
        <v>216</v>
      </c>
    </row>
    <row r="1640" customFormat="false" ht="13.8" hidden="false" customHeight="false" outlineLevel="0" collapsed="false">
      <c r="A1640" s="0" t="s">
        <v>10815</v>
      </c>
      <c r="B1640" s="0" t="s">
        <v>4710</v>
      </c>
      <c r="C1640" s="0" t="s">
        <v>928</v>
      </c>
      <c r="D1640" s="0" t="s">
        <v>1333</v>
      </c>
      <c r="E1640" s="0" t="s">
        <v>194</v>
      </c>
      <c r="F1640" s="0" t="s">
        <v>195</v>
      </c>
      <c r="G1640" s="0" t="s">
        <v>330</v>
      </c>
      <c r="H1640" s="0" t="s">
        <v>901</v>
      </c>
      <c r="J1640" s="111" t="n">
        <v>1</v>
      </c>
      <c r="K1640" s="0" t="s">
        <v>198</v>
      </c>
      <c r="L1640" s="0" t="s">
        <v>198</v>
      </c>
      <c r="M1640" s="0" t="s">
        <v>199</v>
      </c>
      <c r="O1640" s="0" t="s">
        <v>200</v>
      </c>
      <c r="Q1640" s="120" t="s">
        <v>200</v>
      </c>
      <c r="R1640" s="0" t="s">
        <v>10373</v>
      </c>
      <c r="S1640" s="0" t="s">
        <v>201</v>
      </c>
      <c r="T1640" s="0" t="s">
        <v>198</v>
      </c>
      <c r="U1640" s="0" t="s">
        <v>202</v>
      </c>
      <c r="V1640" s="0" t="s">
        <v>1252</v>
      </c>
      <c r="W1640" s="110" t="s">
        <v>204</v>
      </c>
      <c r="X1640" s="111" t="n">
        <v>2012</v>
      </c>
      <c r="Z1640" s="130" t="s">
        <v>757</v>
      </c>
      <c r="AA1640" s="122" t="s">
        <v>200</v>
      </c>
      <c r="AB1640" s="0" t="s">
        <v>10816</v>
      </c>
      <c r="AC1640" s="0" t="s">
        <v>9448</v>
      </c>
      <c r="AD1640" s="111" t="n">
        <v>2012</v>
      </c>
      <c r="AE1640" s="111" t="s">
        <v>222</v>
      </c>
      <c r="AI1640" s="111" t="s">
        <v>207</v>
      </c>
      <c r="AK1640" s="111" t="str">
        <f aca="false">(AB1640)</f>
        <v>Mistwalker</v>
      </c>
      <c r="AM1640" s="111" t="n">
        <f aca="false">AD1640</f>
        <v>2012</v>
      </c>
      <c r="AN1640" s="111" t="s">
        <v>208</v>
      </c>
      <c r="AS1640" s="0" t="s">
        <v>200</v>
      </c>
      <c r="AU1640" s="0" t="s">
        <v>332</v>
      </c>
      <c r="AV1640" s="0" t="s">
        <v>2317</v>
      </c>
      <c r="AW1640" s="0" t="s">
        <v>2506</v>
      </c>
      <c r="AZ1640" s="0" t="s">
        <v>10817</v>
      </c>
      <c r="BA1640" s="124" t="s">
        <v>200</v>
      </c>
      <c r="BB1640" s="0" t="s">
        <v>210</v>
      </c>
      <c r="BC1640" s="0" t="s">
        <v>10818</v>
      </c>
      <c r="BD1640" s="0" t="s">
        <v>10819</v>
      </c>
      <c r="BE1640" s="0" t="s">
        <v>10820</v>
      </c>
      <c r="BF1640" s="0" t="s">
        <v>10821</v>
      </c>
      <c r="BG1640" s="125" t="s">
        <v>200</v>
      </c>
      <c r="BH1640" s="0" t="s">
        <v>582</v>
      </c>
      <c r="BI1640" s="112" t="n">
        <v>45496401177</v>
      </c>
      <c r="BJ1640" s="126" t="s">
        <v>200</v>
      </c>
      <c r="BK1640" s="0" t="s">
        <v>215</v>
      </c>
      <c r="BL1640" s="112" t="n">
        <v>4</v>
      </c>
      <c r="BM1640" s="112" t="n">
        <v>4</v>
      </c>
      <c r="BN1640" s="112" t="n">
        <v>4</v>
      </c>
      <c r="BO1640" s="111" t="n">
        <v>20</v>
      </c>
      <c r="BP1640" s="125" t="s">
        <v>200</v>
      </c>
      <c r="BQ1640" s="127" t="s">
        <v>216</v>
      </c>
    </row>
    <row r="1641" customFormat="false" ht="13.8" hidden="false" customHeight="false" outlineLevel="0" collapsed="false">
      <c r="A1641" s="0" t="s">
        <v>10822</v>
      </c>
      <c r="B1641" s="0" t="s">
        <v>4710</v>
      </c>
      <c r="C1641" s="0" t="s">
        <v>818</v>
      </c>
      <c r="D1641" s="0" t="s">
        <v>1333</v>
      </c>
      <c r="E1641" s="0" t="s">
        <v>313</v>
      </c>
      <c r="F1641" s="0" t="s">
        <v>314</v>
      </c>
      <c r="G1641" s="0" t="s">
        <v>196</v>
      </c>
      <c r="H1641" s="0" t="s">
        <v>219</v>
      </c>
      <c r="I1641" s="131"/>
      <c r="J1641" s="111" t="n">
        <v>2</v>
      </c>
      <c r="K1641" s="0" t="s">
        <v>198</v>
      </c>
      <c r="L1641" s="0" t="s">
        <v>392</v>
      </c>
      <c r="M1641" s="0" t="s">
        <v>274</v>
      </c>
      <c r="O1641" s="0" t="s">
        <v>596</v>
      </c>
      <c r="Q1641" s="120" t="s">
        <v>200</v>
      </c>
      <c r="R1641" s="0" t="s">
        <v>10373</v>
      </c>
      <c r="S1641" s="0" t="s">
        <v>201</v>
      </c>
      <c r="T1641" s="0" t="s">
        <v>198</v>
      </c>
      <c r="U1641" s="0" t="s">
        <v>202</v>
      </c>
      <c r="V1641" s="0" t="s">
        <v>1252</v>
      </c>
      <c r="W1641" s="110" t="s">
        <v>204</v>
      </c>
      <c r="X1641" s="111" t="n">
        <v>2010</v>
      </c>
      <c r="Z1641" s="111" t="s">
        <v>198</v>
      </c>
      <c r="AA1641" s="122" t="s">
        <v>200</v>
      </c>
      <c r="AB1641" s="0" t="s">
        <v>10823</v>
      </c>
      <c r="AC1641" s="0" t="s">
        <v>5326</v>
      </c>
      <c r="AD1641" s="111" t="n">
        <v>2010</v>
      </c>
      <c r="AE1641" s="111" t="s">
        <v>9436</v>
      </c>
      <c r="AI1641" s="111" t="s">
        <v>207</v>
      </c>
      <c r="AK1641" s="111" t="str">
        <f aca="false">(AB1641)</f>
        <v>Firebrand games</v>
      </c>
      <c r="AM1641" s="111" t="n">
        <f aca="false">AD1641</f>
        <v>2010</v>
      </c>
      <c r="AN1641" s="111" t="s">
        <v>263</v>
      </c>
      <c r="AO1641" s="131" t="s">
        <v>2023</v>
      </c>
      <c r="AS1641" s="0" t="s">
        <v>8199</v>
      </c>
      <c r="AV1641" s="0" t="s">
        <v>200</v>
      </c>
      <c r="AZ1641" s="0" t="s">
        <v>10824</v>
      </c>
      <c r="BA1641" s="124" t="s">
        <v>200</v>
      </c>
      <c r="BB1641" s="0" t="s">
        <v>248</v>
      </c>
      <c r="BC1641" s="0" t="s">
        <v>10825</v>
      </c>
      <c r="BD1641" s="0" t="s">
        <v>200</v>
      </c>
      <c r="BE1641" s="0" t="s">
        <v>10826</v>
      </c>
      <c r="BF1641" s="0" t="s">
        <v>200</v>
      </c>
      <c r="BG1641" s="125" t="s">
        <v>200</v>
      </c>
      <c r="BH1641" s="0" t="s">
        <v>582</v>
      </c>
      <c r="BI1641" s="112" t="n">
        <v>3512289016834</v>
      </c>
      <c r="BJ1641" s="126" t="s">
        <v>200</v>
      </c>
      <c r="BK1641" s="0" t="s">
        <v>215</v>
      </c>
      <c r="BL1641" s="112" t="n">
        <v>4</v>
      </c>
      <c r="BM1641" s="112" t="n">
        <v>4</v>
      </c>
      <c r="BN1641" s="112" t="n">
        <v>4</v>
      </c>
      <c r="BO1641" s="111" t="n">
        <v>20</v>
      </c>
      <c r="BP1641" s="125" t="s">
        <v>200</v>
      </c>
      <c r="BQ1641" s="127" t="s">
        <v>216</v>
      </c>
    </row>
    <row r="1642" customFormat="false" ht="13.8" hidden="false" customHeight="false" outlineLevel="0" collapsed="false">
      <c r="A1642" s="0" t="s">
        <v>10827</v>
      </c>
      <c r="B1642" s="0" t="s">
        <v>4710</v>
      </c>
      <c r="C1642" s="0" t="s">
        <v>218</v>
      </c>
      <c r="D1642" s="0" t="s">
        <v>1333</v>
      </c>
      <c r="E1642" s="0" t="s">
        <v>194</v>
      </c>
      <c r="F1642" s="0" t="s">
        <v>195</v>
      </c>
      <c r="G1642" s="0" t="s">
        <v>196</v>
      </c>
      <c r="H1642" s="0" t="s">
        <v>219</v>
      </c>
      <c r="J1642" s="111" t="n">
        <v>1</v>
      </c>
      <c r="K1642" s="0" t="s">
        <v>198</v>
      </c>
      <c r="L1642" s="0" t="s">
        <v>198</v>
      </c>
      <c r="M1642" s="0" t="s">
        <v>199</v>
      </c>
      <c r="O1642" s="0" t="s">
        <v>200</v>
      </c>
      <c r="Q1642" s="120" t="s">
        <v>200</v>
      </c>
      <c r="R1642" s="0" t="s">
        <v>10373</v>
      </c>
      <c r="S1642" s="0" t="s">
        <v>201</v>
      </c>
      <c r="T1642" s="0" t="s">
        <v>198</v>
      </c>
      <c r="U1642" s="0" t="s">
        <v>202</v>
      </c>
      <c r="V1642" s="0" t="s">
        <v>1252</v>
      </c>
      <c r="W1642" s="110" t="s">
        <v>204</v>
      </c>
      <c r="X1642" s="111" t="n">
        <v>2008</v>
      </c>
      <c r="Z1642" s="111" t="s">
        <v>221</v>
      </c>
      <c r="AA1642" s="122" t="s">
        <v>200</v>
      </c>
      <c r="AB1642" s="0" t="s">
        <v>2959</v>
      </c>
      <c r="AC1642" s="0" t="s">
        <v>9448</v>
      </c>
      <c r="AD1642" s="111" t="n">
        <v>2008</v>
      </c>
      <c r="AE1642" s="111" t="s">
        <v>222</v>
      </c>
      <c r="AI1642" s="111" t="s">
        <v>207</v>
      </c>
      <c r="AK1642" s="111" t="str">
        <f aca="false">(AB1642)</f>
        <v>Atlus</v>
      </c>
      <c r="AM1642" s="111" t="n">
        <f aca="false">AD1642</f>
        <v>2008</v>
      </c>
      <c r="AN1642" s="111" t="s">
        <v>208</v>
      </c>
      <c r="AO1642" s="0" t="s">
        <v>4360</v>
      </c>
      <c r="AP1642" s="0" t="s">
        <v>200</v>
      </c>
      <c r="AS1642" s="0" t="s">
        <v>10828</v>
      </c>
      <c r="AT1642" s="0" t="s">
        <v>2944</v>
      </c>
      <c r="AV1642" s="0" t="s">
        <v>200</v>
      </c>
      <c r="AZ1642" s="0" t="s">
        <v>10829</v>
      </c>
      <c r="BA1642" s="124" t="s">
        <v>200</v>
      </c>
      <c r="BB1642" s="0" t="s">
        <v>248</v>
      </c>
      <c r="BC1642" s="0" t="s">
        <v>10830</v>
      </c>
      <c r="BE1642" s="0" t="s">
        <v>10831</v>
      </c>
      <c r="BF1642" s="0" t="s">
        <v>10832</v>
      </c>
      <c r="BG1642" s="125" t="s">
        <v>200</v>
      </c>
      <c r="BH1642" s="0" t="s">
        <v>582</v>
      </c>
      <c r="BI1642" s="112" t="n">
        <v>45496366674</v>
      </c>
      <c r="BJ1642" s="126" t="s">
        <v>200</v>
      </c>
      <c r="BK1642" s="0" t="s">
        <v>215</v>
      </c>
      <c r="BL1642" s="112" t="n">
        <v>4</v>
      </c>
      <c r="BM1642" s="112" t="n">
        <v>4</v>
      </c>
      <c r="BN1642" s="112" t="n">
        <v>4</v>
      </c>
      <c r="BO1642" s="111" t="n">
        <v>20</v>
      </c>
      <c r="BP1642" s="125" t="s">
        <v>200</v>
      </c>
      <c r="BQ1642" s="127" t="s">
        <v>216</v>
      </c>
    </row>
    <row r="1643" customFormat="false" ht="13.8" hidden="false" customHeight="false" outlineLevel="0" collapsed="false">
      <c r="A1643" s="0" t="s">
        <v>10833</v>
      </c>
      <c r="B1643" s="0" t="s">
        <v>4710</v>
      </c>
      <c r="C1643" s="131" t="s">
        <v>1394</v>
      </c>
      <c r="D1643" s="131" t="s">
        <v>193</v>
      </c>
      <c r="E1643" s="0" t="s">
        <v>194</v>
      </c>
      <c r="F1643" s="0" t="s">
        <v>195</v>
      </c>
      <c r="G1643" s="0" t="s">
        <v>196</v>
      </c>
      <c r="H1643" s="0" t="s">
        <v>197</v>
      </c>
      <c r="J1643" s="111" t="n">
        <v>1</v>
      </c>
      <c r="K1643" s="0" t="s">
        <v>198</v>
      </c>
      <c r="L1643" s="0" t="s">
        <v>198</v>
      </c>
      <c r="M1643" s="0" t="s">
        <v>199</v>
      </c>
      <c r="O1643" s="0" t="s">
        <v>200</v>
      </c>
      <c r="Q1643" s="120" t="s">
        <v>200</v>
      </c>
      <c r="R1643" s="0" t="s">
        <v>10373</v>
      </c>
      <c r="S1643" s="0" t="s">
        <v>201</v>
      </c>
      <c r="T1643" s="0" t="s">
        <v>198</v>
      </c>
      <c r="U1643" s="0" t="s">
        <v>202</v>
      </c>
      <c r="V1643" s="0" t="s">
        <v>1252</v>
      </c>
      <c r="W1643" s="110" t="s">
        <v>204</v>
      </c>
      <c r="X1643" s="111" t="n">
        <v>2008</v>
      </c>
      <c r="Z1643" s="111" t="s">
        <v>198</v>
      </c>
      <c r="AA1643" s="122" t="s">
        <v>200</v>
      </c>
      <c r="AB1643" s="0" t="s">
        <v>10509</v>
      </c>
      <c r="AC1643" s="0" t="s">
        <v>9448</v>
      </c>
      <c r="AD1643" s="111" t="n">
        <v>2008</v>
      </c>
      <c r="AE1643" s="111" t="s">
        <v>222</v>
      </c>
      <c r="AH1643" s="111" t="s">
        <v>914</v>
      </c>
      <c r="AI1643" s="111" t="s">
        <v>207</v>
      </c>
      <c r="AK1643" s="111" t="str">
        <f aca="false">(AB1643)</f>
        <v>Good feel</v>
      </c>
      <c r="AM1643" s="111" t="n">
        <f aca="false">AD1643</f>
        <v>2008</v>
      </c>
      <c r="AN1643" s="111" t="s">
        <v>208</v>
      </c>
      <c r="AS1643" s="0" t="s">
        <v>10352</v>
      </c>
      <c r="AT1643" s="0" t="s">
        <v>433</v>
      </c>
      <c r="AU1643" s="0" t="s">
        <v>2087</v>
      </c>
      <c r="AV1643" s="0" t="s">
        <v>200</v>
      </c>
      <c r="AW1643" s="128" t="s">
        <v>9457</v>
      </c>
      <c r="AZ1643" s="0" t="s">
        <v>10834</v>
      </c>
      <c r="BA1643" s="124" t="s">
        <v>200</v>
      </c>
      <c r="BB1643" s="0" t="s">
        <v>248</v>
      </c>
      <c r="BC1643" s="0" t="s">
        <v>10835</v>
      </c>
      <c r="BD1643" s="0" t="s">
        <v>10836</v>
      </c>
      <c r="BE1643" s="0" t="s">
        <v>3877</v>
      </c>
      <c r="BG1643" s="125" t="s">
        <v>200</v>
      </c>
      <c r="BH1643" s="0" t="s">
        <v>582</v>
      </c>
      <c r="BI1643" s="112" t="n">
        <v>45496366025</v>
      </c>
      <c r="BJ1643" s="126" t="s">
        <v>200</v>
      </c>
      <c r="BK1643" s="0" t="s">
        <v>215</v>
      </c>
      <c r="BL1643" s="112" t="n">
        <v>4</v>
      </c>
      <c r="BM1643" s="112" t="n">
        <v>4</v>
      </c>
      <c r="BN1643" s="112" t="n">
        <v>4</v>
      </c>
      <c r="BO1643" s="111" t="n">
        <v>20</v>
      </c>
      <c r="BP1643" s="125" t="s">
        <v>200</v>
      </c>
      <c r="BQ1643" s="127" t="s">
        <v>216</v>
      </c>
    </row>
    <row r="1644" customFormat="false" ht="13.8" hidden="false" customHeight="false" outlineLevel="0" collapsed="false">
      <c r="A1644" s="0" t="s">
        <v>10837</v>
      </c>
      <c r="B1644" s="0" t="s">
        <v>4710</v>
      </c>
      <c r="C1644" s="0" t="s">
        <v>369</v>
      </c>
      <c r="D1644" s="0" t="s">
        <v>1333</v>
      </c>
      <c r="E1644" s="0" t="s">
        <v>194</v>
      </c>
      <c r="F1644" s="0" t="s">
        <v>195</v>
      </c>
      <c r="G1644" s="0" t="s">
        <v>196</v>
      </c>
      <c r="H1644" s="0" t="s">
        <v>197</v>
      </c>
      <c r="J1644" s="111" t="n">
        <v>1</v>
      </c>
      <c r="K1644" s="0" t="s">
        <v>198</v>
      </c>
      <c r="L1644" s="0" t="s">
        <v>198</v>
      </c>
      <c r="M1644" s="0" t="s">
        <v>199</v>
      </c>
      <c r="O1644" s="0" t="s">
        <v>200</v>
      </c>
      <c r="Q1644" s="120" t="s">
        <v>200</v>
      </c>
      <c r="R1644" s="0" t="s">
        <v>10373</v>
      </c>
      <c r="S1644" s="0" t="s">
        <v>201</v>
      </c>
      <c r="T1644" s="0" t="s">
        <v>198</v>
      </c>
      <c r="U1644" s="0" t="s">
        <v>202</v>
      </c>
      <c r="V1644" s="0" t="s">
        <v>1252</v>
      </c>
      <c r="W1644" s="110" t="s">
        <v>204</v>
      </c>
      <c r="X1644" s="111" t="n">
        <v>2007</v>
      </c>
      <c r="Z1644" s="111" t="s">
        <v>198</v>
      </c>
      <c r="AA1644" s="122" t="s">
        <v>200</v>
      </c>
      <c r="AB1644" s="0" t="s">
        <v>9666</v>
      </c>
      <c r="AC1644" s="0" t="s">
        <v>9448</v>
      </c>
      <c r="AD1644" s="111" t="n">
        <v>2007</v>
      </c>
      <c r="AE1644" s="111" t="s">
        <v>222</v>
      </c>
      <c r="AH1644" s="111" t="s">
        <v>1983</v>
      </c>
      <c r="AI1644" s="111" t="s">
        <v>207</v>
      </c>
      <c r="AK1644" s="111" t="str">
        <f aca="false">(AB1644)</f>
        <v>Intelligent system</v>
      </c>
      <c r="AM1644" s="111" t="n">
        <f aca="false">AD1644</f>
        <v>2007</v>
      </c>
      <c r="AN1644" s="111" t="s">
        <v>208</v>
      </c>
      <c r="AO1644" s="0" t="s">
        <v>4360</v>
      </c>
      <c r="AP1644" s="0" t="s">
        <v>200</v>
      </c>
      <c r="AS1644" s="0" t="s">
        <v>10352</v>
      </c>
      <c r="AT1644" s="0" t="s">
        <v>10566</v>
      </c>
      <c r="AU1644" s="0" t="s">
        <v>2087</v>
      </c>
      <c r="AV1644" s="0" t="s">
        <v>200</v>
      </c>
      <c r="AZ1644" s="0" t="s">
        <v>10838</v>
      </c>
      <c r="BA1644" s="124" t="s">
        <v>200</v>
      </c>
      <c r="BB1644" s="0" t="s">
        <v>248</v>
      </c>
      <c r="BC1644" s="0" t="s">
        <v>10839</v>
      </c>
      <c r="BD1644" s="0" t="s">
        <v>10840</v>
      </c>
      <c r="BE1644" s="0" t="s">
        <v>10841</v>
      </c>
      <c r="BG1644" s="125" t="s">
        <v>200</v>
      </c>
      <c r="BH1644" s="0" t="s">
        <v>582</v>
      </c>
      <c r="BI1644" s="112" t="n">
        <v>45496362492</v>
      </c>
      <c r="BJ1644" s="126" t="s">
        <v>200</v>
      </c>
      <c r="BK1644" s="0" t="s">
        <v>215</v>
      </c>
      <c r="BL1644" s="112" t="n">
        <v>4</v>
      </c>
      <c r="BM1644" s="112" t="n">
        <v>4</v>
      </c>
      <c r="BN1644" s="112" t="n">
        <v>4</v>
      </c>
      <c r="BO1644" s="111" t="n">
        <v>20</v>
      </c>
      <c r="BP1644" s="125" t="s">
        <v>200</v>
      </c>
      <c r="BQ1644" s="127" t="s">
        <v>216</v>
      </c>
    </row>
    <row r="1645" customFormat="false" ht="13.8" hidden="false" customHeight="false" outlineLevel="0" collapsed="false">
      <c r="A1645" s="0" t="s">
        <v>10842</v>
      </c>
      <c r="B1645" s="0" t="s">
        <v>4710</v>
      </c>
      <c r="C1645" s="0" t="s">
        <v>2128</v>
      </c>
      <c r="D1645" s="0" t="s">
        <v>1333</v>
      </c>
      <c r="E1645" s="0" t="s">
        <v>313</v>
      </c>
      <c r="F1645" s="0" t="s">
        <v>314</v>
      </c>
      <c r="G1645" s="0" t="s">
        <v>391</v>
      </c>
      <c r="H1645" s="0" t="s">
        <v>400</v>
      </c>
      <c r="I1645" s="0" t="s">
        <v>401</v>
      </c>
      <c r="J1645" s="111" t="n">
        <v>4</v>
      </c>
      <c r="K1645" s="0" t="s">
        <v>198</v>
      </c>
      <c r="L1645" s="0" t="s">
        <v>456</v>
      </c>
      <c r="M1645" s="0" t="s">
        <v>235</v>
      </c>
      <c r="N1645" s="0" t="s">
        <v>10843</v>
      </c>
      <c r="O1645" s="0" t="s">
        <v>458</v>
      </c>
      <c r="Q1645" s="120" t="s">
        <v>200</v>
      </c>
      <c r="R1645" s="0" t="s">
        <v>10373</v>
      </c>
      <c r="S1645" s="0" t="s">
        <v>201</v>
      </c>
      <c r="T1645" s="0" t="s">
        <v>198</v>
      </c>
      <c r="U1645" s="0" t="s">
        <v>202</v>
      </c>
      <c r="V1645" s="0" t="s">
        <v>1252</v>
      </c>
      <c r="W1645" s="110" t="s">
        <v>204</v>
      </c>
      <c r="X1645" s="111" t="n">
        <v>2010</v>
      </c>
      <c r="Y1645" s="111" t="s">
        <v>498</v>
      </c>
      <c r="Z1645" s="111" t="s">
        <v>198</v>
      </c>
      <c r="AA1645" s="122" t="s">
        <v>200</v>
      </c>
      <c r="AB1645" s="0" t="s">
        <v>10584</v>
      </c>
      <c r="AC1645" s="0" t="s">
        <v>9448</v>
      </c>
      <c r="AD1645" s="111" t="n">
        <v>2010</v>
      </c>
      <c r="AE1645" s="111" t="s">
        <v>222</v>
      </c>
      <c r="AG1645" s="111" t="s">
        <v>241</v>
      </c>
      <c r="AH1645" s="111" t="s">
        <v>2522</v>
      </c>
      <c r="AI1645" s="111" t="s">
        <v>207</v>
      </c>
      <c r="AK1645" s="111" t="str">
        <f aca="false">(AB1645)</f>
        <v>Nd cube</v>
      </c>
      <c r="AM1645" s="111" t="n">
        <f aca="false">AD1645</f>
        <v>2010</v>
      </c>
      <c r="AN1645" s="111" t="s">
        <v>208</v>
      </c>
      <c r="AO1645" s="0" t="s">
        <v>4360</v>
      </c>
      <c r="AP1645" s="0" t="s">
        <v>200</v>
      </c>
      <c r="AS1645" s="0" t="s">
        <v>200</v>
      </c>
      <c r="AT1645" s="0" t="s">
        <v>1380</v>
      </c>
      <c r="AU1645" s="0" t="s">
        <v>200</v>
      </c>
      <c r="AV1645" s="0" t="s">
        <v>200</v>
      </c>
      <c r="AZ1645" s="0" t="s">
        <v>10844</v>
      </c>
      <c r="BA1645" s="124" t="s">
        <v>200</v>
      </c>
      <c r="BB1645" s="0" t="s">
        <v>462</v>
      </c>
      <c r="BC1645" s="0" t="s">
        <v>10845</v>
      </c>
      <c r="BD1645" s="0" t="s">
        <v>10846</v>
      </c>
      <c r="BE1645" s="0" t="s">
        <v>10847</v>
      </c>
      <c r="BG1645" s="125" t="s">
        <v>200</v>
      </c>
      <c r="BH1645" s="0" t="s">
        <v>582</v>
      </c>
      <c r="BI1645" s="112" t="s">
        <v>10848</v>
      </c>
      <c r="BJ1645" s="126" t="s">
        <v>200</v>
      </c>
      <c r="BK1645" s="0" t="s">
        <v>215</v>
      </c>
      <c r="BL1645" s="112" t="n">
        <v>4</v>
      </c>
      <c r="BM1645" s="112" t="n">
        <v>4</v>
      </c>
      <c r="BN1645" s="112" t="n">
        <v>4</v>
      </c>
      <c r="BO1645" s="111" t="n">
        <v>20</v>
      </c>
      <c r="BP1645" s="125" t="s">
        <v>200</v>
      </c>
      <c r="BQ1645" s="127" t="s">
        <v>216</v>
      </c>
    </row>
    <row r="1646" customFormat="false" ht="13.8" hidden="false" customHeight="false" outlineLevel="0" collapsed="false">
      <c r="A1646" s="0" t="s">
        <v>10849</v>
      </c>
      <c r="B1646" s="0" t="s">
        <v>4710</v>
      </c>
      <c r="C1646" s="0" t="s">
        <v>2128</v>
      </c>
      <c r="D1646" s="0" t="s">
        <v>1333</v>
      </c>
      <c r="E1646" s="0" t="s">
        <v>313</v>
      </c>
      <c r="F1646" s="0" t="s">
        <v>314</v>
      </c>
      <c r="G1646" s="0" t="s">
        <v>391</v>
      </c>
      <c r="H1646" s="0" t="s">
        <v>197</v>
      </c>
      <c r="J1646" s="111" t="n">
        <v>4</v>
      </c>
      <c r="K1646" s="0" t="s">
        <v>198</v>
      </c>
      <c r="L1646" s="0" t="s">
        <v>392</v>
      </c>
      <c r="M1646" s="0" t="s">
        <v>199</v>
      </c>
      <c r="O1646" s="0" t="s">
        <v>200</v>
      </c>
      <c r="Q1646" s="120" t="s">
        <v>200</v>
      </c>
      <c r="R1646" s="0" t="s">
        <v>10373</v>
      </c>
      <c r="S1646" s="0" t="s">
        <v>201</v>
      </c>
      <c r="T1646" s="0" t="s">
        <v>198</v>
      </c>
      <c r="U1646" s="0" t="s">
        <v>202</v>
      </c>
      <c r="V1646" s="0" t="s">
        <v>1252</v>
      </c>
      <c r="W1646" s="110" t="s">
        <v>204</v>
      </c>
      <c r="X1646" s="111" t="n">
        <v>2011</v>
      </c>
      <c r="Y1646" s="111" t="s">
        <v>498</v>
      </c>
      <c r="Z1646" s="111" t="s">
        <v>198</v>
      </c>
      <c r="AA1646" s="122" t="s">
        <v>200</v>
      </c>
      <c r="AB1646" s="0" t="s">
        <v>9448</v>
      </c>
      <c r="AC1646" s="0" t="s">
        <v>9448</v>
      </c>
      <c r="AD1646" s="111" t="n">
        <v>2011</v>
      </c>
      <c r="AE1646" s="111" t="s">
        <v>222</v>
      </c>
      <c r="AH1646" s="111" t="s">
        <v>799</v>
      </c>
      <c r="AI1646" s="111" t="s">
        <v>207</v>
      </c>
      <c r="AK1646" s="111" t="str">
        <f aca="false">(AB1646)</f>
        <v>Nintendo</v>
      </c>
      <c r="AM1646" s="111" t="n">
        <f aca="false">AD1646</f>
        <v>2011</v>
      </c>
      <c r="AN1646" s="111" t="s">
        <v>208</v>
      </c>
      <c r="AO1646" s="0" t="s">
        <v>10529</v>
      </c>
      <c r="AP1646" s="0" t="s">
        <v>200</v>
      </c>
      <c r="AT1646" s="0" t="s">
        <v>1380</v>
      </c>
      <c r="AU1646" s="0" t="s">
        <v>200</v>
      </c>
      <c r="AV1646" s="0" t="s">
        <v>10850</v>
      </c>
      <c r="AZ1646" s="0" t="s">
        <v>10851</v>
      </c>
      <c r="BA1646" s="124" t="s">
        <v>200</v>
      </c>
      <c r="BB1646" s="0" t="s">
        <v>248</v>
      </c>
      <c r="BC1646" s="0" t="s">
        <v>10852</v>
      </c>
      <c r="BE1646" s="0" t="s">
        <v>10853</v>
      </c>
      <c r="BF1646" s="0" t="s">
        <v>200</v>
      </c>
      <c r="BG1646" s="125" t="s">
        <v>200</v>
      </c>
      <c r="BH1646" s="0" t="s">
        <v>582</v>
      </c>
      <c r="BI1646" s="112" t="s">
        <v>10854</v>
      </c>
      <c r="BJ1646" s="126" t="s">
        <v>200</v>
      </c>
      <c r="BK1646" s="0" t="s">
        <v>215</v>
      </c>
      <c r="BL1646" s="112" t="n">
        <v>4</v>
      </c>
      <c r="BM1646" s="112" t="n">
        <v>4</v>
      </c>
      <c r="BN1646" s="112" t="n">
        <v>4</v>
      </c>
      <c r="BO1646" s="111" t="n">
        <v>20</v>
      </c>
      <c r="BP1646" s="125" t="s">
        <v>200</v>
      </c>
      <c r="BQ1646" s="127" t="s">
        <v>216</v>
      </c>
    </row>
    <row r="1647" customFormat="false" ht="13.8" hidden="false" customHeight="false" outlineLevel="0" collapsed="false">
      <c r="A1647" s="0" t="s">
        <v>10855</v>
      </c>
      <c r="B1647" s="0" t="s">
        <v>4710</v>
      </c>
      <c r="C1647" s="0" t="s">
        <v>2128</v>
      </c>
      <c r="D1647" s="0" t="s">
        <v>1333</v>
      </c>
      <c r="E1647" s="0" t="s">
        <v>313</v>
      </c>
      <c r="F1647" s="0" t="s">
        <v>314</v>
      </c>
      <c r="G1647" s="0" t="s">
        <v>424</v>
      </c>
      <c r="H1647" s="0" t="s">
        <v>838</v>
      </c>
      <c r="I1647" s="0" t="s">
        <v>3115</v>
      </c>
      <c r="J1647" s="111" t="n">
        <v>4</v>
      </c>
      <c r="K1647" s="0" t="s">
        <v>198</v>
      </c>
      <c r="L1647" s="0" t="s">
        <v>392</v>
      </c>
      <c r="M1647" s="0" t="s">
        <v>199</v>
      </c>
      <c r="O1647" s="0" t="s">
        <v>596</v>
      </c>
      <c r="P1647" s="0" t="s">
        <v>410</v>
      </c>
      <c r="Q1647" s="120" t="s">
        <v>200</v>
      </c>
      <c r="R1647" s="0" t="s">
        <v>10373</v>
      </c>
      <c r="S1647" s="0" t="s">
        <v>201</v>
      </c>
      <c r="T1647" s="0" t="s">
        <v>198</v>
      </c>
      <c r="U1647" s="0" t="s">
        <v>202</v>
      </c>
      <c r="V1647" s="0" t="s">
        <v>1252</v>
      </c>
      <c r="W1647" s="110" t="s">
        <v>204</v>
      </c>
      <c r="X1647" s="111" t="n">
        <v>2009</v>
      </c>
      <c r="Y1647" s="111" t="s">
        <v>498</v>
      </c>
      <c r="Z1647" s="111" t="s">
        <v>198</v>
      </c>
      <c r="AA1647" s="122" t="s">
        <v>200</v>
      </c>
      <c r="AB1647" s="0" t="s">
        <v>9448</v>
      </c>
      <c r="AC1647" s="0" t="s">
        <v>9448</v>
      </c>
      <c r="AD1647" s="111" t="n">
        <v>2009</v>
      </c>
      <c r="AE1647" s="111" t="s">
        <v>222</v>
      </c>
      <c r="AG1647" s="111" t="s">
        <v>241</v>
      </c>
      <c r="AH1647" s="111" t="s">
        <v>10856</v>
      </c>
      <c r="AI1647" s="111" t="s">
        <v>207</v>
      </c>
      <c r="AK1647" s="111" t="str">
        <f aca="false">(AB1647)</f>
        <v>Nintendo</v>
      </c>
      <c r="AL1647" s="0" t="s">
        <v>200</v>
      </c>
      <c r="AM1647" s="111" t="n">
        <f aca="false">AD1647</f>
        <v>2009</v>
      </c>
      <c r="AN1647" s="111" t="s">
        <v>208</v>
      </c>
      <c r="AO1647" s="0" t="s">
        <v>10529</v>
      </c>
      <c r="AP1647" s="0" t="s">
        <v>200</v>
      </c>
      <c r="AQ1647" s="0" t="s">
        <v>10857</v>
      </c>
      <c r="AR1647" s="0" t="s">
        <v>200</v>
      </c>
      <c r="AS1647" s="0" t="s">
        <v>200</v>
      </c>
      <c r="AT1647" s="0" t="s">
        <v>1380</v>
      </c>
      <c r="AU1647" s="0" t="s">
        <v>200</v>
      </c>
      <c r="AV1647" s="0" t="s">
        <v>200</v>
      </c>
      <c r="AZ1647" s="0" t="s">
        <v>10858</v>
      </c>
      <c r="BA1647" s="124" t="s">
        <v>200</v>
      </c>
      <c r="BB1647" s="0" t="s">
        <v>462</v>
      </c>
      <c r="BC1647" s="0" t="s">
        <v>10859</v>
      </c>
      <c r="BD1647" s="0" t="s">
        <v>200</v>
      </c>
      <c r="BE1647" s="0" t="s">
        <v>10860</v>
      </c>
      <c r="BF1647" s="0" t="s">
        <v>10861</v>
      </c>
      <c r="BG1647" s="125" t="s">
        <v>200</v>
      </c>
      <c r="BH1647" s="0" t="s">
        <v>582</v>
      </c>
      <c r="BI1647" s="112" t="n">
        <v>45496367602</v>
      </c>
      <c r="BJ1647" s="126" t="s">
        <v>200</v>
      </c>
      <c r="BK1647" s="0" t="s">
        <v>215</v>
      </c>
      <c r="BL1647" s="112" t="n">
        <v>4</v>
      </c>
      <c r="BM1647" s="112" t="n">
        <v>4</v>
      </c>
      <c r="BN1647" s="112" t="n">
        <v>4</v>
      </c>
      <c r="BO1647" s="111" t="n">
        <v>20</v>
      </c>
      <c r="BP1647" s="125" t="s">
        <v>200</v>
      </c>
      <c r="BQ1647" s="127" t="s">
        <v>216</v>
      </c>
    </row>
    <row r="1648" customFormat="false" ht="13.8" hidden="false" customHeight="false" outlineLevel="0" collapsed="false">
      <c r="A1648" s="0" t="s">
        <v>10862</v>
      </c>
      <c r="B1648" s="0" t="s">
        <v>4710</v>
      </c>
      <c r="C1648" s="0" t="s">
        <v>928</v>
      </c>
      <c r="D1648" s="0" t="s">
        <v>1333</v>
      </c>
      <c r="E1648" s="0" t="s">
        <v>194</v>
      </c>
      <c r="F1648" s="0" t="s">
        <v>195</v>
      </c>
      <c r="G1648" s="0" t="s">
        <v>330</v>
      </c>
      <c r="H1648" s="0" t="s">
        <v>219</v>
      </c>
      <c r="J1648" s="111" t="n">
        <v>1</v>
      </c>
      <c r="K1648" s="0" t="s">
        <v>198</v>
      </c>
      <c r="L1648" s="0" t="s">
        <v>198</v>
      </c>
      <c r="M1648" s="0" t="s">
        <v>274</v>
      </c>
      <c r="O1648" s="0" t="s">
        <v>237</v>
      </c>
      <c r="Q1648" s="120" t="s">
        <v>200</v>
      </c>
      <c r="R1648" s="0" t="s">
        <v>10373</v>
      </c>
      <c r="S1648" s="0" t="s">
        <v>201</v>
      </c>
      <c r="T1648" s="0" t="s">
        <v>198</v>
      </c>
      <c r="U1648" s="0" t="s">
        <v>202</v>
      </c>
      <c r="V1648" s="0" t="s">
        <v>1252</v>
      </c>
      <c r="W1648" s="110" t="s">
        <v>204</v>
      </c>
      <c r="X1648" s="111" t="n">
        <v>2011</v>
      </c>
      <c r="Z1648" s="130" t="s">
        <v>757</v>
      </c>
      <c r="AA1648" s="122" t="s">
        <v>200</v>
      </c>
      <c r="AB1648" s="0" t="s">
        <v>10215</v>
      </c>
      <c r="AC1648" s="0" t="s">
        <v>9448</v>
      </c>
      <c r="AD1648" s="111" t="n">
        <v>2011</v>
      </c>
      <c r="AE1648" s="111" t="s">
        <v>222</v>
      </c>
      <c r="AI1648" s="111" t="s">
        <v>207</v>
      </c>
      <c r="AK1648" s="111" t="str">
        <f aca="false">(AB1648)</f>
        <v>Monolith soft</v>
      </c>
      <c r="AL1648" s="0" t="s">
        <v>200</v>
      </c>
      <c r="AM1648" s="111" t="n">
        <f aca="false">AD1648</f>
        <v>2011</v>
      </c>
      <c r="AN1648" s="111" t="s">
        <v>208</v>
      </c>
      <c r="AR1648" s="0" t="s">
        <v>200</v>
      </c>
      <c r="AS1648" s="0" t="s">
        <v>10863</v>
      </c>
      <c r="AU1648" s="0" t="s">
        <v>332</v>
      </c>
      <c r="AV1648" s="0" t="s">
        <v>200</v>
      </c>
      <c r="AW1648" s="0" t="s">
        <v>10864</v>
      </c>
      <c r="AZ1648" s="0" t="s">
        <v>10865</v>
      </c>
      <c r="BA1648" s="124" t="s">
        <v>200</v>
      </c>
      <c r="BB1648" s="0" t="s">
        <v>248</v>
      </c>
      <c r="BC1648" s="0" t="s">
        <v>10866</v>
      </c>
      <c r="BD1648" s="0" t="s">
        <v>10867</v>
      </c>
      <c r="BE1648" s="0" t="s">
        <v>10868</v>
      </c>
      <c r="BF1648" s="0" t="s">
        <v>200</v>
      </c>
      <c r="BG1648" s="125" t="s">
        <v>200</v>
      </c>
      <c r="BH1648" s="0" t="s">
        <v>582</v>
      </c>
      <c r="BI1648" s="112" t="n">
        <v>45496400248</v>
      </c>
      <c r="BJ1648" s="126" t="s">
        <v>200</v>
      </c>
      <c r="BK1648" s="0" t="s">
        <v>215</v>
      </c>
      <c r="BL1648" s="112" t="n">
        <v>4</v>
      </c>
      <c r="BM1648" s="112" t="n">
        <v>4</v>
      </c>
      <c r="BN1648" s="112" t="n">
        <v>4</v>
      </c>
      <c r="BO1648" s="111" t="n">
        <v>20</v>
      </c>
      <c r="BP1648" s="125" t="s">
        <v>200</v>
      </c>
      <c r="BQ1648" s="127" t="s">
        <v>216</v>
      </c>
    </row>
    <row r="1649" customFormat="false" ht="13.8" hidden="false" customHeight="false" outlineLevel="0" collapsed="false">
      <c r="A1649" s="0" t="s">
        <v>10869</v>
      </c>
      <c r="B1649" s="0" t="s">
        <v>4710</v>
      </c>
      <c r="C1649" s="0" t="s">
        <v>380</v>
      </c>
      <c r="D1649" s="0" t="s">
        <v>1869</v>
      </c>
      <c r="E1649" s="0" t="s">
        <v>194</v>
      </c>
      <c r="F1649" s="0" t="s">
        <v>195</v>
      </c>
      <c r="G1649" s="0" t="s">
        <v>196</v>
      </c>
      <c r="H1649" s="0" t="s">
        <v>400</v>
      </c>
      <c r="I1649" s="0" t="s">
        <v>2367</v>
      </c>
      <c r="J1649" s="111" t="n">
        <v>1</v>
      </c>
      <c r="K1649" s="0" t="s">
        <v>198</v>
      </c>
      <c r="L1649" s="0" t="s">
        <v>198</v>
      </c>
      <c r="M1649" s="0" t="s">
        <v>235</v>
      </c>
      <c r="O1649" s="0" t="s">
        <v>237</v>
      </c>
      <c r="Q1649" s="120" t="s">
        <v>200</v>
      </c>
      <c r="R1649" s="0" t="s">
        <v>10373</v>
      </c>
      <c r="S1649" s="0" t="s">
        <v>201</v>
      </c>
      <c r="T1649" s="0" t="s">
        <v>198</v>
      </c>
      <c r="U1649" s="0" t="s">
        <v>202</v>
      </c>
      <c r="V1649" s="0" t="s">
        <v>1252</v>
      </c>
      <c r="W1649" s="110" t="s">
        <v>204</v>
      </c>
      <c r="X1649" s="111" t="n">
        <v>2008</v>
      </c>
      <c r="Y1649" s="111" t="s">
        <v>498</v>
      </c>
      <c r="Z1649" s="111" t="s">
        <v>221</v>
      </c>
      <c r="AA1649" s="122" t="s">
        <v>200</v>
      </c>
      <c r="AB1649" s="0" t="s">
        <v>543</v>
      </c>
      <c r="AC1649" s="0" t="s">
        <v>543</v>
      </c>
      <c r="AD1649" s="111" t="n">
        <v>2008</v>
      </c>
      <c r="AE1649" s="111" t="s">
        <v>222</v>
      </c>
      <c r="AG1649" s="111" t="s">
        <v>3099</v>
      </c>
      <c r="AH1649" s="111" t="s">
        <v>200</v>
      </c>
      <c r="AI1649" s="111" t="s">
        <v>207</v>
      </c>
      <c r="AK1649" s="111" t="str">
        <f aca="false">(AB1649)</f>
        <v>Capcom</v>
      </c>
      <c r="AM1649" s="111" t="n">
        <f aca="false">AD1649</f>
        <v>2008</v>
      </c>
      <c r="AN1649" s="111" t="s">
        <v>208</v>
      </c>
      <c r="AO1649" s="0" t="s">
        <v>4360</v>
      </c>
      <c r="AP1649" s="0" t="s">
        <v>200</v>
      </c>
      <c r="AS1649" s="0" t="s">
        <v>200</v>
      </c>
      <c r="AT1649" s="0" t="s">
        <v>226</v>
      </c>
      <c r="AU1649" s="0" t="s">
        <v>244</v>
      </c>
      <c r="AV1649" s="0" t="s">
        <v>200</v>
      </c>
      <c r="AZ1649" s="0" t="s">
        <v>10870</v>
      </c>
      <c r="BA1649" s="124" t="s">
        <v>200</v>
      </c>
      <c r="BB1649" s="0" t="s">
        <v>462</v>
      </c>
      <c r="BC1649" s="0" t="s">
        <v>10871</v>
      </c>
      <c r="BD1649" s="0" t="s">
        <v>10872</v>
      </c>
      <c r="BE1649" s="0" t="s">
        <v>10873</v>
      </c>
      <c r="BF1649" s="0" t="s">
        <v>200</v>
      </c>
      <c r="BG1649" s="125" t="s">
        <v>200</v>
      </c>
      <c r="BH1649" s="0" t="s">
        <v>582</v>
      </c>
      <c r="BI1649" s="112" t="n">
        <v>45496364403</v>
      </c>
      <c r="BJ1649" s="126" t="s">
        <v>200</v>
      </c>
      <c r="BK1649" s="0" t="s">
        <v>215</v>
      </c>
      <c r="BL1649" s="112" t="n">
        <v>4</v>
      </c>
      <c r="BM1649" s="112" t="n">
        <v>4</v>
      </c>
      <c r="BN1649" s="112" t="n">
        <v>4</v>
      </c>
      <c r="BO1649" s="111" t="n">
        <v>20</v>
      </c>
      <c r="BP1649" s="125" t="s">
        <v>200</v>
      </c>
      <c r="BQ1649" s="127" t="s">
        <v>216</v>
      </c>
    </row>
    <row r="1650" customFormat="false" ht="13.8" hidden="false" customHeight="false" outlineLevel="0" collapsed="false">
      <c r="A1650" s="0" t="s">
        <v>10874</v>
      </c>
      <c r="B1650" s="0" t="s">
        <v>10875</v>
      </c>
      <c r="C1650" s="131" t="s">
        <v>1970</v>
      </c>
      <c r="D1650" s="131" t="s">
        <v>1333</v>
      </c>
      <c r="E1650" s="0" t="s">
        <v>194</v>
      </c>
      <c r="F1650" s="0" t="s">
        <v>4737</v>
      </c>
      <c r="G1650" s="0" t="s">
        <v>330</v>
      </c>
      <c r="H1650" s="0" t="s">
        <v>901</v>
      </c>
      <c r="J1650" s="111" t="n">
        <v>1</v>
      </c>
      <c r="K1650" s="0" t="s">
        <v>198</v>
      </c>
      <c r="L1650" s="0" t="s">
        <v>198</v>
      </c>
      <c r="M1650" s="0" t="s">
        <v>199</v>
      </c>
      <c r="O1650" s="0" t="s">
        <v>200</v>
      </c>
      <c r="Q1650" s="120" t="s">
        <v>200</v>
      </c>
      <c r="R1650" s="0" t="s">
        <v>10876</v>
      </c>
      <c r="S1650" s="0" t="s">
        <v>3441</v>
      </c>
      <c r="T1650" s="0" t="s">
        <v>3441</v>
      </c>
      <c r="U1650" s="0" t="s">
        <v>202</v>
      </c>
      <c r="V1650" s="0" t="s">
        <v>1252</v>
      </c>
      <c r="W1650" s="110" t="s">
        <v>204</v>
      </c>
      <c r="X1650" s="111" t="n">
        <v>2012</v>
      </c>
      <c r="Z1650" s="130" t="s">
        <v>757</v>
      </c>
      <c r="AA1650" s="122" t="s">
        <v>200</v>
      </c>
      <c r="AB1650" s="0" t="s">
        <v>10877</v>
      </c>
      <c r="AC1650" s="0" t="s">
        <v>4287</v>
      </c>
      <c r="AD1650" s="111" t="n">
        <v>2012</v>
      </c>
      <c r="AE1650" s="111" t="s">
        <v>198</v>
      </c>
      <c r="AI1650" s="111" t="s">
        <v>294</v>
      </c>
      <c r="AJ1650" s="111" t="s">
        <v>3976</v>
      </c>
      <c r="AK1650" s="111" t="s">
        <v>10878</v>
      </c>
      <c r="AL1650" s="0" t="s">
        <v>200</v>
      </c>
      <c r="AM1650" s="111" t="n">
        <v>2011</v>
      </c>
      <c r="AN1650" s="111" t="s">
        <v>1887</v>
      </c>
      <c r="AP1650" s="0" t="s">
        <v>526</v>
      </c>
      <c r="AQ1650" s="0" t="s">
        <v>200</v>
      </c>
      <c r="AR1650" s="0" t="s">
        <v>200</v>
      </c>
      <c r="AS1650" s="0" t="s">
        <v>3977</v>
      </c>
      <c r="AT1650" s="0" t="s">
        <v>10879</v>
      </c>
      <c r="AU1650" s="0" t="s">
        <v>470</v>
      </c>
      <c r="AV1650" s="0" t="s">
        <v>200</v>
      </c>
      <c r="AX1650" s="0" t="s">
        <v>10880</v>
      </c>
      <c r="AZ1650" s="0" t="s">
        <v>10881</v>
      </c>
      <c r="BA1650" s="124" t="s">
        <v>200</v>
      </c>
      <c r="BB1650" s="0" t="s">
        <v>248</v>
      </c>
      <c r="BC1650" s="0" t="s">
        <v>6049</v>
      </c>
      <c r="BD1650" s="0" t="s">
        <v>10882</v>
      </c>
      <c r="BE1650" s="0" t="s">
        <v>10883</v>
      </c>
      <c r="BG1650" s="125" t="s">
        <v>200</v>
      </c>
      <c r="BH1650" s="0" t="s">
        <v>2225</v>
      </c>
      <c r="BI1650" s="112" t="s">
        <v>198</v>
      </c>
      <c r="BJ1650" s="126" t="s">
        <v>200</v>
      </c>
      <c r="BK1650" s="0" t="s">
        <v>215</v>
      </c>
      <c r="BL1650" s="112" t="n">
        <v>4</v>
      </c>
      <c r="BM1650" s="112" t="n">
        <v>4</v>
      </c>
      <c r="BN1650" s="112" t="n">
        <v>4</v>
      </c>
      <c r="BO1650" s="111" t="n">
        <v>20</v>
      </c>
      <c r="BP1650" s="125" t="s">
        <v>200</v>
      </c>
      <c r="BQ1650" s="127" t="s">
        <v>216</v>
      </c>
    </row>
    <row r="1651" customFormat="false" ht="13.8" hidden="false" customHeight="false" outlineLevel="0" collapsed="false">
      <c r="A1651" s="131" t="s">
        <v>10884</v>
      </c>
      <c r="B1651" s="0" t="s">
        <v>10875</v>
      </c>
      <c r="C1651" s="131" t="s">
        <v>1970</v>
      </c>
      <c r="D1651" s="131" t="s">
        <v>1333</v>
      </c>
      <c r="E1651" s="0" t="s">
        <v>194</v>
      </c>
      <c r="F1651" s="0" t="s">
        <v>195</v>
      </c>
      <c r="G1651" s="0" t="s">
        <v>196</v>
      </c>
      <c r="H1651" s="0" t="s">
        <v>901</v>
      </c>
      <c r="J1651" s="111" t="n">
        <v>1</v>
      </c>
      <c r="K1651" s="0" t="s">
        <v>198</v>
      </c>
      <c r="L1651" s="0" t="s">
        <v>198</v>
      </c>
      <c r="M1651" s="0" t="s">
        <v>199</v>
      </c>
      <c r="O1651" s="0" t="s">
        <v>200</v>
      </c>
      <c r="Q1651" s="120" t="s">
        <v>200</v>
      </c>
      <c r="R1651" s="0" t="s">
        <v>10876</v>
      </c>
      <c r="S1651" s="0" t="s">
        <v>201</v>
      </c>
      <c r="T1651" s="0" t="s">
        <v>198</v>
      </c>
      <c r="U1651" s="0" t="s">
        <v>202</v>
      </c>
      <c r="V1651" s="0" t="s">
        <v>1252</v>
      </c>
      <c r="W1651" s="110" t="s">
        <v>204</v>
      </c>
      <c r="X1651" s="111" t="n">
        <v>2014</v>
      </c>
      <c r="Y1651" s="111" t="s">
        <v>1624</v>
      </c>
      <c r="Z1651" s="130" t="s">
        <v>757</v>
      </c>
      <c r="AA1651" s="122" t="s">
        <v>200</v>
      </c>
      <c r="AB1651" s="0" t="s">
        <v>4578</v>
      </c>
      <c r="AC1651" s="0" t="s">
        <v>9448</v>
      </c>
      <c r="AD1651" s="111" t="n">
        <v>2014</v>
      </c>
      <c r="AE1651" s="111" t="s">
        <v>198</v>
      </c>
      <c r="AI1651" s="111" t="s">
        <v>294</v>
      </c>
      <c r="AJ1651" s="111" t="s">
        <v>4695</v>
      </c>
      <c r="AK1651" s="111" t="s">
        <v>4578</v>
      </c>
      <c r="AL1651" s="0" t="s">
        <v>200</v>
      </c>
      <c r="AM1651" s="111" t="n">
        <v>2009</v>
      </c>
      <c r="AN1651" s="111" t="s">
        <v>208</v>
      </c>
      <c r="AS1651" s="0" t="s">
        <v>200</v>
      </c>
      <c r="AT1651" s="0" t="s">
        <v>10885</v>
      </c>
      <c r="AU1651" s="0" t="s">
        <v>200</v>
      </c>
      <c r="AV1651" s="0" t="s">
        <v>10886</v>
      </c>
      <c r="AW1651" s="0" t="s">
        <v>200</v>
      </c>
      <c r="AZ1651" s="0" t="s">
        <v>10887</v>
      </c>
      <c r="BA1651" s="124" t="s">
        <v>200</v>
      </c>
      <c r="BB1651" s="0" t="s">
        <v>248</v>
      </c>
      <c r="BC1651" s="0" t="s">
        <v>9034</v>
      </c>
      <c r="BD1651" s="0" t="s">
        <v>10888</v>
      </c>
      <c r="BE1651" s="0" t="s">
        <v>10889</v>
      </c>
      <c r="BG1651" s="125" t="s">
        <v>200</v>
      </c>
      <c r="BH1651" s="0" t="s">
        <v>2225</v>
      </c>
      <c r="BI1651" s="112" t="n">
        <v>45496333911</v>
      </c>
      <c r="BJ1651" s="126" t="s">
        <v>200</v>
      </c>
      <c r="BK1651" s="0" t="s">
        <v>215</v>
      </c>
      <c r="BL1651" s="112" t="n">
        <v>4</v>
      </c>
      <c r="BM1651" s="112" t="n">
        <v>4</v>
      </c>
      <c r="BN1651" s="112" t="n">
        <v>4</v>
      </c>
      <c r="BO1651" s="111" t="n">
        <v>20</v>
      </c>
      <c r="BP1651" s="125" t="s">
        <v>200</v>
      </c>
      <c r="BQ1651" s="127" t="s">
        <v>216</v>
      </c>
    </row>
    <row r="1652" customFormat="false" ht="13.8" hidden="false" customHeight="false" outlineLevel="0" collapsed="false">
      <c r="A1652" s="131" t="s">
        <v>10890</v>
      </c>
      <c r="B1652" s="0" t="s">
        <v>10875</v>
      </c>
      <c r="C1652" s="131" t="s">
        <v>1970</v>
      </c>
      <c r="D1652" s="131" t="s">
        <v>1333</v>
      </c>
      <c r="E1652" s="0" t="s">
        <v>194</v>
      </c>
      <c r="F1652" s="0" t="s">
        <v>195</v>
      </c>
      <c r="G1652" s="0" t="s">
        <v>196</v>
      </c>
      <c r="H1652" s="0" t="s">
        <v>901</v>
      </c>
      <c r="J1652" s="111" t="n">
        <v>1</v>
      </c>
      <c r="K1652" s="0" t="s">
        <v>198</v>
      </c>
      <c r="L1652" s="0" t="s">
        <v>198</v>
      </c>
      <c r="M1652" s="0" t="s">
        <v>274</v>
      </c>
      <c r="O1652" s="0" t="s">
        <v>237</v>
      </c>
      <c r="Q1652" s="120" t="s">
        <v>200</v>
      </c>
      <c r="R1652" s="0" t="s">
        <v>10876</v>
      </c>
      <c r="S1652" s="0" t="s">
        <v>201</v>
      </c>
      <c r="T1652" s="0" t="s">
        <v>198</v>
      </c>
      <c r="U1652" s="0" t="s">
        <v>202</v>
      </c>
      <c r="V1652" s="0" t="s">
        <v>1252</v>
      </c>
      <c r="W1652" s="110" t="s">
        <v>204</v>
      </c>
      <c r="X1652" s="111" t="n">
        <v>2014</v>
      </c>
      <c r="Y1652" s="111" t="s">
        <v>1624</v>
      </c>
      <c r="Z1652" s="130" t="s">
        <v>757</v>
      </c>
      <c r="AA1652" s="122" t="s">
        <v>200</v>
      </c>
      <c r="AB1652" s="0" t="s">
        <v>4578</v>
      </c>
      <c r="AC1652" s="0" t="s">
        <v>9448</v>
      </c>
      <c r="AD1652" s="111" t="n">
        <v>2014</v>
      </c>
      <c r="AE1652" s="111" t="s">
        <v>222</v>
      </c>
      <c r="AI1652" s="111" t="s">
        <v>207</v>
      </c>
      <c r="AK1652" s="111" t="str">
        <f aca="false">(AB1652)</f>
        <v>Platinum games</v>
      </c>
      <c r="AL1652" s="0" t="s">
        <v>200</v>
      </c>
      <c r="AM1652" s="111" t="n">
        <f aca="false">AD1652</f>
        <v>2014</v>
      </c>
      <c r="AN1652" s="111" t="s">
        <v>208</v>
      </c>
      <c r="AS1652" s="0" t="s">
        <v>200</v>
      </c>
      <c r="AT1652" s="0" t="s">
        <v>10885</v>
      </c>
      <c r="AU1652" s="0" t="s">
        <v>200</v>
      </c>
      <c r="AV1652" s="0" t="s">
        <v>3869</v>
      </c>
      <c r="AW1652" s="0" t="s">
        <v>200</v>
      </c>
      <c r="AZ1652" s="0" t="s">
        <v>10891</v>
      </c>
      <c r="BA1652" s="124" t="s">
        <v>200</v>
      </c>
      <c r="BB1652" s="0" t="s">
        <v>248</v>
      </c>
      <c r="BC1652" s="0" t="s">
        <v>10892</v>
      </c>
      <c r="BD1652" s="0" t="s">
        <v>10893</v>
      </c>
      <c r="BE1652" s="0" t="s">
        <v>10894</v>
      </c>
      <c r="BF1652" s="0" t="s">
        <v>200</v>
      </c>
      <c r="BG1652" s="125" t="s">
        <v>200</v>
      </c>
      <c r="BH1652" s="0" t="s">
        <v>2225</v>
      </c>
      <c r="BI1652" s="112" t="n">
        <v>45496333676</v>
      </c>
      <c r="BJ1652" s="126" t="s">
        <v>200</v>
      </c>
      <c r="BK1652" s="0" t="s">
        <v>215</v>
      </c>
      <c r="BL1652" s="112" t="n">
        <v>4</v>
      </c>
      <c r="BM1652" s="112" t="n">
        <v>4</v>
      </c>
      <c r="BN1652" s="112" t="n">
        <v>4</v>
      </c>
      <c r="BO1652" s="111" t="n">
        <v>20</v>
      </c>
      <c r="BP1652" s="125" t="s">
        <v>200</v>
      </c>
      <c r="BQ1652" s="127" t="s">
        <v>216</v>
      </c>
    </row>
    <row r="1653" customFormat="false" ht="13.8" hidden="false" customHeight="false" outlineLevel="0" collapsed="false">
      <c r="A1653" s="131" t="s">
        <v>10895</v>
      </c>
      <c r="B1653" s="0" t="s">
        <v>10875</v>
      </c>
      <c r="C1653" s="131" t="s">
        <v>1489</v>
      </c>
      <c r="D1653" s="131" t="s">
        <v>1333</v>
      </c>
      <c r="E1653" s="0" t="s">
        <v>194</v>
      </c>
      <c r="F1653" s="0" t="s">
        <v>195</v>
      </c>
      <c r="G1653" s="0" t="s">
        <v>196</v>
      </c>
      <c r="H1653" s="0" t="s">
        <v>901</v>
      </c>
      <c r="J1653" s="133" t="s">
        <v>5071</v>
      </c>
      <c r="K1653" s="131" t="s">
        <v>198</v>
      </c>
      <c r="L1653" s="0" t="s">
        <v>1050</v>
      </c>
      <c r="M1653" s="0" t="s">
        <v>199</v>
      </c>
      <c r="O1653" s="0" t="s">
        <v>200</v>
      </c>
      <c r="Q1653" s="120" t="s">
        <v>200</v>
      </c>
      <c r="R1653" s="0" t="s">
        <v>10876</v>
      </c>
      <c r="S1653" s="0" t="s">
        <v>201</v>
      </c>
      <c r="T1653" s="0" t="s">
        <v>198</v>
      </c>
      <c r="U1653" s="0" t="s">
        <v>202</v>
      </c>
      <c r="V1653" s="0" t="s">
        <v>1252</v>
      </c>
      <c r="W1653" s="110" t="s">
        <v>204</v>
      </c>
      <c r="X1653" s="111" t="n">
        <v>2012</v>
      </c>
      <c r="Y1653" s="111" t="s">
        <v>498</v>
      </c>
      <c r="Z1653" s="130" t="s">
        <v>757</v>
      </c>
      <c r="AA1653" s="122" t="s">
        <v>200</v>
      </c>
      <c r="AB1653" s="0" t="s">
        <v>10896</v>
      </c>
      <c r="AC1653" s="0" t="s">
        <v>2016</v>
      </c>
      <c r="AD1653" s="111" t="n">
        <v>2012</v>
      </c>
      <c r="AE1653" s="111" t="s">
        <v>198</v>
      </c>
      <c r="AH1653" s="111" t="s">
        <v>4359</v>
      </c>
      <c r="AI1653" s="111" t="s">
        <v>207</v>
      </c>
      <c r="AK1653" s="111" t="str">
        <f aca="false">(AB1653)</f>
        <v>Treyarch</v>
      </c>
      <c r="AM1653" s="111" t="n">
        <f aca="false">AD1653</f>
        <v>2012</v>
      </c>
      <c r="AN1653" s="111" t="s">
        <v>297</v>
      </c>
      <c r="AO1653" s="0" t="s">
        <v>10897</v>
      </c>
      <c r="AR1653" s="0" t="s">
        <v>3366</v>
      </c>
      <c r="AS1653" s="0" t="s">
        <v>4061</v>
      </c>
      <c r="AU1653" s="0" t="s">
        <v>299</v>
      </c>
      <c r="AV1653" s="0" t="s">
        <v>200</v>
      </c>
      <c r="AX1653" s="0" t="s">
        <v>10898</v>
      </c>
      <c r="AZ1653" s="0" t="s">
        <v>10899</v>
      </c>
      <c r="BA1653" s="124" t="s">
        <v>200</v>
      </c>
      <c r="BB1653" s="0" t="s">
        <v>210</v>
      </c>
      <c r="BC1653" s="0" t="s">
        <v>10900</v>
      </c>
      <c r="BD1653" s="0" t="s">
        <v>10901</v>
      </c>
      <c r="BE1653" s="0" t="s">
        <v>3898</v>
      </c>
      <c r="BG1653" s="125" t="s">
        <v>200</v>
      </c>
      <c r="BH1653" s="0" t="s">
        <v>2225</v>
      </c>
      <c r="BI1653" s="112" t="n">
        <v>5030917113994</v>
      </c>
      <c r="BJ1653" s="126" t="s">
        <v>200</v>
      </c>
      <c r="BK1653" s="0" t="s">
        <v>215</v>
      </c>
      <c r="BL1653" s="112" t="n">
        <v>4</v>
      </c>
      <c r="BM1653" s="112" t="n">
        <v>4</v>
      </c>
      <c r="BN1653" s="112" t="n">
        <v>4</v>
      </c>
      <c r="BO1653" s="111" t="n">
        <v>20</v>
      </c>
      <c r="BP1653" s="125" t="s">
        <v>200</v>
      </c>
      <c r="BQ1653" s="127" t="s">
        <v>216</v>
      </c>
    </row>
    <row r="1654" customFormat="false" ht="13.8" hidden="false" customHeight="false" outlineLevel="0" collapsed="false">
      <c r="A1654" s="131" t="s">
        <v>10902</v>
      </c>
      <c r="B1654" s="0" t="s">
        <v>10875</v>
      </c>
      <c r="C1654" s="0" t="s">
        <v>5126</v>
      </c>
      <c r="D1654" s="0" t="s">
        <v>1333</v>
      </c>
      <c r="E1654" s="0" t="s">
        <v>313</v>
      </c>
      <c r="F1654" s="0" t="s">
        <v>314</v>
      </c>
      <c r="G1654" s="0" t="s">
        <v>880</v>
      </c>
      <c r="H1654" s="0" t="s">
        <v>197</v>
      </c>
      <c r="J1654" s="111" t="n">
        <v>4</v>
      </c>
      <c r="K1654" s="131" t="s">
        <v>198</v>
      </c>
      <c r="L1654" s="0" t="s">
        <v>392</v>
      </c>
      <c r="M1654" s="0" t="s">
        <v>199</v>
      </c>
      <c r="O1654" s="0" t="s">
        <v>200</v>
      </c>
      <c r="Q1654" s="120" t="s">
        <v>200</v>
      </c>
      <c r="R1654" s="0" t="s">
        <v>10876</v>
      </c>
      <c r="S1654" s="0" t="s">
        <v>201</v>
      </c>
      <c r="T1654" s="0" t="s">
        <v>198</v>
      </c>
      <c r="U1654" s="0" t="s">
        <v>202</v>
      </c>
      <c r="V1654" s="0" t="s">
        <v>1252</v>
      </c>
      <c r="W1654" s="110" t="s">
        <v>204</v>
      </c>
      <c r="X1654" s="111" t="n">
        <v>2016</v>
      </c>
      <c r="Z1654" s="111" t="s">
        <v>198</v>
      </c>
      <c r="AA1654" s="122" t="s">
        <v>200</v>
      </c>
      <c r="AB1654" s="0" t="s">
        <v>10903</v>
      </c>
      <c r="AC1654" s="0" t="s">
        <v>9448</v>
      </c>
      <c r="AD1654" s="111" t="n">
        <v>2016</v>
      </c>
      <c r="AE1654" s="111" t="s">
        <v>222</v>
      </c>
      <c r="AI1654" s="111" t="s">
        <v>294</v>
      </c>
      <c r="AJ1654" s="111" t="s">
        <v>1793</v>
      </c>
      <c r="AK1654" s="0" t="s">
        <v>10903</v>
      </c>
      <c r="AM1654" s="111" t="n">
        <v>2015</v>
      </c>
      <c r="AN1654" s="111" t="s">
        <v>2009</v>
      </c>
      <c r="AV1654" s="0" t="s">
        <v>200</v>
      </c>
      <c r="AZ1654" s="0" t="s">
        <v>10904</v>
      </c>
      <c r="BA1654" s="124" t="s">
        <v>200</v>
      </c>
      <c r="BB1654" s="0" t="s">
        <v>462</v>
      </c>
      <c r="BC1654" s="0" t="s">
        <v>10905</v>
      </c>
      <c r="BD1654" s="0" t="s">
        <v>10906</v>
      </c>
      <c r="BE1654" s="0" t="s">
        <v>10907</v>
      </c>
      <c r="BF1654" s="0" t="s">
        <v>10908</v>
      </c>
      <c r="BG1654" s="125" t="s">
        <v>200</v>
      </c>
      <c r="BH1654" s="0" t="s">
        <v>2225</v>
      </c>
      <c r="BI1654" s="112" t="n">
        <v>45496336813</v>
      </c>
      <c r="BJ1654" s="126" t="s">
        <v>200</v>
      </c>
      <c r="BK1654" s="0" t="s">
        <v>215</v>
      </c>
      <c r="BL1654" s="112" t="n">
        <v>4</v>
      </c>
      <c r="BM1654" s="112" t="n">
        <v>4</v>
      </c>
      <c r="BN1654" s="112" t="n">
        <v>4</v>
      </c>
      <c r="BO1654" s="111" t="n">
        <v>20</v>
      </c>
      <c r="BP1654" s="125" t="s">
        <v>200</v>
      </c>
      <c r="BQ1654" s="127" t="s">
        <v>216</v>
      </c>
    </row>
    <row r="1655" customFormat="false" ht="13.8" hidden="false" customHeight="false" outlineLevel="0" collapsed="false">
      <c r="A1655" s="0" t="s">
        <v>10909</v>
      </c>
      <c r="B1655" s="0" t="s">
        <v>10875</v>
      </c>
      <c r="C1655" s="0" t="s">
        <v>2128</v>
      </c>
      <c r="D1655" s="0" t="s">
        <v>1333</v>
      </c>
      <c r="E1655" s="0" t="s">
        <v>194</v>
      </c>
      <c r="F1655" s="0" t="s">
        <v>195</v>
      </c>
      <c r="G1655" s="0" t="s">
        <v>196</v>
      </c>
      <c r="H1655" s="0" t="s">
        <v>197</v>
      </c>
      <c r="J1655" s="111" t="n">
        <v>5</v>
      </c>
      <c r="K1655" s="0" t="s">
        <v>198</v>
      </c>
      <c r="L1655" s="0" t="s">
        <v>456</v>
      </c>
      <c r="M1655" s="0" t="s">
        <v>274</v>
      </c>
      <c r="O1655" s="0" t="s">
        <v>200</v>
      </c>
      <c r="Q1655" s="120" t="s">
        <v>200</v>
      </c>
      <c r="R1655" s="0" t="s">
        <v>10876</v>
      </c>
      <c r="S1655" s="0" t="s">
        <v>201</v>
      </c>
      <c r="T1655" s="0" t="s">
        <v>198</v>
      </c>
      <c r="U1655" s="0" t="s">
        <v>202</v>
      </c>
      <c r="V1655" s="0" t="s">
        <v>1252</v>
      </c>
      <c r="W1655" s="110" t="s">
        <v>204</v>
      </c>
      <c r="X1655" s="111" t="n">
        <v>2013</v>
      </c>
      <c r="Z1655" s="111" t="s">
        <v>221</v>
      </c>
      <c r="AA1655" s="122" t="s">
        <v>200</v>
      </c>
      <c r="AB1655" s="0" t="s">
        <v>9666</v>
      </c>
      <c r="AC1655" s="0" t="s">
        <v>9448</v>
      </c>
      <c r="AD1655" s="111" t="n">
        <v>2013</v>
      </c>
      <c r="AE1655" s="111" t="s">
        <v>222</v>
      </c>
      <c r="AI1655" s="111" t="s">
        <v>207</v>
      </c>
      <c r="AK1655" s="111" t="str">
        <f aca="false">(AB1655)</f>
        <v>Intelligent system</v>
      </c>
      <c r="AM1655" s="111" t="n">
        <f aca="false">AD1655</f>
        <v>2013</v>
      </c>
      <c r="AN1655" s="111" t="s">
        <v>208</v>
      </c>
      <c r="AO1655" s="0" t="s">
        <v>10910</v>
      </c>
      <c r="AP1655" s="0" t="s">
        <v>200</v>
      </c>
      <c r="AS1655" s="0" t="s">
        <v>10352</v>
      </c>
      <c r="AT1655" s="0" t="s">
        <v>433</v>
      </c>
      <c r="AU1655" s="0" t="s">
        <v>2087</v>
      </c>
      <c r="AV1655" s="0" t="s">
        <v>200</v>
      </c>
      <c r="AY1655" s="131" t="s">
        <v>3510</v>
      </c>
      <c r="AZ1655" s="0" t="s">
        <v>10911</v>
      </c>
      <c r="BA1655" s="124" t="s">
        <v>200</v>
      </c>
      <c r="BB1655" s="0" t="s">
        <v>462</v>
      </c>
      <c r="BC1655" s="0" t="s">
        <v>10912</v>
      </c>
      <c r="BD1655" s="0" t="s">
        <v>10913</v>
      </c>
      <c r="BE1655" s="0" t="s">
        <v>10914</v>
      </c>
      <c r="BG1655" s="125" t="s">
        <v>200</v>
      </c>
      <c r="BH1655" s="0" t="s">
        <v>2225</v>
      </c>
      <c r="BI1655" s="112" t="n">
        <v>45496331788</v>
      </c>
      <c r="BJ1655" s="126" t="s">
        <v>200</v>
      </c>
      <c r="BK1655" s="0" t="s">
        <v>215</v>
      </c>
      <c r="BL1655" s="112" t="n">
        <v>4</v>
      </c>
      <c r="BM1655" s="112" t="n">
        <v>4</v>
      </c>
      <c r="BN1655" s="112" t="n">
        <v>4</v>
      </c>
      <c r="BO1655" s="111" t="n">
        <v>20</v>
      </c>
      <c r="BP1655" s="125" t="s">
        <v>200</v>
      </c>
      <c r="BQ1655" s="127" t="s">
        <v>216</v>
      </c>
    </row>
    <row r="1656" customFormat="false" ht="13.8" hidden="false" customHeight="false" outlineLevel="0" collapsed="false">
      <c r="A1656" s="131" t="s">
        <v>10915</v>
      </c>
      <c r="B1656" s="0" t="s">
        <v>10875</v>
      </c>
      <c r="C1656" s="0" t="s">
        <v>605</v>
      </c>
      <c r="D1656" s="0" t="s">
        <v>1333</v>
      </c>
      <c r="E1656" s="0" t="s">
        <v>194</v>
      </c>
      <c r="F1656" s="0" t="s">
        <v>195</v>
      </c>
      <c r="G1656" s="0" t="s">
        <v>391</v>
      </c>
      <c r="H1656" s="0" t="s">
        <v>197</v>
      </c>
      <c r="J1656" s="111" t="n">
        <v>2</v>
      </c>
      <c r="K1656" s="0" t="s">
        <v>198</v>
      </c>
      <c r="L1656" s="0" t="s">
        <v>392</v>
      </c>
      <c r="M1656" s="0" t="s">
        <v>199</v>
      </c>
      <c r="O1656" s="0" t="s">
        <v>200</v>
      </c>
      <c r="Q1656" s="120" t="s">
        <v>200</v>
      </c>
      <c r="R1656" s="0" t="s">
        <v>10876</v>
      </c>
      <c r="S1656" s="0" t="s">
        <v>201</v>
      </c>
      <c r="T1656" s="0" t="s">
        <v>198</v>
      </c>
      <c r="U1656" s="0" t="s">
        <v>202</v>
      </c>
      <c r="V1656" s="0" t="s">
        <v>1252</v>
      </c>
      <c r="W1656" s="110" t="s">
        <v>204</v>
      </c>
      <c r="X1656" s="111" t="n">
        <v>2013</v>
      </c>
      <c r="Z1656" s="130" t="s">
        <v>757</v>
      </c>
      <c r="AA1656" s="122" t="s">
        <v>200</v>
      </c>
      <c r="AB1656" s="0" t="s">
        <v>4619</v>
      </c>
      <c r="AC1656" s="0" t="s">
        <v>4287</v>
      </c>
      <c r="AD1656" s="111" t="n">
        <v>2013</v>
      </c>
      <c r="AE1656" s="111" t="s">
        <v>198</v>
      </c>
      <c r="AI1656" s="111" t="s">
        <v>207</v>
      </c>
      <c r="AK1656" s="111" t="str">
        <f aca="false">(AB1656)</f>
        <v>Netherrealm studio</v>
      </c>
      <c r="AL1656" s="0" t="s">
        <v>200</v>
      </c>
      <c r="AM1656" s="111" t="n">
        <f aca="false">AD1656</f>
        <v>2013</v>
      </c>
      <c r="AN1656" s="111" t="s">
        <v>297</v>
      </c>
      <c r="AO1656" s="0" t="s">
        <v>609</v>
      </c>
      <c r="AP1656" s="0" t="s">
        <v>526</v>
      </c>
      <c r="AQ1656" s="0" t="s">
        <v>200</v>
      </c>
      <c r="AR1656" s="0" t="s">
        <v>5784</v>
      </c>
      <c r="AS1656" s="0" t="s">
        <v>3977</v>
      </c>
      <c r="AT1656" s="0" t="s">
        <v>1780</v>
      </c>
      <c r="AU1656" s="0" t="s">
        <v>200</v>
      </c>
      <c r="AV1656" s="0" t="s">
        <v>200</v>
      </c>
      <c r="AX1656" s="0" t="s">
        <v>6612</v>
      </c>
      <c r="AY1656" s="131" t="s">
        <v>2040</v>
      </c>
      <c r="AZ1656" s="0" t="s">
        <v>10916</v>
      </c>
      <c r="BA1656" s="124" t="s">
        <v>200</v>
      </c>
      <c r="BB1656" s="0" t="s">
        <v>248</v>
      </c>
      <c r="BC1656" s="0" t="s">
        <v>10917</v>
      </c>
      <c r="BD1656" s="0" t="s">
        <v>10918</v>
      </c>
      <c r="BE1656" s="0" t="s">
        <v>10919</v>
      </c>
      <c r="BG1656" s="125" t="s">
        <v>200</v>
      </c>
      <c r="BH1656" s="0" t="s">
        <v>2225</v>
      </c>
      <c r="BI1656" s="112" t="n">
        <v>5051888141960</v>
      </c>
      <c r="BJ1656" s="126" t="s">
        <v>200</v>
      </c>
      <c r="BK1656" s="0" t="s">
        <v>215</v>
      </c>
      <c r="BL1656" s="112" t="n">
        <v>4</v>
      </c>
      <c r="BM1656" s="112" t="n">
        <v>4</v>
      </c>
      <c r="BN1656" s="112" t="n">
        <v>4</v>
      </c>
      <c r="BO1656" s="111" t="n">
        <v>20</v>
      </c>
      <c r="BP1656" s="125" t="s">
        <v>200</v>
      </c>
      <c r="BQ1656" s="127" t="s">
        <v>216</v>
      </c>
    </row>
    <row r="1657" customFormat="false" ht="13.8" hidden="false" customHeight="false" outlineLevel="0" collapsed="false">
      <c r="A1657" s="131" t="s">
        <v>10920</v>
      </c>
      <c r="B1657" s="0" t="s">
        <v>10875</v>
      </c>
      <c r="C1657" s="0" t="s">
        <v>3767</v>
      </c>
      <c r="D1657" s="0" t="s">
        <v>1333</v>
      </c>
      <c r="E1657" s="0" t="s">
        <v>10921</v>
      </c>
      <c r="F1657" s="0" t="s">
        <v>314</v>
      </c>
      <c r="G1657" s="0" t="s">
        <v>362</v>
      </c>
      <c r="H1657" s="0" t="s">
        <v>400</v>
      </c>
      <c r="I1657" s="0" t="s">
        <v>4380</v>
      </c>
      <c r="J1657" s="111" t="n">
        <v>5</v>
      </c>
      <c r="K1657" s="0" t="s">
        <v>198</v>
      </c>
      <c r="L1657" s="0" t="s">
        <v>392</v>
      </c>
      <c r="M1657" s="0" t="s">
        <v>199</v>
      </c>
      <c r="O1657" s="0" t="s">
        <v>200</v>
      </c>
      <c r="Q1657" s="120" t="s">
        <v>200</v>
      </c>
      <c r="R1657" s="0" t="s">
        <v>10876</v>
      </c>
      <c r="S1657" s="0" t="s">
        <v>201</v>
      </c>
      <c r="T1657" s="0" t="s">
        <v>198</v>
      </c>
      <c r="U1657" s="0" t="s">
        <v>202</v>
      </c>
      <c r="V1657" s="0" t="s">
        <v>1252</v>
      </c>
      <c r="W1657" s="110" t="s">
        <v>204</v>
      </c>
      <c r="X1657" s="111" t="n">
        <v>2012</v>
      </c>
      <c r="Z1657" s="111" t="s">
        <v>198</v>
      </c>
      <c r="AA1657" s="122" t="s">
        <v>200</v>
      </c>
      <c r="AB1657" s="0" t="s">
        <v>10922</v>
      </c>
      <c r="AC1657" s="0" t="s">
        <v>1696</v>
      </c>
      <c r="AD1657" s="111" t="n">
        <v>2012</v>
      </c>
      <c r="AE1657" s="111" t="s">
        <v>198</v>
      </c>
      <c r="AI1657" s="111" t="s">
        <v>207</v>
      </c>
      <c r="AK1657" s="111" t="str">
        <f aca="false">(AB1657)</f>
        <v>Ubisoft Milan</v>
      </c>
      <c r="AM1657" s="111" t="n">
        <f aca="false">AD1657</f>
        <v>2012</v>
      </c>
      <c r="AN1657" s="111" t="s">
        <v>2552</v>
      </c>
      <c r="AO1657" s="0" t="s">
        <v>4360</v>
      </c>
      <c r="AP1657" s="0" t="s">
        <v>200</v>
      </c>
      <c r="AS1657" s="0" t="s">
        <v>200</v>
      </c>
      <c r="AT1657" s="0" t="s">
        <v>1380</v>
      </c>
      <c r="AU1657" s="0" t="s">
        <v>200</v>
      </c>
      <c r="AV1657" s="0" t="s">
        <v>200</v>
      </c>
      <c r="AZ1657" s="0" t="s">
        <v>10923</v>
      </c>
      <c r="BA1657" s="124" t="s">
        <v>200</v>
      </c>
      <c r="BB1657" s="0" t="s">
        <v>248</v>
      </c>
      <c r="BC1657" s="0" t="s">
        <v>10924</v>
      </c>
      <c r="BD1657" s="0" t="s">
        <v>10925</v>
      </c>
      <c r="BE1657" s="0" t="s">
        <v>10926</v>
      </c>
      <c r="BF1657" s="0" t="s">
        <v>10927</v>
      </c>
      <c r="BG1657" s="125" t="s">
        <v>200</v>
      </c>
      <c r="BH1657" s="0" t="s">
        <v>2225</v>
      </c>
      <c r="BI1657" s="112" t="n">
        <v>3307215654422</v>
      </c>
      <c r="BJ1657" s="126" t="s">
        <v>200</v>
      </c>
      <c r="BK1657" s="0" t="s">
        <v>215</v>
      </c>
      <c r="BL1657" s="112" t="n">
        <v>4</v>
      </c>
      <c r="BM1657" s="112" t="n">
        <v>4</v>
      </c>
      <c r="BN1657" s="112" t="n">
        <v>4</v>
      </c>
      <c r="BO1657" s="111" t="n">
        <v>20</v>
      </c>
      <c r="BP1657" s="125" t="s">
        <v>200</v>
      </c>
      <c r="BQ1657" s="127" t="s">
        <v>216</v>
      </c>
    </row>
    <row r="1658" customFormat="false" ht="13.8" hidden="false" customHeight="false" outlineLevel="0" collapsed="false">
      <c r="A1658" s="131" t="s">
        <v>10928</v>
      </c>
      <c r="B1658" s="0" t="s">
        <v>10875</v>
      </c>
      <c r="C1658" s="0" t="s">
        <v>234</v>
      </c>
      <c r="D1658" s="0" t="s">
        <v>193</v>
      </c>
      <c r="E1658" s="0" t="s">
        <v>194</v>
      </c>
      <c r="F1658" s="0" t="s">
        <v>195</v>
      </c>
      <c r="G1658" s="0" t="s">
        <v>196</v>
      </c>
      <c r="H1658" s="0" t="s">
        <v>400</v>
      </c>
      <c r="I1658" s="0" t="s">
        <v>401</v>
      </c>
      <c r="J1658" s="111" t="n">
        <v>2</v>
      </c>
      <c r="K1658" s="0" t="s">
        <v>198</v>
      </c>
      <c r="L1658" s="0" t="s">
        <v>533</v>
      </c>
      <c r="M1658" s="0" t="s">
        <v>199</v>
      </c>
      <c r="O1658" s="0" t="s">
        <v>200</v>
      </c>
      <c r="Q1658" s="120" t="s">
        <v>200</v>
      </c>
      <c r="R1658" s="0" t="s">
        <v>10876</v>
      </c>
      <c r="S1658" s="0" t="s">
        <v>201</v>
      </c>
      <c r="T1658" s="0" t="s">
        <v>198</v>
      </c>
      <c r="U1658" s="0" t="s">
        <v>202</v>
      </c>
      <c r="V1658" s="0" t="s">
        <v>1252</v>
      </c>
      <c r="W1658" s="110" t="s">
        <v>204</v>
      </c>
      <c r="X1658" s="111" t="n">
        <v>2015</v>
      </c>
      <c r="Y1658" s="111" t="s">
        <v>498</v>
      </c>
      <c r="Z1658" s="111" t="s">
        <v>198</v>
      </c>
      <c r="AA1658" s="122" t="s">
        <v>200</v>
      </c>
      <c r="AB1658" s="0" t="s">
        <v>9362</v>
      </c>
      <c r="AC1658" s="0" t="s">
        <v>9448</v>
      </c>
      <c r="AD1658" s="111" t="n">
        <v>2015</v>
      </c>
      <c r="AE1658" s="111" t="s">
        <v>222</v>
      </c>
      <c r="AI1658" s="111" t="s">
        <v>207</v>
      </c>
      <c r="AK1658" s="111" t="str">
        <f aca="false">(AB1658)</f>
        <v>Hal laboratory</v>
      </c>
      <c r="AM1658" s="111" t="n">
        <f aca="false">AD1658</f>
        <v>2015</v>
      </c>
      <c r="AN1658" s="111" t="s">
        <v>208</v>
      </c>
      <c r="AO1658" s="0" t="s">
        <v>10910</v>
      </c>
      <c r="AP1658" s="0" t="s">
        <v>200</v>
      </c>
      <c r="AS1658" s="0" t="s">
        <v>9524</v>
      </c>
      <c r="AT1658" s="0" t="s">
        <v>373</v>
      </c>
      <c r="AU1658" s="0" t="s">
        <v>434</v>
      </c>
      <c r="AV1658" s="0" t="s">
        <v>200</v>
      </c>
      <c r="AZ1658" s="0" t="s">
        <v>10929</v>
      </c>
      <c r="BA1658" s="124" t="s">
        <v>200</v>
      </c>
      <c r="BB1658" s="0" t="s">
        <v>248</v>
      </c>
      <c r="BC1658" s="0" t="s">
        <v>10930</v>
      </c>
      <c r="BD1658" s="0" t="s">
        <v>10931</v>
      </c>
      <c r="BE1658" s="0" t="s">
        <v>10932</v>
      </c>
      <c r="BF1658" s="0" t="s">
        <v>10933</v>
      </c>
      <c r="BG1658" s="125" t="s">
        <v>200</v>
      </c>
      <c r="BH1658" s="0" t="s">
        <v>2225</v>
      </c>
      <c r="BI1658" s="112" t="n">
        <v>45496334321</v>
      </c>
      <c r="BJ1658" s="126" t="s">
        <v>200</v>
      </c>
      <c r="BK1658" s="0" t="s">
        <v>215</v>
      </c>
      <c r="BL1658" s="112" t="n">
        <v>4</v>
      </c>
      <c r="BM1658" s="112" t="n">
        <v>4</v>
      </c>
      <c r="BN1658" s="112" t="n">
        <v>4</v>
      </c>
      <c r="BO1658" s="111" t="n">
        <v>20</v>
      </c>
      <c r="BP1658" s="125" t="s">
        <v>200</v>
      </c>
      <c r="BQ1658" s="127" t="s">
        <v>216</v>
      </c>
    </row>
    <row r="1659" customFormat="false" ht="13.8" hidden="false" customHeight="false" outlineLevel="0" collapsed="false">
      <c r="A1659" s="0" t="s">
        <v>10934</v>
      </c>
      <c r="B1659" s="0" t="s">
        <v>10875</v>
      </c>
      <c r="C1659" s="0" t="s">
        <v>329</v>
      </c>
      <c r="D1659" s="0" t="s">
        <v>1869</v>
      </c>
      <c r="E1659" s="0" t="s">
        <v>194</v>
      </c>
      <c r="F1659" s="0" t="s">
        <v>195</v>
      </c>
      <c r="G1659" s="0" t="s">
        <v>330</v>
      </c>
      <c r="H1659" s="0" t="s">
        <v>197</v>
      </c>
      <c r="J1659" s="111" t="n">
        <v>1</v>
      </c>
      <c r="K1659" s="0" t="s">
        <v>198</v>
      </c>
      <c r="L1659" s="0" t="s">
        <v>198</v>
      </c>
      <c r="M1659" s="0" t="s">
        <v>274</v>
      </c>
      <c r="O1659" s="0" t="s">
        <v>200</v>
      </c>
      <c r="Q1659" s="120" t="s">
        <v>200</v>
      </c>
      <c r="R1659" s="0" t="s">
        <v>10876</v>
      </c>
      <c r="S1659" s="0" t="s">
        <v>201</v>
      </c>
      <c r="T1659" s="0" t="s">
        <v>198</v>
      </c>
      <c r="U1659" s="0" t="s">
        <v>202</v>
      </c>
      <c r="V1659" s="0" t="s">
        <v>1252</v>
      </c>
      <c r="W1659" s="110" t="s">
        <v>204</v>
      </c>
      <c r="X1659" s="111" t="n">
        <v>2013</v>
      </c>
      <c r="Z1659" s="130" t="s">
        <v>757</v>
      </c>
      <c r="AA1659" s="122" t="s">
        <v>200</v>
      </c>
      <c r="AB1659" s="0" t="s">
        <v>7128</v>
      </c>
      <c r="AC1659" s="0" t="s">
        <v>9448</v>
      </c>
      <c r="AD1659" s="111" t="n">
        <v>2013</v>
      </c>
      <c r="AE1659" s="111" t="s">
        <v>222</v>
      </c>
      <c r="AG1659" s="111" t="s">
        <v>241</v>
      </c>
      <c r="AH1659" s="111" t="s">
        <v>1983</v>
      </c>
      <c r="AI1659" s="111" t="s">
        <v>207</v>
      </c>
      <c r="AK1659" s="111" t="str">
        <f aca="false">(AB1659)</f>
        <v>Hexadrive</v>
      </c>
      <c r="AL1659" s="0" t="s">
        <v>200</v>
      </c>
      <c r="AM1659" s="111" t="n">
        <f aca="false">AD1659</f>
        <v>2013</v>
      </c>
      <c r="AN1659" s="111" t="s">
        <v>208</v>
      </c>
      <c r="AR1659" s="0" t="s">
        <v>200</v>
      </c>
      <c r="AS1659" s="0" t="s">
        <v>10086</v>
      </c>
      <c r="AT1659" s="0" t="s">
        <v>10935</v>
      </c>
      <c r="AU1659" s="0" t="s">
        <v>332</v>
      </c>
      <c r="AV1659" s="0" t="s">
        <v>10936</v>
      </c>
      <c r="AW1659" s="0" t="s">
        <v>9626</v>
      </c>
      <c r="AZ1659" s="0" t="s">
        <v>10937</v>
      </c>
      <c r="BA1659" s="124" t="s">
        <v>200</v>
      </c>
      <c r="BB1659" s="0" t="s">
        <v>462</v>
      </c>
      <c r="BC1659" s="0" t="s">
        <v>10938</v>
      </c>
      <c r="BD1659" s="0" t="s">
        <v>10939</v>
      </c>
      <c r="BE1659" s="0" t="s">
        <v>10940</v>
      </c>
      <c r="BF1659" s="0" t="s">
        <v>10941</v>
      </c>
      <c r="BG1659" s="125" t="s">
        <v>200</v>
      </c>
      <c r="BH1659" s="0" t="s">
        <v>2225</v>
      </c>
      <c r="BI1659" s="112" t="n">
        <v>45496332204</v>
      </c>
      <c r="BJ1659" s="126" t="s">
        <v>200</v>
      </c>
      <c r="BK1659" s="0" t="s">
        <v>215</v>
      </c>
      <c r="BL1659" s="112" t="n">
        <v>4</v>
      </c>
      <c r="BM1659" s="112" t="n">
        <v>4</v>
      </c>
      <c r="BN1659" s="112" t="n">
        <v>4</v>
      </c>
      <c r="BO1659" s="111" t="n">
        <v>20</v>
      </c>
      <c r="BP1659" s="125" t="s">
        <v>200</v>
      </c>
      <c r="BQ1659" s="127" t="s">
        <v>216</v>
      </c>
    </row>
    <row r="1660" customFormat="false" ht="13.8" hidden="false" customHeight="false" outlineLevel="0" collapsed="false">
      <c r="A1660" s="131" t="s">
        <v>10942</v>
      </c>
      <c r="B1660" s="0" t="s">
        <v>10875</v>
      </c>
      <c r="C1660" s="131" t="s">
        <v>1377</v>
      </c>
      <c r="D1660" s="131" t="s">
        <v>1333</v>
      </c>
      <c r="E1660" s="0" t="s">
        <v>284</v>
      </c>
      <c r="F1660" s="0" t="s">
        <v>195</v>
      </c>
      <c r="G1660" s="0" t="s">
        <v>424</v>
      </c>
      <c r="H1660" s="0" t="s">
        <v>197</v>
      </c>
      <c r="J1660" s="111" t="n">
        <v>4</v>
      </c>
      <c r="K1660" s="0" t="s">
        <v>198</v>
      </c>
      <c r="L1660" s="0" t="s">
        <v>392</v>
      </c>
      <c r="M1660" s="0" t="s">
        <v>199</v>
      </c>
      <c r="O1660" s="0" t="s">
        <v>200</v>
      </c>
      <c r="Q1660" s="120" t="s">
        <v>200</v>
      </c>
      <c r="R1660" s="0" t="s">
        <v>10876</v>
      </c>
      <c r="S1660" s="0" t="s">
        <v>201</v>
      </c>
      <c r="T1660" s="0" t="s">
        <v>198</v>
      </c>
      <c r="U1660" s="0" t="s">
        <v>202</v>
      </c>
      <c r="V1660" s="0" t="s">
        <v>1252</v>
      </c>
      <c r="W1660" s="110" t="s">
        <v>204</v>
      </c>
      <c r="X1660" s="111" t="n">
        <v>2016</v>
      </c>
      <c r="Y1660" s="111" t="s">
        <v>498</v>
      </c>
      <c r="Z1660" s="111" t="s">
        <v>198</v>
      </c>
      <c r="AA1660" s="122" t="s">
        <v>200</v>
      </c>
      <c r="AB1660" s="0" t="s">
        <v>206</v>
      </c>
      <c r="AC1660" s="0" t="s">
        <v>9448</v>
      </c>
      <c r="AD1660" s="111" t="n">
        <v>2016</v>
      </c>
      <c r="AE1660" s="111" t="s">
        <v>222</v>
      </c>
      <c r="AI1660" s="111" t="s">
        <v>207</v>
      </c>
      <c r="AK1660" s="111" t="str">
        <f aca="false">(AB1660)</f>
        <v>Sega</v>
      </c>
      <c r="AL1660" s="0" t="s">
        <v>200</v>
      </c>
      <c r="AM1660" s="111" t="n">
        <f aca="false">AD1660</f>
        <v>2016</v>
      </c>
      <c r="AN1660" s="111" t="s">
        <v>208</v>
      </c>
      <c r="AO1660" s="0" t="s">
        <v>10529</v>
      </c>
      <c r="AP1660" s="0" t="s">
        <v>674</v>
      </c>
      <c r="AQ1660" s="0" t="s">
        <v>200</v>
      </c>
      <c r="AR1660" s="0" t="s">
        <v>200</v>
      </c>
      <c r="AS1660" s="0" t="s">
        <v>10565</v>
      </c>
      <c r="AT1660" s="0" t="s">
        <v>10566</v>
      </c>
      <c r="AU1660" s="0" t="s">
        <v>200</v>
      </c>
      <c r="AV1660" s="0" t="s">
        <v>200</v>
      </c>
      <c r="AZ1660" s="0" t="s">
        <v>10943</v>
      </c>
      <c r="BA1660" s="124" t="s">
        <v>200</v>
      </c>
      <c r="BB1660" s="0" t="s">
        <v>462</v>
      </c>
      <c r="BC1660" s="0" t="s">
        <v>10944</v>
      </c>
      <c r="BE1660" s="0" t="s">
        <v>10945</v>
      </c>
      <c r="BF1660" s="0" t="s">
        <v>10946</v>
      </c>
      <c r="BG1660" s="125" t="s">
        <v>200</v>
      </c>
      <c r="BH1660" s="0" t="s">
        <v>2225</v>
      </c>
      <c r="BI1660" s="112" t="n">
        <v>45496336387</v>
      </c>
      <c r="BJ1660" s="126" t="s">
        <v>200</v>
      </c>
      <c r="BK1660" s="0" t="s">
        <v>215</v>
      </c>
      <c r="BL1660" s="112" t="n">
        <v>4</v>
      </c>
      <c r="BM1660" s="112" t="n">
        <v>4</v>
      </c>
      <c r="BN1660" s="112" t="n">
        <v>4</v>
      </c>
      <c r="BO1660" s="111" t="n">
        <v>20</v>
      </c>
      <c r="BP1660" s="125" t="s">
        <v>200</v>
      </c>
      <c r="BQ1660" s="127" t="s">
        <v>216</v>
      </c>
    </row>
    <row r="1661" customFormat="false" ht="13.8" hidden="false" customHeight="false" outlineLevel="0" collapsed="false">
      <c r="A1661" s="0" t="s">
        <v>10947</v>
      </c>
      <c r="B1661" s="0" t="s">
        <v>10875</v>
      </c>
      <c r="C1661" s="0" t="s">
        <v>818</v>
      </c>
      <c r="D1661" s="0" t="s">
        <v>1333</v>
      </c>
      <c r="E1661" s="0" t="s">
        <v>313</v>
      </c>
      <c r="F1661" s="0" t="s">
        <v>314</v>
      </c>
      <c r="G1661" s="0" t="s">
        <v>880</v>
      </c>
      <c r="H1661" s="0" t="s">
        <v>838</v>
      </c>
      <c r="I1661" s="0" t="s">
        <v>2367</v>
      </c>
      <c r="J1661" s="111" t="n">
        <v>4</v>
      </c>
      <c r="K1661" s="131" t="s">
        <v>198</v>
      </c>
      <c r="L1661" s="0" t="s">
        <v>456</v>
      </c>
      <c r="M1661" s="0" t="s">
        <v>199</v>
      </c>
      <c r="O1661" s="0" t="s">
        <v>200</v>
      </c>
      <c r="Q1661" s="120" t="s">
        <v>200</v>
      </c>
      <c r="R1661" s="0" t="s">
        <v>10876</v>
      </c>
      <c r="S1661" s="0" t="s">
        <v>201</v>
      </c>
      <c r="T1661" s="0" t="s">
        <v>198</v>
      </c>
      <c r="U1661" s="0" t="s">
        <v>202</v>
      </c>
      <c r="V1661" s="0" t="s">
        <v>1252</v>
      </c>
      <c r="W1661" s="110" t="s">
        <v>204</v>
      </c>
      <c r="X1661" s="111" t="n">
        <v>2014</v>
      </c>
      <c r="Y1661" s="111" t="s">
        <v>1624</v>
      </c>
      <c r="Z1661" s="111" t="s">
        <v>198</v>
      </c>
      <c r="AA1661" s="122" t="s">
        <v>200</v>
      </c>
      <c r="AB1661" s="0" t="s">
        <v>9448</v>
      </c>
      <c r="AC1661" s="0" t="s">
        <v>9448</v>
      </c>
      <c r="AD1661" s="111" t="n">
        <v>2014</v>
      </c>
      <c r="AE1661" s="111" t="s">
        <v>222</v>
      </c>
      <c r="AG1661" s="111" t="s">
        <v>241</v>
      </c>
      <c r="AH1661" s="111" t="s">
        <v>10948</v>
      </c>
      <c r="AI1661" s="111" t="s">
        <v>207</v>
      </c>
      <c r="AK1661" s="111" t="str">
        <f aca="false">(AB1661)</f>
        <v>Nintendo</v>
      </c>
      <c r="AM1661" s="111" t="n">
        <f aca="false">AD1661</f>
        <v>2014</v>
      </c>
      <c r="AN1661" s="111" t="s">
        <v>208</v>
      </c>
      <c r="AO1661" s="0" t="s">
        <v>4360</v>
      </c>
      <c r="AP1661" s="0" t="s">
        <v>200</v>
      </c>
      <c r="AS1661" s="0" t="s">
        <v>9449</v>
      </c>
      <c r="AT1661" s="0" t="s">
        <v>433</v>
      </c>
      <c r="AV1661" s="0" t="s">
        <v>10949</v>
      </c>
      <c r="AZ1661" s="0" t="s">
        <v>10950</v>
      </c>
      <c r="BA1661" s="124" t="s">
        <v>200</v>
      </c>
      <c r="BB1661" s="0" t="s">
        <v>462</v>
      </c>
      <c r="BC1661" s="0" t="s">
        <v>10951</v>
      </c>
      <c r="BE1661" s="0" t="s">
        <v>10952</v>
      </c>
      <c r="BF1661" s="0" t="s">
        <v>10953</v>
      </c>
      <c r="BG1661" s="125" t="s">
        <v>200</v>
      </c>
      <c r="BH1661" s="0" t="s">
        <v>2225</v>
      </c>
      <c r="BI1661" s="112" t="n">
        <v>45496333133</v>
      </c>
      <c r="BJ1661" s="126" t="s">
        <v>200</v>
      </c>
      <c r="BK1661" s="0" t="s">
        <v>215</v>
      </c>
      <c r="BL1661" s="112" t="n">
        <v>4</v>
      </c>
      <c r="BM1661" s="112" t="n">
        <v>4</v>
      </c>
      <c r="BN1661" s="112" t="n">
        <v>4</v>
      </c>
      <c r="BO1661" s="111" t="n">
        <v>20</v>
      </c>
      <c r="BP1661" s="125" t="s">
        <v>200</v>
      </c>
      <c r="BQ1661" s="127" t="s">
        <v>216</v>
      </c>
    </row>
    <row r="1662" customFormat="false" ht="13.8" hidden="false" customHeight="false" outlineLevel="0" collapsed="false">
      <c r="A1662" s="131" t="s">
        <v>10954</v>
      </c>
      <c r="B1662" s="0" t="s">
        <v>10875</v>
      </c>
      <c r="C1662" s="0" t="s">
        <v>2128</v>
      </c>
      <c r="D1662" s="0" t="s">
        <v>1333</v>
      </c>
      <c r="E1662" s="0" t="s">
        <v>313</v>
      </c>
      <c r="F1662" s="0" t="s">
        <v>314</v>
      </c>
      <c r="G1662" s="0" t="s">
        <v>391</v>
      </c>
      <c r="H1662" s="0" t="s">
        <v>838</v>
      </c>
      <c r="I1662" s="0" t="s">
        <v>594</v>
      </c>
      <c r="J1662" s="111" t="n">
        <v>4</v>
      </c>
      <c r="K1662" s="0" t="s">
        <v>198</v>
      </c>
      <c r="L1662" s="0" t="s">
        <v>456</v>
      </c>
      <c r="M1662" s="0" t="s">
        <v>199</v>
      </c>
      <c r="O1662" s="0" t="s">
        <v>200</v>
      </c>
      <c r="Q1662" s="120" t="s">
        <v>200</v>
      </c>
      <c r="R1662" s="0" t="s">
        <v>10876</v>
      </c>
      <c r="S1662" s="0" t="s">
        <v>201</v>
      </c>
      <c r="T1662" s="0" t="s">
        <v>198</v>
      </c>
      <c r="U1662" s="0" t="s">
        <v>202</v>
      </c>
      <c r="V1662" s="0" t="s">
        <v>1252</v>
      </c>
      <c r="W1662" s="110" t="s">
        <v>204</v>
      </c>
      <c r="X1662" s="111" t="n">
        <v>2015</v>
      </c>
      <c r="Y1662" s="111" t="s">
        <v>1624</v>
      </c>
      <c r="Z1662" s="111" t="s">
        <v>198</v>
      </c>
      <c r="AA1662" s="122" t="s">
        <v>200</v>
      </c>
      <c r="AB1662" s="0" t="s">
        <v>10584</v>
      </c>
      <c r="AC1662" s="0" t="s">
        <v>9448</v>
      </c>
      <c r="AD1662" s="111" t="n">
        <v>2015</v>
      </c>
      <c r="AE1662" s="111" t="s">
        <v>222</v>
      </c>
      <c r="AG1662" s="111" t="s">
        <v>241</v>
      </c>
      <c r="AH1662" s="111" t="s">
        <v>1746</v>
      </c>
      <c r="AI1662" s="111" t="s">
        <v>207</v>
      </c>
      <c r="AK1662" s="111" t="str">
        <f aca="false">(AB1662)</f>
        <v>Nd cube</v>
      </c>
      <c r="AM1662" s="111" t="n">
        <f aca="false">AD1662</f>
        <v>2015</v>
      </c>
      <c r="AN1662" s="111" t="s">
        <v>208</v>
      </c>
      <c r="AO1662" s="0" t="s">
        <v>10910</v>
      </c>
      <c r="AP1662" s="0" t="s">
        <v>200</v>
      </c>
      <c r="AS1662" s="0" t="s">
        <v>9449</v>
      </c>
      <c r="AT1662" s="0" t="s">
        <v>10566</v>
      </c>
      <c r="AU1662" s="0" t="s">
        <v>200</v>
      </c>
      <c r="AV1662" s="0" t="s">
        <v>200</v>
      </c>
      <c r="AZ1662" s="0" t="s">
        <v>10955</v>
      </c>
      <c r="BA1662" s="124" t="s">
        <v>200</v>
      </c>
      <c r="BB1662" s="0" t="s">
        <v>462</v>
      </c>
      <c r="BC1662" s="0" t="s">
        <v>10956</v>
      </c>
      <c r="BD1662" s="0" t="s">
        <v>200</v>
      </c>
      <c r="BE1662" s="0" t="s">
        <v>10957</v>
      </c>
      <c r="BG1662" s="125" t="s">
        <v>200</v>
      </c>
      <c r="BH1662" s="0" t="s">
        <v>2225</v>
      </c>
      <c r="BI1662" s="112" t="n">
        <v>45496334123</v>
      </c>
      <c r="BJ1662" s="126" t="s">
        <v>200</v>
      </c>
      <c r="BK1662" s="0" t="s">
        <v>215</v>
      </c>
      <c r="BL1662" s="112" t="n">
        <v>4</v>
      </c>
      <c r="BM1662" s="112" t="n">
        <v>4</v>
      </c>
      <c r="BN1662" s="112" t="n">
        <v>4</v>
      </c>
      <c r="BO1662" s="111" t="n">
        <v>20</v>
      </c>
      <c r="BP1662" s="125" t="s">
        <v>200</v>
      </c>
      <c r="BQ1662" s="127" t="s">
        <v>216</v>
      </c>
    </row>
    <row r="1663" customFormat="false" ht="13.8" hidden="false" customHeight="false" outlineLevel="0" collapsed="false">
      <c r="A1663" s="131" t="s">
        <v>10958</v>
      </c>
      <c r="B1663" s="0" t="s">
        <v>10875</v>
      </c>
      <c r="C1663" s="0" t="s">
        <v>2050</v>
      </c>
      <c r="D1663" s="0" t="s">
        <v>1333</v>
      </c>
      <c r="E1663" s="0" t="s">
        <v>313</v>
      </c>
      <c r="F1663" s="0" t="s">
        <v>314</v>
      </c>
      <c r="G1663" s="0" t="s">
        <v>424</v>
      </c>
      <c r="H1663" s="0" t="s">
        <v>197</v>
      </c>
      <c r="J1663" s="111" t="n">
        <v>4</v>
      </c>
      <c r="K1663" s="0" t="s">
        <v>198</v>
      </c>
      <c r="L1663" s="0" t="s">
        <v>456</v>
      </c>
      <c r="M1663" s="0" t="s">
        <v>199</v>
      </c>
      <c r="O1663" s="0" t="s">
        <v>200</v>
      </c>
      <c r="Q1663" s="120" t="s">
        <v>200</v>
      </c>
      <c r="R1663" s="0" t="s">
        <v>10876</v>
      </c>
      <c r="S1663" s="0" t="s">
        <v>201</v>
      </c>
      <c r="T1663" s="0" t="s">
        <v>198</v>
      </c>
      <c r="U1663" s="0" t="s">
        <v>202</v>
      </c>
      <c r="V1663" s="0" t="s">
        <v>1252</v>
      </c>
      <c r="W1663" s="110" t="s">
        <v>204</v>
      </c>
      <c r="X1663" s="111" t="n">
        <v>2015</v>
      </c>
      <c r="Y1663" s="111" t="s">
        <v>1624</v>
      </c>
      <c r="Z1663" s="111" t="s">
        <v>198</v>
      </c>
      <c r="AA1663" s="122" t="s">
        <v>200</v>
      </c>
      <c r="AB1663" s="0" t="s">
        <v>9448</v>
      </c>
      <c r="AC1663" s="0" t="s">
        <v>9448</v>
      </c>
      <c r="AD1663" s="111" t="n">
        <v>2015</v>
      </c>
      <c r="AE1663" s="111" t="s">
        <v>222</v>
      </c>
      <c r="AI1663" s="111" t="s">
        <v>207</v>
      </c>
      <c r="AK1663" s="111" t="str">
        <f aca="false">(AB1663)</f>
        <v>Nintendo</v>
      </c>
      <c r="AM1663" s="111" t="n">
        <f aca="false">AD1663</f>
        <v>2015</v>
      </c>
      <c r="AN1663" s="111" t="s">
        <v>208</v>
      </c>
      <c r="AS1663" s="0" t="s">
        <v>9449</v>
      </c>
      <c r="AT1663" s="0" t="s">
        <v>433</v>
      </c>
      <c r="AV1663" s="0" t="s">
        <v>200</v>
      </c>
      <c r="AZ1663" s="0" t="s">
        <v>10959</v>
      </c>
      <c r="BA1663" s="124" t="s">
        <v>200</v>
      </c>
      <c r="BB1663" s="0" t="s">
        <v>462</v>
      </c>
      <c r="BC1663" s="0" t="s">
        <v>4698</v>
      </c>
      <c r="BD1663" s="0" t="s">
        <v>10960</v>
      </c>
      <c r="BE1663" s="0" t="s">
        <v>10961</v>
      </c>
      <c r="BF1663" s="0" t="s">
        <v>10962</v>
      </c>
      <c r="BG1663" s="125" t="s">
        <v>200</v>
      </c>
      <c r="BH1663" s="0" t="s">
        <v>2225</v>
      </c>
      <c r="BI1663" s="112" t="n">
        <v>45496335304</v>
      </c>
      <c r="BJ1663" s="126" t="s">
        <v>200</v>
      </c>
      <c r="BK1663" s="0" t="s">
        <v>215</v>
      </c>
      <c r="BL1663" s="112" t="n">
        <v>4</v>
      </c>
      <c r="BM1663" s="112" t="n">
        <v>4</v>
      </c>
      <c r="BN1663" s="112" t="n">
        <v>4</v>
      </c>
      <c r="BO1663" s="111" t="n">
        <v>20</v>
      </c>
      <c r="BP1663" s="125" t="s">
        <v>200</v>
      </c>
      <c r="BQ1663" s="127" t="s">
        <v>216</v>
      </c>
    </row>
    <row r="1664" customFormat="false" ht="13.8" hidden="false" customHeight="false" outlineLevel="0" collapsed="false">
      <c r="A1664" s="0" t="s">
        <v>10963</v>
      </c>
      <c r="B1664" s="0" t="s">
        <v>10875</v>
      </c>
      <c r="C1664" s="0" t="s">
        <v>234</v>
      </c>
      <c r="D1664" s="0" t="s">
        <v>1452</v>
      </c>
      <c r="E1664" s="0" t="s">
        <v>284</v>
      </c>
      <c r="F1664" s="0" t="s">
        <v>195</v>
      </c>
      <c r="G1664" s="0" t="s">
        <v>196</v>
      </c>
      <c r="H1664" s="0" t="s">
        <v>838</v>
      </c>
      <c r="I1664" s="0" t="s">
        <v>401</v>
      </c>
      <c r="J1664" s="111" t="n">
        <v>4</v>
      </c>
      <c r="K1664" s="0" t="s">
        <v>198</v>
      </c>
      <c r="L1664" s="0" t="s">
        <v>533</v>
      </c>
      <c r="M1664" s="0" t="s">
        <v>274</v>
      </c>
      <c r="O1664" s="0" t="s">
        <v>534</v>
      </c>
      <c r="Q1664" s="120" t="s">
        <v>200</v>
      </c>
      <c r="R1664" s="0" t="s">
        <v>10876</v>
      </c>
      <c r="S1664" s="0" t="s">
        <v>201</v>
      </c>
      <c r="T1664" s="0" t="s">
        <v>198</v>
      </c>
      <c r="U1664" s="0" t="s">
        <v>202</v>
      </c>
      <c r="V1664" s="0" t="s">
        <v>1252</v>
      </c>
      <c r="W1664" s="110" t="s">
        <v>204</v>
      </c>
      <c r="X1664" s="111" t="n">
        <v>2012</v>
      </c>
      <c r="Y1664" s="111" t="s">
        <v>1624</v>
      </c>
      <c r="Z1664" s="111" t="s">
        <v>198</v>
      </c>
      <c r="AA1664" s="122" t="s">
        <v>200</v>
      </c>
      <c r="AB1664" s="0" t="s">
        <v>9448</v>
      </c>
      <c r="AC1664" s="0" t="s">
        <v>9448</v>
      </c>
      <c r="AD1664" s="111" t="n">
        <v>2012</v>
      </c>
      <c r="AE1664" s="111" t="s">
        <v>222</v>
      </c>
      <c r="AG1664" s="111" t="s">
        <v>241</v>
      </c>
      <c r="AH1664" s="111" t="s">
        <v>4317</v>
      </c>
      <c r="AI1664" s="111" t="s">
        <v>700</v>
      </c>
      <c r="AJ1664" s="111" t="s">
        <v>10875</v>
      </c>
      <c r="AK1664" s="0" t="s">
        <v>9448</v>
      </c>
      <c r="AM1664" s="111" t="s">
        <v>849</v>
      </c>
      <c r="AN1664" s="111" t="s">
        <v>208</v>
      </c>
      <c r="AO1664" s="0" t="s">
        <v>10910</v>
      </c>
      <c r="AP1664" s="0" t="s">
        <v>200</v>
      </c>
      <c r="AR1664" s="0" t="s">
        <v>371</v>
      </c>
      <c r="AS1664" s="0" t="s">
        <v>9449</v>
      </c>
      <c r="AT1664" s="0" t="s">
        <v>339</v>
      </c>
      <c r="AV1664" s="0" t="s">
        <v>200</v>
      </c>
      <c r="AZ1664" s="0" t="s">
        <v>10964</v>
      </c>
      <c r="BA1664" s="124" t="s">
        <v>200</v>
      </c>
      <c r="BB1664" s="0" t="s">
        <v>462</v>
      </c>
      <c r="BC1664" s="0" t="s">
        <v>7107</v>
      </c>
      <c r="BD1664" s="0" t="s">
        <v>10965</v>
      </c>
      <c r="BE1664" s="0" t="s">
        <v>10966</v>
      </c>
      <c r="BG1664" s="125" t="s">
        <v>200</v>
      </c>
      <c r="BH1664" s="0" t="s">
        <v>2225</v>
      </c>
      <c r="BI1664" s="112" t="n">
        <v>45496332167</v>
      </c>
      <c r="BJ1664" s="126" t="s">
        <v>200</v>
      </c>
      <c r="BK1664" s="0" t="s">
        <v>215</v>
      </c>
      <c r="BL1664" s="112" t="n">
        <v>4</v>
      </c>
      <c r="BM1664" s="112" t="n">
        <v>4</v>
      </c>
      <c r="BN1664" s="112" t="n">
        <v>4</v>
      </c>
      <c r="BO1664" s="111" t="n">
        <v>20</v>
      </c>
      <c r="BP1664" s="125" t="s">
        <v>200</v>
      </c>
      <c r="BQ1664" s="127" t="s">
        <v>216</v>
      </c>
    </row>
    <row r="1665" customFormat="false" ht="13.8" hidden="false" customHeight="false" outlineLevel="0" collapsed="false">
      <c r="A1665" s="0" t="s">
        <v>10967</v>
      </c>
      <c r="B1665" s="0" t="s">
        <v>10875</v>
      </c>
      <c r="C1665" s="131" t="s">
        <v>1970</v>
      </c>
      <c r="D1665" s="131" t="s">
        <v>1333</v>
      </c>
      <c r="E1665" s="0" t="s">
        <v>194</v>
      </c>
      <c r="F1665" s="0" t="s">
        <v>195</v>
      </c>
      <c r="G1665" s="0" t="s">
        <v>196</v>
      </c>
      <c r="H1665" s="0" t="s">
        <v>901</v>
      </c>
      <c r="J1665" s="111" t="n">
        <v>1</v>
      </c>
      <c r="K1665" s="0" t="s">
        <v>198</v>
      </c>
      <c r="L1665" s="0" t="s">
        <v>198</v>
      </c>
      <c r="M1665" s="0" t="s">
        <v>199</v>
      </c>
      <c r="O1665" s="0" t="s">
        <v>200</v>
      </c>
      <c r="Q1665" s="120" t="s">
        <v>200</v>
      </c>
      <c r="R1665" s="0" t="s">
        <v>10876</v>
      </c>
      <c r="S1665" s="0" t="s">
        <v>201</v>
      </c>
      <c r="T1665" s="0" t="s">
        <v>198</v>
      </c>
      <c r="U1665" s="0" t="s">
        <v>202</v>
      </c>
      <c r="V1665" s="0" t="s">
        <v>1252</v>
      </c>
      <c r="W1665" s="110" t="s">
        <v>204</v>
      </c>
      <c r="X1665" s="111" t="n">
        <v>2013</v>
      </c>
      <c r="Z1665" s="130" t="s">
        <v>757</v>
      </c>
      <c r="AA1665" s="122" t="s">
        <v>200</v>
      </c>
      <c r="AB1665" s="0" t="s">
        <v>2405</v>
      </c>
      <c r="AC1665" s="0" t="s">
        <v>352</v>
      </c>
      <c r="AD1665" s="111" t="n">
        <v>2013</v>
      </c>
      <c r="AE1665" s="111" t="s">
        <v>198</v>
      </c>
      <c r="AI1665" s="111" t="s">
        <v>294</v>
      </c>
      <c r="AJ1665" s="111" t="s">
        <v>4695</v>
      </c>
      <c r="AK1665" s="0" t="s">
        <v>2405</v>
      </c>
      <c r="AM1665" s="111" t="n">
        <v>2012</v>
      </c>
      <c r="AN1665" s="111" t="s">
        <v>208</v>
      </c>
      <c r="AR1665" s="0" t="s">
        <v>224</v>
      </c>
      <c r="AS1665" s="0" t="s">
        <v>353</v>
      </c>
      <c r="AT1665" s="0" t="s">
        <v>354</v>
      </c>
      <c r="AU1665" s="0" t="s">
        <v>200</v>
      </c>
      <c r="AV1665" s="0" t="s">
        <v>200</v>
      </c>
      <c r="AZ1665" s="0" t="s">
        <v>10968</v>
      </c>
      <c r="BA1665" s="124" t="s">
        <v>200</v>
      </c>
      <c r="BB1665" s="0" t="s">
        <v>248</v>
      </c>
      <c r="BC1665" s="0" t="s">
        <v>10580</v>
      </c>
      <c r="BD1665" s="0" t="s">
        <v>10969</v>
      </c>
      <c r="BE1665" s="0" t="s">
        <v>10970</v>
      </c>
      <c r="BF1665" s="0" t="s">
        <v>3520</v>
      </c>
      <c r="BG1665" s="125" t="s">
        <v>200</v>
      </c>
      <c r="BH1665" s="0" t="s">
        <v>2225</v>
      </c>
      <c r="BI1665" s="112" t="n">
        <v>45496331313</v>
      </c>
      <c r="BJ1665" s="126" t="s">
        <v>200</v>
      </c>
      <c r="BK1665" s="0" t="s">
        <v>215</v>
      </c>
      <c r="BL1665" s="112" t="n">
        <v>4</v>
      </c>
      <c r="BM1665" s="112" t="n">
        <v>4</v>
      </c>
      <c r="BN1665" s="112" t="n">
        <v>4</v>
      </c>
      <c r="BO1665" s="111" t="n">
        <v>20</v>
      </c>
      <c r="BP1665" s="125" t="s">
        <v>200</v>
      </c>
      <c r="BQ1665" s="127" t="s">
        <v>216</v>
      </c>
    </row>
    <row r="1666" customFormat="false" ht="13.8" hidden="false" customHeight="false" outlineLevel="0" collapsed="false">
      <c r="A1666" s="0" t="s">
        <v>10971</v>
      </c>
      <c r="B1666" s="0" t="s">
        <v>10875</v>
      </c>
      <c r="C1666" s="0" t="s">
        <v>2128</v>
      </c>
      <c r="D1666" s="0" t="s">
        <v>1333</v>
      </c>
      <c r="E1666" s="0" t="s">
        <v>313</v>
      </c>
      <c r="F1666" s="0" t="s">
        <v>314</v>
      </c>
      <c r="G1666" s="0" t="s">
        <v>391</v>
      </c>
      <c r="H1666" s="0" t="s">
        <v>838</v>
      </c>
      <c r="I1666" s="0" t="s">
        <v>3115</v>
      </c>
      <c r="J1666" s="111" t="n">
        <v>5</v>
      </c>
      <c r="K1666" s="0" t="s">
        <v>198</v>
      </c>
      <c r="L1666" s="0" t="s">
        <v>456</v>
      </c>
      <c r="M1666" s="0" t="s">
        <v>274</v>
      </c>
      <c r="O1666" s="0" t="s">
        <v>458</v>
      </c>
      <c r="P1666" s="0" t="s">
        <v>410</v>
      </c>
      <c r="Q1666" s="120" t="s">
        <v>200</v>
      </c>
      <c r="R1666" s="0" t="s">
        <v>10876</v>
      </c>
      <c r="S1666" s="0" t="s">
        <v>201</v>
      </c>
      <c r="T1666" s="0" t="s">
        <v>198</v>
      </c>
      <c r="U1666" s="0" t="s">
        <v>202</v>
      </c>
      <c r="V1666" s="0" t="s">
        <v>1252</v>
      </c>
      <c r="W1666" s="110" t="s">
        <v>204</v>
      </c>
      <c r="X1666" s="111" t="n">
        <v>2012</v>
      </c>
      <c r="Y1666" s="111" t="s">
        <v>498</v>
      </c>
      <c r="Z1666" s="111" t="s">
        <v>198</v>
      </c>
      <c r="AA1666" s="122" t="s">
        <v>200</v>
      </c>
      <c r="AB1666" s="0" t="s">
        <v>9448</v>
      </c>
      <c r="AC1666" s="0" t="s">
        <v>9448</v>
      </c>
      <c r="AD1666" s="111" t="n">
        <v>2012</v>
      </c>
      <c r="AE1666" s="111" t="s">
        <v>222</v>
      </c>
      <c r="AG1666" s="111" t="s">
        <v>241</v>
      </c>
      <c r="AH1666" s="111" t="s">
        <v>242</v>
      </c>
      <c r="AI1666" s="111" t="s">
        <v>207</v>
      </c>
      <c r="AK1666" s="111" t="str">
        <f aca="false">(AB1666)</f>
        <v>Nintendo</v>
      </c>
      <c r="AL1666" s="0" t="s">
        <v>200</v>
      </c>
      <c r="AM1666" s="111" t="n">
        <f aca="false">AD1666</f>
        <v>2012</v>
      </c>
      <c r="AN1666" s="111" t="s">
        <v>208</v>
      </c>
      <c r="AO1666" s="0" t="s">
        <v>10910</v>
      </c>
      <c r="AP1666" s="0" t="s">
        <v>200</v>
      </c>
      <c r="AQ1666" s="0" t="s">
        <v>10972</v>
      </c>
      <c r="AR1666" s="0" t="s">
        <v>200</v>
      </c>
      <c r="AS1666" s="0" t="s">
        <v>200</v>
      </c>
      <c r="AV1666" s="0" t="s">
        <v>200</v>
      </c>
      <c r="AZ1666" s="0" t="s">
        <v>10973</v>
      </c>
      <c r="BA1666" s="124" t="s">
        <v>200</v>
      </c>
      <c r="BB1666" s="0" t="s">
        <v>462</v>
      </c>
      <c r="BC1666" s="0" t="s">
        <v>10974</v>
      </c>
      <c r="BD1666" s="0" t="s">
        <v>200</v>
      </c>
      <c r="BE1666" s="0" t="s">
        <v>10975</v>
      </c>
      <c r="BG1666" s="125" t="s">
        <v>200</v>
      </c>
      <c r="BH1666" s="0" t="s">
        <v>2225</v>
      </c>
      <c r="BI1666" s="112" t="n">
        <v>45496331009</v>
      </c>
      <c r="BJ1666" s="126" t="s">
        <v>200</v>
      </c>
      <c r="BK1666" s="0" t="s">
        <v>215</v>
      </c>
      <c r="BL1666" s="112" t="n">
        <v>4</v>
      </c>
      <c r="BM1666" s="112" t="n">
        <v>4</v>
      </c>
      <c r="BN1666" s="112" t="n">
        <v>4</v>
      </c>
      <c r="BO1666" s="111" t="n">
        <v>20</v>
      </c>
      <c r="BP1666" s="125" t="s">
        <v>200</v>
      </c>
      <c r="BQ1666" s="127" t="s">
        <v>216</v>
      </c>
    </row>
    <row r="1667" customFormat="false" ht="13.8" hidden="false" customHeight="false" outlineLevel="0" collapsed="false">
      <c r="A1667" s="131" t="s">
        <v>10976</v>
      </c>
      <c r="B1667" s="0" t="s">
        <v>10875</v>
      </c>
      <c r="C1667" s="0" t="s">
        <v>928</v>
      </c>
      <c r="D1667" s="0" t="s">
        <v>1333</v>
      </c>
      <c r="E1667" s="0" t="s">
        <v>194</v>
      </c>
      <c r="F1667" s="0" t="s">
        <v>195</v>
      </c>
      <c r="G1667" s="0" t="s">
        <v>330</v>
      </c>
      <c r="H1667" s="0" t="s">
        <v>197</v>
      </c>
      <c r="J1667" s="111" t="n">
        <v>1</v>
      </c>
      <c r="K1667" s="0" t="s">
        <v>198</v>
      </c>
      <c r="L1667" s="0" t="s">
        <v>198</v>
      </c>
      <c r="M1667" s="0" t="s">
        <v>199</v>
      </c>
      <c r="O1667" s="0" t="s">
        <v>200</v>
      </c>
      <c r="Q1667" s="120" t="s">
        <v>200</v>
      </c>
      <c r="R1667" s="0" t="s">
        <v>10876</v>
      </c>
      <c r="S1667" s="0" t="s">
        <v>201</v>
      </c>
      <c r="T1667" s="0" t="s">
        <v>198</v>
      </c>
      <c r="U1667" s="0" t="s">
        <v>202</v>
      </c>
      <c r="V1667" s="0" t="s">
        <v>1252</v>
      </c>
      <c r="W1667" s="110" t="s">
        <v>204</v>
      </c>
      <c r="X1667" s="111" t="n">
        <v>2016</v>
      </c>
      <c r="Z1667" s="111" t="s">
        <v>757</v>
      </c>
      <c r="AA1667" s="122" t="s">
        <v>200</v>
      </c>
      <c r="AB1667" s="0" t="s">
        <v>9666</v>
      </c>
      <c r="AC1667" s="0" t="s">
        <v>9448</v>
      </c>
      <c r="AD1667" s="111" t="n">
        <v>2016</v>
      </c>
      <c r="AE1667" s="111" t="s">
        <v>222</v>
      </c>
      <c r="AI1667" s="111" t="s">
        <v>207</v>
      </c>
      <c r="AK1667" s="111" t="str">
        <f aca="false">(AB1667)</f>
        <v>Intelligent system</v>
      </c>
      <c r="AM1667" s="111" t="n">
        <f aca="false">AD1667</f>
        <v>2016</v>
      </c>
      <c r="AN1667" s="111" t="s">
        <v>208</v>
      </c>
      <c r="AS1667" s="0" t="s">
        <v>9449</v>
      </c>
      <c r="AV1667" s="0" t="s">
        <v>200</v>
      </c>
      <c r="AZ1667" s="0" t="s">
        <v>10977</v>
      </c>
      <c r="BA1667" s="124" t="s">
        <v>200</v>
      </c>
      <c r="BB1667" s="0" t="s">
        <v>248</v>
      </c>
      <c r="BC1667" s="0" t="s">
        <v>10978</v>
      </c>
      <c r="BD1667" s="0" t="s">
        <v>10979</v>
      </c>
      <c r="BE1667" s="0" t="s">
        <v>10957</v>
      </c>
      <c r="BG1667" s="125" t="s">
        <v>200</v>
      </c>
      <c r="BH1667" s="0" t="s">
        <v>2225</v>
      </c>
      <c r="BI1667" s="112" t="n">
        <v>45496336950</v>
      </c>
      <c r="BJ1667" s="126" t="s">
        <v>200</v>
      </c>
      <c r="BK1667" s="0" t="s">
        <v>215</v>
      </c>
      <c r="BL1667" s="112" t="n">
        <v>4</v>
      </c>
      <c r="BM1667" s="112" t="n">
        <v>4</v>
      </c>
      <c r="BN1667" s="112" t="n">
        <v>4</v>
      </c>
      <c r="BO1667" s="111" t="n">
        <v>20</v>
      </c>
      <c r="BP1667" s="125" t="s">
        <v>200</v>
      </c>
      <c r="BQ1667" s="127" t="s">
        <v>216</v>
      </c>
    </row>
    <row r="1668" customFormat="false" ht="13.8" hidden="false" customHeight="false" outlineLevel="0" collapsed="false">
      <c r="A1668" s="0" t="s">
        <v>10980</v>
      </c>
      <c r="B1668" s="0" t="s">
        <v>10875</v>
      </c>
      <c r="C1668" s="0" t="s">
        <v>390</v>
      </c>
      <c r="D1668" s="0" t="s">
        <v>1333</v>
      </c>
      <c r="E1668" s="0" t="s">
        <v>194</v>
      </c>
      <c r="F1668" s="0" t="s">
        <v>399</v>
      </c>
      <c r="G1668" s="0" t="s">
        <v>196</v>
      </c>
      <c r="H1668" s="0" t="s">
        <v>197</v>
      </c>
      <c r="J1668" s="111" t="n">
        <v>2</v>
      </c>
      <c r="K1668" s="0" t="s">
        <v>198</v>
      </c>
      <c r="L1668" s="0" t="s">
        <v>1050</v>
      </c>
      <c r="M1668" s="0" t="s">
        <v>274</v>
      </c>
      <c r="O1668" s="132" t="s">
        <v>200</v>
      </c>
      <c r="Q1668" s="120" t="s">
        <v>200</v>
      </c>
      <c r="R1668" s="0" t="s">
        <v>10876</v>
      </c>
      <c r="S1668" s="0" t="s">
        <v>201</v>
      </c>
      <c r="T1668" s="0" t="s">
        <v>198</v>
      </c>
      <c r="U1668" s="0" t="s">
        <v>202</v>
      </c>
      <c r="V1668" s="0" t="s">
        <v>1252</v>
      </c>
      <c r="W1668" s="110" t="s">
        <v>204</v>
      </c>
      <c r="X1668" s="111" t="n">
        <v>2013</v>
      </c>
      <c r="Y1668" s="111" t="s">
        <v>1624</v>
      </c>
      <c r="Z1668" s="111" t="s">
        <v>221</v>
      </c>
      <c r="AA1668" s="122" t="s">
        <v>200</v>
      </c>
      <c r="AB1668" s="0" t="s">
        <v>9448</v>
      </c>
      <c r="AC1668" s="0" t="s">
        <v>9448</v>
      </c>
      <c r="AD1668" s="111" t="n">
        <v>2013</v>
      </c>
      <c r="AE1668" s="111" t="s">
        <v>222</v>
      </c>
      <c r="AI1668" s="111" t="s">
        <v>207</v>
      </c>
      <c r="AK1668" s="111" t="str">
        <f aca="false">(AB1668)</f>
        <v>Nintendo</v>
      </c>
      <c r="AM1668" s="111" t="n">
        <f aca="false">AD1668</f>
        <v>2013</v>
      </c>
      <c r="AN1668" s="111" t="s">
        <v>208</v>
      </c>
      <c r="AO1668" s="0" t="s">
        <v>4360</v>
      </c>
      <c r="AP1668" s="0" t="s">
        <v>200</v>
      </c>
      <c r="AS1668" s="0" t="s">
        <v>10662</v>
      </c>
      <c r="AT1668" s="0" t="s">
        <v>381</v>
      </c>
      <c r="AU1668" s="0" t="s">
        <v>3408</v>
      </c>
      <c r="AV1668" s="0" t="s">
        <v>10199</v>
      </c>
      <c r="AZ1668" s="0" t="s">
        <v>10981</v>
      </c>
      <c r="BA1668" s="124" t="s">
        <v>200</v>
      </c>
      <c r="BB1668" s="0" t="s">
        <v>248</v>
      </c>
      <c r="BC1668" s="0" t="s">
        <v>10982</v>
      </c>
      <c r="BE1668" s="0" t="s">
        <v>10983</v>
      </c>
      <c r="BG1668" s="125" t="s">
        <v>200</v>
      </c>
      <c r="BH1668" s="0" t="s">
        <v>2225</v>
      </c>
      <c r="BI1668" s="112" t="n">
        <v>45496331870</v>
      </c>
      <c r="BJ1668" s="126" t="s">
        <v>200</v>
      </c>
      <c r="BK1668" s="0" t="s">
        <v>215</v>
      </c>
      <c r="BL1668" s="112" t="n">
        <v>4</v>
      </c>
      <c r="BM1668" s="112" t="n">
        <v>4</v>
      </c>
      <c r="BN1668" s="112" t="n">
        <v>4</v>
      </c>
      <c r="BO1668" s="111" t="n">
        <v>20</v>
      </c>
      <c r="BP1668" s="125" t="s">
        <v>200</v>
      </c>
      <c r="BQ1668" s="127" t="s">
        <v>216</v>
      </c>
    </row>
    <row r="1669" customFormat="false" ht="13.8" hidden="false" customHeight="false" outlineLevel="0" collapsed="false">
      <c r="A1669" s="0" t="s">
        <v>10984</v>
      </c>
      <c r="B1669" s="0" t="s">
        <v>10875</v>
      </c>
      <c r="C1669" s="131" t="s">
        <v>1451</v>
      </c>
      <c r="D1669" s="131" t="s">
        <v>1333</v>
      </c>
      <c r="E1669" s="0" t="s">
        <v>194</v>
      </c>
      <c r="F1669" s="0" t="s">
        <v>2487</v>
      </c>
      <c r="G1669" s="131" t="s">
        <v>330</v>
      </c>
      <c r="H1669" s="0" t="s">
        <v>901</v>
      </c>
      <c r="J1669" s="111" t="n">
        <v>1</v>
      </c>
      <c r="K1669" s="0" t="s">
        <v>198</v>
      </c>
      <c r="L1669" s="0" t="s">
        <v>198</v>
      </c>
      <c r="M1669" s="0" t="s">
        <v>199</v>
      </c>
      <c r="O1669" s="0" t="s">
        <v>200</v>
      </c>
      <c r="Q1669" s="120" t="s">
        <v>200</v>
      </c>
      <c r="R1669" s="0" t="s">
        <v>10876</v>
      </c>
      <c r="S1669" s="0" t="s">
        <v>1834</v>
      </c>
      <c r="T1669" s="0" t="s">
        <v>7112</v>
      </c>
      <c r="U1669" s="0" t="s">
        <v>202</v>
      </c>
      <c r="V1669" s="0" t="s">
        <v>1252</v>
      </c>
      <c r="W1669" s="110" t="s">
        <v>204</v>
      </c>
      <c r="X1669" s="111" t="n">
        <v>2015</v>
      </c>
      <c r="Z1669" s="130" t="s">
        <v>757</v>
      </c>
      <c r="AA1669" s="122" t="s">
        <v>200</v>
      </c>
      <c r="AB1669" s="0" t="s">
        <v>4709</v>
      </c>
      <c r="AC1669" s="0" t="s">
        <v>9448</v>
      </c>
      <c r="AD1669" s="111" t="n">
        <v>2015</v>
      </c>
      <c r="AE1669" s="111" t="s">
        <v>222</v>
      </c>
      <c r="AI1669" s="111" t="s">
        <v>207</v>
      </c>
      <c r="AK1669" s="111" t="str">
        <f aca="false">(AB1669)</f>
        <v>Grasshopper Manufacture</v>
      </c>
      <c r="AM1669" s="111" t="n">
        <f aca="false">AD1669</f>
        <v>2015</v>
      </c>
      <c r="AN1669" s="111" t="s">
        <v>208</v>
      </c>
      <c r="AO1669" s="0" t="s">
        <v>4360</v>
      </c>
      <c r="AR1669" s="0" t="s">
        <v>10985</v>
      </c>
      <c r="AS1669" s="0" t="s">
        <v>3575</v>
      </c>
      <c r="AT1669" s="0" t="s">
        <v>4722</v>
      </c>
      <c r="AU1669" s="0" t="s">
        <v>2297</v>
      </c>
      <c r="AV1669" s="0" t="s">
        <v>4470</v>
      </c>
      <c r="AZ1669" s="0" t="s">
        <v>10986</v>
      </c>
      <c r="BA1669" s="124" t="s">
        <v>200</v>
      </c>
      <c r="BB1669" s="0" t="s">
        <v>248</v>
      </c>
      <c r="BC1669" s="0" t="s">
        <v>10987</v>
      </c>
      <c r="BD1669" s="0" t="s">
        <v>10988</v>
      </c>
      <c r="BE1669" s="0" t="s">
        <v>10989</v>
      </c>
      <c r="BF1669" s="0" t="s">
        <v>10990</v>
      </c>
      <c r="BG1669" s="125" t="s">
        <v>200</v>
      </c>
      <c r="BH1669" s="0" t="s">
        <v>2235</v>
      </c>
      <c r="BI1669" s="112" t="n">
        <v>45496335021</v>
      </c>
      <c r="BJ1669" s="126" t="s">
        <v>200</v>
      </c>
      <c r="BK1669" s="0" t="s">
        <v>215</v>
      </c>
      <c r="BL1669" s="112" t="n">
        <v>4</v>
      </c>
      <c r="BM1669" s="112" t="n">
        <v>4</v>
      </c>
      <c r="BN1669" s="112" t="n">
        <v>4</v>
      </c>
      <c r="BO1669" s="111" t="n">
        <v>60</v>
      </c>
      <c r="BP1669" s="125" t="s">
        <v>200</v>
      </c>
      <c r="BQ1669" s="127" t="s">
        <v>216</v>
      </c>
    </row>
    <row r="1670" customFormat="false" ht="13.8" hidden="false" customHeight="false" outlineLevel="0" collapsed="false">
      <c r="A1670" s="0" t="s">
        <v>10991</v>
      </c>
      <c r="B1670" s="0" t="s">
        <v>10875</v>
      </c>
      <c r="C1670" s="131" t="s">
        <v>1451</v>
      </c>
      <c r="D1670" s="131" t="s">
        <v>1333</v>
      </c>
      <c r="E1670" s="0" t="s">
        <v>194</v>
      </c>
      <c r="F1670" s="0" t="s">
        <v>195</v>
      </c>
      <c r="G1670" s="0" t="s">
        <v>196</v>
      </c>
      <c r="H1670" s="0" t="s">
        <v>901</v>
      </c>
      <c r="J1670" s="111" t="n">
        <v>1</v>
      </c>
      <c r="K1670" s="0" t="s">
        <v>198</v>
      </c>
      <c r="L1670" s="0" t="s">
        <v>198</v>
      </c>
      <c r="M1670" s="0" t="s">
        <v>199</v>
      </c>
      <c r="O1670" s="0" t="s">
        <v>200</v>
      </c>
      <c r="Q1670" s="120" t="s">
        <v>200</v>
      </c>
      <c r="R1670" s="0" t="s">
        <v>10876</v>
      </c>
      <c r="S1670" s="0" t="s">
        <v>201</v>
      </c>
      <c r="T1670" s="0" t="s">
        <v>198</v>
      </c>
      <c r="U1670" s="0" t="s">
        <v>202</v>
      </c>
      <c r="V1670" s="0" t="s">
        <v>1252</v>
      </c>
      <c r="W1670" s="110" t="s">
        <v>204</v>
      </c>
      <c r="X1670" s="111" t="n">
        <v>2013</v>
      </c>
      <c r="Z1670" s="130" t="s">
        <v>757</v>
      </c>
      <c r="AA1670" s="122" t="s">
        <v>200</v>
      </c>
      <c r="AB1670" s="0" t="s">
        <v>8947</v>
      </c>
      <c r="AC1670" s="0" t="s">
        <v>543</v>
      </c>
      <c r="AD1670" s="111" t="n">
        <v>2013</v>
      </c>
      <c r="AE1670" s="111" t="s">
        <v>198</v>
      </c>
      <c r="AI1670" s="111" t="s">
        <v>207</v>
      </c>
      <c r="AK1670" s="111" t="str">
        <f aca="false">(AB1670)</f>
        <v>Tose</v>
      </c>
      <c r="AM1670" s="111" t="n">
        <f aca="false">AD1670</f>
        <v>2013</v>
      </c>
      <c r="AN1670" s="111" t="s">
        <v>208</v>
      </c>
      <c r="AR1670" s="0" t="s">
        <v>1455</v>
      </c>
      <c r="AS1670" s="0" t="s">
        <v>1627</v>
      </c>
      <c r="AT1670" s="0" t="s">
        <v>10992</v>
      </c>
      <c r="AU1670" s="0" t="s">
        <v>470</v>
      </c>
      <c r="AV1670" s="0" t="s">
        <v>200</v>
      </c>
      <c r="AZ1670" s="0" t="s">
        <v>10993</v>
      </c>
      <c r="BA1670" s="124" t="s">
        <v>200</v>
      </c>
      <c r="BB1670" s="0" t="s">
        <v>248</v>
      </c>
      <c r="BC1670" s="0" t="s">
        <v>10994</v>
      </c>
      <c r="BD1670" s="0" t="s">
        <v>760</v>
      </c>
      <c r="BE1670" s="0" t="s">
        <v>10995</v>
      </c>
      <c r="BG1670" s="125" t="s">
        <v>200</v>
      </c>
      <c r="BH1670" s="0" t="s">
        <v>2225</v>
      </c>
      <c r="BI1670" s="112" t="n">
        <v>5055060952443</v>
      </c>
      <c r="BJ1670" s="126" t="s">
        <v>200</v>
      </c>
      <c r="BK1670" s="0" t="s">
        <v>215</v>
      </c>
      <c r="BL1670" s="112" t="n">
        <v>4</v>
      </c>
      <c r="BM1670" s="112" t="n">
        <v>4</v>
      </c>
      <c r="BN1670" s="112" t="n">
        <v>4</v>
      </c>
      <c r="BO1670" s="111" t="n">
        <v>20</v>
      </c>
      <c r="BP1670" s="125" t="s">
        <v>200</v>
      </c>
      <c r="BQ1670" s="127" t="s">
        <v>216</v>
      </c>
    </row>
    <row r="1671" customFormat="false" ht="13.8" hidden="false" customHeight="false" outlineLevel="0" collapsed="false">
      <c r="A1671" s="0" t="s">
        <v>10996</v>
      </c>
      <c r="B1671" s="0" t="s">
        <v>10875</v>
      </c>
      <c r="C1671" s="0" t="s">
        <v>818</v>
      </c>
      <c r="D1671" s="0" t="s">
        <v>1333</v>
      </c>
      <c r="E1671" s="0" t="s">
        <v>284</v>
      </c>
      <c r="F1671" s="0" t="s">
        <v>314</v>
      </c>
      <c r="G1671" s="0" t="s">
        <v>880</v>
      </c>
      <c r="H1671" s="0" t="s">
        <v>197</v>
      </c>
      <c r="J1671" s="111" t="n">
        <v>2</v>
      </c>
      <c r="K1671" s="0" t="s">
        <v>198</v>
      </c>
      <c r="L1671" s="0" t="s">
        <v>392</v>
      </c>
      <c r="M1671" s="0" t="s">
        <v>199</v>
      </c>
      <c r="O1671" s="0" t="s">
        <v>200</v>
      </c>
      <c r="Q1671" s="120" t="s">
        <v>200</v>
      </c>
      <c r="R1671" s="0" t="s">
        <v>10876</v>
      </c>
      <c r="S1671" s="0" t="s">
        <v>201</v>
      </c>
      <c r="T1671" s="0" t="s">
        <v>198</v>
      </c>
      <c r="U1671" s="0" t="s">
        <v>202</v>
      </c>
      <c r="V1671" s="0" t="s">
        <v>1252</v>
      </c>
      <c r="W1671" s="110" t="s">
        <v>204</v>
      </c>
      <c r="X1671" s="111" t="n">
        <v>2012</v>
      </c>
      <c r="Y1671" s="130" t="s">
        <v>1624</v>
      </c>
      <c r="Z1671" s="111" t="s">
        <v>198</v>
      </c>
      <c r="AA1671" s="122" t="s">
        <v>200</v>
      </c>
      <c r="AB1671" s="0" t="s">
        <v>4915</v>
      </c>
      <c r="AC1671" s="0" t="s">
        <v>206</v>
      </c>
      <c r="AD1671" s="111" t="n">
        <v>2012</v>
      </c>
      <c r="AE1671" s="111" t="s">
        <v>198</v>
      </c>
      <c r="AI1671" s="111" t="s">
        <v>207</v>
      </c>
      <c r="AK1671" s="111" t="str">
        <f aca="false">(AB1671)</f>
        <v>Sumo digital</v>
      </c>
      <c r="AM1671" s="111" t="n">
        <f aca="false">AD1671</f>
        <v>2012</v>
      </c>
      <c r="AN1671" s="111" t="s">
        <v>263</v>
      </c>
      <c r="AS1671" s="0" t="s">
        <v>4963</v>
      </c>
      <c r="AT1671" s="0" t="s">
        <v>200</v>
      </c>
      <c r="AU1671" s="0" t="s">
        <v>200</v>
      </c>
      <c r="AV1671" s="0" t="s">
        <v>200</v>
      </c>
      <c r="AZ1671" s="0" t="s">
        <v>10997</v>
      </c>
      <c r="BA1671" s="124" t="s">
        <v>200</v>
      </c>
      <c r="BB1671" s="0" t="s">
        <v>248</v>
      </c>
      <c r="BC1671" s="0" t="s">
        <v>10998</v>
      </c>
      <c r="BE1671" s="0" t="s">
        <v>10999</v>
      </c>
      <c r="BF1671" s="0" t="s">
        <v>200</v>
      </c>
      <c r="BG1671" s="125" t="s">
        <v>200</v>
      </c>
      <c r="BH1671" s="0" t="s">
        <v>2225</v>
      </c>
      <c r="BI1671" s="112" t="n">
        <v>5055277019892</v>
      </c>
      <c r="BJ1671" s="126" t="s">
        <v>200</v>
      </c>
      <c r="BK1671" s="0" t="s">
        <v>215</v>
      </c>
      <c r="BL1671" s="112" t="n">
        <v>4</v>
      </c>
      <c r="BM1671" s="112" t="n">
        <v>4</v>
      </c>
      <c r="BN1671" s="112" t="n">
        <v>4</v>
      </c>
      <c r="BO1671" s="111" t="n">
        <v>20</v>
      </c>
      <c r="BP1671" s="125" t="s">
        <v>200</v>
      </c>
      <c r="BQ1671" s="127" t="s">
        <v>216</v>
      </c>
    </row>
    <row r="1672" customFormat="false" ht="13.8" hidden="false" customHeight="false" outlineLevel="0" collapsed="false">
      <c r="A1672" s="0" t="s">
        <v>11000</v>
      </c>
      <c r="B1672" s="0" t="s">
        <v>10875</v>
      </c>
      <c r="C1672" s="131" t="s">
        <v>1394</v>
      </c>
      <c r="D1672" s="131" t="s">
        <v>1333</v>
      </c>
      <c r="E1672" s="0" t="s">
        <v>194</v>
      </c>
      <c r="F1672" s="0" t="s">
        <v>195</v>
      </c>
      <c r="G1672" s="0" t="s">
        <v>196</v>
      </c>
      <c r="H1672" s="0" t="s">
        <v>197</v>
      </c>
      <c r="J1672" s="111" t="n">
        <v>1</v>
      </c>
      <c r="K1672" s="0" t="s">
        <v>198</v>
      </c>
      <c r="L1672" s="0" t="s">
        <v>198</v>
      </c>
      <c r="M1672" s="0" t="s">
        <v>199</v>
      </c>
      <c r="O1672" s="0" t="s">
        <v>200</v>
      </c>
      <c r="Q1672" s="120" t="s">
        <v>200</v>
      </c>
      <c r="R1672" s="0" t="s">
        <v>10876</v>
      </c>
      <c r="S1672" s="0" t="s">
        <v>201</v>
      </c>
      <c r="T1672" s="0" t="s">
        <v>198</v>
      </c>
      <c r="U1672" s="0" t="s">
        <v>202</v>
      </c>
      <c r="V1672" s="0" t="s">
        <v>1252</v>
      </c>
      <c r="W1672" s="110" t="s">
        <v>204</v>
      </c>
      <c r="X1672" s="111" t="n">
        <v>2013</v>
      </c>
      <c r="Z1672" s="111" t="s">
        <v>198</v>
      </c>
      <c r="AA1672" s="122" t="s">
        <v>200</v>
      </c>
      <c r="AB1672" s="0" t="s">
        <v>1032</v>
      </c>
      <c r="AC1672" s="0" t="s">
        <v>9448</v>
      </c>
      <c r="AD1672" s="111" t="n">
        <v>2013</v>
      </c>
      <c r="AE1672" s="111" t="s">
        <v>222</v>
      </c>
      <c r="AI1672" s="111" t="s">
        <v>207</v>
      </c>
      <c r="AK1672" s="111" t="str">
        <f aca="false">(AB1672)</f>
        <v>Sega – Sonic team</v>
      </c>
      <c r="AM1672" s="111" t="n">
        <f aca="false">AD1672</f>
        <v>2013</v>
      </c>
      <c r="AN1672" s="111" t="s">
        <v>208</v>
      </c>
      <c r="AR1672" s="0" t="s">
        <v>4215</v>
      </c>
      <c r="AS1672" s="0" t="s">
        <v>403</v>
      </c>
      <c r="AV1672" s="0" t="s">
        <v>200</v>
      </c>
      <c r="AY1672" s="131" t="s">
        <v>3510</v>
      </c>
      <c r="AZ1672" s="0" t="s">
        <v>11001</v>
      </c>
      <c r="BA1672" s="124" t="s">
        <v>200</v>
      </c>
      <c r="BB1672" s="0" t="s">
        <v>248</v>
      </c>
      <c r="BC1672" s="0" t="s">
        <v>3526</v>
      </c>
      <c r="BD1672" s="0" t="s">
        <v>11002</v>
      </c>
      <c r="BE1672" s="0" t="s">
        <v>11003</v>
      </c>
      <c r="BG1672" s="125" t="s">
        <v>200</v>
      </c>
      <c r="BH1672" s="0" t="s">
        <v>2225</v>
      </c>
      <c r="BI1672" s="112" t="n">
        <v>45496332488</v>
      </c>
      <c r="BJ1672" s="126" t="s">
        <v>200</v>
      </c>
      <c r="BK1672" s="0" t="s">
        <v>215</v>
      </c>
      <c r="BL1672" s="112" t="n">
        <v>4</v>
      </c>
      <c r="BM1672" s="112" t="n">
        <v>4</v>
      </c>
      <c r="BN1672" s="112" t="n">
        <v>4</v>
      </c>
      <c r="BO1672" s="111" t="n">
        <v>20</v>
      </c>
      <c r="BP1672" s="125" t="s">
        <v>200</v>
      </c>
      <c r="BQ1672" s="127" t="s">
        <v>216</v>
      </c>
    </row>
    <row r="1673" customFormat="false" ht="13.8" hidden="false" customHeight="false" outlineLevel="0" collapsed="false">
      <c r="A1673" s="0" t="s">
        <v>11004</v>
      </c>
      <c r="B1673" s="0" t="s">
        <v>10875</v>
      </c>
      <c r="C1673" s="131" t="s">
        <v>1719</v>
      </c>
      <c r="D1673" s="131" t="s">
        <v>1333</v>
      </c>
      <c r="E1673" s="0" t="s">
        <v>194</v>
      </c>
      <c r="F1673" s="0" t="s">
        <v>195</v>
      </c>
      <c r="G1673" s="0" t="s">
        <v>391</v>
      </c>
      <c r="H1673" s="0" t="s">
        <v>197</v>
      </c>
      <c r="J1673" s="111" t="n">
        <v>2</v>
      </c>
      <c r="K1673" s="0" t="s">
        <v>198</v>
      </c>
      <c r="L1673" s="0" t="s">
        <v>392</v>
      </c>
      <c r="M1673" s="0" t="s">
        <v>274</v>
      </c>
      <c r="O1673" s="0" t="s">
        <v>4057</v>
      </c>
      <c r="Q1673" s="120" t="s">
        <v>200</v>
      </c>
      <c r="R1673" s="0" t="s">
        <v>10876</v>
      </c>
      <c r="S1673" s="0" t="s">
        <v>201</v>
      </c>
      <c r="T1673" s="0" t="s">
        <v>198</v>
      </c>
      <c r="U1673" s="0" t="s">
        <v>202</v>
      </c>
      <c r="V1673" s="0" t="s">
        <v>1252</v>
      </c>
      <c r="W1673" s="110" t="s">
        <v>204</v>
      </c>
      <c r="X1673" s="111" t="n">
        <v>2015</v>
      </c>
      <c r="Z1673" s="111" t="s">
        <v>198</v>
      </c>
      <c r="AA1673" s="122" t="s">
        <v>200</v>
      </c>
      <c r="AB1673" s="0" t="s">
        <v>9448</v>
      </c>
      <c r="AC1673" s="0" t="s">
        <v>9448</v>
      </c>
      <c r="AD1673" s="111" t="n">
        <v>2015</v>
      </c>
      <c r="AE1673" s="111" t="s">
        <v>222</v>
      </c>
      <c r="AG1673" s="111" t="s">
        <v>241</v>
      </c>
      <c r="AH1673" s="111" t="s">
        <v>242</v>
      </c>
      <c r="AI1673" s="111" t="s">
        <v>207</v>
      </c>
      <c r="AK1673" s="111" t="str">
        <f aca="false">(AB1673)</f>
        <v>Nintendo</v>
      </c>
      <c r="AL1673" s="0" t="s">
        <v>200</v>
      </c>
      <c r="AM1673" s="111" t="n">
        <f aca="false">AD1673</f>
        <v>2015</v>
      </c>
      <c r="AN1673" s="111" t="s">
        <v>208</v>
      </c>
      <c r="AO1673" s="0" t="s">
        <v>10443</v>
      </c>
      <c r="AP1673" s="0" t="s">
        <v>200</v>
      </c>
      <c r="AR1673" s="0" t="s">
        <v>200</v>
      </c>
      <c r="AS1673" s="0" t="s">
        <v>200</v>
      </c>
      <c r="AU1673" s="0" t="s">
        <v>244</v>
      </c>
      <c r="AV1673" s="0" t="s">
        <v>200</v>
      </c>
      <c r="AZ1673" s="0" t="s">
        <v>11005</v>
      </c>
      <c r="BA1673" s="124" t="s">
        <v>200</v>
      </c>
      <c r="BB1673" s="0" t="s">
        <v>248</v>
      </c>
      <c r="BC1673" s="0" t="s">
        <v>11006</v>
      </c>
      <c r="BD1673" s="0" t="s">
        <v>7095</v>
      </c>
      <c r="BE1673" s="0" t="s">
        <v>11007</v>
      </c>
      <c r="BF1673" s="0" t="s">
        <v>11008</v>
      </c>
      <c r="BG1673" s="125" t="s">
        <v>200</v>
      </c>
      <c r="BH1673" s="0" t="s">
        <v>2225</v>
      </c>
      <c r="BI1673" s="112" t="n">
        <v>45496334420</v>
      </c>
      <c r="BJ1673" s="126" t="s">
        <v>200</v>
      </c>
      <c r="BK1673" s="0" t="s">
        <v>215</v>
      </c>
      <c r="BL1673" s="112" t="n">
        <v>4</v>
      </c>
      <c r="BM1673" s="112" t="n">
        <v>4</v>
      </c>
      <c r="BN1673" s="112" t="n">
        <v>4</v>
      </c>
      <c r="BO1673" s="111" t="n">
        <v>20</v>
      </c>
      <c r="BP1673" s="125" t="s">
        <v>200</v>
      </c>
      <c r="BQ1673" s="127" t="s">
        <v>216</v>
      </c>
    </row>
    <row r="1674" customFormat="false" ht="13.8" hidden="false" customHeight="false" outlineLevel="0" collapsed="false">
      <c r="A1674" s="0" t="s">
        <v>11009</v>
      </c>
      <c r="B1674" s="0" t="s">
        <v>10875</v>
      </c>
      <c r="C1674" s="0" t="s">
        <v>1344</v>
      </c>
      <c r="D1674" s="0" t="s">
        <v>1333</v>
      </c>
      <c r="E1674" s="0" t="s">
        <v>284</v>
      </c>
      <c r="F1674" s="0" t="s">
        <v>195</v>
      </c>
      <c r="G1674" s="0" t="s">
        <v>196</v>
      </c>
      <c r="H1674" s="0" t="s">
        <v>197</v>
      </c>
      <c r="J1674" s="111" t="n">
        <v>2</v>
      </c>
      <c r="K1674" s="0" t="s">
        <v>198</v>
      </c>
      <c r="L1674" s="0" t="s">
        <v>10612</v>
      </c>
      <c r="M1674" s="0" t="s">
        <v>199</v>
      </c>
      <c r="O1674" s="0" t="s">
        <v>200</v>
      </c>
      <c r="Q1674" s="120" t="s">
        <v>200</v>
      </c>
      <c r="R1674" s="0" t="s">
        <v>10876</v>
      </c>
      <c r="S1674" s="0" t="s">
        <v>1834</v>
      </c>
      <c r="T1674" s="0" t="s">
        <v>11010</v>
      </c>
      <c r="U1674" s="0" t="s">
        <v>202</v>
      </c>
      <c r="V1674" s="0" t="s">
        <v>1252</v>
      </c>
      <c r="W1674" s="110" t="s">
        <v>204</v>
      </c>
      <c r="X1674" s="111" t="n">
        <v>2016</v>
      </c>
      <c r="Y1674" s="130" t="s">
        <v>1624</v>
      </c>
      <c r="Z1674" s="111" t="s">
        <v>221</v>
      </c>
      <c r="AA1674" s="122" t="s">
        <v>200</v>
      </c>
      <c r="AB1674" s="0" t="s">
        <v>4578</v>
      </c>
      <c r="AC1674" s="0" t="s">
        <v>9448</v>
      </c>
      <c r="AD1674" s="111" t="n">
        <v>2016</v>
      </c>
      <c r="AE1674" s="111" t="s">
        <v>222</v>
      </c>
      <c r="AI1674" s="111" t="s">
        <v>207</v>
      </c>
      <c r="AK1674" s="111" t="str">
        <f aca="false">(AB1674)</f>
        <v>Platinum games</v>
      </c>
      <c r="AM1674" s="111" t="n">
        <f aca="false">AD1674</f>
        <v>2016</v>
      </c>
      <c r="AN1674" s="111" t="s">
        <v>208</v>
      </c>
      <c r="AO1674" s="0" t="s">
        <v>11011</v>
      </c>
      <c r="AP1674" s="0" t="s">
        <v>200</v>
      </c>
      <c r="AS1674" s="0" t="s">
        <v>9959</v>
      </c>
      <c r="AT1674" s="0" t="s">
        <v>200</v>
      </c>
      <c r="AU1674" s="0" t="s">
        <v>1306</v>
      </c>
      <c r="AV1674" s="0" t="s">
        <v>11012</v>
      </c>
      <c r="AW1674" s="0" t="s">
        <v>200</v>
      </c>
      <c r="AZ1674" s="0" t="s">
        <v>11013</v>
      </c>
      <c r="BA1674" s="124" t="s">
        <v>200</v>
      </c>
      <c r="BB1674" s="0" t="s">
        <v>248</v>
      </c>
      <c r="BC1674" s="0" t="s">
        <v>11014</v>
      </c>
      <c r="BD1674" s="0" t="s">
        <v>11015</v>
      </c>
      <c r="BE1674" s="0" t="s">
        <v>11016</v>
      </c>
      <c r="BF1674" s="0" t="s">
        <v>200</v>
      </c>
      <c r="BG1674" s="125" t="s">
        <v>200</v>
      </c>
      <c r="BH1674" s="0" t="s">
        <v>2235</v>
      </c>
      <c r="BI1674" s="112" t="n">
        <v>45496336271</v>
      </c>
      <c r="BJ1674" s="126" t="s">
        <v>200</v>
      </c>
      <c r="BK1674" s="0" t="s">
        <v>215</v>
      </c>
      <c r="BL1674" s="112" t="n">
        <v>4</v>
      </c>
      <c r="BM1674" s="112" t="n">
        <v>4</v>
      </c>
      <c r="BN1674" s="112" t="n">
        <v>4</v>
      </c>
      <c r="BO1674" s="111" t="n">
        <v>60</v>
      </c>
      <c r="BP1674" s="125" t="s">
        <v>200</v>
      </c>
      <c r="BQ1674" s="127" t="s">
        <v>216</v>
      </c>
    </row>
    <row r="1675" customFormat="false" ht="13.8" hidden="false" customHeight="false" outlineLevel="0" collapsed="false">
      <c r="A1675" s="0" t="s">
        <v>11017</v>
      </c>
      <c r="B1675" s="0" t="s">
        <v>10875</v>
      </c>
      <c r="C1675" s="0" t="s">
        <v>11018</v>
      </c>
      <c r="D1675" s="0" t="s">
        <v>193</v>
      </c>
      <c r="E1675" s="0" t="s">
        <v>284</v>
      </c>
      <c r="F1675" s="0" t="s">
        <v>195</v>
      </c>
      <c r="G1675" s="0" t="s">
        <v>848</v>
      </c>
      <c r="H1675" s="0" t="s">
        <v>197</v>
      </c>
      <c r="J1675" s="111" t="n">
        <v>1</v>
      </c>
      <c r="K1675" s="0" t="s">
        <v>198</v>
      </c>
      <c r="L1675" s="0" t="s">
        <v>198</v>
      </c>
      <c r="M1675" s="0" t="s">
        <v>199</v>
      </c>
      <c r="O1675" s="0" t="s">
        <v>200</v>
      </c>
      <c r="Q1675" s="120" t="s">
        <v>200</v>
      </c>
      <c r="R1675" s="0" t="s">
        <v>10876</v>
      </c>
      <c r="S1675" s="0" t="s">
        <v>201</v>
      </c>
      <c r="T1675" s="0" t="s">
        <v>198</v>
      </c>
      <c r="U1675" s="0" t="s">
        <v>202</v>
      </c>
      <c r="V1675" s="0" t="s">
        <v>1252</v>
      </c>
      <c r="W1675" s="110" t="s">
        <v>204</v>
      </c>
      <c r="X1675" s="111" t="n">
        <v>2016</v>
      </c>
      <c r="Z1675" s="111" t="s">
        <v>198</v>
      </c>
      <c r="AA1675" s="122" t="s">
        <v>200</v>
      </c>
      <c r="AB1675" s="0" t="s">
        <v>11019</v>
      </c>
      <c r="AC1675" s="0" t="s">
        <v>9448</v>
      </c>
      <c r="AD1675" s="111" t="n">
        <v>2016</v>
      </c>
      <c r="AE1675" s="111" t="s">
        <v>198</v>
      </c>
      <c r="AI1675" s="111" t="s">
        <v>294</v>
      </c>
      <c r="AJ1675" s="111" t="s">
        <v>1793</v>
      </c>
      <c r="AK1675" s="0" t="s">
        <v>11019</v>
      </c>
      <c r="AM1675" s="111" t="s">
        <v>849</v>
      </c>
      <c r="AN1675" s="111" t="s">
        <v>4091</v>
      </c>
      <c r="AS1675" s="0" t="s">
        <v>7820</v>
      </c>
      <c r="AU1675" s="0" t="s">
        <v>1122</v>
      </c>
      <c r="AV1675" s="0" t="s">
        <v>200</v>
      </c>
      <c r="AZ1675" s="0" t="s">
        <v>11020</v>
      </c>
      <c r="BA1675" s="124" t="s">
        <v>200</v>
      </c>
      <c r="BB1675" s="0" t="s">
        <v>248</v>
      </c>
      <c r="BC1675" s="0" t="s">
        <v>1219</v>
      </c>
      <c r="BD1675" s="0" t="s">
        <v>11021</v>
      </c>
      <c r="BE1675" s="0" t="s">
        <v>11022</v>
      </c>
      <c r="BG1675" s="125" t="s">
        <v>200</v>
      </c>
      <c r="BH1675" s="0" t="s">
        <v>2225</v>
      </c>
      <c r="BI1675" s="112" t="n">
        <v>45496336882</v>
      </c>
      <c r="BJ1675" s="126" t="s">
        <v>200</v>
      </c>
      <c r="BK1675" s="0" t="s">
        <v>215</v>
      </c>
      <c r="BL1675" s="112" t="n">
        <v>4</v>
      </c>
      <c r="BM1675" s="112" t="n">
        <v>4</v>
      </c>
      <c r="BN1675" s="112" t="n">
        <v>4</v>
      </c>
      <c r="BO1675" s="111" t="n">
        <v>20</v>
      </c>
      <c r="BP1675" s="125" t="s">
        <v>200</v>
      </c>
      <c r="BQ1675" s="127" t="s">
        <v>216</v>
      </c>
    </row>
    <row r="1676" customFormat="false" ht="13.8" hidden="false" customHeight="false" outlineLevel="0" collapsed="false">
      <c r="A1676" s="0" t="s">
        <v>11023</v>
      </c>
      <c r="B1676" s="0" t="s">
        <v>10875</v>
      </c>
      <c r="C1676" s="131" t="s">
        <v>1394</v>
      </c>
      <c r="D1676" s="131" t="s">
        <v>1333</v>
      </c>
      <c r="E1676" s="0" t="s">
        <v>194</v>
      </c>
      <c r="F1676" s="0" t="s">
        <v>399</v>
      </c>
      <c r="G1676" s="0" t="s">
        <v>196</v>
      </c>
      <c r="H1676" s="0" t="s">
        <v>838</v>
      </c>
      <c r="I1676" s="0" t="s">
        <v>2367</v>
      </c>
      <c r="J1676" s="111" t="n">
        <v>4</v>
      </c>
      <c r="K1676" s="0" t="s">
        <v>198</v>
      </c>
      <c r="L1676" s="0" t="s">
        <v>10612</v>
      </c>
      <c r="M1676" s="0" t="s">
        <v>274</v>
      </c>
      <c r="O1676" s="0" t="s">
        <v>9918</v>
      </c>
      <c r="P1676" s="0" t="s">
        <v>238</v>
      </c>
      <c r="Q1676" s="120" t="s">
        <v>200</v>
      </c>
      <c r="R1676" s="0" t="s">
        <v>10876</v>
      </c>
      <c r="S1676" s="0" t="s">
        <v>201</v>
      </c>
      <c r="T1676" s="0" t="s">
        <v>198</v>
      </c>
      <c r="U1676" s="0" t="s">
        <v>202</v>
      </c>
      <c r="V1676" s="0" t="s">
        <v>1252</v>
      </c>
      <c r="W1676" s="110" t="s">
        <v>204</v>
      </c>
      <c r="X1676" s="111" t="n">
        <v>2013</v>
      </c>
      <c r="Y1676" s="130" t="s">
        <v>1624</v>
      </c>
      <c r="Z1676" s="111" t="s">
        <v>221</v>
      </c>
      <c r="AA1676" s="122" t="s">
        <v>200</v>
      </c>
      <c r="AB1676" s="0" t="s">
        <v>9448</v>
      </c>
      <c r="AC1676" s="0" t="s">
        <v>9448</v>
      </c>
      <c r="AD1676" s="111" t="n">
        <v>2013</v>
      </c>
      <c r="AE1676" s="111" t="s">
        <v>222</v>
      </c>
      <c r="AG1676" s="111" t="s">
        <v>241</v>
      </c>
      <c r="AH1676" s="111" t="s">
        <v>1051</v>
      </c>
      <c r="AI1676" s="111" t="s">
        <v>207</v>
      </c>
      <c r="AK1676" s="111" t="str">
        <f aca="false">(AB1676)</f>
        <v>Nintendo</v>
      </c>
      <c r="AM1676" s="111" t="n">
        <f aca="false">AD1676</f>
        <v>2013</v>
      </c>
      <c r="AN1676" s="111" t="s">
        <v>208</v>
      </c>
      <c r="AR1676" s="0" t="s">
        <v>371</v>
      </c>
      <c r="AS1676" s="0" t="s">
        <v>9449</v>
      </c>
      <c r="AT1676" s="0" t="s">
        <v>339</v>
      </c>
      <c r="AV1676" s="104" t="s">
        <v>11024</v>
      </c>
      <c r="AW1676" s="104" t="s">
        <v>9626</v>
      </c>
      <c r="AX1676" s="104"/>
      <c r="AY1676" s="104"/>
      <c r="AZ1676" s="0" t="s">
        <v>11025</v>
      </c>
      <c r="BA1676" s="124" t="s">
        <v>200</v>
      </c>
      <c r="BB1676" s="0" t="s">
        <v>462</v>
      </c>
      <c r="BC1676" s="0" t="s">
        <v>11026</v>
      </c>
      <c r="BD1676" s="0" t="s">
        <v>8761</v>
      </c>
      <c r="BE1676" s="0" t="s">
        <v>11027</v>
      </c>
      <c r="BG1676" s="125" t="s">
        <v>200</v>
      </c>
      <c r="BH1676" s="0" t="s">
        <v>2225</v>
      </c>
      <c r="BI1676" s="112" t="n">
        <v>45496332730</v>
      </c>
      <c r="BJ1676" s="126" t="s">
        <v>200</v>
      </c>
      <c r="BK1676" s="0" t="s">
        <v>215</v>
      </c>
      <c r="BL1676" s="112" t="n">
        <v>4</v>
      </c>
      <c r="BM1676" s="112" t="n">
        <v>4</v>
      </c>
      <c r="BN1676" s="112" t="n">
        <v>4</v>
      </c>
      <c r="BO1676" s="111" t="n">
        <v>20</v>
      </c>
      <c r="BP1676" s="125" t="s">
        <v>200</v>
      </c>
      <c r="BQ1676" s="127" t="s">
        <v>216</v>
      </c>
    </row>
    <row r="1677" customFormat="false" ht="13.8" hidden="false" customHeight="false" outlineLevel="0" collapsed="false">
      <c r="A1677" s="0" t="s">
        <v>11028</v>
      </c>
      <c r="B1677" s="0" t="s">
        <v>10875</v>
      </c>
      <c r="C1677" s="131" t="s">
        <v>5078</v>
      </c>
      <c r="D1677" s="131" t="s">
        <v>1452</v>
      </c>
      <c r="E1677" s="0" t="s">
        <v>313</v>
      </c>
      <c r="F1677" s="0" t="s">
        <v>314</v>
      </c>
      <c r="G1677" s="0" t="s">
        <v>196</v>
      </c>
      <c r="H1677" s="0" t="s">
        <v>197</v>
      </c>
      <c r="I1677" s="131"/>
      <c r="J1677" s="111" t="n">
        <v>1</v>
      </c>
      <c r="K1677" s="0" t="s">
        <v>198</v>
      </c>
      <c r="L1677" s="0" t="s">
        <v>198</v>
      </c>
      <c r="M1677" s="0" t="s">
        <v>274</v>
      </c>
      <c r="O1677" s="0" t="s">
        <v>200</v>
      </c>
      <c r="Q1677" s="120" t="s">
        <v>200</v>
      </c>
      <c r="R1677" s="0" t="s">
        <v>10876</v>
      </c>
      <c r="S1677" s="0" t="s">
        <v>1834</v>
      </c>
      <c r="T1677" s="0" t="s">
        <v>4851</v>
      </c>
      <c r="U1677" s="0" t="s">
        <v>202</v>
      </c>
      <c r="V1677" s="0" t="s">
        <v>1252</v>
      </c>
      <c r="W1677" s="110" t="s">
        <v>204</v>
      </c>
      <c r="X1677" s="111" t="n">
        <v>2015</v>
      </c>
      <c r="Y1677" s="111" t="s">
        <v>1624</v>
      </c>
      <c r="Z1677" s="111" t="s">
        <v>221</v>
      </c>
      <c r="AA1677" s="122" t="s">
        <v>200</v>
      </c>
      <c r="AB1677" s="0" t="s">
        <v>9448</v>
      </c>
      <c r="AC1677" s="0" t="s">
        <v>9448</v>
      </c>
      <c r="AD1677" s="111" t="n">
        <v>2015</v>
      </c>
      <c r="AE1677" s="111" t="s">
        <v>9436</v>
      </c>
      <c r="AG1677" s="111" t="s">
        <v>241</v>
      </c>
      <c r="AH1677" s="130" t="s">
        <v>480</v>
      </c>
      <c r="AI1677" s="111" t="s">
        <v>207</v>
      </c>
      <c r="AK1677" s="111" t="str">
        <f aca="false">(AB1677)</f>
        <v>Nintendo</v>
      </c>
      <c r="AL1677" s="0" t="s">
        <v>200</v>
      </c>
      <c r="AM1677" s="111" t="n">
        <f aca="false">AD1677</f>
        <v>2015</v>
      </c>
      <c r="AN1677" s="111" t="s">
        <v>208</v>
      </c>
      <c r="AO1677" s="131" t="s">
        <v>11029</v>
      </c>
      <c r="AP1677" s="0" t="s">
        <v>200</v>
      </c>
      <c r="AR1677" s="0" t="s">
        <v>200</v>
      </c>
      <c r="AS1677" s="0" t="s">
        <v>9449</v>
      </c>
      <c r="AV1677" s="0" t="s">
        <v>11030</v>
      </c>
      <c r="AZ1677" s="0" t="s">
        <v>11031</v>
      </c>
      <c r="BA1677" s="124" t="s">
        <v>200</v>
      </c>
      <c r="BB1677" s="0" t="s">
        <v>462</v>
      </c>
      <c r="BC1677" s="0" t="s">
        <v>11032</v>
      </c>
      <c r="BD1677" s="0" t="s">
        <v>11033</v>
      </c>
      <c r="BE1677" s="0" t="s">
        <v>11034</v>
      </c>
      <c r="BF1677" s="0" t="s">
        <v>200</v>
      </c>
      <c r="BG1677" s="125" t="s">
        <v>200</v>
      </c>
      <c r="BH1677" s="0" t="s">
        <v>2235</v>
      </c>
      <c r="BI1677" s="112" t="n">
        <v>45496334925</v>
      </c>
      <c r="BJ1677" s="126" t="s">
        <v>200</v>
      </c>
      <c r="BK1677" s="0" t="s">
        <v>215</v>
      </c>
      <c r="BL1677" s="112" t="n">
        <v>4</v>
      </c>
      <c r="BM1677" s="112" t="n">
        <v>4</v>
      </c>
      <c r="BN1677" s="112" t="n">
        <v>4</v>
      </c>
      <c r="BO1677" s="111" t="n">
        <v>20</v>
      </c>
      <c r="BP1677" s="125" t="s">
        <v>200</v>
      </c>
      <c r="BQ1677" s="127" t="s">
        <v>216</v>
      </c>
    </row>
    <row r="1678" customFormat="false" ht="13.8" hidden="false" customHeight="false" outlineLevel="0" collapsed="false">
      <c r="A1678" s="0" t="s">
        <v>11035</v>
      </c>
      <c r="B1678" s="0" t="s">
        <v>10875</v>
      </c>
      <c r="C1678" s="0" t="s">
        <v>1735</v>
      </c>
      <c r="D1678" s="0" t="s">
        <v>1333</v>
      </c>
      <c r="E1678" s="0" t="s">
        <v>194</v>
      </c>
      <c r="F1678" s="0" t="s">
        <v>606</v>
      </c>
      <c r="G1678" s="0" t="s">
        <v>391</v>
      </c>
      <c r="H1678" s="0" t="s">
        <v>197</v>
      </c>
      <c r="J1678" s="111" t="n">
        <v>2</v>
      </c>
      <c r="K1678" s="0" t="s">
        <v>198</v>
      </c>
      <c r="L1678" s="0" t="s">
        <v>392</v>
      </c>
      <c r="M1678" s="0" t="s">
        <v>199</v>
      </c>
      <c r="O1678" s="0" t="s">
        <v>200</v>
      </c>
      <c r="Q1678" s="120" t="s">
        <v>200</v>
      </c>
      <c r="R1678" s="0" t="s">
        <v>10876</v>
      </c>
      <c r="S1678" s="0" t="s">
        <v>201</v>
      </c>
      <c r="T1678" s="0" t="s">
        <v>198</v>
      </c>
      <c r="U1678" s="0" t="s">
        <v>202</v>
      </c>
      <c r="V1678" s="0" t="s">
        <v>1252</v>
      </c>
      <c r="W1678" s="110" t="s">
        <v>204</v>
      </c>
      <c r="X1678" s="111" t="n">
        <v>2012</v>
      </c>
      <c r="Z1678" s="111" t="s">
        <v>198</v>
      </c>
      <c r="AA1678" s="122" t="s">
        <v>200</v>
      </c>
      <c r="AB1678" s="131" t="s">
        <v>5015</v>
      </c>
      <c r="AC1678" s="0" t="s">
        <v>5016</v>
      </c>
      <c r="AD1678" s="111" t="n">
        <v>2012</v>
      </c>
      <c r="AE1678" s="111" t="s">
        <v>198</v>
      </c>
      <c r="AI1678" s="111" t="s">
        <v>294</v>
      </c>
      <c r="AJ1678" s="111" t="s">
        <v>3976</v>
      </c>
      <c r="AK1678" s="131" t="s">
        <v>5015</v>
      </c>
      <c r="AL1678" s="0" t="s">
        <v>216</v>
      </c>
      <c r="AM1678" s="111" t="n">
        <v>2011</v>
      </c>
      <c r="AN1678" s="111" t="s">
        <v>208</v>
      </c>
      <c r="AO1678" s="0" t="s">
        <v>609</v>
      </c>
      <c r="AP1678" s="0" t="s">
        <v>200</v>
      </c>
      <c r="AS1678" s="0" t="s">
        <v>2951</v>
      </c>
      <c r="AT1678" s="0" t="s">
        <v>200</v>
      </c>
      <c r="AV1678" s="0" t="s">
        <v>200</v>
      </c>
      <c r="AY1678" s="131" t="s">
        <v>3510</v>
      </c>
      <c r="AZ1678" s="0" t="s">
        <v>11036</v>
      </c>
      <c r="BA1678" s="124" t="s">
        <v>200</v>
      </c>
      <c r="BB1678" s="0" t="s">
        <v>248</v>
      </c>
      <c r="BC1678" s="0" t="s">
        <v>11037</v>
      </c>
      <c r="BD1678" s="0" t="s">
        <v>11038</v>
      </c>
      <c r="BE1678" s="0" t="s">
        <v>11039</v>
      </c>
      <c r="BG1678" s="125" t="s">
        <v>200</v>
      </c>
      <c r="BH1678" s="0" t="s">
        <v>2225</v>
      </c>
      <c r="BI1678" s="112" t="n">
        <v>3391891967730</v>
      </c>
      <c r="BJ1678" s="126" t="s">
        <v>200</v>
      </c>
      <c r="BK1678" s="0" t="s">
        <v>215</v>
      </c>
      <c r="BL1678" s="112" t="n">
        <v>4</v>
      </c>
      <c r="BM1678" s="112" t="n">
        <v>4</v>
      </c>
      <c r="BN1678" s="112" t="n">
        <v>4</v>
      </c>
      <c r="BO1678" s="111" t="n">
        <v>20</v>
      </c>
      <c r="BP1678" s="125" t="s">
        <v>200</v>
      </c>
      <c r="BQ1678" s="127" t="s">
        <v>216</v>
      </c>
    </row>
    <row r="1679" customFormat="false" ht="13.8" hidden="false" customHeight="false" outlineLevel="0" collapsed="false">
      <c r="A1679" s="0" t="s">
        <v>11040</v>
      </c>
      <c r="B1679" s="0" t="s">
        <v>10875</v>
      </c>
      <c r="C1679" s="0" t="s">
        <v>2128</v>
      </c>
      <c r="D1679" s="0" t="s">
        <v>1333</v>
      </c>
      <c r="E1679" s="0" t="s">
        <v>313</v>
      </c>
      <c r="F1679" s="0" t="s">
        <v>195</v>
      </c>
      <c r="G1679" s="0" t="s">
        <v>391</v>
      </c>
      <c r="H1679" s="0" t="s">
        <v>400</v>
      </c>
      <c r="I1679" s="0" t="s">
        <v>401</v>
      </c>
      <c r="J1679" s="111" t="n">
        <v>4</v>
      </c>
      <c r="K1679" s="0" t="s">
        <v>198</v>
      </c>
      <c r="L1679" s="0" t="s">
        <v>456</v>
      </c>
      <c r="M1679" s="0" t="s">
        <v>274</v>
      </c>
      <c r="O1679" s="0" t="s">
        <v>458</v>
      </c>
      <c r="Q1679" s="120" t="s">
        <v>200</v>
      </c>
      <c r="R1679" s="0" t="s">
        <v>10876</v>
      </c>
      <c r="S1679" s="0" t="s">
        <v>201</v>
      </c>
      <c r="T1679" s="0" t="s">
        <v>198</v>
      </c>
      <c r="U1679" s="0" t="s">
        <v>202</v>
      </c>
      <c r="V1679" s="0" t="s">
        <v>1252</v>
      </c>
      <c r="W1679" s="110" t="s">
        <v>204</v>
      </c>
      <c r="X1679" s="111" t="n">
        <v>2013</v>
      </c>
      <c r="Y1679" s="111" t="s">
        <v>498</v>
      </c>
      <c r="Z1679" s="111" t="s">
        <v>221</v>
      </c>
      <c r="AA1679" s="122" t="s">
        <v>200</v>
      </c>
      <c r="AB1679" s="0" t="s">
        <v>10584</v>
      </c>
      <c r="AC1679" s="0" t="s">
        <v>9448</v>
      </c>
      <c r="AD1679" s="111" t="n">
        <v>2013</v>
      </c>
      <c r="AE1679" s="111" t="s">
        <v>222</v>
      </c>
      <c r="AG1679" s="111" t="s">
        <v>241</v>
      </c>
      <c r="AH1679" s="111" t="s">
        <v>1746</v>
      </c>
      <c r="AI1679" s="111" t="s">
        <v>207</v>
      </c>
      <c r="AK1679" s="111" t="str">
        <f aca="false">(AB1679)</f>
        <v>Nd cube</v>
      </c>
      <c r="AM1679" s="111" t="n">
        <f aca="false">AD1679</f>
        <v>2013</v>
      </c>
      <c r="AN1679" s="111" t="s">
        <v>208</v>
      </c>
      <c r="AO1679" s="0" t="s">
        <v>4360</v>
      </c>
      <c r="AP1679" s="0" t="s">
        <v>200</v>
      </c>
      <c r="AS1679" s="0" t="s">
        <v>200</v>
      </c>
      <c r="AT1679" s="0" t="s">
        <v>1380</v>
      </c>
      <c r="AU1679" s="0" t="s">
        <v>200</v>
      </c>
      <c r="AV1679" s="0" t="s">
        <v>200</v>
      </c>
      <c r="AZ1679" s="0" t="s">
        <v>11041</v>
      </c>
      <c r="BA1679" s="124" t="s">
        <v>200</v>
      </c>
      <c r="BB1679" s="0" t="s">
        <v>462</v>
      </c>
      <c r="BC1679" s="0" t="s">
        <v>11042</v>
      </c>
      <c r="BE1679" s="0" t="s">
        <v>11043</v>
      </c>
      <c r="BG1679" s="125" t="s">
        <v>200</v>
      </c>
      <c r="BH1679" s="0" t="s">
        <v>2225</v>
      </c>
      <c r="BI1679" s="112" t="n">
        <v>45496332839</v>
      </c>
      <c r="BJ1679" s="126" t="s">
        <v>200</v>
      </c>
      <c r="BK1679" s="0" t="s">
        <v>215</v>
      </c>
      <c r="BL1679" s="112" t="n">
        <v>4</v>
      </c>
      <c r="BM1679" s="112" t="n">
        <v>4</v>
      </c>
      <c r="BN1679" s="112" t="n">
        <v>4</v>
      </c>
      <c r="BO1679" s="111" t="n">
        <v>20</v>
      </c>
      <c r="BP1679" s="125" t="s">
        <v>200</v>
      </c>
      <c r="BQ1679" s="127" t="s">
        <v>216</v>
      </c>
    </row>
    <row r="1680" customFormat="false" ht="13.8" hidden="false" customHeight="false" outlineLevel="0" collapsed="false">
      <c r="A1680" s="0" t="s">
        <v>11044</v>
      </c>
      <c r="B1680" s="0" t="s">
        <v>10875</v>
      </c>
      <c r="C1680" s="0" t="s">
        <v>2128</v>
      </c>
      <c r="D1680" s="0" t="s">
        <v>1333</v>
      </c>
      <c r="E1680" s="0" t="s">
        <v>313</v>
      </c>
      <c r="F1680" s="0" t="s">
        <v>314</v>
      </c>
      <c r="G1680" s="0" t="s">
        <v>424</v>
      </c>
      <c r="H1680" s="0" t="s">
        <v>197</v>
      </c>
      <c r="J1680" s="111" t="n">
        <v>4</v>
      </c>
      <c r="K1680" s="0" t="s">
        <v>198</v>
      </c>
      <c r="L1680" s="0" t="s">
        <v>456</v>
      </c>
      <c r="M1680" s="0" t="s">
        <v>199</v>
      </c>
      <c r="O1680" s="0" t="s">
        <v>458</v>
      </c>
      <c r="Q1680" s="120" t="s">
        <v>200</v>
      </c>
      <c r="R1680" s="0" t="s">
        <v>10876</v>
      </c>
      <c r="S1680" s="0" t="s">
        <v>201</v>
      </c>
      <c r="T1680" s="0" t="s">
        <v>198</v>
      </c>
      <c r="U1680" s="0" t="s">
        <v>202</v>
      </c>
      <c r="V1680" s="0" t="s">
        <v>1252</v>
      </c>
      <c r="W1680" s="110" t="s">
        <v>204</v>
      </c>
      <c r="X1680" s="111" t="n">
        <v>2014</v>
      </c>
      <c r="Y1680" s="111" t="s">
        <v>498</v>
      </c>
      <c r="Z1680" s="111" t="s">
        <v>198</v>
      </c>
      <c r="AA1680" s="122" t="s">
        <v>200</v>
      </c>
      <c r="AB1680" s="0" t="s">
        <v>9448</v>
      </c>
      <c r="AC1680" s="0" t="s">
        <v>9448</v>
      </c>
      <c r="AD1680" s="111" t="n">
        <v>2014</v>
      </c>
      <c r="AE1680" s="111" t="s">
        <v>222</v>
      </c>
      <c r="AI1680" s="111" t="s">
        <v>294</v>
      </c>
      <c r="AJ1680" s="111" t="s">
        <v>1793</v>
      </c>
      <c r="AK1680" s="0" t="s">
        <v>9448</v>
      </c>
      <c r="AM1680" s="111" t="n">
        <v>2014</v>
      </c>
      <c r="AN1680" s="111" t="s">
        <v>208</v>
      </c>
      <c r="AO1680" s="0" t="s">
        <v>10529</v>
      </c>
      <c r="AP1680" s="0" t="s">
        <v>200</v>
      </c>
      <c r="AS1680" s="0" t="s">
        <v>200</v>
      </c>
      <c r="AT1680" s="0" t="s">
        <v>1380</v>
      </c>
      <c r="AU1680" s="0" t="s">
        <v>200</v>
      </c>
      <c r="AV1680" s="0" t="s">
        <v>200</v>
      </c>
      <c r="AW1680" s="104" t="s">
        <v>10117</v>
      </c>
      <c r="AX1680" s="104"/>
      <c r="AY1680" s="104"/>
      <c r="AZ1680" s="0" t="s">
        <v>11045</v>
      </c>
      <c r="BA1680" s="124" t="s">
        <v>200</v>
      </c>
      <c r="BB1680" s="0" t="s">
        <v>248</v>
      </c>
      <c r="BC1680" s="0" t="s">
        <v>11046</v>
      </c>
      <c r="BE1680" s="0" t="s">
        <v>11047</v>
      </c>
      <c r="BG1680" s="125" t="s">
        <v>200</v>
      </c>
      <c r="BH1680" s="0" t="s">
        <v>2225</v>
      </c>
      <c r="BI1680" s="112" t="n">
        <v>45496333294</v>
      </c>
      <c r="BJ1680" s="126" t="s">
        <v>200</v>
      </c>
      <c r="BK1680" s="0" t="s">
        <v>215</v>
      </c>
      <c r="BL1680" s="112" t="n">
        <v>4</v>
      </c>
      <c r="BM1680" s="112" t="n">
        <v>4</v>
      </c>
      <c r="BN1680" s="112" t="n">
        <v>4</v>
      </c>
      <c r="BO1680" s="111" t="n">
        <v>20</v>
      </c>
      <c r="BP1680" s="125" t="s">
        <v>200</v>
      </c>
      <c r="BQ1680" s="127" t="s">
        <v>216</v>
      </c>
    </row>
    <row r="1681" customFormat="false" ht="13.8" hidden="false" customHeight="false" outlineLevel="0" collapsed="false">
      <c r="A1681" s="0" t="s">
        <v>11048</v>
      </c>
      <c r="B1681" s="0" t="s">
        <v>10875</v>
      </c>
      <c r="C1681" s="0" t="s">
        <v>390</v>
      </c>
      <c r="D1681" s="0" t="s">
        <v>1333</v>
      </c>
      <c r="E1681" s="0" t="s">
        <v>194</v>
      </c>
      <c r="F1681" s="0" t="s">
        <v>195</v>
      </c>
      <c r="G1681" s="0" t="s">
        <v>196</v>
      </c>
      <c r="H1681" s="0" t="s">
        <v>197</v>
      </c>
      <c r="J1681" s="111" t="n">
        <v>5</v>
      </c>
      <c r="K1681" s="0" t="s">
        <v>198</v>
      </c>
      <c r="L1681" s="0" t="s">
        <v>533</v>
      </c>
      <c r="M1681" s="0" t="s">
        <v>274</v>
      </c>
      <c r="O1681" s="0" t="s">
        <v>534</v>
      </c>
      <c r="Q1681" s="120" t="s">
        <v>200</v>
      </c>
      <c r="R1681" s="0" t="s">
        <v>10876</v>
      </c>
      <c r="S1681" s="0" t="s">
        <v>201</v>
      </c>
      <c r="T1681" s="0" t="s">
        <v>198</v>
      </c>
      <c r="U1681" s="0" t="s">
        <v>202</v>
      </c>
      <c r="V1681" s="0" t="s">
        <v>1252</v>
      </c>
      <c r="W1681" s="110" t="s">
        <v>204</v>
      </c>
      <c r="X1681" s="111" t="n">
        <v>2013</v>
      </c>
      <c r="Z1681" s="111" t="s">
        <v>221</v>
      </c>
      <c r="AA1681" s="122" t="s">
        <v>200</v>
      </c>
      <c r="AB1681" s="0" t="s">
        <v>4578</v>
      </c>
      <c r="AC1681" s="0" t="s">
        <v>9448</v>
      </c>
      <c r="AD1681" s="111" t="n">
        <v>2013</v>
      </c>
      <c r="AE1681" s="111" t="s">
        <v>222</v>
      </c>
      <c r="AI1681" s="111" t="s">
        <v>207</v>
      </c>
      <c r="AK1681" s="111" t="str">
        <f aca="false">(AB1681)</f>
        <v>Platinum games</v>
      </c>
      <c r="AM1681" s="111" t="n">
        <f aca="false">AD1681</f>
        <v>2013</v>
      </c>
      <c r="AN1681" s="111" t="s">
        <v>208</v>
      </c>
      <c r="AO1681" s="0" t="s">
        <v>9045</v>
      </c>
      <c r="AS1681" s="0" t="s">
        <v>200</v>
      </c>
      <c r="AT1681" s="0" t="s">
        <v>8964</v>
      </c>
      <c r="AU1681" s="0" t="s">
        <v>2087</v>
      </c>
      <c r="AV1681" s="0" t="s">
        <v>8419</v>
      </c>
      <c r="AW1681" s="0" t="s">
        <v>200</v>
      </c>
      <c r="AZ1681" s="0" t="s">
        <v>8420</v>
      </c>
      <c r="BA1681" s="124" t="s">
        <v>200</v>
      </c>
      <c r="BB1681" s="0" t="s">
        <v>248</v>
      </c>
      <c r="BC1681" s="0" t="s">
        <v>11049</v>
      </c>
      <c r="BD1681" s="0" t="s">
        <v>8422</v>
      </c>
      <c r="BE1681" s="0" t="s">
        <v>8423</v>
      </c>
      <c r="BF1681" s="0" t="s">
        <v>200</v>
      </c>
      <c r="BG1681" s="125" t="s">
        <v>200</v>
      </c>
      <c r="BH1681" s="0" t="s">
        <v>2225</v>
      </c>
      <c r="BI1681" s="112" t="n">
        <v>45496332099</v>
      </c>
      <c r="BJ1681" s="126" t="s">
        <v>200</v>
      </c>
      <c r="BK1681" s="0" t="s">
        <v>215</v>
      </c>
      <c r="BL1681" s="112" t="n">
        <v>4</v>
      </c>
      <c r="BM1681" s="112" t="n">
        <v>4</v>
      </c>
      <c r="BN1681" s="112" t="n">
        <v>4</v>
      </c>
      <c r="BO1681" s="111" t="n">
        <v>20</v>
      </c>
      <c r="BP1681" s="125" t="s">
        <v>200</v>
      </c>
      <c r="BQ1681" s="127" t="s">
        <v>216</v>
      </c>
    </row>
    <row r="1682" customFormat="false" ht="13.8" hidden="false" customHeight="false" outlineLevel="0" collapsed="false">
      <c r="A1682" s="0" t="s">
        <v>11050</v>
      </c>
      <c r="B1682" s="0" t="s">
        <v>10875</v>
      </c>
      <c r="C1682" s="0" t="s">
        <v>928</v>
      </c>
      <c r="D1682" s="0" t="s">
        <v>1333</v>
      </c>
      <c r="E1682" s="0" t="s">
        <v>194</v>
      </c>
      <c r="F1682" s="0" t="s">
        <v>195</v>
      </c>
      <c r="G1682" s="0" t="s">
        <v>330</v>
      </c>
      <c r="H1682" s="0" t="s">
        <v>219</v>
      </c>
      <c r="J1682" s="111" t="n">
        <v>1</v>
      </c>
      <c r="K1682" s="0" t="s">
        <v>198</v>
      </c>
      <c r="L1682" s="0" t="s">
        <v>198</v>
      </c>
      <c r="M1682" s="0" t="s">
        <v>199</v>
      </c>
      <c r="O1682" s="0" t="s">
        <v>200</v>
      </c>
      <c r="Q1682" s="120" t="s">
        <v>200</v>
      </c>
      <c r="R1682" s="0" t="s">
        <v>10876</v>
      </c>
      <c r="S1682" s="0" t="s">
        <v>1834</v>
      </c>
      <c r="T1682" s="0" t="s">
        <v>7112</v>
      </c>
      <c r="U1682" s="0" t="s">
        <v>202</v>
      </c>
      <c r="V1682" s="0" t="s">
        <v>1252</v>
      </c>
      <c r="W1682" s="110" t="s">
        <v>204</v>
      </c>
      <c r="X1682" s="111" t="n">
        <v>2015</v>
      </c>
      <c r="Y1682" s="111" t="s">
        <v>607</v>
      </c>
      <c r="Z1682" s="130" t="s">
        <v>757</v>
      </c>
      <c r="AA1682" s="122" t="s">
        <v>200</v>
      </c>
      <c r="AB1682" s="0" t="s">
        <v>10215</v>
      </c>
      <c r="AC1682" s="0" t="s">
        <v>9448</v>
      </c>
      <c r="AD1682" s="111" t="n">
        <v>2015</v>
      </c>
      <c r="AE1682" s="111" t="s">
        <v>222</v>
      </c>
      <c r="AI1682" s="111" t="s">
        <v>207</v>
      </c>
      <c r="AK1682" s="111" t="str">
        <f aca="false">(AB1682)</f>
        <v>Monolith soft</v>
      </c>
      <c r="AM1682" s="111" t="n">
        <f aca="false">AD1682</f>
        <v>2015</v>
      </c>
      <c r="AN1682" s="111" t="s">
        <v>208</v>
      </c>
      <c r="AR1682" s="104" t="s">
        <v>11051</v>
      </c>
      <c r="AS1682" s="0" t="s">
        <v>10863</v>
      </c>
      <c r="AT1682" s="0" t="s">
        <v>967</v>
      </c>
      <c r="AU1682" s="0" t="s">
        <v>267</v>
      </c>
      <c r="AV1682" s="0" t="s">
        <v>200</v>
      </c>
      <c r="AZ1682" s="0" t="s">
        <v>11052</v>
      </c>
      <c r="BA1682" s="124" t="s">
        <v>200</v>
      </c>
      <c r="BB1682" s="0" t="s">
        <v>210</v>
      </c>
      <c r="BC1682" s="0" t="s">
        <v>11053</v>
      </c>
      <c r="BE1682" s="0" t="s">
        <v>11054</v>
      </c>
      <c r="BF1682" s="0" t="s">
        <v>11055</v>
      </c>
      <c r="BG1682" s="125" t="s">
        <v>200</v>
      </c>
      <c r="BH1682" s="0" t="s">
        <v>2235</v>
      </c>
      <c r="BI1682" s="112" t="n">
        <v>45496335090</v>
      </c>
      <c r="BJ1682" s="126" t="s">
        <v>200</v>
      </c>
      <c r="BK1682" s="0" t="s">
        <v>215</v>
      </c>
      <c r="BL1682" s="112" t="n">
        <v>4</v>
      </c>
      <c r="BM1682" s="112" t="n">
        <v>4</v>
      </c>
      <c r="BN1682" s="112" t="n">
        <v>4</v>
      </c>
      <c r="BO1682" s="111" t="n">
        <v>60</v>
      </c>
      <c r="BP1682" s="125" t="s">
        <v>200</v>
      </c>
      <c r="BQ1682" s="127" t="s">
        <v>216</v>
      </c>
    </row>
    <row r="1683" customFormat="false" ht="13.8" hidden="false" customHeight="false" outlineLevel="0" collapsed="false">
      <c r="A1683" s="0" t="s">
        <v>11056</v>
      </c>
      <c r="B1683" s="0" t="s">
        <v>10875</v>
      </c>
      <c r="C1683" s="0" t="s">
        <v>234</v>
      </c>
      <c r="D1683" s="0" t="s">
        <v>1333</v>
      </c>
      <c r="E1683" s="0" t="s">
        <v>194</v>
      </c>
      <c r="F1683" s="0" t="s">
        <v>195</v>
      </c>
      <c r="G1683" s="0" t="s">
        <v>196</v>
      </c>
      <c r="H1683" s="0" t="s">
        <v>838</v>
      </c>
      <c r="I1683" s="0" t="s">
        <v>401</v>
      </c>
      <c r="J1683" s="111" t="n">
        <v>2</v>
      </c>
      <c r="K1683" s="0" t="s">
        <v>198</v>
      </c>
      <c r="L1683" s="0" t="s">
        <v>533</v>
      </c>
      <c r="M1683" s="0" t="s">
        <v>199</v>
      </c>
      <c r="O1683" s="0" t="s">
        <v>534</v>
      </c>
      <c r="Q1683" s="120" t="s">
        <v>200</v>
      </c>
      <c r="R1683" s="0" t="s">
        <v>10876</v>
      </c>
      <c r="S1683" s="0" t="s">
        <v>201</v>
      </c>
      <c r="T1683" s="0" t="s">
        <v>198</v>
      </c>
      <c r="U1683" s="0" t="s">
        <v>202</v>
      </c>
      <c r="V1683" s="0" t="s">
        <v>1252</v>
      </c>
      <c r="W1683" s="110" t="s">
        <v>204</v>
      </c>
      <c r="X1683" s="111" t="n">
        <v>2015</v>
      </c>
      <c r="Y1683" s="111" t="s">
        <v>498</v>
      </c>
      <c r="Z1683" s="111" t="s">
        <v>221</v>
      </c>
      <c r="AA1683" s="122" t="s">
        <v>200</v>
      </c>
      <c r="AB1683" s="0" t="s">
        <v>10509</v>
      </c>
      <c r="AC1683" s="0" t="s">
        <v>9448</v>
      </c>
      <c r="AD1683" s="111" t="n">
        <v>2015</v>
      </c>
      <c r="AE1683" s="111" t="s">
        <v>222</v>
      </c>
      <c r="AH1683" s="111" t="s">
        <v>799</v>
      </c>
      <c r="AI1683" s="111" t="s">
        <v>207</v>
      </c>
      <c r="AK1683" s="111" t="str">
        <f aca="false">(AB1683)</f>
        <v>Good feel</v>
      </c>
      <c r="AM1683" s="111" t="n">
        <f aca="false">AD1683</f>
        <v>2015</v>
      </c>
      <c r="AN1683" s="111" t="s">
        <v>208</v>
      </c>
      <c r="AS1683" s="0" t="s">
        <v>10071</v>
      </c>
      <c r="AU1683" s="0" t="s">
        <v>434</v>
      </c>
      <c r="AV1683" s="0" t="s">
        <v>11030</v>
      </c>
      <c r="AW1683" s="0" t="s">
        <v>10117</v>
      </c>
      <c r="AZ1683" s="0" t="s">
        <v>11057</v>
      </c>
      <c r="BA1683" s="124" t="s">
        <v>200</v>
      </c>
      <c r="BB1683" s="0" t="s">
        <v>462</v>
      </c>
      <c r="BC1683" s="0" t="s">
        <v>11058</v>
      </c>
      <c r="BD1683" s="0" t="s">
        <v>11059</v>
      </c>
      <c r="BE1683" s="0" t="s">
        <v>11060</v>
      </c>
      <c r="BF1683" s="0" t="s">
        <v>11061</v>
      </c>
      <c r="BG1683" s="125" t="s">
        <v>200</v>
      </c>
      <c r="BH1683" s="0" t="s">
        <v>2225</v>
      </c>
      <c r="BI1683" s="112" t="n">
        <v>45496334567</v>
      </c>
      <c r="BJ1683" s="126" t="s">
        <v>200</v>
      </c>
      <c r="BK1683" s="0" t="s">
        <v>215</v>
      </c>
      <c r="BL1683" s="112" t="n">
        <v>4</v>
      </c>
      <c r="BM1683" s="112" t="n">
        <v>4</v>
      </c>
      <c r="BN1683" s="112" t="n">
        <v>4</v>
      </c>
      <c r="BO1683" s="111" t="n">
        <v>20</v>
      </c>
      <c r="BP1683" s="125" t="s">
        <v>200</v>
      </c>
      <c r="BQ1683" s="127" t="s">
        <v>216</v>
      </c>
    </row>
    <row r="1684" customFormat="false" ht="13.8" hidden="false" customHeight="false" outlineLevel="0" collapsed="false">
      <c r="A1684" s="0" t="s">
        <v>11062</v>
      </c>
      <c r="B1684" s="0" t="s">
        <v>10875</v>
      </c>
      <c r="C1684" s="131" t="s">
        <v>1489</v>
      </c>
      <c r="D1684" s="131" t="s">
        <v>1333</v>
      </c>
      <c r="E1684" s="0" t="s">
        <v>194</v>
      </c>
      <c r="F1684" s="0" t="s">
        <v>399</v>
      </c>
      <c r="G1684" s="0" t="s">
        <v>330</v>
      </c>
      <c r="H1684" s="0" t="s">
        <v>901</v>
      </c>
      <c r="J1684" s="111" t="n">
        <v>1</v>
      </c>
      <c r="K1684" s="0" t="s">
        <v>198</v>
      </c>
      <c r="L1684" s="0" t="s">
        <v>198</v>
      </c>
      <c r="M1684" s="0" t="s">
        <v>274</v>
      </c>
      <c r="O1684" s="0" t="s">
        <v>237</v>
      </c>
      <c r="Q1684" s="120" t="s">
        <v>200</v>
      </c>
      <c r="R1684" s="0" t="s">
        <v>10876</v>
      </c>
      <c r="S1684" s="0" t="s">
        <v>201</v>
      </c>
      <c r="T1684" s="0" t="s">
        <v>198</v>
      </c>
      <c r="U1684" s="0" t="s">
        <v>202</v>
      </c>
      <c r="V1684" s="0" t="s">
        <v>1252</v>
      </c>
      <c r="W1684" s="110" t="s">
        <v>204</v>
      </c>
      <c r="X1684" s="111" t="n">
        <v>2012</v>
      </c>
      <c r="Z1684" s="111" t="s">
        <v>221</v>
      </c>
      <c r="AA1684" s="122" t="s">
        <v>200</v>
      </c>
      <c r="AB1684" s="0" t="s">
        <v>2802</v>
      </c>
      <c r="AC1684" s="0" t="s">
        <v>1696</v>
      </c>
      <c r="AD1684" s="111" t="n">
        <v>2012</v>
      </c>
      <c r="AE1684" s="111" t="s">
        <v>198</v>
      </c>
      <c r="AI1684" s="111" t="s">
        <v>207</v>
      </c>
      <c r="AK1684" s="111" t="str">
        <f aca="false">(AB1684)</f>
        <v>Ubisoft Montpellier</v>
      </c>
      <c r="AL1684" s="0" t="s">
        <v>200</v>
      </c>
      <c r="AM1684" s="111" t="n">
        <f aca="false">AD1684</f>
        <v>2012</v>
      </c>
      <c r="AN1684" s="111" t="s">
        <v>510</v>
      </c>
      <c r="AO1684" s="0" t="s">
        <v>10910</v>
      </c>
      <c r="AP1684" s="0" t="s">
        <v>200</v>
      </c>
      <c r="AR1684" s="0" t="s">
        <v>1455</v>
      </c>
      <c r="AS1684" s="0" t="s">
        <v>200</v>
      </c>
      <c r="AT1684" s="0" t="s">
        <v>1236</v>
      </c>
      <c r="AU1684" s="0" t="s">
        <v>5533</v>
      </c>
      <c r="AV1684" s="0" t="s">
        <v>200</v>
      </c>
      <c r="AZ1684" s="0" t="s">
        <v>11063</v>
      </c>
      <c r="BA1684" s="124" t="s">
        <v>200</v>
      </c>
      <c r="BB1684" s="0" t="s">
        <v>210</v>
      </c>
      <c r="BC1684" s="0" t="s">
        <v>11064</v>
      </c>
      <c r="BD1684" s="0" t="s">
        <v>11065</v>
      </c>
      <c r="BE1684" s="0" t="s">
        <v>11066</v>
      </c>
      <c r="BF1684" s="0" t="s">
        <v>11067</v>
      </c>
      <c r="BG1684" s="125" t="s">
        <v>200</v>
      </c>
      <c r="BH1684" s="0" t="s">
        <v>2225</v>
      </c>
      <c r="BI1684" s="112" t="n">
        <v>3307215654378</v>
      </c>
      <c r="BJ1684" s="126" t="s">
        <v>200</v>
      </c>
      <c r="BK1684" s="0" t="s">
        <v>215</v>
      </c>
      <c r="BL1684" s="112" t="n">
        <v>4</v>
      </c>
      <c r="BM1684" s="112" t="n">
        <v>4</v>
      </c>
      <c r="BN1684" s="112" t="n">
        <v>4</v>
      </c>
      <c r="BO1684" s="111" t="n">
        <v>20</v>
      </c>
      <c r="BP1684" s="125" t="s">
        <v>200</v>
      </c>
      <c r="BQ1684" s="127" t="s">
        <v>216</v>
      </c>
    </row>
    <row r="1685" customFormat="false" ht="13.8" hidden="false" customHeight="false" outlineLevel="0" collapsed="false">
      <c r="A1685" s="0" t="s">
        <v>11068</v>
      </c>
      <c r="B1685" s="0" t="s">
        <v>11069</v>
      </c>
      <c r="C1685" s="0" t="s">
        <v>2128</v>
      </c>
      <c r="D1685" s="0" t="s">
        <v>193</v>
      </c>
      <c r="E1685" s="0" t="s">
        <v>313</v>
      </c>
      <c r="F1685" s="0" t="s">
        <v>314</v>
      </c>
      <c r="G1685" s="0" t="s">
        <v>391</v>
      </c>
      <c r="H1685" s="0" t="s">
        <v>400</v>
      </c>
      <c r="I1685" s="0" t="s">
        <v>594</v>
      </c>
      <c r="J1685" s="111" t="n">
        <v>2</v>
      </c>
      <c r="K1685" s="0" t="s">
        <v>198</v>
      </c>
      <c r="L1685" s="0" t="s">
        <v>392</v>
      </c>
      <c r="M1685" s="0" t="s">
        <v>199</v>
      </c>
      <c r="O1685" s="0" t="s">
        <v>200</v>
      </c>
      <c r="P1685" s="0" t="s">
        <v>410</v>
      </c>
      <c r="Q1685" s="120" t="s">
        <v>200</v>
      </c>
      <c r="R1685" s="0" t="s">
        <v>16</v>
      </c>
      <c r="S1685" s="0" t="s">
        <v>201</v>
      </c>
      <c r="T1685" s="0" t="s">
        <v>198</v>
      </c>
      <c r="U1685" s="0" t="s">
        <v>202</v>
      </c>
      <c r="V1685" s="0" t="s">
        <v>1790</v>
      </c>
      <c r="W1685" s="110" t="s">
        <v>204</v>
      </c>
      <c r="X1685" s="111" t="n">
        <v>2017</v>
      </c>
      <c r="Y1685" s="111" t="s">
        <v>498</v>
      </c>
      <c r="Z1685" s="111" t="s">
        <v>221</v>
      </c>
      <c r="AA1685" s="122" t="s">
        <v>200</v>
      </c>
      <c r="AB1685" s="0" t="s">
        <v>9448</v>
      </c>
      <c r="AC1685" s="0" t="s">
        <v>9448</v>
      </c>
      <c r="AD1685" s="111" t="n">
        <v>2017</v>
      </c>
      <c r="AE1685" s="111" t="s">
        <v>222</v>
      </c>
      <c r="AH1685" s="111" t="s">
        <v>2737</v>
      </c>
      <c r="AI1685" s="111" t="s">
        <v>207</v>
      </c>
      <c r="AK1685" s="111" t="str">
        <f aca="false">(AB1685)</f>
        <v>Nintendo</v>
      </c>
      <c r="AL1685" s="0" t="s">
        <v>200</v>
      </c>
      <c r="AM1685" s="111" t="n">
        <f aca="false">AD1685</f>
        <v>2017</v>
      </c>
      <c r="AN1685" s="111" t="s">
        <v>208</v>
      </c>
      <c r="AO1685" s="0" t="s">
        <v>11070</v>
      </c>
      <c r="AP1685" s="0" t="s">
        <v>200</v>
      </c>
      <c r="AQ1685" s="0" t="s">
        <v>10857</v>
      </c>
      <c r="AR1685" s="0" t="s">
        <v>200</v>
      </c>
      <c r="AS1685" s="0" t="s">
        <v>200</v>
      </c>
      <c r="AT1685" s="0" t="s">
        <v>1380</v>
      </c>
      <c r="AU1685" s="0" t="s">
        <v>200</v>
      </c>
      <c r="AV1685" s="0" t="s">
        <v>200</v>
      </c>
      <c r="AZ1685" s="0" t="s">
        <v>11071</v>
      </c>
      <c r="BA1685" s="124" t="s">
        <v>200</v>
      </c>
      <c r="BB1685" s="0" t="s">
        <v>462</v>
      </c>
      <c r="BC1685" s="0" t="s">
        <v>11072</v>
      </c>
      <c r="BD1685" s="0" t="s">
        <v>11073</v>
      </c>
      <c r="BE1685" s="0" t="s">
        <v>11074</v>
      </c>
      <c r="BF1685" s="0" t="s">
        <v>11075</v>
      </c>
      <c r="BG1685" s="125" t="s">
        <v>200</v>
      </c>
      <c r="BH1685" s="0" t="s">
        <v>253</v>
      </c>
      <c r="BI1685" s="112" t="n">
        <v>45496420154</v>
      </c>
      <c r="BJ1685" s="126" t="s">
        <v>200</v>
      </c>
      <c r="BK1685" s="0" t="s">
        <v>215</v>
      </c>
      <c r="BL1685" s="112" t="n">
        <v>4</v>
      </c>
      <c r="BM1685" s="112" t="n">
        <v>4</v>
      </c>
      <c r="BN1685" s="112" t="n">
        <v>4</v>
      </c>
      <c r="BO1685" s="111" t="n">
        <v>20</v>
      </c>
      <c r="BP1685" s="125" t="s">
        <v>200</v>
      </c>
      <c r="BQ1685" s="127" t="s">
        <v>216</v>
      </c>
    </row>
    <row r="1686" customFormat="false" ht="13.8" hidden="false" customHeight="false" outlineLevel="0" collapsed="false">
      <c r="A1686" s="0" t="s">
        <v>11076</v>
      </c>
      <c r="B1686" s="0" t="s">
        <v>11069</v>
      </c>
      <c r="C1686" s="0" t="s">
        <v>6524</v>
      </c>
      <c r="D1686" s="0" t="s">
        <v>1333</v>
      </c>
      <c r="E1686" s="0" t="s">
        <v>313</v>
      </c>
      <c r="F1686" s="0" t="s">
        <v>314</v>
      </c>
      <c r="G1686" s="0" t="s">
        <v>196</v>
      </c>
      <c r="H1686" s="0" t="s">
        <v>400</v>
      </c>
      <c r="I1686" s="0" t="s">
        <v>594</v>
      </c>
      <c r="J1686" s="111" t="s">
        <v>11077</v>
      </c>
      <c r="K1686" s="0" t="s">
        <v>11078</v>
      </c>
      <c r="L1686" s="0" t="s">
        <v>392</v>
      </c>
      <c r="M1686" s="0" t="s">
        <v>199</v>
      </c>
      <c r="Q1686" s="120"/>
      <c r="R1686" s="0" t="s">
        <v>16</v>
      </c>
      <c r="S1686" s="0" t="s">
        <v>201</v>
      </c>
      <c r="T1686" s="0" t="s">
        <v>198</v>
      </c>
      <c r="U1686" s="0" t="s">
        <v>202</v>
      </c>
      <c r="V1686" s="0" t="s">
        <v>1790</v>
      </c>
      <c r="W1686" s="110" t="s">
        <v>204</v>
      </c>
      <c r="X1686" s="111" t="n">
        <v>2020</v>
      </c>
      <c r="Y1686" s="111" t="s">
        <v>498</v>
      </c>
      <c r="Z1686" s="111" t="s">
        <v>221</v>
      </c>
      <c r="AA1686" s="122" t="s">
        <v>200</v>
      </c>
      <c r="AB1686" s="0" t="s">
        <v>10584</v>
      </c>
      <c r="AC1686" s="0" t="s">
        <v>9448</v>
      </c>
      <c r="AD1686" s="111" t="n">
        <v>2020</v>
      </c>
      <c r="AE1686" s="111" t="s">
        <v>222</v>
      </c>
      <c r="AH1686" s="111" t="s">
        <v>2737</v>
      </c>
      <c r="AI1686" s="111" t="s">
        <v>207</v>
      </c>
      <c r="AK1686" s="111" t="str">
        <f aca="false">(AB1686)</f>
        <v>Nd cube</v>
      </c>
      <c r="AM1686" s="111" t="n">
        <f aca="false">AD1686</f>
        <v>2020</v>
      </c>
      <c r="AN1686" s="111" t="s">
        <v>208</v>
      </c>
      <c r="AO1686" s="0" t="s">
        <v>11079</v>
      </c>
      <c r="AP1686" s="0" t="s">
        <v>200</v>
      </c>
      <c r="AZ1686" s="0" t="s">
        <v>11080</v>
      </c>
      <c r="BA1686" s="124" t="s">
        <v>200</v>
      </c>
      <c r="BB1686" s="0" t="s">
        <v>248</v>
      </c>
      <c r="BC1686" s="0" t="s">
        <v>8495</v>
      </c>
      <c r="BE1686" s="0" t="s">
        <v>11081</v>
      </c>
      <c r="BG1686" s="125"/>
      <c r="BH1686" s="0" t="s">
        <v>253</v>
      </c>
      <c r="BI1686" s="112" t="n">
        <v>45496426323</v>
      </c>
      <c r="BJ1686" s="126"/>
      <c r="BK1686" s="0" t="s">
        <v>215</v>
      </c>
      <c r="BL1686" s="112" t="n">
        <v>4</v>
      </c>
      <c r="BM1686" s="112" t="n">
        <v>4</v>
      </c>
      <c r="BN1686" s="112" t="n">
        <v>4</v>
      </c>
      <c r="BO1686" s="111" t="n">
        <v>20</v>
      </c>
      <c r="BP1686" s="125"/>
      <c r="BQ1686" s="127" t="s">
        <v>216</v>
      </c>
    </row>
    <row r="1687" customFormat="false" ht="13.8" hidden="false" customHeight="false" outlineLevel="0" collapsed="false">
      <c r="A1687" s="0" t="s">
        <v>11082</v>
      </c>
      <c r="B1687" s="0" t="s">
        <v>11069</v>
      </c>
      <c r="C1687" s="131" t="s">
        <v>1386</v>
      </c>
      <c r="D1687" s="131" t="s">
        <v>193</v>
      </c>
      <c r="E1687" s="0" t="s">
        <v>194</v>
      </c>
      <c r="F1687" s="0" t="s">
        <v>399</v>
      </c>
      <c r="G1687" s="0" t="s">
        <v>196</v>
      </c>
      <c r="H1687" s="0" t="s">
        <v>197</v>
      </c>
      <c r="I1687" s="131"/>
      <c r="J1687" s="130" t="n">
        <v>1</v>
      </c>
      <c r="K1687" s="131" t="s">
        <v>198</v>
      </c>
      <c r="L1687" s="0" t="s">
        <v>198</v>
      </c>
      <c r="M1687" s="0" t="s">
        <v>235</v>
      </c>
      <c r="N1687" s="0" t="s">
        <v>11083</v>
      </c>
      <c r="O1687" s="0" t="s">
        <v>237</v>
      </c>
      <c r="P1687" s="0" t="s">
        <v>11084</v>
      </c>
      <c r="Q1687" s="120" t="s">
        <v>200</v>
      </c>
      <c r="R1687" s="0" t="s">
        <v>16</v>
      </c>
      <c r="S1687" s="131" t="s">
        <v>201</v>
      </c>
      <c r="T1687" s="0" t="s">
        <v>198</v>
      </c>
      <c r="U1687" s="131" t="s">
        <v>239</v>
      </c>
      <c r="V1687" s="0" t="s">
        <v>1790</v>
      </c>
      <c r="W1687" s="110" t="s">
        <v>204</v>
      </c>
      <c r="X1687" s="130" t="n">
        <v>2006</v>
      </c>
      <c r="Y1687" s="130" t="s">
        <v>11085</v>
      </c>
      <c r="Z1687" s="130" t="s">
        <v>757</v>
      </c>
      <c r="AA1687" s="122" t="s">
        <v>200</v>
      </c>
      <c r="AB1687" s="131" t="s">
        <v>543</v>
      </c>
      <c r="AC1687" s="131" t="s">
        <v>543</v>
      </c>
      <c r="AD1687" s="130" t="n">
        <v>2019</v>
      </c>
      <c r="AE1687" s="111" t="s">
        <v>222</v>
      </c>
      <c r="AI1687" s="111" t="s">
        <v>294</v>
      </c>
      <c r="AJ1687" s="111" t="s">
        <v>11086</v>
      </c>
      <c r="AK1687" s="111" t="s">
        <v>543</v>
      </c>
      <c r="AL1687" s="0" t="s">
        <v>200</v>
      </c>
      <c r="AM1687" s="111" t="s">
        <v>849</v>
      </c>
      <c r="AN1687" s="111" t="s">
        <v>208</v>
      </c>
      <c r="AO1687" s="131" t="s">
        <v>9045</v>
      </c>
      <c r="AR1687" s="0" t="s">
        <v>200</v>
      </c>
      <c r="AS1687" s="0" t="s">
        <v>11087</v>
      </c>
      <c r="AT1687" s="0" t="s">
        <v>11088</v>
      </c>
      <c r="AU1687" s="0" t="s">
        <v>200</v>
      </c>
      <c r="AV1687" s="0" t="s">
        <v>11089</v>
      </c>
      <c r="AW1687" s="0" t="s">
        <v>3861</v>
      </c>
      <c r="AZ1687" s="131" t="s">
        <v>11090</v>
      </c>
      <c r="BA1687" s="124" t="s">
        <v>200</v>
      </c>
      <c r="BB1687" s="0" t="s">
        <v>462</v>
      </c>
      <c r="BC1687" s="104" t="s">
        <v>11091</v>
      </c>
      <c r="BD1687" s="0" t="s">
        <v>11092</v>
      </c>
      <c r="BE1687" s="0" t="s">
        <v>11093</v>
      </c>
      <c r="BF1687" s="0" t="s">
        <v>11094</v>
      </c>
      <c r="BG1687" s="125" t="s">
        <v>200</v>
      </c>
      <c r="BH1687" s="0" t="s">
        <v>11095</v>
      </c>
      <c r="BI1687" s="112" t="n">
        <v>4976219000093</v>
      </c>
      <c r="BJ1687" s="126" t="s">
        <v>200</v>
      </c>
      <c r="BK1687" s="131" t="s">
        <v>215</v>
      </c>
      <c r="BL1687" s="112" t="n">
        <v>4</v>
      </c>
      <c r="BM1687" s="112" t="n">
        <v>4</v>
      </c>
      <c r="BN1687" s="112" t="n">
        <v>4</v>
      </c>
      <c r="BO1687" s="111" t="n">
        <v>20</v>
      </c>
      <c r="BP1687" s="125" t="s">
        <v>200</v>
      </c>
      <c r="BQ1687" s="127" t="s">
        <v>200</v>
      </c>
    </row>
    <row r="1688" customFormat="false" ht="13.8" hidden="false" customHeight="false" outlineLevel="0" collapsed="false">
      <c r="A1688" s="0" t="s">
        <v>11096</v>
      </c>
      <c r="B1688" s="0" t="s">
        <v>11069</v>
      </c>
      <c r="C1688" s="0" t="s">
        <v>192</v>
      </c>
      <c r="D1688" s="0" t="s">
        <v>193</v>
      </c>
      <c r="E1688" s="0" t="s">
        <v>194</v>
      </c>
      <c r="F1688" s="0" t="s">
        <v>195</v>
      </c>
      <c r="G1688" s="0" t="s">
        <v>196</v>
      </c>
      <c r="H1688" s="0" t="s">
        <v>197</v>
      </c>
      <c r="J1688" s="111" t="n">
        <v>4</v>
      </c>
      <c r="K1688" s="0" t="s">
        <v>198</v>
      </c>
      <c r="L1688" s="0" t="s">
        <v>533</v>
      </c>
      <c r="M1688" s="0" t="s">
        <v>199</v>
      </c>
      <c r="Q1688" s="120" t="s">
        <v>200</v>
      </c>
      <c r="R1688" s="0" t="s">
        <v>16</v>
      </c>
      <c r="S1688" s="0" t="s">
        <v>201</v>
      </c>
      <c r="T1688" s="0" t="s">
        <v>198</v>
      </c>
      <c r="U1688" s="0" t="s">
        <v>202</v>
      </c>
      <c r="V1688" s="0" t="s">
        <v>1790</v>
      </c>
      <c r="W1688" s="110" t="s">
        <v>204</v>
      </c>
      <c r="X1688" s="111" t="n">
        <v>2020</v>
      </c>
      <c r="Y1688" s="111" t="s">
        <v>1624</v>
      </c>
      <c r="Z1688" s="111" t="s">
        <v>221</v>
      </c>
      <c r="AA1688" s="122" t="s">
        <v>200</v>
      </c>
      <c r="AB1688" s="0" t="s">
        <v>11097</v>
      </c>
      <c r="AC1688" s="0" t="s">
        <v>5896</v>
      </c>
      <c r="AD1688" s="111" t="n">
        <v>2020</v>
      </c>
      <c r="AE1688" s="111" t="s">
        <v>198</v>
      </c>
      <c r="AG1688" s="111" t="s">
        <v>241</v>
      </c>
      <c r="AH1688" s="111" t="s">
        <v>1746</v>
      </c>
      <c r="AI1688" s="111" t="s">
        <v>294</v>
      </c>
      <c r="AJ1688" s="111" t="s">
        <v>1793</v>
      </c>
      <c r="AK1688" s="0" t="s">
        <v>11097</v>
      </c>
      <c r="AM1688" s="111" t="n">
        <v>2019</v>
      </c>
      <c r="AN1688" s="111" t="s">
        <v>2009</v>
      </c>
      <c r="AU1688" s="0" t="s">
        <v>3062</v>
      </c>
      <c r="AV1688" s="0" t="s">
        <v>200</v>
      </c>
      <c r="AZ1688" s="0" t="s">
        <v>11098</v>
      </c>
      <c r="BA1688" s="124" t="s">
        <v>200</v>
      </c>
      <c r="BB1688" s="0" t="s">
        <v>248</v>
      </c>
      <c r="BC1688" s="0" t="s">
        <v>11099</v>
      </c>
      <c r="BD1688" s="0" t="s">
        <v>11100</v>
      </c>
      <c r="BE1688" s="0" t="s">
        <v>2403</v>
      </c>
      <c r="BG1688" s="125"/>
      <c r="BH1688" s="0" t="s">
        <v>253</v>
      </c>
      <c r="BI1688" s="112" t="n">
        <v>9120080073662</v>
      </c>
      <c r="BJ1688" s="126"/>
      <c r="BK1688" s="0" t="s">
        <v>215</v>
      </c>
      <c r="BL1688" s="112" t="n">
        <v>4</v>
      </c>
      <c r="BM1688" s="112" t="n">
        <v>4</v>
      </c>
      <c r="BN1688" s="112" t="n">
        <v>4</v>
      </c>
      <c r="BO1688" s="111" t="n">
        <v>20</v>
      </c>
      <c r="BP1688" s="125"/>
      <c r="BQ1688" s="127" t="s">
        <v>216</v>
      </c>
    </row>
    <row r="1689" customFormat="false" ht="13.8" hidden="false" customHeight="false" outlineLevel="0" collapsed="false">
      <c r="A1689" s="0" t="s">
        <v>11101</v>
      </c>
      <c r="B1689" s="0" t="s">
        <v>11069</v>
      </c>
      <c r="C1689" s="0" t="s">
        <v>994</v>
      </c>
      <c r="D1689" s="0" t="s">
        <v>193</v>
      </c>
      <c r="E1689" s="0" t="s">
        <v>194</v>
      </c>
      <c r="F1689" s="0" t="s">
        <v>195</v>
      </c>
      <c r="G1689" s="0" t="s">
        <v>196</v>
      </c>
      <c r="H1689" s="0" t="s">
        <v>197</v>
      </c>
      <c r="I1689" s="131"/>
      <c r="J1689" s="111" t="n">
        <v>4</v>
      </c>
      <c r="K1689" s="0" t="s">
        <v>198</v>
      </c>
      <c r="L1689" s="0" t="s">
        <v>392</v>
      </c>
      <c r="M1689" s="0" t="s">
        <v>274</v>
      </c>
      <c r="O1689" s="0" t="s">
        <v>11102</v>
      </c>
      <c r="Q1689" s="120" t="s">
        <v>200</v>
      </c>
      <c r="R1689" s="0" t="s">
        <v>16</v>
      </c>
      <c r="S1689" s="131" t="s">
        <v>201</v>
      </c>
      <c r="T1689" s="0" t="s">
        <v>198</v>
      </c>
      <c r="U1689" s="131" t="s">
        <v>202</v>
      </c>
      <c r="V1689" s="0" t="s">
        <v>1790</v>
      </c>
      <c r="W1689" s="110" t="s">
        <v>204</v>
      </c>
      <c r="X1689" s="130" t="n">
        <v>2022</v>
      </c>
      <c r="Y1689" s="130"/>
      <c r="Z1689" s="130" t="s">
        <v>221</v>
      </c>
      <c r="AA1689" s="122" t="s">
        <v>200</v>
      </c>
      <c r="AB1689" s="131" t="s">
        <v>4202</v>
      </c>
      <c r="AC1689" s="131" t="s">
        <v>9448</v>
      </c>
      <c r="AD1689" s="130" t="n">
        <v>2022</v>
      </c>
      <c r="AE1689" s="130" t="s">
        <v>222</v>
      </c>
      <c r="AF1689" s="130"/>
      <c r="AG1689" s="130"/>
      <c r="AH1689" s="130"/>
      <c r="AI1689" s="130" t="s">
        <v>1313</v>
      </c>
      <c r="AJ1689" s="130" t="s">
        <v>11086</v>
      </c>
      <c r="AK1689" s="130" t="s">
        <v>9666</v>
      </c>
      <c r="AL1689" s="0" t="s">
        <v>200</v>
      </c>
      <c r="AM1689" s="111" t="s">
        <v>849</v>
      </c>
      <c r="AN1689" s="130" t="s">
        <v>297</v>
      </c>
      <c r="AO1689" s="131"/>
      <c r="AQ1689" s="0" t="s">
        <v>200</v>
      </c>
      <c r="AR1689" s="0" t="s">
        <v>200</v>
      </c>
      <c r="AS1689" s="0" t="s">
        <v>11103</v>
      </c>
      <c r="AT1689" s="0" t="s">
        <v>226</v>
      </c>
      <c r="AU1689" s="0" t="s">
        <v>299</v>
      </c>
      <c r="AV1689" s="0" t="s">
        <v>11104</v>
      </c>
      <c r="AZ1689" s="131" t="s">
        <v>11105</v>
      </c>
      <c r="BA1689" s="124" t="s">
        <v>200</v>
      </c>
      <c r="BB1689" s="0" t="s">
        <v>248</v>
      </c>
      <c r="BC1689" s="104" t="s">
        <v>11106</v>
      </c>
      <c r="BD1689" s="0" t="s">
        <v>11107</v>
      </c>
      <c r="BE1689" s="0" t="s">
        <v>11108</v>
      </c>
      <c r="BF1689" s="0" t="s">
        <v>200</v>
      </c>
      <c r="BG1689" s="125" t="s">
        <v>200</v>
      </c>
      <c r="BH1689" s="0" t="s">
        <v>5611</v>
      </c>
      <c r="BJ1689" s="126" t="s">
        <v>200</v>
      </c>
      <c r="BK1689" s="131" t="s">
        <v>215</v>
      </c>
      <c r="BL1689" s="112" t="n">
        <v>4</v>
      </c>
      <c r="BM1689" s="112" t="n">
        <v>4</v>
      </c>
      <c r="BN1689" s="112" t="n">
        <v>4</v>
      </c>
      <c r="BO1689" s="111" t="n">
        <v>20</v>
      </c>
      <c r="BP1689" s="125" t="s">
        <v>200</v>
      </c>
      <c r="BQ1689" s="127"/>
    </row>
    <row r="1690" customFormat="false" ht="13.8" hidden="false" customHeight="false" outlineLevel="0" collapsed="false">
      <c r="A1690" s="0" t="s">
        <v>11109</v>
      </c>
      <c r="B1690" s="0" t="s">
        <v>11069</v>
      </c>
      <c r="C1690" s="0" t="s">
        <v>329</v>
      </c>
      <c r="D1690" s="0" t="s">
        <v>5239</v>
      </c>
      <c r="E1690" s="0" t="s">
        <v>194</v>
      </c>
      <c r="F1690" s="0" t="s">
        <v>195</v>
      </c>
      <c r="G1690" s="0" t="s">
        <v>330</v>
      </c>
      <c r="H1690" s="0" t="s">
        <v>197</v>
      </c>
      <c r="J1690" s="111" t="n">
        <v>1</v>
      </c>
      <c r="K1690" s="0" t="s">
        <v>198</v>
      </c>
      <c r="L1690" s="0" t="s">
        <v>198</v>
      </c>
      <c r="M1690" s="0" t="s">
        <v>199</v>
      </c>
      <c r="Q1690" s="120"/>
      <c r="R1690" s="0" t="s">
        <v>16</v>
      </c>
      <c r="S1690" s="0" t="s">
        <v>201</v>
      </c>
      <c r="T1690" s="0" t="s">
        <v>198</v>
      </c>
      <c r="U1690" s="0" t="s">
        <v>202</v>
      </c>
      <c r="V1690" s="0" t="s">
        <v>1790</v>
      </c>
      <c r="W1690" s="110" t="s">
        <v>204</v>
      </c>
      <c r="X1690" s="111" t="n">
        <v>2019</v>
      </c>
      <c r="Z1690" s="130" t="s">
        <v>221</v>
      </c>
      <c r="AA1690" s="122" t="s">
        <v>200</v>
      </c>
      <c r="AB1690" s="0" t="s">
        <v>11110</v>
      </c>
      <c r="AC1690" s="0" t="s">
        <v>5506</v>
      </c>
      <c r="AD1690" s="111" t="n">
        <v>2019</v>
      </c>
      <c r="AE1690" s="130" t="s">
        <v>198</v>
      </c>
      <c r="AF1690" s="130"/>
      <c r="AG1690" s="130"/>
      <c r="AH1690" s="130"/>
      <c r="AI1690" s="111" t="s">
        <v>294</v>
      </c>
      <c r="AJ1690" s="111" t="s">
        <v>1793</v>
      </c>
      <c r="AK1690" s="111" t="s">
        <v>11110</v>
      </c>
      <c r="AM1690" s="111" t="n">
        <v>2018</v>
      </c>
      <c r="AN1690" s="111" t="s">
        <v>510</v>
      </c>
      <c r="AS1690" s="0" t="s">
        <v>11111</v>
      </c>
      <c r="AU1690" s="0" t="s">
        <v>332</v>
      </c>
      <c r="AZ1690" s="0" t="s">
        <v>11112</v>
      </c>
      <c r="BA1690" s="124" t="s">
        <v>200</v>
      </c>
      <c r="BB1690" s="0" t="s">
        <v>248</v>
      </c>
      <c r="BC1690" s="0" t="s">
        <v>5876</v>
      </c>
      <c r="BD1690" s="0" t="s">
        <v>11113</v>
      </c>
      <c r="BE1690" s="0" t="s">
        <v>11114</v>
      </c>
      <c r="BG1690" s="125"/>
      <c r="BH1690" s="0" t="s">
        <v>253</v>
      </c>
      <c r="BI1690" s="112" t="n">
        <v>5060201659860</v>
      </c>
      <c r="BJ1690" s="126"/>
      <c r="BK1690" s="0" t="s">
        <v>215</v>
      </c>
      <c r="BL1690" s="112" t="n">
        <v>4</v>
      </c>
      <c r="BM1690" s="112" t="n">
        <v>4</v>
      </c>
      <c r="BN1690" s="112" t="n">
        <v>4</v>
      </c>
      <c r="BO1690" s="111" t="n">
        <v>20</v>
      </c>
      <c r="BP1690" s="125"/>
      <c r="BQ1690" s="127"/>
    </row>
    <row r="1691" customFormat="false" ht="13.8" hidden="false" customHeight="false" outlineLevel="0" collapsed="false">
      <c r="A1691" s="0" t="s">
        <v>11115</v>
      </c>
      <c r="B1691" s="0" t="s">
        <v>11069</v>
      </c>
      <c r="C1691" s="0" t="s">
        <v>1394</v>
      </c>
      <c r="D1691" s="0" t="s">
        <v>1333</v>
      </c>
      <c r="E1691" s="0" t="s">
        <v>194</v>
      </c>
      <c r="F1691" s="0" t="s">
        <v>195</v>
      </c>
      <c r="G1691" s="0" t="s">
        <v>196</v>
      </c>
      <c r="H1691" s="0" t="s">
        <v>197</v>
      </c>
      <c r="J1691" s="111" t="n">
        <v>2</v>
      </c>
      <c r="K1691" s="0" t="s">
        <v>198</v>
      </c>
      <c r="L1691" s="0" t="s">
        <v>533</v>
      </c>
      <c r="M1691" s="0" t="s">
        <v>199</v>
      </c>
      <c r="Q1691" s="120" t="s">
        <v>200</v>
      </c>
      <c r="R1691" s="0" t="s">
        <v>16</v>
      </c>
      <c r="S1691" s="0" t="s">
        <v>201</v>
      </c>
      <c r="T1691" s="0" t="s">
        <v>198</v>
      </c>
      <c r="U1691" s="0" t="s">
        <v>202</v>
      </c>
      <c r="V1691" s="0" t="s">
        <v>1790</v>
      </c>
      <c r="W1691" s="110" t="s">
        <v>204</v>
      </c>
      <c r="X1691" s="111" t="n">
        <v>2019</v>
      </c>
      <c r="Y1691" s="111" t="s">
        <v>1624</v>
      </c>
      <c r="Z1691" s="111" t="s">
        <v>221</v>
      </c>
      <c r="AA1691" s="122" t="s">
        <v>200</v>
      </c>
      <c r="AB1691" s="0" t="s">
        <v>11116</v>
      </c>
      <c r="AC1691" s="0" t="s">
        <v>11117</v>
      </c>
      <c r="AD1691" s="111" t="n">
        <v>2019</v>
      </c>
      <c r="AE1691" s="111" t="s">
        <v>8218</v>
      </c>
      <c r="AI1691" s="111" t="s">
        <v>294</v>
      </c>
      <c r="AJ1691" s="111" t="s">
        <v>1793</v>
      </c>
      <c r="AK1691" s="0" t="s">
        <v>11116</v>
      </c>
      <c r="AM1691" s="111" t="n">
        <v>2017</v>
      </c>
      <c r="AN1691" s="111" t="s">
        <v>4401</v>
      </c>
      <c r="AT1691" s="0" t="s">
        <v>11118</v>
      </c>
      <c r="AU1691" s="0" t="s">
        <v>200</v>
      </c>
      <c r="AZ1691" s="0" t="s">
        <v>11119</v>
      </c>
      <c r="BA1691" s="124" t="s">
        <v>200</v>
      </c>
      <c r="BB1691" s="0" t="s">
        <v>248</v>
      </c>
      <c r="BC1691" s="0" t="s">
        <v>11120</v>
      </c>
      <c r="BD1691" s="0" t="s">
        <v>6634</v>
      </c>
      <c r="BE1691" s="0" t="s">
        <v>11121</v>
      </c>
      <c r="BF1691" s="0" t="s">
        <v>11122</v>
      </c>
      <c r="BG1691" s="125"/>
      <c r="BH1691" s="0" t="s">
        <v>253</v>
      </c>
      <c r="BI1691" s="112" t="n">
        <v>5060146467810</v>
      </c>
      <c r="BJ1691" s="126"/>
      <c r="BK1691" s="0" t="s">
        <v>215</v>
      </c>
      <c r="BL1691" s="112" t="n">
        <v>4</v>
      </c>
      <c r="BM1691" s="112" t="n">
        <v>4</v>
      </c>
      <c r="BN1691" s="112" t="n">
        <v>4</v>
      </c>
      <c r="BO1691" s="111" t="n">
        <v>20</v>
      </c>
      <c r="BP1691" s="125"/>
      <c r="BQ1691" s="127" t="s">
        <v>216</v>
      </c>
    </row>
    <row r="1692" customFormat="false" ht="13.8" hidden="false" customHeight="false" outlineLevel="0" collapsed="false">
      <c r="A1692" s="0" t="s">
        <v>11123</v>
      </c>
      <c r="B1692" s="0" t="s">
        <v>11069</v>
      </c>
      <c r="C1692" s="0" t="s">
        <v>192</v>
      </c>
      <c r="D1692" s="0" t="s">
        <v>193</v>
      </c>
      <c r="E1692" s="0" t="s">
        <v>194</v>
      </c>
      <c r="F1692" s="0" t="s">
        <v>195</v>
      </c>
      <c r="G1692" s="0" t="s">
        <v>196</v>
      </c>
      <c r="H1692" s="0" t="s">
        <v>197</v>
      </c>
      <c r="J1692" s="111" t="n">
        <v>1</v>
      </c>
      <c r="K1692" s="0" t="s">
        <v>198</v>
      </c>
      <c r="L1692" s="0" t="s">
        <v>198</v>
      </c>
      <c r="M1692" s="0" t="s">
        <v>199</v>
      </c>
      <c r="Q1692" s="120"/>
      <c r="R1692" s="0" t="s">
        <v>16</v>
      </c>
      <c r="S1692" s="0" t="s">
        <v>201</v>
      </c>
      <c r="T1692" s="0" t="s">
        <v>198</v>
      </c>
      <c r="U1692" s="0" t="s">
        <v>239</v>
      </c>
      <c r="V1692" s="0" t="s">
        <v>1790</v>
      </c>
      <c r="W1692" s="110" t="s">
        <v>204</v>
      </c>
      <c r="X1692" s="111" t="n">
        <v>2020</v>
      </c>
      <c r="Y1692" s="111" t="s">
        <v>240</v>
      </c>
      <c r="Z1692" s="111" t="s">
        <v>198</v>
      </c>
      <c r="AA1692" s="122"/>
      <c r="AB1692" s="0" t="s">
        <v>3630</v>
      </c>
      <c r="AC1692" s="0" t="s">
        <v>206</v>
      </c>
      <c r="AD1692" s="111" t="s">
        <v>198</v>
      </c>
      <c r="AE1692" s="111" t="s">
        <v>198</v>
      </c>
      <c r="AI1692" s="111" t="s">
        <v>294</v>
      </c>
      <c r="AJ1692" s="111" t="s">
        <v>191</v>
      </c>
      <c r="AK1692" s="111" t="s">
        <v>206</v>
      </c>
      <c r="AM1692" s="111" t="s">
        <v>849</v>
      </c>
      <c r="AN1692" s="111" t="s">
        <v>208</v>
      </c>
      <c r="AS1692" s="0" t="s">
        <v>1305</v>
      </c>
      <c r="AU1692" s="0" t="s">
        <v>267</v>
      </c>
      <c r="AZ1692" s="0" t="s">
        <v>11124</v>
      </c>
      <c r="BA1692" s="124" t="s">
        <v>200</v>
      </c>
      <c r="BB1692" s="0" t="s">
        <v>248</v>
      </c>
      <c r="BC1692" s="0" t="s">
        <v>11125</v>
      </c>
      <c r="BD1692" s="0" t="s">
        <v>11126</v>
      </c>
      <c r="BE1692" s="0" t="s">
        <v>11127</v>
      </c>
      <c r="BG1692" s="125"/>
      <c r="BH1692" s="0" t="s">
        <v>11095</v>
      </c>
      <c r="BI1692" s="112" t="n">
        <v>4589664270081</v>
      </c>
      <c r="BJ1692" s="126"/>
      <c r="BK1692" s="0" t="s">
        <v>215</v>
      </c>
      <c r="BL1692" s="112" t="n">
        <v>4</v>
      </c>
      <c r="BM1692" s="112" t="n">
        <v>4</v>
      </c>
      <c r="BN1692" s="112" t="n">
        <v>4</v>
      </c>
      <c r="BO1692" s="111" t="n">
        <v>20</v>
      </c>
      <c r="BP1692" s="125"/>
      <c r="BQ1692" s="127"/>
    </row>
    <row r="1693" customFormat="false" ht="13.8" hidden="false" customHeight="true" outlineLevel="0" collapsed="false">
      <c r="A1693" s="0" t="s">
        <v>11128</v>
      </c>
      <c r="B1693" s="0" t="s">
        <v>11069</v>
      </c>
      <c r="C1693" s="0" t="s">
        <v>234</v>
      </c>
      <c r="D1693" s="0" t="s">
        <v>193</v>
      </c>
      <c r="E1693" s="0" t="s">
        <v>194</v>
      </c>
      <c r="F1693" s="0" t="s">
        <v>195</v>
      </c>
      <c r="G1693" s="0" t="s">
        <v>196</v>
      </c>
      <c r="H1693" s="0" t="s">
        <v>197</v>
      </c>
      <c r="J1693" s="111" t="n">
        <v>1</v>
      </c>
      <c r="K1693" s="0" t="s">
        <v>198</v>
      </c>
      <c r="L1693" s="0" t="s">
        <v>198</v>
      </c>
      <c r="M1693" s="0" t="s">
        <v>235</v>
      </c>
      <c r="N1693" s="0" t="s">
        <v>11129</v>
      </c>
      <c r="O1693" s="0" t="s">
        <v>237</v>
      </c>
      <c r="P1693" s="0" t="s">
        <v>238</v>
      </c>
      <c r="Q1693" s="120" t="s">
        <v>200</v>
      </c>
      <c r="R1693" s="0" t="s">
        <v>16</v>
      </c>
      <c r="S1693" s="0" t="s">
        <v>201</v>
      </c>
      <c r="T1693" s="0" t="s">
        <v>198</v>
      </c>
      <c r="U1693" s="0" t="s">
        <v>202</v>
      </c>
      <c r="V1693" s="0" t="s">
        <v>1790</v>
      </c>
      <c r="W1693" s="110" t="s">
        <v>204</v>
      </c>
      <c r="X1693" s="111" t="n">
        <v>2021</v>
      </c>
      <c r="Y1693" s="111" t="s">
        <v>498</v>
      </c>
      <c r="Z1693" s="111" t="s">
        <v>198</v>
      </c>
      <c r="AA1693" s="122" t="s">
        <v>200</v>
      </c>
      <c r="AB1693" s="0" t="s">
        <v>11130</v>
      </c>
      <c r="AC1693" s="0" t="s">
        <v>5335</v>
      </c>
      <c r="AD1693" s="111" t="n">
        <v>2021</v>
      </c>
      <c r="AE1693" s="111" t="s">
        <v>198</v>
      </c>
      <c r="AI1693" s="111" t="s">
        <v>922</v>
      </c>
      <c r="AJ1693" s="111" t="s">
        <v>191</v>
      </c>
      <c r="AK1693" s="111" t="s">
        <v>206</v>
      </c>
      <c r="AL1693" s="0" t="s">
        <v>200</v>
      </c>
      <c r="AM1693" s="111" t="n">
        <v>1986</v>
      </c>
      <c r="AN1693" s="111" t="s">
        <v>263</v>
      </c>
      <c r="AR1693" s="0" t="s">
        <v>200</v>
      </c>
      <c r="AS1693" s="0" t="s">
        <v>225</v>
      </c>
      <c r="AT1693" s="0" t="s">
        <v>226</v>
      </c>
      <c r="AU1693" s="0" t="s">
        <v>244</v>
      </c>
      <c r="AV1693" s="128" t="s">
        <v>245</v>
      </c>
      <c r="AW1693" s="0" t="s">
        <v>246</v>
      </c>
      <c r="AZ1693" s="123" t="s">
        <v>11131</v>
      </c>
      <c r="BA1693" s="124" t="s">
        <v>200</v>
      </c>
      <c r="BB1693" s="0" t="s">
        <v>248</v>
      </c>
      <c r="BC1693" s="0" t="s">
        <v>11132</v>
      </c>
      <c r="BD1693" s="0" t="s">
        <v>11133</v>
      </c>
      <c r="BE1693" s="0" t="s">
        <v>11134</v>
      </c>
      <c r="BG1693" s="125" t="s">
        <v>200</v>
      </c>
      <c r="BH1693" s="104" t="s">
        <v>253</v>
      </c>
      <c r="BI1693" s="129" t="n">
        <v>5060264375479</v>
      </c>
      <c r="BJ1693" s="126" t="s">
        <v>200</v>
      </c>
      <c r="BK1693" s="0" t="s">
        <v>215</v>
      </c>
      <c r="BL1693" s="112" t="n">
        <v>4</v>
      </c>
      <c r="BM1693" s="112" t="n">
        <v>4</v>
      </c>
      <c r="BN1693" s="112" t="n">
        <v>4</v>
      </c>
      <c r="BO1693" s="111" t="n">
        <v>20</v>
      </c>
      <c r="BP1693" s="125" t="s">
        <v>200</v>
      </c>
      <c r="BQ1693" s="127"/>
    </row>
    <row r="1694" customFormat="false" ht="13.8" hidden="false" customHeight="true" outlineLevel="0" collapsed="false">
      <c r="A1694" s="0" t="s">
        <v>11135</v>
      </c>
      <c r="B1694" s="0" t="s">
        <v>11069</v>
      </c>
      <c r="C1694" s="0" t="s">
        <v>2304</v>
      </c>
      <c r="D1694" s="0" t="s">
        <v>5239</v>
      </c>
      <c r="E1694" s="0" t="s">
        <v>1622</v>
      </c>
      <c r="F1694" s="0" t="s">
        <v>195</v>
      </c>
      <c r="G1694" s="0" t="s">
        <v>330</v>
      </c>
      <c r="H1694" s="0" t="s">
        <v>197</v>
      </c>
      <c r="J1694" s="111" t="n">
        <v>1</v>
      </c>
      <c r="K1694" s="0" t="s">
        <v>198</v>
      </c>
      <c r="L1694" s="0" t="s">
        <v>198</v>
      </c>
      <c r="M1694" s="0" t="s">
        <v>199</v>
      </c>
      <c r="Q1694" s="120"/>
      <c r="R1694" s="0" t="s">
        <v>16</v>
      </c>
      <c r="S1694" s="0" t="s">
        <v>201</v>
      </c>
      <c r="T1694" s="0" t="s">
        <v>198</v>
      </c>
      <c r="U1694" s="0" t="s">
        <v>202</v>
      </c>
      <c r="V1694" s="0" t="s">
        <v>1790</v>
      </c>
      <c r="W1694" s="110" t="s">
        <v>204</v>
      </c>
      <c r="X1694" s="111" t="n">
        <v>2022</v>
      </c>
      <c r="Z1694" s="111" t="s">
        <v>221</v>
      </c>
      <c r="AA1694" s="122" t="s">
        <v>200</v>
      </c>
      <c r="AB1694" s="0" t="s">
        <v>11136</v>
      </c>
      <c r="AC1694" s="0" t="s">
        <v>11137</v>
      </c>
      <c r="AD1694" s="111" t="n">
        <v>2022</v>
      </c>
      <c r="AE1694" s="111" t="s">
        <v>198</v>
      </c>
      <c r="AI1694" s="111" t="s">
        <v>294</v>
      </c>
      <c r="AJ1694" s="111" t="s">
        <v>1793</v>
      </c>
      <c r="AK1694" s="111" t="s">
        <v>11136</v>
      </c>
      <c r="AM1694" s="111" t="s">
        <v>849</v>
      </c>
      <c r="AN1694" s="111" t="s">
        <v>4091</v>
      </c>
      <c r="AT1694" s="0" t="s">
        <v>576</v>
      </c>
      <c r="AU1694" s="0" t="s">
        <v>332</v>
      </c>
      <c r="AV1694" s="128"/>
      <c r="AZ1694" s="123" t="s">
        <v>11138</v>
      </c>
      <c r="BA1694" s="124" t="s">
        <v>200</v>
      </c>
      <c r="BB1694" s="0" t="s">
        <v>248</v>
      </c>
      <c r="BC1694" s="0" t="s">
        <v>11139</v>
      </c>
      <c r="BE1694" s="0" t="s">
        <v>213</v>
      </c>
      <c r="BF1694" s="0" t="s">
        <v>11140</v>
      </c>
      <c r="BG1694" s="125"/>
      <c r="BH1694" s="104" t="s">
        <v>253</v>
      </c>
      <c r="BI1694" s="129" t="n">
        <v>7350002931400</v>
      </c>
      <c r="BJ1694" s="126"/>
      <c r="BK1694" s="0" t="s">
        <v>215</v>
      </c>
      <c r="BL1694" s="112" t="n">
        <v>4</v>
      </c>
      <c r="BM1694" s="112" t="n">
        <v>4</v>
      </c>
      <c r="BN1694" s="112" t="n">
        <v>4</v>
      </c>
      <c r="BO1694" s="111" t="n">
        <v>20</v>
      </c>
      <c r="BP1694" s="125"/>
      <c r="BQ1694" s="127" t="s">
        <v>5461</v>
      </c>
    </row>
    <row r="1695" customFormat="false" ht="13.8" hidden="false" customHeight="false" outlineLevel="0" collapsed="false">
      <c r="A1695" s="0" t="s">
        <v>11141</v>
      </c>
      <c r="B1695" s="0" t="s">
        <v>11069</v>
      </c>
      <c r="C1695" s="0" t="s">
        <v>1267</v>
      </c>
      <c r="D1695" s="0" t="s">
        <v>1333</v>
      </c>
      <c r="E1695" s="0" t="s">
        <v>194</v>
      </c>
      <c r="F1695" s="0" t="s">
        <v>195</v>
      </c>
      <c r="G1695" s="0" t="s">
        <v>196</v>
      </c>
      <c r="H1695" s="0" t="s">
        <v>4389</v>
      </c>
      <c r="I1695" s="0" t="s">
        <v>2367</v>
      </c>
      <c r="J1695" s="111" t="n">
        <v>1</v>
      </c>
      <c r="K1695" s="131" t="s">
        <v>198</v>
      </c>
      <c r="L1695" s="0" t="s">
        <v>198</v>
      </c>
      <c r="M1695" s="0" t="s">
        <v>199</v>
      </c>
      <c r="O1695" s="0" t="s">
        <v>200</v>
      </c>
      <c r="Q1695" s="120" t="s">
        <v>200</v>
      </c>
      <c r="R1695" s="0" t="s">
        <v>16</v>
      </c>
      <c r="S1695" s="0" t="s">
        <v>201</v>
      </c>
      <c r="T1695" s="0" t="s">
        <v>198</v>
      </c>
      <c r="U1695" s="0" t="s">
        <v>202</v>
      </c>
      <c r="V1695" s="0" t="s">
        <v>1790</v>
      </c>
      <c r="W1695" s="110" t="s">
        <v>204</v>
      </c>
      <c r="X1695" s="111" t="n">
        <v>2020</v>
      </c>
      <c r="Y1695" s="111" t="s">
        <v>205</v>
      </c>
      <c r="Z1695" s="111" t="s">
        <v>198</v>
      </c>
      <c r="AA1695" s="122" t="s">
        <v>200</v>
      </c>
      <c r="AB1695" s="0" t="s">
        <v>11142</v>
      </c>
      <c r="AC1695" s="0" t="s">
        <v>5041</v>
      </c>
      <c r="AD1695" s="111" t="n">
        <v>2020</v>
      </c>
      <c r="AE1695" s="111" t="s">
        <v>198</v>
      </c>
      <c r="AI1695" s="111" t="s">
        <v>294</v>
      </c>
      <c r="AJ1695" s="111" t="s">
        <v>1793</v>
      </c>
      <c r="AK1695" s="0" t="s">
        <v>11142</v>
      </c>
      <c r="AM1695" s="111" t="n">
        <v>2014</v>
      </c>
      <c r="AN1695" s="111" t="s">
        <v>5043</v>
      </c>
      <c r="AS1695" s="0" t="s">
        <v>200</v>
      </c>
      <c r="AT1695" s="0" t="s">
        <v>11143</v>
      </c>
      <c r="AU1695" s="0" t="s">
        <v>470</v>
      </c>
      <c r="AV1695" s="0" t="s">
        <v>200</v>
      </c>
      <c r="AZ1695" s="0" t="s">
        <v>11144</v>
      </c>
      <c r="BA1695" s="124" t="s">
        <v>200</v>
      </c>
      <c r="BB1695" s="0" t="s">
        <v>248</v>
      </c>
      <c r="BC1695" s="0" t="s">
        <v>11145</v>
      </c>
      <c r="BE1695" s="104" t="s">
        <v>11146</v>
      </c>
      <c r="BG1695" s="125" t="s">
        <v>200</v>
      </c>
      <c r="BH1695" s="0" t="s">
        <v>253</v>
      </c>
      <c r="BI1695" s="112" t="n">
        <v>8718591186974</v>
      </c>
      <c r="BJ1695" s="126" t="s">
        <v>200</v>
      </c>
      <c r="BK1695" s="0" t="s">
        <v>215</v>
      </c>
      <c r="BL1695" s="112" t="n">
        <v>4</v>
      </c>
      <c r="BM1695" s="112" t="n">
        <v>4</v>
      </c>
      <c r="BN1695" s="112" t="n">
        <v>4</v>
      </c>
      <c r="BO1695" s="111" t="n">
        <v>20</v>
      </c>
      <c r="BP1695" s="125" t="s">
        <v>200</v>
      </c>
      <c r="BQ1695" s="127"/>
    </row>
    <row r="1696" customFormat="false" ht="13.8" hidden="false" customHeight="false" outlineLevel="0" collapsed="false">
      <c r="A1696" s="0" t="s">
        <v>11147</v>
      </c>
      <c r="B1696" s="0" t="s">
        <v>11069</v>
      </c>
      <c r="C1696" s="0" t="s">
        <v>192</v>
      </c>
      <c r="D1696" s="0" t="s">
        <v>5239</v>
      </c>
      <c r="E1696" s="0" t="s">
        <v>194</v>
      </c>
      <c r="F1696" s="0" t="s">
        <v>195</v>
      </c>
      <c r="G1696" s="0" t="s">
        <v>196</v>
      </c>
      <c r="H1696" s="0" t="s">
        <v>197</v>
      </c>
      <c r="J1696" s="111" t="n">
        <v>1</v>
      </c>
      <c r="K1696" s="131" t="s">
        <v>198</v>
      </c>
      <c r="L1696" s="0" t="s">
        <v>198</v>
      </c>
      <c r="M1696" s="0" t="s">
        <v>199</v>
      </c>
      <c r="Q1696" s="120"/>
      <c r="R1696" s="0" t="s">
        <v>16</v>
      </c>
      <c r="S1696" s="0" t="s">
        <v>201</v>
      </c>
      <c r="T1696" s="0" t="s">
        <v>198</v>
      </c>
      <c r="U1696" s="0" t="s">
        <v>202</v>
      </c>
      <c r="V1696" s="0" t="s">
        <v>1790</v>
      </c>
      <c r="W1696" s="110" t="s">
        <v>204</v>
      </c>
      <c r="X1696" s="111" t="n">
        <v>2022</v>
      </c>
      <c r="Z1696" s="111" t="s">
        <v>198</v>
      </c>
      <c r="AA1696" s="122"/>
      <c r="AB1696" s="0" t="s">
        <v>11148</v>
      </c>
      <c r="AC1696" s="0" t="s">
        <v>1209</v>
      </c>
      <c r="AD1696" s="111" t="n">
        <v>2022</v>
      </c>
      <c r="AE1696" s="111" t="s">
        <v>198</v>
      </c>
      <c r="AI1696" s="111" t="s">
        <v>207</v>
      </c>
      <c r="AK1696" s="0" t="s">
        <v>11148</v>
      </c>
      <c r="AM1696" s="111" t="n">
        <v>2022</v>
      </c>
      <c r="AN1696" s="111" t="s">
        <v>208</v>
      </c>
      <c r="AS1696" s="0" t="s">
        <v>11149</v>
      </c>
      <c r="AU1696" s="0" t="s">
        <v>1306</v>
      </c>
      <c r="AZ1696" s="0" t="s">
        <v>11150</v>
      </c>
      <c r="BA1696" s="124" t="s">
        <v>200</v>
      </c>
      <c r="BB1696" s="0" t="s">
        <v>248</v>
      </c>
      <c r="BC1696" s="0" t="s">
        <v>11151</v>
      </c>
      <c r="BD1696" s="0" t="s">
        <v>11152</v>
      </c>
      <c r="BE1696" s="104" t="s">
        <v>11153</v>
      </c>
      <c r="BG1696" s="125"/>
      <c r="BH1696" s="0" t="s">
        <v>5611</v>
      </c>
      <c r="BJ1696" s="126"/>
      <c r="BK1696" s="0" t="s">
        <v>215</v>
      </c>
      <c r="BL1696" s="112" t="n">
        <v>4</v>
      </c>
      <c r="BM1696" s="112" t="n">
        <v>4</v>
      </c>
      <c r="BN1696" s="112" t="n">
        <v>4</v>
      </c>
      <c r="BO1696" s="111" t="n">
        <v>20</v>
      </c>
      <c r="BP1696" s="125"/>
      <c r="BQ1696" s="127"/>
    </row>
    <row r="1697" customFormat="false" ht="13.8" hidden="false" customHeight="false" outlineLevel="0" collapsed="false">
      <c r="A1697" s="0" t="s">
        <v>11154</v>
      </c>
      <c r="B1697" s="0" t="s">
        <v>11069</v>
      </c>
      <c r="C1697" s="131" t="s">
        <v>6012</v>
      </c>
      <c r="D1697" s="131" t="s">
        <v>1333</v>
      </c>
      <c r="E1697" s="0" t="s">
        <v>313</v>
      </c>
      <c r="F1697" s="0" t="s">
        <v>314</v>
      </c>
      <c r="G1697" s="0" t="s">
        <v>330</v>
      </c>
      <c r="H1697" s="0" t="s">
        <v>197</v>
      </c>
      <c r="I1697" s="131"/>
      <c r="J1697" s="111" t="n">
        <v>4</v>
      </c>
      <c r="K1697" s="0" t="s">
        <v>11155</v>
      </c>
      <c r="L1697" s="0" t="s">
        <v>533</v>
      </c>
      <c r="M1697" s="0" t="s">
        <v>199</v>
      </c>
      <c r="O1697" s="0" t="s">
        <v>200</v>
      </c>
      <c r="Q1697" s="120" t="s">
        <v>200</v>
      </c>
      <c r="R1697" s="0" t="s">
        <v>16</v>
      </c>
      <c r="S1697" s="131" t="s">
        <v>201</v>
      </c>
      <c r="T1697" s="0" t="s">
        <v>198</v>
      </c>
      <c r="U1697" s="131" t="s">
        <v>202</v>
      </c>
      <c r="V1697" s="0" t="s">
        <v>1790</v>
      </c>
      <c r="W1697" s="110" t="s">
        <v>204</v>
      </c>
      <c r="X1697" s="130" t="n">
        <v>2020</v>
      </c>
      <c r="Y1697" s="130" t="s">
        <v>498</v>
      </c>
      <c r="Z1697" s="130" t="s">
        <v>198</v>
      </c>
      <c r="AA1697" s="122" t="s">
        <v>200</v>
      </c>
      <c r="AB1697" s="131" t="s">
        <v>9448</v>
      </c>
      <c r="AC1697" s="131" t="s">
        <v>9448</v>
      </c>
      <c r="AD1697" s="130" t="n">
        <v>2020</v>
      </c>
      <c r="AE1697" s="130" t="s">
        <v>222</v>
      </c>
      <c r="AF1697" s="130"/>
      <c r="AG1697" s="111" t="s">
        <v>241</v>
      </c>
      <c r="AH1697" s="130" t="s">
        <v>11156</v>
      </c>
      <c r="AI1697" s="130" t="s">
        <v>207</v>
      </c>
      <c r="AJ1697" s="130"/>
      <c r="AK1697" s="111" t="str">
        <f aca="false">(AB1697)</f>
        <v>Nintendo</v>
      </c>
      <c r="AM1697" s="111" t="n">
        <f aca="false">AD1697</f>
        <v>2020</v>
      </c>
      <c r="AN1697" s="130" t="s">
        <v>208</v>
      </c>
      <c r="AO1697" s="131" t="s">
        <v>200</v>
      </c>
      <c r="AR1697" s="0" t="s">
        <v>11157</v>
      </c>
      <c r="AS1697" s="0" t="s">
        <v>11158</v>
      </c>
      <c r="AT1697" s="0" t="s">
        <v>11159</v>
      </c>
      <c r="AU1697" s="0" t="s">
        <v>200</v>
      </c>
      <c r="AV1697" s="0" t="s">
        <v>11030</v>
      </c>
      <c r="AW1697" s="0" t="s">
        <v>10117</v>
      </c>
      <c r="AZ1697" s="131" t="s">
        <v>11160</v>
      </c>
      <c r="BA1697" s="124" t="s">
        <v>200</v>
      </c>
      <c r="BB1697" s="0" t="s">
        <v>248</v>
      </c>
      <c r="BC1697" s="0" t="s">
        <v>11161</v>
      </c>
      <c r="BD1697" s="0" t="s">
        <v>11162</v>
      </c>
      <c r="BE1697" s="0" t="s">
        <v>11163</v>
      </c>
      <c r="BF1697" s="0" t="s">
        <v>200</v>
      </c>
      <c r="BG1697" s="125" t="s">
        <v>200</v>
      </c>
      <c r="BH1697" s="0" t="s">
        <v>253</v>
      </c>
      <c r="BI1697" s="112" t="n">
        <v>45496425425</v>
      </c>
      <c r="BJ1697" s="126" t="s">
        <v>200</v>
      </c>
      <c r="BK1697" s="131" t="s">
        <v>215</v>
      </c>
      <c r="BL1697" s="112" t="n">
        <v>4</v>
      </c>
      <c r="BM1697" s="112" t="n">
        <v>4</v>
      </c>
      <c r="BN1697" s="112" t="n">
        <v>4</v>
      </c>
      <c r="BO1697" s="111" t="n">
        <v>20</v>
      </c>
      <c r="BP1697" s="125" t="s">
        <v>200</v>
      </c>
      <c r="BQ1697" s="127" t="s">
        <v>216</v>
      </c>
    </row>
    <row r="1698" customFormat="false" ht="13.8" hidden="false" customHeight="false" outlineLevel="0" collapsed="false">
      <c r="A1698" s="0" t="s">
        <v>11164</v>
      </c>
      <c r="B1698" s="0" t="s">
        <v>11069</v>
      </c>
      <c r="C1698" s="131" t="s">
        <v>1267</v>
      </c>
      <c r="D1698" s="131" t="s">
        <v>11165</v>
      </c>
      <c r="E1698" s="0" t="s">
        <v>194</v>
      </c>
      <c r="F1698" s="0" t="s">
        <v>1509</v>
      </c>
      <c r="G1698" s="0" t="s">
        <v>330</v>
      </c>
      <c r="H1698" s="0" t="s">
        <v>4389</v>
      </c>
      <c r="I1698" s="131"/>
      <c r="J1698" s="111" t="n">
        <v>1</v>
      </c>
      <c r="K1698" s="0" t="s">
        <v>198</v>
      </c>
      <c r="L1698" s="0" t="s">
        <v>198</v>
      </c>
      <c r="M1698" s="0" t="s">
        <v>199</v>
      </c>
      <c r="Q1698" s="120"/>
      <c r="R1698" s="0" t="s">
        <v>16</v>
      </c>
      <c r="S1698" s="131" t="s">
        <v>1834</v>
      </c>
      <c r="T1698" s="0" t="s">
        <v>4851</v>
      </c>
      <c r="U1698" s="131" t="s">
        <v>202</v>
      </c>
      <c r="V1698" s="0" t="s">
        <v>1790</v>
      </c>
      <c r="W1698" s="110" t="s">
        <v>204</v>
      </c>
      <c r="X1698" s="130" t="n">
        <v>2020</v>
      </c>
      <c r="Y1698" s="130" t="s">
        <v>1702</v>
      </c>
      <c r="Z1698" s="130" t="s">
        <v>757</v>
      </c>
      <c r="AA1698" s="122"/>
      <c r="AB1698" s="131" t="s">
        <v>11166</v>
      </c>
      <c r="AC1698" s="131" t="s">
        <v>5506</v>
      </c>
      <c r="AD1698" s="130" t="n">
        <v>2020</v>
      </c>
      <c r="AE1698" s="130" t="s">
        <v>198</v>
      </c>
      <c r="AF1698" s="130"/>
      <c r="AH1698" s="130"/>
      <c r="AI1698" s="130" t="s">
        <v>294</v>
      </c>
      <c r="AJ1698" s="130" t="s">
        <v>1793</v>
      </c>
      <c r="AK1698" s="111" t="s">
        <v>11166</v>
      </c>
      <c r="AM1698" s="111" t="n">
        <v>2014</v>
      </c>
      <c r="AN1698" s="130" t="s">
        <v>208</v>
      </c>
      <c r="AO1698" s="131"/>
      <c r="AR1698" s="0" t="s">
        <v>11167</v>
      </c>
      <c r="AS1698" s="0" t="s">
        <v>200</v>
      </c>
      <c r="AU1698" s="0" t="s">
        <v>1871</v>
      </c>
      <c r="AZ1698" s="131" t="s">
        <v>11168</v>
      </c>
      <c r="BA1698" s="124" t="s">
        <v>200</v>
      </c>
      <c r="BB1698" s="0" t="s">
        <v>248</v>
      </c>
      <c r="BC1698" s="0" t="s">
        <v>11169</v>
      </c>
      <c r="BE1698" s="0" t="s">
        <v>11170</v>
      </c>
      <c r="BF1698" s="0" t="s">
        <v>11171</v>
      </c>
      <c r="BG1698" s="125" t="s">
        <v>200</v>
      </c>
      <c r="BH1698" s="0" t="s">
        <v>6150</v>
      </c>
      <c r="BI1698" s="112" t="n">
        <v>5060690791447</v>
      </c>
      <c r="BJ1698" s="126"/>
      <c r="BK1698" s="131" t="s">
        <v>215</v>
      </c>
      <c r="BL1698" s="112" t="n">
        <v>4</v>
      </c>
      <c r="BM1698" s="112" t="n">
        <v>4</v>
      </c>
      <c r="BN1698" s="112" t="n">
        <v>4</v>
      </c>
      <c r="BO1698" s="111" t="n">
        <v>20</v>
      </c>
      <c r="BP1698" s="125"/>
      <c r="BQ1698" s="127" t="s">
        <v>5461</v>
      </c>
    </row>
    <row r="1699" customFormat="false" ht="13.8" hidden="false" customHeight="false" outlineLevel="0" collapsed="false">
      <c r="A1699" s="0" t="s">
        <v>11172</v>
      </c>
      <c r="B1699" s="0" t="s">
        <v>11069</v>
      </c>
      <c r="C1699" s="131" t="s">
        <v>329</v>
      </c>
      <c r="D1699" s="131" t="s">
        <v>5239</v>
      </c>
      <c r="E1699" s="0" t="s">
        <v>194</v>
      </c>
      <c r="F1699" s="0" t="s">
        <v>195</v>
      </c>
      <c r="G1699" s="0" t="s">
        <v>330</v>
      </c>
      <c r="H1699" s="0" t="s">
        <v>197</v>
      </c>
      <c r="I1699" s="131"/>
      <c r="J1699" s="111" t="n">
        <v>1</v>
      </c>
      <c r="K1699" s="0" t="s">
        <v>198</v>
      </c>
      <c r="L1699" s="0" t="s">
        <v>198</v>
      </c>
      <c r="M1699" s="0" t="s">
        <v>199</v>
      </c>
      <c r="Q1699" s="120"/>
      <c r="R1699" s="0" t="s">
        <v>16</v>
      </c>
      <c r="S1699" s="131" t="s">
        <v>5247</v>
      </c>
      <c r="T1699" s="0" t="s">
        <v>198</v>
      </c>
      <c r="U1699" s="131" t="s">
        <v>202</v>
      </c>
      <c r="V1699" s="0" t="s">
        <v>1790</v>
      </c>
      <c r="W1699" s="110" t="s">
        <v>204</v>
      </c>
      <c r="X1699" s="130" t="n">
        <v>2021</v>
      </c>
      <c r="Y1699" s="130" t="s">
        <v>498</v>
      </c>
      <c r="Z1699" s="130" t="s">
        <v>757</v>
      </c>
      <c r="AA1699" s="122"/>
      <c r="AB1699" s="131" t="s">
        <v>11173</v>
      </c>
      <c r="AC1699" s="131" t="s">
        <v>5724</v>
      </c>
      <c r="AD1699" s="130" t="n">
        <v>2021</v>
      </c>
      <c r="AE1699" s="130" t="s">
        <v>5241</v>
      </c>
      <c r="AF1699" s="130"/>
      <c r="AH1699" s="130"/>
      <c r="AI1699" s="130" t="s">
        <v>294</v>
      </c>
      <c r="AJ1699" s="130" t="s">
        <v>1793</v>
      </c>
      <c r="AK1699" s="131" t="s">
        <v>11173</v>
      </c>
      <c r="AM1699" s="111" t="n">
        <v>2021</v>
      </c>
      <c r="AN1699" s="130" t="s">
        <v>510</v>
      </c>
      <c r="AO1699" s="131"/>
      <c r="AT1699" s="0" t="s">
        <v>2328</v>
      </c>
      <c r="AU1699" s="0" t="s">
        <v>332</v>
      </c>
      <c r="AZ1699" s="131" t="s">
        <v>11174</v>
      </c>
      <c r="BA1699" s="124" t="s">
        <v>200</v>
      </c>
      <c r="BB1699" s="0" t="s">
        <v>248</v>
      </c>
      <c r="BC1699" s="0" t="s">
        <v>11175</v>
      </c>
      <c r="BD1699" s="0" t="s">
        <v>2777</v>
      </c>
      <c r="BE1699" s="0" t="s">
        <v>11176</v>
      </c>
      <c r="BG1699" s="125"/>
      <c r="BH1699" s="0" t="s">
        <v>253</v>
      </c>
      <c r="BI1699" s="112" t="n">
        <v>83760328370472</v>
      </c>
      <c r="BJ1699" s="126"/>
      <c r="BK1699" s="131" t="s">
        <v>215</v>
      </c>
      <c r="BL1699" s="112" t="n">
        <v>4</v>
      </c>
      <c r="BM1699" s="112" t="n">
        <v>4</v>
      </c>
      <c r="BN1699" s="112" t="n">
        <v>4</v>
      </c>
      <c r="BO1699" s="111" t="n">
        <v>20</v>
      </c>
      <c r="BP1699" s="125"/>
      <c r="BQ1699" s="127"/>
    </row>
    <row r="1700" customFormat="false" ht="13.8" hidden="false" customHeight="false" outlineLevel="0" collapsed="false">
      <c r="A1700" s="0" t="s">
        <v>11177</v>
      </c>
      <c r="B1700" s="0" t="s">
        <v>11069</v>
      </c>
      <c r="C1700" s="0" t="s">
        <v>1719</v>
      </c>
      <c r="D1700" s="0" t="s">
        <v>1333</v>
      </c>
      <c r="E1700" s="0" t="s">
        <v>194</v>
      </c>
      <c r="F1700" s="0" t="s">
        <v>314</v>
      </c>
      <c r="G1700" s="0" t="s">
        <v>391</v>
      </c>
      <c r="H1700" s="0" t="s">
        <v>197</v>
      </c>
      <c r="J1700" s="111" t="n">
        <v>4</v>
      </c>
      <c r="K1700" s="0" t="s">
        <v>198</v>
      </c>
      <c r="L1700" s="0" t="s">
        <v>456</v>
      </c>
      <c r="M1700" s="0" t="s">
        <v>199</v>
      </c>
      <c r="O1700" s="0" t="s">
        <v>200</v>
      </c>
      <c r="Q1700" s="120" t="s">
        <v>200</v>
      </c>
      <c r="R1700" s="0" t="s">
        <v>16</v>
      </c>
      <c r="S1700" s="0" t="s">
        <v>201</v>
      </c>
      <c r="T1700" s="0" t="s">
        <v>198</v>
      </c>
      <c r="U1700" s="0" t="s">
        <v>202</v>
      </c>
      <c r="V1700" s="0" t="s">
        <v>1790</v>
      </c>
      <c r="W1700" s="110" t="s">
        <v>204</v>
      </c>
      <c r="X1700" s="111" t="n">
        <v>2017</v>
      </c>
      <c r="Z1700" s="111" t="s">
        <v>198</v>
      </c>
      <c r="AA1700" s="122" t="s">
        <v>200</v>
      </c>
      <c r="AB1700" s="0" t="s">
        <v>9448</v>
      </c>
      <c r="AC1700" s="0" t="s">
        <v>9448</v>
      </c>
      <c r="AD1700" s="111" t="n">
        <v>2017</v>
      </c>
      <c r="AE1700" s="111" t="s">
        <v>222</v>
      </c>
      <c r="AH1700" s="111" t="s">
        <v>1983</v>
      </c>
      <c r="AI1700" s="111" t="s">
        <v>207</v>
      </c>
      <c r="AK1700" s="111" t="str">
        <f aca="false">(AB1700)</f>
        <v>Nintendo</v>
      </c>
      <c r="AM1700" s="111" t="n">
        <f aca="false">AD1700</f>
        <v>2017</v>
      </c>
      <c r="AN1700" s="111" t="s">
        <v>208</v>
      </c>
      <c r="AO1700" s="0" t="s">
        <v>11178</v>
      </c>
      <c r="AP1700" s="0" t="s">
        <v>200</v>
      </c>
      <c r="AS1700" s="0" t="s">
        <v>200</v>
      </c>
      <c r="AT1700" s="0" t="s">
        <v>1380</v>
      </c>
      <c r="AU1700" s="0" t="s">
        <v>200</v>
      </c>
      <c r="AV1700" s="0" t="s">
        <v>200</v>
      </c>
      <c r="AZ1700" s="0" t="s">
        <v>11179</v>
      </c>
      <c r="BA1700" s="124" t="s">
        <v>200</v>
      </c>
      <c r="BB1700" s="0" t="s">
        <v>248</v>
      </c>
      <c r="BC1700" s="0" t="s">
        <v>11180</v>
      </c>
      <c r="BD1700" s="0" t="s">
        <v>11181</v>
      </c>
      <c r="BE1700" s="0" t="s">
        <v>11182</v>
      </c>
      <c r="BF1700" s="0" t="s">
        <v>11183</v>
      </c>
      <c r="BG1700" s="125" t="s">
        <v>200</v>
      </c>
      <c r="BH1700" s="0" t="s">
        <v>253</v>
      </c>
      <c r="BI1700" s="112" t="n">
        <v>45496420338</v>
      </c>
      <c r="BJ1700" s="126" t="s">
        <v>200</v>
      </c>
      <c r="BK1700" s="0" t="s">
        <v>215</v>
      </c>
      <c r="BL1700" s="112" t="n">
        <v>4</v>
      </c>
      <c r="BM1700" s="112" t="n">
        <v>4</v>
      </c>
      <c r="BN1700" s="112" t="n">
        <v>4</v>
      </c>
      <c r="BO1700" s="111" t="n">
        <v>20</v>
      </c>
      <c r="BP1700" s="125" t="s">
        <v>200</v>
      </c>
      <c r="BQ1700" s="127" t="s">
        <v>216</v>
      </c>
    </row>
    <row r="1701" customFormat="false" ht="13.8" hidden="false" customHeight="false" outlineLevel="0" collapsed="false">
      <c r="A1701" s="0" t="s">
        <v>11184</v>
      </c>
      <c r="B1701" s="0" t="s">
        <v>11069</v>
      </c>
      <c r="C1701" s="0" t="s">
        <v>2304</v>
      </c>
      <c r="D1701" s="131" t="s">
        <v>5239</v>
      </c>
      <c r="E1701" s="0" t="s">
        <v>194</v>
      </c>
      <c r="F1701" s="0" t="s">
        <v>195</v>
      </c>
      <c r="G1701" s="0" t="s">
        <v>330</v>
      </c>
      <c r="H1701" s="0" t="s">
        <v>219</v>
      </c>
      <c r="J1701" s="111" t="n">
        <v>1</v>
      </c>
      <c r="K1701" s="0" t="s">
        <v>198</v>
      </c>
      <c r="L1701" s="0" t="s">
        <v>198</v>
      </c>
      <c r="M1701" s="0" t="s">
        <v>199</v>
      </c>
      <c r="Q1701" s="120"/>
      <c r="R1701" s="0" t="s">
        <v>16</v>
      </c>
      <c r="S1701" s="131" t="s">
        <v>5247</v>
      </c>
      <c r="T1701" s="0" t="s">
        <v>198</v>
      </c>
      <c r="U1701" s="0" t="s">
        <v>285</v>
      </c>
      <c r="V1701" s="0" t="s">
        <v>1790</v>
      </c>
      <c r="W1701" s="110" t="s">
        <v>204</v>
      </c>
      <c r="X1701" s="111" t="n">
        <v>2022</v>
      </c>
      <c r="Y1701" s="111" t="s">
        <v>498</v>
      </c>
      <c r="Z1701" s="111" t="s">
        <v>221</v>
      </c>
      <c r="AA1701" s="122" t="s">
        <v>200</v>
      </c>
      <c r="AB1701" s="0" t="s">
        <v>11185</v>
      </c>
      <c r="AC1701" s="0" t="s">
        <v>5249</v>
      </c>
      <c r="AD1701" s="111" t="s">
        <v>198</v>
      </c>
      <c r="AE1701" s="111" t="s">
        <v>198</v>
      </c>
      <c r="AI1701" s="130" t="s">
        <v>294</v>
      </c>
      <c r="AJ1701" s="111" t="s">
        <v>1793</v>
      </c>
      <c r="AK1701" s="111" t="s">
        <v>11185</v>
      </c>
      <c r="AM1701" s="111" t="n">
        <v>2019</v>
      </c>
      <c r="AN1701" s="111" t="s">
        <v>1887</v>
      </c>
      <c r="AT1701" s="0" t="s">
        <v>266</v>
      </c>
      <c r="AU1701" s="0" t="s">
        <v>332</v>
      </c>
      <c r="AV1701" s="0" t="s">
        <v>11186</v>
      </c>
      <c r="AZ1701" s="0" t="s">
        <v>11187</v>
      </c>
      <c r="BA1701" s="124" t="s">
        <v>200</v>
      </c>
      <c r="BB1701" s="0" t="s">
        <v>248</v>
      </c>
      <c r="BC1701" s="0" t="s">
        <v>11188</v>
      </c>
      <c r="BE1701" s="0" t="s">
        <v>11189</v>
      </c>
      <c r="BF1701" s="0" t="s">
        <v>200</v>
      </c>
      <c r="BG1701" s="125"/>
      <c r="BH1701" s="0" t="s">
        <v>5611</v>
      </c>
      <c r="BJ1701" s="126"/>
      <c r="BK1701" s="0" t="s">
        <v>215</v>
      </c>
      <c r="BL1701" s="112" t="n">
        <v>4</v>
      </c>
      <c r="BM1701" s="112" t="n">
        <v>4</v>
      </c>
      <c r="BN1701" s="112" t="n">
        <v>4</v>
      </c>
      <c r="BO1701" s="111" t="n">
        <v>30</v>
      </c>
      <c r="BP1701" s="125"/>
      <c r="BQ1701" s="127" t="s">
        <v>5461</v>
      </c>
    </row>
    <row r="1702" customFormat="false" ht="13.8" hidden="false" customHeight="false" outlineLevel="0" collapsed="false">
      <c r="A1702" s="0" t="s">
        <v>11190</v>
      </c>
      <c r="B1702" s="0" t="s">
        <v>11069</v>
      </c>
      <c r="C1702" s="0" t="s">
        <v>558</v>
      </c>
      <c r="D1702" s="0" t="s">
        <v>193</v>
      </c>
      <c r="E1702" s="0" t="s">
        <v>194</v>
      </c>
      <c r="F1702" s="0" t="s">
        <v>195</v>
      </c>
      <c r="G1702" s="0" t="s">
        <v>196</v>
      </c>
      <c r="H1702" s="0" t="s">
        <v>838</v>
      </c>
      <c r="I1702" s="0" t="s">
        <v>839</v>
      </c>
      <c r="J1702" s="111" t="n">
        <v>2</v>
      </c>
      <c r="K1702" s="0" t="s">
        <v>198</v>
      </c>
      <c r="L1702" s="0" t="s">
        <v>533</v>
      </c>
      <c r="M1702" s="0" t="s">
        <v>274</v>
      </c>
      <c r="Q1702" s="120"/>
      <c r="R1702" s="0" t="s">
        <v>16</v>
      </c>
      <c r="S1702" s="0" t="s">
        <v>201</v>
      </c>
      <c r="T1702" s="0" t="s">
        <v>11191</v>
      </c>
      <c r="U1702" s="0" t="s">
        <v>202</v>
      </c>
      <c r="V1702" s="0" t="s">
        <v>1790</v>
      </c>
      <c r="W1702" s="110" t="s">
        <v>204</v>
      </c>
      <c r="X1702" s="111" t="n">
        <v>2021</v>
      </c>
      <c r="Y1702" s="111" t="s">
        <v>498</v>
      </c>
      <c r="Z1702" s="111" t="s">
        <v>198</v>
      </c>
      <c r="AA1702" s="122"/>
      <c r="AB1702" s="0" t="s">
        <v>11192</v>
      </c>
      <c r="AC1702" s="0" t="s">
        <v>7635</v>
      </c>
      <c r="AD1702" s="111" t="n">
        <v>2021</v>
      </c>
      <c r="AE1702" s="111" t="s">
        <v>198</v>
      </c>
      <c r="AI1702" s="111" t="s">
        <v>207</v>
      </c>
      <c r="AK1702" s="111" t="s">
        <v>11193</v>
      </c>
      <c r="AM1702" s="111" t="n">
        <v>2021</v>
      </c>
      <c r="AN1702" s="111" t="s">
        <v>510</v>
      </c>
      <c r="AP1702" s="0" t="s">
        <v>275</v>
      </c>
      <c r="AS1702" s="0" t="s">
        <v>276</v>
      </c>
      <c r="AU1702" s="0" t="s">
        <v>2616</v>
      </c>
      <c r="AV1702" s="0" t="s">
        <v>894</v>
      </c>
      <c r="AZ1702" s="0" t="s">
        <v>11194</v>
      </c>
      <c r="BA1702" s="124" t="s">
        <v>200</v>
      </c>
      <c r="BB1702" s="0" t="s">
        <v>462</v>
      </c>
      <c r="BC1702" s="0" t="s">
        <v>11195</v>
      </c>
      <c r="BE1702" s="0" t="s">
        <v>11196</v>
      </c>
      <c r="BG1702" s="125"/>
      <c r="BH1702" s="0" t="s">
        <v>6150</v>
      </c>
      <c r="BI1702" s="112" t="n">
        <v>3760156487939</v>
      </c>
      <c r="BJ1702" s="126"/>
      <c r="BK1702" s="0" t="s">
        <v>215</v>
      </c>
      <c r="BL1702" s="112" t="n">
        <v>4</v>
      </c>
      <c r="BM1702" s="112" t="n">
        <v>4</v>
      </c>
      <c r="BN1702" s="112" t="n">
        <v>4</v>
      </c>
      <c r="BO1702" s="111" t="n">
        <v>20</v>
      </c>
      <c r="BP1702" s="125"/>
      <c r="BQ1702" s="127"/>
    </row>
    <row r="1703" customFormat="false" ht="13.8" hidden="false" customHeight="false" outlineLevel="0" collapsed="false">
      <c r="A1703" s="0" t="s">
        <v>11197</v>
      </c>
      <c r="B1703" s="0" t="s">
        <v>11069</v>
      </c>
      <c r="C1703" s="131" t="s">
        <v>1970</v>
      </c>
      <c r="D1703" s="0" t="s">
        <v>1333</v>
      </c>
      <c r="E1703" s="0" t="s">
        <v>194</v>
      </c>
      <c r="F1703" s="0" t="s">
        <v>195</v>
      </c>
      <c r="G1703" s="0" t="s">
        <v>196</v>
      </c>
      <c r="H1703" s="0" t="s">
        <v>197</v>
      </c>
      <c r="J1703" s="111" t="n">
        <v>1</v>
      </c>
      <c r="K1703" s="0" t="s">
        <v>198</v>
      </c>
      <c r="L1703" s="0" t="s">
        <v>198</v>
      </c>
      <c r="M1703" s="0" t="s">
        <v>199</v>
      </c>
      <c r="O1703" s="0" t="s">
        <v>200</v>
      </c>
      <c r="Q1703" s="120" t="s">
        <v>200</v>
      </c>
      <c r="R1703" s="0" t="s">
        <v>16</v>
      </c>
      <c r="S1703" s="0" t="s">
        <v>201</v>
      </c>
      <c r="T1703" s="0" t="s">
        <v>198</v>
      </c>
      <c r="U1703" s="0" t="s">
        <v>202</v>
      </c>
      <c r="V1703" s="0" t="s">
        <v>1790</v>
      </c>
      <c r="W1703" s="110" t="s">
        <v>204</v>
      </c>
      <c r="X1703" s="111" t="n">
        <v>2020</v>
      </c>
      <c r="Y1703" s="111" t="s">
        <v>498</v>
      </c>
      <c r="Z1703" s="111" t="s">
        <v>221</v>
      </c>
      <c r="AA1703" s="122" t="s">
        <v>200</v>
      </c>
      <c r="AB1703" s="0" t="s">
        <v>5419</v>
      </c>
      <c r="AC1703" s="0" t="s">
        <v>7635</v>
      </c>
      <c r="AD1703" s="111" t="n">
        <v>2020</v>
      </c>
      <c r="AE1703" s="111" t="s">
        <v>198</v>
      </c>
      <c r="AI1703" s="111" t="s">
        <v>922</v>
      </c>
      <c r="AJ1703" s="111" t="s">
        <v>3887</v>
      </c>
      <c r="AK1703" s="0" t="s">
        <v>3079</v>
      </c>
      <c r="AL1703" s="0" t="s">
        <v>200</v>
      </c>
      <c r="AM1703" s="111" t="n">
        <v>2003</v>
      </c>
      <c r="AN1703" s="111" t="s">
        <v>510</v>
      </c>
      <c r="AP1703" s="0" t="s">
        <v>275</v>
      </c>
      <c r="AQ1703" s="0" t="s">
        <v>200</v>
      </c>
      <c r="AR1703" s="0" t="s">
        <v>200</v>
      </c>
      <c r="AS1703" s="0" t="s">
        <v>276</v>
      </c>
      <c r="AU1703" s="0" t="s">
        <v>277</v>
      </c>
      <c r="AV1703" s="0" t="s">
        <v>200</v>
      </c>
      <c r="AZ1703" s="0" t="s">
        <v>11198</v>
      </c>
      <c r="BA1703" s="124" t="s">
        <v>200</v>
      </c>
      <c r="BB1703" s="0" t="s">
        <v>248</v>
      </c>
      <c r="BC1703" s="0" t="s">
        <v>11199</v>
      </c>
      <c r="BD1703" s="0" t="s">
        <v>3082</v>
      </c>
      <c r="BE1703" s="104" t="s">
        <v>3083</v>
      </c>
      <c r="BF1703" s="104" t="s">
        <v>200</v>
      </c>
      <c r="BG1703" s="125" t="s">
        <v>200</v>
      </c>
      <c r="BH1703" s="0" t="s">
        <v>253</v>
      </c>
      <c r="BI1703" s="112" t="n">
        <v>3760156486611</v>
      </c>
      <c r="BJ1703" s="126" t="s">
        <v>200</v>
      </c>
      <c r="BK1703" s="0" t="s">
        <v>215</v>
      </c>
      <c r="BL1703" s="112" t="n">
        <v>4</v>
      </c>
      <c r="BM1703" s="112" t="n">
        <v>4</v>
      </c>
      <c r="BN1703" s="112" t="n">
        <v>4</v>
      </c>
      <c r="BO1703" s="111" t="n">
        <v>20</v>
      </c>
      <c r="BP1703" s="125" t="s">
        <v>200</v>
      </c>
      <c r="BQ1703" s="127"/>
    </row>
    <row r="1704" customFormat="false" ht="13.8" hidden="false" customHeight="false" outlineLevel="0" collapsed="false">
      <c r="A1704" s="0" t="s">
        <v>11200</v>
      </c>
      <c r="B1704" s="0" t="s">
        <v>11069</v>
      </c>
      <c r="C1704" s="131" t="s">
        <v>1970</v>
      </c>
      <c r="D1704" s="0" t="s">
        <v>1333</v>
      </c>
      <c r="E1704" s="0" t="s">
        <v>194</v>
      </c>
      <c r="F1704" s="0" t="s">
        <v>195</v>
      </c>
      <c r="G1704" s="0" t="s">
        <v>196</v>
      </c>
      <c r="H1704" s="0" t="s">
        <v>197</v>
      </c>
      <c r="J1704" s="111" t="n">
        <v>1</v>
      </c>
      <c r="K1704" s="0" t="s">
        <v>198</v>
      </c>
      <c r="L1704" s="0" t="s">
        <v>198</v>
      </c>
      <c r="M1704" s="0" t="s">
        <v>199</v>
      </c>
      <c r="O1704" s="0" t="s">
        <v>200</v>
      </c>
      <c r="Q1704" s="120" t="s">
        <v>200</v>
      </c>
      <c r="R1704" s="0" t="s">
        <v>16</v>
      </c>
      <c r="S1704" s="0" t="s">
        <v>201</v>
      </c>
      <c r="T1704" s="0" t="s">
        <v>198</v>
      </c>
      <c r="U1704" s="0" t="s">
        <v>202</v>
      </c>
      <c r="V1704" s="0" t="s">
        <v>1790</v>
      </c>
      <c r="W1704" s="110" t="s">
        <v>204</v>
      </c>
      <c r="X1704" s="111" t="n">
        <v>2018</v>
      </c>
      <c r="Y1704" s="111" t="s">
        <v>498</v>
      </c>
      <c r="Z1704" s="111" t="s">
        <v>221</v>
      </c>
      <c r="AA1704" s="122" t="s">
        <v>200</v>
      </c>
      <c r="AB1704" s="0" t="s">
        <v>5419</v>
      </c>
      <c r="AC1704" s="0" t="s">
        <v>7635</v>
      </c>
      <c r="AD1704" s="111" t="n">
        <v>2018</v>
      </c>
      <c r="AE1704" s="111" t="s">
        <v>198</v>
      </c>
      <c r="AI1704" s="111" t="s">
        <v>294</v>
      </c>
      <c r="AJ1704" s="111" t="s">
        <v>3887</v>
      </c>
      <c r="AK1704" s="0" t="s">
        <v>3079</v>
      </c>
      <c r="AL1704" s="0" t="s">
        <v>200</v>
      </c>
      <c r="AM1704" s="111" t="n">
        <v>2005</v>
      </c>
      <c r="AN1704" s="111" t="s">
        <v>510</v>
      </c>
      <c r="AP1704" s="0" t="s">
        <v>275</v>
      </c>
      <c r="AQ1704" s="0" t="s">
        <v>200</v>
      </c>
      <c r="AR1704" s="0" t="s">
        <v>200</v>
      </c>
      <c r="AS1704" s="0" t="s">
        <v>276</v>
      </c>
      <c r="AU1704" s="0" t="s">
        <v>277</v>
      </c>
      <c r="AV1704" s="0" t="s">
        <v>200</v>
      </c>
      <c r="AZ1704" s="0" t="s">
        <v>11201</v>
      </c>
      <c r="BA1704" s="124" t="s">
        <v>200</v>
      </c>
      <c r="BB1704" s="0" t="s">
        <v>248</v>
      </c>
      <c r="BC1704" s="0" t="s">
        <v>11202</v>
      </c>
      <c r="BD1704" s="0" t="s">
        <v>11203</v>
      </c>
      <c r="BE1704" s="104" t="s">
        <v>11204</v>
      </c>
      <c r="BF1704" s="104" t="s">
        <v>200</v>
      </c>
      <c r="BG1704" s="125" t="s">
        <v>200</v>
      </c>
      <c r="BH1704" s="0" t="s">
        <v>253</v>
      </c>
      <c r="BI1704" s="112" t="n">
        <v>3760156482361</v>
      </c>
      <c r="BJ1704" s="126" t="s">
        <v>200</v>
      </c>
      <c r="BK1704" s="0" t="s">
        <v>215</v>
      </c>
      <c r="BL1704" s="112" t="n">
        <v>4</v>
      </c>
      <c r="BM1704" s="112" t="n">
        <v>4</v>
      </c>
      <c r="BN1704" s="112" t="n">
        <v>4</v>
      </c>
      <c r="BO1704" s="111" t="n">
        <v>20</v>
      </c>
      <c r="BP1704" s="125" t="s">
        <v>200</v>
      </c>
      <c r="BQ1704" s="127"/>
    </row>
    <row r="1705" customFormat="false" ht="13.8" hidden="false" customHeight="false" outlineLevel="0" collapsed="false">
      <c r="A1705" s="0" t="s">
        <v>11205</v>
      </c>
      <c r="B1705" s="0" t="s">
        <v>11069</v>
      </c>
      <c r="C1705" s="0" t="s">
        <v>1970</v>
      </c>
      <c r="D1705" s="0" t="s">
        <v>1869</v>
      </c>
      <c r="E1705" s="0" t="s">
        <v>194</v>
      </c>
      <c r="F1705" s="0" t="s">
        <v>195</v>
      </c>
      <c r="G1705" s="0" t="s">
        <v>196</v>
      </c>
      <c r="H1705" s="0" t="s">
        <v>901</v>
      </c>
      <c r="J1705" s="111" t="n">
        <v>2</v>
      </c>
      <c r="K1705" s="0" t="s">
        <v>198</v>
      </c>
      <c r="L1705" s="0" t="s">
        <v>533</v>
      </c>
      <c r="M1705" s="0" t="s">
        <v>199</v>
      </c>
      <c r="Q1705" s="120" t="s">
        <v>200</v>
      </c>
      <c r="R1705" s="0" t="s">
        <v>16</v>
      </c>
      <c r="S1705" s="0" t="s">
        <v>201</v>
      </c>
      <c r="T1705" s="0" t="s">
        <v>198</v>
      </c>
      <c r="U1705" s="0" t="s">
        <v>202</v>
      </c>
      <c r="V1705" s="0" t="s">
        <v>1790</v>
      </c>
      <c r="W1705" s="110" t="s">
        <v>204</v>
      </c>
      <c r="X1705" s="111" t="n">
        <v>2019</v>
      </c>
      <c r="Y1705" s="111" t="s">
        <v>607</v>
      </c>
      <c r="Z1705" s="111" t="s">
        <v>221</v>
      </c>
      <c r="AA1705" s="122" t="s">
        <v>200</v>
      </c>
      <c r="AB1705" s="0" t="s">
        <v>4578</v>
      </c>
      <c r="AC1705" s="0" t="s">
        <v>9448</v>
      </c>
      <c r="AD1705" s="111" t="n">
        <v>2019</v>
      </c>
      <c r="AE1705" s="111" t="s">
        <v>222</v>
      </c>
      <c r="AH1705" s="111" t="s">
        <v>914</v>
      </c>
      <c r="AI1705" s="111" t="s">
        <v>207</v>
      </c>
      <c r="AK1705" s="111" t="str">
        <f aca="false">(AB1705)</f>
        <v>Platinum games</v>
      </c>
      <c r="AM1705" s="111" t="n">
        <f aca="false">AD1705</f>
        <v>2019</v>
      </c>
      <c r="AN1705" s="111" t="s">
        <v>208</v>
      </c>
      <c r="AT1705" s="0" t="s">
        <v>11206</v>
      </c>
      <c r="AU1705" s="0" t="s">
        <v>267</v>
      </c>
      <c r="AV1705" s="0" t="s">
        <v>3869</v>
      </c>
      <c r="AZ1705" s="0" t="s">
        <v>11207</v>
      </c>
      <c r="BA1705" s="124" t="s">
        <v>200</v>
      </c>
      <c r="BB1705" s="0" t="s">
        <v>248</v>
      </c>
      <c r="BC1705" s="0" t="s">
        <v>11208</v>
      </c>
      <c r="BD1705" s="0" t="s">
        <v>11209</v>
      </c>
      <c r="BE1705" s="0" t="s">
        <v>11210</v>
      </c>
      <c r="BF1705" s="0" t="s">
        <v>11211</v>
      </c>
      <c r="BG1705" s="125"/>
      <c r="BH1705" s="0" t="s">
        <v>253</v>
      </c>
      <c r="BI1705" s="112" t="n">
        <v>45496424688</v>
      </c>
      <c r="BJ1705" s="126"/>
      <c r="BK1705" s="0" t="s">
        <v>215</v>
      </c>
      <c r="BL1705" s="112" t="n">
        <v>4</v>
      </c>
      <c r="BM1705" s="112" t="n">
        <v>4</v>
      </c>
      <c r="BN1705" s="112" t="n">
        <v>4</v>
      </c>
      <c r="BO1705" s="111" t="n">
        <v>20</v>
      </c>
      <c r="BP1705" s="125"/>
      <c r="BQ1705" s="127" t="s">
        <v>216</v>
      </c>
    </row>
    <row r="1706" customFormat="false" ht="13.8" hidden="false" customHeight="false" outlineLevel="0" collapsed="false">
      <c r="A1706" s="0" t="s">
        <v>11212</v>
      </c>
      <c r="B1706" s="0" t="s">
        <v>11069</v>
      </c>
      <c r="C1706" s="0" t="s">
        <v>380</v>
      </c>
      <c r="D1706" s="0" t="s">
        <v>193</v>
      </c>
      <c r="E1706" s="0" t="s">
        <v>194</v>
      </c>
      <c r="F1706" s="0" t="s">
        <v>195</v>
      </c>
      <c r="G1706" s="0" t="s">
        <v>196</v>
      </c>
      <c r="H1706" s="0" t="s">
        <v>400</v>
      </c>
      <c r="J1706" s="111" t="n">
        <v>2</v>
      </c>
      <c r="K1706" s="0" t="s">
        <v>198</v>
      </c>
      <c r="L1706" s="0" t="s">
        <v>533</v>
      </c>
      <c r="M1706" s="0" t="s">
        <v>199</v>
      </c>
      <c r="Q1706" s="120"/>
      <c r="R1706" s="0" t="s">
        <v>16</v>
      </c>
      <c r="S1706" s="0" t="s">
        <v>201</v>
      </c>
      <c r="T1706" s="0" t="s">
        <v>198</v>
      </c>
      <c r="U1706" s="0" t="s">
        <v>202</v>
      </c>
      <c r="V1706" s="0" t="s">
        <v>1790</v>
      </c>
      <c r="W1706" s="110" t="s">
        <v>204</v>
      </c>
      <c r="X1706" s="111" t="n">
        <v>2021</v>
      </c>
      <c r="Y1706" s="111" t="s">
        <v>498</v>
      </c>
      <c r="Z1706" s="111" t="s">
        <v>221</v>
      </c>
      <c r="AA1706" s="122" t="s">
        <v>200</v>
      </c>
      <c r="AB1706" s="0" t="s">
        <v>11213</v>
      </c>
      <c r="AC1706" s="0" t="s">
        <v>11214</v>
      </c>
      <c r="AD1706" s="111" t="n">
        <v>2021</v>
      </c>
      <c r="AE1706" s="111" t="s">
        <v>11215</v>
      </c>
      <c r="AI1706" s="111" t="s">
        <v>207</v>
      </c>
      <c r="AK1706" s="111" t="str">
        <f aca="false">(AB1706)</f>
        <v>Souris-lab</v>
      </c>
      <c r="AM1706" s="111" t="n">
        <v>2021</v>
      </c>
      <c r="AN1706" s="111" t="s">
        <v>510</v>
      </c>
      <c r="AO1706" s="0" t="s">
        <v>609</v>
      </c>
      <c r="AT1706" s="0" t="s">
        <v>381</v>
      </c>
      <c r="AU1706" s="0" t="s">
        <v>244</v>
      </c>
      <c r="AZ1706" s="0" t="s">
        <v>11216</v>
      </c>
      <c r="BA1706" s="124" t="s">
        <v>200</v>
      </c>
      <c r="BB1706" s="0" t="s">
        <v>248</v>
      </c>
      <c r="BC1706" s="0" t="s">
        <v>6501</v>
      </c>
      <c r="BD1706" s="0" t="s">
        <v>11217</v>
      </c>
      <c r="BE1706" s="0" t="s">
        <v>11217</v>
      </c>
      <c r="BG1706" s="125"/>
      <c r="BH1706" s="0" t="s">
        <v>253</v>
      </c>
      <c r="BI1706" s="0" t="n">
        <v>8436016711074</v>
      </c>
      <c r="BJ1706" s="126"/>
      <c r="BK1706" s="0" t="s">
        <v>215</v>
      </c>
      <c r="BL1706" s="112" t="n">
        <v>4</v>
      </c>
      <c r="BM1706" s="112" t="n">
        <v>4</v>
      </c>
      <c r="BN1706" s="112" t="n">
        <v>4</v>
      </c>
      <c r="BO1706" s="111" t="n">
        <v>20</v>
      </c>
      <c r="BP1706" s="125"/>
      <c r="BQ1706" s="127"/>
    </row>
    <row r="1707" customFormat="false" ht="13.8" hidden="false" customHeight="false" outlineLevel="0" collapsed="false">
      <c r="A1707" s="0" t="s">
        <v>11218</v>
      </c>
      <c r="B1707" s="0" t="s">
        <v>11069</v>
      </c>
      <c r="C1707" s="0" t="s">
        <v>2655</v>
      </c>
      <c r="D1707" s="0" t="s">
        <v>193</v>
      </c>
      <c r="E1707" s="0" t="s">
        <v>848</v>
      </c>
      <c r="F1707" s="0" t="s">
        <v>848</v>
      </c>
      <c r="G1707" s="0" t="s">
        <v>848</v>
      </c>
      <c r="H1707" s="0" t="s">
        <v>197</v>
      </c>
      <c r="J1707" s="111" t="n">
        <v>2</v>
      </c>
      <c r="K1707" s="0" t="s">
        <v>198</v>
      </c>
      <c r="L1707" s="0" t="s">
        <v>392</v>
      </c>
      <c r="M1707" s="0" t="s">
        <v>220</v>
      </c>
      <c r="O1707" s="0" t="s">
        <v>200</v>
      </c>
      <c r="Q1707" s="120" t="s">
        <v>200</v>
      </c>
      <c r="R1707" s="0" t="s">
        <v>16</v>
      </c>
      <c r="S1707" s="0" t="s">
        <v>201</v>
      </c>
      <c r="T1707" s="0" t="s">
        <v>198</v>
      </c>
      <c r="U1707" s="0" t="s">
        <v>202</v>
      </c>
      <c r="V1707" s="0" t="s">
        <v>1790</v>
      </c>
      <c r="W1707" s="110" t="s">
        <v>204</v>
      </c>
      <c r="X1707" s="111" t="n">
        <v>2019</v>
      </c>
      <c r="Y1707" s="111" t="s">
        <v>205</v>
      </c>
      <c r="Z1707" s="111" t="s">
        <v>198</v>
      </c>
      <c r="AA1707" s="122" t="s">
        <v>200</v>
      </c>
      <c r="AB1707" s="0" t="s">
        <v>393</v>
      </c>
      <c r="AC1707" s="0" t="s">
        <v>393</v>
      </c>
      <c r="AD1707" s="111" t="n">
        <v>2019</v>
      </c>
      <c r="AE1707" s="111" t="s">
        <v>198</v>
      </c>
      <c r="AI1707" s="111" t="s">
        <v>294</v>
      </c>
      <c r="AJ1707" s="111" t="s">
        <v>295</v>
      </c>
      <c r="AK1707" s="111" t="s">
        <v>393</v>
      </c>
      <c r="AL1707" s="0" t="s">
        <v>216</v>
      </c>
      <c r="AM1707" s="111" t="s">
        <v>849</v>
      </c>
      <c r="AN1707" s="111" t="s">
        <v>510</v>
      </c>
      <c r="AO1707" s="0" t="s">
        <v>9045</v>
      </c>
      <c r="AS1707" s="0" t="s">
        <v>200</v>
      </c>
      <c r="AV1707" s="0" t="s">
        <v>11219</v>
      </c>
      <c r="AZ1707" s="0" t="s">
        <v>11220</v>
      </c>
      <c r="BA1707" s="124" t="s">
        <v>200</v>
      </c>
      <c r="BB1707" s="0" t="s">
        <v>325</v>
      </c>
      <c r="BC1707" s="0" t="s">
        <v>11221</v>
      </c>
      <c r="BD1707" s="0" t="s">
        <v>11222</v>
      </c>
      <c r="BE1707" s="104" t="s">
        <v>11223</v>
      </c>
      <c r="BG1707" s="125" t="s">
        <v>200</v>
      </c>
      <c r="BH1707" s="0" t="s">
        <v>253</v>
      </c>
      <c r="BI1707" s="112" t="n">
        <v>3499550372267</v>
      </c>
      <c r="BJ1707" s="126" t="s">
        <v>200</v>
      </c>
      <c r="BK1707" s="0" t="s">
        <v>215</v>
      </c>
      <c r="BL1707" s="112" t="n">
        <v>4</v>
      </c>
      <c r="BM1707" s="112" t="n">
        <v>4</v>
      </c>
      <c r="BN1707" s="112" t="n">
        <v>4</v>
      </c>
      <c r="BO1707" s="111" t="n">
        <v>20</v>
      </c>
      <c r="BP1707" s="125" t="s">
        <v>200</v>
      </c>
      <c r="BQ1707" s="127" t="s">
        <v>216</v>
      </c>
    </row>
    <row r="1708" customFormat="false" ht="13.8" hidden="false" customHeight="false" outlineLevel="0" collapsed="false">
      <c r="A1708" s="0" t="s">
        <v>11224</v>
      </c>
      <c r="B1708" s="0" t="s">
        <v>11069</v>
      </c>
      <c r="C1708" s="0" t="s">
        <v>858</v>
      </c>
      <c r="D1708" s="0" t="s">
        <v>1333</v>
      </c>
      <c r="E1708" s="0" t="s">
        <v>313</v>
      </c>
      <c r="F1708" s="0" t="s">
        <v>314</v>
      </c>
      <c r="G1708" s="0" t="s">
        <v>330</v>
      </c>
      <c r="H1708" s="0" t="s">
        <v>219</v>
      </c>
      <c r="J1708" s="111" t="n">
        <v>1</v>
      </c>
      <c r="K1708" s="0" t="s">
        <v>198</v>
      </c>
      <c r="L1708" s="0" t="s">
        <v>198</v>
      </c>
      <c r="M1708" s="0" t="s">
        <v>199</v>
      </c>
      <c r="Q1708" s="120"/>
      <c r="R1708" s="0" t="s">
        <v>16</v>
      </c>
      <c r="S1708" s="0" t="s">
        <v>201</v>
      </c>
      <c r="T1708" s="0" t="s">
        <v>198</v>
      </c>
      <c r="U1708" s="0" t="s">
        <v>239</v>
      </c>
      <c r="V1708" s="0" t="s">
        <v>1790</v>
      </c>
      <c r="W1708" s="110" t="s">
        <v>204</v>
      </c>
      <c r="X1708" s="111" t="n">
        <v>2021</v>
      </c>
      <c r="Y1708" s="111" t="s">
        <v>205</v>
      </c>
      <c r="Z1708" s="111" t="s">
        <v>757</v>
      </c>
      <c r="AA1708" s="122"/>
      <c r="AB1708" s="0" t="s">
        <v>3097</v>
      </c>
      <c r="AC1708" s="0" t="s">
        <v>9448</v>
      </c>
      <c r="AD1708" s="111" t="s">
        <v>198</v>
      </c>
      <c r="AE1708" s="111" t="s">
        <v>222</v>
      </c>
      <c r="AI1708" s="111" t="s">
        <v>207</v>
      </c>
      <c r="AK1708" s="111" t="str">
        <f aca="false">(AB1708)</f>
        <v>Artdink</v>
      </c>
      <c r="AM1708" s="111" t="n">
        <v>2021</v>
      </c>
      <c r="AN1708" s="111" t="s">
        <v>208</v>
      </c>
      <c r="AO1708" s="0" t="s">
        <v>9045</v>
      </c>
      <c r="AU1708" s="0" t="s">
        <v>1871</v>
      </c>
      <c r="AZ1708" s="0" t="s">
        <v>11225</v>
      </c>
      <c r="BA1708" s="124" t="s">
        <v>200</v>
      </c>
      <c r="BB1708" s="0" t="s">
        <v>248</v>
      </c>
      <c r="BC1708" s="0" t="s">
        <v>11226</v>
      </c>
      <c r="BE1708" s="104" t="s">
        <v>3717</v>
      </c>
      <c r="BF1708" s="0" t="s">
        <v>11227</v>
      </c>
      <c r="BG1708" s="125"/>
      <c r="BH1708" s="0" t="s">
        <v>11095</v>
      </c>
      <c r="BI1708" s="112" t="n">
        <v>4902370547795</v>
      </c>
      <c r="BJ1708" s="126"/>
      <c r="BK1708" s="0" t="s">
        <v>215</v>
      </c>
      <c r="BL1708" s="112" t="n">
        <v>4</v>
      </c>
      <c r="BM1708" s="112" t="n">
        <v>4</v>
      </c>
      <c r="BN1708" s="112" t="n">
        <v>4</v>
      </c>
      <c r="BO1708" s="111" t="n">
        <v>20</v>
      </c>
      <c r="BP1708" s="125"/>
      <c r="BQ1708" s="127"/>
    </row>
    <row r="1709" customFormat="false" ht="13.8" hidden="false" customHeight="false" outlineLevel="0" collapsed="false">
      <c r="A1709" s="0" t="s">
        <v>11228</v>
      </c>
      <c r="B1709" s="0" t="s">
        <v>11069</v>
      </c>
      <c r="C1709" s="0" t="s">
        <v>234</v>
      </c>
      <c r="D1709" s="0" t="s">
        <v>193</v>
      </c>
      <c r="E1709" s="0" t="s">
        <v>194</v>
      </c>
      <c r="F1709" s="0" t="s">
        <v>399</v>
      </c>
      <c r="G1709" s="0" t="s">
        <v>196</v>
      </c>
      <c r="H1709" s="0" t="s">
        <v>219</v>
      </c>
      <c r="J1709" s="111" t="n">
        <v>1</v>
      </c>
      <c r="K1709" s="0" t="s">
        <v>198</v>
      </c>
      <c r="L1709" s="0" t="s">
        <v>198</v>
      </c>
      <c r="M1709" s="0" t="s">
        <v>199</v>
      </c>
      <c r="O1709" s="0" t="s">
        <v>200</v>
      </c>
      <c r="Q1709" s="120" t="s">
        <v>200</v>
      </c>
      <c r="R1709" s="0" t="s">
        <v>16</v>
      </c>
      <c r="S1709" s="0" t="s">
        <v>201</v>
      </c>
      <c r="T1709" s="0" t="s">
        <v>198</v>
      </c>
      <c r="U1709" s="0" t="s">
        <v>202</v>
      </c>
      <c r="V1709" s="0" t="s">
        <v>1790</v>
      </c>
      <c r="W1709" s="110" t="s">
        <v>204</v>
      </c>
      <c r="X1709" s="111" t="n">
        <v>2017</v>
      </c>
      <c r="Z1709" s="111" t="s">
        <v>221</v>
      </c>
      <c r="AA1709" s="122" t="s">
        <v>200</v>
      </c>
      <c r="AB1709" s="0" t="s">
        <v>6342</v>
      </c>
      <c r="AC1709" s="0" t="s">
        <v>11229</v>
      </c>
      <c r="AD1709" s="111" t="n">
        <v>2017</v>
      </c>
      <c r="AE1709" s="111" t="s">
        <v>11230</v>
      </c>
      <c r="AF1709" s="111" t="s">
        <v>200</v>
      </c>
      <c r="AI1709" s="111" t="s">
        <v>207</v>
      </c>
      <c r="AK1709" s="111" t="str">
        <f aca="false">(AB1709)</f>
        <v>Inti creates</v>
      </c>
      <c r="AM1709" s="111" t="n">
        <f aca="false">AD1709</f>
        <v>2017</v>
      </c>
      <c r="AN1709" s="111" t="s">
        <v>208</v>
      </c>
      <c r="AS1709" s="0" t="s">
        <v>11231</v>
      </c>
      <c r="AV1709" s="0" t="s">
        <v>200</v>
      </c>
      <c r="AZ1709" s="0" t="s">
        <v>11232</v>
      </c>
      <c r="BA1709" s="124" t="s">
        <v>200</v>
      </c>
      <c r="BB1709" s="0" t="s">
        <v>248</v>
      </c>
      <c r="BC1709" s="0" t="s">
        <v>11233</v>
      </c>
      <c r="BD1709" s="0" t="s">
        <v>11234</v>
      </c>
      <c r="BE1709" s="0" t="s">
        <v>11235</v>
      </c>
      <c r="BG1709" s="125" t="s">
        <v>200</v>
      </c>
      <c r="BH1709" s="0" t="s">
        <v>253</v>
      </c>
      <c r="BI1709" s="112" t="n">
        <v>5060146465199</v>
      </c>
      <c r="BJ1709" s="126" t="s">
        <v>200</v>
      </c>
      <c r="BK1709" s="0" t="s">
        <v>215</v>
      </c>
      <c r="BL1709" s="112" t="n">
        <v>4</v>
      </c>
      <c r="BM1709" s="112" t="n">
        <v>4</v>
      </c>
      <c r="BN1709" s="112" t="n">
        <v>4</v>
      </c>
      <c r="BO1709" s="111" t="n">
        <v>20</v>
      </c>
      <c r="BP1709" s="125" t="s">
        <v>200</v>
      </c>
      <c r="BQ1709" s="127" t="s">
        <v>216</v>
      </c>
    </row>
    <row r="1710" customFormat="false" ht="13.8" hidden="false" customHeight="false" outlineLevel="0" collapsed="false">
      <c r="A1710" s="0" t="s">
        <v>11236</v>
      </c>
      <c r="B1710" s="0" t="s">
        <v>11069</v>
      </c>
      <c r="C1710" s="0" t="s">
        <v>380</v>
      </c>
      <c r="D1710" s="0" t="s">
        <v>5239</v>
      </c>
      <c r="E1710" s="0" t="s">
        <v>194</v>
      </c>
      <c r="F1710" s="0" t="s">
        <v>314</v>
      </c>
      <c r="G1710" s="0" t="s">
        <v>196</v>
      </c>
      <c r="H1710" s="0" t="s">
        <v>4389</v>
      </c>
      <c r="I1710" s="0" t="s">
        <v>839</v>
      </c>
      <c r="J1710" s="111" t="n">
        <v>1</v>
      </c>
      <c r="K1710" s="0" t="s">
        <v>198</v>
      </c>
      <c r="L1710" s="0" t="s">
        <v>198</v>
      </c>
      <c r="M1710" s="0" t="s">
        <v>199</v>
      </c>
      <c r="Q1710" s="120"/>
      <c r="R1710" s="0" t="s">
        <v>16</v>
      </c>
      <c r="S1710" s="0" t="s">
        <v>5247</v>
      </c>
      <c r="T1710" s="0" t="s">
        <v>198</v>
      </c>
      <c r="U1710" s="0" t="s">
        <v>285</v>
      </c>
      <c r="V1710" s="0" t="s">
        <v>1790</v>
      </c>
      <c r="W1710" s="110" t="s">
        <v>204</v>
      </c>
      <c r="X1710" s="111" t="n">
        <v>2022</v>
      </c>
      <c r="Y1710" s="111" t="s">
        <v>205</v>
      </c>
      <c r="Z1710" s="111" t="s">
        <v>221</v>
      </c>
      <c r="AA1710" s="122" t="s">
        <v>200</v>
      </c>
      <c r="AB1710" s="0" t="s">
        <v>11237</v>
      </c>
      <c r="AC1710" s="0" t="s">
        <v>8299</v>
      </c>
      <c r="AD1710" s="111" t="s">
        <v>198</v>
      </c>
      <c r="AE1710" s="111" t="s">
        <v>11238</v>
      </c>
      <c r="AI1710" s="111" t="s">
        <v>294</v>
      </c>
      <c r="AJ1710" s="111" t="s">
        <v>1793</v>
      </c>
      <c r="AK1710" s="0" t="s">
        <v>11237</v>
      </c>
      <c r="AM1710" s="111" t="n">
        <v>2019</v>
      </c>
      <c r="AN1710" s="111" t="s">
        <v>5295</v>
      </c>
      <c r="AT1710" s="0" t="s">
        <v>381</v>
      </c>
      <c r="AZ1710" s="0" t="s">
        <v>11239</v>
      </c>
      <c r="BA1710" s="124" t="s">
        <v>200</v>
      </c>
      <c r="BB1710" s="0" t="s">
        <v>248</v>
      </c>
      <c r="BC1710" s="0" t="s">
        <v>11240</v>
      </c>
      <c r="BE1710" s="0" t="s">
        <v>11241</v>
      </c>
      <c r="BG1710" s="125"/>
      <c r="BH1710" s="0" t="s">
        <v>5611</v>
      </c>
      <c r="BJ1710" s="126"/>
      <c r="BK1710" s="0" t="s">
        <v>215</v>
      </c>
      <c r="BL1710" s="112" t="n">
        <v>4</v>
      </c>
      <c r="BM1710" s="112" t="n">
        <v>4</v>
      </c>
      <c r="BN1710" s="112" t="n">
        <v>4</v>
      </c>
      <c r="BO1710" s="111" t="n">
        <v>20</v>
      </c>
      <c r="BP1710" s="125"/>
      <c r="BQ1710" s="127" t="s">
        <v>5461</v>
      </c>
    </row>
    <row r="1711" customFormat="false" ht="13.8" hidden="false" customHeight="false" outlineLevel="0" collapsed="false">
      <c r="A1711" s="0" t="s">
        <v>11242</v>
      </c>
      <c r="B1711" s="0" t="s">
        <v>11069</v>
      </c>
      <c r="C1711" s="0" t="s">
        <v>5944</v>
      </c>
      <c r="D1711" s="0" t="s">
        <v>312</v>
      </c>
      <c r="E1711" s="0" t="s">
        <v>194</v>
      </c>
      <c r="F1711" s="0" t="s">
        <v>1509</v>
      </c>
      <c r="G1711" s="0" t="s">
        <v>330</v>
      </c>
      <c r="H1711" s="0" t="s">
        <v>219</v>
      </c>
      <c r="J1711" s="111" t="n">
        <v>1</v>
      </c>
      <c r="K1711" s="0" t="s">
        <v>198</v>
      </c>
      <c r="L1711" s="0" t="s">
        <v>198</v>
      </c>
      <c r="M1711" s="0" t="s">
        <v>199</v>
      </c>
      <c r="Q1711" s="120" t="s">
        <v>200</v>
      </c>
      <c r="R1711" s="0" t="s">
        <v>16</v>
      </c>
      <c r="S1711" s="0" t="s">
        <v>201</v>
      </c>
      <c r="T1711" s="0" t="s">
        <v>198</v>
      </c>
      <c r="U1711" s="0" t="s">
        <v>202</v>
      </c>
      <c r="V1711" s="0" t="s">
        <v>1790</v>
      </c>
      <c r="W1711" s="110" t="s">
        <v>204</v>
      </c>
      <c r="X1711" s="111" t="n">
        <v>2019</v>
      </c>
      <c r="Y1711" s="111" t="s">
        <v>8052</v>
      </c>
      <c r="Z1711" s="111" t="s">
        <v>757</v>
      </c>
      <c r="AA1711" s="122" t="s">
        <v>200</v>
      </c>
      <c r="AB1711" s="0" t="s">
        <v>11243</v>
      </c>
      <c r="AC1711" s="0" t="s">
        <v>8081</v>
      </c>
      <c r="AD1711" s="111" t="n">
        <v>2019</v>
      </c>
      <c r="AE1711" s="111" t="s">
        <v>198</v>
      </c>
      <c r="AI1711" s="111" t="s">
        <v>922</v>
      </c>
      <c r="AJ1711" s="111" t="s">
        <v>4610</v>
      </c>
      <c r="AK1711" s="111" t="s">
        <v>11244</v>
      </c>
      <c r="AM1711" s="111" t="s">
        <v>849</v>
      </c>
      <c r="AN1711" s="111" t="s">
        <v>1887</v>
      </c>
      <c r="AS1711" s="0" t="s">
        <v>1468</v>
      </c>
      <c r="AU1711" s="0" t="s">
        <v>332</v>
      </c>
      <c r="AZ1711" s="0" t="s">
        <v>11245</v>
      </c>
      <c r="BA1711" s="124" t="s">
        <v>200</v>
      </c>
      <c r="BB1711" s="0" t="s">
        <v>210</v>
      </c>
      <c r="BC1711" s="0" t="s">
        <v>11246</v>
      </c>
      <c r="BE1711" s="0" t="s">
        <v>11247</v>
      </c>
      <c r="BG1711" s="125"/>
      <c r="BH1711" s="0" t="s">
        <v>253</v>
      </c>
      <c r="BI1711" s="112" t="n">
        <v>811949030740</v>
      </c>
      <c r="BJ1711" s="126"/>
      <c r="BK1711" s="0" t="s">
        <v>215</v>
      </c>
      <c r="BL1711" s="112" t="n">
        <v>4</v>
      </c>
      <c r="BM1711" s="112" t="n">
        <v>4</v>
      </c>
      <c r="BN1711" s="112" t="n">
        <v>4</v>
      </c>
      <c r="BO1711" s="111" t="n">
        <v>20</v>
      </c>
      <c r="BP1711" s="125"/>
      <c r="BQ1711" s="127" t="s">
        <v>216</v>
      </c>
    </row>
    <row r="1712" customFormat="false" ht="13.8" hidden="false" customHeight="false" outlineLevel="0" collapsed="false">
      <c r="A1712" s="0" t="s">
        <v>9374</v>
      </c>
      <c r="B1712" s="0" t="s">
        <v>11069</v>
      </c>
      <c r="C1712" s="0" t="s">
        <v>1267</v>
      </c>
      <c r="D1712" s="0" t="s">
        <v>1869</v>
      </c>
      <c r="E1712" s="0" t="s">
        <v>194</v>
      </c>
      <c r="F1712" s="0" t="s">
        <v>1509</v>
      </c>
      <c r="G1712" s="0" t="s">
        <v>196</v>
      </c>
      <c r="H1712" s="0" t="s">
        <v>4389</v>
      </c>
      <c r="I1712" s="0" t="s">
        <v>839</v>
      </c>
      <c r="J1712" s="111" t="n">
        <v>1</v>
      </c>
      <c r="K1712" s="0" t="s">
        <v>198</v>
      </c>
      <c r="L1712" s="0" t="s">
        <v>198</v>
      </c>
      <c r="M1712" s="0" t="s">
        <v>199</v>
      </c>
      <c r="O1712" s="0" t="s">
        <v>237</v>
      </c>
      <c r="Q1712" s="120" t="s">
        <v>200</v>
      </c>
      <c r="R1712" s="0" t="s">
        <v>16</v>
      </c>
      <c r="S1712" s="0" t="s">
        <v>201</v>
      </c>
      <c r="T1712" s="0" t="s">
        <v>198</v>
      </c>
      <c r="U1712" s="0" t="s">
        <v>202</v>
      </c>
      <c r="V1712" s="0" t="s">
        <v>1790</v>
      </c>
      <c r="W1712" s="110" t="s">
        <v>204</v>
      </c>
      <c r="X1712" s="111" t="n">
        <v>2017</v>
      </c>
      <c r="Y1712" s="111" t="s">
        <v>1624</v>
      </c>
      <c r="Z1712" s="130" t="s">
        <v>757</v>
      </c>
      <c r="AA1712" s="122" t="s">
        <v>200</v>
      </c>
      <c r="AB1712" s="0" t="s">
        <v>5135</v>
      </c>
      <c r="AC1712" s="0" t="s">
        <v>5135</v>
      </c>
      <c r="AD1712" s="111" t="n">
        <v>2017</v>
      </c>
      <c r="AE1712" s="111" t="s">
        <v>198</v>
      </c>
      <c r="AI1712" s="111" t="s">
        <v>294</v>
      </c>
      <c r="AJ1712" s="111" t="s">
        <v>1793</v>
      </c>
      <c r="AK1712" s="0" t="s">
        <v>5135</v>
      </c>
      <c r="AM1712" s="111" t="n">
        <v>2016</v>
      </c>
      <c r="AN1712" s="111" t="s">
        <v>297</v>
      </c>
      <c r="AO1712" s="0" t="s">
        <v>1800</v>
      </c>
      <c r="AP1712" s="0" t="s">
        <v>526</v>
      </c>
      <c r="AQ1712" s="0" t="s">
        <v>200</v>
      </c>
      <c r="AS1712" s="0" t="s">
        <v>3977</v>
      </c>
      <c r="AT1712" s="0" t="s">
        <v>749</v>
      </c>
      <c r="AU1712" s="0" t="s">
        <v>470</v>
      </c>
      <c r="AZ1712" s="0" t="s">
        <v>11248</v>
      </c>
      <c r="BA1712" s="124" t="s">
        <v>200</v>
      </c>
      <c r="BB1712" s="0" t="s">
        <v>248</v>
      </c>
      <c r="BC1712" s="0" t="s">
        <v>11249</v>
      </c>
      <c r="BD1712" s="0" t="s">
        <v>11250</v>
      </c>
      <c r="BE1712" s="0" t="s">
        <v>11251</v>
      </c>
      <c r="BG1712" s="125"/>
      <c r="BH1712" s="0" t="s">
        <v>253</v>
      </c>
      <c r="BI1712" s="112" t="n">
        <v>5051889617549</v>
      </c>
      <c r="BJ1712" s="126"/>
      <c r="BK1712" s="0" t="s">
        <v>215</v>
      </c>
      <c r="BL1712" s="112" t="n">
        <v>4</v>
      </c>
      <c r="BM1712" s="112" t="n">
        <v>4</v>
      </c>
      <c r="BN1712" s="112" t="n">
        <v>4</v>
      </c>
      <c r="BO1712" s="111" t="n">
        <v>20</v>
      </c>
      <c r="BP1712" s="125"/>
      <c r="BQ1712" s="127" t="s">
        <v>216</v>
      </c>
    </row>
    <row r="1713" customFormat="false" ht="13.8" hidden="false" customHeight="false" outlineLevel="0" collapsed="false">
      <c r="A1713" s="0" t="s">
        <v>11252</v>
      </c>
      <c r="B1713" s="0" t="s">
        <v>11069</v>
      </c>
      <c r="C1713" s="0" t="s">
        <v>532</v>
      </c>
      <c r="D1713" s="0" t="s">
        <v>5239</v>
      </c>
      <c r="E1713" s="0" t="s">
        <v>194</v>
      </c>
      <c r="F1713" s="0" t="s">
        <v>195</v>
      </c>
      <c r="G1713" s="0" t="s">
        <v>196</v>
      </c>
      <c r="H1713" s="0" t="s">
        <v>197</v>
      </c>
      <c r="J1713" s="111" t="n">
        <v>2</v>
      </c>
      <c r="K1713" s="0" t="s">
        <v>198</v>
      </c>
      <c r="L1713" s="0" t="s">
        <v>533</v>
      </c>
      <c r="M1713" s="0" t="s">
        <v>199</v>
      </c>
      <c r="Q1713" s="120"/>
      <c r="R1713" s="0" t="s">
        <v>16</v>
      </c>
      <c r="S1713" s="0" t="s">
        <v>201</v>
      </c>
      <c r="T1713" s="0" t="s">
        <v>198</v>
      </c>
      <c r="U1713" s="0" t="s">
        <v>202</v>
      </c>
      <c r="V1713" s="0" t="s">
        <v>1790</v>
      </c>
      <c r="W1713" s="110" t="s">
        <v>204</v>
      </c>
      <c r="X1713" s="111" t="n">
        <v>2021</v>
      </c>
      <c r="Y1713" s="111" t="s">
        <v>1624</v>
      </c>
      <c r="Z1713" s="130" t="s">
        <v>221</v>
      </c>
      <c r="AA1713" s="122" t="s">
        <v>200</v>
      </c>
      <c r="AB1713" s="0" t="s">
        <v>692</v>
      </c>
      <c r="AC1713" s="0" t="s">
        <v>11253</v>
      </c>
      <c r="AD1713" s="111" t="n">
        <v>2021</v>
      </c>
      <c r="AE1713" s="111" t="s">
        <v>198</v>
      </c>
      <c r="AI1713" s="111" t="s">
        <v>207</v>
      </c>
      <c r="AK1713" s="111" t="str">
        <f aca="false">(AB1713)</f>
        <v>Henk Nieborg</v>
      </c>
      <c r="AM1713" s="111" t="n">
        <v>2021</v>
      </c>
      <c r="AN1713" s="111" t="s">
        <v>1947</v>
      </c>
      <c r="AO1713" s="0" t="s">
        <v>609</v>
      </c>
      <c r="AP1713" s="0" t="s">
        <v>200</v>
      </c>
      <c r="AU1713" s="0" t="s">
        <v>332</v>
      </c>
      <c r="AW1713" s="0" t="s">
        <v>11254</v>
      </c>
      <c r="AZ1713" s="0" t="s">
        <v>11255</v>
      </c>
      <c r="BA1713" s="124" t="s">
        <v>200</v>
      </c>
      <c r="BB1713" s="0" t="s">
        <v>248</v>
      </c>
      <c r="BC1713" s="0" t="s">
        <v>6582</v>
      </c>
      <c r="BD1713" s="0" t="s">
        <v>11256</v>
      </c>
      <c r="BE1713" s="0" t="s">
        <v>11257</v>
      </c>
      <c r="BF1713" s="0" t="s">
        <v>11258</v>
      </c>
      <c r="BG1713" s="125"/>
      <c r="BH1713" s="0" t="s">
        <v>253</v>
      </c>
      <c r="BI1713" s="112" t="n">
        <v>5056280417156</v>
      </c>
      <c r="BJ1713" s="126"/>
      <c r="BK1713" s="0" t="s">
        <v>215</v>
      </c>
      <c r="BL1713" s="112" t="n">
        <v>4</v>
      </c>
      <c r="BM1713" s="112" t="n">
        <v>4</v>
      </c>
      <c r="BN1713" s="112" t="n">
        <v>4</v>
      </c>
      <c r="BO1713" s="111" t="n">
        <v>20</v>
      </c>
      <c r="BP1713" s="125"/>
      <c r="BQ1713" s="127"/>
    </row>
    <row r="1714" customFormat="false" ht="13.8" hidden="false" customHeight="false" outlineLevel="0" collapsed="false">
      <c r="A1714" s="0" t="s">
        <v>11259</v>
      </c>
      <c r="B1714" s="0" t="s">
        <v>11069</v>
      </c>
      <c r="C1714" s="0" t="s">
        <v>234</v>
      </c>
      <c r="D1714" s="0" t="s">
        <v>5239</v>
      </c>
      <c r="E1714" s="0" t="s">
        <v>194</v>
      </c>
      <c r="F1714" s="0" t="s">
        <v>195</v>
      </c>
      <c r="G1714" s="0" t="s">
        <v>330</v>
      </c>
      <c r="H1714" s="0" t="s">
        <v>197</v>
      </c>
      <c r="J1714" s="111" t="n">
        <v>1</v>
      </c>
      <c r="K1714" s="0" t="s">
        <v>198</v>
      </c>
      <c r="L1714" s="0" t="s">
        <v>198</v>
      </c>
      <c r="M1714" s="0" t="s">
        <v>199</v>
      </c>
      <c r="Q1714" s="120" t="s">
        <v>200</v>
      </c>
      <c r="R1714" s="0" t="s">
        <v>16</v>
      </c>
      <c r="S1714" s="0" t="s">
        <v>5247</v>
      </c>
      <c r="T1714" s="0" t="s">
        <v>198</v>
      </c>
      <c r="U1714" s="0" t="s">
        <v>4369</v>
      </c>
      <c r="V1714" s="0" t="s">
        <v>1790</v>
      </c>
      <c r="W1714" s="110" t="s">
        <v>204</v>
      </c>
      <c r="X1714" s="111" t="n">
        <v>2018</v>
      </c>
      <c r="Y1714" s="111" t="s">
        <v>205</v>
      </c>
      <c r="Z1714" s="111" t="s">
        <v>221</v>
      </c>
      <c r="AA1714" s="122" t="s">
        <v>200</v>
      </c>
      <c r="AB1714" s="0" t="s">
        <v>11260</v>
      </c>
      <c r="AC1714" s="0" t="s">
        <v>11261</v>
      </c>
      <c r="AD1714" s="111" t="s">
        <v>198</v>
      </c>
      <c r="AE1714" s="111" t="s">
        <v>198</v>
      </c>
      <c r="AG1714" s="130"/>
      <c r="AI1714" s="111" t="s">
        <v>207</v>
      </c>
      <c r="AK1714" s="111" t="str">
        <f aca="false">(AB1714)</f>
        <v>Causal bit games</v>
      </c>
      <c r="AM1714" s="111" t="n">
        <f aca="false">X1714</f>
        <v>2018</v>
      </c>
      <c r="AN1714" s="111" t="s">
        <v>263</v>
      </c>
      <c r="AT1714" s="0" t="s">
        <v>1795</v>
      </c>
      <c r="AU1714" s="0" t="s">
        <v>332</v>
      </c>
      <c r="AZ1714" s="0" t="s">
        <v>11262</v>
      </c>
      <c r="BA1714" s="124" t="s">
        <v>200</v>
      </c>
      <c r="BB1714" s="0" t="s">
        <v>248</v>
      </c>
      <c r="BC1714" s="0" t="s">
        <v>11263</v>
      </c>
      <c r="BD1714" s="0" t="s">
        <v>11264</v>
      </c>
      <c r="BE1714" s="0" t="s">
        <v>10096</v>
      </c>
      <c r="BG1714" s="125"/>
      <c r="BH1714" s="0" t="s">
        <v>11095</v>
      </c>
      <c r="BI1714" s="112" t="n">
        <v>4589857090090</v>
      </c>
      <c r="BJ1714" s="126"/>
      <c r="BK1714" s="0" t="s">
        <v>215</v>
      </c>
      <c r="BL1714" s="112" t="n">
        <v>4</v>
      </c>
      <c r="BM1714" s="112" t="n">
        <v>4</v>
      </c>
      <c r="BN1714" s="112" t="n">
        <v>4</v>
      </c>
      <c r="BO1714" s="111" t="n">
        <v>40</v>
      </c>
      <c r="BP1714" s="125"/>
      <c r="BQ1714" s="127" t="s">
        <v>216</v>
      </c>
    </row>
    <row r="1715" customFormat="false" ht="13.8" hidden="false" customHeight="false" outlineLevel="0" collapsed="false">
      <c r="A1715" s="131" t="s">
        <v>11265</v>
      </c>
      <c r="B1715" s="0" t="s">
        <v>11069</v>
      </c>
      <c r="C1715" s="131" t="s">
        <v>1970</v>
      </c>
      <c r="D1715" s="131" t="s">
        <v>1333</v>
      </c>
      <c r="E1715" s="0" t="s">
        <v>194</v>
      </c>
      <c r="F1715" s="0" t="s">
        <v>195</v>
      </c>
      <c r="G1715" s="0" t="s">
        <v>196</v>
      </c>
      <c r="H1715" s="0" t="s">
        <v>901</v>
      </c>
      <c r="J1715" s="111" t="n">
        <v>1</v>
      </c>
      <c r="K1715" s="0" t="s">
        <v>8612</v>
      </c>
      <c r="L1715" s="0" t="s">
        <v>533</v>
      </c>
      <c r="M1715" s="0" t="s">
        <v>274</v>
      </c>
      <c r="O1715" s="0" t="s">
        <v>237</v>
      </c>
      <c r="Q1715" s="120" t="s">
        <v>200</v>
      </c>
      <c r="R1715" s="0" t="s">
        <v>16</v>
      </c>
      <c r="S1715" s="0" t="s">
        <v>201</v>
      </c>
      <c r="T1715" s="0" t="s">
        <v>198</v>
      </c>
      <c r="U1715" s="0" t="s">
        <v>202</v>
      </c>
      <c r="V1715" s="0" t="s">
        <v>1790</v>
      </c>
      <c r="W1715" s="110" t="s">
        <v>204</v>
      </c>
      <c r="X1715" s="111" t="n">
        <v>2018</v>
      </c>
      <c r="Y1715" s="111" t="s">
        <v>1624</v>
      </c>
      <c r="Z1715" s="130" t="s">
        <v>757</v>
      </c>
      <c r="AA1715" s="122" t="s">
        <v>200</v>
      </c>
      <c r="AB1715" s="0" t="s">
        <v>4578</v>
      </c>
      <c r="AC1715" s="0" t="s">
        <v>9448</v>
      </c>
      <c r="AD1715" s="111" t="n">
        <v>2018</v>
      </c>
      <c r="AE1715" s="111" t="s">
        <v>222</v>
      </c>
      <c r="AI1715" s="111" t="s">
        <v>294</v>
      </c>
      <c r="AJ1715" s="111" t="s">
        <v>6803</v>
      </c>
      <c r="AK1715" s="111" t="s">
        <v>4578</v>
      </c>
      <c r="AL1715" s="0" t="s">
        <v>200</v>
      </c>
      <c r="AM1715" s="111" t="n">
        <v>2014</v>
      </c>
      <c r="AN1715" s="111" t="s">
        <v>208</v>
      </c>
      <c r="AS1715" s="0" t="s">
        <v>200</v>
      </c>
      <c r="AT1715" s="0" t="s">
        <v>10885</v>
      </c>
      <c r="AU1715" s="0" t="s">
        <v>200</v>
      </c>
      <c r="AV1715" s="0" t="s">
        <v>3869</v>
      </c>
      <c r="AW1715" s="0" t="s">
        <v>200</v>
      </c>
      <c r="AZ1715" s="0" t="s">
        <v>11266</v>
      </c>
      <c r="BA1715" s="124" t="s">
        <v>200</v>
      </c>
      <c r="BB1715" s="0" t="s">
        <v>248</v>
      </c>
      <c r="BC1715" s="0" t="s">
        <v>1864</v>
      </c>
      <c r="BD1715" s="0" t="s">
        <v>11267</v>
      </c>
      <c r="BE1715" s="0" t="s">
        <v>11268</v>
      </c>
      <c r="BF1715" s="0" t="s">
        <v>200</v>
      </c>
      <c r="BG1715" s="125" t="s">
        <v>200</v>
      </c>
      <c r="BH1715" s="0" t="s">
        <v>253</v>
      </c>
      <c r="BI1715" s="112" t="n">
        <v>45496421458</v>
      </c>
      <c r="BJ1715" s="126" t="s">
        <v>200</v>
      </c>
      <c r="BK1715" s="0" t="s">
        <v>215</v>
      </c>
      <c r="BL1715" s="112" t="n">
        <v>4</v>
      </c>
      <c r="BM1715" s="112" t="n">
        <v>4</v>
      </c>
      <c r="BN1715" s="112" t="n">
        <v>4</v>
      </c>
      <c r="BO1715" s="111" t="n">
        <v>20</v>
      </c>
      <c r="BP1715" s="125" t="s">
        <v>200</v>
      </c>
      <c r="BQ1715" s="127" t="s">
        <v>216</v>
      </c>
    </row>
    <row r="1716" customFormat="false" ht="13.8" hidden="false" customHeight="false" outlineLevel="0" collapsed="false">
      <c r="A1716" s="131" t="s">
        <v>11269</v>
      </c>
      <c r="B1716" s="0" t="s">
        <v>11069</v>
      </c>
      <c r="C1716" s="131" t="s">
        <v>1386</v>
      </c>
      <c r="D1716" s="131" t="s">
        <v>1869</v>
      </c>
      <c r="E1716" s="0" t="s">
        <v>194</v>
      </c>
      <c r="F1716" s="0" t="s">
        <v>2487</v>
      </c>
      <c r="G1716" s="0" t="s">
        <v>330</v>
      </c>
      <c r="H1716" s="0" t="s">
        <v>1287</v>
      </c>
      <c r="J1716" s="111" t="n">
        <v>1</v>
      </c>
      <c r="K1716" s="0" t="s">
        <v>198</v>
      </c>
      <c r="L1716" s="0" t="s">
        <v>198</v>
      </c>
      <c r="M1716" s="0" t="s">
        <v>199</v>
      </c>
      <c r="Q1716" s="120"/>
      <c r="R1716" s="0" t="s">
        <v>16</v>
      </c>
      <c r="S1716" s="0" t="s">
        <v>201</v>
      </c>
      <c r="T1716" s="0" t="s">
        <v>198</v>
      </c>
      <c r="U1716" s="0" t="s">
        <v>202</v>
      </c>
      <c r="V1716" s="0" t="s">
        <v>1790</v>
      </c>
      <c r="W1716" s="110" t="s">
        <v>204</v>
      </c>
      <c r="X1716" s="111" t="n">
        <v>2021</v>
      </c>
      <c r="Z1716" s="130" t="s">
        <v>757</v>
      </c>
      <c r="AA1716" s="122"/>
      <c r="AB1716" s="0" t="s">
        <v>11270</v>
      </c>
      <c r="AC1716" s="0" t="s">
        <v>5443</v>
      </c>
      <c r="AD1716" s="111" t="n">
        <v>2021</v>
      </c>
      <c r="AE1716" s="111" t="s">
        <v>198</v>
      </c>
      <c r="AI1716" s="111" t="s">
        <v>294</v>
      </c>
      <c r="AJ1716" s="111" t="s">
        <v>1793</v>
      </c>
      <c r="AK1716" s="111" t="s">
        <v>11270</v>
      </c>
      <c r="AM1716" s="111" t="n">
        <v>2016</v>
      </c>
      <c r="AN1716" s="111" t="s">
        <v>5725</v>
      </c>
      <c r="AT1716" s="0" t="s">
        <v>5748</v>
      </c>
      <c r="AU1716" s="0" t="s">
        <v>2727</v>
      </c>
      <c r="AZ1716" s="0" t="s">
        <v>11271</v>
      </c>
      <c r="BA1716" s="124" t="s">
        <v>200</v>
      </c>
      <c r="BB1716" s="0" t="s">
        <v>248</v>
      </c>
      <c r="BC1716" s="0" t="s">
        <v>11272</v>
      </c>
      <c r="BE1716" s="0" t="s">
        <v>11273</v>
      </c>
      <c r="BF1716" s="0" t="s">
        <v>11274</v>
      </c>
      <c r="BG1716" s="125"/>
      <c r="BH1716" s="0" t="s">
        <v>253</v>
      </c>
      <c r="BI1716" s="112" t="n">
        <v>8436566141857</v>
      </c>
      <c r="BJ1716" s="126"/>
      <c r="BK1716" s="0" t="s">
        <v>215</v>
      </c>
      <c r="BL1716" s="112" t="n">
        <v>4</v>
      </c>
      <c r="BM1716" s="112" t="n">
        <v>4</v>
      </c>
      <c r="BN1716" s="112" t="n">
        <v>4</v>
      </c>
      <c r="BO1716" s="111" t="n">
        <v>20</v>
      </c>
      <c r="BP1716" s="125"/>
      <c r="BQ1716" s="127"/>
    </row>
    <row r="1717" customFormat="false" ht="13.8" hidden="false" customHeight="false" outlineLevel="0" collapsed="false">
      <c r="A1717" s="131" t="s">
        <v>11275</v>
      </c>
      <c r="B1717" s="0" t="s">
        <v>11069</v>
      </c>
      <c r="C1717" s="131" t="s">
        <v>1386</v>
      </c>
      <c r="D1717" s="131" t="s">
        <v>1869</v>
      </c>
      <c r="E1717" s="0" t="s">
        <v>194</v>
      </c>
      <c r="F1717" s="0" t="s">
        <v>1509</v>
      </c>
      <c r="G1717" s="0" t="s">
        <v>330</v>
      </c>
      <c r="H1717" s="0" t="s">
        <v>4389</v>
      </c>
      <c r="J1717" s="111" t="n">
        <v>1</v>
      </c>
      <c r="K1717" s="0" t="s">
        <v>198</v>
      </c>
      <c r="L1717" s="0" t="s">
        <v>198</v>
      </c>
      <c r="M1717" s="0" t="s">
        <v>199</v>
      </c>
      <c r="Q1717" s="120"/>
      <c r="R1717" s="0" t="s">
        <v>16</v>
      </c>
      <c r="S1717" s="0" t="s">
        <v>3441</v>
      </c>
      <c r="T1717" s="0" t="s">
        <v>11276</v>
      </c>
      <c r="U1717" s="0" t="s">
        <v>202</v>
      </c>
      <c r="V1717" s="0" t="s">
        <v>1790</v>
      </c>
      <c r="W1717" s="110" t="s">
        <v>204</v>
      </c>
      <c r="X1717" s="111" t="n">
        <v>2021</v>
      </c>
      <c r="Y1717" s="111" t="s">
        <v>498</v>
      </c>
      <c r="Z1717" s="130" t="s">
        <v>757</v>
      </c>
      <c r="AA1717" s="122"/>
      <c r="AB1717" s="0" t="s">
        <v>2278</v>
      </c>
      <c r="AC1717" s="0" t="s">
        <v>7635</v>
      </c>
      <c r="AD1717" s="111" t="n">
        <v>2021</v>
      </c>
      <c r="AE1717" s="111" t="s">
        <v>198</v>
      </c>
      <c r="AI1717" s="111" t="s">
        <v>294</v>
      </c>
      <c r="AJ1717" s="111" t="s">
        <v>1793</v>
      </c>
      <c r="AK1717" s="111" t="s">
        <v>2278</v>
      </c>
      <c r="AM1717" s="111" t="n">
        <v>2020</v>
      </c>
      <c r="AN1717" s="111" t="s">
        <v>263</v>
      </c>
      <c r="AT1717" s="0" t="s">
        <v>5748</v>
      </c>
      <c r="AU1717" s="0" t="s">
        <v>2727</v>
      </c>
      <c r="AV1717" s="0" t="s">
        <v>11277</v>
      </c>
      <c r="AZ1717" s="0" t="s">
        <v>11278</v>
      </c>
      <c r="BA1717" s="124" t="s">
        <v>200</v>
      </c>
      <c r="BB1717" s="0" t="s">
        <v>248</v>
      </c>
      <c r="BC1717" s="0" t="s">
        <v>11279</v>
      </c>
      <c r="BD1717" s="0" t="s">
        <v>11280</v>
      </c>
      <c r="BE1717" s="0" t="s">
        <v>11281</v>
      </c>
      <c r="BG1717" s="125"/>
      <c r="BH1717" s="0" t="s">
        <v>5303</v>
      </c>
      <c r="BI1717" s="112" t="n">
        <v>3760156487786</v>
      </c>
      <c r="BJ1717" s="126"/>
      <c r="BK1717" s="0" t="s">
        <v>215</v>
      </c>
      <c r="BL1717" s="112" t="n">
        <v>4</v>
      </c>
      <c r="BM1717" s="112" t="n">
        <v>4</v>
      </c>
      <c r="BN1717" s="112" t="n">
        <v>4</v>
      </c>
      <c r="BO1717" s="111" t="n">
        <v>20</v>
      </c>
      <c r="BP1717" s="125"/>
      <c r="BQ1717" s="127" t="s">
        <v>5461</v>
      </c>
    </row>
    <row r="1718" customFormat="false" ht="13.8" hidden="false" customHeight="false" outlineLevel="0" collapsed="false">
      <c r="A1718" s="131" t="s">
        <v>11282</v>
      </c>
      <c r="B1718" s="0" t="s">
        <v>11069</v>
      </c>
      <c r="C1718" s="131" t="s">
        <v>858</v>
      </c>
      <c r="D1718" s="131" t="s">
        <v>5239</v>
      </c>
      <c r="E1718" s="0" t="s">
        <v>313</v>
      </c>
      <c r="F1718" s="0" t="s">
        <v>314</v>
      </c>
      <c r="G1718" s="0" t="s">
        <v>330</v>
      </c>
      <c r="H1718" s="0" t="s">
        <v>219</v>
      </c>
      <c r="J1718" s="111" t="n">
        <v>1</v>
      </c>
      <c r="K1718" s="0" t="s">
        <v>198</v>
      </c>
      <c r="L1718" s="0" t="s">
        <v>198</v>
      </c>
      <c r="M1718" s="0" t="s">
        <v>199</v>
      </c>
      <c r="Q1718" s="120"/>
      <c r="R1718" s="0" t="s">
        <v>16</v>
      </c>
      <c r="S1718" s="0" t="s">
        <v>1834</v>
      </c>
      <c r="T1718" s="0" t="s">
        <v>11283</v>
      </c>
      <c r="U1718" s="0" t="s">
        <v>202</v>
      </c>
      <c r="V1718" s="0" t="s">
        <v>1790</v>
      </c>
      <c r="W1718" s="110" t="s">
        <v>204</v>
      </c>
      <c r="X1718" s="111" t="n">
        <v>2020</v>
      </c>
      <c r="Y1718" s="111" t="s">
        <v>498</v>
      </c>
      <c r="Z1718" s="130" t="s">
        <v>757</v>
      </c>
      <c r="AA1718" s="122"/>
      <c r="AB1718" s="0" t="s">
        <v>11284</v>
      </c>
      <c r="AC1718" s="0" t="s">
        <v>11285</v>
      </c>
      <c r="AD1718" s="111" t="n">
        <v>2020</v>
      </c>
      <c r="AE1718" s="111" t="s">
        <v>198</v>
      </c>
      <c r="AI1718" s="111" t="s">
        <v>294</v>
      </c>
      <c r="AJ1718" s="111" t="s">
        <v>1793</v>
      </c>
      <c r="AK1718" s="0" t="s">
        <v>11284</v>
      </c>
      <c r="AM1718" s="111" t="n">
        <v>2015</v>
      </c>
      <c r="AN1718" s="111" t="s">
        <v>263</v>
      </c>
      <c r="AZ1718" s="0" t="s">
        <v>11286</v>
      </c>
      <c r="BA1718" s="124" t="s">
        <v>200</v>
      </c>
      <c r="BB1718" s="0" t="s">
        <v>248</v>
      </c>
      <c r="BC1718" s="0" t="s">
        <v>11287</v>
      </c>
      <c r="BD1718" s="0" t="s">
        <v>11288</v>
      </c>
      <c r="BE1718" s="0" t="s">
        <v>11289</v>
      </c>
      <c r="BG1718" s="125"/>
      <c r="BH1718" s="0" t="s">
        <v>2235</v>
      </c>
      <c r="BI1718" s="112" t="n">
        <v>8437020062121</v>
      </c>
      <c r="BJ1718" s="126"/>
      <c r="BK1718" s="0" t="s">
        <v>215</v>
      </c>
      <c r="BL1718" s="112" t="n">
        <v>4</v>
      </c>
      <c r="BM1718" s="112" t="n">
        <v>4</v>
      </c>
      <c r="BN1718" s="112" t="n">
        <v>4</v>
      </c>
      <c r="BO1718" s="111" t="n">
        <v>20</v>
      </c>
      <c r="BP1718" s="125"/>
      <c r="BQ1718" s="127"/>
    </row>
    <row r="1719" customFormat="false" ht="13.8" hidden="false" customHeight="false" outlineLevel="0" collapsed="false">
      <c r="A1719" s="0" t="s">
        <v>11290</v>
      </c>
      <c r="B1719" s="0" t="s">
        <v>11069</v>
      </c>
      <c r="C1719" s="0" t="s">
        <v>490</v>
      </c>
      <c r="D1719" s="0" t="s">
        <v>1769</v>
      </c>
      <c r="E1719" s="0" t="s">
        <v>194</v>
      </c>
      <c r="F1719" s="0" t="s">
        <v>195</v>
      </c>
      <c r="G1719" s="0" t="s">
        <v>330</v>
      </c>
      <c r="H1719" s="0" t="s">
        <v>219</v>
      </c>
      <c r="J1719" s="111" t="n">
        <v>4</v>
      </c>
      <c r="K1719" s="0" t="s">
        <v>198</v>
      </c>
      <c r="L1719" s="0" t="s">
        <v>533</v>
      </c>
      <c r="M1719" s="0" t="s">
        <v>199</v>
      </c>
      <c r="O1719" s="0" t="s">
        <v>534</v>
      </c>
      <c r="Q1719" s="120" t="s">
        <v>200</v>
      </c>
      <c r="R1719" s="0" t="s">
        <v>16</v>
      </c>
      <c r="S1719" s="0" t="s">
        <v>201</v>
      </c>
      <c r="T1719" s="0" t="s">
        <v>198</v>
      </c>
      <c r="U1719" s="0" t="s">
        <v>202</v>
      </c>
      <c r="V1719" s="0" t="s">
        <v>1790</v>
      </c>
      <c r="W1719" s="110" t="s">
        <v>204</v>
      </c>
      <c r="X1719" s="111" t="n">
        <v>2017</v>
      </c>
      <c r="Z1719" s="111" t="s">
        <v>221</v>
      </c>
      <c r="AA1719" s="122" t="s">
        <v>200</v>
      </c>
      <c r="AB1719" s="0" t="s">
        <v>11291</v>
      </c>
      <c r="AC1719" s="0" t="s">
        <v>11292</v>
      </c>
      <c r="AD1719" s="111" t="n">
        <v>2017</v>
      </c>
      <c r="AE1719" s="111" t="s">
        <v>198</v>
      </c>
      <c r="AI1719" s="111" t="s">
        <v>294</v>
      </c>
      <c r="AJ1719" s="111" t="s">
        <v>1793</v>
      </c>
      <c r="AK1719" s="0" t="s">
        <v>11291</v>
      </c>
      <c r="AM1719" s="111" t="n">
        <v>2011</v>
      </c>
      <c r="AN1719" s="111" t="s">
        <v>297</v>
      </c>
      <c r="AS1719" s="0" t="s">
        <v>200</v>
      </c>
      <c r="AT1719" s="0" t="s">
        <v>226</v>
      </c>
      <c r="AU1719" s="0" t="s">
        <v>470</v>
      </c>
      <c r="AV1719" s="0" t="s">
        <v>200</v>
      </c>
      <c r="AZ1719" s="0" t="s">
        <v>11293</v>
      </c>
      <c r="BA1719" s="124" t="s">
        <v>200</v>
      </c>
      <c r="BB1719" s="0" t="s">
        <v>248</v>
      </c>
      <c r="BC1719" s="0" t="s">
        <v>4211</v>
      </c>
      <c r="BD1719" s="0" t="s">
        <v>11294</v>
      </c>
      <c r="BE1719" s="0" t="s">
        <v>11295</v>
      </c>
      <c r="BF1719" s="0" t="s">
        <v>11296</v>
      </c>
      <c r="BG1719" s="125" t="s">
        <v>200</v>
      </c>
      <c r="BH1719" s="0" t="s">
        <v>253</v>
      </c>
      <c r="BI1719" s="112" t="n">
        <v>867528000307</v>
      </c>
      <c r="BJ1719" s="126" t="s">
        <v>200</v>
      </c>
      <c r="BK1719" s="0" t="s">
        <v>215</v>
      </c>
      <c r="BL1719" s="112" t="n">
        <v>4</v>
      </c>
      <c r="BM1719" s="112" t="n">
        <v>4</v>
      </c>
      <c r="BN1719" s="112" t="n">
        <v>4</v>
      </c>
      <c r="BO1719" s="111" t="n">
        <v>20</v>
      </c>
      <c r="BP1719" s="125" t="s">
        <v>200</v>
      </c>
      <c r="BQ1719" s="127" t="s">
        <v>216</v>
      </c>
    </row>
    <row r="1720" customFormat="false" ht="13.8" hidden="false" customHeight="false" outlineLevel="0" collapsed="false">
      <c r="A1720" s="0" t="s">
        <v>11297</v>
      </c>
      <c r="B1720" s="0" t="s">
        <v>11069</v>
      </c>
      <c r="C1720" s="0" t="s">
        <v>605</v>
      </c>
      <c r="D1720" s="0" t="s">
        <v>1333</v>
      </c>
      <c r="E1720" s="0" t="s">
        <v>194</v>
      </c>
      <c r="F1720" s="0" t="s">
        <v>606</v>
      </c>
      <c r="G1720" s="0" t="s">
        <v>391</v>
      </c>
      <c r="H1720" s="0" t="s">
        <v>197</v>
      </c>
      <c r="J1720" s="111" t="n">
        <v>2</v>
      </c>
      <c r="K1720" s="0" t="s">
        <v>198</v>
      </c>
      <c r="L1720" s="0" t="s">
        <v>392</v>
      </c>
      <c r="M1720" s="0" t="s">
        <v>199</v>
      </c>
      <c r="O1720" s="0" t="s">
        <v>200</v>
      </c>
      <c r="Q1720" s="120" t="s">
        <v>200</v>
      </c>
      <c r="R1720" s="0" t="s">
        <v>16</v>
      </c>
      <c r="S1720" s="0" t="s">
        <v>201</v>
      </c>
      <c r="T1720" s="0" t="s">
        <v>198</v>
      </c>
      <c r="U1720" s="0" t="s">
        <v>285</v>
      </c>
      <c r="V1720" s="0" t="s">
        <v>1790</v>
      </c>
      <c r="W1720" s="110" t="s">
        <v>204</v>
      </c>
      <c r="X1720" s="111" t="n">
        <v>2018</v>
      </c>
      <c r="Y1720" s="111" t="s">
        <v>200</v>
      </c>
      <c r="Z1720" s="111" t="s">
        <v>198</v>
      </c>
      <c r="AA1720" s="122" t="s">
        <v>200</v>
      </c>
      <c r="AB1720" s="131" t="s">
        <v>11298</v>
      </c>
      <c r="AC1720" s="0" t="s">
        <v>11292</v>
      </c>
      <c r="AD1720" s="111" t="n">
        <v>2018</v>
      </c>
      <c r="AE1720" s="111" t="s">
        <v>222</v>
      </c>
      <c r="AI1720" s="111" t="s">
        <v>207</v>
      </c>
      <c r="AK1720" s="111" t="str">
        <f aca="false">(AB1720)</f>
        <v>Studio saizensen</v>
      </c>
      <c r="AM1720" s="111" t="n">
        <f aca="false">AD1720</f>
        <v>2018</v>
      </c>
      <c r="AN1720" s="111" t="s">
        <v>208</v>
      </c>
      <c r="AO1720" s="0" t="s">
        <v>609</v>
      </c>
      <c r="AP1720" s="0" t="s">
        <v>200</v>
      </c>
      <c r="AT1720" s="0" t="s">
        <v>2407</v>
      </c>
      <c r="AZ1720" s="104" t="s">
        <v>11299</v>
      </c>
      <c r="BA1720" s="124" t="s">
        <v>200</v>
      </c>
      <c r="BB1720" s="0" t="s">
        <v>248</v>
      </c>
      <c r="BC1720" s="0" t="s">
        <v>4698</v>
      </c>
      <c r="BD1720" s="0" t="s">
        <v>11300</v>
      </c>
      <c r="BE1720" s="0" t="s">
        <v>11301</v>
      </c>
      <c r="BF1720" s="0" t="s">
        <v>11302</v>
      </c>
      <c r="BG1720" s="125" t="s">
        <v>200</v>
      </c>
      <c r="BH1720" s="0" t="s">
        <v>253</v>
      </c>
      <c r="BI1720" s="112" t="n">
        <v>867528000376</v>
      </c>
      <c r="BJ1720" s="126" t="s">
        <v>200</v>
      </c>
      <c r="BK1720" s="0" t="s">
        <v>215</v>
      </c>
      <c r="BL1720" s="112" t="n">
        <v>4</v>
      </c>
      <c r="BM1720" s="112" t="n">
        <v>4</v>
      </c>
      <c r="BN1720" s="112" t="n">
        <v>4</v>
      </c>
      <c r="BO1720" s="111" t="n">
        <v>20</v>
      </c>
      <c r="BP1720" s="125" t="s">
        <v>200</v>
      </c>
      <c r="BQ1720" s="127" t="s">
        <v>216</v>
      </c>
    </row>
    <row r="1721" customFormat="false" ht="13.8" hidden="false" customHeight="false" outlineLevel="0" collapsed="false">
      <c r="A1721" s="0" t="s">
        <v>11303</v>
      </c>
      <c r="B1721" s="0" t="s">
        <v>11069</v>
      </c>
      <c r="C1721" s="0" t="s">
        <v>2304</v>
      </c>
      <c r="D1721" s="0" t="s">
        <v>5239</v>
      </c>
      <c r="E1721" s="0" t="s">
        <v>194</v>
      </c>
      <c r="F1721" s="0" t="s">
        <v>399</v>
      </c>
      <c r="G1721" s="0" t="s">
        <v>330</v>
      </c>
      <c r="H1721" s="0" t="s">
        <v>901</v>
      </c>
      <c r="J1721" s="111" t="n">
        <v>1</v>
      </c>
      <c r="K1721" s="0" t="s">
        <v>198</v>
      </c>
      <c r="L1721" s="0" t="s">
        <v>198</v>
      </c>
      <c r="M1721" s="0" t="s">
        <v>199</v>
      </c>
      <c r="Q1721" s="120" t="s">
        <v>200</v>
      </c>
      <c r="R1721" s="0" t="s">
        <v>16</v>
      </c>
      <c r="S1721" s="0" t="s">
        <v>5247</v>
      </c>
      <c r="T1721" s="0" t="s">
        <v>198</v>
      </c>
      <c r="U1721" s="0" t="s">
        <v>285</v>
      </c>
      <c r="V1721" s="0" t="s">
        <v>1790</v>
      </c>
      <c r="W1721" s="110" t="s">
        <v>204</v>
      </c>
      <c r="X1721" s="111" t="n">
        <v>2020</v>
      </c>
      <c r="Y1721" s="111" t="s">
        <v>205</v>
      </c>
      <c r="Z1721" s="111" t="s">
        <v>221</v>
      </c>
      <c r="AA1721" s="122" t="s">
        <v>200</v>
      </c>
      <c r="AB1721" s="131" t="s">
        <v>11304</v>
      </c>
      <c r="AC1721" s="0" t="s">
        <v>5249</v>
      </c>
      <c r="AD1721" s="111" t="n">
        <v>2021</v>
      </c>
      <c r="AE1721" s="111" t="s">
        <v>198</v>
      </c>
      <c r="AI1721" s="111" t="s">
        <v>294</v>
      </c>
      <c r="AJ1721" s="111" t="s">
        <v>1793</v>
      </c>
      <c r="AK1721" s="131" t="s">
        <v>11304</v>
      </c>
      <c r="AM1721" s="111" t="n">
        <v>2019</v>
      </c>
      <c r="AN1721" s="111" t="s">
        <v>3156</v>
      </c>
      <c r="AR1721" s="0" t="s">
        <v>1455</v>
      </c>
      <c r="AT1721" s="0" t="s">
        <v>2872</v>
      </c>
      <c r="AU1721" s="0" t="s">
        <v>470</v>
      </c>
      <c r="AZ1721" s="104" t="s">
        <v>11305</v>
      </c>
      <c r="BA1721" s="124" t="s">
        <v>200</v>
      </c>
      <c r="BB1721" s="0" t="s">
        <v>248</v>
      </c>
      <c r="BC1721" s="0" t="s">
        <v>11306</v>
      </c>
      <c r="BD1721" s="0" t="s">
        <v>11307</v>
      </c>
      <c r="BE1721" s="0" t="s">
        <v>11308</v>
      </c>
      <c r="BF1721" s="0" t="s">
        <v>11309</v>
      </c>
      <c r="BG1721" s="125"/>
      <c r="BH1721" s="0" t="s">
        <v>253</v>
      </c>
      <c r="BI1721" s="112" t="n">
        <v>819976023230</v>
      </c>
      <c r="BJ1721" s="126"/>
      <c r="BK1721" s="0" t="s">
        <v>215</v>
      </c>
      <c r="BL1721" s="112" t="n">
        <v>4</v>
      </c>
      <c r="BM1721" s="112" t="n">
        <v>4</v>
      </c>
      <c r="BN1721" s="112" t="n">
        <v>4</v>
      </c>
      <c r="BO1721" s="111" t="n">
        <v>40</v>
      </c>
      <c r="BP1721" s="125"/>
      <c r="BQ1721" s="127" t="s">
        <v>216</v>
      </c>
    </row>
    <row r="1722" customFormat="false" ht="13.8" hidden="false" customHeight="false" outlineLevel="0" collapsed="false">
      <c r="A1722" s="0" t="s">
        <v>11310</v>
      </c>
      <c r="B1722" s="0" t="s">
        <v>11069</v>
      </c>
      <c r="C1722" s="0" t="s">
        <v>234</v>
      </c>
      <c r="D1722" s="0" t="s">
        <v>5239</v>
      </c>
      <c r="E1722" s="0" t="s">
        <v>194</v>
      </c>
      <c r="F1722" s="0" t="s">
        <v>399</v>
      </c>
      <c r="G1722" s="0" t="s">
        <v>196</v>
      </c>
      <c r="H1722" s="0" t="s">
        <v>197</v>
      </c>
      <c r="J1722" s="111" t="n">
        <v>1</v>
      </c>
      <c r="K1722" s="0" t="s">
        <v>198</v>
      </c>
      <c r="L1722" s="0" t="s">
        <v>198</v>
      </c>
      <c r="M1722" s="0" t="s">
        <v>199</v>
      </c>
      <c r="O1722" s="0" t="s">
        <v>200</v>
      </c>
      <c r="Q1722" s="120" t="s">
        <v>200</v>
      </c>
      <c r="R1722" s="0" t="s">
        <v>16</v>
      </c>
      <c r="S1722" s="0" t="s">
        <v>5247</v>
      </c>
      <c r="T1722" s="0" t="s">
        <v>198</v>
      </c>
      <c r="U1722" s="0" t="s">
        <v>285</v>
      </c>
      <c r="V1722" s="0" t="s">
        <v>1790</v>
      </c>
      <c r="W1722" s="110" t="s">
        <v>204</v>
      </c>
      <c r="X1722" s="111" t="n">
        <v>2020</v>
      </c>
      <c r="Y1722" s="130" t="s">
        <v>205</v>
      </c>
      <c r="Z1722" s="111" t="s">
        <v>198</v>
      </c>
      <c r="AA1722" s="122" t="s">
        <v>200</v>
      </c>
      <c r="AB1722" s="0" t="s">
        <v>6342</v>
      </c>
      <c r="AC1722" s="0" t="s">
        <v>5249</v>
      </c>
      <c r="AD1722" s="111" t="s">
        <v>198</v>
      </c>
      <c r="AE1722" s="111" t="s">
        <v>198</v>
      </c>
      <c r="AI1722" s="111" t="s">
        <v>1313</v>
      </c>
      <c r="AJ1722" s="111" t="s">
        <v>1017</v>
      </c>
      <c r="AK1722" s="111" t="s">
        <v>1562</v>
      </c>
      <c r="AM1722" s="111" t="n">
        <v>1988</v>
      </c>
      <c r="AN1722" s="111" t="s">
        <v>208</v>
      </c>
      <c r="AS1722" s="0" t="s">
        <v>200</v>
      </c>
      <c r="AV1722" s="0" t="s">
        <v>200</v>
      </c>
      <c r="AZ1722" s="0" t="s">
        <v>11311</v>
      </c>
      <c r="BA1722" s="124" t="s">
        <v>200</v>
      </c>
      <c r="BB1722" s="0" t="s">
        <v>248</v>
      </c>
      <c r="BC1722" s="0" t="s">
        <v>11312</v>
      </c>
      <c r="BD1722" s="0" t="s">
        <v>11313</v>
      </c>
      <c r="BE1722" s="0" t="s">
        <v>11314</v>
      </c>
      <c r="BG1722" s="125" t="s">
        <v>200</v>
      </c>
      <c r="BH1722" s="0" t="s">
        <v>253</v>
      </c>
      <c r="BI1722" s="112" t="n">
        <v>819976024428</v>
      </c>
      <c r="BJ1722" s="126" t="s">
        <v>200</v>
      </c>
      <c r="BK1722" s="0" t="s">
        <v>215</v>
      </c>
      <c r="BL1722" s="112" t="n">
        <v>4</v>
      </c>
      <c r="BM1722" s="112" t="n">
        <v>4</v>
      </c>
      <c r="BN1722" s="112" t="n">
        <v>4</v>
      </c>
      <c r="BO1722" s="111" t="n">
        <v>20</v>
      </c>
      <c r="BP1722" s="125" t="s">
        <v>200</v>
      </c>
      <c r="BQ1722" s="127" t="s">
        <v>216</v>
      </c>
    </row>
    <row r="1723" customFormat="false" ht="13.8" hidden="false" customHeight="false" outlineLevel="0" collapsed="false">
      <c r="A1723" s="0" t="s">
        <v>11315</v>
      </c>
      <c r="B1723" s="0" t="s">
        <v>11069</v>
      </c>
      <c r="C1723" s="0" t="s">
        <v>234</v>
      </c>
      <c r="D1723" s="0" t="s">
        <v>5239</v>
      </c>
      <c r="E1723" s="0" t="s">
        <v>194</v>
      </c>
      <c r="F1723" s="0" t="s">
        <v>399</v>
      </c>
      <c r="G1723" s="0" t="s">
        <v>196</v>
      </c>
      <c r="H1723" s="0" t="s">
        <v>197</v>
      </c>
      <c r="J1723" s="111" t="n">
        <v>1</v>
      </c>
      <c r="K1723" s="0" t="s">
        <v>198</v>
      </c>
      <c r="L1723" s="0" t="s">
        <v>198</v>
      </c>
      <c r="M1723" s="0" t="s">
        <v>199</v>
      </c>
      <c r="O1723" s="0" t="s">
        <v>200</v>
      </c>
      <c r="Q1723" s="120" t="s">
        <v>200</v>
      </c>
      <c r="R1723" s="0" t="s">
        <v>16</v>
      </c>
      <c r="S1723" s="0" t="s">
        <v>5247</v>
      </c>
      <c r="T1723" s="0" t="s">
        <v>198</v>
      </c>
      <c r="U1723" s="0" t="s">
        <v>285</v>
      </c>
      <c r="V1723" s="0" t="s">
        <v>1790</v>
      </c>
      <c r="W1723" s="110" t="s">
        <v>204</v>
      </c>
      <c r="X1723" s="111" t="n">
        <v>2020</v>
      </c>
      <c r="Y1723" s="130" t="s">
        <v>205</v>
      </c>
      <c r="Z1723" s="111" t="s">
        <v>198</v>
      </c>
      <c r="AA1723" s="122" t="s">
        <v>200</v>
      </c>
      <c r="AB1723" s="0" t="s">
        <v>6342</v>
      </c>
      <c r="AC1723" s="0" t="s">
        <v>5249</v>
      </c>
      <c r="AD1723" s="111" t="s">
        <v>198</v>
      </c>
      <c r="AE1723" s="111" t="s">
        <v>198</v>
      </c>
      <c r="AI1723" s="111" t="s">
        <v>207</v>
      </c>
      <c r="AJ1723" s="111" t="s">
        <v>200</v>
      </c>
      <c r="AK1723" s="111" t="str">
        <f aca="false">(AB1723)</f>
        <v>Inti creates</v>
      </c>
      <c r="AM1723" s="111" t="n">
        <f aca="false">X1723</f>
        <v>2020</v>
      </c>
      <c r="AN1723" s="111" t="s">
        <v>208</v>
      </c>
      <c r="AS1723" s="0" t="s">
        <v>200</v>
      </c>
      <c r="AV1723" s="0" t="s">
        <v>200</v>
      </c>
      <c r="AZ1723" s="0" t="s">
        <v>11316</v>
      </c>
      <c r="BA1723" s="124" t="s">
        <v>200</v>
      </c>
      <c r="BB1723" s="0" t="s">
        <v>248</v>
      </c>
      <c r="BC1723" s="0" t="s">
        <v>11317</v>
      </c>
      <c r="BD1723" s="0" t="s">
        <v>11313</v>
      </c>
      <c r="BE1723" s="0" t="s">
        <v>11318</v>
      </c>
      <c r="BG1723" s="125" t="s">
        <v>200</v>
      </c>
      <c r="BH1723" s="0" t="s">
        <v>253</v>
      </c>
      <c r="BI1723" s="112" t="n">
        <v>819976024435</v>
      </c>
      <c r="BJ1723" s="126" t="s">
        <v>200</v>
      </c>
      <c r="BK1723" s="0" t="s">
        <v>215</v>
      </c>
      <c r="BL1723" s="112" t="n">
        <v>4</v>
      </c>
      <c r="BM1723" s="112" t="n">
        <v>4</v>
      </c>
      <c r="BN1723" s="112" t="n">
        <v>4</v>
      </c>
      <c r="BO1723" s="111" t="n">
        <v>20</v>
      </c>
      <c r="BP1723" s="125" t="s">
        <v>200</v>
      </c>
      <c r="BQ1723" s="127" t="s">
        <v>216</v>
      </c>
    </row>
    <row r="1724" customFormat="false" ht="13.8" hidden="false" customHeight="false" outlineLevel="0" collapsed="false">
      <c r="A1724" s="0" t="s">
        <v>11319</v>
      </c>
      <c r="B1724" s="0" t="s">
        <v>11069</v>
      </c>
      <c r="C1724" s="0" t="s">
        <v>234</v>
      </c>
      <c r="D1724" s="0" t="s">
        <v>5239</v>
      </c>
      <c r="E1724" s="0" t="s">
        <v>194</v>
      </c>
      <c r="F1724" s="0" t="s">
        <v>399</v>
      </c>
      <c r="G1724" s="0" t="s">
        <v>196</v>
      </c>
      <c r="H1724" s="0" t="s">
        <v>197</v>
      </c>
      <c r="J1724" s="111" t="n">
        <v>1</v>
      </c>
      <c r="K1724" s="0" t="s">
        <v>198</v>
      </c>
      <c r="L1724" s="0" t="s">
        <v>198</v>
      </c>
      <c r="M1724" s="0" t="s">
        <v>199</v>
      </c>
      <c r="O1724" s="0" t="s">
        <v>200</v>
      </c>
      <c r="Q1724" s="120" t="s">
        <v>200</v>
      </c>
      <c r="R1724" s="0" t="s">
        <v>16</v>
      </c>
      <c r="S1724" s="0" t="s">
        <v>5247</v>
      </c>
      <c r="T1724" s="0" t="s">
        <v>198</v>
      </c>
      <c r="U1724" s="0" t="s">
        <v>285</v>
      </c>
      <c r="V1724" s="0" t="s">
        <v>1790</v>
      </c>
      <c r="W1724" s="110" t="s">
        <v>204</v>
      </c>
      <c r="X1724" s="111" t="n">
        <v>2021</v>
      </c>
      <c r="Y1724" s="130" t="s">
        <v>205</v>
      </c>
      <c r="Z1724" s="111" t="s">
        <v>198</v>
      </c>
      <c r="AA1724" s="122" t="s">
        <v>200</v>
      </c>
      <c r="AB1724" s="0" t="s">
        <v>6342</v>
      </c>
      <c r="AC1724" s="0" t="s">
        <v>5249</v>
      </c>
      <c r="AD1724" s="111" t="s">
        <v>198</v>
      </c>
      <c r="AE1724" s="111" t="s">
        <v>198</v>
      </c>
      <c r="AI1724" s="111" t="s">
        <v>207</v>
      </c>
      <c r="AJ1724" s="111" t="s">
        <v>200</v>
      </c>
      <c r="AK1724" s="111" t="str">
        <f aca="false">(AB1724)</f>
        <v>Inti creates</v>
      </c>
      <c r="AM1724" s="111" t="n">
        <f aca="false">X1724</f>
        <v>2021</v>
      </c>
      <c r="AN1724" s="111" t="s">
        <v>208</v>
      </c>
      <c r="AS1724" s="0" t="s">
        <v>200</v>
      </c>
      <c r="AV1724" s="0" t="s">
        <v>200</v>
      </c>
      <c r="AZ1724" s="0" t="s">
        <v>11320</v>
      </c>
      <c r="BA1724" s="124" t="s">
        <v>200</v>
      </c>
      <c r="BB1724" s="0" t="s">
        <v>248</v>
      </c>
      <c r="BC1724" s="0" t="s">
        <v>11317</v>
      </c>
      <c r="BD1724" s="0" t="s">
        <v>11313</v>
      </c>
      <c r="BE1724" s="0" t="s">
        <v>11318</v>
      </c>
      <c r="BG1724" s="125" t="s">
        <v>200</v>
      </c>
      <c r="BH1724" s="0" t="s">
        <v>253</v>
      </c>
      <c r="BI1724" s="112" t="n">
        <v>819976026019</v>
      </c>
      <c r="BJ1724" s="126" t="s">
        <v>200</v>
      </c>
      <c r="BK1724" s="0" t="s">
        <v>215</v>
      </c>
      <c r="BL1724" s="112" t="n">
        <v>4</v>
      </c>
      <c r="BM1724" s="112" t="n">
        <v>4</v>
      </c>
      <c r="BN1724" s="112" t="n">
        <v>4</v>
      </c>
      <c r="BO1724" s="111" t="n">
        <v>20</v>
      </c>
      <c r="BP1724" s="125" t="s">
        <v>200</v>
      </c>
      <c r="BQ1724" s="127" t="s">
        <v>200</v>
      </c>
    </row>
    <row r="1725" customFormat="false" ht="13.8" hidden="false" customHeight="false" outlineLevel="0" collapsed="false">
      <c r="A1725" s="0" t="s">
        <v>11321</v>
      </c>
      <c r="B1725" s="0" t="s">
        <v>11069</v>
      </c>
      <c r="C1725" s="0" t="s">
        <v>965</v>
      </c>
      <c r="D1725" s="0" t="s">
        <v>5239</v>
      </c>
      <c r="E1725" s="0" t="s">
        <v>194</v>
      </c>
      <c r="F1725" s="0" t="s">
        <v>195</v>
      </c>
      <c r="G1725" s="0" t="s">
        <v>196</v>
      </c>
      <c r="H1725" s="0" t="s">
        <v>219</v>
      </c>
      <c r="J1725" s="111" t="n">
        <v>2</v>
      </c>
      <c r="K1725" s="0" t="s">
        <v>198</v>
      </c>
      <c r="L1725" s="0" t="s">
        <v>533</v>
      </c>
      <c r="M1725" s="0" t="s">
        <v>199</v>
      </c>
      <c r="Q1725" s="120" t="s">
        <v>200</v>
      </c>
      <c r="R1725" s="0" t="s">
        <v>16</v>
      </c>
      <c r="S1725" s="0" t="s">
        <v>5247</v>
      </c>
      <c r="T1725" s="0" t="s">
        <v>198</v>
      </c>
      <c r="U1725" s="0" t="s">
        <v>285</v>
      </c>
      <c r="V1725" s="0" t="s">
        <v>1790</v>
      </c>
      <c r="W1725" s="110" t="s">
        <v>204</v>
      </c>
      <c r="X1725" s="111" t="n">
        <v>2020</v>
      </c>
      <c r="Y1725" s="111" t="s">
        <v>498</v>
      </c>
      <c r="Z1725" s="111" t="s">
        <v>198</v>
      </c>
      <c r="AA1725" s="122" t="s">
        <v>200</v>
      </c>
      <c r="AB1725" s="0" t="s">
        <v>11322</v>
      </c>
      <c r="AC1725" s="0" t="s">
        <v>5249</v>
      </c>
      <c r="AD1725" s="111" t="n">
        <v>2021</v>
      </c>
      <c r="AE1725" s="111" t="s">
        <v>198</v>
      </c>
      <c r="AI1725" s="111" t="s">
        <v>294</v>
      </c>
      <c r="AJ1725" s="111" t="s">
        <v>1793</v>
      </c>
      <c r="AK1725" s="0" t="s">
        <v>11322</v>
      </c>
      <c r="AM1725" s="111" t="n">
        <v>2019</v>
      </c>
      <c r="AN1725" s="111" t="s">
        <v>7104</v>
      </c>
      <c r="AT1725" s="0" t="s">
        <v>266</v>
      </c>
      <c r="AY1725" s="131"/>
      <c r="AZ1725" s="0" t="s">
        <v>11323</v>
      </c>
      <c r="BA1725" s="124" t="s">
        <v>200</v>
      </c>
      <c r="BB1725" s="0" t="s">
        <v>248</v>
      </c>
      <c r="BC1725" s="0" t="s">
        <v>11324</v>
      </c>
      <c r="BD1725" s="0" t="s">
        <v>11325</v>
      </c>
      <c r="BE1725" s="0" t="s">
        <v>213</v>
      </c>
      <c r="BF1725" s="0" t="s">
        <v>11326</v>
      </c>
      <c r="BG1725" s="125"/>
      <c r="BH1725" s="0" t="s">
        <v>253</v>
      </c>
      <c r="BI1725" s="112" t="n">
        <v>819976021984</v>
      </c>
      <c r="BJ1725" s="126"/>
      <c r="BK1725" s="0" t="s">
        <v>215</v>
      </c>
      <c r="BL1725" s="112" t="n">
        <v>4</v>
      </c>
      <c r="BM1725" s="112" t="n">
        <v>4</v>
      </c>
      <c r="BN1725" s="112" t="n">
        <v>4</v>
      </c>
      <c r="BO1725" s="111" t="n">
        <v>20</v>
      </c>
      <c r="BP1725" s="125"/>
      <c r="BQ1725" s="127" t="s">
        <v>216</v>
      </c>
    </row>
    <row r="1726" customFormat="false" ht="13.8" hidden="false" customHeight="false" outlineLevel="0" collapsed="false">
      <c r="A1726" s="0" t="s">
        <v>11327</v>
      </c>
      <c r="B1726" s="0" t="s">
        <v>7882</v>
      </c>
      <c r="C1726" s="0" t="s">
        <v>2304</v>
      </c>
      <c r="D1726" s="0" t="s">
        <v>5239</v>
      </c>
      <c r="E1726" s="0" t="s">
        <v>194</v>
      </c>
      <c r="F1726" s="0" t="s">
        <v>2487</v>
      </c>
      <c r="G1726" s="0" t="s">
        <v>330</v>
      </c>
      <c r="H1726" s="0" t="s">
        <v>197</v>
      </c>
      <c r="J1726" s="111" t="n">
        <v>1</v>
      </c>
      <c r="K1726" s="0" t="s">
        <v>198</v>
      </c>
      <c r="L1726" s="0" t="s">
        <v>198</v>
      </c>
      <c r="M1726" s="0" t="s">
        <v>199</v>
      </c>
      <c r="O1726" s="132" t="s">
        <v>200</v>
      </c>
      <c r="Q1726" s="120" t="s">
        <v>200</v>
      </c>
      <c r="R1726" s="0" t="s">
        <v>16</v>
      </c>
      <c r="S1726" s="0" t="s">
        <v>5247</v>
      </c>
      <c r="T1726" s="0" t="s">
        <v>198</v>
      </c>
      <c r="U1726" s="0" t="s">
        <v>285</v>
      </c>
      <c r="V1726" s="0" t="s">
        <v>1790</v>
      </c>
      <c r="W1726" s="110" t="s">
        <v>204</v>
      </c>
      <c r="X1726" s="111" t="n">
        <v>2019</v>
      </c>
      <c r="Z1726" s="111" t="s">
        <v>221</v>
      </c>
      <c r="AA1726" s="122" t="s">
        <v>200</v>
      </c>
      <c r="AB1726" s="0" t="s">
        <v>6342</v>
      </c>
      <c r="AC1726" s="0" t="s">
        <v>5249</v>
      </c>
      <c r="AD1726" s="111" t="s">
        <v>198</v>
      </c>
      <c r="AE1726" s="111" t="s">
        <v>198</v>
      </c>
      <c r="AI1726" s="111" t="s">
        <v>294</v>
      </c>
      <c r="AJ1726" s="111" t="s">
        <v>1793</v>
      </c>
      <c r="AK1726" s="111" t="s">
        <v>6342</v>
      </c>
      <c r="AM1726" s="111" t="n">
        <v>2018</v>
      </c>
      <c r="AN1726" s="111" t="s">
        <v>208</v>
      </c>
      <c r="AS1726" s="0" t="s">
        <v>11328</v>
      </c>
      <c r="AT1726" s="0" t="s">
        <v>11329</v>
      </c>
      <c r="AU1726" s="0" t="s">
        <v>2262</v>
      </c>
      <c r="AV1726" s="0" t="s">
        <v>2309</v>
      </c>
      <c r="AW1726" s="0" t="s">
        <v>977</v>
      </c>
      <c r="AZ1726" s="0" t="s">
        <v>11330</v>
      </c>
      <c r="BA1726" s="124" t="s">
        <v>200</v>
      </c>
      <c r="BB1726" s="0" t="s">
        <v>248</v>
      </c>
      <c r="BC1726" s="0" t="s">
        <v>11331</v>
      </c>
      <c r="BD1726" s="0" t="s">
        <v>11332</v>
      </c>
      <c r="BE1726" s="0" t="s">
        <v>11333</v>
      </c>
      <c r="BF1726" s="0" t="s">
        <v>11334</v>
      </c>
      <c r="BG1726" s="125" t="s">
        <v>200</v>
      </c>
      <c r="BH1726" s="0" t="s">
        <v>253</v>
      </c>
      <c r="BI1726" s="112" t="n">
        <v>819976021410</v>
      </c>
      <c r="BJ1726" s="126" t="s">
        <v>200</v>
      </c>
      <c r="BK1726" s="0" t="s">
        <v>215</v>
      </c>
      <c r="BL1726" s="112" t="n">
        <v>4</v>
      </c>
      <c r="BM1726" s="112" t="n">
        <v>4</v>
      </c>
      <c r="BN1726" s="112" t="n">
        <v>4</v>
      </c>
      <c r="BO1726" s="111" t="n">
        <v>50</v>
      </c>
      <c r="BP1726" s="125" t="s">
        <v>200</v>
      </c>
      <c r="BQ1726" s="127" t="s">
        <v>216</v>
      </c>
    </row>
    <row r="1727" customFormat="false" ht="13.8" hidden="false" customHeight="false" outlineLevel="0" collapsed="false">
      <c r="A1727" s="0" t="s">
        <v>11335</v>
      </c>
      <c r="B1727" s="0" t="s">
        <v>7882</v>
      </c>
      <c r="C1727" s="0" t="s">
        <v>2304</v>
      </c>
      <c r="D1727" s="0" t="s">
        <v>5239</v>
      </c>
      <c r="E1727" s="0" t="s">
        <v>194</v>
      </c>
      <c r="F1727" s="0" t="s">
        <v>2487</v>
      </c>
      <c r="G1727" s="0" t="s">
        <v>330</v>
      </c>
      <c r="H1727" s="0" t="s">
        <v>197</v>
      </c>
      <c r="J1727" s="111" t="n">
        <v>2</v>
      </c>
      <c r="K1727" s="0" t="s">
        <v>198</v>
      </c>
      <c r="L1727" s="0" t="s">
        <v>533</v>
      </c>
      <c r="M1727" s="0" t="s">
        <v>199</v>
      </c>
      <c r="O1727" s="132" t="s">
        <v>200</v>
      </c>
      <c r="Q1727" s="120" t="s">
        <v>200</v>
      </c>
      <c r="R1727" s="0" t="s">
        <v>16</v>
      </c>
      <c r="S1727" s="0" t="s">
        <v>5247</v>
      </c>
      <c r="T1727" s="0" t="s">
        <v>198</v>
      </c>
      <c r="U1727" s="0" t="s">
        <v>285</v>
      </c>
      <c r="V1727" s="0" t="s">
        <v>1790</v>
      </c>
      <c r="W1727" s="110" t="s">
        <v>204</v>
      </c>
      <c r="X1727" s="111" t="n">
        <v>2021</v>
      </c>
      <c r="Z1727" s="111" t="s">
        <v>221</v>
      </c>
      <c r="AA1727" s="122" t="s">
        <v>200</v>
      </c>
      <c r="AB1727" s="0" t="s">
        <v>6342</v>
      </c>
      <c r="AC1727" s="0" t="s">
        <v>5249</v>
      </c>
      <c r="AD1727" s="111" t="s">
        <v>198</v>
      </c>
      <c r="AE1727" s="111" t="s">
        <v>198</v>
      </c>
      <c r="AI1727" s="111" t="s">
        <v>294</v>
      </c>
      <c r="AJ1727" s="111" t="s">
        <v>1793</v>
      </c>
      <c r="AK1727" s="111" t="s">
        <v>6342</v>
      </c>
      <c r="AM1727" s="111" t="n">
        <v>2021</v>
      </c>
      <c r="AN1727" s="111" t="s">
        <v>208</v>
      </c>
      <c r="AS1727" s="0" t="s">
        <v>11328</v>
      </c>
      <c r="AT1727" s="0" t="s">
        <v>11329</v>
      </c>
      <c r="AU1727" s="0" t="s">
        <v>2262</v>
      </c>
      <c r="AV1727" s="0" t="s">
        <v>2309</v>
      </c>
      <c r="AW1727" s="0" t="s">
        <v>977</v>
      </c>
      <c r="AZ1727" s="0" t="s">
        <v>11336</v>
      </c>
      <c r="BA1727" s="124" t="s">
        <v>200</v>
      </c>
      <c r="BB1727" s="0" t="s">
        <v>248</v>
      </c>
      <c r="BC1727" s="0" t="s">
        <v>11337</v>
      </c>
      <c r="BD1727" s="0" t="s">
        <v>9453</v>
      </c>
      <c r="BE1727" s="0" t="s">
        <v>11338</v>
      </c>
      <c r="BG1727" s="125" t="s">
        <v>200</v>
      </c>
      <c r="BH1727" s="0" t="s">
        <v>253</v>
      </c>
      <c r="BI1727" s="112" t="n">
        <v>819976025371</v>
      </c>
      <c r="BJ1727" s="126" t="s">
        <v>200</v>
      </c>
      <c r="BK1727" s="0" t="s">
        <v>215</v>
      </c>
      <c r="BL1727" s="112" t="n">
        <v>4</v>
      </c>
      <c r="BM1727" s="112" t="n">
        <v>4</v>
      </c>
      <c r="BN1727" s="112" t="n">
        <v>4</v>
      </c>
      <c r="BO1727" s="111" t="n">
        <v>50</v>
      </c>
      <c r="BP1727" s="125" t="s">
        <v>200</v>
      </c>
      <c r="BQ1727" s="127" t="s">
        <v>200</v>
      </c>
    </row>
    <row r="1728" customFormat="false" ht="13.8" hidden="false" customHeight="false" outlineLevel="0" collapsed="false">
      <c r="A1728" s="0" t="s">
        <v>11339</v>
      </c>
      <c r="B1728" s="0" t="s">
        <v>7882</v>
      </c>
      <c r="C1728" s="0" t="s">
        <v>2304</v>
      </c>
      <c r="D1728" s="0" t="s">
        <v>1333</v>
      </c>
      <c r="E1728" s="0" t="s">
        <v>194</v>
      </c>
      <c r="F1728" s="0" t="s">
        <v>2487</v>
      </c>
      <c r="G1728" s="0" t="s">
        <v>330</v>
      </c>
      <c r="H1728" s="0" t="s">
        <v>219</v>
      </c>
      <c r="J1728" s="111" t="n">
        <v>1</v>
      </c>
      <c r="K1728" s="0" t="s">
        <v>198</v>
      </c>
      <c r="L1728" s="0" t="s">
        <v>198</v>
      </c>
      <c r="M1728" s="0" t="s">
        <v>199</v>
      </c>
      <c r="Q1728" s="120" t="s">
        <v>200</v>
      </c>
      <c r="R1728" s="0" t="s">
        <v>16</v>
      </c>
      <c r="S1728" s="0" t="s">
        <v>201</v>
      </c>
      <c r="T1728" s="0" t="s">
        <v>198</v>
      </c>
      <c r="U1728" s="0" t="s">
        <v>202</v>
      </c>
      <c r="V1728" s="0" t="s">
        <v>1790</v>
      </c>
      <c r="W1728" s="110" t="s">
        <v>204</v>
      </c>
      <c r="X1728" s="111" t="n">
        <v>2019</v>
      </c>
      <c r="Z1728" s="111" t="s">
        <v>221</v>
      </c>
      <c r="AA1728" s="122" t="s">
        <v>200</v>
      </c>
      <c r="AB1728" s="0" t="s">
        <v>11340</v>
      </c>
      <c r="AC1728" s="0" t="s">
        <v>3470</v>
      </c>
      <c r="AD1728" s="111" t="n">
        <v>2019</v>
      </c>
      <c r="AE1728" s="111" t="s">
        <v>198</v>
      </c>
      <c r="AI1728" s="111" t="s">
        <v>207</v>
      </c>
      <c r="AK1728" s="111" t="str">
        <f aca="false">(AB1728)</f>
        <v>Artplay</v>
      </c>
      <c r="AM1728" s="111" t="n">
        <f aca="false">AD1728</f>
        <v>2019</v>
      </c>
      <c r="AN1728" s="111" t="s">
        <v>208</v>
      </c>
      <c r="AR1728" s="0" t="s">
        <v>5385</v>
      </c>
      <c r="AS1728" s="0" t="s">
        <v>11328</v>
      </c>
      <c r="AT1728" s="0" t="s">
        <v>11329</v>
      </c>
      <c r="AU1728" s="0" t="s">
        <v>2262</v>
      </c>
      <c r="AV1728" s="0" t="s">
        <v>2309</v>
      </c>
      <c r="AW1728" s="0" t="s">
        <v>977</v>
      </c>
      <c r="AZ1728" s="0" t="s">
        <v>11341</v>
      </c>
      <c r="BA1728" s="124" t="s">
        <v>200</v>
      </c>
      <c r="BB1728" s="0" t="s">
        <v>248</v>
      </c>
      <c r="BC1728" s="0" t="s">
        <v>11342</v>
      </c>
      <c r="BD1728" s="0" t="s">
        <v>11343</v>
      </c>
      <c r="BE1728" s="0" t="s">
        <v>11344</v>
      </c>
      <c r="BF1728" s="0" t="s">
        <v>11345</v>
      </c>
      <c r="BG1728" s="125"/>
      <c r="BH1728" s="0" t="s">
        <v>253</v>
      </c>
      <c r="BI1728" s="112" t="s">
        <v>198</v>
      </c>
      <c r="BJ1728" s="126"/>
      <c r="BK1728" s="0" t="s">
        <v>215</v>
      </c>
      <c r="BL1728" s="112" t="n">
        <v>4</v>
      </c>
      <c r="BM1728" s="112" t="n">
        <v>4</v>
      </c>
      <c r="BN1728" s="112" t="n">
        <v>4</v>
      </c>
      <c r="BO1728" s="111" t="n">
        <v>20</v>
      </c>
      <c r="BP1728" s="125"/>
      <c r="BQ1728" s="127" t="s">
        <v>216</v>
      </c>
    </row>
    <row r="1729" customFormat="false" ht="13.8" hidden="false" customHeight="false" outlineLevel="0" collapsed="false">
      <c r="A1729" s="0" t="s">
        <v>11346</v>
      </c>
      <c r="B1729" s="0" t="s">
        <v>7882</v>
      </c>
      <c r="C1729" s="0" t="s">
        <v>329</v>
      </c>
      <c r="D1729" s="0" t="s">
        <v>5239</v>
      </c>
      <c r="E1729" s="0" t="s">
        <v>1433</v>
      </c>
      <c r="F1729" s="0" t="s">
        <v>195</v>
      </c>
      <c r="G1729" s="0" t="s">
        <v>330</v>
      </c>
      <c r="H1729" s="0" t="s">
        <v>400</v>
      </c>
      <c r="J1729" s="111" t="n">
        <v>1</v>
      </c>
      <c r="K1729" s="0" t="s">
        <v>198</v>
      </c>
      <c r="L1729" s="0" t="s">
        <v>198</v>
      </c>
      <c r="M1729" s="0" t="s">
        <v>199</v>
      </c>
      <c r="Q1729" s="120"/>
      <c r="R1729" s="0" t="s">
        <v>16</v>
      </c>
      <c r="S1729" s="0" t="s">
        <v>5247</v>
      </c>
      <c r="T1729" s="0" t="s">
        <v>198</v>
      </c>
      <c r="U1729" s="0" t="s">
        <v>285</v>
      </c>
      <c r="V1729" s="0" t="s">
        <v>1790</v>
      </c>
      <c r="W1729" s="110" t="s">
        <v>204</v>
      </c>
      <c r="X1729" s="111" t="n">
        <v>2020</v>
      </c>
      <c r="Z1729" s="111" t="s">
        <v>757</v>
      </c>
      <c r="AA1729" s="122"/>
      <c r="AB1729" s="0" t="s">
        <v>11347</v>
      </c>
      <c r="AC1729" s="0" t="s">
        <v>5249</v>
      </c>
      <c r="AD1729" s="111" t="s">
        <v>198</v>
      </c>
      <c r="AE1729" s="111" t="s">
        <v>5241</v>
      </c>
      <c r="AI1729" s="111" t="s">
        <v>294</v>
      </c>
      <c r="AJ1729" s="111" t="s">
        <v>1793</v>
      </c>
      <c r="AK1729" s="111" t="s">
        <v>11347</v>
      </c>
      <c r="AM1729" s="111" t="n">
        <v>2017</v>
      </c>
      <c r="AN1729" s="111" t="s">
        <v>297</v>
      </c>
      <c r="AS1729" s="0" t="s">
        <v>3922</v>
      </c>
      <c r="AT1729" s="0" t="s">
        <v>1795</v>
      </c>
      <c r="AU1729" s="0" t="s">
        <v>434</v>
      </c>
      <c r="AZ1729" s="0" t="s">
        <v>11348</v>
      </c>
      <c r="BA1729" s="124" t="s">
        <v>200</v>
      </c>
      <c r="BB1729" s="0" t="s">
        <v>248</v>
      </c>
      <c r="BC1729" s="0" t="s">
        <v>1797</v>
      </c>
      <c r="BD1729" s="0" t="s">
        <v>11349</v>
      </c>
      <c r="BE1729" s="0" t="s">
        <v>5557</v>
      </c>
      <c r="BG1729" s="125"/>
      <c r="BH1729" s="0" t="s">
        <v>253</v>
      </c>
      <c r="BI1729" s="112" t="n">
        <v>819976023513</v>
      </c>
      <c r="BJ1729" s="126"/>
      <c r="BK1729" s="0" t="s">
        <v>215</v>
      </c>
      <c r="BL1729" s="112" t="n">
        <v>4</v>
      </c>
      <c r="BM1729" s="112" t="n">
        <v>4</v>
      </c>
      <c r="BN1729" s="112" t="n">
        <v>4</v>
      </c>
      <c r="BO1729" s="111" t="n">
        <v>20</v>
      </c>
      <c r="BP1729" s="125"/>
      <c r="BQ1729" s="127"/>
    </row>
    <row r="1730" customFormat="false" ht="13.8" hidden="false" customHeight="false" outlineLevel="0" collapsed="false">
      <c r="A1730" s="0" t="s">
        <v>11350</v>
      </c>
      <c r="B1730" s="0" t="s">
        <v>7882</v>
      </c>
      <c r="C1730" s="0" t="s">
        <v>329</v>
      </c>
      <c r="D1730" s="0" t="s">
        <v>1333</v>
      </c>
      <c r="E1730" s="0" t="s">
        <v>194</v>
      </c>
      <c r="F1730" s="0" t="s">
        <v>195</v>
      </c>
      <c r="G1730" s="0" t="s">
        <v>330</v>
      </c>
      <c r="H1730" s="0" t="s">
        <v>219</v>
      </c>
      <c r="J1730" s="111" t="n">
        <v>1</v>
      </c>
      <c r="K1730" s="0" t="s">
        <v>198</v>
      </c>
      <c r="L1730" s="0" t="s">
        <v>198</v>
      </c>
      <c r="M1730" s="0" t="s">
        <v>199</v>
      </c>
      <c r="Q1730" s="120"/>
      <c r="R1730" s="0" t="s">
        <v>16</v>
      </c>
      <c r="S1730" s="0" t="s">
        <v>201</v>
      </c>
      <c r="T1730" s="0" t="s">
        <v>198</v>
      </c>
      <c r="U1730" s="0" t="s">
        <v>202</v>
      </c>
      <c r="V1730" s="0" t="s">
        <v>1790</v>
      </c>
      <c r="W1730" s="110" t="s">
        <v>204</v>
      </c>
      <c r="X1730" s="111" t="n">
        <v>2021</v>
      </c>
      <c r="Z1730" s="111" t="s">
        <v>221</v>
      </c>
      <c r="AA1730" s="122" t="s">
        <v>200</v>
      </c>
      <c r="AB1730" s="0" t="s">
        <v>11351</v>
      </c>
      <c r="AC1730" s="0" t="s">
        <v>11352</v>
      </c>
      <c r="AD1730" s="111" t="n">
        <v>2021</v>
      </c>
      <c r="AE1730" s="111" t="s">
        <v>198</v>
      </c>
      <c r="AI1730" s="111" t="s">
        <v>294</v>
      </c>
      <c r="AJ1730" s="111" t="s">
        <v>1793</v>
      </c>
      <c r="AK1730" s="0" t="s">
        <v>11351</v>
      </c>
      <c r="AM1730" s="111" t="n">
        <v>2021</v>
      </c>
      <c r="AN1730" s="111" t="s">
        <v>11353</v>
      </c>
      <c r="AT1730" s="0" t="s">
        <v>381</v>
      </c>
      <c r="AU1730" s="0" t="s">
        <v>470</v>
      </c>
      <c r="AZ1730" s="0" t="s">
        <v>11354</v>
      </c>
      <c r="BA1730" s="124" t="s">
        <v>200</v>
      </c>
      <c r="BB1730" s="0" t="s">
        <v>248</v>
      </c>
      <c r="BC1730" s="0" t="s">
        <v>11355</v>
      </c>
      <c r="BD1730" s="0" t="s">
        <v>1669</v>
      </c>
      <c r="BE1730" s="0" t="s">
        <v>11356</v>
      </c>
      <c r="BF1730" s="0" t="s">
        <v>11357</v>
      </c>
      <c r="BG1730" s="125"/>
      <c r="BH1730" s="0" t="s">
        <v>253</v>
      </c>
      <c r="BI1730" s="112" t="n">
        <v>5060760882624</v>
      </c>
      <c r="BJ1730" s="126"/>
      <c r="BK1730" s="0" t="s">
        <v>215</v>
      </c>
      <c r="BL1730" s="112" t="n">
        <v>4</v>
      </c>
      <c r="BM1730" s="112" t="n">
        <v>4</v>
      </c>
      <c r="BN1730" s="112" t="n">
        <v>4</v>
      </c>
      <c r="BO1730" s="111" t="n">
        <v>20</v>
      </c>
      <c r="BP1730" s="125"/>
      <c r="BQ1730" s="127"/>
    </row>
    <row r="1731" customFormat="false" ht="13.8" hidden="false" customHeight="false" outlineLevel="0" collapsed="false">
      <c r="A1731" s="0" t="s">
        <v>11358</v>
      </c>
      <c r="B1731" s="0" t="s">
        <v>7882</v>
      </c>
      <c r="C1731" s="0" t="s">
        <v>380</v>
      </c>
      <c r="D1731" s="0" t="s">
        <v>5239</v>
      </c>
      <c r="E1731" s="0" t="s">
        <v>194</v>
      </c>
      <c r="F1731" s="0" t="s">
        <v>195</v>
      </c>
      <c r="G1731" s="0" t="s">
        <v>196</v>
      </c>
      <c r="H1731" s="0" t="s">
        <v>197</v>
      </c>
      <c r="J1731" s="111" t="n">
        <v>1</v>
      </c>
      <c r="K1731" s="0" t="s">
        <v>198</v>
      </c>
      <c r="L1731" s="0" t="s">
        <v>198</v>
      </c>
      <c r="M1731" s="0" t="s">
        <v>199</v>
      </c>
      <c r="Q1731" s="120" t="s">
        <v>200</v>
      </c>
      <c r="R1731" s="0" t="s">
        <v>16</v>
      </c>
      <c r="S1731" s="0" t="s">
        <v>201</v>
      </c>
      <c r="T1731" s="0" t="s">
        <v>198</v>
      </c>
      <c r="U1731" s="0" t="s">
        <v>285</v>
      </c>
      <c r="V1731" s="0" t="s">
        <v>1790</v>
      </c>
      <c r="W1731" s="110" t="s">
        <v>204</v>
      </c>
      <c r="X1731" s="111" t="n">
        <v>2019</v>
      </c>
      <c r="Y1731" s="111" t="s">
        <v>498</v>
      </c>
      <c r="Z1731" s="111" t="s">
        <v>198</v>
      </c>
      <c r="AA1731" s="122" t="s">
        <v>200</v>
      </c>
      <c r="AB1731" s="0" t="s">
        <v>11359</v>
      </c>
      <c r="AC1731" s="0" t="s">
        <v>5249</v>
      </c>
      <c r="AD1731" s="111" t="n">
        <v>2019</v>
      </c>
      <c r="AE1731" s="111" t="s">
        <v>198</v>
      </c>
      <c r="AI1731" s="111" t="s">
        <v>294</v>
      </c>
      <c r="AJ1731" s="111" t="s">
        <v>1793</v>
      </c>
      <c r="AK1731" s="0" t="s">
        <v>11359</v>
      </c>
      <c r="AM1731" s="111" t="n">
        <v>2018</v>
      </c>
      <c r="AN1731" s="111" t="s">
        <v>263</v>
      </c>
      <c r="AT1731" s="0" t="s">
        <v>381</v>
      </c>
      <c r="AU1731" s="0" t="s">
        <v>227</v>
      </c>
      <c r="AZ1731" s="0" t="s">
        <v>11360</v>
      </c>
      <c r="BA1731" s="124" t="s">
        <v>200</v>
      </c>
      <c r="BB1731" s="0" t="s">
        <v>248</v>
      </c>
      <c r="BC1731" s="0" t="s">
        <v>11361</v>
      </c>
      <c r="BD1731" s="0" t="s">
        <v>11362</v>
      </c>
      <c r="BE1731" s="0" t="s">
        <v>11363</v>
      </c>
      <c r="BF1731" s="0" t="s">
        <v>11364</v>
      </c>
      <c r="BG1731" s="125"/>
      <c r="BH1731" s="0" t="s">
        <v>253</v>
      </c>
      <c r="BI1731" s="112" t="n">
        <v>819976022455</v>
      </c>
      <c r="BJ1731" s="126"/>
      <c r="BK1731" s="0" t="s">
        <v>215</v>
      </c>
      <c r="BL1731" s="112" t="n">
        <v>4</v>
      </c>
      <c r="BM1731" s="112" t="n">
        <v>4</v>
      </c>
      <c r="BN1731" s="112" t="n">
        <v>4</v>
      </c>
      <c r="BO1731" s="111" t="n">
        <v>20</v>
      </c>
      <c r="BP1731" s="125"/>
      <c r="BQ1731" s="127" t="s">
        <v>216</v>
      </c>
    </row>
    <row r="1732" customFormat="false" ht="13.8" hidden="false" customHeight="false" outlineLevel="0" collapsed="false">
      <c r="A1732" s="0" t="s">
        <v>11365</v>
      </c>
      <c r="B1732" s="0" t="s">
        <v>7882</v>
      </c>
      <c r="C1732" s="0" t="s">
        <v>928</v>
      </c>
      <c r="D1732" s="0" t="s">
        <v>1333</v>
      </c>
      <c r="E1732" s="0" t="s">
        <v>194</v>
      </c>
      <c r="F1732" s="0" t="s">
        <v>2487</v>
      </c>
      <c r="G1732" s="0" t="s">
        <v>330</v>
      </c>
      <c r="H1732" s="0" t="s">
        <v>219</v>
      </c>
      <c r="I1732" s="131"/>
      <c r="J1732" s="130" t="n">
        <v>1</v>
      </c>
      <c r="K1732" s="131" t="s">
        <v>198</v>
      </c>
      <c r="L1732" s="0" t="s">
        <v>198</v>
      </c>
      <c r="M1732" s="0" t="s">
        <v>199</v>
      </c>
      <c r="N1732" s="132" t="s">
        <v>908</v>
      </c>
      <c r="O1732" s="0" t="s">
        <v>200</v>
      </c>
      <c r="Q1732" s="120" t="s">
        <v>200</v>
      </c>
      <c r="R1732" s="0" t="s">
        <v>16</v>
      </c>
      <c r="S1732" s="131" t="s">
        <v>201</v>
      </c>
      <c r="T1732" s="0" t="s">
        <v>198</v>
      </c>
      <c r="U1732" s="131" t="s">
        <v>202</v>
      </c>
      <c r="V1732" s="0" t="s">
        <v>1790</v>
      </c>
      <c r="W1732" s="110" t="s">
        <v>204</v>
      </c>
      <c r="X1732" s="130" t="n">
        <v>2021</v>
      </c>
      <c r="Y1732" s="130" t="s">
        <v>1624</v>
      </c>
      <c r="Z1732" s="130" t="s">
        <v>757</v>
      </c>
      <c r="AA1732" s="122" t="s">
        <v>200</v>
      </c>
      <c r="AB1732" s="131" t="s">
        <v>11366</v>
      </c>
      <c r="AC1732" s="131" t="s">
        <v>3215</v>
      </c>
      <c r="AD1732" s="130" t="n">
        <v>2021</v>
      </c>
      <c r="AE1732" s="130" t="s">
        <v>222</v>
      </c>
      <c r="AF1732" s="130"/>
      <c r="AG1732" s="130"/>
      <c r="AH1732" s="130"/>
      <c r="AI1732" s="130" t="s">
        <v>207</v>
      </c>
      <c r="AJ1732" s="130"/>
      <c r="AK1732" s="111" t="str">
        <f aca="false">(AB1732)</f>
        <v>Claytechworks</v>
      </c>
      <c r="AM1732" s="111" t="n">
        <f aca="false">AD1732</f>
        <v>2021</v>
      </c>
      <c r="AN1732" s="130" t="s">
        <v>208</v>
      </c>
      <c r="AO1732" s="131"/>
      <c r="AS1732" s="0" t="s">
        <v>11367</v>
      </c>
      <c r="AT1732" s="0" t="s">
        <v>11368</v>
      </c>
      <c r="AU1732" s="0" t="s">
        <v>332</v>
      </c>
      <c r="AV1732" s="0" t="s">
        <v>200</v>
      </c>
      <c r="AZ1732" s="131" t="s">
        <v>11369</v>
      </c>
      <c r="BA1732" s="124" t="s">
        <v>200</v>
      </c>
      <c r="BB1732" s="0" t="s">
        <v>248</v>
      </c>
      <c r="BC1732" s="0" t="s">
        <v>11370</v>
      </c>
      <c r="BD1732" s="0" t="s">
        <v>11371</v>
      </c>
      <c r="BE1732" s="0" t="s">
        <v>11372</v>
      </c>
      <c r="BG1732" s="125" t="s">
        <v>200</v>
      </c>
      <c r="BH1732" s="0" t="s">
        <v>253</v>
      </c>
      <c r="BI1732" s="112" t="n">
        <v>45496426101</v>
      </c>
      <c r="BJ1732" s="126" t="s">
        <v>200</v>
      </c>
      <c r="BK1732" s="131" t="s">
        <v>215</v>
      </c>
      <c r="BL1732" s="112" t="n">
        <v>4</v>
      </c>
      <c r="BM1732" s="112" t="n">
        <v>4</v>
      </c>
      <c r="BN1732" s="112" t="n">
        <v>4</v>
      </c>
      <c r="BO1732" s="111" t="n">
        <v>20</v>
      </c>
      <c r="BP1732" s="125" t="s">
        <v>200</v>
      </c>
      <c r="BQ1732" s="127"/>
    </row>
    <row r="1733" customFormat="false" ht="13.8" hidden="false" customHeight="false" outlineLevel="0" collapsed="false">
      <c r="A1733" s="0" t="s">
        <v>11373</v>
      </c>
      <c r="B1733" s="0" t="s">
        <v>11069</v>
      </c>
      <c r="C1733" s="0" t="s">
        <v>380</v>
      </c>
      <c r="D1733" s="0" t="s">
        <v>1333</v>
      </c>
      <c r="E1733" s="0" t="s">
        <v>194</v>
      </c>
      <c r="F1733" s="0" t="s">
        <v>195</v>
      </c>
      <c r="G1733" s="0" t="s">
        <v>196</v>
      </c>
      <c r="H1733" s="0" t="s">
        <v>838</v>
      </c>
      <c r="I1733" s="0" t="s">
        <v>401</v>
      </c>
      <c r="J1733" s="111" t="n">
        <v>4</v>
      </c>
      <c r="K1733" s="0" t="s">
        <v>2825</v>
      </c>
      <c r="L1733" s="0" t="s">
        <v>533</v>
      </c>
      <c r="M1733" s="0" t="s">
        <v>199</v>
      </c>
      <c r="O1733" s="0" t="s">
        <v>534</v>
      </c>
      <c r="Q1733" s="120" t="s">
        <v>200</v>
      </c>
      <c r="R1733" s="0" t="s">
        <v>16</v>
      </c>
      <c r="S1733" s="0" t="s">
        <v>1834</v>
      </c>
      <c r="T1733" s="0" t="s">
        <v>11374</v>
      </c>
      <c r="U1733" s="0" t="s">
        <v>202</v>
      </c>
      <c r="V1733" s="0" t="s">
        <v>1790</v>
      </c>
      <c r="W1733" s="110" t="s">
        <v>204</v>
      </c>
      <c r="X1733" s="111" t="n">
        <v>2020</v>
      </c>
      <c r="Y1733" s="111" t="s">
        <v>498</v>
      </c>
      <c r="Z1733" s="111" t="s">
        <v>198</v>
      </c>
      <c r="AA1733" s="122" t="s">
        <v>200</v>
      </c>
      <c r="AB1733" s="0" t="s">
        <v>363</v>
      </c>
      <c r="AC1733" s="0" t="s">
        <v>363</v>
      </c>
      <c r="AD1733" s="111" t="n">
        <v>2020</v>
      </c>
      <c r="AE1733" s="111" t="s">
        <v>5226</v>
      </c>
      <c r="AI1733" s="111" t="s">
        <v>207</v>
      </c>
      <c r="AK1733" s="111" t="str">
        <f aca="false">(AB1733)</f>
        <v>Taito</v>
      </c>
      <c r="AM1733" s="111" t="n">
        <f aca="false">AD1733</f>
        <v>2020</v>
      </c>
      <c r="AN1733" s="111" t="s">
        <v>208</v>
      </c>
      <c r="AS1733" s="0" t="s">
        <v>9410</v>
      </c>
      <c r="AU1733" s="0" t="s">
        <v>434</v>
      </c>
      <c r="AZ1733" s="0" t="s">
        <v>11375</v>
      </c>
      <c r="BA1733" s="124" t="s">
        <v>200</v>
      </c>
      <c r="BB1733" s="0" t="s">
        <v>248</v>
      </c>
      <c r="BC1733" s="0" t="s">
        <v>11376</v>
      </c>
      <c r="BE1733" s="0" t="s">
        <v>11377</v>
      </c>
      <c r="BG1733" s="125"/>
      <c r="BH1733" s="0" t="s">
        <v>4172</v>
      </c>
      <c r="BJ1733" s="126"/>
      <c r="BK1733" s="0" t="s">
        <v>215</v>
      </c>
      <c r="BL1733" s="112" t="n">
        <v>4</v>
      </c>
      <c r="BM1733" s="112" t="n">
        <v>4</v>
      </c>
      <c r="BN1733" s="112" t="n">
        <v>4</v>
      </c>
      <c r="BO1733" s="111" t="n">
        <v>20</v>
      </c>
      <c r="BP1733" s="125"/>
      <c r="BQ1733" s="127" t="s">
        <v>216</v>
      </c>
    </row>
    <row r="1734" customFormat="false" ht="13.8" hidden="false" customHeight="false" outlineLevel="0" collapsed="false">
      <c r="A1734" s="0" t="s">
        <v>11378</v>
      </c>
      <c r="B1734" s="0" t="s">
        <v>11069</v>
      </c>
      <c r="C1734" s="0" t="s">
        <v>380</v>
      </c>
      <c r="D1734" s="0" t="s">
        <v>1333</v>
      </c>
      <c r="E1734" s="0" t="s">
        <v>194</v>
      </c>
      <c r="F1734" s="0" t="s">
        <v>195</v>
      </c>
      <c r="G1734" s="0" t="s">
        <v>196</v>
      </c>
      <c r="H1734" s="0" t="s">
        <v>838</v>
      </c>
      <c r="I1734" s="0" t="s">
        <v>401</v>
      </c>
      <c r="J1734" s="111" t="n">
        <v>4</v>
      </c>
      <c r="K1734" s="0" t="s">
        <v>2825</v>
      </c>
      <c r="L1734" s="0" t="s">
        <v>533</v>
      </c>
      <c r="M1734" s="0" t="s">
        <v>199</v>
      </c>
      <c r="O1734" s="0" t="s">
        <v>534</v>
      </c>
      <c r="Q1734" s="120" t="s">
        <v>200</v>
      </c>
      <c r="R1734" s="0" t="s">
        <v>16</v>
      </c>
      <c r="S1734" s="0" t="s">
        <v>1834</v>
      </c>
      <c r="T1734" s="0" t="s">
        <v>11379</v>
      </c>
      <c r="U1734" s="0" t="s">
        <v>202</v>
      </c>
      <c r="V1734" s="0" t="s">
        <v>1790</v>
      </c>
      <c r="W1734" s="110" t="s">
        <v>204</v>
      </c>
      <c r="X1734" s="111" t="n">
        <v>2019</v>
      </c>
      <c r="Y1734" s="111" t="s">
        <v>498</v>
      </c>
      <c r="Z1734" s="111" t="s">
        <v>198</v>
      </c>
      <c r="AA1734" s="122" t="s">
        <v>200</v>
      </c>
      <c r="AB1734" s="0" t="s">
        <v>363</v>
      </c>
      <c r="AC1734" s="0" t="s">
        <v>363</v>
      </c>
      <c r="AD1734" s="111" t="n">
        <v>2019</v>
      </c>
      <c r="AE1734" s="111" t="s">
        <v>5226</v>
      </c>
      <c r="AI1734" s="111" t="s">
        <v>207</v>
      </c>
      <c r="AK1734" s="111" t="str">
        <f aca="false">(AB1734)</f>
        <v>Taito</v>
      </c>
      <c r="AM1734" s="111" t="n">
        <f aca="false">AD1734</f>
        <v>2019</v>
      </c>
      <c r="AN1734" s="111" t="s">
        <v>208</v>
      </c>
      <c r="AS1734" s="0" t="s">
        <v>9410</v>
      </c>
      <c r="AU1734" s="0" t="s">
        <v>434</v>
      </c>
      <c r="AZ1734" s="0" t="s">
        <v>11375</v>
      </c>
      <c r="BA1734" s="124" t="s">
        <v>200</v>
      </c>
      <c r="BB1734" s="0" t="s">
        <v>248</v>
      </c>
      <c r="BC1734" s="0" t="s">
        <v>11376</v>
      </c>
      <c r="BE1734" s="0" t="s">
        <v>11377</v>
      </c>
      <c r="BG1734" s="125"/>
      <c r="BH1734" s="0" t="s">
        <v>2235</v>
      </c>
      <c r="BI1734" s="112" t="n">
        <v>4260558699583</v>
      </c>
      <c r="BJ1734" s="126"/>
      <c r="BK1734" s="0" t="s">
        <v>215</v>
      </c>
      <c r="BL1734" s="112" t="n">
        <v>4</v>
      </c>
      <c r="BM1734" s="112" t="n">
        <v>4</v>
      </c>
      <c r="BN1734" s="112" t="n">
        <v>4</v>
      </c>
      <c r="BO1734" s="111" t="n">
        <v>20</v>
      </c>
      <c r="BP1734" s="125"/>
      <c r="BQ1734" s="127" t="s">
        <v>216</v>
      </c>
    </row>
    <row r="1735" customFormat="false" ht="13.8" hidden="false" customHeight="false" outlineLevel="0" collapsed="false">
      <c r="A1735" s="0" t="s">
        <v>11380</v>
      </c>
      <c r="B1735" s="0" t="s">
        <v>11069</v>
      </c>
      <c r="C1735" s="0" t="s">
        <v>380</v>
      </c>
      <c r="D1735" s="0" t="s">
        <v>193</v>
      </c>
      <c r="E1735" s="0" t="s">
        <v>194</v>
      </c>
      <c r="F1735" s="0" t="s">
        <v>314</v>
      </c>
      <c r="G1735" s="0" t="s">
        <v>196</v>
      </c>
      <c r="H1735" s="0" t="s">
        <v>400</v>
      </c>
      <c r="I1735" s="0" t="s">
        <v>401</v>
      </c>
      <c r="J1735" s="111" t="n">
        <v>4</v>
      </c>
      <c r="K1735" s="0" t="s">
        <v>2825</v>
      </c>
      <c r="L1735" s="0" t="s">
        <v>1050</v>
      </c>
      <c r="M1735" s="0" t="s">
        <v>199</v>
      </c>
      <c r="O1735" s="0" t="s">
        <v>458</v>
      </c>
      <c r="Q1735" s="120" t="s">
        <v>200</v>
      </c>
      <c r="R1735" s="0" t="s">
        <v>16</v>
      </c>
      <c r="S1735" s="0" t="s">
        <v>201</v>
      </c>
      <c r="T1735" s="0" t="s">
        <v>198</v>
      </c>
      <c r="U1735" s="0" t="s">
        <v>285</v>
      </c>
      <c r="V1735" s="0" t="s">
        <v>1790</v>
      </c>
      <c r="W1735" s="110" t="s">
        <v>204</v>
      </c>
      <c r="X1735" s="111" t="n">
        <v>2019</v>
      </c>
      <c r="Y1735" s="111" t="s">
        <v>205</v>
      </c>
      <c r="Z1735" s="111" t="s">
        <v>198</v>
      </c>
      <c r="AA1735" s="122" t="s">
        <v>200</v>
      </c>
      <c r="AB1735" s="0" t="s">
        <v>11381</v>
      </c>
      <c r="AC1735" s="0" t="s">
        <v>7550</v>
      </c>
      <c r="AD1735" s="111" t="n">
        <v>2019</v>
      </c>
      <c r="AE1735" s="111" t="s">
        <v>222</v>
      </c>
      <c r="AI1735" s="111" t="s">
        <v>1313</v>
      </c>
      <c r="AJ1735" s="111" t="s">
        <v>295</v>
      </c>
      <c r="AK1735" s="111" t="s">
        <v>8384</v>
      </c>
      <c r="AL1735" s="0" t="s">
        <v>216</v>
      </c>
      <c r="AM1735" s="111" t="n">
        <v>1982</v>
      </c>
      <c r="AN1735" s="111" t="s">
        <v>208</v>
      </c>
      <c r="AU1735" s="0" t="s">
        <v>434</v>
      </c>
      <c r="AZ1735" s="0" t="s">
        <v>11382</v>
      </c>
      <c r="BA1735" s="124" t="s">
        <v>200</v>
      </c>
      <c r="BB1735" s="0" t="s">
        <v>248</v>
      </c>
      <c r="BC1735" s="0" t="s">
        <v>11383</v>
      </c>
      <c r="BD1735" s="0" t="s">
        <v>11384</v>
      </c>
      <c r="BE1735" s="0" t="s">
        <v>11385</v>
      </c>
      <c r="BF1735" s="0" t="s">
        <v>11386</v>
      </c>
      <c r="BG1735" s="125"/>
      <c r="BH1735" s="0" t="s">
        <v>253</v>
      </c>
      <c r="BI1735" s="112" t="n">
        <v>859716006314</v>
      </c>
      <c r="BJ1735" s="126"/>
      <c r="BK1735" s="0" t="s">
        <v>215</v>
      </c>
      <c r="BL1735" s="112" t="n">
        <v>4</v>
      </c>
      <c r="BM1735" s="112" t="n">
        <v>4</v>
      </c>
      <c r="BN1735" s="112" t="n">
        <v>4</v>
      </c>
      <c r="BO1735" s="111" t="n">
        <v>20</v>
      </c>
      <c r="BP1735" s="125"/>
      <c r="BQ1735" s="127" t="s">
        <v>216</v>
      </c>
    </row>
    <row r="1736" customFormat="false" ht="13.8" hidden="false" customHeight="false" outlineLevel="0" collapsed="false">
      <c r="A1736" s="0" t="s">
        <v>11387</v>
      </c>
      <c r="B1736" s="0" t="s">
        <v>11069</v>
      </c>
      <c r="C1736" s="0" t="s">
        <v>3767</v>
      </c>
      <c r="D1736" s="0" t="s">
        <v>5239</v>
      </c>
      <c r="E1736" s="0" t="s">
        <v>284</v>
      </c>
      <c r="F1736" s="0" t="s">
        <v>195</v>
      </c>
      <c r="G1736" s="0" t="s">
        <v>330</v>
      </c>
      <c r="H1736" s="0" t="s">
        <v>197</v>
      </c>
      <c r="J1736" s="111" t="n">
        <v>2</v>
      </c>
      <c r="K1736" s="0" t="s">
        <v>198</v>
      </c>
      <c r="L1736" s="0" t="s">
        <v>533</v>
      </c>
      <c r="M1736" s="0" t="s">
        <v>199</v>
      </c>
      <c r="O1736" s="0" t="s">
        <v>200</v>
      </c>
      <c r="P1736" s="0" t="s">
        <v>238</v>
      </c>
      <c r="Q1736" s="120"/>
      <c r="R1736" s="0" t="s">
        <v>16</v>
      </c>
      <c r="S1736" s="0" t="s">
        <v>201</v>
      </c>
      <c r="T1736" s="0" t="s">
        <v>198</v>
      </c>
      <c r="U1736" s="0" t="s">
        <v>202</v>
      </c>
      <c r="V1736" s="0" t="s">
        <v>1790</v>
      </c>
      <c r="W1736" s="110" t="s">
        <v>204</v>
      </c>
      <c r="X1736" s="111" t="n">
        <v>2020</v>
      </c>
      <c r="Y1736" s="111" t="s">
        <v>498</v>
      </c>
      <c r="Z1736" s="111" t="s">
        <v>221</v>
      </c>
      <c r="AA1736" s="122" t="s">
        <v>200</v>
      </c>
      <c r="AB1736" s="0" t="s">
        <v>11388</v>
      </c>
      <c r="AC1736" s="0" t="s">
        <v>9448</v>
      </c>
      <c r="AD1736" s="111" t="n">
        <v>2020</v>
      </c>
      <c r="AE1736" s="111" t="s">
        <v>222</v>
      </c>
      <c r="AI1736" s="111" t="s">
        <v>207</v>
      </c>
      <c r="AK1736" s="111" t="str">
        <f aca="false">(AB1736)</f>
        <v>Brace yourself games</v>
      </c>
      <c r="AM1736" s="111" t="n">
        <f aca="false">AD1736</f>
        <v>2020</v>
      </c>
      <c r="AN1736" s="111" t="s">
        <v>1887</v>
      </c>
      <c r="AS1736" s="0" t="s">
        <v>3922</v>
      </c>
      <c r="AU1736" s="0" t="s">
        <v>332</v>
      </c>
      <c r="AZ1736" s="0" t="s">
        <v>11389</v>
      </c>
      <c r="BA1736" s="124" t="s">
        <v>200</v>
      </c>
      <c r="BB1736" s="0" t="s">
        <v>248</v>
      </c>
      <c r="BC1736" s="0" t="s">
        <v>11390</v>
      </c>
      <c r="BD1736" s="0" t="s">
        <v>11391</v>
      </c>
      <c r="BE1736" s="0" t="s">
        <v>11392</v>
      </c>
      <c r="BG1736" s="125"/>
      <c r="BH1736" s="0" t="s">
        <v>253</v>
      </c>
      <c r="BI1736" s="112" t="n">
        <v>45496426583</v>
      </c>
      <c r="BJ1736" s="126"/>
      <c r="BK1736" s="0" t="s">
        <v>215</v>
      </c>
      <c r="BL1736" s="112" t="n">
        <v>4</v>
      </c>
      <c r="BM1736" s="112" t="n">
        <v>4</v>
      </c>
      <c r="BN1736" s="112" t="n">
        <v>4</v>
      </c>
      <c r="BO1736" s="111" t="n">
        <v>20</v>
      </c>
      <c r="BP1736" s="125"/>
      <c r="BQ1736" s="127" t="s">
        <v>216</v>
      </c>
    </row>
    <row r="1737" customFormat="false" ht="13.8" hidden="false" customHeight="false" outlineLevel="0" collapsed="false">
      <c r="A1737" s="0" t="s">
        <v>11393</v>
      </c>
      <c r="B1737" s="0" t="s">
        <v>11069</v>
      </c>
      <c r="C1737" s="0" t="s">
        <v>380</v>
      </c>
      <c r="D1737" s="0" t="s">
        <v>1333</v>
      </c>
      <c r="E1737" s="0" t="s">
        <v>194</v>
      </c>
      <c r="F1737" s="0" t="s">
        <v>195</v>
      </c>
      <c r="G1737" s="0" t="s">
        <v>196</v>
      </c>
      <c r="H1737" s="0" t="s">
        <v>400</v>
      </c>
      <c r="I1737" s="0" t="s">
        <v>2367</v>
      </c>
      <c r="J1737" s="111" t="n">
        <v>1</v>
      </c>
      <c r="K1737" s="0" t="s">
        <v>198</v>
      </c>
      <c r="L1737" s="0" t="s">
        <v>198</v>
      </c>
      <c r="M1737" s="0" t="s">
        <v>235</v>
      </c>
      <c r="Q1737" s="120"/>
      <c r="R1737" s="0" t="s">
        <v>16</v>
      </c>
      <c r="S1737" s="0" t="s">
        <v>201</v>
      </c>
      <c r="T1737" s="0" t="s">
        <v>198</v>
      </c>
      <c r="U1737" s="0" t="s">
        <v>202</v>
      </c>
      <c r="V1737" s="0" t="s">
        <v>1790</v>
      </c>
      <c r="W1737" s="110" t="s">
        <v>204</v>
      </c>
      <c r="X1737" s="111" t="n">
        <v>2020</v>
      </c>
      <c r="Y1737" s="111" t="s">
        <v>1624</v>
      </c>
      <c r="Z1737" s="111" t="s">
        <v>221</v>
      </c>
      <c r="AA1737" s="122" t="s">
        <v>200</v>
      </c>
      <c r="AB1737" s="0" t="s">
        <v>11394</v>
      </c>
      <c r="AC1737" s="0" t="s">
        <v>5724</v>
      </c>
      <c r="AD1737" s="111" t="n">
        <v>2020</v>
      </c>
      <c r="AE1737" s="111" t="s">
        <v>5241</v>
      </c>
      <c r="AI1737" s="111" t="s">
        <v>294</v>
      </c>
      <c r="AJ1737" s="111" t="s">
        <v>1793</v>
      </c>
      <c r="AK1737" s="0" t="s">
        <v>11394</v>
      </c>
      <c r="AM1737" s="111" t="n">
        <v>2017</v>
      </c>
      <c r="AN1737" s="111" t="s">
        <v>3936</v>
      </c>
      <c r="AT1737" s="0" t="s">
        <v>381</v>
      </c>
      <c r="AU1737" s="0" t="s">
        <v>3408</v>
      </c>
      <c r="AZ1737" s="0" t="s">
        <v>11395</v>
      </c>
      <c r="BA1737" s="124" t="s">
        <v>200</v>
      </c>
      <c r="BB1737" s="0" t="s">
        <v>248</v>
      </c>
      <c r="BC1737" s="0" t="s">
        <v>11396</v>
      </c>
      <c r="BD1737" s="0" t="s">
        <v>11397</v>
      </c>
      <c r="BE1737" s="0" t="s">
        <v>11398</v>
      </c>
      <c r="BF1737" s="0" t="s">
        <v>11399</v>
      </c>
      <c r="BG1737" s="125"/>
      <c r="BH1737" s="0" t="s">
        <v>2235</v>
      </c>
      <c r="BI1737" s="112" t="n">
        <v>3770011615568</v>
      </c>
      <c r="BJ1737" s="126"/>
      <c r="BK1737" s="0" t="s">
        <v>215</v>
      </c>
      <c r="BL1737" s="112" t="n">
        <v>4</v>
      </c>
      <c r="BM1737" s="112" t="n">
        <v>4</v>
      </c>
      <c r="BN1737" s="112" t="n">
        <v>4</v>
      </c>
      <c r="BO1737" s="111" t="n">
        <v>20</v>
      </c>
      <c r="BP1737" s="125"/>
      <c r="BQ1737" s="127"/>
    </row>
    <row r="1738" customFormat="false" ht="15.4" hidden="false" customHeight="true" outlineLevel="0" collapsed="false">
      <c r="A1738" s="0" t="s">
        <v>11400</v>
      </c>
      <c r="B1738" s="0" t="s">
        <v>11069</v>
      </c>
      <c r="C1738" s="131" t="s">
        <v>558</v>
      </c>
      <c r="D1738" s="131" t="s">
        <v>193</v>
      </c>
      <c r="E1738" s="0" t="s">
        <v>194</v>
      </c>
      <c r="F1738" s="0" t="s">
        <v>195</v>
      </c>
      <c r="G1738" s="0" t="s">
        <v>196</v>
      </c>
      <c r="H1738" s="0" t="s">
        <v>197</v>
      </c>
      <c r="J1738" s="111" t="s">
        <v>11077</v>
      </c>
      <c r="K1738" s="0" t="s">
        <v>198</v>
      </c>
      <c r="L1738" s="0" t="s">
        <v>533</v>
      </c>
      <c r="M1738" s="0" t="s">
        <v>199</v>
      </c>
      <c r="O1738" s="0" t="s">
        <v>200</v>
      </c>
      <c r="Q1738" s="120" t="s">
        <v>200</v>
      </c>
      <c r="R1738" s="0" t="s">
        <v>16</v>
      </c>
      <c r="S1738" s="0" t="s">
        <v>201</v>
      </c>
      <c r="T1738" s="0" t="s">
        <v>198</v>
      </c>
      <c r="U1738" s="0" t="s">
        <v>239</v>
      </c>
      <c r="V1738" s="0" t="s">
        <v>1790</v>
      </c>
      <c r="W1738" s="110" t="s">
        <v>204</v>
      </c>
      <c r="X1738" s="111" t="n">
        <v>2018</v>
      </c>
      <c r="Y1738" s="111" t="s">
        <v>240</v>
      </c>
      <c r="Z1738" s="111" t="s">
        <v>198</v>
      </c>
      <c r="AA1738" s="122" t="s">
        <v>200</v>
      </c>
      <c r="AB1738" s="131" t="s">
        <v>543</v>
      </c>
      <c r="AC1738" s="0" t="s">
        <v>543</v>
      </c>
      <c r="AD1738" s="111" t="s">
        <v>198</v>
      </c>
      <c r="AE1738" s="111" t="s">
        <v>198</v>
      </c>
      <c r="AI1738" s="111" t="s">
        <v>294</v>
      </c>
      <c r="AJ1738" s="111" t="s">
        <v>112</v>
      </c>
      <c r="AK1738" s="111" t="s">
        <v>543</v>
      </c>
      <c r="AL1738" s="0" t="s">
        <v>216</v>
      </c>
      <c r="AM1738" s="111" t="s">
        <v>849</v>
      </c>
      <c r="AN1738" s="111" t="s">
        <v>208</v>
      </c>
      <c r="AO1738" s="0" t="s">
        <v>609</v>
      </c>
      <c r="AP1738" s="0" t="s">
        <v>200</v>
      </c>
      <c r="AZ1738" s="104" t="s">
        <v>11401</v>
      </c>
      <c r="BA1738" s="124" t="s">
        <v>200</v>
      </c>
      <c r="BB1738" s="0" t="s">
        <v>248</v>
      </c>
      <c r="BC1738" s="0" t="s">
        <v>11402</v>
      </c>
      <c r="BD1738" s="0" t="s">
        <v>11403</v>
      </c>
      <c r="BE1738" s="0" t="s">
        <v>11404</v>
      </c>
      <c r="BG1738" s="125" t="s">
        <v>200</v>
      </c>
      <c r="BH1738" s="0" t="s">
        <v>11095</v>
      </c>
      <c r="BI1738" s="112" t="n">
        <v>4976219099042</v>
      </c>
      <c r="BJ1738" s="126" t="s">
        <v>200</v>
      </c>
      <c r="BK1738" s="0" t="s">
        <v>215</v>
      </c>
      <c r="BL1738" s="112" t="n">
        <v>4</v>
      </c>
      <c r="BM1738" s="112" t="n">
        <v>4</v>
      </c>
      <c r="BN1738" s="112" t="n">
        <v>4</v>
      </c>
      <c r="BO1738" s="111" t="n">
        <v>20</v>
      </c>
      <c r="BP1738" s="125" t="s">
        <v>200</v>
      </c>
      <c r="BQ1738" s="127" t="s">
        <v>216</v>
      </c>
    </row>
    <row r="1739" customFormat="false" ht="13.8" hidden="false" customHeight="false" outlineLevel="0" collapsed="false">
      <c r="A1739" s="0" t="s">
        <v>11405</v>
      </c>
      <c r="B1739" s="0" t="s">
        <v>11069</v>
      </c>
      <c r="C1739" s="0" t="s">
        <v>605</v>
      </c>
      <c r="D1739" s="0" t="s">
        <v>193</v>
      </c>
      <c r="E1739" s="0" t="s">
        <v>194</v>
      </c>
      <c r="F1739" s="0" t="s">
        <v>606</v>
      </c>
      <c r="G1739" s="0" t="s">
        <v>391</v>
      </c>
      <c r="H1739" s="0" t="s">
        <v>197</v>
      </c>
      <c r="J1739" s="111" t="n">
        <v>2</v>
      </c>
      <c r="K1739" s="0" t="s">
        <v>198</v>
      </c>
      <c r="L1739" s="0" t="s">
        <v>1050</v>
      </c>
      <c r="M1739" s="0" t="s">
        <v>199</v>
      </c>
      <c r="O1739" s="0" t="s">
        <v>458</v>
      </c>
      <c r="P1739" s="0" t="s">
        <v>238</v>
      </c>
      <c r="Q1739" s="120" t="s">
        <v>200</v>
      </c>
      <c r="R1739" s="0" t="s">
        <v>16</v>
      </c>
      <c r="S1739" s="0" t="s">
        <v>1834</v>
      </c>
      <c r="T1739" s="0" t="s">
        <v>11406</v>
      </c>
      <c r="U1739" s="0" t="s">
        <v>239</v>
      </c>
      <c r="V1739" s="0" t="s">
        <v>1790</v>
      </c>
      <c r="W1739" s="110" t="s">
        <v>204</v>
      </c>
      <c r="X1739" s="111" t="n">
        <v>2022</v>
      </c>
      <c r="Y1739" s="111" t="s">
        <v>205</v>
      </c>
      <c r="Z1739" s="111" t="s">
        <v>198</v>
      </c>
      <c r="AA1739" s="122" t="s">
        <v>200</v>
      </c>
      <c r="AB1739" s="0" t="s">
        <v>543</v>
      </c>
      <c r="AC1739" s="0" t="s">
        <v>543</v>
      </c>
      <c r="AD1739" s="111" t="s">
        <v>198</v>
      </c>
      <c r="AE1739" s="111" t="s">
        <v>198</v>
      </c>
      <c r="AI1739" s="111" t="s">
        <v>294</v>
      </c>
      <c r="AJ1739" s="111" t="s">
        <v>11407</v>
      </c>
      <c r="AK1739" s="111" t="s">
        <v>543</v>
      </c>
      <c r="AL1739" s="0" t="s">
        <v>216</v>
      </c>
      <c r="AM1739" s="111" t="s">
        <v>849</v>
      </c>
      <c r="AN1739" s="111" t="s">
        <v>208</v>
      </c>
      <c r="AO1739" s="0" t="s">
        <v>609</v>
      </c>
      <c r="AP1739" s="0" t="s">
        <v>200</v>
      </c>
      <c r="AQ1739" s="0" t="s">
        <v>200</v>
      </c>
      <c r="AR1739" s="0" t="s">
        <v>11408</v>
      </c>
      <c r="AS1739" s="0" t="s">
        <v>1090</v>
      </c>
      <c r="AT1739" s="0" t="s">
        <v>433</v>
      </c>
      <c r="AU1739" s="0" t="s">
        <v>200</v>
      </c>
      <c r="AV1739" s="0" t="s">
        <v>1091</v>
      </c>
      <c r="AW1739" s="0" t="s">
        <v>1092</v>
      </c>
      <c r="AZ1739" s="0" t="s">
        <v>11409</v>
      </c>
      <c r="BA1739" s="124" t="s">
        <v>200</v>
      </c>
      <c r="BB1739" s="0" t="s">
        <v>248</v>
      </c>
      <c r="BC1739" s="0" t="s">
        <v>11410</v>
      </c>
      <c r="BD1739" s="0" t="s">
        <v>11411</v>
      </c>
      <c r="BE1739" s="0" t="s">
        <v>11412</v>
      </c>
      <c r="BF1739" s="0" t="s">
        <v>11413</v>
      </c>
      <c r="BG1739" s="125" t="s">
        <v>200</v>
      </c>
      <c r="BH1739" s="0" t="s">
        <v>5611</v>
      </c>
      <c r="BJ1739" s="126" t="s">
        <v>200</v>
      </c>
      <c r="BK1739" s="0" t="s">
        <v>215</v>
      </c>
      <c r="BL1739" s="112" t="n">
        <v>4</v>
      </c>
      <c r="BM1739" s="112" t="n">
        <v>4</v>
      </c>
      <c r="BN1739" s="112" t="n">
        <v>4</v>
      </c>
      <c r="BO1739" s="111" t="n">
        <v>30</v>
      </c>
      <c r="BP1739" s="125" t="s">
        <v>200</v>
      </c>
      <c r="BQ1739" s="127" t="s">
        <v>5461</v>
      </c>
    </row>
    <row r="1740" customFormat="false" ht="13.8" hidden="false" customHeight="false" outlineLevel="0" collapsed="false">
      <c r="A1740" s="131" t="s">
        <v>11414</v>
      </c>
      <c r="B1740" s="0" t="s">
        <v>11069</v>
      </c>
      <c r="C1740" s="0" t="s">
        <v>380</v>
      </c>
      <c r="D1740" s="0" t="s">
        <v>1333</v>
      </c>
      <c r="E1740" s="0" t="s">
        <v>194</v>
      </c>
      <c r="F1740" s="0" t="s">
        <v>195</v>
      </c>
      <c r="G1740" s="0" t="s">
        <v>196</v>
      </c>
      <c r="H1740" s="0" t="s">
        <v>400</v>
      </c>
      <c r="I1740" s="0" t="s">
        <v>2367</v>
      </c>
      <c r="J1740" s="133" t="s">
        <v>11415</v>
      </c>
      <c r="K1740" s="0" t="s">
        <v>198</v>
      </c>
      <c r="L1740" s="0" t="s">
        <v>533</v>
      </c>
      <c r="M1740" s="0" t="s">
        <v>235</v>
      </c>
      <c r="N1740" s="0" t="s">
        <v>11416</v>
      </c>
      <c r="O1740" s="0" t="s">
        <v>9918</v>
      </c>
      <c r="P1740" s="0" t="s">
        <v>238</v>
      </c>
      <c r="Q1740" s="120" t="s">
        <v>200</v>
      </c>
      <c r="R1740" s="0" t="s">
        <v>16</v>
      </c>
      <c r="S1740" s="0" t="s">
        <v>201</v>
      </c>
      <c r="T1740" s="0" t="s">
        <v>198</v>
      </c>
      <c r="U1740" s="0" t="s">
        <v>202</v>
      </c>
      <c r="V1740" s="0" t="s">
        <v>1790</v>
      </c>
      <c r="W1740" s="110" t="s">
        <v>204</v>
      </c>
      <c r="X1740" s="111" t="n">
        <v>2018</v>
      </c>
      <c r="Y1740" s="111" t="s">
        <v>498</v>
      </c>
      <c r="Z1740" s="111" t="s">
        <v>198</v>
      </c>
      <c r="AA1740" s="122" t="s">
        <v>200</v>
      </c>
      <c r="AB1740" s="0" t="s">
        <v>9448</v>
      </c>
      <c r="AC1740" s="0" t="s">
        <v>9448</v>
      </c>
      <c r="AD1740" s="111" t="n">
        <v>2018</v>
      </c>
      <c r="AE1740" s="111" t="s">
        <v>9436</v>
      </c>
      <c r="AH1740" s="111" t="s">
        <v>10190</v>
      </c>
      <c r="AI1740" s="111" t="s">
        <v>294</v>
      </c>
      <c r="AJ1740" s="111" t="s">
        <v>6803</v>
      </c>
      <c r="AK1740" s="111" t="s">
        <v>9448</v>
      </c>
      <c r="AM1740" s="111" t="n">
        <v>2014</v>
      </c>
      <c r="AN1740" s="111" t="s">
        <v>208</v>
      </c>
      <c r="AO1740" s="0" t="s">
        <v>4360</v>
      </c>
      <c r="AP1740" s="0" t="s">
        <v>200</v>
      </c>
      <c r="AS1740" s="0" t="s">
        <v>200</v>
      </c>
      <c r="AU1740" s="0" t="s">
        <v>434</v>
      </c>
      <c r="AV1740" s="0" t="s">
        <v>11024</v>
      </c>
      <c r="AZ1740" s="0" t="s">
        <v>11417</v>
      </c>
      <c r="BA1740" s="124" t="s">
        <v>200</v>
      </c>
      <c r="BB1740" s="0" t="s">
        <v>462</v>
      </c>
      <c r="BC1740" s="0" t="s">
        <v>11418</v>
      </c>
      <c r="BD1740" s="0" t="s">
        <v>11419</v>
      </c>
      <c r="BE1740" s="0" t="s">
        <v>11420</v>
      </c>
      <c r="BF1740" s="0" t="s">
        <v>200</v>
      </c>
      <c r="BG1740" s="125" t="s">
        <v>200</v>
      </c>
      <c r="BH1740" s="0" t="s">
        <v>253</v>
      </c>
      <c r="BI1740" s="112" t="n">
        <v>45496422325</v>
      </c>
      <c r="BJ1740" s="126" t="s">
        <v>200</v>
      </c>
      <c r="BK1740" s="0" t="s">
        <v>215</v>
      </c>
      <c r="BL1740" s="112" t="n">
        <v>4</v>
      </c>
      <c r="BM1740" s="112" t="n">
        <v>4</v>
      </c>
      <c r="BN1740" s="112" t="n">
        <v>4</v>
      </c>
      <c r="BO1740" s="111" t="n">
        <v>20</v>
      </c>
      <c r="BP1740" s="125" t="s">
        <v>200</v>
      </c>
      <c r="BQ1740" s="127" t="s">
        <v>216</v>
      </c>
    </row>
    <row r="1741" customFormat="false" ht="13.8" hidden="false" customHeight="false" outlineLevel="0" collapsed="false">
      <c r="A1741" s="131" t="s">
        <v>11421</v>
      </c>
      <c r="B1741" s="0" t="s">
        <v>11069</v>
      </c>
      <c r="C1741" s="0" t="s">
        <v>423</v>
      </c>
      <c r="D1741" s="0" t="s">
        <v>1333</v>
      </c>
      <c r="E1741" s="0" t="s">
        <v>194</v>
      </c>
      <c r="F1741" s="0" t="s">
        <v>195</v>
      </c>
      <c r="G1741" s="0" t="s">
        <v>424</v>
      </c>
      <c r="H1741" s="0" t="s">
        <v>197</v>
      </c>
      <c r="J1741" s="133" t="n">
        <v>4</v>
      </c>
      <c r="K1741" s="0" t="s">
        <v>2825</v>
      </c>
      <c r="L1741" s="0" t="s">
        <v>456</v>
      </c>
      <c r="M1741" s="0" t="s">
        <v>199</v>
      </c>
      <c r="O1741" s="0" t="s">
        <v>458</v>
      </c>
      <c r="Q1741" s="120"/>
      <c r="R1741" s="0" t="s">
        <v>16</v>
      </c>
      <c r="S1741" s="0" t="s">
        <v>201</v>
      </c>
      <c r="T1741" s="0" t="s">
        <v>198</v>
      </c>
      <c r="U1741" s="0" t="s">
        <v>202</v>
      </c>
      <c r="V1741" s="0" t="s">
        <v>1790</v>
      </c>
      <c r="W1741" s="110" t="s">
        <v>204</v>
      </c>
      <c r="X1741" s="111" t="n">
        <v>2020</v>
      </c>
      <c r="Y1741" s="111" t="s">
        <v>607</v>
      </c>
      <c r="Z1741" s="111" t="s">
        <v>221</v>
      </c>
      <c r="AA1741" s="122" t="s">
        <v>200</v>
      </c>
      <c r="AB1741" s="0" t="s">
        <v>1684</v>
      </c>
      <c r="AC1741" s="0" t="s">
        <v>4644</v>
      </c>
      <c r="AD1741" s="111" t="n">
        <v>2020</v>
      </c>
      <c r="AE1741" s="111" t="s">
        <v>198</v>
      </c>
      <c r="AI1741" s="111" t="s">
        <v>207</v>
      </c>
      <c r="AK1741" s="111" t="str">
        <f aca="false">(AB1741)</f>
        <v>Tamsoft</v>
      </c>
      <c r="AM1741" s="111" t="n">
        <f aca="false">AD1741</f>
        <v>2020</v>
      </c>
      <c r="AN1741" s="111" t="s">
        <v>208</v>
      </c>
      <c r="AP1741" s="0" t="s">
        <v>610</v>
      </c>
      <c r="AS1741" s="0" t="s">
        <v>11422</v>
      </c>
      <c r="AT1741" s="0" t="s">
        <v>9052</v>
      </c>
      <c r="AZ1741" s="0" t="s">
        <v>11423</v>
      </c>
      <c r="BA1741" s="124" t="s">
        <v>200</v>
      </c>
      <c r="BB1741" s="0" t="s">
        <v>248</v>
      </c>
      <c r="BC1741" s="0" t="s">
        <v>3055</v>
      </c>
      <c r="BD1741" s="0" t="s">
        <v>11424</v>
      </c>
      <c r="BE1741" s="0" t="s">
        <v>11425</v>
      </c>
      <c r="BG1741" s="125"/>
      <c r="BH1741" s="0" t="s">
        <v>253</v>
      </c>
      <c r="BI1741" s="112" t="n">
        <v>3391892009767</v>
      </c>
      <c r="BJ1741" s="126"/>
      <c r="BK1741" s="0" t="s">
        <v>215</v>
      </c>
      <c r="BL1741" s="112" t="n">
        <v>4</v>
      </c>
      <c r="BM1741" s="112" t="n">
        <v>4</v>
      </c>
      <c r="BN1741" s="112" t="n">
        <v>4</v>
      </c>
      <c r="BO1741" s="111" t="n">
        <v>20</v>
      </c>
      <c r="BP1741" s="125"/>
      <c r="BQ1741" s="127" t="s">
        <v>216</v>
      </c>
    </row>
    <row r="1742" customFormat="false" ht="13.8" hidden="false" customHeight="false" outlineLevel="0" collapsed="false">
      <c r="A1742" s="131" t="s">
        <v>11426</v>
      </c>
      <c r="B1742" s="0" t="s">
        <v>11069</v>
      </c>
      <c r="C1742" s="0" t="s">
        <v>490</v>
      </c>
      <c r="D1742" s="0" t="s">
        <v>5239</v>
      </c>
      <c r="E1742" s="0" t="s">
        <v>194</v>
      </c>
      <c r="F1742" s="0" t="s">
        <v>195</v>
      </c>
      <c r="G1742" s="0" t="s">
        <v>196</v>
      </c>
      <c r="H1742" s="0" t="s">
        <v>1287</v>
      </c>
      <c r="J1742" s="133" t="n">
        <v>1</v>
      </c>
      <c r="K1742" s="0" t="s">
        <v>198</v>
      </c>
      <c r="L1742" s="0" t="s">
        <v>198</v>
      </c>
      <c r="M1742" s="0" t="s">
        <v>199</v>
      </c>
      <c r="O1742" s="0" t="s">
        <v>200</v>
      </c>
      <c r="Q1742" s="120"/>
      <c r="R1742" s="0" t="s">
        <v>16</v>
      </c>
      <c r="S1742" s="0" t="s">
        <v>5247</v>
      </c>
      <c r="T1742" s="0" t="s">
        <v>198</v>
      </c>
      <c r="U1742" s="0" t="s">
        <v>285</v>
      </c>
      <c r="V1742" s="0" t="s">
        <v>1790</v>
      </c>
      <c r="W1742" s="110" t="s">
        <v>204</v>
      </c>
      <c r="X1742" s="111" t="n">
        <v>2021</v>
      </c>
      <c r="Y1742" s="111" t="s">
        <v>205</v>
      </c>
      <c r="Z1742" s="111" t="s">
        <v>221</v>
      </c>
      <c r="AA1742" s="122" t="s">
        <v>200</v>
      </c>
      <c r="AB1742" s="0" t="s">
        <v>11427</v>
      </c>
      <c r="AC1742" s="0" t="s">
        <v>5258</v>
      </c>
      <c r="AD1742" s="111" t="s">
        <v>198</v>
      </c>
      <c r="AE1742" s="111" t="s">
        <v>198</v>
      </c>
      <c r="AI1742" s="111" t="s">
        <v>207</v>
      </c>
      <c r="AK1742" s="111" t="str">
        <f aca="false">(AB1742)</f>
        <v>Phobia game studio</v>
      </c>
      <c r="AM1742" s="111" t="n">
        <f aca="false">X1742</f>
        <v>2021</v>
      </c>
      <c r="AN1742" s="111" t="s">
        <v>297</v>
      </c>
      <c r="AR1742" s="0" t="s">
        <v>1455</v>
      </c>
      <c r="AT1742" s="0" t="s">
        <v>11428</v>
      </c>
      <c r="AU1742" s="0" t="s">
        <v>470</v>
      </c>
      <c r="AZ1742" s="0" t="s">
        <v>11429</v>
      </c>
      <c r="BA1742" s="124" t="s">
        <v>200</v>
      </c>
      <c r="BB1742" s="0" t="s">
        <v>248</v>
      </c>
      <c r="BC1742" s="0" t="s">
        <v>11430</v>
      </c>
      <c r="BD1742" s="0" t="s">
        <v>11431</v>
      </c>
      <c r="BE1742" s="0" t="s">
        <v>11432</v>
      </c>
      <c r="BG1742" s="125"/>
      <c r="BH1742" s="0" t="s">
        <v>253</v>
      </c>
      <c r="BI1742" s="112" t="s">
        <v>198</v>
      </c>
      <c r="BJ1742" s="126"/>
      <c r="BK1742" s="0" t="s">
        <v>215</v>
      </c>
      <c r="BL1742" s="112" t="n">
        <v>4</v>
      </c>
      <c r="BM1742" s="112" t="n">
        <v>4</v>
      </c>
      <c r="BN1742" s="112" t="n">
        <v>4</v>
      </c>
      <c r="BO1742" s="111" t="n">
        <v>40</v>
      </c>
      <c r="BP1742" s="125"/>
      <c r="BQ1742" s="127" t="s">
        <v>216</v>
      </c>
    </row>
    <row r="1743" customFormat="false" ht="13.8" hidden="false" customHeight="false" outlineLevel="0" collapsed="false">
      <c r="A1743" s="131" t="s">
        <v>11433</v>
      </c>
      <c r="B1743" s="0" t="s">
        <v>11069</v>
      </c>
      <c r="C1743" s="0" t="s">
        <v>380</v>
      </c>
      <c r="D1743" s="0" t="s">
        <v>193</v>
      </c>
      <c r="E1743" s="0" t="s">
        <v>194</v>
      </c>
      <c r="F1743" s="0" t="s">
        <v>195</v>
      </c>
      <c r="G1743" s="0" t="s">
        <v>196</v>
      </c>
      <c r="H1743" s="0" t="s">
        <v>197</v>
      </c>
      <c r="J1743" s="133" t="n">
        <v>1</v>
      </c>
      <c r="K1743" s="0" t="s">
        <v>198</v>
      </c>
      <c r="L1743" s="0" t="s">
        <v>198</v>
      </c>
      <c r="M1743" s="0" t="s">
        <v>199</v>
      </c>
      <c r="Q1743" s="120"/>
      <c r="R1743" s="0" t="s">
        <v>16</v>
      </c>
      <c r="S1743" s="0" t="s">
        <v>5247</v>
      </c>
      <c r="T1743" s="0" t="s">
        <v>198</v>
      </c>
      <c r="U1743" s="0" t="s">
        <v>285</v>
      </c>
      <c r="V1743" s="0" t="s">
        <v>1790</v>
      </c>
      <c r="W1743" s="110" t="s">
        <v>204</v>
      </c>
      <c r="X1743" s="111" t="n">
        <v>2021</v>
      </c>
      <c r="Y1743" s="111" t="s">
        <v>498</v>
      </c>
      <c r="Z1743" s="111" t="s">
        <v>221</v>
      </c>
      <c r="AA1743" s="122" t="s">
        <v>200</v>
      </c>
      <c r="AB1743" s="0" t="s">
        <v>11434</v>
      </c>
      <c r="AC1743" s="0" t="s">
        <v>5946</v>
      </c>
      <c r="AD1743" s="111" t="s">
        <v>198</v>
      </c>
      <c r="AE1743" s="111" t="s">
        <v>198</v>
      </c>
      <c r="AI1743" s="111" t="s">
        <v>294</v>
      </c>
      <c r="AJ1743" s="111" t="s">
        <v>1793</v>
      </c>
      <c r="AK1743" s="111" t="s">
        <v>11434</v>
      </c>
      <c r="AM1743" s="111" t="n">
        <v>2020</v>
      </c>
      <c r="AN1743" s="111" t="s">
        <v>11435</v>
      </c>
      <c r="AT1743" s="0" t="s">
        <v>11436</v>
      </c>
      <c r="AU1743" s="0" t="s">
        <v>244</v>
      </c>
      <c r="AZ1743" s="0" t="s">
        <v>11437</v>
      </c>
      <c r="BA1743" s="124" t="s">
        <v>200</v>
      </c>
      <c r="BB1743" s="0" t="s">
        <v>248</v>
      </c>
      <c r="BC1743" s="0" t="s">
        <v>1543</v>
      </c>
      <c r="BD1743" s="0" t="s">
        <v>11438</v>
      </c>
      <c r="BE1743" s="0" t="s">
        <v>11439</v>
      </c>
      <c r="BG1743" s="125"/>
      <c r="BH1743" s="0" t="s">
        <v>253</v>
      </c>
      <c r="BI1743" s="112" t="n">
        <v>850021640361</v>
      </c>
      <c r="BJ1743" s="126"/>
      <c r="BK1743" s="0" t="s">
        <v>215</v>
      </c>
      <c r="BL1743" s="112" t="n">
        <v>4</v>
      </c>
      <c r="BM1743" s="112" t="n">
        <v>4</v>
      </c>
      <c r="BN1743" s="112" t="n">
        <v>4</v>
      </c>
      <c r="BO1743" s="111" t="n">
        <v>20</v>
      </c>
      <c r="BP1743" s="125"/>
      <c r="BQ1743" s="127"/>
    </row>
    <row r="1744" customFormat="false" ht="13.8" hidden="false" customHeight="false" outlineLevel="0" collapsed="false">
      <c r="A1744" s="131" t="s">
        <v>11440</v>
      </c>
      <c r="B1744" s="0" t="s">
        <v>11069</v>
      </c>
      <c r="C1744" s="0" t="s">
        <v>2304</v>
      </c>
      <c r="D1744" s="0" t="s">
        <v>193</v>
      </c>
      <c r="E1744" s="0" t="s">
        <v>194</v>
      </c>
      <c r="F1744" s="0" t="s">
        <v>399</v>
      </c>
      <c r="G1744" s="0" t="s">
        <v>196</v>
      </c>
      <c r="H1744" s="0" t="s">
        <v>219</v>
      </c>
      <c r="J1744" s="133" t="n">
        <v>1</v>
      </c>
      <c r="K1744" s="0" t="s">
        <v>198</v>
      </c>
      <c r="L1744" s="0" t="s">
        <v>198</v>
      </c>
      <c r="M1744" s="0" t="s">
        <v>274</v>
      </c>
      <c r="O1744" s="0" t="s">
        <v>237</v>
      </c>
      <c r="P1744" s="0" t="s">
        <v>238</v>
      </c>
      <c r="Q1744" s="120"/>
      <c r="R1744" s="0" t="s">
        <v>16</v>
      </c>
      <c r="S1744" s="0" t="s">
        <v>5247</v>
      </c>
      <c r="T1744" s="0" t="s">
        <v>198</v>
      </c>
      <c r="U1744" s="0" t="s">
        <v>285</v>
      </c>
      <c r="V1744" s="0" t="s">
        <v>1790</v>
      </c>
      <c r="W1744" s="110" t="s">
        <v>204</v>
      </c>
      <c r="X1744" s="111" t="n">
        <v>2021</v>
      </c>
      <c r="Y1744" s="111" t="s">
        <v>205</v>
      </c>
      <c r="Z1744" s="111" t="s">
        <v>221</v>
      </c>
      <c r="AA1744" s="122" t="s">
        <v>200</v>
      </c>
      <c r="AB1744" s="0" t="s">
        <v>11441</v>
      </c>
      <c r="AC1744" s="0" t="s">
        <v>5249</v>
      </c>
      <c r="AD1744" s="111" t="s">
        <v>198</v>
      </c>
      <c r="AE1744" s="111" t="s">
        <v>198</v>
      </c>
      <c r="AI1744" s="111" t="s">
        <v>294</v>
      </c>
      <c r="AJ1744" s="111" t="s">
        <v>1017</v>
      </c>
      <c r="AK1744" s="111" t="s">
        <v>459</v>
      </c>
      <c r="AM1744" s="111" t="s">
        <v>849</v>
      </c>
      <c r="AN1744" s="111" t="s">
        <v>208</v>
      </c>
      <c r="AS1744" s="0" t="s">
        <v>2307</v>
      </c>
      <c r="AT1744" s="0" t="s">
        <v>5627</v>
      </c>
      <c r="AU1744" s="0" t="s">
        <v>2262</v>
      </c>
      <c r="AV1744" s="0" t="s">
        <v>2309</v>
      </c>
      <c r="AW1744" s="0" t="s">
        <v>977</v>
      </c>
      <c r="AZ1744" s="0" t="s">
        <v>11442</v>
      </c>
      <c r="BA1744" s="124" t="s">
        <v>200</v>
      </c>
      <c r="BB1744" s="0" t="s">
        <v>248</v>
      </c>
      <c r="BC1744" s="0" t="s">
        <v>11443</v>
      </c>
      <c r="BE1744" s="0" t="s">
        <v>11444</v>
      </c>
      <c r="BG1744" s="125"/>
      <c r="BH1744" s="0" t="s">
        <v>253</v>
      </c>
      <c r="BI1744" s="112" t="n">
        <v>819976026033</v>
      </c>
      <c r="BJ1744" s="126"/>
      <c r="BK1744" s="0" t="s">
        <v>215</v>
      </c>
      <c r="BL1744" s="112" t="n">
        <v>4</v>
      </c>
      <c r="BM1744" s="112" t="n">
        <v>4</v>
      </c>
      <c r="BN1744" s="112" t="n">
        <v>4</v>
      </c>
      <c r="BO1744" s="111" t="n">
        <v>180</v>
      </c>
      <c r="BP1744" s="125"/>
      <c r="BQ1744" s="127"/>
    </row>
    <row r="1745" customFormat="false" ht="13.8" hidden="false" customHeight="false" outlineLevel="0" collapsed="false">
      <c r="A1745" s="131" t="s">
        <v>11445</v>
      </c>
      <c r="B1745" s="0" t="s">
        <v>11069</v>
      </c>
      <c r="C1745" s="0" t="s">
        <v>2304</v>
      </c>
      <c r="D1745" s="0" t="s">
        <v>193</v>
      </c>
      <c r="E1745" s="0" t="s">
        <v>194</v>
      </c>
      <c r="F1745" s="0" t="s">
        <v>399</v>
      </c>
      <c r="G1745" s="0" t="s">
        <v>196</v>
      </c>
      <c r="H1745" s="0" t="s">
        <v>219</v>
      </c>
      <c r="J1745" s="133" t="n">
        <v>1</v>
      </c>
      <c r="K1745" s="0" t="s">
        <v>198</v>
      </c>
      <c r="L1745" s="0" t="s">
        <v>198</v>
      </c>
      <c r="M1745" s="0" t="s">
        <v>274</v>
      </c>
      <c r="O1745" s="0" t="s">
        <v>237</v>
      </c>
      <c r="P1745" s="0" t="s">
        <v>238</v>
      </c>
      <c r="Q1745" s="120"/>
      <c r="R1745" s="0" t="s">
        <v>16</v>
      </c>
      <c r="S1745" s="0" t="s">
        <v>1834</v>
      </c>
      <c r="T1745" s="0" t="s">
        <v>11446</v>
      </c>
      <c r="U1745" s="0" t="s">
        <v>285</v>
      </c>
      <c r="V1745" s="0" t="s">
        <v>1790</v>
      </c>
      <c r="W1745" s="110" t="s">
        <v>204</v>
      </c>
      <c r="X1745" s="111" t="n">
        <v>2022</v>
      </c>
      <c r="Y1745" s="111" t="s">
        <v>205</v>
      </c>
      <c r="Z1745" s="111" t="s">
        <v>221</v>
      </c>
      <c r="AA1745" s="122" t="s">
        <v>200</v>
      </c>
      <c r="AB1745" s="0" t="s">
        <v>11441</v>
      </c>
      <c r="AC1745" s="0" t="s">
        <v>5249</v>
      </c>
      <c r="AD1745" s="111" t="s">
        <v>198</v>
      </c>
      <c r="AE1745" s="111" t="s">
        <v>198</v>
      </c>
      <c r="AI1745" s="111" t="s">
        <v>294</v>
      </c>
      <c r="AJ1745" s="111" t="s">
        <v>1017</v>
      </c>
      <c r="AK1745" s="111" t="s">
        <v>459</v>
      </c>
      <c r="AM1745" s="111" t="s">
        <v>849</v>
      </c>
      <c r="AN1745" s="111" t="s">
        <v>208</v>
      </c>
      <c r="AS1745" s="0" t="s">
        <v>2307</v>
      </c>
      <c r="AT1745" s="0" t="s">
        <v>5627</v>
      </c>
      <c r="AU1745" s="0" t="s">
        <v>2262</v>
      </c>
      <c r="AV1745" s="0" t="s">
        <v>2309</v>
      </c>
      <c r="AW1745" s="0" t="s">
        <v>977</v>
      </c>
      <c r="AZ1745" s="0" t="s">
        <v>11442</v>
      </c>
      <c r="BA1745" s="124" t="s">
        <v>200</v>
      </c>
      <c r="BB1745" s="0" t="s">
        <v>248</v>
      </c>
      <c r="BC1745" s="0" t="s">
        <v>11443</v>
      </c>
      <c r="BE1745" s="0" t="s">
        <v>11444</v>
      </c>
      <c r="BG1745" s="125"/>
      <c r="BH1745" s="0" t="s">
        <v>5611</v>
      </c>
      <c r="BJ1745" s="126"/>
      <c r="BK1745" s="0" t="s">
        <v>215</v>
      </c>
      <c r="BL1745" s="112" t="n">
        <v>4</v>
      </c>
      <c r="BM1745" s="112" t="n">
        <v>4</v>
      </c>
      <c r="BN1745" s="112" t="n">
        <v>4</v>
      </c>
      <c r="BO1745" s="111" t="n">
        <v>180</v>
      </c>
      <c r="BP1745" s="125"/>
      <c r="BQ1745" s="127"/>
    </row>
    <row r="1746" customFormat="false" ht="13.8" hidden="false" customHeight="false" outlineLevel="0" collapsed="false">
      <c r="A1746" s="0" t="s">
        <v>11447</v>
      </c>
      <c r="B1746" s="0" t="s">
        <v>11069</v>
      </c>
      <c r="C1746" s="0" t="s">
        <v>329</v>
      </c>
      <c r="D1746" s="0" t="s">
        <v>1460</v>
      </c>
      <c r="E1746" s="0" t="s">
        <v>284</v>
      </c>
      <c r="F1746" s="0" t="s">
        <v>195</v>
      </c>
      <c r="G1746" s="0" t="s">
        <v>330</v>
      </c>
      <c r="H1746" s="0" t="s">
        <v>400</v>
      </c>
      <c r="I1746" s="0" t="s">
        <v>401</v>
      </c>
      <c r="J1746" s="111" t="n">
        <v>2</v>
      </c>
      <c r="K1746" s="0" t="s">
        <v>198</v>
      </c>
      <c r="L1746" s="0" t="s">
        <v>533</v>
      </c>
      <c r="M1746" s="0" t="s">
        <v>199</v>
      </c>
      <c r="O1746" s="0" t="s">
        <v>534</v>
      </c>
      <c r="Q1746" s="120" t="s">
        <v>200</v>
      </c>
      <c r="R1746" s="0" t="s">
        <v>16</v>
      </c>
      <c r="S1746" s="0" t="s">
        <v>201</v>
      </c>
      <c r="T1746" s="0" t="s">
        <v>198</v>
      </c>
      <c r="U1746" s="0" t="s">
        <v>202</v>
      </c>
      <c r="V1746" s="0" t="s">
        <v>1790</v>
      </c>
      <c r="W1746" s="110" t="s">
        <v>204</v>
      </c>
      <c r="X1746" s="111" t="n">
        <v>2020</v>
      </c>
      <c r="Y1746" s="111" t="s">
        <v>498</v>
      </c>
      <c r="Z1746" s="111" t="s">
        <v>221</v>
      </c>
      <c r="AA1746" s="122" t="s">
        <v>200</v>
      </c>
      <c r="AB1746" s="0" t="s">
        <v>11448</v>
      </c>
      <c r="AC1746" s="0" t="s">
        <v>5506</v>
      </c>
      <c r="AD1746" s="111" t="n">
        <v>2020</v>
      </c>
      <c r="AE1746" s="111" t="s">
        <v>198</v>
      </c>
      <c r="AI1746" s="111" t="s">
        <v>207</v>
      </c>
      <c r="AJ1746" s="111" t="s">
        <v>200</v>
      </c>
      <c r="AK1746" s="111" t="str">
        <f aca="false">(AB1746)</f>
        <v>Gentle bros</v>
      </c>
      <c r="AM1746" s="111" t="n">
        <f aca="false">AD1746</f>
        <v>2020</v>
      </c>
      <c r="AN1746" s="111" t="s">
        <v>7496</v>
      </c>
      <c r="AS1746" s="0" t="s">
        <v>200</v>
      </c>
      <c r="AT1746" s="0" t="s">
        <v>11449</v>
      </c>
      <c r="AU1746" s="0" t="s">
        <v>434</v>
      </c>
      <c r="AV1746" s="0" t="s">
        <v>200</v>
      </c>
      <c r="AZ1746" s="0" t="s">
        <v>11450</v>
      </c>
      <c r="BA1746" s="124" t="s">
        <v>200</v>
      </c>
      <c r="BB1746" s="0" t="s">
        <v>462</v>
      </c>
      <c r="BC1746" s="0" t="s">
        <v>11451</v>
      </c>
      <c r="BD1746" s="0" t="s">
        <v>9151</v>
      </c>
      <c r="BE1746" s="104" t="s">
        <v>11452</v>
      </c>
      <c r="BG1746" s="125" t="s">
        <v>200</v>
      </c>
      <c r="BH1746" s="0" t="s">
        <v>253</v>
      </c>
      <c r="BI1746" s="112" t="n">
        <v>5060690791065</v>
      </c>
      <c r="BJ1746" s="126" t="s">
        <v>200</v>
      </c>
      <c r="BK1746" s="0" t="s">
        <v>215</v>
      </c>
      <c r="BL1746" s="112" t="n">
        <v>4</v>
      </c>
      <c r="BM1746" s="112" t="n">
        <v>4</v>
      </c>
      <c r="BN1746" s="112" t="n">
        <v>4</v>
      </c>
      <c r="BO1746" s="111" t="n">
        <v>20</v>
      </c>
      <c r="BP1746" s="125" t="s">
        <v>200</v>
      </c>
      <c r="BQ1746" s="127" t="s">
        <v>216</v>
      </c>
    </row>
    <row r="1747" customFormat="false" ht="13.8" hidden="false" customHeight="false" outlineLevel="0" collapsed="false">
      <c r="A1747" s="0" t="s">
        <v>11453</v>
      </c>
      <c r="B1747" s="0" t="s">
        <v>11069</v>
      </c>
      <c r="C1747" s="0" t="s">
        <v>234</v>
      </c>
      <c r="D1747" s="0" t="s">
        <v>5239</v>
      </c>
      <c r="E1747" s="0" t="s">
        <v>194</v>
      </c>
      <c r="F1747" s="0" t="s">
        <v>2487</v>
      </c>
      <c r="G1747" s="0" t="s">
        <v>196</v>
      </c>
      <c r="H1747" s="0" t="s">
        <v>197</v>
      </c>
      <c r="J1747" s="111" t="n">
        <v>1</v>
      </c>
      <c r="K1747" s="0" t="s">
        <v>198</v>
      </c>
      <c r="L1747" s="0" t="s">
        <v>198</v>
      </c>
      <c r="M1747" s="0" t="s">
        <v>199</v>
      </c>
      <c r="O1747" s="0" t="s">
        <v>200</v>
      </c>
      <c r="Q1747" s="120" t="s">
        <v>200</v>
      </c>
      <c r="R1747" s="0" t="s">
        <v>16</v>
      </c>
      <c r="S1747" s="0" t="s">
        <v>201</v>
      </c>
      <c r="T1747" s="0" t="s">
        <v>198</v>
      </c>
      <c r="U1747" s="0" t="s">
        <v>202</v>
      </c>
      <c r="V1747" s="0" t="s">
        <v>1790</v>
      </c>
      <c r="W1747" s="110" t="s">
        <v>204</v>
      </c>
      <c r="X1747" s="111" t="n">
        <v>2017</v>
      </c>
      <c r="Z1747" s="111" t="s">
        <v>198</v>
      </c>
      <c r="AA1747" s="122" t="s">
        <v>200</v>
      </c>
      <c r="AB1747" s="0" t="s">
        <v>11454</v>
      </c>
      <c r="AC1747" s="0" t="s">
        <v>11292</v>
      </c>
      <c r="AD1747" s="111" t="n">
        <v>2017</v>
      </c>
      <c r="AE1747" s="111" t="s">
        <v>198</v>
      </c>
      <c r="AI1747" s="111" t="s">
        <v>294</v>
      </c>
      <c r="AJ1747" s="111" t="s">
        <v>1793</v>
      </c>
      <c r="AK1747" s="0" t="s">
        <v>11454</v>
      </c>
      <c r="AM1747" s="111" t="n">
        <v>2004</v>
      </c>
      <c r="AN1747" s="111" t="s">
        <v>208</v>
      </c>
      <c r="AS1747" s="0" t="s">
        <v>200</v>
      </c>
      <c r="AV1747" s="0" t="s">
        <v>200</v>
      </c>
      <c r="AZ1747" s="0" t="s">
        <v>11455</v>
      </c>
      <c r="BA1747" s="124" t="s">
        <v>200</v>
      </c>
      <c r="BB1747" s="0" t="s">
        <v>248</v>
      </c>
      <c r="BC1747" s="0" t="s">
        <v>11456</v>
      </c>
      <c r="BE1747" s="0" t="s">
        <v>11457</v>
      </c>
      <c r="BG1747" s="125" t="s">
        <v>200</v>
      </c>
      <c r="BH1747" s="0" t="s">
        <v>253</v>
      </c>
      <c r="BI1747" s="112" t="n">
        <v>867528000338</v>
      </c>
      <c r="BJ1747" s="126" t="s">
        <v>200</v>
      </c>
      <c r="BK1747" s="0" t="s">
        <v>215</v>
      </c>
      <c r="BL1747" s="112" t="n">
        <v>4</v>
      </c>
      <c r="BM1747" s="112" t="n">
        <v>4</v>
      </c>
      <c r="BN1747" s="112" t="n">
        <v>4</v>
      </c>
      <c r="BO1747" s="111" t="n">
        <v>20</v>
      </c>
      <c r="BP1747" s="125" t="s">
        <v>200</v>
      </c>
      <c r="BQ1747" s="127" t="s">
        <v>216</v>
      </c>
    </row>
    <row r="1748" customFormat="false" ht="13.8" hidden="false" customHeight="false" outlineLevel="0" collapsed="false">
      <c r="A1748" s="0" t="s">
        <v>11458</v>
      </c>
      <c r="B1748" s="0" t="s">
        <v>11069</v>
      </c>
      <c r="C1748" s="0" t="s">
        <v>234</v>
      </c>
      <c r="D1748" s="0" t="s">
        <v>5239</v>
      </c>
      <c r="E1748" s="0" t="s">
        <v>194</v>
      </c>
      <c r="F1748" s="0" t="s">
        <v>399</v>
      </c>
      <c r="G1748" s="0" t="s">
        <v>196</v>
      </c>
      <c r="H1748" s="0" t="s">
        <v>219</v>
      </c>
      <c r="J1748" s="111" t="n">
        <v>1</v>
      </c>
      <c r="K1748" s="0" t="s">
        <v>198</v>
      </c>
      <c r="L1748" s="0" t="s">
        <v>198</v>
      </c>
      <c r="M1748" s="0" t="s">
        <v>274</v>
      </c>
      <c r="Q1748" s="120" t="s">
        <v>200</v>
      </c>
      <c r="R1748" s="0" t="s">
        <v>16</v>
      </c>
      <c r="S1748" s="0" t="s">
        <v>5247</v>
      </c>
      <c r="T1748" s="0" t="s">
        <v>198</v>
      </c>
      <c r="U1748" s="0" t="s">
        <v>285</v>
      </c>
      <c r="V1748" s="0" t="s">
        <v>1790</v>
      </c>
      <c r="W1748" s="110" t="s">
        <v>204</v>
      </c>
      <c r="X1748" s="111" t="n">
        <v>2019</v>
      </c>
      <c r="Y1748" s="111" t="s">
        <v>498</v>
      </c>
      <c r="Z1748" s="111" t="s">
        <v>198</v>
      </c>
      <c r="AA1748" s="122" t="s">
        <v>200</v>
      </c>
      <c r="AB1748" s="131" t="s">
        <v>11459</v>
      </c>
      <c r="AC1748" s="0" t="s">
        <v>5249</v>
      </c>
      <c r="AD1748" s="111" t="s">
        <v>198</v>
      </c>
      <c r="AE1748" s="111" t="s">
        <v>198</v>
      </c>
      <c r="AG1748" s="130"/>
      <c r="AI1748" s="111" t="s">
        <v>294</v>
      </c>
      <c r="AJ1748" s="111" t="s">
        <v>1793</v>
      </c>
      <c r="AK1748" s="131" t="s">
        <v>11460</v>
      </c>
      <c r="AM1748" s="111" t="n">
        <v>2018</v>
      </c>
      <c r="AN1748" s="111" t="s">
        <v>1887</v>
      </c>
      <c r="AR1748" s="0" t="s">
        <v>2489</v>
      </c>
      <c r="AT1748" s="0" t="s">
        <v>1795</v>
      </c>
      <c r="AU1748" s="0" t="s">
        <v>200</v>
      </c>
      <c r="AV1748" s="0" t="s">
        <v>11461</v>
      </c>
      <c r="AW1748" s="0" t="s">
        <v>11462</v>
      </c>
      <c r="AZ1748" s="104" t="s">
        <v>11463</v>
      </c>
      <c r="BA1748" s="124" t="s">
        <v>200</v>
      </c>
      <c r="BB1748" s="0" t="s">
        <v>248</v>
      </c>
      <c r="BC1748" s="0" t="s">
        <v>11464</v>
      </c>
      <c r="BD1748" s="0" t="s">
        <v>11465</v>
      </c>
      <c r="BE1748" s="0" t="s">
        <v>11466</v>
      </c>
      <c r="BF1748" s="0" t="s">
        <v>11467</v>
      </c>
      <c r="BG1748" s="125"/>
      <c r="BH1748" s="0" t="s">
        <v>253</v>
      </c>
      <c r="BI1748" s="112" t="n">
        <v>819976021953</v>
      </c>
      <c r="BJ1748" s="126"/>
      <c r="BK1748" s="0" t="s">
        <v>215</v>
      </c>
      <c r="BL1748" s="112" t="n">
        <v>4</v>
      </c>
      <c r="BM1748" s="112" t="n">
        <v>4</v>
      </c>
      <c r="BN1748" s="112" t="n">
        <v>4</v>
      </c>
      <c r="BO1748" s="111" t="n">
        <v>60</v>
      </c>
      <c r="BP1748" s="125"/>
      <c r="BQ1748" s="127" t="s">
        <v>216</v>
      </c>
    </row>
    <row r="1749" customFormat="false" ht="13.8" hidden="false" customHeight="false" outlineLevel="0" collapsed="false">
      <c r="A1749" s="0" t="s">
        <v>11468</v>
      </c>
      <c r="B1749" s="0" t="s">
        <v>11069</v>
      </c>
      <c r="C1749" s="131" t="s">
        <v>3086</v>
      </c>
      <c r="D1749" s="131" t="s">
        <v>5032</v>
      </c>
      <c r="E1749" s="0" t="s">
        <v>194</v>
      </c>
      <c r="F1749" s="0" t="s">
        <v>195</v>
      </c>
      <c r="G1749" s="131" t="s">
        <v>330</v>
      </c>
      <c r="H1749" s="0" t="s">
        <v>219</v>
      </c>
      <c r="J1749" s="111" t="n">
        <v>2</v>
      </c>
      <c r="K1749" s="0" t="s">
        <v>8612</v>
      </c>
      <c r="L1749" s="0" t="s">
        <v>533</v>
      </c>
      <c r="M1749" s="0" t="s">
        <v>199</v>
      </c>
      <c r="O1749" s="0" t="s">
        <v>534</v>
      </c>
      <c r="Q1749" s="120" t="s">
        <v>200</v>
      </c>
      <c r="R1749" s="0" t="s">
        <v>16</v>
      </c>
      <c r="S1749" s="0" t="s">
        <v>201</v>
      </c>
      <c r="T1749" s="0" t="s">
        <v>198</v>
      </c>
      <c r="U1749" s="0" t="s">
        <v>202</v>
      </c>
      <c r="V1749" s="0" t="s">
        <v>1790</v>
      </c>
      <c r="W1749" s="110" t="s">
        <v>204</v>
      </c>
      <c r="X1749" s="111" t="n">
        <v>2019</v>
      </c>
      <c r="Y1749" s="111" t="s">
        <v>1624</v>
      </c>
      <c r="Z1749" s="111" t="s">
        <v>757</v>
      </c>
      <c r="AA1749" s="122" t="s">
        <v>200</v>
      </c>
      <c r="AB1749" s="0" t="s">
        <v>11469</v>
      </c>
      <c r="AC1749" s="0" t="s">
        <v>5335</v>
      </c>
      <c r="AD1749" s="111" t="n">
        <v>2019</v>
      </c>
      <c r="AE1749" s="111" t="s">
        <v>198</v>
      </c>
      <c r="AI1749" s="111" t="s">
        <v>294</v>
      </c>
      <c r="AJ1749" s="111" t="s">
        <v>1793</v>
      </c>
      <c r="AK1749" s="0" t="s">
        <v>11469</v>
      </c>
      <c r="AM1749" s="111" t="n">
        <v>2019</v>
      </c>
      <c r="AN1749" s="111" t="s">
        <v>297</v>
      </c>
      <c r="AO1749" s="0" t="s">
        <v>609</v>
      </c>
      <c r="AP1749" s="0" t="s">
        <v>200</v>
      </c>
      <c r="AR1749" s="0" t="s">
        <v>11470</v>
      </c>
      <c r="AS1749" s="0" t="s">
        <v>200</v>
      </c>
      <c r="AT1749" s="0" t="s">
        <v>266</v>
      </c>
      <c r="AU1749" s="0" t="s">
        <v>470</v>
      </c>
      <c r="AV1749" s="0" t="s">
        <v>200</v>
      </c>
      <c r="AZ1749" s="0" t="s">
        <v>11471</v>
      </c>
      <c r="BA1749" s="124" t="s">
        <v>200</v>
      </c>
      <c r="BB1749" s="0" t="s">
        <v>248</v>
      </c>
      <c r="BC1749" s="0" t="s">
        <v>11472</v>
      </c>
      <c r="BD1749" s="0" t="s">
        <v>11473</v>
      </c>
      <c r="BE1749" s="0" t="s">
        <v>11474</v>
      </c>
      <c r="BF1749" s="0" t="s">
        <v>11475</v>
      </c>
      <c r="BG1749" s="125" t="s">
        <v>200</v>
      </c>
      <c r="BH1749" s="0" t="s">
        <v>253</v>
      </c>
      <c r="BI1749" s="112" t="n">
        <v>5060264374137</v>
      </c>
      <c r="BJ1749" s="126" t="s">
        <v>200</v>
      </c>
      <c r="BK1749" s="0" t="s">
        <v>215</v>
      </c>
      <c r="BL1749" s="112" t="n">
        <v>4</v>
      </c>
      <c r="BM1749" s="112" t="n">
        <v>4</v>
      </c>
      <c r="BN1749" s="112" t="n">
        <v>4</v>
      </c>
      <c r="BO1749" s="111" t="n">
        <v>20</v>
      </c>
      <c r="BP1749" s="125" t="s">
        <v>200</v>
      </c>
      <c r="BQ1749" s="127" t="s">
        <v>216</v>
      </c>
    </row>
    <row r="1750" customFormat="false" ht="13.8" hidden="false" customHeight="false" outlineLevel="0" collapsed="false">
      <c r="A1750" s="0" t="s">
        <v>11476</v>
      </c>
      <c r="B1750" s="0" t="s">
        <v>11069</v>
      </c>
      <c r="C1750" s="0" t="s">
        <v>390</v>
      </c>
      <c r="D1750" s="0" t="s">
        <v>3087</v>
      </c>
      <c r="E1750" s="0" t="s">
        <v>313</v>
      </c>
      <c r="F1750" s="0" t="s">
        <v>314</v>
      </c>
      <c r="G1750" s="0" t="s">
        <v>330</v>
      </c>
      <c r="H1750" s="0" t="s">
        <v>197</v>
      </c>
      <c r="J1750" s="111" t="n">
        <v>1</v>
      </c>
      <c r="K1750" s="0" t="s">
        <v>198</v>
      </c>
      <c r="L1750" s="0" t="s">
        <v>198</v>
      </c>
      <c r="M1750" s="0" t="s">
        <v>199</v>
      </c>
      <c r="Q1750" s="120" t="s">
        <v>200</v>
      </c>
      <c r="R1750" s="0" t="s">
        <v>16</v>
      </c>
      <c r="S1750" s="0" t="s">
        <v>201</v>
      </c>
      <c r="T1750" s="0" t="s">
        <v>198</v>
      </c>
      <c r="U1750" s="0" t="s">
        <v>202</v>
      </c>
      <c r="V1750" s="0" t="s">
        <v>1790</v>
      </c>
      <c r="W1750" s="110" t="s">
        <v>204</v>
      </c>
      <c r="X1750" s="111" t="n">
        <v>2018</v>
      </c>
      <c r="Y1750" s="111" t="s">
        <v>498</v>
      </c>
      <c r="Z1750" s="130" t="s">
        <v>757</v>
      </c>
      <c r="AA1750" s="122" t="s">
        <v>200</v>
      </c>
      <c r="AB1750" s="131" t="s">
        <v>4100</v>
      </c>
      <c r="AC1750" s="0" t="s">
        <v>4018</v>
      </c>
      <c r="AD1750" s="111" t="n">
        <v>2018</v>
      </c>
      <c r="AE1750" s="111" t="s">
        <v>11477</v>
      </c>
      <c r="AI1750" s="111" t="s">
        <v>294</v>
      </c>
      <c r="AJ1750" s="111" t="s">
        <v>1793</v>
      </c>
      <c r="AK1750" s="131" t="s">
        <v>4100</v>
      </c>
      <c r="AM1750" s="111" t="n">
        <v>2017</v>
      </c>
      <c r="AN1750" s="111" t="s">
        <v>297</v>
      </c>
      <c r="AO1750" s="0" t="s">
        <v>9045</v>
      </c>
      <c r="AS1750" s="0" t="s">
        <v>4101</v>
      </c>
      <c r="AY1750" s="0" t="s">
        <v>3510</v>
      </c>
      <c r="AZ1750" s="104" t="s">
        <v>11478</v>
      </c>
      <c r="BA1750" s="124" t="s">
        <v>200</v>
      </c>
      <c r="BB1750" s="0" t="s">
        <v>248</v>
      </c>
      <c r="BC1750" s="0" t="s">
        <v>11479</v>
      </c>
      <c r="BD1750" s="0" t="s">
        <v>11480</v>
      </c>
      <c r="BE1750" s="0" t="s">
        <v>11481</v>
      </c>
      <c r="BF1750" s="0" t="s">
        <v>11482</v>
      </c>
      <c r="BG1750" s="125" t="s">
        <v>200</v>
      </c>
      <c r="BH1750" s="0" t="s">
        <v>253</v>
      </c>
      <c r="BI1750" s="112" t="n">
        <v>5026555067577</v>
      </c>
      <c r="BJ1750" s="126" t="s">
        <v>200</v>
      </c>
      <c r="BK1750" s="0" t="s">
        <v>215</v>
      </c>
      <c r="BL1750" s="112" t="n">
        <v>4</v>
      </c>
      <c r="BM1750" s="112" t="n">
        <v>4</v>
      </c>
      <c r="BN1750" s="112" t="n">
        <v>4</v>
      </c>
      <c r="BO1750" s="111" t="n">
        <v>20</v>
      </c>
      <c r="BP1750" s="125" t="s">
        <v>200</v>
      </c>
      <c r="BQ1750" s="127" t="s">
        <v>216</v>
      </c>
    </row>
    <row r="1751" customFormat="false" ht="13.8" hidden="false" customHeight="false" outlineLevel="0" collapsed="false">
      <c r="A1751" s="0" t="s">
        <v>11483</v>
      </c>
      <c r="B1751" s="0" t="s">
        <v>11069</v>
      </c>
      <c r="C1751" s="0" t="s">
        <v>490</v>
      </c>
      <c r="D1751" s="0" t="s">
        <v>193</v>
      </c>
      <c r="E1751" s="0" t="s">
        <v>194</v>
      </c>
      <c r="F1751" s="0" t="s">
        <v>195</v>
      </c>
      <c r="G1751" s="0" t="s">
        <v>196</v>
      </c>
      <c r="H1751" s="0" t="s">
        <v>838</v>
      </c>
      <c r="I1751" s="0" t="s">
        <v>401</v>
      </c>
      <c r="J1751" s="111" t="n">
        <v>2</v>
      </c>
      <c r="K1751" s="0" t="s">
        <v>198</v>
      </c>
      <c r="L1751" s="0" t="s">
        <v>533</v>
      </c>
      <c r="M1751" s="0" t="s">
        <v>199</v>
      </c>
      <c r="O1751" s="0" t="s">
        <v>534</v>
      </c>
      <c r="Q1751" s="120" t="s">
        <v>200</v>
      </c>
      <c r="R1751" s="0" t="s">
        <v>16</v>
      </c>
      <c r="S1751" s="0" t="s">
        <v>1834</v>
      </c>
      <c r="T1751" s="0" t="s">
        <v>11484</v>
      </c>
      <c r="U1751" s="0" t="s">
        <v>202</v>
      </c>
      <c r="V1751" s="0" t="s">
        <v>1790</v>
      </c>
      <c r="W1751" s="110" t="s">
        <v>204</v>
      </c>
      <c r="X1751" s="111" t="n">
        <v>2022</v>
      </c>
      <c r="Y1751" s="111" t="s">
        <v>205</v>
      </c>
      <c r="Z1751" s="111" t="s">
        <v>198</v>
      </c>
      <c r="AA1751" s="122" t="s">
        <v>200</v>
      </c>
      <c r="AB1751" s="0" t="s">
        <v>6342</v>
      </c>
      <c r="AC1751" s="0" t="s">
        <v>6506</v>
      </c>
      <c r="AD1751" s="111" t="n">
        <v>2020</v>
      </c>
      <c r="AE1751" s="111" t="s">
        <v>198</v>
      </c>
      <c r="AI1751" s="111" t="s">
        <v>207</v>
      </c>
      <c r="AK1751" s="111" t="str">
        <f aca="false">(AB1751)</f>
        <v>Inti creates</v>
      </c>
      <c r="AM1751" s="111" t="n">
        <v>2021</v>
      </c>
      <c r="AN1751" s="111" t="s">
        <v>208</v>
      </c>
      <c r="AQ1751" s="0" t="s">
        <v>11485</v>
      </c>
      <c r="AR1751" s="0" t="s">
        <v>200</v>
      </c>
      <c r="AU1751" s="0" t="s">
        <v>434</v>
      </c>
      <c r="AZ1751" s="0" t="s">
        <v>11486</v>
      </c>
      <c r="BA1751" s="124" t="s">
        <v>200</v>
      </c>
      <c r="BB1751" s="0" t="s">
        <v>248</v>
      </c>
      <c r="BC1751" s="0" t="s">
        <v>7809</v>
      </c>
      <c r="BD1751" s="0" t="s">
        <v>6501</v>
      </c>
      <c r="BE1751" s="0" t="s">
        <v>5557</v>
      </c>
      <c r="BG1751" s="125"/>
      <c r="BH1751" s="0" t="s">
        <v>5611</v>
      </c>
      <c r="BJ1751" s="126"/>
      <c r="BK1751" s="0" t="s">
        <v>215</v>
      </c>
      <c r="BL1751" s="112" t="n">
        <v>4</v>
      </c>
      <c r="BM1751" s="112" t="n">
        <v>4</v>
      </c>
      <c r="BN1751" s="112" t="n">
        <v>4</v>
      </c>
      <c r="BO1751" s="111" t="n">
        <v>50</v>
      </c>
      <c r="BP1751" s="125"/>
      <c r="BQ1751" s="127"/>
    </row>
    <row r="1752" customFormat="false" ht="13.8" hidden="false" customHeight="false" outlineLevel="0" collapsed="false">
      <c r="A1752" s="0" t="s">
        <v>11487</v>
      </c>
      <c r="B1752" s="0" t="s">
        <v>11069</v>
      </c>
      <c r="C1752" s="131" t="s">
        <v>558</v>
      </c>
      <c r="D1752" s="131" t="s">
        <v>1333</v>
      </c>
      <c r="E1752" s="0" t="s">
        <v>194</v>
      </c>
      <c r="F1752" s="0" t="s">
        <v>1509</v>
      </c>
      <c r="G1752" s="0" t="s">
        <v>196</v>
      </c>
      <c r="H1752" s="0" t="s">
        <v>197</v>
      </c>
      <c r="I1752" s="131"/>
      <c r="J1752" s="111" t="s">
        <v>5071</v>
      </c>
      <c r="K1752" s="0" t="s">
        <v>198</v>
      </c>
      <c r="L1752" s="0" t="s">
        <v>1050</v>
      </c>
      <c r="M1752" s="0" t="s">
        <v>199</v>
      </c>
      <c r="O1752" s="0" t="s">
        <v>200</v>
      </c>
      <c r="Q1752" s="120" t="s">
        <v>200</v>
      </c>
      <c r="R1752" s="0" t="s">
        <v>16</v>
      </c>
      <c r="S1752" s="131" t="s">
        <v>201</v>
      </c>
      <c r="T1752" s="0" t="s">
        <v>198</v>
      </c>
      <c r="U1752" s="131" t="s">
        <v>285</v>
      </c>
      <c r="V1752" s="0" t="s">
        <v>1790</v>
      </c>
      <c r="W1752" s="110" t="s">
        <v>204</v>
      </c>
      <c r="X1752" s="130" t="n">
        <v>2018</v>
      </c>
      <c r="Y1752" s="111" t="s">
        <v>205</v>
      </c>
      <c r="Z1752" s="111" t="s">
        <v>221</v>
      </c>
      <c r="AA1752" s="122" t="s">
        <v>200</v>
      </c>
      <c r="AB1752" s="131" t="s">
        <v>11298</v>
      </c>
      <c r="AC1752" s="131" t="s">
        <v>11292</v>
      </c>
      <c r="AD1752" s="130" t="s">
        <v>198</v>
      </c>
      <c r="AE1752" s="111" t="s">
        <v>222</v>
      </c>
      <c r="AI1752" s="130" t="s">
        <v>922</v>
      </c>
      <c r="AJ1752" s="111" t="s">
        <v>11488</v>
      </c>
      <c r="AK1752" s="131" t="s">
        <v>11298</v>
      </c>
      <c r="AM1752" s="111" t="n">
        <v>2012</v>
      </c>
      <c r="AN1752" s="111" t="s">
        <v>208</v>
      </c>
      <c r="AO1752" s="0" t="s">
        <v>609</v>
      </c>
      <c r="AP1752" s="0" t="s">
        <v>200</v>
      </c>
      <c r="AS1752" s="0" t="s">
        <v>200</v>
      </c>
      <c r="AT1752" s="0" t="s">
        <v>2980</v>
      </c>
      <c r="AU1752" s="0" t="s">
        <v>332</v>
      </c>
      <c r="AV1752" s="0" t="s">
        <v>200</v>
      </c>
      <c r="AZ1752" s="131" t="s">
        <v>11489</v>
      </c>
      <c r="BA1752" s="124" t="s">
        <v>200</v>
      </c>
      <c r="BB1752" s="0" t="s">
        <v>248</v>
      </c>
      <c r="BC1752" s="0" t="s">
        <v>11490</v>
      </c>
      <c r="BD1752" s="0" t="s">
        <v>4371</v>
      </c>
      <c r="BE1752" s="0" t="s">
        <v>11491</v>
      </c>
      <c r="BF1752" s="0" t="s">
        <v>11492</v>
      </c>
      <c r="BG1752" s="125" t="s">
        <v>200</v>
      </c>
      <c r="BH1752" s="0" t="s">
        <v>253</v>
      </c>
      <c r="BI1752" s="112" t="n">
        <v>852961008027</v>
      </c>
      <c r="BJ1752" s="126" t="s">
        <v>200</v>
      </c>
      <c r="BK1752" s="131" t="s">
        <v>215</v>
      </c>
      <c r="BL1752" s="112" t="n">
        <v>4</v>
      </c>
      <c r="BM1752" s="112" t="n">
        <v>4</v>
      </c>
      <c r="BN1752" s="112" t="n">
        <v>4</v>
      </c>
      <c r="BO1752" s="111" t="n">
        <v>20</v>
      </c>
      <c r="BP1752" s="125" t="s">
        <v>200</v>
      </c>
      <c r="BQ1752" s="127" t="s">
        <v>216</v>
      </c>
    </row>
    <row r="1753" customFormat="false" ht="13.8" hidden="false" customHeight="false" outlineLevel="0" collapsed="false">
      <c r="A1753" s="0" t="s">
        <v>11493</v>
      </c>
      <c r="B1753" s="0" t="s">
        <v>11069</v>
      </c>
      <c r="C1753" s="0" t="s">
        <v>329</v>
      </c>
      <c r="D1753" s="0" t="s">
        <v>193</v>
      </c>
      <c r="E1753" s="0" t="s">
        <v>194</v>
      </c>
      <c r="F1753" s="0" t="s">
        <v>606</v>
      </c>
      <c r="G1753" s="0" t="s">
        <v>330</v>
      </c>
      <c r="H1753" s="0" t="s">
        <v>197</v>
      </c>
      <c r="J1753" s="111" t="n">
        <v>3</v>
      </c>
      <c r="K1753" s="0" t="s">
        <v>198</v>
      </c>
      <c r="L1753" s="0" t="s">
        <v>533</v>
      </c>
      <c r="M1753" s="0" t="s">
        <v>274</v>
      </c>
      <c r="O1753" s="0" t="s">
        <v>534</v>
      </c>
      <c r="Q1753" s="120" t="s">
        <v>200</v>
      </c>
      <c r="R1753" s="0" t="s">
        <v>16</v>
      </c>
      <c r="S1753" s="0" t="s">
        <v>201</v>
      </c>
      <c r="T1753" s="0" t="s">
        <v>198</v>
      </c>
      <c r="U1753" s="0" t="s">
        <v>202</v>
      </c>
      <c r="V1753" s="0" t="s">
        <v>1790</v>
      </c>
      <c r="W1753" s="110" t="s">
        <v>204</v>
      </c>
      <c r="X1753" s="111" t="n">
        <v>2019</v>
      </c>
      <c r="Z1753" s="111" t="s">
        <v>198</v>
      </c>
      <c r="AA1753" s="122" t="s">
        <v>200</v>
      </c>
      <c r="AB1753" s="0" t="s">
        <v>3630</v>
      </c>
      <c r="AC1753" s="0" t="s">
        <v>3215</v>
      </c>
      <c r="AD1753" s="111" t="n">
        <v>2019</v>
      </c>
      <c r="AE1753" s="111" t="s">
        <v>222</v>
      </c>
      <c r="AI1753" s="111" t="s">
        <v>294</v>
      </c>
      <c r="AJ1753" s="111" t="s">
        <v>737</v>
      </c>
      <c r="AK1753" s="111" t="s">
        <v>2294</v>
      </c>
      <c r="AM1753" s="111" t="s">
        <v>849</v>
      </c>
      <c r="AN1753" s="111" t="s">
        <v>208</v>
      </c>
      <c r="AO1753" s="0" t="s">
        <v>609</v>
      </c>
      <c r="AP1753" s="0" t="s">
        <v>200</v>
      </c>
      <c r="AS1753" s="0" t="s">
        <v>7531</v>
      </c>
      <c r="AT1753" s="0" t="s">
        <v>1795</v>
      </c>
      <c r="AU1753" s="0" t="s">
        <v>332</v>
      </c>
      <c r="AV1753" s="0" t="s">
        <v>11494</v>
      </c>
      <c r="AW1753" s="0" t="s">
        <v>9921</v>
      </c>
      <c r="AZ1753" s="0" t="s">
        <v>11495</v>
      </c>
      <c r="BA1753" s="124" t="s">
        <v>200</v>
      </c>
      <c r="BB1753" s="0" t="s">
        <v>248</v>
      </c>
      <c r="BC1753" s="0" t="s">
        <v>11496</v>
      </c>
      <c r="BD1753" s="0" t="s">
        <v>11497</v>
      </c>
      <c r="BE1753" s="0" t="s">
        <v>11498</v>
      </c>
      <c r="BF1753" s="0" t="s">
        <v>11499</v>
      </c>
      <c r="BG1753" s="125" t="s">
        <v>200</v>
      </c>
      <c r="BH1753" s="0" t="s">
        <v>253</v>
      </c>
      <c r="BI1753" s="112" t="n">
        <v>5021290085367</v>
      </c>
      <c r="BJ1753" s="126" t="s">
        <v>200</v>
      </c>
      <c r="BK1753" s="0" t="s">
        <v>215</v>
      </c>
      <c r="BL1753" s="112" t="n">
        <v>4</v>
      </c>
      <c r="BM1753" s="112" t="n">
        <v>4</v>
      </c>
      <c r="BN1753" s="112" t="n">
        <v>4</v>
      </c>
      <c r="BO1753" s="111" t="n">
        <v>20</v>
      </c>
      <c r="BP1753" s="125" t="s">
        <v>200</v>
      </c>
      <c r="BQ1753" s="127" t="s">
        <v>216</v>
      </c>
    </row>
    <row r="1754" customFormat="false" ht="13.8" hidden="false" customHeight="false" outlineLevel="0" collapsed="false">
      <c r="A1754" s="131" t="s">
        <v>11500</v>
      </c>
      <c r="B1754" s="0" t="s">
        <v>11069</v>
      </c>
      <c r="C1754" s="0" t="s">
        <v>192</v>
      </c>
      <c r="D1754" s="0" t="s">
        <v>193</v>
      </c>
      <c r="E1754" s="0" t="s">
        <v>194</v>
      </c>
      <c r="F1754" s="0" t="s">
        <v>195</v>
      </c>
      <c r="G1754" s="0" t="s">
        <v>196</v>
      </c>
      <c r="H1754" s="0" t="s">
        <v>197</v>
      </c>
      <c r="J1754" s="111" t="n">
        <v>1</v>
      </c>
      <c r="K1754" s="0" t="s">
        <v>198</v>
      </c>
      <c r="L1754" s="0" t="s">
        <v>198</v>
      </c>
      <c r="M1754" s="0" t="s">
        <v>199</v>
      </c>
      <c r="Q1754" s="120" t="s">
        <v>200</v>
      </c>
      <c r="R1754" s="131" t="s">
        <v>16</v>
      </c>
      <c r="S1754" s="131" t="s">
        <v>1834</v>
      </c>
      <c r="T1754" s="131" t="s">
        <v>11446</v>
      </c>
      <c r="U1754" s="131" t="s">
        <v>202</v>
      </c>
      <c r="V1754" s="0" t="s">
        <v>1790</v>
      </c>
      <c r="W1754" s="136" t="s">
        <v>204</v>
      </c>
      <c r="X1754" s="111" t="n">
        <v>2022</v>
      </c>
      <c r="Y1754" s="111" t="s">
        <v>607</v>
      </c>
      <c r="Z1754" s="130" t="s">
        <v>198</v>
      </c>
      <c r="AA1754" s="122" t="s">
        <v>200</v>
      </c>
      <c r="AB1754" s="131" t="s">
        <v>9735</v>
      </c>
      <c r="AC1754" s="131" t="s">
        <v>6506</v>
      </c>
      <c r="AD1754" s="111" t="n">
        <v>2022</v>
      </c>
      <c r="AE1754" s="130" t="s">
        <v>198</v>
      </c>
      <c r="AF1754" s="130"/>
      <c r="AG1754" s="130"/>
      <c r="AH1754" s="130"/>
      <c r="AI1754" s="130" t="s">
        <v>922</v>
      </c>
      <c r="AJ1754" s="130" t="s">
        <v>126</v>
      </c>
      <c r="AK1754" s="130" t="s">
        <v>9735</v>
      </c>
      <c r="AL1754" s="0" t="s">
        <v>216</v>
      </c>
      <c r="AM1754" s="130" t="n">
        <v>1991</v>
      </c>
      <c r="AN1754" s="130" t="s">
        <v>208</v>
      </c>
      <c r="AR1754" s="0" t="s">
        <v>200</v>
      </c>
      <c r="AT1754" s="0" t="s">
        <v>1216</v>
      </c>
      <c r="AU1754" s="0" t="s">
        <v>434</v>
      </c>
      <c r="AV1754" s="131"/>
      <c r="AW1754" s="131"/>
      <c r="AX1754" s="131"/>
      <c r="AY1754" s="131"/>
      <c r="AZ1754" s="0" t="s">
        <v>11501</v>
      </c>
      <c r="BA1754" s="124" t="s">
        <v>200</v>
      </c>
      <c r="BB1754" s="0" t="s">
        <v>210</v>
      </c>
      <c r="BC1754" s="0" t="s">
        <v>2782</v>
      </c>
      <c r="BE1754" s="0" t="s">
        <v>11502</v>
      </c>
      <c r="BF1754" s="0" t="s">
        <v>11503</v>
      </c>
      <c r="BG1754" s="125"/>
      <c r="BH1754" s="0" t="s">
        <v>5611</v>
      </c>
      <c r="BJ1754" s="126"/>
      <c r="BK1754" s="131" t="s">
        <v>215</v>
      </c>
      <c r="BL1754" s="112" t="n">
        <v>4</v>
      </c>
      <c r="BM1754" s="112" t="n">
        <v>4</v>
      </c>
      <c r="BN1754" s="112" t="n">
        <v>4</v>
      </c>
      <c r="BO1754" s="111" t="n">
        <v>70</v>
      </c>
      <c r="BP1754" s="125"/>
      <c r="BQ1754" s="127"/>
    </row>
    <row r="1755" customFormat="false" ht="13.8" hidden="false" customHeight="false" outlineLevel="0" collapsed="false">
      <c r="A1755" s="131" t="s">
        <v>11504</v>
      </c>
      <c r="B1755" s="0" t="s">
        <v>11069</v>
      </c>
      <c r="C1755" s="0" t="s">
        <v>192</v>
      </c>
      <c r="D1755" s="0" t="s">
        <v>193</v>
      </c>
      <c r="E1755" s="0" t="s">
        <v>194</v>
      </c>
      <c r="F1755" s="0" t="s">
        <v>195</v>
      </c>
      <c r="G1755" s="0" t="s">
        <v>196</v>
      </c>
      <c r="H1755" s="0" t="s">
        <v>197</v>
      </c>
      <c r="J1755" s="111" t="n">
        <v>1</v>
      </c>
      <c r="K1755" s="0" t="s">
        <v>198</v>
      </c>
      <c r="L1755" s="0" t="s">
        <v>198</v>
      </c>
      <c r="M1755" s="0" t="s">
        <v>199</v>
      </c>
      <c r="Q1755" s="120" t="s">
        <v>200</v>
      </c>
      <c r="R1755" s="131" t="s">
        <v>16</v>
      </c>
      <c r="S1755" s="131" t="s">
        <v>201</v>
      </c>
      <c r="T1755" s="0" t="s">
        <v>198</v>
      </c>
      <c r="U1755" s="131" t="s">
        <v>202</v>
      </c>
      <c r="V1755" s="0" t="s">
        <v>1790</v>
      </c>
      <c r="W1755" s="136" t="s">
        <v>204</v>
      </c>
      <c r="X1755" s="130" t="n">
        <v>2021</v>
      </c>
      <c r="Y1755" s="111" t="s">
        <v>607</v>
      </c>
      <c r="Z1755" s="130" t="s">
        <v>198</v>
      </c>
      <c r="AA1755" s="122" t="s">
        <v>200</v>
      </c>
      <c r="AB1755" s="131" t="s">
        <v>9735</v>
      </c>
      <c r="AC1755" s="131" t="s">
        <v>7796</v>
      </c>
      <c r="AD1755" s="130" t="n">
        <v>2021</v>
      </c>
      <c r="AE1755" s="130" t="s">
        <v>198</v>
      </c>
      <c r="AF1755" s="130"/>
      <c r="AG1755" s="130"/>
      <c r="AH1755" s="130"/>
      <c r="AI1755" s="130" t="s">
        <v>922</v>
      </c>
      <c r="AJ1755" s="130" t="s">
        <v>126</v>
      </c>
      <c r="AK1755" s="130" t="s">
        <v>9735</v>
      </c>
      <c r="AL1755" s="0" t="s">
        <v>216</v>
      </c>
      <c r="AM1755" s="130" t="n">
        <v>1991</v>
      </c>
      <c r="AN1755" s="130" t="s">
        <v>208</v>
      </c>
      <c r="AR1755" s="0" t="s">
        <v>200</v>
      </c>
      <c r="AT1755" s="0" t="s">
        <v>1216</v>
      </c>
      <c r="AU1755" s="0" t="s">
        <v>434</v>
      </c>
      <c r="AV1755" s="131"/>
      <c r="AW1755" s="131"/>
      <c r="AX1755" s="131"/>
      <c r="AY1755" s="131"/>
      <c r="AZ1755" s="0" t="s">
        <v>11501</v>
      </c>
      <c r="BA1755" s="124" t="s">
        <v>200</v>
      </c>
      <c r="BB1755" s="0" t="s">
        <v>210</v>
      </c>
      <c r="BC1755" s="0" t="s">
        <v>2782</v>
      </c>
      <c r="BE1755" s="0" t="s">
        <v>11502</v>
      </c>
      <c r="BF1755" s="0" t="s">
        <v>11503</v>
      </c>
      <c r="BG1755" s="125"/>
      <c r="BH1755" s="0" t="s">
        <v>253</v>
      </c>
      <c r="BI1755" s="112" t="n">
        <v>4260650742071</v>
      </c>
      <c r="BJ1755" s="126"/>
      <c r="BK1755" s="131" t="s">
        <v>215</v>
      </c>
      <c r="BL1755" s="112" t="n">
        <v>4</v>
      </c>
      <c r="BM1755" s="112" t="n">
        <v>4</v>
      </c>
      <c r="BN1755" s="112" t="n">
        <v>4</v>
      </c>
      <c r="BO1755" s="111" t="n">
        <v>20</v>
      </c>
      <c r="BP1755" s="125"/>
      <c r="BQ1755" s="127"/>
    </row>
    <row r="1756" customFormat="false" ht="13.8" hidden="false" customHeight="false" outlineLevel="0" collapsed="false">
      <c r="A1756" s="131" t="s">
        <v>11505</v>
      </c>
      <c r="B1756" s="0" t="s">
        <v>11069</v>
      </c>
      <c r="C1756" s="0" t="s">
        <v>192</v>
      </c>
      <c r="D1756" s="0" t="s">
        <v>1460</v>
      </c>
      <c r="E1756" s="0" t="s">
        <v>194</v>
      </c>
      <c r="F1756" s="0" t="s">
        <v>195</v>
      </c>
      <c r="G1756" s="0" t="s">
        <v>196</v>
      </c>
      <c r="H1756" s="0" t="s">
        <v>197</v>
      </c>
      <c r="J1756" s="111" t="n">
        <v>2</v>
      </c>
      <c r="K1756" s="0" t="s">
        <v>198</v>
      </c>
      <c r="L1756" s="0" t="s">
        <v>533</v>
      </c>
      <c r="M1756" s="0" t="s">
        <v>199</v>
      </c>
      <c r="Q1756" s="120" t="s">
        <v>200</v>
      </c>
      <c r="R1756" s="131" t="s">
        <v>16</v>
      </c>
      <c r="S1756" s="131" t="s">
        <v>201</v>
      </c>
      <c r="T1756" s="0" t="s">
        <v>198</v>
      </c>
      <c r="U1756" s="131" t="s">
        <v>239</v>
      </c>
      <c r="V1756" s="0" t="s">
        <v>1790</v>
      </c>
      <c r="W1756" s="136" t="s">
        <v>204</v>
      </c>
      <c r="X1756" s="130" t="n">
        <v>2021</v>
      </c>
      <c r="Y1756" s="111" t="s">
        <v>240</v>
      </c>
      <c r="Z1756" s="130" t="s">
        <v>198</v>
      </c>
      <c r="AA1756" s="122" t="s">
        <v>200</v>
      </c>
      <c r="AB1756" s="131" t="s">
        <v>9735</v>
      </c>
      <c r="AC1756" s="131" t="s">
        <v>11506</v>
      </c>
      <c r="AD1756" s="130" t="s">
        <v>198</v>
      </c>
      <c r="AE1756" s="130" t="s">
        <v>198</v>
      </c>
      <c r="AF1756" s="130"/>
      <c r="AG1756" s="130"/>
      <c r="AH1756" s="130"/>
      <c r="AI1756" s="130" t="s">
        <v>922</v>
      </c>
      <c r="AJ1756" s="130" t="s">
        <v>1376</v>
      </c>
      <c r="AK1756" s="130" t="s">
        <v>9735</v>
      </c>
      <c r="AL1756" s="0" t="s">
        <v>216</v>
      </c>
      <c r="AM1756" s="130" t="s">
        <v>849</v>
      </c>
      <c r="AN1756" s="130" t="s">
        <v>208</v>
      </c>
      <c r="AR1756" s="0" t="s">
        <v>200</v>
      </c>
      <c r="AT1756" s="0" t="s">
        <v>1216</v>
      </c>
      <c r="AU1756" s="0" t="s">
        <v>434</v>
      </c>
      <c r="AV1756" s="131"/>
      <c r="AW1756" s="131"/>
      <c r="AX1756" s="131"/>
      <c r="AY1756" s="131"/>
      <c r="AZ1756" s="0" t="s">
        <v>11507</v>
      </c>
      <c r="BA1756" s="124" t="s">
        <v>200</v>
      </c>
      <c r="BB1756" s="0" t="s">
        <v>210</v>
      </c>
      <c r="BC1756" s="0" t="s">
        <v>2011</v>
      </c>
      <c r="BD1756" s="0" t="s">
        <v>11508</v>
      </c>
      <c r="BE1756" s="0" t="s">
        <v>11509</v>
      </c>
      <c r="BF1756" s="0" t="s">
        <v>11503</v>
      </c>
      <c r="BG1756" s="125"/>
      <c r="BH1756" s="0" t="s">
        <v>5303</v>
      </c>
      <c r="BI1756" s="112" t="n">
        <v>4571442047329</v>
      </c>
      <c r="BJ1756" s="126"/>
      <c r="BK1756" s="131" t="s">
        <v>215</v>
      </c>
      <c r="BL1756" s="112" t="n">
        <v>4</v>
      </c>
      <c r="BM1756" s="112" t="n">
        <v>4</v>
      </c>
      <c r="BN1756" s="112" t="n">
        <v>4</v>
      </c>
      <c r="BO1756" s="111" t="n">
        <v>20</v>
      </c>
      <c r="BP1756" s="125"/>
      <c r="BQ1756" s="127" t="s">
        <v>5461</v>
      </c>
    </row>
    <row r="1757" customFormat="false" ht="13.8" hidden="false" customHeight="false" outlineLevel="0" collapsed="false">
      <c r="A1757" s="131" t="s">
        <v>11510</v>
      </c>
      <c r="B1757" s="0" t="s">
        <v>11069</v>
      </c>
      <c r="C1757" s="0" t="s">
        <v>192</v>
      </c>
      <c r="D1757" s="0" t="s">
        <v>1333</v>
      </c>
      <c r="E1757" s="0" t="s">
        <v>194</v>
      </c>
      <c r="F1757" s="0" t="s">
        <v>195</v>
      </c>
      <c r="G1757" s="0" t="s">
        <v>196</v>
      </c>
      <c r="H1757" s="0" t="s">
        <v>197</v>
      </c>
      <c r="J1757" s="111" t="n">
        <v>2</v>
      </c>
      <c r="K1757" s="0" t="s">
        <v>198</v>
      </c>
      <c r="L1757" s="0" t="s">
        <v>533</v>
      </c>
      <c r="M1757" s="0" t="s">
        <v>199</v>
      </c>
      <c r="Q1757" s="120" t="s">
        <v>200</v>
      </c>
      <c r="R1757" s="131" t="s">
        <v>16</v>
      </c>
      <c r="S1757" s="131" t="s">
        <v>201</v>
      </c>
      <c r="T1757" s="0" t="s">
        <v>198</v>
      </c>
      <c r="U1757" s="131" t="s">
        <v>239</v>
      </c>
      <c r="V1757" s="0" t="s">
        <v>1790</v>
      </c>
      <c r="W1757" s="136" t="s">
        <v>204</v>
      </c>
      <c r="X1757" s="130" t="n">
        <v>2021</v>
      </c>
      <c r="Y1757" s="111" t="s">
        <v>1702</v>
      </c>
      <c r="Z1757" s="130" t="s">
        <v>198</v>
      </c>
      <c r="AA1757" s="122" t="s">
        <v>200</v>
      </c>
      <c r="AB1757" s="131" t="s">
        <v>9735</v>
      </c>
      <c r="AC1757" s="131" t="s">
        <v>9735</v>
      </c>
      <c r="AD1757" s="130" t="n">
        <v>2022</v>
      </c>
      <c r="AE1757" s="130" t="s">
        <v>198</v>
      </c>
      <c r="AF1757" s="130"/>
      <c r="AG1757" s="130"/>
      <c r="AH1757" s="130"/>
      <c r="AI1757" s="130" t="s">
        <v>207</v>
      </c>
      <c r="AJ1757" s="130"/>
      <c r="AK1757" s="131" t="s">
        <v>9735</v>
      </c>
      <c r="AM1757" s="130" t="n">
        <v>2021</v>
      </c>
      <c r="AN1757" s="130" t="s">
        <v>208</v>
      </c>
      <c r="AR1757" s="0" t="s">
        <v>200</v>
      </c>
      <c r="AT1757" s="0" t="s">
        <v>1216</v>
      </c>
      <c r="AU1757" s="0" t="s">
        <v>434</v>
      </c>
      <c r="AV1757" s="131"/>
      <c r="AW1757" s="131"/>
      <c r="AX1757" s="131"/>
      <c r="AY1757" s="131"/>
      <c r="AZ1757" s="0" t="s">
        <v>11511</v>
      </c>
      <c r="BA1757" s="124" t="s">
        <v>200</v>
      </c>
      <c r="BB1757" s="0" t="s">
        <v>248</v>
      </c>
      <c r="BC1757" s="0" t="s">
        <v>2782</v>
      </c>
      <c r="BD1757" s="0" t="s">
        <v>11512</v>
      </c>
      <c r="BE1757" s="0" t="s">
        <v>11513</v>
      </c>
      <c r="BG1757" s="125"/>
      <c r="BH1757" s="0" t="s">
        <v>5303</v>
      </c>
      <c r="BI1757" s="112" t="n">
        <v>4944076005230</v>
      </c>
      <c r="BJ1757" s="126"/>
      <c r="BK1757" s="131" t="s">
        <v>215</v>
      </c>
      <c r="BL1757" s="112" t="n">
        <v>4</v>
      </c>
      <c r="BM1757" s="112" t="n">
        <v>4</v>
      </c>
      <c r="BN1757" s="112" t="n">
        <v>4</v>
      </c>
      <c r="BO1757" s="111" t="n">
        <v>20</v>
      </c>
      <c r="BP1757" s="125"/>
      <c r="BQ1757" s="127" t="s">
        <v>5461</v>
      </c>
    </row>
    <row r="1758" customFormat="false" ht="13.8" hidden="false" customHeight="false" outlineLevel="0" collapsed="false">
      <c r="A1758" s="131" t="s">
        <v>11514</v>
      </c>
      <c r="B1758" s="0" t="s">
        <v>11069</v>
      </c>
      <c r="C1758" s="0" t="s">
        <v>380</v>
      </c>
      <c r="D1758" s="0" t="s">
        <v>193</v>
      </c>
      <c r="E1758" s="0" t="s">
        <v>194</v>
      </c>
      <c r="F1758" s="0" t="s">
        <v>195</v>
      </c>
      <c r="G1758" s="0" t="s">
        <v>330</v>
      </c>
      <c r="H1758" s="0" t="s">
        <v>400</v>
      </c>
      <c r="J1758" s="111" t="n">
        <v>1</v>
      </c>
      <c r="K1758" s="0" t="s">
        <v>198</v>
      </c>
      <c r="L1758" s="0" t="s">
        <v>198</v>
      </c>
      <c r="M1758" s="0" t="s">
        <v>199</v>
      </c>
      <c r="Q1758" s="120"/>
      <c r="R1758" s="131" t="s">
        <v>16</v>
      </c>
      <c r="S1758" s="131" t="s">
        <v>5247</v>
      </c>
      <c r="T1758" s="0" t="s">
        <v>198</v>
      </c>
      <c r="U1758" s="131" t="s">
        <v>285</v>
      </c>
      <c r="V1758" s="0" t="s">
        <v>1790</v>
      </c>
      <c r="W1758" s="136" t="s">
        <v>204</v>
      </c>
      <c r="X1758" s="130" t="n">
        <v>2021</v>
      </c>
      <c r="Y1758" s="111" t="s">
        <v>205</v>
      </c>
      <c r="Z1758" s="130" t="s">
        <v>221</v>
      </c>
      <c r="AA1758" s="122" t="s">
        <v>200</v>
      </c>
      <c r="AB1758" s="131" t="s">
        <v>11515</v>
      </c>
      <c r="AC1758" s="131" t="s">
        <v>11516</v>
      </c>
      <c r="AD1758" s="130" t="n">
        <v>2021</v>
      </c>
      <c r="AE1758" s="130" t="s">
        <v>5241</v>
      </c>
      <c r="AF1758" s="130"/>
      <c r="AG1758" s="130"/>
      <c r="AH1758" s="130"/>
      <c r="AI1758" s="130" t="s">
        <v>294</v>
      </c>
      <c r="AJ1758" s="130" t="s">
        <v>1793</v>
      </c>
      <c r="AK1758" s="130" t="s">
        <v>11515</v>
      </c>
      <c r="AM1758" s="130" t="n">
        <v>2020</v>
      </c>
      <c r="AN1758" s="130" t="s">
        <v>5064</v>
      </c>
      <c r="AU1758" s="0" t="s">
        <v>470</v>
      </c>
      <c r="AV1758" s="131"/>
      <c r="AW1758" s="131"/>
      <c r="AX1758" s="131"/>
      <c r="AY1758" s="131"/>
      <c r="AZ1758" s="0" t="s">
        <v>11517</v>
      </c>
      <c r="BA1758" s="124" t="s">
        <v>200</v>
      </c>
      <c r="BB1758" s="0" t="s">
        <v>248</v>
      </c>
      <c r="BC1758" s="0" t="s">
        <v>11518</v>
      </c>
      <c r="BE1758" s="0" t="s">
        <v>2768</v>
      </c>
      <c r="BF1758" s="0" t="s">
        <v>11519</v>
      </c>
      <c r="BG1758" s="125"/>
      <c r="BH1758" s="0" t="s">
        <v>253</v>
      </c>
      <c r="BI1758" s="112" t="n">
        <v>604565504487</v>
      </c>
      <c r="BJ1758" s="126"/>
      <c r="BK1758" s="131" t="s">
        <v>215</v>
      </c>
      <c r="BL1758" s="112" t="n">
        <v>4</v>
      </c>
      <c r="BM1758" s="112" t="n">
        <v>4</v>
      </c>
      <c r="BN1758" s="112" t="n">
        <v>4</v>
      </c>
      <c r="BO1758" s="111" t="n">
        <v>20</v>
      </c>
      <c r="BP1758" s="125"/>
      <c r="BQ1758" s="127"/>
    </row>
    <row r="1759" customFormat="false" ht="13.8" hidden="false" customHeight="false" outlineLevel="0" collapsed="false">
      <c r="A1759" s="0" t="s">
        <v>11520</v>
      </c>
      <c r="B1759" s="0" t="s">
        <v>11069</v>
      </c>
      <c r="C1759" s="0" t="s">
        <v>928</v>
      </c>
      <c r="D1759" s="0" t="s">
        <v>1460</v>
      </c>
      <c r="E1759" s="0" t="s">
        <v>194</v>
      </c>
      <c r="F1759" s="0" t="s">
        <v>1509</v>
      </c>
      <c r="G1759" s="0" t="s">
        <v>330</v>
      </c>
      <c r="H1759" s="0" t="s">
        <v>197</v>
      </c>
      <c r="J1759" s="111" t="n">
        <v>1</v>
      </c>
      <c r="K1759" s="0" t="s">
        <v>198</v>
      </c>
      <c r="L1759" s="0" t="s">
        <v>198</v>
      </c>
      <c r="M1759" s="0" t="s">
        <v>199</v>
      </c>
      <c r="P1759" s="0" t="s">
        <v>410</v>
      </c>
      <c r="Q1759" s="120"/>
      <c r="R1759" s="0" t="s">
        <v>16</v>
      </c>
      <c r="S1759" s="0" t="s">
        <v>201</v>
      </c>
      <c r="T1759" s="0" t="s">
        <v>198</v>
      </c>
      <c r="U1759" s="0" t="s">
        <v>202</v>
      </c>
      <c r="V1759" s="0" t="s">
        <v>1790</v>
      </c>
      <c r="W1759" s="110" t="s">
        <v>204</v>
      </c>
      <c r="X1759" s="111" t="n">
        <v>2021</v>
      </c>
      <c r="Y1759" s="111" t="s">
        <v>205</v>
      </c>
      <c r="Z1759" s="111" t="s">
        <v>757</v>
      </c>
      <c r="AA1759" s="122"/>
      <c r="AB1759" s="0" t="s">
        <v>11521</v>
      </c>
      <c r="AC1759" s="0" t="s">
        <v>8226</v>
      </c>
      <c r="AD1759" s="111" t="n">
        <v>2021</v>
      </c>
      <c r="AE1759" s="111" t="s">
        <v>198</v>
      </c>
      <c r="AI1759" s="111" t="s">
        <v>207</v>
      </c>
      <c r="AK1759" s="111" t="str">
        <f aca="false">(AB1759)</f>
        <v>Dreams uncorporated</v>
      </c>
      <c r="AM1759" s="111" t="n">
        <f aca="false">AD1759</f>
        <v>2021</v>
      </c>
      <c r="AN1759" s="111" t="s">
        <v>11522</v>
      </c>
      <c r="AT1759" s="0" t="s">
        <v>11523</v>
      </c>
      <c r="AU1759" s="0" t="s">
        <v>3408</v>
      </c>
      <c r="AZ1759" s="0" t="s">
        <v>11524</v>
      </c>
      <c r="BA1759" s="124" t="s">
        <v>200</v>
      </c>
      <c r="BB1759" s="0" t="s">
        <v>462</v>
      </c>
      <c r="BC1759" s="0" t="s">
        <v>1543</v>
      </c>
      <c r="BD1759" s="0" t="s">
        <v>11525</v>
      </c>
      <c r="BE1759" s="0" t="s">
        <v>11526</v>
      </c>
      <c r="BG1759" s="125"/>
      <c r="BH1759" s="0" t="s">
        <v>253</v>
      </c>
      <c r="BI1759" s="112" t="n">
        <v>5016488133333</v>
      </c>
      <c r="BJ1759" s="126"/>
      <c r="BK1759" s="0" t="s">
        <v>215</v>
      </c>
      <c r="BL1759" s="112" t="n">
        <v>4</v>
      </c>
      <c r="BM1759" s="112" t="n">
        <v>4</v>
      </c>
      <c r="BN1759" s="112" t="n">
        <v>4</v>
      </c>
      <c r="BO1759" s="111" t="n">
        <v>20</v>
      </c>
      <c r="BP1759" s="125"/>
      <c r="BQ1759" s="127" t="s">
        <v>216</v>
      </c>
    </row>
    <row r="1760" customFormat="false" ht="13.8" hidden="false" customHeight="false" outlineLevel="0" collapsed="false">
      <c r="A1760" s="0" t="s">
        <v>11527</v>
      </c>
      <c r="B1760" s="0" t="s">
        <v>11069</v>
      </c>
      <c r="C1760" s="0" t="s">
        <v>329</v>
      </c>
      <c r="D1760" s="0" t="s">
        <v>5239</v>
      </c>
      <c r="E1760" s="0" t="s">
        <v>194</v>
      </c>
      <c r="F1760" s="0" t="s">
        <v>195</v>
      </c>
      <c r="G1760" s="0" t="s">
        <v>330</v>
      </c>
      <c r="H1760" s="0" t="s">
        <v>197</v>
      </c>
      <c r="J1760" s="111" t="n">
        <v>1</v>
      </c>
      <c r="K1760" s="0" t="s">
        <v>198</v>
      </c>
      <c r="L1760" s="0" t="s">
        <v>198</v>
      </c>
      <c r="M1760" s="0" t="s">
        <v>199</v>
      </c>
      <c r="Q1760" s="120"/>
      <c r="R1760" s="0" t="s">
        <v>16</v>
      </c>
      <c r="S1760" s="0" t="s">
        <v>201</v>
      </c>
      <c r="T1760" s="0" t="s">
        <v>198</v>
      </c>
      <c r="U1760" s="0" t="s">
        <v>202</v>
      </c>
      <c r="V1760" s="0" t="s">
        <v>1790</v>
      </c>
      <c r="W1760" s="110" t="s">
        <v>204</v>
      </c>
      <c r="X1760" s="111" t="n">
        <v>2020</v>
      </c>
      <c r="Y1760" s="111" t="s">
        <v>205</v>
      </c>
      <c r="Z1760" s="111" t="s">
        <v>757</v>
      </c>
      <c r="AA1760" s="122"/>
      <c r="AB1760" s="0" t="s">
        <v>11528</v>
      </c>
      <c r="AC1760" s="0" t="s">
        <v>7796</v>
      </c>
      <c r="AD1760" s="111" t="n">
        <v>2020</v>
      </c>
      <c r="AE1760" s="111" t="s">
        <v>198</v>
      </c>
      <c r="AI1760" s="111" t="s">
        <v>294</v>
      </c>
      <c r="AJ1760" s="111" t="s">
        <v>1163</v>
      </c>
      <c r="AK1760" s="111" t="s">
        <v>11528</v>
      </c>
      <c r="AM1760" s="111" t="n">
        <v>2018</v>
      </c>
      <c r="AN1760" s="111" t="s">
        <v>2009</v>
      </c>
      <c r="AU1760" s="0" t="s">
        <v>2727</v>
      </c>
      <c r="AZ1760" s="0" t="s">
        <v>11529</v>
      </c>
      <c r="BA1760" s="124" t="s">
        <v>200</v>
      </c>
      <c r="BB1760" s="0" t="s">
        <v>248</v>
      </c>
      <c r="BC1760" s="0" t="s">
        <v>11530</v>
      </c>
      <c r="BD1760" s="0" t="s">
        <v>5307</v>
      </c>
      <c r="BE1760" s="0" t="s">
        <v>11531</v>
      </c>
      <c r="BG1760" s="125"/>
      <c r="BH1760" s="0" t="s">
        <v>253</v>
      </c>
      <c r="BI1760" s="112" t="n">
        <v>4260650740343</v>
      </c>
      <c r="BJ1760" s="126"/>
      <c r="BK1760" s="0" t="s">
        <v>215</v>
      </c>
      <c r="BL1760" s="112" t="n">
        <v>4</v>
      </c>
      <c r="BM1760" s="112" t="n">
        <v>4</v>
      </c>
      <c r="BN1760" s="112" t="n">
        <v>4</v>
      </c>
      <c r="BO1760" s="111" t="n">
        <v>20</v>
      </c>
      <c r="BP1760" s="125"/>
      <c r="BQ1760" s="127"/>
    </row>
    <row r="1761" customFormat="false" ht="13.8" hidden="false" customHeight="false" outlineLevel="0" collapsed="false">
      <c r="A1761" s="0" t="s">
        <v>11532</v>
      </c>
      <c r="B1761" s="0" t="s">
        <v>11069</v>
      </c>
      <c r="C1761" s="0" t="s">
        <v>329</v>
      </c>
      <c r="D1761" s="0" t="s">
        <v>5239</v>
      </c>
      <c r="E1761" s="0" t="s">
        <v>194</v>
      </c>
      <c r="F1761" s="0" t="s">
        <v>195</v>
      </c>
      <c r="G1761" s="0" t="s">
        <v>330</v>
      </c>
      <c r="H1761" s="0" t="s">
        <v>197</v>
      </c>
      <c r="J1761" s="111" t="n">
        <v>1</v>
      </c>
      <c r="K1761" s="0" t="s">
        <v>198</v>
      </c>
      <c r="L1761" s="0" t="s">
        <v>198</v>
      </c>
      <c r="M1761" s="0" t="s">
        <v>199</v>
      </c>
      <c r="Q1761" s="120"/>
      <c r="R1761" s="0" t="s">
        <v>16</v>
      </c>
      <c r="S1761" s="0" t="s">
        <v>5247</v>
      </c>
      <c r="T1761" s="0" t="s">
        <v>198</v>
      </c>
      <c r="U1761" s="0" t="s">
        <v>285</v>
      </c>
      <c r="V1761" s="0" t="s">
        <v>1790</v>
      </c>
      <c r="W1761" s="110" t="s">
        <v>204</v>
      </c>
      <c r="X1761" s="111" t="n">
        <v>2021</v>
      </c>
      <c r="Y1761" s="111" t="s">
        <v>498</v>
      </c>
      <c r="Z1761" s="111" t="s">
        <v>757</v>
      </c>
      <c r="AA1761" s="122"/>
      <c r="AB1761" s="0" t="s">
        <v>11533</v>
      </c>
      <c r="AC1761" s="0" t="s">
        <v>5258</v>
      </c>
      <c r="AD1761" s="111" t="s">
        <v>198</v>
      </c>
      <c r="AE1761" s="111" t="s">
        <v>5241</v>
      </c>
      <c r="AI1761" s="111" t="s">
        <v>294</v>
      </c>
      <c r="AJ1761" s="111" t="s">
        <v>1793</v>
      </c>
      <c r="AK1761" s="111" t="s">
        <v>11533</v>
      </c>
      <c r="AM1761" s="111" t="n">
        <v>2018</v>
      </c>
      <c r="AN1761" s="111" t="s">
        <v>3156</v>
      </c>
      <c r="AT1761" s="0" t="s">
        <v>2316</v>
      </c>
      <c r="AU1761" s="0" t="s">
        <v>227</v>
      </c>
      <c r="AZ1761" s="0" t="s">
        <v>11534</v>
      </c>
      <c r="BA1761" s="124" t="s">
        <v>200</v>
      </c>
      <c r="BB1761" s="0" t="s">
        <v>248</v>
      </c>
      <c r="BC1761" s="0" t="s">
        <v>11535</v>
      </c>
      <c r="BE1761" s="0" t="s">
        <v>11536</v>
      </c>
      <c r="BG1761" s="125"/>
      <c r="BH1761" s="0" t="s">
        <v>2235</v>
      </c>
      <c r="BI1761" s="112" t="s">
        <v>11537</v>
      </c>
      <c r="BJ1761" s="126"/>
      <c r="BK1761" s="0" t="s">
        <v>215</v>
      </c>
      <c r="BL1761" s="112" t="n">
        <v>4</v>
      </c>
      <c r="BM1761" s="112" t="n">
        <v>4</v>
      </c>
      <c r="BN1761" s="112" t="n">
        <v>4</v>
      </c>
      <c r="BO1761" s="111" t="n">
        <v>20</v>
      </c>
      <c r="BP1761" s="125"/>
      <c r="BQ1761" s="127"/>
    </row>
    <row r="1762" customFormat="false" ht="13.8" hidden="false" customHeight="false" outlineLevel="0" collapsed="false">
      <c r="A1762" s="0" t="s">
        <v>11538</v>
      </c>
      <c r="B1762" s="0" t="s">
        <v>11069</v>
      </c>
      <c r="C1762" s="0" t="s">
        <v>994</v>
      </c>
      <c r="D1762" s="0" t="s">
        <v>1769</v>
      </c>
      <c r="E1762" s="0" t="s">
        <v>194</v>
      </c>
      <c r="F1762" s="0" t="s">
        <v>195</v>
      </c>
      <c r="G1762" s="0" t="s">
        <v>330</v>
      </c>
      <c r="H1762" s="0" t="s">
        <v>197</v>
      </c>
      <c r="J1762" s="111" t="n">
        <v>1</v>
      </c>
      <c r="K1762" s="0" t="s">
        <v>198</v>
      </c>
      <c r="L1762" s="0" t="s">
        <v>198</v>
      </c>
      <c r="M1762" s="0" t="s">
        <v>199</v>
      </c>
      <c r="Q1762" s="120"/>
      <c r="R1762" s="0" t="s">
        <v>16</v>
      </c>
      <c r="S1762" s="0" t="s">
        <v>1834</v>
      </c>
      <c r="T1762" s="0" t="s">
        <v>11539</v>
      </c>
      <c r="U1762" s="0" t="s">
        <v>202</v>
      </c>
      <c r="V1762" s="0" t="s">
        <v>1790</v>
      </c>
      <c r="W1762" s="110" t="s">
        <v>204</v>
      </c>
      <c r="X1762" s="111" t="n">
        <v>2022</v>
      </c>
      <c r="Z1762" s="111" t="s">
        <v>221</v>
      </c>
      <c r="AA1762" s="122" t="s">
        <v>200</v>
      </c>
      <c r="AB1762" s="0" t="s">
        <v>11540</v>
      </c>
      <c r="AC1762" s="0" t="s">
        <v>5144</v>
      </c>
      <c r="AD1762" s="111" t="n">
        <v>2022</v>
      </c>
      <c r="AE1762" s="111" t="s">
        <v>198</v>
      </c>
      <c r="AI1762" s="111" t="s">
        <v>294</v>
      </c>
      <c r="AJ1762" s="111" t="s">
        <v>1793</v>
      </c>
      <c r="AK1762" s="0" t="s">
        <v>11540</v>
      </c>
      <c r="AM1762" s="111" t="n">
        <v>2020</v>
      </c>
      <c r="AN1762" s="111" t="s">
        <v>3936</v>
      </c>
      <c r="AT1762" s="0" t="s">
        <v>226</v>
      </c>
      <c r="AU1762" s="0" t="s">
        <v>332</v>
      </c>
      <c r="AZ1762" s="0" t="s">
        <v>11541</v>
      </c>
      <c r="BA1762" s="124" t="s">
        <v>200</v>
      </c>
      <c r="BB1762" s="0" t="s">
        <v>462</v>
      </c>
      <c r="BC1762" s="0" t="s">
        <v>4698</v>
      </c>
      <c r="BD1762" s="0" t="s">
        <v>11542</v>
      </c>
      <c r="BE1762" s="0" t="s">
        <v>11543</v>
      </c>
      <c r="BF1762" s="0" t="s">
        <v>11544</v>
      </c>
      <c r="BG1762" s="125"/>
      <c r="BH1762" s="0" t="s">
        <v>6150</v>
      </c>
      <c r="BI1762" s="112" t="n">
        <v>8424365722186</v>
      </c>
      <c r="BJ1762" s="126"/>
      <c r="BK1762" s="0" t="s">
        <v>215</v>
      </c>
      <c r="BL1762" s="112" t="n">
        <v>4</v>
      </c>
      <c r="BM1762" s="112" t="n">
        <v>4</v>
      </c>
      <c r="BN1762" s="112" t="n">
        <v>4</v>
      </c>
      <c r="BO1762" s="111" t="n">
        <v>20</v>
      </c>
      <c r="BP1762" s="125"/>
      <c r="BQ1762" s="127" t="s">
        <v>5461</v>
      </c>
    </row>
    <row r="1763" customFormat="false" ht="13.8" hidden="false" customHeight="false" outlineLevel="0" collapsed="false">
      <c r="A1763" s="0" t="s">
        <v>11545</v>
      </c>
      <c r="B1763" s="0" t="s">
        <v>11069</v>
      </c>
      <c r="C1763" s="0" t="s">
        <v>3767</v>
      </c>
      <c r="D1763" s="0" t="s">
        <v>5032</v>
      </c>
      <c r="E1763" s="0" t="s">
        <v>284</v>
      </c>
      <c r="F1763" s="0" t="s">
        <v>195</v>
      </c>
      <c r="G1763" s="0" t="s">
        <v>330</v>
      </c>
      <c r="H1763" s="0" t="s">
        <v>197</v>
      </c>
      <c r="J1763" s="111" t="n">
        <v>2</v>
      </c>
      <c r="K1763" s="0" t="s">
        <v>198</v>
      </c>
      <c r="L1763" s="0" t="s">
        <v>533</v>
      </c>
      <c r="M1763" s="0" t="s">
        <v>199</v>
      </c>
      <c r="O1763" s="0" t="s">
        <v>200</v>
      </c>
      <c r="P1763" s="0" t="s">
        <v>238</v>
      </c>
      <c r="Q1763" s="120"/>
      <c r="R1763" s="0" t="s">
        <v>16</v>
      </c>
      <c r="S1763" s="0" t="s">
        <v>201</v>
      </c>
      <c r="T1763" s="0" t="s">
        <v>1409</v>
      </c>
      <c r="U1763" s="0" t="s">
        <v>202</v>
      </c>
      <c r="V1763" s="0" t="s">
        <v>1790</v>
      </c>
      <c r="W1763" s="110" t="s">
        <v>204</v>
      </c>
      <c r="X1763" s="111" t="n">
        <v>2021</v>
      </c>
      <c r="Y1763" s="111" t="s">
        <v>498</v>
      </c>
      <c r="Z1763" s="111" t="s">
        <v>221</v>
      </c>
      <c r="AA1763" s="122" t="s">
        <v>200</v>
      </c>
      <c r="AB1763" s="0" t="s">
        <v>11388</v>
      </c>
      <c r="AC1763" s="0" t="s">
        <v>9448</v>
      </c>
      <c r="AD1763" s="111" t="n">
        <v>2020</v>
      </c>
      <c r="AE1763" s="111" t="s">
        <v>198</v>
      </c>
      <c r="AI1763" s="111" t="s">
        <v>294</v>
      </c>
      <c r="AJ1763" s="111" t="s">
        <v>1793</v>
      </c>
      <c r="AK1763" s="0" t="s">
        <v>11388</v>
      </c>
      <c r="AM1763" s="111" t="n">
        <v>2015</v>
      </c>
      <c r="AN1763" s="111" t="s">
        <v>1887</v>
      </c>
      <c r="AU1763" s="0" t="s">
        <v>332</v>
      </c>
      <c r="AZ1763" s="0" t="s">
        <v>11546</v>
      </c>
      <c r="BA1763" s="124" t="s">
        <v>200</v>
      </c>
      <c r="BB1763" s="0" t="s">
        <v>248</v>
      </c>
      <c r="BC1763" s="0" t="s">
        <v>11547</v>
      </c>
      <c r="BD1763" s="0" t="s">
        <v>11391</v>
      </c>
      <c r="BE1763" s="0" t="s">
        <v>11392</v>
      </c>
      <c r="BG1763" s="125"/>
      <c r="BH1763" s="0" t="s">
        <v>253</v>
      </c>
      <c r="BI1763" s="112" t="n">
        <v>5060760881450</v>
      </c>
      <c r="BJ1763" s="126"/>
      <c r="BK1763" s="0" t="s">
        <v>215</v>
      </c>
      <c r="BL1763" s="112" t="n">
        <v>4</v>
      </c>
      <c r="BM1763" s="112" t="n">
        <v>4</v>
      </c>
      <c r="BN1763" s="112" t="n">
        <v>4</v>
      </c>
      <c r="BO1763" s="111" t="n">
        <v>20</v>
      </c>
      <c r="BP1763" s="125"/>
      <c r="BQ1763" s="127"/>
    </row>
    <row r="1764" customFormat="false" ht="13.8" hidden="false" customHeight="false" outlineLevel="0" collapsed="false">
      <c r="A1764" s="0" t="s">
        <v>11548</v>
      </c>
      <c r="B1764" s="0" t="s">
        <v>11069</v>
      </c>
      <c r="C1764" s="0" t="s">
        <v>1489</v>
      </c>
      <c r="D1764" s="0" t="s">
        <v>1333</v>
      </c>
      <c r="E1764" s="0" t="s">
        <v>194</v>
      </c>
      <c r="F1764" s="0" t="s">
        <v>195</v>
      </c>
      <c r="G1764" s="0" t="s">
        <v>330</v>
      </c>
      <c r="H1764" s="0" t="s">
        <v>901</v>
      </c>
      <c r="J1764" s="111" t="n">
        <v>1</v>
      </c>
      <c r="K1764" s="0" t="s">
        <v>198</v>
      </c>
      <c r="L1764" s="0" t="s">
        <v>198</v>
      </c>
      <c r="M1764" s="0" t="s">
        <v>199</v>
      </c>
      <c r="Q1764" s="120"/>
      <c r="R1764" s="0" t="s">
        <v>16</v>
      </c>
      <c r="S1764" s="0" t="s">
        <v>201</v>
      </c>
      <c r="T1764" s="0" t="s">
        <v>198</v>
      </c>
      <c r="U1764" s="0" t="s">
        <v>202</v>
      </c>
      <c r="V1764" s="0" t="s">
        <v>1790</v>
      </c>
      <c r="W1764" s="110" t="s">
        <v>204</v>
      </c>
      <c r="X1764" s="111" t="n">
        <v>2021</v>
      </c>
      <c r="Z1764" s="111" t="s">
        <v>221</v>
      </c>
      <c r="AA1764" s="122" t="s">
        <v>200</v>
      </c>
      <c r="AB1764" s="0" t="s">
        <v>5454</v>
      </c>
      <c r="AC1764" s="0" t="s">
        <v>11549</v>
      </c>
      <c r="AD1764" s="111" t="n">
        <v>2021</v>
      </c>
      <c r="AE1764" s="111" t="s">
        <v>5241</v>
      </c>
      <c r="AI1764" s="111" t="s">
        <v>294</v>
      </c>
      <c r="AJ1764" s="111" t="s">
        <v>1163</v>
      </c>
      <c r="AK1764" s="0" t="s">
        <v>11549</v>
      </c>
      <c r="AM1764" s="111" t="n">
        <v>2007</v>
      </c>
      <c r="AN1764" s="111" t="s">
        <v>297</v>
      </c>
      <c r="AO1764" s="0" t="s">
        <v>4360</v>
      </c>
      <c r="AS1764" s="0" t="s">
        <v>11550</v>
      </c>
      <c r="AT1764" s="0" t="s">
        <v>576</v>
      </c>
      <c r="AU1764" s="0" t="s">
        <v>267</v>
      </c>
      <c r="AZ1764" s="0" t="s">
        <v>11551</v>
      </c>
      <c r="BA1764" s="124" t="s">
        <v>200</v>
      </c>
      <c r="BB1764" s="0" t="s">
        <v>248</v>
      </c>
      <c r="BC1764" s="0" t="s">
        <v>11552</v>
      </c>
      <c r="BE1764" s="0" t="s">
        <v>11553</v>
      </c>
      <c r="BG1764" s="125"/>
      <c r="BH1764" s="0" t="s">
        <v>253</v>
      </c>
      <c r="BI1764" s="112" t="n">
        <v>884095201012</v>
      </c>
      <c r="BJ1764" s="126"/>
      <c r="BK1764" s="0" t="s">
        <v>215</v>
      </c>
      <c r="BL1764" s="112" t="n">
        <v>4</v>
      </c>
      <c r="BM1764" s="112" t="n">
        <v>4</v>
      </c>
      <c r="BN1764" s="112" t="n">
        <v>4</v>
      </c>
      <c r="BO1764" s="111" t="n">
        <v>20</v>
      </c>
      <c r="BP1764" s="125"/>
      <c r="BQ1764" s="127"/>
    </row>
    <row r="1765" customFormat="false" ht="13.8" hidden="false" customHeight="false" outlineLevel="0" collapsed="false">
      <c r="A1765" s="0" t="s">
        <v>11554</v>
      </c>
      <c r="B1765" s="0" t="s">
        <v>11069</v>
      </c>
      <c r="C1765" s="0" t="s">
        <v>1267</v>
      </c>
      <c r="D1765" s="0" t="s">
        <v>1460</v>
      </c>
      <c r="E1765" s="0" t="s">
        <v>194</v>
      </c>
      <c r="F1765" s="0" t="s">
        <v>399</v>
      </c>
      <c r="G1765" s="0" t="s">
        <v>196</v>
      </c>
      <c r="H1765" s="0" t="s">
        <v>1287</v>
      </c>
      <c r="J1765" s="111" t="n">
        <v>1</v>
      </c>
      <c r="K1765" s="0" t="s">
        <v>198</v>
      </c>
      <c r="L1765" s="0" t="s">
        <v>198</v>
      </c>
      <c r="M1765" s="0" t="s">
        <v>199</v>
      </c>
      <c r="O1765" s="0" t="s">
        <v>200</v>
      </c>
      <c r="Q1765" s="120" t="s">
        <v>200</v>
      </c>
      <c r="R1765" s="0" t="s">
        <v>16</v>
      </c>
      <c r="S1765" s="0" t="s">
        <v>201</v>
      </c>
      <c r="T1765" s="0" t="s">
        <v>198</v>
      </c>
      <c r="U1765" s="0" t="s">
        <v>202</v>
      </c>
      <c r="V1765" s="0" t="s">
        <v>1790</v>
      </c>
      <c r="W1765" s="110" t="s">
        <v>204</v>
      </c>
      <c r="X1765" s="111" t="n">
        <v>2021</v>
      </c>
      <c r="Y1765" s="111" t="s">
        <v>205</v>
      </c>
      <c r="Z1765" s="130" t="s">
        <v>757</v>
      </c>
      <c r="AA1765" s="122" t="s">
        <v>200</v>
      </c>
      <c r="AB1765" s="0" t="s">
        <v>5231</v>
      </c>
      <c r="AC1765" s="0" t="s">
        <v>5026</v>
      </c>
      <c r="AD1765" s="111" t="n">
        <v>2021</v>
      </c>
      <c r="AE1765" s="111" t="s">
        <v>222</v>
      </c>
      <c r="AI1765" s="111" t="s">
        <v>294</v>
      </c>
      <c r="AJ1765" s="111" t="s">
        <v>11555</v>
      </c>
      <c r="AK1765" s="0" t="s">
        <v>5231</v>
      </c>
      <c r="AM1765" s="111" t="s">
        <v>849</v>
      </c>
      <c r="AN1765" s="111" t="s">
        <v>208</v>
      </c>
      <c r="AO1765" s="0" t="s">
        <v>9045</v>
      </c>
      <c r="AR1765" s="0" t="s">
        <v>1455</v>
      </c>
      <c r="AS1765" s="0" t="s">
        <v>9065</v>
      </c>
      <c r="AT1765" s="0" t="s">
        <v>9066</v>
      </c>
      <c r="AU1765" s="0" t="s">
        <v>8044</v>
      </c>
      <c r="AV1765" s="128" t="s">
        <v>9067</v>
      </c>
      <c r="AW1765" s="0" t="s">
        <v>3435</v>
      </c>
      <c r="AY1765" s="0" t="s">
        <v>4449</v>
      </c>
      <c r="AZ1765" s="0" t="s">
        <v>11556</v>
      </c>
      <c r="BA1765" s="124" t="s">
        <v>200</v>
      </c>
      <c r="BB1765" s="0" t="s">
        <v>248</v>
      </c>
      <c r="BC1765" s="0" t="s">
        <v>9069</v>
      </c>
      <c r="BD1765" s="0" t="s">
        <v>9070</v>
      </c>
      <c r="BE1765" s="0" t="s">
        <v>9071</v>
      </c>
      <c r="BF1765" s="0" t="s">
        <v>9072</v>
      </c>
      <c r="BG1765" s="125" t="s">
        <v>200</v>
      </c>
      <c r="BH1765" s="0" t="s">
        <v>253</v>
      </c>
      <c r="BI1765" s="112" t="n">
        <v>5056280435921</v>
      </c>
      <c r="BJ1765" s="126" t="s">
        <v>200</v>
      </c>
      <c r="BK1765" s="0" t="s">
        <v>215</v>
      </c>
      <c r="BL1765" s="112" t="n">
        <v>4</v>
      </c>
      <c r="BM1765" s="112" t="n">
        <v>4</v>
      </c>
      <c r="BN1765" s="112" t="n">
        <v>4</v>
      </c>
      <c r="BO1765" s="111" t="n">
        <v>20</v>
      </c>
      <c r="BP1765" s="125" t="s">
        <v>200</v>
      </c>
      <c r="BQ1765" s="127"/>
    </row>
    <row r="1766" customFormat="false" ht="13.8" hidden="false" customHeight="false" outlineLevel="0" collapsed="false">
      <c r="A1766" s="0" t="s">
        <v>11557</v>
      </c>
      <c r="B1766" s="0" t="s">
        <v>11069</v>
      </c>
      <c r="C1766" s="0" t="s">
        <v>2304</v>
      </c>
      <c r="D1766" s="0" t="s">
        <v>5239</v>
      </c>
      <c r="E1766" s="0" t="s">
        <v>194</v>
      </c>
      <c r="F1766" s="0" t="s">
        <v>1509</v>
      </c>
      <c r="G1766" s="0" t="s">
        <v>330</v>
      </c>
      <c r="H1766" s="0" t="s">
        <v>197</v>
      </c>
      <c r="J1766" s="111" t="n">
        <v>1</v>
      </c>
      <c r="K1766" s="0" t="s">
        <v>198</v>
      </c>
      <c r="L1766" s="0" t="s">
        <v>198</v>
      </c>
      <c r="M1766" s="0" t="s">
        <v>199</v>
      </c>
      <c r="Q1766" s="120"/>
      <c r="R1766" s="0" t="s">
        <v>16</v>
      </c>
      <c r="S1766" s="0" t="s">
        <v>5247</v>
      </c>
      <c r="T1766" s="0" t="s">
        <v>198</v>
      </c>
      <c r="U1766" s="0" t="s">
        <v>202</v>
      </c>
      <c r="V1766" s="0" t="s">
        <v>1790</v>
      </c>
      <c r="W1766" s="110" t="s">
        <v>204</v>
      </c>
      <c r="X1766" s="111" t="n">
        <v>2020</v>
      </c>
      <c r="Y1766" s="111" t="s">
        <v>498</v>
      </c>
      <c r="Z1766" s="111" t="s">
        <v>221</v>
      </c>
      <c r="AA1766" s="122" t="s">
        <v>200</v>
      </c>
      <c r="AB1766" s="0" t="s">
        <v>11558</v>
      </c>
      <c r="AC1766" s="0" t="s">
        <v>11516</v>
      </c>
      <c r="AD1766" s="111" t="n">
        <v>2020</v>
      </c>
      <c r="AE1766" s="111" t="s">
        <v>5241</v>
      </c>
      <c r="AI1766" s="111" t="s">
        <v>294</v>
      </c>
      <c r="AJ1766" s="111" t="s">
        <v>1793</v>
      </c>
      <c r="AK1766" s="0" t="s">
        <v>11558</v>
      </c>
      <c r="AM1766" s="111" t="n">
        <v>2018</v>
      </c>
      <c r="AN1766" s="111" t="s">
        <v>7104</v>
      </c>
      <c r="AT1766" s="0" t="s">
        <v>11559</v>
      </c>
      <c r="AU1766" s="0" t="s">
        <v>3556</v>
      </c>
      <c r="AZ1766" s="0" t="s">
        <v>11560</v>
      </c>
      <c r="BA1766" s="124" t="s">
        <v>200</v>
      </c>
      <c r="BB1766" s="0" t="s">
        <v>248</v>
      </c>
      <c r="BC1766" s="0" t="s">
        <v>11561</v>
      </c>
      <c r="BD1766" s="0" t="s">
        <v>11562</v>
      </c>
      <c r="BE1766" s="0" t="s">
        <v>11563</v>
      </c>
      <c r="BG1766" s="125"/>
      <c r="BH1766" s="0" t="s">
        <v>253</v>
      </c>
      <c r="BI1766" s="112" t="n">
        <v>604565178220</v>
      </c>
      <c r="BJ1766" s="126"/>
      <c r="BK1766" s="0" t="s">
        <v>215</v>
      </c>
      <c r="BL1766" s="112" t="n">
        <v>4</v>
      </c>
      <c r="BM1766" s="112" t="n">
        <v>4</v>
      </c>
      <c r="BN1766" s="112" t="n">
        <v>4</v>
      </c>
      <c r="BO1766" s="111" t="n">
        <v>20</v>
      </c>
      <c r="BP1766" s="125"/>
      <c r="BQ1766" s="127"/>
    </row>
    <row r="1767" customFormat="false" ht="13.8" hidden="false" customHeight="false" outlineLevel="0" collapsed="false">
      <c r="A1767" s="0" t="s">
        <v>11564</v>
      </c>
      <c r="B1767" s="0" t="s">
        <v>11069</v>
      </c>
      <c r="C1767" s="131" t="s">
        <v>1003</v>
      </c>
      <c r="D1767" s="131" t="s">
        <v>193</v>
      </c>
      <c r="E1767" s="0" t="s">
        <v>194</v>
      </c>
      <c r="F1767" s="0" t="s">
        <v>195</v>
      </c>
      <c r="G1767" s="131" t="s">
        <v>330</v>
      </c>
      <c r="H1767" s="0" t="s">
        <v>901</v>
      </c>
      <c r="J1767" s="111" t="n">
        <v>1</v>
      </c>
      <c r="K1767" s="0" t="s">
        <v>198</v>
      </c>
      <c r="L1767" s="0" t="s">
        <v>198</v>
      </c>
      <c r="M1767" s="0" t="s">
        <v>199</v>
      </c>
      <c r="O1767" s="0" t="s">
        <v>200</v>
      </c>
      <c r="Q1767" s="120" t="s">
        <v>200</v>
      </c>
      <c r="R1767" s="0" t="s">
        <v>16</v>
      </c>
      <c r="S1767" s="0" t="s">
        <v>201</v>
      </c>
      <c r="T1767" s="0" t="s">
        <v>198</v>
      </c>
      <c r="U1767" s="0" t="s">
        <v>202</v>
      </c>
      <c r="V1767" s="0" t="s">
        <v>1790</v>
      </c>
      <c r="W1767" s="110" t="s">
        <v>204</v>
      </c>
      <c r="X1767" s="111" t="n">
        <v>2018</v>
      </c>
      <c r="Z1767" s="111" t="s">
        <v>221</v>
      </c>
      <c r="AA1767" s="122" t="s">
        <v>200</v>
      </c>
      <c r="AB1767" s="0" t="s">
        <v>11565</v>
      </c>
      <c r="AC1767" s="104" t="s">
        <v>5335</v>
      </c>
      <c r="AD1767" s="111" t="n">
        <v>2018</v>
      </c>
      <c r="AE1767" s="111" t="s">
        <v>198</v>
      </c>
      <c r="AI1767" s="111" t="s">
        <v>294</v>
      </c>
      <c r="AJ1767" s="111" t="s">
        <v>1793</v>
      </c>
      <c r="AK1767" s="0" t="s">
        <v>11565</v>
      </c>
      <c r="AM1767" s="111" t="n">
        <v>2016</v>
      </c>
      <c r="AN1767" s="111" t="s">
        <v>1887</v>
      </c>
      <c r="AR1767" s="0" t="s">
        <v>224</v>
      </c>
      <c r="AS1767" s="0" t="s">
        <v>200</v>
      </c>
      <c r="AT1767" s="0" t="s">
        <v>200</v>
      </c>
      <c r="AU1767" s="0" t="s">
        <v>470</v>
      </c>
      <c r="AV1767" s="0" t="s">
        <v>200</v>
      </c>
      <c r="AZ1767" s="0" t="s">
        <v>11566</v>
      </c>
      <c r="BA1767" s="124" t="s">
        <v>200</v>
      </c>
      <c r="BB1767" s="0" t="s">
        <v>248</v>
      </c>
      <c r="BC1767" s="0" t="s">
        <v>1663</v>
      </c>
      <c r="BD1767" s="0" t="s">
        <v>11567</v>
      </c>
      <c r="BE1767" s="0" t="s">
        <v>6068</v>
      </c>
      <c r="BF1767" s="0" t="s">
        <v>11568</v>
      </c>
      <c r="BG1767" s="125" t="s">
        <v>200</v>
      </c>
      <c r="BH1767" s="0" t="s">
        <v>253</v>
      </c>
      <c r="BI1767" s="112" t="n">
        <v>5060264372089</v>
      </c>
      <c r="BJ1767" s="126" t="s">
        <v>200</v>
      </c>
      <c r="BK1767" s="0" t="s">
        <v>215</v>
      </c>
      <c r="BL1767" s="112" t="n">
        <v>4</v>
      </c>
      <c r="BM1767" s="112" t="n">
        <v>4</v>
      </c>
      <c r="BN1767" s="112" t="n">
        <v>4</v>
      </c>
      <c r="BO1767" s="111" t="n">
        <v>20</v>
      </c>
      <c r="BP1767" s="125" t="s">
        <v>200</v>
      </c>
      <c r="BQ1767" s="127" t="s">
        <v>216</v>
      </c>
    </row>
    <row r="1768" customFormat="false" ht="13.8" hidden="false" customHeight="false" outlineLevel="0" collapsed="false">
      <c r="A1768" s="0" t="s">
        <v>11569</v>
      </c>
      <c r="B1768" s="0" t="s">
        <v>11069</v>
      </c>
      <c r="C1768" s="131" t="s">
        <v>380</v>
      </c>
      <c r="D1768" s="131" t="s">
        <v>1333</v>
      </c>
      <c r="E1768" s="0" t="s">
        <v>194</v>
      </c>
      <c r="F1768" s="0" t="s">
        <v>195</v>
      </c>
      <c r="G1768" s="131" t="s">
        <v>196</v>
      </c>
      <c r="H1768" s="0" t="s">
        <v>4389</v>
      </c>
      <c r="J1768" s="111" t="n">
        <v>1</v>
      </c>
      <c r="K1768" s="0" t="s">
        <v>198</v>
      </c>
      <c r="L1768" s="0" t="s">
        <v>198</v>
      </c>
      <c r="M1768" s="0" t="s">
        <v>199</v>
      </c>
      <c r="Q1768" s="120"/>
      <c r="R1768" s="0" t="s">
        <v>16</v>
      </c>
      <c r="S1768" s="0" t="s">
        <v>5247</v>
      </c>
      <c r="T1768" s="0" t="s">
        <v>198</v>
      </c>
      <c r="U1768" s="0" t="s">
        <v>285</v>
      </c>
      <c r="V1768" s="0" t="s">
        <v>1790</v>
      </c>
      <c r="W1768" s="110" t="s">
        <v>204</v>
      </c>
      <c r="X1768" s="111" t="n">
        <v>2021</v>
      </c>
      <c r="Z1768" s="111" t="s">
        <v>221</v>
      </c>
      <c r="AA1768" s="122" t="s">
        <v>200</v>
      </c>
      <c r="AB1768" s="0" t="s">
        <v>11570</v>
      </c>
      <c r="AC1768" s="104" t="s">
        <v>5249</v>
      </c>
      <c r="AD1768" s="111" t="s">
        <v>198</v>
      </c>
      <c r="AE1768" s="111" t="s">
        <v>198</v>
      </c>
      <c r="AI1768" s="111" t="s">
        <v>207</v>
      </c>
      <c r="AJ1768" s="111" t="s">
        <v>1793</v>
      </c>
      <c r="AK1768" s="0" t="s">
        <v>11570</v>
      </c>
      <c r="AM1768" s="111" t="n">
        <v>2020</v>
      </c>
      <c r="AN1768" s="111" t="s">
        <v>2009</v>
      </c>
      <c r="AU1768" s="0" t="s">
        <v>470</v>
      </c>
      <c r="AZ1768" s="0" t="s">
        <v>11571</v>
      </c>
      <c r="BA1768" s="124" t="s">
        <v>200</v>
      </c>
      <c r="BB1768" s="0" t="s">
        <v>248</v>
      </c>
      <c r="BC1768" s="0" t="s">
        <v>3824</v>
      </c>
      <c r="BD1768" s="0" t="s">
        <v>11572</v>
      </c>
      <c r="BE1768" s="0" t="s">
        <v>11573</v>
      </c>
      <c r="BG1768" s="125"/>
      <c r="BH1768" s="0" t="s">
        <v>253</v>
      </c>
      <c r="BI1768" s="112" t="n">
        <v>819976026842</v>
      </c>
      <c r="BJ1768" s="126"/>
      <c r="BK1768" s="0" t="s">
        <v>215</v>
      </c>
      <c r="BL1768" s="112" t="n">
        <v>4</v>
      </c>
      <c r="BM1768" s="112" t="n">
        <v>4</v>
      </c>
      <c r="BN1768" s="112" t="n">
        <v>4</v>
      </c>
      <c r="BO1768" s="111" t="n">
        <v>20</v>
      </c>
      <c r="BP1768" s="125"/>
      <c r="BQ1768" s="127"/>
    </row>
    <row r="1769" customFormat="false" ht="13.8" hidden="false" customHeight="false" outlineLevel="0" collapsed="false">
      <c r="A1769" s="0" t="s">
        <v>11574</v>
      </c>
      <c r="B1769" s="0" t="s">
        <v>11069</v>
      </c>
      <c r="C1769" s="131" t="s">
        <v>2304</v>
      </c>
      <c r="D1769" s="0" t="s">
        <v>5032</v>
      </c>
      <c r="E1769" s="0" t="s">
        <v>194</v>
      </c>
      <c r="F1769" s="0" t="s">
        <v>195</v>
      </c>
      <c r="G1769" s="0" t="s">
        <v>330</v>
      </c>
      <c r="H1769" s="0" t="s">
        <v>219</v>
      </c>
      <c r="J1769" s="111" t="n">
        <v>1</v>
      </c>
      <c r="K1769" s="0" t="s">
        <v>198</v>
      </c>
      <c r="L1769" s="0" t="s">
        <v>198</v>
      </c>
      <c r="M1769" s="0" t="s">
        <v>199</v>
      </c>
      <c r="Q1769" s="120" t="s">
        <v>200</v>
      </c>
      <c r="R1769" s="0" t="s">
        <v>16</v>
      </c>
      <c r="S1769" s="0" t="s">
        <v>201</v>
      </c>
      <c r="T1769" s="0" t="s">
        <v>198</v>
      </c>
      <c r="U1769" s="0" t="s">
        <v>202</v>
      </c>
      <c r="V1769" s="0" t="s">
        <v>1790</v>
      </c>
      <c r="W1769" s="110" t="s">
        <v>204</v>
      </c>
      <c r="X1769" s="111" t="n">
        <v>2018</v>
      </c>
      <c r="Z1769" s="111" t="s">
        <v>198</v>
      </c>
      <c r="AA1769" s="122" t="s">
        <v>200</v>
      </c>
      <c r="AB1769" s="0" t="s">
        <v>11575</v>
      </c>
      <c r="AC1769" s="104" t="s">
        <v>5335</v>
      </c>
      <c r="AD1769" s="111" t="n">
        <v>2018</v>
      </c>
      <c r="AE1769" s="111" t="s">
        <v>198</v>
      </c>
      <c r="AI1769" s="111" t="s">
        <v>207</v>
      </c>
      <c r="AK1769" s="111" t="str">
        <f aca="false">(AB1769)</f>
        <v>Motion twin</v>
      </c>
      <c r="AM1769" s="111" t="n">
        <f aca="false">AD1769</f>
        <v>2018</v>
      </c>
      <c r="AN1769" s="111" t="s">
        <v>510</v>
      </c>
      <c r="AR1769" s="0" t="s">
        <v>224</v>
      </c>
      <c r="AU1769" s="0" t="s">
        <v>332</v>
      </c>
      <c r="AZ1769" s="0" t="s">
        <v>11576</v>
      </c>
      <c r="BA1769" s="124" t="s">
        <v>200</v>
      </c>
      <c r="BB1769" s="0" t="s">
        <v>248</v>
      </c>
      <c r="BC1769" s="0" t="s">
        <v>11577</v>
      </c>
      <c r="BD1769" s="0" t="s">
        <v>11578</v>
      </c>
      <c r="BE1769" s="0" t="s">
        <v>11579</v>
      </c>
      <c r="BG1769" s="125" t="s">
        <v>200</v>
      </c>
      <c r="BH1769" s="0" t="s">
        <v>253</v>
      </c>
      <c r="BI1769" s="112" t="n">
        <v>5060264373161</v>
      </c>
      <c r="BJ1769" s="126" t="s">
        <v>200</v>
      </c>
      <c r="BK1769" s="0" t="s">
        <v>215</v>
      </c>
      <c r="BL1769" s="112" t="n">
        <v>4</v>
      </c>
      <c r="BM1769" s="112" t="n">
        <v>4</v>
      </c>
      <c r="BN1769" s="112" t="n">
        <v>4</v>
      </c>
      <c r="BO1769" s="111" t="n">
        <v>20</v>
      </c>
      <c r="BP1769" s="125" t="s">
        <v>200</v>
      </c>
      <c r="BQ1769" s="127" t="s">
        <v>216</v>
      </c>
    </row>
    <row r="1770" customFormat="false" ht="13.8" hidden="false" customHeight="false" outlineLevel="0" collapsed="false">
      <c r="A1770" s="0" t="s">
        <v>11580</v>
      </c>
      <c r="B1770" s="0" t="s">
        <v>11069</v>
      </c>
      <c r="C1770" s="131" t="s">
        <v>490</v>
      </c>
      <c r="D1770" s="0" t="s">
        <v>1333</v>
      </c>
      <c r="E1770" s="0" t="s">
        <v>194</v>
      </c>
      <c r="F1770" s="0" t="s">
        <v>195</v>
      </c>
      <c r="G1770" s="0" t="s">
        <v>196</v>
      </c>
      <c r="H1770" s="0" t="s">
        <v>1287</v>
      </c>
      <c r="J1770" s="111" t="n">
        <v>1</v>
      </c>
      <c r="K1770" s="0" t="s">
        <v>198</v>
      </c>
      <c r="L1770" s="0" t="s">
        <v>198</v>
      </c>
      <c r="M1770" s="0" t="s">
        <v>199</v>
      </c>
      <c r="Q1770" s="120"/>
      <c r="R1770" s="0" t="s">
        <v>16</v>
      </c>
      <c r="S1770" s="0" t="s">
        <v>201</v>
      </c>
      <c r="T1770" s="0" t="s">
        <v>198</v>
      </c>
      <c r="U1770" s="0" t="s">
        <v>202</v>
      </c>
      <c r="V1770" s="0" t="s">
        <v>1790</v>
      </c>
      <c r="W1770" s="110" t="s">
        <v>204</v>
      </c>
      <c r="X1770" s="111" t="n">
        <v>2018</v>
      </c>
      <c r="Y1770" s="111" t="s">
        <v>205</v>
      </c>
      <c r="Z1770" s="111" t="s">
        <v>221</v>
      </c>
      <c r="AA1770" s="122" t="s">
        <v>200</v>
      </c>
      <c r="AB1770" s="0" t="s">
        <v>11581</v>
      </c>
      <c r="AC1770" s="104" t="s">
        <v>7550</v>
      </c>
      <c r="AD1770" s="111" t="n">
        <v>2018</v>
      </c>
      <c r="AE1770" s="111" t="s">
        <v>198</v>
      </c>
      <c r="AI1770" s="111" t="s">
        <v>207</v>
      </c>
      <c r="AK1770" s="111" t="str">
        <f aca="false">(AB1770)</f>
        <v>Studio Nanafushi</v>
      </c>
      <c r="AM1770" s="111" t="n">
        <v>2018</v>
      </c>
      <c r="AN1770" s="111" t="s">
        <v>208</v>
      </c>
      <c r="AT1770" s="0" t="s">
        <v>11582</v>
      </c>
      <c r="AU1770" s="0" t="s">
        <v>11583</v>
      </c>
      <c r="AV1770" s="0" t="s">
        <v>200</v>
      </c>
      <c r="AZ1770" s="0" t="s">
        <v>11584</v>
      </c>
      <c r="BA1770" s="124" t="s">
        <v>200</v>
      </c>
      <c r="BB1770" s="0" t="s">
        <v>248</v>
      </c>
      <c r="BC1770" s="0" t="s">
        <v>11585</v>
      </c>
      <c r="BD1770" s="0" t="s">
        <v>11586</v>
      </c>
      <c r="BE1770" s="0" t="s">
        <v>11587</v>
      </c>
      <c r="BG1770" s="125"/>
      <c r="BH1770" s="0" t="s">
        <v>253</v>
      </c>
      <c r="BI1770" s="112" t="n">
        <v>5060540770424</v>
      </c>
      <c r="BJ1770" s="126"/>
      <c r="BK1770" s="0" t="s">
        <v>215</v>
      </c>
      <c r="BL1770" s="112" t="n">
        <v>4</v>
      </c>
      <c r="BM1770" s="112" t="n">
        <v>4</v>
      </c>
      <c r="BN1770" s="112" t="n">
        <v>4</v>
      </c>
      <c r="BO1770" s="111" t="n">
        <v>20</v>
      </c>
      <c r="BP1770" s="125"/>
      <c r="BQ1770" s="127"/>
    </row>
    <row r="1771" customFormat="false" ht="13.8" hidden="false" customHeight="false" outlineLevel="0" collapsed="false">
      <c r="A1771" s="0" t="s">
        <v>11588</v>
      </c>
      <c r="B1771" s="0" t="s">
        <v>11069</v>
      </c>
      <c r="C1771" s="131" t="s">
        <v>329</v>
      </c>
      <c r="D1771" s="0" t="s">
        <v>1333</v>
      </c>
      <c r="E1771" s="0" t="s">
        <v>194</v>
      </c>
      <c r="F1771" s="0" t="s">
        <v>195</v>
      </c>
      <c r="G1771" s="0" t="s">
        <v>330</v>
      </c>
      <c r="H1771" s="0" t="s">
        <v>219</v>
      </c>
      <c r="J1771" s="111" t="n">
        <v>1</v>
      </c>
      <c r="K1771" s="0" t="s">
        <v>198</v>
      </c>
      <c r="L1771" s="0" t="s">
        <v>198</v>
      </c>
      <c r="M1771" s="0" t="s">
        <v>274</v>
      </c>
      <c r="Q1771" s="120"/>
      <c r="R1771" s="0" t="s">
        <v>16</v>
      </c>
      <c r="S1771" s="0" t="s">
        <v>5247</v>
      </c>
      <c r="T1771" s="0" t="s">
        <v>198</v>
      </c>
      <c r="U1771" s="0" t="s">
        <v>285</v>
      </c>
      <c r="V1771" s="0" t="s">
        <v>1790</v>
      </c>
      <c r="W1771" s="110" t="s">
        <v>204</v>
      </c>
      <c r="X1771" s="111" t="n">
        <v>2022</v>
      </c>
      <c r="Z1771" s="111" t="s">
        <v>221</v>
      </c>
      <c r="AA1771" s="122" t="s">
        <v>200</v>
      </c>
      <c r="AB1771" s="0" t="s">
        <v>11589</v>
      </c>
      <c r="AC1771" s="104" t="s">
        <v>5258</v>
      </c>
      <c r="AD1771" s="111" t="s">
        <v>198</v>
      </c>
      <c r="AE1771" s="111" t="s">
        <v>198</v>
      </c>
      <c r="AI1771" s="111" t="s">
        <v>294</v>
      </c>
      <c r="AJ1771" s="111" t="s">
        <v>1793</v>
      </c>
      <c r="AK1771" s="0" t="s">
        <v>11589</v>
      </c>
      <c r="AM1771" s="111" t="n">
        <v>2021</v>
      </c>
      <c r="AN1771" s="111" t="s">
        <v>263</v>
      </c>
      <c r="AT1771" s="0" t="s">
        <v>381</v>
      </c>
      <c r="AU1771" s="0" t="s">
        <v>470</v>
      </c>
      <c r="AZ1771" s="0" t="s">
        <v>11590</v>
      </c>
      <c r="BA1771" s="124" t="s">
        <v>200</v>
      </c>
      <c r="BB1771" s="0" t="s">
        <v>462</v>
      </c>
      <c r="BC1771" s="0" t="s">
        <v>1543</v>
      </c>
      <c r="BD1771" s="0" t="s">
        <v>11591</v>
      </c>
      <c r="BE1771" s="0" t="s">
        <v>11592</v>
      </c>
      <c r="BG1771" s="125"/>
      <c r="BH1771" s="0" t="s">
        <v>5611</v>
      </c>
      <c r="BJ1771" s="126"/>
      <c r="BK1771" s="0" t="s">
        <v>215</v>
      </c>
      <c r="BL1771" s="112" t="n">
        <v>4</v>
      </c>
      <c r="BM1771" s="112" t="n">
        <v>4</v>
      </c>
      <c r="BN1771" s="112" t="n">
        <v>4</v>
      </c>
      <c r="BO1771" s="111" t="n">
        <v>20</v>
      </c>
      <c r="BP1771" s="125"/>
      <c r="BQ1771" s="127" t="s">
        <v>5461</v>
      </c>
    </row>
    <row r="1772" customFormat="false" ht="13.8" hidden="false" customHeight="false" outlineLevel="0" collapsed="false">
      <c r="A1772" s="0" t="s">
        <v>11593</v>
      </c>
      <c r="B1772" s="0" t="s">
        <v>11069</v>
      </c>
      <c r="C1772" s="0" t="s">
        <v>2304</v>
      </c>
      <c r="D1772" s="0" t="s">
        <v>5239</v>
      </c>
      <c r="E1772" s="0" t="s">
        <v>194</v>
      </c>
      <c r="F1772" s="0" t="s">
        <v>399</v>
      </c>
      <c r="G1772" s="0" t="s">
        <v>330</v>
      </c>
      <c r="H1772" s="0" t="s">
        <v>901</v>
      </c>
      <c r="J1772" s="111" t="n">
        <v>1</v>
      </c>
      <c r="K1772" s="0" t="s">
        <v>198</v>
      </c>
      <c r="L1772" s="0" t="s">
        <v>198</v>
      </c>
      <c r="M1772" s="0" t="s">
        <v>199</v>
      </c>
      <c r="Q1772" s="120"/>
      <c r="R1772" s="0" t="s">
        <v>16</v>
      </c>
      <c r="S1772" s="0" t="s">
        <v>201</v>
      </c>
      <c r="T1772" s="0" t="s">
        <v>11594</v>
      </c>
      <c r="U1772" s="0" t="s">
        <v>202</v>
      </c>
      <c r="V1772" s="0" t="s">
        <v>1790</v>
      </c>
      <c r="W1772" s="110" t="s">
        <v>204</v>
      </c>
      <c r="X1772" s="111" t="n">
        <v>2022</v>
      </c>
      <c r="Z1772" s="111" t="s">
        <v>221</v>
      </c>
      <c r="AA1772" s="122" t="s">
        <v>200</v>
      </c>
      <c r="AB1772" s="0" t="s">
        <v>11595</v>
      </c>
      <c r="AC1772" s="104" t="s">
        <v>8081</v>
      </c>
      <c r="AD1772" s="111" t="n">
        <v>2022</v>
      </c>
      <c r="AE1772" s="111" t="s">
        <v>198</v>
      </c>
      <c r="AI1772" s="111" t="s">
        <v>294</v>
      </c>
      <c r="AJ1772" s="111" t="s">
        <v>1793</v>
      </c>
      <c r="AK1772" s="0" t="s">
        <v>11595</v>
      </c>
      <c r="AM1772" s="111" t="n">
        <v>2018</v>
      </c>
      <c r="AN1772" s="111" t="s">
        <v>297</v>
      </c>
      <c r="AU1772" s="0" t="s">
        <v>470</v>
      </c>
      <c r="AZ1772" s="0" t="s">
        <v>11596</v>
      </c>
      <c r="BA1772" s="124" t="s">
        <v>200</v>
      </c>
      <c r="BB1772" s="0" t="s">
        <v>248</v>
      </c>
      <c r="BC1772" s="0" t="s">
        <v>5157</v>
      </c>
      <c r="BE1772" s="0" t="s">
        <v>11597</v>
      </c>
      <c r="BG1772" s="125"/>
      <c r="BH1772" s="0" t="s">
        <v>5611</v>
      </c>
      <c r="BJ1772" s="126"/>
      <c r="BK1772" s="0" t="s">
        <v>215</v>
      </c>
      <c r="BL1772" s="112" t="n">
        <v>4</v>
      </c>
      <c r="BM1772" s="112" t="n">
        <v>4</v>
      </c>
      <c r="BN1772" s="112" t="n">
        <v>4</v>
      </c>
      <c r="BO1772" s="111" t="n">
        <v>20</v>
      </c>
      <c r="BP1772" s="125"/>
      <c r="BQ1772" s="127" t="s">
        <v>5461</v>
      </c>
    </row>
    <row r="1773" customFormat="false" ht="13.8" hidden="false" customHeight="false" outlineLevel="0" collapsed="false">
      <c r="A1773" s="131" t="s">
        <v>11598</v>
      </c>
      <c r="B1773" s="0" t="s">
        <v>11069</v>
      </c>
      <c r="C1773" s="0" t="s">
        <v>192</v>
      </c>
      <c r="D1773" s="0" t="s">
        <v>1460</v>
      </c>
      <c r="E1773" s="0" t="s">
        <v>194</v>
      </c>
      <c r="F1773" s="0" t="s">
        <v>399</v>
      </c>
      <c r="G1773" s="0" t="s">
        <v>196</v>
      </c>
      <c r="H1773" s="0" t="s">
        <v>197</v>
      </c>
      <c r="I1773" s="131"/>
      <c r="J1773" s="130" t="n">
        <v>2</v>
      </c>
      <c r="K1773" s="131" t="s">
        <v>198</v>
      </c>
      <c r="L1773" s="131" t="s">
        <v>533</v>
      </c>
      <c r="M1773" s="0" t="s">
        <v>199</v>
      </c>
      <c r="O1773" s="131"/>
      <c r="Q1773" s="120" t="s">
        <v>200</v>
      </c>
      <c r="R1773" s="0" t="s">
        <v>16</v>
      </c>
      <c r="S1773" s="131" t="s">
        <v>201</v>
      </c>
      <c r="T1773" s="0" t="s">
        <v>198</v>
      </c>
      <c r="U1773" s="131" t="s">
        <v>239</v>
      </c>
      <c r="V1773" s="0" t="s">
        <v>1252</v>
      </c>
      <c r="W1773" s="110" t="s">
        <v>204</v>
      </c>
      <c r="X1773" s="130" t="n">
        <v>2022</v>
      </c>
      <c r="Y1773" s="130"/>
      <c r="Z1773" s="130" t="s">
        <v>198</v>
      </c>
      <c r="AA1773" s="122" t="s">
        <v>200</v>
      </c>
      <c r="AB1773" s="131" t="s">
        <v>11599</v>
      </c>
      <c r="AC1773" s="131" t="s">
        <v>11506</v>
      </c>
      <c r="AD1773" s="130" t="s">
        <v>198</v>
      </c>
      <c r="AE1773" s="111" t="s">
        <v>198</v>
      </c>
      <c r="AI1773" s="130" t="s">
        <v>294</v>
      </c>
      <c r="AJ1773" s="130" t="s">
        <v>4695</v>
      </c>
      <c r="AK1773" s="131" t="s">
        <v>11599</v>
      </c>
      <c r="AL1773" s="131" t="s">
        <v>216</v>
      </c>
      <c r="AM1773" s="130" t="s">
        <v>849</v>
      </c>
      <c r="AN1773" s="130" t="s">
        <v>208</v>
      </c>
      <c r="AO1773" s="131"/>
      <c r="AP1773" s="131"/>
      <c r="AQ1773" s="131"/>
      <c r="AR1773" s="131"/>
      <c r="AS1773" s="0" t="s">
        <v>200</v>
      </c>
      <c r="AT1773" s="0" t="s">
        <v>11600</v>
      </c>
      <c r="AU1773" s="0" t="s">
        <v>2262</v>
      </c>
      <c r="AV1773" s="131" t="s">
        <v>200</v>
      </c>
      <c r="AW1773" s="131"/>
      <c r="AX1773" s="131"/>
      <c r="AY1773" s="131"/>
      <c r="AZ1773" s="131" t="s">
        <v>11601</v>
      </c>
      <c r="BA1773" s="124" t="s">
        <v>200</v>
      </c>
      <c r="BB1773" s="0" t="s">
        <v>248</v>
      </c>
      <c r="BC1773" s="0" t="s">
        <v>11602</v>
      </c>
      <c r="BE1773" s="0" t="s">
        <v>11603</v>
      </c>
      <c r="BG1773" s="125" t="s">
        <v>200</v>
      </c>
      <c r="BH1773" s="0" t="s">
        <v>5303</v>
      </c>
      <c r="BI1773" s="112" t="n">
        <v>8809459213533</v>
      </c>
      <c r="BJ1773" s="126" t="s">
        <v>200</v>
      </c>
      <c r="BK1773" s="131" t="s">
        <v>215</v>
      </c>
      <c r="BL1773" s="112" t="n">
        <v>4</v>
      </c>
      <c r="BM1773" s="112" t="n">
        <v>4</v>
      </c>
      <c r="BN1773" s="112" t="n">
        <v>4</v>
      </c>
      <c r="BO1773" s="111" t="n">
        <v>20</v>
      </c>
      <c r="BP1773" s="125" t="s">
        <v>200</v>
      </c>
      <c r="BQ1773" s="127" t="s">
        <v>5461</v>
      </c>
    </row>
    <row r="1774" customFormat="false" ht="13.8" hidden="false" customHeight="false" outlineLevel="0" collapsed="false">
      <c r="A1774" s="0" t="s">
        <v>11604</v>
      </c>
      <c r="B1774" s="0" t="s">
        <v>11069</v>
      </c>
      <c r="C1774" s="131" t="s">
        <v>380</v>
      </c>
      <c r="D1774" s="0" t="s">
        <v>1333</v>
      </c>
      <c r="E1774" s="0" t="s">
        <v>194</v>
      </c>
      <c r="F1774" s="0" t="s">
        <v>195</v>
      </c>
      <c r="G1774" s="0" t="s">
        <v>196</v>
      </c>
      <c r="H1774" s="0" t="s">
        <v>197</v>
      </c>
      <c r="J1774" s="111" t="n">
        <v>4</v>
      </c>
      <c r="K1774" s="0" t="s">
        <v>198</v>
      </c>
      <c r="L1774" s="0" t="s">
        <v>533</v>
      </c>
      <c r="M1774" s="0" t="s">
        <v>199</v>
      </c>
      <c r="O1774" s="0" t="s">
        <v>534</v>
      </c>
      <c r="Q1774" s="120"/>
      <c r="R1774" s="0" t="s">
        <v>16</v>
      </c>
      <c r="S1774" s="0" t="s">
        <v>201</v>
      </c>
      <c r="T1774" s="0" t="s">
        <v>198</v>
      </c>
      <c r="U1774" s="0" t="s">
        <v>4369</v>
      </c>
      <c r="V1774" s="0" t="s">
        <v>1790</v>
      </c>
      <c r="W1774" s="110" t="s">
        <v>204</v>
      </c>
      <c r="X1774" s="111" t="n">
        <v>2021</v>
      </c>
      <c r="Y1774" s="111" t="s">
        <v>1624</v>
      </c>
      <c r="Z1774" s="111" t="s">
        <v>198</v>
      </c>
      <c r="AA1774" s="122"/>
      <c r="AB1774" s="0" t="s">
        <v>11605</v>
      </c>
      <c r="AC1774" s="104" t="s">
        <v>11606</v>
      </c>
      <c r="AD1774" s="111" t="s">
        <v>198</v>
      </c>
      <c r="AE1774" s="111" t="s">
        <v>5241</v>
      </c>
      <c r="AI1774" s="111" t="s">
        <v>294</v>
      </c>
      <c r="AJ1774" s="111" t="s">
        <v>1793</v>
      </c>
      <c r="AK1774" s="111" t="s">
        <v>11605</v>
      </c>
      <c r="AM1774" s="111" t="n">
        <v>2017</v>
      </c>
      <c r="AN1774" s="111" t="s">
        <v>5341</v>
      </c>
      <c r="AT1774" s="0" t="s">
        <v>381</v>
      </c>
      <c r="AU1774" s="0" t="s">
        <v>267</v>
      </c>
      <c r="AZ1774" s="0" t="s">
        <v>11607</v>
      </c>
      <c r="BA1774" s="124" t="s">
        <v>200</v>
      </c>
      <c r="BB1774" s="0" t="s">
        <v>248</v>
      </c>
      <c r="BC1774" s="0" t="s">
        <v>11608</v>
      </c>
      <c r="BD1774" s="0" t="s">
        <v>11609</v>
      </c>
      <c r="BE1774" s="0" t="s">
        <v>11610</v>
      </c>
      <c r="BG1774" s="125"/>
      <c r="BH1774" s="0" t="s">
        <v>11095</v>
      </c>
      <c r="BI1774" s="112" t="n">
        <v>8881300172046</v>
      </c>
      <c r="BJ1774" s="126"/>
      <c r="BK1774" s="0" t="s">
        <v>215</v>
      </c>
      <c r="BL1774" s="112" t="n">
        <v>4</v>
      </c>
      <c r="BM1774" s="112" t="n">
        <v>4</v>
      </c>
      <c r="BN1774" s="112" t="n">
        <v>4</v>
      </c>
      <c r="BO1774" s="111" t="n">
        <v>20</v>
      </c>
      <c r="BP1774" s="125"/>
      <c r="BQ1774" s="127"/>
    </row>
    <row r="1775" customFormat="false" ht="13.8" hidden="false" customHeight="false" outlineLevel="0" collapsed="false">
      <c r="A1775" s="0" t="s">
        <v>11611</v>
      </c>
      <c r="B1775" s="0" t="s">
        <v>11069</v>
      </c>
      <c r="C1775" s="131" t="s">
        <v>1394</v>
      </c>
      <c r="D1775" s="131" t="s">
        <v>1333</v>
      </c>
      <c r="E1775" s="0" t="s">
        <v>194</v>
      </c>
      <c r="F1775" s="0" t="s">
        <v>195</v>
      </c>
      <c r="G1775" s="0" t="s">
        <v>196</v>
      </c>
      <c r="H1775" s="0" t="s">
        <v>838</v>
      </c>
      <c r="I1775" s="0" t="s">
        <v>3115</v>
      </c>
      <c r="J1775" s="133" t="n">
        <v>4</v>
      </c>
      <c r="K1775" s="0" t="s">
        <v>198</v>
      </c>
      <c r="L1775" s="0" t="s">
        <v>392</v>
      </c>
      <c r="M1775" s="0" t="s">
        <v>199</v>
      </c>
      <c r="O1775" s="0" t="s">
        <v>200</v>
      </c>
      <c r="Q1775" s="120" t="s">
        <v>200</v>
      </c>
      <c r="R1775" s="0" t="s">
        <v>16</v>
      </c>
      <c r="S1775" s="0" t="s">
        <v>201</v>
      </c>
      <c r="T1775" s="0" t="s">
        <v>198</v>
      </c>
      <c r="U1775" s="0" t="s">
        <v>202</v>
      </c>
      <c r="V1775" s="0" t="s">
        <v>1790</v>
      </c>
      <c r="W1775" s="110" t="s">
        <v>204</v>
      </c>
      <c r="X1775" s="111" t="n">
        <v>2018</v>
      </c>
      <c r="Z1775" s="111" t="s">
        <v>221</v>
      </c>
      <c r="AA1775" s="122" t="s">
        <v>200</v>
      </c>
      <c r="AB1775" s="0" t="s">
        <v>11612</v>
      </c>
      <c r="AC1775" s="104" t="s">
        <v>5896</v>
      </c>
      <c r="AD1775" s="111" t="n">
        <v>2018</v>
      </c>
      <c r="AE1775" s="111" t="s">
        <v>198</v>
      </c>
      <c r="AI1775" s="111" t="s">
        <v>922</v>
      </c>
      <c r="AJ1775" s="111" t="s">
        <v>4710</v>
      </c>
      <c r="AK1775" s="0" t="s">
        <v>11612</v>
      </c>
      <c r="AM1775" s="111" t="n">
        <v>2008</v>
      </c>
      <c r="AN1775" s="111" t="s">
        <v>5341</v>
      </c>
      <c r="AT1775" s="0" t="s">
        <v>381</v>
      </c>
      <c r="AU1775" s="0" t="s">
        <v>244</v>
      </c>
      <c r="AV1775" s="0" t="s">
        <v>200</v>
      </c>
      <c r="AY1775" s="0" t="s">
        <v>3510</v>
      </c>
      <c r="AZ1775" s="0" t="s">
        <v>11613</v>
      </c>
      <c r="BA1775" s="124" t="s">
        <v>200</v>
      </c>
      <c r="BB1775" s="0" t="s">
        <v>248</v>
      </c>
      <c r="BC1775" s="0" t="s">
        <v>11614</v>
      </c>
      <c r="BD1775" s="0" t="s">
        <v>11615</v>
      </c>
      <c r="BE1775" s="104" t="s">
        <v>11616</v>
      </c>
      <c r="BG1775" s="125"/>
      <c r="BH1775" s="0" t="s">
        <v>253</v>
      </c>
      <c r="BI1775" s="112" t="n">
        <v>9120080072283</v>
      </c>
      <c r="BJ1775" s="126"/>
      <c r="BK1775" s="0" t="s">
        <v>215</v>
      </c>
      <c r="BL1775" s="112" t="n">
        <v>4</v>
      </c>
      <c r="BM1775" s="112" t="n">
        <v>4</v>
      </c>
      <c r="BN1775" s="112" t="n">
        <v>4</v>
      </c>
      <c r="BO1775" s="111" t="n">
        <v>20</v>
      </c>
      <c r="BP1775" s="125"/>
      <c r="BQ1775" s="127" t="s">
        <v>216</v>
      </c>
    </row>
    <row r="1776" customFormat="false" ht="13.8" hidden="false" customHeight="false" outlineLevel="0" collapsed="false">
      <c r="A1776" s="0" t="s">
        <v>11617</v>
      </c>
      <c r="B1776" s="0" t="s">
        <v>11069</v>
      </c>
      <c r="C1776" s="131" t="s">
        <v>1394</v>
      </c>
      <c r="D1776" s="131" t="s">
        <v>1333</v>
      </c>
      <c r="E1776" s="0" t="s">
        <v>194</v>
      </c>
      <c r="F1776" s="0" t="s">
        <v>195</v>
      </c>
      <c r="G1776" s="0" t="s">
        <v>196</v>
      </c>
      <c r="H1776" s="0" t="s">
        <v>838</v>
      </c>
      <c r="I1776" s="0" t="s">
        <v>3115</v>
      </c>
      <c r="J1776" s="111" t="n">
        <v>2</v>
      </c>
      <c r="K1776" s="0" t="s">
        <v>8612</v>
      </c>
      <c r="L1776" s="0" t="s">
        <v>533</v>
      </c>
      <c r="M1776" s="0" t="s">
        <v>199</v>
      </c>
      <c r="O1776" s="0" t="s">
        <v>534</v>
      </c>
      <c r="Q1776" s="120" t="s">
        <v>200</v>
      </c>
      <c r="R1776" s="0" t="s">
        <v>16</v>
      </c>
      <c r="S1776" s="0" t="s">
        <v>201</v>
      </c>
      <c r="T1776" s="0" t="s">
        <v>198</v>
      </c>
      <c r="U1776" s="0" t="s">
        <v>202</v>
      </c>
      <c r="V1776" s="0" t="s">
        <v>1790</v>
      </c>
      <c r="W1776" s="110" t="s">
        <v>204</v>
      </c>
      <c r="X1776" s="111" t="n">
        <v>2018</v>
      </c>
      <c r="Z1776" s="111" t="s">
        <v>198</v>
      </c>
      <c r="AA1776" s="122" t="s">
        <v>200</v>
      </c>
      <c r="AB1776" s="0" t="s">
        <v>11612</v>
      </c>
      <c r="AC1776" s="0" t="s">
        <v>3608</v>
      </c>
      <c r="AD1776" s="111" t="n">
        <v>2018</v>
      </c>
      <c r="AE1776" s="111" t="s">
        <v>198</v>
      </c>
      <c r="AI1776" s="111" t="s">
        <v>1313</v>
      </c>
      <c r="AJ1776" s="111" t="s">
        <v>4710</v>
      </c>
      <c r="AK1776" s="0" t="s">
        <v>11612</v>
      </c>
      <c r="AM1776" s="111" t="n">
        <v>2011</v>
      </c>
      <c r="AN1776" s="111" t="s">
        <v>5341</v>
      </c>
      <c r="AS1776" s="0" t="s">
        <v>200</v>
      </c>
      <c r="AT1776" s="0" t="s">
        <v>381</v>
      </c>
      <c r="AU1776" s="0" t="s">
        <v>244</v>
      </c>
      <c r="AV1776" s="0" t="s">
        <v>200</v>
      </c>
      <c r="AY1776" s="0" t="s">
        <v>3510</v>
      </c>
      <c r="AZ1776" s="0" t="s">
        <v>11618</v>
      </c>
      <c r="BA1776" s="124" t="s">
        <v>200</v>
      </c>
      <c r="BB1776" s="0" t="s">
        <v>248</v>
      </c>
      <c r="BC1776" s="0" t="s">
        <v>11614</v>
      </c>
      <c r="BD1776" s="0" t="s">
        <v>11615</v>
      </c>
      <c r="BE1776" s="104" t="s">
        <v>11616</v>
      </c>
      <c r="BG1776" s="125" t="s">
        <v>200</v>
      </c>
      <c r="BH1776" s="0" t="s">
        <v>253</v>
      </c>
      <c r="BI1776" s="112" t="n">
        <v>9120080072306</v>
      </c>
      <c r="BJ1776" s="126" t="s">
        <v>200</v>
      </c>
      <c r="BK1776" s="0" t="s">
        <v>215</v>
      </c>
      <c r="BL1776" s="112" t="n">
        <v>4</v>
      </c>
      <c r="BM1776" s="112" t="n">
        <v>4</v>
      </c>
      <c r="BN1776" s="112" t="n">
        <v>4</v>
      </c>
      <c r="BO1776" s="111" t="n">
        <v>20</v>
      </c>
      <c r="BP1776" s="125" t="s">
        <v>200</v>
      </c>
      <c r="BQ1776" s="127" t="s">
        <v>216</v>
      </c>
    </row>
    <row r="1777" customFormat="false" ht="13.8" hidden="false" customHeight="false" outlineLevel="0" collapsed="false">
      <c r="A1777" s="0" t="s">
        <v>11619</v>
      </c>
      <c r="B1777" s="0" t="s">
        <v>11069</v>
      </c>
      <c r="C1777" s="131" t="s">
        <v>3086</v>
      </c>
      <c r="D1777" s="131" t="s">
        <v>4157</v>
      </c>
      <c r="E1777" s="0" t="s">
        <v>194</v>
      </c>
      <c r="F1777" s="0" t="s">
        <v>195</v>
      </c>
      <c r="G1777" s="0" t="s">
        <v>330</v>
      </c>
      <c r="H1777" s="0" t="s">
        <v>219</v>
      </c>
      <c r="J1777" s="111" t="n">
        <v>4</v>
      </c>
      <c r="K1777" s="0" t="s">
        <v>198</v>
      </c>
      <c r="L1777" s="0" t="s">
        <v>533</v>
      </c>
      <c r="M1777" s="0" t="s">
        <v>199</v>
      </c>
      <c r="O1777" s="0" t="s">
        <v>3137</v>
      </c>
      <c r="Q1777" s="120" t="s">
        <v>200</v>
      </c>
      <c r="R1777" s="0" t="s">
        <v>16</v>
      </c>
      <c r="S1777" s="0" t="s">
        <v>201</v>
      </c>
      <c r="T1777" s="0" t="s">
        <v>198</v>
      </c>
      <c r="U1777" s="0" t="s">
        <v>202</v>
      </c>
      <c r="V1777" s="0" t="s">
        <v>1790</v>
      </c>
      <c r="W1777" s="110" t="s">
        <v>204</v>
      </c>
      <c r="X1777" s="111" t="n">
        <v>2018</v>
      </c>
      <c r="Y1777" s="111" t="s">
        <v>498</v>
      </c>
      <c r="Z1777" s="111" t="s">
        <v>757</v>
      </c>
      <c r="AA1777" s="122" t="s">
        <v>200</v>
      </c>
      <c r="AB1777" s="0" t="s">
        <v>2676</v>
      </c>
      <c r="AC1777" s="0" t="s">
        <v>2676</v>
      </c>
      <c r="AD1777" s="111" t="n">
        <v>2018</v>
      </c>
      <c r="AE1777" s="111" t="s">
        <v>198</v>
      </c>
      <c r="AH1777" s="111" t="s">
        <v>7676</v>
      </c>
      <c r="AI1777" s="111" t="s">
        <v>294</v>
      </c>
      <c r="AJ1777" s="111" t="s">
        <v>1163</v>
      </c>
      <c r="AK1777" s="111" t="s">
        <v>2676</v>
      </c>
      <c r="AM1777" s="111" t="n">
        <v>2012</v>
      </c>
      <c r="AN1777" s="130" t="s">
        <v>297</v>
      </c>
      <c r="AO1777" s="0" t="s">
        <v>609</v>
      </c>
      <c r="AP1777" s="0" t="s">
        <v>200</v>
      </c>
      <c r="AS1777" s="0" t="s">
        <v>4158</v>
      </c>
      <c r="AT1777" s="0" t="s">
        <v>3090</v>
      </c>
      <c r="AU1777" s="0" t="s">
        <v>332</v>
      </c>
      <c r="AV1777" s="0" t="s">
        <v>4159</v>
      </c>
      <c r="AZ1777" s="0" t="s">
        <v>11620</v>
      </c>
      <c r="BA1777" s="124" t="s">
        <v>200</v>
      </c>
      <c r="BB1777" s="0" t="s">
        <v>248</v>
      </c>
      <c r="BC1777" s="0" t="s">
        <v>4161</v>
      </c>
      <c r="BD1777" s="0" t="s">
        <v>4162</v>
      </c>
      <c r="BE1777" s="104" t="s">
        <v>4163</v>
      </c>
      <c r="BG1777" s="125" t="s">
        <v>200</v>
      </c>
      <c r="BH1777" s="0" t="s">
        <v>253</v>
      </c>
      <c r="BI1777" s="112" t="n">
        <v>5030917259029</v>
      </c>
      <c r="BJ1777" s="126" t="s">
        <v>200</v>
      </c>
      <c r="BK1777" s="0" t="s">
        <v>215</v>
      </c>
      <c r="BL1777" s="112" t="n">
        <v>4</v>
      </c>
      <c r="BM1777" s="112" t="n">
        <v>4</v>
      </c>
      <c r="BN1777" s="112" t="n">
        <v>4</v>
      </c>
      <c r="BO1777" s="111" t="n">
        <v>20</v>
      </c>
      <c r="BP1777" s="125" t="s">
        <v>200</v>
      </c>
      <c r="BQ1777" s="127" t="s">
        <v>216</v>
      </c>
    </row>
    <row r="1778" customFormat="false" ht="13.8" hidden="false" customHeight="false" outlineLevel="0" collapsed="false">
      <c r="A1778" s="0" t="s">
        <v>11621</v>
      </c>
      <c r="B1778" s="0" t="s">
        <v>11069</v>
      </c>
      <c r="C1778" s="0" t="s">
        <v>994</v>
      </c>
      <c r="D1778" s="0" t="s">
        <v>5954</v>
      </c>
      <c r="E1778" s="0" t="s">
        <v>194</v>
      </c>
      <c r="F1778" s="0" t="s">
        <v>2487</v>
      </c>
      <c r="G1778" s="0" t="s">
        <v>196</v>
      </c>
      <c r="H1778" s="0" t="s">
        <v>197</v>
      </c>
      <c r="J1778" s="111" t="n">
        <v>1</v>
      </c>
      <c r="K1778" s="0" t="s">
        <v>198</v>
      </c>
      <c r="L1778" s="0" t="s">
        <v>198</v>
      </c>
      <c r="M1778" s="0" t="s">
        <v>199</v>
      </c>
      <c r="O1778" s="0" t="s">
        <v>200</v>
      </c>
      <c r="Q1778" s="120" t="s">
        <v>200</v>
      </c>
      <c r="R1778" s="0" t="s">
        <v>16</v>
      </c>
      <c r="S1778" s="0" t="s">
        <v>201</v>
      </c>
      <c r="T1778" s="0" t="s">
        <v>198</v>
      </c>
      <c r="U1778" s="0" t="s">
        <v>202</v>
      </c>
      <c r="V1778" s="0" t="s">
        <v>1790</v>
      </c>
      <c r="W1778" s="110" t="s">
        <v>204</v>
      </c>
      <c r="X1778" s="111" t="n">
        <v>2017</v>
      </c>
      <c r="Z1778" s="130" t="s">
        <v>757</v>
      </c>
      <c r="AA1778" s="122" t="s">
        <v>200</v>
      </c>
      <c r="AB1778" s="0" t="s">
        <v>8510</v>
      </c>
      <c r="AC1778" s="0" t="s">
        <v>5026</v>
      </c>
      <c r="AD1778" s="111" t="n">
        <v>2017</v>
      </c>
      <c r="AE1778" s="111" t="s">
        <v>198</v>
      </c>
      <c r="AI1778" s="111" t="s">
        <v>294</v>
      </c>
      <c r="AJ1778" s="111" t="s">
        <v>3976</v>
      </c>
      <c r="AK1778" s="111" t="s">
        <v>5955</v>
      </c>
      <c r="AM1778" s="111" t="n">
        <v>2015</v>
      </c>
      <c r="AN1778" s="111" t="s">
        <v>208</v>
      </c>
      <c r="AS1778" s="0" t="s">
        <v>5956</v>
      </c>
      <c r="AT1778" s="0" t="s">
        <v>4594</v>
      </c>
      <c r="AV1778" s="0" t="s">
        <v>200</v>
      </c>
      <c r="AZ1778" s="0" t="s">
        <v>11622</v>
      </c>
      <c r="BA1778" s="124" t="s">
        <v>200</v>
      </c>
      <c r="BB1778" s="0" t="s">
        <v>248</v>
      </c>
      <c r="BC1778" s="0" t="s">
        <v>11623</v>
      </c>
      <c r="BD1778" s="0" t="s">
        <v>11624</v>
      </c>
      <c r="BE1778" s="0" t="s">
        <v>11625</v>
      </c>
      <c r="BF1778" s="0" t="s">
        <v>200</v>
      </c>
      <c r="BG1778" s="125" t="s">
        <v>200</v>
      </c>
      <c r="BH1778" s="0" t="s">
        <v>253</v>
      </c>
      <c r="BI1778" s="112" t="n">
        <v>5060112431852</v>
      </c>
      <c r="BJ1778" s="126" t="s">
        <v>200</v>
      </c>
      <c r="BK1778" s="0" t="s">
        <v>215</v>
      </c>
      <c r="BL1778" s="112" t="n">
        <v>4</v>
      </c>
      <c r="BM1778" s="112" t="n">
        <v>4</v>
      </c>
      <c r="BN1778" s="112" t="n">
        <v>4</v>
      </c>
      <c r="BO1778" s="111" t="n">
        <v>20</v>
      </c>
      <c r="BP1778" s="125" t="s">
        <v>200</v>
      </c>
      <c r="BQ1778" s="127" t="s">
        <v>216</v>
      </c>
    </row>
    <row r="1779" customFormat="false" ht="13.8" hidden="false" customHeight="false" outlineLevel="0" collapsed="false">
      <c r="A1779" s="0" t="s">
        <v>11626</v>
      </c>
      <c r="B1779" s="0" t="s">
        <v>11069</v>
      </c>
      <c r="C1779" s="0" t="s">
        <v>234</v>
      </c>
      <c r="D1779" s="0" t="s">
        <v>193</v>
      </c>
      <c r="E1779" s="0" t="s">
        <v>194</v>
      </c>
      <c r="F1779" s="0" t="s">
        <v>195</v>
      </c>
      <c r="G1779" s="0" t="s">
        <v>196</v>
      </c>
      <c r="H1779" s="0" t="s">
        <v>197</v>
      </c>
      <c r="J1779" s="111" t="n">
        <v>1</v>
      </c>
      <c r="K1779" s="0" t="s">
        <v>198</v>
      </c>
      <c r="L1779" s="0" t="s">
        <v>198</v>
      </c>
      <c r="M1779" s="0" t="s">
        <v>274</v>
      </c>
      <c r="Q1779" s="120" t="s">
        <v>200</v>
      </c>
      <c r="R1779" s="0" t="s">
        <v>16</v>
      </c>
      <c r="S1779" s="0" t="s">
        <v>201</v>
      </c>
      <c r="T1779" s="0" t="s">
        <v>198</v>
      </c>
      <c r="U1779" s="0" t="s">
        <v>202</v>
      </c>
      <c r="V1779" s="0" t="s">
        <v>1790</v>
      </c>
      <c r="W1779" s="110" t="s">
        <v>204</v>
      </c>
      <c r="X1779" s="111" t="n">
        <v>2021</v>
      </c>
      <c r="Y1779" s="111" t="s">
        <v>205</v>
      </c>
      <c r="Z1779" s="111" t="s">
        <v>198</v>
      </c>
      <c r="AA1779" s="122" t="s">
        <v>200</v>
      </c>
      <c r="AB1779" s="0" t="s">
        <v>4586</v>
      </c>
      <c r="AC1779" s="0" t="s">
        <v>11229</v>
      </c>
      <c r="AD1779" s="111" t="n">
        <v>2021</v>
      </c>
      <c r="AE1779" s="111" t="s">
        <v>198</v>
      </c>
      <c r="AI1779" s="111" t="s">
        <v>922</v>
      </c>
      <c r="AJ1779" s="111" t="s">
        <v>454</v>
      </c>
      <c r="AK1779" s="111" t="s">
        <v>11627</v>
      </c>
      <c r="AM1779" s="111" t="s">
        <v>849</v>
      </c>
      <c r="AN1779" s="111" t="s">
        <v>297</v>
      </c>
      <c r="AP1779" s="0" t="s">
        <v>286</v>
      </c>
      <c r="AQ1779" s="0" t="s">
        <v>200</v>
      </c>
      <c r="AS1779" s="0" t="s">
        <v>11628</v>
      </c>
      <c r="AT1779" s="0" t="s">
        <v>226</v>
      </c>
      <c r="AZ1779" s="0" t="s">
        <v>11629</v>
      </c>
      <c r="BA1779" s="124" t="s">
        <v>200</v>
      </c>
      <c r="BB1779" s="0" t="s">
        <v>248</v>
      </c>
      <c r="BC1779" s="0" t="s">
        <v>11630</v>
      </c>
      <c r="BE1779" s="0" t="s">
        <v>11631</v>
      </c>
      <c r="BG1779" s="125"/>
      <c r="BH1779" s="0" t="s">
        <v>253</v>
      </c>
      <c r="BI1779" s="112" t="n">
        <v>5060760884710</v>
      </c>
      <c r="BJ1779" s="126"/>
      <c r="BK1779" s="0" t="s">
        <v>215</v>
      </c>
      <c r="BL1779" s="112" t="n">
        <v>4</v>
      </c>
      <c r="BM1779" s="112" t="n">
        <v>4</v>
      </c>
      <c r="BN1779" s="112" t="n">
        <v>4</v>
      </c>
      <c r="BO1779" s="111" t="n">
        <v>20</v>
      </c>
      <c r="BP1779" s="125"/>
      <c r="BQ1779" s="127" t="s">
        <v>5461</v>
      </c>
    </row>
    <row r="1780" customFormat="false" ht="13.8" hidden="false" customHeight="false" outlineLevel="0" collapsed="false">
      <c r="A1780" s="0" t="s">
        <v>11632</v>
      </c>
      <c r="B1780" s="0" t="s">
        <v>11069</v>
      </c>
      <c r="C1780" s="0" t="s">
        <v>1386</v>
      </c>
      <c r="D1780" s="0" t="s">
        <v>5239</v>
      </c>
      <c r="E1780" s="0" t="s">
        <v>194</v>
      </c>
      <c r="F1780" s="0" t="s">
        <v>195</v>
      </c>
      <c r="G1780" s="0" t="s">
        <v>196</v>
      </c>
      <c r="H1780" s="0" t="s">
        <v>4389</v>
      </c>
      <c r="J1780" s="111" t="n">
        <v>1</v>
      </c>
      <c r="K1780" s="0" t="s">
        <v>198</v>
      </c>
      <c r="L1780" s="0" t="s">
        <v>198</v>
      </c>
      <c r="M1780" s="0" t="s">
        <v>199</v>
      </c>
      <c r="Q1780" s="120"/>
      <c r="R1780" s="0" t="s">
        <v>16</v>
      </c>
      <c r="S1780" s="0" t="s">
        <v>5247</v>
      </c>
      <c r="T1780" s="0" t="s">
        <v>198</v>
      </c>
      <c r="U1780" s="0" t="s">
        <v>4369</v>
      </c>
      <c r="V1780" s="0" t="s">
        <v>1790</v>
      </c>
      <c r="W1780" s="110" t="s">
        <v>204</v>
      </c>
      <c r="X1780" s="111" t="n">
        <v>2021</v>
      </c>
      <c r="Y1780" s="111" t="s">
        <v>498</v>
      </c>
      <c r="Z1780" s="130" t="s">
        <v>757</v>
      </c>
      <c r="AA1780" s="122"/>
      <c r="AB1780" s="0" t="s">
        <v>11633</v>
      </c>
      <c r="AC1780" s="0" t="s">
        <v>5520</v>
      </c>
      <c r="AD1780" s="111" t="n">
        <v>2021</v>
      </c>
      <c r="AE1780" s="111" t="s">
        <v>5241</v>
      </c>
      <c r="AI1780" s="111" t="s">
        <v>294</v>
      </c>
      <c r="AJ1780" s="111" t="s">
        <v>6022</v>
      </c>
      <c r="AK1780" s="111" t="s">
        <v>11634</v>
      </c>
      <c r="AM1780" s="111" t="s">
        <v>849</v>
      </c>
      <c r="AN1780" s="111" t="s">
        <v>5295</v>
      </c>
      <c r="AT1780" s="0" t="s">
        <v>381</v>
      </c>
      <c r="AU1780" s="0" t="s">
        <v>470</v>
      </c>
      <c r="AZ1780" s="0" t="s">
        <v>11635</v>
      </c>
      <c r="BA1780" s="124" t="s">
        <v>200</v>
      </c>
      <c r="BB1780" s="0" t="s">
        <v>248</v>
      </c>
      <c r="BC1780" s="0" t="s">
        <v>1605</v>
      </c>
      <c r="BD1780" s="0" t="s">
        <v>11636</v>
      </c>
      <c r="BE1780" s="0" t="s">
        <v>11637</v>
      </c>
      <c r="BG1780" s="125"/>
      <c r="BH1780" s="0" t="s">
        <v>11095</v>
      </c>
      <c r="BI1780" s="112" t="n">
        <v>80101011297</v>
      </c>
      <c r="BJ1780" s="126"/>
      <c r="BK1780" s="0" t="s">
        <v>215</v>
      </c>
      <c r="BL1780" s="112" t="n">
        <v>4</v>
      </c>
      <c r="BM1780" s="112" t="n">
        <v>4</v>
      </c>
      <c r="BN1780" s="112" t="n">
        <v>4</v>
      </c>
      <c r="BO1780" s="111" t="n">
        <v>20</v>
      </c>
      <c r="BP1780" s="125"/>
      <c r="BQ1780" s="127"/>
    </row>
    <row r="1781" customFormat="false" ht="13.8" hidden="false" customHeight="false" outlineLevel="0" collapsed="false">
      <c r="A1781" s="0" t="s">
        <v>11638</v>
      </c>
      <c r="B1781" s="0" t="s">
        <v>11069</v>
      </c>
      <c r="C1781" s="0" t="s">
        <v>234</v>
      </c>
      <c r="D1781" s="0" t="s">
        <v>1333</v>
      </c>
      <c r="E1781" s="0" t="s">
        <v>284</v>
      </c>
      <c r="F1781" s="0" t="s">
        <v>195</v>
      </c>
      <c r="G1781" s="0" t="s">
        <v>196</v>
      </c>
      <c r="H1781" s="0" t="s">
        <v>197</v>
      </c>
      <c r="J1781" s="111" t="n">
        <v>2</v>
      </c>
      <c r="K1781" s="0" t="s">
        <v>198</v>
      </c>
      <c r="L1781" s="0" t="s">
        <v>533</v>
      </c>
      <c r="M1781" s="0" t="s">
        <v>199</v>
      </c>
      <c r="Q1781" s="120" t="s">
        <v>200</v>
      </c>
      <c r="R1781" s="0" t="s">
        <v>16</v>
      </c>
      <c r="S1781" s="0" t="s">
        <v>201</v>
      </c>
      <c r="T1781" s="0" t="s">
        <v>198</v>
      </c>
      <c r="U1781" s="0" t="s">
        <v>202</v>
      </c>
      <c r="V1781" s="0" t="s">
        <v>1790</v>
      </c>
      <c r="W1781" s="110" t="s">
        <v>204</v>
      </c>
      <c r="X1781" s="111" t="n">
        <v>2018</v>
      </c>
      <c r="Y1781" s="111" t="s">
        <v>498</v>
      </c>
      <c r="Z1781" s="111" t="s">
        <v>198</v>
      </c>
      <c r="AA1781" s="122" t="s">
        <v>200</v>
      </c>
      <c r="AB1781" s="0" t="s">
        <v>10432</v>
      </c>
      <c r="AC1781" s="0" t="s">
        <v>9448</v>
      </c>
      <c r="AD1781" s="111" t="n">
        <v>2018</v>
      </c>
      <c r="AE1781" s="111" t="s">
        <v>222</v>
      </c>
      <c r="AH1781" s="111" t="s">
        <v>2370</v>
      </c>
      <c r="AI1781" s="111" t="s">
        <v>294</v>
      </c>
      <c r="AJ1781" s="111" t="s">
        <v>4710</v>
      </c>
      <c r="AK1781" s="111" t="s">
        <v>11639</v>
      </c>
      <c r="AM1781" s="111" t="n">
        <v>2014</v>
      </c>
      <c r="AN1781" s="111" t="s">
        <v>297</v>
      </c>
      <c r="AS1781" s="0" t="s">
        <v>9749</v>
      </c>
      <c r="AV1781" s="0" t="s">
        <v>200</v>
      </c>
      <c r="AW1781" s="0" t="s">
        <v>1019</v>
      </c>
      <c r="AZ1781" s="0" t="s">
        <v>11640</v>
      </c>
      <c r="BA1781" s="124" t="s">
        <v>200</v>
      </c>
      <c r="BB1781" s="0" t="s">
        <v>248</v>
      </c>
      <c r="BC1781" s="0" t="s">
        <v>4329</v>
      </c>
      <c r="BD1781" s="0" t="s">
        <v>11641</v>
      </c>
      <c r="BE1781" s="0" t="s">
        <v>11642</v>
      </c>
      <c r="BF1781" s="0" t="s">
        <v>11643</v>
      </c>
      <c r="BG1781" s="125" t="s">
        <v>200</v>
      </c>
      <c r="BH1781" s="0" t="s">
        <v>253</v>
      </c>
      <c r="BI1781" s="112" t="n">
        <v>45496421700</v>
      </c>
      <c r="BJ1781" s="126" t="s">
        <v>200</v>
      </c>
      <c r="BK1781" s="0" t="s">
        <v>215</v>
      </c>
      <c r="BL1781" s="112" t="n">
        <v>4</v>
      </c>
      <c r="BM1781" s="112" t="n">
        <v>4</v>
      </c>
      <c r="BN1781" s="112" t="n">
        <v>4</v>
      </c>
      <c r="BO1781" s="111" t="n">
        <v>20</v>
      </c>
      <c r="BP1781" s="125" t="s">
        <v>200</v>
      </c>
      <c r="BQ1781" s="127" t="s">
        <v>216</v>
      </c>
    </row>
    <row r="1782" customFormat="false" ht="13.8" hidden="false" customHeight="false" outlineLevel="0" collapsed="false">
      <c r="A1782" s="0" t="s">
        <v>11644</v>
      </c>
      <c r="B1782" s="0" t="s">
        <v>11069</v>
      </c>
      <c r="C1782" s="0" t="s">
        <v>1267</v>
      </c>
      <c r="D1782" s="0" t="s">
        <v>1526</v>
      </c>
      <c r="E1782" s="0" t="s">
        <v>194</v>
      </c>
      <c r="F1782" s="0" t="s">
        <v>4737</v>
      </c>
      <c r="G1782" s="0" t="s">
        <v>330</v>
      </c>
      <c r="H1782" s="0" t="s">
        <v>4389</v>
      </c>
      <c r="J1782" s="111" t="n">
        <v>1</v>
      </c>
      <c r="K1782" s="0" t="s">
        <v>198</v>
      </c>
      <c r="L1782" s="0" t="s">
        <v>198</v>
      </c>
      <c r="M1782" s="0" t="s">
        <v>199</v>
      </c>
      <c r="Q1782" s="120"/>
      <c r="R1782" s="0" t="s">
        <v>16</v>
      </c>
      <c r="S1782" s="0" t="s">
        <v>1834</v>
      </c>
      <c r="T1782" s="0" t="s">
        <v>11645</v>
      </c>
      <c r="U1782" s="0" t="s">
        <v>202</v>
      </c>
      <c r="V1782" s="0" t="s">
        <v>1790</v>
      </c>
      <c r="W1782" s="110" t="s">
        <v>204</v>
      </c>
      <c r="X1782" s="111" t="n">
        <v>2021</v>
      </c>
      <c r="Z1782" s="111" t="s">
        <v>757</v>
      </c>
      <c r="AA1782" s="122"/>
      <c r="AB1782" s="0" t="s">
        <v>11646</v>
      </c>
      <c r="AC1782" s="0" t="s">
        <v>11647</v>
      </c>
      <c r="AD1782" s="111" t="n">
        <v>2021</v>
      </c>
      <c r="AE1782" s="111" t="s">
        <v>198</v>
      </c>
      <c r="AI1782" s="111" t="s">
        <v>294</v>
      </c>
      <c r="AJ1782" s="111" t="s">
        <v>6022</v>
      </c>
      <c r="AK1782" s="0" t="s">
        <v>11646</v>
      </c>
      <c r="AM1782" s="111" t="n">
        <v>2017</v>
      </c>
      <c r="AN1782" s="111" t="s">
        <v>297</v>
      </c>
      <c r="AR1782" s="0" t="s">
        <v>1455</v>
      </c>
      <c r="AT1782" s="104" t="s">
        <v>2832</v>
      </c>
      <c r="AZ1782" s="0" t="s">
        <v>11648</v>
      </c>
      <c r="BA1782" s="124" t="s">
        <v>200</v>
      </c>
      <c r="BB1782" s="0" t="s">
        <v>462</v>
      </c>
      <c r="BC1782" s="0" t="s">
        <v>1797</v>
      </c>
      <c r="BD1782" s="0" t="s">
        <v>11649</v>
      </c>
      <c r="BE1782" s="0" t="s">
        <v>11650</v>
      </c>
      <c r="BG1782" s="125"/>
      <c r="BH1782" s="0" t="s">
        <v>253</v>
      </c>
      <c r="BI1782" s="112" t="n">
        <v>5060690793588</v>
      </c>
      <c r="BJ1782" s="126"/>
      <c r="BK1782" s="0" t="s">
        <v>215</v>
      </c>
      <c r="BL1782" s="112" t="n">
        <v>4</v>
      </c>
      <c r="BM1782" s="112" t="n">
        <v>4</v>
      </c>
      <c r="BN1782" s="112" t="n">
        <v>4</v>
      </c>
      <c r="BO1782" s="111" t="n">
        <v>20</v>
      </c>
      <c r="BP1782" s="125"/>
      <c r="BQ1782" s="127"/>
    </row>
    <row r="1783" customFormat="false" ht="13.8" hidden="false" customHeight="false" outlineLevel="0" collapsed="false">
      <c r="A1783" s="0" t="s">
        <v>11651</v>
      </c>
      <c r="B1783" s="0" t="s">
        <v>11069</v>
      </c>
      <c r="C1783" s="131" t="s">
        <v>1489</v>
      </c>
      <c r="D1783" s="131" t="s">
        <v>1333</v>
      </c>
      <c r="E1783" s="0" t="s">
        <v>194</v>
      </c>
      <c r="F1783" s="0" t="s">
        <v>195</v>
      </c>
      <c r="G1783" s="0" t="s">
        <v>196</v>
      </c>
      <c r="H1783" s="131" t="s">
        <v>901</v>
      </c>
      <c r="I1783" s="131"/>
      <c r="J1783" s="111" t="n">
        <v>1</v>
      </c>
      <c r="K1783" s="0" t="s">
        <v>198</v>
      </c>
      <c r="L1783" s="0" t="s">
        <v>198</v>
      </c>
      <c r="M1783" s="0" t="s">
        <v>274</v>
      </c>
      <c r="O1783" s="0" t="s">
        <v>237</v>
      </c>
      <c r="P1783" s="0" t="s">
        <v>238</v>
      </c>
      <c r="Q1783" s="120" t="s">
        <v>200</v>
      </c>
      <c r="R1783" s="0" t="s">
        <v>16</v>
      </c>
      <c r="S1783" s="0" t="s">
        <v>5247</v>
      </c>
      <c r="T1783" s="0" t="s">
        <v>198</v>
      </c>
      <c r="U1783" s="131" t="s">
        <v>285</v>
      </c>
      <c r="V1783" s="0" t="s">
        <v>1790</v>
      </c>
      <c r="W1783" s="110" t="s">
        <v>204</v>
      </c>
      <c r="X1783" s="130" t="n">
        <v>2021</v>
      </c>
      <c r="Y1783" s="130" t="s">
        <v>205</v>
      </c>
      <c r="Z1783" s="130" t="s">
        <v>198</v>
      </c>
      <c r="AA1783" s="122" t="s">
        <v>200</v>
      </c>
      <c r="AB1783" s="131" t="s">
        <v>11652</v>
      </c>
      <c r="AC1783" s="131" t="s">
        <v>5249</v>
      </c>
      <c r="AD1783" s="130" t="s">
        <v>198</v>
      </c>
      <c r="AE1783" s="111" t="s">
        <v>198</v>
      </c>
      <c r="AI1783" s="111" t="s">
        <v>294</v>
      </c>
      <c r="AJ1783" s="111" t="s">
        <v>4610</v>
      </c>
      <c r="AK1783" s="131" t="s">
        <v>11652</v>
      </c>
      <c r="AL1783" s="0" t="s">
        <v>200</v>
      </c>
      <c r="AM1783" s="111" t="s">
        <v>849</v>
      </c>
      <c r="AN1783" s="111" t="s">
        <v>297</v>
      </c>
      <c r="AO1783" s="131"/>
      <c r="AQ1783" s="0" t="s">
        <v>200</v>
      </c>
      <c r="AR1783" s="0" t="s">
        <v>11653</v>
      </c>
      <c r="AS1783" s="0" t="s">
        <v>2467</v>
      </c>
      <c r="AT1783" s="0" t="s">
        <v>2468</v>
      </c>
      <c r="AU1783" s="0" t="s">
        <v>200</v>
      </c>
      <c r="AV1783" s="0" t="s">
        <v>2469</v>
      </c>
      <c r="AY1783" s="0" t="s">
        <v>2787</v>
      </c>
      <c r="AZ1783" s="131" t="s">
        <v>11654</v>
      </c>
      <c r="BA1783" s="124" t="s">
        <v>200</v>
      </c>
      <c r="BB1783" s="0" t="s">
        <v>248</v>
      </c>
      <c r="BC1783" s="104" t="s">
        <v>11655</v>
      </c>
      <c r="BD1783" s="0" t="s">
        <v>200</v>
      </c>
      <c r="BE1783" s="0" t="s">
        <v>11656</v>
      </c>
      <c r="BG1783" s="125" t="s">
        <v>200</v>
      </c>
      <c r="BH1783" s="0" t="s">
        <v>253</v>
      </c>
      <c r="BI1783" s="112" t="n">
        <v>819976025555</v>
      </c>
      <c r="BJ1783" s="126" t="s">
        <v>200</v>
      </c>
      <c r="BK1783" s="131" t="s">
        <v>215</v>
      </c>
      <c r="BL1783" s="112" t="n">
        <v>4</v>
      </c>
      <c r="BM1783" s="112" t="n">
        <v>4</v>
      </c>
      <c r="BN1783" s="112" t="n">
        <v>4</v>
      </c>
      <c r="BO1783" s="111" t="n">
        <v>50</v>
      </c>
      <c r="BP1783" s="125" t="s">
        <v>200</v>
      </c>
      <c r="BQ1783" s="127"/>
    </row>
    <row r="1784" customFormat="false" ht="13.8" hidden="false" customHeight="false" outlineLevel="0" collapsed="false">
      <c r="A1784" s="0" t="s">
        <v>11657</v>
      </c>
      <c r="B1784" s="0" t="s">
        <v>11069</v>
      </c>
      <c r="C1784" s="131" t="s">
        <v>2375</v>
      </c>
      <c r="D1784" s="0" t="s">
        <v>5239</v>
      </c>
      <c r="E1784" s="0" t="s">
        <v>313</v>
      </c>
      <c r="F1784" s="0" t="s">
        <v>314</v>
      </c>
      <c r="G1784" s="0" t="s">
        <v>196</v>
      </c>
      <c r="H1784" s="0" t="s">
        <v>219</v>
      </c>
      <c r="J1784" s="111" t="n">
        <v>2</v>
      </c>
      <c r="K1784" s="0" t="s">
        <v>198</v>
      </c>
      <c r="L1784" s="0" t="s">
        <v>533</v>
      </c>
      <c r="M1784" s="0" t="s">
        <v>199</v>
      </c>
      <c r="O1784" s="0" t="s">
        <v>534</v>
      </c>
      <c r="Q1784" s="120" t="s">
        <v>200</v>
      </c>
      <c r="R1784" s="0" t="s">
        <v>16</v>
      </c>
      <c r="S1784" s="0" t="s">
        <v>5247</v>
      </c>
      <c r="T1784" s="0" t="s">
        <v>198</v>
      </c>
      <c r="U1784" s="0" t="s">
        <v>202</v>
      </c>
      <c r="V1784" s="0" t="s">
        <v>1790</v>
      </c>
      <c r="W1784" s="110" t="s">
        <v>204</v>
      </c>
      <c r="X1784" s="111" t="n">
        <v>2020</v>
      </c>
      <c r="Y1784" s="111" t="s">
        <v>498</v>
      </c>
      <c r="Z1784" s="111" t="s">
        <v>198</v>
      </c>
      <c r="AA1784" s="122" t="s">
        <v>200</v>
      </c>
      <c r="AB1784" s="0" t="s">
        <v>11658</v>
      </c>
      <c r="AC1784" s="0" t="s">
        <v>6506</v>
      </c>
      <c r="AD1784" s="111" t="n">
        <v>2020</v>
      </c>
      <c r="AE1784" s="111" t="s">
        <v>198</v>
      </c>
      <c r="AI1784" s="111" t="s">
        <v>294</v>
      </c>
      <c r="AJ1784" s="111" t="s">
        <v>6022</v>
      </c>
      <c r="AK1784" s="0" t="s">
        <v>11658</v>
      </c>
      <c r="AM1784" s="111" t="n">
        <v>2018</v>
      </c>
      <c r="AN1784" s="111" t="s">
        <v>8262</v>
      </c>
      <c r="AO1784" s="0" t="s">
        <v>609</v>
      </c>
      <c r="AP1784" s="0" t="s">
        <v>200</v>
      </c>
      <c r="AT1784" s="0" t="s">
        <v>1725</v>
      </c>
      <c r="AU1784" s="0" t="s">
        <v>299</v>
      </c>
      <c r="AZ1784" s="0" t="s">
        <v>11659</v>
      </c>
      <c r="BA1784" s="124" t="s">
        <v>200</v>
      </c>
      <c r="BB1784" s="0" t="s">
        <v>248</v>
      </c>
      <c r="BC1784" s="0" t="s">
        <v>11660</v>
      </c>
      <c r="BD1784" s="0" t="s">
        <v>11661</v>
      </c>
      <c r="BE1784" s="0" t="s">
        <v>11662</v>
      </c>
      <c r="BF1784" s="0" t="s">
        <v>200</v>
      </c>
      <c r="BG1784" s="125"/>
      <c r="BH1784" s="0" t="s">
        <v>253</v>
      </c>
      <c r="BI1784" s="112" t="n">
        <v>4260558699637</v>
      </c>
      <c r="BJ1784" s="126"/>
      <c r="BK1784" s="0" t="s">
        <v>215</v>
      </c>
      <c r="BL1784" s="112" t="n">
        <v>4</v>
      </c>
      <c r="BM1784" s="112" t="n">
        <v>4</v>
      </c>
      <c r="BN1784" s="112" t="n">
        <v>4</v>
      </c>
      <c r="BO1784" s="111" t="n">
        <v>20</v>
      </c>
      <c r="BP1784" s="125"/>
      <c r="BQ1784" s="127" t="s">
        <v>216</v>
      </c>
    </row>
    <row r="1785" customFormat="false" ht="13.8" hidden="false" customHeight="false" outlineLevel="0" collapsed="false">
      <c r="A1785" s="0" t="s">
        <v>11663</v>
      </c>
      <c r="B1785" s="0" t="s">
        <v>11069</v>
      </c>
      <c r="C1785" s="131" t="s">
        <v>3767</v>
      </c>
      <c r="D1785" s="0" t="s">
        <v>5239</v>
      </c>
      <c r="E1785" s="0" t="s">
        <v>194</v>
      </c>
      <c r="F1785" s="0" t="s">
        <v>195</v>
      </c>
      <c r="G1785" s="0" t="s">
        <v>196</v>
      </c>
      <c r="H1785" s="0" t="s">
        <v>1287</v>
      </c>
      <c r="J1785" s="111" t="n">
        <v>1</v>
      </c>
      <c r="K1785" s="0" t="s">
        <v>198</v>
      </c>
      <c r="L1785" s="0" t="s">
        <v>198</v>
      </c>
      <c r="M1785" s="0" t="s">
        <v>199</v>
      </c>
      <c r="Q1785" s="120"/>
      <c r="R1785" s="0" t="s">
        <v>16</v>
      </c>
      <c r="S1785" s="0" t="s">
        <v>5247</v>
      </c>
      <c r="T1785" s="0" t="s">
        <v>198</v>
      </c>
      <c r="U1785" s="0" t="s">
        <v>202</v>
      </c>
      <c r="V1785" s="0" t="s">
        <v>1790</v>
      </c>
      <c r="W1785" s="110" t="s">
        <v>204</v>
      </c>
      <c r="X1785" s="111" t="n">
        <v>2022</v>
      </c>
      <c r="Y1785" s="111" t="s">
        <v>498</v>
      </c>
      <c r="Z1785" s="111" t="s">
        <v>198</v>
      </c>
      <c r="AA1785" s="122"/>
      <c r="AB1785" s="0" t="s">
        <v>11664</v>
      </c>
      <c r="AC1785" s="0" t="s">
        <v>5724</v>
      </c>
      <c r="AD1785" s="111" t="n">
        <v>2022</v>
      </c>
      <c r="AE1785" s="111" t="s">
        <v>5241</v>
      </c>
      <c r="AI1785" s="111" t="s">
        <v>294</v>
      </c>
      <c r="AJ1785" s="111" t="s">
        <v>6022</v>
      </c>
      <c r="AK1785" s="0" t="s">
        <v>11664</v>
      </c>
      <c r="AM1785" s="111" t="n">
        <v>2018</v>
      </c>
      <c r="AN1785" s="111" t="s">
        <v>510</v>
      </c>
      <c r="AR1785" s="0" t="s">
        <v>1455</v>
      </c>
      <c r="AT1785" s="0" t="s">
        <v>1236</v>
      </c>
      <c r="AX1785" s="0" t="s">
        <v>11665</v>
      </c>
      <c r="AZ1785" s="0" t="s">
        <v>11666</v>
      </c>
      <c r="BA1785" s="124" t="s">
        <v>200</v>
      </c>
      <c r="BB1785" s="0" t="s">
        <v>248</v>
      </c>
      <c r="BC1785" s="0" t="s">
        <v>11667</v>
      </c>
      <c r="BE1785" s="0" t="s">
        <v>11668</v>
      </c>
      <c r="BG1785" s="125"/>
      <c r="BH1785" s="0" t="s">
        <v>253</v>
      </c>
      <c r="BI1785" s="112" t="n">
        <v>3760328370250</v>
      </c>
      <c r="BJ1785" s="126"/>
      <c r="BK1785" s="0" t="s">
        <v>215</v>
      </c>
      <c r="BL1785" s="112" t="n">
        <v>4</v>
      </c>
      <c r="BM1785" s="112" t="n">
        <v>4</v>
      </c>
      <c r="BN1785" s="112" t="n">
        <v>4</v>
      </c>
      <c r="BO1785" s="111" t="n">
        <v>20</v>
      </c>
      <c r="BP1785" s="125"/>
      <c r="BQ1785" s="127"/>
    </row>
    <row r="1786" customFormat="false" ht="13.8" hidden="false" customHeight="false" outlineLevel="0" collapsed="false">
      <c r="A1786" s="0" t="s">
        <v>11669</v>
      </c>
      <c r="B1786" s="0" t="s">
        <v>11069</v>
      </c>
      <c r="C1786" s="0" t="s">
        <v>1258</v>
      </c>
      <c r="D1786" s="0" t="s">
        <v>1286</v>
      </c>
      <c r="E1786" s="0" t="s">
        <v>194</v>
      </c>
      <c r="F1786" s="0" t="s">
        <v>195</v>
      </c>
      <c r="G1786" s="0" t="s">
        <v>362</v>
      </c>
      <c r="H1786" s="0" t="s">
        <v>197</v>
      </c>
      <c r="J1786" s="111" t="n">
        <v>1</v>
      </c>
      <c r="K1786" s="0" t="s">
        <v>198</v>
      </c>
      <c r="L1786" s="0" t="s">
        <v>198</v>
      </c>
      <c r="M1786" s="0" t="s">
        <v>199</v>
      </c>
      <c r="Q1786" s="120"/>
      <c r="R1786" s="0" t="s">
        <v>16</v>
      </c>
      <c r="S1786" s="0" t="s">
        <v>5247</v>
      </c>
      <c r="T1786" s="0" t="s">
        <v>198</v>
      </c>
      <c r="U1786" s="0" t="s">
        <v>285</v>
      </c>
      <c r="V1786" s="0" t="s">
        <v>1790</v>
      </c>
      <c r="W1786" s="110" t="s">
        <v>204</v>
      </c>
      <c r="X1786" s="111" t="n">
        <v>2019</v>
      </c>
      <c r="Y1786" s="111" t="s">
        <v>205</v>
      </c>
      <c r="Z1786" s="111" t="s">
        <v>757</v>
      </c>
      <c r="AA1786" s="122"/>
      <c r="AB1786" s="0" t="s">
        <v>1288</v>
      </c>
      <c r="AC1786" s="0" t="s">
        <v>5249</v>
      </c>
      <c r="AD1786" s="111" t="s">
        <v>198</v>
      </c>
      <c r="AE1786" s="111" t="s">
        <v>198</v>
      </c>
      <c r="AI1786" s="111" t="s">
        <v>294</v>
      </c>
      <c r="AJ1786" s="111" t="s">
        <v>7069</v>
      </c>
      <c r="AK1786" s="0" t="s">
        <v>1288</v>
      </c>
      <c r="AM1786" s="111" t="n">
        <v>1993</v>
      </c>
      <c r="AN1786" s="111" t="s">
        <v>297</v>
      </c>
      <c r="AT1786" s="0" t="s">
        <v>5748</v>
      </c>
      <c r="AU1786" s="0" t="s">
        <v>227</v>
      </c>
      <c r="AX1786" s="0" t="s">
        <v>11670</v>
      </c>
      <c r="AY1786" s="0" t="s">
        <v>200</v>
      </c>
      <c r="AZ1786" s="0" t="s">
        <v>11671</v>
      </c>
      <c r="BA1786" s="124" t="s">
        <v>200</v>
      </c>
      <c r="BB1786" s="0" t="s">
        <v>248</v>
      </c>
      <c r="BC1786" s="0" t="s">
        <v>11672</v>
      </c>
      <c r="BE1786" s="0" t="s">
        <v>11673</v>
      </c>
      <c r="BG1786" s="125"/>
      <c r="BH1786" s="0" t="s">
        <v>253</v>
      </c>
      <c r="BI1786" s="112" t="n">
        <v>819976022844</v>
      </c>
      <c r="BJ1786" s="126"/>
      <c r="BK1786" s="0" t="s">
        <v>215</v>
      </c>
      <c r="BL1786" s="112" t="n">
        <v>4</v>
      </c>
      <c r="BM1786" s="112" t="n">
        <v>4</v>
      </c>
      <c r="BN1786" s="112" t="n">
        <v>4</v>
      </c>
      <c r="BO1786" s="111" t="n">
        <v>20</v>
      </c>
      <c r="BP1786" s="125"/>
      <c r="BQ1786" s="127"/>
    </row>
    <row r="1787" customFormat="false" ht="13.8" hidden="false" customHeight="false" outlineLevel="0" collapsed="false">
      <c r="A1787" s="0" t="s">
        <v>6039</v>
      </c>
      <c r="B1787" s="0" t="s">
        <v>11069</v>
      </c>
      <c r="C1787" s="0" t="s">
        <v>605</v>
      </c>
      <c r="D1787" s="0" t="s">
        <v>1869</v>
      </c>
      <c r="E1787" s="0" t="s">
        <v>194</v>
      </c>
      <c r="F1787" s="0" t="s">
        <v>606</v>
      </c>
      <c r="G1787" s="0" t="s">
        <v>391</v>
      </c>
      <c r="H1787" s="0" t="s">
        <v>197</v>
      </c>
      <c r="J1787" s="111" t="n">
        <v>6</v>
      </c>
      <c r="K1787" s="131" t="s">
        <v>198</v>
      </c>
      <c r="L1787" s="0" t="s">
        <v>456</v>
      </c>
      <c r="M1787" s="0" t="s">
        <v>274</v>
      </c>
      <c r="O1787" s="0" t="s">
        <v>6040</v>
      </c>
      <c r="P1787" s="0" t="s">
        <v>2084</v>
      </c>
      <c r="Q1787" s="120" t="s">
        <v>200</v>
      </c>
      <c r="R1787" s="0" t="s">
        <v>16</v>
      </c>
      <c r="S1787" s="0" t="s">
        <v>201</v>
      </c>
      <c r="T1787" s="0" t="s">
        <v>198</v>
      </c>
      <c r="U1787" s="0" t="s">
        <v>202</v>
      </c>
      <c r="V1787" s="0" t="s">
        <v>1790</v>
      </c>
      <c r="W1787" s="110" t="s">
        <v>204</v>
      </c>
      <c r="X1787" s="111" t="n">
        <v>2018</v>
      </c>
      <c r="Y1787" s="111" t="s">
        <v>607</v>
      </c>
      <c r="Z1787" s="111" t="s">
        <v>198</v>
      </c>
      <c r="AA1787" s="122" t="s">
        <v>200</v>
      </c>
      <c r="AB1787" s="0" t="s">
        <v>3397</v>
      </c>
      <c r="AC1787" s="0" t="s">
        <v>4644</v>
      </c>
      <c r="AD1787" s="111" t="n">
        <v>2018</v>
      </c>
      <c r="AE1787" s="111" t="s">
        <v>198</v>
      </c>
      <c r="AI1787" s="111" t="s">
        <v>294</v>
      </c>
      <c r="AJ1787" s="111" t="s">
        <v>5412</v>
      </c>
      <c r="AK1787" s="111" t="s">
        <v>3397</v>
      </c>
      <c r="AL1787" s="0" t="s">
        <v>200</v>
      </c>
      <c r="AM1787" s="111" t="n">
        <f aca="false">AD1787</f>
        <v>2018</v>
      </c>
      <c r="AN1787" s="111" t="s">
        <v>208</v>
      </c>
      <c r="AO1787" s="0" t="s">
        <v>609</v>
      </c>
      <c r="AP1787" s="0" t="s">
        <v>610</v>
      </c>
      <c r="AQ1787" s="0" t="s">
        <v>200</v>
      </c>
      <c r="AR1787" s="0" t="s">
        <v>4215</v>
      </c>
      <c r="AS1787" s="0" t="s">
        <v>611</v>
      </c>
      <c r="AT1787" s="104" t="s">
        <v>433</v>
      </c>
      <c r="AU1787" s="0" t="s">
        <v>200</v>
      </c>
      <c r="AV1787" s="0" t="s">
        <v>612</v>
      </c>
      <c r="AY1787" s="131" t="s">
        <v>2040</v>
      </c>
      <c r="AZ1787" s="0" t="s">
        <v>6041</v>
      </c>
      <c r="BA1787" s="124" t="s">
        <v>200</v>
      </c>
      <c r="BB1787" s="0" t="s">
        <v>462</v>
      </c>
      <c r="BC1787" s="0" t="s">
        <v>6042</v>
      </c>
      <c r="BD1787" s="0" t="s">
        <v>6043</v>
      </c>
      <c r="BE1787" s="104" t="s">
        <v>6044</v>
      </c>
      <c r="BF1787" s="0" t="s">
        <v>6045</v>
      </c>
      <c r="BG1787" s="125" t="s">
        <v>200</v>
      </c>
      <c r="BH1787" s="0" t="s">
        <v>253</v>
      </c>
      <c r="BI1787" s="112" t="n">
        <v>3391891998932</v>
      </c>
      <c r="BJ1787" s="126" t="s">
        <v>200</v>
      </c>
      <c r="BK1787" s="0" t="s">
        <v>215</v>
      </c>
      <c r="BL1787" s="112" t="n">
        <v>4</v>
      </c>
      <c r="BM1787" s="112" t="n">
        <v>4</v>
      </c>
      <c r="BN1787" s="112" t="n">
        <v>4</v>
      </c>
      <c r="BO1787" s="111" t="n">
        <v>20</v>
      </c>
      <c r="BP1787" s="125" t="s">
        <v>200</v>
      </c>
      <c r="BQ1787" s="127"/>
    </row>
    <row r="1788" customFormat="false" ht="13.8" hidden="false" customHeight="false" outlineLevel="0" collapsed="false">
      <c r="A1788" s="0" t="s">
        <v>11674</v>
      </c>
      <c r="B1788" s="0" t="s">
        <v>11069</v>
      </c>
      <c r="C1788" s="0" t="s">
        <v>928</v>
      </c>
      <c r="D1788" s="0" t="s">
        <v>193</v>
      </c>
      <c r="E1788" s="0" t="s">
        <v>194</v>
      </c>
      <c r="F1788" s="0" t="s">
        <v>195</v>
      </c>
      <c r="G1788" s="0" t="s">
        <v>330</v>
      </c>
      <c r="H1788" s="0" t="s">
        <v>219</v>
      </c>
      <c r="J1788" s="111" t="n">
        <v>1</v>
      </c>
      <c r="K1788" s="0" t="s">
        <v>198</v>
      </c>
      <c r="L1788" s="0" t="s">
        <v>198</v>
      </c>
      <c r="M1788" s="0" t="s">
        <v>199</v>
      </c>
      <c r="Q1788" s="120" t="s">
        <v>200</v>
      </c>
      <c r="R1788" s="0" t="s">
        <v>16</v>
      </c>
      <c r="S1788" s="0" t="s">
        <v>201</v>
      </c>
      <c r="T1788" s="0" t="s">
        <v>198</v>
      </c>
      <c r="U1788" s="0" t="s">
        <v>4369</v>
      </c>
      <c r="V1788" s="0" t="s">
        <v>1790</v>
      </c>
      <c r="W1788" s="110" t="s">
        <v>204</v>
      </c>
      <c r="X1788" s="111" t="n">
        <v>2019</v>
      </c>
      <c r="Y1788" s="111" t="s">
        <v>205</v>
      </c>
      <c r="Z1788" s="111" t="s">
        <v>757</v>
      </c>
      <c r="AA1788" s="122" t="s">
        <v>200</v>
      </c>
      <c r="AB1788" s="0" t="s">
        <v>3215</v>
      </c>
      <c r="AC1788" s="0" t="s">
        <v>3215</v>
      </c>
      <c r="AD1788" s="111" t="s">
        <v>198</v>
      </c>
      <c r="AE1788" s="111" t="s">
        <v>222</v>
      </c>
      <c r="AI1788" s="111" t="s">
        <v>294</v>
      </c>
      <c r="AJ1788" s="111" t="s">
        <v>1017</v>
      </c>
      <c r="AK1788" s="111" t="s">
        <v>1572</v>
      </c>
      <c r="AM1788" s="111" t="s">
        <v>849</v>
      </c>
      <c r="AN1788" s="111" t="s">
        <v>208</v>
      </c>
      <c r="AS1788" s="0" t="s">
        <v>3218</v>
      </c>
      <c r="AU1788" s="0" t="s">
        <v>332</v>
      </c>
      <c r="AV1788" s="0" t="s">
        <v>3220</v>
      </c>
      <c r="AW1788" s="0" t="s">
        <v>3221</v>
      </c>
      <c r="AZ1788" s="0" t="s">
        <v>11675</v>
      </c>
      <c r="BA1788" s="124" t="s">
        <v>200</v>
      </c>
      <c r="BB1788" s="0" t="s">
        <v>210</v>
      </c>
      <c r="BC1788" s="0" t="s">
        <v>11676</v>
      </c>
      <c r="BE1788" s="0" t="s">
        <v>11677</v>
      </c>
      <c r="BF1788" s="0" t="s">
        <v>11678</v>
      </c>
      <c r="BG1788" s="125"/>
      <c r="BH1788" s="0" t="s">
        <v>11095</v>
      </c>
      <c r="BI1788" s="112" t="n">
        <v>4891670648694</v>
      </c>
      <c r="BJ1788" s="126"/>
      <c r="BK1788" s="0" t="s">
        <v>215</v>
      </c>
      <c r="BL1788" s="112" t="n">
        <v>4</v>
      </c>
      <c r="BM1788" s="112" t="n">
        <v>4</v>
      </c>
      <c r="BN1788" s="112" t="n">
        <v>4</v>
      </c>
      <c r="BO1788" s="111" t="n">
        <v>20</v>
      </c>
      <c r="BP1788" s="125"/>
      <c r="BQ1788" s="127" t="s">
        <v>216</v>
      </c>
    </row>
    <row r="1789" customFormat="false" ht="13.8" hidden="false" customHeight="false" outlineLevel="0" collapsed="false">
      <c r="A1789" s="0" t="s">
        <v>11679</v>
      </c>
      <c r="B1789" s="0" t="s">
        <v>11069</v>
      </c>
      <c r="C1789" s="0" t="s">
        <v>329</v>
      </c>
      <c r="D1789" s="0" t="s">
        <v>1333</v>
      </c>
      <c r="E1789" s="0" t="s">
        <v>194</v>
      </c>
      <c r="F1789" s="0" t="s">
        <v>195</v>
      </c>
      <c r="G1789" s="0" t="s">
        <v>330</v>
      </c>
      <c r="H1789" s="0" t="s">
        <v>197</v>
      </c>
      <c r="J1789" s="111" t="n">
        <v>1</v>
      </c>
      <c r="K1789" s="0" t="s">
        <v>2825</v>
      </c>
      <c r="L1789" s="0" t="s">
        <v>533</v>
      </c>
      <c r="M1789" s="0" t="s">
        <v>274</v>
      </c>
      <c r="O1789" s="0" t="s">
        <v>237</v>
      </c>
      <c r="Q1789" s="120" t="s">
        <v>200</v>
      </c>
      <c r="R1789" s="0" t="s">
        <v>16</v>
      </c>
      <c r="S1789" s="0" t="s">
        <v>201</v>
      </c>
      <c r="T1789" s="0" t="s">
        <v>198</v>
      </c>
      <c r="U1789" s="0" t="s">
        <v>202</v>
      </c>
      <c r="V1789" s="0" t="s">
        <v>1790</v>
      </c>
      <c r="W1789" s="110" t="s">
        <v>204</v>
      </c>
      <c r="X1789" s="111" t="n">
        <v>2019</v>
      </c>
      <c r="Y1789" s="111" t="s">
        <v>498</v>
      </c>
      <c r="Z1789" s="111" t="s">
        <v>221</v>
      </c>
      <c r="AA1789" s="122" t="s">
        <v>200</v>
      </c>
      <c r="AB1789" s="0" t="s">
        <v>3215</v>
      </c>
      <c r="AC1789" s="0" t="s">
        <v>3215</v>
      </c>
      <c r="AD1789" s="111" t="n">
        <v>2019</v>
      </c>
      <c r="AE1789" s="111" t="s">
        <v>198</v>
      </c>
      <c r="AI1789" s="111" t="s">
        <v>207</v>
      </c>
      <c r="AK1789" s="111" t="str">
        <f aca="false">(AB1789)</f>
        <v>Square-Enix</v>
      </c>
      <c r="AM1789" s="111" t="n">
        <f aca="false">AD1789</f>
        <v>2019</v>
      </c>
      <c r="AN1789" s="111" t="s">
        <v>208</v>
      </c>
      <c r="AS1789" s="0" t="s">
        <v>3218</v>
      </c>
      <c r="AU1789" s="0" t="s">
        <v>332</v>
      </c>
      <c r="AV1789" s="0" t="s">
        <v>612</v>
      </c>
      <c r="AW1789" s="0" t="s">
        <v>3221</v>
      </c>
      <c r="AY1789" s="0" t="s">
        <v>4449</v>
      </c>
      <c r="AZ1789" s="0" t="s">
        <v>11680</v>
      </c>
      <c r="BA1789" s="124" t="s">
        <v>200</v>
      </c>
      <c r="BB1789" s="0" t="s">
        <v>248</v>
      </c>
      <c r="BC1789" s="0" t="s">
        <v>7281</v>
      </c>
      <c r="BD1789" s="0" t="s">
        <v>11681</v>
      </c>
      <c r="BE1789" s="104" t="s">
        <v>11682</v>
      </c>
      <c r="BG1789" s="125" t="s">
        <v>200</v>
      </c>
      <c r="BH1789" s="0" t="s">
        <v>253</v>
      </c>
      <c r="BI1789" s="112" t="s">
        <v>198</v>
      </c>
      <c r="BJ1789" s="126" t="s">
        <v>200</v>
      </c>
      <c r="BK1789" s="0" t="s">
        <v>215</v>
      </c>
      <c r="BL1789" s="112" t="n">
        <v>4</v>
      </c>
      <c r="BM1789" s="112" t="n">
        <v>4</v>
      </c>
      <c r="BN1789" s="112" t="n">
        <v>4</v>
      </c>
      <c r="BO1789" s="111" t="n">
        <v>20</v>
      </c>
      <c r="BP1789" s="125" t="s">
        <v>200</v>
      </c>
      <c r="BQ1789" s="127" t="s">
        <v>216</v>
      </c>
    </row>
    <row r="1790" customFormat="false" ht="13.8" hidden="false" customHeight="false" outlineLevel="0" collapsed="false">
      <c r="A1790" s="0" t="s">
        <v>11683</v>
      </c>
      <c r="B1790" s="0" t="s">
        <v>11069</v>
      </c>
      <c r="C1790" s="0" t="s">
        <v>390</v>
      </c>
      <c r="D1790" s="0" t="s">
        <v>5239</v>
      </c>
      <c r="E1790" s="0" t="s">
        <v>194</v>
      </c>
      <c r="F1790" s="0" t="s">
        <v>195</v>
      </c>
      <c r="G1790" s="0" t="s">
        <v>196</v>
      </c>
      <c r="H1790" s="0" t="s">
        <v>219</v>
      </c>
      <c r="J1790" s="111" t="n">
        <v>1</v>
      </c>
      <c r="K1790" s="0" t="s">
        <v>198</v>
      </c>
      <c r="L1790" s="0" t="s">
        <v>198</v>
      </c>
      <c r="M1790" s="0" t="s">
        <v>199</v>
      </c>
      <c r="Q1790" s="120"/>
      <c r="R1790" s="0" t="s">
        <v>16</v>
      </c>
      <c r="S1790" s="0" t="s">
        <v>201</v>
      </c>
      <c r="T1790" s="0" t="s">
        <v>198</v>
      </c>
      <c r="U1790" s="0" t="s">
        <v>202</v>
      </c>
      <c r="V1790" s="0" t="s">
        <v>1790</v>
      </c>
      <c r="W1790" s="110" t="s">
        <v>204</v>
      </c>
      <c r="X1790" s="111" t="n">
        <v>2020</v>
      </c>
      <c r="Z1790" s="111" t="s">
        <v>221</v>
      </c>
      <c r="AA1790" s="122" t="s">
        <v>200</v>
      </c>
      <c r="AB1790" s="0" t="s">
        <v>11684</v>
      </c>
      <c r="AC1790" s="0" t="s">
        <v>206</v>
      </c>
      <c r="AD1790" s="111" t="n">
        <v>2020</v>
      </c>
      <c r="AE1790" s="111" t="s">
        <v>198</v>
      </c>
      <c r="AI1790" s="111" t="s">
        <v>294</v>
      </c>
      <c r="AJ1790" s="111" t="s">
        <v>6022</v>
      </c>
      <c r="AK1790" s="0" t="s">
        <v>11684</v>
      </c>
      <c r="AM1790" s="111" t="n">
        <v>2014</v>
      </c>
      <c r="AN1790" s="111" t="s">
        <v>510</v>
      </c>
      <c r="AU1790" s="0" t="s">
        <v>332</v>
      </c>
      <c r="AY1790" s="0" t="s">
        <v>5044</v>
      </c>
      <c r="AZ1790" s="0" t="s">
        <v>11685</v>
      </c>
      <c r="BA1790" s="124" t="s">
        <v>200</v>
      </c>
      <c r="BB1790" s="0" t="s">
        <v>248</v>
      </c>
      <c r="BC1790" s="0" t="s">
        <v>11686</v>
      </c>
      <c r="BE1790" s="104" t="s">
        <v>11687</v>
      </c>
      <c r="BG1790" s="125"/>
      <c r="BH1790" s="0" t="s">
        <v>253</v>
      </c>
      <c r="BI1790" s="112" t="n">
        <v>5060264374885</v>
      </c>
      <c r="BJ1790" s="126"/>
      <c r="BK1790" s="0" t="s">
        <v>215</v>
      </c>
      <c r="BL1790" s="112" t="n">
        <v>4</v>
      </c>
      <c r="BM1790" s="112" t="n">
        <v>4</v>
      </c>
      <c r="BN1790" s="112" t="n">
        <v>4</v>
      </c>
      <c r="BO1790" s="111" t="n">
        <v>20</v>
      </c>
      <c r="BP1790" s="125"/>
      <c r="BQ1790" s="127"/>
    </row>
    <row r="1791" customFormat="false" ht="13.8" hidden="false" customHeight="false" outlineLevel="0" collapsed="false">
      <c r="A1791" s="0" t="s">
        <v>11688</v>
      </c>
      <c r="B1791" s="0" t="s">
        <v>11069</v>
      </c>
      <c r="C1791" s="0" t="s">
        <v>490</v>
      </c>
      <c r="D1791" s="0" t="s">
        <v>193</v>
      </c>
      <c r="E1791" s="0" t="s">
        <v>194</v>
      </c>
      <c r="F1791" s="0" t="s">
        <v>195</v>
      </c>
      <c r="G1791" s="0" t="s">
        <v>196</v>
      </c>
      <c r="H1791" s="0" t="s">
        <v>197</v>
      </c>
      <c r="J1791" s="111" t="n">
        <v>1</v>
      </c>
      <c r="K1791" s="0" t="s">
        <v>198</v>
      </c>
      <c r="L1791" s="0" t="s">
        <v>198</v>
      </c>
      <c r="M1791" s="0" t="s">
        <v>199</v>
      </c>
      <c r="Q1791" s="120" t="s">
        <v>200</v>
      </c>
      <c r="R1791" s="0" t="s">
        <v>16</v>
      </c>
      <c r="S1791" s="0" t="s">
        <v>5247</v>
      </c>
      <c r="T1791" s="0" t="s">
        <v>198</v>
      </c>
      <c r="U1791" s="0" t="s">
        <v>285</v>
      </c>
      <c r="V1791" s="0" t="s">
        <v>1790</v>
      </c>
      <c r="W1791" s="110" t="s">
        <v>204</v>
      </c>
      <c r="X1791" s="111" t="n">
        <v>2019</v>
      </c>
      <c r="Y1791" s="111" t="s">
        <v>200</v>
      </c>
      <c r="Z1791" s="111" t="s">
        <v>198</v>
      </c>
      <c r="AA1791" s="122" t="s">
        <v>200</v>
      </c>
      <c r="AB1791" s="0" t="s">
        <v>11689</v>
      </c>
      <c r="AC1791" s="0" t="s">
        <v>5249</v>
      </c>
      <c r="AD1791" s="111" t="s">
        <v>198</v>
      </c>
      <c r="AE1791" s="111" t="s">
        <v>198</v>
      </c>
      <c r="AI1791" s="111" t="s">
        <v>294</v>
      </c>
      <c r="AJ1791" s="111" t="s">
        <v>6022</v>
      </c>
      <c r="AK1791" s="0" t="s">
        <v>11689</v>
      </c>
      <c r="AM1791" s="111" t="n">
        <v>2012</v>
      </c>
      <c r="AN1791" s="111" t="s">
        <v>297</v>
      </c>
      <c r="AZ1791" s="0" t="s">
        <v>11690</v>
      </c>
      <c r="BA1791" s="124" t="s">
        <v>200</v>
      </c>
      <c r="BB1791" s="0" t="s">
        <v>462</v>
      </c>
      <c r="BC1791" s="0" t="s">
        <v>11691</v>
      </c>
      <c r="BD1791" s="0" t="s">
        <v>760</v>
      </c>
      <c r="BE1791" s="0" t="s">
        <v>11692</v>
      </c>
      <c r="BG1791" s="125"/>
      <c r="BH1791" s="0" t="s">
        <v>253</v>
      </c>
      <c r="BI1791" s="112" t="s">
        <v>198</v>
      </c>
      <c r="BJ1791" s="126"/>
      <c r="BK1791" s="0" t="s">
        <v>215</v>
      </c>
      <c r="BL1791" s="112" t="n">
        <v>4</v>
      </c>
      <c r="BM1791" s="112" t="n">
        <v>4</v>
      </c>
      <c r="BN1791" s="112" t="n">
        <v>4</v>
      </c>
      <c r="BO1791" s="111" t="n">
        <v>40</v>
      </c>
      <c r="BP1791" s="125"/>
      <c r="BQ1791" s="127" t="s">
        <v>216</v>
      </c>
    </row>
    <row r="1792" customFormat="false" ht="13.8" hidden="false" customHeight="false" outlineLevel="0" collapsed="false">
      <c r="A1792" s="0" t="s">
        <v>11693</v>
      </c>
      <c r="B1792" s="0" t="s">
        <v>11069</v>
      </c>
      <c r="C1792" s="0" t="s">
        <v>329</v>
      </c>
      <c r="D1792" s="0" t="s">
        <v>193</v>
      </c>
      <c r="E1792" s="0" t="s">
        <v>194</v>
      </c>
      <c r="F1792" s="0" t="s">
        <v>195</v>
      </c>
      <c r="G1792" s="0" t="s">
        <v>330</v>
      </c>
      <c r="H1792" s="0" t="s">
        <v>197</v>
      </c>
      <c r="J1792" s="111" t="n">
        <v>1</v>
      </c>
      <c r="K1792" s="0" t="s">
        <v>198</v>
      </c>
      <c r="L1792" s="0" t="s">
        <v>198</v>
      </c>
      <c r="M1792" s="0" t="s">
        <v>199</v>
      </c>
      <c r="Q1792" s="120"/>
      <c r="R1792" s="0" t="s">
        <v>16</v>
      </c>
      <c r="S1792" s="0" t="s">
        <v>201</v>
      </c>
      <c r="T1792" s="0" t="s">
        <v>198</v>
      </c>
      <c r="U1792" s="0" t="s">
        <v>239</v>
      </c>
      <c r="V1792" s="0" t="s">
        <v>1790</v>
      </c>
      <c r="W1792" s="110" t="s">
        <v>204</v>
      </c>
      <c r="X1792" s="111" t="n">
        <v>2021</v>
      </c>
      <c r="Y1792" s="111" t="s">
        <v>498</v>
      </c>
      <c r="Z1792" s="111" t="s">
        <v>757</v>
      </c>
      <c r="AA1792" s="122"/>
      <c r="AB1792" s="0" t="s">
        <v>11694</v>
      </c>
      <c r="AC1792" s="0" t="s">
        <v>11695</v>
      </c>
      <c r="AD1792" s="111" t="s">
        <v>198</v>
      </c>
      <c r="AE1792" s="111" t="s">
        <v>222</v>
      </c>
      <c r="AI1792" s="111" t="s">
        <v>207</v>
      </c>
      <c r="AK1792" s="0" t="s">
        <v>11694</v>
      </c>
      <c r="AM1792" s="111" t="n">
        <v>2021</v>
      </c>
      <c r="AN1792" s="111" t="s">
        <v>3936</v>
      </c>
      <c r="AU1792" s="0" t="s">
        <v>227</v>
      </c>
      <c r="AZ1792" s="0" t="s">
        <v>11696</v>
      </c>
      <c r="BA1792" s="124" t="s">
        <v>200</v>
      </c>
      <c r="BB1792" s="0" t="s">
        <v>462</v>
      </c>
      <c r="BC1792" s="0" t="s">
        <v>5839</v>
      </c>
      <c r="BD1792" s="0" t="s">
        <v>11697</v>
      </c>
      <c r="BE1792" s="0" t="s">
        <v>11698</v>
      </c>
      <c r="BG1792" s="125"/>
      <c r="BH1792" s="0" t="s">
        <v>5651</v>
      </c>
      <c r="BI1792" s="112" t="n">
        <v>4570035830034</v>
      </c>
      <c r="BJ1792" s="126"/>
      <c r="BK1792" s="0" t="s">
        <v>215</v>
      </c>
      <c r="BL1792" s="112" t="n">
        <v>4</v>
      </c>
      <c r="BM1792" s="112" t="n">
        <v>4</v>
      </c>
      <c r="BN1792" s="112" t="n">
        <v>4</v>
      </c>
      <c r="BO1792" s="111" t="n">
        <v>30</v>
      </c>
      <c r="BP1792" s="125"/>
      <c r="BQ1792" s="127"/>
    </row>
    <row r="1793" customFormat="false" ht="13.8" hidden="false" customHeight="false" outlineLevel="0" collapsed="false">
      <c r="A1793" s="0" t="s">
        <v>11699</v>
      </c>
      <c r="B1793" s="0" t="s">
        <v>11069</v>
      </c>
      <c r="C1793" s="0" t="s">
        <v>532</v>
      </c>
      <c r="D1793" s="0" t="s">
        <v>5032</v>
      </c>
      <c r="E1793" s="0" t="s">
        <v>194</v>
      </c>
      <c r="F1793" s="0" t="s">
        <v>606</v>
      </c>
      <c r="G1793" s="0" t="s">
        <v>196</v>
      </c>
      <c r="H1793" s="0" t="s">
        <v>219</v>
      </c>
      <c r="J1793" s="111" t="n">
        <v>2</v>
      </c>
      <c r="K1793" s="0" t="s">
        <v>198</v>
      </c>
      <c r="L1793" s="0" t="s">
        <v>533</v>
      </c>
      <c r="M1793" s="0" t="s">
        <v>199</v>
      </c>
      <c r="O1793" s="0" t="s">
        <v>534</v>
      </c>
      <c r="Q1793" s="120"/>
      <c r="R1793" s="0" t="s">
        <v>16</v>
      </c>
      <c r="S1793" s="0" t="s">
        <v>5247</v>
      </c>
      <c r="T1793" s="0" t="s">
        <v>198</v>
      </c>
      <c r="U1793" s="0" t="s">
        <v>285</v>
      </c>
      <c r="V1793" s="0" t="s">
        <v>1790</v>
      </c>
      <c r="W1793" s="110" t="s">
        <v>204</v>
      </c>
      <c r="X1793" s="111" t="n">
        <v>2018</v>
      </c>
      <c r="Y1793" s="111" t="s">
        <v>498</v>
      </c>
      <c r="Z1793" s="111" t="s">
        <v>221</v>
      </c>
      <c r="AA1793" s="122" t="s">
        <v>200</v>
      </c>
      <c r="AB1793" s="0" t="s">
        <v>11700</v>
      </c>
      <c r="AC1793" s="0" t="s">
        <v>5258</v>
      </c>
      <c r="AD1793" s="111" t="s">
        <v>198</v>
      </c>
      <c r="AE1793" s="111" t="s">
        <v>198</v>
      </c>
      <c r="AI1793" s="111" t="s">
        <v>294</v>
      </c>
      <c r="AJ1793" s="111" t="s">
        <v>6022</v>
      </c>
      <c r="AK1793" s="0" t="s">
        <v>11701</v>
      </c>
      <c r="AM1793" s="111" t="n">
        <v>2016</v>
      </c>
      <c r="AN1793" s="111" t="s">
        <v>297</v>
      </c>
      <c r="AU1793" s="0" t="s">
        <v>332</v>
      </c>
      <c r="AZ1793" s="0" t="s">
        <v>11702</v>
      </c>
      <c r="BA1793" s="124" t="s">
        <v>200</v>
      </c>
      <c r="BB1793" s="0" t="s">
        <v>248</v>
      </c>
      <c r="BC1793" s="0" t="s">
        <v>10871</v>
      </c>
      <c r="BD1793" s="0" t="s">
        <v>11703</v>
      </c>
      <c r="BE1793" s="0" t="s">
        <v>1545</v>
      </c>
      <c r="BG1793" s="125"/>
      <c r="BH1793" s="0" t="s">
        <v>253</v>
      </c>
      <c r="BI1793" s="112" t="n">
        <v>860024002295</v>
      </c>
      <c r="BJ1793" s="126"/>
      <c r="BK1793" s="0" t="s">
        <v>215</v>
      </c>
      <c r="BL1793" s="112" t="n">
        <v>4</v>
      </c>
      <c r="BM1793" s="112" t="n">
        <v>4</v>
      </c>
      <c r="BN1793" s="112" t="n">
        <v>4</v>
      </c>
      <c r="BO1793" s="111" t="n">
        <v>40</v>
      </c>
      <c r="BP1793" s="125"/>
      <c r="BQ1793" s="127" t="s">
        <v>216</v>
      </c>
    </row>
    <row r="1794" customFormat="false" ht="13.8" hidden="false" customHeight="false" outlineLevel="0" collapsed="false">
      <c r="A1794" s="0" t="s">
        <v>11704</v>
      </c>
      <c r="B1794" s="0" t="s">
        <v>11069</v>
      </c>
      <c r="C1794" s="0" t="s">
        <v>192</v>
      </c>
      <c r="D1794" s="0" t="s">
        <v>193</v>
      </c>
      <c r="E1794" s="0" t="s">
        <v>194</v>
      </c>
      <c r="F1794" s="0" t="s">
        <v>399</v>
      </c>
      <c r="G1794" s="0" t="s">
        <v>196</v>
      </c>
      <c r="H1794" s="0" t="s">
        <v>219</v>
      </c>
      <c r="J1794" s="111" t="n">
        <v>2</v>
      </c>
      <c r="K1794" s="0" t="s">
        <v>198</v>
      </c>
      <c r="L1794" s="0" t="s">
        <v>533</v>
      </c>
      <c r="M1794" s="0" t="s">
        <v>199</v>
      </c>
      <c r="Q1794" s="120" t="s">
        <v>200</v>
      </c>
      <c r="R1794" s="0" t="s">
        <v>16</v>
      </c>
      <c r="S1794" s="0" t="s">
        <v>1834</v>
      </c>
      <c r="T1794" s="0" t="s">
        <v>3961</v>
      </c>
      <c r="U1794" s="0" t="s">
        <v>239</v>
      </c>
      <c r="V1794" s="0" t="s">
        <v>1790</v>
      </c>
      <c r="W1794" s="110" t="s">
        <v>204</v>
      </c>
      <c r="X1794" s="111" t="n">
        <v>2019</v>
      </c>
      <c r="Y1794" s="111" t="s">
        <v>240</v>
      </c>
      <c r="Z1794" s="111" t="s">
        <v>198</v>
      </c>
      <c r="AA1794" s="122" t="s">
        <v>200</v>
      </c>
      <c r="AB1794" s="0" t="s">
        <v>3630</v>
      </c>
      <c r="AC1794" s="0" t="s">
        <v>2959</v>
      </c>
      <c r="AD1794" s="111" t="s">
        <v>198</v>
      </c>
      <c r="AE1794" s="111" t="s">
        <v>198</v>
      </c>
      <c r="AI1794" s="111" t="s">
        <v>207</v>
      </c>
      <c r="AK1794" s="111" t="s">
        <v>11599</v>
      </c>
      <c r="AL1794" s="0" t="s">
        <v>216</v>
      </c>
      <c r="AM1794" s="111" t="n">
        <v>1998</v>
      </c>
      <c r="AN1794" s="111" t="s">
        <v>208</v>
      </c>
      <c r="AZ1794" s="0" t="s">
        <v>11705</v>
      </c>
      <c r="BA1794" s="124" t="s">
        <v>200</v>
      </c>
      <c r="BB1794" s="0" t="s">
        <v>248</v>
      </c>
      <c r="BC1794" s="0" t="s">
        <v>11706</v>
      </c>
      <c r="BE1794" s="0" t="s">
        <v>2403</v>
      </c>
      <c r="BG1794" s="125"/>
      <c r="BH1794" s="0" t="s">
        <v>4172</v>
      </c>
      <c r="BI1794" s="112" t="n">
        <v>4589664270067</v>
      </c>
      <c r="BJ1794" s="126"/>
      <c r="BK1794" s="0" t="s">
        <v>215</v>
      </c>
      <c r="BL1794" s="112" t="n">
        <v>4</v>
      </c>
      <c r="BM1794" s="112" t="n">
        <v>4</v>
      </c>
      <c r="BN1794" s="112" t="n">
        <v>4</v>
      </c>
      <c r="BO1794" s="111" t="n">
        <v>80</v>
      </c>
      <c r="BP1794" s="125"/>
      <c r="BQ1794" s="127" t="s">
        <v>216</v>
      </c>
    </row>
    <row r="1795" customFormat="false" ht="13.8" hidden="false" customHeight="false" outlineLevel="0" collapsed="false">
      <c r="A1795" s="0" t="s">
        <v>11707</v>
      </c>
      <c r="B1795" s="0" t="s">
        <v>11069</v>
      </c>
      <c r="C1795" s="0" t="s">
        <v>490</v>
      </c>
      <c r="D1795" s="0" t="s">
        <v>5239</v>
      </c>
      <c r="E1795" s="0" t="s">
        <v>194</v>
      </c>
      <c r="F1795" s="0" t="s">
        <v>195</v>
      </c>
      <c r="G1795" s="0" t="s">
        <v>196</v>
      </c>
      <c r="H1795" s="0" t="s">
        <v>219</v>
      </c>
      <c r="J1795" s="111" t="n">
        <v>1</v>
      </c>
      <c r="K1795" s="0" t="s">
        <v>198</v>
      </c>
      <c r="L1795" s="0" t="s">
        <v>198</v>
      </c>
      <c r="M1795" s="0" t="s">
        <v>199</v>
      </c>
      <c r="Q1795" s="120"/>
      <c r="R1795" s="0" t="s">
        <v>16</v>
      </c>
      <c r="S1795" s="0" t="s">
        <v>5247</v>
      </c>
      <c r="T1795" s="0" t="s">
        <v>198</v>
      </c>
      <c r="U1795" s="0" t="s">
        <v>202</v>
      </c>
      <c r="V1795" s="0" t="s">
        <v>1790</v>
      </c>
      <c r="W1795" s="110" t="s">
        <v>204</v>
      </c>
      <c r="X1795" s="111" t="n">
        <v>2020</v>
      </c>
      <c r="Y1795" s="111" t="s">
        <v>498</v>
      </c>
      <c r="Z1795" s="111" t="s">
        <v>198</v>
      </c>
      <c r="AA1795" s="122"/>
      <c r="AB1795" s="0" t="s">
        <v>11708</v>
      </c>
      <c r="AC1795" s="0" t="s">
        <v>5724</v>
      </c>
      <c r="AD1795" s="111" t="n">
        <v>2020</v>
      </c>
      <c r="AE1795" s="111" t="s">
        <v>198</v>
      </c>
      <c r="AI1795" s="111" t="s">
        <v>294</v>
      </c>
      <c r="AJ1795" s="111" t="s">
        <v>6022</v>
      </c>
      <c r="AK1795" s="0" t="s">
        <v>11708</v>
      </c>
      <c r="AM1795" s="111" t="n">
        <v>2018</v>
      </c>
      <c r="AN1795" s="111" t="s">
        <v>3156</v>
      </c>
      <c r="AU1795" s="0" t="s">
        <v>4312</v>
      </c>
      <c r="AV1795" s="0" t="s">
        <v>200</v>
      </c>
      <c r="AZ1795" s="0" t="s">
        <v>11709</v>
      </c>
      <c r="BA1795" s="124" t="s">
        <v>200</v>
      </c>
      <c r="BB1795" s="0" t="s">
        <v>210</v>
      </c>
      <c r="BC1795" s="0" t="s">
        <v>11710</v>
      </c>
      <c r="BD1795" s="0" t="s">
        <v>2782</v>
      </c>
      <c r="BE1795" s="0" t="s">
        <v>926</v>
      </c>
      <c r="BG1795" s="125"/>
      <c r="BH1795" s="0" t="s">
        <v>253</v>
      </c>
      <c r="BI1795" s="112" t="n">
        <v>3760328370229</v>
      </c>
      <c r="BJ1795" s="126"/>
      <c r="BK1795" s="0" t="s">
        <v>215</v>
      </c>
      <c r="BL1795" s="112" t="n">
        <v>4</v>
      </c>
      <c r="BM1795" s="112" t="n">
        <v>4</v>
      </c>
      <c r="BN1795" s="112" t="n">
        <v>4</v>
      </c>
      <c r="BO1795" s="111" t="n">
        <v>20</v>
      </c>
      <c r="BP1795" s="125"/>
      <c r="BQ1795" s="127"/>
    </row>
    <row r="1796" customFormat="false" ht="13.8" hidden="false" customHeight="false" outlineLevel="0" collapsed="false">
      <c r="A1796" s="0" t="s">
        <v>11711</v>
      </c>
      <c r="B1796" s="0" t="s">
        <v>11069</v>
      </c>
      <c r="C1796" s="0" t="s">
        <v>380</v>
      </c>
      <c r="D1796" s="0" t="s">
        <v>1333</v>
      </c>
      <c r="E1796" s="0" t="s">
        <v>194</v>
      </c>
      <c r="F1796" s="0" t="s">
        <v>195</v>
      </c>
      <c r="G1796" s="0" t="s">
        <v>330</v>
      </c>
      <c r="H1796" s="0" t="s">
        <v>400</v>
      </c>
      <c r="I1796" s="0" t="s">
        <v>2367</v>
      </c>
      <c r="J1796" s="111" t="n">
        <v>1</v>
      </c>
      <c r="K1796" s="0" t="s">
        <v>198</v>
      </c>
      <c r="L1796" s="0" t="s">
        <v>198</v>
      </c>
      <c r="M1796" s="0" t="s">
        <v>199</v>
      </c>
      <c r="Q1796" s="120"/>
      <c r="R1796" s="0" t="s">
        <v>16</v>
      </c>
      <c r="S1796" s="0" t="s">
        <v>201</v>
      </c>
      <c r="T1796" s="0" t="s">
        <v>198</v>
      </c>
      <c r="U1796" s="0" t="s">
        <v>285</v>
      </c>
      <c r="V1796" s="0" t="s">
        <v>1790</v>
      </c>
      <c r="W1796" s="110" t="s">
        <v>204</v>
      </c>
      <c r="X1796" s="111" t="n">
        <v>2021</v>
      </c>
      <c r="Z1796" s="111" t="s">
        <v>221</v>
      </c>
      <c r="AA1796" s="122" t="s">
        <v>200</v>
      </c>
      <c r="AB1796" s="0" t="s">
        <v>11712</v>
      </c>
      <c r="AC1796" s="0" t="s">
        <v>11713</v>
      </c>
      <c r="AD1796" s="111" t="n">
        <v>2022</v>
      </c>
      <c r="AE1796" s="111" t="s">
        <v>198</v>
      </c>
      <c r="AI1796" s="111" t="s">
        <v>294</v>
      </c>
      <c r="AJ1796" s="111" t="s">
        <v>6022</v>
      </c>
      <c r="AK1796" s="0" t="s">
        <v>11712</v>
      </c>
      <c r="AM1796" s="111" t="n">
        <v>2020</v>
      </c>
      <c r="AN1796" s="0" t="s">
        <v>3936</v>
      </c>
      <c r="AT1796" s="0" t="s">
        <v>5881</v>
      </c>
      <c r="AU1796" s="0" t="s">
        <v>3408</v>
      </c>
      <c r="AZ1796" s="0" t="s">
        <v>11714</v>
      </c>
      <c r="BA1796" s="124" t="s">
        <v>200</v>
      </c>
      <c r="BB1796" s="0" t="s">
        <v>248</v>
      </c>
      <c r="BC1796" s="0" t="s">
        <v>11715</v>
      </c>
      <c r="BE1796" s="0" t="s">
        <v>9518</v>
      </c>
      <c r="BF1796" s="0" t="s">
        <v>11716</v>
      </c>
      <c r="BG1796" s="125"/>
      <c r="BH1796" s="0" t="s">
        <v>253</v>
      </c>
      <c r="BI1796" s="112" t="n">
        <v>897790002570</v>
      </c>
      <c r="BJ1796" s="126"/>
      <c r="BK1796" s="0" t="s">
        <v>215</v>
      </c>
      <c r="BL1796" s="112" t="n">
        <v>4</v>
      </c>
      <c r="BM1796" s="112" t="n">
        <v>4</v>
      </c>
      <c r="BN1796" s="112" t="n">
        <v>4</v>
      </c>
      <c r="BO1796" s="111" t="n">
        <v>20</v>
      </c>
      <c r="BP1796" s="125"/>
      <c r="BQ1796" s="127"/>
    </row>
    <row r="1797" customFormat="false" ht="13.8" hidden="false" customHeight="false" outlineLevel="0" collapsed="false">
      <c r="A1797" s="0" t="s">
        <v>11717</v>
      </c>
      <c r="B1797" s="0" t="s">
        <v>11069</v>
      </c>
      <c r="C1797" s="0" t="s">
        <v>380</v>
      </c>
      <c r="D1797" s="0" t="s">
        <v>193</v>
      </c>
      <c r="E1797" s="0" t="s">
        <v>194</v>
      </c>
      <c r="F1797" s="0" t="s">
        <v>195</v>
      </c>
      <c r="G1797" s="0" t="s">
        <v>196</v>
      </c>
      <c r="H1797" s="0" t="s">
        <v>197</v>
      </c>
      <c r="J1797" s="111" t="n">
        <v>1</v>
      </c>
      <c r="K1797" s="0" t="s">
        <v>198</v>
      </c>
      <c r="L1797" s="0" t="s">
        <v>198</v>
      </c>
      <c r="M1797" s="0" t="s">
        <v>199</v>
      </c>
      <c r="Q1797" s="120"/>
      <c r="R1797" s="0" t="s">
        <v>16</v>
      </c>
      <c r="S1797" s="0" t="s">
        <v>201</v>
      </c>
      <c r="T1797" s="0" t="s">
        <v>198</v>
      </c>
      <c r="U1797" s="0" t="s">
        <v>202</v>
      </c>
      <c r="V1797" s="0" t="s">
        <v>1790</v>
      </c>
      <c r="W1797" s="110" t="s">
        <v>204</v>
      </c>
      <c r="X1797" s="111" t="n">
        <v>2021</v>
      </c>
      <c r="Y1797" s="111" t="s">
        <v>498</v>
      </c>
      <c r="Z1797" s="111" t="s">
        <v>198</v>
      </c>
      <c r="AA1797" s="122"/>
      <c r="AB1797" s="0" t="s">
        <v>11718</v>
      </c>
      <c r="AC1797" s="0" t="s">
        <v>5506</v>
      </c>
      <c r="AD1797" s="111" t="n">
        <v>2021</v>
      </c>
      <c r="AE1797" s="111" t="s">
        <v>198</v>
      </c>
      <c r="AI1797" s="111" t="s">
        <v>294</v>
      </c>
      <c r="AJ1797" s="111" t="s">
        <v>6022</v>
      </c>
      <c r="AK1797" s="0" t="s">
        <v>11718</v>
      </c>
      <c r="AM1797" s="111" t="n">
        <v>2020</v>
      </c>
      <c r="AN1797" s="111" t="s">
        <v>297</v>
      </c>
      <c r="AT1797" s="0" t="s">
        <v>11719</v>
      </c>
      <c r="AU1797" s="0" t="s">
        <v>3408</v>
      </c>
      <c r="AZ1797" s="0" t="s">
        <v>11720</v>
      </c>
      <c r="BA1797" s="124" t="s">
        <v>200</v>
      </c>
      <c r="BB1797" s="0" t="s">
        <v>248</v>
      </c>
      <c r="BC1797" s="0" t="s">
        <v>5839</v>
      </c>
      <c r="BD1797" s="0" t="s">
        <v>11721</v>
      </c>
      <c r="BE1797" s="0" t="s">
        <v>1074</v>
      </c>
      <c r="BG1797" s="125"/>
      <c r="BH1797" s="0" t="s">
        <v>253</v>
      </c>
      <c r="BI1797" s="112" t="n">
        <v>5060690791799</v>
      </c>
      <c r="BJ1797" s="126"/>
      <c r="BK1797" s="0" t="s">
        <v>215</v>
      </c>
      <c r="BL1797" s="112" t="n">
        <v>4</v>
      </c>
      <c r="BM1797" s="112" t="n">
        <v>4</v>
      </c>
      <c r="BN1797" s="112" t="n">
        <v>4</v>
      </c>
      <c r="BO1797" s="111" t="n">
        <v>20</v>
      </c>
      <c r="BP1797" s="125"/>
      <c r="BQ1797" s="127"/>
    </row>
    <row r="1798" customFormat="false" ht="13.8" hidden="false" customHeight="false" outlineLevel="0" collapsed="false">
      <c r="A1798" s="0" t="s">
        <v>11722</v>
      </c>
      <c r="B1798" s="0" t="s">
        <v>11069</v>
      </c>
      <c r="C1798" s="0" t="s">
        <v>218</v>
      </c>
      <c r="D1798" s="0" t="s">
        <v>11723</v>
      </c>
      <c r="E1798" s="0" t="s">
        <v>194</v>
      </c>
      <c r="F1798" s="0" t="s">
        <v>195</v>
      </c>
      <c r="G1798" s="0" t="s">
        <v>196</v>
      </c>
      <c r="H1798" s="0" t="s">
        <v>197</v>
      </c>
      <c r="J1798" s="111" t="n">
        <v>1</v>
      </c>
      <c r="K1798" s="0" t="s">
        <v>198</v>
      </c>
      <c r="L1798" s="0" t="s">
        <v>198</v>
      </c>
      <c r="M1798" s="0" t="s">
        <v>199</v>
      </c>
      <c r="Q1798" s="120"/>
      <c r="R1798" s="0" t="s">
        <v>16</v>
      </c>
      <c r="S1798" s="0" t="s">
        <v>5247</v>
      </c>
      <c r="T1798" s="0" t="s">
        <v>198</v>
      </c>
      <c r="U1798" s="0" t="s">
        <v>202</v>
      </c>
      <c r="V1798" s="0" t="s">
        <v>1790</v>
      </c>
      <c r="W1798" s="110" t="s">
        <v>204</v>
      </c>
      <c r="X1798" s="111" t="n">
        <v>2020</v>
      </c>
      <c r="Y1798" s="111" t="s">
        <v>498</v>
      </c>
      <c r="Z1798" s="111" t="s">
        <v>757</v>
      </c>
      <c r="AA1798" s="122"/>
      <c r="AB1798" s="0" t="s">
        <v>11724</v>
      </c>
      <c r="AC1798" s="0" t="s">
        <v>11516</v>
      </c>
      <c r="AD1798" s="111" t="n">
        <v>2020</v>
      </c>
      <c r="AE1798" s="111" t="s">
        <v>198</v>
      </c>
      <c r="AI1798" s="111" t="s">
        <v>294</v>
      </c>
      <c r="AJ1798" s="111" t="s">
        <v>6022</v>
      </c>
      <c r="AK1798" s="111" t="s">
        <v>11724</v>
      </c>
      <c r="AM1798" s="111" t="s">
        <v>849</v>
      </c>
      <c r="AN1798" s="111" t="s">
        <v>510</v>
      </c>
      <c r="AS1798" s="0" t="s">
        <v>11725</v>
      </c>
      <c r="AT1798" s="0" t="s">
        <v>200</v>
      </c>
      <c r="AU1798" s="0" t="s">
        <v>332</v>
      </c>
      <c r="AZ1798" s="0" t="s">
        <v>11726</v>
      </c>
      <c r="BA1798" s="124" t="s">
        <v>200</v>
      </c>
      <c r="BB1798" s="0" t="s">
        <v>248</v>
      </c>
      <c r="BC1798" s="0" t="s">
        <v>11727</v>
      </c>
      <c r="BE1798" s="0" t="s">
        <v>11728</v>
      </c>
      <c r="BG1798" s="125"/>
      <c r="BH1798" s="0" t="s">
        <v>253</v>
      </c>
      <c r="BI1798" s="112" t="n">
        <v>604565178046</v>
      </c>
      <c r="BJ1798" s="126"/>
      <c r="BK1798" s="0" t="s">
        <v>215</v>
      </c>
      <c r="BL1798" s="112" t="n">
        <v>4</v>
      </c>
      <c r="BM1798" s="112" t="n">
        <v>4</v>
      </c>
      <c r="BN1798" s="112" t="n">
        <v>4</v>
      </c>
      <c r="BO1798" s="111" t="n">
        <v>50</v>
      </c>
      <c r="BP1798" s="125"/>
      <c r="BQ1798" s="127" t="s">
        <v>216</v>
      </c>
    </row>
    <row r="1799" customFormat="false" ht="13.8" hidden="false" customHeight="false" outlineLevel="0" collapsed="false">
      <c r="A1799" s="0" t="s">
        <v>11729</v>
      </c>
      <c r="B1799" s="0" t="s">
        <v>11069</v>
      </c>
      <c r="C1799" s="0" t="s">
        <v>218</v>
      </c>
      <c r="D1799" s="0" t="s">
        <v>1333</v>
      </c>
      <c r="E1799" s="0" t="s">
        <v>194</v>
      </c>
      <c r="F1799" s="0" t="s">
        <v>195</v>
      </c>
      <c r="G1799" s="0" t="s">
        <v>330</v>
      </c>
      <c r="H1799" s="0" t="s">
        <v>4389</v>
      </c>
      <c r="J1799" s="111" t="n">
        <v>1</v>
      </c>
      <c r="K1799" s="0" t="s">
        <v>198</v>
      </c>
      <c r="L1799" s="0" t="s">
        <v>198</v>
      </c>
      <c r="M1799" s="0" t="s">
        <v>199</v>
      </c>
      <c r="Q1799" s="120"/>
      <c r="R1799" s="0" t="s">
        <v>16</v>
      </c>
      <c r="S1799" s="0" t="s">
        <v>1834</v>
      </c>
      <c r="T1799" s="0" t="s">
        <v>3961</v>
      </c>
      <c r="U1799" s="0" t="s">
        <v>285</v>
      </c>
      <c r="V1799" s="0" t="s">
        <v>1790</v>
      </c>
      <c r="W1799" s="110" t="s">
        <v>204</v>
      </c>
      <c r="X1799" s="111" t="n">
        <v>2021</v>
      </c>
      <c r="Z1799" s="111" t="s">
        <v>198</v>
      </c>
      <c r="AA1799" s="122"/>
      <c r="AB1799" s="0" t="s">
        <v>11730</v>
      </c>
      <c r="AC1799" s="0" t="s">
        <v>11731</v>
      </c>
      <c r="AD1799" s="111" t="s">
        <v>198</v>
      </c>
      <c r="AE1799" s="111" t="s">
        <v>198</v>
      </c>
      <c r="AI1799" s="111" t="s">
        <v>294</v>
      </c>
      <c r="AJ1799" s="111" t="s">
        <v>6022</v>
      </c>
      <c r="AK1799" s="111" t="s">
        <v>11730</v>
      </c>
      <c r="AM1799" s="111" t="s">
        <v>11732</v>
      </c>
      <c r="AN1799" s="111" t="s">
        <v>11733</v>
      </c>
      <c r="AT1799" s="0" t="s">
        <v>266</v>
      </c>
      <c r="AU1799" s="0" t="s">
        <v>11734</v>
      </c>
      <c r="AZ1799" s="0" t="s">
        <v>11735</v>
      </c>
      <c r="BA1799" s="124" t="s">
        <v>200</v>
      </c>
      <c r="BB1799" s="0" t="s">
        <v>248</v>
      </c>
      <c r="BC1799" s="0" t="s">
        <v>1605</v>
      </c>
      <c r="BD1799" s="0" t="s">
        <v>11736</v>
      </c>
      <c r="BE1799" s="0" t="s">
        <v>213</v>
      </c>
      <c r="BF1799" s="0" t="s">
        <v>11737</v>
      </c>
      <c r="BG1799" s="125"/>
      <c r="BH1799" s="0" t="s">
        <v>2235</v>
      </c>
      <c r="BI1799" s="112" t="n">
        <v>4018281684945</v>
      </c>
      <c r="BJ1799" s="126"/>
      <c r="BK1799" s="0" t="s">
        <v>215</v>
      </c>
      <c r="BL1799" s="112" t="n">
        <v>4</v>
      </c>
      <c r="BM1799" s="112" t="n">
        <v>4</v>
      </c>
      <c r="BN1799" s="112" t="n">
        <v>4</v>
      </c>
      <c r="BO1799" s="111" t="n">
        <v>30</v>
      </c>
      <c r="BP1799" s="125"/>
      <c r="BQ1799" s="127"/>
    </row>
    <row r="1800" customFormat="false" ht="13.8" hidden="false" customHeight="false" outlineLevel="0" collapsed="false">
      <c r="A1800" s="0" t="s">
        <v>11738</v>
      </c>
      <c r="B1800" s="0" t="s">
        <v>11069</v>
      </c>
      <c r="C1800" s="0" t="s">
        <v>558</v>
      </c>
      <c r="D1800" s="0" t="s">
        <v>5239</v>
      </c>
      <c r="E1800" s="0" t="s">
        <v>194</v>
      </c>
      <c r="F1800" s="0" t="s">
        <v>1509</v>
      </c>
      <c r="G1800" s="0" t="s">
        <v>196</v>
      </c>
      <c r="H1800" s="0" t="s">
        <v>219</v>
      </c>
      <c r="J1800" s="111" t="n">
        <v>3</v>
      </c>
      <c r="K1800" s="0" t="s">
        <v>198</v>
      </c>
      <c r="L1800" s="0" t="s">
        <v>533</v>
      </c>
      <c r="M1800" s="0" t="s">
        <v>199</v>
      </c>
      <c r="O1800" s="0" t="s">
        <v>200</v>
      </c>
      <c r="Q1800" s="120"/>
      <c r="R1800" s="0" t="s">
        <v>16</v>
      </c>
      <c r="S1800" s="0" t="s">
        <v>5247</v>
      </c>
      <c r="T1800" s="0" t="s">
        <v>198</v>
      </c>
      <c r="U1800" s="0" t="s">
        <v>285</v>
      </c>
      <c r="V1800" s="0" t="s">
        <v>1790</v>
      </c>
      <c r="W1800" s="110" t="s">
        <v>204</v>
      </c>
      <c r="X1800" s="111" t="n">
        <v>2021</v>
      </c>
      <c r="Z1800" s="111" t="s">
        <v>198</v>
      </c>
      <c r="AA1800" s="122"/>
      <c r="AB1800" s="0" t="s">
        <v>11739</v>
      </c>
      <c r="AC1800" s="0" t="s">
        <v>5249</v>
      </c>
      <c r="AD1800" s="111" t="s">
        <v>198</v>
      </c>
      <c r="AE1800" s="111" t="s">
        <v>198</v>
      </c>
      <c r="AI1800" s="111" t="s">
        <v>294</v>
      </c>
      <c r="AJ1800" s="111" t="s">
        <v>6022</v>
      </c>
      <c r="AK1800" s="0" t="s">
        <v>11739</v>
      </c>
      <c r="AM1800" s="111" t="n">
        <v>2017</v>
      </c>
      <c r="AN1800" s="111" t="s">
        <v>11740</v>
      </c>
      <c r="AT1800" s="0" t="s">
        <v>200</v>
      </c>
      <c r="AZ1800" s="0" t="s">
        <v>11741</v>
      </c>
      <c r="BA1800" s="124" t="s">
        <v>200</v>
      </c>
      <c r="BB1800" s="0" t="s">
        <v>248</v>
      </c>
      <c r="BC1800" s="0" t="s">
        <v>11742</v>
      </c>
      <c r="BE1800" s="0" t="s">
        <v>11743</v>
      </c>
      <c r="BG1800" s="125"/>
      <c r="BH1800" s="0" t="s">
        <v>253</v>
      </c>
      <c r="BI1800" s="112" t="n">
        <v>819976025142</v>
      </c>
      <c r="BJ1800" s="126"/>
      <c r="BK1800" s="0" t="s">
        <v>215</v>
      </c>
      <c r="BL1800" s="112" t="n">
        <v>4</v>
      </c>
      <c r="BM1800" s="112" t="n">
        <v>4</v>
      </c>
      <c r="BN1800" s="112" t="n">
        <v>4</v>
      </c>
      <c r="BO1800" s="111" t="n">
        <v>50</v>
      </c>
      <c r="BP1800" s="125"/>
      <c r="BQ1800" s="127"/>
    </row>
    <row r="1801" customFormat="false" ht="13.8" hidden="false" customHeight="false" outlineLevel="0" collapsed="false">
      <c r="A1801" s="0" t="s">
        <v>11744</v>
      </c>
      <c r="B1801" s="0" t="s">
        <v>11069</v>
      </c>
      <c r="C1801" s="0" t="s">
        <v>928</v>
      </c>
      <c r="D1801" s="0" t="s">
        <v>1452</v>
      </c>
      <c r="E1801" s="0" t="s">
        <v>194</v>
      </c>
      <c r="F1801" s="0" t="s">
        <v>195</v>
      </c>
      <c r="G1801" s="0" t="s">
        <v>330</v>
      </c>
      <c r="H1801" s="0" t="s">
        <v>219</v>
      </c>
      <c r="J1801" s="111" t="n">
        <v>1</v>
      </c>
      <c r="K1801" s="0" t="s">
        <v>198</v>
      </c>
      <c r="L1801" s="0" t="s">
        <v>198</v>
      </c>
      <c r="M1801" s="0" t="s">
        <v>274</v>
      </c>
      <c r="O1801" s="0" t="s">
        <v>237</v>
      </c>
      <c r="P1801" s="0" t="s">
        <v>1088</v>
      </c>
      <c r="Q1801" s="120" t="s">
        <v>200</v>
      </c>
      <c r="R1801" s="0" t="s">
        <v>16</v>
      </c>
      <c r="S1801" s="0" t="s">
        <v>201</v>
      </c>
      <c r="T1801" s="0" t="s">
        <v>198</v>
      </c>
      <c r="U1801" s="0" t="s">
        <v>4369</v>
      </c>
      <c r="V1801" s="0" t="s">
        <v>1790</v>
      </c>
      <c r="W1801" s="110" t="s">
        <v>204</v>
      </c>
      <c r="X1801" s="111" t="n">
        <v>2019</v>
      </c>
      <c r="Y1801" s="111" t="s">
        <v>205</v>
      </c>
      <c r="Z1801" s="130" t="s">
        <v>757</v>
      </c>
      <c r="AA1801" s="122" t="s">
        <v>200</v>
      </c>
      <c r="AB1801" s="0" t="s">
        <v>3215</v>
      </c>
      <c r="AC1801" s="0" t="s">
        <v>3215</v>
      </c>
      <c r="AD1801" s="111" t="n">
        <v>2020</v>
      </c>
      <c r="AE1801" s="111" t="s">
        <v>5241</v>
      </c>
      <c r="AF1801" s="111" t="s">
        <v>200</v>
      </c>
      <c r="AG1801" s="111" t="s">
        <v>200</v>
      </c>
      <c r="AH1801" s="111" t="s">
        <v>200</v>
      </c>
      <c r="AI1801" s="111" t="s">
        <v>922</v>
      </c>
      <c r="AJ1801" s="111" t="s">
        <v>3813</v>
      </c>
      <c r="AK1801" s="111" t="s">
        <v>2294</v>
      </c>
      <c r="AL1801" s="0" t="s">
        <v>200</v>
      </c>
      <c r="AM1801" s="111" t="s">
        <v>849</v>
      </c>
      <c r="AN1801" s="111" t="s">
        <v>208</v>
      </c>
      <c r="AO1801" s="0" t="s">
        <v>200</v>
      </c>
      <c r="AQ1801" s="0" t="s">
        <v>2513</v>
      </c>
      <c r="AR1801" s="0" t="s">
        <v>200</v>
      </c>
      <c r="AS1801" s="0" t="s">
        <v>2503</v>
      </c>
      <c r="AT1801" s="0" t="s">
        <v>11745</v>
      </c>
      <c r="AU1801" s="0" t="s">
        <v>332</v>
      </c>
      <c r="AV1801" s="0" t="s">
        <v>2505</v>
      </c>
      <c r="AW1801" s="0" t="s">
        <v>2506</v>
      </c>
      <c r="AZ1801" s="0" t="s">
        <v>11746</v>
      </c>
      <c r="BA1801" s="124" t="s">
        <v>200</v>
      </c>
      <c r="BB1801" s="0" t="s">
        <v>248</v>
      </c>
      <c r="BC1801" s="0" t="s">
        <v>11747</v>
      </c>
      <c r="BD1801" s="0" t="s">
        <v>11748</v>
      </c>
      <c r="BE1801" s="104" t="s">
        <v>11749</v>
      </c>
      <c r="BF1801" s="104" t="s">
        <v>200</v>
      </c>
      <c r="BG1801" s="125" t="s">
        <v>200</v>
      </c>
      <c r="BH1801" s="0" t="s">
        <v>11095</v>
      </c>
      <c r="BI1801" s="112" t="n">
        <v>4891670648823</v>
      </c>
      <c r="BJ1801" s="126" t="s">
        <v>200</v>
      </c>
      <c r="BK1801" s="0" t="s">
        <v>215</v>
      </c>
      <c r="BL1801" s="112" t="n">
        <v>4</v>
      </c>
      <c r="BM1801" s="112" t="n">
        <v>4</v>
      </c>
      <c r="BN1801" s="112" t="n">
        <v>4</v>
      </c>
      <c r="BO1801" s="111" t="n">
        <v>20</v>
      </c>
      <c r="BP1801" s="125" t="s">
        <v>200</v>
      </c>
      <c r="BQ1801" s="127" t="s">
        <v>216</v>
      </c>
    </row>
    <row r="1802" customFormat="false" ht="15" hidden="false" customHeight="true" outlineLevel="0" collapsed="false">
      <c r="A1802" s="0" t="s">
        <v>11750</v>
      </c>
      <c r="B1802" s="0" t="s">
        <v>11069</v>
      </c>
      <c r="C1802" s="0" t="s">
        <v>928</v>
      </c>
      <c r="D1802" s="0" t="s">
        <v>1452</v>
      </c>
      <c r="E1802" s="0" t="s">
        <v>194</v>
      </c>
      <c r="F1802" s="0" t="s">
        <v>195</v>
      </c>
      <c r="G1802" s="0" t="s">
        <v>330</v>
      </c>
      <c r="H1802" s="0" t="s">
        <v>219</v>
      </c>
      <c r="J1802" s="111" t="n">
        <v>1</v>
      </c>
      <c r="K1802" s="0" t="s">
        <v>198</v>
      </c>
      <c r="L1802" s="0" t="s">
        <v>198</v>
      </c>
      <c r="M1802" s="0" t="s">
        <v>199</v>
      </c>
      <c r="O1802" s="0" t="s">
        <v>200</v>
      </c>
      <c r="Q1802" s="120" t="s">
        <v>200</v>
      </c>
      <c r="R1802" s="0" t="s">
        <v>16</v>
      </c>
      <c r="S1802" s="0" t="s">
        <v>201</v>
      </c>
      <c r="T1802" s="0" t="s">
        <v>198</v>
      </c>
      <c r="U1802" s="0" t="s">
        <v>4369</v>
      </c>
      <c r="V1802" s="0" t="s">
        <v>1790</v>
      </c>
      <c r="W1802" s="110" t="s">
        <v>204</v>
      </c>
      <c r="X1802" s="111" t="n">
        <v>2020</v>
      </c>
      <c r="Y1802" s="111" t="s">
        <v>498</v>
      </c>
      <c r="Z1802" s="130" t="s">
        <v>757</v>
      </c>
      <c r="AA1802" s="122" t="s">
        <v>200</v>
      </c>
      <c r="AB1802" s="0" t="s">
        <v>3215</v>
      </c>
      <c r="AC1802" s="0" t="s">
        <v>3215</v>
      </c>
      <c r="AD1802" s="111" t="s">
        <v>198</v>
      </c>
      <c r="AE1802" s="111" t="s">
        <v>222</v>
      </c>
      <c r="AI1802" s="111" t="s">
        <v>922</v>
      </c>
      <c r="AJ1802" s="111" t="s">
        <v>3813</v>
      </c>
      <c r="AK1802" s="111" t="s">
        <v>2294</v>
      </c>
      <c r="AM1802" s="111" t="n">
        <v>2001</v>
      </c>
      <c r="AN1802" s="111" t="s">
        <v>208</v>
      </c>
      <c r="AO1802" s="0" t="s">
        <v>200</v>
      </c>
      <c r="AS1802" s="0" t="s">
        <v>2503</v>
      </c>
      <c r="AT1802" s="0" t="s">
        <v>1795</v>
      </c>
      <c r="AU1802" s="0" t="s">
        <v>332</v>
      </c>
      <c r="AV1802" s="0" t="s">
        <v>2531</v>
      </c>
      <c r="AW1802" s="0" t="s">
        <v>2506</v>
      </c>
      <c r="AZ1802" s="0" t="s">
        <v>11751</v>
      </c>
      <c r="BA1802" s="124" t="s">
        <v>200</v>
      </c>
      <c r="BB1802" s="0" t="s">
        <v>248</v>
      </c>
      <c r="BC1802" s="0" t="s">
        <v>2533</v>
      </c>
      <c r="BD1802" s="0" t="s">
        <v>2534</v>
      </c>
      <c r="BE1802" s="104" t="s">
        <v>2535</v>
      </c>
      <c r="BF1802" s="0" t="s">
        <v>11752</v>
      </c>
      <c r="BG1802" s="125" t="s">
        <v>200</v>
      </c>
      <c r="BH1802" s="0" t="s">
        <v>11095</v>
      </c>
      <c r="BI1802" s="112" t="n">
        <v>794712144212</v>
      </c>
      <c r="BJ1802" s="126" t="s">
        <v>200</v>
      </c>
      <c r="BK1802" s="0" t="s">
        <v>215</v>
      </c>
      <c r="BL1802" s="112" t="n">
        <v>4</v>
      </c>
      <c r="BM1802" s="112" t="n">
        <v>4</v>
      </c>
      <c r="BN1802" s="112" t="n">
        <v>4</v>
      </c>
      <c r="BO1802" s="111" t="n">
        <v>20</v>
      </c>
      <c r="BP1802" s="125" t="s">
        <v>200</v>
      </c>
      <c r="BQ1802" s="127"/>
    </row>
    <row r="1803" customFormat="false" ht="13.8" hidden="false" customHeight="false" outlineLevel="0" collapsed="false">
      <c r="A1803" s="0" t="s">
        <v>11753</v>
      </c>
      <c r="B1803" s="0" t="s">
        <v>11069</v>
      </c>
      <c r="C1803" s="0" t="s">
        <v>2304</v>
      </c>
      <c r="D1803" s="0" t="s">
        <v>5239</v>
      </c>
      <c r="E1803" s="0" t="s">
        <v>194</v>
      </c>
      <c r="F1803" s="0" t="s">
        <v>195</v>
      </c>
      <c r="G1803" s="0" t="s">
        <v>330</v>
      </c>
      <c r="H1803" s="0" t="s">
        <v>219</v>
      </c>
      <c r="J1803" s="111" t="n">
        <v>1</v>
      </c>
      <c r="K1803" s="0" t="s">
        <v>198</v>
      </c>
      <c r="L1803" s="0" t="s">
        <v>198</v>
      </c>
      <c r="M1803" s="0" t="s">
        <v>199</v>
      </c>
      <c r="Q1803" s="120"/>
      <c r="R1803" s="0" t="s">
        <v>16</v>
      </c>
      <c r="S1803" s="0" t="s">
        <v>5247</v>
      </c>
      <c r="T1803" s="0" t="s">
        <v>198</v>
      </c>
      <c r="U1803" s="0" t="s">
        <v>202</v>
      </c>
      <c r="V1803" s="0" t="s">
        <v>1790</v>
      </c>
      <c r="W1803" s="110" t="s">
        <v>204</v>
      </c>
      <c r="X1803" s="111" t="n">
        <v>2020</v>
      </c>
      <c r="Z1803" s="130" t="s">
        <v>221</v>
      </c>
      <c r="AA1803" s="122" t="s">
        <v>200</v>
      </c>
      <c r="AB1803" s="0" t="s">
        <v>11110</v>
      </c>
      <c r="AC1803" s="0" t="s">
        <v>1209</v>
      </c>
      <c r="AD1803" s="111" t="n">
        <v>2020</v>
      </c>
      <c r="AE1803" s="111" t="s">
        <v>198</v>
      </c>
      <c r="AI1803" s="111" t="s">
        <v>294</v>
      </c>
      <c r="AJ1803" s="111" t="s">
        <v>6022</v>
      </c>
      <c r="AK1803" s="0" t="s">
        <v>11110</v>
      </c>
      <c r="AM1803" s="111" t="n">
        <v>2015</v>
      </c>
      <c r="AN1803" s="111" t="s">
        <v>510</v>
      </c>
      <c r="AT1803" s="0" t="s">
        <v>1795</v>
      </c>
      <c r="AU1803" s="0" t="s">
        <v>332</v>
      </c>
      <c r="AZ1803" s="0" t="s">
        <v>11754</v>
      </c>
      <c r="BA1803" s="124" t="s">
        <v>200</v>
      </c>
      <c r="BB1803" s="0" t="s">
        <v>248</v>
      </c>
      <c r="BC1803" s="0" t="s">
        <v>11755</v>
      </c>
      <c r="BE1803" s="104" t="s">
        <v>11756</v>
      </c>
      <c r="BF1803" s="104" t="s">
        <v>11757</v>
      </c>
      <c r="BG1803" s="125"/>
      <c r="BH1803" s="0" t="s">
        <v>253</v>
      </c>
      <c r="BI1803" s="112" t="n">
        <v>800265939851</v>
      </c>
      <c r="BJ1803" s="126"/>
      <c r="BK1803" s="0" t="s">
        <v>215</v>
      </c>
      <c r="BL1803" s="112" t="n">
        <v>4</v>
      </c>
      <c r="BM1803" s="112" t="n">
        <v>4</v>
      </c>
      <c r="BN1803" s="112" t="n">
        <v>4</v>
      </c>
      <c r="BO1803" s="111" t="n">
        <v>20</v>
      </c>
      <c r="BP1803" s="125"/>
      <c r="BQ1803" s="127" t="s">
        <v>216</v>
      </c>
    </row>
    <row r="1804" customFormat="false" ht="13.8" hidden="false" customHeight="false" outlineLevel="0" collapsed="false">
      <c r="A1804" s="0" t="s">
        <v>11758</v>
      </c>
      <c r="B1804" s="0" t="s">
        <v>11069</v>
      </c>
      <c r="C1804" s="0" t="s">
        <v>994</v>
      </c>
      <c r="D1804" s="0" t="s">
        <v>1333</v>
      </c>
      <c r="E1804" s="0" t="s">
        <v>194</v>
      </c>
      <c r="F1804" s="0" t="s">
        <v>195</v>
      </c>
      <c r="G1804" s="0" t="s">
        <v>196</v>
      </c>
      <c r="H1804" s="0" t="s">
        <v>197</v>
      </c>
      <c r="J1804" s="111" t="n">
        <v>1</v>
      </c>
      <c r="K1804" s="0" t="s">
        <v>198</v>
      </c>
      <c r="L1804" s="0" t="s">
        <v>198</v>
      </c>
      <c r="M1804" s="0" t="s">
        <v>199</v>
      </c>
      <c r="Q1804" s="120" t="s">
        <v>200</v>
      </c>
      <c r="R1804" s="0" t="s">
        <v>16</v>
      </c>
      <c r="S1804" s="0" t="s">
        <v>1834</v>
      </c>
      <c r="T1804" s="0" t="s">
        <v>11759</v>
      </c>
      <c r="U1804" s="0" t="s">
        <v>202</v>
      </c>
      <c r="V1804" s="0" t="s">
        <v>1790</v>
      </c>
      <c r="W1804" s="110" t="s">
        <v>204</v>
      </c>
      <c r="X1804" s="111" t="n">
        <v>2019</v>
      </c>
      <c r="Y1804" s="111" t="s">
        <v>498</v>
      </c>
      <c r="Z1804" s="111" t="s">
        <v>757</v>
      </c>
      <c r="AA1804" s="122" t="s">
        <v>200</v>
      </c>
      <c r="AB1804" s="0" t="s">
        <v>9666</v>
      </c>
      <c r="AC1804" s="0" t="s">
        <v>9448</v>
      </c>
      <c r="AD1804" s="111" t="n">
        <v>2019</v>
      </c>
      <c r="AE1804" s="111" t="s">
        <v>222</v>
      </c>
      <c r="AH1804" s="111" t="s">
        <v>2370</v>
      </c>
      <c r="AI1804" s="111" t="s">
        <v>207</v>
      </c>
      <c r="AK1804" s="111" t="str">
        <f aca="false">(AB1804)</f>
        <v>Intelligent system</v>
      </c>
      <c r="AM1804" s="111" t="n">
        <f aca="false">AD1804</f>
        <v>2019</v>
      </c>
      <c r="AN1804" s="111" t="s">
        <v>208</v>
      </c>
      <c r="AQ1804" s="0" t="s">
        <v>11760</v>
      </c>
      <c r="AS1804" s="0" t="s">
        <v>10262</v>
      </c>
      <c r="AT1804" s="0" t="s">
        <v>11761</v>
      </c>
      <c r="AU1804" s="0" t="s">
        <v>332</v>
      </c>
      <c r="AZ1804" s="0" t="s">
        <v>11762</v>
      </c>
      <c r="BA1804" s="124" t="s">
        <v>200</v>
      </c>
      <c r="BB1804" s="0" t="s">
        <v>210</v>
      </c>
      <c r="BC1804" s="0" t="s">
        <v>11763</v>
      </c>
      <c r="BD1804" s="0" t="s">
        <v>8495</v>
      </c>
      <c r="BE1804" s="0" t="s">
        <v>11764</v>
      </c>
      <c r="BF1804" s="0" t="s">
        <v>11765</v>
      </c>
      <c r="BG1804" s="125"/>
      <c r="BH1804" s="0" t="s">
        <v>11766</v>
      </c>
      <c r="BI1804" s="112" t="n">
        <v>45496424312</v>
      </c>
      <c r="BJ1804" s="126"/>
      <c r="BK1804" s="0" t="s">
        <v>215</v>
      </c>
      <c r="BL1804" s="112" t="n">
        <v>4</v>
      </c>
      <c r="BM1804" s="112" t="n">
        <v>4</v>
      </c>
      <c r="BN1804" s="112" t="n">
        <v>4</v>
      </c>
      <c r="BO1804" s="111" t="n">
        <v>100</v>
      </c>
      <c r="BP1804" s="125"/>
      <c r="BQ1804" s="127" t="s">
        <v>216</v>
      </c>
    </row>
    <row r="1805" customFormat="false" ht="13.8" hidden="false" customHeight="false" outlineLevel="0" collapsed="false">
      <c r="A1805" s="0" t="s">
        <v>11767</v>
      </c>
      <c r="B1805" s="0" t="s">
        <v>11069</v>
      </c>
      <c r="C1805" s="131" t="s">
        <v>3086</v>
      </c>
      <c r="D1805" s="131" t="s">
        <v>1869</v>
      </c>
      <c r="E1805" s="0" t="s">
        <v>194</v>
      </c>
      <c r="F1805" s="0" t="s">
        <v>195</v>
      </c>
      <c r="G1805" s="131" t="s">
        <v>196</v>
      </c>
      <c r="H1805" s="0" t="s">
        <v>197</v>
      </c>
      <c r="J1805" s="111" t="n">
        <v>2</v>
      </c>
      <c r="K1805" s="0" t="s">
        <v>198</v>
      </c>
      <c r="L1805" s="0" t="s">
        <v>533</v>
      </c>
      <c r="M1805" s="0" t="s">
        <v>199</v>
      </c>
      <c r="O1805" s="0" t="s">
        <v>534</v>
      </c>
      <c r="Q1805" s="120" t="s">
        <v>200</v>
      </c>
      <c r="R1805" s="0" t="s">
        <v>16</v>
      </c>
      <c r="S1805" s="0" t="s">
        <v>1834</v>
      </c>
      <c r="T1805" s="0" t="s">
        <v>8768</v>
      </c>
      <c r="U1805" s="0" t="s">
        <v>202</v>
      </c>
      <c r="V1805" s="0" t="s">
        <v>1790</v>
      </c>
      <c r="W1805" s="110" t="s">
        <v>204</v>
      </c>
      <c r="X1805" s="111" t="n">
        <v>2017</v>
      </c>
      <c r="Z1805" s="111" t="s">
        <v>757</v>
      </c>
      <c r="AA1805" s="122" t="s">
        <v>200</v>
      </c>
      <c r="AB1805" s="0" t="s">
        <v>6081</v>
      </c>
      <c r="AC1805" s="0" t="s">
        <v>5554</v>
      </c>
      <c r="AD1805" s="111" t="n">
        <v>2017</v>
      </c>
      <c r="AE1805" s="111" t="s">
        <v>222</v>
      </c>
      <c r="AI1805" s="111" t="s">
        <v>207</v>
      </c>
      <c r="AK1805" s="111" t="str">
        <f aca="false">(AB1805)</f>
        <v>Omega force</v>
      </c>
      <c r="AM1805" s="111" t="n">
        <f aca="false">AD1805</f>
        <v>2017</v>
      </c>
      <c r="AN1805" s="111" t="s">
        <v>208</v>
      </c>
      <c r="AS1805" s="0" t="s">
        <v>10262</v>
      </c>
      <c r="AT1805" s="0" t="s">
        <v>266</v>
      </c>
      <c r="AU1805" s="0" t="s">
        <v>332</v>
      </c>
      <c r="AV1805" s="0" t="s">
        <v>200</v>
      </c>
      <c r="AZ1805" s="0" t="s">
        <v>11768</v>
      </c>
      <c r="BA1805" s="124" t="s">
        <v>200</v>
      </c>
      <c r="BB1805" s="0" t="s">
        <v>248</v>
      </c>
      <c r="BC1805" s="0" t="s">
        <v>11769</v>
      </c>
      <c r="BD1805" s="0" t="s">
        <v>11770</v>
      </c>
      <c r="BE1805" s="0" t="s">
        <v>11771</v>
      </c>
      <c r="BF1805" s="0" t="s">
        <v>11772</v>
      </c>
      <c r="BG1805" s="125" t="s">
        <v>200</v>
      </c>
      <c r="BH1805" s="0" t="s">
        <v>2235</v>
      </c>
      <c r="BI1805" s="112" t="n">
        <v>45496420833</v>
      </c>
      <c r="BJ1805" s="126" t="s">
        <v>200</v>
      </c>
      <c r="BK1805" s="0" t="s">
        <v>215</v>
      </c>
      <c r="BL1805" s="112" t="n">
        <v>4</v>
      </c>
      <c r="BM1805" s="112" t="n">
        <v>4</v>
      </c>
      <c r="BN1805" s="112" t="n">
        <v>4</v>
      </c>
      <c r="BO1805" s="111" t="n">
        <v>20</v>
      </c>
      <c r="BP1805" s="125" t="s">
        <v>200</v>
      </c>
      <c r="BQ1805" s="127" t="s">
        <v>216</v>
      </c>
    </row>
    <row r="1806" customFormat="false" ht="13.8" hidden="false" customHeight="false" outlineLevel="0" collapsed="false">
      <c r="A1806" s="0" t="s">
        <v>11773</v>
      </c>
      <c r="B1806" s="0" t="s">
        <v>11069</v>
      </c>
      <c r="C1806" s="0" t="s">
        <v>505</v>
      </c>
      <c r="D1806" s="0" t="s">
        <v>506</v>
      </c>
      <c r="E1806" s="0" t="s">
        <v>194</v>
      </c>
      <c r="F1806" s="0" t="s">
        <v>195</v>
      </c>
      <c r="G1806" s="0" t="s">
        <v>196</v>
      </c>
      <c r="H1806" s="0" t="s">
        <v>219</v>
      </c>
      <c r="J1806" s="111" t="n">
        <v>1</v>
      </c>
      <c r="K1806" s="0" t="s">
        <v>198</v>
      </c>
      <c r="L1806" s="0" t="s">
        <v>198</v>
      </c>
      <c r="M1806" s="0" t="s">
        <v>274</v>
      </c>
      <c r="O1806" s="0" t="s">
        <v>237</v>
      </c>
      <c r="P1806" s="0" t="s">
        <v>410</v>
      </c>
      <c r="Q1806" s="120" t="s">
        <v>200</v>
      </c>
      <c r="R1806" s="0" t="s">
        <v>16</v>
      </c>
      <c r="S1806" s="0" t="s">
        <v>1834</v>
      </c>
      <c r="T1806" s="0" t="s">
        <v>11774</v>
      </c>
      <c r="U1806" s="0" t="s">
        <v>202</v>
      </c>
      <c r="V1806" s="0" t="s">
        <v>1790</v>
      </c>
      <c r="W1806" s="110" t="s">
        <v>204</v>
      </c>
      <c r="X1806" s="111" t="n">
        <v>2018</v>
      </c>
      <c r="Z1806" s="111" t="s">
        <v>221</v>
      </c>
      <c r="AA1806" s="122" t="s">
        <v>200</v>
      </c>
      <c r="AB1806" s="0" t="s">
        <v>7218</v>
      </c>
      <c r="AC1806" s="0" t="s">
        <v>8503</v>
      </c>
      <c r="AD1806" s="111" t="n">
        <v>2018</v>
      </c>
      <c r="AE1806" s="111" t="s">
        <v>198</v>
      </c>
      <c r="AI1806" s="111" t="s">
        <v>294</v>
      </c>
      <c r="AJ1806" s="111" t="s">
        <v>509</v>
      </c>
      <c r="AK1806" s="111" t="s">
        <v>2665</v>
      </c>
      <c r="AM1806" s="111" t="n">
        <v>1992</v>
      </c>
      <c r="AN1806" s="111" t="s">
        <v>510</v>
      </c>
      <c r="AS1806" s="0" t="s">
        <v>200</v>
      </c>
      <c r="AT1806" s="0" t="s">
        <v>683</v>
      </c>
      <c r="AU1806" s="0" t="s">
        <v>267</v>
      </c>
      <c r="AV1806" s="0" t="s">
        <v>684</v>
      </c>
      <c r="AZ1806" s="0" t="s">
        <v>11775</v>
      </c>
      <c r="BA1806" s="124" t="s">
        <v>200</v>
      </c>
      <c r="BB1806" s="0" t="s">
        <v>248</v>
      </c>
      <c r="BC1806" s="0" t="s">
        <v>11776</v>
      </c>
      <c r="BE1806" s="0" t="s">
        <v>11777</v>
      </c>
      <c r="BG1806" s="125" t="s">
        <v>200</v>
      </c>
      <c r="BH1806" s="0" t="s">
        <v>253</v>
      </c>
      <c r="BI1806" s="112" t="n">
        <v>3760156482088</v>
      </c>
      <c r="BJ1806" s="126" t="s">
        <v>200</v>
      </c>
      <c r="BK1806" s="0" t="s">
        <v>215</v>
      </c>
      <c r="BL1806" s="112" t="n">
        <v>4</v>
      </c>
      <c r="BM1806" s="112" t="n">
        <v>4</v>
      </c>
      <c r="BN1806" s="112" t="n">
        <v>4</v>
      </c>
      <c r="BO1806" s="111" t="n">
        <v>20</v>
      </c>
      <c r="BP1806" s="125" t="s">
        <v>200</v>
      </c>
      <c r="BQ1806" s="127" t="s">
        <v>216</v>
      </c>
    </row>
    <row r="1807" customFormat="false" ht="13.8" hidden="false" customHeight="false" outlineLevel="0" collapsed="false">
      <c r="A1807" s="0" t="s">
        <v>11778</v>
      </c>
      <c r="B1807" s="0" t="s">
        <v>11069</v>
      </c>
      <c r="C1807" s="0" t="s">
        <v>505</v>
      </c>
      <c r="D1807" s="0" t="s">
        <v>506</v>
      </c>
      <c r="E1807" s="0" t="s">
        <v>194</v>
      </c>
      <c r="F1807" s="0" t="s">
        <v>195</v>
      </c>
      <c r="G1807" s="0" t="s">
        <v>196</v>
      </c>
      <c r="H1807" s="0" t="s">
        <v>219</v>
      </c>
      <c r="J1807" s="111" t="n">
        <v>1</v>
      </c>
      <c r="K1807" s="0" t="s">
        <v>198</v>
      </c>
      <c r="L1807" s="0" t="s">
        <v>198</v>
      </c>
      <c r="M1807" s="0" t="s">
        <v>274</v>
      </c>
      <c r="O1807" s="0" t="s">
        <v>237</v>
      </c>
      <c r="P1807" s="0" t="s">
        <v>410</v>
      </c>
      <c r="Q1807" s="120"/>
      <c r="R1807" s="0" t="s">
        <v>16</v>
      </c>
      <c r="S1807" s="0" t="s">
        <v>201</v>
      </c>
      <c r="T1807" s="0" t="s">
        <v>198</v>
      </c>
      <c r="U1807" s="0" t="s">
        <v>202</v>
      </c>
      <c r="V1807" s="0" t="s">
        <v>1790</v>
      </c>
      <c r="W1807" s="110" t="s">
        <v>204</v>
      </c>
      <c r="X1807" s="111" t="n">
        <v>2020</v>
      </c>
      <c r="Z1807" s="111" t="s">
        <v>221</v>
      </c>
      <c r="AA1807" s="122" t="s">
        <v>200</v>
      </c>
      <c r="AB1807" s="0" t="s">
        <v>7218</v>
      </c>
      <c r="AC1807" s="0" t="s">
        <v>7635</v>
      </c>
      <c r="AD1807" s="111" t="n">
        <v>2020</v>
      </c>
      <c r="AE1807" s="111" t="s">
        <v>198</v>
      </c>
      <c r="AI1807" s="111" t="s">
        <v>294</v>
      </c>
      <c r="AJ1807" s="111" t="s">
        <v>509</v>
      </c>
      <c r="AK1807" s="111" t="s">
        <v>2665</v>
      </c>
      <c r="AM1807" s="111" t="s">
        <v>849</v>
      </c>
      <c r="AN1807" s="111" t="s">
        <v>510</v>
      </c>
      <c r="AU1807" s="0" t="s">
        <v>267</v>
      </c>
      <c r="AV1807" s="0" t="s">
        <v>11779</v>
      </c>
      <c r="AZ1807" s="0" t="s">
        <v>11780</v>
      </c>
      <c r="BA1807" s="124" t="s">
        <v>200</v>
      </c>
      <c r="BB1807" s="0" t="s">
        <v>248</v>
      </c>
      <c r="BC1807" s="0" t="s">
        <v>11781</v>
      </c>
      <c r="BE1807" s="0" t="s">
        <v>11782</v>
      </c>
      <c r="BG1807" s="125"/>
      <c r="BH1807" s="0" t="s">
        <v>2235</v>
      </c>
      <c r="BI1807" s="112" t="n">
        <v>3760156484341</v>
      </c>
      <c r="BJ1807" s="126"/>
      <c r="BK1807" s="0" t="s">
        <v>215</v>
      </c>
      <c r="BL1807" s="112" t="n">
        <v>4</v>
      </c>
      <c r="BM1807" s="112" t="n">
        <v>4</v>
      </c>
      <c r="BN1807" s="112" t="n">
        <v>4</v>
      </c>
      <c r="BO1807" s="111" t="n">
        <v>20</v>
      </c>
      <c r="BP1807" s="125"/>
      <c r="BQ1807" s="127" t="s">
        <v>216</v>
      </c>
    </row>
    <row r="1808" customFormat="false" ht="13.8" hidden="false" customHeight="false" outlineLevel="0" collapsed="false">
      <c r="A1808" s="0" t="s">
        <v>11783</v>
      </c>
      <c r="B1808" s="0" t="s">
        <v>11069</v>
      </c>
      <c r="C1808" s="0" t="s">
        <v>380</v>
      </c>
      <c r="D1808" s="0" t="s">
        <v>1460</v>
      </c>
      <c r="E1808" s="0" t="s">
        <v>194</v>
      </c>
      <c r="F1808" s="0" t="s">
        <v>195</v>
      </c>
      <c r="G1808" s="0" t="s">
        <v>330</v>
      </c>
      <c r="H1808" s="0" t="s">
        <v>219</v>
      </c>
      <c r="J1808" s="111" t="n">
        <v>1</v>
      </c>
      <c r="K1808" s="0" t="s">
        <v>198</v>
      </c>
      <c r="L1808" s="0" t="s">
        <v>198</v>
      </c>
      <c r="M1808" s="0" t="s">
        <v>199</v>
      </c>
      <c r="Q1808" s="120" t="s">
        <v>200</v>
      </c>
      <c r="R1808" s="0" t="s">
        <v>16</v>
      </c>
      <c r="S1808" s="0" t="s">
        <v>201</v>
      </c>
      <c r="T1808" s="0" t="s">
        <v>198</v>
      </c>
      <c r="U1808" s="0" t="s">
        <v>202</v>
      </c>
      <c r="V1808" s="0" t="s">
        <v>1790</v>
      </c>
      <c r="W1808" s="110" t="s">
        <v>204</v>
      </c>
      <c r="X1808" s="111" t="n">
        <v>2018</v>
      </c>
      <c r="Z1808" s="130" t="s">
        <v>757</v>
      </c>
      <c r="AA1808" s="122" t="s">
        <v>200</v>
      </c>
      <c r="AB1808" s="0" t="s">
        <v>6373</v>
      </c>
      <c r="AC1808" s="0" t="s">
        <v>4491</v>
      </c>
      <c r="AD1808" s="111" t="n">
        <v>2018</v>
      </c>
      <c r="AE1808" s="111" t="s">
        <v>198</v>
      </c>
      <c r="AI1808" s="111" t="s">
        <v>207</v>
      </c>
      <c r="AK1808" s="111" t="str">
        <f aca="false">(AB1808)</f>
        <v>Zoink games</v>
      </c>
      <c r="AM1808" s="111" t="n">
        <f aca="false">AD1808</f>
        <v>2018</v>
      </c>
      <c r="AN1808" s="111" t="s">
        <v>4091</v>
      </c>
      <c r="AT1808" s="0" t="s">
        <v>8827</v>
      </c>
      <c r="AU1808" s="0" t="s">
        <v>227</v>
      </c>
      <c r="AZ1808" s="0" t="s">
        <v>11784</v>
      </c>
      <c r="BA1808" s="124" t="s">
        <v>200</v>
      </c>
      <c r="BB1808" s="0" t="s">
        <v>248</v>
      </c>
      <c r="BC1808" s="0" t="s">
        <v>11099</v>
      </c>
      <c r="BD1808" s="0" t="s">
        <v>11785</v>
      </c>
      <c r="BE1808" s="0" t="s">
        <v>11786</v>
      </c>
      <c r="BF1808" s="0" t="s">
        <v>11787</v>
      </c>
      <c r="BG1808" s="125" t="s">
        <v>200</v>
      </c>
      <c r="BH1808" s="0" t="s">
        <v>253</v>
      </c>
      <c r="BI1808" s="112" t="n">
        <v>5060102954880</v>
      </c>
      <c r="BJ1808" s="126" t="s">
        <v>200</v>
      </c>
      <c r="BK1808" s="0" t="s">
        <v>215</v>
      </c>
      <c r="BL1808" s="112" t="n">
        <v>4</v>
      </c>
      <c r="BM1808" s="112" t="n">
        <v>4</v>
      </c>
      <c r="BN1808" s="112" t="n">
        <v>4</v>
      </c>
      <c r="BO1808" s="111" t="n">
        <v>20</v>
      </c>
      <c r="BP1808" s="125" t="s">
        <v>200</v>
      </c>
      <c r="BQ1808" s="127" t="s">
        <v>216</v>
      </c>
    </row>
    <row r="1809" customFormat="false" ht="13.8" hidden="false" customHeight="false" outlineLevel="0" collapsed="false">
      <c r="A1809" s="0" t="s">
        <v>11788</v>
      </c>
      <c r="B1809" s="0" t="s">
        <v>11069</v>
      </c>
      <c r="C1809" s="0" t="s">
        <v>192</v>
      </c>
      <c r="D1809" s="0" t="s">
        <v>193</v>
      </c>
      <c r="E1809" s="0" t="s">
        <v>194</v>
      </c>
      <c r="F1809" s="0" t="s">
        <v>1509</v>
      </c>
      <c r="G1809" s="0" t="s">
        <v>196</v>
      </c>
      <c r="H1809" s="0" t="s">
        <v>901</v>
      </c>
      <c r="J1809" s="111" t="n">
        <v>1</v>
      </c>
      <c r="K1809" s="0" t="s">
        <v>198</v>
      </c>
      <c r="L1809" s="0" t="s">
        <v>198</v>
      </c>
      <c r="M1809" s="0" t="s">
        <v>199</v>
      </c>
      <c r="Q1809" s="120"/>
      <c r="R1809" s="0" t="s">
        <v>16</v>
      </c>
      <c r="S1809" s="0" t="s">
        <v>5247</v>
      </c>
      <c r="T1809" s="0" t="s">
        <v>198</v>
      </c>
      <c r="U1809" s="0" t="s">
        <v>202</v>
      </c>
      <c r="V1809" s="0" t="s">
        <v>1790</v>
      </c>
      <c r="W1809" s="110" t="s">
        <v>204</v>
      </c>
      <c r="X1809" s="111" t="n">
        <v>2020</v>
      </c>
      <c r="Z1809" s="130" t="s">
        <v>221</v>
      </c>
      <c r="AA1809" s="122" t="s">
        <v>200</v>
      </c>
      <c r="AB1809" s="0" t="s">
        <v>11789</v>
      </c>
      <c r="AC1809" s="0" t="s">
        <v>11516</v>
      </c>
      <c r="AD1809" s="111" t="n">
        <v>2020</v>
      </c>
      <c r="AE1809" s="111" t="s">
        <v>5241</v>
      </c>
      <c r="AI1809" s="111" t="s">
        <v>294</v>
      </c>
      <c r="AJ1809" s="111" t="s">
        <v>6022</v>
      </c>
      <c r="AK1809" s="111" t="s">
        <v>11789</v>
      </c>
      <c r="AM1809" s="111" t="n">
        <v>2019</v>
      </c>
      <c r="AN1809" s="111" t="s">
        <v>297</v>
      </c>
      <c r="AT1809" s="0" t="s">
        <v>433</v>
      </c>
      <c r="AU1809" s="0" t="s">
        <v>11790</v>
      </c>
      <c r="AZ1809" s="0" t="s">
        <v>11791</v>
      </c>
      <c r="BA1809" s="124" t="s">
        <v>200</v>
      </c>
      <c r="BB1809" s="0" t="s">
        <v>248</v>
      </c>
      <c r="BC1809" s="0" t="s">
        <v>11792</v>
      </c>
      <c r="BD1809" s="0" t="s">
        <v>11793</v>
      </c>
      <c r="BE1809" s="0" t="s">
        <v>11235</v>
      </c>
      <c r="BG1809" s="125"/>
      <c r="BH1809" s="0" t="s">
        <v>253</v>
      </c>
      <c r="BI1809" s="112" t="n">
        <v>604565178282</v>
      </c>
      <c r="BJ1809" s="126"/>
      <c r="BK1809" s="0" t="s">
        <v>215</v>
      </c>
      <c r="BL1809" s="112" t="n">
        <v>4</v>
      </c>
      <c r="BM1809" s="112" t="n">
        <v>4</v>
      </c>
      <c r="BN1809" s="112" t="n">
        <v>4</v>
      </c>
      <c r="BO1809" s="111" t="n">
        <v>20</v>
      </c>
      <c r="BP1809" s="125"/>
      <c r="BQ1809" s="127"/>
    </row>
    <row r="1810" customFormat="false" ht="13.8" hidden="false" customHeight="false" outlineLevel="0" collapsed="false">
      <c r="A1810" s="0" t="s">
        <v>11794</v>
      </c>
      <c r="B1810" s="0" t="s">
        <v>11069</v>
      </c>
      <c r="C1810" s="0" t="s">
        <v>234</v>
      </c>
      <c r="D1810" s="0" t="s">
        <v>5239</v>
      </c>
      <c r="E1810" s="0" t="s">
        <v>194</v>
      </c>
      <c r="F1810" s="0" t="s">
        <v>195</v>
      </c>
      <c r="G1810" s="0" t="s">
        <v>196</v>
      </c>
      <c r="H1810" s="0" t="s">
        <v>197</v>
      </c>
      <c r="J1810" s="111" t="n">
        <v>1</v>
      </c>
      <c r="K1810" s="0" t="s">
        <v>198</v>
      </c>
      <c r="L1810" s="0" t="s">
        <v>198</v>
      </c>
      <c r="M1810" s="0" t="s">
        <v>199</v>
      </c>
      <c r="Q1810" s="120" t="s">
        <v>200</v>
      </c>
      <c r="R1810" s="0" t="s">
        <v>16</v>
      </c>
      <c r="S1810" s="0" t="s">
        <v>5247</v>
      </c>
      <c r="T1810" s="0" t="s">
        <v>198</v>
      </c>
      <c r="U1810" s="0" t="s">
        <v>285</v>
      </c>
      <c r="V1810" s="0" t="s">
        <v>1790</v>
      </c>
      <c r="W1810" s="110" t="s">
        <v>204</v>
      </c>
      <c r="X1810" s="111" t="n">
        <v>2019</v>
      </c>
      <c r="Y1810" s="111" t="s">
        <v>1624</v>
      </c>
      <c r="Z1810" s="130" t="s">
        <v>221</v>
      </c>
      <c r="AA1810" s="122" t="s">
        <v>200</v>
      </c>
      <c r="AB1810" s="0" t="s">
        <v>11795</v>
      </c>
      <c r="AC1810" s="0" t="s">
        <v>5249</v>
      </c>
      <c r="AD1810" s="111" t="s">
        <v>198</v>
      </c>
      <c r="AE1810" s="111" t="s">
        <v>198</v>
      </c>
      <c r="AI1810" s="111" t="s">
        <v>294</v>
      </c>
      <c r="AJ1810" s="111" t="s">
        <v>6022</v>
      </c>
      <c r="AK1810" s="0" t="s">
        <v>11795</v>
      </c>
      <c r="AM1810" s="111" t="n">
        <v>2014</v>
      </c>
      <c r="AN1810" s="111" t="s">
        <v>297</v>
      </c>
      <c r="AS1810" s="0" t="s">
        <v>11796</v>
      </c>
      <c r="AU1810" s="0" t="s">
        <v>434</v>
      </c>
      <c r="AY1810" s="0" t="s">
        <v>7996</v>
      </c>
      <c r="AZ1810" s="0" t="s">
        <v>11797</v>
      </c>
      <c r="BA1810" s="124" t="s">
        <v>200</v>
      </c>
      <c r="BB1810" s="0" t="s">
        <v>248</v>
      </c>
      <c r="BC1810" s="0" t="s">
        <v>6519</v>
      </c>
      <c r="BD1810" s="0" t="s">
        <v>6501</v>
      </c>
      <c r="BE1810" s="0" t="s">
        <v>2234</v>
      </c>
      <c r="BG1810" s="125"/>
      <c r="BH1810" s="0" t="s">
        <v>253</v>
      </c>
      <c r="BI1810" s="112" t="n">
        <v>819976022578</v>
      </c>
      <c r="BJ1810" s="126"/>
      <c r="BK1810" s="0" t="s">
        <v>215</v>
      </c>
      <c r="BL1810" s="112" t="n">
        <v>4</v>
      </c>
      <c r="BM1810" s="112" t="n">
        <v>4</v>
      </c>
      <c r="BN1810" s="112" t="n">
        <v>4</v>
      </c>
      <c r="BO1810" s="111" t="n">
        <v>40</v>
      </c>
      <c r="BP1810" s="125"/>
      <c r="BQ1810" s="127" t="s">
        <v>216</v>
      </c>
    </row>
    <row r="1811" customFormat="false" ht="13.8" hidden="false" customHeight="false" outlineLevel="0" collapsed="false">
      <c r="A1811" s="0" t="s">
        <v>11798</v>
      </c>
      <c r="B1811" s="0" t="s">
        <v>11069</v>
      </c>
      <c r="C1811" s="0" t="s">
        <v>532</v>
      </c>
      <c r="D1811" s="0" t="s">
        <v>1333</v>
      </c>
      <c r="E1811" s="0" t="s">
        <v>194</v>
      </c>
      <c r="F1811" s="0" t="s">
        <v>1509</v>
      </c>
      <c r="G1811" s="0" t="s">
        <v>196</v>
      </c>
      <c r="H1811" s="0" t="s">
        <v>219</v>
      </c>
      <c r="J1811" s="111" t="n">
        <v>1</v>
      </c>
      <c r="K1811" s="0" t="s">
        <v>198</v>
      </c>
      <c r="L1811" s="0" t="s">
        <v>198</v>
      </c>
      <c r="M1811" s="0" t="s">
        <v>199</v>
      </c>
      <c r="O1811" s="0" t="s">
        <v>200</v>
      </c>
      <c r="Q1811" s="120" t="s">
        <v>200</v>
      </c>
      <c r="R1811" s="0" t="s">
        <v>16</v>
      </c>
      <c r="S1811" s="0" t="s">
        <v>5247</v>
      </c>
      <c r="T1811" s="0" t="s">
        <v>198</v>
      </c>
      <c r="U1811" s="0" t="s">
        <v>285</v>
      </c>
      <c r="V1811" s="0" t="s">
        <v>1790</v>
      </c>
      <c r="W1811" s="110" t="s">
        <v>204</v>
      </c>
      <c r="X1811" s="111" t="n">
        <v>2018</v>
      </c>
      <c r="Y1811" s="111" t="s">
        <v>205</v>
      </c>
      <c r="Z1811" s="111" t="s">
        <v>221</v>
      </c>
      <c r="AA1811" s="122" t="s">
        <v>200</v>
      </c>
      <c r="AB1811" s="0" t="s">
        <v>11799</v>
      </c>
      <c r="AC1811" s="0" t="s">
        <v>5249</v>
      </c>
      <c r="AD1811" s="111" t="s">
        <v>198</v>
      </c>
      <c r="AE1811" s="111" t="s">
        <v>198</v>
      </c>
      <c r="AG1811" s="130"/>
      <c r="AI1811" s="111" t="s">
        <v>294</v>
      </c>
      <c r="AJ1811" s="111" t="s">
        <v>6022</v>
      </c>
      <c r="AK1811" s="0" t="s">
        <v>11799</v>
      </c>
      <c r="AM1811" s="111" t="n">
        <v>2016</v>
      </c>
      <c r="AN1811" s="111" t="s">
        <v>510</v>
      </c>
      <c r="AR1811" s="0" t="s">
        <v>224</v>
      </c>
      <c r="AT1811" s="0" t="s">
        <v>354</v>
      </c>
      <c r="AU1811" s="0" t="s">
        <v>200</v>
      </c>
      <c r="AV1811" s="0" t="s">
        <v>200</v>
      </c>
      <c r="AY1811" s="0" t="s">
        <v>5044</v>
      </c>
      <c r="AZ1811" s="0" t="s">
        <v>11800</v>
      </c>
      <c r="BA1811" s="124" t="s">
        <v>200</v>
      </c>
      <c r="BB1811" s="0" t="s">
        <v>248</v>
      </c>
      <c r="BC1811" s="0" t="s">
        <v>11801</v>
      </c>
      <c r="BD1811" s="0" t="s">
        <v>11802</v>
      </c>
      <c r="BE1811" s="0" t="s">
        <v>11803</v>
      </c>
      <c r="BF1811" s="0" t="s">
        <v>200</v>
      </c>
      <c r="BG1811" s="125" t="s">
        <v>200</v>
      </c>
      <c r="BH1811" s="0" t="s">
        <v>253</v>
      </c>
      <c r="BI1811" s="112" t="n">
        <v>819976021359</v>
      </c>
      <c r="BJ1811" s="126" t="s">
        <v>200</v>
      </c>
      <c r="BK1811" s="0" t="s">
        <v>215</v>
      </c>
      <c r="BL1811" s="112" t="n">
        <v>4</v>
      </c>
      <c r="BM1811" s="112" t="n">
        <v>4</v>
      </c>
      <c r="BN1811" s="112" t="n">
        <v>4</v>
      </c>
      <c r="BO1811" s="111" t="n">
        <v>60</v>
      </c>
      <c r="BP1811" s="125" t="s">
        <v>200</v>
      </c>
      <c r="BQ1811" s="127" t="s">
        <v>216</v>
      </c>
    </row>
    <row r="1812" customFormat="false" ht="13.8" hidden="false" customHeight="false" outlineLevel="0" collapsed="false">
      <c r="A1812" s="0" t="s">
        <v>11804</v>
      </c>
      <c r="B1812" s="0" t="s">
        <v>11069</v>
      </c>
      <c r="C1812" s="0" t="s">
        <v>361</v>
      </c>
      <c r="D1812" s="0" t="s">
        <v>1333</v>
      </c>
      <c r="E1812" s="0" t="s">
        <v>194</v>
      </c>
      <c r="F1812" s="0" t="s">
        <v>2487</v>
      </c>
      <c r="G1812" s="0" t="s">
        <v>362</v>
      </c>
      <c r="H1812" s="0" t="s">
        <v>1287</v>
      </c>
      <c r="J1812" s="111" t="n">
        <v>1</v>
      </c>
      <c r="K1812" s="0" t="s">
        <v>198</v>
      </c>
      <c r="L1812" s="0" t="s">
        <v>198</v>
      </c>
      <c r="M1812" s="0" t="s">
        <v>199</v>
      </c>
      <c r="O1812" s="0" t="s">
        <v>200</v>
      </c>
      <c r="Q1812" s="120" t="s">
        <v>200</v>
      </c>
      <c r="R1812" s="0" t="s">
        <v>16</v>
      </c>
      <c r="S1812" s="0" t="s">
        <v>201</v>
      </c>
      <c r="T1812" s="0" t="s">
        <v>198</v>
      </c>
      <c r="U1812" s="0" t="s">
        <v>202</v>
      </c>
      <c r="V1812" s="0" t="s">
        <v>1790</v>
      </c>
      <c r="W1812" s="110" t="s">
        <v>204</v>
      </c>
      <c r="X1812" s="111" t="n">
        <v>2021</v>
      </c>
      <c r="Z1812" s="111" t="s">
        <v>221</v>
      </c>
      <c r="AA1812" s="122" t="s">
        <v>200</v>
      </c>
      <c r="AB1812" s="0" t="s">
        <v>6342</v>
      </c>
      <c r="AC1812" s="0" t="s">
        <v>5506</v>
      </c>
      <c r="AD1812" s="111" t="n">
        <v>2021</v>
      </c>
      <c r="AE1812" s="111" t="s">
        <v>198</v>
      </c>
      <c r="AI1812" s="111" t="s">
        <v>1313</v>
      </c>
      <c r="AJ1812" s="111" t="s">
        <v>4695</v>
      </c>
      <c r="AK1812" s="111" t="s">
        <v>6342</v>
      </c>
      <c r="AM1812" s="111" t="n">
        <v>2011</v>
      </c>
      <c r="AN1812" s="111" t="s">
        <v>208</v>
      </c>
      <c r="AO1812" s="0" t="s">
        <v>4360</v>
      </c>
      <c r="AP1812" s="0" t="s">
        <v>200</v>
      </c>
      <c r="AR1812" s="0" t="s">
        <v>2987</v>
      </c>
      <c r="AS1812" s="0" t="s">
        <v>200</v>
      </c>
      <c r="AT1812" s="0" t="s">
        <v>2988</v>
      </c>
      <c r="AU1812" s="0" t="s">
        <v>1871</v>
      </c>
      <c r="AV1812" s="0" t="s">
        <v>200</v>
      </c>
      <c r="AZ1812" s="0" t="s">
        <v>11805</v>
      </c>
      <c r="BA1812" s="124" t="s">
        <v>200</v>
      </c>
      <c r="BB1812" s="0" t="s">
        <v>248</v>
      </c>
      <c r="BC1812" s="0" t="s">
        <v>11806</v>
      </c>
      <c r="BD1812" s="0" t="s">
        <v>11807</v>
      </c>
      <c r="BE1812" s="0" t="s">
        <v>11808</v>
      </c>
      <c r="BG1812" s="125" t="s">
        <v>200</v>
      </c>
      <c r="BH1812" s="0" t="s">
        <v>253</v>
      </c>
      <c r="BI1812" s="112" t="n">
        <v>5060690792055</v>
      </c>
      <c r="BJ1812" s="126" t="s">
        <v>200</v>
      </c>
      <c r="BK1812" s="0" t="s">
        <v>215</v>
      </c>
      <c r="BL1812" s="112" t="n">
        <v>4</v>
      </c>
      <c r="BM1812" s="112" t="n">
        <v>4</v>
      </c>
      <c r="BN1812" s="112" t="n">
        <v>4</v>
      </c>
      <c r="BO1812" s="111" t="n">
        <v>20</v>
      </c>
      <c r="BP1812" s="125" t="s">
        <v>200</v>
      </c>
      <c r="BQ1812" s="127"/>
    </row>
    <row r="1813" customFormat="false" ht="13.8" hidden="false" customHeight="false" outlineLevel="0" collapsed="false">
      <c r="A1813" s="0" t="s">
        <v>11809</v>
      </c>
      <c r="B1813" s="0" t="s">
        <v>11069</v>
      </c>
      <c r="C1813" s="0" t="s">
        <v>361</v>
      </c>
      <c r="D1813" s="0" t="s">
        <v>1333</v>
      </c>
      <c r="E1813" s="0" t="s">
        <v>194</v>
      </c>
      <c r="F1813" s="0" t="s">
        <v>2487</v>
      </c>
      <c r="G1813" s="0" t="s">
        <v>362</v>
      </c>
      <c r="H1813" s="0" t="s">
        <v>1287</v>
      </c>
      <c r="J1813" s="111" t="n">
        <v>1</v>
      </c>
      <c r="K1813" s="0" t="s">
        <v>198</v>
      </c>
      <c r="L1813" s="0" t="s">
        <v>198</v>
      </c>
      <c r="M1813" s="0" t="s">
        <v>199</v>
      </c>
      <c r="O1813" s="0" t="s">
        <v>200</v>
      </c>
      <c r="Q1813" s="120" t="s">
        <v>200</v>
      </c>
      <c r="R1813" s="0" t="s">
        <v>16</v>
      </c>
      <c r="S1813" s="0" t="s">
        <v>201</v>
      </c>
      <c r="T1813" s="0" t="s">
        <v>198</v>
      </c>
      <c r="U1813" s="0" t="s">
        <v>202</v>
      </c>
      <c r="V1813" s="0" t="s">
        <v>1790</v>
      </c>
      <c r="W1813" s="110" t="s">
        <v>204</v>
      </c>
      <c r="X1813" s="111" t="n">
        <v>2018</v>
      </c>
      <c r="Z1813" s="111" t="s">
        <v>221</v>
      </c>
      <c r="AA1813" s="122" t="s">
        <v>200</v>
      </c>
      <c r="AB1813" s="0" t="s">
        <v>6342</v>
      </c>
      <c r="AC1813" s="0" t="s">
        <v>5506</v>
      </c>
      <c r="AD1813" s="111" t="n">
        <v>2018</v>
      </c>
      <c r="AE1813" s="111" t="s">
        <v>198</v>
      </c>
      <c r="AI1813" s="111" t="s">
        <v>207</v>
      </c>
      <c r="AK1813" s="111" t="str">
        <f aca="false">(AB1813)</f>
        <v>Inti creates</v>
      </c>
      <c r="AM1813" s="111" t="n">
        <f aca="false">AD1813</f>
        <v>2018</v>
      </c>
      <c r="AN1813" s="111" t="s">
        <v>208</v>
      </c>
      <c r="AO1813" s="0" t="s">
        <v>4360</v>
      </c>
      <c r="AP1813" s="0" t="s">
        <v>200</v>
      </c>
      <c r="AR1813" s="0" t="s">
        <v>11810</v>
      </c>
      <c r="AS1813" s="0" t="s">
        <v>200</v>
      </c>
      <c r="AT1813" s="0" t="s">
        <v>2988</v>
      </c>
      <c r="AU1813" s="0" t="s">
        <v>1871</v>
      </c>
      <c r="AV1813" s="0" t="s">
        <v>200</v>
      </c>
      <c r="AZ1813" s="0" t="s">
        <v>11811</v>
      </c>
      <c r="BA1813" s="124" t="s">
        <v>200</v>
      </c>
      <c r="BB1813" s="0" t="s">
        <v>248</v>
      </c>
      <c r="BC1813" s="0" t="s">
        <v>11812</v>
      </c>
      <c r="BD1813" s="0" t="s">
        <v>11813</v>
      </c>
      <c r="BE1813" s="0" t="s">
        <v>11814</v>
      </c>
      <c r="BF1813" s="0" t="s">
        <v>11815</v>
      </c>
      <c r="BG1813" s="125" t="s">
        <v>200</v>
      </c>
      <c r="BH1813" s="0" t="s">
        <v>253</v>
      </c>
      <c r="BI1813" s="112" t="n">
        <v>5060201658313</v>
      </c>
      <c r="BJ1813" s="126" t="s">
        <v>200</v>
      </c>
      <c r="BK1813" s="0" t="s">
        <v>215</v>
      </c>
      <c r="BL1813" s="112" t="n">
        <v>4</v>
      </c>
      <c r="BM1813" s="112" t="n">
        <v>4</v>
      </c>
      <c r="BN1813" s="112" t="n">
        <v>4</v>
      </c>
      <c r="BO1813" s="111" t="n">
        <v>20</v>
      </c>
      <c r="BP1813" s="125" t="s">
        <v>200</v>
      </c>
      <c r="BQ1813" s="127" t="s">
        <v>216</v>
      </c>
    </row>
    <row r="1814" customFormat="false" ht="13.8" hidden="false" customHeight="false" outlineLevel="0" collapsed="false">
      <c r="A1814" s="0" t="s">
        <v>11816</v>
      </c>
      <c r="B1814" s="0" t="s">
        <v>11069</v>
      </c>
      <c r="C1814" s="0" t="s">
        <v>5078</v>
      </c>
      <c r="D1814" s="0" t="s">
        <v>193</v>
      </c>
      <c r="E1814" s="0" t="s">
        <v>313</v>
      </c>
      <c r="F1814" s="0" t="s">
        <v>314</v>
      </c>
      <c r="G1814" s="0" t="s">
        <v>330</v>
      </c>
      <c r="H1814" s="0" t="s">
        <v>197</v>
      </c>
      <c r="J1814" s="111" t="n">
        <v>1</v>
      </c>
      <c r="K1814" s="0" t="s">
        <v>198</v>
      </c>
      <c r="L1814" s="0" t="s">
        <v>198</v>
      </c>
      <c r="M1814" s="0" t="s">
        <v>199</v>
      </c>
      <c r="Q1814" s="120"/>
      <c r="R1814" s="0" t="s">
        <v>16</v>
      </c>
      <c r="S1814" s="0" t="s">
        <v>201</v>
      </c>
      <c r="T1814" s="0" t="s">
        <v>198</v>
      </c>
      <c r="U1814" s="0" t="s">
        <v>285</v>
      </c>
      <c r="V1814" s="0" t="s">
        <v>1790</v>
      </c>
      <c r="W1814" s="110" t="s">
        <v>204</v>
      </c>
      <c r="X1814" s="111" t="n">
        <v>2021</v>
      </c>
      <c r="Y1814" s="111" t="s">
        <v>498</v>
      </c>
      <c r="Z1814" s="111" t="s">
        <v>757</v>
      </c>
      <c r="AA1814" s="122"/>
      <c r="AB1814" s="0" t="s">
        <v>9448</v>
      </c>
      <c r="AC1814" s="0" t="s">
        <v>9448</v>
      </c>
      <c r="AD1814" s="111" t="s">
        <v>198</v>
      </c>
      <c r="AE1814" s="111" t="s">
        <v>222</v>
      </c>
      <c r="AI1814" s="111" t="s">
        <v>207</v>
      </c>
      <c r="AK1814" s="111" t="str">
        <f aca="false">(AB1814)</f>
        <v>Nintendo</v>
      </c>
      <c r="AM1814" s="111" t="n">
        <v>2021</v>
      </c>
      <c r="AN1814" s="111" t="s">
        <v>208</v>
      </c>
      <c r="AO1814" s="0" t="s">
        <v>9045</v>
      </c>
      <c r="AZ1814" s="0" t="s">
        <v>11817</v>
      </c>
      <c r="BA1814" s="124" t="s">
        <v>200</v>
      </c>
      <c r="BB1814" s="0" t="s">
        <v>248</v>
      </c>
      <c r="BC1814" s="0" t="s">
        <v>11818</v>
      </c>
      <c r="BE1814" s="0" t="s">
        <v>11819</v>
      </c>
      <c r="BG1814" s="125"/>
      <c r="BH1814" s="0" t="s">
        <v>253</v>
      </c>
      <c r="BI1814" s="112" t="n">
        <v>45496597658</v>
      </c>
      <c r="BJ1814" s="126"/>
      <c r="BK1814" s="0" t="s">
        <v>215</v>
      </c>
      <c r="BL1814" s="112" t="n">
        <v>4</v>
      </c>
      <c r="BM1814" s="112" t="n">
        <v>4</v>
      </c>
      <c r="BN1814" s="112" t="n">
        <v>4</v>
      </c>
      <c r="BO1814" s="111" t="n">
        <v>20</v>
      </c>
      <c r="BP1814" s="125"/>
      <c r="BQ1814" s="127"/>
    </row>
    <row r="1815" customFormat="false" ht="13.8" hidden="false" customHeight="false" outlineLevel="0" collapsed="false">
      <c r="A1815" s="0" t="s">
        <v>11820</v>
      </c>
      <c r="B1815" s="0" t="s">
        <v>11069</v>
      </c>
      <c r="C1815" s="0" t="s">
        <v>818</v>
      </c>
      <c r="D1815" s="0" t="s">
        <v>1333</v>
      </c>
      <c r="E1815" s="0" t="s">
        <v>313</v>
      </c>
      <c r="F1815" s="0" t="s">
        <v>314</v>
      </c>
      <c r="G1815" s="0" t="s">
        <v>880</v>
      </c>
      <c r="H1815" s="0" t="s">
        <v>838</v>
      </c>
      <c r="I1815" s="0" t="s">
        <v>3115</v>
      </c>
      <c r="J1815" s="111" t="n">
        <v>4</v>
      </c>
      <c r="K1815" s="0" t="s">
        <v>198</v>
      </c>
      <c r="L1815" s="0" t="s">
        <v>392</v>
      </c>
      <c r="M1815" s="0" t="s">
        <v>199</v>
      </c>
      <c r="O1815" s="0" t="s">
        <v>200</v>
      </c>
      <c r="Q1815" s="120" t="s">
        <v>200</v>
      </c>
      <c r="R1815" s="0" t="s">
        <v>16</v>
      </c>
      <c r="S1815" s="0" t="s">
        <v>201</v>
      </c>
      <c r="T1815" s="0" t="s">
        <v>198</v>
      </c>
      <c r="U1815" s="0" t="s">
        <v>202</v>
      </c>
      <c r="V1815" s="0" t="s">
        <v>1790</v>
      </c>
      <c r="W1815" s="110" t="s">
        <v>204</v>
      </c>
      <c r="X1815" s="111" t="n">
        <v>2017</v>
      </c>
      <c r="Z1815" s="111" t="s">
        <v>198</v>
      </c>
      <c r="AA1815" s="122" t="s">
        <v>200</v>
      </c>
      <c r="AB1815" s="0" t="s">
        <v>3450</v>
      </c>
      <c r="AC1815" s="0" t="s">
        <v>8503</v>
      </c>
      <c r="AD1815" s="111" t="n">
        <v>2017</v>
      </c>
      <c r="AE1815" s="111" t="s">
        <v>5241</v>
      </c>
      <c r="AI1815" s="111" t="s">
        <v>294</v>
      </c>
      <c r="AJ1815" s="111" t="s">
        <v>6022</v>
      </c>
      <c r="AK1815" s="0" t="s">
        <v>3450</v>
      </c>
      <c r="AM1815" s="111" t="n">
        <v>2016</v>
      </c>
      <c r="AN1815" s="111" t="s">
        <v>510</v>
      </c>
      <c r="AO1815" s="0" t="s">
        <v>4360</v>
      </c>
      <c r="AP1815" s="0" t="s">
        <v>200</v>
      </c>
      <c r="AZ1815" s="0" t="s">
        <v>11821</v>
      </c>
      <c r="BA1815" s="124" t="s">
        <v>200</v>
      </c>
      <c r="BB1815" s="0" t="s">
        <v>248</v>
      </c>
      <c r="BC1815" s="0" t="s">
        <v>11822</v>
      </c>
      <c r="BD1815" s="0" t="s">
        <v>11823</v>
      </c>
      <c r="BE1815" s="0" t="s">
        <v>11824</v>
      </c>
      <c r="BF1815" s="0" t="s">
        <v>11825</v>
      </c>
      <c r="BG1815" s="125" t="s">
        <v>200</v>
      </c>
      <c r="BH1815" s="0" t="s">
        <v>253</v>
      </c>
      <c r="BI1815" s="112" t="n">
        <v>3760156481616</v>
      </c>
      <c r="BJ1815" s="126" t="s">
        <v>200</v>
      </c>
      <c r="BK1815" s="0" t="s">
        <v>215</v>
      </c>
      <c r="BL1815" s="112" t="n">
        <v>4</v>
      </c>
      <c r="BM1815" s="112" t="n">
        <v>4</v>
      </c>
      <c r="BN1815" s="112" t="n">
        <v>4</v>
      </c>
      <c r="BO1815" s="111" t="n">
        <v>20</v>
      </c>
      <c r="BP1815" s="125" t="s">
        <v>200</v>
      </c>
      <c r="BQ1815" s="127" t="s">
        <v>216</v>
      </c>
    </row>
    <row r="1816" customFormat="false" ht="13.8" hidden="false" customHeight="false" outlineLevel="0" collapsed="false">
      <c r="A1816" s="0" t="s">
        <v>11826</v>
      </c>
      <c r="B1816" s="0" t="s">
        <v>11069</v>
      </c>
      <c r="C1816" s="0" t="s">
        <v>490</v>
      </c>
      <c r="D1816" s="0" t="s">
        <v>1333</v>
      </c>
      <c r="E1816" s="0" t="s">
        <v>194</v>
      </c>
      <c r="F1816" s="0" t="s">
        <v>195</v>
      </c>
      <c r="G1816" s="0" t="s">
        <v>880</v>
      </c>
      <c r="H1816" s="0" t="s">
        <v>197</v>
      </c>
      <c r="J1816" s="111" t="n">
        <v>1</v>
      </c>
      <c r="K1816" s="0" t="s">
        <v>198</v>
      </c>
      <c r="L1816" s="0" t="s">
        <v>198</v>
      </c>
      <c r="M1816" s="0" t="s">
        <v>199</v>
      </c>
      <c r="Q1816" s="120"/>
      <c r="R1816" s="0" t="s">
        <v>16</v>
      </c>
      <c r="S1816" s="0" t="s">
        <v>201</v>
      </c>
      <c r="T1816" s="0" t="s">
        <v>198</v>
      </c>
      <c r="U1816" s="0" t="s">
        <v>202</v>
      </c>
      <c r="V1816" s="0" t="s">
        <v>1790</v>
      </c>
      <c r="W1816" s="110" t="s">
        <v>204</v>
      </c>
      <c r="X1816" s="111" t="n">
        <v>2021</v>
      </c>
      <c r="Z1816" s="111" t="s">
        <v>198</v>
      </c>
      <c r="AA1816" s="122"/>
      <c r="AB1816" s="0" t="s">
        <v>11827</v>
      </c>
      <c r="AC1816" s="0" t="s">
        <v>11253</v>
      </c>
      <c r="AD1816" s="111" t="n">
        <v>2021</v>
      </c>
      <c r="AE1816" s="111" t="s">
        <v>198</v>
      </c>
      <c r="AI1816" s="111" t="s">
        <v>207</v>
      </c>
      <c r="AK1816" s="0" t="s">
        <v>11827</v>
      </c>
      <c r="AM1816" s="111" t="n">
        <v>2021</v>
      </c>
      <c r="AN1816" s="111" t="s">
        <v>263</v>
      </c>
      <c r="AZ1816" s="0" t="s">
        <v>11828</v>
      </c>
      <c r="BA1816" s="124" t="s">
        <v>200</v>
      </c>
      <c r="BB1816" s="0" t="s">
        <v>248</v>
      </c>
      <c r="BC1816" s="0" t="s">
        <v>11829</v>
      </c>
      <c r="BD1816" s="0" t="s">
        <v>501</v>
      </c>
      <c r="BE1816" s="0" t="s">
        <v>11830</v>
      </c>
      <c r="BF1816" s="0" t="s">
        <v>11831</v>
      </c>
      <c r="BG1816" s="125"/>
      <c r="BH1816" s="0" t="s">
        <v>253</v>
      </c>
      <c r="BI1816" s="112" t="n">
        <v>5056280417507</v>
      </c>
      <c r="BJ1816" s="126"/>
      <c r="BK1816" s="0" t="s">
        <v>215</v>
      </c>
      <c r="BL1816" s="112" t="n">
        <v>4</v>
      </c>
      <c r="BM1816" s="112" t="n">
        <v>4</v>
      </c>
      <c r="BN1816" s="112" t="n">
        <v>4</v>
      </c>
      <c r="BO1816" s="111" t="n">
        <v>20</v>
      </c>
      <c r="BP1816" s="125"/>
      <c r="BQ1816" s="127"/>
    </row>
    <row r="1817" customFormat="false" ht="13.8" hidden="false" customHeight="false" outlineLevel="0" collapsed="false">
      <c r="A1817" s="0" t="s">
        <v>11832</v>
      </c>
      <c r="B1817" s="0" t="s">
        <v>11069</v>
      </c>
      <c r="C1817" s="131" t="s">
        <v>558</v>
      </c>
      <c r="D1817" s="131" t="s">
        <v>193</v>
      </c>
      <c r="E1817" s="0" t="s">
        <v>194</v>
      </c>
      <c r="F1817" s="0" t="s">
        <v>195</v>
      </c>
      <c r="G1817" s="0" t="s">
        <v>196</v>
      </c>
      <c r="H1817" s="0" t="s">
        <v>197</v>
      </c>
      <c r="I1817" s="131"/>
      <c r="J1817" s="130" t="n">
        <v>1</v>
      </c>
      <c r="K1817" s="131" t="s">
        <v>198</v>
      </c>
      <c r="L1817" s="0" t="s">
        <v>198</v>
      </c>
      <c r="M1817" s="0" t="s">
        <v>199</v>
      </c>
      <c r="O1817" s="0" t="s">
        <v>200</v>
      </c>
      <c r="Q1817" s="120" t="s">
        <v>200</v>
      </c>
      <c r="R1817" s="0" t="s">
        <v>16</v>
      </c>
      <c r="S1817" s="131" t="s">
        <v>1834</v>
      </c>
      <c r="T1817" s="131" t="s">
        <v>4851</v>
      </c>
      <c r="U1817" s="131" t="s">
        <v>202</v>
      </c>
      <c r="V1817" s="0" t="s">
        <v>1790</v>
      </c>
      <c r="W1817" s="110" t="s">
        <v>204</v>
      </c>
      <c r="X1817" s="130" t="n">
        <v>2019</v>
      </c>
      <c r="Y1817" s="130"/>
      <c r="Z1817" s="130" t="s">
        <v>221</v>
      </c>
      <c r="AA1817" s="122" t="s">
        <v>200</v>
      </c>
      <c r="AB1817" s="131" t="s">
        <v>2551</v>
      </c>
      <c r="AC1817" s="131" t="s">
        <v>5724</v>
      </c>
      <c r="AD1817" s="130" t="n">
        <v>2019</v>
      </c>
      <c r="AE1817" s="130" t="s">
        <v>198</v>
      </c>
      <c r="AF1817" s="130"/>
      <c r="AG1817" s="130"/>
      <c r="AH1817" s="130"/>
      <c r="AI1817" s="130" t="s">
        <v>294</v>
      </c>
      <c r="AJ1817" s="130" t="s">
        <v>11086</v>
      </c>
      <c r="AK1817" s="130" t="s">
        <v>2551</v>
      </c>
      <c r="AM1817" s="130" t="n">
        <v>2000</v>
      </c>
      <c r="AN1817" s="130" t="s">
        <v>2552</v>
      </c>
      <c r="AO1817" s="131"/>
      <c r="AS1817" s="0" t="s">
        <v>200</v>
      </c>
      <c r="AV1817" s="0" t="s">
        <v>200</v>
      </c>
      <c r="AZ1817" s="131" t="s">
        <v>11833</v>
      </c>
      <c r="BA1817" s="124" t="s">
        <v>200</v>
      </c>
      <c r="BB1817" s="0" t="s">
        <v>210</v>
      </c>
      <c r="BC1817" s="104" t="s">
        <v>11834</v>
      </c>
      <c r="BE1817" s="0" t="s">
        <v>11835</v>
      </c>
      <c r="BG1817" s="125" t="s">
        <v>200</v>
      </c>
      <c r="BH1817" s="0" t="s">
        <v>4172</v>
      </c>
      <c r="BI1817" s="112" t="n">
        <v>3770011615407</v>
      </c>
      <c r="BJ1817" s="126" t="s">
        <v>200</v>
      </c>
      <c r="BK1817" s="131" t="s">
        <v>215</v>
      </c>
      <c r="BL1817" s="112" t="n">
        <v>4</v>
      </c>
      <c r="BM1817" s="112" t="n">
        <v>4</v>
      </c>
      <c r="BN1817" s="112" t="n">
        <v>4</v>
      </c>
      <c r="BO1817" s="111" t="n">
        <v>20</v>
      </c>
      <c r="BP1817" s="125" t="s">
        <v>200</v>
      </c>
      <c r="BQ1817" s="127" t="s">
        <v>216</v>
      </c>
    </row>
    <row r="1818" customFormat="false" ht="13.8" hidden="false" customHeight="false" outlineLevel="0" collapsed="false">
      <c r="A1818" s="0" t="s">
        <v>11836</v>
      </c>
      <c r="B1818" s="0" t="s">
        <v>11069</v>
      </c>
      <c r="C1818" s="131" t="s">
        <v>1394</v>
      </c>
      <c r="D1818" s="131" t="s">
        <v>1333</v>
      </c>
      <c r="E1818" s="0" t="s">
        <v>194</v>
      </c>
      <c r="F1818" s="0" t="s">
        <v>195</v>
      </c>
      <c r="G1818" s="0" t="s">
        <v>196</v>
      </c>
      <c r="H1818" s="0" t="s">
        <v>197</v>
      </c>
      <c r="I1818" s="131"/>
      <c r="J1818" s="130" t="n">
        <v>2</v>
      </c>
      <c r="K1818" s="131" t="s">
        <v>198</v>
      </c>
      <c r="L1818" s="0" t="s">
        <v>533</v>
      </c>
      <c r="M1818" s="0" t="s">
        <v>199</v>
      </c>
      <c r="Q1818" s="120"/>
      <c r="R1818" s="0" t="s">
        <v>16</v>
      </c>
      <c r="S1818" s="131" t="s">
        <v>201</v>
      </c>
      <c r="T1818" s="0" t="s">
        <v>198</v>
      </c>
      <c r="U1818" s="131" t="s">
        <v>202</v>
      </c>
      <c r="V1818" s="0" t="s">
        <v>1790</v>
      </c>
      <c r="W1818" s="110" t="s">
        <v>204</v>
      </c>
      <c r="X1818" s="130" t="n">
        <v>2018</v>
      </c>
      <c r="Y1818" s="130" t="s">
        <v>498</v>
      </c>
      <c r="Z1818" s="130" t="s">
        <v>221</v>
      </c>
      <c r="AA1818" s="122" t="s">
        <v>200</v>
      </c>
      <c r="AB1818" s="131" t="s">
        <v>11837</v>
      </c>
      <c r="AC1818" s="131" t="s">
        <v>5710</v>
      </c>
      <c r="AD1818" s="130" t="n">
        <v>2018</v>
      </c>
      <c r="AE1818" s="130" t="s">
        <v>222</v>
      </c>
      <c r="AF1818" s="130"/>
      <c r="AG1818" s="130"/>
      <c r="AH1818" s="130"/>
      <c r="AI1818" s="130" t="s">
        <v>207</v>
      </c>
      <c r="AJ1818" s="130"/>
      <c r="AK1818" s="111" t="str">
        <f aca="false">(AB1818)</f>
        <v>Byterocker’s game</v>
      </c>
      <c r="AM1818" s="111" t="n">
        <f aca="false">AD1818</f>
        <v>2018</v>
      </c>
      <c r="AN1818" s="130" t="s">
        <v>2009</v>
      </c>
      <c r="AO1818" s="131"/>
      <c r="AT1818" s="0" t="s">
        <v>381</v>
      </c>
      <c r="AU1818" s="0" t="s">
        <v>434</v>
      </c>
      <c r="AZ1818" s="131" t="s">
        <v>11838</v>
      </c>
      <c r="BA1818" s="124" t="s">
        <v>200</v>
      </c>
      <c r="BB1818" s="0" t="s">
        <v>248</v>
      </c>
      <c r="BC1818" s="104" t="s">
        <v>11839</v>
      </c>
      <c r="BE1818" s="0" t="s">
        <v>3877</v>
      </c>
      <c r="BG1818" s="125"/>
      <c r="BH1818" s="0" t="s">
        <v>253</v>
      </c>
      <c r="BI1818" s="112" t="n">
        <v>4009750520598</v>
      </c>
      <c r="BJ1818" s="126"/>
      <c r="BK1818" s="131" t="s">
        <v>215</v>
      </c>
      <c r="BL1818" s="112" t="n">
        <v>4</v>
      </c>
      <c r="BM1818" s="112" t="n">
        <v>4</v>
      </c>
      <c r="BN1818" s="112" t="n">
        <v>4</v>
      </c>
      <c r="BO1818" s="111" t="n">
        <v>20</v>
      </c>
      <c r="BP1818" s="125"/>
      <c r="BQ1818" s="127"/>
    </row>
    <row r="1819" customFormat="false" ht="13.8" hidden="false" customHeight="false" outlineLevel="0" collapsed="false">
      <c r="A1819" s="0" t="s">
        <v>11840</v>
      </c>
      <c r="B1819" s="0" t="s">
        <v>11069</v>
      </c>
      <c r="C1819" s="131" t="s">
        <v>490</v>
      </c>
      <c r="D1819" s="131" t="s">
        <v>193</v>
      </c>
      <c r="E1819" s="0" t="s">
        <v>194</v>
      </c>
      <c r="F1819" s="0" t="s">
        <v>195</v>
      </c>
      <c r="G1819" s="0" t="s">
        <v>196</v>
      </c>
      <c r="H1819" s="0" t="s">
        <v>197</v>
      </c>
      <c r="I1819" s="131"/>
      <c r="J1819" s="130" t="n">
        <v>1</v>
      </c>
      <c r="K1819" s="131" t="s">
        <v>198</v>
      </c>
      <c r="L1819" s="0" t="s">
        <v>198</v>
      </c>
      <c r="M1819" s="0" t="s">
        <v>199</v>
      </c>
      <c r="P1819" s="132"/>
      <c r="Q1819" s="120" t="s">
        <v>200</v>
      </c>
      <c r="R1819" s="0" t="s">
        <v>16</v>
      </c>
      <c r="S1819" s="131" t="s">
        <v>201</v>
      </c>
      <c r="T1819" s="0" t="s">
        <v>198</v>
      </c>
      <c r="U1819" s="131" t="s">
        <v>202</v>
      </c>
      <c r="V1819" s="0" t="s">
        <v>1790</v>
      </c>
      <c r="W1819" s="110" t="s">
        <v>204</v>
      </c>
      <c r="X1819" s="130" t="n">
        <v>2019</v>
      </c>
      <c r="Y1819" s="130"/>
      <c r="Z1819" s="130" t="s">
        <v>198</v>
      </c>
      <c r="AA1819" s="122" t="s">
        <v>200</v>
      </c>
      <c r="AB1819" s="131" t="s">
        <v>11841</v>
      </c>
      <c r="AC1819" s="131" t="s">
        <v>1209</v>
      </c>
      <c r="AD1819" s="130" t="n">
        <v>2019</v>
      </c>
      <c r="AE1819" s="130" t="s">
        <v>1004</v>
      </c>
      <c r="AF1819" s="130"/>
      <c r="AG1819" s="130"/>
      <c r="AH1819" s="130"/>
      <c r="AI1819" s="130" t="s">
        <v>922</v>
      </c>
      <c r="AJ1819" s="130" t="s">
        <v>1163</v>
      </c>
      <c r="AK1819" s="130" t="s">
        <v>11841</v>
      </c>
      <c r="AM1819" s="130" t="n">
        <v>2014</v>
      </c>
      <c r="AN1819" s="130" t="s">
        <v>208</v>
      </c>
      <c r="AO1819" s="131"/>
      <c r="AU1819" s="0" t="s">
        <v>267</v>
      </c>
      <c r="AZ1819" s="131" t="s">
        <v>11842</v>
      </c>
      <c r="BA1819" s="124" t="s">
        <v>200</v>
      </c>
      <c r="BB1819" s="0" t="s">
        <v>248</v>
      </c>
      <c r="BC1819" s="104" t="s">
        <v>11843</v>
      </c>
      <c r="BD1819" s="0" t="s">
        <v>11844</v>
      </c>
      <c r="BE1819" s="0" t="s">
        <v>11845</v>
      </c>
      <c r="BF1819" s="0" t="s">
        <v>11846</v>
      </c>
      <c r="BG1819" s="125" t="s">
        <v>200</v>
      </c>
      <c r="BH1819" s="0" t="s">
        <v>253</v>
      </c>
      <c r="BI1819" s="112" t="n">
        <v>800265939790</v>
      </c>
      <c r="BJ1819" s="126" t="s">
        <v>200</v>
      </c>
      <c r="BK1819" s="131" t="s">
        <v>215</v>
      </c>
      <c r="BL1819" s="112" t="n">
        <v>4</v>
      </c>
      <c r="BM1819" s="112" t="n">
        <v>4</v>
      </c>
      <c r="BN1819" s="112" t="n">
        <v>4</v>
      </c>
      <c r="BO1819" s="111" t="n">
        <v>20</v>
      </c>
      <c r="BP1819" s="125" t="s">
        <v>200</v>
      </c>
      <c r="BQ1819" s="127" t="s">
        <v>216</v>
      </c>
    </row>
    <row r="1820" customFormat="false" ht="13.8" hidden="false" customHeight="false" outlineLevel="0" collapsed="false">
      <c r="A1820" s="0" t="s">
        <v>11847</v>
      </c>
      <c r="B1820" s="0" t="s">
        <v>11069</v>
      </c>
      <c r="C1820" s="131" t="s">
        <v>1003</v>
      </c>
      <c r="D1820" s="131" t="s">
        <v>1333</v>
      </c>
      <c r="E1820" s="0" t="s">
        <v>194</v>
      </c>
      <c r="F1820" s="0" t="s">
        <v>195</v>
      </c>
      <c r="G1820" s="131" t="s">
        <v>330</v>
      </c>
      <c r="H1820" s="0" t="s">
        <v>197</v>
      </c>
      <c r="I1820" s="131"/>
      <c r="J1820" s="130" t="n">
        <v>1</v>
      </c>
      <c r="K1820" s="131" t="s">
        <v>198</v>
      </c>
      <c r="L1820" s="0" t="s">
        <v>198</v>
      </c>
      <c r="M1820" s="0" t="s">
        <v>199</v>
      </c>
      <c r="P1820" s="132"/>
      <c r="Q1820" s="120"/>
      <c r="R1820" s="0" t="s">
        <v>16</v>
      </c>
      <c r="S1820" s="131" t="s">
        <v>1834</v>
      </c>
      <c r="T1820" s="131" t="s">
        <v>3961</v>
      </c>
      <c r="U1820" s="131" t="s">
        <v>202</v>
      </c>
      <c r="V1820" s="0" t="s">
        <v>1790</v>
      </c>
      <c r="W1820" s="110" t="s">
        <v>204</v>
      </c>
      <c r="X1820" s="130" t="n">
        <v>2020</v>
      </c>
      <c r="Y1820" s="130"/>
      <c r="Z1820" s="130" t="s">
        <v>757</v>
      </c>
      <c r="AA1820" s="122"/>
      <c r="AB1820" s="131" t="s">
        <v>11848</v>
      </c>
      <c r="AC1820" s="0" t="s">
        <v>5026</v>
      </c>
      <c r="AD1820" s="130" t="n">
        <v>2020</v>
      </c>
      <c r="AE1820" s="130" t="s">
        <v>198</v>
      </c>
      <c r="AF1820" s="130"/>
      <c r="AG1820" s="130"/>
      <c r="AH1820" s="130"/>
      <c r="AI1820" s="130" t="s">
        <v>294</v>
      </c>
      <c r="AJ1820" s="130" t="s">
        <v>6022</v>
      </c>
      <c r="AK1820" s="131" t="s">
        <v>11848</v>
      </c>
      <c r="AM1820" s="130" t="n">
        <v>2018</v>
      </c>
      <c r="AN1820" s="130" t="s">
        <v>208</v>
      </c>
      <c r="AO1820" s="131"/>
      <c r="AT1820" s="0" t="s">
        <v>266</v>
      </c>
      <c r="AU1820" s="0" t="s">
        <v>244</v>
      </c>
      <c r="AV1820" s="0" t="s">
        <v>200</v>
      </c>
      <c r="AZ1820" s="131" t="s">
        <v>11849</v>
      </c>
      <c r="BA1820" s="124" t="s">
        <v>200</v>
      </c>
      <c r="BB1820" s="0" t="s">
        <v>248</v>
      </c>
      <c r="BC1820" s="104" t="s">
        <v>11850</v>
      </c>
      <c r="BD1820" s="0" t="s">
        <v>1797</v>
      </c>
      <c r="BG1820" s="125"/>
      <c r="BH1820" s="0" t="s">
        <v>2235</v>
      </c>
      <c r="BI1820" s="112" t="n">
        <v>810023035886</v>
      </c>
      <c r="BJ1820" s="126"/>
      <c r="BK1820" s="131" t="s">
        <v>215</v>
      </c>
      <c r="BL1820" s="112" t="n">
        <v>4</v>
      </c>
      <c r="BM1820" s="112" t="n">
        <v>4</v>
      </c>
      <c r="BN1820" s="112" t="n">
        <v>4</v>
      </c>
      <c r="BO1820" s="111" t="n">
        <v>20</v>
      </c>
      <c r="BP1820" s="125"/>
      <c r="BQ1820" s="127"/>
    </row>
    <row r="1821" customFormat="false" ht="13.8" hidden="false" customHeight="false" outlineLevel="0" collapsed="false">
      <c r="A1821" s="131" t="s">
        <v>11851</v>
      </c>
      <c r="B1821" s="0" t="s">
        <v>11069</v>
      </c>
      <c r="C1821" s="0" t="s">
        <v>218</v>
      </c>
      <c r="D1821" s="0" t="s">
        <v>1333</v>
      </c>
      <c r="E1821" s="0" t="s">
        <v>313</v>
      </c>
      <c r="F1821" s="0" t="s">
        <v>314</v>
      </c>
      <c r="G1821" s="0" t="s">
        <v>330</v>
      </c>
      <c r="H1821" s="0" t="s">
        <v>197</v>
      </c>
      <c r="J1821" s="111" t="n">
        <v>2</v>
      </c>
      <c r="K1821" s="0" t="s">
        <v>198</v>
      </c>
      <c r="L1821" s="0" t="s">
        <v>1050</v>
      </c>
      <c r="M1821" s="0" t="s">
        <v>220</v>
      </c>
      <c r="Q1821" s="120" t="s">
        <v>200</v>
      </c>
      <c r="R1821" s="131" t="s">
        <v>16</v>
      </c>
      <c r="S1821" s="131" t="s">
        <v>201</v>
      </c>
      <c r="T1821" s="0" t="s">
        <v>198</v>
      </c>
      <c r="U1821" s="131" t="s">
        <v>202</v>
      </c>
      <c r="V1821" s="0" t="s">
        <v>1790</v>
      </c>
      <c r="W1821" s="110" t="s">
        <v>204</v>
      </c>
      <c r="X1821" s="130" t="n">
        <v>2018</v>
      </c>
      <c r="Y1821" s="130" t="s">
        <v>205</v>
      </c>
      <c r="Z1821" s="130" t="s">
        <v>198</v>
      </c>
      <c r="AA1821" s="122" t="s">
        <v>200</v>
      </c>
      <c r="AB1821" s="131" t="s">
        <v>11852</v>
      </c>
      <c r="AC1821" s="131" t="s">
        <v>11853</v>
      </c>
      <c r="AD1821" s="130" t="n">
        <v>2019</v>
      </c>
      <c r="AE1821" s="130" t="s">
        <v>198</v>
      </c>
      <c r="AF1821" s="130"/>
      <c r="AG1821" s="130"/>
      <c r="AH1821" s="130"/>
      <c r="AI1821" s="130" t="s">
        <v>294</v>
      </c>
      <c r="AJ1821" s="130" t="s">
        <v>6022</v>
      </c>
      <c r="AK1821" s="131" t="s">
        <v>11852</v>
      </c>
      <c r="AM1821" s="130" t="n">
        <v>2014</v>
      </c>
      <c r="AN1821" s="130" t="s">
        <v>4091</v>
      </c>
      <c r="AS1821" s="0" t="s">
        <v>200</v>
      </c>
      <c r="AT1821" s="0" t="s">
        <v>381</v>
      </c>
      <c r="AU1821" s="0" t="s">
        <v>227</v>
      </c>
      <c r="AV1821" s="131" t="s">
        <v>200</v>
      </c>
      <c r="AW1821" s="131"/>
      <c r="AX1821" s="131"/>
      <c r="AY1821" s="131" t="s">
        <v>2040</v>
      </c>
      <c r="AZ1821" s="0" t="s">
        <v>11854</v>
      </c>
      <c r="BA1821" s="124" t="s">
        <v>200</v>
      </c>
      <c r="BB1821" s="0" t="s">
        <v>325</v>
      </c>
      <c r="BC1821" s="0" t="s">
        <v>11855</v>
      </c>
      <c r="BD1821" s="0" t="s">
        <v>11856</v>
      </c>
      <c r="BE1821" s="0" t="s">
        <v>11857</v>
      </c>
      <c r="BF1821" s="0" t="s">
        <v>11858</v>
      </c>
      <c r="BG1821" s="125" t="s">
        <v>200</v>
      </c>
      <c r="BH1821" s="0" t="s">
        <v>253</v>
      </c>
      <c r="BI1821" s="112" t="n">
        <v>4020628740962</v>
      </c>
      <c r="BJ1821" s="126" t="s">
        <v>200</v>
      </c>
      <c r="BK1821" s="131" t="s">
        <v>215</v>
      </c>
      <c r="BL1821" s="112" t="n">
        <v>4</v>
      </c>
      <c r="BM1821" s="112" t="n">
        <v>4</v>
      </c>
      <c r="BN1821" s="112" t="n">
        <v>4</v>
      </c>
      <c r="BO1821" s="111" t="n">
        <v>20</v>
      </c>
      <c r="BP1821" s="125" t="s">
        <v>200</v>
      </c>
      <c r="BQ1821" s="127" t="s">
        <v>200</v>
      </c>
    </row>
    <row r="1822" customFormat="false" ht="13.8" hidden="false" customHeight="false" outlineLevel="0" collapsed="false">
      <c r="A1822" s="0" t="s">
        <v>11859</v>
      </c>
      <c r="B1822" s="0" t="s">
        <v>11069</v>
      </c>
      <c r="C1822" s="0" t="s">
        <v>994</v>
      </c>
      <c r="D1822" s="0" t="s">
        <v>2537</v>
      </c>
      <c r="E1822" s="0" t="s">
        <v>194</v>
      </c>
      <c r="F1822" s="0" t="s">
        <v>195</v>
      </c>
      <c r="G1822" s="0" t="s">
        <v>196</v>
      </c>
      <c r="H1822" s="0" t="s">
        <v>219</v>
      </c>
      <c r="J1822" s="111" t="n">
        <v>1</v>
      </c>
      <c r="K1822" s="0" t="s">
        <v>198</v>
      </c>
      <c r="L1822" s="0" t="s">
        <v>198</v>
      </c>
      <c r="M1822" s="0" t="s">
        <v>199</v>
      </c>
      <c r="Q1822" s="120" t="s">
        <v>200</v>
      </c>
      <c r="R1822" s="0" t="s">
        <v>16</v>
      </c>
      <c r="S1822" s="0" t="s">
        <v>201</v>
      </c>
      <c r="T1822" s="0" t="s">
        <v>198</v>
      </c>
      <c r="U1822" s="0" t="s">
        <v>202</v>
      </c>
      <c r="V1822" s="0" t="s">
        <v>1790</v>
      </c>
      <c r="W1822" s="110" t="s">
        <v>204</v>
      </c>
      <c r="X1822" s="111" t="n">
        <v>2018</v>
      </c>
      <c r="Y1822" s="111" t="s">
        <v>205</v>
      </c>
      <c r="Z1822" s="130" t="s">
        <v>757</v>
      </c>
      <c r="AA1822" s="122" t="s">
        <v>200</v>
      </c>
      <c r="AB1822" s="0" t="s">
        <v>9255</v>
      </c>
      <c r="AC1822" s="0" t="s">
        <v>5026</v>
      </c>
      <c r="AD1822" s="111" t="n">
        <v>2018</v>
      </c>
      <c r="AE1822" s="111" t="s">
        <v>198</v>
      </c>
      <c r="AI1822" s="111" t="s">
        <v>294</v>
      </c>
      <c r="AJ1822" s="111" t="s">
        <v>5412</v>
      </c>
      <c r="AK1822" s="0" t="s">
        <v>9255</v>
      </c>
      <c r="AM1822" s="111" t="n">
        <v>2017</v>
      </c>
      <c r="AN1822" s="111" t="s">
        <v>208</v>
      </c>
      <c r="AT1822" s="0" t="s">
        <v>7130</v>
      </c>
      <c r="AU1822" s="0" t="s">
        <v>2297</v>
      </c>
      <c r="AV1822" s="0" t="s">
        <v>200</v>
      </c>
      <c r="AZ1822" s="0" t="s">
        <v>11860</v>
      </c>
      <c r="BA1822" s="124" t="s">
        <v>200</v>
      </c>
      <c r="BB1822" s="0" t="s">
        <v>248</v>
      </c>
      <c r="BC1822" s="0" t="s">
        <v>11861</v>
      </c>
      <c r="BD1822" s="0" t="s">
        <v>11862</v>
      </c>
      <c r="BE1822" s="0" t="s">
        <v>11863</v>
      </c>
      <c r="BF1822" s="0" t="s">
        <v>11864</v>
      </c>
      <c r="BG1822" s="125"/>
      <c r="BH1822" s="0" t="s">
        <v>253</v>
      </c>
      <c r="BI1822" s="112" t="n">
        <v>810023031314</v>
      </c>
      <c r="BJ1822" s="126"/>
      <c r="BK1822" s="0" t="s">
        <v>215</v>
      </c>
      <c r="BL1822" s="112" t="n">
        <v>4</v>
      </c>
      <c r="BM1822" s="112" t="n">
        <v>4</v>
      </c>
      <c r="BN1822" s="112" t="n">
        <v>4</v>
      </c>
      <c r="BO1822" s="111" t="n">
        <v>20</v>
      </c>
      <c r="BP1822" s="125"/>
      <c r="BQ1822" s="127" t="s">
        <v>216</v>
      </c>
    </row>
    <row r="1823" customFormat="false" ht="13.8" hidden="false" customHeight="false" outlineLevel="0" collapsed="false">
      <c r="A1823" s="0" t="s">
        <v>11865</v>
      </c>
      <c r="B1823" s="0" t="s">
        <v>11069</v>
      </c>
      <c r="C1823" s="0" t="s">
        <v>234</v>
      </c>
      <c r="D1823" s="0" t="s">
        <v>5239</v>
      </c>
      <c r="E1823" s="0" t="s">
        <v>194</v>
      </c>
      <c r="F1823" s="0" t="s">
        <v>195</v>
      </c>
      <c r="G1823" s="0" t="s">
        <v>196</v>
      </c>
      <c r="H1823" s="0" t="s">
        <v>219</v>
      </c>
      <c r="J1823" s="111" t="n">
        <v>2</v>
      </c>
      <c r="K1823" s="0" t="s">
        <v>198</v>
      </c>
      <c r="L1823" s="0" t="s">
        <v>533</v>
      </c>
      <c r="M1823" s="0" t="s">
        <v>199</v>
      </c>
      <c r="Q1823" s="120"/>
      <c r="R1823" s="0" t="s">
        <v>16</v>
      </c>
      <c r="S1823" s="0" t="s">
        <v>201</v>
      </c>
      <c r="T1823" s="0" t="s">
        <v>198</v>
      </c>
      <c r="U1823" s="0" t="s">
        <v>202</v>
      </c>
      <c r="V1823" s="0" t="s">
        <v>1790</v>
      </c>
      <c r="W1823" s="110" t="s">
        <v>204</v>
      </c>
      <c r="X1823" s="111" t="n">
        <v>2021</v>
      </c>
      <c r="Y1823" s="111" t="s">
        <v>205</v>
      </c>
      <c r="Z1823" s="130" t="s">
        <v>198</v>
      </c>
      <c r="AA1823" s="122"/>
      <c r="AB1823" s="0" t="s">
        <v>11110</v>
      </c>
      <c r="AC1823" s="0" t="s">
        <v>1209</v>
      </c>
      <c r="AD1823" s="111" t="n">
        <v>2021</v>
      </c>
      <c r="AE1823" s="130" t="s">
        <v>198</v>
      </c>
      <c r="AF1823" s="130"/>
      <c r="AG1823" s="130"/>
      <c r="AH1823" s="130"/>
      <c r="AI1823" s="111" t="s">
        <v>207</v>
      </c>
      <c r="AK1823" s="111" t="str">
        <f aca="false">(AB1823)</f>
        <v>Storybird</v>
      </c>
      <c r="AM1823" s="111" t="n">
        <v>2021</v>
      </c>
      <c r="AN1823" s="111" t="s">
        <v>510</v>
      </c>
      <c r="AZ1823" s="0" t="s">
        <v>11866</v>
      </c>
      <c r="BA1823" s="124" t="s">
        <v>200</v>
      </c>
      <c r="BB1823" s="0" t="s">
        <v>248</v>
      </c>
      <c r="BC1823" s="0" t="s">
        <v>11867</v>
      </c>
      <c r="BD1823" s="0" t="s">
        <v>11868</v>
      </c>
      <c r="BE1823" s="0" t="s">
        <v>11869</v>
      </c>
      <c r="BF1823" s="0" t="s">
        <v>11870</v>
      </c>
      <c r="BG1823" s="125"/>
      <c r="BH1823" s="0" t="s">
        <v>253</v>
      </c>
      <c r="BI1823" s="112" t="n">
        <v>800265939943</v>
      </c>
      <c r="BJ1823" s="126"/>
      <c r="BK1823" s="0" t="s">
        <v>215</v>
      </c>
      <c r="BL1823" s="112" t="n">
        <v>4</v>
      </c>
      <c r="BM1823" s="112" t="n">
        <v>4</v>
      </c>
      <c r="BN1823" s="112" t="n">
        <v>4</v>
      </c>
      <c r="BO1823" s="111" t="n">
        <v>20</v>
      </c>
      <c r="BP1823" s="125"/>
      <c r="BQ1823" s="127"/>
    </row>
    <row r="1824" customFormat="false" ht="13.8" hidden="false" customHeight="false" outlineLevel="0" collapsed="false">
      <c r="A1824" s="0" t="s">
        <v>11871</v>
      </c>
      <c r="B1824" s="0" t="s">
        <v>11069</v>
      </c>
      <c r="C1824" s="0" t="s">
        <v>3240</v>
      </c>
      <c r="D1824" s="0" t="s">
        <v>5239</v>
      </c>
      <c r="E1824" s="0" t="s">
        <v>284</v>
      </c>
      <c r="F1824" s="0" t="s">
        <v>195</v>
      </c>
      <c r="G1824" s="0" t="s">
        <v>196</v>
      </c>
      <c r="H1824" s="0" t="s">
        <v>197</v>
      </c>
      <c r="J1824" s="111" t="n">
        <v>2</v>
      </c>
      <c r="K1824" s="0" t="s">
        <v>198</v>
      </c>
      <c r="L1824" s="0" t="s">
        <v>392</v>
      </c>
      <c r="M1824" s="0" t="s">
        <v>274</v>
      </c>
      <c r="O1824" s="0" t="s">
        <v>200</v>
      </c>
      <c r="Q1824" s="120" t="s">
        <v>200</v>
      </c>
      <c r="R1824" s="0" t="s">
        <v>16</v>
      </c>
      <c r="S1824" s="0" t="s">
        <v>5247</v>
      </c>
      <c r="T1824" s="0" t="s">
        <v>198</v>
      </c>
      <c r="U1824" s="0" t="s">
        <v>285</v>
      </c>
      <c r="V1824" s="0" t="s">
        <v>1790</v>
      </c>
      <c r="W1824" s="110" t="s">
        <v>204</v>
      </c>
      <c r="X1824" s="111" t="n">
        <v>2018</v>
      </c>
      <c r="Y1824" s="111" t="s">
        <v>205</v>
      </c>
      <c r="Z1824" s="111" t="s">
        <v>221</v>
      </c>
      <c r="AA1824" s="122" t="s">
        <v>200</v>
      </c>
      <c r="AB1824" s="0" t="s">
        <v>11872</v>
      </c>
      <c r="AC1824" s="0" t="s">
        <v>5249</v>
      </c>
      <c r="AD1824" s="111" t="s">
        <v>198</v>
      </c>
      <c r="AE1824" s="111" t="s">
        <v>222</v>
      </c>
      <c r="AG1824" s="130"/>
      <c r="AI1824" s="111" t="s">
        <v>294</v>
      </c>
      <c r="AJ1824" s="111" t="s">
        <v>6022</v>
      </c>
      <c r="AK1824" s="0" t="s">
        <v>11872</v>
      </c>
      <c r="AM1824" s="111" t="n">
        <v>2017</v>
      </c>
      <c r="AN1824" s="111" t="s">
        <v>5341</v>
      </c>
      <c r="AZ1824" s="0" t="s">
        <v>11873</v>
      </c>
      <c r="BA1824" s="124" t="s">
        <v>200</v>
      </c>
      <c r="BB1824" s="0" t="s">
        <v>248</v>
      </c>
      <c r="BC1824" s="0" t="s">
        <v>11874</v>
      </c>
      <c r="BD1824" s="0" t="s">
        <v>11875</v>
      </c>
      <c r="BE1824" s="0" t="s">
        <v>11876</v>
      </c>
      <c r="BF1824" s="0" t="s">
        <v>200</v>
      </c>
      <c r="BG1824" s="125" t="s">
        <v>200</v>
      </c>
      <c r="BH1824" s="0" t="s">
        <v>253</v>
      </c>
      <c r="BI1824" s="112" t="n">
        <v>819976021397</v>
      </c>
      <c r="BJ1824" s="126" t="s">
        <v>200</v>
      </c>
      <c r="BK1824" s="0" t="s">
        <v>215</v>
      </c>
      <c r="BL1824" s="112" t="n">
        <v>4</v>
      </c>
      <c r="BM1824" s="112" t="n">
        <v>4</v>
      </c>
      <c r="BN1824" s="112" t="n">
        <v>4</v>
      </c>
      <c r="BO1824" s="111" t="n">
        <v>60</v>
      </c>
      <c r="BP1824" s="125" t="s">
        <v>200</v>
      </c>
      <c r="BQ1824" s="127" t="s">
        <v>216</v>
      </c>
    </row>
    <row r="1825" customFormat="false" ht="13.8" hidden="false" customHeight="false" outlineLevel="0" collapsed="false">
      <c r="A1825" s="128" t="s">
        <v>11877</v>
      </c>
      <c r="B1825" s="0" t="s">
        <v>11069</v>
      </c>
      <c r="C1825" s="0" t="s">
        <v>380</v>
      </c>
      <c r="D1825" s="0" t="s">
        <v>5239</v>
      </c>
      <c r="E1825" s="0" t="s">
        <v>194</v>
      </c>
      <c r="F1825" s="0" t="s">
        <v>195</v>
      </c>
      <c r="G1825" s="0" t="s">
        <v>391</v>
      </c>
      <c r="H1825" s="0" t="s">
        <v>197</v>
      </c>
      <c r="J1825" s="111" t="n">
        <v>4</v>
      </c>
      <c r="K1825" s="0" t="s">
        <v>198</v>
      </c>
      <c r="L1825" s="0" t="s">
        <v>392</v>
      </c>
      <c r="M1825" s="0" t="s">
        <v>199</v>
      </c>
      <c r="Q1825" s="120"/>
      <c r="R1825" s="0" t="s">
        <v>16</v>
      </c>
      <c r="S1825" s="0" t="s">
        <v>201</v>
      </c>
      <c r="T1825" s="0" t="s">
        <v>198</v>
      </c>
      <c r="U1825" s="0" t="s">
        <v>4369</v>
      </c>
      <c r="V1825" s="0" t="s">
        <v>1790</v>
      </c>
      <c r="W1825" s="110" t="s">
        <v>204</v>
      </c>
      <c r="X1825" s="111" t="n">
        <v>2021</v>
      </c>
      <c r="Y1825" s="111" t="s">
        <v>498</v>
      </c>
      <c r="Z1825" s="111" t="s">
        <v>198</v>
      </c>
      <c r="AA1825" s="122"/>
      <c r="AB1825" s="0" t="s">
        <v>11878</v>
      </c>
      <c r="AC1825" s="0" t="s">
        <v>11879</v>
      </c>
      <c r="AD1825" s="111" t="s">
        <v>198</v>
      </c>
      <c r="AE1825" s="111" t="s">
        <v>5241</v>
      </c>
      <c r="AG1825" s="130"/>
      <c r="AI1825" s="111" t="s">
        <v>294</v>
      </c>
      <c r="AJ1825" s="111" t="s">
        <v>6022</v>
      </c>
      <c r="AK1825" s="0" t="s">
        <v>11880</v>
      </c>
      <c r="AM1825" s="111" t="n">
        <v>2020</v>
      </c>
      <c r="AN1825" s="111" t="s">
        <v>7496</v>
      </c>
      <c r="AT1825" s="0" t="s">
        <v>381</v>
      </c>
      <c r="AU1825" s="0" t="s">
        <v>227</v>
      </c>
      <c r="AZ1825" s="0" t="s">
        <v>11881</v>
      </c>
      <c r="BA1825" s="124" t="s">
        <v>200</v>
      </c>
      <c r="BB1825" s="0" t="s">
        <v>210</v>
      </c>
      <c r="BC1825" s="0" t="s">
        <v>11882</v>
      </c>
      <c r="BD1825" s="0" t="s">
        <v>11883</v>
      </c>
      <c r="BE1825" s="0" t="s">
        <v>11884</v>
      </c>
      <c r="BG1825" s="125"/>
      <c r="BH1825" s="0" t="s">
        <v>11095</v>
      </c>
      <c r="BI1825" s="112" t="n">
        <v>8881300172121</v>
      </c>
      <c r="BJ1825" s="126"/>
      <c r="BK1825" s="0" t="s">
        <v>215</v>
      </c>
      <c r="BL1825" s="112" t="n">
        <v>4</v>
      </c>
      <c r="BM1825" s="112" t="n">
        <v>4</v>
      </c>
      <c r="BN1825" s="112" t="n">
        <v>4</v>
      </c>
      <c r="BO1825" s="111" t="n">
        <v>30</v>
      </c>
      <c r="BP1825" s="125"/>
      <c r="BQ1825" s="127"/>
    </row>
    <row r="1826" customFormat="false" ht="13.8" hidden="false" customHeight="false" outlineLevel="0" collapsed="false">
      <c r="A1826" s="0" t="s">
        <v>10479</v>
      </c>
      <c r="B1826" s="0" t="s">
        <v>11069</v>
      </c>
      <c r="C1826" s="0" t="s">
        <v>2128</v>
      </c>
      <c r="D1826" s="0" t="s">
        <v>1333</v>
      </c>
      <c r="E1826" s="0" t="s">
        <v>313</v>
      </c>
      <c r="F1826" s="0" t="s">
        <v>314</v>
      </c>
      <c r="G1826" s="0" t="s">
        <v>330</v>
      </c>
      <c r="H1826" s="0" t="s">
        <v>838</v>
      </c>
      <c r="I1826" s="0" t="s">
        <v>3115</v>
      </c>
      <c r="J1826" s="111" t="n">
        <v>4</v>
      </c>
      <c r="K1826" s="0" t="s">
        <v>2825</v>
      </c>
      <c r="L1826" s="0" t="s">
        <v>456</v>
      </c>
      <c r="M1826" s="0" t="s">
        <v>274</v>
      </c>
      <c r="O1826" s="0" t="s">
        <v>458</v>
      </c>
      <c r="Q1826" s="120" t="s">
        <v>200</v>
      </c>
      <c r="R1826" s="0" t="s">
        <v>16</v>
      </c>
      <c r="S1826" s="0" t="s">
        <v>201</v>
      </c>
      <c r="T1826" s="0" t="s">
        <v>198</v>
      </c>
      <c r="U1826" s="0" t="s">
        <v>202</v>
      </c>
      <c r="V1826" s="0" t="s">
        <v>1790</v>
      </c>
      <c r="W1826" s="110" t="s">
        <v>204</v>
      </c>
      <c r="X1826" s="111" t="n">
        <v>2018</v>
      </c>
      <c r="Y1826" s="111" t="s">
        <v>498</v>
      </c>
      <c r="Z1826" s="111" t="s">
        <v>198</v>
      </c>
      <c r="AA1826" s="122" t="s">
        <v>200</v>
      </c>
      <c r="AB1826" s="131" t="s">
        <v>5006</v>
      </c>
      <c r="AC1826" s="0" t="s">
        <v>4644</v>
      </c>
      <c r="AD1826" s="111" t="n">
        <v>2018</v>
      </c>
      <c r="AE1826" s="111" t="s">
        <v>222</v>
      </c>
      <c r="AI1826" s="111" t="s">
        <v>294</v>
      </c>
      <c r="AJ1826" s="111" t="s">
        <v>4710</v>
      </c>
      <c r="AK1826" s="131" t="s">
        <v>5006</v>
      </c>
      <c r="AM1826" s="111" t="n">
        <v>2011</v>
      </c>
      <c r="AN1826" s="111" t="s">
        <v>208</v>
      </c>
      <c r="AO1826" s="0" t="s">
        <v>11885</v>
      </c>
      <c r="AP1826" s="0" t="s">
        <v>200</v>
      </c>
      <c r="AS1826" s="0" t="s">
        <v>200</v>
      </c>
      <c r="AU1826" s="0" t="s">
        <v>434</v>
      </c>
      <c r="AZ1826" s="0" t="s">
        <v>11886</v>
      </c>
      <c r="BA1826" s="124" t="s">
        <v>200</v>
      </c>
      <c r="BB1826" s="0" t="s">
        <v>248</v>
      </c>
      <c r="BC1826" s="0" t="s">
        <v>11887</v>
      </c>
      <c r="BD1826" s="0" t="s">
        <v>11888</v>
      </c>
      <c r="BE1826" s="0" t="s">
        <v>11889</v>
      </c>
      <c r="BG1826" s="125" t="s">
        <v>200</v>
      </c>
      <c r="BH1826" s="0" t="s">
        <v>253</v>
      </c>
      <c r="BI1826" s="112" t="n">
        <v>45496422431</v>
      </c>
      <c r="BJ1826" s="126" t="s">
        <v>200</v>
      </c>
      <c r="BK1826" s="0" t="s">
        <v>215</v>
      </c>
      <c r="BL1826" s="112" t="n">
        <v>4</v>
      </c>
      <c r="BM1826" s="112" t="n">
        <v>4</v>
      </c>
      <c r="BN1826" s="112" t="n">
        <v>4</v>
      </c>
      <c r="BO1826" s="111" t="n">
        <v>20</v>
      </c>
      <c r="BP1826" s="125" t="s">
        <v>200</v>
      </c>
      <c r="BQ1826" s="127" t="s">
        <v>216</v>
      </c>
    </row>
    <row r="1827" customFormat="false" ht="13.8" hidden="false" customHeight="false" outlineLevel="0" collapsed="false">
      <c r="A1827" s="0" t="s">
        <v>11890</v>
      </c>
      <c r="B1827" s="0" t="s">
        <v>11069</v>
      </c>
      <c r="C1827" s="0" t="s">
        <v>928</v>
      </c>
      <c r="D1827" s="0" t="s">
        <v>5317</v>
      </c>
      <c r="E1827" s="0" t="s">
        <v>194</v>
      </c>
      <c r="F1827" s="0" t="s">
        <v>195</v>
      </c>
      <c r="G1827" s="0" t="s">
        <v>330</v>
      </c>
      <c r="H1827" s="0" t="s">
        <v>197</v>
      </c>
      <c r="J1827" s="111" t="n">
        <v>1</v>
      </c>
      <c r="K1827" s="0" t="s">
        <v>198</v>
      </c>
      <c r="L1827" s="0" t="s">
        <v>198</v>
      </c>
      <c r="M1827" s="0" t="s">
        <v>274</v>
      </c>
      <c r="O1827" s="0" t="s">
        <v>237</v>
      </c>
      <c r="Q1827" s="120"/>
      <c r="R1827" s="0" t="s">
        <v>16</v>
      </c>
      <c r="S1827" s="0" t="s">
        <v>201</v>
      </c>
      <c r="T1827" s="0" t="s">
        <v>198</v>
      </c>
      <c r="U1827" s="0" t="s">
        <v>4369</v>
      </c>
      <c r="V1827" s="0" t="s">
        <v>1790</v>
      </c>
      <c r="W1827" s="110" t="s">
        <v>204</v>
      </c>
      <c r="X1827" s="111" t="n">
        <v>2021</v>
      </c>
      <c r="Y1827" s="111" t="s">
        <v>205</v>
      </c>
      <c r="Z1827" s="111" t="s">
        <v>757</v>
      </c>
      <c r="AA1827" s="122"/>
      <c r="AB1827" s="131" t="s">
        <v>11891</v>
      </c>
      <c r="AC1827" s="0" t="s">
        <v>3397</v>
      </c>
      <c r="AD1827" s="111" t="s">
        <v>198</v>
      </c>
      <c r="AE1827" s="111" t="s">
        <v>5241</v>
      </c>
      <c r="AI1827" s="111" t="s">
        <v>294</v>
      </c>
      <c r="AJ1827" s="111" t="s">
        <v>8164</v>
      </c>
      <c r="AK1827" s="131" t="s">
        <v>491</v>
      </c>
      <c r="AM1827" s="111" t="s">
        <v>849</v>
      </c>
      <c r="AN1827" s="111" t="s">
        <v>297</v>
      </c>
      <c r="AS1827" s="0" t="s">
        <v>2569</v>
      </c>
      <c r="AT1827" s="0" t="s">
        <v>1795</v>
      </c>
      <c r="AU1827" s="0" t="s">
        <v>332</v>
      </c>
      <c r="AW1827" s="0" t="s">
        <v>2570</v>
      </c>
      <c r="AZ1827" s="0" t="s">
        <v>11892</v>
      </c>
      <c r="BA1827" s="124" t="s">
        <v>200</v>
      </c>
      <c r="BB1827" s="0" t="s">
        <v>210</v>
      </c>
      <c r="BC1827" s="0" t="s">
        <v>11893</v>
      </c>
      <c r="BE1827" s="0" t="s">
        <v>11894</v>
      </c>
      <c r="BG1827" s="125"/>
      <c r="BH1827" s="0" t="s">
        <v>5303</v>
      </c>
      <c r="BI1827" s="112" t="n">
        <v>8809560331904</v>
      </c>
      <c r="BJ1827" s="126"/>
      <c r="BK1827" s="0" t="s">
        <v>215</v>
      </c>
      <c r="BL1827" s="112" t="n">
        <v>4</v>
      </c>
      <c r="BM1827" s="112" t="n">
        <v>4</v>
      </c>
      <c r="BN1827" s="112" t="n">
        <v>4</v>
      </c>
      <c r="BO1827" s="111" t="n">
        <v>20</v>
      </c>
      <c r="BP1827" s="125"/>
      <c r="BQ1827" s="127"/>
    </row>
    <row r="1828" customFormat="false" ht="13.8" hidden="false" customHeight="false" outlineLevel="0" collapsed="false">
      <c r="A1828" s="0" t="s">
        <v>11895</v>
      </c>
      <c r="B1828" s="0" t="s">
        <v>11069</v>
      </c>
      <c r="C1828" s="0" t="s">
        <v>380</v>
      </c>
      <c r="D1828" s="0" t="s">
        <v>193</v>
      </c>
      <c r="E1828" s="0" t="s">
        <v>194</v>
      </c>
      <c r="F1828" s="0" t="s">
        <v>195</v>
      </c>
      <c r="G1828" s="0" t="s">
        <v>196</v>
      </c>
      <c r="H1828" s="0" t="s">
        <v>197</v>
      </c>
      <c r="J1828" s="111" t="n">
        <v>2</v>
      </c>
      <c r="K1828" s="0" t="s">
        <v>198</v>
      </c>
      <c r="L1828" s="0" t="s">
        <v>533</v>
      </c>
      <c r="M1828" s="0" t="s">
        <v>199</v>
      </c>
      <c r="Q1828" s="120" t="s">
        <v>200</v>
      </c>
      <c r="R1828" s="0" t="s">
        <v>16</v>
      </c>
      <c r="S1828" s="0" t="s">
        <v>201</v>
      </c>
      <c r="T1828" s="0" t="s">
        <v>198</v>
      </c>
      <c r="U1828" s="0" t="s">
        <v>202</v>
      </c>
      <c r="V1828" s="0" t="s">
        <v>1790</v>
      </c>
      <c r="W1828" s="110" t="s">
        <v>204</v>
      </c>
      <c r="X1828" s="111" t="n">
        <v>2018</v>
      </c>
      <c r="Y1828" s="111" t="s">
        <v>205</v>
      </c>
      <c r="Z1828" s="111" t="s">
        <v>198</v>
      </c>
      <c r="AA1828" s="122" t="s">
        <v>200</v>
      </c>
      <c r="AB1828" s="0" t="s">
        <v>11896</v>
      </c>
      <c r="AC1828" s="0" t="s">
        <v>11897</v>
      </c>
      <c r="AD1828" s="111" t="n">
        <v>2018</v>
      </c>
      <c r="AE1828" s="111" t="s">
        <v>198</v>
      </c>
      <c r="AI1828" s="111" t="s">
        <v>294</v>
      </c>
      <c r="AJ1828" s="111" t="s">
        <v>1793</v>
      </c>
      <c r="AK1828" s="0" t="s">
        <v>11896</v>
      </c>
      <c r="AM1828" s="111" t="n">
        <v>2016</v>
      </c>
      <c r="AN1828" s="111" t="s">
        <v>2009</v>
      </c>
      <c r="AZ1828" s="0" t="s">
        <v>11898</v>
      </c>
      <c r="BA1828" s="124" t="s">
        <v>200</v>
      </c>
      <c r="BB1828" s="0" t="s">
        <v>248</v>
      </c>
      <c r="BC1828" s="0" t="s">
        <v>11899</v>
      </c>
      <c r="BE1828" s="0" t="s">
        <v>11900</v>
      </c>
      <c r="BG1828" s="125"/>
      <c r="BH1828" s="0" t="s">
        <v>253</v>
      </c>
      <c r="BI1828" s="112" t="n">
        <v>5055377603397</v>
      </c>
      <c r="BJ1828" s="126"/>
      <c r="BK1828" s="0" t="s">
        <v>215</v>
      </c>
      <c r="BL1828" s="112" t="n">
        <v>4</v>
      </c>
      <c r="BM1828" s="112" t="n">
        <v>4</v>
      </c>
      <c r="BN1828" s="112" t="n">
        <v>4</v>
      </c>
      <c r="BO1828" s="111" t="n">
        <v>20</v>
      </c>
      <c r="BP1828" s="125"/>
      <c r="BQ1828" s="127" t="s">
        <v>216</v>
      </c>
    </row>
    <row r="1829" customFormat="false" ht="13.8" hidden="false" customHeight="false" outlineLevel="0" collapsed="false">
      <c r="A1829" s="0" t="s">
        <v>11901</v>
      </c>
      <c r="B1829" s="0" t="s">
        <v>11069</v>
      </c>
      <c r="C1829" s="0" t="s">
        <v>380</v>
      </c>
      <c r="D1829" s="0" t="s">
        <v>193</v>
      </c>
      <c r="E1829" s="0" t="s">
        <v>194</v>
      </c>
      <c r="F1829" s="0" t="s">
        <v>195</v>
      </c>
      <c r="G1829" s="0" t="s">
        <v>330</v>
      </c>
      <c r="H1829" s="0" t="s">
        <v>197</v>
      </c>
      <c r="J1829" s="111" t="n">
        <v>1</v>
      </c>
      <c r="K1829" s="0" t="s">
        <v>198</v>
      </c>
      <c r="L1829" s="0" t="s">
        <v>198</v>
      </c>
      <c r="M1829" s="0" t="s">
        <v>199</v>
      </c>
      <c r="Q1829" s="120"/>
      <c r="R1829" s="0" t="s">
        <v>16</v>
      </c>
      <c r="S1829" s="0" t="s">
        <v>201</v>
      </c>
      <c r="T1829" s="0" t="s">
        <v>198</v>
      </c>
      <c r="U1829" s="0" t="s">
        <v>202</v>
      </c>
      <c r="V1829" s="0" t="s">
        <v>1790</v>
      </c>
      <c r="W1829" s="110" t="s">
        <v>204</v>
      </c>
      <c r="X1829" s="111" t="n">
        <v>2021</v>
      </c>
      <c r="Y1829" s="111" t="s">
        <v>498</v>
      </c>
      <c r="Z1829" s="111" t="s">
        <v>221</v>
      </c>
      <c r="AA1829" s="122" t="s">
        <v>200</v>
      </c>
      <c r="AB1829" s="0" t="s">
        <v>11902</v>
      </c>
      <c r="AC1829" s="0" t="s">
        <v>5144</v>
      </c>
      <c r="AD1829" s="111" t="n">
        <v>2021</v>
      </c>
      <c r="AE1829" s="111" t="s">
        <v>198</v>
      </c>
      <c r="AI1829" s="111" t="s">
        <v>207</v>
      </c>
      <c r="AK1829" s="111" t="str">
        <f aca="false">(AB1829)</f>
        <v>Navegante entertainment</v>
      </c>
      <c r="AM1829" s="111" t="n">
        <v>2021</v>
      </c>
      <c r="AN1829" s="111" t="s">
        <v>11903</v>
      </c>
      <c r="AU1829" s="0" t="s">
        <v>332</v>
      </c>
      <c r="AZ1829" s="0" t="s">
        <v>11904</v>
      </c>
      <c r="BA1829" s="124" t="s">
        <v>200</v>
      </c>
      <c r="BB1829" s="0" t="s">
        <v>462</v>
      </c>
      <c r="BC1829" s="0" t="s">
        <v>4329</v>
      </c>
      <c r="BE1829" s="0" t="s">
        <v>11905</v>
      </c>
      <c r="BG1829" s="125"/>
      <c r="BH1829" s="0" t="s">
        <v>253</v>
      </c>
      <c r="BI1829" s="112" t="n">
        <v>5056208811905</v>
      </c>
      <c r="BJ1829" s="126"/>
      <c r="BK1829" s="0" t="s">
        <v>215</v>
      </c>
      <c r="BL1829" s="112" t="n">
        <v>4</v>
      </c>
      <c r="BM1829" s="112" t="n">
        <v>4</v>
      </c>
      <c r="BN1829" s="112" t="n">
        <v>4</v>
      </c>
      <c r="BO1829" s="111" t="n">
        <v>20</v>
      </c>
      <c r="BP1829" s="125"/>
      <c r="BQ1829" s="127"/>
    </row>
    <row r="1830" customFormat="false" ht="13.8" hidden="false" customHeight="false" outlineLevel="0" collapsed="false">
      <c r="A1830" s="0" t="s">
        <v>11906</v>
      </c>
      <c r="B1830" s="0" t="s">
        <v>11069</v>
      </c>
      <c r="C1830" s="0" t="s">
        <v>234</v>
      </c>
      <c r="D1830" s="0" t="s">
        <v>193</v>
      </c>
      <c r="E1830" s="0" t="s">
        <v>194</v>
      </c>
      <c r="F1830" s="0" t="s">
        <v>195</v>
      </c>
      <c r="G1830" s="0" t="s">
        <v>196</v>
      </c>
      <c r="H1830" s="0" t="s">
        <v>197</v>
      </c>
      <c r="J1830" s="111" t="n">
        <v>1</v>
      </c>
      <c r="K1830" s="0" t="s">
        <v>198</v>
      </c>
      <c r="L1830" s="0" t="s">
        <v>198</v>
      </c>
      <c r="M1830" s="0" t="s">
        <v>199</v>
      </c>
      <c r="Q1830" s="120" t="s">
        <v>200</v>
      </c>
      <c r="R1830" s="0" t="s">
        <v>16</v>
      </c>
      <c r="S1830" s="0" t="s">
        <v>5247</v>
      </c>
      <c r="T1830" s="0" t="s">
        <v>198</v>
      </c>
      <c r="U1830" s="0" t="s">
        <v>202</v>
      </c>
      <c r="V1830" s="0" t="s">
        <v>1790</v>
      </c>
      <c r="W1830" s="110" t="s">
        <v>204</v>
      </c>
      <c r="X1830" s="111" t="n">
        <v>2019</v>
      </c>
      <c r="Y1830" s="111" t="s">
        <v>498</v>
      </c>
      <c r="Z1830" s="111" t="s">
        <v>198</v>
      </c>
      <c r="AA1830" s="122" t="s">
        <v>200</v>
      </c>
      <c r="AB1830" s="0" t="s">
        <v>11907</v>
      </c>
      <c r="AC1830" s="0" t="s">
        <v>5258</v>
      </c>
      <c r="AD1830" s="111" t="n">
        <v>2021</v>
      </c>
      <c r="AE1830" s="111" t="s">
        <v>198</v>
      </c>
      <c r="AI1830" s="111" t="s">
        <v>294</v>
      </c>
      <c r="AJ1830" s="111" t="s">
        <v>1793</v>
      </c>
      <c r="AK1830" s="0" t="s">
        <v>11907</v>
      </c>
      <c r="AM1830" s="111" t="n">
        <v>2018</v>
      </c>
      <c r="AN1830" s="111" t="s">
        <v>3156</v>
      </c>
      <c r="AT1830" s="0" t="s">
        <v>266</v>
      </c>
      <c r="AU1830" s="0" t="s">
        <v>3408</v>
      </c>
      <c r="AY1830" s="0" t="s">
        <v>5044</v>
      </c>
      <c r="AZ1830" s="0" t="s">
        <v>11908</v>
      </c>
      <c r="BA1830" s="124" t="s">
        <v>200</v>
      </c>
      <c r="BB1830" s="0" t="s">
        <v>462</v>
      </c>
      <c r="BC1830" s="0" t="s">
        <v>4329</v>
      </c>
      <c r="BE1830" s="0" t="s">
        <v>11909</v>
      </c>
      <c r="BF1830" s="0" t="s">
        <v>2968</v>
      </c>
      <c r="BG1830" s="125"/>
      <c r="BH1830" s="0" t="s">
        <v>2235</v>
      </c>
      <c r="BI1830" s="112" t="s">
        <v>198</v>
      </c>
      <c r="BJ1830" s="126"/>
      <c r="BK1830" s="0" t="s">
        <v>215</v>
      </c>
      <c r="BL1830" s="112" t="n">
        <v>4</v>
      </c>
      <c r="BM1830" s="112" t="n">
        <v>4</v>
      </c>
      <c r="BN1830" s="112" t="n">
        <v>4</v>
      </c>
      <c r="BO1830" s="111" t="n">
        <v>40</v>
      </c>
      <c r="BP1830" s="125"/>
      <c r="BQ1830" s="127" t="s">
        <v>216</v>
      </c>
    </row>
    <row r="1831" customFormat="false" ht="13.8" hidden="false" customHeight="false" outlineLevel="0" collapsed="false">
      <c r="A1831" s="0" t="s">
        <v>11910</v>
      </c>
      <c r="B1831" s="0" t="s">
        <v>11069</v>
      </c>
      <c r="C1831" s="0" t="s">
        <v>234</v>
      </c>
      <c r="D1831" s="0" t="s">
        <v>193</v>
      </c>
      <c r="E1831" s="0" t="s">
        <v>194</v>
      </c>
      <c r="F1831" s="0" t="s">
        <v>399</v>
      </c>
      <c r="G1831" s="0" t="s">
        <v>196</v>
      </c>
      <c r="H1831" s="0" t="s">
        <v>197</v>
      </c>
      <c r="J1831" s="111" t="n">
        <v>2</v>
      </c>
      <c r="K1831" s="0" t="s">
        <v>198</v>
      </c>
      <c r="L1831" s="0" t="s">
        <v>533</v>
      </c>
      <c r="M1831" s="0" t="s">
        <v>199</v>
      </c>
      <c r="O1831" s="0" t="s">
        <v>200</v>
      </c>
      <c r="Q1831" s="120" t="s">
        <v>200</v>
      </c>
      <c r="R1831" s="0" t="s">
        <v>16</v>
      </c>
      <c r="S1831" s="0" t="s">
        <v>201</v>
      </c>
      <c r="T1831" s="0" t="s">
        <v>198</v>
      </c>
      <c r="U1831" s="0" t="s">
        <v>202</v>
      </c>
      <c r="V1831" s="0" t="s">
        <v>1790</v>
      </c>
      <c r="W1831" s="110" t="s">
        <v>204</v>
      </c>
      <c r="X1831" s="111" t="n">
        <v>2020</v>
      </c>
      <c r="Z1831" s="111" t="s">
        <v>221</v>
      </c>
      <c r="AA1831" s="122" t="s">
        <v>200</v>
      </c>
      <c r="AB1831" s="0" t="s">
        <v>6478</v>
      </c>
      <c r="AC1831" s="0" t="s">
        <v>11911</v>
      </c>
      <c r="AD1831" s="111" t="n">
        <v>2020</v>
      </c>
      <c r="AE1831" s="111" t="s">
        <v>198</v>
      </c>
      <c r="AG1831" s="130"/>
      <c r="AI1831" s="111" t="s">
        <v>294</v>
      </c>
      <c r="AJ1831" s="111" t="s">
        <v>1793</v>
      </c>
      <c r="AK1831" s="0" t="s">
        <v>6478</v>
      </c>
      <c r="AM1831" s="111" t="s">
        <v>849</v>
      </c>
      <c r="AN1831" s="111" t="s">
        <v>1887</v>
      </c>
      <c r="AS1831" s="0" t="s">
        <v>200</v>
      </c>
      <c r="AT1831" s="0" t="s">
        <v>339</v>
      </c>
      <c r="AU1831" s="0" t="s">
        <v>6480</v>
      </c>
      <c r="AV1831" s="0" t="s">
        <v>200</v>
      </c>
      <c r="AZ1831" s="0" t="s">
        <v>11912</v>
      </c>
      <c r="BA1831" s="124" t="s">
        <v>200</v>
      </c>
      <c r="BB1831" s="0" t="s">
        <v>248</v>
      </c>
      <c r="BC1831" s="0" t="s">
        <v>6482</v>
      </c>
      <c r="BD1831" s="0" t="s">
        <v>6483</v>
      </c>
      <c r="BE1831" s="104" t="s">
        <v>6484</v>
      </c>
      <c r="BG1831" s="125" t="s">
        <v>200</v>
      </c>
      <c r="BH1831" s="0" t="s">
        <v>253</v>
      </c>
      <c r="BI1831" s="112" t="n">
        <v>5060146469401</v>
      </c>
      <c r="BJ1831" s="126" t="s">
        <v>200</v>
      </c>
      <c r="BK1831" s="0" t="s">
        <v>215</v>
      </c>
      <c r="BL1831" s="112" t="n">
        <v>4</v>
      </c>
      <c r="BM1831" s="112" t="n">
        <v>4</v>
      </c>
      <c r="BN1831" s="112" t="n">
        <v>4</v>
      </c>
      <c r="BO1831" s="111" t="n">
        <v>20</v>
      </c>
      <c r="BP1831" s="125" t="s">
        <v>200</v>
      </c>
      <c r="BQ1831" s="127" t="s">
        <v>200</v>
      </c>
    </row>
    <row r="1832" customFormat="false" ht="13.8" hidden="false" customHeight="false" outlineLevel="0" collapsed="false">
      <c r="A1832" s="0" t="s">
        <v>11913</v>
      </c>
      <c r="B1832" s="0" t="s">
        <v>11069</v>
      </c>
      <c r="C1832" s="0" t="s">
        <v>605</v>
      </c>
      <c r="D1832" s="0" t="s">
        <v>193</v>
      </c>
      <c r="E1832" s="0" t="s">
        <v>194</v>
      </c>
      <c r="F1832" s="0" t="s">
        <v>606</v>
      </c>
      <c r="G1832" s="0" t="s">
        <v>391</v>
      </c>
      <c r="H1832" s="0" t="s">
        <v>197</v>
      </c>
      <c r="J1832" s="111" t="n">
        <v>2</v>
      </c>
      <c r="K1832" s="0" t="s">
        <v>198</v>
      </c>
      <c r="L1832" s="0" t="s">
        <v>392</v>
      </c>
      <c r="M1832" s="0" t="s">
        <v>199</v>
      </c>
      <c r="O1832" s="0" t="s">
        <v>200</v>
      </c>
      <c r="Q1832" s="120" t="s">
        <v>200</v>
      </c>
      <c r="R1832" s="0" t="s">
        <v>16</v>
      </c>
      <c r="S1832" s="0" t="s">
        <v>1834</v>
      </c>
      <c r="T1832" s="0" t="s">
        <v>4851</v>
      </c>
      <c r="U1832" s="0" t="s">
        <v>202</v>
      </c>
      <c r="V1832" s="0" t="s">
        <v>1790</v>
      </c>
      <c r="W1832" s="110" t="s">
        <v>204</v>
      </c>
      <c r="X1832" s="111" t="n">
        <v>2019</v>
      </c>
      <c r="Z1832" s="111" t="s">
        <v>198</v>
      </c>
      <c r="AA1832" s="122" t="s">
        <v>200</v>
      </c>
      <c r="AB1832" s="0" t="s">
        <v>3397</v>
      </c>
      <c r="AC1832" s="0" t="s">
        <v>5506</v>
      </c>
      <c r="AD1832" s="111" t="n">
        <v>2019</v>
      </c>
      <c r="AE1832" s="111" t="s">
        <v>222</v>
      </c>
      <c r="AI1832" s="111" t="s">
        <v>207</v>
      </c>
      <c r="AK1832" s="111" t="str">
        <f aca="false">(AB1832)</f>
        <v>Arc system works</v>
      </c>
      <c r="AM1832" s="111" t="n">
        <f aca="false">AD1832</f>
        <v>2019</v>
      </c>
      <c r="AN1832" s="111" t="s">
        <v>208</v>
      </c>
      <c r="AO1832" s="0" t="s">
        <v>609</v>
      </c>
      <c r="AP1832" s="0" t="s">
        <v>200</v>
      </c>
      <c r="AR1832" s="0" t="s">
        <v>2489</v>
      </c>
      <c r="AS1832" s="0" t="s">
        <v>6492</v>
      </c>
      <c r="AT1832" s="104" t="s">
        <v>433</v>
      </c>
      <c r="AU1832" s="0" t="s">
        <v>200</v>
      </c>
      <c r="AV1832" s="0" t="s">
        <v>200</v>
      </c>
      <c r="AZ1832" s="0" t="s">
        <v>11914</v>
      </c>
      <c r="BA1832" s="124" t="s">
        <v>200</v>
      </c>
      <c r="BB1832" s="0" t="s">
        <v>248</v>
      </c>
      <c r="BC1832" s="0" t="s">
        <v>8342</v>
      </c>
      <c r="BD1832" s="0" t="s">
        <v>11915</v>
      </c>
      <c r="BE1832" s="0" t="s">
        <v>11916</v>
      </c>
      <c r="BF1832" s="0" t="s">
        <v>11917</v>
      </c>
      <c r="BG1832" s="125" t="s">
        <v>200</v>
      </c>
      <c r="BH1832" s="0" t="s">
        <v>253</v>
      </c>
      <c r="BI1832" s="112" t="n">
        <v>5060201659594</v>
      </c>
      <c r="BJ1832" s="126" t="s">
        <v>200</v>
      </c>
      <c r="BK1832" s="0" t="s">
        <v>215</v>
      </c>
      <c r="BL1832" s="112" t="n">
        <v>4</v>
      </c>
      <c r="BM1832" s="112" t="n">
        <v>4</v>
      </c>
      <c r="BN1832" s="112" t="n">
        <v>4</v>
      </c>
      <c r="BO1832" s="111" t="n">
        <v>20</v>
      </c>
      <c r="BP1832" s="125" t="s">
        <v>200</v>
      </c>
      <c r="BQ1832" s="127" t="s">
        <v>216</v>
      </c>
    </row>
    <row r="1833" customFormat="false" ht="13.8" hidden="false" customHeight="false" outlineLevel="0" collapsed="false">
      <c r="A1833" s="0" t="s">
        <v>11918</v>
      </c>
      <c r="B1833" s="0" t="s">
        <v>11069</v>
      </c>
      <c r="C1833" s="131" t="s">
        <v>1408</v>
      </c>
      <c r="D1833" s="131" t="s">
        <v>1333</v>
      </c>
      <c r="E1833" s="0" t="s">
        <v>194</v>
      </c>
      <c r="F1833" s="0" t="s">
        <v>2487</v>
      </c>
      <c r="G1833" s="131" t="s">
        <v>196</v>
      </c>
      <c r="H1833" s="0" t="s">
        <v>901</v>
      </c>
      <c r="J1833" s="111" t="n">
        <v>1</v>
      </c>
      <c r="K1833" s="0" t="s">
        <v>198</v>
      </c>
      <c r="L1833" s="0" t="s">
        <v>198</v>
      </c>
      <c r="M1833" s="0" t="s">
        <v>199</v>
      </c>
      <c r="O1833" s="0" t="s">
        <v>200</v>
      </c>
      <c r="Q1833" s="120" t="s">
        <v>200</v>
      </c>
      <c r="R1833" s="0" t="s">
        <v>16</v>
      </c>
      <c r="S1833" s="0" t="s">
        <v>1834</v>
      </c>
      <c r="T1833" s="0" t="s">
        <v>4851</v>
      </c>
      <c r="U1833" s="0" t="s">
        <v>202</v>
      </c>
      <c r="V1833" s="0" t="s">
        <v>1790</v>
      </c>
      <c r="W1833" s="110" t="s">
        <v>204</v>
      </c>
      <c r="X1833" s="111" t="n">
        <v>2019</v>
      </c>
      <c r="Y1833" s="111" t="s">
        <v>205</v>
      </c>
      <c r="Z1833" s="111" t="s">
        <v>221</v>
      </c>
      <c r="AA1833" s="122" t="s">
        <v>200</v>
      </c>
      <c r="AB1833" s="0" t="s">
        <v>11919</v>
      </c>
      <c r="AC1833" s="0" t="s">
        <v>5506</v>
      </c>
      <c r="AD1833" s="111" t="n">
        <v>2019</v>
      </c>
      <c r="AE1833" s="111" t="s">
        <v>198</v>
      </c>
      <c r="AI1833" s="111" t="s">
        <v>294</v>
      </c>
      <c r="AJ1833" s="111" t="s">
        <v>6092</v>
      </c>
      <c r="AK1833" s="0" t="s">
        <v>11919</v>
      </c>
      <c r="AM1833" s="111" t="n">
        <v>2017</v>
      </c>
      <c r="AN1833" s="111" t="s">
        <v>208</v>
      </c>
      <c r="AR1833" s="0" t="s">
        <v>2987</v>
      </c>
      <c r="AS1833" s="0" t="s">
        <v>200</v>
      </c>
      <c r="AT1833" s="0" t="s">
        <v>2407</v>
      </c>
      <c r="AZ1833" s="0" t="s">
        <v>11920</v>
      </c>
      <c r="BA1833" s="124" t="s">
        <v>200</v>
      </c>
      <c r="BB1833" s="0" t="s">
        <v>248</v>
      </c>
      <c r="BC1833" s="0" t="s">
        <v>11921</v>
      </c>
      <c r="BE1833" s="0" t="s">
        <v>926</v>
      </c>
      <c r="BG1833" s="125"/>
      <c r="BH1833" s="0" t="s">
        <v>253</v>
      </c>
      <c r="BI1833" s="112" t="n">
        <v>5060201659693</v>
      </c>
      <c r="BJ1833" s="126"/>
      <c r="BK1833" s="0" t="s">
        <v>215</v>
      </c>
      <c r="BL1833" s="112" t="n">
        <v>4</v>
      </c>
      <c r="BM1833" s="112" t="n">
        <v>4</v>
      </c>
      <c r="BN1833" s="112" t="n">
        <v>4</v>
      </c>
      <c r="BO1833" s="111" t="n">
        <v>20</v>
      </c>
      <c r="BP1833" s="125"/>
      <c r="BQ1833" s="127" t="s">
        <v>216</v>
      </c>
    </row>
    <row r="1834" customFormat="false" ht="13.8" hidden="false" customHeight="false" outlineLevel="0" collapsed="false">
      <c r="A1834" s="0" t="s">
        <v>11922</v>
      </c>
      <c r="B1834" s="0" t="s">
        <v>11069</v>
      </c>
      <c r="C1834" s="131" t="s">
        <v>3086</v>
      </c>
      <c r="D1834" s="131" t="s">
        <v>1769</v>
      </c>
      <c r="E1834" s="0" t="s">
        <v>194</v>
      </c>
      <c r="F1834" s="0" t="s">
        <v>195</v>
      </c>
      <c r="G1834" s="131" t="s">
        <v>196</v>
      </c>
      <c r="H1834" s="0" t="s">
        <v>219</v>
      </c>
      <c r="J1834" s="111" t="n">
        <v>1</v>
      </c>
      <c r="K1834" s="0" t="s">
        <v>198</v>
      </c>
      <c r="L1834" s="0" t="s">
        <v>198</v>
      </c>
      <c r="M1834" s="0" t="s">
        <v>199</v>
      </c>
      <c r="Q1834" s="120"/>
      <c r="R1834" s="0" t="s">
        <v>16</v>
      </c>
      <c r="S1834" s="0" t="s">
        <v>201</v>
      </c>
      <c r="T1834" s="0" t="s">
        <v>198</v>
      </c>
      <c r="U1834" s="0" t="s">
        <v>202</v>
      </c>
      <c r="V1834" s="0" t="s">
        <v>1790</v>
      </c>
      <c r="W1834" s="110" t="s">
        <v>204</v>
      </c>
      <c r="X1834" s="111" t="n">
        <v>2021</v>
      </c>
      <c r="Y1834" s="111" t="s">
        <v>498</v>
      </c>
      <c r="Z1834" s="111" t="s">
        <v>757</v>
      </c>
      <c r="AA1834" s="122"/>
      <c r="AB1834" s="0" t="s">
        <v>5450</v>
      </c>
      <c r="AC1834" s="0" t="s">
        <v>9448</v>
      </c>
      <c r="AD1834" s="111" t="n">
        <v>2021</v>
      </c>
      <c r="AE1834" s="111" t="s">
        <v>8218</v>
      </c>
      <c r="AI1834" s="111" t="s">
        <v>294</v>
      </c>
      <c r="AJ1834" s="111" t="s">
        <v>1793</v>
      </c>
      <c r="AK1834" s="0" t="s">
        <v>5450</v>
      </c>
      <c r="AM1834" s="111" t="n">
        <v>2020</v>
      </c>
      <c r="AN1834" s="111" t="s">
        <v>297</v>
      </c>
      <c r="AT1834" s="0" t="s">
        <v>576</v>
      </c>
      <c r="AU1834" s="0" t="s">
        <v>2616</v>
      </c>
      <c r="AV1834" s="0" t="s">
        <v>200</v>
      </c>
      <c r="AZ1834" s="0" t="s">
        <v>11923</v>
      </c>
      <c r="BA1834" s="124" t="s">
        <v>200</v>
      </c>
      <c r="BB1834" s="0" t="s">
        <v>462</v>
      </c>
      <c r="BC1834" s="0" t="s">
        <v>1543</v>
      </c>
      <c r="BD1834" s="0" t="s">
        <v>11343</v>
      </c>
      <c r="BE1834" s="0" t="s">
        <v>11924</v>
      </c>
      <c r="BG1834" s="125"/>
      <c r="BH1834" s="0" t="s">
        <v>253</v>
      </c>
      <c r="BI1834" s="112" t="n">
        <v>45496427436</v>
      </c>
      <c r="BJ1834" s="126"/>
      <c r="BK1834" s="0" t="s">
        <v>215</v>
      </c>
      <c r="BL1834" s="112" t="n">
        <v>4</v>
      </c>
      <c r="BM1834" s="112" t="n">
        <v>4</v>
      </c>
      <c r="BN1834" s="112" t="n">
        <v>4</v>
      </c>
      <c r="BO1834" s="111" t="n">
        <v>20</v>
      </c>
      <c r="BP1834" s="125"/>
      <c r="BQ1834" s="127"/>
    </row>
    <row r="1835" customFormat="false" ht="13.8" hidden="false" customHeight="false" outlineLevel="0" collapsed="false">
      <c r="A1835" s="0" t="s">
        <v>11925</v>
      </c>
      <c r="B1835" s="0" t="s">
        <v>11069</v>
      </c>
      <c r="C1835" s="131" t="s">
        <v>965</v>
      </c>
      <c r="D1835" s="131" t="s">
        <v>193</v>
      </c>
      <c r="E1835" s="0" t="s">
        <v>194</v>
      </c>
      <c r="F1835" s="0" t="s">
        <v>195</v>
      </c>
      <c r="G1835" s="0" t="s">
        <v>196</v>
      </c>
      <c r="H1835" s="0" t="s">
        <v>219</v>
      </c>
      <c r="J1835" s="111" t="n">
        <v>4</v>
      </c>
      <c r="K1835" s="0" t="s">
        <v>198</v>
      </c>
      <c r="L1835" s="0" t="s">
        <v>392</v>
      </c>
      <c r="M1835" s="0" t="s">
        <v>199</v>
      </c>
      <c r="Q1835" s="120"/>
      <c r="R1835" s="0" t="s">
        <v>16</v>
      </c>
      <c r="S1835" s="0" t="s">
        <v>201</v>
      </c>
      <c r="T1835" s="0" t="s">
        <v>198</v>
      </c>
      <c r="U1835" s="0" t="s">
        <v>4369</v>
      </c>
      <c r="V1835" s="0" t="s">
        <v>1790</v>
      </c>
      <c r="W1835" s="110" t="s">
        <v>204</v>
      </c>
      <c r="X1835" s="111" t="n">
        <v>2020</v>
      </c>
      <c r="Y1835" s="111" t="s">
        <v>205</v>
      </c>
      <c r="Z1835" s="111" t="s">
        <v>221</v>
      </c>
      <c r="AA1835" s="122" t="s">
        <v>200</v>
      </c>
      <c r="AB1835" s="0" t="s">
        <v>11926</v>
      </c>
      <c r="AC1835" s="0" t="s">
        <v>11927</v>
      </c>
      <c r="AD1835" s="111" t="n">
        <v>2021</v>
      </c>
      <c r="AE1835" s="111" t="s">
        <v>5241</v>
      </c>
      <c r="AI1835" s="111" t="s">
        <v>294</v>
      </c>
      <c r="AJ1835" s="111" t="s">
        <v>1793</v>
      </c>
      <c r="AK1835" s="0" t="s">
        <v>11926</v>
      </c>
      <c r="AM1835" s="111" t="n">
        <v>2019</v>
      </c>
      <c r="AN1835" s="111" t="s">
        <v>3936</v>
      </c>
      <c r="AT1835" s="0" t="s">
        <v>967</v>
      </c>
      <c r="AU1835" s="0" t="s">
        <v>267</v>
      </c>
      <c r="AZ1835" s="0" t="s">
        <v>11928</v>
      </c>
      <c r="BA1835" s="124" t="s">
        <v>200</v>
      </c>
      <c r="BB1835" s="0" t="s">
        <v>248</v>
      </c>
      <c r="BC1835" s="0" t="s">
        <v>11929</v>
      </c>
      <c r="BD1835" s="0" t="s">
        <v>11930</v>
      </c>
      <c r="BE1835" s="0" t="s">
        <v>6417</v>
      </c>
      <c r="BG1835" s="125" t="s">
        <v>200</v>
      </c>
      <c r="BH1835" s="0" t="s">
        <v>11095</v>
      </c>
      <c r="BI1835" s="112" t="n">
        <v>4580694041122</v>
      </c>
      <c r="BJ1835" s="126"/>
      <c r="BK1835" s="0" t="s">
        <v>215</v>
      </c>
      <c r="BL1835" s="112" t="n">
        <v>4</v>
      </c>
      <c r="BM1835" s="112" t="n">
        <v>4</v>
      </c>
      <c r="BN1835" s="112" t="n">
        <v>4</v>
      </c>
      <c r="BO1835" s="111" t="n">
        <v>20</v>
      </c>
      <c r="BP1835" s="125"/>
      <c r="BQ1835" s="127"/>
    </row>
    <row r="1836" customFormat="false" ht="13.8" hidden="false" customHeight="false" outlineLevel="0" collapsed="false">
      <c r="A1836" s="0" t="s">
        <v>11931</v>
      </c>
      <c r="B1836" s="0" t="s">
        <v>11069</v>
      </c>
      <c r="C1836" s="131" t="s">
        <v>3767</v>
      </c>
      <c r="D1836" s="131" t="s">
        <v>1333</v>
      </c>
      <c r="E1836" s="0" t="s">
        <v>313</v>
      </c>
      <c r="F1836" s="0" t="s">
        <v>314</v>
      </c>
      <c r="G1836" s="0" t="s">
        <v>362</v>
      </c>
      <c r="H1836" s="0" t="s">
        <v>197</v>
      </c>
      <c r="I1836" s="131"/>
      <c r="J1836" s="111" t="n">
        <v>1</v>
      </c>
      <c r="K1836" s="0" t="s">
        <v>8612</v>
      </c>
      <c r="L1836" s="0" t="s">
        <v>392</v>
      </c>
      <c r="M1836" s="0" t="s">
        <v>235</v>
      </c>
      <c r="N1836" s="0" t="s">
        <v>11932</v>
      </c>
      <c r="O1836" s="0" t="s">
        <v>237</v>
      </c>
      <c r="P1836" s="0" t="s">
        <v>238</v>
      </c>
      <c r="Q1836" s="120" t="s">
        <v>200</v>
      </c>
      <c r="R1836" s="0" t="s">
        <v>16</v>
      </c>
      <c r="S1836" s="131" t="s">
        <v>201</v>
      </c>
      <c r="T1836" s="0" t="s">
        <v>198</v>
      </c>
      <c r="U1836" s="131" t="s">
        <v>239</v>
      </c>
      <c r="V1836" s="0" t="s">
        <v>1790</v>
      </c>
      <c r="W1836" s="110" t="s">
        <v>204</v>
      </c>
      <c r="X1836" s="130" t="n">
        <v>2020</v>
      </c>
      <c r="Y1836" s="130" t="s">
        <v>240</v>
      </c>
      <c r="Z1836" s="130" t="s">
        <v>198</v>
      </c>
      <c r="AA1836" s="122" t="s">
        <v>200</v>
      </c>
      <c r="AB1836" s="131" t="s">
        <v>206</v>
      </c>
      <c r="AC1836" s="131" t="s">
        <v>206</v>
      </c>
      <c r="AD1836" s="130" t="n">
        <v>2020</v>
      </c>
      <c r="AE1836" s="130" t="s">
        <v>222</v>
      </c>
      <c r="AF1836" s="130"/>
      <c r="AG1836" s="130"/>
      <c r="AH1836" s="130"/>
      <c r="AI1836" s="130" t="s">
        <v>207</v>
      </c>
      <c r="AJ1836" s="130"/>
      <c r="AK1836" s="111" t="str">
        <f aca="false">(AB1836)</f>
        <v>Sega</v>
      </c>
      <c r="AM1836" s="111" t="n">
        <f aca="false">AD1836</f>
        <v>2020</v>
      </c>
      <c r="AN1836" s="130" t="s">
        <v>208</v>
      </c>
      <c r="AO1836" s="0" t="s">
        <v>4360</v>
      </c>
      <c r="AP1836" s="0" t="s">
        <v>200</v>
      </c>
      <c r="AS1836" s="0" t="s">
        <v>4785</v>
      </c>
      <c r="AT1836" s="0" t="s">
        <v>4786</v>
      </c>
      <c r="AU1836" s="0" t="s">
        <v>200</v>
      </c>
      <c r="AV1836" s="0" t="s">
        <v>200</v>
      </c>
      <c r="AZ1836" s="131" t="s">
        <v>11933</v>
      </c>
      <c r="BA1836" s="124" t="s">
        <v>200</v>
      </c>
      <c r="BB1836" s="0" t="s">
        <v>248</v>
      </c>
      <c r="BC1836" s="0" t="s">
        <v>11934</v>
      </c>
      <c r="BD1836" s="0" t="s">
        <v>11935</v>
      </c>
      <c r="BE1836" s="0" t="s">
        <v>11936</v>
      </c>
      <c r="BF1836" s="0" t="s">
        <v>200</v>
      </c>
      <c r="BG1836" s="125" t="s">
        <v>200</v>
      </c>
      <c r="BH1836" s="0" t="s">
        <v>11095</v>
      </c>
      <c r="BI1836" s="112" t="n">
        <v>4974365861896</v>
      </c>
      <c r="BJ1836" s="126" t="s">
        <v>200</v>
      </c>
      <c r="BK1836" s="131" t="s">
        <v>215</v>
      </c>
      <c r="BL1836" s="112" t="n">
        <v>4</v>
      </c>
      <c r="BM1836" s="112" t="n">
        <v>4</v>
      </c>
      <c r="BN1836" s="112" t="n">
        <v>4</v>
      </c>
      <c r="BO1836" s="111" t="n">
        <v>20</v>
      </c>
      <c r="BP1836" s="125" t="s">
        <v>200</v>
      </c>
      <c r="BQ1836" s="127" t="s">
        <v>216</v>
      </c>
    </row>
    <row r="1837" customFormat="false" ht="13.8" hidden="false" customHeight="false" outlineLevel="0" collapsed="false">
      <c r="A1837" s="0" t="s">
        <v>11937</v>
      </c>
      <c r="B1837" s="0" t="s">
        <v>11069</v>
      </c>
      <c r="C1837" s="0" t="s">
        <v>1267</v>
      </c>
      <c r="D1837" s="131" t="s">
        <v>1869</v>
      </c>
      <c r="E1837" s="0" t="s">
        <v>194</v>
      </c>
      <c r="F1837" s="0" t="s">
        <v>195</v>
      </c>
      <c r="G1837" s="0" t="s">
        <v>330</v>
      </c>
      <c r="H1837" s="0" t="s">
        <v>400</v>
      </c>
      <c r="I1837" s="131" t="s">
        <v>2367</v>
      </c>
      <c r="J1837" s="111" t="n">
        <v>2</v>
      </c>
      <c r="K1837" s="0" t="s">
        <v>198</v>
      </c>
      <c r="L1837" s="0" t="s">
        <v>533</v>
      </c>
      <c r="M1837" s="0" t="s">
        <v>199</v>
      </c>
      <c r="Q1837" s="120"/>
      <c r="R1837" s="0" t="s">
        <v>16</v>
      </c>
      <c r="S1837" s="131" t="s">
        <v>5247</v>
      </c>
      <c r="T1837" s="131" t="s">
        <v>198</v>
      </c>
      <c r="U1837" s="131" t="s">
        <v>285</v>
      </c>
      <c r="V1837" s="0" t="s">
        <v>1790</v>
      </c>
      <c r="W1837" s="110" t="s">
        <v>204</v>
      </c>
      <c r="X1837" s="111" t="n">
        <v>2022</v>
      </c>
      <c r="Y1837" s="130" t="s">
        <v>498</v>
      </c>
      <c r="Z1837" s="130" t="s">
        <v>757</v>
      </c>
      <c r="AA1837" s="122"/>
      <c r="AB1837" s="131" t="s">
        <v>11799</v>
      </c>
      <c r="AC1837" s="131" t="s">
        <v>5249</v>
      </c>
      <c r="AD1837" s="111" t="n">
        <v>2022</v>
      </c>
      <c r="AE1837" s="130" t="s">
        <v>198</v>
      </c>
      <c r="AF1837" s="130"/>
      <c r="AG1837" s="130"/>
      <c r="AH1837" s="130"/>
      <c r="AI1837" s="130" t="s">
        <v>294</v>
      </c>
      <c r="AJ1837" s="130" t="s">
        <v>1793</v>
      </c>
      <c r="AK1837" s="130" t="s">
        <v>11799</v>
      </c>
      <c r="AM1837" s="111" t="n">
        <v>2020</v>
      </c>
      <c r="AN1837" s="130" t="s">
        <v>510</v>
      </c>
      <c r="AU1837" s="0" t="s">
        <v>267</v>
      </c>
      <c r="AZ1837" s="131" t="s">
        <v>11938</v>
      </c>
      <c r="BA1837" s="124" t="s">
        <v>200</v>
      </c>
      <c r="BB1837" s="0" t="s">
        <v>248</v>
      </c>
      <c r="BC1837" s="0" t="s">
        <v>11939</v>
      </c>
      <c r="BE1837" s="0" t="s">
        <v>11940</v>
      </c>
      <c r="BG1837" s="125"/>
      <c r="BH1837" s="0" t="s">
        <v>5611</v>
      </c>
      <c r="BJ1837" s="126"/>
      <c r="BK1837" s="131" t="s">
        <v>215</v>
      </c>
      <c r="BL1837" s="112" t="n">
        <v>4</v>
      </c>
      <c r="BM1837" s="112" t="n">
        <v>4</v>
      </c>
      <c r="BN1837" s="112" t="n">
        <v>4</v>
      </c>
      <c r="BO1837" s="111" t="n">
        <v>40</v>
      </c>
      <c r="BP1837" s="125"/>
      <c r="BQ1837" s="127"/>
    </row>
    <row r="1838" customFormat="false" ht="13.8" hidden="false" customHeight="false" outlineLevel="0" collapsed="false">
      <c r="A1838" s="0" t="s">
        <v>11941</v>
      </c>
      <c r="B1838" s="0" t="s">
        <v>11069</v>
      </c>
      <c r="C1838" s="131" t="s">
        <v>380</v>
      </c>
      <c r="D1838" s="131" t="s">
        <v>193</v>
      </c>
      <c r="E1838" s="0" t="s">
        <v>194</v>
      </c>
      <c r="F1838" s="0" t="s">
        <v>314</v>
      </c>
      <c r="G1838" s="0" t="s">
        <v>196</v>
      </c>
      <c r="H1838" s="0" t="s">
        <v>400</v>
      </c>
      <c r="I1838" s="131" t="s">
        <v>401</v>
      </c>
      <c r="J1838" s="111" t="n">
        <v>4</v>
      </c>
      <c r="K1838" s="0" t="s">
        <v>198</v>
      </c>
      <c r="L1838" s="0" t="s">
        <v>533</v>
      </c>
      <c r="M1838" s="0" t="s">
        <v>274</v>
      </c>
      <c r="O1838" s="0" t="s">
        <v>534</v>
      </c>
      <c r="P1838" s="0" t="s">
        <v>410</v>
      </c>
      <c r="Q1838" s="120"/>
      <c r="R1838" s="0" t="s">
        <v>16</v>
      </c>
      <c r="S1838" s="131" t="s">
        <v>5247</v>
      </c>
      <c r="T1838" s="0" t="s">
        <v>198</v>
      </c>
      <c r="U1838" s="131" t="s">
        <v>285</v>
      </c>
      <c r="V1838" s="0" t="s">
        <v>1790</v>
      </c>
      <c r="W1838" s="110" t="s">
        <v>204</v>
      </c>
      <c r="X1838" s="130" t="n">
        <v>2021</v>
      </c>
      <c r="Y1838" s="130" t="s">
        <v>498</v>
      </c>
      <c r="Z1838" s="130" t="s">
        <v>198</v>
      </c>
      <c r="AA1838" s="122"/>
      <c r="AB1838" s="131" t="s">
        <v>11942</v>
      </c>
      <c r="AC1838" s="131" t="s">
        <v>5258</v>
      </c>
      <c r="AD1838" s="130" t="s">
        <v>198</v>
      </c>
      <c r="AE1838" s="130" t="s">
        <v>5241</v>
      </c>
      <c r="AF1838" s="130"/>
      <c r="AG1838" s="130"/>
      <c r="AH1838" s="130"/>
      <c r="AI1838" s="130" t="s">
        <v>294</v>
      </c>
      <c r="AJ1838" s="130" t="s">
        <v>1793</v>
      </c>
      <c r="AK1838" s="130" t="s">
        <v>11942</v>
      </c>
      <c r="AM1838" s="111" t="n">
        <v>2019</v>
      </c>
      <c r="AN1838" s="130" t="s">
        <v>510</v>
      </c>
      <c r="AT1838" s="0" t="s">
        <v>381</v>
      </c>
      <c r="AU1838" s="0" t="s">
        <v>244</v>
      </c>
      <c r="AV1838" s="0" t="s">
        <v>200</v>
      </c>
      <c r="AZ1838" s="131" t="s">
        <v>11943</v>
      </c>
      <c r="BA1838" s="124" t="s">
        <v>200</v>
      </c>
      <c r="BB1838" s="0" t="s">
        <v>248</v>
      </c>
      <c r="BC1838" s="0" t="s">
        <v>11944</v>
      </c>
      <c r="BD1838" s="0" t="s">
        <v>11945</v>
      </c>
      <c r="BE1838" s="0" t="s">
        <v>3877</v>
      </c>
      <c r="BG1838" s="125"/>
      <c r="BH1838" s="0" t="s">
        <v>253</v>
      </c>
      <c r="BI1838" s="112" t="s">
        <v>11946</v>
      </c>
      <c r="BJ1838" s="126"/>
      <c r="BK1838" s="131" t="s">
        <v>215</v>
      </c>
      <c r="BL1838" s="112" t="n">
        <v>4</v>
      </c>
      <c r="BM1838" s="112" t="n">
        <v>4</v>
      </c>
      <c r="BN1838" s="112" t="n">
        <v>4</v>
      </c>
      <c r="BO1838" s="111" t="n">
        <v>40</v>
      </c>
      <c r="BP1838" s="125"/>
      <c r="BQ1838" s="127"/>
    </row>
    <row r="1839" customFormat="false" ht="13.8" hidden="false" customHeight="false" outlineLevel="0" collapsed="false">
      <c r="A1839" s="0" t="s">
        <v>11947</v>
      </c>
      <c r="B1839" s="0" t="s">
        <v>11069</v>
      </c>
      <c r="C1839" s="131" t="s">
        <v>234</v>
      </c>
      <c r="D1839" s="131" t="s">
        <v>193</v>
      </c>
      <c r="E1839" s="0" t="s">
        <v>194</v>
      </c>
      <c r="F1839" s="0" t="s">
        <v>195</v>
      </c>
      <c r="G1839" s="0" t="s">
        <v>196</v>
      </c>
      <c r="H1839" s="0" t="s">
        <v>400</v>
      </c>
      <c r="I1839" s="131" t="s">
        <v>401</v>
      </c>
      <c r="J1839" s="111" t="n">
        <v>1</v>
      </c>
      <c r="K1839" s="0" t="s">
        <v>198</v>
      </c>
      <c r="L1839" s="0" t="s">
        <v>198</v>
      </c>
      <c r="M1839" s="0" t="s">
        <v>199</v>
      </c>
      <c r="Q1839" s="120"/>
      <c r="R1839" s="0" t="s">
        <v>16</v>
      </c>
      <c r="S1839" s="131" t="s">
        <v>201</v>
      </c>
      <c r="T1839" s="0" t="s">
        <v>198</v>
      </c>
      <c r="U1839" s="131" t="s">
        <v>285</v>
      </c>
      <c r="V1839" s="0" t="s">
        <v>1790</v>
      </c>
      <c r="W1839" s="110" t="s">
        <v>204</v>
      </c>
      <c r="X1839" s="130" t="n">
        <v>2021</v>
      </c>
      <c r="Y1839" s="130"/>
      <c r="Z1839" s="130" t="s">
        <v>198</v>
      </c>
      <c r="AA1839" s="122"/>
      <c r="AB1839" s="131" t="s">
        <v>11948</v>
      </c>
      <c r="AC1839" s="131" t="s">
        <v>11713</v>
      </c>
      <c r="AD1839" s="130" t="n">
        <v>2022</v>
      </c>
      <c r="AE1839" s="130" t="s">
        <v>198</v>
      </c>
      <c r="AF1839" s="130"/>
      <c r="AG1839" s="130"/>
      <c r="AH1839" s="130"/>
      <c r="AI1839" s="130" t="s">
        <v>294</v>
      </c>
      <c r="AJ1839" s="130" t="s">
        <v>1793</v>
      </c>
      <c r="AK1839" s="131" t="s">
        <v>11948</v>
      </c>
      <c r="AM1839" s="111" t="n">
        <v>2021</v>
      </c>
      <c r="AN1839" s="130" t="s">
        <v>3936</v>
      </c>
      <c r="AT1839" s="0" t="s">
        <v>381</v>
      </c>
      <c r="AU1839" s="0" t="s">
        <v>3408</v>
      </c>
      <c r="AZ1839" s="131" t="s">
        <v>11949</v>
      </c>
      <c r="BA1839" s="124" t="s">
        <v>200</v>
      </c>
      <c r="BB1839" s="0" t="s">
        <v>248</v>
      </c>
      <c r="BC1839" s="0" t="s">
        <v>11950</v>
      </c>
      <c r="BE1839" s="0" t="s">
        <v>11951</v>
      </c>
      <c r="BG1839" s="125"/>
      <c r="BH1839" s="0" t="s">
        <v>253</v>
      </c>
      <c r="BI1839" s="112" t="n">
        <v>897790002631</v>
      </c>
      <c r="BJ1839" s="126"/>
      <c r="BK1839" s="131" t="s">
        <v>215</v>
      </c>
      <c r="BL1839" s="112" t="n">
        <v>4</v>
      </c>
      <c r="BM1839" s="112" t="n">
        <v>4</v>
      </c>
      <c r="BN1839" s="112" t="n">
        <v>4</v>
      </c>
      <c r="BO1839" s="111" t="n">
        <v>20</v>
      </c>
      <c r="BP1839" s="125"/>
      <c r="BQ1839" s="127"/>
    </row>
    <row r="1840" customFormat="false" ht="13.8" hidden="false" customHeight="false" outlineLevel="0" collapsed="false">
      <c r="A1840" s="0" t="s">
        <v>11952</v>
      </c>
      <c r="B1840" s="0" t="s">
        <v>11069</v>
      </c>
      <c r="C1840" s="131" t="s">
        <v>2304</v>
      </c>
      <c r="D1840" s="131" t="s">
        <v>193</v>
      </c>
      <c r="E1840" s="0" t="s">
        <v>194</v>
      </c>
      <c r="F1840" s="0" t="s">
        <v>2487</v>
      </c>
      <c r="G1840" s="0" t="s">
        <v>330</v>
      </c>
      <c r="H1840" s="0" t="s">
        <v>219</v>
      </c>
      <c r="J1840" s="111" t="n">
        <v>1</v>
      </c>
      <c r="K1840" s="0" t="s">
        <v>198</v>
      </c>
      <c r="L1840" s="0" t="s">
        <v>198</v>
      </c>
      <c r="M1840" s="0" t="s">
        <v>199</v>
      </c>
      <c r="Q1840" s="120" t="s">
        <v>200</v>
      </c>
      <c r="R1840" s="0" t="s">
        <v>16</v>
      </c>
      <c r="S1840" s="0" t="s">
        <v>201</v>
      </c>
      <c r="T1840" s="0" t="s">
        <v>198</v>
      </c>
      <c r="U1840" s="0" t="s">
        <v>202</v>
      </c>
      <c r="V1840" s="0" t="s">
        <v>1790</v>
      </c>
      <c r="W1840" s="110" t="s">
        <v>204</v>
      </c>
      <c r="X1840" s="111" t="n">
        <v>2019</v>
      </c>
      <c r="Y1840" s="111" t="s">
        <v>205</v>
      </c>
      <c r="Z1840" s="111" t="s">
        <v>221</v>
      </c>
      <c r="AA1840" s="122" t="s">
        <v>200</v>
      </c>
      <c r="AB1840" s="0" t="s">
        <v>11953</v>
      </c>
      <c r="AC1840" s="0" t="s">
        <v>5946</v>
      </c>
      <c r="AD1840" s="111" t="n">
        <v>2019</v>
      </c>
      <c r="AE1840" s="111" t="s">
        <v>198</v>
      </c>
      <c r="AI1840" s="111" t="s">
        <v>294</v>
      </c>
      <c r="AJ1840" s="111" t="s">
        <v>1793</v>
      </c>
      <c r="AK1840" s="0" t="s">
        <v>11953</v>
      </c>
      <c r="AM1840" s="111" t="n">
        <v>2017</v>
      </c>
      <c r="AN1840" s="111" t="s">
        <v>5341</v>
      </c>
      <c r="AR1840" s="0" t="s">
        <v>224</v>
      </c>
      <c r="AS1840" s="0" t="s">
        <v>200</v>
      </c>
      <c r="AT1840" s="0" t="s">
        <v>200</v>
      </c>
      <c r="AU1840" s="0" t="s">
        <v>470</v>
      </c>
      <c r="AY1840" s="0" t="s">
        <v>5044</v>
      </c>
      <c r="AZ1840" s="0" t="s">
        <v>11954</v>
      </c>
      <c r="BA1840" s="124" t="s">
        <v>200</v>
      </c>
      <c r="BB1840" s="0" t="s">
        <v>462</v>
      </c>
      <c r="BC1840" s="0" t="s">
        <v>11955</v>
      </c>
      <c r="BD1840" s="0" t="s">
        <v>836</v>
      </c>
      <c r="BE1840" s="0" t="s">
        <v>11956</v>
      </c>
      <c r="BF1840" s="0" t="s">
        <v>200</v>
      </c>
      <c r="BG1840" s="125"/>
      <c r="BH1840" s="0" t="s">
        <v>253</v>
      </c>
      <c r="BI1840" s="112" t="n">
        <v>5060146467308</v>
      </c>
      <c r="BJ1840" s="126"/>
      <c r="BK1840" s="0" t="s">
        <v>215</v>
      </c>
      <c r="BL1840" s="112" t="n">
        <v>4</v>
      </c>
      <c r="BM1840" s="112" t="n">
        <v>4</v>
      </c>
      <c r="BN1840" s="112" t="n">
        <v>4</v>
      </c>
      <c r="BO1840" s="111" t="n">
        <v>20</v>
      </c>
      <c r="BP1840" s="125"/>
      <c r="BQ1840" s="127" t="s">
        <v>216</v>
      </c>
    </row>
    <row r="1841" customFormat="false" ht="13.8" hidden="false" customHeight="false" outlineLevel="0" collapsed="false">
      <c r="A1841" s="0" t="s">
        <v>11957</v>
      </c>
      <c r="B1841" s="0" t="s">
        <v>11069</v>
      </c>
      <c r="C1841" s="131" t="s">
        <v>234</v>
      </c>
      <c r="D1841" s="0" t="s">
        <v>5239</v>
      </c>
      <c r="E1841" s="0" t="s">
        <v>194</v>
      </c>
      <c r="F1841" s="0" t="s">
        <v>195</v>
      </c>
      <c r="G1841" s="0" t="s">
        <v>196</v>
      </c>
      <c r="H1841" s="0" t="s">
        <v>197</v>
      </c>
      <c r="J1841" s="111" t="n">
        <v>1</v>
      </c>
      <c r="K1841" s="0" t="s">
        <v>198</v>
      </c>
      <c r="L1841" s="0" t="s">
        <v>198</v>
      </c>
      <c r="M1841" s="0" t="s">
        <v>199</v>
      </c>
      <c r="Q1841" s="120"/>
      <c r="R1841" s="0" t="s">
        <v>16</v>
      </c>
      <c r="S1841" s="131" t="s">
        <v>5247</v>
      </c>
      <c r="T1841" s="0" t="s">
        <v>198</v>
      </c>
      <c r="U1841" s="0" t="s">
        <v>202</v>
      </c>
      <c r="V1841" s="0" t="s">
        <v>1790</v>
      </c>
      <c r="W1841" s="110" t="s">
        <v>204</v>
      </c>
      <c r="X1841" s="111" t="n">
        <v>2022</v>
      </c>
      <c r="Y1841" s="111" t="s">
        <v>205</v>
      </c>
      <c r="Z1841" s="111" t="s">
        <v>221</v>
      </c>
      <c r="AA1841" s="122" t="s">
        <v>200</v>
      </c>
      <c r="AB1841" s="0" t="s">
        <v>11958</v>
      </c>
      <c r="AC1841" s="0" t="s">
        <v>11516</v>
      </c>
      <c r="AD1841" s="111" t="n">
        <v>2022</v>
      </c>
      <c r="AE1841" s="130" t="s">
        <v>5241</v>
      </c>
      <c r="AI1841" s="111" t="s">
        <v>294</v>
      </c>
      <c r="AJ1841" s="111" t="s">
        <v>1793</v>
      </c>
      <c r="AK1841" s="0" t="s">
        <v>11958</v>
      </c>
      <c r="AM1841" s="111" t="n">
        <v>2019</v>
      </c>
      <c r="AN1841" s="111" t="s">
        <v>263</v>
      </c>
      <c r="AT1841" s="0" t="s">
        <v>967</v>
      </c>
      <c r="AZ1841" s="0" t="s">
        <v>11959</v>
      </c>
      <c r="BA1841" s="124" t="s">
        <v>200</v>
      </c>
      <c r="BB1841" s="0" t="s">
        <v>248</v>
      </c>
      <c r="BC1841" s="0" t="s">
        <v>11960</v>
      </c>
      <c r="BD1841" s="0" t="s">
        <v>11961</v>
      </c>
      <c r="BE1841" s="0" t="s">
        <v>11962</v>
      </c>
      <c r="BG1841" s="125"/>
      <c r="BH1841" s="0" t="s">
        <v>253</v>
      </c>
      <c r="BI1841" s="112" t="n">
        <v>604565504838</v>
      </c>
      <c r="BJ1841" s="126"/>
      <c r="BK1841" s="0" t="s">
        <v>215</v>
      </c>
      <c r="BL1841" s="112" t="n">
        <v>4</v>
      </c>
      <c r="BM1841" s="112" t="n">
        <v>4</v>
      </c>
      <c r="BN1841" s="112" t="n">
        <v>4</v>
      </c>
      <c r="BO1841" s="111" t="n">
        <v>20</v>
      </c>
      <c r="BP1841" s="125"/>
      <c r="BQ1841" s="127" t="s">
        <v>5461</v>
      </c>
    </row>
    <row r="1842" customFormat="false" ht="13.8" hidden="false" customHeight="false" outlineLevel="0" collapsed="false">
      <c r="A1842" s="0" t="s">
        <v>11963</v>
      </c>
      <c r="B1842" s="0" t="s">
        <v>11069</v>
      </c>
      <c r="C1842" s="131" t="s">
        <v>818</v>
      </c>
      <c r="D1842" s="131" t="s">
        <v>1333</v>
      </c>
      <c r="E1842" s="0" t="s">
        <v>313</v>
      </c>
      <c r="F1842" s="0" t="s">
        <v>314</v>
      </c>
      <c r="G1842" s="0" t="s">
        <v>196</v>
      </c>
      <c r="H1842" s="0" t="s">
        <v>400</v>
      </c>
      <c r="I1842" s="0" t="s">
        <v>2367</v>
      </c>
      <c r="J1842" s="111" t="n">
        <v>4</v>
      </c>
      <c r="K1842" s="0" t="s">
        <v>2825</v>
      </c>
      <c r="L1842" s="0" t="s">
        <v>392</v>
      </c>
      <c r="M1842" s="0" t="s">
        <v>199</v>
      </c>
      <c r="Q1842" s="120" t="s">
        <v>200</v>
      </c>
      <c r="R1842" s="0" t="s">
        <v>16</v>
      </c>
      <c r="S1842" s="0" t="s">
        <v>201</v>
      </c>
      <c r="T1842" s="0" t="s">
        <v>198</v>
      </c>
      <c r="U1842" s="0" t="s">
        <v>285</v>
      </c>
      <c r="V1842" s="0" t="s">
        <v>1790</v>
      </c>
      <c r="W1842" s="110" t="s">
        <v>204</v>
      </c>
      <c r="X1842" s="111" t="n">
        <v>2019</v>
      </c>
      <c r="Y1842" s="111" t="s">
        <v>498</v>
      </c>
      <c r="Z1842" s="111" t="s">
        <v>198</v>
      </c>
      <c r="AA1842" s="122" t="s">
        <v>200</v>
      </c>
      <c r="AB1842" s="0" t="s">
        <v>11253</v>
      </c>
      <c r="AC1842" s="0" t="s">
        <v>5335</v>
      </c>
      <c r="AD1842" s="111" t="n">
        <v>2019</v>
      </c>
      <c r="AE1842" s="111" t="s">
        <v>198</v>
      </c>
      <c r="AI1842" s="111" t="s">
        <v>294</v>
      </c>
      <c r="AJ1842" s="111" t="s">
        <v>1793</v>
      </c>
      <c r="AK1842" s="0" t="s">
        <v>11253</v>
      </c>
      <c r="AM1842" s="111" t="n">
        <v>2018</v>
      </c>
      <c r="AN1842" s="111" t="s">
        <v>208</v>
      </c>
      <c r="AZ1842" s="0" t="s">
        <v>11964</v>
      </c>
      <c r="BA1842" s="124" t="s">
        <v>200</v>
      </c>
      <c r="BB1842" s="0" t="s">
        <v>248</v>
      </c>
      <c r="BC1842" s="0" t="s">
        <v>11965</v>
      </c>
      <c r="BD1842" s="0" t="s">
        <v>11966</v>
      </c>
      <c r="BE1842" s="0" t="s">
        <v>11967</v>
      </c>
      <c r="BG1842" s="125"/>
      <c r="BH1842" s="0" t="s">
        <v>253</v>
      </c>
      <c r="BI1842" s="112" t="n">
        <v>897790002198</v>
      </c>
      <c r="BJ1842" s="126"/>
      <c r="BK1842" s="0" t="s">
        <v>215</v>
      </c>
      <c r="BL1842" s="112" t="n">
        <v>4</v>
      </c>
      <c r="BM1842" s="112" t="n">
        <v>4</v>
      </c>
      <c r="BN1842" s="112" t="n">
        <v>4</v>
      </c>
      <c r="BO1842" s="111" t="n">
        <v>20</v>
      </c>
      <c r="BP1842" s="125"/>
      <c r="BQ1842" s="127" t="s">
        <v>216</v>
      </c>
    </row>
    <row r="1843" customFormat="false" ht="13.8" hidden="false" customHeight="false" outlineLevel="0" collapsed="false">
      <c r="A1843" s="0" t="s">
        <v>11968</v>
      </c>
      <c r="B1843" s="0" t="s">
        <v>11069</v>
      </c>
      <c r="C1843" s="131" t="s">
        <v>532</v>
      </c>
      <c r="D1843" s="131" t="s">
        <v>193</v>
      </c>
      <c r="E1843" s="0" t="s">
        <v>194</v>
      </c>
      <c r="F1843" s="0" t="s">
        <v>195</v>
      </c>
      <c r="G1843" s="0" t="s">
        <v>196</v>
      </c>
      <c r="H1843" s="0" t="s">
        <v>901</v>
      </c>
      <c r="J1843" s="111" t="n">
        <v>1</v>
      </c>
      <c r="K1843" s="0" t="s">
        <v>198</v>
      </c>
      <c r="L1843" s="0" t="s">
        <v>198</v>
      </c>
      <c r="M1843" s="0" t="s">
        <v>199</v>
      </c>
      <c r="Q1843" s="120"/>
      <c r="R1843" s="0" t="s">
        <v>16</v>
      </c>
      <c r="S1843" s="0" t="s">
        <v>201</v>
      </c>
      <c r="T1843" s="0" t="s">
        <v>198</v>
      </c>
      <c r="U1843" s="0" t="s">
        <v>202</v>
      </c>
      <c r="V1843" s="0" t="s">
        <v>1790</v>
      </c>
      <c r="W1843" s="110" t="s">
        <v>204</v>
      </c>
      <c r="X1843" s="111" t="n">
        <v>2021</v>
      </c>
      <c r="Z1843" s="111" t="s">
        <v>221</v>
      </c>
      <c r="AA1843" s="122" t="s">
        <v>200</v>
      </c>
      <c r="AB1843" s="0" t="s">
        <v>11969</v>
      </c>
      <c r="AC1843" s="0" t="s">
        <v>7594</v>
      </c>
      <c r="AD1843" s="111" t="n">
        <v>2021</v>
      </c>
      <c r="AE1843" s="111" t="s">
        <v>198</v>
      </c>
      <c r="AI1843" s="111" t="s">
        <v>294</v>
      </c>
      <c r="AJ1843" s="111" t="s">
        <v>1793</v>
      </c>
      <c r="AK1843" s="0" t="s">
        <v>11969</v>
      </c>
      <c r="AM1843" s="111" t="s">
        <v>849</v>
      </c>
      <c r="AN1843" s="111" t="s">
        <v>4091</v>
      </c>
      <c r="AR1843" s="0" t="s">
        <v>1455</v>
      </c>
      <c r="AT1843" s="0" t="s">
        <v>433</v>
      </c>
      <c r="AZ1843" s="0" t="s">
        <v>11970</v>
      </c>
      <c r="BA1843" s="124" t="s">
        <v>200</v>
      </c>
      <c r="BB1843" s="0" t="s">
        <v>248</v>
      </c>
      <c r="BC1843" s="0" t="s">
        <v>1404</v>
      </c>
      <c r="BE1843" s="0" t="s">
        <v>11971</v>
      </c>
      <c r="BG1843" s="125"/>
      <c r="BH1843" s="0" t="s">
        <v>2235</v>
      </c>
      <c r="BI1843" s="112" t="n">
        <v>5060760882495</v>
      </c>
      <c r="BJ1843" s="126"/>
      <c r="BK1843" s="0" t="s">
        <v>215</v>
      </c>
      <c r="BL1843" s="112" t="n">
        <v>4</v>
      </c>
      <c r="BM1843" s="112" t="n">
        <v>4</v>
      </c>
      <c r="BN1843" s="112" t="n">
        <v>4</v>
      </c>
      <c r="BO1843" s="111" t="n">
        <v>20</v>
      </c>
      <c r="BP1843" s="125"/>
      <c r="BQ1843" s="127"/>
    </row>
    <row r="1844" customFormat="false" ht="13.8" hidden="false" customHeight="false" outlineLevel="0" collapsed="false">
      <c r="A1844" s="0" t="s">
        <v>11972</v>
      </c>
      <c r="B1844" s="0" t="s">
        <v>11069</v>
      </c>
      <c r="C1844" s="131" t="s">
        <v>818</v>
      </c>
      <c r="D1844" s="131" t="s">
        <v>3918</v>
      </c>
      <c r="E1844" s="0" t="s">
        <v>313</v>
      </c>
      <c r="F1844" s="0" t="s">
        <v>314</v>
      </c>
      <c r="G1844" s="0" t="s">
        <v>196</v>
      </c>
      <c r="H1844" s="0" t="s">
        <v>838</v>
      </c>
      <c r="I1844" s="0" t="s">
        <v>3115</v>
      </c>
      <c r="J1844" s="111" t="n">
        <v>4</v>
      </c>
      <c r="K1844" s="0" t="s">
        <v>198</v>
      </c>
      <c r="L1844" s="0" t="s">
        <v>392</v>
      </c>
      <c r="M1844" s="0" t="s">
        <v>199</v>
      </c>
      <c r="Q1844" s="120"/>
      <c r="R1844" s="0" t="s">
        <v>16</v>
      </c>
      <c r="S1844" s="0" t="s">
        <v>201</v>
      </c>
      <c r="T1844" s="0" t="s">
        <v>198</v>
      </c>
      <c r="U1844" s="0" t="s">
        <v>202</v>
      </c>
      <c r="V1844" s="0" t="s">
        <v>1790</v>
      </c>
      <c r="W1844" s="110" t="s">
        <v>204</v>
      </c>
      <c r="X1844" s="111" t="n">
        <v>2021</v>
      </c>
      <c r="Y1844" s="111" t="s">
        <v>1624</v>
      </c>
      <c r="Z1844" s="111" t="s">
        <v>198</v>
      </c>
      <c r="AA1844" s="122"/>
      <c r="AB1844" s="0" t="s">
        <v>4915</v>
      </c>
      <c r="AC1844" s="0" t="s">
        <v>7812</v>
      </c>
      <c r="AD1844" s="111" t="n">
        <v>2021</v>
      </c>
      <c r="AE1844" s="111" t="s">
        <v>198</v>
      </c>
      <c r="AI1844" s="111" t="s">
        <v>294</v>
      </c>
      <c r="AJ1844" s="111" t="s">
        <v>1793</v>
      </c>
      <c r="AK1844" s="0" t="s">
        <v>4915</v>
      </c>
      <c r="AM1844" s="111" t="n">
        <v>2020</v>
      </c>
      <c r="AN1844" s="111" t="s">
        <v>208</v>
      </c>
      <c r="AZ1844" s="0" t="s">
        <v>11973</v>
      </c>
      <c r="BA1844" s="124" t="s">
        <v>200</v>
      </c>
      <c r="BB1844" s="0" t="s">
        <v>248</v>
      </c>
      <c r="BC1844" s="0" t="s">
        <v>11974</v>
      </c>
      <c r="BD1844" s="0" t="s">
        <v>11975</v>
      </c>
      <c r="BE1844" s="0" t="s">
        <v>11976</v>
      </c>
      <c r="BG1844" s="125"/>
      <c r="BH1844" s="0" t="s">
        <v>253</v>
      </c>
      <c r="BI1844" s="112" t="n">
        <v>5060760882198</v>
      </c>
      <c r="BJ1844" s="126"/>
      <c r="BK1844" s="0" t="s">
        <v>215</v>
      </c>
      <c r="BL1844" s="112" t="n">
        <v>4</v>
      </c>
      <c r="BM1844" s="112" t="n">
        <v>4</v>
      </c>
      <c r="BN1844" s="112" t="n">
        <v>4</v>
      </c>
      <c r="BO1844" s="111" t="n">
        <v>20</v>
      </c>
      <c r="BP1844" s="125"/>
      <c r="BQ1844" s="127"/>
    </row>
    <row r="1845" customFormat="false" ht="13.8" hidden="false" customHeight="false" outlineLevel="0" collapsed="false">
      <c r="A1845" s="0" t="s">
        <v>11977</v>
      </c>
      <c r="B1845" s="0" t="s">
        <v>11069</v>
      </c>
      <c r="C1845" s="0" t="s">
        <v>1394</v>
      </c>
      <c r="D1845" s="0" t="s">
        <v>1333</v>
      </c>
      <c r="E1845" s="0" t="s">
        <v>194</v>
      </c>
      <c r="F1845" s="0" t="s">
        <v>314</v>
      </c>
      <c r="G1845" s="0" t="s">
        <v>196</v>
      </c>
      <c r="H1845" s="0" t="s">
        <v>219</v>
      </c>
      <c r="J1845" s="111" t="n">
        <v>2</v>
      </c>
      <c r="K1845" s="0" t="s">
        <v>8612</v>
      </c>
      <c r="L1845" s="0" t="s">
        <v>533</v>
      </c>
      <c r="M1845" s="0" t="s">
        <v>199</v>
      </c>
      <c r="O1845" s="0" t="s">
        <v>200</v>
      </c>
      <c r="Q1845" s="120" t="s">
        <v>200</v>
      </c>
      <c r="R1845" s="0" t="s">
        <v>16</v>
      </c>
      <c r="S1845" s="0" t="s">
        <v>5247</v>
      </c>
      <c r="T1845" s="0" t="s">
        <v>198</v>
      </c>
      <c r="U1845" s="0" t="s">
        <v>202</v>
      </c>
      <c r="V1845" s="0" t="s">
        <v>1790</v>
      </c>
      <c r="W1845" s="110" t="s">
        <v>204</v>
      </c>
      <c r="X1845" s="111" t="n">
        <v>2018</v>
      </c>
      <c r="Z1845" s="111" t="s">
        <v>198</v>
      </c>
      <c r="AA1845" s="122" t="s">
        <v>200</v>
      </c>
      <c r="AB1845" s="0" t="s">
        <v>11978</v>
      </c>
      <c r="AC1845" s="0" t="s">
        <v>11516</v>
      </c>
      <c r="AD1845" s="111" t="n">
        <v>2018</v>
      </c>
      <c r="AE1845" s="111" t="s">
        <v>5241</v>
      </c>
      <c r="AG1845" s="130"/>
      <c r="AI1845" s="111" t="s">
        <v>294</v>
      </c>
      <c r="AJ1845" s="111" t="s">
        <v>1793</v>
      </c>
      <c r="AK1845" s="0" t="s">
        <v>11978</v>
      </c>
      <c r="AM1845" s="111" t="n">
        <v>2016</v>
      </c>
      <c r="AN1845" s="111" t="s">
        <v>11979</v>
      </c>
      <c r="AS1845" s="0" t="s">
        <v>200</v>
      </c>
      <c r="AT1845" s="0" t="s">
        <v>381</v>
      </c>
      <c r="AU1845" s="0" t="s">
        <v>244</v>
      </c>
      <c r="AV1845" s="0" t="s">
        <v>200</v>
      </c>
      <c r="AY1845" s="0" t="s">
        <v>5044</v>
      </c>
      <c r="AZ1845" s="0" t="s">
        <v>11980</v>
      </c>
      <c r="BA1845" s="124" t="s">
        <v>200</v>
      </c>
      <c r="BB1845" s="0" t="s">
        <v>248</v>
      </c>
      <c r="BC1845" s="0" t="s">
        <v>11981</v>
      </c>
      <c r="BE1845" s="0" t="s">
        <v>11982</v>
      </c>
      <c r="BF1845" s="0" t="s">
        <v>11983</v>
      </c>
      <c r="BG1845" s="125" t="s">
        <v>200</v>
      </c>
      <c r="BH1845" s="0" t="s">
        <v>253</v>
      </c>
      <c r="BI1845" s="112" t="n">
        <v>604565041067</v>
      </c>
      <c r="BJ1845" s="126" t="s">
        <v>200</v>
      </c>
      <c r="BK1845" s="0" t="s">
        <v>215</v>
      </c>
      <c r="BL1845" s="112" t="n">
        <v>4</v>
      </c>
      <c r="BM1845" s="112" t="n">
        <v>4</v>
      </c>
      <c r="BN1845" s="112" t="n">
        <v>4</v>
      </c>
      <c r="BO1845" s="111" t="n">
        <v>40</v>
      </c>
      <c r="BP1845" s="125" t="s">
        <v>200</v>
      </c>
      <c r="BQ1845" s="127" t="s">
        <v>216</v>
      </c>
    </row>
    <row r="1846" customFormat="false" ht="13.8" hidden="false" customHeight="false" outlineLevel="0" collapsed="false">
      <c r="A1846" s="0" t="s">
        <v>11984</v>
      </c>
      <c r="B1846" s="0" t="s">
        <v>11069</v>
      </c>
      <c r="C1846" s="0" t="s">
        <v>965</v>
      </c>
      <c r="D1846" s="0" t="s">
        <v>193</v>
      </c>
      <c r="E1846" s="0" t="s">
        <v>194</v>
      </c>
      <c r="F1846" s="0" t="s">
        <v>195</v>
      </c>
      <c r="G1846" s="0" t="s">
        <v>196</v>
      </c>
      <c r="H1846" s="0" t="s">
        <v>219</v>
      </c>
      <c r="I1846" s="0" t="s">
        <v>401</v>
      </c>
      <c r="J1846" s="111" t="n">
        <v>1</v>
      </c>
      <c r="K1846" s="0" t="n">
        <v>1</v>
      </c>
      <c r="L1846" s="0" t="s">
        <v>198</v>
      </c>
      <c r="M1846" s="0" t="s">
        <v>199</v>
      </c>
      <c r="Q1846" s="120"/>
      <c r="R1846" s="0" t="s">
        <v>16</v>
      </c>
      <c r="S1846" s="0" t="s">
        <v>201</v>
      </c>
      <c r="T1846" s="0" t="s">
        <v>198</v>
      </c>
      <c r="U1846" s="0" t="s">
        <v>202</v>
      </c>
      <c r="V1846" s="0" t="s">
        <v>1790</v>
      </c>
      <c r="W1846" s="110" t="s">
        <v>204</v>
      </c>
      <c r="X1846" s="111" t="n">
        <v>2021</v>
      </c>
      <c r="Z1846" s="111" t="s">
        <v>221</v>
      </c>
      <c r="AA1846" s="122" t="s">
        <v>200</v>
      </c>
      <c r="AB1846" s="0" t="s">
        <v>11985</v>
      </c>
      <c r="AC1846" s="0" t="s">
        <v>11986</v>
      </c>
      <c r="AD1846" s="111" t="n">
        <v>2021</v>
      </c>
      <c r="AE1846" s="111" t="s">
        <v>198</v>
      </c>
      <c r="AG1846" s="130"/>
      <c r="AI1846" s="111" t="s">
        <v>294</v>
      </c>
      <c r="AJ1846" s="111" t="s">
        <v>1793</v>
      </c>
      <c r="AK1846" s="0" t="s">
        <v>11985</v>
      </c>
      <c r="AM1846" s="111" t="n">
        <v>2020</v>
      </c>
      <c r="AN1846" s="111" t="s">
        <v>4091</v>
      </c>
      <c r="AU1846" s="0" t="s">
        <v>2727</v>
      </c>
      <c r="AZ1846" s="0" t="s">
        <v>11987</v>
      </c>
      <c r="BA1846" s="124" t="s">
        <v>200</v>
      </c>
      <c r="BB1846" s="0" t="s">
        <v>248</v>
      </c>
      <c r="BC1846" s="0" t="s">
        <v>11988</v>
      </c>
      <c r="BE1846" s="0" t="s">
        <v>11439</v>
      </c>
      <c r="BG1846" s="125"/>
      <c r="BH1846" s="0" t="s">
        <v>253</v>
      </c>
      <c r="BI1846" s="112" t="n">
        <v>7350002931325</v>
      </c>
      <c r="BJ1846" s="126"/>
      <c r="BK1846" s="0" t="s">
        <v>215</v>
      </c>
      <c r="BL1846" s="112" t="n">
        <v>4</v>
      </c>
      <c r="BM1846" s="112" t="n">
        <v>4</v>
      </c>
      <c r="BN1846" s="112" t="n">
        <v>4</v>
      </c>
      <c r="BO1846" s="111" t="n">
        <v>20</v>
      </c>
      <c r="BP1846" s="125"/>
      <c r="BQ1846" s="127"/>
    </row>
    <row r="1847" customFormat="false" ht="13.8" hidden="false" customHeight="false" outlineLevel="0" collapsed="false">
      <c r="A1847" s="131" t="s">
        <v>11989</v>
      </c>
      <c r="B1847" s="0" t="s">
        <v>11069</v>
      </c>
      <c r="C1847" s="131" t="s">
        <v>3086</v>
      </c>
      <c r="D1847" s="131" t="s">
        <v>1333</v>
      </c>
      <c r="E1847" s="0" t="s">
        <v>194</v>
      </c>
      <c r="F1847" s="0" t="s">
        <v>195</v>
      </c>
      <c r="G1847" s="0" t="s">
        <v>196</v>
      </c>
      <c r="H1847" s="0" t="s">
        <v>197</v>
      </c>
      <c r="J1847" s="111" t="n">
        <v>2</v>
      </c>
      <c r="K1847" s="0" t="s">
        <v>198</v>
      </c>
      <c r="L1847" s="0" t="s">
        <v>533</v>
      </c>
      <c r="M1847" s="0" t="s">
        <v>274</v>
      </c>
      <c r="O1847" s="0" t="s">
        <v>534</v>
      </c>
      <c r="Q1847" s="120" t="s">
        <v>200</v>
      </c>
      <c r="R1847" s="0" t="s">
        <v>16</v>
      </c>
      <c r="S1847" s="0" t="s">
        <v>201</v>
      </c>
      <c r="T1847" s="0" t="s">
        <v>198</v>
      </c>
      <c r="U1847" s="0" t="s">
        <v>202</v>
      </c>
      <c r="V1847" s="0" t="s">
        <v>1790</v>
      </c>
      <c r="W1847" s="110" t="s">
        <v>204</v>
      </c>
      <c r="X1847" s="111" t="n">
        <v>2018</v>
      </c>
      <c r="Y1847" s="111" t="s">
        <v>498</v>
      </c>
      <c r="Z1847" s="111" t="s">
        <v>757</v>
      </c>
      <c r="AA1847" s="122" t="s">
        <v>200</v>
      </c>
      <c r="AB1847" s="0" t="s">
        <v>6081</v>
      </c>
      <c r="AC1847" s="0" t="s">
        <v>9448</v>
      </c>
      <c r="AD1847" s="111" t="n">
        <v>2018</v>
      </c>
      <c r="AE1847" s="111" t="s">
        <v>222</v>
      </c>
      <c r="AI1847" s="111" t="s">
        <v>294</v>
      </c>
      <c r="AJ1847" s="111" t="s">
        <v>6803</v>
      </c>
      <c r="AK1847" s="0" t="s">
        <v>6081</v>
      </c>
      <c r="AM1847" s="111" t="n">
        <v>2014</v>
      </c>
      <c r="AN1847" s="111" t="s">
        <v>208</v>
      </c>
      <c r="AR1847" s="0" t="s">
        <v>9808</v>
      </c>
      <c r="AS1847" s="0" t="s">
        <v>10086</v>
      </c>
      <c r="AT1847" s="0" t="s">
        <v>266</v>
      </c>
      <c r="AU1847" s="0" t="s">
        <v>332</v>
      </c>
      <c r="AV1847" s="0" t="s">
        <v>200</v>
      </c>
      <c r="AZ1847" s="0" t="s">
        <v>11990</v>
      </c>
      <c r="BA1847" s="124" t="s">
        <v>200</v>
      </c>
      <c r="BB1847" s="0" t="s">
        <v>248</v>
      </c>
      <c r="BC1847" s="0" t="s">
        <v>11991</v>
      </c>
      <c r="BD1847" s="0" t="s">
        <v>11992</v>
      </c>
      <c r="BE1847" s="0" t="s">
        <v>11993</v>
      </c>
      <c r="BF1847" s="0" t="s">
        <v>200</v>
      </c>
      <c r="BG1847" s="125" t="s">
        <v>200</v>
      </c>
      <c r="BH1847" s="0" t="s">
        <v>253</v>
      </c>
      <c r="BI1847" s="112" t="n">
        <v>45496421786</v>
      </c>
      <c r="BJ1847" s="126" t="s">
        <v>200</v>
      </c>
      <c r="BK1847" s="0" t="s">
        <v>215</v>
      </c>
      <c r="BL1847" s="112" t="n">
        <v>4</v>
      </c>
      <c r="BM1847" s="112" t="n">
        <v>4</v>
      </c>
      <c r="BN1847" s="112" t="n">
        <v>4</v>
      </c>
      <c r="BO1847" s="111" t="n">
        <v>20</v>
      </c>
      <c r="BP1847" s="125" t="s">
        <v>200</v>
      </c>
      <c r="BQ1847" s="127" t="s">
        <v>216</v>
      </c>
    </row>
    <row r="1848" customFormat="false" ht="13.8" hidden="false" customHeight="false" outlineLevel="0" collapsed="false">
      <c r="A1848" s="131" t="s">
        <v>11994</v>
      </c>
      <c r="B1848" s="0" t="s">
        <v>11069</v>
      </c>
      <c r="C1848" s="131" t="s">
        <v>3086</v>
      </c>
      <c r="D1848" s="131" t="s">
        <v>1333</v>
      </c>
      <c r="E1848" s="0" t="s">
        <v>194</v>
      </c>
      <c r="F1848" s="0" t="s">
        <v>195</v>
      </c>
      <c r="G1848" s="0" t="s">
        <v>196</v>
      </c>
      <c r="H1848" s="0" t="s">
        <v>197</v>
      </c>
      <c r="J1848" s="111" t="n">
        <v>2</v>
      </c>
      <c r="K1848" s="0" t="s">
        <v>198</v>
      </c>
      <c r="L1848" s="0" t="s">
        <v>533</v>
      </c>
      <c r="M1848" s="0" t="s">
        <v>274</v>
      </c>
      <c r="O1848" s="0" t="s">
        <v>534</v>
      </c>
      <c r="Q1848" s="120" t="s">
        <v>200</v>
      </c>
      <c r="R1848" s="0" t="s">
        <v>16</v>
      </c>
      <c r="S1848" s="0" t="s">
        <v>201</v>
      </c>
      <c r="T1848" s="0" t="s">
        <v>198</v>
      </c>
      <c r="U1848" s="0" t="s">
        <v>202</v>
      </c>
      <c r="V1848" s="0" t="s">
        <v>1790</v>
      </c>
      <c r="W1848" s="110" t="s">
        <v>204</v>
      </c>
      <c r="X1848" s="111" t="n">
        <v>2020</v>
      </c>
      <c r="Y1848" s="111" t="s">
        <v>498</v>
      </c>
      <c r="Z1848" s="111" t="s">
        <v>757</v>
      </c>
      <c r="AA1848" s="122" t="s">
        <v>200</v>
      </c>
      <c r="AB1848" s="0" t="s">
        <v>6081</v>
      </c>
      <c r="AC1848" s="0" t="s">
        <v>9448</v>
      </c>
      <c r="AD1848" s="111" t="n">
        <v>2020</v>
      </c>
      <c r="AE1848" s="111" t="s">
        <v>222</v>
      </c>
      <c r="AI1848" s="111" t="s">
        <v>207</v>
      </c>
      <c r="AK1848" s="111" t="str">
        <f aca="false">(AB1848)</f>
        <v>Omega force</v>
      </c>
      <c r="AM1848" s="111" t="n">
        <f aca="false">AD1848</f>
        <v>2020</v>
      </c>
      <c r="AN1848" s="111" t="s">
        <v>208</v>
      </c>
      <c r="AS1848" s="0" t="s">
        <v>10086</v>
      </c>
      <c r="AT1848" s="0" t="s">
        <v>266</v>
      </c>
      <c r="AU1848" s="0" t="s">
        <v>332</v>
      </c>
      <c r="AV1848" s="0" t="s">
        <v>200</v>
      </c>
      <c r="AZ1848" s="0" t="s">
        <v>11995</v>
      </c>
      <c r="BA1848" s="124" t="s">
        <v>200</v>
      </c>
      <c r="BB1848" s="0" t="s">
        <v>248</v>
      </c>
      <c r="BC1848" s="0" t="s">
        <v>11996</v>
      </c>
      <c r="BD1848" s="0" t="s">
        <v>11997</v>
      </c>
      <c r="BE1848" s="0" t="s">
        <v>2926</v>
      </c>
      <c r="BF1848" s="0" t="s">
        <v>200</v>
      </c>
      <c r="BG1848" s="125" t="s">
        <v>200</v>
      </c>
      <c r="BH1848" s="0" t="s">
        <v>253</v>
      </c>
      <c r="BI1848" s="112" t="n">
        <v>45496427030</v>
      </c>
      <c r="BJ1848" s="126" t="s">
        <v>200</v>
      </c>
      <c r="BK1848" s="0" t="s">
        <v>215</v>
      </c>
      <c r="BL1848" s="112" t="n">
        <v>4</v>
      </c>
      <c r="BM1848" s="112" t="n">
        <v>4</v>
      </c>
      <c r="BN1848" s="112" t="n">
        <v>4</v>
      </c>
      <c r="BO1848" s="111" t="n">
        <v>20</v>
      </c>
      <c r="BP1848" s="125" t="s">
        <v>200</v>
      </c>
      <c r="BQ1848" s="127" t="s">
        <v>200</v>
      </c>
    </row>
    <row r="1849" customFormat="false" ht="13.8" hidden="false" customHeight="false" outlineLevel="0" collapsed="false">
      <c r="A1849" s="131" t="s">
        <v>11998</v>
      </c>
      <c r="B1849" s="0" t="s">
        <v>11069</v>
      </c>
      <c r="C1849" s="131" t="s">
        <v>2304</v>
      </c>
      <c r="D1849" s="131" t="s">
        <v>5239</v>
      </c>
      <c r="E1849" s="0" t="s">
        <v>194</v>
      </c>
      <c r="F1849" s="0" t="s">
        <v>195</v>
      </c>
      <c r="G1849" s="0" t="s">
        <v>330</v>
      </c>
      <c r="H1849" s="0" t="s">
        <v>197</v>
      </c>
      <c r="J1849" s="111" t="n">
        <v>1</v>
      </c>
      <c r="K1849" s="0" t="s">
        <v>198</v>
      </c>
      <c r="L1849" s="0" t="s">
        <v>198</v>
      </c>
      <c r="M1849" s="0" t="s">
        <v>199</v>
      </c>
      <c r="Q1849" s="120" t="s">
        <v>200</v>
      </c>
      <c r="R1849" s="0" t="s">
        <v>16</v>
      </c>
      <c r="S1849" s="0" t="s">
        <v>5247</v>
      </c>
      <c r="T1849" s="0" t="s">
        <v>198</v>
      </c>
      <c r="U1849" s="0" t="s">
        <v>285</v>
      </c>
      <c r="V1849" s="0" t="s">
        <v>1790</v>
      </c>
      <c r="W1849" s="110" t="s">
        <v>204</v>
      </c>
      <c r="X1849" s="111" t="n">
        <v>2019</v>
      </c>
      <c r="Y1849" s="111" t="s">
        <v>205</v>
      </c>
      <c r="Z1849" s="111" t="s">
        <v>221</v>
      </c>
      <c r="AA1849" s="122" t="s">
        <v>200</v>
      </c>
      <c r="AB1849" s="0" t="s">
        <v>11999</v>
      </c>
      <c r="AC1849" s="0" t="s">
        <v>5249</v>
      </c>
      <c r="AD1849" s="111" t="s">
        <v>198</v>
      </c>
      <c r="AE1849" s="111" t="s">
        <v>198</v>
      </c>
      <c r="AI1849" s="111" t="s">
        <v>294</v>
      </c>
      <c r="AJ1849" s="111" t="s">
        <v>1793</v>
      </c>
      <c r="AK1849" s="0" t="s">
        <v>11999</v>
      </c>
      <c r="AM1849" s="111" t="n">
        <v>2018</v>
      </c>
      <c r="AN1849" s="111" t="s">
        <v>297</v>
      </c>
      <c r="AT1849" s="0" t="s">
        <v>266</v>
      </c>
      <c r="AV1849" s="0" t="s">
        <v>12000</v>
      </c>
      <c r="AZ1849" s="0" t="s">
        <v>12001</v>
      </c>
      <c r="BA1849" s="124" t="s">
        <v>200</v>
      </c>
      <c r="BB1849" s="0" t="s">
        <v>248</v>
      </c>
      <c r="BC1849" s="0" t="s">
        <v>12002</v>
      </c>
      <c r="BD1849" s="0" t="s">
        <v>12003</v>
      </c>
      <c r="BE1849" s="0" t="s">
        <v>12004</v>
      </c>
      <c r="BF1849" s="0" t="s">
        <v>12005</v>
      </c>
      <c r="BG1849" s="125"/>
      <c r="BH1849" s="0" t="s">
        <v>253</v>
      </c>
      <c r="BI1849" s="112" t="n">
        <v>819976021977</v>
      </c>
      <c r="BJ1849" s="126"/>
      <c r="BK1849" s="0" t="s">
        <v>215</v>
      </c>
      <c r="BL1849" s="112" t="n">
        <v>4</v>
      </c>
      <c r="BM1849" s="112" t="n">
        <v>4</v>
      </c>
      <c r="BN1849" s="112" t="n">
        <v>4</v>
      </c>
      <c r="BO1849" s="111" t="n">
        <v>40</v>
      </c>
      <c r="BP1849" s="125"/>
      <c r="BQ1849" s="127" t="s">
        <v>216</v>
      </c>
    </row>
    <row r="1850" customFormat="false" ht="13.8" hidden="false" customHeight="false" outlineLevel="0" collapsed="false">
      <c r="A1850" s="131" t="s">
        <v>10268</v>
      </c>
      <c r="B1850" s="0" t="s">
        <v>11069</v>
      </c>
      <c r="C1850" s="0" t="s">
        <v>192</v>
      </c>
      <c r="D1850" s="0" t="s">
        <v>1333</v>
      </c>
      <c r="E1850" s="0" t="s">
        <v>194</v>
      </c>
      <c r="F1850" s="0" t="s">
        <v>195</v>
      </c>
      <c r="G1850" s="0" t="s">
        <v>196</v>
      </c>
      <c r="H1850" s="0" t="s">
        <v>219</v>
      </c>
      <c r="J1850" s="111" t="n">
        <v>2</v>
      </c>
      <c r="K1850" s="0" t="s">
        <v>198</v>
      </c>
      <c r="L1850" s="0" t="s">
        <v>533</v>
      </c>
      <c r="M1850" s="0" t="s">
        <v>199</v>
      </c>
      <c r="O1850" s="0" t="s">
        <v>200</v>
      </c>
      <c r="Q1850" s="120" t="s">
        <v>200</v>
      </c>
      <c r="R1850" s="0" t="s">
        <v>16</v>
      </c>
      <c r="S1850" s="0" t="s">
        <v>1834</v>
      </c>
      <c r="T1850" s="0" t="s">
        <v>12006</v>
      </c>
      <c r="U1850" s="0" t="s">
        <v>285</v>
      </c>
      <c r="V1850" s="0" t="s">
        <v>1790</v>
      </c>
      <c r="W1850" s="110" t="s">
        <v>204</v>
      </c>
      <c r="X1850" s="111" t="n">
        <v>2020</v>
      </c>
      <c r="Y1850" s="111" t="s">
        <v>205</v>
      </c>
      <c r="Z1850" s="111" t="s">
        <v>198</v>
      </c>
      <c r="AA1850" s="122" t="s">
        <v>200</v>
      </c>
      <c r="AB1850" s="0" t="s">
        <v>628</v>
      </c>
      <c r="AC1850" s="0" t="s">
        <v>11292</v>
      </c>
      <c r="AD1850" s="111" t="s">
        <v>198</v>
      </c>
      <c r="AE1850" s="111" t="s">
        <v>198</v>
      </c>
      <c r="AI1850" s="111" t="s">
        <v>294</v>
      </c>
      <c r="AJ1850" s="111" t="s">
        <v>4852</v>
      </c>
      <c r="AK1850" s="111" t="s">
        <v>628</v>
      </c>
      <c r="AL1850" s="0" t="s">
        <v>216</v>
      </c>
      <c r="AM1850" s="111" t="n">
        <v>2001</v>
      </c>
      <c r="AN1850" s="111" t="s">
        <v>208</v>
      </c>
      <c r="AR1850" s="0" t="s">
        <v>224</v>
      </c>
      <c r="AS1850" s="0" t="s">
        <v>200</v>
      </c>
      <c r="AT1850" s="0" t="s">
        <v>200</v>
      </c>
      <c r="AU1850" s="0" t="s">
        <v>1306</v>
      </c>
      <c r="AV1850" s="0" t="s">
        <v>813</v>
      </c>
      <c r="AZ1850" s="0" t="s">
        <v>10269</v>
      </c>
      <c r="BA1850" s="124" t="s">
        <v>200</v>
      </c>
      <c r="BB1850" s="0" t="s">
        <v>248</v>
      </c>
      <c r="BC1850" s="0" t="s">
        <v>10270</v>
      </c>
      <c r="BD1850" s="0" t="s">
        <v>200</v>
      </c>
      <c r="BE1850" s="104" t="s">
        <v>10271</v>
      </c>
      <c r="BF1850" s="0" t="s">
        <v>12007</v>
      </c>
      <c r="BG1850" s="125" t="s">
        <v>200</v>
      </c>
      <c r="BH1850" s="0" t="s">
        <v>253</v>
      </c>
      <c r="BI1850" s="112" t="n">
        <v>852961008355</v>
      </c>
      <c r="BJ1850" s="126" t="s">
        <v>200</v>
      </c>
      <c r="BK1850" s="0" t="s">
        <v>215</v>
      </c>
      <c r="BL1850" s="112" t="n">
        <v>4</v>
      </c>
      <c r="BM1850" s="112" t="n">
        <v>4</v>
      </c>
      <c r="BN1850" s="112" t="n">
        <v>4</v>
      </c>
      <c r="BO1850" s="111" t="n">
        <v>30</v>
      </c>
      <c r="BP1850" s="125" t="s">
        <v>200</v>
      </c>
      <c r="BQ1850" s="127"/>
    </row>
    <row r="1851" customFormat="false" ht="13.8" hidden="false" customHeight="false" outlineLevel="0" collapsed="false">
      <c r="A1851" s="131" t="s">
        <v>12008</v>
      </c>
      <c r="B1851" s="0" t="s">
        <v>11069</v>
      </c>
      <c r="C1851" s="0" t="s">
        <v>818</v>
      </c>
      <c r="D1851" s="0" t="s">
        <v>1869</v>
      </c>
      <c r="E1851" s="0" t="s">
        <v>194</v>
      </c>
      <c r="F1851" s="0" t="s">
        <v>195</v>
      </c>
      <c r="G1851" s="0" t="s">
        <v>880</v>
      </c>
      <c r="H1851" s="0" t="s">
        <v>197</v>
      </c>
      <c r="J1851" s="111" t="n">
        <v>2</v>
      </c>
      <c r="K1851" s="0" t="s">
        <v>198</v>
      </c>
      <c r="L1851" s="0" t="s">
        <v>392</v>
      </c>
      <c r="M1851" s="0" t="s">
        <v>199</v>
      </c>
      <c r="Q1851" s="120"/>
      <c r="R1851" s="0" t="s">
        <v>16</v>
      </c>
      <c r="S1851" s="0" t="s">
        <v>201</v>
      </c>
      <c r="T1851" s="0" t="s">
        <v>198</v>
      </c>
      <c r="U1851" s="0" t="s">
        <v>202</v>
      </c>
      <c r="V1851" s="0" t="s">
        <v>1790</v>
      </c>
      <c r="W1851" s="110" t="s">
        <v>204</v>
      </c>
      <c r="X1851" s="111" t="n">
        <v>2020</v>
      </c>
      <c r="Y1851" s="111" t="s">
        <v>498</v>
      </c>
      <c r="Z1851" s="111" t="s">
        <v>198</v>
      </c>
      <c r="AA1851" s="122"/>
      <c r="AB1851" s="0" t="s">
        <v>12009</v>
      </c>
      <c r="AC1851" s="0" t="s">
        <v>5506</v>
      </c>
      <c r="AD1851" s="111" t="n">
        <v>2020</v>
      </c>
      <c r="AE1851" s="111" t="s">
        <v>198</v>
      </c>
      <c r="AI1851" s="111" t="s">
        <v>207</v>
      </c>
      <c r="AK1851" s="111" t="str">
        <f aca="false">(AB1851)</f>
        <v>Level 91</v>
      </c>
      <c r="AM1851" s="111" t="n">
        <v>2020</v>
      </c>
      <c r="AN1851" s="111" t="s">
        <v>12010</v>
      </c>
      <c r="AS1851" s="0" t="s">
        <v>12011</v>
      </c>
      <c r="AZ1851" s="0" t="s">
        <v>12012</v>
      </c>
      <c r="BA1851" s="124" t="s">
        <v>200</v>
      </c>
      <c r="BB1851" s="0" t="s">
        <v>248</v>
      </c>
      <c r="BC1851" s="0" t="s">
        <v>12013</v>
      </c>
      <c r="BD1851" s="0" t="s">
        <v>12014</v>
      </c>
      <c r="BE1851" s="104" t="s">
        <v>12015</v>
      </c>
      <c r="BF1851" s="0" t="s">
        <v>12016</v>
      </c>
      <c r="BG1851" s="125"/>
      <c r="BH1851" s="0" t="s">
        <v>253</v>
      </c>
      <c r="BI1851" s="112" t="n">
        <v>5060690791317</v>
      </c>
      <c r="BJ1851" s="126"/>
      <c r="BK1851" s="0" t="s">
        <v>215</v>
      </c>
      <c r="BL1851" s="112" t="n">
        <v>4</v>
      </c>
      <c r="BM1851" s="112" t="n">
        <v>4</v>
      </c>
      <c r="BN1851" s="112" t="n">
        <v>4</v>
      </c>
      <c r="BO1851" s="111" t="n">
        <v>20</v>
      </c>
      <c r="BP1851" s="125"/>
      <c r="BQ1851" s="127"/>
    </row>
    <row r="1852" customFormat="false" ht="13.8" hidden="false" customHeight="false" outlineLevel="0" collapsed="false">
      <c r="A1852" s="0" t="s">
        <v>12017</v>
      </c>
      <c r="B1852" s="0" t="s">
        <v>11069</v>
      </c>
      <c r="C1852" s="131" t="s">
        <v>234</v>
      </c>
      <c r="D1852" s="131" t="s">
        <v>5239</v>
      </c>
      <c r="E1852" s="0" t="s">
        <v>1433</v>
      </c>
      <c r="F1852" s="0" t="s">
        <v>399</v>
      </c>
      <c r="G1852" s="0" t="s">
        <v>196</v>
      </c>
      <c r="H1852" s="0" t="s">
        <v>197</v>
      </c>
      <c r="I1852" s="131"/>
      <c r="J1852" s="130" t="n">
        <v>1</v>
      </c>
      <c r="K1852" s="131" t="s">
        <v>198</v>
      </c>
      <c r="L1852" s="0" t="s">
        <v>198</v>
      </c>
      <c r="M1852" s="0" t="s">
        <v>199</v>
      </c>
      <c r="O1852" s="0" t="s">
        <v>200</v>
      </c>
      <c r="Q1852" s="120" t="s">
        <v>200</v>
      </c>
      <c r="R1852" s="0" t="s">
        <v>16</v>
      </c>
      <c r="S1852" s="131" t="s">
        <v>201</v>
      </c>
      <c r="T1852" s="0" t="s">
        <v>198</v>
      </c>
      <c r="U1852" s="131" t="s">
        <v>202</v>
      </c>
      <c r="V1852" s="0" t="s">
        <v>1252</v>
      </c>
      <c r="W1852" s="110" t="s">
        <v>204</v>
      </c>
      <c r="X1852" s="130" t="n">
        <v>2022</v>
      </c>
      <c r="Y1852" s="130"/>
      <c r="Z1852" s="130" t="s">
        <v>198</v>
      </c>
      <c r="AA1852" s="122" t="s">
        <v>200</v>
      </c>
      <c r="AB1852" s="131" t="s">
        <v>12018</v>
      </c>
      <c r="AC1852" s="131" t="s">
        <v>5335</v>
      </c>
      <c r="AD1852" s="130" t="n">
        <v>2022</v>
      </c>
      <c r="AE1852" s="130" t="s">
        <v>198</v>
      </c>
      <c r="AF1852" s="130"/>
      <c r="AG1852" s="130"/>
      <c r="AH1852" s="130"/>
      <c r="AI1852" s="111" t="s">
        <v>207</v>
      </c>
      <c r="AJ1852" s="130"/>
      <c r="AK1852" s="131" t="s">
        <v>12018</v>
      </c>
      <c r="AM1852" s="130" t="n">
        <v>2022</v>
      </c>
      <c r="AN1852" s="130" t="s">
        <v>297</v>
      </c>
      <c r="AO1852" s="131"/>
      <c r="AS1852" s="0" t="s">
        <v>200</v>
      </c>
      <c r="AU1852" s="0" t="s">
        <v>332</v>
      </c>
      <c r="AV1852" s="0" t="s">
        <v>200</v>
      </c>
      <c r="AW1852" s="128"/>
      <c r="AX1852" s="104"/>
      <c r="AZ1852" s="131" t="s">
        <v>12019</v>
      </c>
      <c r="BA1852" s="124" t="s">
        <v>200</v>
      </c>
      <c r="BB1852" s="0" t="s">
        <v>248</v>
      </c>
      <c r="BC1852" s="0" t="s">
        <v>570</v>
      </c>
      <c r="BD1852" s="0" t="s">
        <v>12020</v>
      </c>
      <c r="BE1852" s="0" t="s">
        <v>12021</v>
      </c>
      <c r="BF1852" s="0" t="s">
        <v>12022</v>
      </c>
      <c r="BG1852" s="125" t="s">
        <v>200</v>
      </c>
      <c r="BH1852" s="0" t="s">
        <v>253</v>
      </c>
      <c r="BI1852" s="112" t="n">
        <v>5060264376902</v>
      </c>
      <c r="BJ1852" s="126" t="s">
        <v>200</v>
      </c>
      <c r="BK1852" s="131" t="s">
        <v>215</v>
      </c>
      <c r="BL1852" s="112" t="n">
        <v>4</v>
      </c>
      <c r="BM1852" s="112" t="n">
        <v>4</v>
      </c>
      <c r="BN1852" s="112" t="n">
        <v>4</v>
      </c>
      <c r="BO1852" s="111" t="n">
        <v>20</v>
      </c>
      <c r="BP1852" s="125" t="s">
        <v>200</v>
      </c>
      <c r="BQ1852" s="127" t="s">
        <v>5461</v>
      </c>
    </row>
    <row r="1853" customFormat="false" ht="13.8" hidden="false" customHeight="false" outlineLevel="0" collapsed="false">
      <c r="A1853" s="131" t="s">
        <v>12023</v>
      </c>
      <c r="B1853" s="0" t="s">
        <v>11069</v>
      </c>
      <c r="C1853" s="0" t="s">
        <v>1267</v>
      </c>
      <c r="D1853" s="0" t="s">
        <v>5239</v>
      </c>
      <c r="E1853" s="0" t="s">
        <v>194</v>
      </c>
      <c r="F1853" s="0" t="s">
        <v>195</v>
      </c>
      <c r="G1853" s="0" t="s">
        <v>196</v>
      </c>
      <c r="H1853" s="0" t="s">
        <v>4389</v>
      </c>
      <c r="J1853" s="111" t="n">
        <v>1</v>
      </c>
      <c r="K1853" s="0" t="s">
        <v>198</v>
      </c>
      <c r="L1853" s="0" t="s">
        <v>198</v>
      </c>
      <c r="M1853" s="0" t="s">
        <v>199</v>
      </c>
      <c r="P1853" s="0" t="s">
        <v>634</v>
      </c>
      <c r="Q1853" s="120"/>
      <c r="R1853" s="0" t="s">
        <v>16</v>
      </c>
      <c r="S1853" s="0" t="s">
        <v>5247</v>
      </c>
      <c r="T1853" s="0" t="s">
        <v>198</v>
      </c>
      <c r="U1853" s="0" t="s">
        <v>202</v>
      </c>
      <c r="V1853" s="0" t="s">
        <v>1790</v>
      </c>
      <c r="W1853" s="110" t="s">
        <v>204</v>
      </c>
      <c r="X1853" s="111" t="n">
        <v>2021</v>
      </c>
      <c r="Z1853" s="111" t="s">
        <v>757</v>
      </c>
      <c r="AA1853" s="122"/>
      <c r="AB1853" s="0" t="s">
        <v>12024</v>
      </c>
      <c r="AC1853" s="0" t="s">
        <v>11516</v>
      </c>
      <c r="AD1853" s="111" t="n">
        <v>2021</v>
      </c>
      <c r="AE1853" s="111" t="s">
        <v>5241</v>
      </c>
      <c r="AI1853" s="111" t="s">
        <v>294</v>
      </c>
      <c r="AJ1853" s="111" t="s">
        <v>1793</v>
      </c>
      <c r="AK1853" s="111" t="s">
        <v>12024</v>
      </c>
      <c r="AM1853" s="111" t="n">
        <v>2019</v>
      </c>
      <c r="AN1853" s="111" t="s">
        <v>11979</v>
      </c>
      <c r="AT1853" s="0" t="s">
        <v>7446</v>
      </c>
      <c r="AU1853" s="0" t="s">
        <v>470</v>
      </c>
      <c r="AZ1853" s="0" t="s">
        <v>12025</v>
      </c>
      <c r="BA1853" s="124" t="s">
        <v>200</v>
      </c>
      <c r="BB1853" s="0" t="s">
        <v>248</v>
      </c>
      <c r="BC1853" s="0" t="s">
        <v>12026</v>
      </c>
      <c r="BE1853" s="104" t="s">
        <v>12027</v>
      </c>
      <c r="BF1853" s="0" t="s">
        <v>11573</v>
      </c>
      <c r="BG1853" s="125"/>
      <c r="BH1853" s="0" t="s">
        <v>253</v>
      </c>
      <c r="BI1853" s="112" t="n">
        <v>604565504593</v>
      </c>
      <c r="BJ1853" s="126"/>
      <c r="BK1853" s="0" t="s">
        <v>215</v>
      </c>
      <c r="BL1853" s="112" t="n">
        <v>4</v>
      </c>
      <c r="BM1853" s="112" t="n">
        <v>4</v>
      </c>
      <c r="BN1853" s="112" t="n">
        <v>4</v>
      </c>
      <c r="BO1853" s="111" t="n">
        <v>50</v>
      </c>
      <c r="BP1853" s="125"/>
      <c r="BQ1853" s="127"/>
    </row>
    <row r="1854" customFormat="false" ht="13.8" hidden="false" customHeight="false" outlineLevel="0" collapsed="false">
      <c r="A1854" s="131" t="s">
        <v>12028</v>
      </c>
      <c r="B1854" s="0" t="s">
        <v>11069</v>
      </c>
      <c r="C1854" s="131" t="s">
        <v>1489</v>
      </c>
      <c r="D1854" s="131" t="s">
        <v>3918</v>
      </c>
      <c r="E1854" s="0" t="s">
        <v>194</v>
      </c>
      <c r="F1854" s="0" t="s">
        <v>195</v>
      </c>
      <c r="G1854" s="0" t="s">
        <v>196</v>
      </c>
      <c r="H1854" s="0" t="s">
        <v>901</v>
      </c>
      <c r="J1854" s="111" t="n">
        <v>1</v>
      </c>
      <c r="K1854" s="0" t="s">
        <v>198</v>
      </c>
      <c r="L1854" s="0" t="s">
        <v>198</v>
      </c>
      <c r="M1854" s="0" t="s">
        <v>199</v>
      </c>
      <c r="Q1854" s="120"/>
      <c r="R1854" s="0" t="s">
        <v>16</v>
      </c>
      <c r="S1854" s="0" t="s">
        <v>201</v>
      </c>
      <c r="T1854" s="0" t="s">
        <v>198</v>
      </c>
      <c r="U1854" s="0" t="s">
        <v>202</v>
      </c>
      <c r="V1854" s="0" t="s">
        <v>1790</v>
      </c>
      <c r="W1854" s="110" t="s">
        <v>204</v>
      </c>
      <c r="X1854" s="111" t="n">
        <v>2020</v>
      </c>
      <c r="Y1854" s="111" t="s">
        <v>205</v>
      </c>
      <c r="Z1854" s="111" t="s">
        <v>221</v>
      </c>
      <c r="AA1854" s="122" t="s">
        <v>200</v>
      </c>
      <c r="AB1854" s="0" t="s">
        <v>12029</v>
      </c>
      <c r="AC1854" s="0" t="s">
        <v>6117</v>
      </c>
      <c r="AD1854" s="111" t="n">
        <v>2020</v>
      </c>
      <c r="AE1854" s="111" t="s">
        <v>198</v>
      </c>
      <c r="AI1854" s="111" t="s">
        <v>294</v>
      </c>
      <c r="AJ1854" s="111" t="s">
        <v>1793</v>
      </c>
      <c r="AK1854" s="0" t="s">
        <v>12029</v>
      </c>
      <c r="AM1854" s="111" t="n">
        <v>2019</v>
      </c>
      <c r="AN1854" s="111" t="s">
        <v>297</v>
      </c>
      <c r="AS1854" s="0" t="s">
        <v>12030</v>
      </c>
      <c r="AT1854" s="0" t="s">
        <v>266</v>
      </c>
      <c r="AZ1854" s="0" t="s">
        <v>12031</v>
      </c>
      <c r="BA1854" s="124" t="s">
        <v>200</v>
      </c>
      <c r="BB1854" s="0" t="s">
        <v>248</v>
      </c>
      <c r="BC1854" s="0" t="s">
        <v>12032</v>
      </c>
      <c r="BE1854" s="0" t="s">
        <v>12033</v>
      </c>
      <c r="BG1854" s="125"/>
      <c r="BH1854" s="0" t="s">
        <v>253</v>
      </c>
      <c r="BI1854" s="112" t="n">
        <v>5055957702496</v>
      </c>
      <c r="BJ1854" s="126"/>
      <c r="BK1854" s="0" t="s">
        <v>215</v>
      </c>
      <c r="BL1854" s="112" t="n">
        <v>4</v>
      </c>
      <c r="BM1854" s="112" t="n">
        <v>4</v>
      </c>
      <c r="BN1854" s="112" t="n">
        <v>4</v>
      </c>
      <c r="BO1854" s="111" t="n">
        <v>20</v>
      </c>
      <c r="BP1854" s="125"/>
      <c r="BQ1854" s="127" t="s">
        <v>216</v>
      </c>
    </row>
    <row r="1855" customFormat="false" ht="13.8" hidden="false" customHeight="false" outlineLevel="0" collapsed="false">
      <c r="A1855" s="131" t="s">
        <v>12034</v>
      </c>
      <c r="B1855" s="0" t="s">
        <v>11069</v>
      </c>
      <c r="C1855" s="131" t="s">
        <v>369</v>
      </c>
      <c r="D1855" s="131" t="s">
        <v>193</v>
      </c>
      <c r="E1855" s="0" t="s">
        <v>194</v>
      </c>
      <c r="F1855" s="0" t="s">
        <v>314</v>
      </c>
      <c r="G1855" s="0" t="s">
        <v>196</v>
      </c>
      <c r="H1855" s="0" t="s">
        <v>197</v>
      </c>
      <c r="J1855" s="111" t="n">
        <v>2</v>
      </c>
      <c r="K1855" s="0" t="s">
        <v>198</v>
      </c>
      <c r="L1855" s="0" t="s">
        <v>533</v>
      </c>
      <c r="M1855" s="0" t="s">
        <v>199</v>
      </c>
      <c r="Q1855" s="120" t="s">
        <v>200</v>
      </c>
      <c r="R1855" s="0" t="s">
        <v>16</v>
      </c>
      <c r="S1855" s="0" t="s">
        <v>201</v>
      </c>
      <c r="T1855" s="0" t="s">
        <v>198</v>
      </c>
      <c r="U1855" s="0" t="s">
        <v>4369</v>
      </c>
      <c r="V1855" s="0" t="s">
        <v>1790</v>
      </c>
      <c r="W1855" s="110" t="s">
        <v>204</v>
      </c>
      <c r="X1855" s="111" t="n">
        <v>2019</v>
      </c>
      <c r="Y1855" s="111" t="s">
        <v>12035</v>
      </c>
      <c r="Z1855" s="111" t="s">
        <v>221</v>
      </c>
      <c r="AA1855" s="122" t="s">
        <v>200</v>
      </c>
      <c r="AB1855" s="0" t="s">
        <v>9540</v>
      </c>
      <c r="AC1855" s="0" t="s">
        <v>11506</v>
      </c>
      <c r="AD1855" s="111" t="s">
        <v>198</v>
      </c>
      <c r="AE1855" s="111" t="s">
        <v>5226</v>
      </c>
      <c r="AI1855" s="111" t="s">
        <v>294</v>
      </c>
      <c r="AJ1855" s="111" t="s">
        <v>1017</v>
      </c>
      <c r="AK1855" s="0" t="s">
        <v>9540</v>
      </c>
      <c r="AM1855" s="111" t="s">
        <v>849</v>
      </c>
      <c r="AN1855" s="111" t="s">
        <v>208</v>
      </c>
      <c r="AT1855" s="0" t="s">
        <v>354</v>
      </c>
      <c r="AU1855" s="0" t="s">
        <v>200</v>
      </c>
      <c r="AV1855" s="0" t="s">
        <v>200</v>
      </c>
      <c r="AZ1855" s="0" t="s">
        <v>12036</v>
      </c>
      <c r="BA1855" s="124" t="s">
        <v>200</v>
      </c>
      <c r="BB1855" s="0" t="s">
        <v>210</v>
      </c>
      <c r="BC1855" s="0" t="s">
        <v>12037</v>
      </c>
      <c r="BD1855" s="0" t="s">
        <v>12038</v>
      </c>
      <c r="BE1855" s="0" t="s">
        <v>12039</v>
      </c>
      <c r="BF1855" s="0" t="s">
        <v>200</v>
      </c>
      <c r="BG1855" s="125"/>
      <c r="BH1855" s="0" t="s">
        <v>11095</v>
      </c>
      <c r="BI1855" s="112" t="n">
        <v>8809459211911</v>
      </c>
      <c r="BJ1855" s="126"/>
      <c r="BK1855" s="0" t="s">
        <v>215</v>
      </c>
      <c r="BL1855" s="112" t="n">
        <v>4</v>
      </c>
      <c r="BM1855" s="112" t="n">
        <v>4</v>
      </c>
      <c r="BN1855" s="112" t="n">
        <v>4</v>
      </c>
      <c r="BO1855" s="111" t="n">
        <v>20</v>
      </c>
      <c r="BP1855" s="125"/>
      <c r="BQ1855" s="127" t="s">
        <v>216</v>
      </c>
    </row>
    <row r="1856" customFormat="false" ht="13.8" hidden="false" customHeight="false" outlineLevel="0" collapsed="false">
      <c r="A1856" s="131" t="s">
        <v>12040</v>
      </c>
      <c r="B1856" s="0" t="s">
        <v>11069</v>
      </c>
      <c r="C1856" s="0" t="s">
        <v>218</v>
      </c>
      <c r="D1856" s="0" t="s">
        <v>1333</v>
      </c>
      <c r="E1856" s="0" t="s">
        <v>194</v>
      </c>
      <c r="F1856" s="0" t="s">
        <v>195</v>
      </c>
      <c r="G1856" s="0" t="s">
        <v>196</v>
      </c>
      <c r="H1856" s="0" t="s">
        <v>197</v>
      </c>
      <c r="J1856" s="111" t="n">
        <v>2</v>
      </c>
      <c r="K1856" s="0" t="s">
        <v>198</v>
      </c>
      <c r="L1856" s="0" t="s">
        <v>1050</v>
      </c>
      <c r="M1856" s="0" t="s">
        <v>274</v>
      </c>
      <c r="O1856" s="0" t="s">
        <v>200</v>
      </c>
      <c r="Q1856" s="120" t="s">
        <v>200</v>
      </c>
      <c r="R1856" s="0" t="s">
        <v>16</v>
      </c>
      <c r="S1856" s="0" t="s">
        <v>201</v>
      </c>
      <c r="T1856" s="0" t="s">
        <v>198</v>
      </c>
      <c r="U1856" s="0" t="s">
        <v>4369</v>
      </c>
      <c r="V1856" s="0" t="s">
        <v>1790</v>
      </c>
      <c r="W1856" s="110" t="s">
        <v>204</v>
      </c>
      <c r="X1856" s="111" t="n">
        <v>2019</v>
      </c>
      <c r="Y1856" s="111" t="s">
        <v>205</v>
      </c>
      <c r="Z1856" s="111" t="s">
        <v>198</v>
      </c>
      <c r="AA1856" s="122" t="s">
        <v>200</v>
      </c>
      <c r="AB1856" s="131" t="s">
        <v>5006</v>
      </c>
      <c r="AC1856" s="0" t="s">
        <v>4644</v>
      </c>
      <c r="AD1856" s="111" t="n">
        <v>2019</v>
      </c>
      <c r="AE1856" s="111" t="s">
        <v>5226</v>
      </c>
      <c r="AI1856" s="111" t="s">
        <v>1313</v>
      </c>
      <c r="AJ1856" s="111" t="s">
        <v>3887</v>
      </c>
      <c r="AK1856" s="133" t="s">
        <v>370</v>
      </c>
      <c r="AM1856" s="111" t="n">
        <v>2004</v>
      </c>
      <c r="AN1856" s="111" t="s">
        <v>208</v>
      </c>
      <c r="AT1856" s="0" t="s">
        <v>4463</v>
      </c>
      <c r="AU1856" s="0" t="s">
        <v>227</v>
      </c>
      <c r="AY1856" s="0" t="s">
        <v>5044</v>
      </c>
      <c r="AZ1856" s="0" t="s">
        <v>12041</v>
      </c>
      <c r="BA1856" s="124" t="s">
        <v>200</v>
      </c>
      <c r="BB1856" s="0" t="s">
        <v>248</v>
      </c>
      <c r="BC1856" s="0" t="s">
        <v>12042</v>
      </c>
      <c r="BE1856" s="0" t="s">
        <v>12043</v>
      </c>
      <c r="BG1856" s="125"/>
      <c r="BH1856" s="0" t="s">
        <v>11095</v>
      </c>
      <c r="BI1856" s="112" t="n">
        <v>8885011013629</v>
      </c>
      <c r="BJ1856" s="126"/>
      <c r="BK1856" s="0" t="s">
        <v>215</v>
      </c>
      <c r="BL1856" s="112" t="n">
        <v>4</v>
      </c>
      <c r="BM1856" s="112" t="n">
        <v>4</v>
      </c>
      <c r="BN1856" s="112" t="n">
        <v>4</v>
      </c>
      <c r="BO1856" s="111" t="n">
        <v>20</v>
      </c>
      <c r="BP1856" s="125"/>
      <c r="BQ1856" s="127" t="s">
        <v>216</v>
      </c>
    </row>
    <row r="1857" customFormat="false" ht="13.8" hidden="false" customHeight="false" outlineLevel="0" collapsed="false">
      <c r="A1857" s="131" t="s">
        <v>12044</v>
      </c>
      <c r="B1857" s="0" t="s">
        <v>11069</v>
      </c>
      <c r="C1857" s="0" t="s">
        <v>234</v>
      </c>
      <c r="D1857" s="0" t="s">
        <v>193</v>
      </c>
      <c r="E1857" s="0" t="s">
        <v>194</v>
      </c>
      <c r="F1857" s="0" t="s">
        <v>195</v>
      </c>
      <c r="G1857" s="0" t="s">
        <v>196</v>
      </c>
      <c r="H1857" s="0" t="s">
        <v>197</v>
      </c>
      <c r="J1857" s="111" t="n">
        <v>1</v>
      </c>
      <c r="K1857" s="0" t="s">
        <v>198</v>
      </c>
      <c r="L1857" s="0" t="s">
        <v>198</v>
      </c>
      <c r="M1857" s="0" t="s">
        <v>199</v>
      </c>
      <c r="Q1857" s="120"/>
      <c r="R1857" s="0" t="s">
        <v>16</v>
      </c>
      <c r="S1857" s="0" t="s">
        <v>201</v>
      </c>
      <c r="T1857" s="0" t="s">
        <v>198</v>
      </c>
      <c r="U1857" s="0" t="s">
        <v>202</v>
      </c>
      <c r="V1857" s="0" t="s">
        <v>1790</v>
      </c>
      <c r="W1857" s="110" t="s">
        <v>204</v>
      </c>
      <c r="X1857" s="111" t="n">
        <v>2021</v>
      </c>
      <c r="Y1857" s="111" t="s">
        <v>498</v>
      </c>
      <c r="Z1857" s="111" t="s">
        <v>198</v>
      </c>
      <c r="AA1857" s="122"/>
      <c r="AB1857" s="0" t="s">
        <v>12045</v>
      </c>
      <c r="AC1857" s="0" t="s">
        <v>5041</v>
      </c>
      <c r="AD1857" s="111" t="n">
        <v>2021</v>
      </c>
      <c r="AE1857" s="111" t="s">
        <v>198</v>
      </c>
      <c r="AI1857" s="111" t="s">
        <v>207</v>
      </c>
      <c r="AK1857" s="111" t="str">
        <f aca="false">(AB1857)</f>
        <v>Pixel hive</v>
      </c>
      <c r="AM1857" s="111" t="n">
        <v>2021</v>
      </c>
      <c r="AN1857" s="111" t="s">
        <v>7104</v>
      </c>
      <c r="AT1857" s="0" t="s">
        <v>381</v>
      </c>
      <c r="AU1857" s="0" t="s">
        <v>434</v>
      </c>
      <c r="AZ1857" s="0" t="s">
        <v>12046</v>
      </c>
      <c r="BA1857" s="124" t="s">
        <v>200</v>
      </c>
      <c r="BB1857" s="0" t="s">
        <v>248</v>
      </c>
      <c r="BC1857" s="0" t="s">
        <v>1543</v>
      </c>
      <c r="BD1857" s="0" t="s">
        <v>12047</v>
      </c>
      <c r="BE1857" s="0" t="s">
        <v>12048</v>
      </c>
      <c r="BF1857" s="0" t="s">
        <v>200</v>
      </c>
      <c r="BG1857" s="125"/>
      <c r="BH1857" s="0" t="s">
        <v>253</v>
      </c>
      <c r="BI1857" s="112" t="n">
        <v>8720153839952</v>
      </c>
      <c r="BJ1857" s="126"/>
      <c r="BK1857" s="0" t="s">
        <v>215</v>
      </c>
      <c r="BL1857" s="112" t="n">
        <v>4</v>
      </c>
      <c r="BM1857" s="112" t="n">
        <v>4</v>
      </c>
      <c r="BN1857" s="112" t="n">
        <v>4</v>
      </c>
      <c r="BO1857" s="111" t="n">
        <v>20</v>
      </c>
      <c r="BP1857" s="125"/>
      <c r="BQ1857" s="127"/>
    </row>
    <row r="1858" customFormat="false" ht="13.8" hidden="false" customHeight="false" outlineLevel="0" collapsed="false">
      <c r="A1858" s="131" t="s">
        <v>12049</v>
      </c>
      <c r="B1858" s="0" t="s">
        <v>11069</v>
      </c>
      <c r="C1858" s="0" t="s">
        <v>380</v>
      </c>
      <c r="D1858" s="0" t="s">
        <v>1333</v>
      </c>
      <c r="E1858" s="0" t="s">
        <v>194</v>
      </c>
      <c r="F1858" s="0" t="s">
        <v>195</v>
      </c>
      <c r="G1858" s="0" t="s">
        <v>196</v>
      </c>
      <c r="H1858" s="0" t="s">
        <v>197</v>
      </c>
      <c r="J1858" s="111" t="n">
        <v>2</v>
      </c>
      <c r="K1858" s="0" t="s">
        <v>198</v>
      </c>
      <c r="L1858" s="0" t="s">
        <v>533</v>
      </c>
      <c r="M1858" s="0" t="s">
        <v>199</v>
      </c>
      <c r="Q1858" s="120"/>
      <c r="R1858" s="0" t="s">
        <v>16</v>
      </c>
      <c r="S1858" s="0" t="s">
        <v>201</v>
      </c>
      <c r="T1858" s="0" t="s">
        <v>198</v>
      </c>
      <c r="U1858" s="0" t="s">
        <v>202</v>
      </c>
      <c r="V1858" s="0" t="s">
        <v>1790</v>
      </c>
      <c r="W1858" s="110" t="s">
        <v>204</v>
      </c>
      <c r="X1858" s="111" t="n">
        <v>2021</v>
      </c>
      <c r="Z1858" s="111" t="s">
        <v>221</v>
      </c>
      <c r="AA1858" s="122" t="s">
        <v>200</v>
      </c>
      <c r="AB1858" s="0" t="s">
        <v>12050</v>
      </c>
      <c r="AC1858" s="0" t="s">
        <v>8053</v>
      </c>
      <c r="AD1858" s="111" t="n">
        <v>2021</v>
      </c>
      <c r="AE1858" s="111" t="s">
        <v>198</v>
      </c>
      <c r="AI1858" s="111" t="s">
        <v>294</v>
      </c>
      <c r="AJ1858" s="111" t="s">
        <v>1793</v>
      </c>
      <c r="AK1858" s="0" t="s">
        <v>12050</v>
      </c>
      <c r="AM1858" s="111" t="n">
        <v>2020</v>
      </c>
      <c r="AN1858" s="111" t="s">
        <v>297</v>
      </c>
      <c r="AT1858" s="0" t="s">
        <v>381</v>
      </c>
      <c r="AU1858" s="0" t="s">
        <v>244</v>
      </c>
      <c r="AZ1858" s="0" t="s">
        <v>12051</v>
      </c>
      <c r="BA1858" s="124" t="s">
        <v>200</v>
      </c>
      <c r="BB1858" s="0" t="s">
        <v>248</v>
      </c>
      <c r="BC1858" s="0" t="s">
        <v>579</v>
      </c>
      <c r="BE1858" s="0" t="s">
        <v>12052</v>
      </c>
      <c r="BF1858" s="0" t="s">
        <v>12053</v>
      </c>
      <c r="BG1858" s="125"/>
      <c r="BH1858" s="0" t="s">
        <v>253</v>
      </c>
      <c r="BI1858" s="112" t="n">
        <v>0</v>
      </c>
      <c r="BJ1858" s="126"/>
      <c r="BK1858" s="0" t="s">
        <v>215</v>
      </c>
      <c r="BL1858" s="112" t="s">
        <v>12054</v>
      </c>
      <c r="BM1858" s="112" t="s">
        <v>12054</v>
      </c>
      <c r="BN1858" s="112" t="s">
        <v>12054</v>
      </c>
      <c r="BO1858" s="111" t="s">
        <v>12055</v>
      </c>
      <c r="BP1858" s="125"/>
      <c r="BQ1858" s="127" t="s">
        <v>5461</v>
      </c>
    </row>
    <row r="1859" customFormat="false" ht="13.8" hidden="false" customHeight="false" outlineLevel="0" collapsed="false">
      <c r="A1859" s="131" t="s">
        <v>12056</v>
      </c>
      <c r="B1859" s="0" t="s">
        <v>11069</v>
      </c>
      <c r="C1859" s="0" t="s">
        <v>1719</v>
      </c>
      <c r="D1859" s="0" t="s">
        <v>5239</v>
      </c>
      <c r="E1859" s="0" t="s">
        <v>313</v>
      </c>
      <c r="F1859" s="0" t="s">
        <v>314</v>
      </c>
      <c r="G1859" s="0" t="s">
        <v>391</v>
      </c>
      <c r="H1859" s="0" t="s">
        <v>197</v>
      </c>
      <c r="J1859" s="111" t="n">
        <v>4</v>
      </c>
      <c r="K1859" s="0" t="s">
        <v>8679</v>
      </c>
      <c r="L1859" s="0" t="s">
        <v>456</v>
      </c>
      <c r="M1859" s="0" t="s">
        <v>199</v>
      </c>
      <c r="O1859" s="0" t="s">
        <v>458</v>
      </c>
      <c r="Q1859" s="120" t="s">
        <v>200</v>
      </c>
      <c r="R1859" s="0" t="s">
        <v>16</v>
      </c>
      <c r="S1859" s="0" t="s">
        <v>201</v>
      </c>
      <c r="T1859" s="0" t="s">
        <v>198</v>
      </c>
      <c r="U1859" s="0" t="s">
        <v>202</v>
      </c>
      <c r="V1859" s="0" t="s">
        <v>1790</v>
      </c>
      <c r="W1859" s="110" t="s">
        <v>204</v>
      </c>
      <c r="X1859" s="111" t="n">
        <v>2019</v>
      </c>
      <c r="Y1859" s="111" t="s">
        <v>205</v>
      </c>
      <c r="Z1859" s="111" t="s">
        <v>198</v>
      </c>
      <c r="AA1859" s="122" t="s">
        <v>200</v>
      </c>
      <c r="AB1859" s="0" t="s">
        <v>12057</v>
      </c>
      <c r="AC1859" s="0" t="s">
        <v>12058</v>
      </c>
      <c r="AD1859" s="111" t="n">
        <v>2019</v>
      </c>
      <c r="AE1859" s="111" t="s">
        <v>198</v>
      </c>
      <c r="AI1859" s="111" t="s">
        <v>207</v>
      </c>
      <c r="AJ1859" s="111" t="s">
        <v>200</v>
      </c>
      <c r="AK1859" s="0" t="s">
        <v>12057</v>
      </c>
      <c r="AL1859" s="0" t="s">
        <v>216</v>
      </c>
      <c r="AM1859" s="111" t="n">
        <v>2013</v>
      </c>
      <c r="AN1859" s="111" t="s">
        <v>297</v>
      </c>
      <c r="AO1859" s="0" t="s">
        <v>609</v>
      </c>
      <c r="AP1859" s="0" t="s">
        <v>200</v>
      </c>
      <c r="AY1859" s="0" t="s">
        <v>5044</v>
      </c>
      <c r="AZ1859" s="0" t="s">
        <v>12059</v>
      </c>
      <c r="BA1859" s="124" t="s">
        <v>200</v>
      </c>
      <c r="BB1859" s="0" t="s">
        <v>248</v>
      </c>
      <c r="BC1859" s="0" t="s">
        <v>12060</v>
      </c>
      <c r="BE1859" s="0" t="s">
        <v>12061</v>
      </c>
      <c r="BG1859" s="125"/>
      <c r="BH1859" s="0" t="s">
        <v>253</v>
      </c>
      <c r="BI1859" s="112" t="n">
        <v>5060146467957</v>
      </c>
      <c r="BJ1859" s="126"/>
      <c r="BK1859" s="0" t="s">
        <v>215</v>
      </c>
      <c r="BL1859" s="112" t="n">
        <v>4</v>
      </c>
      <c r="BM1859" s="112" t="n">
        <v>4</v>
      </c>
      <c r="BN1859" s="112" t="n">
        <v>4</v>
      </c>
      <c r="BO1859" s="111" t="n">
        <v>20</v>
      </c>
      <c r="BP1859" s="125"/>
      <c r="BQ1859" s="127" t="s">
        <v>216</v>
      </c>
    </row>
    <row r="1860" customFormat="false" ht="13.8" hidden="false" customHeight="false" outlineLevel="0" collapsed="false">
      <c r="A1860" s="131" t="s">
        <v>12062</v>
      </c>
      <c r="B1860" s="0" t="s">
        <v>11069</v>
      </c>
      <c r="C1860" s="0" t="s">
        <v>3767</v>
      </c>
      <c r="D1860" s="0" t="s">
        <v>1333</v>
      </c>
      <c r="E1860" s="0" t="s">
        <v>313</v>
      </c>
      <c r="F1860" s="0" t="s">
        <v>314</v>
      </c>
      <c r="G1860" s="0" t="s">
        <v>362</v>
      </c>
      <c r="H1860" s="0" t="s">
        <v>197</v>
      </c>
      <c r="J1860" s="111" t="n">
        <v>2</v>
      </c>
      <c r="K1860" s="0" t="s">
        <v>8679</v>
      </c>
      <c r="L1860" s="0" t="s">
        <v>392</v>
      </c>
      <c r="M1860" s="0" t="s">
        <v>199</v>
      </c>
      <c r="O1860" s="0" t="s">
        <v>200</v>
      </c>
      <c r="P1860" s="0" t="s">
        <v>238</v>
      </c>
      <c r="Q1860" s="120"/>
      <c r="R1860" s="0" t="s">
        <v>16</v>
      </c>
      <c r="S1860" s="0" t="s">
        <v>201</v>
      </c>
      <c r="T1860" s="0" t="s">
        <v>198</v>
      </c>
      <c r="U1860" s="0" t="s">
        <v>202</v>
      </c>
      <c r="V1860" s="0" t="s">
        <v>1790</v>
      </c>
      <c r="W1860" s="110" t="s">
        <v>204</v>
      </c>
      <c r="X1860" s="111" t="n">
        <v>2020</v>
      </c>
      <c r="Y1860" s="111" t="s">
        <v>1624</v>
      </c>
      <c r="Z1860" s="111" t="s">
        <v>221</v>
      </c>
      <c r="AA1860" s="122" t="s">
        <v>200</v>
      </c>
      <c r="AB1860" s="0" t="s">
        <v>3215</v>
      </c>
      <c r="AC1860" s="0" t="s">
        <v>3215</v>
      </c>
      <c r="AD1860" s="111" t="n">
        <v>2020</v>
      </c>
      <c r="AE1860" s="111" t="s">
        <v>198</v>
      </c>
      <c r="AI1860" s="111" t="s">
        <v>207</v>
      </c>
      <c r="AK1860" s="111" t="str">
        <f aca="false">(AB1860)</f>
        <v>Square-Enix</v>
      </c>
      <c r="AM1860" s="111" t="n">
        <f aca="false">AD1860</f>
        <v>2020</v>
      </c>
      <c r="AN1860" s="111" t="s">
        <v>208</v>
      </c>
      <c r="AS1860" s="0" t="s">
        <v>4477</v>
      </c>
      <c r="AT1860" s="0" t="s">
        <v>226</v>
      </c>
      <c r="AU1860" s="0" t="s">
        <v>200</v>
      </c>
      <c r="AV1860" s="0" t="s">
        <v>4484</v>
      </c>
      <c r="AW1860" s="0" t="s">
        <v>1092</v>
      </c>
      <c r="AZ1860" s="0" t="s">
        <v>12063</v>
      </c>
      <c r="BA1860" s="124" t="s">
        <v>200</v>
      </c>
      <c r="BB1860" s="0" t="s">
        <v>248</v>
      </c>
      <c r="BC1860" s="0" t="s">
        <v>12064</v>
      </c>
      <c r="BD1860" s="0" t="s">
        <v>12065</v>
      </c>
      <c r="BE1860" s="0" t="s">
        <v>12066</v>
      </c>
      <c r="BF1860" s="0" t="s">
        <v>12067</v>
      </c>
      <c r="BG1860" s="125"/>
      <c r="BH1860" s="0" t="s">
        <v>253</v>
      </c>
      <c r="BI1860" s="112" t="n">
        <v>5021290088221</v>
      </c>
      <c r="BJ1860" s="126"/>
      <c r="BK1860" s="0" t="s">
        <v>215</v>
      </c>
      <c r="BL1860" s="112" t="n">
        <v>4</v>
      </c>
      <c r="BM1860" s="112" t="n">
        <v>4</v>
      </c>
      <c r="BN1860" s="112" t="n">
        <v>4</v>
      </c>
      <c r="BO1860" s="111" t="n">
        <v>20</v>
      </c>
      <c r="BP1860" s="125"/>
      <c r="BQ1860" s="127"/>
    </row>
    <row r="1861" customFormat="false" ht="13.8" hidden="false" customHeight="false" outlineLevel="0" collapsed="false">
      <c r="A1861" s="131" t="s">
        <v>12068</v>
      </c>
      <c r="B1861" s="0" t="s">
        <v>11069</v>
      </c>
      <c r="C1861" s="0" t="s">
        <v>1394</v>
      </c>
      <c r="D1861" s="0" t="s">
        <v>1333</v>
      </c>
      <c r="E1861" s="0" t="s">
        <v>194</v>
      </c>
      <c r="F1861" s="0" t="s">
        <v>195</v>
      </c>
      <c r="G1861" s="0" t="s">
        <v>330</v>
      </c>
      <c r="H1861" s="0" t="s">
        <v>197</v>
      </c>
      <c r="J1861" s="111" t="n">
        <v>2</v>
      </c>
      <c r="K1861" s="0" t="s">
        <v>198</v>
      </c>
      <c r="L1861" s="0" t="s">
        <v>533</v>
      </c>
      <c r="M1861" s="0" t="s">
        <v>199</v>
      </c>
      <c r="Q1861" s="120"/>
      <c r="R1861" s="0" t="s">
        <v>16</v>
      </c>
      <c r="S1861" s="0" t="s">
        <v>201</v>
      </c>
      <c r="T1861" s="0" t="s">
        <v>198</v>
      </c>
      <c r="U1861" s="0" t="s">
        <v>202</v>
      </c>
      <c r="V1861" s="0" t="s">
        <v>1790</v>
      </c>
      <c r="W1861" s="110" t="s">
        <v>204</v>
      </c>
      <c r="X1861" s="111" t="n">
        <v>2022</v>
      </c>
      <c r="Y1861" s="111" t="s">
        <v>498</v>
      </c>
      <c r="Z1861" s="111" t="s">
        <v>221</v>
      </c>
      <c r="AA1861" s="122" t="s">
        <v>200</v>
      </c>
      <c r="AB1861" s="0" t="s">
        <v>9362</v>
      </c>
      <c r="AC1861" s="0" t="s">
        <v>9448</v>
      </c>
      <c r="AD1861" s="111" t="n">
        <v>2022</v>
      </c>
      <c r="AE1861" s="111" t="s">
        <v>222</v>
      </c>
      <c r="AI1861" s="111" t="s">
        <v>207</v>
      </c>
      <c r="AK1861" s="111" t="str">
        <f aca="false">(AB1861)</f>
        <v>Hal laboratory</v>
      </c>
      <c r="AM1861" s="111" t="n">
        <v>2022</v>
      </c>
      <c r="AN1861" s="111" t="s">
        <v>208</v>
      </c>
      <c r="AS1861" s="0" t="s">
        <v>9524</v>
      </c>
      <c r="AT1861" s="0" t="s">
        <v>373</v>
      </c>
      <c r="AU1861" s="0" t="s">
        <v>434</v>
      </c>
      <c r="AZ1861" s="0" t="s">
        <v>12069</v>
      </c>
      <c r="BA1861" s="124" t="s">
        <v>200</v>
      </c>
      <c r="BB1861" s="0" t="s">
        <v>248</v>
      </c>
      <c r="BC1861" s="0" t="s">
        <v>12070</v>
      </c>
      <c r="BD1861" s="0" t="s">
        <v>12071</v>
      </c>
      <c r="BE1861" s="0" t="s">
        <v>12072</v>
      </c>
      <c r="BG1861" s="125"/>
      <c r="BH1861" s="0" t="s">
        <v>5611</v>
      </c>
      <c r="BJ1861" s="126"/>
      <c r="BK1861" s="0" t="s">
        <v>215</v>
      </c>
      <c r="BL1861" s="112" t="n">
        <v>4</v>
      </c>
      <c r="BM1861" s="112" t="n">
        <v>4</v>
      </c>
      <c r="BN1861" s="112" t="n">
        <v>4</v>
      </c>
      <c r="BO1861" s="111" t="n">
        <v>20</v>
      </c>
      <c r="BP1861" s="125"/>
      <c r="BQ1861" s="127" t="s">
        <v>5461</v>
      </c>
    </row>
    <row r="1862" customFormat="false" ht="13.8" hidden="false" customHeight="false" outlineLevel="0" collapsed="false">
      <c r="A1862" s="0" t="s">
        <v>12073</v>
      </c>
      <c r="B1862" s="0" t="s">
        <v>11069</v>
      </c>
      <c r="C1862" s="0" t="s">
        <v>234</v>
      </c>
      <c r="D1862" s="0" t="s">
        <v>1333</v>
      </c>
      <c r="E1862" s="0" t="s">
        <v>194</v>
      </c>
      <c r="F1862" s="0" t="s">
        <v>195</v>
      </c>
      <c r="G1862" s="0" t="s">
        <v>196</v>
      </c>
      <c r="H1862" s="0" t="s">
        <v>838</v>
      </c>
      <c r="I1862" s="0" t="s">
        <v>401</v>
      </c>
      <c r="J1862" s="111" t="n">
        <v>4</v>
      </c>
      <c r="K1862" s="0" t="s">
        <v>198</v>
      </c>
      <c r="L1862" s="0" t="s">
        <v>533</v>
      </c>
      <c r="M1862" s="0" t="s">
        <v>199</v>
      </c>
      <c r="O1862" s="0" t="s">
        <v>534</v>
      </c>
      <c r="Q1862" s="120" t="s">
        <v>200</v>
      </c>
      <c r="R1862" s="0" t="s">
        <v>16</v>
      </c>
      <c r="S1862" s="0" t="s">
        <v>201</v>
      </c>
      <c r="T1862" s="0" t="s">
        <v>198</v>
      </c>
      <c r="U1862" s="0" t="s">
        <v>202</v>
      </c>
      <c r="V1862" s="0" t="s">
        <v>1790</v>
      </c>
      <c r="W1862" s="110" t="s">
        <v>204</v>
      </c>
      <c r="X1862" s="111" t="n">
        <v>2018</v>
      </c>
      <c r="Y1862" s="111" t="s">
        <v>498</v>
      </c>
      <c r="Z1862" s="111" t="s">
        <v>198</v>
      </c>
      <c r="AA1862" s="122" t="s">
        <v>200</v>
      </c>
      <c r="AB1862" s="0" t="s">
        <v>9362</v>
      </c>
      <c r="AC1862" s="0" t="s">
        <v>9448</v>
      </c>
      <c r="AD1862" s="111" t="n">
        <v>2018</v>
      </c>
      <c r="AE1862" s="111" t="s">
        <v>222</v>
      </c>
      <c r="AH1862" s="111" t="s">
        <v>2737</v>
      </c>
      <c r="AI1862" s="111" t="s">
        <v>207</v>
      </c>
      <c r="AK1862" s="111" t="str">
        <f aca="false">(AB1862)</f>
        <v>Hal laboratory</v>
      </c>
      <c r="AM1862" s="111" t="n">
        <f aca="false">AD1862</f>
        <v>2018</v>
      </c>
      <c r="AN1862" s="111" t="s">
        <v>208</v>
      </c>
      <c r="AS1862" s="0" t="s">
        <v>9524</v>
      </c>
      <c r="AT1862" s="0" t="s">
        <v>373</v>
      </c>
      <c r="AU1862" s="0" t="s">
        <v>434</v>
      </c>
      <c r="AV1862" s="0" t="s">
        <v>200</v>
      </c>
      <c r="AZ1862" s="0" t="s">
        <v>12074</v>
      </c>
      <c r="BA1862" s="124" t="s">
        <v>200</v>
      </c>
      <c r="BB1862" s="0" t="s">
        <v>248</v>
      </c>
      <c r="BC1862" s="0" t="s">
        <v>12075</v>
      </c>
      <c r="BD1862" s="0" t="s">
        <v>12076</v>
      </c>
      <c r="BE1862" s="0" t="s">
        <v>12077</v>
      </c>
      <c r="BF1862" s="0" t="s">
        <v>12078</v>
      </c>
      <c r="BG1862" s="125" t="s">
        <v>200</v>
      </c>
      <c r="BH1862" s="0" t="s">
        <v>253</v>
      </c>
      <c r="BI1862" s="112" t="n">
        <v>45496421625</v>
      </c>
      <c r="BJ1862" s="126" t="s">
        <v>200</v>
      </c>
      <c r="BK1862" s="0" t="s">
        <v>215</v>
      </c>
      <c r="BL1862" s="112" t="n">
        <v>4</v>
      </c>
      <c r="BM1862" s="112" t="n">
        <v>4</v>
      </c>
      <c r="BN1862" s="112" t="n">
        <v>4</v>
      </c>
      <c r="BO1862" s="111" t="n">
        <v>20</v>
      </c>
      <c r="BP1862" s="125" t="s">
        <v>200</v>
      </c>
      <c r="BQ1862" s="127" t="s">
        <v>216</v>
      </c>
    </row>
    <row r="1863" customFormat="false" ht="13.8" hidden="false" customHeight="false" outlineLevel="0" collapsed="false">
      <c r="A1863" s="0" t="s">
        <v>12079</v>
      </c>
      <c r="B1863" s="0" t="s">
        <v>11069</v>
      </c>
      <c r="C1863" s="0" t="s">
        <v>1267</v>
      </c>
      <c r="D1863" s="0" t="s">
        <v>1526</v>
      </c>
      <c r="E1863" s="0" t="s">
        <v>194</v>
      </c>
      <c r="F1863" s="0" t="s">
        <v>399</v>
      </c>
      <c r="G1863" s="0" t="s">
        <v>196</v>
      </c>
      <c r="H1863" s="0" t="s">
        <v>1287</v>
      </c>
      <c r="J1863" s="111" t="n">
        <v>1</v>
      </c>
      <c r="K1863" s="0" t="s">
        <v>198</v>
      </c>
      <c r="L1863" s="0" t="s">
        <v>198</v>
      </c>
      <c r="M1863" s="0" t="s">
        <v>199</v>
      </c>
      <c r="Q1863" s="120" t="s">
        <v>200</v>
      </c>
      <c r="R1863" s="0" t="s">
        <v>16</v>
      </c>
      <c r="S1863" s="0" t="s">
        <v>201</v>
      </c>
      <c r="T1863" s="0" t="s">
        <v>198</v>
      </c>
      <c r="U1863" s="0" t="s">
        <v>202</v>
      </c>
      <c r="V1863" s="0" t="s">
        <v>1790</v>
      </c>
      <c r="W1863" s="110" t="s">
        <v>204</v>
      </c>
      <c r="X1863" s="111" t="n">
        <v>2019</v>
      </c>
      <c r="Y1863" s="111" t="s">
        <v>205</v>
      </c>
      <c r="Z1863" s="130" t="s">
        <v>757</v>
      </c>
      <c r="AA1863" s="122" t="s">
        <v>200</v>
      </c>
      <c r="AB1863" s="0" t="s">
        <v>12080</v>
      </c>
      <c r="AC1863" s="0" t="s">
        <v>5506</v>
      </c>
      <c r="AD1863" s="111" t="n">
        <v>2019</v>
      </c>
      <c r="AE1863" s="111" t="s">
        <v>198</v>
      </c>
      <c r="AI1863" s="111" t="s">
        <v>207</v>
      </c>
      <c r="AK1863" s="111" t="str">
        <f aca="false">(AB1863)</f>
        <v>Art co</v>
      </c>
      <c r="AM1863" s="111" t="n">
        <f aca="false">AD1863</f>
        <v>2019</v>
      </c>
      <c r="AN1863" s="111" t="s">
        <v>263</v>
      </c>
      <c r="AT1863" s="0" t="s">
        <v>2407</v>
      </c>
      <c r="AZ1863" s="0" t="s">
        <v>12081</v>
      </c>
      <c r="BA1863" s="124" t="s">
        <v>200</v>
      </c>
      <c r="BB1863" s="0" t="s">
        <v>248</v>
      </c>
      <c r="BC1863" s="0" t="s">
        <v>12082</v>
      </c>
      <c r="BD1863" s="0" t="s">
        <v>12083</v>
      </c>
      <c r="BE1863" s="0" t="s">
        <v>5557</v>
      </c>
      <c r="BF1863" s="0" t="s">
        <v>12084</v>
      </c>
      <c r="BG1863" s="125"/>
      <c r="BH1863" s="0" t="s">
        <v>253</v>
      </c>
      <c r="BI1863" s="112" t="n">
        <v>5060201659532</v>
      </c>
      <c r="BJ1863" s="126"/>
      <c r="BK1863" s="0" t="s">
        <v>215</v>
      </c>
      <c r="BL1863" s="112" t="n">
        <v>4</v>
      </c>
      <c r="BM1863" s="112" t="n">
        <v>4</v>
      </c>
      <c r="BN1863" s="112" t="n">
        <v>4</v>
      </c>
      <c r="BO1863" s="111" t="n">
        <v>20</v>
      </c>
      <c r="BP1863" s="125"/>
      <c r="BQ1863" s="127" t="s">
        <v>216</v>
      </c>
    </row>
    <row r="1864" customFormat="false" ht="13.8" hidden="false" customHeight="false" outlineLevel="0" collapsed="false">
      <c r="A1864" s="0" t="s">
        <v>12085</v>
      </c>
      <c r="B1864" s="0" t="s">
        <v>11069</v>
      </c>
      <c r="C1864" s="0" t="s">
        <v>558</v>
      </c>
      <c r="D1864" s="0" t="s">
        <v>193</v>
      </c>
      <c r="E1864" s="0" t="s">
        <v>284</v>
      </c>
      <c r="F1864" s="0" t="s">
        <v>195</v>
      </c>
      <c r="G1864" s="0" t="s">
        <v>330</v>
      </c>
      <c r="H1864" s="0" t="s">
        <v>197</v>
      </c>
      <c r="J1864" s="111" t="n">
        <v>4</v>
      </c>
      <c r="K1864" s="0" t="s">
        <v>198</v>
      </c>
      <c r="L1864" s="0" t="s">
        <v>1050</v>
      </c>
      <c r="M1864" s="0" t="s">
        <v>220</v>
      </c>
      <c r="O1864" s="0" t="s">
        <v>200</v>
      </c>
      <c r="Q1864" s="120" t="s">
        <v>200</v>
      </c>
      <c r="R1864" s="0" t="s">
        <v>16</v>
      </c>
      <c r="S1864" s="0" t="s">
        <v>201</v>
      </c>
      <c r="T1864" s="0" t="s">
        <v>198</v>
      </c>
      <c r="U1864" s="0" t="s">
        <v>4369</v>
      </c>
      <c r="V1864" s="0" t="s">
        <v>1790</v>
      </c>
      <c r="W1864" s="110" t="s">
        <v>204</v>
      </c>
      <c r="X1864" s="111" t="n">
        <v>2018</v>
      </c>
      <c r="Y1864" s="111" t="s">
        <v>205</v>
      </c>
      <c r="Z1864" s="111" t="s">
        <v>221</v>
      </c>
      <c r="AA1864" s="122" t="s">
        <v>200</v>
      </c>
      <c r="AB1864" s="0" t="s">
        <v>7907</v>
      </c>
      <c r="AC1864" s="0" t="s">
        <v>3397</v>
      </c>
      <c r="AD1864" s="111" t="s">
        <v>198</v>
      </c>
      <c r="AE1864" s="111" t="s">
        <v>198</v>
      </c>
      <c r="AI1864" s="111" t="s">
        <v>294</v>
      </c>
      <c r="AJ1864" s="111" t="s">
        <v>1017</v>
      </c>
      <c r="AK1864" s="111" t="s">
        <v>12086</v>
      </c>
      <c r="AL1864" s="0" t="s">
        <v>216</v>
      </c>
      <c r="AM1864" s="111" t="s">
        <v>849</v>
      </c>
      <c r="AN1864" s="111" t="s">
        <v>208</v>
      </c>
      <c r="AS1864" s="0" t="s">
        <v>12087</v>
      </c>
      <c r="AT1864" s="0" t="s">
        <v>339</v>
      </c>
      <c r="AU1864" s="0" t="s">
        <v>1871</v>
      </c>
      <c r="AV1864" s="0" t="s">
        <v>200</v>
      </c>
      <c r="AZ1864" s="0" t="s">
        <v>12088</v>
      </c>
      <c r="BA1864" s="124" t="s">
        <v>200</v>
      </c>
      <c r="BB1864" s="0" t="s">
        <v>210</v>
      </c>
      <c r="BC1864" s="0" t="s">
        <v>12089</v>
      </c>
      <c r="BD1864" s="0" t="s">
        <v>12090</v>
      </c>
      <c r="BE1864" s="0" t="s">
        <v>1665</v>
      </c>
      <c r="BG1864" s="125" t="s">
        <v>200</v>
      </c>
      <c r="BH1864" s="0" t="s">
        <v>11095</v>
      </c>
      <c r="BI1864" s="112" t="n">
        <v>8809459210938</v>
      </c>
      <c r="BJ1864" s="126" t="s">
        <v>200</v>
      </c>
      <c r="BK1864" s="0" t="s">
        <v>215</v>
      </c>
      <c r="BL1864" s="112" t="n">
        <v>4</v>
      </c>
      <c r="BM1864" s="112" t="n">
        <v>4</v>
      </c>
      <c r="BN1864" s="112" t="n">
        <v>4</v>
      </c>
      <c r="BO1864" s="111" t="n">
        <v>20</v>
      </c>
      <c r="BP1864" s="125" t="s">
        <v>200</v>
      </c>
      <c r="BQ1864" s="127" t="s">
        <v>216</v>
      </c>
    </row>
    <row r="1865" customFormat="false" ht="13.8" hidden="false" customHeight="false" outlineLevel="0" collapsed="false">
      <c r="A1865" s="0" t="s">
        <v>12091</v>
      </c>
      <c r="B1865" s="0" t="s">
        <v>11069</v>
      </c>
      <c r="C1865" s="0" t="s">
        <v>234</v>
      </c>
      <c r="D1865" s="0" t="s">
        <v>5239</v>
      </c>
      <c r="E1865" s="0" t="s">
        <v>194</v>
      </c>
      <c r="F1865" s="0" t="s">
        <v>195</v>
      </c>
      <c r="G1865" s="0" t="s">
        <v>330</v>
      </c>
      <c r="H1865" s="0" t="s">
        <v>219</v>
      </c>
      <c r="J1865" s="111" t="n">
        <v>1</v>
      </c>
      <c r="K1865" s="0" t="s">
        <v>198</v>
      </c>
      <c r="L1865" s="0" t="s">
        <v>198</v>
      </c>
      <c r="M1865" s="0" t="s">
        <v>199</v>
      </c>
      <c r="O1865" s="0" t="s">
        <v>200</v>
      </c>
      <c r="Q1865" s="120" t="s">
        <v>200</v>
      </c>
      <c r="R1865" s="0" t="s">
        <v>16</v>
      </c>
      <c r="S1865" s="0" t="s">
        <v>201</v>
      </c>
      <c r="T1865" s="0" t="s">
        <v>12092</v>
      </c>
      <c r="U1865" s="0" t="s">
        <v>239</v>
      </c>
      <c r="V1865" s="0" t="s">
        <v>1790</v>
      </c>
      <c r="W1865" s="110" t="s">
        <v>204</v>
      </c>
      <c r="X1865" s="111" t="n">
        <v>2019</v>
      </c>
      <c r="Y1865" s="111" t="s">
        <v>205</v>
      </c>
      <c r="Z1865" s="111" t="s">
        <v>198</v>
      </c>
      <c r="AA1865" s="122" t="s">
        <v>200</v>
      </c>
      <c r="AB1865" s="0" t="s">
        <v>6742</v>
      </c>
      <c r="AC1865" s="0" t="s">
        <v>12093</v>
      </c>
      <c r="AD1865" s="111" t="s">
        <v>198</v>
      </c>
      <c r="AE1865" s="111" t="s">
        <v>5241</v>
      </c>
      <c r="AG1865" s="130"/>
      <c r="AI1865" s="111" t="s">
        <v>294</v>
      </c>
      <c r="AJ1865" s="111" t="s">
        <v>1793</v>
      </c>
      <c r="AK1865" s="0" t="s">
        <v>6742</v>
      </c>
      <c r="AM1865" s="111" t="n">
        <v>2018</v>
      </c>
      <c r="AN1865" s="111" t="s">
        <v>208</v>
      </c>
      <c r="AR1865" s="0" t="s">
        <v>224</v>
      </c>
      <c r="AS1865" s="0" t="s">
        <v>200</v>
      </c>
      <c r="AT1865" s="0" t="s">
        <v>266</v>
      </c>
      <c r="AU1865" s="0" t="s">
        <v>200</v>
      </c>
      <c r="AV1865" s="0" t="s">
        <v>200</v>
      </c>
      <c r="AZ1865" s="0" t="s">
        <v>12094</v>
      </c>
      <c r="BA1865" s="124" t="s">
        <v>200</v>
      </c>
      <c r="BB1865" s="0" t="s">
        <v>248</v>
      </c>
      <c r="BC1865" s="0" t="s">
        <v>6745</v>
      </c>
      <c r="BD1865" s="0" t="s">
        <v>12095</v>
      </c>
      <c r="BE1865" s="0" t="s">
        <v>6746</v>
      </c>
      <c r="BF1865" s="0" t="s">
        <v>6747</v>
      </c>
      <c r="BG1865" s="125" t="s">
        <v>200</v>
      </c>
      <c r="BH1865" s="0" t="s">
        <v>11095</v>
      </c>
      <c r="BI1865" s="112" t="n">
        <v>4589794580067</v>
      </c>
      <c r="BJ1865" s="126" t="s">
        <v>200</v>
      </c>
      <c r="BK1865" s="0" t="s">
        <v>215</v>
      </c>
      <c r="BL1865" s="112" t="n">
        <v>4</v>
      </c>
      <c r="BM1865" s="112" t="n">
        <v>4</v>
      </c>
      <c r="BN1865" s="112" t="n">
        <v>4</v>
      </c>
      <c r="BO1865" s="111" t="n">
        <v>20</v>
      </c>
      <c r="BP1865" s="125" t="s">
        <v>200</v>
      </c>
      <c r="BQ1865" s="127" t="s">
        <v>216</v>
      </c>
    </row>
    <row r="1866" customFormat="false" ht="13.8" hidden="false" customHeight="false" outlineLevel="0" collapsed="false">
      <c r="A1866" s="0" t="s">
        <v>6748</v>
      </c>
      <c r="B1866" s="0" t="s">
        <v>11069</v>
      </c>
      <c r="C1866" s="0" t="s">
        <v>994</v>
      </c>
      <c r="D1866" s="0" t="s">
        <v>193</v>
      </c>
      <c r="E1866" s="0" t="s">
        <v>194</v>
      </c>
      <c r="F1866" s="0" t="s">
        <v>1509</v>
      </c>
      <c r="G1866" s="0" t="s">
        <v>196</v>
      </c>
      <c r="H1866" s="0" t="s">
        <v>197</v>
      </c>
      <c r="J1866" s="111" t="n">
        <v>1</v>
      </c>
      <c r="K1866" s="0" t="s">
        <v>198</v>
      </c>
      <c r="L1866" s="0" t="s">
        <v>198</v>
      </c>
      <c r="M1866" s="0" t="s">
        <v>199</v>
      </c>
      <c r="O1866" s="0" t="s">
        <v>200</v>
      </c>
      <c r="Q1866" s="120" t="s">
        <v>200</v>
      </c>
      <c r="R1866" s="0" t="s">
        <v>16</v>
      </c>
      <c r="S1866" s="0" t="s">
        <v>1834</v>
      </c>
      <c r="T1866" s="0" t="s">
        <v>3961</v>
      </c>
      <c r="U1866" s="0" t="s">
        <v>239</v>
      </c>
      <c r="V1866" s="0" t="s">
        <v>1790</v>
      </c>
      <c r="W1866" s="110" t="s">
        <v>204</v>
      </c>
      <c r="X1866" s="111" t="n">
        <v>2019</v>
      </c>
      <c r="Y1866" s="111" t="s">
        <v>240</v>
      </c>
      <c r="Z1866" s="130" t="s">
        <v>757</v>
      </c>
      <c r="AA1866" s="122" t="s">
        <v>200</v>
      </c>
      <c r="AB1866" s="0" t="s">
        <v>6749</v>
      </c>
      <c r="AC1866" s="0" t="s">
        <v>6349</v>
      </c>
      <c r="AD1866" s="111" t="n">
        <v>2019</v>
      </c>
      <c r="AE1866" s="111" t="s">
        <v>198</v>
      </c>
      <c r="AI1866" s="111" t="s">
        <v>1313</v>
      </c>
      <c r="AJ1866" s="111" t="s">
        <v>6750</v>
      </c>
      <c r="AK1866" s="111" t="s">
        <v>6751</v>
      </c>
      <c r="AL1866" s="0" t="s">
        <v>200</v>
      </c>
      <c r="AM1866" s="111" t="s">
        <v>849</v>
      </c>
      <c r="AN1866" s="111" t="s">
        <v>208</v>
      </c>
      <c r="AT1866" s="0" t="s">
        <v>266</v>
      </c>
      <c r="AU1866" s="0" t="s">
        <v>332</v>
      </c>
      <c r="AZ1866" s="0" t="s">
        <v>6752</v>
      </c>
      <c r="BA1866" s="124" t="s">
        <v>200</v>
      </c>
      <c r="BB1866" s="0" t="s">
        <v>248</v>
      </c>
      <c r="BC1866" s="0" t="s">
        <v>4371</v>
      </c>
      <c r="BD1866" s="0" t="s">
        <v>6753</v>
      </c>
      <c r="BE1866" s="0" t="s">
        <v>6754</v>
      </c>
      <c r="BF1866" s="0" t="s">
        <v>6755</v>
      </c>
      <c r="BG1866" s="125"/>
      <c r="BH1866" s="0" t="s">
        <v>4857</v>
      </c>
      <c r="BI1866" s="112" t="n">
        <v>4546098086213</v>
      </c>
      <c r="BJ1866" s="126"/>
      <c r="BK1866" s="0" t="s">
        <v>215</v>
      </c>
      <c r="BL1866" s="112" t="n">
        <v>4</v>
      </c>
      <c r="BM1866" s="112" t="n">
        <v>4</v>
      </c>
      <c r="BN1866" s="112" t="n">
        <v>4</v>
      </c>
      <c r="BO1866" s="111" t="n">
        <v>20</v>
      </c>
      <c r="BP1866" s="125"/>
      <c r="BQ1866" s="127" t="s">
        <v>216</v>
      </c>
    </row>
    <row r="1867" customFormat="false" ht="13.8" hidden="false" customHeight="false" outlineLevel="0" collapsed="false">
      <c r="A1867" s="0" t="s">
        <v>12096</v>
      </c>
      <c r="B1867" s="0" t="s">
        <v>11069</v>
      </c>
      <c r="C1867" s="0" t="s">
        <v>1267</v>
      </c>
      <c r="D1867" s="0" t="s">
        <v>1333</v>
      </c>
      <c r="E1867" s="0" t="s">
        <v>194</v>
      </c>
      <c r="F1867" s="0" t="s">
        <v>195</v>
      </c>
      <c r="G1867" s="0" t="s">
        <v>330</v>
      </c>
      <c r="H1867" s="0" t="s">
        <v>4389</v>
      </c>
      <c r="J1867" s="111" t="n">
        <v>1</v>
      </c>
      <c r="K1867" s="0" t="s">
        <v>198</v>
      </c>
      <c r="L1867" s="0" t="s">
        <v>198</v>
      </c>
      <c r="M1867" s="0" t="s">
        <v>274</v>
      </c>
      <c r="Q1867" s="120"/>
      <c r="R1867" s="0" t="s">
        <v>16</v>
      </c>
      <c r="S1867" s="0" t="s">
        <v>5247</v>
      </c>
      <c r="T1867" s="0" t="s">
        <v>198</v>
      </c>
      <c r="U1867" s="0" t="s">
        <v>202</v>
      </c>
      <c r="V1867" s="0" t="s">
        <v>1790</v>
      </c>
      <c r="W1867" s="110" t="s">
        <v>204</v>
      </c>
      <c r="X1867" s="111" t="n">
        <v>2021</v>
      </c>
      <c r="Y1867" s="111" t="s">
        <v>498</v>
      </c>
      <c r="Z1867" s="130" t="s">
        <v>198</v>
      </c>
      <c r="AA1867" s="122"/>
      <c r="AB1867" s="0" t="s">
        <v>12097</v>
      </c>
      <c r="AC1867" s="0" t="s">
        <v>11516</v>
      </c>
      <c r="AD1867" s="111" t="n">
        <v>2021</v>
      </c>
      <c r="AE1867" s="111" t="s">
        <v>5241</v>
      </c>
      <c r="AI1867" s="111" t="s">
        <v>294</v>
      </c>
      <c r="AJ1867" s="111" t="s">
        <v>1793</v>
      </c>
      <c r="AK1867" s="0" t="s">
        <v>12097</v>
      </c>
      <c r="AM1867" s="111" t="n">
        <v>2017</v>
      </c>
      <c r="AN1867" s="111" t="s">
        <v>2552</v>
      </c>
      <c r="AT1867" s="0" t="s">
        <v>12098</v>
      </c>
      <c r="AU1867" s="0" t="s">
        <v>200</v>
      </c>
      <c r="AZ1867" s="0" t="s">
        <v>12099</v>
      </c>
      <c r="BA1867" s="124" t="s">
        <v>200</v>
      </c>
      <c r="BB1867" s="0" t="s">
        <v>248</v>
      </c>
      <c r="BC1867" s="0" t="s">
        <v>12100</v>
      </c>
      <c r="BE1867" s="0" t="s">
        <v>2968</v>
      </c>
      <c r="BF1867" s="0" t="s">
        <v>12101</v>
      </c>
      <c r="BG1867" s="125"/>
      <c r="BH1867" s="0" t="s">
        <v>253</v>
      </c>
      <c r="BI1867" s="112" t="n">
        <v>604565504609</v>
      </c>
      <c r="BJ1867" s="126"/>
      <c r="BK1867" s="0" t="s">
        <v>215</v>
      </c>
      <c r="BL1867" s="112" t="n">
        <v>4</v>
      </c>
      <c r="BM1867" s="112" t="n">
        <v>4</v>
      </c>
      <c r="BN1867" s="112" t="n">
        <v>4</v>
      </c>
      <c r="BO1867" s="111" t="n">
        <v>20</v>
      </c>
      <c r="BP1867" s="125"/>
      <c r="BQ1867" s="127"/>
    </row>
    <row r="1868" customFormat="false" ht="13.8" hidden="false" customHeight="false" outlineLevel="0" collapsed="false">
      <c r="A1868" s="0" t="s">
        <v>12102</v>
      </c>
      <c r="B1868" s="0" t="s">
        <v>11069</v>
      </c>
      <c r="C1868" s="0" t="s">
        <v>1719</v>
      </c>
      <c r="D1868" s="0" t="s">
        <v>1333</v>
      </c>
      <c r="E1868" s="0" t="s">
        <v>194</v>
      </c>
      <c r="F1868" s="0" t="s">
        <v>606</v>
      </c>
      <c r="G1868" s="0" t="s">
        <v>391</v>
      </c>
      <c r="H1868" s="0" t="s">
        <v>197</v>
      </c>
      <c r="J1868" s="111" t="n">
        <v>4</v>
      </c>
      <c r="K1868" s="0" t="s">
        <v>198</v>
      </c>
      <c r="L1868" s="0" t="s">
        <v>456</v>
      </c>
      <c r="M1868" s="0" t="s">
        <v>199</v>
      </c>
      <c r="Q1868" s="120" t="s">
        <v>200</v>
      </c>
      <c r="R1868" s="0" t="s">
        <v>16</v>
      </c>
      <c r="S1868" s="0" t="s">
        <v>201</v>
      </c>
      <c r="T1868" s="0" t="s">
        <v>198</v>
      </c>
      <c r="U1868" s="0" t="s">
        <v>202</v>
      </c>
      <c r="V1868" s="0" t="s">
        <v>1790</v>
      </c>
      <c r="W1868" s="110" t="s">
        <v>204</v>
      </c>
      <c r="X1868" s="111" t="n">
        <v>2019</v>
      </c>
      <c r="Y1868" s="111" t="s">
        <v>498</v>
      </c>
      <c r="Z1868" s="130" t="s">
        <v>198</v>
      </c>
      <c r="AA1868" s="122" t="s">
        <v>200</v>
      </c>
      <c r="AB1868" s="0" t="s">
        <v>12103</v>
      </c>
      <c r="AC1868" s="0" t="s">
        <v>12104</v>
      </c>
      <c r="AD1868" s="111" t="n">
        <v>2019</v>
      </c>
      <c r="AE1868" s="111" t="s">
        <v>5241</v>
      </c>
      <c r="AI1868" s="111" t="s">
        <v>294</v>
      </c>
      <c r="AJ1868" s="111" t="s">
        <v>1793</v>
      </c>
      <c r="AK1868" s="0" t="s">
        <v>12103</v>
      </c>
      <c r="AM1868" s="111" t="n">
        <v>2016</v>
      </c>
      <c r="AN1868" s="111" t="s">
        <v>510</v>
      </c>
      <c r="AO1868" s="0" t="s">
        <v>609</v>
      </c>
      <c r="AP1868" s="0" t="s">
        <v>275</v>
      </c>
      <c r="AS1868" s="0" t="s">
        <v>12105</v>
      </c>
      <c r="AZ1868" s="0" t="s">
        <v>12106</v>
      </c>
      <c r="BA1868" s="124" t="s">
        <v>200</v>
      </c>
      <c r="BB1868" s="0" t="s">
        <v>248</v>
      </c>
      <c r="BC1868" s="0" t="s">
        <v>12107</v>
      </c>
      <c r="BD1868" s="0" t="s">
        <v>12108</v>
      </c>
      <c r="BE1868" s="0" t="s">
        <v>12109</v>
      </c>
      <c r="BG1868" s="125"/>
      <c r="BH1868" s="0" t="s">
        <v>253</v>
      </c>
      <c r="BI1868" s="112" t="n">
        <v>3700664526386</v>
      </c>
      <c r="BJ1868" s="126"/>
      <c r="BK1868" s="0" t="s">
        <v>215</v>
      </c>
      <c r="BL1868" s="112" t="n">
        <v>4</v>
      </c>
      <c r="BM1868" s="112" t="n">
        <v>4</v>
      </c>
      <c r="BN1868" s="112" t="n">
        <v>4</v>
      </c>
      <c r="BO1868" s="111" t="n">
        <v>20</v>
      </c>
      <c r="BP1868" s="125"/>
      <c r="BQ1868" s="127" t="s">
        <v>216</v>
      </c>
    </row>
    <row r="1869" customFormat="false" ht="13.8" hidden="false" customHeight="false" outlineLevel="0" collapsed="false">
      <c r="A1869" s="0" t="s">
        <v>12110</v>
      </c>
      <c r="B1869" s="0" t="s">
        <v>11069</v>
      </c>
      <c r="C1869" s="0" t="s">
        <v>329</v>
      </c>
      <c r="D1869" s="0" t="s">
        <v>193</v>
      </c>
      <c r="E1869" s="0" t="s">
        <v>194</v>
      </c>
      <c r="F1869" s="0" t="s">
        <v>195</v>
      </c>
      <c r="G1869" s="0" t="s">
        <v>196</v>
      </c>
      <c r="H1869" s="0" t="s">
        <v>197</v>
      </c>
      <c r="J1869" s="111" t="n">
        <v>1</v>
      </c>
      <c r="K1869" s="0" t="s">
        <v>198</v>
      </c>
      <c r="L1869" s="0" t="s">
        <v>198</v>
      </c>
      <c r="M1869" s="0" t="s">
        <v>199</v>
      </c>
      <c r="Q1869" s="120"/>
      <c r="R1869" s="0" t="s">
        <v>16</v>
      </c>
      <c r="S1869" s="0" t="s">
        <v>201</v>
      </c>
      <c r="T1869" s="0" t="s">
        <v>198</v>
      </c>
      <c r="U1869" s="0" t="s">
        <v>4369</v>
      </c>
      <c r="V1869" s="0" t="s">
        <v>1790</v>
      </c>
      <c r="W1869" s="110" t="s">
        <v>204</v>
      </c>
      <c r="X1869" s="111" t="n">
        <v>2021</v>
      </c>
      <c r="Y1869" s="111" t="s">
        <v>205</v>
      </c>
      <c r="Z1869" s="130" t="s">
        <v>757</v>
      </c>
      <c r="AA1869" s="122"/>
      <c r="AB1869" s="0" t="s">
        <v>3630</v>
      </c>
      <c r="AC1869" s="0" t="s">
        <v>3215</v>
      </c>
      <c r="AD1869" s="111" t="s">
        <v>198</v>
      </c>
      <c r="AE1869" s="111" t="s">
        <v>198</v>
      </c>
      <c r="AI1869" s="111" t="s">
        <v>294</v>
      </c>
      <c r="AJ1869" s="111" t="s">
        <v>3813</v>
      </c>
      <c r="AK1869" s="0" t="s">
        <v>2294</v>
      </c>
      <c r="AM1869" s="111" t="n">
        <v>1999</v>
      </c>
      <c r="AN1869" s="111" t="s">
        <v>208</v>
      </c>
      <c r="AS1869" s="0" t="s">
        <v>7531</v>
      </c>
      <c r="AU1869" s="0" t="s">
        <v>332</v>
      </c>
      <c r="AV1869" s="0" t="s">
        <v>9920</v>
      </c>
      <c r="AW1869" s="0" t="s">
        <v>1092</v>
      </c>
      <c r="AZ1869" s="0" t="s">
        <v>12111</v>
      </c>
      <c r="BA1869" s="124" t="s">
        <v>200</v>
      </c>
      <c r="BB1869" s="0" t="s">
        <v>248</v>
      </c>
      <c r="BC1869" s="0" t="s">
        <v>12112</v>
      </c>
      <c r="BE1869" s="0" t="s">
        <v>12113</v>
      </c>
      <c r="BF1869" s="0" t="s">
        <v>12114</v>
      </c>
      <c r="BG1869" s="125"/>
      <c r="BH1869" s="0" t="s">
        <v>11095</v>
      </c>
      <c r="BI1869" s="112" t="n">
        <v>8885011015104</v>
      </c>
      <c r="BJ1869" s="126"/>
      <c r="BK1869" s="0" t="s">
        <v>215</v>
      </c>
      <c r="BL1869" s="112" t="n">
        <v>4</v>
      </c>
      <c r="BM1869" s="112" t="n">
        <v>4</v>
      </c>
      <c r="BN1869" s="112" t="n">
        <v>4</v>
      </c>
      <c r="BO1869" s="111" t="n">
        <v>20</v>
      </c>
      <c r="BP1869" s="125"/>
      <c r="BQ1869" s="127"/>
    </row>
    <row r="1870" customFormat="false" ht="13.8" hidden="false" customHeight="false" outlineLevel="0" collapsed="false">
      <c r="A1870" s="0" t="s">
        <v>10528</v>
      </c>
      <c r="B1870" s="0" t="s">
        <v>11069</v>
      </c>
      <c r="C1870" s="0" t="s">
        <v>329</v>
      </c>
      <c r="D1870" s="0" t="s">
        <v>1333</v>
      </c>
      <c r="E1870" s="0" t="s">
        <v>194</v>
      </c>
      <c r="F1870" s="0" t="s">
        <v>195</v>
      </c>
      <c r="G1870" s="0" t="s">
        <v>330</v>
      </c>
      <c r="H1870" s="0" t="s">
        <v>197</v>
      </c>
      <c r="J1870" s="111" t="n">
        <v>1</v>
      </c>
      <c r="K1870" s="0" t="s">
        <v>198</v>
      </c>
      <c r="L1870" s="0" t="s">
        <v>198</v>
      </c>
      <c r="M1870" s="0" t="s">
        <v>274</v>
      </c>
      <c r="P1870" s="0" t="s">
        <v>238</v>
      </c>
      <c r="Q1870" s="120" t="s">
        <v>200</v>
      </c>
      <c r="R1870" s="0" t="s">
        <v>16</v>
      </c>
      <c r="S1870" s="0" t="s">
        <v>201</v>
      </c>
      <c r="T1870" s="0" t="s">
        <v>198</v>
      </c>
      <c r="U1870" s="0" t="s">
        <v>202</v>
      </c>
      <c r="V1870" s="0" t="s">
        <v>1790</v>
      </c>
      <c r="W1870" s="110" t="s">
        <v>204</v>
      </c>
      <c r="X1870" s="111" t="n">
        <v>2021</v>
      </c>
      <c r="Y1870" s="111" t="s">
        <v>498</v>
      </c>
      <c r="Z1870" s="130" t="s">
        <v>757</v>
      </c>
      <c r="AA1870" s="122" t="s">
        <v>200</v>
      </c>
      <c r="AB1870" s="0" t="s">
        <v>12115</v>
      </c>
      <c r="AC1870" s="0" t="s">
        <v>9448</v>
      </c>
      <c r="AD1870" s="111" t="n">
        <v>2021</v>
      </c>
      <c r="AE1870" s="111" t="s">
        <v>222</v>
      </c>
      <c r="AI1870" s="111" t="s">
        <v>294</v>
      </c>
      <c r="AJ1870" s="111" t="s">
        <v>4710</v>
      </c>
      <c r="AK1870" s="111" t="s">
        <v>9448</v>
      </c>
      <c r="AL1870" s="0" t="s">
        <v>200</v>
      </c>
      <c r="AM1870" s="111" t="n">
        <v>2011</v>
      </c>
      <c r="AN1870" s="111" t="s">
        <v>208</v>
      </c>
      <c r="AO1870" s="0" t="s">
        <v>11885</v>
      </c>
      <c r="AP1870" s="0" t="s">
        <v>200</v>
      </c>
      <c r="AR1870" s="0" t="s">
        <v>200</v>
      </c>
      <c r="AS1870" s="0" t="s">
        <v>10086</v>
      </c>
      <c r="AT1870" s="0" t="s">
        <v>10530</v>
      </c>
      <c r="AU1870" s="0" t="s">
        <v>1602</v>
      </c>
      <c r="AV1870" s="0" t="s">
        <v>10531</v>
      </c>
      <c r="AW1870" s="0" t="s">
        <v>9626</v>
      </c>
      <c r="AZ1870" s="0" t="s">
        <v>12116</v>
      </c>
      <c r="BA1870" s="124" t="s">
        <v>200</v>
      </c>
      <c r="BB1870" s="0" t="s">
        <v>248</v>
      </c>
      <c r="BC1870" s="0" t="s">
        <v>12117</v>
      </c>
      <c r="BD1870" s="0" t="s">
        <v>10534</v>
      </c>
      <c r="BE1870" s="0" t="s">
        <v>10535</v>
      </c>
      <c r="BF1870" s="0" t="s">
        <v>12118</v>
      </c>
      <c r="BG1870" s="125" t="s">
        <v>200</v>
      </c>
      <c r="BH1870" s="0" t="s">
        <v>253</v>
      </c>
      <c r="BI1870" s="112" t="n">
        <v>45496427818</v>
      </c>
      <c r="BJ1870" s="126" t="s">
        <v>200</v>
      </c>
      <c r="BK1870" s="0" t="s">
        <v>215</v>
      </c>
      <c r="BL1870" s="112" t="n">
        <v>4</v>
      </c>
      <c r="BM1870" s="112" t="n">
        <v>4</v>
      </c>
      <c r="BN1870" s="112" t="n">
        <v>4</v>
      </c>
      <c r="BO1870" s="111" t="n">
        <v>20</v>
      </c>
      <c r="BP1870" s="125" t="s">
        <v>200</v>
      </c>
      <c r="BQ1870" s="127"/>
    </row>
    <row r="1871" customFormat="false" ht="13.8" hidden="false" customHeight="false" outlineLevel="0" collapsed="false">
      <c r="A1871" s="0" t="s">
        <v>12119</v>
      </c>
      <c r="B1871" s="0" t="s">
        <v>11069</v>
      </c>
      <c r="C1871" s="0" t="s">
        <v>1386</v>
      </c>
      <c r="D1871" s="0" t="s">
        <v>193</v>
      </c>
      <c r="E1871" s="0" t="s">
        <v>194</v>
      </c>
      <c r="F1871" s="0" t="s">
        <v>195</v>
      </c>
      <c r="G1871" s="0" t="s">
        <v>330</v>
      </c>
      <c r="H1871" s="0" t="s">
        <v>1287</v>
      </c>
      <c r="J1871" s="111" t="n">
        <v>1</v>
      </c>
      <c r="K1871" s="0" t="s">
        <v>198</v>
      </c>
      <c r="L1871" s="0" t="s">
        <v>198</v>
      </c>
      <c r="M1871" s="0" t="s">
        <v>199</v>
      </c>
      <c r="Q1871" s="120" t="s">
        <v>200</v>
      </c>
      <c r="R1871" s="0" t="s">
        <v>16</v>
      </c>
      <c r="S1871" s="0" t="s">
        <v>201</v>
      </c>
      <c r="T1871" s="0" t="s">
        <v>198</v>
      </c>
      <c r="U1871" s="0" t="s">
        <v>202</v>
      </c>
      <c r="V1871" s="0" t="s">
        <v>1790</v>
      </c>
      <c r="W1871" s="110" t="s">
        <v>204</v>
      </c>
      <c r="X1871" s="111" t="n">
        <v>2019</v>
      </c>
      <c r="Y1871" s="111" t="s">
        <v>1624</v>
      </c>
      <c r="Z1871" s="130" t="s">
        <v>757</v>
      </c>
      <c r="AA1871" s="122" t="s">
        <v>200</v>
      </c>
      <c r="AB1871" s="0" t="s">
        <v>12120</v>
      </c>
      <c r="AC1871" s="0" t="s">
        <v>12121</v>
      </c>
      <c r="AD1871" s="111" t="n">
        <v>2019</v>
      </c>
      <c r="AE1871" s="111" t="s">
        <v>198</v>
      </c>
      <c r="AI1871" s="111" t="s">
        <v>294</v>
      </c>
      <c r="AJ1871" s="111" t="s">
        <v>1793</v>
      </c>
      <c r="AK1871" s="0" t="s">
        <v>12120</v>
      </c>
      <c r="AM1871" s="111" t="n">
        <v>2018</v>
      </c>
      <c r="AN1871" s="111" t="s">
        <v>2009</v>
      </c>
      <c r="AR1871" s="0" t="s">
        <v>2987</v>
      </c>
      <c r="AS1871" s="0" t="s">
        <v>200</v>
      </c>
      <c r="AT1871" s="0" t="s">
        <v>2407</v>
      </c>
      <c r="AZ1871" s="0" t="s">
        <v>12122</v>
      </c>
      <c r="BA1871" s="124" t="s">
        <v>200</v>
      </c>
      <c r="BB1871" s="0" t="s">
        <v>248</v>
      </c>
      <c r="BC1871" s="0" t="s">
        <v>3506</v>
      </c>
      <c r="BD1871" s="0" t="s">
        <v>12123</v>
      </c>
      <c r="BE1871" s="0" t="s">
        <v>12124</v>
      </c>
      <c r="BF1871" s="0" t="s">
        <v>12125</v>
      </c>
      <c r="BG1871" s="125"/>
      <c r="BH1871" s="0" t="s">
        <v>253</v>
      </c>
      <c r="BI1871" s="112" t="n">
        <v>4020628740849</v>
      </c>
      <c r="BJ1871" s="126"/>
      <c r="BK1871" s="0" t="s">
        <v>215</v>
      </c>
      <c r="BL1871" s="112" t="n">
        <v>4</v>
      </c>
      <c r="BM1871" s="112" t="n">
        <v>4</v>
      </c>
      <c r="BN1871" s="112" t="n">
        <v>4</v>
      </c>
      <c r="BO1871" s="111" t="n">
        <v>20</v>
      </c>
      <c r="BP1871" s="125"/>
      <c r="BQ1871" s="127" t="s">
        <v>216</v>
      </c>
    </row>
    <row r="1872" customFormat="false" ht="13.8" hidden="false" customHeight="false" outlineLevel="0" collapsed="false">
      <c r="A1872" s="0" t="s">
        <v>12126</v>
      </c>
      <c r="B1872" s="0" t="s">
        <v>11069</v>
      </c>
      <c r="C1872" s="0" t="s">
        <v>1082</v>
      </c>
      <c r="D1872" s="0" t="s">
        <v>1333</v>
      </c>
      <c r="E1872" s="0" t="s">
        <v>313</v>
      </c>
      <c r="F1872" s="0" t="s">
        <v>314</v>
      </c>
      <c r="G1872" s="0" t="s">
        <v>391</v>
      </c>
      <c r="H1872" s="0" t="s">
        <v>197</v>
      </c>
      <c r="J1872" s="111" t="n">
        <v>4</v>
      </c>
      <c r="K1872" s="0" t="s">
        <v>2825</v>
      </c>
      <c r="L1872" s="0" t="s">
        <v>456</v>
      </c>
      <c r="M1872" s="0" t="s">
        <v>199</v>
      </c>
      <c r="Q1872" s="120" t="s">
        <v>200</v>
      </c>
      <c r="R1872" s="0" t="s">
        <v>16</v>
      </c>
      <c r="S1872" s="0" t="s">
        <v>1834</v>
      </c>
      <c r="T1872" s="0" t="s">
        <v>4851</v>
      </c>
      <c r="U1872" s="0" t="s">
        <v>239</v>
      </c>
      <c r="V1872" s="0" t="s">
        <v>1790</v>
      </c>
      <c r="W1872" s="110" t="s">
        <v>204</v>
      </c>
      <c r="X1872" s="111" t="n">
        <v>2019</v>
      </c>
      <c r="Y1872" s="111" t="s">
        <v>1624</v>
      </c>
      <c r="Z1872" s="130" t="s">
        <v>198</v>
      </c>
      <c r="AA1872" s="122" t="s">
        <v>200</v>
      </c>
      <c r="AB1872" s="0" t="s">
        <v>12127</v>
      </c>
      <c r="AC1872" s="0" t="s">
        <v>12128</v>
      </c>
      <c r="AD1872" s="111" t="s">
        <v>198</v>
      </c>
      <c r="AE1872" s="111" t="s">
        <v>198</v>
      </c>
      <c r="AI1872" s="111" t="s">
        <v>294</v>
      </c>
      <c r="AJ1872" s="111" t="s">
        <v>1793</v>
      </c>
      <c r="AK1872" s="0" t="s">
        <v>12127</v>
      </c>
      <c r="AM1872" s="111" t="n">
        <v>2014</v>
      </c>
      <c r="AN1872" s="111" t="s">
        <v>1947</v>
      </c>
      <c r="AO1872" s="0" t="s">
        <v>609</v>
      </c>
      <c r="AP1872" s="0" t="s">
        <v>200</v>
      </c>
      <c r="AZ1872" s="0" t="s">
        <v>12129</v>
      </c>
      <c r="BA1872" s="124" t="s">
        <v>200</v>
      </c>
      <c r="BB1872" s="0" t="s">
        <v>248</v>
      </c>
      <c r="BC1872" s="0" t="s">
        <v>12130</v>
      </c>
      <c r="BE1872" s="0" t="s">
        <v>12131</v>
      </c>
      <c r="BG1872" s="125"/>
      <c r="BH1872" s="0" t="s">
        <v>253</v>
      </c>
      <c r="BI1872" s="112" t="n">
        <v>4571331332697</v>
      </c>
      <c r="BJ1872" s="126"/>
      <c r="BK1872" s="0" t="s">
        <v>215</v>
      </c>
      <c r="BL1872" s="112" t="n">
        <v>4</v>
      </c>
      <c r="BM1872" s="112" t="n">
        <v>4</v>
      </c>
      <c r="BN1872" s="112" t="n">
        <v>4</v>
      </c>
      <c r="BO1872" s="111" t="n">
        <v>20</v>
      </c>
      <c r="BP1872" s="125"/>
      <c r="BQ1872" s="127" t="s">
        <v>216</v>
      </c>
    </row>
    <row r="1873" customFormat="false" ht="13.8" hidden="false" customHeight="false" outlineLevel="0" collapsed="false">
      <c r="A1873" s="0" t="s">
        <v>12132</v>
      </c>
      <c r="B1873" s="0" t="s">
        <v>11069</v>
      </c>
      <c r="C1873" s="0" t="s">
        <v>1394</v>
      </c>
      <c r="D1873" s="0" t="s">
        <v>1333</v>
      </c>
      <c r="E1873" s="0" t="s">
        <v>194</v>
      </c>
      <c r="F1873" s="0" t="s">
        <v>195</v>
      </c>
      <c r="G1873" s="0" t="s">
        <v>196</v>
      </c>
      <c r="H1873" s="0" t="s">
        <v>1287</v>
      </c>
      <c r="J1873" s="111" t="n">
        <v>1</v>
      </c>
      <c r="K1873" s="0" t="s">
        <v>198</v>
      </c>
      <c r="L1873" s="0" t="s">
        <v>198</v>
      </c>
      <c r="M1873" s="0" t="s">
        <v>199</v>
      </c>
      <c r="O1873" s="0" t="s">
        <v>200</v>
      </c>
      <c r="Q1873" s="120" t="s">
        <v>200</v>
      </c>
      <c r="R1873" s="0" t="s">
        <v>16</v>
      </c>
      <c r="S1873" s="0" t="s">
        <v>201</v>
      </c>
      <c r="T1873" s="0" t="s">
        <v>198</v>
      </c>
      <c r="U1873" s="0" t="s">
        <v>202</v>
      </c>
      <c r="V1873" s="0" t="s">
        <v>1790</v>
      </c>
      <c r="W1873" s="110" t="s">
        <v>204</v>
      </c>
      <c r="X1873" s="111" t="n">
        <v>2018</v>
      </c>
      <c r="Y1873" s="111" t="s">
        <v>498</v>
      </c>
      <c r="Z1873" s="111" t="s">
        <v>198</v>
      </c>
      <c r="AA1873" s="122" t="s">
        <v>200</v>
      </c>
      <c r="AB1873" s="0" t="s">
        <v>9161</v>
      </c>
      <c r="AC1873" s="0" t="s">
        <v>4644</v>
      </c>
      <c r="AD1873" s="111" t="n">
        <v>2018</v>
      </c>
      <c r="AE1873" s="111" t="s">
        <v>198</v>
      </c>
      <c r="AI1873" s="111" t="s">
        <v>294</v>
      </c>
      <c r="AJ1873" s="111" t="s">
        <v>5412</v>
      </c>
      <c r="AK1873" s="0" t="s">
        <v>9161</v>
      </c>
      <c r="AM1873" s="111" t="n">
        <v>2017</v>
      </c>
      <c r="AN1873" s="111" t="s">
        <v>4091</v>
      </c>
      <c r="AS1873" s="0" t="s">
        <v>200</v>
      </c>
      <c r="AT1873" s="0" t="s">
        <v>266</v>
      </c>
      <c r="AU1873" s="0" t="s">
        <v>470</v>
      </c>
      <c r="AV1873" s="0" t="s">
        <v>200</v>
      </c>
      <c r="AY1873" s="131" t="s">
        <v>2040</v>
      </c>
      <c r="AZ1873" s="0" t="s">
        <v>12133</v>
      </c>
      <c r="BA1873" s="124" t="s">
        <v>200</v>
      </c>
      <c r="BB1873" s="0" t="s">
        <v>248</v>
      </c>
      <c r="BC1873" s="0" t="s">
        <v>12134</v>
      </c>
      <c r="BD1873" s="0" t="s">
        <v>12135</v>
      </c>
      <c r="BE1873" s="104" t="s">
        <v>12136</v>
      </c>
      <c r="BG1873" s="125" t="s">
        <v>200</v>
      </c>
      <c r="BH1873" s="0" t="s">
        <v>253</v>
      </c>
      <c r="BI1873" s="112" t="n">
        <v>3391891997539</v>
      </c>
      <c r="BJ1873" s="126" t="s">
        <v>200</v>
      </c>
      <c r="BK1873" s="0" t="s">
        <v>215</v>
      </c>
      <c r="BL1873" s="112" t="n">
        <v>4</v>
      </c>
      <c r="BM1873" s="112" t="n">
        <v>4</v>
      </c>
      <c r="BN1873" s="112" t="n">
        <v>4</v>
      </c>
      <c r="BO1873" s="111" t="n">
        <v>20</v>
      </c>
      <c r="BP1873" s="125" t="s">
        <v>200</v>
      </c>
      <c r="BQ1873" s="127"/>
    </row>
    <row r="1874" customFormat="false" ht="13.8" hidden="false" customHeight="false" outlineLevel="0" collapsed="false">
      <c r="A1874" s="0" t="s">
        <v>12137</v>
      </c>
      <c r="B1874" s="0" t="s">
        <v>11069</v>
      </c>
      <c r="C1874" s="0" t="s">
        <v>1394</v>
      </c>
      <c r="D1874" s="0" t="s">
        <v>1333</v>
      </c>
      <c r="E1874" s="0" t="s">
        <v>194</v>
      </c>
      <c r="F1874" s="0" t="s">
        <v>399</v>
      </c>
      <c r="G1874" s="0" t="s">
        <v>196</v>
      </c>
      <c r="H1874" s="0" t="s">
        <v>1287</v>
      </c>
      <c r="J1874" s="111" t="n">
        <v>1</v>
      </c>
      <c r="K1874" s="0" t="s">
        <v>198</v>
      </c>
      <c r="L1874" s="0" t="s">
        <v>198</v>
      </c>
      <c r="M1874" s="0" t="s">
        <v>199</v>
      </c>
      <c r="O1874" s="0" t="s">
        <v>200</v>
      </c>
      <c r="Q1874" s="120" t="s">
        <v>200</v>
      </c>
      <c r="R1874" s="0" t="s">
        <v>16</v>
      </c>
      <c r="S1874" s="0" t="s">
        <v>201</v>
      </c>
      <c r="T1874" s="0" t="s">
        <v>198</v>
      </c>
      <c r="U1874" s="0" t="s">
        <v>202</v>
      </c>
      <c r="V1874" s="0" t="s">
        <v>1790</v>
      </c>
      <c r="W1874" s="110" t="s">
        <v>204</v>
      </c>
      <c r="X1874" s="111" t="n">
        <v>2021</v>
      </c>
      <c r="Y1874" s="111" t="s">
        <v>498</v>
      </c>
      <c r="Z1874" s="111" t="s">
        <v>198</v>
      </c>
      <c r="AA1874" s="122" t="s">
        <v>200</v>
      </c>
      <c r="AB1874" s="0" t="s">
        <v>9161</v>
      </c>
      <c r="AC1874" s="0" t="s">
        <v>4644</v>
      </c>
      <c r="AD1874" s="111" t="n">
        <v>2021</v>
      </c>
      <c r="AE1874" s="111" t="s">
        <v>198</v>
      </c>
      <c r="AI1874" s="111" t="s">
        <v>207</v>
      </c>
      <c r="AK1874" s="111" t="str">
        <f aca="false">(AB1874)</f>
        <v>Tarsier studio</v>
      </c>
      <c r="AM1874" s="111" t="n">
        <f aca="false">AD1874</f>
        <v>2021</v>
      </c>
      <c r="AN1874" s="111" t="s">
        <v>4091</v>
      </c>
      <c r="AS1874" s="0" t="s">
        <v>200</v>
      </c>
      <c r="AT1874" s="0" t="s">
        <v>12138</v>
      </c>
      <c r="AU1874" s="0" t="s">
        <v>470</v>
      </c>
      <c r="AV1874" s="0" t="s">
        <v>200</v>
      </c>
      <c r="AY1874" s="131" t="s">
        <v>2040</v>
      </c>
      <c r="AZ1874" s="0" t="s">
        <v>12139</v>
      </c>
      <c r="BA1874" s="124" t="s">
        <v>200</v>
      </c>
      <c r="BB1874" s="0" t="s">
        <v>248</v>
      </c>
      <c r="BC1874" s="0" t="s">
        <v>12140</v>
      </c>
      <c r="BD1874" s="0" t="s">
        <v>12141</v>
      </c>
      <c r="BE1874" s="104" t="s">
        <v>12142</v>
      </c>
      <c r="BG1874" s="125" t="s">
        <v>200</v>
      </c>
      <c r="BH1874" s="0" t="s">
        <v>253</v>
      </c>
      <c r="BI1874" s="112" t="n">
        <v>3391892010541</v>
      </c>
      <c r="BJ1874" s="126" t="s">
        <v>200</v>
      </c>
      <c r="BK1874" s="0" t="s">
        <v>215</v>
      </c>
      <c r="BL1874" s="112" t="n">
        <v>4</v>
      </c>
      <c r="BM1874" s="112" t="n">
        <v>4</v>
      </c>
      <c r="BN1874" s="112" t="n">
        <v>4</v>
      </c>
      <c r="BO1874" s="111" t="n">
        <v>30</v>
      </c>
      <c r="BP1874" s="125" t="s">
        <v>200</v>
      </c>
      <c r="BQ1874" s="127"/>
    </row>
    <row r="1875" customFormat="false" ht="13.8" hidden="false" customHeight="false" outlineLevel="0" collapsed="false">
      <c r="A1875" s="0" t="s">
        <v>9846</v>
      </c>
      <c r="B1875" s="0" t="s">
        <v>11069</v>
      </c>
      <c r="C1875" s="0" t="s">
        <v>928</v>
      </c>
      <c r="D1875" s="0" t="s">
        <v>193</v>
      </c>
      <c r="E1875" s="0" t="s">
        <v>194</v>
      </c>
      <c r="F1875" s="0" t="s">
        <v>2487</v>
      </c>
      <c r="G1875" s="0" t="s">
        <v>330</v>
      </c>
      <c r="H1875" s="0" t="s">
        <v>219</v>
      </c>
      <c r="J1875" s="111" t="n">
        <v>1</v>
      </c>
      <c r="K1875" s="0" t="s">
        <v>198</v>
      </c>
      <c r="L1875" s="0" t="s">
        <v>198</v>
      </c>
      <c r="M1875" s="0" t="s">
        <v>199</v>
      </c>
      <c r="O1875" s="0" t="s">
        <v>200</v>
      </c>
      <c r="Q1875" s="120" t="s">
        <v>200</v>
      </c>
      <c r="R1875" s="0" t="s">
        <v>16</v>
      </c>
      <c r="S1875" s="0" t="s">
        <v>201</v>
      </c>
      <c r="T1875" s="0" t="s">
        <v>198</v>
      </c>
      <c r="U1875" s="0" t="s">
        <v>285</v>
      </c>
      <c r="V1875" s="0" t="s">
        <v>1790</v>
      </c>
      <c r="W1875" s="110" t="s">
        <v>204</v>
      </c>
      <c r="X1875" s="111" t="n">
        <v>2022</v>
      </c>
      <c r="Y1875" s="111" t="s">
        <v>205</v>
      </c>
      <c r="Z1875" s="130" t="s">
        <v>757</v>
      </c>
      <c r="AA1875" s="122" t="s">
        <v>200</v>
      </c>
      <c r="AB1875" s="0" t="s">
        <v>3215</v>
      </c>
      <c r="AC1875" s="0" t="s">
        <v>3215</v>
      </c>
      <c r="AD1875" s="111" t="s">
        <v>198</v>
      </c>
      <c r="AE1875" s="111" t="s">
        <v>222</v>
      </c>
      <c r="AI1875" s="111" t="s">
        <v>294</v>
      </c>
      <c r="AJ1875" s="111" t="s">
        <v>737</v>
      </c>
      <c r="AK1875" s="111" t="s">
        <v>2294</v>
      </c>
      <c r="AM1875" s="111" t="n">
        <v>1994</v>
      </c>
      <c r="AN1875" s="111" t="s">
        <v>208</v>
      </c>
      <c r="AS1875" s="0" t="s">
        <v>200</v>
      </c>
      <c r="AV1875" s="0" t="s">
        <v>200</v>
      </c>
      <c r="AW1875" s="0" t="s">
        <v>1092</v>
      </c>
      <c r="AZ1875" s="0" t="s">
        <v>12143</v>
      </c>
      <c r="BA1875" s="124" t="s">
        <v>200</v>
      </c>
      <c r="BB1875" s="0" t="s">
        <v>248</v>
      </c>
      <c r="BC1875" s="0" t="s">
        <v>9848</v>
      </c>
      <c r="BE1875" s="0" t="s">
        <v>9849</v>
      </c>
      <c r="BF1875" s="0" t="s">
        <v>12144</v>
      </c>
      <c r="BG1875" s="125" t="s">
        <v>200</v>
      </c>
      <c r="BH1875" s="0" t="s">
        <v>5611</v>
      </c>
      <c r="BJ1875" s="126" t="s">
        <v>200</v>
      </c>
      <c r="BK1875" s="0" t="s">
        <v>215</v>
      </c>
      <c r="BL1875" s="112" t="n">
        <v>4</v>
      </c>
      <c r="BM1875" s="112" t="n">
        <v>4</v>
      </c>
      <c r="BN1875" s="112" t="n">
        <v>4</v>
      </c>
      <c r="BO1875" s="111" t="n">
        <v>20</v>
      </c>
      <c r="BP1875" s="125" t="s">
        <v>200</v>
      </c>
      <c r="BQ1875" s="127" t="s">
        <v>5461</v>
      </c>
    </row>
    <row r="1876" customFormat="false" ht="13.8" hidden="false" customHeight="false" outlineLevel="0" collapsed="false">
      <c r="A1876" s="0" t="s">
        <v>12145</v>
      </c>
      <c r="B1876" s="0" t="s">
        <v>11069</v>
      </c>
      <c r="C1876" s="0" t="s">
        <v>369</v>
      </c>
      <c r="D1876" s="0" t="s">
        <v>3918</v>
      </c>
      <c r="E1876" s="0" t="s">
        <v>194</v>
      </c>
      <c r="F1876" s="0" t="s">
        <v>314</v>
      </c>
      <c r="G1876" s="0" t="s">
        <v>196</v>
      </c>
      <c r="H1876" s="0" t="s">
        <v>197</v>
      </c>
      <c r="I1876" s="131"/>
      <c r="J1876" s="130" t="n">
        <v>2</v>
      </c>
      <c r="K1876" s="131" t="s">
        <v>198</v>
      </c>
      <c r="L1876" s="0" t="s">
        <v>533</v>
      </c>
      <c r="M1876" s="0" t="s">
        <v>199</v>
      </c>
      <c r="O1876" s="0" t="s">
        <v>534</v>
      </c>
      <c r="Q1876" s="120" t="s">
        <v>200</v>
      </c>
      <c r="R1876" s="0" t="s">
        <v>16</v>
      </c>
      <c r="S1876" s="0" t="s">
        <v>5247</v>
      </c>
      <c r="T1876" s="0" t="s">
        <v>198</v>
      </c>
      <c r="U1876" s="131" t="s">
        <v>202</v>
      </c>
      <c r="V1876" s="0" t="s">
        <v>1790</v>
      </c>
      <c r="W1876" s="110" t="s">
        <v>204</v>
      </c>
      <c r="X1876" s="130" t="n">
        <v>2020</v>
      </c>
      <c r="Y1876" s="130" t="s">
        <v>498</v>
      </c>
      <c r="Z1876" s="130" t="s">
        <v>198</v>
      </c>
      <c r="AA1876" s="122" t="s">
        <v>200</v>
      </c>
      <c r="AB1876" s="131" t="s">
        <v>12146</v>
      </c>
      <c r="AC1876" s="131" t="s">
        <v>6506</v>
      </c>
      <c r="AD1876" s="130" t="n">
        <v>2020</v>
      </c>
      <c r="AE1876" s="130" t="s">
        <v>198</v>
      </c>
      <c r="AF1876" s="130"/>
      <c r="AG1876" s="130"/>
      <c r="AH1876" s="130"/>
      <c r="AI1876" s="130" t="s">
        <v>1313</v>
      </c>
      <c r="AJ1876" s="111" t="s">
        <v>295</v>
      </c>
      <c r="AK1876" s="128" t="s">
        <v>12147</v>
      </c>
      <c r="AM1876" s="111" t="n">
        <v>1983</v>
      </c>
      <c r="AN1876" s="111" t="s">
        <v>208</v>
      </c>
      <c r="AO1876" s="131" t="s">
        <v>2023</v>
      </c>
      <c r="AS1876" s="0" t="s">
        <v>12148</v>
      </c>
      <c r="AV1876" s="0" t="s">
        <v>200</v>
      </c>
      <c r="AZ1876" s="131" t="s">
        <v>12149</v>
      </c>
      <c r="BA1876" s="124" t="s">
        <v>200</v>
      </c>
      <c r="BB1876" s="0" t="s">
        <v>210</v>
      </c>
      <c r="BC1876" s="0" t="s">
        <v>12150</v>
      </c>
      <c r="BD1876" s="0" t="s">
        <v>12151</v>
      </c>
      <c r="BE1876" s="0" t="s">
        <v>12152</v>
      </c>
      <c r="BF1876" s="0" t="s">
        <v>200</v>
      </c>
      <c r="BG1876" s="125" t="s">
        <v>200</v>
      </c>
      <c r="BH1876" s="0" t="s">
        <v>253</v>
      </c>
      <c r="BI1876" s="112" t="n">
        <v>4260650740053</v>
      </c>
      <c r="BJ1876" s="126" t="s">
        <v>200</v>
      </c>
      <c r="BK1876" s="131" t="s">
        <v>215</v>
      </c>
      <c r="BL1876" s="112" t="n">
        <v>4</v>
      </c>
      <c r="BM1876" s="112" t="n">
        <v>4</v>
      </c>
      <c r="BN1876" s="112" t="n">
        <v>4</v>
      </c>
      <c r="BO1876" s="111" t="n">
        <v>20</v>
      </c>
      <c r="BP1876" s="125" t="s">
        <v>200</v>
      </c>
      <c r="BQ1876" s="127" t="s">
        <v>216</v>
      </c>
    </row>
    <row r="1877" customFormat="false" ht="13.8" hidden="false" customHeight="false" outlineLevel="0" collapsed="false">
      <c r="A1877" s="0" t="s">
        <v>12153</v>
      </c>
      <c r="B1877" s="0" t="s">
        <v>11069</v>
      </c>
      <c r="C1877" s="0" t="s">
        <v>311</v>
      </c>
      <c r="D1877" s="0" t="s">
        <v>3918</v>
      </c>
      <c r="E1877" s="0" t="s">
        <v>284</v>
      </c>
      <c r="F1877" s="0" t="s">
        <v>314</v>
      </c>
      <c r="G1877" s="0" t="s">
        <v>196</v>
      </c>
      <c r="H1877" s="0" t="s">
        <v>400</v>
      </c>
      <c r="I1877" s="131" t="s">
        <v>2367</v>
      </c>
      <c r="J1877" s="130" t="n">
        <v>1</v>
      </c>
      <c r="K1877" s="131" t="s">
        <v>198</v>
      </c>
      <c r="L1877" s="0" t="s">
        <v>198</v>
      </c>
      <c r="M1877" s="0" t="s">
        <v>199</v>
      </c>
      <c r="Q1877" s="120"/>
      <c r="R1877" s="0" t="s">
        <v>16</v>
      </c>
      <c r="S1877" s="0" t="s">
        <v>5247</v>
      </c>
      <c r="T1877" s="0" t="s">
        <v>198</v>
      </c>
      <c r="U1877" s="131" t="s">
        <v>202</v>
      </c>
      <c r="V1877" s="0" t="s">
        <v>1790</v>
      </c>
      <c r="W1877" s="110" t="s">
        <v>204</v>
      </c>
      <c r="X1877" s="130" t="n">
        <v>2021</v>
      </c>
      <c r="Y1877" s="130" t="s">
        <v>498</v>
      </c>
      <c r="Z1877" s="130" t="s">
        <v>198</v>
      </c>
      <c r="AA1877" s="122"/>
      <c r="AB1877" s="131" t="s">
        <v>12154</v>
      </c>
      <c r="AC1877" s="131" t="s">
        <v>11516</v>
      </c>
      <c r="AD1877" s="130" t="n">
        <v>2021</v>
      </c>
      <c r="AE1877" s="130" t="s">
        <v>5241</v>
      </c>
      <c r="AF1877" s="130"/>
      <c r="AG1877" s="130"/>
      <c r="AH1877" s="130"/>
      <c r="AI1877" s="130" t="s">
        <v>294</v>
      </c>
      <c r="AJ1877" s="111" t="s">
        <v>1793</v>
      </c>
      <c r="AK1877" s="131" t="s">
        <v>12154</v>
      </c>
      <c r="AM1877" s="111" t="n">
        <v>2019</v>
      </c>
      <c r="AN1877" s="111" t="s">
        <v>2009</v>
      </c>
      <c r="AO1877" s="131"/>
      <c r="AZ1877" s="131" t="s">
        <v>12155</v>
      </c>
      <c r="BA1877" s="124" t="s">
        <v>200</v>
      </c>
      <c r="BB1877" s="0" t="s">
        <v>248</v>
      </c>
      <c r="BC1877" s="0" t="s">
        <v>12156</v>
      </c>
      <c r="BE1877" s="0" t="s">
        <v>12157</v>
      </c>
      <c r="BF1877" s="0" t="s">
        <v>12158</v>
      </c>
      <c r="BG1877" s="125"/>
      <c r="BH1877" s="0" t="s">
        <v>2235</v>
      </c>
      <c r="BI1877" s="112" t="n">
        <v>604565504579</v>
      </c>
      <c r="BJ1877" s="126"/>
      <c r="BK1877" s="131" t="s">
        <v>215</v>
      </c>
      <c r="BL1877" s="112" t="n">
        <v>4</v>
      </c>
      <c r="BM1877" s="112" t="n">
        <v>4</v>
      </c>
      <c r="BN1877" s="112" t="n">
        <v>4</v>
      </c>
      <c r="BO1877" s="111" t="n">
        <v>20</v>
      </c>
      <c r="BP1877" s="125"/>
      <c r="BQ1877" s="127"/>
    </row>
    <row r="1878" customFormat="false" ht="13.8" hidden="false" customHeight="false" outlineLevel="0" collapsed="false">
      <c r="A1878" s="0" t="s">
        <v>12159</v>
      </c>
      <c r="B1878" s="0" t="s">
        <v>11069</v>
      </c>
      <c r="C1878" s="0" t="s">
        <v>218</v>
      </c>
      <c r="D1878" s="0" t="s">
        <v>12160</v>
      </c>
      <c r="E1878" s="0" t="s">
        <v>7039</v>
      </c>
      <c r="F1878" s="0" t="s">
        <v>195</v>
      </c>
      <c r="G1878" s="0" t="s">
        <v>880</v>
      </c>
      <c r="H1878" s="0" t="s">
        <v>219</v>
      </c>
      <c r="I1878" s="131"/>
      <c r="J1878" s="130" t="n">
        <v>1</v>
      </c>
      <c r="K1878" s="131" t="s">
        <v>198</v>
      </c>
      <c r="L1878" s="0" t="s">
        <v>198</v>
      </c>
      <c r="M1878" s="0" t="s">
        <v>199</v>
      </c>
      <c r="Q1878" s="120"/>
      <c r="R1878" s="0" t="s">
        <v>16</v>
      </c>
      <c r="S1878" s="0" t="s">
        <v>5247</v>
      </c>
      <c r="T1878" s="0" t="s">
        <v>198</v>
      </c>
      <c r="U1878" s="131" t="s">
        <v>285</v>
      </c>
      <c r="V1878" s="0" t="s">
        <v>1790</v>
      </c>
      <c r="W1878" s="110" t="s">
        <v>204</v>
      </c>
      <c r="X1878" s="130" t="n">
        <v>2022</v>
      </c>
      <c r="Y1878" s="130" t="s">
        <v>498</v>
      </c>
      <c r="Z1878" s="130" t="s">
        <v>757</v>
      </c>
      <c r="AA1878" s="122"/>
      <c r="AB1878" s="131" t="s">
        <v>12161</v>
      </c>
      <c r="AC1878" s="131" t="s">
        <v>7594</v>
      </c>
      <c r="AD1878" s="130" t="s">
        <v>198</v>
      </c>
      <c r="AE1878" s="130" t="s">
        <v>12162</v>
      </c>
      <c r="AF1878" s="130"/>
      <c r="AG1878" s="130"/>
      <c r="AH1878" s="130"/>
      <c r="AI1878" s="130" t="s">
        <v>294</v>
      </c>
      <c r="AJ1878" s="111" t="s">
        <v>1793</v>
      </c>
      <c r="AK1878" s="131" t="s">
        <v>12161</v>
      </c>
      <c r="AM1878" s="111" t="n">
        <v>2021</v>
      </c>
      <c r="AN1878" s="111" t="s">
        <v>5725</v>
      </c>
      <c r="AO1878" s="131"/>
      <c r="AT1878" s="0" t="s">
        <v>576</v>
      </c>
      <c r="AU1878" s="0" t="s">
        <v>332</v>
      </c>
      <c r="AZ1878" s="131" t="s">
        <v>12163</v>
      </c>
      <c r="BA1878" s="124" t="s">
        <v>200</v>
      </c>
      <c r="BB1878" s="0" t="s">
        <v>210</v>
      </c>
      <c r="BC1878" s="0" t="s">
        <v>12164</v>
      </c>
      <c r="BE1878" s="0" t="s">
        <v>12165</v>
      </c>
      <c r="BG1878" s="125"/>
      <c r="BH1878" s="0" t="s">
        <v>5611</v>
      </c>
      <c r="BJ1878" s="126"/>
      <c r="BK1878" s="131" t="s">
        <v>215</v>
      </c>
      <c r="BL1878" s="112" t="n">
        <v>4</v>
      </c>
      <c r="BM1878" s="112" t="n">
        <v>4</v>
      </c>
      <c r="BN1878" s="112" t="n">
        <v>4</v>
      </c>
      <c r="BO1878" s="111" t="n">
        <v>20</v>
      </c>
      <c r="BP1878" s="125"/>
      <c r="BQ1878" s="127" t="s">
        <v>5461</v>
      </c>
    </row>
    <row r="1879" customFormat="false" ht="13.8" hidden="false" customHeight="false" outlineLevel="0" collapsed="false">
      <c r="A1879" s="0" t="s">
        <v>12166</v>
      </c>
      <c r="B1879" s="0" t="s">
        <v>11069</v>
      </c>
      <c r="C1879" s="0" t="s">
        <v>218</v>
      </c>
      <c r="D1879" s="0" t="s">
        <v>5239</v>
      </c>
      <c r="E1879" s="0" t="s">
        <v>194</v>
      </c>
      <c r="F1879" s="0" t="s">
        <v>195</v>
      </c>
      <c r="G1879" s="0" t="s">
        <v>196</v>
      </c>
      <c r="H1879" s="0" t="s">
        <v>400</v>
      </c>
      <c r="I1879" s="0" t="s">
        <v>401</v>
      </c>
      <c r="J1879" s="133" t="n">
        <v>4</v>
      </c>
      <c r="K1879" s="133" t="s">
        <v>198</v>
      </c>
      <c r="L1879" s="0" t="s">
        <v>533</v>
      </c>
      <c r="M1879" s="0" t="s">
        <v>274</v>
      </c>
      <c r="O1879" s="0" t="s">
        <v>534</v>
      </c>
      <c r="Q1879" s="120" t="s">
        <v>200</v>
      </c>
      <c r="R1879" s="0" t="s">
        <v>16</v>
      </c>
      <c r="S1879" s="0" t="s">
        <v>5247</v>
      </c>
      <c r="T1879" s="0" t="s">
        <v>198</v>
      </c>
      <c r="U1879" s="0" t="s">
        <v>202</v>
      </c>
      <c r="V1879" s="0" t="s">
        <v>1790</v>
      </c>
      <c r="W1879" s="110" t="s">
        <v>204</v>
      </c>
      <c r="X1879" s="111" t="n">
        <v>2018</v>
      </c>
      <c r="Z1879" s="111" t="s">
        <v>198</v>
      </c>
      <c r="AA1879" s="122" t="s">
        <v>200</v>
      </c>
      <c r="AB1879" s="0" t="s">
        <v>12167</v>
      </c>
      <c r="AC1879" s="0" t="s">
        <v>11516</v>
      </c>
      <c r="AD1879" s="111" t="n">
        <v>2018</v>
      </c>
      <c r="AE1879" s="111" t="s">
        <v>5241</v>
      </c>
      <c r="AG1879" s="130"/>
      <c r="AI1879" s="111" t="s">
        <v>294</v>
      </c>
      <c r="AJ1879" s="111" t="s">
        <v>1793</v>
      </c>
      <c r="AK1879" s="0" t="s">
        <v>12167</v>
      </c>
      <c r="AM1879" s="111" t="n">
        <v>2015</v>
      </c>
      <c r="AN1879" s="111" t="s">
        <v>1887</v>
      </c>
      <c r="AP1879" s="0" t="s">
        <v>200</v>
      </c>
      <c r="AT1879" s="0" t="s">
        <v>381</v>
      </c>
      <c r="AU1879" s="0" t="s">
        <v>244</v>
      </c>
      <c r="AV1879" s="0" t="s">
        <v>200</v>
      </c>
      <c r="AY1879" s="0" t="s">
        <v>5044</v>
      </c>
      <c r="AZ1879" s="0" t="s">
        <v>12168</v>
      </c>
      <c r="BA1879" s="124" t="s">
        <v>200</v>
      </c>
      <c r="BB1879" s="0" t="s">
        <v>248</v>
      </c>
      <c r="BC1879" s="0" t="s">
        <v>11585</v>
      </c>
      <c r="BD1879" s="0" t="s">
        <v>12169</v>
      </c>
      <c r="BE1879" s="0" t="s">
        <v>12170</v>
      </c>
      <c r="BG1879" s="125" t="s">
        <v>200</v>
      </c>
      <c r="BH1879" s="0" t="s">
        <v>253</v>
      </c>
      <c r="BI1879" s="112" t="n">
        <v>604565041098</v>
      </c>
      <c r="BJ1879" s="126" t="s">
        <v>200</v>
      </c>
      <c r="BK1879" s="0" t="s">
        <v>215</v>
      </c>
      <c r="BL1879" s="112" t="n">
        <v>4</v>
      </c>
      <c r="BM1879" s="112" t="n">
        <v>4</v>
      </c>
      <c r="BN1879" s="112" t="n">
        <v>4</v>
      </c>
      <c r="BO1879" s="111" t="n">
        <v>40</v>
      </c>
      <c r="BP1879" s="125" t="s">
        <v>200</v>
      </c>
      <c r="BQ1879" s="127" t="s">
        <v>216</v>
      </c>
    </row>
    <row r="1880" customFormat="false" ht="13.8" hidden="false" customHeight="false" outlineLevel="0" collapsed="false">
      <c r="A1880" s="104" t="s">
        <v>12171</v>
      </c>
      <c r="B1880" s="0" t="s">
        <v>11069</v>
      </c>
      <c r="C1880" s="131" t="s">
        <v>1451</v>
      </c>
      <c r="D1880" s="131" t="s">
        <v>1333</v>
      </c>
      <c r="E1880" s="0" t="s">
        <v>194</v>
      </c>
      <c r="F1880" s="0" t="s">
        <v>195</v>
      </c>
      <c r="G1880" s="0" t="s">
        <v>330</v>
      </c>
      <c r="H1880" s="0" t="s">
        <v>197</v>
      </c>
      <c r="I1880" s="131"/>
      <c r="J1880" s="133" t="s">
        <v>7881</v>
      </c>
      <c r="K1880" s="133" t="s">
        <v>8679</v>
      </c>
      <c r="L1880" s="0" t="s">
        <v>5453</v>
      </c>
      <c r="M1880" s="0" t="s">
        <v>235</v>
      </c>
      <c r="O1880" s="0" t="s">
        <v>9918</v>
      </c>
      <c r="P1880" s="0" t="s">
        <v>2084</v>
      </c>
      <c r="Q1880" s="120" t="s">
        <v>200</v>
      </c>
      <c r="R1880" s="0" t="s">
        <v>16</v>
      </c>
      <c r="S1880" s="131" t="s">
        <v>201</v>
      </c>
      <c r="T1880" s="0" t="s">
        <v>198</v>
      </c>
      <c r="U1880" s="131" t="s">
        <v>202</v>
      </c>
      <c r="V1880" s="0" t="s">
        <v>1790</v>
      </c>
      <c r="W1880" s="110" t="s">
        <v>204</v>
      </c>
      <c r="X1880" s="130" t="n">
        <v>2019</v>
      </c>
      <c r="Y1880" s="130" t="s">
        <v>1624</v>
      </c>
      <c r="Z1880" s="130" t="s">
        <v>221</v>
      </c>
      <c r="AA1880" s="122" t="s">
        <v>200</v>
      </c>
      <c r="AB1880" s="131" t="s">
        <v>10589</v>
      </c>
      <c r="AC1880" s="131" t="s">
        <v>9448</v>
      </c>
      <c r="AD1880" s="130" t="n">
        <v>2019</v>
      </c>
      <c r="AE1880" s="111" t="s">
        <v>222</v>
      </c>
      <c r="AG1880" s="111" t="s">
        <v>241</v>
      </c>
      <c r="AH1880" s="111" t="s">
        <v>2512</v>
      </c>
      <c r="AI1880" s="130" t="s">
        <v>207</v>
      </c>
      <c r="AJ1880" s="130"/>
      <c r="AK1880" s="111" t="str">
        <f aca="false">(AB1880)</f>
        <v>Next level games</v>
      </c>
      <c r="AM1880" s="111" t="n">
        <f aca="false">AD1880</f>
        <v>2019</v>
      </c>
      <c r="AN1880" s="130" t="s">
        <v>1887</v>
      </c>
      <c r="AO1880" s="0" t="s">
        <v>609</v>
      </c>
      <c r="AP1880" s="0" t="s">
        <v>200</v>
      </c>
      <c r="AS1880" s="0" t="s">
        <v>9449</v>
      </c>
      <c r="AT1880" s="0" t="s">
        <v>8781</v>
      </c>
      <c r="AU1880" s="0" t="s">
        <v>200</v>
      </c>
      <c r="AW1880" s="0" t="s">
        <v>10117</v>
      </c>
      <c r="AZ1880" s="131" t="s">
        <v>12172</v>
      </c>
      <c r="BA1880" s="124" t="s">
        <v>200</v>
      </c>
      <c r="BB1880" s="0" t="s">
        <v>248</v>
      </c>
      <c r="BC1880" s="0" t="s">
        <v>12173</v>
      </c>
      <c r="BD1880" s="0" t="s">
        <v>12174</v>
      </c>
      <c r="BE1880" s="0" t="s">
        <v>12175</v>
      </c>
      <c r="BF1880" s="0" t="s">
        <v>12176</v>
      </c>
      <c r="BG1880" s="125" t="s">
        <v>200</v>
      </c>
      <c r="BH1880" s="0" t="s">
        <v>253</v>
      </c>
      <c r="BI1880" s="112" t="n">
        <v>45496425241</v>
      </c>
      <c r="BJ1880" s="126"/>
      <c r="BK1880" s="131" t="s">
        <v>215</v>
      </c>
      <c r="BL1880" s="112" t="n">
        <v>4</v>
      </c>
      <c r="BM1880" s="112" t="n">
        <v>4</v>
      </c>
      <c r="BN1880" s="112" t="n">
        <v>4</v>
      </c>
      <c r="BO1880" s="111" t="n">
        <v>20</v>
      </c>
      <c r="BP1880" s="125"/>
      <c r="BQ1880" s="127" t="s">
        <v>216</v>
      </c>
    </row>
    <row r="1881" customFormat="false" ht="13.8" hidden="false" customHeight="false" outlineLevel="0" collapsed="false">
      <c r="A1881" s="104" t="s">
        <v>12177</v>
      </c>
      <c r="B1881" s="0" t="s">
        <v>11069</v>
      </c>
      <c r="C1881" s="131" t="s">
        <v>858</v>
      </c>
      <c r="D1881" s="131" t="s">
        <v>193</v>
      </c>
      <c r="E1881" s="0" t="s">
        <v>313</v>
      </c>
      <c r="F1881" s="0" t="s">
        <v>314</v>
      </c>
      <c r="G1881" s="0" t="s">
        <v>330</v>
      </c>
      <c r="H1881" s="0" t="s">
        <v>219</v>
      </c>
      <c r="I1881" s="131"/>
      <c r="J1881" s="133" t="n">
        <v>1</v>
      </c>
      <c r="K1881" s="133" t="s">
        <v>198</v>
      </c>
      <c r="L1881" s="0" t="s">
        <v>198</v>
      </c>
      <c r="M1881" s="0" t="s">
        <v>199</v>
      </c>
      <c r="Q1881" s="120"/>
      <c r="R1881" s="0" t="s">
        <v>16</v>
      </c>
      <c r="S1881" s="131" t="s">
        <v>201</v>
      </c>
      <c r="T1881" s="0" t="s">
        <v>198</v>
      </c>
      <c r="U1881" s="131" t="s">
        <v>202</v>
      </c>
      <c r="V1881" s="0" t="s">
        <v>1790</v>
      </c>
      <c r="W1881" s="110" t="s">
        <v>204</v>
      </c>
      <c r="X1881" s="130" t="n">
        <v>2019</v>
      </c>
      <c r="Y1881" s="130"/>
      <c r="Z1881" s="130" t="s">
        <v>757</v>
      </c>
      <c r="AA1881" s="122"/>
      <c r="AB1881" s="131" t="s">
        <v>12178</v>
      </c>
      <c r="AC1881" s="131" t="s">
        <v>12179</v>
      </c>
      <c r="AD1881" s="130" t="n">
        <v>2019</v>
      </c>
      <c r="AE1881" s="111" t="s">
        <v>5241</v>
      </c>
      <c r="AI1881" s="130" t="s">
        <v>294</v>
      </c>
      <c r="AJ1881" s="130" t="s">
        <v>1793</v>
      </c>
      <c r="AK1881" s="130" t="s">
        <v>12178</v>
      </c>
      <c r="AM1881" s="111" t="n">
        <v>2016</v>
      </c>
      <c r="AN1881" s="130" t="s">
        <v>2009</v>
      </c>
      <c r="AZ1881" s="131" t="s">
        <v>12180</v>
      </c>
      <c r="BA1881" s="124" t="s">
        <v>200</v>
      </c>
      <c r="BB1881" s="0" t="s">
        <v>248</v>
      </c>
      <c r="BC1881" s="0" t="s">
        <v>12181</v>
      </c>
      <c r="BD1881" s="0" t="s">
        <v>12182</v>
      </c>
      <c r="BE1881" s="0" t="s">
        <v>10957</v>
      </c>
      <c r="BG1881" s="125"/>
      <c r="BH1881" s="0" t="s">
        <v>253</v>
      </c>
      <c r="BI1881" s="112" t="n">
        <v>4020636136504</v>
      </c>
      <c r="BJ1881" s="126"/>
      <c r="BK1881" s="131" t="s">
        <v>215</v>
      </c>
      <c r="BL1881" s="112" t="n">
        <v>4</v>
      </c>
      <c r="BM1881" s="112" t="n">
        <v>4</v>
      </c>
      <c r="BN1881" s="112" t="n">
        <v>4</v>
      </c>
      <c r="BO1881" s="111" t="n">
        <v>20</v>
      </c>
      <c r="BP1881" s="125"/>
      <c r="BQ1881" s="127"/>
    </row>
    <row r="1882" customFormat="false" ht="13.8" hidden="false" customHeight="false" outlineLevel="0" collapsed="false">
      <c r="A1882" s="104" t="s">
        <v>12183</v>
      </c>
      <c r="B1882" s="0" t="s">
        <v>11069</v>
      </c>
      <c r="C1882" s="131" t="s">
        <v>218</v>
      </c>
      <c r="D1882" s="131" t="s">
        <v>1333</v>
      </c>
      <c r="E1882" s="0" t="s">
        <v>194</v>
      </c>
      <c r="F1882" s="0" t="s">
        <v>195</v>
      </c>
      <c r="G1882" s="0" t="s">
        <v>330</v>
      </c>
      <c r="H1882" s="0" t="s">
        <v>1287</v>
      </c>
      <c r="I1882" s="131"/>
      <c r="J1882" s="133" t="n">
        <v>1</v>
      </c>
      <c r="K1882" s="133" t="s">
        <v>198</v>
      </c>
      <c r="L1882" s="0" t="s">
        <v>198</v>
      </c>
      <c r="M1882" s="0" t="s">
        <v>199</v>
      </c>
      <c r="Q1882" s="120"/>
      <c r="R1882" s="0" t="s">
        <v>16</v>
      </c>
      <c r="S1882" s="131" t="s">
        <v>201</v>
      </c>
      <c r="T1882" s="0" t="s">
        <v>198</v>
      </c>
      <c r="U1882" s="131" t="s">
        <v>202</v>
      </c>
      <c r="V1882" s="0" t="s">
        <v>1790</v>
      </c>
      <c r="W1882" s="110" t="s">
        <v>204</v>
      </c>
      <c r="X1882" s="130" t="n">
        <v>2021</v>
      </c>
      <c r="Y1882" s="130"/>
      <c r="Z1882" s="130" t="s">
        <v>221</v>
      </c>
      <c r="AA1882" s="122" t="s">
        <v>200</v>
      </c>
      <c r="AB1882" s="131" t="s">
        <v>12184</v>
      </c>
      <c r="AC1882" s="131" t="s">
        <v>4469</v>
      </c>
      <c r="AD1882" s="130" t="n">
        <v>2021</v>
      </c>
      <c r="AE1882" s="111" t="s">
        <v>198</v>
      </c>
      <c r="AI1882" s="130" t="s">
        <v>294</v>
      </c>
      <c r="AJ1882" s="130" t="s">
        <v>5412</v>
      </c>
      <c r="AK1882" s="131" t="s">
        <v>12184</v>
      </c>
      <c r="AM1882" s="111" t="n">
        <v>2020</v>
      </c>
      <c r="AN1882" s="130" t="s">
        <v>297</v>
      </c>
      <c r="AR1882" s="0" t="s">
        <v>1455</v>
      </c>
      <c r="AT1882" s="0" t="s">
        <v>12185</v>
      </c>
      <c r="AU1882" s="0" t="s">
        <v>417</v>
      </c>
      <c r="AZ1882" s="131" t="s">
        <v>12186</v>
      </c>
      <c r="BA1882" s="124" t="s">
        <v>200</v>
      </c>
      <c r="BB1882" s="0" t="s">
        <v>248</v>
      </c>
      <c r="BC1882" s="0" t="s">
        <v>1755</v>
      </c>
      <c r="BD1882" s="0" t="s">
        <v>12187</v>
      </c>
      <c r="BE1882" s="0" t="s">
        <v>12188</v>
      </c>
      <c r="BF1882" s="0" t="s">
        <v>200</v>
      </c>
      <c r="BG1882" s="125"/>
      <c r="BH1882" s="0" t="s">
        <v>253</v>
      </c>
      <c r="BI1882" s="112" t="n">
        <v>4020628729462</v>
      </c>
      <c r="BJ1882" s="126"/>
      <c r="BK1882" s="131" t="s">
        <v>215</v>
      </c>
      <c r="BL1882" s="112" t="n">
        <v>4</v>
      </c>
      <c r="BM1882" s="112" t="n">
        <v>4</v>
      </c>
      <c r="BN1882" s="112" t="n">
        <v>4</v>
      </c>
      <c r="BO1882" s="111" t="n">
        <v>20</v>
      </c>
      <c r="BP1882" s="125"/>
      <c r="BQ1882" s="127"/>
    </row>
    <row r="1883" customFormat="false" ht="13.8" hidden="false" customHeight="false" outlineLevel="0" collapsed="false">
      <c r="A1883" s="104" t="s">
        <v>12189</v>
      </c>
      <c r="B1883" s="0" t="s">
        <v>11069</v>
      </c>
      <c r="C1883" s="131" t="s">
        <v>380</v>
      </c>
      <c r="D1883" s="131" t="s">
        <v>3918</v>
      </c>
      <c r="E1883" s="0" t="s">
        <v>194</v>
      </c>
      <c r="F1883" s="0" t="s">
        <v>195</v>
      </c>
      <c r="G1883" s="0" t="s">
        <v>330</v>
      </c>
      <c r="H1883" s="0" t="s">
        <v>400</v>
      </c>
      <c r="I1883" s="0" t="s">
        <v>2367</v>
      </c>
      <c r="J1883" s="133" t="n">
        <v>1</v>
      </c>
      <c r="K1883" s="133" t="s">
        <v>198</v>
      </c>
      <c r="L1883" s="0" t="s">
        <v>198</v>
      </c>
      <c r="M1883" s="0" t="s">
        <v>199</v>
      </c>
      <c r="Q1883" s="120"/>
      <c r="R1883" s="0" t="s">
        <v>16</v>
      </c>
      <c r="S1883" s="131" t="s">
        <v>201</v>
      </c>
      <c r="T1883" s="0" t="s">
        <v>198</v>
      </c>
      <c r="U1883" s="131" t="s">
        <v>239</v>
      </c>
      <c r="V1883" s="0" t="s">
        <v>1790</v>
      </c>
      <c r="W1883" s="110" t="s">
        <v>204</v>
      </c>
      <c r="X1883" s="130" t="n">
        <v>2021</v>
      </c>
      <c r="Y1883" s="130" t="s">
        <v>498</v>
      </c>
      <c r="Z1883" s="130" t="s">
        <v>198</v>
      </c>
      <c r="AA1883" s="122"/>
      <c r="AB1883" s="131" t="s">
        <v>12190</v>
      </c>
      <c r="AC1883" s="131" t="s">
        <v>12093</v>
      </c>
      <c r="AD1883" s="130" t="s">
        <v>198</v>
      </c>
      <c r="AE1883" s="111" t="s">
        <v>198</v>
      </c>
      <c r="AI1883" s="130" t="s">
        <v>294</v>
      </c>
      <c r="AJ1883" s="130" t="s">
        <v>1793</v>
      </c>
      <c r="AK1883" s="131" t="s">
        <v>12190</v>
      </c>
      <c r="AM1883" s="111" t="n">
        <v>2019</v>
      </c>
      <c r="AN1883" s="130" t="s">
        <v>297</v>
      </c>
      <c r="AU1883" s="0" t="s">
        <v>4447</v>
      </c>
      <c r="AY1883" s="0" t="s">
        <v>5044</v>
      </c>
      <c r="AZ1883" s="131" t="s">
        <v>12191</v>
      </c>
      <c r="BA1883" s="124" t="s">
        <v>200</v>
      </c>
      <c r="BB1883" s="0" t="s">
        <v>248</v>
      </c>
      <c r="BC1883" s="0" t="s">
        <v>12192</v>
      </c>
      <c r="BE1883" s="0" t="s">
        <v>12193</v>
      </c>
      <c r="BG1883" s="125"/>
      <c r="BH1883" s="0" t="s">
        <v>5303</v>
      </c>
      <c r="BI1883" s="112" t="n">
        <v>4589794580173</v>
      </c>
      <c r="BJ1883" s="126"/>
      <c r="BK1883" s="131" t="s">
        <v>215</v>
      </c>
      <c r="BL1883" s="112" t="n">
        <v>4</v>
      </c>
      <c r="BM1883" s="112" t="n">
        <v>4</v>
      </c>
      <c r="BN1883" s="112" t="n">
        <v>4</v>
      </c>
      <c r="BO1883" s="111" t="n">
        <v>20</v>
      </c>
      <c r="BP1883" s="125"/>
      <c r="BQ1883" s="127" t="s">
        <v>5461</v>
      </c>
    </row>
    <row r="1884" customFormat="false" ht="13.8" hidden="false" customHeight="false" outlineLevel="0" collapsed="false">
      <c r="A1884" s="0" t="s">
        <v>12194</v>
      </c>
      <c r="B1884" s="0" t="s">
        <v>11069</v>
      </c>
      <c r="C1884" s="131" t="s">
        <v>818</v>
      </c>
      <c r="D1884" s="131" t="s">
        <v>1333</v>
      </c>
      <c r="E1884" s="0" t="s">
        <v>313</v>
      </c>
      <c r="F1884" s="0" t="s">
        <v>314</v>
      </c>
      <c r="G1884" s="0" t="s">
        <v>196</v>
      </c>
      <c r="H1884" s="0" t="s">
        <v>197</v>
      </c>
      <c r="I1884" s="131"/>
      <c r="J1884" s="133" t="n">
        <v>4</v>
      </c>
      <c r="K1884" s="133" t="s">
        <v>198</v>
      </c>
      <c r="L1884" s="0" t="s">
        <v>392</v>
      </c>
      <c r="M1884" s="0" t="s">
        <v>199</v>
      </c>
      <c r="O1884" s="0" t="s">
        <v>596</v>
      </c>
      <c r="Q1884" s="120"/>
      <c r="R1884" s="0" t="s">
        <v>16</v>
      </c>
      <c r="S1884" s="131" t="s">
        <v>201</v>
      </c>
      <c r="T1884" s="0" t="s">
        <v>198</v>
      </c>
      <c r="U1884" s="131" t="s">
        <v>239</v>
      </c>
      <c r="V1884" s="0" t="s">
        <v>1790</v>
      </c>
      <c r="W1884" s="110" t="s">
        <v>204</v>
      </c>
      <c r="X1884" s="130" t="n">
        <v>2018</v>
      </c>
      <c r="Y1884" s="130" t="s">
        <v>205</v>
      </c>
      <c r="Z1884" s="130"/>
      <c r="AA1884" s="122"/>
      <c r="AB1884" s="131" t="s">
        <v>12195</v>
      </c>
      <c r="AC1884" s="131" t="s">
        <v>12196</v>
      </c>
      <c r="AD1884" s="130" t="s">
        <v>198</v>
      </c>
      <c r="AE1884" s="111" t="s">
        <v>198</v>
      </c>
      <c r="AI1884" s="130" t="s">
        <v>294</v>
      </c>
      <c r="AJ1884" s="130" t="s">
        <v>1793</v>
      </c>
      <c r="AK1884" s="131" t="s">
        <v>12195</v>
      </c>
      <c r="AM1884" s="111" t="n">
        <v>2016</v>
      </c>
      <c r="AN1884" s="130" t="s">
        <v>263</v>
      </c>
      <c r="AO1884" s="131"/>
      <c r="AZ1884" s="131" t="s">
        <v>12197</v>
      </c>
      <c r="BA1884" s="124" t="s">
        <v>200</v>
      </c>
      <c r="BB1884" s="0" t="s">
        <v>248</v>
      </c>
      <c r="BC1884" s="0" t="s">
        <v>4371</v>
      </c>
      <c r="BE1884" s="0" t="s">
        <v>12198</v>
      </c>
      <c r="BG1884" s="125"/>
      <c r="BH1884" s="0" t="s">
        <v>11095</v>
      </c>
      <c r="BI1884" s="112" t="n">
        <v>4589886950068</v>
      </c>
      <c r="BJ1884" s="126"/>
      <c r="BK1884" s="131" t="s">
        <v>215</v>
      </c>
      <c r="BL1884" s="112" t="n">
        <v>4</v>
      </c>
      <c r="BM1884" s="112" t="n">
        <v>4</v>
      </c>
      <c r="BN1884" s="112" t="n">
        <v>4</v>
      </c>
      <c r="BO1884" s="111" t="n">
        <v>20</v>
      </c>
      <c r="BP1884" s="125"/>
      <c r="BQ1884" s="127"/>
    </row>
    <row r="1885" customFormat="false" ht="13.8" hidden="false" customHeight="false" outlineLevel="0" collapsed="false">
      <c r="A1885" s="0" t="s">
        <v>12199</v>
      </c>
      <c r="B1885" s="0" t="s">
        <v>11069</v>
      </c>
      <c r="C1885" s="0" t="s">
        <v>994</v>
      </c>
      <c r="D1885" s="0" t="s">
        <v>1333</v>
      </c>
      <c r="E1885" s="0" t="s">
        <v>194</v>
      </c>
      <c r="F1885" s="0" t="s">
        <v>195</v>
      </c>
      <c r="G1885" s="0" t="s">
        <v>196</v>
      </c>
      <c r="H1885" s="0" t="s">
        <v>197</v>
      </c>
      <c r="J1885" s="133" t="s">
        <v>11415</v>
      </c>
      <c r="K1885" s="133" t="s">
        <v>198</v>
      </c>
      <c r="L1885" s="0" t="s">
        <v>533</v>
      </c>
      <c r="M1885" s="0" t="s">
        <v>274</v>
      </c>
      <c r="O1885" s="0" t="s">
        <v>237</v>
      </c>
      <c r="Q1885" s="120" t="s">
        <v>200</v>
      </c>
      <c r="R1885" s="0" t="s">
        <v>16</v>
      </c>
      <c r="S1885" s="0" t="s">
        <v>201</v>
      </c>
      <c r="T1885" s="0" t="s">
        <v>198</v>
      </c>
      <c r="U1885" s="0" t="s">
        <v>202</v>
      </c>
      <c r="V1885" s="0" t="s">
        <v>1790</v>
      </c>
      <c r="W1885" s="110" t="s">
        <v>204</v>
      </c>
      <c r="X1885" s="111" t="n">
        <v>2017</v>
      </c>
      <c r="Y1885" s="111" t="s">
        <v>1624</v>
      </c>
      <c r="Z1885" s="111" t="s">
        <v>221</v>
      </c>
      <c r="AA1885" s="122" t="s">
        <v>200</v>
      </c>
      <c r="AB1885" s="0" t="s">
        <v>12200</v>
      </c>
      <c r="AC1885" s="0" t="s">
        <v>1696</v>
      </c>
      <c r="AD1885" s="111" t="n">
        <v>2017</v>
      </c>
      <c r="AE1885" s="111" t="s">
        <v>222</v>
      </c>
      <c r="AH1885" s="111" t="s">
        <v>1983</v>
      </c>
      <c r="AI1885" s="111" t="s">
        <v>207</v>
      </c>
      <c r="AK1885" s="111" t="str">
        <f aca="false">(AB1885)</f>
        <v>Ubisoft Montreuil</v>
      </c>
      <c r="AM1885" s="111" t="n">
        <f aca="false">AD1885</f>
        <v>2017</v>
      </c>
      <c r="AN1885" s="111" t="s">
        <v>510</v>
      </c>
      <c r="AS1885" s="0" t="s">
        <v>9449</v>
      </c>
      <c r="AT1885" s="0" t="s">
        <v>381</v>
      </c>
      <c r="AV1885" s="0" t="s">
        <v>200</v>
      </c>
      <c r="AW1885" s="0" t="s">
        <v>10148</v>
      </c>
      <c r="AZ1885" s="0" t="s">
        <v>12201</v>
      </c>
      <c r="BA1885" s="124" t="s">
        <v>200</v>
      </c>
      <c r="BB1885" s="0" t="s">
        <v>248</v>
      </c>
      <c r="BC1885" s="0" t="s">
        <v>12202</v>
      </c>
      <c r="BD1885" s="0" t="s">
        <v>12203</v>
      </c>
      <c r="BE1885" s="0" t="s">
        <v>12204</v>
      </c>
      <c r="BG1885" s="125" t="s">
        <v>200</v>
      </c>
      <c r="BH1885" s="0" t="s">
        <v>253</v>
      </c>
      <c r="BI1885" s="112" t="n">
        <v>3307216024354</v>
      </c>
      <c r="BJ1885" s="126" t="s">
        <v>200</v>
      </c>
      <c r="BK1885" s="0" t="s">
        <v>215</v>
      </c>
      <c r="BL1885" s="112" t="n">
        <v>4</v>
      </c>
      <c r="BM1885" s="112" t="n">
        <v>4</v>
      </c>
      <c r="BN1885" s="112" t="n">
        <v>4</v>
      </c>
      <c r="BO1885" s="111" t="n">
        <v>20</v>
      </c>
      <c r="BP1885" s="125" t="s">
        <v>200</v>
      </c>
      <c r="BQ1885" s="127" t="s">
        <v>216</v>
      </c>
    </row>
    <row r="1886" customFormat="false" ht="13.8" hidden="false" customHeight="false" outlineLevel="0" collapsed="false">
      <c r="A1886" s="131" t="s">
        <v>12205</v>
      </c>
      <c r="B1886" s="0" t="s">
        <v>11069</v>
      </c>
      <c r="C1886" s="131" t="s">
        <v>1377</v>
      </c>
      <c r="D1886" s="131" t="s">
        <v>1333</v>
      </c>
      <c r="E1886" s="0" t="s">
        <v>284</v>
      </c>
      <c r="F1886" s="0" t="s">
        <v>195</v>
      </c>
      <c r="G1886" s="0" t="s">
        <v>424</v>
      </c>
      <c r="H1886" s="0" t="s">
        <v>400</v>
      </c>
      <c r="I1886" s="0" t="s">
        <v>594</v>
      </c>
      <c r="J1886" s="111" t="n">
        <v>4</v>
      </c>
      <c r="K1886" s="133" t="s">
        <v>198</v>
      </c>
      <c r="L1886" s="0" t="s">
        <v>456</v>
      </c>
      <c r="M1886" s="0" t="s">
        <v>199</v>
      </c>
      <c r="O1886" s="0" t="s">
        <v>200</v>
      </c>
      <c r="Q1886" s="120" t="s">
        <v>200</v>
      </c>
      <c r="R1886" s="0" t="s">
        <v>16</v>
      </c>
      <c r="S1886" s="0" t="s">
        <v>201</v>
      </c>
      <c r="T1886" s="0" t="s">
        <v>198</v>
      </c>
      <c r="U1886" s="0" t="s">
        <v>202</v>
      </c>
      <c r="V1886" s="0" t="s">
        <v>1790</v>
      </c>
      <c r="W1886" s="110" t="s">
        <v>204</v>
      </c>
      <c r="X1886" s="111" t="n">
        <v>2019</v>
      </c>
      <c r="Y1886" s="130" t="s">
        <v>498</v>
      </c>
      <c r="Z1886" s="111" t="s">
        <v>198</v>
      </c>
      <c r="AA1886" s="122" t="s">
        <v>200</v>
      </c>
      <c r="AB1886" s="0" t="s">
        <v>206</v>
      </c>
      <c r="AC1886" s="0" t="s">
        <v>9448</v>
      </c>
      <c r="AD1886" s="111" t="n">
        <v>2019</v>
      </c>
      <c r="AE1886" s="111" t="s">
        <v>222</v>
      </c>
      <c r="AI1886" s="111" t="s">
        <v>207</v>
      </c>
      <c r="AK1886" s="111" t="str">
        <f aca="false">(AB1886)</f>
        <v>Sega</v>
      </c>
      <c r="AL1886" s="0" t="s">
        <v>200</v>
      </c>
      <c r="AM1886" s="111" t="n">
        <f aca="false">AD1886</f>
        <v>2019</v>
      </c>
      <c r="AN1886" s="111" t="s">
        <v>208</v>
      </c>
      <c r="AO1886" s="0" t="s">
        <v>11885</v>
      </c>
      <c r="AP1886" s="0" t="s">
        <v>674</v>
      </c>
      <c r="AQ1886" s="0" t="s">
        <v>8141</v>
      </c>
      <c r="AR1886" s="0" t="s">
        <v>200</v>
      </c>
      <c r="AS1886" s="0" t="s">
        <v>10565</v>
      </c>
      <c r="AT1886" s="0" t="s">
        <v>10566</v>
      </c>
      <c r="AU1886" s="0" t="s">
        <v>200</v>
      </c>
      <c r="AV1886" s="0" t="s">
        <v>200</v>
      </c>
      <c r="AZ1886" s="0" t="s">
        <v>10943</v>
      </c>
      <c r="BA1886" s="124" t="s">
        <v>200</v>
      </c>
      <c r="BB1886" s="0" t="s">
        <v>462</v>
      </c>
      <c r="BC1886" s="0" t="s">
        <v>12206</v>
      </c>
      <c r="BE1886" s="0" t="s">
        <v>12207</v>
      </c>
      <c r="BG1886" s="125" t="s">
        <v>200</v>
      </c>
      <c r="BH1886" s="0" t="s">
        <v>253</v>
      </c>
      <c r="BI1886" s="112" t="n">
        <v>45496424916</v>
      </c>
      <c r="BJ1886" s="126" t="s">
        <v>200</v>
      </c>
      <c r="BK1886" s="0" t="s">
        <v>215</v>
      </c>
      <c r="BL1886" s="112" t="n">
        <v>4</v>
      </c>
      <c r="BM1886" s="112" t="n">
        <v>4</v>
      </c>
      <c r="BN1886" s="112" t="n">
        <v>4</v>
      </c>
      <c r="BO1886" s="111" t="n">
        <v>20</v>
      </c>
      <c r="BP1886" s="125" t="s">
        <v>200</v>
      </c>
      <c r="BQ1886" s="127" t="s">
        <v>216</v>
      </c>
    </row>
    <row r="1887" customFormat="false" ht="13.8" hidden="false" customHeight="false" outlineLevel="0" collapsed="false">
      <c r="A1887" s="131" t="s">
        <v>12208</v>
      </c>
      <c r="B1887" s="0" t="s">
        <v>11069</v>
      </c>
      <c r="C1887" s="131" t="s">
        <v>3240</v>
      </c>
      <c r="D1887" s="131" t="s">
        <v>1333</v>
      </c>
      <c r="E1887" s="0" t="s">
        <v>313</v>
      </c>
      <c r="F1887" s="0" t="s">
        <v>195</v>
      </c>
      <c r="G1887" s="0" t="s">
        <v>196</v>
      </c>
      <c r="H1887" s="0" t="s">
        <v>197</v>
      </c>
      <c r="J1887" s="111" t="n">
        <v>4</v>
      </c>
      <c r="K1887" s="133" t="s">
        <v>198</v>
      </c>
      <c r="L1887" s="0" t="s">
        <v>392</v>
      </c>
      <c r="M1887" s="0" t="s">
        <v>199</v>
      </c>
      <c r="Q1887" s="120"/>
      <c r="R1887" s="0" t="s">
        <v>16</v>
      </c>
      <c r="S1887" s="0" t="s">
        <v>201</v>
      </c>
      <c r="T1887" s="0" t="s">
        <v>198</v>
      </c>
      <c r="U1887" s="0" t="s">
        <v>202</v>
      </c>
      <c r="V1887" s="0" t="s">
        <v>1790</v>
      </c>
      <c r="W1887" s="110" t="s">
        <v>204</v>
      </c>
      <c r="X1887" s="111" t="n">
        <v>2021</v>
      </c>
      <c r="Y1887" s="130" t="s">
        <v>1624</v>
      </c>
      <c r="Z1887" s="111" t="s">
        <v>221</v>
      </c>
      <c r="AA1887" s="122" t="s">
        <v>200</v>
      </c>
      <c r="AB1887" s="0" t="s">
        <v>996</v>
      </c>
      <c r="AC1887" s="0" t="s">
        <v>9448</v>
      </c>
      <c r="AD1887" s="111" t="n">
        <v>2021</v>
      </c>
      <c r="AE1887" s="111" t="s">
        <v>222</v>
      </c>
      <c r="AI1887" s="111" t="s">
        <v>207</v>
      </c>
      <c r="AK1887" s="111" t="str">
        <f aca="false">(AB1887)</f>
        <v>Camelot software</v>
      </c>
      <c r="AM1887" s="111" t="n">
        <v>2021</v>
      </c>
      <c r="AN1887" s="111" t="s">
        <v>208</v>
      </c>
      <c r="AO1887" s="0" t="s">
        <v>11885</v>
      </c>
      <c r="AP1887" s="0" t="s">
        <v>200</v>
      </c>
      <c r="AS1887" s="0" t="s">
        <v>9449</v>
      </c>
      <c r="AT1887" s="0" t="s">
        <v>433</v>
      </c>
      <c r="AZ1887" s="0" t="s">
        <v>12209</v>
      </c>
      <c r="BA1887" s="124" t="s">
        <v>200</v>
      </c>
      <c r="BB1887" s="0" t="s">
        <v>248</v>
      </c>
      <c r="BC1887" s="0" t="s">
        <v>215</v>
      </c>
      <c r="BD1887" s="0" t="s">
        <v>12210</v>
      </c>
      <c r="BE1887" s="0" t="s">
        <v>12211</v>
      </c>
      <c r="BG1887" s="125"/>
      <c r="BH1887" s="0" t="s">
        <v>253</v>
      </c>
      <c r="BI1887" s="112" t="n">
        <v>45496427726</v>
      </c>
      <c r="BJ1887" s="126"/>
      <c r="BK1887" s="0" t="s">
        <v>215</v>
      </c>
      <c r="BL1887" s="112" t="n">
        <v>4</v>
      </c>
      <c r="BM1887" s="112" t="n">
        <v>4</v>
      </c>
      <c r="BN1887" s="112" t="n">
        <v>4</v>
      </c>
      <c r="BO1887" s="111" t="n">
        <v>20</v>
      </c>
      <c r="BP1887" s="125"/>
      <c r="BQ1887" s="127"/>
    </row>
    <row r="1888" customFormat="false" ht="13.8" hidden="false" customHeight="false" outlineLevel="0" collapsed="false">
      <c r="A1888" s="0" t="s">
        <v>12212</v>
      </c>
      <c r="B1888" s="0" t="s">
        <v>11069</v>
      </c>
      <c r="C1888" s="0" t="s">
        <v>818</v>
      </c>
      <c r="D1888" s="0" t="s">
        <v>1333</v>
      </c>
      <c r="E1888" s="0" t="s">
        <v>313</v>
      </c>
      <c r="F1888" s="0" t="s">
        <v>314</v>
      </c>
      <c r="G1888" s="0" t="s">
        <v>880</v>
      </c>
      <c r="H1888" s="0" t="s">
        <v>838</v>
      </c>
      <c r="I1888" s="0" t="s">
        <v>2367</v>
      </c>
      <c r="J1888" s="111" t="n">
        <v>4</v>
      </c>
      <c r="K1888" s="0" t="s">
        <v>8679</v>
      </c>
      <c r="L1888" s="0" t="s">
        <v>456</v>
      </c>
      <c r="M1888" s="0" t="s">
        <v>274</v>
      </c>
      <c r="O1888" s="0" t="s">
        <v>6250</v>
      </c>
      <c r="Q1888" s="120" t="s">
        <v>200</v>
      </c>
      <c r="R1888" s="0" t="s">
        <v>16</v>
      </c>
      <c r="S1888" s="0" t="s">
        <v>201</v>
      </c>
      <c r="T1888" s="0" t="s">
        <v>198</v>
      </c>
      <c r="U1888" s="0" t="s">
        <v>202</v>
      </c>
      <c r="V1888" s="0" t="s">
        <v>1790</v>
      </c>
      <c r="W1888" s="110" t="s">
        <v>204</v>
      </c>
      <c r="X1888" s="111" t="n">
        <v>2017</v>
      </c>
      <c r="Y1888" s="130" t="s">
        <v>1624</v>
      </c>
      <c r="Z1888" s="111" t="s">
        <v>198</v>
      </c>
      <c r="AA1888" s="122" t="s">
        <v>200</v>
      </c>
      <c r="AB1888" s="0" t="s">
        <v>9448</v>
      </c>
      <c r="AC1888" s="0" t="s">
        <v>9448</v>
      </c>
      <c r="AD1888" s="111" t="n">
        <v>2017</v>
      </c>
      <c r="AE1888" s="111" t="s">
        <v>222</v>
      </c>
      <c r="AG1888" s="111" t="s">
        <v>241</v>
      </c>
      <c r="AH1888" s="111" t="s">
        <v>12213</v>
      </c>
      <c r="AI1888" s="111" t="s">
        <v>294</v>
      </c>
      <c r="AJ1888" s="111" t="s">
        <v>6803</v>
      </c>
      <c r="AK1888" s="111" t="s">
        <v>9448</v>
      </c>
      <c r="AM1888" s="111" t="n">
        <v>2014</v>
      </c>
      <c r="AN1888" s="111" t="s">
        <v>208</v>
      </c>
      <c r="AO1888" s="0" t="s">
        <v>4360</v>
      </c>
      <c r="AP1888" s="0" t="s">
        <v>200</v>
      </c>
      <c r="AR1888" s="0" t="s">
        <v>12214</v>
      </c>
      <c r="AS1888" s="0" t="s">
        <v>9449</v>
      </c>
      <c r="AT1888" s="0" t="s">
        <v>433</v>
      </c>
      <c r="AV1888" s="0" t="s">
        <v>10949</v>
      </c>
      <c r="AZ1888" s="0" t="s">
        <v>12215</v>
      </c>
      <c r="BA1888" s="124" t="s">
        <v>200</v>
      </c>
      <c r="BB1888" s="0" t="s">
        <v>462</v>
      </c>
      <c r="BC1888" s="0" t="s">
        <v>12216</v>
      </c>
      <c r="BE1888" s="0" t="s">
        <v>12217</v>
      </c>
      <c r="BF1888" s="0" t="s">
        <v>12218</v>
      </c>
      <c r="BG1888" s="125" t="s">
        <v>200</v>
      </c>
      <c r="BH1888" s="0" t="s">
        <v>253</v>
      </c>
      <c r="BI1888" s="112" t="n">
        <v>45496420246</v>
      </c>
      <c r="BJ1888" s="126" t="s">
        <v>200</v>
      </c>
      <c r="BK1888" s="0" t="s">
        <v>215</v>
      </c>
      <c r="BL1888" s="112" t="n">
        <v>4</v>
      </c>
      <c r="BM1888" s="112" t="n">
        <v>4</v>
      </c>
      <c r="BN1888" s="112" t="n">
        <v>4</v>
      </c>
      <c r="BO1888" s="111" t="n">
        <v>20</v>
      </c>
      <c r="BP1888" s="125" t="s">
        <v>200</v>
      </c>
      <c r="BQ1888" s="127" t="s">
        <v>216</v>
      </c>
    </row>
    <row r="1889" customFormat="false" ht="13.8" hidden="false" customHeight="false" outlineLevel="0" collapsed="false">
      <c r="A1889" s="0" t="s">
        <v>12219</v>
      </c>
      <c r="B1889" s="0" t="s">
        <v>11069</v>
      </c>
      <c r="C1889" s="0" t="s">
        <v>818</v>
      </c>
      <c r="D1889" s="0" t="s">
        <v>4165</v>
      </c>
      <c r="E1889" s="0" t="s">
        <v>313</v>
      </c>
      <c r="F1889" s="0" t="s">
        <v>314</v>
      </c>
      <c r="G1889" s="0" t="s">
        <v>330</v>
      </c>
      <c r="H1889" s="0" t="s">
        <v>400</v>
      </c>
      <c r="I1889" s="0" t="s">
        <v>839</v>
      </c>
      <c r="J1889" s="111" t="n">
        <v>1</v>
      </c>
      <c r="K1889" s="0" t="s">
        <v>8612</v>
      </c>
      <c r="L1889" s="0" t="s">
        <v>392</v>
      </c>
      <c r="M1889" s="0" t="s">
        <v>274</v>
      </c>
      <c r="Q1889" s="120"/>
      <c r="R1889" s="0" t="s">
        <v>16</v>
      </c>
      <c r="S1889" s="0" t="s">
        <v>201</v>
      </c>
      <c r="T1889" s="0" t="s">
        <v>198</v>
      </c>
      <c r="U1889" s="0" t="s">
        <v>202</v>
      </c>
      <c r="V1889" s="0" t="s">
        <v>1790</v>
      </c>
      <c r="W1889" s="110" t="s">
        <v>204</v>
      </c>
      <c r="X1889" s="111" t="n">
        <v>2020</v>
      </c>
      <c r="Y1889" s="130" t="s">
        <v>1624</v>
      </c>
      <c r="Z1889" s="111" t="s">
        <v>198</v>
      </c>
      <c r="AA1889" s="122"/>
      <c r="AB1889" s="0" t="s">
        <v>9448</v>
      </c>
      <c r="AC1889" s="0" t="s">
        <v>9448</v>
      </c>
      <c r="AD1889" s="111" t="n">
        <v>2020</v>
      </c>
      <c r="AE1889" s="111" t="s">
        <v>222</v>
      </c>
      <c r="AH1889" s="111" t="s">
        <v>799</v>
      </c>
      <c r="AI1889" s="111" t="s">
        <v>207</v>
      </c>
      <c r="AK1889" s="111" t="str">
        <f aca="false">(AB1889)</f>
        <v>Nintendo</v>
      </c>
      <c r="AM1889" s="111" t="n">
        <f aca="false">AD1889</f>
        <v>2020</v>
      </c>
      <c r="AN1889" s="111" t="s">
        <v>208</v>
      </c>
      <c r="AO1889" s="104" t="s">
        <v>12220</v>
      </c>
      <c r="AP1889" s="0" t="s">
        <v>200</v>
      </c>
      <c r="AQ1889" s="0" t="s">
        <v>12221</v>
      </c>
      <c r="AR1889" s="0" t="s">
        <v>7772</v>
      </c>
      <c r="AS1889" s="0" t="s">
        <v>9449</v>
      </c>
      <c r="AZ1889" s="0" t="s">
        <v>12222</v>
      </c>
      <c r="BA1889" s="124" t="s">
        <v>200</v>
      </c>
      <c r="BB1889" s="0" t="s">
        <v>248</v>
      </c>
      <c r="BC1889" s="0" t="s">
        <v>12223</v>
      </c>
      <c r="BE1889" s="0" t="s">
        <v>12224</v>
      </c>
      <c r="BF1889" s="0" t="s">
        <v>12225</v>
      </c>
      <c r="BG1889" s="125"/>
      <c r="BH1889" s="0" t="s">
        <v>4172</v>
      </c>
      <c r="BI1889" s="112" t="n">
        <v>45496426262</v>
      </c>
      <c r="BJ1889" s="126"/>
      <c r="BK1889" s="0" t="s">
        <v>215</v>
      </c>
      <c r="BL1889" s="112" t="n">
        <v>4</v>
      </c>
      <c r="BM1889" s="112" t="n">
        <v>4</v>
      </c>
      <c r="BN1889" s="112" t="n">
        <v>4</v>
      </c>
      <c r="BO1889" s="111" t="n">
        <v>100</v>
      </c>
      <c r="BP1889" s="125"/>
      <c r="BQ1889" s="127"/>
    </row>
    <row r="1890" customFormat="false" ht="13.8" hidden="false" customHeight="false" outlineLevel="0" collapsed="false">
      <c r="A1890" s="0" t="s">
        <v>12226</v>
      </c>
      <c r="B1890" s="0" t="s">
        <v>11069</v>
      </c>
      <c r="C1890" s="0" t="s">
        <v>818</v>
      </c>
      <c r="D1890" s="0" t="s">
        <v>4165</v>
      </c>
      <c r="E1890" s="0" t="s">
        <v>313</v>
      </c>
      <c r="F1890" s="0" t="s">
        <v>314</v>
      </c>
      <c r="G1890" s="0" t="s">
        <v>330</v>
      </c>
      <c r="H1890" s="0" t="s">
        <v>400</v>
      </c>
      <c r="I1890" s="0" t="s">
        <v>839</v>
      </c>
      <c r="J1890" s="111" t="n">
        <v>1</v>
      </c>
      <c r="K1890" s="0" t="s">
        <v>8612</v>
      </c>
      <c r="L1890" s="0" t="s">
        <v>392</v>
      </c>
      <c r="M1890" s="0" t="s">
        <v>274</v>
      </c>
      <c r="Q1890" s="120"/>
      <c r="R1890" s="0" t="s">
        <v>16</v>
      </c>
      <c r="S1890" s="0" t="s">
        <v>201</v>
      </c>
      <c r="T1890" s="0" t="s">
        <v>198</v>
      </c>
      <c r="U1890" s="0" t="s">
        <v>202</v>
      </c>
      <c r="V1890" s="0" t="s">
        <v>1790</v>
      </c>
      <c r="W1890" s="110" t="s">
        <v>204</v>
      </c>
      <c r="X1890" s="111" t="n">
        <v>2020</v>
      </c>
      <c r="Y1890" s="130" t="s">
        <v>1624</v>
      </c>
      <c r="Z1890" s="111" t="s">
        <v>198</v>
      </c>
      <c r="AA1890" s="122"/>
      <c r="AB1890" s="0" t="s">
        <v>9448</v>
      </c>
      <c r="AC1890" s="0" t="s">
        <v>9448</v>
      </c>
      <c r="AD1890" s="111" t="n">
        <v>2020</v>
      </c>
      <c r="AE1890" s="111" t="s">
        <v>222</v>
      </c>
      <c r="AH1890" s="111" t="s">
        <v>799</v>
      </c>
      <c r="AI1890" s="111" t="s">
        <v>207</v>
      </c>
      <c r="AK1890" s="111" t="str">
        <f aca="false">(AB1890)</f>
        <v>Nintendo</v>
      </c>
      <c r="AM1890" s="111" t="n">
        <f aca="false">AD1890</f>
        <v>2020</v>
      </c>
      <c r="AN1890" s="111" t="s">
        <v>208</v>
      </c>
      <c r="AO1890" s="104" t="s">
        <v>12220</v>
      </c>
      <c r="AP1890" s="0" t="s">
        <v>200</v>
      </c>
      <c r="AQ1890" s="0" t="s">
        <v>12221</v>
      </c>
      <c r="AR1890" s="0" t="s">
        <v>7772</v>
      </c>
      <c r="AS1890" s="0" t="s">
        <v>9449</v>
      </c>
      <c r="AZ1890" s="0" t="s">
        <v>12222</v>
      </c>
      <c r="BA1890" s="124" t="s">
        <v>200</v>
      </c>
      <c r="BB1890" s="0" t="s">
        <v>248</v>
      </c>
      <c r="BC1890" s="0" t="s">
        <v>12223</v>
      </c>
      <c r="BE1890" s="0" t="s">
        <v>12224</v>
      </c>
      <c r="BF1890" s="0" t="s">
        <v>12225</v>
      </c>
      <c r="BG1890" s="125"/>
      <c r="BH1890" s="0" t="s">
        <v>4172</v>
      </c>
      <c r="BI1890" s="112" t="n">
        <v>45496426279</v>
      </c>
      <c r="BJ1890" s="126"/>
      <c r="BK1890" s="0" t="s">
        <v>215</v>
      </c>
      <c r="BL1890" s="112" t="n">
        <v>4</v>
      </c>
      <c r="BM1890" s="112" t="n">
        <v>4</v>
      </c>
      <c r="BN1890" s="112" t="n">
        <v>4</v>
      </c>
      <c r="BO1890" s="111" t="n">
        <v>100</v>
      </c>
      <c r="BP1890" s="125"/>
      <c r="BQ1890" s="127"/>
    </row>
    <row r="1891" customFormat="false" ht="13.8" hidden="false" customHeight="false" outlineLevel="0" collapsed="false">
      <c r="A1891" s="0" t="s">
        <v>12227</v>
      </c>
      <c r="B1891" s="0" t="s">
        <v>11069</v>
      </c>
      <c r="C1891" s="0" t="s">
        <v>2128</v>
      </c>
      <c r="D1891" s="0" t="s">
        <v>1333</v>
      </c>
      <c r="E1891" s="0" t="s">
        <v>313</v>
      </c>
      <c r="F1891" s="0" t="s">
        <v>314</v>
      </c>
      <c r="G1891" s="0" t="s">
        <v>391</v>
      </c>
      <c r="H1891" s="0" t="s">
        <v>838</v>
      </c>
      <c r="I1891" s="0" t="s">
        <v>594</v>
      </c>
      <c r="J1891" s="111" t="n">
        <v>4</v>
      </c>
      <c r="K1891" s="0" t="s">
        <v>2825</v>
      </c>
      <c r="L1891" s="0" t="s">
        <v>456</v>
      </c>
      <c r="M1891" s="0" t="s">
        <v>274</v>
      </c>
      <c r="O1891" s="0" t="s">
        <v>6250</v>
      </c>
      <c r="Q1891" s="120" t="s">
        <v>200</v>
      </c>
      <c r="R1891" s="0" t="s">
        <v>16</v>
      </c>
      <c r="S1891" s="0" t="s">
        <v>201</v>
      </c>
      <c r="T1891" s="0" t="s">
        <v>198</v>
      </c>
      <c r="U1891" s="0" t="s">
        <v>202</v>
      </c>
      <c r="V1891" s="0" t="s">
        <v>1790</v>
      </c>
      <c r="W1891" s="110" t="s">
        <v>204</v>
      </c>
      <c r="X1891" s="111" t="n">
        <v>2021</v>
      </c>
      <c r="Y1891" s="130" t="s">
        <v>1624</v>
      </c>
      <c r="Z1891" s="111" t="s">
        <v>198</v>
      </c>
      <c r="AA1891" s="122" t="s">
        <v>200</v>
      </c>
      <c r="AB1891" s="0" t="s">
        <v>10584</v>
      </c>
      <c r="AC1891" s="0" t="s">
        <v>9448</v>
      </c>
      <c r="AD1891" s="111" t="n">
        <v>2021</v>
      </c>
      <c r="AE1891" s="130" t="s">
        <v>222</v>
      </c>
      <c r="AF1891" s="130"/>
      <c r="AI1891" s="111" t="s">
        <v>207</v>
      </c>
      <c r="AK1891" s="111" t="str">
        <f aca="false">(AB1891)</f>
        <v>Nd cube</v>
      </c>
      <c r="AM1891" s="111" t="n">
        <f aca="false">AD1891</f>
        <v>2021</v>
      </c>
      <c r="AN1891" s="111" t="s">
        <v>208</v>
      </c>
      <c r="AP1891" s="0" t="s">
        <v>200</v>
      </c>
      <c r="AS1891" s="0" t="s">
        <v>9449</v>
      </c>
      <c r="AT1891" s="0" t="s">
        <v>433</v>
      </c>
      <c r="AU1891" s="0" t="s">
        <v>200</v>
      </c>
      <c r="AZ1891" s="0" t="s">
        <v>12228</v>
      </c>
      <c r="BA1891" s="124" t="s">
        <v>200</v>
      </c>
      <c r="BB1891" s="0" t="s">
        <v>248</v>
      </c>
      <c r="BC1891" s="0" t="s">
        <v>12229</v>
      </c>
      <c r="BE1891" s="0" t="s">
        <v>2926</v>
      </c>
      <c r="BG1891" s="125" t="s">
        <v>200</v>
      </c>
      <c r="BH1891" s="0" t="s">
        <v>253</v>
      </c>
      <c r="BI1891" s="112" t="n">
        <v>45496428662</v>
      </c>
      <c r="BJ1891" s="126" t="s">
        <v>200</v>
      </c>
      <c r="BK1891" s="0" t="s">
        <v>215</v>
      </c>
      <c r="BL1891" s="112" t="n">
        <v>4</v>
      </c>
      <c r="BM1891" s="112" t="n">
        <v>4</v>
      </c>
      <c r="BN1891" s="112" t="n">
        <v>4</v>
      </c>
      <c r="BO1891" s="111" t="n">
        <v>20</v>
      </c>
      <c r="BP1891" s="125" t="s">
        <v>200</v>
      </c>
      <c r="BQ1891" s="127"/>
    </row>
    <row r="1892" customFormat="false" ht="13.8" hidden="false" customHeight="false" outlineLevel="0" collapsed="false">
      <c r="A1892" s="0" t="s">
        <v>12230</v>
      </c>
      <c r="B1892" s="0" t="s">
        <v>11069</v>
      </c>
      <c r="C1892" s="0" t="s">
        <v>423</v>
      </c>
      <c r="D1892" s="0" t="s">
        <v>1333</v>
      </c>
      <c r="E1892" s="0" t="s">
        <v>313</v>
      </c>
      <c r="F1892" s="0" t="s">
        <v>314</v>
      </c>
      <c r="G1892" s="0" t="s">
        <v>424</v>
      </c>
      <c r="H1892" s="0" t="s">
        <v>197</v>
      </c>
      <c r="J1892" s="111" t="n">
        <v>4</v>
      </c>
      <c r="K1892" s="0" t="s">
        <v>198</v>
      </c>
      <c r="L1892" s="0" t="s">
        <v>456</v>
      </c>
      <c r="M1892" s="0" t="s">
        <v>274</v>
      </c>
      <c r="O1892" s="0" t="s">
        <v>458</v>
      </c>
      <c r="Q1892" s="120" t="s">
        <v>200</v>
      </c>
      <c r="R1892" s="0" t="s">
        <v>16</v>
      </c>
      <c r="S1892" s="0" t="s">
        <v>201</v>
      </c>
      <c r="T1892" s="0" t="s">
        <v>198</v>
      </c>
      <c r="U1892" s="0" t="s">
        <v>202</v>
      </c>
      <c r="V1892" s="0" t="s">
        <v>1790</v>
      </c>
      <c r="W1892" s="110" t="s">
        <v>204</v>
      </c>
      <c r="X1892" s="111" t="n">
        <v>2022</v>
      </c>
      <c r="Y1892" s="111" t="s">
        <v>1624</v>
      </c>
      <c r="Z1892" s="111" t="s">
        <v>198</v>
      </c>
      <c r="AA1892" s="122" t="s">
        <v>200</v>
      </c>
      <c r="AB1892" s="0" t="s">
        <v>10589</v>
      </c>
      <c r="AC1892" s="0" t="s">
        <v>9448</v>
      </c>
      <c r="AD1892" s="111" t="n">
        <v>2022</v>
      </c>
      <c r="AE1892" s="111" t="s">
        <v>222</v>
      </c>
      <c r="AH1892" s="111" t="s">
        <v>200</v>
      </c>
      <c r="AI1892" s="111" t="s">
        <v>207</v>
      </c>
      <c r="AK1892" s="111" t="str">
        <f aca="false">(AB1892)</f>
        <v>Next level games</v>
      </c>
      <c r="AM1892" s="111" t="n">
        <f aca="false">AD1892</f>
        <v>2022</v>
      </c>
      <c r="AN1892" s="111" t="s">
        <v>1887</v>
      </c>
      <c r="AP1892" s="0" t="s">
        <v>200</v>
      </c>
      <c r="AS1892" s="0" t="s">
        <v>9449</v>
      </c>
      <c r="AT1892" s="0" t="s">
        <v>433</v>
      </c>
      <c r="AV1892" s="0" t="s">
        <v>200</v>
      </c>
      <c r="AZ1892" s="0" t="s">
        <v>12231</v>
      </c>
      <c r="BA1892" s="124" t="s">
        <v>200</v>
      </c>
      <c r="BB1892" s="0" t="s">
        <v>248</v>
      </c>
      <c r="BC1892" s="0" t="s">
        <v>5839</v>
      </c>
      <c r="BD1892" s="0" t="s">
        <v>10592</v>
      </c>
      <c r="BE1892" s="0" t="s">
        <v>12232</v>
      </c>
      <c r="BG1892" s="125" t="s">
        <v>200</v>
      </c>
      <c r="BH1892" s="0" t="s">
        <v>5611</v>
      </c>
      <c r="BJ1892" s="126" t="s">
        <v>200</v>
      </c>
      <c r="BK1892" s="0" t="s">
        <v>215</v>
      </c>
      <c r="BL1892" s="112" t="n">
        <v>4</v>
      </c>
      <c r="BM1892" s="112" t="n">
        <v>4</v>
      </c>
      <c r="BN1892" s="112" t="n">
        <v>4</v>
      </c>
      <c r="BO1892" s="111" t="n">
        <v>20</v>
      </c>
      <c r="BP1892" s="125" t="s">
        <v>200</v>
      </c>
      <c r="BQ1892" s="127" t="s">
        <v>5461</v>
      </c>
    </row>
    <row r="1893" customFormat="false" ht="13.8" hidden="false" customHeight="false" outlineLevel="0" collapsed="false">
      <c r="A1893" s="0" t="s">
        <v>12233</v>
      </c>
      <c r="B1893" s="0" t="s">
        <v>11069</v>
      </c>
      <c r="C1893" s="0" t="s">
        <v>2050</v>
      </c>
      <c r="D1893" s="0" t="s">
        <v>1333</v>
      </c>
      <c r="E1893" s="0" t="s">
        <v>313</v>
      </c>
      <c r="F1893" s="0" t="s">
        <v>314</v>
      </c>
      <c r="G1893" s="0" t="s">
        <v>330</v>
      </c>
      <c r="H1893" s="0" t="s">
        <v>838</v>
      </c>
      <c r="I1893" s="0" t="s">
        <v>594</v>
      </c>
      <c r="J1893" s="111" t="n">
        <v>4</v>
      </c>
      <c r="K1893" s="0" t="s">
        <v>2825</v>
      </c>
      <c r="L1893" s="0" t="s">
        <v>456</v>
      </c>
      <c r="M1893" s="0" t="s">
        <v>199</v>
      </c>
      <c r="O1893" s="0" t="s">
        <v>458</v>
      </c>
      <c r="Q1893" s="120" t="s">
        <v>200</v>
      </c>
      <c r="R1893" s="0" t="s">
        <v>16</v>
      </c>
      <c r="S1893" s="0" t="s">
        <v>201</v>
      </c>
      <c r="T1893" s="0" t="s">
        <v>198</v>
      </c>
      <c r="U1893" s="0" t="s">
        <v>202</v>
      </c>
      <c r="V1893" s="0" t="s">
        <v>1790</v>
      </c>
      <c r="W1893" s="110" t="s">
        <v>204</v>
      </c>
      <c r="X1893" s="111" t="n">
        <v>2018</v>
      </c>
      <c r="Y1893" s="130" t="s">
        <v>1624</v>
      </c>
      <c r="Z1893" s="111" t="s">
        <v>198</v>
      </c>
      <c r="AA1893" s="122" t="s">
        <v>200</v>
      </c>
      <c r="AB1893" s="0" t="s">
        <v>996</v>
      </c>
      <c r="AC1893" s="0" t="s">
        <v>9448</v>
      </c>
      <c r="AD1893" s="111" t="n">
        <v>2018</v>
      </c>
      <c r="AE1893" s="111" t="s">
        <v>222</v>
      </c>
      <c r="AG1893" s="111" t="s">
        <v>241</v>
      </c>
      <c r="AH1893" s="130" t="s">
        <v>2737</v>
      </c>
      <c r="AI1893" s="111" t="s">
        <v>207</v>
      </c>
      <c r="AK1893" s="111" t="str">
        <f aca="false">(AB1893)</f>
        <v>Camelot software</v>
      </c>
      <c r="AM1893" s="111" t="n">
        <f aca="false">AD1893</f>
        <v>2018</v>
      </c>
      <c r="AN1893" s="111" t="s">
        <v>208</v>
      </c>
      <c r="AP1893" s="0" t="s">
        <v>200</v>
      </c>
      <c r="AS1893" s="0" t="s">
        <v>9449</v>
      </c>
      <c r="AT1893" s="0" t="s">
        <v>433</v>
      </c>
      <c r="AV1893" s="0" t="s">
        <v>200</v>
      </c>
      <c r="AW1893" s="0" t="s">
        <v>10117</v>
      </c>
      <c r="AZ1893" s="0" t="s">
        <v>12234</v>
      </c>
      <c r="BA1893" s="124" t="s">
        <v>200</v>
      </c>
      <c r="BB1893" s="0" t="s">
        <v>462</v>
      </c>
      <c r="BC1893" s="0" t="s">
        <v>12235</v>
      </c>
      <c r="BD1893" s="0" t="s">
        <v>12236</v>
      </c>
      <c r="BE1893" s="0" t="s">
        <v>12237</v>
      </c>
      <c r="BF1893" s="0" t="s">
        <v>12238</v>
      </c>
      <c r="BG1893" s="125" t="s">
        <v>200</v>
      </c>
      <c r="BH1893" s="0" t="s">
        <v>253</v>
      </c>
      <c r="BI1893" s="112" t="n">
        <v>45496421984</v>
      </c>
      <c r="BJ1893" s="126" t="s">
        <v>200</v>
      </c>
      <c r="BK1893" s="0" t="s">
        <v>215</v>
      </c>
      <c r="BL1893" s="112" t="n">
        <v>4</v>
      </c>
      <c r="BM1893" s="112" t="n">
        <v>4</v>
      </c>
      <c r="BN1893" s="112" t="n">
        <v>4</v>
      </c>
      <c r="BO1893" s="111" t="n">
        <v>20</v>
      </c>
      <c r="BP1893" s="125" t="s">
        <v>200</v>
      </c>
      <c r="BQ1893" s="127" t="s">
        <v>216</v>
      </c>
    </row>
    <row r="1894" customFormat="false" ht="13.8" hidden="false" customHeight="false" outlineLevel="0" collapsed="false">
      <c r="A1894" s="0" t="s">
        <v>12239</v>
      </c>
      <c r="B1894" s="0" t="s">
        <v>11069</v>
      </c>
      <c r="C1894" s="0" t="s">
        <v>490</v>
      </c>
      <c r="D1894" s="0" t="s">
        <v>1333</v>
      </c>
      <c r="E1894" s="0" t="s">
        <v>194</v>
      </c>
      <c r="F1894" s="0" t="s">
        <v>195</v>
      </c>
      <c r="G1894" s="0" t="s">
        <v>391</v>
      </c>
      <c r="H1894" s="0" t="s">
        <v>219</v>
      </c>
      <c r="J1894" s="111" t="n">
        <v>2</v>
      </c>
      <c r="K1894" s="0" t="s">
        <v>198</v>
      </c>
      <c r="L1894" s="0" t="s">
        <v>533</v>
      </c>
      <c r="M1894" s="0" t="s">
        <v>199</v>
      </c>
      <c r="O1894" s="0" t="s">
        <v>534</v>
      </c>
      <c r="Q1894" s="120"/>
      <c r="R1894" s="0" t="s">
        <v>16</v>
      </c>
      <c r="S1894" s="0" t="s">
        <v>5247</v>
      </c>
      <c r="T1894" s="0" t="s">
        <v>198</v>
      </c>
      <c r="U1894" s="0" t="s">
        <v>202</v>
      </c>
      <c r="V1894" s="0" t="s">
        <v>1790</v>
      </c>
      <c r="W1894" s="110" t="s">
        <v>204</v>
      </c>
      <c r="X1894" s="111" t="n">
        <v>2020</v>
      </c>
      <c r="Y1894" s="130" t="s">
        <v>498</v>
      </c>
      <c r="Z1894" s="111" t="s">
        <v>198</v>
      </c>
      <c r="AA1894" s="122"/>
      <c r="AB1894" s="0" t="s">
        <v>12240</v>
      </c>
      <c r="AC1894" s="0" t="s">
        <v>11516</v>
      </c>
      <c r="AD1894" s="111" t="n">
        <v>2020</v>
      </c>
      <c r="AE1894" s="111" t="s">
        <v>5241</v>
      </c>
      <c r="AH1894" s="130"/>
      <c r="AI1894" s="111" t="s">
        <v>294</v>
      </c>
      <c r="AJ1894" s="111" t="s">
        <v>1793</v>
      </c>
      <c r="AK1894" s="111" t="s">
        <v>12240</v>
      </c>
      <c r="AM1894" s="111" t="n">
        <v>2019</v>
      </c>
      <c r="AN1894" s="111" t="s">
        <v>4091</v>
      </c>
      <c r="AT1894" s="0" t="s">
        <v>967</v>
      </c>
      <c r="AZ1894" s="0" t="s">
        <v>12241</v>
      </c>
      <c r="BA1894" s="124" t="s">
        <v>200</v>
      </c>
      <c r="BB1894" s="0" t="s">
        <v>248</v>
      </c>
      <c r="BC1894" s="0" t="s">
        <v>12242</v>
      </c>
      <c r="BD1894" s="0" t="s">
        <v>12243</v>
      </c>
      <c r="BE1894" s="0" t="s">
        <v>12244</v>
      </c>
      <c r="BG1894" s="125"/>
      <c r="BH1894" s="0" t="s">
        <v>253</v>
      </c>
      <c r="BI1894" s="112" t="n">
        <v>604565178145</v>
      </c>
      <c r="BJ1894" s="126"/>
      <c r="BK1894" s="0" t="s">
        <v>215</v>
      </c>
      <c r="BL1894" s="112" t="n">
        <v>4</v>
      </c>
      <c r="BM1894" s="112" t="n">
        <v>4</v>
      </c>
      <c r="BN1894" s="112" t="n">
        <v>4</v>
      </c>
      <c r="BO1894" s="111" t="n">
        <v>50</v>
      </c>
      <c r="BP1894" s="125"/>
      <c r="BQ1894" s="127" t="s">
        <v>216</v>
      </c>
    </row>
    <row r="1895" customFormat="false" ht="13.8" hidden="false" customHeight="false" outlineLevel="0" collapsed="false">
      <c r="A1895" s="0" t="s">
        <v>12245</v>
      </c>
      <c r="B1895" s="0" t="s">
        <v>11069</v>
      </c>
      <c r="C1895" s="0" t="s">
        <v>234</v>
      </c>
      <c r="D1895" s="0" t="s">
        <v>193</v>
      </c>
      <c r="E1895" s="0" t="s">
        <v>194</v>
      </c>
      <c r="F1895" s="0" t="s">
        <v>195</v>
      </c>
      <c r="G1895" s="0" t="s">
        <v>196</v>
      </c>
      <c r="H1895" s="0" t="s">
        <v>219</v>
      </c>
      <c r="J1895" s="111" t="n">
        <v>1</v>
      </c>
      <c r="K1895" s="0" t="s">
        <v>198</v>
      </c>
      <c r="L1895" s="0" t="s">
        <v>198</v>
      </c>
      <c r="M1895" s="0" t="s">
        <v>199</v>
      </c>
      <c r="Q1895" s="120" t="s">
        <v>200</v>
      </c>
      <c r="R1895" s="0" t="s">
        <v>16</v>
      </c>
      <c r="S1895" s="0" t="s">
        <v>201</v>
      </c>
      <c r="T1895" s="0" t="s">
        <v>198</v>
      </c>
      <c r="U1895" s="0" t="s">
        <v>239</v>
      </c>
      <c r="V1895" s="0" t="s">
        <v>1790</v>
      </c>
      <c r="W1895" s="110" t="s">
        <v>204</v>
      </c>
      <c r="X1895" s="111" t="n">
        <v>2018</v>
      </c>
      <c r="Y1895" s="111" t="s">
        <v>205</v>
      </c>
      <c r="Z1895" s="111" t="s">
        <v>198</v>
      </c>
      <c r="AA1895" s="122" t="s">
        <v>200</v>
      </c>
      <c r="AB1895" s="0" t="s">
        <v>3630</v>
      </c>
      <c r="AC1895" s="0" t="s">
        <v>543</v>
      </c>
      <c r="AD1895" s="111" t="s">
        <v>198</v>
      </c>
      <c r="AE1895" s="111" t="s">
        <v>198</v>
      </c>
      <c r="AI1895" s="111" t="s">
        <v>294</v>
      </c>
      <c r="AJ1895" s="111" t="s">
        <v>11407</v>
      </c>
      <c r="AK1895" s="111" t="s">
        <v>543</v>
      </c>
      <c r="AL1895" s="0" t="s">
        <v>200</v>
      </c>
      <c r="AM1895" s="111" t="s">
        <v>849</v>
      </c>
      <c r="AN1895" s="111" t="s">
        <v>208</v>
      </c>
      <c r="AS1895" s="0" t="s">
        <v>3003</v>
      </c>
      <c r="AT1895" s="0" t="s">
        <v>749</v>
      </c>
      <c r="AU1895" s="0" t="s">
        <v>267</v>
      </c>
      <c r="AV1895" s="0" t="s">
        <v>3499</v>
      </c>
      <c r="AW1895" s="0" t="s">
        <v>200</v>
      </c>
      <c r="AZ1895" s="0" t="s">
        <v>12246</v>
      </c>
      <c r="BA1895" s="124" t="s">
        <v>200</v>
      </c>
      <c r="BB1895" s="0" t="s">
        <v>248</v>
      </c>
      <c r="BC1895" s="0" t="s">
        <v>12247</v>
      </c>
      <c r="BE1895" s="0" t="s">
        <v>12248</v>
      </c>
      <c r="BG1895" s="125" t="s">
        <v>200</v>
      </c>
      <c r="BH1895" s="0" t="s">
        <v>11095</v>
      </c>
      <c r="BI1895" s="112" t="n">
        <v>4976219094085</v>
      </c>
      <c r="BJ1895" s="126" t="s">
        <v>200</v>
      </c>
      <c r="BK1895" s="0" t="s">
        <v>215</v>
      </c>
      <c r="BL1895" s="112" t="n">
        <v>4</v>
      </c>
      <c r="BM1895" s="112" t="n">
        <v>4</v>
      </c>
      <c r="BN1895" s="112" t="n">
        <v>4</v>
      </c>
      <c r="BO1895" s="111" t="n">
        <v>20</v>
      </c>
      <c r="BP1895" s="125" t="s">
        <v>200</v>
      </c>
      <c r="BQ1895" s="127" t="s">
        <v>216</v>
      </c>
    </row>
    <row r="1896" customFormat="false" ht="13.8" hidden="false" customHeight="false" outlineLevel="0" collapsed="false">
      <c r="A1896" s="0" t="s">
        <v>12249</v>
      </c>
      <c r="B1896" s="0" t="s">
        <v>11069</v>
      </c>
      <c r="C1896" s="0" t="s">
        <v>234</v>
      </c>
      <c r="D1896" s="0" t="s">
        <v>193</v>
      </c>
      <c r="E1896" s="0" t="s">
        <v>194</v>
      </c>
      <c r="F1896" s="0" t="s">
        <v>195</v>
      </c>
      <c r="G1896" s="0" t="s">
        <v>196</v>
      </c>
      <c r="H1896" s="0" t="s">
        <v>219</v>
      </c>
      <c r="J1896" s="111" t="n">
        <v>1</v>
      </c>
      <c r="K1896" s="0" t="s">
        <v>198</v>
      </c>
      <c r="L1896" s="0" t="s">
        <v>198</v>
      </c>
      <c r="M1896" s="0" t="s">
        <v>199</v>
      </c>
      <c r="Q1896" s="120" t="s">
        <v>200</v>
      </c>
      <c r="R1896" s="0" t="s">
        <v>16</v>
      </c>
      <c r="S1896" s="0" t="s">
        <v>201</v>
      </c>
      <c r="T1896" s="0" t="s">
        <v>198</v>
      </c>
      <c r="U1896" s="0" t="s">
        <v>285</v>
      </c>
      <c r="V1896" s="0" t="s">
        <v>1790</v>
      </c>
      <c r="W1896" s="110" t="s">
        <v>204</v>
      </c>
      <c r="X1896" s="111" t="n">
        <v>2020</v>
      </c>
      <c r="Y1896" s="111" t="s">
        <v>200</v>
      </c>
      <c r="Z1896" s="111" t="s">
        <v>198</v>
      </c>
      <c r="AA1896" s="122" t="s">
        <v>200</v>
      </c>
      <c r="AB1896" s="0" t="s">
        <v>3630</v>
      </c>
      <c r="AC1896" s="0" t="s">
        <v>543</v>
      </c>
      <c r="AD1896" s="111" t="s">
        <v>198</v>
      </c>
      <c r="AE1896" s="111" t="s">
        <v>198</v>
      </c>
      <c r="AI1896" s="111" t="s">
        <v>294</v>
      </c>
      <c r="AJ1896" s="111" t="s">
        <v>12250</v>
      </c>
      <c r="AK1896" s="111" t="s">
        <v>543</v>
      </c>
      <c r="AL1896" s="0" t="s">
        <v>200</v>
      </c>
      <c r="AM1896" s="111" t="s">
        <v>849</v>
      </c>
      <c r="AN1896" s="111" t="s">
        <v>208</v>
      </c>
      <c r="AS1896" s="0" t="s">
        <v>3003</v>
      </c>
      <c r="AT1896" s="0" t="s">
        <v>749</v>
      </c>
      <c r="AU1896" s="0" t="s">
        <v>267</v>
      </c>
      <c r="AV1896" s="0" t="s">
        <v>6942</v>
      </c>
      <c r="AW1896" s="0" t="s">
        <v>200</v>
      </c>
      <c r="AZ1896" s="0" t="s">
        <v>12251</v>
      </c>
      <c r="BA1896" s="124" t="s">
        <v>200</v>
      </c>
      <c r="BB1896" s="0" t="s">
        <v>248</v>
      </c>
      <c r="BC1896" s="0" t="s">
        <v>2673</v>
      </c>
      <c r="BD1896" s="0" t="s">
        <v>12252</v>
      </c>
      <c r="BE1896" s="0" t="s">
        <v>12253</v>
      </c>
      <c r="BG1896" s="125" t="s">
        <v>200</v>
      </c>
      <c r="BH1896" s="104" t="s">
        <v>253</v>
      </c>
      <c r="BI1896" s="129" t="n">
        <v>13388410187</v>
      </c>
      <c r="BJ1896" s="126" t="s">
        <v>200</v>
      </c>
      <c r="BK1896" s="0" t="s">
        <v>215</v>
      </c>
      <c r="BL1896" s="112" t="n">
        <v>4</v>
      </c>
      <c r="BM1896" s="112" t="n">
        <v>4</v>
      </c>
      <c r="BN1896" s="112" t="n">
        <v>4</v>
      </c>
      <c r="BO1896" s="111" t="n">
        <v>20</v>
      </c>
      <c r="BP1896" s="125" t="s">
        <v>200</v>
      </c>
      <c r="BQ1896" s="127" t="s">
        <v>216</v>
      </c>
    </row>
    <row r="1897" customFormat="false" ht="13.8" hidden="false" customHeight="false" outlineLevel="0" collapsed="false">
      <c r="A1897" s="0" t="s">
        <v>12254</v>
      </c>
      <c r="B1897" s="0" t="s">
        <v>11069</v>
      </c>
      <c r="C1897" s="0" t="s">
        <v>1267</v>
      </c>
      <c r="D1897" s="0" t="s">
        <v>1333</v>
      </c>
      <c r="E1897" s="0" t="s">
        <v>194</v>
      </c>
      <c r="F1897" s="0" t="s">
        <v>195</v>
      </c>
      <c r="G1897" s="0" t="s">
        <v>196</v>
      </c>
      <c r="H1897" s="0" t="s">
        <v>219</v>
      </c>
      <c r="J1897" s="111" t="n">
        <v>2</v>
      </c>
      <c r="K1897" s="0" t="s">
        <v>198</v>
      </c>
      <c r="L1897" s="0" t="s">
        <v>533</v>
      </c>
      <c r="M1897" s="0" t="s">
        <v>274</v>
      </c>
      <c r="O1897" s="0" t="s">
        <v>200</v>
      </c>
      <c r="Q1897" s="120" t="s">
        <v>200</v>
      </c>
      <c r="R1897" s="0" t="s">
        <v>16</v>
      </c>
      <c r="S1897" s="0" t="s">
        <v>201</v>
      </c>
      <c r="T1897" s="0" t="s">
        <v>198</v>
      </c>
      <c r="U1897" s="0" t="s">
        <v>202</v>
      </c>
      <c r="V1897" s="0" t="s">
        <v>1790</v>
      </c>
      <c r="W1897" s="110" t="s">
        <v>204</v>
      </c>
      <c r="X1897" s="111" t="n">
        <v>2018</v>
      </c>
      <c r="Y1897" s="111" t="s">
        <v>498</v>
      </c>
      <c r="Z1897" s="111" t="s">
        <v>198</v>
      </c>
      <c r="AA1897" s="122" t="s">
        <v>200</v>
      </c>
      <c r="AB1897" s="0" t="s">
        <v>2802</v>
      </c>
      <c r="AC1897" s="0" t="s">
        <v>1696</v>
      </c>
      <c r="AD1897" s="111" t="n">
        <v>2018</v>
      </c>
      <c r="AE1897" s="111" t="s">
        <v>222</v>
      </c>
      <c r="AI1897" s="111" t="s">
        <v>294</v>
      </c>
      <c r="AJ1897" s="111" t="s">
        <v>1793</v>
      </c>
      <c r="AK1897" s="0" t="s">
        <v>2802</v>
      </c>
      <c r="AM1897" s="111" t="s">
        <v>849</v>
      </c>
      <c r="AN1897" s="111" t="s">
        <v>510</v>
      </c>
      <c r="AO1897" s="0" t="s">
        <v>9045</v>
      </c>
      <c r="AT1897" s="0" t="s">
        <v>4886</v>
      </c>
      <c r="AU1897" s="0" t="s">
        <v>5218</v>
      </c>
      <c r="AV1897" s="131" t="s">
        <v>5219</v>
      </c>
      <c r="AY1897" s="0" t="s">
        <v>9046</v>
      </c>
      <c r="AZ1897" s="0" t="s">
        <v>12255</v>
      </c>
      <c r="BA1897" s="124" t="s">
        <v>200</v>
      </c>
      <c r="BB1897" s="0" t="s">
        <v>462</v>
      </c>
      <c r="BC1897" s="0" t="s">
        <v>12256</v>
      </c>
      <c r="BD1897" s="0" t="s">
        <v>200</v>
      </c>
      <c r="BE1897" s="0" t="s">
        <v>12257</v>
      </c>
      <c r="BF1897" s="0" t="s">
        <v>12258</v>
      </c>
      <c r="BG1897" s="125"/>
      <c r="BH1897" s="0" t="s">
        <v>253</v>
      </c>
      <c r="BI1897" s="112" t="n">
        <v>3307216102069</v>
      </c>
      <c r="BJ1897" s="126"/>
      <c r="BK1897" s="0" t="s">
        <v>215</v>
      </c>
      <c r="BL1897" s="112" t="n">
        <v>4</v>
      </c>
      <c r="BM1897" s="112" t="n">
        <v>4</v>
      </c>
      <c r="BN1897" s="112" t="n">
        <v>4</v>
      </c>
      <c r="BO1897" s="111" t="n">
        <v>20</v>
      </c>
      <c r="BP1897" s="125"/>
      <c r="BQ1897" s="127" t="s">
        <v>216</v>
      </c>
    </row>
    <row r="1898" customFormat="false" ht="13.8" hidden="false" customHeight="false" outlineLevel="0" collapsed="false">
      <c r="A1898" s="0" t="s">
        <v>12259</v>
      </c>
      <c r="B1898" s="0" t="s">
        <v>11069</v>
      </c>
      <c r="C1898" s="0" t="s">
        <v>2304</v>
      </c>
      <c r="D1898" s="0" t="s">
        <v>1333</v>
      </c>
      <c r="E1898" s="0" t="s">
        <v>194</v>
      </c>
      <c r="F1898" s="0" t="s">
        <v>195</v>
      </c>
      <c r="G1898" s="0" t="s">
        <v>330</v>
      </c>
      <c r="H1898" s="0" t="s">
        <v>219</v>
      </c>
      <c r="J1898" s="111" t="n">
        <v>1</v>
      </c>
      <c r="K1898" s="0" t="s">
        <v>198</v>
      </c>
      <c r="L1898" s="0" t="s">
        <v>198</v>
      </c>
      <c r="M1898" s="0" t="s">
        <v>199</v>
      </c>
      <c r="Q1898" s="120"/>
      <c r="R1898" s="0" t="s">
        <v>16</v>
      </c>
      <c r="S1898" s="0" t="s">
        <v>201</v>
      </c>
      <c r="T1898" s="0" t="s">
        <v>198</v>
      </c>
      <c r="U1898" s="0" t="s">
        <v>202</v>
      </c>
      <c r="V1898" s="0" t="s">
        <v>1790</v>
      </c>
      <c r="W1898" s="110" t="s">
        <v>204</v>
      </c>
      <c r="X1898" s="111" t="n">
        <v>2021</v>
      </c>
      <c r="Z1898" s="111" t="s">
        <v>221</v>
      </c>
      <c r="AA1898" s="122" t="s">
        <v>200</v>
      </c>
      <c r="AB1898" s="0" t="s">
        <v>4071</v>
      </c>
      <c r="AC1898" s="0" t="s">
        <v>9448</v>
      </c>
      <c r="AD1898" s="111" t="n">
        <v>2021</v>
      </c>
      <c r="AE1898" s="111" t="s">
        <v>222</v>
      </c>
      <c r="AI1898" s="111" t="s">
        <v>207</v>
      </c>
      <c r="AK1898" s="0"/>
      <c r="AM1898" s="111" t="n">
        <v>2021</v>
      </c>
      <c r="AN1898" s="111" t="s">
        <v>3156</v>
      </c>
      <c r="AS1898" s="0" t="s">
        <v>10005</v>
      </c>
      <c r="AU1898" s="0" t="s">
        <v>1306</v>
      </c>
      <c r="AV1898" s="131"/>
      <c r="AZ1898" s="0" t="s">
        <v>12260</v>
      </c>
      <c r="BA1898" s="124" t="s">
        <v>200</v>
      </c>
      <c r="BB1898" s="0" t="s">
        <v>248</v>
      </c>
      <c r="BC1898" s="0" t="s">
        <v>12261</v>
      </c>
      <c r="BE1898" s="0" t="s">
        <v>12262</v>
      </c>
      <c r="BG1898" s="125"/>
      <c r="BH1898" s="0" t="s">
        <v>253</v>
      </c>
      <c r="BI1898" s="112" t="n">
        <v>45496428471</v>
      </c>
      <c r="BJ1898" s="126"/>
      <c r="BK1898" s="0" t="s">
        <v>215</v>
      </c>
      <c r="BL1898" s="112" t="n">
        <v>4</v>
      </c>
      <c r="BM1898" s="112" t="n">
        <v>4</v>
      </c>
      <c r="BN1898" s="112" t="n">
        <v>4</v>
      </c>
      <c r="BO1898" s="111" t="n">
        <v>20</v>
      </c>
      <c r="BP1898" s="125"/>
      <c r="BQ1898" s="127"/>
    </row>
    <row r="1899" customFormat="false" ht="13.8" hidden="false" customHeight="false" outlineLevel="0" collapsed="false">
      <c r="A1899" s="0" t="s">
        <v>12263</v>
      </c>
      <c r="B1899" s="0" t="s">
        <v>11069</v>
      </c>
      <c r="C1899" s="0" t="s">
        <v>2304</v>
      </c>
      <c r="D1899" s="0" t="s">
        <v>1333</v>
      </c>
      <c r="E1899" s="0" t="s">
        <v>194</v>
      </c>
      <c r="F1899" s="0" t="s">
        <v>195</v>
      </c>
      <c r="G1899" s="0" t="s">
        <v>330</v>
      </c>
      <c r="H1899" s="0" t="s">
        <v>219</v>
      </c>
      <c r="J1899" s="111" t="n">
        <v>1</v>
      </c>
      <c r="K1899" s="0" t="s">
        <v>198</v>
      </c>
      <c r="L1899" s="0" t="s">
        <v>198</v>
      </c>
      <c r="M1899" s="0" t="s">
        <v>199</v>
      </c>
      <c r="Q1899" s="120"/>
      <c r="R1899" s="0" t="s">
        <v>16</v>
      </c>
      <c r="S1899" s="0" t="s">
        <v>1834</v>
      </c>
      <c r="T1899" s="0" t="s">
        <v>12264</v>
      </c>
      <c r="U1899" s="0" t="s">
        <v>202</v>
      </c>
      <c r="V1899" s="0" t="s">
        <v>1790</v>
      </c>
      <c r="W1899" s="110" t="s">
        <v>204</v>
      </c>
      <c r="X1899" s="111" t="n">
        <v>2021</v>
      </c>
      <c r="Z1899" s="111" t="s">
        <v>221</v>
      </c>
      <c r="AA1899" s="122" t="s">
        <v>200</v>
      </c>
      <c r="AB1899" s="0" t="s">
        <v>4071</v>
      </c>
      <c r="AC1899" s="0" t="s">
        <v>9448</v>
      </c>
      <c r="AD1899" s="111" t="n">
        <v>2021</v>
      </c>
      <c r="AE1899" s="111" t="s">
        <v>222</v>
      </c>
      <c r="AI1899" s="111" t="s">
        <v>207</v>
      </c>
      <c r="AK1899" s="0"/>
      <c r="AM1899" s="111" t="n">
        <v>2021</v>
      </c>
      <c r="AN1899" s="111" t="s">
        <v>3156</v>
      </c>
      <c r="AS1899" s="0" t="s">
        <v>10005</v>
      </c>
      <c r="AU1899" s="0" t="s">
        <v>1306</v>
      </c>
      <c r="AV1899" s="131"/>
      <c r="AZ1899" s="0" t="s">
        <v>12260</v>
      </c>
      <c r="BA1899" s="124" t="s">
        <v>200</v>
      </c>
      <c r="BB1899" s="0" t="s">
        <v>248</v>
      </c>
      <c r="BC1899" s="0" t="s">
        <v>12261</v>
      </c>
      <c r="BE1899" s="0" t="s">
        <v>12262</v>
      </c>
      <c r="BG1899" s="125"/>
      <c r="BH1899" s="0" t="s">
        <v>4172</v>
      </c>
      <c r="BI1899" s="112" t="n">
        <v>45496428433</v>
      </c>
      <c r="BJ1899" s="126"/>
      <c r="BK1899" s="0" t="s">
        <v>215</v>
      </c>
      <c r="BL1899" s="112" t="n">
        <v>4</v>
      </c>
      <c r="BM1899" s="112" t="n">
        <v>4</v>
      </c>
      <c r="BN1899" s="112" t="n">
        <v>4</v>
      </c>
      <c r="BO1899" s="111" t="n">
        <v>60</v>
      </c>
      <c r="BP1899" s="125"/>
      <c r="BQ1899" s="127" t="s">
        <v>5461</v>
      </c>
    </row>
    <row r="1900" customFormat="false" ht="13.8" hidden="false" customHeight="false" outlineLevel="0" collapsed="false">
      <c r="A1900" s="0" t="s">
        <v>12265</v>
      </c>
      <c r="B1900" s="0" t="s">
        <v>11069</v>
      </c>
      <c r="C1900" s="0" t="s">
        <v>234</v>
      </c>
      <c r="D1900" s="0" t="s">
        <v>193</v>
      </c>
      <c r="E1900" s="0" t="s">
        <v>194</v>
      </c>
      <c r="F1900" s="0" t="s">
        <v>195</v>
      </c>
      <c r="G1900" s="0" t="s">
        <v>196</v>
      </c>
      <c r="H1900" s="0" t="s">
        <v>197</v>
      </c>
      <c r="J1900" s="111" t="n">
        <v>1</v>
      </c>
      <c r="K1900" s="0" t="s">
        <v>198</v>
      </c>
      <c r="L1900" s="0" t="s">
        <v>198</v>
      </c>
      <c r="M1900" s="0" t="s">
        <v>199</v>
      </c>
      <c r="Q1900" s="120"/>
      <c r="R1900" s="0" t="s">
        <v>16</v>
      </c>
      <c r="S1900" s="0" t="s">
        <v>5247</v>
      </c>
      <c r="T1900" s="0" t="s">
        <v>198</v>
      </c>
      <c r="U1900" s="0" t="s">
        <v>285</v>
      </c>
      <c r="V1900" s="0" t="s">
        <v>1790</v>
      </c>
      <c r="W1900" s="110" t="s">
        <v>204</v>
      </c>
      <c r="X1900" s="111" t="n">
        <v>2020</v>
      </c>
      <c r="Y1900" s="111" t="s">
        <v>205</v>
      </c>
      <c r="Z1900" s="111" t="s">
        <v>198</v>
      </c>
      <c r="AA1900" s="122"/>
      <c r="AB1900" s="0" t="s">
        <v>4202</v>
      </c>
      <c r="AC1900" s="0" t="s">
        <v>5249</v>
      </c>
      <c r="AD1900" s="111" t="s">
        <v>198</v>
      </c>
      <c r="AE1900" s="111" t="s">
        <v>198</v>
      </c>
      <c r="AI1900" s="111" t="s">
        <v>294</v>
      </c>
      <c r="AJ1900" s="111" t="s">
        <v>1793</v>
      </c>
      <c r="AK1900" s="0" t="s">
        <v>4202</v>
      </c>
      <c r="AM1900" s="111" t="s">
        <v>849</v>
      </c>
      <c r="AN1900" s="111" t="s">
        <v>263</v>
      </c>
      <c r="AT1900" s="0" t="s">
        <v>12266</v>
      </c>
      <c r="AZ1900" s="0" t="s">
        <v>12267</v>
      </c>
      <c r="BA1900" s="124" t="s">
        <v>200</v>
      </c>
      <c r="BB1900" s="0" t="s">
        <v>462</v>
      </c>
      <c r="BC1900" s="0" t="s">
        <v>501</v>
      </c>
      <c r="BD1900" s="0" t="s">
        <v>12268</v>
      </c>
      <c r="BE1900" s="0" t="s">
        <v>12269</v>
      </c>
      <c r="BG1900" s="125"/>
      <c r="BH1900" s="0" t="s">
        <v>253</v>
      </c>
      <c r="BI1900" s="112" t="n">
        <v>819976023629</v>
      </c>
      <c r="BJ1900" s="126"/>
      <c r="BK1900" s="0" t="s">
        <v>215</v>
      </c>
      <c r="BL1900" s="112" t="n">
        <v>4</v>
      </c>
      <c r="BM1900" s="112" t="n">
        <v>4</v>
      </c>
      <c r="BN1900" s="112" t="n">
        <v>4</v>
      </c>
      <c r="BO1900" s="111" t="n">
        <v>40</v>
      </c>
      <c r="BP1900" s="125"/>
      <c r="BQ1900" s="127" t="s">
        <v>216</v>
      </c>
    </row>
    <row r="1901" customFormat="false" ht="13.8" hidden="false" customHeight="false" outlineLevel="0" collapsed="false">
      <c r="A1901" s="0" t="s">
        <v>12270</v>
      </c>
      <c r="B1901" s="0" t="s">
        <v>11069</v>
      </c>
      <c r="C1901" s="0" t="s">
        <v>505</v>
      </c>
      <c r="D1901" s="0" t="s">
        <v>5239</v>
      </c>
      <c r="E1901" s="0" t="s">
        <v>194</v>
      </c>
      <c r="F1901" s="0" t="s">
        <v>1509</v>
      </c>
      <c r="G1901" s="0" t="s">
        <v>196</v>
      </c>
      <c r="H1901" s="0" t="s">
        <v>1287</v>
      </c>
      <c r="J1901" s="111" t="n">
        <v>1</v>
      </c>
      <c r="K1901" s="0" t="s">
        <v>198</v>
      </c>
      <c r="L1901" s="0" t="s">
        <v>198</v>
      </c>
      <c r="M1901" s="0" t="s">
        <v>199</v>
      </c>
      <c r="Q1901" s="120"/>
      <c r="R1901" s="0" t="s">
        <v>16</v>
      </c>
      <c r="S1901" s="0" t="s">
        <v>201</v>
      </c>
      <c r="T1901" s="0" t="s">
        <v>198</v>
      </c>
      <c r="U1901" s="0" t="s">
        <v>202</v>
      </c>
      <c r="V1901" s="0" t="s">
        <v>1790</v>
      </c>
      <c r="W1901" s="110" t="s">
        <v>204</v>
      </c>
      <c r="X1901" s="111" t="n">
        <v>2020</v>
      </c>
      <c r="Y1901" s="111" t="s">
        <v>205</v>
      </c>
      <c r="Z1901" s="111" t="s">
        <v>221</v>
      </c>
      <c r="AA1901" s="122" t="s">
        <v>200</v>
      </c>
      <c r="AB1901" s="0" t="s">
        <v>12271</v>
      </c>
      <c r="AC1901" s="0" t="s">
        <v>7635</v>
      </c>
      <c r="AD1901" s="111" t="n">
        <v>2020</v>
      </c>
      <c r="AE1901" s="111" t="s">
        <v>5241</v>
      </c>
      <c r="AI1901" s="111" t="s">
        <v>207</v>
      </c>
      <c r="AK1901" s="111" t="str">
        <f aca="false">(AB1901)</f>
        <v>Ministry of broadcast studio</v>
      </c>
      <c r="AM1901" s="111" t="n">
        <f aca="false">AD1901</f>
        <v>2020</v>
      </c>
      <c r="AN1901" s="111" t="s">
        <v>5064</v>
      </c>
      <c r="AQ1901" s="132" t="s">
        <v>908</v>
      </c>
      <c r="AS1901" s="132" t="s">
        <v>908</v>
      </c>
      <c r="AT1901" s="104" t="s">
        <v>5748</v>
      </c>
      <c r="AU1901" s="0" t="s">
        <v>2727</v>
      </c>
      <c r="AV1901" s="0" t="s">
        <v>200</v>
      </c>
      <c r="AY1901" s="0" t="s">
        <v>5732</v>
      </c>
      <c r="AZ1901" s="0" t="s">
        <v>12272</v>
      </c>
      <c r="BA1901" s="124" t="s">
        <v>200</v>
      </c>
      <c r="BB1901" s="0" t="s">
        <v>248</v>
      </c>
      <c r="BC1901" s="0" t="s">
        <v>1419</v>
      </c>
      <c r="BD1901" s="0" t="s">
        <v>12273</v>
      </c>
      <c r="BE1901" s="0" t="s">
        <v>12274</v>
      </c>
      <c r="BF1901" s="0" t="s">
        <v>12275</v>
      </c>
      <c r="BG1901" s="125"/>
      <c r="BH1901" s="0" t="s">
        <v>253</v>
      </c>
      <c r="BI1901" s="112" t="n">
        <v>5056280416982</v>
      </c>
      <c r="BJ1901" s="126"/>
      <c r="BK1901" s="0" t="s">
        <v>215</v>
      </c>
      <c r="BL1901" s="112" t="n">
        <v>4</v>
      </c>
      <c r="BM1901" s="112" t="n">
        <v>4</v>
      </c>
      <c r="BN1901" s="112" t="n">
        <v>4</v>
      </c>
      <c r="BO1901" s="111" t="n">
        <v>20</v>
      </c>
      <c r="BP1901" s="125"/>
      <c r="BQ1901" s="127" t="s">
        <v>216</v>
      </c>
    </row>
    <row r="1902" customFormat="false" ht="13.8" hidden="false" customHeight="false" outlineLevel="0" collapsed="false">
      <c r="A1902" s="0" t="s">
        <v>12276</v>
      </c>
      <c r="B1902" s="0" t="s">
        <v>11069</v>
      </c>
      <c r="C1902" s="0" t="s">
        <v>218</v>
      </c>
      <c r="D1902" s="0" t="s">
        <v>5239</v>
      </c>
      <c r="E1902" s="0" t="s">
        <v>194</v>
      </c>
      <c r="F1902" s="0" t="s">
        <v>399</v>
      </c>
      <c r="G1902" s="0" t="s">
        <v>330</v>
      </c>
      <c r="H1902" s="0" t="s">
        <v>197</v>
      </c>
      <c r="J1902" s="111" t="n">
        <v>1</v>
      </c>
      <c r="K1902" s="0" t="s">
        <v>198</v>
      </c>
      <c r="L1902" s="0" t="s">
        <v>198</v>
      </c>
      <c r="M1902" s="0" t="s">
        <v>199</v>
      </c>
      <c r="Q1902" s="120"/>
      <c r="R1902" s="0" t="s">
        <v>16</v>
      </c>
      <c r="S1902" s="0" t="s">
        <v>5247</v>
      </c>
      <c r="T1902" s="0" t="s">
        <v>198</v>
      </c>
      <c r="U1902" s="0" t="s">
        <v>202</v>
      </c>
      <c r="V1902" s="0" t="s">
        <v>1790</v>
      </c>
      <c r="W1902" s="110" t="s">
        <v>204</v>
      </c>
      <c r="X1902" s="111" t="n">
        <v>2019</v>
      </c>
      <c r="Y1902" s="111" t="s">
        <v>498</v>
      </c>
      <c r="Z1902" s="111" t="s">
        <v>757</v>
      </c>
      <c r="AA1902" s="122" t="s">
        <v>200</v>
      </c>
      <c r="AB1902" s="0" t="s">
        <v>12277</v>
      </c>
      <c r="AC1902" s="0" t="s">
        <v>5258</v>
      </c>
      <c r="AD1902" s="111" t="s">
        <v>198</v>
      </c>
      <c r="AE1902" s="111" t="s">
        <v>198</v>
      </c>
      <c r="AI1902" s="111" t="s">
        <v>294</v>
      </c>
      <c r="AJ1902" s="111" t="s">
        <v>1793</v>
      </c>
      <c r="AK1902" s="0" t="s">
        <v>12277</v>
      </c>
      <c r="AM1902" s="111" t="n">
        <v>2018</v>
      </c>
      <c r="AN1902" s="111" t="s">
        <v>1947</v>
      </c>
      <c r="AT1902" s="0" t="s">
        <v>8728</v>
      </c>
      <c r="AU1902" s="0" t="s">
        <v>227</v>
      </c>
      <c r="AY1902" s="0" t="s">
        <v>5732</v>
      </c>
      <c r="AZ1902" s="0" t="s">
        <v>12278</v>
      </c>
      <c r="BA1902" s="124" t="s">
        <v>200</v>
      </c>
      <c r="BB1902" s="0" t="s">
        <v>210</v>
      </c>
      <c r="BC1902" s="0" t="s">
        <v>12279</v>
      </c>
      <c r="BD1902" s="0" t="s">
        <v>12280</v>
      </c>
      <c r="BE1902" s="0" t="s">
        <v>12281</v>
      </c>
      <c r="BF1902" s="0" t="s">
        <v>12282</v>
      </c>
      <c r="BG1902" s="125"/>
      <c r="BH1902" s="0" t="s">
        <v>253</v>
      </c>
      <c r="BI1902" s="112" t="s">
        <v>198</v>
      </c>
      <c r="BJ1902" s="126"/>
      <c r="BK1902" s="0" t="s">
        <v>215</v>
      </c>
      <c r="BL1902" s="112" t="n">
        <v>4</v>
      </c>
      <c r="BM1902" s="112" t="n">
        <v>4</v>
      </c>
      <c r="BN1902" s="112" t="n">
        <v>4</v>
      </c>
      <c r="BO1902" s="111" t="n">
        <v>20</v>
      </c>
      <c r="BP1902" s="125"/>
      <c r="BQ1902" s="127" t="s">
        <v>216</v>
      </c>
    </row>
    <row r="1903" customFormat="false" ht="13.8" hidden="false" customHeight="false" outlineLevel="0" collapsed="false">
      <c r="A1903" s="0" t="s">
        <v>12283</v>
      </c>
      <c r="B1903" s="0" t="s">
        <v>11069</v>
      </c>
      <c r="C1903" s="131" t="s">
        <v>380</v>
      </c>
      <c r="D1903" s="131" t="s">
        <v>193</v>
      </c>
      <c r="E1903" s="0" t="s">
        <v>194</v>
      </c>
      <c r="F1903" s="0" t="s">
        <v>195</v>
      </c>
      <c r="G1903" s="0" t="s">
        <v>196</v>
      </c>
      <c r="H1903" s="0" t="s">
        <v>197</v>
      </c>
      <c r="I1903" s="131"/>
      <c r="J1903" s="130" t="n">
        <v>4</v>
      </c>
      <c r="K1903" s="131" t="s">
        <v>2825</v>
      </c>
      <c r="L1903" s="0" t="s">
        <v>392</v>
      </c>
      <c r="M1903" s="0" t="s">
        <v>199</v>
      </c>
      <c r="O1903" s="0" t="s">
        <v>200</v>
      </c>
      <c r="Q1903" s="120" t="s">
        <v>200</v>
      </c>
      <c r="R1903" s="0" t="s">
        <v>16</v>
      </c>
      <c r="S1903" s="131" t="s">
        <v>201</v>
      </c>
      <c r="T1903" s="0" t="s">
        <v>198</v>
      </c>
      <c r="U1903" s="131" t="s">
        <v>239</v>
      </c>
      <c r="V1903" s="0" t="s">
        <v>1790</v>
      </c>
      <c r="W1903" s="110" t="s">
        <v>204</v>
      </c>
      <c r="X1903" s="130" t="n">
        <v>2020</v>
      </c>
      <c r="Y1903" s="130" t="s">
        <v>205</v>
      </c>
      <c r="Z1903" s="130" t="s">
        <v>198</v>
      </c>
      <c r="AA1903" s="122" t="s">
        <v>200</v>
      </c>
      <c r="AB1903" s="131" t="s">
        <v>5006</v>
      </c>
      <c r="AC1903" s="131" t="s">
        <v>4644</v>
      </c>
      <c r="AD1903" s="130" t="s">
        <v>198</v>
      </c>
      <c r="AE1903" s="130" t="s">
        <v>222</v>
      </c>
      <c r="AF1903" s="130"/>
      <c r="AG1903" s="130"/>
      <c r="AH1903" s="130"/>
      <c r="AI1903" s="130" t="s">
        <v>294</v>
      </c>
      <c r="AJ1903" s="130" t="s">
        <v>4852</v>
      </c>
      <c r="AK1903" s="130" t="s">
        <v>370</v>
      </c>
      <c r="AM1903" s="130" t="n">
        <v>2002</v>
      </c>
      <c r="AN1903" s="130" t="s">
        <v>208</v>
      </c>
      <c r="AO1903" s="131"/>
      <c r="AS1903" s="0" t="s">
        <v>200</v>
      </c>
      <c r="AU1903" s="0" t="s">
        <v>244</v>
      </c>
      <c r="AV1903" s="0" t="s">
        <v>200</v>
      </c>
      <c r="AZ1903" s="131" t="s">
        <v>12284</v>
      </c>
      <c r="BA1903" s="124" t="s">
        <v>200</v>
      </c>
      <c r="BB1903" s="0" t="s">
        <v>248</v>
      </c>
      <c r="BC1903" s="0" t="s">
        <v>12285</v>
      </c>
      <c r="BD1903" s="0" t="s">
        <v>12286</v>
      </c>
      <c r="BE1903" s="0" t="s">
        <v>12287</v>
      </c>
      <c r="BG1903" s="125" t="s">
        <v>200</v>
      </c>
      <c r="BH1903" s="0" t="s">
        <v>11095</v>
      </c>
      <c r="BI1903" s="112" t="n">
        <v>4582528414843</v>
      </c>
      <c r="BJ1903" s="126" t="s">
        <v>200</v>
      </c>
      <c r="BK1903" s="131" t="s">
        <v>215</v>
      </c>
      <c r="BL1903" s="112" t="n">
        <v>4</v>
      </c>
      <c r="BM1903" s="112" t="n">
        <v>4</v>
      </c>
      <c r="BN1903" s="112" t="n">
        <v>4</v>
      </c>
      <c r="BO1903" s="111" t="n">
        <v>20</v>
      </c>
      <c r="BP1903" s="125" t="s">
        <v>200</v>
      </c>
      <c r="BQ1903" s="127" t="s">
        <v>216</v>
      </c>
    </row>
    <row r="1904" customFormat="false" ht="13.8" hidden="false" customHeight="false" outlineLevel="0" collapsed="false">
      <c r="A1904" s="0" t="s">
        <v>12288</v>
      </c>
      <c r="B1904" s="0" t="s">
        <v>11069</v>
      </c>
      <c r="C1904" s="131" t="s">
        <v>1003</v>
      </c>
      <c r="D1904" s="131" t="s">
        <v>1460</v>
      </c>
      <c r="E1904" s="0" t="s">
        <v>194</v>
      </c>
      <c r="F1904" s="0" t="s">
        <v>399</v>
      </c>
      <c r="G1904" s="0" t="s">
        <v>330</v>
      </c>
      <c r="H1904" s="0" t="s">
        <v>901</v>
      </c>
      <c r="I1904" s="131"/>
      <c r="J1904" s="130" t="n">
        <v>1</v>
      </c>
      <c r="K1904" s="131" t="s">
        <v>198</v>
      </c>
      <c r="L1904" s="0" t="s">
        <v>198</v>
      </c>
      <c r="M1904" s="0" t="s">
        <v>199</v>
      </c>
      <c r="Q1904" s="120"/>
      <c r="R1904" s="0" t="s">
        <v>16</v>
      </c>
      <c r="S1904" s="131" t="s">
        <v>201</v>
      </c>
      <c r="T1904" s="0" t="s">
        <v>198</v>
      </c>
      <c r="U1904" s="131" t="s">
        <v>4369</v>
      </c>
      <c r="V1904" s="0" t="s">
        <v>1790</v>
      </c>
      <c r="W1904" s="110" t="s">
        <v>204</v>
      </c>
      <c r="X1904" s="130" t="n">
        <v>2020</v>
      </c>
      <c r="Y1904" s="130" t="s">
        <v>205</v>
      </c>
      <c r="Z1904" s="130" t="s">
        <v>221</v>
      </c>
      <c r="AA1904" s="122" t="s">
        <v>200</v>
      </c>
      <c r="AB1904" s="131" t="s">
        <v>11919</v>
      </c>
      <c r="AC1904" s="131" t="s">
        <v>5520</v>
      </c>
      <c r="AD1904" s="130" t="s">
        <v>198</v>
      </c>
      <c r="AE1904" s="130" t="s">
        <v>198</v>
      </c>
      <c r="AF1904" s="130"/>
      <c r="AG1904" s="130"/>
      <c r="AH1904" s="130"/>
      <c r="AI1904" s="130" t="s">
        <v>294</v>
      </c>
      <c r="AJ1904" s="130" t="s">
        <v>6092</v>
      </c>
      <c r="AK1904" s="130" t="s">
        <v>11919</v>
      </c>
      <c r="AM1904" s="130" t="n">
        <v>2015</v>
      </c>
      <c r="AN1904" s="130" t="s">
        <v>208</v>
      </c>
      <c r="AO1904" s="131"/>
      <c r="AR1904" s="0" t="s">
        <v>2987</v>
      </c>
      <c r="AS1904" s="0" t="s">
        <v>200</v>
      </c>
      <c r="AT1904" s="0" t="s">
        <v>2407</v>
      </c>
      <c r="AU1904" s="0" t="s">
        <v>332</v>
      </c>
      <c r="AZ1904" s="131" t="s">
        <v>12289</v>
      </c>
      <c r="BA1904" s="124" t="s">
        <v>200</v>
      </c>
      <c r="BB1904" s="0" t="s">
        <v>248</v>
      </c>
      <c r="BC1904" s="0" t="s">
        <v>12290</v>
      </c>
      <c r="BD1904" s="0" t="s">
        <v>12291</v>
      </c>
      <c r="BE1904" s="0" t="s">
        <v>12292</v>
      </c>
      <c r="BG1904" s="125"/>
      <c r="BH1904" s="0" t="s">
        <v>11095</v>
      </c>
      <c r="BI1904" s="112" t="n">
        <v>80101011594</v>
      </c>
      <c r="BJ1904" s="126"/>
      <c r="BK1904" s="131" t="s">
        <v>215</v>
      </c>
      <c r="BL1904" s="112" t="n">
        <v>4</v>
      </c>
      <c r="BM1904" s="112" t="n">
        <v>4</v>
      </c>
      <c r="BN1904" s="112" t="n">
        <v>4</v>
      </c>
      <c r="BO1904" s="111" t="n">
        <v>20</v>
      </c>
      <c r="BP1904" s="125"/>
      <c r="BQ1904" s="127"/>
    </row>
    <row r="1905" customFormat="false" ht="13.8" hidden="false" customHeight="false" outlineLevel="0" collapsed="false">
      <c r="A1905" s="0" t="s">
        <v>12293</v>
      </c>
      <c r="B1905" s="0" t="s">
        <v>11069</v>
      </c>
      <c r="C1905" s="0" t="s">
        <v>234</v>
      </c>
      <c r="D1905" s="0" t="s">
        <v>193</v>
      </c>
      <c r="E1905" s="0" t="s">
        <v>194</v>
      </c>
      <c r="F1905" s="0" t="s">
        <v>195</v>
      </c>
      <c r="G1905" s="0" t="s">
        <v>196</v>
      </c>
      <c r="H1905" s="0" t="s">
        <v>197</v>
      </c>
      <c r="J1905" s="111" t="n">
        <v>1</v>
      </c>
      <c r="K1905" s="0" t="s">
        <v>198</v>
      </c>
      <c r="L1905" s="0" t="s">
        <v>198</v>
      </c>
      <c r="M1905" s="0" t="s">
        <v>274</v>
      </c>
      <c r="O1905" s="0" t="s">
        <v>237</v>
      </c>
      <c r="P1905" s="132"/>
      <c r="Q1905" s="120" t="s">
        <v>200</v>
      </c>
      <c r="R1905" s="0" t="s">
        <v>16</v>
      </c>
      <c r="S1905" s="0" t="s">
        <v>201</v>
      </c>
      <c r="T1905" s="132" t="s">
        <v>908</v>
      </c>
      <c r="U1905" s="0" t="s">
        <v>285</v>
      </c>
      <c r="V1905" s="0" t="s">
        <v>1790</v>
      </c>
      <c r="W1905" s="110" t="s">
        <v>204</v>
      </c>
      <c r="X1905" s="111" t="n">
        <v>2018</v>
      </c>
      <c r="Y1905" s="111" t="s">
        <v>498</v>
      </c>
      <c r="Z1905" s="111" t="s">
        <v>198</v>
      </c>
      <c r="AA1905" s="122" t="s">
        <v>200</v>
      </c>
      <c r="AB1905" s="0" t="s">
        <v>12294</v>
      </c>
      <c r="AC1905" s="0" t="s">
        <v>12295</v>
      </c>
      <c r="AD1905" s="111" t="n">
        <v>2018</v>
      </c>
      <c r="AE1905" s="111" t="s">
        <v>198</v>
      </c>
      <c r="AI1905" s="111" t="s">
        <v>207</v>
      </c>
      <c r="AK1905" s="111" t="str">
        <f aca="false">(AB1905)</f>
        <v>Game atelier</v>
      </c>
      <c r="AM1905" s="111" t="n">
        <f aca="false">AD1905</f>
        <v>2018</v>
      </c>
      <c r="AN1905" s="111" t="s">
        <v>510</v>
      </c>
      <c r="AQ1905" s="132" t="s">
        <v>908</v>
      </c>
      <c r="AS1905" s="0" t="s">
        <v>11111</v>
      </c>
      <c r="AU1905" s="0" t="s">
        <v>332</v>
      </c>
      <c r="AZ1905" s="0" t="s">
        <v>12296</v>
      </c>
      <c r="BA1905" s="124" t="s">
        <v>200</v>
      </c>
      <c r="BB1905" s="0" t="s">
        <v>248</v>
      </c>
      <c r="BC1905" s="0" t="s">
        <v>12297</v>
      </c>
      <c r="BD1905" s="0" t="s">
        <v>12298</v>
      </c>
      <c r="BE1905" s="0" t="s">
        <v>12299</v>
      </c>
      <c r="BG1905" s="125" t="s">
        <v>200</v>
      </c>
      <c r="BH1905" s="0" t="s">
        <v>253</v>
      </c>
      <c r="BI1905" s="112" t="n">
        <v>810893030028</v>
      </c>
      <c r="BJ1905" s="126" t="s">
        <v>200</v>
      </c>
      <c r="BK1905" s="0" t="s">
        <v>215</v>
      </c>
      <c r="BL1905" s="112" t="n">
        <v>4</v>
      </c>
      <c r="BM1905" s="112" t="n">
        <v>4</v>
      </c>
      <c r="BN1905" s="112" t="n">
        <v>4</v>
      </c>
      <c r="BO1905" s="111" t="n">
        <v>20</v>
      </c>
      <c r="BP1905" s="125" t="s">
        <v>200</v>
      </c>
      <c r="BQ1905" s="127" t="s">
        <v>216</v>
      </c>
    </row>
    <row r="1906" customFormat="false" ht="13.8" hidden="false" customHeight="false" outlineLevel="0" collapsed="false">
      <c r="A1906" s="0" t="s">
        <v>12300</v>
      </c>
      <c r="B1906" s="0" t="s">
        <v>11069</v>
      </c>
      <c r="C1906" s="131" t="s">
        <v>1408</v>
      </c>
      <c r="D1906" s="131" t="s">
        <v>1869</v>
      </c>
      <c r="E1906" s="0" t="s">
        <v>194</v>
      </c>
      <c r="F1906" s="0" t="s">
        <v>195</v>
      </c>
      <c r="G1906" s="0" t="s">
        <v>330</v>
      </c>
      <c r="H1906" s="0" t="s">
        <v>197</v>
      </c>
      <c r="J1906" s="111" t="n">
        <v>1</v>
      </c>
      <c r="K1906" s="131" t="s">
        <v>198</v>
      </c>
      <c r="L1906" s="131" t="s">
        <v>198</v>
      </c>
      <c r="M1906" s="0" t="s">
        <v>199</v>
      </c>
      <c r="Q1906" s="120" t="s">
        <v>200</v>
      </c>
      <c r="R1906" s="0" t="s">
        <v>16</v>
      </c>
      <c r="S1906" s="0" t="s">
        <v>201</v>
      </c>
      <c r="T1906" s="0" t="s">
        <v>198</v>
      </c>
      <c r="U1906" s="0" t="s">
        <v>202</v>
      </c>
      <c r="V1906" s="0" t="s">
        <v>1790</v>
      </c>
      <c r="W1906" s="110" t="s">
        <v>204</v>
      </c>
      <c r="X1906" s="111" t="n">
        <v>2021</v>
      </c>
      <c r="Y1906" s="111" t="s">
        <v>498</v>
      </c>
      <c r="Z1906" s="111" t="s">
        <v>757</v>
      </c>
      <c r="AA1906" s="122" t="s">
        <v>200</v>
      </c>
      <c r="AB1906" s="0" t="s">
        <v>543</v>
      </c>
      <c r="AC1906" s="0" t="s">
        <v>6991</v>
      </c>
      <c r="AD1906" s="111" t="n">
        <v>2021</v>
      </c>
      <c r="AE1906" s="111" t="s">
        <v>1004</v>
      </c>
      <c r="AG1906" s="111" t="s">
        <v>200</v>
      </c>
      <c r="AH1906" s="111" t="s">
        <v>200</v>
      </c>
      <c r="AI1906" s="111" t="s">
        <v>207</v>
      </c>
      <c r="AK1906" s="111" t="str">
        <f aca="false">(AB1906)</f>
        <v>Capcom</v>
      </c>
      <c r="AM1906" s="111" t="n">
        <f aca="false">AD1906</f>
        <v>2021</v>
      </c>
      <c r="AN1906" s="111" t="s">
        <v>208</v>
      </c>
      <c r="AT1906" s="0" t="s">
        <v>12301</v>
      </c>
      <c r="AU1906" s="0" t="s">
        <v>332</v>
      </c>
      <c r="AZ1906" s="0" t="s">
        <v>12302</v>
      </c>
      <c r="BA1906" s="124" t="s">
        <v>200</v>
      </c>
      <c r="BB1906" s="0" t="s">
        <v>462</v>
      </c>
      <c r="BC1906" s="0" t="s">
        <v>12303</v>
      </c>
      <c r="BD1906" s="0" t="s">
        <v>12304</v>
      </c>
      <c r="BE1906" s="104" t="s">
        <v>12305</v>
      </c>
      <c r="BG1906" s="125" t="s">
        <v>200</v>
      </c>
      <c r="BH1906" s="0" t="s">
        <v>253</v>
      </c>
      <c r="BI1906" s="112" t="n">
        <v>45496427894</v>
      </c>
      <c r="BJ1906" s="126" t="s">
        <v>200</v>
      </c>
      <c r="BK1906" s="0" t="s">
        <v>215</v>
      </c>
      <c r="BL1906" s="112" t="n">
        <v>4</v>
      </c>
      <c r="BM1906" s="112" t="n">
        <v>4</v>
      </c>
      <c r="BN1906" s="112" t="n">
        <v>4</v>
      </c>
      <c r="BO1906" s="111" t="n">
        <v>20</v>
      </c>
      <c r="BP1906" s="125" t="s">
        <v>200</v>
      </c>
      <c r="BQ1906" s="127"/>
    </row>
    <row r="1907" customFormat="false" ht="13.8" hidden="false" customHeight="false" outlineLevel="0" collapsed="false">
      <c r="A1907" s="0" t="s">
        <v>12306</v>
      </c>
      <c r="B1907" s="0" t="s">
        <v>11069</v>
      </c>
      <c r="C1907" s="0" t="s">
        <v>1267</v>
      </c>
      <c r="D1907" s="0" t="s">
        <v>1526</v>
      </c>
      <c r="E1907" s="0" t="s">
        <v>194</v>
      </c>
      <c r="F1907" s="0" t="s">
        <v>2487</v>
      </c>
      <c r="G1907" s="0" t="s">
        <v>330</v>
      </c>
      <c r="H1907" s="0" t="s">
        <v>197</v>
      </c>
      <c r="J1907" s="111" t="n">
        <v>2</v>
      </c>
      <c r="K1907" s="0" t="s">
        <v>198</v>
      </c>
      <c r="L1907" s="0" t="s">
        <v>1050</v>
      </c>
      <c r="M1907" s="0" t="s">
        <v>199</v>
      </c>
      <c r="O1907" s="0" t="s">
        <v>458</v>
      </c>
      <c r="Q1907" s="120"/>
      <c r="R1907" s="0" t="s">
        <v>16</v>
      </c>
      <c r="S1907" s="0" t="s">
        <v>5247</v>
      </c>
      <c r="T1907" s="0" t="s">
        <v>198</v>
      </c>
      <c r="U1907" s="0" t="s">
        <v>202</v>
      </c>
      <c r="V1907" s="0" t="s">
        <v>1790</v>
      </c>
      <c r="W1907" s="110" t="s">
        <v>204</v>
      </c>
      <c r="X1907" s="111" t="n">
        <v>2020</v>
      </c>
      <c r="Y1907" s="111" t="s">
        <v>205</v>
      </c>
      <c r="Z1907" s="111" t="s">
        <v>757</v>
      </c>
      <c r="AA1907" s="122"/>
      <c r="AB1907" s="0" t="s">
        <v>12307</v>
      </c>
      <c r="AC1907" s="0" t="s">
        <v>11516</v>
      </c>
      <c r="AD1907" s="111" t="n">
        <v>2020</v>
      </c>
      <c r="AE1907" s="111" t="s">
        <v>5241</v>
      </c>
      <c r="AI1907" s="111" t="s">
        <v>294</v>
      </c>
      <c r="AJ1907" s="111" t="s">
        <v>1793</v>
      </c>
      <c r="AK1907" s="111" t="s">
        <v>12307</v>
      </c>
      <c r="AM1907" s="111" t="n">
        <v>2018</v>
      </c>
      <c r="AN1907" s="111" t="s">
        <v>3156</v>
      </c>
      <c r="AQ1907" s="132"/>
      <c r="AT1907" s="104" t="s">
        <v>2832</v>
      </c>
      <c r="AU1907" s="0" t="s">
        <v>227</v>
      </c>
      <c r="AZ1907" s="0" t="s">
        <v>12308</v>
      </c>
      <c r="BA1907" s="124" t="s">
        <v>200</v>
      </c>
      <c r="BB1907" s="0" t="s">
        <v>248</v>
      </c>
      <c r="BC1907" s="0" t="s">
        <v>12309</v>
      </c>
      <c r="BD1907" s="0" t="s">
        <v>12310</v>
      </c>
      <c r="BE1907" s="0" t="s">
        <v>12311</v>
      </c>
      <c r="BG1907" s="125"/>
      <c r="BH1907" s="0" t="s">
        <v>253</v>
      </c>
      <c r="BI1907" s="112" t="n">
        <v>604565178305</v>
      </c>
      <c r="BJ1907" s="126"/>
      <c r="BK1907" s="0" t="s">
        <v>215</v>
      </c>
      <c r="BL1907" s="112" t="n">
        <v>4</v>
      </c>
      <c r="BM1907" s="112" t="n">
        <v>4</v>
      </c>
      <c r="BN1907" s="112" t="n">
        <v>4</v>
      </c>
      <c r="BO1907" s="111" t="n">
        <v>20</v>
      </c>
      <c r="BP1907" s="125"/>
      <c r="BQ1907" s="127"/>
    </row>
    <row r="1908" customFormat="false" ht="13.8" hidden="false" customHeight="false" outlineLevel="0" collapsed="false">
      <c r="A1908" s="0" t="s">
        <v>12312</v>
      </c>
      <c r="B1908" s="0" t="s">
        <v>11069</v>
      </c>
      <c r="C1908" s="0" t="s">
        <v>329</v>
      </c>
      <c r="D1908" s="0" t="s">
        <v>193</v>
      </c>
      <c r="E1908" s="0" t="s">
        <v>194</v>
      </c>
      <c r="F1908" s="0" t="s">
        <v>1509</v>
      </c>
      <c r="G1908" s="0" t="s">
        <v>196</v>
      </c>
      <c r="H1908" s="0" t="s">
        <v>197</v>
      </c>
      <c r="J1908" s="111" t="n">
        <v>1</v>
      </c>
      <c r="K1908" s="0" t="s">
        <v>198</v>
      </c>
      <c r="L1908" s="0" t="s">
        <v>198</v>
      </c>
      <c r="M1908" s="0" t="s">
        <v>199</v>
      </c>
      <c r="O1908" s="0" t="s">
        <v>200</v>
      </c>
      <c r="P1908" s="132"/>
      <c r="Q1908" s="120"/>
      <c r="R1908" s="0" t="s">
        <v>16</v>
      </c>
      <c r="S1908" s="0" t="s">
        <v>1834</v>
      </c>
      <c r="T1908" s="104" t="s">
        <v>6929</v>
      </c>
      <c r="U1908" s="0" t="s">
        <v>239</v>
      </c>
      <c r="V1908" s="0" t="s">
        <v>1790</v>
      </c>
      <c r="W1908" s="110" t="s">
        <v>204</v>
      </c>
      <c r="X1908" s="111" t="n">
        <v>2020</v>
      </c>
      <c r="Y1908" s="111" t="s">
        <v>205</v>
      </c>
      <c r="Z1908" s="111" t="s">
        <v>757</v>
      </c>
      <c r="AA1908" s="122"/>
      <c r="AB1908" s="0" t="s">
        <v>12313</v>
      </c>
      <c r="AC1908" s="0" t="s">
        <v>12314</v>
      </c>
      <c r="AD1908" s="111" t="s">
        <v>198</v>
      </c>
      <c r="AE1908" s="111" t="s">
        <v>5241</v>
      </c>
      <c r="AI1908" s="111" t="s">
        <v>294</v>
      </c>
      <c r="AJ1908" s="111" t="s">
        <v>3813</v>
      </c>
      <c r="AK1908" s="111" t="s">
        <v>12313</v>
      </c>
      <c r="AM1908" s="111" t="n">
        <v>1997</v>
      </c>
      <c r="AN1908" s="111" t="s">
        <v>208</v>
      </c>
      <c r="AQ1908" s="132"/>
      <c r="AT1908" s="0" t="s">
        <v>381</v>
      </c>
      <c r="AU1908" s="0" t="s">
        <v>227</v>
      </c>
      <c r="AV1908" s="0" t="s">
        <v>12315</v>
      </c>
      <c r="AZ1908" s="0" t="s">
        <v>12316</v>
      </c>
      <c r="BA1908" s="124" t="s">
        <v>200</v>
      </c>
      <c r="BB1908" s="0" t="s">
        <v>210</v>
      </c>
      <c r="BC1908" s="0" t="s">
        <v>12317</v>
      </c>
      <c r="BE1908" s="0" t="s">
        <v>12318</v>
      </c>
      <c r="BG1908" s="125"/>
      <c r="BH1908" s="0" t="s">
        <v>7721</v>
      </c>
      <c r="BI1908" s="112" t="n">
        <v>4570093540012</v>
      </c>
      <c r="BJ1908" s="126"/>
      <c r="BK1908" s="0" t="s">
        <v>215</v>
      </c>
      <c r="BL1908" s="112" t="n">
        <v>4</v>
      </c>
      <c r="BM1908" s="112" t="n">
        <v>4</v>
      </c>
      <c r="BN1908" s="112" t="n">
        <v>4</v>
      </c>
      <c r="BO1908" s="111" t="n">
        <v>40</v>
      </c>
      <c r="BP1908" s="125"/>
      <c r="BQ1908" s="127"/>
    </row>
    <row r="1909" customFormat="false" ht="13.8" hidden="false" customHeight="false" outlineLevel="0" collapsed="false">
      <c r="A1909" s="0" t="s">
        <v>12319</v>
      </c>
      <c r="B1909" s="0" t="s">
        <v>11069</v>
      </c>
      <c r="C1909" s="131" t="s">
        <v>6012</v>
      </c>
      <c r="D1909" s="131" t="s">
        <v>5032</v>
      </c>
      <c r="E1909" s="0" t="s">
        <v>194</v>
      </c>
      <c r="F1909" s="0" t="s">
        <v>195</v>
      </c>
      <c r="G1909" s="0" t="s">
        <v>330</v>
      </c>
      <c r="H1909" s="0" t="s">
        <v>197</v>
      </c>
      <c r="J1909" s="111" t="n">
        <v>1</v>
      </c>
      <c r="K1909" s="0" t="s">
        <v>198</v>
      </c>
      <c r="L1909" s="0" t="s">
        <v>198</v>
      </c>
      <c r="M1909" s="0" t="s">
        <v>199</v>
      </c>
      <c r="Q1909" s="120" t="s">
        <v>200</v>
      </c>
      <c r="R1909" s="0" t="s">
        <v>16</v>
      </c>
      <c r="S1909" s="0" t="s">
        <v>201</v>
      </c>
      <c r="T1909" s="0" t="s">
        <v>198</v>
      </c>
      <c r="U1909" s="0" t="s">
        <v>202</v>
      </c>
      <c r="V1909" s="0" t="s">
        <v>1790</v>
      </c>
      <c r="W1909" s="110" t="s">
        <v>204</v>
      </c>
      <c r="X1909" s="111" t="n">
        <v>2018</v>
      </c>
      <c r="Z1909" s="111" t="s">
        <v>221</v>
      </c>
      <c r="AA1909" s="122" t="s">
        <v>200</v>
      </c>
      <c r="AB1909" s="0" t="s">
        <v>12320</v>
      </c>
      <c r="AC1909" s="0" t="s">
        <v>5335</v>
      </c>
      <c r="AD1909" s="111" t="n">
        <v>2018</v>
      </c>
      <c r="AE1909" s="111" t="s">
        <v>198</v>
      </c>
      <c r="AI1909" s="111" t="s">
        <v>294</v>
      </c>
      <c r="AJ1909" s="111" t="s">
        <v>1793</v>
      </c>
      <c r="AK1909" s="0" t="s">
        <v>12320</v>
      </c>
      <c r="AM1909" s="111" t="n">
        <v>2018</v>
      </c>
      <c r="AN1909" s="111" t="s">
        <v>3156</v>
      </c>
      <c r="AU1909" s="0" t="s">
        <v>332</v>
      </c>
      <c r="AZ1909" s="0" t="s">
        <v>12321</v>
      </c>
      <c r="BA1909" s="124" t="s">
        <v>200</v>
      </c>
      <c r="BB1909" s="0" t="s">
        <v>248</v>
      </c>
      <c r="BC1909" s="0" t="s">
        <v>12322</v>
      </c>
      <c r="BE1909" s="0" t="s">
        <v>12323</v>
      </c>
      <c r="BF1909" s="0" t="s">
        <v>12324</v>
      </c>
      <c r="BG1909" s="125" t="s">
        <v>200</v>
      </c>
      <c r="BH1909" s="0" t="s">
        <v>253</v>
      </c>
      <c r="BI1909" s="112" t="n">
        <v>5060264372386</v>
      </c>
      <c r="BJ1909" s="126" t="s">
        <v>200</v>
      </c>
      <c r="BK1909" s="0" t="s">
        <v>215</v>
      </c>
      <c r="BL1909" s="112" t="n">
        <v>4</v>
      </c>
      <c r="BM1909" s="112" t="n">
        <v>4</v>
      </c>
      <c r="BN1909" s="112" t="n">
        <v>4</v>
      </c>
      <c r="BO1909" s="111" t="n">
        <v>20</v>
      </c>
      <c r="BP1909" s="125" t="s">
        <v>200</v>
      </c>
      <c r="BQ1909" s="127" t="s">
        <v>216</v>
      </c>
    </row>
    <row r="1910" customFormat="false" ht="13.8" hidden="false" customHeight="false" outlineLevel="0" collapsed="false">
      <c r="A1910" s="0" t="s">
        <v>12325</v>
      </c>
      <c r="B1910" s="0" t="s">
        <v>11069</v>
      </c>
      <c r="C1910" s="131" t="s">
        <v>558</v>
      </c>
      <c r="D1910" s="131" t="s">
        <v>5239</v>
      </c>
      <c r="E1910" s="0" t="s">
        <v>194</v>
      </c>
      <c r="F1910" s="0" t="s">
        <v>1509</v>
      </c>
      <c r="G1910" s="0" t="s">
        <v>196</v>
      </c>
      <c r="H1910" s="0" t="s">
        <v>1287</v>
      </c>
      <c r="J1910" s="111" t="n">
        <v>2</v>
      </c>
      <c r="K1910" s="0" t="s">
        <v>198</v>
      </c>
      <c r="L1910" s="0" t="s">
        <v>533</v>
      </c>
      <c r="M1910" s="0" t="s">
        <v>199</v>
      </c>
      <c r="O1910" s="0" t="s">
        <v>200</v>
      </c>
      <c r="Q1910" s="120"/>
      <c r="R1910" s="0" t="s">
        <v>16</v>
      </c>
      <c r="S1910" s="0" t="s">
        <v>5247</v>
      </c>
      <c r="T1910" s="0" t="s">
        <v>198</v>
      </c>
      <c r="U1910" s="0" t="s">
        <v>285</v>
      </c>
      <c r="V1910" s="0" t="s">
        <v>1790</v>
      </c>
      <c r="W1910" s="110" t="s">
        <v>204</v>
      </c>
      <c r="X1910" s="111" t="n">
        <v>2020</v>
      </c>
      <c r="Y1910" s="111" t="s">
        <v>205</v>
      </c>
      <c r="Z1910" s="111" t="s">
        <v>221</v>
      </c>
      <c r="AA1910" s="122" t="s">
        <v>200</v>
      </c>
      <c r="AB1910" s="0" t="s">
        <v>11942</v>
      </c>
      <c r="AC1910" s="0" t="s">
        <v>5258</v>
      </c>
      <c r="AD1910" s="111" t="s">
        <v>198</v>
      </c>
      <c r="AE1910" s="111" t="s">
        <v>198</v>
      </c>
      <c r="AI1910" s="111" t="s">
        <v>294</v>
      </c>
      <c r="AJ1910" s="111" t="s">
        <v>1793</v>
      </c>
      <c r="AK1910" s="0" t="s">
        <v>11942</v>
      </c>
      <c r="AM1910" s="111" t="n">
        <v>2016</v>
      </c>
      <c r="AN1910" s="111" t="s">
        <v>510</v>
      </c>
      <c r="AR1910" s="0" t="s">
        <v>12326</v>
      </c>
      <c r="AS1910" s="0" t="s">
        <v>200</v>
      </c>
      <c r="AT1910" s="0" t="s">
        <v>200</v>
      </c>
      <c r="AU1910" s="0" t="s">
        <v>12327</v>
      </c>
      <c r="AZ1910" s="0" t="s">
        <v>12328</v>
      </c>
      <c r="BA1910" s="124" t="s">
        <v>200</v>
      </c>
      <c r="BB1910" s="0" t="s">
        <v>248</v>
      </c>
      <c r="BC1910" s="0" t="s">
        <v>12329</v>
      </c>
      <c r="BE1910" s="0" t="s">
        <v>12330</v>
      </c>
      <c r="BF1910" s="0" t="s">
        <v>12331</v>
      </c>
      <c r="BG1910" s="125"/>
      <c r="BH1910" s="0" t="s">
        <v>253</v>
      </c>
      <c r="BI1910" s="112" t="s">
        <v>12332</v>
      </c>
      <c r="BJ1910" s="126"/>
      <c r="BK1910" s="0" t="s">
        <v>215</v>
      </c>
      <c r="BL1910" s="112" t="n">
        <v>4</v>
      </c>
      <c r="BM1910" s="112" t="n">
        <v>4</v>
      </c>
      <c r="BN1910" s="112" t="n">
        <v>4</v>
      </c>
      <c r="BO1910" s="111" t="n">
        <v>20</v>
      </c>
      <c r="BP1910" s="125"/>
      <c r="BQ1910" s="127"/>
    </row>
    <row r="1911" customFormat="false" ht="13.8" hidden="false" customHeight="false" outlineLevel="0" collapsed="false">
      <c r="A1911" s="0" t="s">
        <v>12333</v>
      </c>
      <c r="B1911" s="0" t="s">
        <v>11069</v>
      </c>
      <c r="C1911" s="0" t="s">
        <v>369</v>
      </c>
      <c r="D1911" s="0" t="s">
        <v>1333</v>
      </c>
      <c r="E1911" s="0" t="s">
        <v>194</v>
      </c>
      <c r="F1911" s="0" t="s">
        <v>195</v>
      </c>
      <c r="G1911" s="0" t="s">
        <v>196</v>
      </c>
      <c r="H1911" s="0" t="s">
        <v>400</v>
      </c>
      <c r="I1911" s="0" t="s">
        <v>401</v>
      </c>
      <c r="J1911" s="111" t="n">
        <v>4</v>
      </c>
      <c r="K1911" s="0" t="s">
        <v>198</v>
      </c>
      <c r="L1911" s="0" t="s">
        <v>533</v>
      </c>
      <c r="M1911" s="0" t="s">
        <v>274</v>
      </c>
      <c r="O1911" s="0" t="s">
        <v>534</v>
      </c>
      <c r="Q1911" s="120" t="s">
        <v>200</v>
      </c>
      <c r="R1911" s="0" t="s">
        <v>16</v>
      </c>
      <c r="S1911" s="0" t="s">
        <v>201</v>
      </c>
      <c r="T1911" s="0" t="s">
        <v>198</v>
      </c>
      <c r="U1911" s="0" t="s">
        <v>202</v>
      </c>
      <c r="V1911" s="0" t="s">
        <v>1790</v>
      </c>
      <c r="W1911" s="110" t="s">
        <v>204</v>
      </c>
      <c r="X1911" s="111" t="n">
        <v>2020</v>
      </c>
      <c r="Z1911" s="111" t="s">
        <v>198</v>
      </c>
      <c r="AA1911" s="122" t="s">
        <v>200</v>
      </c>
      <c r="AB1911" s="0" t="s">
        <v>11605</v>
      </c>
      <c r="AC1911" s="0" t="s">
        <v>5144</v>
      </c>
      <c r="AD1911" s="111" t="n">
        <v>2020</v>
      </c>
      <c r="AE1911" s="111" t="s">
        <v>198</v>
      </c>
      <c r="AI1911" s="111" t="s">
        <v>207</v>
      </c>
      <c r="AK1911" s="111" t="str">
        <f aca="false">(AB1911)</f>
        <v>SMG studio</v>
      </c>
      <c r="AM1911" s="111" t="n">
        <f aca="false">AD1911</f>
        <v>2020</v>
      </c>
      <c r="AN1911" s="111" t="s">
        <v>5341</v>
      </c>
      <c r="AS1911" s="0" t="s">
        <v>200</v>
      </c>
      <c r="AU1911" s="0" t="s">
        <v>434</v>
      </c>
      <c r="AV1911" s="0" t="s">
        <v>200</v>
      </c>
      <c r="AY1911" s="0" t="s">
        <v>5044</v>
      </c>
      <c r="AZ1911" s="0" t="s">
        <v>12334</v>
      </c>
      <c r="BA1911" s="124" t="s">
        <v>200</v>
      </c>
      <c r="BB1911" s="0" t="s">
        <v>462</v>
      </c>
      <c r="BC1911" s="0" t="s">
        <v>12335</v>
      </c>
      <c r="BD1911" s="0" t="s">
        <v>200</v>
      </c>
      <c r="BE1911" s="0" t="s">
        <v>12336</v>
      </c>
      <c r="BG1911" s="125" t="s">
        <v>200</v>
      </c>
      <c r="BH1911" s="0" t="s">
        <v>253</v>
      </c>
      <c r="BI1911" s="112" t="n">
        <v>5056208807472</v>
      </c>
      <c r="BJ1911" s="126" t="s">
        <v>200</v>
      </c>
      <c r="BK1911" s="0" t="s">
        <v>215</v>
      </c>
      <c r="BL1911" s="112" t="n">
        <v>4</v>
      </c>
      <c r="BM1911" s="112" t="n">
        <v>4</v>
      </c>
      <c r="BN1911" s="112" t="n">
        <v>4</v>
      </c>
      <c r="BO1911" s="111" t="n">
        <v>20</v>
      </c>
      <c r="BP1911" s="125" t="s">
        <v>200</v>
      </c>
      <c r="BQ1911" s="127" t="s">
        <v>216</v>
      </c>
    </row>
    <row r="1912" customFormat="false" ht="13.8" hidden="false" customHeight="false" outlineLevel="0" collapsed="false">
      <c r="A1912" s="0" t="s">
        <v>12337</v>
      </c>
      <c r="B1912" s="0" t="s">
        <v>11069</v>
      </c>
      <c r="C1912" s="0" t="s">
        <v>234</v>
      </c>
      <c r="D1912" s="0" t="s">
        <v>193</v>
      </c>
      <c r="E1912" s="0" t="s">
        <v>194</v>
      </c>
      <c r="F1912" s="0" t="s">
        <v>12338</v>
      </c>
      <c r="G1912" s="0" t="s">
        <v>196</v>
      </c>
      <c r="H1912" s="0" t="s">
        <v>197</v>
      </c>
      <c r="J1912" s="111" t="n">
        <v>4</v>
      </c>
      <c r="K1912" s="131" t="s">
        <v>2825</v>
      </c>
      <c r="L1912" s="0" t="s">
        <v>533</v>
      </c>
      <c r="M1912" s="0" t="s">
        <v>199</v>
      </c>
      <c r="Q1912" s="120"/>
      <c r="R1912" s="0" t="s">
        <v>16</v>
      </c>
      <c r="S1912" s="0" t="s">
        <v>5247</v>
      </c>
      <c r="T1912" s="0" t="s">
        <v>198</v>
      </c>
      <c r="U1912" s="0" t="s">
        <v>285</v>
      </c>
      <c r="V1912" s="0" t="s">
        <v>1790</v>
      </c>
      <c r="W1912" s="110" t="s">
        <v>204</v>
      </c>
      <c r="X1912" s="111" t="n">
        <v>2019</v>
      </c>
      <c r="Y1912" s="111" t="s">
        <v>205</v>
      </c>
      <c r="Z1912" s="111" t="s">
        <v>198</v>
      </c>
      <c r="AA1912" s="122"/>
      <c r="AB1912" s="0" t="s">
        <v>12339</v>
      </c>
      <c r="AC1912" s="0" t="s">
        <v>5249</v>
      </c>
      <c r="AD1912" s="111" t="s">
        <v>198</v>
      </c>
      <c r="AE1912" s="111" t="s">
        <v>222</v>
      </c>
      <c r="AI1912" s="111" t="s">
        <v>294</v>
      </c>
      <c r="AJ1912" s="111" t="s">
        <v>4695</v>
      </c>
      <c r="AK1912" s="111" t="s">
        <v>12339</v>
      </c>
      <c r="AM1912" s="111" t="n">
        <v>2009</v>
      </c>
      <c r="AN1912" s="111" t="s">
        <v>297</v>
      </c>
      <c r="AT1912" s="0" t="s">
        <v>5881</v>
      </c>
      <c r="AU1912" s="0" t="s">
        <v>244</v>
      </c>
      <c r="AV1912" s="0" t="s">
        <v>200</v>
      </c>
      <c r="AZ1912" s="0" t="s">
        <v>12340</v>
      </c>
      <c r="BA1912" s="124" t="s">
        <v>200</v>
      </c>
      <c r="BB1912" s="0" t="s">
        <v>248</v>
      </c>
      <c r="BC1912" s="0" t="s">
        <v>12341</v>
      </c>
      <c r="BD1912" s="0" t="s">
        <v>12342</v>
      </c>
      <c r="BE1912" s="0" t="s">
        <v>12343</v>
      </c>
      <c r="BF1912" s="0" t="s">
        <v>12344</v>
      </c>
      <c r="BG1912" s="125"/>
      <c r="BH1912" s="0" t="s">
        <v>253</v>
      </c>
      <c r="BI1912" s="112" t="n">
        <v>819976023124</v>
      </c>
      <c r="BJ1912" s="126"/>
      <c r="BK1912" s="0" t="s">
        <v>215</v>
      </c>
      <c r="BL1912" s="112" t="n">
        <v>4</v>
      </c>
      <c r="BM1912" s="112" t="n">
        <v>4</v>
      </c>
      <c r="BN1912" s="112" t="n">
        <v>4</v>
      </c>
      <c r="BO1912" s="111" t="n">
        <v>40</v>
      </c>
      <c r="BP1912" s="125"/>
      <c r="BQ1912" s="127" t="s">
        <v>216</v>
      </c>
    </row>
    <row r="1913" customFormat="false" ht="13.8" hidden="false" customHeight="false" outlineLevel="0" collapsed="false">
      <c r="A1913" s="0" t="s">
        <v>12345</v>
      </c>
      <c r="B1913" s="0" t="s">
        <v>11069</v>
      </c>
      <c r="C1913" s="0" t="s">
        <v>2655</v>
      </c>
      <c r="D1913" s="0" t="s">
        <v>193</v>
      </c>
      <c r="E1913" s="0" t="s">
        <v>848</v>
      </c>
      <c r="F1913" s="0" t="s">
        <v>848</v>
      </c>
      <c r="G1913" s="0" t="s">
        <v>848</v>
      </c>
      <c r="H1913" s="0" t="s">
        <v>400</v>
      </c>
      <c r="I1913" s="0" t="s">
        <v>401</v>
      </c>
      <c r="J1913" s="111" t="n">
        <v>2</v>
      </c>
      <c r="K1913" s="0" t="s">
        <v>198</v>
      </c>
      <c r="L1913" s="0" t="s">
        <v>392</v>
      </c>
      <c r="M1913" s="0" t="s">
        <v>199</v>
      </c>
      <c r="O1913" s="0" t="s">
        <v>200</v>
      </c>
      <c r="Q1913" s="120" t="s">
        <v>200</v>
      </c>
      <c r="R1913" s="0" t="s">
        <v>16</v>
      </c>
      <c r="S1913" s="0" t="s">
        <v>201</v>
      </c>
      <c r="T1913" s="0" t="s">
        <v>198</v>
      </c>
      <c r="U1913" s="0" t="s">
        <v>239</v>
      </c>
      <c r="V1913" s="0" t="s">
        <v>1790</v>
      </c>
      <c r="W1913" s="110" t="s">
        <v>204</v>
      </c>
      <c r="X1913" s="111" t="n">
        <v>2020</v>
      </c>
      <c r="Y1913" s="111" t="s">
        <v>205</v>
      </c>
      <c r="Z1913" s="111" t="s">
        <v>198</v>
      </c>
      <c r="AA1913" s="122" t="s">
        <v>200</v>
      </c>
      <c r="AB1913" s="131" t="s">
        <v>5006</v>
      </c>
      <c r="AC1913" s="0" t="s">
        <v>5016</v>
      </c>
      <c r="AD1913" s="111" t="s">
        <v>198</v>
      </c>
      <c r="AE1913" s="111" t="s">
        <v>222</v>
      </c>
      <c r="AI1913" s="111" t="s">
        <v>294</v>
      </c>
      <c r="AJ1913" s="111" t="s">
        <v>295</v>
      </c>
      <c r="AK1913" s="111" t="s">
        <v>370</v>
      </c>
      <c r="AL1913" s="0" t="s">
        <v>216</v>
      </c>
      <c r="AM1913" s="111" t="s">
        <v>849</v>
      </c>
      <c r="AN1913" s="111" t="s">
        <v>208</v>
      </c>
      <c r="AP1913" s="0" t="s">
        <v>200</v>
      </c>
      <c r="AQ1913" s="0" t="s">
        <v>200</v>
      </c>
      <c r="AR1913" s="0" t="s">
        <v>371</v>
      </c>
      <c r="AS1913" s="0" t="s">
        <v>372</v>
      </c>
      <c r="AT1913" s="0" t="s">
        <v>8781</v>
      </c>
      <c r="AU1913" s="0" t="s">
        <v>200</v>
      </c>
      <c r="AZ1913" s="0" t="s">
        <v>12346</v>
      </c>
      <c r="BA1913" s="124" t="s">
        <v>200</v>
      </c>
      <c r="BB1913" s="0" t="s">
        <v>325</v>
      </c>
      <c r="BC1913" s="0" t="s">
        <v>12347</v>
      </c>
      <c r="BD1913" s="0" t="s">
        <v>200</v>
      </c>
      <c r="BE1913" s="0" t="s">
        <v>12348</v>
      </c>
      <c r="BF1913" s="0" t="s">
        <v>200</v>
      </c>
      <c r="BG1913" s="125" t="s">
        <v>200</v>
      </c>
      <c r="BH1913" s="0" t="s">
        <v>11095</v>
      </c>
      <c r="BI1913" s="112" t="n">
        <v>4582528414867</v>
      </c>
      <c r="BJ1913" s="126" t="s">
        <v>200</v>
      </c>
      <c r="BK1913" s="0" t="s">
        <v>215</v>
      </c>
      <c r="BL1913" s="112" t="n">
        <v>4</v>
      </c>
      <c r="BM1913" s="112" t="n">
        <v>4</v>
      </c>
      <c r="BN1913" s="112" t="n">
        <v>4</v>
      </c>
      <c r="BO1913" s="111" t="n">
        <v>20</v>
      </c>
      <c r="BP1913" s="125" t="s">
        <v>200</v>
      </c>
      <c r="BQ1913" s="127" t="s">
        <v>216</v>
      </c>
    </row>
    <row r="1914" customFormat="false" ht="13.8" hidden="false" customHeight="false" outlineLevel="0" collapsed="false">
      <c r="A1914" s="0" t="s">
        <v>12349</v>
      </c>
      <c r="B1914" s="0" t="s">
        <v>11069</v>
      </c>
      <c r="C1914" s="0" t="s">
        <v>2655</v>
      </c>
      <c r="D1914" s="0" t="s">
        <v>193</v>
      </c>
      <c r="E1914" s="0" t="s">
        <v>848</v>
      </c>
      <c r="F1914" s="0" t="s">
        <v>848</v>
      </c>
      <c r="G1914" s="0" t="s">
        <v>848</v>
      </c>
      <c r="H1914" s="0" t="s">
        <v>400</v>
      </c>
      <c r="I1914" s="0" t="s">
        <v>401</v>
      </c>
      <c r="J1914" s="111" t="n">
        <v>4</v>
      </c>
      <c r="K1914" s="0" t="s">
        <v>198</v>
      </c>
      <c r="L1914" s="0" t="s">
        <v>392</v>
      </c>
      <c r="M1914" s="0" t="s">
        <v>199</v>
      </c>
      <c r="O1914" s="0" t="s">
        <v>200</v>
      </c>
      <c r="Q1914" s="120" t="s">
        <v>200</v>
      </c>
      <c r="R1914" s="0" t="s">
        <v>16</v>
      </c>
      <c r="S1914" s="0" t="s">
        <v>201</v>
      </c>
      <c r="T1914" s="0" t="s">
        <v>198</v>
      </c>
      <c r="U1914" s="0" t="s">
        <v>285</v>
      </c>
      <c r="V1914" s="0" t="s">
        <v>1790</v>
      </c>
      <c r="W1914" s="110" t="s">
        <v>204</v>
      </c>
      <c r="X1914" s="111" t="n">
        <v>2018</v>
      </c>
      <c r="Y1914" s="111" t="s">
        <v>205</v>
      </c>
      <c r="Z1914" s="111" t="s">
        <v>198</v>
      </c>
      <c r="AA1914" s="122" t="s">
        <v>200</v>
      </c>
      <c r="AB1914" s="131" t="s">
        <v>5006</v>
      </c>
      <c r="AC1914" s="0" t="s">
        <v>5016</v>
      </c>
      <c r="AD1914" s="111" t="s">
        <v>198</v>
      </c>
      <c r="AE1914" s="111" t="s">
        <v>222</v>
      </c>
      <c r="AI1914" s="111" t="s">
        <v>294</v>
      </c>
      <c r="AJ1914" s="111" t="s">
        <v>295</v>
      </c>
      <c r="AK1914" s="111" t="s">
        <v>370</v>
      </c>
      <c r="AL1914" s="0" t="s">
        <v>216</v>
      </c>
      <c r="AM1914" s="111" t="s">
        <v>849</v>
      </c>
      <c r="AN1914" s="111" t="s">
        <v>208</v>
      </c>
      <c r="AP1914" s="0" t="s">
        <v>200</v>
      </c>
      <c r="AQ1914" s="0" t="s">
        <v>200</v>
      </c>
      <c r="AR1914" s="0" t="s">
        <v>371</v>
      </c>
      <c r="AS1914" s="0" t="s">
        <v>372</v>
      </c>
      <c r="AT1914" s="0" t="s">
        <v>8781</v>
      </c>
      <c r="AU1914" s="0" t="s">
        <v>200</v>
      </c>
      <c r="AZ1914" s="0" t="s">
        <v>12350</v>
      </c>
      <c r="BA1914" s="124" t="s">
        <v>200</v>
      </c>
      <c r="BB1914" s="0" t="s">
        <v>248</v>
      </c>
      <c r="BC1914" s="0" t="s">
        <v>12347</v>
      </c>
      <c r="BD1914" s="0" t="s">
        <v>12351</v>
      </c>
      <c r="BE1914" s="0" t="s">
        <v>12352</v>
      </c>
      <c r="BF1914" s="0" t="s">
        <v>200</v>
      </c>
      <c r="BG1914" s="125" t="s">
        <v>200</v>
      </c>
      <c r="BH1914" s="0" t="s">
        <v>253</v>
      </c>
      <c r="BI1914" s="112" t="n">
        <v>3391892000320</v>
      </c>
      <c r="BJ1914" s="126" t="s">
        <v>200</v>
      </c>
      <c r="BK1914" s="0" t="s">
        <v>215</v>
      </c>
      <c r="BL1914" s="112" t="n">
        <v>4</v>
      </c>
      <c r="BM1914" s="112" t="n">
        <v>4</v>
      </c>
      <c r="BN1914" s="112" t="n">
        <v>4</v>
      </c>
      <c r="BO1914" s="111" t="n">
        <v>20</v>
      </c>
      <c r="BP1914" s="125" t="s">
        <v>200</v>
      </c>
      <c r="BQ1914" s="127" t="s">
        <v>216</v>
      </c>
    </row>
    <row r="1915" customFormat="false" ht="13.8" hidden="false" customHeight="false" outlineLevel="0" collapsed="false">
      <c r="A1915" s="0" t="s">
        <v>4667</v>
      </c>
      <c r="B1915" s="0" t="s">
        <v>11069</v>
      </c>
      <c r="C1915" s="0" t="s">
        <v>818</v>
      </c>
      <c r="D1915" s="0" t="s">
        <v>1333</v>
      </c>
      <c r="E1915" s="0" t="s">
        <v>313</v>
      </c>
      <c r="F1915" s="0" t="s">
        <v>314</v>
      </c>
      <c r="G1915" s="0" t="s">
        <v>880</v>
      </c>
      <c r="H1915" s="0" t="s">
        <v>197</v>
      </c>
      <c r="J1915" s="111" t="n">
        <v>1</v>
      </c>
      <c r="K1915" s="0" t="s">
        <v>198</v>
      </c>
      <c r="L1915" s="0" t="s">
        <v>198</v>
      </c>
      <c r="M1915" s="0" t="s">
        <v>199</v>
      </c>
      <c r="O1915" s="0" t="s">
        <v>200</v>
      </c>
      <c r="Q1915" s="120" t="s">
        <v>200</v>
      </c>
      <c r="R1915" s="0" t="s">
        <v>16</v>
      </c>
      <c r="S1915" s="0" t="s">
        <v>201</v>
      </c>
      <c r="T1915" s="0" t="s">
        <v>198</v>
      </c>
      <c r="U1915" s="0" t="s">
        <v>202</v>
      </c>
      <c r="V1915" s="0" t="s">
        <v>1790</v>
      </c>
      <c r="W1915" s="110" t="s">
        <v>204</v>
      </c>
      <c r="X1915" s="111" t="n">
        <v>2020</v>
      </c>
      <c r="Y1915" s="111" t="s">
        <v>498</v>
      </c>
      <c r="Z1915" s="111" t="s">
        <v>221</v>
      </c>
      <c r="AA1915" s="122" t="s">
        <v>200</v>
      </c>
      <c r="AB1915" s="0" t="s">
        <v>5576</v>
      </c>
      <c r="AC1915" s="0" t="s">
        <v>574</v>
      </c>
      <c r="AD1915" s="111" t="n">
        <v>2020</v>
      </c>
      <c r="AE1915" s="111" t="s">
        <v>198</v>
      </c>
      <c r="AI1915" s="111" t="s">
        <v>922</v>
      </c>
      <c r="AJ1915" s="111" t="s">
        <v>3976</v>
      </c>
      <c r="AK1915" s="111" t="s">
        <v>3116</v>
      </c>
      <c r="AM1915" s="111" t="n">
        <v>2010</v>
      </c>
      <c r="AN1915" s="111" t="s">
        <v>263</v>
      </c>
      <c r="AP1915" s="0" t="s">
        <v>674</v>
      </c>
      <c r="AQ1915" s="0" t="s">
        <v>200</v>
      </c>
      <c r="AS1915" s="0" t="s">
        <v>4668</v>
      </c>
      <c r="AT1915" s="0" t="s">
        <v>4669</v>
      </c>
      <c r="AU1915" s="0" t="s">
        <v>200</v>
      </c>
      <c r="AV1915" s="0" t="s">
        <v>200</v>
      </c>
      <c r="AZ1915" s="0" t="s">
        <v>4670</v>
      </c>
      <c r="BA1915" s="124" t="s">
        <v>200</v>
      </c>
      <c r="BB1915" s="0" t="s">
        <v>248</v>
      </c>
      <c r="BC1915" s="0" t="s">
        <v>4671</v>
      </c>
      <c r="BD1915" s="0" t="s">
        <v>4672</v>
      </c>
      <c r="BE1915" s="104" t="s">
        <v>4673</v>
      </c>
      <c r="BF1915" s="0" t="s">
        <v>12353</v>
      </c>
      <c r="BG1915" s="125" t="s">
        <v>200</v>
      </c>
      <c r="BH1915" s="0" t="s">
        <v>253</v>
      </c>
      <c r="BI1915" s="112" t="n">
        <v>5030935124057</v>
      </c>
      <c r="BJ1915" s="126" t="s">
        <v>200</v>
      </c>
      <c r="BK1915" s="0" t="s">
        <v>215</v>
      </c>
      <c r="BL1915" s="112" t="n">
        <v>4</v>
      </c>
      <c r="BM1915" s="112" t="n">
        <v>4</v>
      </c>
      <c r="BN1915" s="112" t="n">
        <v>4</v>
      </c>
      <c r="BO1915" s="111" t="n">
        <v>20</v>
      </c>
      <c r="BP1915" s="125" t="s">
        <v>200</v>
      </c>
      <c r="BQ1915" s="127" t="s">
        <v>200</v>
      </c>
    </row>
    <row r="1916" customFormat="false" ht="13.8" hidden="false" customHeight="false" outlineLevel="0" collapsed="false">
      <c r="A1916" s="0" t="s">
        <v>12354</v>
      </c>
      <c r="B1916" s="0" t="s">
        <v>11069</v>
      </c>
      <c r="C1916" s="0" t="s">
        <v>928</v>
      </c>
      <c r="D1916" s="131" t="s">
        <v>1869</v>
      </c>
      <c r="E1916" s="0" t="s">
        <v>194</v>
      </c>
      <c r="F1916" s="0" t="s">
        <v>195</v>
      </c>
      <c r="G1916" s="0" t="s">
        <v>330</v>
      </c>
      <c r="H1916" s="0" t="s">
        <v>219</v>
      </c>
      <c r="I1916" s="131"/>
      <c r="J1916" s="111" t="n">
        <v>1</v>
      </c>
      <c r="K1916" s="0" t="s">
        <v>198</v>
      </c>
      <c r="L1916" s="0" t="s">
        <v>198</v>
      </c>
      <c r="M1916" s="0" t="s">
        <v>199</v>
      </c>
      <c r="O1916" s="0" t="s">
        <v>237</v>
      </c>
      <c r="Q1916" s="120" t="s">
        <v>200</v>
      </c>
      <c r="R1916" s="0" t="s">
        <v>16</v>
      </c>
      <c r="S1916" s="131" t="s">
        <v>201</v>
      </c>
      <c r="T1916" s="0" t="s">
        <v>198</v>
      </c>
      <c r="U1916" s="131" t="s">
        <v>202</v>
      </c>
      <c r="V1916" s="0" t="s">
        <v>1790</v>
      </c>
      <c r="W1916" s="110" t="s">
        <v>204</v>
      </c>
      <c r="X1916" s="130" t="n">
        <v>2008</v>
      </c>
      <c r="Y1916" s="130"/>
      <c r="Z1916" s="130" t="s">
        <v>757</v>
      </c>
      <c r="AA1916" s="122" t="s">
        <v>200</v>
      </c>
      <c r="AB1916" s="131" t="s">
        <v>3215</v>
      </c>
      <c r="AC1916" s="131" t="s">
        <v>3215</v>
      </c>
      <c r="AD1916" s="130" t="n">
        <v>2021</v>
      </c>
      <c r="AE1916" s="130" t="s">
        <v>198</v>
      </c>
      <c r="AF1916" s="130"/>
      <c r="AG1916" s="130"/>
      <c r="AH1916" s="130"/>
      <c r="AI1916" s="130" t="s">
        <v>207</v>
      </c>
      <c r="AJ1916" s="130"/>
      <c r="AK1916" s="111" t="str">
        <f aca="false">(AB1916)</f>
        <v>Square-Enix</v>
      </c>
      <c r="AM1916" s="111" t="n">
        <f aca="false">AD1916</f>
        <v>2021</v>
      </c>
      <c r="AN1916" s="130" t="s">
        <v>208</v>
      </c>
      <c r="AO1916" s="131"/>
      <c r="AS1916" s="0" t="s">
        <v>12355</v>
      </c>
      <c r="AT1916" s="0" t="s">
        <v>12356</v>
      </c>
      <c r="AU1916" s="0" t="s">
        <v>5233</v>
      </c>
      <c r="AV1916" s="0" t="s">
        <v>2758</v>
      </c>
      <c r="AZ1916" s="131" t="s">
        <v>12357</v>
      </c>
      <c r="BA1916" s="124" t="s">
        <v>200</v>
      </c>
      <c r="BB1916" s="0" t="s">
        <v>248</v>
      </c>
      <c r="BC1916" s="0" t="s">
        <v>12358</v>
      </c>
      <c r="BD1916" s="0" t="s">
        <v>12359</v>
      </c>
      <c r="BE1916" s="0" t="s">
        <v>12360</v>
      </c>
      <c r="BF1916" s="0" t="s">
        <v>11122</v>
      </c>
      <c r="BG1916" s="125" t="s">
        <v>200</v>
      </c>
      <c r="BH1916" s="0" t="s">
        <v>253</v>
      </c>
      <c r="BI1916" s="112" t="n">
        <v>5021290090712</v>
      </c>
      <c r="BJ1916" s="126" t="s">
        <v>200</v>
      </c>
      <c r="BK1916" s="131" t="s">
        <v>215</v>
      </c>
      <c r="BL1916" s="112" t="n">
        <v>4</v>
      </c>
      <c r="BM1916" s="112" t="n">
        <v>4</v>
      </c>
      <c r="BN1916" s="112" t="n">
        <v>4</v>
      </c>
      <c r="BO1916" s="111" t="n">
        <v>20</v>
      </c>
      <c r="BP1916" s="125" t="s">
        <v>200</v>
      </c>
      <c r="BQ1916" s="127"/>
    </row>
    <row r="1917" customFormat="false" ht="13.8" hidden="false" customHeight="false" outlineLevel="0" collapsed="false">
      <c r="A1917" s="0" t="s">
        <v>12361</v>
      </c>
      <c r="B1917" s="0" t="s">
        <v>11069</v>
      </c>
      <c r="C1917" s="0" t="s">
        <v>2655</v>
      </c>
      <c r="D1917" s="0" t="s">
        <v>193</v>
      </c>
      <c r="E1917" s="0" t="s">
        <v>848</v>
      </c>
      <c r="F1917" s="0" t="s">
        <v>848</v>
      </c>
      <c r="G1917" s="0" t="s">
        <v>848</v>
      </c>
      <c r="H1917" s="0" t="s">
        <v>197</v>
      </c>
      <c r="J1917" s="111" t="n">
        <v>2</v>
      </c>
      <c r="K1917" s="0" t="s">
        <v>198</v>
      </c>
      <c r="L1917" s="0" t="s">
        <v>392</v>
      </c>
      <c r="M1917" s="0" t="s">
        <v>199</v>
      </c>
      <c r="Q1917" s="120"/>
      <c r="R1917" s="0" t="s">
        <v>16</v>
      </c>
      <c r="S1917" s="0" t="s">
        <v>201</v>
      </c>
      <c r="T1917" s="0" t="s">
        <v>198</v>
      </c>
      <c r="U1917" s="0" t="s">
        <v>202</v>
      </c>
      <c r="V1917" s="0" t="s">
        <v>1790</v>
      </c>
      <c r="W1917" s="110" t="s">
        <v>204</v>
      </c>
      <c r="X1917" s="111" t="n">
        <v>2021</v>
      </c>
      <c r="Y1917" s="111" t="s">
        <v>205</v>
      </c>
      <c r="Z1917" s="111" t="s">
        <v>221</v>
      </c>
      <c r="AA1917" s="122" t="s">
        <v>200</v>
      </c>
      <c r="AB1917" s="0" t="s">
        <v>1534</v>
      </c>
      <c r="AC1917" s="0" t="s">
        <v>7377</v>
      </c>
      <c r="AD1917" s="111" t="s">
        <v>198</v>
      </c>
      <c r="AE1917" s="111" t="s">
        <v>5241</v>
      </c>
      <c r="AI1917" s="111" t="s">
        <v>294</v>
      </c>
      <c r="AJ1917" s="111" t="s">
        <v>12362</v>
      </c>
      <c r="AK1917" s="111" t="s">
        <v>1534</v>
      </c>
      <c r="AM1917" s="111" t="s">
        <v>849</v>
      </c>
      <c r="AN1917" s="111" t="s">
        <v>208</v>
      </c>
      <c r="AS1917" s="0" t="s">
        <v>12363</v>
      </c>
      <c r="AT1917" s="0" t="s">
        <v>433</v>
      </c>
      <c r="AZ1917" s="0" t="s">
        <v>12364</v>
      </c>
      <c r="BA1917" s="124" t="s">
        <v>200</v>
      </c>
      <c r="BB1917" s="0" t="s">
        <v>248</v>
      </c>
      <c r="BC1917" s="0" t="s">
        <v>12365</v>
      </c>
      <c r="BE1917" s="104" t="s">
        <v>12366</v>
      </c>
      <c r="BG1917" s="125"/>
      <c r="BH1917" s="0" t="s">
        <v>253</v>
      </c>
      <c r="BI1917" s="112" t="n">
        <v>3770017623154</v>
      </c>
      <c r="BJ1917" s="126"/>
      <c r="BK1917" s="0" t="s">
        <v>215</v>
      </c>
      <c r="BL1917" s="112" t="n">
        <v>4</v>
      </c>
      <c r="BM1917" s="112" t="n">
        <v>4</v>
      </c>
      <c r="BN1917" s="112" t="n">
        <v>4</v>
      </c>
      <c r="BO1917" s="111" t="n">
        <v>20</v>
      </c>
      <c r="BP1917" s="125"/>
      <c r="BQ1917" s="127"/>
    </row>
    <row r="1918" customFormat="false" ht="13.8" hidden="false" customHeight="false" outlineLevel="0" collapsed="false">
      <c r="A1918" s="0" t="s">
        <v>12367</v>
      </c>
      <c r="B1918" s="0" t="s">
        <v>11069</v>
      </c>
      <c r="C1918" s="0" t="s">
        <v>2655</v>
      </c>
      <c r="D1918" s="0" t="s">
        <v>193</v>
      </c>
      <c r="E1918" s="0" t="s">
        <v>848</v>
      </c>
      <c r="F1918" s="0" t="s">
        <v>848</v>
      </c>
      <c r="G1918" s="0" t="s">
        <v>848</v>
      </c>
      <c r="H1918" s="0" t="s">
        <v>197</v>
      </c>
      <c r="J1918" s="111" t="n">
        <v>2</v>
      </c>
      <c r="K1918" s="0" t="s">
        <v>198</v>
      </c>
      <c r="L1918" s="0" t="s">
        <v>392</v>
      </c>
      <c r="M1918" s="0" t="s">
        <v>199</v>
      </c>
      <c r="Q1918" s="120"/>
      <c r="R1918" s="0" t="s">
        <v>16</v>
      </c>
      <c r="S1918" s="0" t="s">
        <v>1834</v>
      </c>
      <c r="T1918" s="0" t="s">
        <v>7112</v>
      </c>
      <c r="U1918" s="0" t="s">
        <v>285</v>
      </c>
      <c r="V1918" s="0" t="s">
        <v>1790</v>
      </c>
      <c r="W1918" s="110" t="s">
        <v>204</v>
      </c>
      <c r="X1918" s="111" t="n">
        <v>2022</v>
      </c>
      <c r="Y1918" s="111" t="s">
        <v>205</v>
      </c>
      <c r="Z1918" s="111" t="s">
        <v>221</v>
      </c>
      <c r="AA1918" s="122" t="s">
        <v>200</v>
      </c>
      <c r="AB1918" s="0" t="s">
        <v>1534</v>
      </c>
      <c r="AC1918" s="0" t="s">
        <v>7377</v>
      </c>
      <c r="AD1918" s="111" t="s">
        <v>198</v>
      </c>
      <c r="AE1918" s="111" t="s">
        <v>5241</v>
      </c>
      <c r="AI1918" s="111" t="s">
        <v>294</v>
      </c>
      <c r="AJ1918" s="111" t="s">
        <v>12362</v>
      </c>
      <c r="AK1918" s="111" t="s">
        <v>1534</v>
      </c>
      <c r="AM1918" s="111" t="s">
        <v>849</v>
      </c>
      <c r="AN1918" s="111" t="s">
        <v>208</v>
      </c>
      <c r="AS1918" s="0" t="s">
        <v>12363</v>
      </c>
      <c r="AT1918" s="0" t="s">
        <v>433</v>
      </c>
      <c r="AZ1918" s="0" t="s">
        <v>12364</v>
      </c>
      <c r="BA1918" s="124" t="s">
        <v>200</v>
      </c>
      <c r="BB1918" s="0" t="s">
        <v>248</v>
      </c>
      <c r="BC1918" s="0" t="s">
        <v>12365</v>
      </c>
      <c r="BE1918" s="104" t="s">
        <v>12366</v>
      </c>
      <c r="BG1918" s="125"/>
      <c r="BH1918" s="0" t="s">
        <v>5611</v>
      </c>
      <c r="BJ1918" s="126"/>
      <c r="BK1918" s="0" t="s">
        <v>215</v>
      </c>
      <c r="BL1918" s="112" t="n">
        <v>4</v>
      </c>
      <c r="BM1918" s="112" t="n">
        <v>4</v>
      </c>
      <c r="BN1918" s="112" t="n">
        <v>4</v>
      </c>
      <c r="BO1918" s="111" t="n">
        <v>50</v>
      </c>
      <c r="BP1918" s="125"/>
      <c r="BQ1918" s="127"/>
    </row>
    <row r="1919" customFormat="false" ht="13.8" hidden="false" customHeight="false" outlineLevel="0" collapsed="false">
      <c r="A1919" s="0" t="s">
        <v>12368</v>
      </c>
      <c r="B1919" s="0" t="s">
        <v>11069</v>
      </c>
      <c r="C1919" s="0" t="s">
        <v>218</v>
      </c>
      <c r="D1919" s="0" t="s">
        <v>1333</v>
      </c>
      <c r="E1919" s="0" t="s">
        <v>1433</v>
      </c>
      <c r="F1919" s="0" t="s">
        <v>195</v>
      </c>
      <c r="G1919" s="0" t="s">
        <v>362</v>
      </c>
      <c r="H1919" s="0" t="s">
        <v>838</v>
      </c>
      <c r="I1919" s="0" t="s">
        <v>839</v>
      </c>
      <c r="J1919" s="111" t="n">
        <v>1</v>
      </c>
      <c r="K1919" s="0" t="s">
        <v>198</v>
      </c>
      <c r="L1919" s="0" t="s">
        <v>198</v>
      </c>
      <c r="M1919" s="0" t="s">
        <v>199</v>
      </c>
      <c r="Q1919" s="120"/>
      <c r="R1919" s="0" t="s">
        <v>16</v>
      </c>
      <c r="S1919" s="0" t="s">
        <v>201</v>
      </c>
      <c r="T1919" s="0" t="s">
        <v>198</v>
      </c>
      <c r="U1919" s="0" t="s">
        <v>202</v>
      </c>
      <c r="V1919" s="0" t="s">
        <v>1790</v>
      </c>
      <c r="W1919" s="110" t="s">
        <v>204</v>
      </c>
      <c r="X1919" s="111" t="n">
        <v>2021</v>
      </c>
      <c r="Y1919" s="111" t="s">
        <v>498</v>
      </c>
      <c r="Z1919" s="111" t="s">
        <v>221</v>
      </c>
      <c r="AA1919" s="122" t="s">
        <v>200</v>
      </c>
      <c r="AB1919" s="131" t="s">
        <v>5006</v>
      </c>
      <c r="AC1919" s="0" t="s">
        <v>9448</v>
      </c>
      <c r="AD1919" s="111" t="n">
        <v>2021</v>
      </c>
      <c r="AE1919" s="111" t="s">
        <v>222</v>
      </c>
      <c r="AI1919" s="111" t="s">
        <v>207</v>
      </c>
      <c r="AK1919" s="131" t="s">
        <v>5006</v>
      </c>
      <c r="AM1919" s="111" t="n">
        <v>2021</v>
      </c>
      <c r="AN1919" s="111" t="s">
        <v>208</v>
      </c>
      <c r="AO1919" s="0" t="s">
        <v>4360</v>
      </c>
      <c r="AP1919" s="0" t="s">
        <v>200</v>
      </c>
      <c r="AS1919" s="0" t="s">
        <v>12369</v>
      </c>
      <c r="AZ1919" s="0" t="s">
        <v>12370</v>
      </c>
      <c r="BA1919" s="124" t="s">
        <v>200</v>
      </c>
      <c r="BB1919" s="0" t="s">
        <v>248</v>
      </c>
      <c r="BC1919" s="0" t="s">
        <v>4698</v>
      </c>
      <c r="BD1919" s="0" t="s">
        <v>12371</v>
      </c>
      <c r="BE1919" s="104" t="s">
        <v>12372</v>
      </c>
      <c r="BG1919" s="125"/>
      <c r="BH1919" s="0" t="s">
        <v>253</v>
      </c>
      <c r="BI1919" s="112" t="n">
        <v>45496427344</v>
      </c>
      <c r="BJ1919" s="126"/>
      <c r="BK1919" s="0" t="s">
        <v>215</v>
      </c>
      <c r="BL1919" s="112" t="n">
        <v>4</v>
      </c>
      <c r="BM1919" s="112" t="n">
        <v>4</v>
      </c>
      <c r="BN1919" s="112" t="n">
        <v>4</v>
      </c>
      <c r="BO1919" s="111" t="n">
        <v>20</v>
      </c>
      <c r="BP1919" s="125"/>
      <c r="BQ1919" s="127"/>
    </row>
    <row r="1920" customFormat="false" ht="13.8" hidden="false" customHeight="false" outlineLevel="0" collapsed="false">
      <c r="A1920" s="131" t="s">
        <v>12373</v>
      </c>
      <c r="B1920" s="0" t="s">
        <v>11069</v>
      </c>
      <c r="C1920" s="131" t="s">
        <v>1394</v>
      </c>
      <c r="D1920" s="131" t="s">
        <v>1333</v>
      </c>
      <c r="E1920" s="0" t="s">
        <v>194</v>
      </c>
      <c r="F1920" s="0" t="s">
        <v>195</v>
      </c>
      <c r="G1920" s="0" t="s">
        <v>196</v>
      </c>
      <c r="H1920" s="0" t="s">
        <v>838</v>
      </c>
      <c r="I1920" s="0" t="s">
        <v>3115</v>
      </c>
      <c r="J1920" s="130" t="n">
        <v>1</v>
      </c>
      <c r="K1920" s="131" t="s">
        <v>198</v>
      </c>
      <c r="L1920" s="131" t="s">
        <v>198</v>
      </c>
      <c r="M1920" s="0" t="s">
        <v>199</v>
      </c>
      <c r="O1920" s="131"/>
      <c r="Q1920" s="120" t="s">
        <v>200</v>
      </c>
      <c r="R1920" s="131" t="s">
        <v>16</v>
      </c>
      <c r="S1920" s="131" t="s">
        <v>201</v>
      </c>
      <c r="T1920" s="0" t="s">
        <v>198</v>
      </c>
      <c r="U1920" s="131" t="s">
        <v>202</v>
      </c>
      <c r="V1920" s="0" t="s">
        <v>1790</v>
      </c>
      <c r="W1920" s="110" t="s">
        <v>204</v>
      </c>
      <c r="X1920" s="130" t="n">
        <v>2019</v>
      </c>
      <c r="Y1920" s="130" t="s">
        <v>498</v>
      </c>
      <c r="Z1920" s="130" t="s">
        <v>198</v>
      </c>
      <c r="AA1920" s="122" t="s">
        <v>200</v>
      </c>
      <c r="AB1920" s="131" t="s">
        <v>12374</v>
      </c>
      <c r="AC1920" s="131" t="s">
        <v>5506</v>
      </c>
      <c r="AD1920" s="130" t="n">
        <v>2019</v>
      </c>
      <c r="AE1920" s="111" t="s">
        <v>5226</v>
      </c>
      <c r="AF1920" s="130"/>
      <c r="AG1920" s="130"/>
      <c r="AH1920" s="130"/>
      <c r="AI1920" s="130" t="s">
        <v>922</v>
      </c>
      <c r="AJ1920" s="130" t="s">
        <v>7452</v>
      </c>
      <c r="AK1920" s="131" t="s">
        <v>12374</v>
      </c>
      <c r="AL1920" s="131"/>
      <c r="AM1920" s="130" t="n">
        <v>2017</v>
      </c>
      <c r="AN1920" s="130" t="s">
        <v>297</v>
      </c>
      <c r="AO1920" s="131"/>
      <c r="AP1920" s="131"/>
      <c r="AQ1920" s="131"/>
      <c r="AR1920" s="131"/>
      <c r="AT1920" s="0" t="s">
        <v>6619</v>
      </c>
      <c r="AU1920" s="0" t="s">
        <v>434</v>
      </c>
      <c r="AV1920" s="131" t="s">
        <v>200</v>
      </c>
      <c r="AW1920" s="131"/>
      <c r="AX1920" s="131"/>
      <c r="AY1920" s="131"/>
      <c r="AZ1920" s="131" t="s">
        <v>12375</v>
      </c>
      <c r="BA1920" s="124" t="s">
        <v>200</v>
      </c>
      <c r="BB1920" s="0" t="s">
        <v>248</v>
      </c>
      <c r="BC1920" s="0" t="s">
        <v>12376</v>
      </c>
      <c r="BD1920" s="0" t="s">
        <v>12377</v>
      </c>
      <c r="BE1920" s="0" t="s">
        <v>12378</v>
      </c>
      <c r="BG1920" s="125" t="s">
        <v>200</v>
      </c>
      <c r="BH1920" s="0" t="s">
        <v>253</v>
      </c>
      <c r="BI1920" s="112" t="n">
        <v>5060690790969</v>
      </c>
      <c r="BJ1920" s="126" t="s">
        <v>200</v>
      </c>
      <c r="BK1920" s="131" t="s">
        <v>215</v>
      </c>
      <c r="BL1920" s="112" t="n">
        <v>4</v>
      </c>
      <c r="BM1920" s="112" t="n">
        <v>4</v>
      </c>
      <c r="BN1920" s="112" t="n">
        <v>4</v>
      </c>
      <c r="BO1920" s="111" t="n">
        <v>20</v>
      </c>
      <c r="BP1920" s="125" t="s">
        <v>200</v>
      </c>
      <c r="BQ1920" s="127" t="s">
        <v>216</v>
      </c>
    </row>
    <row r="1921" customFormat="false" ht="13.8" hidden="false" customHeight="false" outlineLevel="0" collapsed="false">
      <c r="A1921" s="0" t="s">
        <v>12379</v>
      </c>
      <c r="B1921" s="0" t="s">
        <v>11069</v>
      </c>
      <c r="C1921" s="131" t="s">
        <v>1970</v>
      </c>
      <c r="D1921" s="131" t="s">
        <v>1333</v>
      </c>
      <c r="E1921" s="0" t="s">
        <v>194</v>
      </c>
      <c r="F1921" s="0" t="s">
        <v>195</v>
      </c>
      <c r="G1921" s="0" t="s">
        <v>196</v>
      </c>
      <c r="H1921" s="0" t="s">
        <v>901</v>
      </c>
      <c r="J1921" s="111" t="n">
        <v>1</v>
      </c>
      <c r="K1921" s="0" t="s">
        <v>198</v>
      </c>
      <c r="L1921" s="0" t="s">
        <v>198</v>
      </c>
      <c r="M1921" s="0" t="s">
        <v>199</v>
      </c>
      <c r="O1921" s="0" t="s">
        <v>200</v>
      </c>
      <c r="Q1921" s="120" t="s">
        <v>200</v>
      </c>
      <c r="R1921" s="0" t="s">
        <v>16</v>
      </c>
      <c r="S1921" s="0" t="s">
        <v>201</v>
      </c>
      <c r="T1921" s="0" t="s">
        <v>198</v>
      </c>
      <c r="U1921" s="0" t="s">
        <v>4369</v>
      </c>
      <c r="V1921" s="0" t="s">
        <v>1790</v>
      </c>
      <c r="W1921" s="110" t="s">
        <v>204</v>
      </c>
      <c r="X1921" s="111" t="n">
        <v>2021</v>
      </c>
      <c r="Z1921" s="130" t="s">
        <v>757</v>
      </c>
      <c r="AA1921" s="122" t="s">
        <v>200</v>
      </c>
      <c r="AB1921" s="0" t="s">
        <v>2405</v>
      </c>
      <c r="AC1921" s="0" t="s">
        <v>352</v>
      </c>
      <c r="AD1921" s="111" t="n">
        <v>2021</v>
      </c>
      <c r="AE1921" s="111" t="s">
        <v>198</v>
      </c>
      <c r="AI1921" s="111" t="s">
        <v>294</v>
      </c>
      <c r="AJ1921" s="111" t="s">
        <v>12380</v>
      </c>
      <c r="AK1921" s="0" t="s">
        <v>2405</v>
      </c>
      <c r="AM1921" s="111" t="s">
        <v>849</v>
      </c>
      <c r="AN1921" s="111" t="s">
        <v>208</v>
      </c>
      <c r="AR1921" s="0" t="s">
        <v>4696</v>
      </c>
      <c r="AS1921" s="0" t="s">
        <v>353</v>
      </c>
      <c r="AT1921" s="0" t="s">
        <v>354</v>
      </c>
      <c r="AU1921" s="0" t="s">
        <v>200</v>
      </c>
      <c r="AV1921" s="0" t="s">
        <v>200</v>
      </c>
      <c r="AZ1921" s="0" t="s">
        <v>12381</v>
      </c>
      <c r="BA1921" s="124" t="s">
        <v>200</v>
      </c>
      <c r="BB1921" s="0" t="s">
        <v>248</v>
      </c>
      <c r="BC1921" s="0" t="s">
        <v>9517</v>
      </c>
      <c r="BD1921" s="0" t="s">
        <v>12382</v>
      </c>
      <c r="BE1921" s="0" t="s">
        <v>12383</v>
      </c>
      <c r="BF1921" s="0" t="s">
        <v>3520</v>
      </c>
      <c r="BG1921" s="125" t="s">
        <v>200</v>
      </c>
      <c r="BH1921" s="0" t="s">
        <v>11095</v>
      </c>
      <c r="BI1921" s="112" t="n">
        <v>4710782158252</v>
      </c>
      <c r="BJ1921" s="126" t="s">
        <v>200</v>
      </c>
      <c r="BK1921" s="0" t="s">
        <v>215</v>
      </c>
      <c r="BL1921" s="112" t="n">
        <v>4</v>
      </c>
      <c r="BM1921" s="112" t="n">
        <v>4</v>
      </c>
      <c r="BN1921" s="112" t="n">
        <v>4</v>
      </c>
      <c r="BO1921" s="111" t="n">
        <v>20</v>
      </c>
      <c r="BP1921" s="125" t="s">
        <v>200</v>
      </c>
      <c r="BQ1921" s="127"/>
    </row>
    <row r="1922" customFormat="false" ht="13.8" hidden="false" customHeight="false" outlineLevel="0" collapsed="false">
      <c r="A1922" s="0" t="s">
        <v>12384</v>
      </c>
      <c r="B1922" s="0" t="s">
        <v>11069</v>
      </c>
      <c r="C1922" s="0" t="s">
        <v>558</v>
      </c>
      <c r="D1922" s="0" t="s">
        <v>193</v>
      </c>
      <c r="E1922" s="0" t="s">
        <v>194</v>
      </c>
      <c r="F1922" s="0" t="s">
        <v>195</v>
      </c>
      <c r="G1922" s="0" t="s">
        <v>196</v>
      </c>
      <c r="H1922" s="0" t="s">
        <v>197</v>
      </c>
      <c r="J1922" s="111" t="n">
        <v>2</v>
      </c>
      <c r="K1922" s="0" t="s">
        <v>198</v>
      </c>
      <c r="L1922" s="0" t="s">
        <v>533</v>
      </c>
      <c r="M1922" s="0" t="s">
        <v>199</v>
      </c>
      <c r="O1922" s="0" t="s">
        <v>200</v>
      </c>
      <c r="Q1922" s="120" t="s">
        <v>200</v>
      </c>
      <c r="R1922" s="0" t="s">
        <v>16</v>
      </c>
      <c r="S1922" s="0" t="s">
        <v>201</v>
      </c>
      <c r="T1922" s="0" t="s">
        <v>198</v>
      </c>
      <c r="U1922" s="0" t="s">
        <v>4369</v>
      </c>
      <c r="V1922" s="0" t="s">
        <v>1790</v>
      </c>
      <c r="W1922" s="110" t="s">
        <v>204</v>
      </c>
      <c r="X1922" s="111" t="n">
        <v>2019</v>
      </c>
      <c r="Y1922" s="111" t="s">
        <v>205</v>
      </c>
      <c r="Z1922" s="111" t="s">
        <v>198</v>
      </c>
      <c r="AA1922" s="122" t="s">
        <v>200</v>
      </c>
      <c r="AB1922" s="0" t="s">
        <v>8371</v>
      </c>
      <c r="AC1922" s="0" t="s">
        <v>3397</v>
      </c>
      <c r="AD1922" s="111" t="s">
        <v>198</v>
      </c>
      <c r="AE1922" s="111" t="s">
        <v>222</v>
      </c>
      <c r="AI1922" s="111" t="s">
        <v>294</v>
      </c>
      <c r="AJ1922" s="111" t="s">
        <v>737</v>
      </c>
      <c r="AK1922" s="0" t="s">
        <v>8372</v>
      </c>
      <c r="AL1922" s="0" t="s">
        <v>216</v>
      </c>
      <c r="AM1922" s="111" t="n">
        <v>1988</v>
      </c>
      <c r="AN1922" s="111" t="s">
        <v>208</v>
      </c>
      <c r="AO1922" s="0" t="s">
        <v>609</v>
      </c>
      <c r="AP1922" s="0" t="s">
        <v>200</v>
      </c>
      <c r="AT1922" s="0" t="s">
        <v>354</v>
      </c>
      <c r="AU1922" s="0" t="s">
        <v>200</v>
      </c>
      <c r="AV1922" s="0" t="s">
        <v>200</v>
      </c>
      <c r="AZ1922" s="0" t="s">
        <v>12385</v>
      </c>
      <c r="BA1922" s="124" t="s">
        <v>200</v>
      </c>
      <c r="BB1922" s="0" t="s">
        <v>248</v>
      </c>
      <c r="BC1922" s="0" t="s">
        <v>3913</v>
      </c>
      <c r="BE1922" s="0" t="s">
        <v>12386</v>
      </c>
      <c r="BF1922" s="0" t="s">
        <v>2968</v>
      </c>
      <c r="BG1922" s="125"/>
      <c r="BH1922" s="0" t="s">
        <v>11095</v>
      </c>
      <c r="BI1922" s="112" t="n">
        <v>8809560330792</v>
      </c>
      <c r="BJ1922" s="126"/>
      <c r="BK1922" s="0" t="s">
        <v>215</v>
      </c>
      <c r="BL1922" s="112" t="n">
        <v>4</v>
      </c>
      <c r="BM1922" s="112" t="n">
        <v>4</v>
      </c>
      <c r="BN1922" s="112" t="n">
        <v>4</v>
      </c>
      <c r="BO1922" s="111" t="n">
        <v>20</v>
      </c>
      <c r="BP1922" s="125"/>
      <c r="BQ1922" s="127" t="s">
        <v>216</v>
      </c>
    </row>
    <row r="1923" customFormat="false" ht="13.8" hidden="false" customHeight="false" outlineLevel="0" collapsed="false">
      <c r="A1923" s="0" t="s">
        <v>12387</v>
      </c>
      <c r="B1923" s="0" t="s">
        <v>11069</v>
      </c>
      <c r="C1923" s="0" t="s">
        <v>218</v>
      </c>
      <c r="D1923" s="0" t="s">
        <v>1333</v>
      </c>
      <c r="E1923" s="0" t="s">
        <v>194</v>
      </c>
      <c r="F1923" s="0" t="s">
        <v>314</v>
      </c>
      <c r="G1923" s="0" t="s">
        <v>196</v>
      </c>
      <c r="H1923" s="0" t="s">
        <v>197</v>
      </c>
      <c r="J1923" s="111" t="n">
        <v>1</v>
      </c>
      <c r="K1923" s="0" t="s">
        <v>198</v>
      </c>
      <c r="L1923" s="0" t="s">
        <v>533</v>
      </c>
      <c r="M1923" s="0" t="s">
        <v>274</v>
      </c>
      <c r="O1923" s="0" t="s">
        <v>534</v>
      </c>
      <c r="P1923" s="0" t="s">
        <v>410</v>
      </c>
      <c r="Q1923" s="120" t="s">
        <v>200</v>
      </c>
      <c r="R1923" s="0" t="s">
        <v>16</v>
      </c>
      <c r="S1923" s="0" t="s">
        <v>9762</v>
      </c>
      <c r="T1923" s="0" t="s">
        <v>12388</v>
      </c>
      <c r="U1923" s="0" t="s">
        <v>202</v>
      </c>
      <c r="V1923" s="0" t="s">
        <v>1790</v>
      </c>
      <c r="W1923" s="110" t="s">
        <v>204</v>
      </c>
      <c r="X1923" s="111" t="n">
        <v>2018</v>
      </c>
      <c r="Y1923" s="111" t="s">
        <v>498</v>
      </c>
      <c r="Z1923" s="111" t="s">
        <v>198</v>
      </c>
      <c r="AA1923" s="122" t="s">
        <v>200</v>
      </c>
      <c r="AB1923" s="0" t="s">
        <v>9448</v>
      </c>
      <c r="AC1923" s="0" t="s">
        <v>9448</v>
      </c>
      <c r="AD1923" s="111" t="n">
        <v>2018</v>
      </c>
      <c r="AE1923" s="111" t="s">
        <v>222</v>
      </c>
      <c r="AI1923" s="111" t="s">
        <v>207</v>
      </c>
      <c r="AK1923" s="111" t="str">
        <f aca="false">(AB1923)</f>
        <v>Nintendo</v>
      </c>
      <c r="AL1923" s="0" t="s">
        <v>200</v>
      </c>
      <c r="AM1923" s="111" t="n">
        <f aca="false">AD1923</f>
        <v>2018</v>
      </c>
      <c r="AN1923" s="111" t="s">
        <v>208</v>
      </c>
      <c r="AO1923" s="0" t="s">
        <v>12389</v>
      </c>
      <c r="AP1923" s="0" t="s">
        <v>200</v>
      </c>
      <c r="AQ1923" s="0" t="s">
        <v>12390</v>
      </c>
      <c r="AR1923" s="0" t="s">
        <v>200</v>
      </c>
      <c r="AS1923" s="0" t="s">
        <v>200</v>
      </c>
      <c r="AV1923" s="0" t="s">
        <v>200</v>
      </c>
      <c r="AZ1923" s="0" t="s">
        <v>12391</v>
      </c>
      <c r="BA1923" s="124" t="s">
        <v>200</v>
      </c>
      <c r="BB1923" s="0" t="s">
        <v>462</v>
      </c>
      <c r="BC1923" s="0" t="s">
        <v>12392</v>
      </c>
      <c r="BE1923" s="0" t="s">
        <v>12393</v>
      </c>
      <c r="BF1923" s="0" t="s">
        <v>200</v>
      </c>
      <c r="BG1923" s="125" t="s">
        <v>200</v>
      </c>
      <c r="BH1923" s="0" t="s">
        <v>4172</v>
      </c>
      <c r="BJ1923" s="126" t="s">
        <v>200</v>
      </c>
      <c r="BK1923" s="0" t="s">
        <v>215</v>
      </c>
      <c r="BL1923" s="112" t="n">
        <v>4</v>
      </c>
      <c r="BM1923" s="112" t="n">
        <v>4</v>
      </c>
      <c r="BN1923" s="112" t="n">
        <v>4</v>
      </c>
      <c r="BO1923" s="111" t="n">
        <v>20</v>
      </c>
      <c r="BP1923" s="125" t="s">
        <v>200</v>
      </c>
      <c r="BQ1923" s="127" t="s">
        <v>216</v>
      </c>
    </row>
    <row r="1924" customFormat="false" ht="13.8" hidden="false" customHeight="false" outlineLevel="0" collapsed="false">
      <c r="A1924" s="0" t="s">
        <v>12394</v>
      </c>
      <c r="B1924" s="0" t="s">
        <v>11069</v>
      </c>
      <c r="C1924" s="0" t="s">
        <v>2128</v>
      </c>
      <c r="D1924" s="0" t="s">
        <v>1333</v>
      </c>
      <c r="E1924" s="0" t="s">
        <v>194</v>
      </c>
      <c r="F1924" s="0" t="s">
        <v>314</v>
      </c>
      <c r="G1924" s="0" t="s">
        <v>196</v>
      </c>
      <c r="H1924" s="0" t="s">
        <v>197</v>
      </c>
      <c r="J1924" s="111" t="n">
        <v>2</v>
      </c>
      <c r="K1924" s="0" t="s">
        <v>198</v>
      </c>
      <c r="L1924" s="0" t="s">
        <v>533</v>
      </c>
      <c r="M1924" s="0" t="s">
        <v>274</v>
      </c>
      <c r="O1924" s="0" t="s">
        <v>534</v>
      </c>
      <c r="Q1924" s="120" t="s">
        <v>200</v>
      </c>
      <c r="R1924" s="0" t="s">
        <v>16</v>
      </c>
      <c r="S1924" s="0" t="s">
        <v>9762</v>
      </c>
      <c r="T1924" s="0" t="s">
        <v>12388</v>
      </c>
      <c r="U1924" s="0" t="s">
        <v>202</v>
      </c>
      <c r="V1924" s="0" t="s">
        <v>1790</v>
      </c>
      <c r="W1924" s="110" t="s">
        <v>204</v>
      </c>
      <c r="X1924" s="111" t="n">
        <v>2018</v>
      </c>
      <c r="Y1924" s="111" t="s">
        <v>498</v>
      </c>
      <c r="Z1924" s="111" t="s">
        <v>198</v>
      </c>
      <c r="AA1924" s="122" t="s">
        <v>200</v>
      </c>
      <c r="AB1924" s="0" t="s">
        <v>9448</v>
      </c>
      <c r="AC1924" s="0" t="s">
        <v>9448</v>
      </c>
      <c r="AD1924" s="111" t="n">
        <v>2018</v>
      </c>
      <c r="AE1924" s="111" t="s">
        <v>222</v>
      </c>
      <c r="AI1924" s="111" t="s">
        <v>207</v>
      </c>
      <c r="AK1924" s="111" t="str">
        <f aca="false">(AB1924)</f>
        <v>Nintendo</v>
      </c>
      <c r="AL1924" s="0" t="s">
        <v>200</v>
      </c>
      <c r="AM1924" s="111" t="n">
        <f aca="false">AD1924</f>
        <v>2018</v>
      </c>
      <c r="AN1924" s="111" t="s">
        <v>208</v>
      </c>
      <c r="AO1924" s="0" t="s">
        <v>12395</v>
      </c>
      <c r="AP1924" s="0" t="s">
        <v>200</v>
      </c>
      <c r="AQ1924" s="0" t="s">
        <v>200</v>
      </c>
      <c r="AR1924" s="0" t="s">
        <v>200</v>
      </c>
      <c r="AS1924" s="0" t="s">
        <v>200</v>
      </c>
      <c r="AV1924" s="0" t="s">
        <v>200</v>
      </c>
      <c r="AZ1924" s="0" t="s">
        <v>12396</v>
      </c>
      <c r="BA1924" s="124" t="s">
        <v>200</v>
      </c>
      <c r="BB1924" s="0" t="s">
        <v>462</v>
      </c>
      <c r="BC1924" s="104" t="s">
        <v>12392</v>
      </c>
      <c r="BE1924" s="0" t="s">
        <v>12393</v>
      </c>
      <c r="BF1924" s="0" t="s">
        <v>12397</v>
      </c>
      <c r="BG1924" s="125" t="s">
        <v>200</v>
      </c>
      <c r="BH1924" s="0" t="s">
        <v>4172</v>
      </c>
      <c r="BJ1924" s="126" t="s">
        <v>200</v>
      </c>
      <c r="BK1924" s="0" t="s">
        <v>215</v>
      </c>
      <c r="BL1924" s="112" t="n">
        <v>4</v>
      </c>
      <c r="BM1924" s="112" t="n">
        <v>4</v>
      </c>
      <c r="BN1924" s="112" t="n">
        <v>4</v>
      </c>
      <c r="BO1924" s="111" t="n">
        <v>20</v>
      </c>
      <c r="BP1924" s="125" t="s">
        <v>200</v>
      </c>
      <c r="BQ1924" s="127" t="s">
        <v>216</v>
      </c>
    </row>
    <row r="1925" customFormat="false" ht="13.8" hidden="false" customHeight="false" outlineLevel="0" collapsed="false">
      <c r="A1925" s="0" t="s">
        <v>12398</v>
      </c>
      <c r="B1925" s="0" t="s">
        <v>11069</v>
      </c>
      <c r="C1925" s="0" t="s">
        <v>2128</v>
      </c>
      <c r="D1925" s="0" t="s">
        <v>1333</v>
      </c>
      <c r="E1925" s="0" t="s">
        <v>194</v>
      </c>
      <c r="F1925" s="0" t="s">
        <v>314</v>
      </c>
      <c r="G1925" s="0" t="s">
        <v>196</v>
      </c>
      <c r="H1925" s="0" t="s">
        <v>197</v>
      </c>
      <c r="J1925" s="111" t="n">
        <v>2</v>
      </c>
      <c r="K1925" s="0" t="s">
        <v>198</v>
      </c>
      <c r="L1925" s="0" t="s">
        <v>533</v>
      </c>
      <c r="M1925" s="0" t="s">
        <v>274</v>
      </c>
      <c r="O1925" s="0" t="s">
        <v>534</v>
      </c>
      <c r="Q1925" s="120" t="s">
        <v>200</v>
      </c>
      <c r="R1925" s="0" t="s">
        <v>16</v>
      </c>
      <c r="S1925" s="0" t="s">
        <v>9762</v>
      </c>
      <c r="T1925" s="0" t="s">
        <v>12388</v>
      </c>
      <c r="U1925" s="0" t="s">
        <v>202</v>
      </c>
      <c r="V1925" s="0" t="s">
        <v>1790</v>
      </c>
      <c r="W1925" s="110" t="s">
        <v>204</v>
      </c>
      <c r="X1925" s="111" t="n">
        <v>2018</v>
      </c>
      <c r="Y1925" s="111" t="s">
        <v>498</v>
      </c>
      <c r="Z1925" s="111" t="s">
        <v>198</v>
      </c>
      <c r="AA1925" s="122" t="s">
        <v>200</v>
      </c>
      <c r="AB1925" s="0" t="s">
        <v>9448</v>
      </c>
      <c r="AC1925" s="0" t="s">
        <v>9448</v>
      </c>
      <c r="AD1925" s="111" t="n">
        <v>2018</v>
      </c>
      <c r="AE1925" s="111" t="s">
        <v>222</v>
      </c>
      <c r="AI1925" s="111" t="s">
        <v>207</v>
      </c>
      <c r="AK1925" s="111" t="str">
        <f aca="false">(AB1925)</f>
        <v>Nintendo</v>
      </c>
      <c r="AL1925" s="0" t="s">
        <v>200</v>
      </c>
      <c r="AM1925" s="111" t="n">
        <f aca="false">AD1925</f>
        <v>2018</v>
      </c>
      <c r="AN1925" s="111" t="s">
        <v>208</v>
      </c>
      <c r="AO1925" s="0" t="s">
        <v>12395</v>
      </c>
      <c r="AP1925" s="0" t="s">
        <v>200</v>
      </c>
      <c r="AQ1925" s="0" t="s">
        <v>200</v>
      </c>
      <c r="AR1925" s="0" t="s">
        <v>200</v>
      </c>
      <c r="AS1925" s="0" t="s">
        <v>200</v>
      </c>
      <c r="AT1925" s="0" t="s">
        <v>967</v>
      </c>
      <c r="AV1925" s="0" t="s">
        <v>200</v>
      </c>
      <c r="AZ1925" s="0" t="s">
        <v>12399</v>
      </c>
      <c r="BA1925" s="124" t="s">
        <v>200</v>
      </c>
      <c r="BB1925" s="0" t="s">
        <v>462</v>
      </c>
      <c r="BC1925" s="104" t="s">
        <v>12400</v>
      </c>
      <c r="BD1925" s="0" t="s">
        <v>12401</v>
      </c>
      <c r="BE1925" s="0" t="s">
        <v>12402</v>
      </c>
      <c r="BF1925" s="0" t="s">
        <v>12403</v>
      </c>
      <c r="BG1925" s="125" t="s">
        <v>200</v>
      </c>
      <c r="BH1925" s="0" t="s">
        <v>4172</v>
      </c>
      <c r="BI1925" s="112" t="n">
        <v>45496421601</v>
      </c>
      <c r="BJ1925" s="126" t="s">
        <v>200</v>
      </c>
      <c r="BK1925" s="0" t="s">
        <v>215</v>
      </c>
      <c r="BL1925" s="112" t="n">
        <v>4</v>
      </c>
      <c r="BM1925" s="112" t="n">
        <v>4</v>
      </c>
      <c r="BN1925" s="112" t="n">
        <v>4</v>
      </c>
      <c r="BO1925" s="111" t="n">
        <v>20</v>
      </c>
      <c r="BP1925" s="125" t="s">
        <v>200</v>
      </c>
      <c r="BQ1925" s="127" t="s">
        <v>216</v>
      </c>
    </row>
    <row r="1926" customFormat="false" ht="13.8" hidden="false" customHeight="false" outlineLevel="0" collapsed="false">
      <c r="A1926" s="0" t="s">
        <v>12404</v>
      </c>
      <c r="B1926" s="0" t="s">
        <v>11069</v>
      </c>
      <c r="C1926" s="0" t="s">
        <v>218</v>
      </c>
      <c r="D1926" s="0" t="s">
        <v>5271</v>
      </c>
      <c r="E1926" s="0" t="s">
        <v>194</v>
      </c>
      <c r="F1926" s="0" t="s">
        <v>314</v>
      </c>
      <c r="G1926" s="0" t="s">
        <v>196</v>
      </c>
      <c r="H1926" s="0" t="s">
        <v>197</v>
      </c>
      <c r="J1926" s="111" t="n">
        <v>2</v>
      </c>
      <c r="K1926" s="0" t="s">
        <v>198</v>
      </c>
      <c r="L1926" s="0" t="s">
        <v>533</v>
      </c>
      <c r="M1926" s="0" t="s">
        <v>274</v>
      </c>
      <c r="O1926" s="0" t="s">
        <v>237</v>
      </c>
      <c r="P1926" s="0" t="s">
        <v>410</v>
      </c>
      <c r="Q1926" s="120" t="s">
        <v>200</v>
      </c>
      <c r="R1926" s="0" t="s">
        <v>16</v>
      </c>
      <c r="S1926" s="0" t="s">
        <v>9762</v>
      </c>
      <c r="T1926" s="0" t="s">
        <v>12388</v>
      </c>
      <c r="U1926" s="0" t="s">
        <v>202</v>
      </c>
      <c r="V1926" s="0" t="s">
        <v>1790</v>
      </c>
      <c r="W1926" s="110" t="s">
        <v>204</v>
      </c>
      <c r="X1926" s="111" t="n">
        <v>2019</v>
      </c>
      <c r="Y1926" s="111" t="s">
        <v>498</v>
      </c>
      <c r="Z1926" s="111" t="s">
        <v>198</v>
      </c>
      <c r="AA1926" s="122" t="s">
        <v>200</v>
      </c>
      <c r="AB1926" s="0" t="s">
        <v>9448</v>
      </c>
      <c r="AC1926" s="0" t="s">
        <v>9448</v>
      </c>
      <c r="AD1926" s="111" t="n">
        <v>2019</v>
      </c>
      <c r="AE1926" s="111" t="s">
        <v>222</v>
      </c>
      <c r="AI1926" s="111" t="s">
        <v>207</v>
      </c>
      <c r="AK1926" s="111" t="str">
        <f aca="false">(AB1926)</f>
        <v>Nintendo</v>
      </c>
      <c r="AM1926" s="111" t="n">
        <f aca="false">AD1926</f>
        <v>2019</v>
      </c>
      <c r="AN1926" s="111" t="s">
        <v>208</v>
      </c>
      <c r="AO1926" s="0" t="s">
        <v>12405</v>
      </c>
      <c r="AP1926" s="0" t="s">
        <v>200</v>
      </c>
      <c r="AQ1926" s="0" t="s">
        <v>12406</v>
      </c>
      <c r="AR1926" s="0" t="s">
        <v>200</v>
      </c>
      <c r="AZ1926" s="0" t="s">
        <v>12407</v>
      </c>
      <c r="BA1926" s="124" t="s">
        <v>200</v>
      </c>
      <c r="BB1926" s="0" t="s">
        <v>462</v>
      </c>
      <c r="BC1926" s="104" t="s">
        <v>12408</v>
      </c>
      <c r="BE1926" s="0" t="s">
        <v>831</v>
      </c>
      <c r="BF1926" s="0" t="s">
        <v>12409</v>
      </c>
      <c r="BG1926" s="125" t="s">
        <v>200</v>
      </c>
      <c r="BH1926" s="0" t="s">
        <v>4172</v>
      </c>
      <c r="BJ1926" s="126" t="s">
        <v>200</v>
      </c>
      <c r="BK1926" s="0" t="s">
        <v>215</v>
      </c>
      <c r="BL1926" s="112" t="n">
        <v>4</v>
      </c>
      <c r="BM1926" s="112" t="n">
        <v>4</v>
      </c>
      <c r="BN1926" s="112" t="n">
        <v>4</v>
      </c>
      <c r="BO1926" s="111" t="n">
        <v>20</v>
      </c>
      <c r="BP1926" s="125" t="s">
        <v>200</v>
      </c>
      <c r="BQ1926" s="127" t="s">
        <v>216</v>
      </c>
    </row>
    <row r="1927" customFormat="false" ht="13.8" hidden="false" customHeight="false" outlineLevel="0" collapsed="false">
      <c r="A1927" s="0" t="s">
        <v>12410</v>
      </c>
      <c r="B1927" s="0" t="s">
        <v>11069</v>
      </c>
      <c r="C1927" s="0" t="s">
        <v>218</v>
      </c>
      <c r="D1927" s="0" t="s">
        <v>1333</v>
      </c>
      <c r="E1927" s="0" t="s">
        <v>194</v>
      </c>
      <c r="F1927" s="0" t="s">
        <v>314</v>
      </c>
      <c r="G1927" s="0" t="s">
        <v>196</v>
      </c>
      <c r="H1927" s="0" t="s">
        <v>400</v>
      </c>
      <c r="I1927" s="0" t="s">
        <v>594</v>
      </c>
      <c r="J1927" s="111" t="n">
        <v>8</v>
      </c>
      <c r="K1927" s="0" t="s">
        <v>198</v>
      </c>
      <c r="L1927" s="0" t="s">
        <v>392</v>
      </c>
      <c r="M1927" s="0" t="s">
        <v>199</v>
      </c>
      <c r="Q1927" s="120" t="s">
        <v>200</v>
      </c>
      <c r="R1927" s="0" t="s">
        <v>16</v>
      </c>
      <c r="S1927" s="0" t="s">
        <v>201</v>
      </c>
      <c r="T1927" s="0" t="s">
        <v>198</v>
      </c>
      <c r="U1927" s="0" t="s">
        <v>202</v>
      </c>
      <c r="V1927" s="0" t="s">
        <v>1790</v>
      </c>
      <c r="W1927" s="110" t="s">
        <v>204</v>
      </c>
      <c r="X1927" s="111" t="n">
        <v>2019</v>
      </c>
      <c r="Z1927" s="111" t="s">
        <v>198</v>
      </c>
      <c r="AA1927" s="122" t="s">
        <v>200</v>
      </c>
      <c r="AB1927" s="0" t="s">
        <v>12411</v>
      </c>
      <c r="AC1927" s="0" t="s">
        <v>5506</v>
      </c>
      <c r="AD1927" s="111" t="n">
        <v>2019</v>
      </c>
      <c r="AE1927" s="111" t="s">
        <v>198</v>
      </c>
      <c r="AI1927" s="111" t="s">
        <v>294</v>
      </c>
      <c r="AJ1927" s="111" t="s">
        <v>1793</v>
      </c>
      <c r="AK1927" s="0" t="s">
        <v>12411</v>
      </c>
      <c r="AM1927" s="111" t="n">
        <v>2018</v>
      </c>
      <c r="AN1927" s="111" t="s">
        <v>208</v>
      </c>
      <c r="AT1927" s="0" t="s">
        <v>381</v>
      </c>
      <c r="AU1927" s="0" t="s">
        <v>227</v>
      </c>
      <c r="AZ1927" s="0" t="s">
        <v>12412</v>
      </c>
      <c r="BA1927" s="124" t="s">
        <v>200</v>
      </c>
      <c r="BB1927" s="0" t="s">
        <v>210</v>
      </c>
      <c r="BC1927" s="104" t="s">
        <v>12413</v>
      </c>
      <c r="BD1927" s="0" t="s">
        <v>12414</v>
      </c>
      <c r="BE1927" s="0" t="s">
        <v>12415</v>
      </c>
      <c r="BF1927" s="0" t="s">
        <v>12416</v>
      </c>
      <c r="BG1927" s="125"/>
      <c r="BH1927" s="0" t="s">
        <v>253</v>
      </c>
      <c r="BI1927" s="112" t="n">
        <v>5060201659785</v>
      </c>
      <c r="BJ1927" s="126"/>
      <c r="BK1927" s="0" t="s">
        <v>215</v>
      </c>
      <c r="BL1927" s="112" t="n">
        <v>4</v>
      </c>
      <c r="BM1927" s="112" t="n">
        <v>4</v>
      </c>
      <c r="BN1927" s="112" t="n">
        <v>4</v>
      </c>
      <c r="BO1927" s="111" t="n">
        <v>20</v>
      </c>
      <c r="BP1927" s="125"/>
      <c r="BQ1927" s="127" t="s">
        <v>216</v>
      </c>
    </row>
    <row r="1928" customFormat="false" ht="13.8" hidden="false" customHeight="false" outlineLevel="0" collapsed="false">
      <c r="A1928" s="131" t="s">
        <v>10640</v>
      </c>
      <c r="B1928" s="0" t="s">
        <v>11069</v>
      </c>
      <c r="C1928" s="131" t="s">
        <v>1970</v>
      </c>
      <c r="D1928" s="131" t="s">
        <v>1869</v>
      </c>
      <c r="E1928" s="0" t="s">
        <v>194</v>
      </c>
      <c r="F1928" s="0" t="s">
        <v>399</v>
      </c>
      <c r="G1928" s="0" t="s">
        <v>196</v>
      </c>
      <c r="H1928" s="0" t="s">
        <v>1287</v>
      </c>
      <c r="J1928" s="111" t="n">
        <v>1</v>
      </c>
      <c r="K1928" s="0" t="s">
        <v>198</v>
      </c>
      <c r="L1928" s="0" t="s">
        <v>198</v>
      </c>
      <c r="M1928" s="0" t="s">
        <v>199</v>
      </c>
      <c r="O1928" s="0" t="s">
        <v>200</v>
      </c>
      <c r="P1928" s="0" t="s">
        <v>2084</v>
      </c>
      <c r="Q1928" s="120" t="s">
        <v>200</v>
      </c>
      <c r="R1928" s="0" t="s">
        <v>16</v>
      </c>
      <c r="S1928" s="0" t="s">
        <v>5247</v>
      </c>
      <c r="T1928" s="0" t="s">
        <v>198</v>
      </c>
      <c r="U1928" s="0" t="s">
        <v>285</v>
      </c>
      <c r="V1928" s="0" t="s">
        <v>1790</v>
      </c>
      <c r="W1928" s="110" t="s">
        <v>204</v>
      </c>
      <c r="X1928" s="111" t="n">
        <v>2021</v>
      </c>
      <c r="Y1928" s="111" t="s">
        <v>1624</v>
      </c>
      <c r="Z1928" s="111" t="s">
        <v>221</v>
      </c>
      <c r="AA1928" s="122" t="s">
        <v>200</v>
      </c>
      <c r="AB1928" s="0" t="s">
        <v>4709</v>
      </c>
      <c r="AC1928" s="0" t="s">
        <v>5249</v>
      </c>
      <c r="AD1928" s="111" t="s">
        <v>198</v>
      </c>
      <c r="AE1928" s="111" t="s">
        <v>222</v>
      </c>
      <c r="AI1928" s="111" t="s">
        <v>294</v>
      </c>
      <c r="AJ1928" s="111" t="s">
        <v>4710</v>
      </c>
      <c r="AK1928" s="0" t="s">
        <v>4709</v>
      </c>
      <c r="AL1928" s="0" t="s">
        <v>200</v>
      </c>
      <c r="AM1928" s="111" t="n">
        <v>2008</v>
      </c>
      <c r="AN1928" s="111" t="s">
        <v>208</v>
      </c>
      <c r="AO1928" s="0" t="s">
        <v>11885</v>
      </c>
      <c r="AP1928" s="0" t="s">
        <v>200</v>
      </c>
      <c r="AQ1928" s="0" t="s">
        <v>200</v>
      </c>
      <c r="AS1928" s="0" t="s">
        <v>4711</v>
      </c>
      <c r="AT1928" s="0" t="s">
        <v>4712</v>
      </c>
      <c r="AU1928" s="0" t="s">
        <v>227</v>
      </c>
      <c r="AV1928" s="0" t="s">
        <v>4713</v>
      </c>
      <c r="AW1928" s="0" t="s">
        <v>3435</v>
      </c>
      <c r="AZ1928" s="0" t="s">
        <v>10642</v>
      </c>
      <c r="BA1928" s="124" t="s">
        <v>200</v>
      </c>
      <c r="BB1928" s="0" t="s">
        <v>248</v>
      </c>
      <c r="BC1928" s="0" t="s">
        <v>12417</v>
      </c>
      <c r="BD1928" s="0" t="s">
        <v>4716</v>
      </c>
      <c r="BE1928" s="0" t="s">
        <v>12418</v>
      </c>
      <c r="BF1928" s="0" t="s">
        <v>12419</v>
      </c>
      <c r="BG1928" s="125" t="s">
        <v>200</v>
      </c>
      <c r="BH1928" s="0" t="s">
        <v>253</v>
      </c>
      <c r="BI1928" s="112" t="n">
        <v>819976025357</v>
      </c>
      <c r="BJ1928" s="126" t="s">
        <v>200</v>
      </c>
      <c r="BK1928" s="0" t="s">
        <v>215</v>
      </c>
      <c r="BL1928" s="112" t="n">
        <v>4</v>
      </c>
      <c r="BM1928" s="112" t="n">
        <v>4</v>
      </c>
      <c r="BN1928" s="112" t="n">
        <v>4</v>
      </c>
      <c r="BO1928" s="111" t="n">
        <v>20</v>
      </c>
      <c r="BP1928" s="125" t="s">
        <v>200</v>
      </c>
      <c r="BQ1928" s="127" t="s">
        <v>200</v>
      </c>
    </row>
    <row r="1929" customFormat="false" ht="13.8" hidden="false" customHeight="false" outlineLevel="0" collapsed="false">
      <c r="A1929" s="131" t="s">
        <v>10645</v>
      </c>
      <c r="B1929" s="0" t="s">
        <v>11069</v>
      </c>
      <c r="C1929" s="131" t="s">
        <v>1970</v>
      </c>
      <c r="D1929" s="131" t="s">
        <v>1869</v>
      </c>
      <c r="E1929" s="0" t="s">
        <v>194</v>
      </c>
      <c r="F1929" s="0" t="s">
        <v>195</v>
      </c>
      <c r="G1929" s="0" t="s">
        <v>196</v>
      </c>
      <c r="H1929" s="0" t="s">
        <v>1287</v>
      </c>
      <c r="J1929" s="111" t="n">
        <v>1</v>
      </c>
      <c r="K1929" s="0" t="s">
        <v>198</v>
      </c>
      <c r="L1929" s="0" t="s">
        <v>198</v>
      </c>
      <c r="M1929" s="0" t="s">
        <v>274</v>
      </c>
      <c r="O1929" s="0" t="s">
        <v>200</v>
      </c>
      <c r="P1929" s="0" t="s">
        <v>2084</v>
      </c>
      <c r="Q1929" s="120" t="s">
        <v>200</v>
      </c>
      <c r="R1929" s="0" t="s">
        <v>16</v>
      </c>
      <c r="S1929" s="0" t="s">
        <v>5247</v>
      </c>
      <c r="T1929" s="0" t="s">
        <v>198</v>
      </c>
      <c r="U1929" s="0" t="s">
        <v>285</v>
      </c>
      <c r="V1929" s="0" t="s">
        <v>1790</v>
      </c>
      <c r="W1929" s="110" t="s">
        <v>204</v>
      </c>
      <c r="X1929" s="111" t="n">
        <v>2021</v>
      </c>
      <c r="Y1929" s="111" t="s">
        <v>1624</v>
      </c>
      <c r="Z1929" s="111" t="s">
        <v>221</v>
      </c>
      <c r="AA1929" s="122" t="s">
        <v>200</v>
      </c>
      <c r="AB1929" s="0" t="s">
        <v>4709</v>
      </c>
      <c r="AC1929" s="0" t="s">
        <v>5249</v>
      </c>
      <c r="AD1929" s="111" t="s">
        <v>198</v>
      </c>
      <c r="AE1929" s="111" t="s">
        <v>222</v>
      </c>
      <c r="AI1929" s="111" t="s">
        <v>294</v>
      </c>
      <c r="AJ1929" s="111" t="s">
        <v>4710</v>
      </c>
      <c r="AK1929" s="0" t="s">
        <v>4709</v>
      </c>
      <c r="AM1929" s="111" t="n">
        <v>2010</v>
      </c>
      <c r="AN1929" s="111" t="s">
        <v>208</v>
      </c>
      <c r="AO1929" s="0" t="s">
        <v>11885</v>
      </c>
      <c r="AP1929" s="0" t="s">
        <v>200</v>
      </c>
      <c r="AS1929" s="0" t="s">
        <v>4711</v>
      </c>
      <c r="AT1929" s="0" t="s">
        <v>4712</v>
      </c>
      <c r="AU1929" s="0" t="s">
        <v>227</v>
      </c>
      <c r="AV1929" s="0" t="s">
        <v>4713</v>
      </c>
      <c r="AZ1929" s="0" t="s">
        <v>10646</v>
      </c>
      <c r="BA1929" s="124" t="s">
        <v>200</v>
      </c>
      <c r="BB1929" s="0" t="s">
        <v>248</v>
      </c>
      <c r="BC1929" s="0" t="s">
        <v>12417</v>
      </c>
      <c r="BD1929" s="0" t="s">
        <v>12420</v>
      </c>
      <c r="BE1929" s="0" t="s">
        <v>10649</v>
      </c>
      <c r="BF1929" s="0" t="s">
        <v>12419</v>
      </c>
      <c r="BG1929" s="125" t="s">
        <v>200</v>
      </c>
      <c r="BH1929" s="0" t="s">
        <v>253</v>
      </c>
      <c r="BI1929" s="112" t="n">
        <v>819976025364</v>
      </c>
      <c r="BJ1929" s="126" t="s">
        <v>200</v>
      </c>
      <c r="BK1929" s="0" t="s">
        <v>215</v>
      </c>
      <c r="BL1929" s="112" t="n">
        <v>4</v>
      </c>
      <c r="BM1929" s="112" t="n">
        <v>4</v>
      </c>
      <c r="BN1929" s="112" t="n">
        <v>4</v>
      </c>
      <c r="BO1929" s="111" t="n">
        <v>20</v>
      </c>
      <c r="BP1929" s="125" t="s">
        <v>200</v>
      </c>
      <c r="BQ1929" s="127" t="s">
        <v>200</v>
      </c>
    </row>
    <row r="1930" customFormat="false" ht="13.8" hidden="false" customHeight="false" outlineLevel="0" collapsed="false">
      <c r="A1930" s="131" t="s">
        <v>12421</v>
      </c>
      <c r="B1930" s="0" t="s">
        <v>11069</v>
      </c>
      <c r="C1930" s="131" t="s">
        <v>1970</v>
      </c>
      <c r="D1930" s="131" t="s">
        <v>1869</v>
      </c>
      <c r="E1930" s="0" t="s">
        <v>194</v>
      </c>
      <c r="F1930" s="0" t="s">
        <v>195</v>
      </c>
      <c r="G1930" s="0" t="s">
        <v>196</v>
      </c>
      <c r="H1930" s="0" t="s">
        <v>1287</v>
      </c>
      <c r="J1930" s="111" t="n">
        <v>1</v>
      </c>
      <c r="K1930" s="0" t="s">
        <v>198</v>
      </c>
      <c r="L1930" s="0" t="s">
        <v>198</v>
      </c>
      <c r="M1930" s="0" t="s">
        <v>274</v>
      </c>
      <c r="O1930" s="0" t="s">
        <v>200</v>
      </c>
      <c r="P1930" s="0" t="s">
        <v>2084</v>
      </c>
      <c r="Q1930" s="120" t="s">
        <v>200</v>
      </c>
      <c r="R1930" s="0" t="s">
        <v>16</v>
      </c>
      <c r="S1930" s="0" t="s">
        <v>201</v>
      </c>
      <c r="T1930" s="0" t="s">
        <v>198</v>
      </c>
      <c r="U1930" s="0" t="s">
        <v>202</v>
      </c>
      <c r="V1930" s="0" t="s">
        <v>1790</v>
      </c>
      <c r="W1930" s="110" t="s">
        <v>204</v>
      </c>
      <c r="X1930" s="111" t="n">
        <v>2021</v>
      </c>
      <c r="Y1930" s="111" t="s">
        <v>1624</v>
      </c>
      <c r="Z1930" s="111" t="s">
        <v>221</v>
      </c>
      <c r="AA1930" s="122" t="s">
        <v>200</v>
      </c>
      <c r="AB1930" s="0" t="s">
        <v>4709</v>
      </c>
      <c r="AC1930" s="0" t="s">
        <v>4709</v>
      </c>
      <c r="AD1930" s="111" t="n">
        <v>2021</v>
      </c>
      <c r="AE1930" s="111" t="s">
        <v>222</v>
      </c>
      <c r="AI1930" s="111" t="s">
        <v>207</v>
      </c>
      <c r="AK1930" s="0" t="s">
        <v>4709</v>
      </c>
      <c r="AM1930" s="111" t="n">
        <v>2021</v>
      </c>
      <c r="AN1930" s="111" t="s">
        <v>208</v>
      </c>
      <c r="AO1930" s="0" t="s">
        <v>11885</v>
      </c>
      <c r="AP1930" s="0" t="s">
        <v>200</v>
      </c>
      <c r="AS1930" s="0" t="s">
        <v>4711</v>
      </c>
      <c r="AT1930" s="129" t="s">
        <v>12422</v>
      </c>
      <c r="AU1930" s="0" t="s">
        <v>227</v>
      </c>
      <c r="AV1930" s="0" t="s">
        <v>4713</v>
      </c>
      <c r="AZ1930" s="0" t="s">
        <v>12423</v>
      </c>
      <c r="BA1930" s="124" t="s">
        <v>200</v>
      </c>
      <c r="BB1930" s="0" t="s">
        <v>248</v>
      </c>
      <c r="BC1930" s="0" t="s">
        <v>12424</v>
      </c>
      <c r="BE1930" s="0" t="s">
        <v>12425</v>
      </c>
      <c r="BF1930" s="0" t="s">
        <v>12426</v>
      </c>
      <c r="BG1930" s="125" t="s">
        <v>200</v>
      </c>
      <c r="BH1930" s="0" t="s">
        <v>253</v>
      </c>
      <c r="BI1930" s="112" t="n">
        <v>45496427504</v>
      </c>
      <c r="BJ1930" s="126" t="s">
        <v>200</v>
      </c>
      <c r="BK1930" s="0" t="s">
        <v>215</v>
      </c>
      <c r="BL1930" s="112" t="n">
        <v>4</v>
      </c>
      <c r="BM1930" s="112" t="n">
        <v>4</v>
      </c>
      <c r="BN1930" s="112" t="n">
        <v>4</v>
      </c>
      <c r="BO1930" s="111" t="n">
        <v>20</v>
      </c>
      <c r="BP1930" s="125" t="s">
        <v>200</v>
      </c>
      <c r="BQ1930" s="127" t="s">
        <v>200</v>
      </c>
    </row>
    <row r="1931" customFormat="false" ht="13.8" hidden="false" customHeight="false" outlineLevel="0" collapsed="false">
      <c r="A1931" s="0" t="s">
        <v>12427</v>
      </c>
      <c r="B1931" s="0" t="s">
        <v>11069</v>
      </c>
      <c r="C1931" s="0" t="s">
        <v>490</v>
      </c>
      <c r="D1931" s="0" t="s">
        <v>1869</v>
      </c>
      <c r="E1931" s="0" t="s">
        <v>194</v>
      </c>
      <c r="F1931" s="0" t="s">
        <v>399</v>
      </c>
      <c r="G1931" s="0" t="s">
        <v>196</v>
      </c>
      <c r="H1931" s="0" t="s">
        <v>1287</v>
      </c>
      <c r="J1931" s="111" t="n">
        <v>2</v>
      </c>
      <c r="K1931" s="0" t="s">
        <v>198</v>
      </c>
      <c r="L1931" s="0" t="s">
        <v>533</v>
      </c>
      <c r="M1931" s="0" t="s">
        <v>199</v>
      </c>
      <c r="O1931" s="0" t="s">
        <v>534</v>
      </c>
      <c r="Q1931" s="120" t="s">
        <v>200</v>
      </c>
      <c r="R1931" s="0" t="s">
        <v>16</v>
      </c>
      <c r="S1931" s="0" t="s">
        <v>201</v>
      </c>
      <c r="T1931" s="0" t="s">
        <v>198</v>
      </c>
      <c r="U1931" s="0" t="s">
        <v>285</v>
      </c>
      <c r="V1931" s="0" t="s">
        <v>1790</v>
      </c>
      <c r="W1931" s="110" t="s">
        <v>204</v>
      </c>
      <c r="X1931" s="111" t="n">
        <v>2019</v>
      </c>
      <c r="Y1931" s="111" t="s">
        <v>205</v>
      </c>
      <c r="Z1931" s="111" t="s">
        <v>757</v>
      </c>
      <c r="AA1931" s="122" t="s">
        <v>200</v>
      </c>
      <c r="AB1931" s="0" t="s">
        <v>4709</v>
      </c>
      <c r="AC1931" s="0" t="s">
        <v>7550</v>
      </c>
      <c r="AD1931" s="111" t="n">
        <v>2019</v>
      </c>
      <c r="AE1931" s="111" t="s">
        <v>5226</v>
      </c>
      <c r="AI1931" s="111" t="s">
        <v>207</v>
      </c>
      <c r="AK1931" s="111" t="str">
        <f aca="false">(AB1931)</f>
        <v>Grasshopper Manufacture</v>
      </c>
      <c r="AM1931" s="111" t="n">
        <f aca="false">AD1931</f>
        <v>2019</v>
      </c>
      <c r="AN1931" s="111" t="s">
        <v>208</v>
      </c>
      <c r="AS1931" s="0" t="s">
        <v>4711</v>
      </c>
      <c r="AU1931" s="0" t="s">
        <v>227</v>
      </c>
      <c r="AV1931" s="0" t="s">
        <v>4470</v>
      </c>
      <c r="AZ1931" s="0" t="s">
        <v>12428</v>
      </c>
      <c r="BA1931" s="124" t="s">
        <v>200</v>
      </c>
      <c r="BB1931" s="0" t="s">
        <v>248</v>
      </c>
      <c r="BC1931" s="104" t="s">
        <v>12429</v>
      </c>
      <c r="BE1931" s="0" t="s">
        <v>6417</v>
      </c>
      <c r="BG1931" s="125"/>
      <c r="BH1931" s="0" t="s">
        <v>253</v>
      </c>
      <c r="BI1931" s="112" t="n">
        <v>45496423285</v>
      </c>
      <c r="BJ1931" s="126"/>
      <c r="BK1931" s="0" t="s">
        <v>215</v>
      </c>
      <c r="BL1931" s="112" t="n">
        <v>4</v>
      </c>
      <c r="BM1931" s="112" t="n">
        <v>4</v>
      </c>
      <c r="BN1931" s="112" t="n">
        <v>4</v>
      </c>
      <c r="BO1931" s="111" t="n">
        <v>20</v>
      </c>
      <c r="BP1931" s="125"/>
      <c r="BQ1931" s="127" t="s">
        <v>216</v>
      </c>
    </row>
    <row r="1932" customFormat="false" ht="13.8" hidden="false" customHeight="false" outlineLevel="0" collapsed="false">
      <c r="A1932" s="0" t="s">
        <v>9568</v>
      </c>
      <c r="B1932" s="0" t="s">
        <v>11069</v>
      </c>
      <c r="C1932" s="0" t="s">
        <v>994</v>
      </c>
      <c r="D1932" s="0" t="s">
        <v>1333</v>
      </c>
      <c r="E1932" s="0" t="s">
        <v>194</v>
      </c>
      <c r="F1932" s="0" t="s">
        <v>606</v>
      </c>
      <c r="G1932" s="0" t="s">
        <v>391</v>
      </c>
      <c r="H1932" s="0" t="s">
        <v>197</v>
      </c>
      <c r="J1932" s="111" t="n">
        <v>2</v>
      </c>
      <c r="K1932" s="0" t="s">
        <v>198</v>
      </c>
      <c r="L1932" s="0" t="s">
        <v>392</v>
      </c>
      <c r="M1932" s="0" t="s">
        <v>199</v>
      </c>
      <c r="N1932" s="0" t="s">
        <v>9569</v>
      </c>
      <c r="O1932" s="0" t="s">
        <v>596</v>
      </c>
      <c r="Q1932" s="120" t="s">
        <v>200</v>
      </c>
      <c r="R1932" s="0" t="s">
        <v>16</v>
      </c>
      <c r="S1932" s="0" t="s">
        <v>1834</v>
      </c>
      <c r="T1932" s="0" t="s">
        <v>198</v>
      </c>
      <c r="U1932" s="0" t="s">
        <v>202</v>
      </c>
      <c r="V1932" s="0" t="s">
        <v>1790</v>
      </c>
      <c r="W1932" s="110" t="s">
        <v>204</v>
      </c>
      <c r="X1932" s="111" t="n">
        <v>2020</v>
      </c>
      <c r="Y1932" s="111" t="s">
        <v>498</v>
      </c>
      <c r="Z1932" s="111" t="s">
        <v>198</v>
      </c>
      <c r="AA1932" s="122" t="s">
        <v>200</v>
      </c>
      <c r="AB1932" s="0" t="s">
        <v>7635</v>
      </c>
      <c r="AC1932" s="0" t="s">
        <v>7635</v>
      </c>
      <c r="AD1932" s="111" t="n">
        <v>2020</v>
      </c>
      <c r="AE1932" s="111" t="s">
        <v>198</v>
      </c>
      <c r="AI1932" s="111" t="s">
        <v>1313</v>
      </c>
      <c r="AJ1932" s="111" t="s">
        <v>509</v>
      </c>
      <c r="AK1932" s="111" t="s">
        <v>807</v>
      </c>
      <c r="AM1932" s="111" t="n">
        <v>1989</v>
      </c>
      <c r="AN1932" s="111" t="s">
        <v>510</v>
      </c>
      <c r="AP1932" s="0" t="s">
        <v>275</v>
      </c>
      <c r="AS1932" s="0" t="s">
        <v>9570</v>
      </c>
      <c r="AT1932" s="0" t="s">
        <v>9571</v>
      </c>
      <c r="AU1932" s="0" t="s">
        <v>4835</v>
      </c>
      <c r="AV1932" s="0" t="s">
        <v>200</v>
      </c>
      <c r="AZ1932" s="0" t="s">
        <v>12430</v>
      </c>
      <c r="BA1932" s="124" t="s">
        <v>200</v>
      </c>
      <c r="BB1932" s="0" t="s">
        <v>248</v>
      </c>
      <c r="BC1932" s="0" t="s">
        <v>12431</v>
      </c>
      <c r="BD1932" s="0" t="s">
        <v>12432</v>
      </c>
      <c r="BE1932" s="0" t="s">
        <v>12433</v>
      </c>
      <c r="BF1932" s="0" t="s">
        <v>12434</v>
      </c>
      <c r="BG1932" s="125" t="s">
        <v>200</v>
      </c>
      <c r="BH1932" s="0" t="s">
        <v>2235</v>
      </c>
      <c r="BI1932" s="112" t="n">
        <v>3760156485928</v>
      </c>
      <c r="BJ1932" s="126" t="s">
        <v>200</v>
      </c>
      <c r="BK1932" s="0" t="s">
        <v>215</v>
      </c>
      <c r="BL1932" s="112" t="n">
        <v>4</v>
      </c>
      <c r="BM1932" s="112" t="n">
        <v>4</v>
      </c>
      <c r="BN1932" s="112" t="n">
        <v>4</v>
      </c>
      <c r="BO1932" s="111" t="n">
        <v>20</v>
      </c>
      <c r="BP1932" s="125" t="s">
        <v>200</v>
      </c>
      <c r="BQ1932" s="127" t="s">
        <v>200</v>
      </c>
    </row>
    <row r="1933" customFormat="false" ht="13.8" hidden="false" customHeight="false" outlineLevel="0" collapsed="false">
      <c r="A1933" s="104" t="s">
        <v>12435</v>
      </c>
      <c r="B1933" s="0" t="s">
        <v>11069</v>
      </c>
      <c r="C1933" s="131" t="s">
        <v>1408</v>
      </c>
      <c r="D1933" s="131" t="s">
        <v>1333</v>
      </c>
      <c r="E1933" s="0" t="s">
        <v>194</v>
      </c>
      <c r="F1933" s="0" t="s">
        <v>195</v>
      </c>
      <c r="G1933" s="131" t="s">
        <v>196</v>
      </c>
      <c r="H1933" s="0" t="s">
        <v>197</v>
      </c>
      <c r="J1933" s="111" t="n">
        <v>2</v>
      </c>
      <c r="K1933" s="0" t="s">
        <v>198</v>
      </c>
      <c r="L1933" s="0" t="s">
        <v>533</v>
      </c>
      <c r="M1933" s="0" t="s">
        <v>199</v>
      </c>
      <c r="Q1933" s="120"/>
      <c r="R1933" s="0" t="s">
        <v>16</v>
      </c>
      <c r="S1933" s="0" t="s">
        <v>201</v>
      </c>
      <c r="T1933" s="0" t="s">
        <v>198</v>
      </c>
      <c r="U1933" s="0" t="s">
        <v>202</v>
      </c>
      <c r="V1933" s="0" t="s">
        <v>1790</v>
      </c>
      <c r="W1933" s="110" t="s">
        <v>204</v>
      </c>
      <c r="X1933" s="111" t="n">
        <v>2020</v>
      </c>
      <c r="Y1933" s="111" t="s">
        <v>1624</v>
      </c>
      <c r="Z1933" s="111" t="s">
        <v>757</v>
      </c>
      <c r="AA1933" s="122"/>
      <c r="AB1933" s="0" t="s">
        <v>12436</v>
      </c>
      <c r="AC1933" s="0" t="s">
        <v>8053</v>
      </c>
      <c r="AD1933" s="111" t="n">
        <v>2020</v>
      </c>
      <c r="AE1933" s="111" t="s">
        <v>198</v>
      </c>
      <c r="AI1933" s="111" t="s">
        <v>207</v>
      </c>
      <c r="AJ1933" s="133"/>
      <c r="AK1933" s="111" t="str">
        <f aca="false">(AB1933)</f>
        <v>Metronomik</v>
      </c>
      <c r="AM1933" s="111" t="n">
        <f aca="false">AD1933</f>
        <v>2020</v>
      </c>
      <c r="AN1933" s="111" t="s">
        <v>12437</v>
      </c>
      <c r="AP1933" s="131"/>
      <c r="AQ1933" s="131"/>
      <c r="AR1933" s="131"/>
      <c r="AT1933" s="0" t="s">
        <v>266</v>
      </c>
      <c r="AU1933" s="0" t="s">
        <v>227</v>
      </c>
      <c r="AY1933" s="131"/>
      <c r="AZ1933" s="0" t="s">
        <v>12438</v>
      </c>
      <c r="BA1933" s="124" t="s">
        <v>200</v>
      </c>
      <c r="BB1933" s="0" t="s">
        <v>248</v>
      </c>
      <c r="BC1933" s="0" t="s">
        <v>12439</v>
      </c>
      <c r="BD1933" s="0" t="s">
        <v>12440</v>
      </c>
      <c r="BE1933" s="104" t="s">
        <v>12441</v>
      </c>
      <c r="BG1933" s="125"/>
      <c r="BH1933" s="0" t="s">
        <v>253</v>
      </c>
      <c r="BI1933" s="112" t="n">
        <v>5056208807595</v>
      </c>
      <c r="BJ1933" s="126"/>
      <c r="BK1933" s="0" t="s">
        <v>215</v>
      </c>
      <c r="BL1933" s="112" t="n">
        <v>4</v>
      </c>
      <c r="BM1933" s="112" t="n">
        <v>4</v>
      </c>
      <c r="BN1933" s="112" t="n">
        <v>4</v>
      </c>
      <c r="BO1933" s="111" t="n">
        <v>20</v>
      </c>
      <c r="BP1933" s="125"/>
      <c r="BQ1933" s="127" t="s">
        <v>216</v>
      </c>
    </row>
    <row r="1934" customFormat="false" ht="13.8" hidden="false" customHeight="false" outlineLevel="0" collapsed="false">
      <c r="A1934" s="0" t="s">
        <v>12442</v>
      </c>
      <c r="B1934" s="0" t="s">
        <v>11069</v>
      </c>
      <c r="C1934" s="0" t="s">
        <v>928</v>
      </c>
      <c r="D1934" s="0" t="s">
        <v>12443</v>
      </c>
      <c r="E1934" s="0" t="s">
        <v>194</v>
      </c>
      <c r="F1934" s="0" t="s">
        <v>7120</v>
      </c>
      <c r="G1934" s="0" t="s">
        <v>330</v>
      </c>
      <c r="H1934" s="0" t="s">
        <v>219</v>
      </c>
      <c r="J1934" s="111" t="n">
        <v>1</v>
      </c>
      <c r="K1934" s="0" t="s">
        <v>198</v>
      </c>
      <c r="L1934" s="0" t="s">
        <v>198</v>
      </c>
      <c r="M1934" s="0" t="s">
        <v>274</v>
      </c>
      <c r="O1934" s="0" t="s">
        <v>237</v>
      </c>
      <c r="P1934" s="0" t="s">
        <v>634</v>
      </c>
      <c r="Q1934" s="120" t="s">
        <v>200</v>
      </c>
      <c r="R1934" s="0" t="s">
        <v>16</v>
      </c>
      <c r="S1934" s="0" t="s">
        <v>201</v>
      </c>
      <c r="T1934" s="0" t="s">
        <v>198</v>
      </c>
      <c r="U1934" s="0" t="s">
        <v>202</v>
      </c>
      <c r="V1934" s="0" t="s">
        <v>1790</v>
      </c>
      <c r="W1934" s="110" t="s">
        <v>204</v>
      </c>
      <c r="X1934" s="111" t="n">
        <v>2018</v>
      </c>
      <c r="Z1934" s="111" t="s">
        <v>198</v>
      </c>
      <c r="AA1934" s="122" t="s">
        <v>200</v>
      </c>
      <c r="AB1934" s="0" t="s">
        <v>3215</v>
      </c>
      <c r="AC1934" s="0" t="s">
        <v>9448</v>
      </c>
      <c r="AD1934" s="111" t="n">
        <v>2018</v>
      </c>
      <c r="AE1934" s="111" t="s">
        <v>222</v>
      </c>
      <c r="AH1934" s="111" t="s">
        <v>1746</v>
      </c>
      <c r="AI1934" s="111" t="s">
        <v>207</v>
      </c>
      <c r="AK1934" s="111" t="str">
        <f aca="false">(AB1934)</f>
        <v>Square-Enix</v>
      </c>
      <c r="AM1934" s="111" t="n">
        <f aca="false">AD1934</f>
        <v>2018</v>
      </c>
      <c r="AN1934" s="111" t="s">
        <v>208</v>
      </c>
      <c r="AS1934" s="0" t="s">
        <v>200</v>
      </c>
      <c r="AT1934" s="0" t="s">
        <v>12444</v>
      </c>
      <c r="AU1934" s="0" t="s">
        <v>332</v>
      </c>
      <c r="AV1934" s="0" t="s">
        <v>200</v>
      </c>
      <c r="AY1934" s="131" t="s">
        <v>2040</v>
      </c>
      <c r="AZ1934" s="0" t="s">
        <v>12445</v>
      </c>
      <c r="BA1934" s="124" t="s">
        <v>200</v>
      </c>
      <c r="BB1934" s="0" t="s">
        <v>248</v>
      </c>
      <c r="BC1934" s="0" t="s">
        <v>12446</v>
      </c>
      <c r="BD1934" s="0" t="s">
        <v>7511</v>
      </c>
      <c r="BE1934" s="0" t="s">
        <v>12447</v>
      </c>
      <c r="BF1934" s="0" t="s">
        <v>12448</v>
      </c>
      <c r="BG1934" s="125" t="s">
        <v>200</v>
      </c>
      <c r="BH1934" s="0" t="s">
        <v>253</v>
      </c>
      <c r="BI1934" s="112" t="n">
        <v>45496422158</v>
      </c>
      <c r="BJ1934" s="126" t="s">
        <v>200</v>
      </c>
      <c r="BK1934" s="0" t="s">
        <v>215</v>
      </c>
      <c r="BL1934" s="112" t="n">
        <v>4</v>
      </c>
      <c r="BM1934" s="112" t="n">
        <v>4</v>
      </c>
      <c r="BN1934" s="112" t="n">
        <v>4</v>
      </c>
      <c r="BO1934" s="111" t="n">
        <v>20</v>
      </c>
      <c r="BP1934" s="125" t="s">
        <v>200</v>
      </c>
      <c r="BQ1934" s="127" t="s">
        <v>216</v>
      </c>
    </row>
    <row r="1935" customFormat="false" ht="13.8" hidden="false" customHeight="false" outlineLevel="0" collapsed="false">
      <c r="A1935" s="0" t="s">
        <v>12449</v>
      </c>
      <c r="B1935" s="0" t="s">
        <v>11069</v>
      </c>
      <c r="C1935" s="131" t="s">
        <v>965</v>
      </c>
      <c r="D1935" s="0" t="s">
        <v>5239</v>
      </c>
      <c r="E1935" s="0" t="s">
        <v>194</v>
      </c>
      <c r="F1935" s="0" t="s">
        <v>399</v>
      </c>
      <c r="G1935" s="0" t="s">
        <v>196</v>
      </c>
      <c r="H1935" s="0" t="s">
        <v>219</v>
      </c>
      <c r="J1935" s="111" t="n">
        <v>1</v>
      </c>
      <c r="K1935" s="0" t="s">
        <v>198</v>
      </c>
      <c r="L1935" s="0" t="s">
        <v>198</v>
      </c>
      <c r="M1935" s="0" t="s">
        <v>199</v>
      </c>
      <c r="Q1935" s="120" t="s">
        <v>200</v>
      </c>
      <c r="R1935" s="0" t="s">
        <v>16</v>
      </c>
      <c r="S1935" s="0" t="s">
        <v>1834</v>
      </c>
      <c r="T1935" s="0" t="s">
        <v>1409</v>
      </c>
      <c r="U1935" s="0" t="s">
        <v>4369</v>
      </c>
      <c r="V1935" s="0" t="s">
        <v>1790</v>
      </c>
      <c r="W1935" s="110" t="s">
        <v>204</v>
      </c>
      <c r="X1935" s="111" t="n">
        <v>2019</v>
      </c>
      <c r="Y1935" s="111" t="s">
        <v>205</v>
      </c>
      <c r="Z1935" s="111" t="s">
        <v>198</v>
      </c>
      <c r="AA1935" s="122" t="s">
        <v>200</v>
      </c>
      <c r="AB1935" s="0" t="s">
        <v>11322</v>
      </c>
      <c r="AC1935" s="0" t="s">
        <v>5520</v>
      </c>
      <c r="AD1935" s="111" t="s">
        <v>198</v>
      </c>
      <c r="AE1935" s="111" t="s">
        <v>198</v>
      </c>
      <c r="AI1935" s="111" t="s">
        <v>294</v>
      </c>
      <c r="AJ1935" s="111" t="s">
        <v>1793</v>
      </c>
      <c r="AK1935" s="0" t="s">
        <v>11322</v>
      </c>
      <c r="AM1935" s="111" t="s">
        <v>849</v>
      </c>
      <c r="AN1935" s="111" t="s">
        <v>7104</v>
      </c>
      <c r="AY1935" s="131"/>
      <c r="AZ1935" s="0" t="s">
        <v>12450</v>
      </c>
      <c r="BA1935" s="124" t="s">
        <v>200</v>
      </c>
      <c r="BB1935" s="0" t="s">
        <v>248</v>
      </c>
      <c r="BC1935" s="0" t="s">
        <v>12451</v>
      </c>
      <c r="BE1935" s="0" t="s">
        <v>12452</v>
      </c>
      <c r="BG1935" s="125"/>
      <c r="BH1935" s="0" t="s">
        <v>253</v>
      </c>
      <c r="BI1935" s="112" t="n">
        <v>80101010825</v>
      </c>
      <c r="BJ1935" s="126"/>
      <c r="BK1935" s="0" t="s">
        <v>215</v>
      </c>
      <c r="BL1935" s="112" t="n">
        <v>4</v>
      </c>
      <c r="BM1935" s="112" t="n">
        <v>4</v>
      </c>
      <c r="BN1935" s="112" t="n">
        <v>4</v>
      </c>
      <c r="BO1935" s="111" t="n">
        <v>20</v>
      </c>
      <c r="BP1935" s="125"/>
      <c r="BQ1935" s="127" t="s">
        <v>216</v>
      </c>
    </row>
    <row r="1936" customFormat="false" ht="13.8" hidden="false" customHeight="false" outlineLevel="0" collapsed="false">
      <c r="A1936" s="0" t="s">
        <v>12453</v>
      </c>
      <c r="B1936" s="0" t="s">
        <v>11069</v>
      </c>
      <c r="C1936" s="0" t="s">
        <v>2655</v>
      </c>
      <c r="D1936" s="0" t="s">
        <v>5317</v>
      </c>
      <c r="E1936" s="0" t="s">
        <v>194</v>
      </c>
      <c r="F1936" s="0" t="s">
        <v>848</v>
      </c>
      <c r="G1936" s="0" t="s">
        <v>848</v>
      </c>
      <c r="H1936" s="0" t="s">
        <v>197</v>
      </c>
      <c r="J1936" s="111" t="n">
        <v>1</v>
      </c>
      <c r="K1936" s="0" t="s">
        <v>198</v>
      </c>
      <c r="L1936" s="0" t="s">
        <v>198</v>
      </c>
      <c r="M1936" s="0" t="s">
        <v>199</v>
      </c>
      <c r="O1936" s="0" t="s">
        <v>200</v>
      </c>
      <c r="Q1936" s="120" t="s">
        <v>200</v>
      </c>
      <c r="R1936" s="0" t="s">
        <v>16</v>
      </c>
      <c r="S1936" s="0" t="s">
        <v>201</v>
      </c>
      <c r="T1936" s="0" t="s">
        <v>198</v>
      </c>
      <c r="U1936" s="0" t="s">
        <v>202</v>
      </c>
      <c r="V1936" s="0" t="s">
        <v>1790</v>
      </c>
      <c r="W1936" s="110" t="s">
        <v>204</v>
      </c>
      <c r="X1936" s="111" t="n">
        <v>2021</v>
      </c>
      <c r="Y1936" s="111" t="s">
        <v>1624</v>
      </c>
      <c r="Z1936" s="111" t="s">
        <v>757</v>
      </c>
      <c r="AA1936" s="122" t="s">
        <v>200</v>
      </c>
      <c r="AB1936" s="0" t="s">
        <v>5248</v>
      </c>
      <c r="AC1936" s="0" t="s">
        <v>7635</v>
      </c>
      <c r="AD1936" s="111" t="s">
        <v>198</v>
      </c>
      <c r="AE1936" s="111" t="s">
        <v>5241</v>
      </c>
      <c r="AG1936" s="130"/>
      <c r="AI1936" s="111" t="s">
        <v>294</v>
      </c>
      <c r="AJ1936" s="111" t="s">
        <v>12454</v>
      </c>
      <c r="AK1936" s="111" t="s">
        <v>5250</v>
      </c>
      <c r="AM1936" s="111" t="s">
        <v>849</v>
      </c>
      <c r="AN1936" s="111" t="s">
        <v>263</v>
      </c>
      <c r="AS1936" s="0" t="s">
        <v>2725</v>
      </c>
      <c r="AT1936" s="0" t="s">
        <v>2726</v>
      </c>
      <c r="AU1936" s="0" t="s">
        <v>2727</v>
      </c>
      <c r="AV1936" s="0" t="s">
        <v>2728</v>
      </c>
      <c r="AY1936" s="0" t="s">
        <v>5044</v>
      </c>
      <c r="AZ1936" s="0" t="s">
        <v>12455</v>
      </c>
      <c r="BA1936" s="124" t="s">
        <v>200</v>
      </c>
      <c r="BB1936" s="0" t="s">
        <v>248</v>
      </c>
      <c r="BC1936" s="0" t="s">
        <v>12456</v>
      </c>
      <c r="BD1936" s="0" t="s">
        <v>12457</v>
      </c>
      <c r="BE1936" s="104" t="s">
        <v>12458</v>
      </c>
      <c r="BG1936" s="125" t="s">
        <v>200</v>
      </c>
      <c r="BH1936" s="0" t="s">
        <v>253</v>
      </c>
      <c r="BI1936" s="112" t="n">
        <v>3760156487748</v>
      </c>
      <c r="BJ1936" s="126" t="s">
        <v>200</v>
      </c>
      <c r="BK1936" s="0" t="s">
        <v>215</v>
      </c>
      <c r="BL1936" s="112" t="n">
        <v>4</v>
      </c>
      <c r="BM1936" s="112" t="n">
        <v>4</v>
      </c>
      <c r="BN1936" s="112" t="n">
        <v>4</v>
      </c>
      <c r="BO1936" s="111" t="n">
        <v>20</v>
      </c>
      <c r="BP1936" s="125" t="s">
        <v>200</v>
      </c>
      <c r="BQ1936" s="127"/>
    </row>
    <row r="1937" customFormat="false" ht="13.8" hidden="false" customHeight="false" outlineLevel="0" collapsed="false">
      <c r="A1937" s="0" t="s">
        <v>12459</v>
      </c>
      <c r="B1937" s="0" t="s">
        <v>11069</v>
      </c>
      <c r="C1937" s="131" t="s">
        <v>490</v>
      </c>
      <c r="D1937" s="0" t="s">
        <v>5239</v>
      </c>
      <c r="E1937" s="0" t="s">
        <v>194</v>
      </c>
      <c r="F1937" s="0" t="s">
        <v>195</v>
      </c>
      <c r="G1937" s="0" t="s">
        <v>196</v>
      </c>
      <c r="H1937" s="0" t="s">
        <v>1287</v>
      </c>
      <c r="J1937" s="111" t="n">
        <v>2</v>
      </c>
      <c r="K1937" s="0" t="s">
        <v>198</v>
      </c>
      <c r="L1937" s="0" t="s">
        <v>533</v>
      </c>
      <c r="M1937" s="0" t="s">
        <v>199</v>
      </c>
      <c r="Q1937" s="120"/>
      <c r="R1937" s="0" t="s">
        <v>16</v>
      </c>
      <c r="S1937" s="0" t="s">
        <v>3441</v>
      </c>
      <c r="T1937" s="0" t="s">
        <v>3441</v>
      </c>
      <c r="U1937" s="0" t="s">
        <v>202</v>
      </c>
      <c r="V1937" s="0" t="s">
        <v>1790</v>
      </c>
      <c r="W1937" s="110" t="s">
        <v>204</v>
      </c>
      <c r="X1937" s="111" t="n">
        <v>2021</v>
      </c>
      <c r="Y1937" s="111" t="s">
        <v>498</v>
      </c>
      <c r="Z1937" s="111" t="s">
        <v>221</v>
      </c>
      <c r="AA1937" s="122" t="s">
        <v>200</v>
      </c>
      <c r="AB1937" s="0" t="s">
        <v>12460</v>
      </c>
      <c r="AC1937" s="0" t="s">
        <v>1209</v>
      </c>
      <c r="AD1937" s="111" t="n">
        <v>2021</v>
      </c>
      <c r="AE1937" s="111" t="s">
        <v>198</v>
      </c>
      <c r="AI1937" s="111" t="s">
        <v>207</v>
      </c>
      <c r="AK1937" s="111" t="str">
        <f aca="false">(AB1937)</f>
        <v>Sokaikan</v>
      </c>
      <c r="AM1937" s="111" t="n">
        <v>2021</v>
      </c>
      <c r="AN1937" s="111" t="s">
        <v>263</v>
      </c>
      <c r="AR1937" s="0" t="s">
        <v>1455</v>
      </c>
      <c r="AU1937" s="0" t="s">
        <v>2297</v>
      </c>
      <c r="AV1937" s="0" t="s">
        <v>200</v>
      </c>
      <c r="AY1937" s="131"/>
      <c r="AZ1937" s="0" t="s">
        <v>12461</v>
      </c>
      <c r="BA1937" s="124" t="s">
        <v>200</v>
      </c>
      <c r="BB1937" s="0" t="s">
        <v>248</v>
      </c>
      <c r="BC1937" s="0" t="s">
        <v>12462</v>
      </c>
      <c r="BD1937" s="0" t="s">
        <v>9879</v>
      </c>
      <c r="BE1937" s="0" t="s">
        <v>12211</v>
      </c>
      <c r="BG1937" s="125"/>
      <c r="BH1937" s="0" t="s">
        <v>6150</v>
      </c>
      <c r="BI1937" s="112" t="n">
        <v>789993810420</v>
      </c>
      <c r="BJ1937" s="126"/>
      <c r="BK1937" s="0" t="s">
        <v>215</v>
      </c>
      <c r="BL1937" s="112" t="n">
        <v>4</v>
      </c>
      <c r="BM1937" s="112" t="n">
        <v>4</v>
      </c>
      <c r="BN1937" s="112" t="n">
        <v>4</v>
      </c>
      <c r="BO1937" s="111" t="n">
        <v>20</v>
      </c>
      <c r="BP1937" s="125"/>
      <c r="BQ1937" s="127"/>
    </row>
    <row r="1938" customFormat="false" ht="13.8" hidden="false" customHeight="false" outlineLevel="0" collapsed="false">
      <c r="A1938" s="0" t="s">
        <v>12463</v>
      </c>
      <c r="B1938" s="0" t="s">
        <v>11069</v>
      </c>
      <c r="C1938" s="0" t="s">
        <v>380</v>
      </c>
      <c r="D1938" s="0" t="s">
        <v>193</v>
      </c>
      <c r="E1938" s="0" t="s">
        <v>194</v>
      </c>
      <c r="F1938" s="0" t="s">
        <v>195</v>
      </c>
      <c r="G1938" s="0" t="s">
        <v>196</v>
      </c>
      <c r="H1938" s="0" t="s">
        <v>197</v>
      </c>
      <c r="J1938" s="111" t="n">
        <v>2</v>
      </c>
      <c r="K1938" s="0" t="s">
        <v>198</v>
      </c>
      <c r="L1938" s="0" t="s">
        <v>533</v>
      </c>
      <c r="M1938" s="0" t="s">
        <v>199</v>
      </c>
      <c r="O1938" s="0" t="s">
        <v>200</v>
      </c>
      <c r="Q1938" s="120" t="s">
        <v>200</v>
      </c>
      <c r="R1938" s="0" t="s">
        <v>16</v>
      </c>
      <c r="S1938" s="0" t="s">
        <v>5247</v>
      </c>
      <c r="T1938" s="0" t="s">
        <v>198</v>
      </c>
      <c r="U1938" s="0" t="s">
        <v>202</v>
      </c>
      <c r="V1938" s="0" t="s">
        <v>1790</v>
      </c>
      <c r="W1938" s="110" t="s">
        <v>204</v>
      </c>
      <c r="X1938" s="111" t="n">
        <v>2019</v>
      </c>
      <c r="Z1938" s="111" t="s">
        <v>198</v>
      </c>
      <c r="AA1938" s="122" t="s">
        <v>200</v>
      </c>
      <c r="AB1938" s="0" t="s">
        <v>12464</v>
      </c>
      <c r="AC1938" s="0" t="s">
        <v>5724</v>
      </c>
      <c r="AD1938" s="111" t="n">
        <v>2019</v>
      </c>
      <c r="AE1938" s="111" t="s">
        <v>198</v>
      </c>
      <c r="AG1938" s="130"/>
      <c r="AI1938" s="111" t="s">
        <v>294</v>
      </c>
      <c r="AJ1938" s="111" t="s">
        <v>1793</v>
      </c>
      <c r="AK1938" s="0" t="s">
        <v>12464</v>
      </c>
      <c r="AM1938" s="111" t="n">
        <v>2017</v>
      </c>
      <c r="AN1938" s="111" t="s">
        <v>6171</v>
      </c>
      <c r="AT1938" s="0" t="s">
        <v>381</v>
      </c>
      <c r="AU1938" s="0" t="s">
        <v>3408</v>
      </c>
      <c r="AZ1938" s="0" t="s">
        <v>12465</v>
      </c>
      <c r="BA1938" s="124" t="s">
        <v>200</v>
      </c>
      <c r="BB1938" s="0" t="s">
        <v>462</v>
      </c>
      <c r="BC1938" s="0" t="s">
        <v>12466</v>
      </c>
      <c r="BD1938" s="0" t="s">
        <v>12467</v>
      </c>
      <c r="BE1938" s="0" t="s">
        <v>12468</v>
      </c>
      <c r="BF1938" s="0" t="s">
        <v>12469</v>
      </c>
      <c r="BG1938" s="125"/>
      <c r="BH1938" s="0" t="s">
        <v>253</v>
      </c>
      <c r="BI1938" s="112" t="n">
        <v>3770011615186</v>
      </c>
      <c r="BJ1938" s="126"/>
      <c r="BK1938" s="0" t="s">
        <v>215</v>
      </c>
      <c r="BL1938" s="112" t="n">
        <v>4</v>
      </c>
      <c r="BM1938" s="112" t="n">
        <v>4</v>
      </c>
      <c r="BN1938" s="112" t="n">
        <v>4</v>
      </c>
      <c r="BO1938" s="111" t="n">
        <v>40</v>
      </c>
      <c r="BP1938" s="125"/>
      <c r="BQ1938" s="127" t="s">
        <v>216</v>
      </c>
    </row>
    <row r="1939" customFormat="false" ht="13.8" hidden="false" customHeight="false" outlineLevel="0" collapsed="false">
      <c r="A1939" s="0" t="s">
        <v>12470</v>
      </c>
      <c r="B1939" s="0" t="s">
        <v>11069</v>
      </c>
      <c r="C1939" s="0" t="s">
        <v>3767</v>
      </c>
      <c r="D1939" s="0" t="s">
        <v>5239</v>
      </c>
      <c r="E1939" s="0" t="s">
        <v>194</v>
      </c>
      <c r="F1939" s="0" t="s">
        <v>195</v>
      </c>
      <c r="G1939" s="0" t="s">
        <v>362</v>
      </c>
      <c r="H1939" s="0" t="s">
        <v>197</v>
      </c>
      <c r="J1939" s="111" t="n">
        <v>4</v>
      </c>
      <c r="K1939" s="0" t="s">
        <v>198</v>
      </c>
      <c r="L1939" s="0" t="s">
        <v>392</v>
      </c>
      <c r="M1939" s="0" t="s">
        <v>199</v>
      </c>
      <c r="O1939" s="0" t="s">
        <v>200</v>
      </c>
      <c r="P1939" s="0" t="s">
        <v>238</v>
      </c>
      <c r="Q1939" s="120"/>
      <c r="R1939" s="0" t="s">
        <v>16</v>
      </c>
      <c r="S1939" s="0" t="s">
        <v>5247</v>
      </c>
      <c r="T1939" s="0" t="s">
        <v>198</v>
      </c>
      <c r="U1939" s="0" t="s">
        <v>202</v>
      </c>
      <c r="V1939" s="0" t="s">
        <v>1790</v>
      </c>
      <c r="W1939" s="110" t="s">
        <v>204</v>
      </c>
      <c r="X1939" s="111" t="n">
        <v>2020</v>
      </c>
      <c r="Y1939" s="111" t="s">
        <v>498</v>
      </c>
      <c r="Z1939" s="111" t="s">
        <v>221</v>
      </c>
      <c r="AA1939" s="122" t="s">
        <v>200</v>
      </c>
      <c r="AB1939" s="0" t="s">
        <v>12471</v>
      </c>
      <c r="AC1939" s="0" t="s">
        <v>11516</v>
      </c>
      <c r="AD1939" s="111" t="n">
        <v>2020</v>
      </c>
      <c r="AE1939" s="111" t="s">
        <v>5241</v>
      </c>
      <c r="AG1939" s="130"/>
      <c r="AI1939" s="111" t="s">
        <v>294</v>
      </c>
      <c r="AJ1939" s="111" t="s">
        <v>1793</v>
      </c>
      <c r="AK1939" s="0" t="s">
        <v>12471</v>
      </c>
      <c r="AM1939" s="111" t="n">
        <v>2018</v>
      </c>
      <c r="AN1939" s="111" t="s">
        <v>510</v>
      </c>
      <c r="AS1939" s="0" t="s">
        <v>12472</v>
      </c>
      <c r="AT1939" s="0" t="s">
        <v>200</v>
      </c>
      <c r="AU1939" s="0" t="s">
        <v>227</v>
      </c>
      <c r="AZ1939" s="0" t="s">
        <v>12473</v>
      </c>
      <c r="BA1939" s="124" t="s">
        <v>200</v>
      </c>
      <c r="BB1939" s="0" t="s">
        <v>248</v>
      </c>
      <c r="BC1939" s="0" t="s">
        <v>12474</v>
      </c>
      <c r="BE1939" s="0" t="s">
        <v>12475</v>
      </c>
      <c r="BF1939" s="0" t="s">
        <v>12476</v>
      </c>
      <c r="BG1939" s="125"/>
      <c r="BH1939" s="0" t="s">
        <v>253</v>
      </c>
      <c r="BI1939" s="112" t="n">
        <v>604565178237</v>
      </c>
      <c r="BJ1939" s="126"/>
      <c r="BK1939" s="0" t="s">
        <v>215</v>
      </c>
      <c r="BL1939" s="112" t="n">
        <v>4</v>
      </c>
      <c r="BM1939" s="112" t="n">
        <v>4</v>
      </c>
      <c r="BN1939" s="112" t="n">
        <v>4</v>
      </c>
      <c r="BO1939" s="111" t="n">
        <v>20</v>
      </c>
      <c r="BP1939" s="125"/>
      <c r="BQ1939" s="127" t="s">
        <v>216</v>
      </c>
    </row>
    <row r="1940" customFormat="false" ht="13.8" hidden="false" customHeight="false" outlineLevel="0" collapsed="false">
      <c r="A1940" s="0" t="s">
        <v>12477</v>
      </c>
      <c r="B1940" s="0" t="s">
        <v>11069</v>
      </c>
      <c r="C1940" s="0" t="s">
        <v>928</v>
      </c>
      <c r="D1940" s="0" t="s">
        <v>5239</v>
      </c>
      <c r="E1940" s="0" t="s">
        <v>194</v>
      </c>
      <c r="F1940" s="0" t="s">
        <v>1509</v>
      </c>
      <c r="G1940" s="0" t="s">
        <v>330</v>
      </c>
      <c r="H1940" s="0" t="s">
        <v>1287</v>
      </c>
      <c r="J1940" s="111" t="n">
        <v>1</v>
      </c>
      <c r="K1940" s="0" t="s">
        <v>198</v>
      </c>
      <c r="L1940" s="0" t="s">
        <v>198</v>
      </c>
      <c r="M1940" s="0" t="s">
        <v>199</v>
      </c>
      <c r="Q1940" s="120"/>
      <c r="R1940" s="0" t="s">
        <v>16</v>
      </c>
      <c r="S1940" s="0" t="s">
        <v>5247</v>
      </c>
      <c r="T1940" s="0" t="s">
        <v>198</v>
      </c>
      <c r="U1940" s="0" t="s">
        <v>285</v>
      </c>
      <c r="V1940" s="0" t="s">
        <v>1790</v>
      </c>
      <c r="W1940" s="110" t="s">
        <v>204</v>
      </c>
      <c r="X1940" s="111" t="n">
        <v>2022</v>
      </c>
      <c r="Y1940" s="111" t="s">
        <v>205</v>
      </c>
      <c r="Z1940" s="111" t="s">
        <v>757</v>
      </c>
      <c r="AA1940" s="122"/>
      <c r="AB1940" s="0" t="s">
        <v>12478</v>
      </c>
      <c r="AC1940" s="0" t="s">
        <v>8299</v>
      </c>
      <c r="AD1940" s="111" t="s">
        <v>198</v>
      </c>
      <c r="AE1940" s="111" t="s">
        <v>198</v>
      </c>
      <c r="AG1940" s="130"/>
      <c r="AI1940" s="111" t="s">
        <v>294</v>
      </c>
      <c r="AJ1940" s="111" t="s">
        <v>1793</v>
      </c>
      <c r="AK1940" s="0" t="s">
        <v>12478</v>
      </c>
      <c r="AM1940" s="111" t="n">
        <v>2020</v>
      </c>
      <c r="AN1940" s="111" t="s">
        <v>297</v>
      </c>
      <c r="AT1940" s="0" t="s">
        <v>12479</v>
      </c>
      <c r="AU1940" s="0" t="s">
        <v>470</v>
      </c>
      <c r="AY1940" s="0" t="s">
        <v>12480</v>
      </c>
      <c r="AZ1940" s="0" t="s">
        <v>12481</v>
      </c>
      <c r="BA1940" s="124" t="s">
        <v>200</v>
      </c>
      <c r="BB1940" s="0" t="s">
        <v>248</v>
      </c>
      <c r="BC1940" s="0" t="s">
        <v>12482</v>
      </c>
      <c r="BD1940" s="0" t="s">
        <v>12483</v>
      </c>
      <c r="BE1940" s="0" t="s">
        <v>12484</v>
      </c>
      <c r="BG1940" s="125"/>
      <c r="BH1940" s="0" t="s">
        <v>5611</v>
      </c>
      <c r="BJ1940" s="126"/>
      <c r="BK1940" s="0" t="s">
        <v>215</v>
      </c>
      <c r="BL1940" s="112" t="n">
        <v>4</v>
      </c>
      <c r="BM1940" s="112" t="n">
        <v>4</v>
      </c>
      <c r="BN1940" s="112" t="n">
        <v>4</v>
      </c>
      <c r="BO1940" s="111" t="n">
        <v>20</v>
      </c>
      <c r="BP1940" s="125"/>
      <c r="BQ1940" s="127" t="s">
        <v>5461</v>
      </c>
    </row>
    <row r="1941" customFormat="false" ht="13.8" hidden="false" customHeight="false" outlineLevel="0" collapsed="false">
      <c r="A1941" s="0" t="s">
        <v>12485</v>
      </c>
      <c r="B1941" s="0" t="s">
        <v>11069</v>
      </c>
      <c r="C1941" s="0" t="s">
        <v>1719</v>
      </c>
      <c r="D1941" s="0" t="s">
        <v>5032</v>
      </c>
      <c r="E1941" s="0" t="s">
        <v>194</v>
      </c>
      <c r="F1941" s="0" t="s">
        <v>195</v>
      </c>
      <c r="G1941" s="0" t="s">
        <v>391</v>
      </c>
      <c r="H1941" s="0" t="s">
        <v>219</v>
      </c>
      <c r="J1941" s="111" t="n">
        <v>2</v>
      </c>
      <c r="K1941" s="0" t="s">
        <v>198</v>
      </c>
      <c r="L1941" s="0" t="s">
        <v>392</v>
      </c>
      <c r="M1941" s="0" t="s">
        <v>199</v>
      </c>
      <c r="O1941" s="0" t="s">
        <v>596</v>
      </c>
      <c r="Q1941" s="120"/>
      <c r="R1941" s="0" t="s">
        <v>16</v>
      </c>
      <c r="S1941" s="0" t="s">
        <v>201</v>
      </c>
      <c r="T1941" s="0" t="s">
        <v>198</v>
      </c>
      <c r="U1941" s="0" t="s">
        <v>239</v>
      </c>
      <c r="V1941" s="0" t="s">
        <v>1790</v>
      </c>
      <c r="W1941" s="110" t="s">
        <v>204</v>
      </c>
      <c r="X1941" s="111" t="n">
        <v>2020</v>
      </c>
      <c r="Y1941" s="111" t="s">
        <v>498</v>
      </c>
      <c r="Z1941" s="111" t="s">
        <v>757</v>
      </c>
      <c r="AA1941" s="122"/>
      <c r="AB1941" s="0" t="s">
        <v>12486</v>
      </c>
      <c r="AC1941" s="0" t="s">
        <v>12196</v>
      </c>
      <c r="AD1941" s="111" t="s">
        <v>198</v>
      </c>
      <c r="AE1941" s="111" t="s">
        <v>5241</v>
      </c>
      <c r="AG1941" s="130"/>
      <c r="AI1941" s="111" t="s">
        <v>207</v>
      </c>
      <c r="AJ1941" s="111" t="s">
        <v>1793</v>
      </c>
      <c r="AK1941" s="0" t="s">
        <v>12486</v>
      </c>
      <c r="AM1941" s="111" t="n">
        <v>2020</v>
      </c>
      <c r="AN1941" s="111" t="s">
        <v>297</v>
      </c>
      <c r="AZ1941" s="0" t="s">
        <v>12487</v>
      </c>
      <c r="BA1941" s="124" t="s">
        <v>200</v>
      </c>
      <c r="BB1941" s="0" t="s">
        <v>248</v>
      </c>
      <c r="BC1941" s="0" t="s">
        <v>12488</v>
      </c>
      <c r="BE1941" s="0" t="s">
        <v>12066</v>
      </c>
      <c r="BF1941" s="0" t="s">
        <v>12489</v>
      </c>
      <c r="BG1941" s="125" t="s">
        <v>200</v>
      </c>
      <c r="BH1941" s="0" t="s">
        <v>11095</v>
      </c>
      <c r="BI1941" s="112" t="n">
        <v>4589886950402</v>
      </c>
      <c r="BJ1941" s="126"/>
      <c r="BK1941" s="0" t="s">
        <v>215</v>
      </c>
      <c r="BL1941" s="112" t="n">
        <v>4</v>
      </c>
      <c r="BM1941" s="112" t="n">
        <v>4</v>
      </c>
      <c r="BN1941" s="112" t="n">
        <v>4</v>
      </c>
      <c r="BO1941" s="111" t="n">
        <v>20</v>
      </c>
      <c r="BP1941" s="125"/>
      <c r="BQ1941" s="127"/>
    </row>
    <row r="1942" customFormat="false" ht="13.8" hidden="false" customHeight="false" outlineLevel="0" collapsed="false">
      <c r="A1942" s="131" t="s">
        <v>12490</v>
      </c>
      <c r="B1942" s="0" t="s">
        <v>11069</v>
      </c>
      <c r="C1942" s="131" t="s">
        <v>2304</v>
      </c>
      <c r="D1942" s="131" t="s">
        <v>3755</v>
      </c>
      <c r="E1942" s="0" t="s">
        <v>194</v>
      </c>
      <c r="F1942" s="0" t="s">
        <v>195</v>
      </c>
      <c r="G1942" s="0" t="s">
        <v>330</v>
      </c>
      <c r="H1942" s="0" t="s">
        <v>219</v>
      </c>
      <c r="J1942" s="111" t="n">
        <v>1</v>
      </c>
      <c r="K1942" s="0" t="s">
        <v>198</v>
      </c>
      <c r="L1942" s="0" t="s">
        <v>198</v>
      </c>
      <c r="M1942" s="0" t="s">
        <v>274</v>
      </c>
      <c r="O1942" s="0" t="s">
        <v>237</v>
      </c>
      <c r="P1942" s="0" t="s">
        <v>634</v>
      </c>
      <c r="Q1942" s="120" t="s">
        <v>200</v>
      </c>
      <c r="R1942" s="131" t="s">
        <v>16</v>
      </c>
      <c r="S1942" s="131" t="s">
        <v>201</v>
      </c>
      <c r="T1942" s="0" t="s">
        <v>198</v>
      </c>
      <c r="U1942" s="131" t="s">
        <v>202</v>
      </c>
      <c r="V1942" s="0" t="s">
        <v>1790</v>
      </c>
      <c r="W1942" s="110" t="s">
        <v>204</v>
      </c>
      <c r="X1942" s="130" t="n">
        <v>2020</v>
      </c>
      <c r="Y1942" s="130"/>
      <c r="Z1942" s="130" t="s">
        <v>198</v>
      </c>
      <c r="AA1942" s="122" t="s">
        <v>200</v>
      </c>
      <c r="AB1942" s="131" t="s">
        <v>12491</v>
      </c>
      <c r="AC1942" s="131" t="s">
        <v>5946</v>
      </c>
      <c r="AD1942" s="130" t="n">
        <v>2016</v>
      </c>
      <c r="AE1942" s="130" t="s">
        <v>198</v>
      </c>
      <c r="AF1942" s="130"/>
      <c r="AG1942" s="130"/>
      <c r="AH1942" s="130"/>
      <c r="AI1942" s="111" t="s">
        <v>294</v>
      </c>
      <c r="AJ1942" s="130" t="s">
        <v>1793</v>
      </c>
      <c r="AK1942" s="131" t="s">
        <v>12491</v>
      </c>
      <c r="AM1942" s="130" t="n">
        <v>2015</v>
      </c>
      <c r="AN1942" s="130" t="s">
        <v>6171</v>
      </c>
      <c r="AS1942" s="0" t="s">
        <v>200</v>
      </c>
      <c r="AU1942" s="0" t="s">
        <v>3408</v>
      </c>
      <c r="AV1942" s="131" t="s">
        <v>200</v>
      </c>
      <c r="AW1942" s="131"/>
      <c r="AX1942" s="131"/>
      <c r="AY1942" s="131" t="s">
        <v>5044</v>
      </c>
      <c r="AZ1942" s="0" t="s">
        <v>12492</v>
      </c>
      <c r="BA1942" s="124" t="s">
        <v>200</v>
      </c>
      <c r="BB1942" s="0" t="s">
        <v>248</v>
      </c>
      <c r="BC1942" s="0" t="s">
        <v>12493</v>
      </c>
      <c r="BD1942" s="0" t="s">
        <v>9499</v>
      </c>
      <c r="BE1942" s="0" t="s">
        <v>12494</v>
      </c>
      <c r="BF1942" s="0" t="s">
        <v>200</v>
      </c>
      <c r="BG1942" s="125" t="s">
        <v>200</v>
      </c>
      <c r="BH1942" s="0" t="s">
        <v>253</v>
      </c>
      <c r="BI1942" s="112" t="n">
        <v>811949032942</v>
      </c>
      <c r="BJ1942" s="126" t="s">
        <v>200</v>
      </c>
      <c r="BK1942" s="131" t="s">
        <v>215</v>
      </c>
      <c r="BL1942" s="112" t="n">
        <v>4</v>
      </c>
      <c r="BM1942" s="112" t="n">
        <v>4</v>
      </c>
      <c r="BN1942" s="112" t="n">
        <v>4</v>
      </c>
      <c r="BO1942" s="111" t="n">
        <v>20</v>
      </c>
      <c r="BP1942" s="125" t="s">
        <v>200</v>
      </c>
      <c r="BQ1942" s="127" t="s">
        <v>200</v>
      </c>
    </row>
    <row r="1943" customFormat="false" ht="13.8" hidden="false" customHeight="false" outlineLevel="0" collapsed="false">
      <c r="A1943" s="131" t="s">
        <v>12495</v>
      </c>
      <c r="B1943" s="0" t="s">
        <v>11069</v>
      </c>
      <c r="C1943" s="131" t="s">
        <v>2304</v>
      </c>
      <c r="D1943" s="131" t="s">
        <v>3755</v>
      </c>
      <c r="E1943" s="0" t="s">
        <v>194</v>
      </c>
      <c r="F1943" s="0" t="s">
        <v>195</v>
      </c>
      <c r="G1943" s="0" t="s">
        <v>330</v>
      </c>
      <c r="H1943" s="0" t="s">
        <v>219</v>
      </c>
      <c r="J1943" s="111" t="n">
        <v>1</v>
      </c>
      <c r="K1943" s="0" t="s">
        <v>198</v>
      </c>
      <c r="L1943" s="0" t="s">
        <v>198</v>
      </c>
      <c r="M1943" s="0" t="s">
        <v>274</v>
      </c>
      <c r="O1943" s="0" t="s">
        <v>237</v>
      </c>
      <c r="P1943" s="0" t="s">
        <v>634</v>
      </c>
      <c r="Q1943" s="120" t="s">
        <v>200</v>
      </c>
      <c r="R1943" s="131" t="s">
        <v>16</v>
      </c>
      <c r="S1943" s="131" t="s">
        <v>201</v>
      </c>
      <c r="T1943" s="0" t="s">
        <v>198</v>
      </c>
      <c r="U1943" s="131" t="s">
        <v>202</v>
      </c>
      <c r="V1943" s="0" t="s">
        <v>1790</v>
      </c>
      <c r="W1943" s="110" t="s">
        <v>204</v>
      </c>
      <c r="X1943" s="130" t="n">
        <v>2020</v>
      </c>
      <c r="Y1943" s="130"/>
      <c r="Z1943" s="130" t="s">
        <v>198</v>
      </c>
      <c r="AA1943" s="122" t="s">
        <v>200</v>
      </c>
      <c r="AB1943" s="131" t="s">
        <v>12491</v>
      </c>
      <c r="AC1943" s="131" t="s">
        <v>5946</v>
      </c>
      <c r="AD1943" s="130" t="n">
        <v>2020</v>
      </c>
      <c r="AE1943" s="130" t="s">
        <v>198</v>
      </c>
      <c r="AF1943" s="130"/>
      <c r="AG1943" s="130"/>
      <c r="AH1943" s="130"/>
      <c r="AI1943" s="111" t="s">
        <v>294</v>
      </c>
      <c r="AJ1943" s="130" t="s">
        <v>12496</v>
      </c>
      <c r="AK1943" s="131" t="s">
        <v>12491</v>
      </c>
      <c r="AM1943" s="130" t="n">
        <v>2020</v>
      </c>
      <c r="AN1943" s="130" t="s">
        <v>6171</v>
      </c>
      <c r="AS1943" s="0" t="s">
        <v>200</v>
      </c>
      <c r="AU1943" s="0" t="s">
        <v>3408</v>
      </c>
      <c r="AV1943" s="131" t="s">
        <v>200</v>
      </c>
      <c r="AW1943" s="131"/>
      <c r="AX1943" s="131"/>
      <c r="AY1943" s="131" t="s">
        <v>5044</v>
      </c>
      <c r="AZ1943" s="0" t="s">
        <v>12497</v>
      </c>
      <c r="BA1943" s="124" t="s">
        <v>200</v>
      </c>
      <c r="BB1943" s="0" t="s">
        <v>248</v>
      </c>
      <c r="BC1943" s="0" t="s">
        <v>12498</v>
      </c>
      <c r="BD1943" s="0" t="s">
        <v>9499</v>
      </c>
      <c r="BE1943" s="0" t="s">
        <v>12499</v>
      </c>
      <c r="BF1943" s="0" t="s">
        <v>200</v>
      </c>
      <c r="BG1943" s="125" t="s">
        <v>200</v>
      </c>
      <c r="BH1943" s="0" t="s">
        <v>253</v>
      </c>
      <c r="BI1943" s="112" t="n">
        <v>811949032881</v>
      </c>
      <c r="BJ1943" s="126"/>
      <c r="BK1943" s="131" t="s">
        <v>215</v>
      </c>
      <c r="BL1943" s="112" t="n">
        <v>4</v>
      </c>
      <c r="BM1943" s="112" t="n">
        <v>4</v>
      </c>
      <c r="BN1943" s="112" t="n">
        <v>4</v>
      </c>
      <c r="BO1943" s="111" t="n">
        <v>20</v>
      </c>
      <c r="BP1943" s="125"/>
      <c r="BQ1943" s="127" t="s">
        <v>200</v>
      </c>
    </row>
    <row r="1944" customFormat="false" ht="13.8" hidden="false" customHeight="false" outlineLevel="0" collapsed="false">
      <c r="A1944" s="0" t="s">
        <v>12500</v>
      </c>
      <c r="B1944" s="0" t="s">
        <v>11069</v>
      </c>
      <c r="C1944" s="0" t="s">
        <v>369</v>
      </c>
      <c r="D1944" s="0" t="s">
        <v>1333</v>
      </c>
      <c r="E1944" s="0" t="s">
        <v>194</v>
      </c>
      <c r="F1944" s="0" t="s">
        <v>195</v>
      </c>
      <c r="G1944" s="0" t="s">
        <v>196</v>
      </c>
      <c r="H1944" s="0" t="s">
        <v>400</v>
      </c>
      <c r="I1944" s="0" t="s">
        <v>401</v>
      </c>
      <c r="J1944" s="111" t="n">
        <v>4</v>
      </c>
      <c r="K1944" s="0" t="s">
        <v>198</v>
      </c>
      <c r="L1944" s="0" t="s">
        <v>5453</v>
      </c>
      <c r="M1944" s="0" t="s">
        <v>274</v>
      </c>
      <c r="O1944" s="0" t="s">
        <v>458</v>
      </c>
      <c r="Q1944" s="120" t="s">
        <v>200</v>
      </c>
      <c r="R1944" s="0" t="s">
        <v>16</v>
      </c>
      <c r="S1944" s="0" t="s">
        <v>201</v>
      </c>
      <c r="T1944" s="0" t="s">
        <v>198</v>
      </c>
      <c r="U1944" s="0" t="s">
        <v>202</v>
      </c>
      <c r="V1944" s="0" t="s">
        <v>1790</v>
      </c>
      <c r="W1944" s="110" t="s">
        <v>204</v>
      </c>
      <c r="X1944" s="111" t="n">
        <v>2018</v>
      </c>
      <c r="Y1944" s="111" t="s">
        <v>498</v>
      </c>
      <c r="Z1944" s="111" t="s">
        <v>198</v>
      </c>
      <c r="AA1944" s="122" t="s">
        <v>200</v>
      </c>
      <c r="AB1944" s="0" t="s">
        <v>7194</v>
      </c>
      <c r="AC1944" s="0" t="s">
        <v>5144</v>
      </c>
      <c r="AD1944" s="111" t="n">
        <v>2018</v>
      </c>
      <c r="AE1944" s="111" t="s">
        <v>198</v>
      </c>
      <c r="AI1944" s="111" t="s">
        <v>207</v>
      </c>
      <c r="AK1944" s="111" t="str">
        <f aca="false">(AB1944)</f>
        <v>Ghost town games</v>
      </c>
      <c r="AM1944" s="111" t="n">
        <f aca="false">AD1944</f>
        <v>2018</v>
      </c>
      <c r="AN1944" s="111" t="s">
        <v>263</v>
      </c>
      <c r="AS1944" s="0" t="s">
        <v>200</v>
      </c>
      <c r="AU1944" s="0" t="s">
        <v>434</v>
      </c>
      <c r="AV1944" s="0" t="s">
        <v>200</v>
      </c>
      <c r="AY1944" s="0" t="s">
        <v>5044</v>
      </c>
      <c r="AZ1944" s="0" t="s">
        <v>12501</v>
      </c>
      <c r="BA1944" s="124" t="s">
        <v>200</v>
      </c>
      <c r="BB1944" s="0" t="s">
        <v>462</v>
      </c>
      <c r="BC1944" s="0" t="s">
        <v>12502</v>
      </c>
      <c r="BD1944" s="0" t="s">
        <v>200</v>
      </c>
      <c r="BE1944" s="0" t="s">
        <v>12503</v>
      </c>
      <c r="BG1944" s="125" t="s">
        <v>200</v>
      </c>
      <c r="BH1944" s="0" t="s">
        <v>253</v>
      </c>
      <c r="BI1944" s="112" t="n">
        <v>5056208802224</v>
      </c>
      <c r="BJ1944" s="126" t="s">
        <v>200</v>
      </c>
      <c r="BK1944" s="0" t="s">
        <v>215</v>
      </c>
      <c r="BL1944" s="112" t="n">
        <v>4</v>
      </c>
      <c r="BM1944" s="112" t="n">
        <v>4</v>
      </c>
      <c r="BN1944" s="112" t="n">
        <v>4</v>
      </c>
      <c r="BO1944" s="111" t="n">
        <v>20</v>
      </c>
      <c r="BP1944" s="125" t="s">
        <v>200</v>
      </c>
      <c r="BQ1944" s="127" t="s">
        <v>216</v>
      </c>
    </row>
    <row r="1945" customFormat="false" ht="13.8" hidden="false" customHeight="false" outlineLevel="0" collapsed="false">
      <c r="A1945" s="0" t="s">
        <v>12504</v>
      </c>
      <c r="B1945" s="0" t="s">
        <v>11069</v>
      </c>
      <c r="C1945" s="0" t="s">
        <v>369</v>
      </c>
      <c r="D1945" s="0" t="s">
        <v>1333</v>
      </c>
      <c r="E1945" s="0" t="s">
        <v>194</v>
      </c>
      <c r="F1945" s="0" t="s">
        <v>195</v>
      </c>
      <c r="G1945" s="0" t="s">
        <v>196</v>
      </c>
      <c r="H1945" s="0" t="s">
        <v>400</v>
      </c>
      <c r="I1945" s="0" t="s">
        <v>401</v>
      </c>
      <c r="J1945" s="111" t="n">
        <v>4</v>
      </c>
      <c r="K1945" s="0" t="s">
        <v>198</v>
      </c>
      <c r="L1945" s="0" t="s">
        <v>5453</v>
      </c>
      <c r="M1945" s="0" t="s">
        <v>274</v>
      </c>
      <c r="O1945" s="0" t="s">
        <v>458</v>
      </c>
      <c r="Q1945" s="120" t="s">
        <v>200</v>
      </c>
      <c r="R1945" s="0" t="s">
        <v>16</v>
      </c>
      <c r="S1945" s="0" t="s">
        <v>201</v>
      </c>
      <c r="T1945" s="0" t="s">
        <v>198</v>
      </c>
      <c r="U1945" s="0" t="s">
        <v>202</v>
      </c>
      <c r="V1945" s="0" t="s">
        <v>1790</v>
      </c>
      <c r="W1945" s="110" t="s">
        <v>204</v>
      </c>
      <c r="X1945" s="111" t="n">
        <v>2021</v>
      </c>
      <c r="Y1945" s="111" t="s">
        <v>498</v>
      </c>
      <c r="Z1945" s="111" t="s">
        <v>198</v>
      </c>
      <c r="AA1945" s="122" t="s">
        <v>200</v>
      </c>
      <c r="AB1945" s="0" t="s">
        <v>7194</v>
      </c>
      <c r="AC1945" s="0" t="s">
        <v>5144</v>
      </c>
      <c r="AD1945" s="111" t="n">
        <v>2021</v>
      </c>
      <c r="AE1945" s="111" t="s">
        <v>198</v>
      </c>
      <c r="AI1945" s="111" t="s">
        <v>700</v>
      </c>
      <c r="AJ1945" s="111" t="s">
        <v>5412</v>
      </c>
      <c r="AK1945" s="111" t="s">
        <v>7194</v>
      </c>
      <c r="AM1945" s="111" t="s">
        <v>849</v>
      </c>
      <c r="AN1945" s="111" t="s">
        <v>263</v>
      </c>
      <c r="AS1945" s="0" t="s">
        <v>200</v>
      </c>
      <c r="AU1945" s="0" t="s">
        <v>434</v>
      </c>
      <c r="AV1945" s="0" t="s">
        <v>200</v>
      </c>
      <c r="AY1945" s="0" t="s">
        <v>5044</v>
      </c>
      <c r="AZ1945" s="0" t="s">
        <v>12505</v>
      </c>
      <c r="BA1945" s="124" t="s">
        <v>200</v>
      </c>
      <c r="BB1945" s="0" t="s">
        <v>462</v>
      </c>
      <c r="BC1945" s="0" t="s">
        <v>12506</v>
      </c>
      <c r="BD1945" s="0" t="s">
        <v>200</v>
      </c>
      <c r="BE1945" s="0" t="s">
        <v>12507</v>
      </c>
      <c r="BG1945" s="125" t="s">
        <v>200</v>
      </c>
      <c r="BH1945" s="0" t="s">
        <v>253</v>
      </c>
      <c r="BI1945" s="112" t="n">
        <v>5056208808998</v>
      </c>
      <c r="BJ1945" s="126" t="s">
        <v>200</v>
      </c>
      <c r="BK1945" s="0" t="s">
        <v>215</v>
      </c>
      <c r="BL1945" s="112" t="n">
        <v>4</v>
      </c>
      <c r="BM1945" s="112" t="n">
        <v>4</v>
      </c>
      <c r="BN1945" s="112" t="n">
        <v>4</v>
      </c>
      <c r="BO1945" s="111" t="n">
        <v>20</v>
      </c>
      <c r="BP1945" s="125" t="s">
        <v>200</v>
      </c>
      <c r="BQ1945" s="127"/>
    </row>
    <row r="1946" customFormat="false" ht="13.8" hidden="false" customHeight="false" outlineLevel="0" collapsed="false">
      <c r="A1946" s="0" t="s">
        <v>12508</v>
      </c>
      <c r="B1946" s="0" t="s">
        <v>11069</v>
      </c>
      <c r="C1946" s="131" t="s">
        <v>2304</v>
      </c>
      <c r="D1946" s="131" t="s">
        <v>5239</v>
      </c>
      <c r="E1946" s="0" t="s">
        <v>194</v>
      </c>
      <c r="F1946" s="0" t="s">
        <v>195</v>
      </c>
      <c r="G1946" s="0" t="s">
        <v>330</v>
      </c>
      <c r="H1946" s="0" t="s">
        <v>197</v>
      </c>
      <c r="J1946" s="111" t="n">
        <v>1</v>
      </c>
      <c r="K1946" s="0" t="s">
        <v>198</v>
      </c>
      <c r="L1946" s="0" t="s">
        <v>198</v>
      </c>
      <c r="M1946" s="0" t="s">
        <v>199</v>
      </c>
      <c r="O1946" s="0" t="s">
        <v>200</v>
      </c>
      <c r="Q1946" s="120" t="s">
        <v>200</v>
      </c>
      <c r="R1946" s="0" t="s">
        <v>16</v>
      </c>
      <c r="S1946" s="0" t="s">
        <v>201</v>
      </c>
      <c r="T1946" s="0" t="s">
        <v>198</v>
      </c>
      <c r="U1946" s="0" t="s">
        <v>202</v>
      </c>
      <c r="V1946" s="0" t="s">
        <v>1790</v>
      </c>
      <c r="W1946" s="110" t="s">
        <v>204</v>
      </c>
      <c r="X1946" s="111" t="n">
        <v>2018</v>
      </c>
      <c r="Z1946" s="111" t="s">
        <v>198</v>
      </c>
      <c r="AA1946" s="122" t="s">
        <v>200</v>
      </c>
      <c r="AB1946" s="0" t="s">
        <v>12509</v>
      </c>
      <c r="AC1946" s="0" t="s">
        <v>5041</v>
      </c>
      <c r="AD1946" s="111" t="n">
        <v>2018</v>
      </c>
      <c r="AE1946" s="111" t="s">
        <v>198</v>
      </c>
      <c r="AI1946" s="111" t="s">
        <v>294</v>
      </c>
      <c r="AJ1946" s="111" t="s">
        <v>1793</v>
      </c>
      <c r="AK1946" s="0" t="s">
        <v>12509</v>
      </c>
      <c r="AM1946" s="111" t="n">
        <v>2016</v>
      </c>
      <c r="AN1946" s="111" t="s">
        <v>5043</v>
      </c>
      <c r="AS1946" s="0" t="s">
        <v>200</v>
      </c>
      <c r="AT1946" s="0" t="s">
        <v>226</v>
      </c>
      <c r="AU1946" s="0" t="s">
        <v>332</v>
      </c>
      <c r="AV1946" s="0" t="s">
        <v>200</v>
      </c>
      <c r="AZ1946" s="0" t="s">
        <v>12510</v>
      </c>
      <c r="BA1946" s="124" t="s">
        <v>200</v>
      </c>
      <c r="BB1946" s="0" t="s">
        <v>462</v>
      </c>
      <c r="BC1946" s="0" t="s">
        <v>12511</v>
      </c>
      <c r="BE1946" s="0" t="s">
        <v>9270</v>
      </c>
      <c r="BG1946" s="125" t="s">
        <v>200</v>
      </c>
      <c r="BH1946" s="0" t="s">
        <v>253</v>
      </c>
      <c r="BI1946" s="112" t="n">
        <v>8718591185717</v>
      </c>
      <c r="BJ1946" s="126" t="s">
        <v>200</v>
      </c>
      <c r="BK1946" s="0" t="s">
        <v>215</v>
      </c>
      <c r="BL1946" s="112" t="n">
        <v>4</v>
      </c>
      <c r="BM1946" s="112" t="n">
        <v>4</v>
      </c>
      <c r="BN1946" s="112" t="n">
        <v>4</v>
      </c>
      <c r="BO1946" s="111" t="n">
        <v>20</v>
      </c>
      <c r="BP1946" s="125" t="s">
        <v>200</v>
      </c>
      <c r="BQ1946" s="127" t="s">
        <v>216</v>
      </c>
    </row>
    <row r="1947" customFormat="false" ht="13.8" hidden="false" customHeight="false" outlineLevel="0" collapsed="false">
      <c r="A1947" s="0" t="s">
        <v>12512</v>
      </c>
      <c r="B1947" s="0" t="s">
        <v>11069</v>
      </c>
      <c r="C1947" s="131" t="s">
        <v>192</v>
      </c>
      <c r="D1947" s="131" t="s">
        <v>819</v>
      </c>
      <c r="E1947" s="0" t="s">
        <v>194</v>
      </c>
      <c r="F1947" s="0" t="s">
        <v>195</v>
      </c>
      <c r="G1947" s="0" t="s">
        <v>196</v>
      </c>
      <c r="H1947" s="0" t="s">
        <v>197</v>
      </c>
      <c r="J1947" s="111" t="n">
        <v>1</v>
      </c>
      <c r="K1947" s="0" t="s">
        <v>198</v>
      </c>
      <c r="L1947" s="0" t="s">
        <v>198</v>
      </c>
      <c r="M1947" s="0" t="s">
        <v>199</v>
      </c>
      <c r="Q1947" s="120"/>
      <c r="R1947" s="0" t="s">
        <v>16</v>
      </c>
      <c r="S1947" s="0" t="s">
        <v>5247</v>
      </c>
      <c r="T1947" s="0" t="s">
        <v>198</v>
      </c>
      <c r="U1947" s="0" t="s">
        <v>202</v>
      </c>
      <c r="V1947" s="0" t="s">
        <v>1790</v>
      </c>
      <c r="W1947" s="110" t="s">
        <v>204</v>
      </c>
      <c r="X1947" s="111" t="n">
        <v>2022</v>
      </c>
      <c r="Z1947" s="111" t="s">
        <v>198</v>
      </c>
      <c r="AA1947" s="122"/>
      <c r="AB1947" s="0" t="s">
        <v>12513</v>
      </c>
      <c r="AC1947" s="0" t="s">
        <v>6506</v>
      </c>
      <c r="AD1947" s="111" t="n">
        <v>2022</v>
      </c>
      <c r="AE1947" s="111" t="s">
        <v>198</v>
      </c>
      <c r="AI1947" s="111" t="s">
        <v>294</v>
      </c>
      <c r="AJ1947" s="111" t="s">
        <v>701</v>
      </c>
      <c r="AK1947" s="0" t="s">
        <v>9735</v>
      </c>
      <c r="AM1947" s="111" t="n">
        <v>1994</v>
      </c>
      <c r="AN1947" s="111" t="s">
        <v>208</v>
      </c>
      <c r="AT1947" s="0" t="s">
        <v>1216</v>
      </c>
      <c r="AU1947" s="0" t="s">
        <v>434</v>
      </c>
      <c r="AZ1947" s="0" t="s">
        <v>12514</v>
      </c>
      <c r="BA1947" s="124" t="s">
        <v>200</v>
      </c>
      <c r="BB1947" s="0" t="s">
        <v>210</v>
      </c>
      <c r="BC1947" s="0" t="s">
        <v>4153</v>
      </c>
      <c r="BE1947" s="0" t="s">
        <v>8857</v>
      </c>
      <c r="BG1947" s="125"/>
      <c r="BH1947" s="0" t="s">
        <v>5611</v>
      </c>
      <c r="BJ1947" s="126"/>
      <c r="BK1947" s="0" t="s">
        <v>215</v>
      </c>
      <c r="BL1947" s="112" t="n">
        <v>4</v>
      </c>
      <c r="BM1947" s="112" t="n">
        <v>4</v>
      </c>
      <c r="BN1947" s="112" t="n">
        <v>4</v>
      </c>
      <c r="BO1947" s="111" t="n">
        <v>20</v>
      </c>
      <c r="BP1947" s="125"/>
      <c r="BQ1947" s="127" t="s">
        <v>5461</v>
      </c>
    </row>
    <row r="1948" customFormat="false" ht="13.8" hidden="false" customHeight="false" outlineLevel="0" collapsed="false">
      <c r="A1948" s="0" t="s">
        <v>12515</v>
      </c>
      <c r="B1948" s="0" t="s">
        <v>11069</v>
      </c>
      <c r="C1948" s="131" t="s">
        <v>1344</v>
      </c>
      <c r="D1948" s="131" t="s">
        <v>1333</v>
      </c>
      <c r="E1948" s="0" t="s">
        <v>194</v>
      </c>
      <c r="F1948" s="0" t="s">
        <v>195</v>
      </c>
      <c r="G1948" s="0" t="s">
        <v>196</v>
      </c>
      <c r="H1948" s="0" t="s">
        <v>197</v>
      </c>
      <c r="J1948" s="111" t="n">
        <v>1</v>
      </c>
      <c r="K1948" s="0" t="s">
        <v>198</v>
      </c>
      <c r="L1948" s="0" t="s">
        <v>198</v>
      </c>
      <c r="M1948" s="0" t="s">
        <v>274</v>
      </c>
      <c r="Q1948" s="120"/>
      <c r="R1948" s="0" t="s">
        <v>16</v>
      </c>
      <c r="S1948" s="0" t="s">
        <v>5247</v>
      </c>
      <c r="T1948" s="0" t="s">
        <v>198</v>
      </c>
      <c r="U1948" s="0" t="s">
        <v>285</v>
      </c>
      <c r="V1948" s="0" t="s">
        <v>1790</v>
      </c>
      <c r="W1948" s="110" t="s">
        <v>204</v>
      </c>
      <c r="X1948" s="111" t="n">
        <v>2020</v>
      </c>
      <c r="Y1948" s="111" t="s">
        <v>205</v>
      </c>
      <c r="Z1948" s="111" t="s">
        <v>198</v>
      </c>
      <c r="AA1948" s="122"/>
      <c r="AB1948" s="0" t="s">
        <v>12516</v>
      </c>
      <c r="AC1948" s="0" t="s">
        <v>5249</v>
      </c>
      <c r="AD1948" s="111" t="s">
        <v>198</v>
      </c>
      <c r="AE1948" s="111" t="s">
        <v>222</v>
      </c>
      <c r="AI1948" s="111" t="s">
        <v>1313</v>
      </c>
      <c r="AJ1948" s="111" t="s">
        <v>1376</v>
      </c>
      <c r="AK1948" s="0" t="s">
        <v>12517</v>
      </c>
      <c r="AM1948" s="111" t="n">
        <v>1994</v>
      </c>
      <c r="AN1948" s="111" t="s">
        <v>12518</v>
      </c>
      <c r="AS1948" s="0" t="s">
        <v>1595</v>
      </c>
      <c r="AU1948" s="0" t="s">
        <v>1602</v>
      </c>
      <c r="AV1948" s="0" t="s">
        <v>200</v>
      </c>
      <c r="AW1948" s="0" t="s">
        <v>1596</v>
      </c>
      <c r="AZ1948" s="0" t="s">
        <v>12519</v>
      </c>
      <c r="BA1948" s="124" t="s">
        <v>200</v>
      </c>
      <c r="BB1948" s="0" t="s">
        <v>248</v>
      </c>
      <c r="BC1948" s="0" t="s">
        <v>12520</v>
      </c>
      <c r="BE1948" s="0" t="s">
        <v>12521</v>
      </c>
      <c r="BF1948" s="0" t="s">
        <v>12522</v>
      </c>
      <c r="BG1948" s="125"/>
      <c r="BH1948" s="0" t="s">
        <v>253</v>
      </c>
      <c r="BI1948" s="112" t="n">
        <v>819976023957</v>
      </c>
      <c r="BJ1948" s="126"/>
      <c r="BK1948" s="0" t="s">
        <v>215</v>
      </c>
      <c r="BL1948" s="112" t="n">
        <v>4</v>
      </c>
      <c r="BM1948" s="112" t="n">
        <v>4</v>
      </c>
      <c r="BN1948" s="112" t="n">
        <v>4</v>
      </c>
      <c r="BO1948" s="111" t="n">
        <v>20</v>
      </c>
      <c r="BP1948" s="125"/>
      <c r="BQ1948" s="127" t="s">
        <v>216</v>
      </c>
    </row>
    <row r="1949" customFormat="false" ht="13.8" hidden="false" customHeight="false" outlineLevel="0" collapsed="false">
      <c r="A1949" s="0" t="s">
        <v>12523</v>
      </c>
      <c r="B1949" s="0" t="s">
        <v>11069</v>
      </c>
      <c r="C1949" s="131" t="s">
        <v>490</v>
      </c>
      <c r="D1949" s="131" t="s">
        <v>5239</v>
      </c>
      <c r="E1949" s="0" t="s">
        <v>194</v>
      </c>
      <c r="F1949" s="0" t="s">
        <v>1509</v>
      </c>
      <c r="G1949" s="131" t="s">
        <v>196</v>
      </c>
      <c r="H1949" s="0" t="s">
        <v>197</v>
      </c>
      <c r="J1949" s="111" t="n">
        <v>1</v>
      </c>
      <c r="K1949" s="0" t="s">
        <v>198</v>
      </c>
      <c r="L1949" s="0" t="s">
        <v>198</v>
      </c>
      <c r="M1949" s="0" t="s">
        <v>199</v>
      </c>
      <c r="Q1949" s="120"/>
      <c r="R1949" s="0" t="s">
        <v>16</v>
      </c>
      <c r="S1949" s="0" t="s">
        <v>5247</v>
      </c>
      <c r="T1949" s="0" t="s">
        <v>198</v>
      </c>
      <c r="U1949" s="0" t="s">
        <v>285</v>
      </c>
      <c r="V1949" s="0" t="s">
        <v>1790</v>
      </c>
      <c r="W1949" s="110" t="s">
        <v>204</v>
      </c>
      <c r="X1949" s="111" t="n">
        <v>2021</v>
      </c>
      <c r="Z1949" s="111" t="s">
        <v>221</v>
      </c>
      <c r="AA1949" s="122" t="s">
        <v>200</v>
      </c>
      <c r="AB1949" s="0" t="s">
        <v>5738</v>
      </c>
      <c r="AC1949" s="0" t="s">
        <v>5249</v>
      </c>
      <c r="AD1949" s="111" t="s">
        <v>198</v>
      </c>
      <c r="AE1949" s="111" t="s">
        <v>5241</v>
      </c>
      <c r="AI1949" s="111" t="s">
        <v>294</v>
      </c>
      <c r="AJ1949" s="111" t="s">
        <v>1793</v>
      </c>
      <c r="AK1949" s="0" t="s">
        <v>5738</v>
      </c>
      <c r="AM1949" s="111" t="n">
        <v>2020</v>
      </c>
      <c r="AN1949" s="111" t="s">
        <v>1887</v>
      </c>
      <c r="AT1949" s="0" t="s">
        <v>12524</v>
      </c>
      <c r="AU1949" s="0" t="s">
        <v>267</v>
      </c>
      <c r="AZ1949" s="0" t="s">
        <v>12525</v>
      </c>
      <c r="BA1949" s="124" t="s">
        <v>200</v>
      </c>
      <c r="BB1949" s="0" t="s">
        <v>248</v>
      </c>
      <c r="BC1949" s="0" t="s">
        <v>12526</v>
      </c>
      <c r="BD1949" s="0" t="s">
        <v>12527</v>
      </c>
      <c r="BE1949" s="0" t="s">
        <v>12528</v>
      </c>
      <c r="BG1949" s="125"/>
      <c r="BH1949" s="0" t="s">
        <v>253</v>
      </c>
      <c r="BI1949" s="112" t="n">
        <v>819976025197</v>
      </c>
      <c r="BJ1949" s="126"/>
      <c r="BK1949" s="0" t="s">
        <v>215</v>
      </c>
      <c r="BL1949" s="112" t="n">
        <v>4</v>
      </c>
      <c r="BM1949" s="112" t="n">
        <v>4</v>
      </c>
      <c r="BN1949" s="112" t="n">
        <v>4</v>
      </c>
      <c r="BO1949" s="111" t="n">
        <v>20</v>
      </c>
      <c r="BP1949" s="125"/>
      <c r="BQ1949" s="127"/>
    </row>
    <row r="1950" customFormat="false" ht="13.8" hidden="false" customHeight="false" outlineLevel="0" collapsed="false">
      <c r="A1950" s="131" t="s">
        <v>12529</v>
      </c>
      <c r="B1950" s="0" t="s">
        <v>11069</v>
      </c>
      <c r="C1950" s="0" t="s">
        <v>928</v>
      </c>
      <c r="D1950" s="0" t="s">
        <v>1333</v>
      </c>
      <c r="E1950" s="0" t="s">
        <v>194</v>
      </c>
      <c r="F1950" s="0" t="s">
        <v>399</v>
      </c>
      <c r="G1950" s="0" t="s">
        <v>330</v>
      </c>
      <c r="H1950" s="0" t="s">
        <v>197</v>
      </c>
      <c r="J1950" s="111" t="n">
        <v>1</v>
      </c>
      <c r="K1950" s="0" t="s">
        <v>198</v>
      </c>
      <c r="L1950" s="0" t="s">
        <v>198</v>
      </c>
      <c r="M1950" s="0" t="s">
        <v>199</v>
      </c>
      <c r="O1950" s="0" t="s">
        <v>200</v>
      </c>
      <c r="Q1950" s="120" t="s">
        <v>200</v>
      </c>
      <c r="R1950" s="0" t="s">
        <v>16</v>
      </c>
      <c r="S1950" s="0" t="s">
        <v>201</v>
      </c>
      <c r="T1950" s="0" t="s">
        <v>12530</v>
      </c>
      <c r="U1950" s="0" t="s">
        <v>202</v>
      </c>
      <c r="V1950" s="0" t="s">
        <v>1790</v>
      </c>
      <c r="W1950" s="110" t="s">
        <v>204</v>
      </c>
      <c r="X1950" s="111" t="n">
        <v>2020</v>
      </c>
      <c r="Y1950" s="111" t="s">
        <v>498</v>
      </c>
      <c r="Z1950" s="111" t="s">
        <v>757</v>
      </c>
      <c r="AA1950" s="122" t="s">
        <v>200</v>
      </c>
      <c r="AB1950" s="0" t="s">
        <v>9666</v>
      </c>
      <c r="AC1950" s="0" t="s">
        <v>9448</v>
      </c>
      <c r="AD1950" s="111" t="n">
        <v>2020</v>
      </c>
      <c r="AE1950" s="111" t="s">
        <v>222</v>
      </c>
      <c r="AH1950" s="111" t="s">
        <v>2737</v>
      </c>
      <c r="AI1950" s="111" t="s">
        <v>207</v>
      </c>
      <c r="AK1950" s="111" t="str">
        <f aca="false">(AB1950)</f>
        <v>Intelligent system</v>
      </c>
      <c r="AM1950" s="111" t="n">
        <f aca="false">AD1950</f>
        <v>2020</v>
      </c>
      <c r="AN1950" s="111" t="s">
        <v>208</v>
      </c>
      <c r="AO1950" s="132" t="s">
        <v>908</v>
      </c>
      <c r="AS1950" s="0" t="s">
        <v>9449</v>
      </c>
      <c r="AV1950" s="0" t="s">
        <v>200</v>
      </c>
      <c r="AZ1950" s="0" t="s">
        <v>12531</v>
      </c>
      <c r="BA1950" s="124" t="s">
        <v>200</v>
      </c>
      <c r="BB1950" s="0" t="s">
        <v>248</v>
      </c>
      <c r="BC1950" s="0" t="s">
        <v>1943</v>
      </c>
      <c r="BD1950" s="0" t="s">
        <v>12532</v>
      </c>
      <c r="BE1950" s="0" t="s">
        <v>12533</v>
      </c>
      <c r="BG1950" s="125" t="s">
        <v>200</v>
      </c>
      <c r="BH1950" s="0" t="s">
        <v>253</v>
      </c>
      <c r="BI1950" s="112" t="n">
        <v>45496426422</v>
      </c>
      <c r="BJ1950" s="126" t="s">
        <v>200</v>
      </c>
      <c r="BK1950" s="0" t="s">
        <v>215</v>
      </c>
      <c r="BL1950" s="112" t="n">
        <v>4</v>
      </c>
      <c r="BM1950" s="112" t="n">
        <v>4</v>
      </c>
      <c r="BN1950" s="112" t="n">
        <v>4</v>
      </c>
      <c r="BO1950" s="111" t="n">
        <v>20</v>
      </c>
      <c r="BP1950" s="125" t="s">
        <v>200</v>
      </c>
      <c r="BQ1950" s="127" t="s">
        <v>216</v>
      </c>
    </row>
    <row r="1951" customFormat="false" ht="13.8" hidden="false" customHeight="false" outlineLevel="0" collapsed="false">
      <c r="A1951" s="131" t="s">
        <v>12534</v>
      </c>
      <c r="B1951" s="0" t="s">
        <v>11069</v>
      </c>
      <c r="C1951" s="0" t="s">
        <v>192</v>
      </c>
      <c r="D1951" s="0" t="s">
        <v>1333</v>
      </c>
      <c r="E1951" s="0" t="s">
        <v>194</v>
      </c>
      <c r="F1951" s="0" t="s">
        <v>195</v>
      </c>
      <c r="G1951" s="0" t="s">
        <v>196</v>
      </c>
      <c r="H1951" s="0" t="s">
        <v>219</v>
      </c>
      <c r="J1951" s="111" t="n">
        <v>1</v>
      </c>
      <c r="K1951" s="0" t="s">
        <v>198</v>
      </c>
      <c r="L1951" s="0" t="s">
        <v>198</v>
      </c>
      <c r="M1951" s="0" t="s">
        <v>199</v>
      </c>
      <c r="Q1951" s="120"/>
      <c r="R1951" s="0" t="s">
        <v>16</v>
      </c>
      <c r="S1951" s="0" t="s">
        <v>5247</v>
      </c>
      <c r="T1951" s="0" t="s">
        <v>198</v>
      </c>
      <c r="U1951" s="0" t="s">
        <v>4369</v>
      </c>
      <c r="V1951" s="0" t="s">
        <v>1790</v>
      </c>
      <c r="W1951" s="110" t="s">
        <v>204</v>
      </c>
      <c r="X1951" s="111" t="n">
        <v>2020</v>
      </c>
      <c r="Y1951" s="111" t="s">
        <v>498</v>
      </c>
      <c r="Z1951" s="111" t="s">
        <v>198</v>
      </c>
      <c r="AA1951" s="122"/>
      <c r="AB1951" s="0" t="s">
        <v>12535</v>
      </c>
      <c r="AC1951" s="0" t="s">
        <v>5520</v>
      </c>
      <c r="AD1951" s="111" t="s">
        <v>198</v>
      </c>
      <c r="AE1951" s="111" t="s">
        <v>198</v>
      </c>
      <c r="AI1951" s="111" t="s">
        <v>294</v>
      </c>
      <c r="AJ1951" s="111" t="s">
        <v>1793</v>
      </c>
      <c r="AK1951" s="0" t="s">
        <v>12535</v>
      </c>
      <c r="AM1951" s="111" t="n">
        <v>2017</v>
      </c>
      <c r="AN1951" s="111" t="s">
        <v>510</v>
      </c>
      <c r="AO1951" s="132"/>
      <c r="AU1951" s="0" t="s">
        <v>12536</v>
      </c>
      <c r="AV1951" s="0" t="s">
        <v>200</v>
      </c>
      <c r="AZ1951" s="0" t="s">
        <v>12537</v>
      </c>
      <c r="BA1951" s="124" t="s">
        <v>200</v>
      </c>
      <c r="BB1951" s="0" t="s">
        <v>248</v>
      </c>
      <c r="BC1951" s="0" t="s">
        <v>12538</v>
      </c>
      <c r="BD1951" s="0" t="s">
        <v>12539</v>
      </c>
      <c r="BE1951" s="0" t="s">
        <v>213</v>
      </c>
      <c r="BF1951" s="0" t="s">
        <v>12540</v>
      </c>
      <c r="BG1951" s="125"/>
      <c r="BH1951" s="0" t="s">
        <v>11095</v>
      </c>
      <c r="BI1951" s="112" t="n">
        <v>80101011679</v>
      </c>
      <c r="BJ1951" s="126"/>
      <c r="BK1951" s="0" t="s">
        <v>215</v>
      </c>
      <c r="BL1951" s="112" t="n">
        <v>4</v>
      </c>
      <c r="BM1951" s="112" t="n">
        <v>4</v>
      </c>
      <c r="BN1951" s="112" t="n">
        <v>4</v>
      </c>
      <c r="BO1951" s="111" t="n">
        <v>20</v>
      </c>
      <c r="BP1951" s="125"/>
      <c r="BQ1951" s="127"/>
    </row>
    <row r="1952" customFormat="false" ht="13.8" hidden="false" customHeight="false" outlineLevel="0" collapsed="false">
      <c r="A1952" s="0" t="s">
        <v>12541</v>
      </c>
      <c r="B1952" s="0" t="s">
        <v>11069</v>
      </c>
      <c r="C1952" s="131" t="s">
        <v>369</v>
      </c>
      <c r="D1952" s="131" t="s">
        <v>1869</v>
      </c>
      <c r="E1952" s="0" t="s">
        <v>313</v>
      </c>
      <c r="F1952" s="0" t="s">
        <v>314</v>
      </c>
      <c r="G1952" s="0" t="s">
        <v>391</v>
      </c>
      <c r="H1952" s="0" t="s">
        <v>400</v>
      </c>
      <c r="I1952" s="0" t="s">
        <v>594</v>
      </c>
      <c r="J1952" s="111" t="n">
        <v>4</v>
      </c>
      <c r="K1952" s="0" t="s">
        <v>2825</v>
      </c>
      <c r="L1952" s="0" t="s">
        <v>456</v>
      </c>
      <c r="M1952" s="0" t="s">
        <v>199</v>
      </c>
      <c r="O1952" s="0" t="s">
        <v>200</v>
      </c>
      <c r="Q1952" s="120" t="s">
        <v>200</v>
      </c>
      <c r="R1952" s="0" t="s">
        <v>16</v>
      </c>
      <c r="S1952" s="0" t="s">
        <v>201</v>
      </c>
      <c r="T1952" s="0" t="s">
        <v>198</v>
      </c>
      <c r="U1952" s="0" t="s">
        <v>285</v>
      </c>
      <c r="V1952" s="0" t="s">
        <v>1790</v>
      </c>
      <c r="W1952" s="110" t="s">
        <v>204</v>
      </c>
      <c r="X1952" s="111" t="n">
        <v>2019</v>
      </c>
      <c r="Y1952" s="111" t="s">
        <v>200</v>
      </c>
      <c r="Z1952" s="111" t="s">
        <v>198</v>
      </c>
      <c r="AA1952" s="122" t="s">
        <v>200</v>
      </c>
      <c r="AB1952" s="0" t="s">
        <v>11506</v>
      </c>
      <c r="AC1952" s="0" t="s">
        <v>12542</v>
      </c>
      <c r="AD1952" s="111" t="n">
        <v>2019</v>
      </c>
      <c r="AE1952" s="111" t="s">
        <v>222</v>
      </c>
      <c r="AI1952" s="111" t="s">
        <v>207</v>
      </c>
      <c r="AK1952" s="111" t="str">
        <f aca="false">(AB1952)</f>
        <v>City connection</v>
      </c>
      <c r="AM1952" s="111" t="n">
        <f aca="false">AD1952</f>
        <v>2019</v>
      </c>
      <c r="AN1952" s="111" t="s">
        <v>208</v>
      </c>
      <c r="AT1952" s="0" t="s">
        <v>381</v>
      </c>
      <c r="AU1952" s="0" t="s">
        <v>434</v>
      </c>
      <c r="AZ1952" s="0" t="s">
        <v>12543</v>
      </c>
      <c r="BA1952" s="124" t="s">
        <v>200</v>
      </c>
      <c r="BB1952" s="0" t="s">
        <v>248</v>
      </c>
      <c r="BC1952" s="0" t="s">
        <v>12544</v>
      </c>
      <c r="BD1952" s="0" t="s">
        <v>12545</v>
      </c>
      <c r="BE1952" s="0" t="s">
        <v>12546</v>
      </c>
      <c r="BF1952" s="0" t="s">
        <v>12547</v>
      </c>
      <c r="BG1952" s="125"/>
      <c r="BH1952" s="0" t="s">
        <v>253</v>
      </c>
      <c r="BI1952" s="112" t="n">
        <v>857126007136</v>
      </c>
      <c r="BJ1952" s="126"/>
      <c r="BK1952" s="0" t="s">
        <v>215</v>
      </c>
      <c r="BL1952" s="112" t="n">
        <v>4</v>
      </c>
      <c r="BM1952" s="112" t="n">
        <v>4</v>
      </c>
      <c r="BN1952" s="112" t="n">
        <v>4</v>
      </c>
      <c r="BO1952" s="111" t="n">
        <v>20</v>
      </c>
      <c r="BP1952" s="125"/>
      <c r="BQ1952" s="127" t="s">
        <v>216</v>
      </c>
    </row>
    <row r="1953" customFormat="false" ht="13.8" hidden="false" customHeight="false" outlineLevel="0" collapsed="false">
      <c r="A1953" s="0" t="s">
        <v>12548</v>
      </c>
      <c r="B1953" s="0" t="s">
        <v>11069</v>
      </c>
      <c r="C1953" s="131" t="s">
        <v>329</v>
      </c>
      <c r="D1953" s="131" t="s">
        <v>5239</v>
      </c>
      <c r="E1953" s="0" t="s">
        <v>7039</v>
      </c>
      <c r="F1953" s="0" t="s">
        <v>195</v>
      </c>
      <c r="G1953" s="0" t="s">
        <v>330</v>
      </c>
      <c r="H1953" s="0" t="s">
        <v>197</v>
      </c>
      <c r="J1953" s="111" t="n">
        <v>1</v>
      </c>
      <c r="K1953" s="0" t="s">
        <v>198</v>
      </c>
      <c r="L1953" s="0" t="s">
        <v>198</v>
      </c>
      <c r="M1953" s="0" t="s">
        <v>199</v>
      </c>
      <c r="Q1953" s="120"/>
      <c r="R1953" s="0" t="s">
        <v>16</v>
      </c>
      <c r="S1953" s="0" t="s">
        <v>5247</v>
      </c>
      <c r="T1953" s="0" t="s">
        <v>198</v>
      </c>
      <c r="U1953" s="0" t="s">
        <v>285</v>
      </c>
      <c r="V1953" s="0" t="s">
        <v>7041</v>
      </c>
      <c r="W1953" s="110" t="s">
        <v>204</v>
      </c>
      <c r="X1953" s="111" t="n">
        <v>2022</v>
      </c>
      <c r="Z1953" s="111" t="s">
        <v>221</v>
      </c>
      <c r="AA1953" s="122" t="s">
        <v>200</v>
      </c>
      <c r="AB1953" s="0" t="s">
        <v>12549</v>
      </c>
      <c r="AC1953" s="0" t="s">
        <v>12550</v>
      </c>
      <c r="AD1953" s="111" t="n">
        <v>2022</v>
      </c>
      <c r="AE1953" s="111" t="s">
        <v>12162</v>
      </c>
      <c r="AI1953" s="111" t="s">
        <v>294</v>
      </c>
      <c r="AJ1953" s="111" t="s">
        <v>1793</v>
      </c>
      <c r="AK1953" s="0" t="s">
        <v>12549</v>
      </c>
      <c r="AM1953" s="111" t="n">
        <v>2020</v>
      </c>
      <c r="AN1953" s="111" t="s">
        <v>297</v>
      </c>
      <c r="AT1953" s="0" t="s">
        <v>6230</v>
      </c>
      <c r="AU1953" s="0" t="s">
        <v>332</v>
      </c>
      <c r="AZ1953" s="0" t="s">
        <v>12551</v>
      </c>
      <c r="BA1953" s="124" t="s">
        <v>200</v>
      </c>
      <c r="BB1953" s="0" t="s">
        <v>248</v>
      </c>
      <c r="BC1953" s="0" t="s">
        <v>1797</v>
      </c>
      <c r="BD1953" s="0" t="s">
        <v>12552</v>
      </c>
      <c r="BE1953" s="0" t="s">
        <v>12553</v>
      </c>
      <c r="BG1953" s="125"/>
      <c r="BH1953" s="0" t="s">
        <v>5611</v>
      </c>
      <c r="BJ1953" s="126"/>
      <c r="BK1953" s="0" t="s">
        <v>215</v>
      </c>
      <c r="BL1953" s="112" t="n">
        <v>4</v>
      </c>
      <c r="BM1953" s="112" t="n">
        <v>4</v>
      </c>
      <c r="BN1953" s="112" t="n">
        <v>4</v>
      </c>
      <c r="BO1953" s="111" t="n">
        <v>20</v>
      </c>
      <c r="BP1953" s="125"/>
      <c r="BQ1953" s="127" t="s">
        <v>5461</v>
      </c>
    </row>
    <row r="1954" customFormat="false" ht="13.8" hidden="false" customHeight="false" outlineLevel="0" collapsed="false">
      <c r="A1954" s="0" t="s">
        <v>12554</v>
      </c>
      <c r="B1954" s="0" t="s">
        <v>11069</v>
      </c>
      <c r="C1954" s="0" t="s">
        <v>390</v>
      </c>
      <c r="D1954" s="0" t="s">
        <v>1333</v>
      </c>
      <c r="E1954" s="0" t="s">
        <v>194</v>
      </c>
      <c r="F1954" s="0" t="s">
        <v>399</v>
      </c>
      <c r="G1954" s="0" t="s">
        <v>196</v>
      </c>
      <c r="H1954" s="0" t="s">
        <v>197</v>
      </c>
      <c r="J1954" s="111" t="n">
        <v>2</v>
      </c>
      <c r="K1954" s="0" t="s">
        <v>198</v>
      </c>
      <c r="L1954" s="0" t="s">
        <v>1050</v>
      </c>
      <c r="M1954" s="0" t="s">
        <v>274</v>
      </c>
      <c r="O1954" s="0" t="s">
        <v>458</v>
      </c>
      <c r="Q1954" s="120" t="s">
        <v>200</v>
      </c>
      <c r="R1954" s="0" t="s">
        <v>16</v>
      </c>
      <c r="S1954" s="0" t="s">
        <v>201</v>
      </c>
      <c r="T1954" s="0" t="s">
        <v>12530</v>
      </c>
      <c r="U1954" s="0" t="s">
        <v>202</v>
      </c>
      <c r="V1954" s="0" t="s">
        <v>1790</v>
      </c>
      <c r="W1954" s="110" t="s">
        <v>204</v>
      </c>
      <c r="X1954" s="111" t="n">
        <v>2020</v>
      </c>
      <c r="Y1954" s="111" t="s">
        <v>1624</v>
      </c>
      <c r="Z1954" s="111" t="s">
        <v>221</v>
      </c>
      <c r="AA1954" s="122" t="s">
        <v>200</v>
      </c>
      <c r="AB1954" s="0" t="s">
        <v>9448</v>
      </c>
      <c r="AC1954" s="0" t="s">
        <v>9448</v>
      </c>
      <c r="AD1954" s="111" t="n">
        <v>2020</v>
      </c>
      <c r="AE1954" s="111" t="s">
        <v>222</v>
      </c>
      <c r="AH1954" s="111" t="s">
        <v>12555</v>
      </c>
      <c r="AI1954" s="111" t="s">
        <v>294</v>
      </c>
      <c r="AJ1954" s="111" t="s">
        <v>12556</v>
      </c>
      <c r="AK1954" s="111" t="s">
        <v>9448</v>
      </c>
      <c r="AM1954" s="111" t="n">
        <v>2013</v>
      </c>
      <c r="AN1954" s="111" t="s">
        <v>208</v>
      </c>
      <c r="AO1954" s="0" t="s">
        <v>4360</v>
      </c>
      <c r="AP1954" s="0" t="s">
        <v>200</v>
      </c>
      <c r="AS1954" s="0" t="s">
        <v>10662</v>
      </c>
      <c r="AT1954" s="0" t="s">
        <v>381</v>
      </c>
      <c r="AU1954" s="0" t="s">
        <v>3408</v>
      </c>
      <c r="AV1954" s="0" t="s">
        <v>10199</v>
      </c>
      <c r="AZ1954" s="0" t="s">
        <v>10981</v>
      </c>
      <c r="BA1954" s="124" t="s">
        <v>200</v>
      </c>
      <c r="BB1954" s="0" t="s">
        <v>248</v>
      </c>
      <c r="BC1954" s="0" t="s">
        <v>10982</v>
      </c>
      <c r="BD1954" s="0" t="s">
        <v>12557</v>
      </c>
      <c r="BE1954" s="0" t="s">
        <v>10983</v>
      </c>
      <c r="BG1954" s="125" t="s">
        <v>200</v>
      </c>
      <c r="BH1954" s="0" t="s">
        <v>253</v>
      </c>
      <c r="BI1954" s="112" t="n">
        <v>45496423049</v>
      </c>
      <c r="BJ1954" s="126" t="s">
        <v>200</v>
      </c>
      <c r="BK1954" s="0" t="s">
        <v>215</v>
      </c>
      <c r="BL1954" s="112" t="n">
        <v>4</v>
      </c>
      <c r="BM1954" s="112" t="n">
        <v>4</v>
      </c>
      <c r="BN1954" s="112" t="n">
        <v>4</v>
      </c>
      <c r="BO1954" s="111" t="n">
        <v>20</v>
      </c>
      <c r="BP1954" s="125" t="s">
        <v>200</v>
      </c>
      <c r="BQ1954" s="127" t="s">
        <v>200</v>
      </c>
    </row>
    <row r="1955" customFormat="false" ht="13.8" hidden="false" customHeight="false" outlineLevel="0" collapsed="false">
      <c r="A1955" s="0" t="s">
        <v>12558</v>
      </c>
      <c r="B1955" s="0" t="s">
        <v>11069</v>
      </c>
      <c r="C1955" s="0" t="s">
        <v>5944</v>
      </c>
      <c r="D1955" s="0" t="s">
        <v>312</v>
      </c>
      <c r="E1955" s="0" t="s">
        <v>194</v>
      </c>
      <c r="F1955" s="0" t="s">
        <v>1509</v>
      </c>
      <c r="G1955" s="0" t="s">
        <v>330</v>
      </c>
      <c r="H1955" s="0" t="s">
        <v>219</v>
      </c>
      <c r="J1955" s="111" t="n">
        <v>1</v>
      </c>
      <c r="K1955" s="0" t="s">
        <v>198</v>
      </c>
      <c r="L1955" s="0" t="s">
        <v>198</v>
      </c>
      <c r="M1955" s="0" t="s">
        <v>199</v>
      </c>
      <c r="Q1955" s="120" t="s">
        <v>200</v>
      </c>
      <c r="R1955" s="0" t="s">
        <v>16</v>
      </c>
      <c r="S1955" s="0" t="s">
        <v>201</v>
      </c>
      <c r="T1955" s="0" t="s">
        <v>198</v>
      </c>
      <c r="U1955" s="0" t="s">
        <v>202</v>
      </c>
      <c r="V1955" s="0" t="s">
        <v>1790</v>
      </c>
      <c r="W1955" s="110" t="s">
        <v>204</v>
      </c>
      <c r="X1955" s="111" t="n">
        <v>2019</v>
      </c>
      <c r="Y1955" s="111" t="s">
        <v>8052</v>
      </c>
      <c r="Z1955" s="111" t="s">
        <v>757</v>
      </c>
      <c r="AA1955" s="122" t="s">
        <v>200</v>
      </c>
      <c r="AB1955" s="0" t="s">
        <v>11243</v>
      </c>
      <c r="AC1955" s="0" t="s">
        <v>8081</v>
      </c>
      <c r="AD1955" s="111" t="n">
        <v>2019</v>
      </c>
      <c r="AE1955" s="111" t="s">
        <v>198</v>
      </c>
      <c r="AI1955" s="111" t="s">
        <v>922</v>
      </c>
      <c r="AJ1955" s="111" t="s">
        <v>4610</v>
      </c>
      <c r="AK1955" s="111" t="s">
        <v>11244</v>
      </c>
      <c r="AM1955" s="111" t="s">
        <v>849</v>
      </c>
      <c r="AN1955" s="111" t="s">
        <v>1887</v>
      </c>
      <c r="AS1955" s="0" t="s">
        <v>1468</v>
      </c>
      <c r="AT1955" s="0" t="s">
        <v>683</v>
      </c>
      <c r="AU1955" s="0" t="s">
        <v>332</v>
      </c>
      <c r="AZ1955" s="0" t="s">
        <v>11245</v>
      </c>
      <c r="BA1955" s="124" t="s">
        <v>200</v>
      </c>
      <c r="BB1955" s="0" t="s">
        <v>210</v>
      </c>
      <c r="BC1955" s="0" t="s">
        <v>11246</v>
      </c>
      <c r="BE1955" s="0" t="s">
        <v>11247</v>
      </c>
      <c r="BF1955" s="0" t="s">
        <v>12559</v>
      </c>
      <c r="BG1955" s="125"/>
      <c r="BH1955" s="0" t="s">
        <v>253</v>
      </c>
      <c r="BI1955" s="112" t="n">
        <v>811949031020</v>
      </c>
      <c r="BJ1955" s="126"/>
      <c r="BK1955" s="0" t="s">
        <v>215</v>
      </c>
      <c r="BL1955" s="112" t="n">
        <v>4</v>
      </c>
      <c r="BM1955" s="112" t="n">
        <v>4</v>
      </c>
      <c r="BN1955" s="112" t="n">
        <v>4</v>
      </c>
      <c r="BO1955" s="111" t="n">
        <v>20</v>
      </c>
      <c r="BP1955" s="125"/>
      <c r="BQ1955" s="127" t="s">
        <v>216</v>
      </c>
    </row>
    <row r="1956" customFormat="false" ht="13.8" hidden="false" customHeight="false" outlineLevel="0" collapsed="false">
      <c r="A1956" s="0" t="s">
        <v>12560</v>
      </c>
      <c r="B1956" s="0" t="s">
        <v>11069</v>
      </c>
      <c r="C1956" s="0" t="s">
        <v>1408</v>
      </c>
      <c r="D1956" s="0" t="s">
        <v>1333</v>
      </c>
      <c r="E1956" s="0" t="s">
        <v>313</v>
      </c>
      <c r="F1956" s="0" t="s">
        <v>195</v>
      </c>
      <c r="G1956" s="0" t="s">
        <v>196</v>
      </c>
      <c r="H1956" s="0" t="s">
        <v>197</v>
      </c>
      <c r="J1956" s="111" t="n">
        <v>1</v>
      </c>
      <c r="K1956" s="0" t="s">
        <v>2825</v>
      </c>
      <c r="L1956" s="0" t="s">
        <v>392</v>
      </c>
      <c r="M1956" s="0" t="s">
        <v>199</v>
      </c>
      <c r="Q1956" s="120"/>
      <c r="R1956" s="0" t="s">
        <v>16</v>
      </c>
      <c r="S1956" s="0" t="s">
        <v>201</v>
      </c>
      <c r="T1956" s="0" t="s">
        <v>198</v>
      </c>
      <c r="U1956" s="0" t="s">
        <v>202</v>
      </c>
      <c r="V1956" s="0" t="s">
        <v>1790</v>
      </c>
      <c r="W1956" s="110" t="s">
        <v>204</v>
      </c>
      <c r="X1956" s="111" t="n">
        <v>2021</v>
      </c>
      <c r="Y1956" s="111" t="s">
        <v>498</v>
      </c>
      <c r="Z1956" s="111" t="s">
        <v>221</v>
      </c>
      <c r="AA1956" s="122" t="s">
        <v>200</v>
      </c>
      <c r="AB1956" s="0" t="s">
        <v>5798</v>
      </c>
      <c r="AC1956" s="0" t="s">
        <v>574</v>
      </c>
      <c r="AD1956" s="111" t="n">
        <v>2021</v>
      </c>
      <c r="AE1956" s="111" t="s">
        <v>198</v>
      </c>
      <c r="AI1956" s="111" t="s">
        <v>294</v>
      </c>
      <c r="AJ1956" s="111" t="s">
        <v>5412</v>
      </c>
      <c r="AK1956" s="111" t="s">
        <v>12561</v>
      </c>
      <c r="AM1956" s="111" t="n">
        <v>2019</v>
      </c>
      <c r="AN1956" s="111" t="s">
        <v>5495</v>
      </c>
      <c r="AS1956" s="0" t="s">
        <v>12562</v>
      </c>
      <c r="AT1956" s="0" t="s">
        <v>1236</v>
      </c>
      <c r="AU1956" s="0" t="s">
        <v>227</v>
      </c>
      <c r="AZ1956" s="0" t="s">
        <v>12563</v>
      </c>
      <c r="BA1956" s="124" t="s">
        <v>200</v>
      </c>
      <c r="BB1956" s="0" t="s">
        <v>248</v>
      </c>
      <c r="BC1956" s="0" t="s">
        <v>12564</v>
      </c>
      <c r="BD1956" s="0" t="s">
        <v>12565</v>
      </c>
      <c r="BE1956" s="0" t="s">
        <v>12566</v>
      </c>
      <c r="BG1956" s="125"/>
      <c r="BH1956" s="0" t="s">
        <v>253</v>
      </c>
      <c r="BI1956" s="112" t="n">
        <v>5035225124458</v>
      </c>
      <c r="BJ1956" s="126"/>
      <c r="BK1956" s="0" t="s">
        <v>215</v>
      </c>
      <c r="BL1956" s="112" t="n">
        <v>4</v>
      </c>
      <c r="BM1956" s="112" t="n">
        <v>4</v>
      </c>
      <c r="BN1956" s="112" t="n">
        <v>4</v>
      </c>
      <c r="BO1956" s="111" t="n">
        <v>20</v>
      </c>
      <c r="BP1956" s="125"/>
      <c r="BQ1956" s="127"/>
    </row>
    <row r="1957" customFormat="false" ht="13.8" hidden="false" customHeight="false" outlineLevel="0" collapsed="false">
      <c r="A1957" s="0" t="s">
        <v>12567</v>
      </c>
      <c r="B1957" s="0" t="s">
        <v>11069</v>
      </c>
      <c r="C1957" s="0" t="s">
        <v>532</v>
      </c>
      <c r="D1957" s="0" t="s">
        <v>193</v>
      </c>
      <c r="E1957" s="0" t="s">
        <v>194</v>
      </c>
      <c r="F1957" s="0" t="s">
        <v>195</v>
      </c>
      <c r="G1957" s="0" t="s">
        <v>196</v>
      </c>
      <c r="H1957" s="0" t="s">
        <v>197</v>
      </c>
      <c r="J1957" s="111" t="n">
        <v>2</v>
      </c>
      <c r="K1957" s="0" t="s">
        <v>198</v>
      </c>
      <c r="L1957" s="0" t="s">
        <v>533</v>
      </c>
      <c r="M1957" s="0" t="s">
        <v>274</v>
      </c>
      <c r="O1957" s="0" t="s">
        <v>534</v>
      </c>
      <c r="Q1957" s="120" t="s">
        <v>200</v>
      </c>
      <c r="R1957" s="0" t="s">
        <v>16</v>
      </c>
      <c r="S1957" s="0" t="s">
        <v>201</v>
      </c>
      <c r="T1957" s="0" t="s">
        <v>198</v>
      </c>
      <c r="U1957" s="0" t="s">
        <v>239</v>
      </c>
      <c r="V1957" s="0" t="s">
        <v>1790</v>
      </c>
      <c r="W1957" s="110" t="s">
        <v>198</v>
      </c>
      <c r="X1957" s="111" t="n">
        <v>2022</v>
      </c>
      <c r="Y1957" s="111" t="s">
        <v>205</v>
      </c>
      <c r="Z1957" s="111" t="s">
        <v>198</v>
      </c>
      <c r="AA1957" s="122" t="s">
        <v>200</v>
      </c>
      <c r="AB1957" s="0" t="s">
        <v>8371</v>
      </c>
      <c r="AC1957" s="0" t="s">
        <v>8372</v>
      </c>
      <c r="AD1957" s="111" t="n">
        <v>2022</v>
      </c>
      <c r="AE1957" s="111" t="s">
        <v>222</v>
      </c>
      <c r="AI1957" s="111" t="s">
        <v>294</v>
      </c>
      <c r="AJ1957" s="111" t="s">
        <v>12568</v>
      </c>
      <c r="AK1957" s="111" t="s">
        <v>8372</v>
      </c>
      <c r="AM1957" s="111" t="n">
        <v>1992</v>
      </c>
      <c r="AN1957" s="111" t="s">
        <v>208</v>
      </c>
      <c r="AS1957" s="0" t="s">
        <v>200</v>
      </c>
      <c r="AT1957" s="0" t="s">
        <v>266</v>
      </c>
      <c r="AU1957" s="0" t="s">
        <v>434</v>
      </c>
      <c r="AV1957" s="0" t="s">
        <v>200</v>
      </c>
      <c r="AZ1957" s="0" t="s">
        <v>12569</v>
      </c>
      <c r="BA1957" s="124" t="s">
        <v>200</v>
      </c>
      <c r="BB1957" s="0" t="s">
        <v>462</v>
      </c>
      <c r="BC1957" s="0" t="s">
        <v>9878</v>
      </c>
      <c r="BD1957" s="0" t="s">
        <v>9879</v>
      </c>
      <c r="BE1957" s="0" t="s">
        <v>9880</v>
      </c>
      <c r="BG1957" s="125" t="s">
        <v>200</v>
      </c>
      <c r="BH1957" s="0" t="s">
        <v>5611</v>
      </c>
      <c r="BJ1957" s="126" t="s">
        <v>200</v>
      </c>
      <c r="BK1957" s="0" t="s">
        <v>215</v>
      </c>
      <c r="BL1957" s="112" t="n">
        <v>4</v>
      </c>
      <c r="BM1957" s="112" t="s">
        <v>66</v>
      </c>
      <c r="BN1957" s="112" t="s">
        <v>66</v>
      </c>
      <c r="BO1957" s="111" t="n">
        <v>20</v>
      </c>
      <c r="BP1957" s="125" t="s">
        <v>200</v>
      </c>
      <c r="BQ1957" s="127" t="s">
        <v>5461</v>
      </c>
    </row>
    <row r="1958" customFormat="false" ht="13.8" hidden="false" customHeight="false" outlineLevel="0" collapsed="false">
      <c r="A1958" s="0" t="s">
        <v>12570</v>
      </c>
      <c r="B1958" s="0" t="s">
        <v>11069</v>
      </c>
      <c r="C1958" s="0" t="s">
        <v>380</v>
      </c>
      <c r="D1958" s="0" t="s">
        <v>1333</v>
      </c>
      <c r="E1958" s="0" t="s">
        <v>194</v>
      </c>
      <c r="F1958" s="0" t="s">
        <v>195</v>
      </c>
      <c r="G1958" s="0" t="s">
        <v>196</v>
      </c>
      <c r="H1958" s="0" t="s">
        <v>400</v>
      </c>
      <c r="I1958" s="0" t="s">
        <v>2367</v>
      </c>
      <c r="J1958" s="111" t="n">
        <v>2</v>
      </c>
      <c r="K1958" s="0" t="s">
        <v>198</v>
      </c>
      <c r="L1958" s="0" t="s">
        <v>533</v>
      </c>
      <c r="M1958" s="0" t="s">
        <v>274</v>
      </c>
      <c r="O1958" s="0" t="s">
        <v>534</v>
      </c>
      <c r="Q1958" s="120"/>
      <c r="R1958" s="0" t="s">
        <v>16</v>
      </c>
      <c r="S1958" s="0" t="s">
        <v>201</v>
      </c>
      <c r="T1958" s="0" t="s">
        <v>198</v>
      </c>
      <c r="U1958" s="0" t="s">
        <v>202</v>
      </c>
      <c r="V1958" s="0" t="s">
        <v>1790</v>
      </c>
      <c r="W1958" s="110" t="s">
        <v>204</v>
      </c>
      <c r="X1958" s="111" t="n">
        <v>2020</v>
      </c>
      <c r="Y1958" s="111" t="s">
        <v>498</v>
      </c>
      <c r="Z1958" s="111" t="s">
        <v>221</v>
      </c>
      <c r="AA1958" s="122" t="s">
        <v>200</v>
      </c>
      <c r="AB1958" s="0" t="s">
        <v>12571</v>
      </c>
      <c r="AC1958" s="0" t="s">
        <v>12572</v>
      </c>
      <c r="AD1958" s="111" t="n">
        <v>2020</v>
      </c>
      <c r="AE1958" s="111" t="s">
        <v>198</v>
      </c>
      <c r="AI1958" s="111" t="s">
        <v>294</v>
      </c>
      <c r="AJ1958" s="111" t="s">
        <v>1793</v>
      </c>
      <c r="AK1958" s="111" t="s">
        <v>12571</v>
      </c>
      <c r="AM1958" s="111" t="n">
        <v>2018</v>
      </c>
      <c r="AN1958" s="111" t="s">
        <v>5043</v>
      </c>
      <c r="AT1958" s="0" t="s">
        <v>381</v>
      </c>
      <c r="AU1958" s="0" t="s">
        <v>3408</v>
      </c>
      <c r="AY1958" s="0" t="s">
        <v>5044</v>
      </c>
      <c r="AZ1958" s="0" t="s">
        <v>12573</v>
      </c>
      <c r="BA1958" s="124" t="s">
        <v>200</v>
      </c>
      <c r="BB1958" s="0" t="s">
        <v>248</v>
      </c>
      <c r="BC1958" s="0" t="s">
        <v>12574</v>
      </c>
      <c r="BD1958" s="0" t="s">
        <v>12575</v>
      </c>
      <c r="BE1958" s="0" t="s">
        <v>12576</v>
      </c>
      <c r="BF1958" s="0" t="s">
        <v>877</v>
      </c>
      <c r="BG1958" s="125"/>
      <c r="BH1958" s="0" t="s">
        <v>253</v>
      </c>
      <c r="BI1958" s="112" t="n">
        <v>8436016710602</v>
      </c>
      <c r="BJ1958" s="126"/>
      <c r="BK1958" s="0" t="s">
        <v>215</v>
      </c>
      <c r="BL1958" s="112" t="n">
        <v>4</v>
      </c>
      <c r="BM1958" s="112" t="n">
        <v>4</v>
      </c>
      <c r="BN1958" s="112" t="n">
        <v>4</v>
      </c>
      <c r="BO1958" s="111" t="n">
        <v>20</v>
      </c>
      <c r="BP1958" s="125"/>
      <c r="BQ1958" s="127" t="s">
        <v>216</v>
      </c>
    </row>
    <row r="1959" customFormat="false" ht="13.8" hidden="false" customHeight="false" outlineLevel="0" collapsed="false">
      <c r="A1959" s="0" t="s">
        <v>12577</v>
      </c>
      <c r="B1959" s="0" t="s">
        <v>11069</v>
      </c>
      <c r="C1959" s="0" t="s">
        <v>928</v>
      </c>
      <c r="D1959" s="131" t="s">
        <v>1333</v>
      </c>
      <c r="E1959" s="0" t="s">
        <v>194</v>
      </c>
      <c r="F1959" s="0" t="s">
        <v>195</v>
      </c>
      <c r="G1959" s="0" t="s">
        <v>330</v>
      </c>
      <c r="H1959" s="0" t="s">
        <v>197</v>
      </c>
      <c r="I1959" s="131"/>
      <c r="J1959" s="111" t="n">
        <v>1</v>
      </c>
      <c r="K1959" s="0" t="s">
        <v>12578</v>
      </c>
      <c r="L1959" s="0" t="s">
        <v>12579</v>
      </c>
      <c r="M1959" s="0" t="s">
        <v>199</v>
      </c>
      <c r="O1959" s="0" t="s">
        <v>200</v>
      </c>
      <c r="Q1959" s="120" t="s">
        <v>200</v>
      </c>
      <c r="R1959" s="0" t="s">
        <v>16</v>
      </c>
      <c r="S1959" s="131" t="s">
        <v>201</v>
      </c>
      <c r="T1959" s="0" t="s">
        <v>198</v>
      </c>
      <c r="U1959" s="131" t="s">
        <v>202</v>
      </c>
      <c r="V1959" s="0" t="s">
        <v>1790</v>
      </c>
      <c r="W1959" s="110" t="s">
        <v>204</v>
      </c>
      <c r="X1959" s="130" t="n">
        <v>2021</v>
      </c>
      <c r="Y1959" s="130"/>
      <c r="Z1959" s="130" t="s">
        <v>198</v>
      </c>
      <c r="AA1959" s="122" t="s">
        <v>200</v>
      </c>
      <c r="AB1959" s="131" t="s">
        <v>12580</v>
      </c>
      <c r="AC1959" s="131" t="s">
        <v>9448</v>
      </c>
      <c r="AD1959" s="130" t="n">
        <v>2021</v>
      </c>
      <c r="AE1959" s="130" t="s">
        <v>222</v>
      </c>
      <c r="AF1959" s="130"/>
      <c r="AI1959" s="130" t="s">
        <v>1313</v>
      </c>
      <c r="AJ1959" s="130" t="s">
        <v>6851</v>
      </c>
      <c r="AK1959" s="111" t="str">
        <f aca="false">(AB1959)</f>
        <v>Ilca</v>
      </c>
      <c r="AM1959" s="111" t="n">
        <v>2007</v>
      </c>
      <c r="AN1959" s="130" t="s">
        <v>208</v>
      </c>
      <c r="AO1959" s="131"/>
      <c r="AS1959" s="0" t="s">
        <v>12369</v>
      </c>
      <c r="AT1959" s="0" t="s">
        <v>12581</v>
      </c>
      <c r="AU1959" s="0" t="s">
        <v>12582</v>
      </c>
      <c r="AV1959" s="0" t="s">
        <v>9852</v>
      </c>
      <c r="AW1959" s="0" t="s">
        <v>9853</v>
      </c>
      <c r="AZ1959" s="131" t="s">
        <v>12583</v>
      </c>
      <c r="BA1959" s="124" t="s">
        <v>200</v>
      </c>
      <c r="BB1959" s="0" t="s">
        <v>248</v>
      </c>
      <c r="BC1959" s="0" t="s">
        <v>12584</v>
      </c>
      <c r="BD1959" s="0" t="s">
        <v>200</v>
      </c>
      <c r="BE1959" s="0" t="s">
        <v>12585</v>
      </c>
      <c r="BF1959" s="0" t="s">
        <v>12586</v>
      </c>
      <c r="BG1959" s="125" t="s">
        <v>200</v>
      </c>
      <c r="BH1959" s="0" t="s">
        <v>253</v>
      </c>
      <c r="BI1959" s="112" t="n">
        <v>45496428082</v>
      </c>
      <c r="BJ1959" s="126" t="s">
        <v>200</v>
      </c>
      <c r="BK1959" s="131" t="s">
        <v>215</v>
      </c>
      <c r="BL1959" s="112" t="n">
        <v>4</v>
      </c>
      <c r="BM1959" s="112" t="n">
        <v>4</v>
      </c>
      <c r="BN1959" s="112" t="n">
        <v>4</v>
      </c>
      <c r="BO1959" s="111" t="n">
        <v>20</v>
      </c>
      <c r="BP1959" s="125" t="s">
        <v>200</v>
      </c>
      <c r="BQ1959" s="127" t="s">
        <v>5461</v>
      </c>
    </row>
    <row r="1960" customFormat="false" ht="13.8" hidden="false" customHeight="false" outlineLevel="0" collapsed="false">
      <c r="A1960" s="0" t="s">
        <v>12587</v>
      </c>
      <c r="B1960" s="0" t="s">
        <v>11069</v>
      </c>
      <c r="C1960" s="0" t="s">
        <v>928</v>
      </c>
      <c r="D1960" s="0" t="s">
        <v>1333</v>
      </c>
      <c r="E1960" s="0" t="s">
        <v>194</v>
      </c>
      <c r="F1960" s="0" t="s">
        <v>195</v>
      </c>
      <c r="G1960" s="0" t="s">
        <v>330</v>
      </c>
      <c r="H1960" s="0" t="s">
        <v>400</v>
      </c>
      <c r="I1960" s="0" t="s">
        <v>401</v>
      </c>
      <c r="J1960" s="111" t="s">
        <v>12588</v>
      </c>
      <c r="K1960" s="0" t="s">
        <v>12578</v>
      </c>
      <c r="L1960" s="0" t="s">
        <v>12589</v>
      </c>
      <c r="M1960" s="0" t="s">
        <v>199</v>
      </c>
      <c r="O1960" s="0" t="s">
        <v>200</v>
      </c>
      <c r="Q1960" s="120" t="s">
        <v>200</v>
      </c>
      <c r="R1960" s="0" t="s">
        <v>16</v>
      </c>
      <c r="S1960" s="0" t="s">
        <v>201</v>
      </c>
      <c r="T1960" s="0" t="s">
        <v>198</v>
      </c>
      <c r="U1960" s="0" t="s">
        <v>202</v>
      </c>
      <c r="V1960" s="0" t="s">
        <v>1790</v>
      </c>
      <c r="W1960" s="110" t="s">
        <v>204</v>
      </c>
      <c r="X1960" s="111" t="n">
        <v>2018</v>
      </c>
      <c r="Y1960" s="111" t="s">
        <v>498</v>
      </c>
      <c r="Z1960" s="111" t="s">
        <v>198</v>
      </c>
      <c r="AA1960" s="122" t="s">
        <v>200</v>
      </c>
      <c r="AB1960" s="131" t="s">
        <v>9813</v>
      </c>
      <c r="AC1960" s="0" t="s">
        <v>9448</v>
      </c>
      <c r="AD1960" s="111" t="n">
        <v>2018</v>
      </c>
      <c r="AE1960" s="111" t="s">
        <v>222</v>
      </c>
      <c r="AG1960" s="111" t="s">
        <v>241</v>
      </c>
      <c r="AH1960" s="111" t="s">
        <v>12590</v>
      </c>
      <c r="AI1960" s="111" t="s">
        <v>1313</v>
      </c>
      <c r="AJ1960" s="111" t="s">
        <v>12591</v>
      </c>
      <c r="AK1960" s="111" t="s">
        <v>9813</v>
      </c>
      <c r="AM1960" s="111" t="n">
        <v>1998</v>
      </c>
      <c r="AN1960" s="111" t="s">
        <v>208</v>
      </c>
      <c r="AO1960" s="0" t="s">
        <v>12592</v>
      </c>
      <c r="AP1960" s="0" t="s">
        <v>200</v>
      </c>
      <c r="AQ1960" s="0" t="s">
        <v>200</v>
      </c>
      <c r="AR1960" s="0" t="s">
        <v>12593</v>
      </c>
      <c r="AS1960" s="0" t="s">
        <v>12369</v>
      </c>
      <c r="AT1960" s="0" t="s">
        <v>12581</v>
      </c>
      <c r="AU1960" s="0" t="s">
        <v>200</v>
      </c>
      <c r="AV1960" s="0" t="s">
        <v>9852</v>
      </c>
      <c r="AW1960" s="0" t="s">
        <v>9853</v>
      </c>
      <c r="AZ1960" s="0" t="s">
        <v>12594</v>
      </c>
      <c r="BA1960" s="124" t="s">
        <v>200</v>
      </c>
      <c r="BB1960" s="0" t="s">
        <v>248</v>
      </c>
      <c r="BC1960" s="0" t="s">
        <v>12595</v>
      </c>
      <c r="BD1960" s="0" t="s">
        <v>12596</v>
      </c>
      <c r="BE1960" s="0" t="s">
        <v>12597</v>
      </c>
      <c r="BF1960" s="0" t="s">
        <v>12598</v>
      </c>
      <c r="BG1960" s="125" t="s">
        <v>200</v>
      </c>
      <c r="BH1960" s="0" t="s">
        <v>253</v>
      </c>
      <c r="BI1960" s="112" t="n">
        <v>45496423124</v>
      </c>
      <c r="BJ1960" s="126" t="s">
        <v>200</v>
      </c>
      <c r="BK1960" s="0" t="s">
        <v>215</v>
      </c>
      <c r="BL1960" s="112" t="n">
        <v>4</v>
      </c>
      <c r="BM1960" s="112" t="n">
        <v>4</v>
      </c>
      <c r="BN1960" s="112" t="n">
        <v>4</v>
      </c>
      <c r="BO1960" s="111" t="n">
        <v>20</v>
      </c>
      <c r="BP1960" s="125" t="s">
        <v>200</v>
      </c>
      <c r="BQ1960" s="127" t="s">
        <v>216</v>
      </c>
    </row>
    <row r="1961" customFormat="false" ht="13.8" hidden="false" customHeight="false" outlineLevel="0" collapsed="false">
      <c r="A1961" s="0" t="s">
        <v>12599</v>
      </c>
      <c r="B1961" s="0" t="s">
        <v>11069</v>
      </c>
      <c r="C1961" s="0" t="s">
        <v>234</v>
      </c>
      <c r="D1961" s="0" t="s">
        <v>1460</v>
      </c>
      <c r="E1961" s="0" t="s">
        <v>194</v>
      </c>
      <c r="F1961" s="0" t="s">
        <v>2487</v>
      </c>
      <c r="G1961" s="0" t="s">
        <v>196</v>
      </c>
      <c r="H1961" s="0" t="s">
        <v>197</v>
      </c>
      <c r="J1961" s="111" t="n">
        <v>1</v>
      </c>
      <c r="K1961" s="0" t="s">
        <v>198</v>
      </c>
      <c r="L1961" s="0" t="s">
        <v>198</v>
      </c>
      <c r="M1961" s="0" t="s">
        <v>199</v>
      </c>
      <c r="O1961" s="0" t="s">
        <v>200</v>
      </c>
      <c r="Q1961" s="120" t="s">
        <v>200</v>
      </c>
      <c r="R1961" s="0" t="s">
        <v>16</v>
      </c>
      <c r="S1961" s="0" t="s">
        <v>1834</v>
      </c>
      <c r="T1961" s="0" t="s">
        <v>12600</v>
      </c>
      <c r="U1961" s="0" t="s">
        <v>202</v>
      </c>
      <c r="V1961" s="0" t="s">
        <v>1790</v>
      </c>
      <c r="W1961" s="110" t="s">
        <v>204</v>
      </c>
      <c r="X1961" s="111" t="n">
        <v>2020</v>
      </c>
      <c r="Y1961" s="111" t="s">
        <v>205</v>
      </c>
      <c r="Z1961" s="130" t="s">
        <v>757</v>
      </c>
      <c r="AA1961" s="122" t="s">
        <v>200</v>
      </c>
      <c r="AB1961" s="0" t="s">
        <v>5955</v>
      </c>
      <c r="AC1961" s="0" t="s">
        <v>5026</v>
      </c>
      <c r="AD1961" s="111" t="n">
        <v>2020</v>
      </c>
      <c r="AE1961" s="111" t="s">
        <v>222</v>
      </c>
      <c r="AI1961" s="111" t="s">
        <v>294</v>
      </c>
      <c r="AJ1961" s="111" t="s">
        <v>5105</v>
      </c>
      <c r="AK1961" s="111" t="s">
        <v>5955</v>
      </c>
      <c r="AM1961" s="111" t="s">
        <v>849</v>
      </c>
      <c r="AN1961" s="111" t="s">
        <v>208</v>
      </c>
      <c r="AS1961" s="0" t="s">
        <v>5956</v>
      </c>
      <c r="AT1961" s="0" t="s">
        <v>381</v>
      </c>
      <c r="AU1961" s="0" t="s">
        <v>227</v>
      </c>
      <c r="AV1961" s="0" t="s">
        <v>200</v>
      </c>
      <c r="AZ1961" s="0" t="s">
        <v>12601</v>
      </c>
      <c r="BA1961" s="124" t="s">
        <v>200</v>
      </c>
      <c r="BB1961" s="0" t="s">
        <v>248</v>
      </c>
      <c r="BC1961" s="0" t="s">
        <v>8846</v>
      </c>
      <c r="BE1961" s="0" t="s">
        <v>8847</v>
      </c>
      <c r="BG1961" s="125" t="s">
        <v>200</v>
      </c>
      <c r="BH1961" s="0" t="s">
        <v>2235</v>
      </c>
      <c r="BI1961" s="112" t="n">
        <v>810023035558</v>
      </c>
      <c r="BJ1961" s="126" t="s">
        <v>200</v>
      </c>
      <c r="BK1961" s="0" t="s">
        <v>215</v>
      </c>
      <c r="BL1961" s="112" t="n">
        <v>4</v>
      </c>
      <c r="BM1961" s="112" t="n">
        <v>4</v>
      </c>
      <c r="BN1961" s="112" t="n">
        <v>4</v>
      </c>
      <c r="BO1961" s="111" t="n">
        <v>40</v>
      </c>
      <c r="BP1961" s="125" t="s">
        <v>200</v>
      </c>
      <c r="BQ1961" s="127" t="s">
        <v>216</v>
      </c>
    </row>
    <row r="1962" customFormat="false" ht="13.8" hidden="false" customHeight="false" outlineLevel="0" collapsed="false">
      <c r="A1962" s="0" t="s">
        <v>12602</v>
      </c>
      <c r="B1962" s="0" t="s">
        <v>11069</v>
      </c>
      <c r="C1962" s="131" t="s">
        <v>858</v>
      </c>
      <c r="D1962" s="131" t="s">
        <v>193</v>
      </c>
      <c r="E1962" s="0" t="s">
        <v>313</v>
      </c>
      <c r="F1962" s="0" t="s">
        <v>314</v>
      </c>
      <c r="G1962" s="0" t="s">
        <v>330</v>
      </c>
      <c r="H1962" s="0" t="s">
        <v>219</v>
      </c>
      <c r="J1962" s="111" t="n">
        <v>1</v>
      </c>
      <c r="K1962" s="0" t="s">
        <v>198</v>
      </c>
      <c r="L1962" s="0" t="s">
        <v>198</v>
      </c>
      <c r="M1962" s="0" t="s">
        <v>199</v>
      </c>
      <c r="Q1962" s="120" t="s">
        <v>200</v>
      </c>
      <c r="R1962" s="0" t="s">
        <v>16</v>
      </c>
      <c r="S1962" s="0" t="s">
        <v>201</v>
      </c>
      <c r="T1962" s="0" t="s">
        <v>198</v>
      </c>
      <c r="U1962" s="0" t="s">
        <v>202</v>
      </c>
      <c r="V1962" s="0" t="s">
        <v>1790</v>
      </c>
      <c r="W1962" s="110" t="s">
        <v>204</v>
      </c>
      <c r="X1962" s="111" t="n">
        <v>2018</v>
      </c>
      <c r="Z1962" s="111" t="s">
        <v>221</v>
      </c>
      <c r="AA1962" s="122" t="s">
        <v>200</v>
      </c>
      <c r="AB1962" s="0" t="s">
        <v>12603</v>
      </c>
      <c r="AC1962" s="0" t="s">
        <v>6125</v>
      </c>
      <c r="AD1962" s="111" t="n">
        <v>2018</v>
      </c>
      <c r="AE1962" s="111" t="s">
        <v>198</v>
      </c>
      <c r="AI1962" s="111" t="s">
        <v>294</v>
      </c>
      <c r="AJ1962" s="111" t="s">
        <v>1793</v>
      </c>
      <c r="AK1962" s="0" t="s">
        <v>12603</v>
      </c>
      <c r="AM1962" s="111" t="n">
        <v>2016</v>
      </c>
      <c r="AN1962" s="111" t="s">
        <v>2009</v>
      </c>
      <c r="AZ1962" s="0" t="s">
        <v>12604</v>
      </c>
      <c r="BA1962" s="124" t="s">
        <v>200</v>
      </c>
      <c r="BB1962" s="0" t="s">
        <v>248</v>
      </c>
      <c r="BC1962" s="0" t="s">
        <v>12605</v>
      </c>
      <c r="BE1962" s="0" t="s">
        <v>12606</v>
      </c>
      <c r="BG1962" s="125" t="s">
        <v>200</v>
      </c>
      <c r="BH1962" s="0" t="s">
        <v>253</v>
      </c>
      <c r="BI1962" s="112" t="n">
        <v>4260458361283</v>
      </c>
      <c r="BJ1962" s="126" t="s">
        <v>200</v>
      </c>
      <c r="BK1962" s="0" t="s">
        <v>215</v>
      </c>
      <c r="BL1962" s="112" t="n">
        <v>4</v>
      </c>
      <c r="BM1962" s="112" t="n">
        <v>4</v>
      </c>
      <c r="BN1962" s="112" t="n">
        <v>4</v>
      </c>
      <c r="BO1962" s="111" t="n">
        <v>20</v>
      </c>
      <c r="BP1962" s="125" t="s">
        <v>200</v>
      </c>
      <c r="BQ1962" s="127" t="s">
        <v>216</v>
      </c>
    </row>
    <row r="1963" customFormat="false" ht="13.8" hidden="false" customHeight="false" outlineLevel="0" collapsed="false">
      <c r="A1963" s="0" t="s">
        <v>12607</v>
      </c>
      <c r="B1963" s="0" t="s">
        <v>11069</v>
      </c>
      <c r="C1963" s="131" t="s">
        <v>1451</v>
      </c>
      <c r="D1963" s="131" t="s">
        <v>1333</v>
      </c>
      <c r="E1963" s="0" t="s">
        <v>194</v>
      </c>
      <c r="F1963" s="0" t="s">
        <v>2487</v>
      </c>
      <c r="G1963" s="131" t="s">
        <v>330</v>
      </c>
      <c r="H1963" s="0" t="s">
        <v>901</v>
      </c>
      <c r="J1963" s="111" t="n">
        <v>1</v>
      </c>
      <c r="K1963" s="0" t="s">
        <v>198</v>
      </c>
      <c r="L1963" s="0" t="s">
        <v>198</v>
      </c>
      <c r="M1963" s="0" t="s">
        <v>199</v>
      </c>
      <c r="O1963" s="0" t="s">
        <v>200</v>
      </c>
      <c r="Q1963" s="120" t="s">
        <v>200</v>
      </c>
      <c r="R1963" s="0" t="s">
        <v>16</v>
      </c>
      <c r="S1963" s="0" t="s">
        <v>201</v>
      </c>
      <c r="T1963" s="0" t="s">
        <v>198</v>
      </c>
      <c r="U1963" s="0" t="s">
        <v>4369</v>
      </c>
      <c r="V1963" s="0" t="s">
        <v>1790</v>
      </c>
      <c r="W1963" s="110" t="s">
        <v>204</v>
      </c>
      <c r="X1963" s="111" t="n">
        <v>2021</v>
      </c>
      <c r="Y1963" s="111" t="s">
        <v>205</v>
      </c>
      <c r="Z1963" s="130" t="s">
        <v>757</v>
      </c>
      <c r="AA1963" s="122" t="s">
        <v>200</v>
      </c>
      <c r="AB1963" s="0" t="s">
        <v>4709</v>
      </c>
      <c r="AC1963" s="0" t="s">
        <v>9448</v>
      </c>
      <c r="AD1963" s="111" t="n">
        <v>2021</v>
      </c>
      <c r="AE1963" s="111" t="s">
        <v>198</v>
      </c>
      <c r="AI1963" s="111" t="s">
        <v>294</v>
      </c>
      <c r="AJ1963" s="111" t="s">
        <v>12608</v>
      </c>
      <c r="AK1963" s="0" t="s">
        <v>4709</v>
      </c>
      <c r="AM1963" s="111" t="n">
        <v>2015</v>
      </c>
      <c r="AN1963" s="111" t="s">
        <v>208</v>
      </c>
      <c r="AO1963" s="0" t="s">
        <v>4360</v>
      </c>
      <c r="AP1963" s="0" t="s">
        <v>200</v>
      </c>
      <c r="AS1963" s="0" t="s">
        <v>3575</v>
      </c>
      <c r="AT1963" s="0" t="s">
        <v>4722</v>
      </c>
      <c r="AU1963" s="0" t="s">
        <v>2297</v>
      </c>
      <c r="AV1963" s="0" t="s">
        <v>4470</v>
      </c>
      <c r="AZ1963" s="0" t="s">
        <v>12609</v>
      </c>
      <c r="BA1963" s="124" t="s">
        <v>200</v>
      </c>
      <c r="BB1963" s="0" t="s">
        <v>248</v>
      </c>
      <c r="BC1963" s="0" t="s">
        <v>10987</v>
      </c>
      <c r="BD1963" s="0" t="s">
        <v>12610</v>
      </c>
      <c r="BE1963" s="0" t="s">
        <v>10989</v>
      </c>
      <c r="BF1963" s="0" t="s">
        <v>10990</v>
      </c>
      <c r="BG1963" s="125" t="s">
        <v>200</v>
      </c>
      <c r="BH1963" s="0" t="s">
        <v>5303</v>
      </c>
      <c r="BI1963" s="112" t="n">
        <v>4710782158511</v>
      </c>
      <c r="BJ1963" s="126" t="s">
        <v>200</v>
      </c>
      <c r="BK1963" s="0" t="s">
        <v>215</v>
      </c>
      <c r="BL1963" s="112" t="n">
        <v>4</v>
      </c>
      <c r="BM1963" s="112" t="n">
        <v>4</v>
      </c>
      <c r="BN1963" s="112" t="n">
        <v>4</v>
      </c>
      <c r="BO1963" s="111" t="n">
        <v>60</v>
      </c>
      <c r="BP1963" s="125" t="s">
        <v>200</v>
      </c>
      <c r="BQ1963" s="127" t="s">
        <v>200</v>
      </c>
      <c r="BR1963" s="0" t="s">
        <v>200</v>
      </c>
    </row>
    <row r="1964" customFormat="false" ht="13.8" hidden="false" customHeight="false" outlineLevel="0" collapsed="false">
      <c r="A1964" s="0" t="s">
        <v>12611</v>
      </c>
      <c r="B1964" s="0" t="s">
        <v>11069</v>
      </c>
      <c r="C1964" s="0" t="s">
        <v>192</v>
      </c>
      <c r="D1964" s="0" t="s">
        <v>3755</v>
      </c>
      <c r="E1964" s="0" t="s">
        <v>194</v>
      </c>
      <c r="F1964" s="0" t="s">
        <v>195</v>
      </c>
      <c r="G1964" s="0" t="s">
        <v>196</v>
      </c>
      <c r="H1964" s="0" t="s">
        <v>197</v>
      </c>
      <c r="J1964" s="111" t="n">
        <v>2</v>
      </c>
      <c r="K1964" s="0" t="s">
        <v>198</v>
      </c>
      <c r="L1964" s="0" t="s">
        <v>533</v>
      </c>
      <c r="M1964" s="0" t="s">
        <v>199</v>
      </c>
      <c r="O1964" s="0" t="s">
        <v>534</v>
      </c>
      <c r="Q1964" s="120" t="s">
        <v>200</v>
      </c>
      <c r="R1964" s="0" t="s">
        <v>16</v>
      </c>
      <c r="S1964" s="0" t="s">
        <v>201</v>
      </c>
      <c r="T1964" s="0" t="s">
        <v>198</v>
      </c>
      <c r="U1964" s="0" t="s">
        <v>4369</v>
      </c>
      <c r="V1964" s="0" t="s">
        <v>1790</v>
      </c>
      <c r="W1964" s="110" t="s">
        <v>204</v>
      </c>
      <c r="X1964" s="111" t="n">
        <v>2018</v>
      </c>
      <c r="Y1964" s="111" t="s">
        <v>205</v>
      </c>
      <c r="Z1964" s="111" t="s">
        <v>198</v>
      </c>
      <c r="AA1964" s="122" t="s">
        <v>200</v>
      </c>
      <c r="AB1964" s="0" t="s">
        <v>3397</v>
      </c>
      <c r="AC1964" s="0" t="s">
        <v>3397</v>
      </c>
      <c r="AD1964" s="111" t="s">
        <v>198</v>
      </c>
      <c r="AE1964" s="111" t="s">
        <v>222</v>
      </c>
      <c r="AI1964" s="111" t="s">
        <v>294</v>
      </c>
      <c r="AJ1964" s="111" t="s">
        <v>3887</v>
      </c>
      <c r="AK1964" s="111" t="s">
        <v>3060</v>
      </c>
      <c r="AL1964" s="0" t="s">
        <v>216</v>
      </c>
      <c r="AM1964" s="111" t="s">
        <v>849</v>
      </c>
      <c r="AN1964" s="111" t="s">
        <v>208</v>
      </c>
      <c r="AZ1964" s="0" t="s">
        <v>12612</v>
      </c>
      <c r="BA1964" s="124" t="s">
        <v>200</v>
      </c>
      <c r="BB1964" s="0" t="s">
        <v>248</v>
      </c>
      <c r="BC1964" s="0" t="s">
        <v>12613</v>
      </c>
      <c r="BD1964" s="0" t="s">
        <v>12614</v>
      </c>
      <c r="BE1964" s="0" t="s">
        <v>12615</v>
      </c>
      <c r="BG1964" s="125" t="s">
        <v>200</v>
      </c>
      <c r="BH1964" s="0" t="s">
        <v>11095</v>
      </c>
      <c r="BI1964" s="112" t="n">
        <v>8809560330372</v>
      </c>
      <c r="BJ1964" s="126" t="s">
        <v>200</v>
      </c>
      <c r="BK1964" s="0" t="s">
        <v>215</v>
      </c>
      <c r="BL1964" s="112" t="n">
        <v>4</v>
      </c>
      <c r="BM1964" s="112" t="n">
        <v>4</v>
      </c>
      <c r="BN1964" s="112" t="n">
        <v>4</v>
      </c>
      <c r="BO1964" s="111" t="n">
        <v>20</v>
      </c>
      <c r="BP1964" s="125" t="s">
        <v>200</v>
      </c>
      <c r="BQ1964" s="127" t="s">
        <v>216</v>
      </c>
    </row>
    <row r="1965" customFormat="false" ht="13.8" hidden="false" customHeight="false" outlineLevel="0" collapsed="false">
      <c r="A1965" s="0" t="s">
        <v>12616</v>
      </c>
      <c r="B1965" s="0" t="s">
        <v>11069</v>
      </c>
      <c r="C1965" s="0" t="s">
        <v>192</v>
      </c>
      <c r="D1965" s="0" t="s">
        <v>3755</v>
      </c>
      <c r="E1965" s="0" t="s">
        <v>194</v>
      </c>
      <c r="F1965" s="0" t="s">
        <v>195</v>
      </c>
      <c r="G1965" s="0" t="s">
        <v>196</v>
      </c>
      <c r="H1965" s="0" t="s">
        <v>197</v>
      </c>
      <c r="J1965" s="111" t="n">
        <v>2</v>
      </c>
      <c r="K1965" s="0" t="s">
        <v>198</v>
      </c>
      <c r="L1965" s="0" t="s">
        <v>533</v>
      </c>
      <c r="M1965" s="0" t="s">
        <v>199</v>
      </c>
      <c r="O1965" s="0" t="s">
        <v>534</v>
      </c>
      <c r="Q1965" s="120" t="s">
        <v>200</v>
      </c>
      <c r="R1965" s="0" t="s">
        <v>16</v>
      </c>
      <c r="S1965" s="0" t="s">
        <v>201</v>
      </c>
      <c r="T1965" s="0" t="s">
        <v>198</v>
      </c>
      <c r="U1965" s="0" t="s">
        <v>4369</v>
      </c>
      <c r="V1965" s="0" t="s">
        <v>1790</v>
      </c>
      <c r="W1965" s="110" t="s">
        <v>204</v>
      </c>
      <c r="X1965" s="111" t="n">
        <v>2018</v>
      </c>
      <c r="Y1965" s="111" t="s">
        <v>205</v>
      </c>
      <c r="Z1965" s="111" t="s">
        <v>198</v>
      </c>
      <c r="AA1965" s="122" t="s">
        <v>200</v>
      </c>
      <c r="AB1965" s="0" t="s">
        <v>3397</v>
      </c>
      <c r="AC1965" s="0" t="s">
        <v>3397</v>
      </c>
      <c r="AD1965" s="111" t="s">
        <v>198</v>
      </c>
      <c r="AE1965" s="111" t="s">
        <v>222</v>
      </c>
      <c r="AI1965" s="111" t="s">
        <v>294</v>
      </c>
      <c r="AJ1965" s="111" t="s">
        <v>3887</v>
      </c>
      <c r="AK1965" s="111" t="s">
        <v>3060</v>
      </c>
      <c r="AL1965" s="0" t="s">
        <v>216</v>
      </c>
      <c r="AM1965" s="111" t="s">
        <v>849</v>
      </c>
      <c r="AN1965" s="111" t="s">
        <v>208</v>
      </c>
      <c r="AZ1965" s="0" t="s">
        <v>12617</v>
      </c>
      <c r="BA1965" s="124" t="s">
        <v>200</v>
      </c>
      <c r="BB1965" s="0" t="s">
        <v>248</v>
      </c>
      <c r="BC1965" s="0" t="s">
        <v>12613</v>
      </c>
      <c r="BD1965" s="0" t="s">
        <v>12614</v>
      </c>
      <c r="BE1965" s="0" t="s">
        <v>12618</v>
      </c>
      <c r="BG1965" s="125" t="s">
        <v>200</v>
      </c>
      <c r="BH1965" s="0" t="s">
        <v>11095</v>
      </c>
      <c r="BI1965" s="112" t="n">
        <v>8809560330419</v>
      </c>
      <c r="BJ1965" s="126" t="s">
        <v>200</v>
      </c>
      <c r="BK1965" s="0" t="s">
        <v>215</v>
      </c>
      <c r="BL1965" s="112" t="n">
        <v>4</v>
      </c>
      <c r="BM1965" s="112" t="n">
        <v>4</v>
      </c>
      <c r="BN1965" s="112" t="n">
        <v>4</v>
      </c>
      <c r="BO1965" s="111" t="n">
        <v>20</v>
      </c>
      <c r="BP1965" s="125" t="s">
        <v>200</v>
      </c>
      <c r="BQ1965" s="127" t="s">
        <v>216</v>
      </c>
    </row>
    <row r="1966" customFormat="false" ht="13.8" hidden="false" customHeight="false" outlineLevel="0" collapsed="false">
      <c r="A1966" s="0" t="s">
        <v>12619</v>
      </c>
      <c r="B1966" s="0" t="s">
        <v>11069</v>
      </c>
      <c r="C1966" s="0" t="s">
        <v>192</v>
      </c>
      <c r="D1966" s="0" t="s">
        <v>3755</v>
      </c>
      <c r="E1966" s="0" t="s">
        <v>194</v>
      </c>
      <c r="F1966" s="0" t="s">
        <v>195</v>
      </c>
      <c r="G1966" s="0" t="s">
        <v>196</v>
      </c>
      <c r="H1966" s="0" t="s">
        <v>197</v>
      </c>
      <c r="J1966" s="111" t="n">
        <v>2</v>
      </c>
      <c r="K1966" s="0" t="s">
        <v>198</v>
      </c>
      <c r="L1966" s="0" t="s">
        <v>533</v>
      </c>
      <c r="M1966" s="0" t="s">
        <v>199</v>
      </c>
      <c r="O1966" s="0" t="s">
        <v>534</v>
      </c>
      <c r="Q1966" s="120" t="s">
        <v>200</v>
      </c>
      <c r="R1966" s="0" t="s">
        <v>16</v>
      </c>
      <c r="S1966" s="0" t="s">
        <v>201</v>
      </c>
      <c r="T1966" s="0" t="s">
        <v>198</v>
      </c>
      <c r="U1966" s="0" t="s">
        <v>4369</v>
      </c>
      <c r="V1966" s="0" t="s">
        <v>1790</v>
      </c>
      <c r="W1966" s="110" t="s">
        <v>204</v>
      </c>
      <c r="X1966" s="111" t="n">
        <v>2019</v>
      </c>
      <c r="Y1966" s="111" t="s">
        <v>205</v>
      </c>
      <c r="Z1966" s="111" t="s">
        <v>198</v>
      </c>
      <c r="AA1966" s="122" t="s">
        <v>200</v>
      </c>
      <c r="AB1966" s="0" t="s">
        <v>3397</v>
      </c>
      <c r="AC1966" s="0" t="s">
        <v>3397</v>
      </c>
      <c r="AD1966" s="111" t="s">
        <v>198</v>
      </c>
      <c r="AE1966" s="111" t="s">
        <v>222</v>
      </c>
      <c r="AI1966" s="111" t="s">
        <v>294</v>
      </c>
      <c r="AJ1966" s="111" t="s">
        <v>3887</v>
      </c>
      <c r="AK1966" s="111" t="s">
        <v>3060</v>
      </c>
      <c r="AL1966" s="0" t="s">
        <v>216</v>
      </c>
      <c r="AM1966" s="111" t="s">
        <v>849</v>
      </c>
      <c r="AN1966" s="111" t="s">
        <v>208</v>
      </c>
      <c r="AZ1966" s="0" t="s">
        <v>12620</v>
      </c>
      <c r="BA1966" s="124" t="s">
        <v>200</v>
      </c>
      <c r="BB1966" s="0" t="s">
        <v>248</v>
      </c>
      <c r="BC1966" s="0" t="s">
        <v>12613</v>
      </c>
      <c r="BD1966" s="0" t="s">
        <v>12614</v>
      </c>
      <c r="BE1966" s="0" t="s">
        <v>12618</v>
      </c>
      <c r="BG1966" s="125"/>
      <c r="BH1966" s="0" t="s">
        <v>11095</v>
      </c>
      <c r="BI1966" s="112" t="n">
        <v>8809560330532</v>
      </c>
      <c r="BJ1966" s="126"/>
      <c r="BK1966" s="0" t="s">
        <v>215</v>
      </c>
      <c r="BL1966" s="112" t="n">
        <v>4</v>
      </c>
      <c r="BM1966" s="112" t="n">
        <v>4</v>
      </c>
      <c r="BN1966" s="112" t="n">
        <v>4</v>
      </c>
      <c r="BO1966" s="111" t="n">
        <v>20</v>
      </c>
      <c r="BP1966" s="125"/>
      <c r="BQ1966" s="127" t="s">
        <v>216</v>
      </c>
    </row>
    <row r="1967" customFormat="false" ht="13.8" hidden="false" customHeight="false" outlineLevel="0" collapsed="false">
      <c r="A1967" s="0" t="s">
        <v>4802</v>
      </c>
      <c r="B1967" s="0" t="s">
        <v>11069</v>
      </c>
      <c r="C1967" s="0" t="s">
        <v>380</v>
      </c>
      <c r="D1967" s="0" t="s">
        <v>193</v>
      </c>
      <c r="E1967" s="0" t="s">
        <v>194</v>
      </c>
      <c r="F1967" s="0" t="s">
        <v>195</v>
      </c>
      <c r="G1967" s="0" t="s">
        <v>391</v>
      </c>
      <c r="H1967" s="0" t="s">
        <v>400</v>
      </c>
      <c r="I1967" s="0" t="s">
        <v>594</v>
      </c>
      <c r="J1967" s="111" t="n">
        <v>4</v>
      </c>
      <c r="K1967" s="0" t="s">
        <v>2825</v>
      </c>
      <c r="L1967" s="0" t="s">
        <v>392</v>
      </c>
      <c r="M1967" s="0" t="s">
        <v>235</v>
      </c>
      <c r="N1967" s="0" t="s">
        <v>12621</v>
      </c>
      <c r="O1967" s="0" t="s">
        <v>596</v>
      </c>
      <c r="Q1967" s="120" t="s">
        <v>200</v>
      </c>
      <c r="R1967" s="0" t="s">
        <v>16</v>
      </c>
      <c r="S1967" s="0" t="s">
        <v>201</v>
      </c>
      <c r="T1967" s="0" t="s">
        <v>198</v>
      </c>
      <c r="U1967" s="0" t="s">
        <v>202</v>
      </c>
      <c r="V1967" s="0" t="s">
        <v>1790</v>
      </c>
      <c r="W1967" s="110" t="s">
        <v>204</v>
      </c>
      <c r="X1967" s="111" t="n">
        <v>2017</v>
      </c>
      <c r="Z1967" s="111" t="s">
        <v>198</v>
      </c>
      <c r="AA1967" s="122" t="s">
        <v>200</v>
      </c>
      <c r="AB1967" s="0" t="s">
        <v>1032</v>
      </c>
      <c r="AC1967" s="0" t="s">
        <v>206</v>
      </c>
      <c r="AD1967" s="111" t="n">
        <v>2017</v>
      </c>
      <c r="AE1967" s="111" t="s">
        <v>198</v>
      </c>
      <c r="AI1967" s="111" t="s">
        <v>294</v>
      </c>
      <c r="AJ1967" s="111" t="s">
        <v>3976</v>
      </c>
      <c r="AK1967" s="0" t="s">
        <v>1032</v>
      </c>
      <c r="AM1967" s="111" t="n">
        <v>2014</v>
      </c>
      <c r="AN1967" s="111" t="s">
        <v>208</v>
      </c>
      <c r="AS1967" s="0" t="s">
        <v>4803</v>
      </c>
      <c r="AV1967" s="0" t="s">
        <v>200</v>
      </c>
      <c r="AZ1967" s="0" t="s">
        <v>12622</v>
      </c>
      <c r="BA1967" s="124" t="s">
        <v>200</v>
      </c>
      <c r="BB1967" s="0" t="s">
        <v>462</v>
      </c>
      <c r="BC1967" s="0" t="s">
        <v>12623</v>
      </c>
      <c r="BE1967" s="0" t="s">
        <v>12624</v>
      </c>
      <c r="BF1967" s="0" t="s">
        <v>200</v>
      </c>
      <c r="BG1967" s="125" t="s">
        <v>200</v>
      </c>
      <c r="BH1967" s="0" t="s">
        <v>253</v>
      </c>
      <c r="BI1967" s="112" t="n">
        <v>4020628811877</v>
      </c>
      <c r="BJ1967" s="126" t="s">
        <v>200</v>
      </c>
      <c r="BK1967" s="0" t="s">
        <v>215</v>
      </c>
      <c r="BL1967" s="112" t="n">
        <v>4</v>
      </c>
      <c r="BM1967" s="112" t="n">
        <v>4</v>
      </c>
      <c r="BN1967" s="112" t="n">
        <v>4</v>
      </c>
      <c r="BO1967" s="111" t="n">
        <v>20</v>
      </c>
      <c r="BP1967" s="125" t="s">
        <v>200</v>
      </c>
      <c r="BQ1967" s="127" t="s">
        <v>216</v>
      </c>
    </row>
    <row r="1968" customFormat="false" ht="13.8" hidden="false" customHeight="false" outlineLevel="0" collapsed="false">
      <c r="A1968" s="0" t="s">
        <v>12625</v>
      </c>
      <c r="B1968" s="0" t="s">
        <v>11069</v>
      </c>
      <c r="C1968" s="131" t="s">
        <v>1489</v>
      </c>
      <c r="D1968" s="131" t="s">
        <v>1333</v>
      </c>
      <c r="E1968" s="0" t="s">
        <v>194</v>
      </c>
      <c r="F1968" s="0" t="s">
        <v>195</v>
      </c>
      <c r="G1968" s="0" t="s">
        <v>196</v>
      </c>
      <c r="H1968" s="0" t="s">
        <v>901</v>
      </c>
      <c r="J1968" s="111" t="n">
        <v>4</v>
      </c>
      <c r="K1968" s="131" t="s">
        <v>198</v>
      </c>
      <c r="L1968" s="0" t="s">
        <v>392</v>
      </c>
      <c r="M1968" s="0" t="s">
        <v>199</v>
      </c>
      <c r="O1968" s="0" t="s">
        <v>200</v>
      </c>
      <c r="Q1968" s="120" t="s">
        <v>200</v>
      </c>
      <c r="R1968" s="0" t="s">
        <v>16</v>
      </c>
      <c r="S1968" s="0" t="s">
        <v>201</v>
      </c>
      <c r="T1968" s="0" t="s">
        <v>198</v>
      </c>
      <c r="U1968" s="0" t="s">
        <v>285</v>
      </c>
      <c r="V1968" s="0" t="s">
        <v>1790</v>
      </c>
      <c r="W1968" s="110" t="s">
        <v>204</v>
      </c>
      <c r="X1968" s="111" t="n">
        <v>2022</v>
      </c>
      <c r="Z1968" s="111" t="s">
        <v>198</v>
      </c>
      <c r="AA1968" s="122" t="s">
        <v>200</v>
      </c>
      <c r="AB1968" s="0" t="s">
        <v>2464</v>
      </c>
      <c r="AC1968" s="0" t="s">
        <v>5249</v>
      </c>
      <c r="AD1968" s="111" t="n">
        <v>2022</v>
      </c>
      <c r="AE1968" s="111" t="s">
        <v>198</v>
      </c>
      <c r="AI1968" s="111" t="s">
        <v>294</v>
      </c>
      <c r="AJ1968" s="111" t="s">
        <v>1163</v>
      </c>
      <c r="AK1968" s="111" t="str">
        <f aca="false">(AB1968)</f>
        <v>id software</v>
      </c>
      <c r="AL1968" s="0" t="s">
        <v>200</v>
      </c>
      <c r="AM1968" s="111" t="n">
        <v>1996</v>
      </c>
      <c r="AN1968" s="111" t="s">
        <v>297</v>
      </c>
      <c r="AS1968" s="0" t="s">
        <v>200</v>
      </c>
      <c r="AT1968" s="0" t="s">
        <v>576</v>
      </c>
      <c r="AU1968" s="0" t="s">
        <v>470</v>
      </c>
      <c r="AV1968" s="0" t="s">
        <v>2469</v>
      </c>
      <c r="AZ1968" s="0" t="s">
        <v>12626</v>
      </c>
      <c r="BA1968" s="124" t="s">
        <v>200</v>
      </c>
      <c r="BB1968" s="0" t="s">
        <v>210</v>
      </c>
      <c r="BC1968" s="0" t="s">
        <v>2789</v>
      </c>
      <c r="BD1968" s="0" t="s">
        <v>12627</v>
      </c>
      <c r="BE1968" s="104" t="s">
        <v>12628</v>
      </c>
      <c r="BG1968" s="125" t="s">
        <v>200</v>
      </c>
      <c r="BH1968" s="0" t="s">
        <v>5611</v>
      </c>
      <c r="BJ1968" s="126" t="s">
        <v>200</v>
      </c>
      <c r="BK1968" s="0" t="s">
        <v>215</v>
      </c>
      <c r="BL1968" s="112" t="n">
        <v>4</v>
      </c>
      <c r="BM1968" s="112" t="n">
        <v>4</v>
      </c>
      <c r="BN1968" s="112" t="n">
        <v>4</v>
      </c>
      <c r="BO1968" s="111" t="n">
        <v>20</v>
      </c>
      <c r="BP1968" s="125" t="s">
        <v>200</v>
      </c>
      <c r="BQ1968" s="127"/>
    </row>
    <row r="1969" customFormat="false" ht="13.8" hidden="false" customHeight="false" outlineLevel="0" collapsed="false">
      <c r="A1969" s="0" t="s">
        <v>12629</v>
      </c>
      <c r="B1969" s="0" t="s">
        <v>11069</v>
      </c>
      <c r="C1969" s="0" t="s">
        <v>192</v>
      </c>
      <c r="D1969" s="131" t="s">
        <v>1333</v>
      </c>
      <c r="E1969" s="0" t="s">
        <v>7039</v>
      </c>
      <c r="F1969" s="0" t="s">
        <v>195</v>
      </c>
      <c r="G1969" s="0" t="s">
        <v>7040</v>
      </c>
      <c r="H1969" s="0" t="s">
        <v>219</v>
      </c>
      <c r="J1969" s="111" t="n">
        <v>2</v>
      </c>
      <c r="K1969" s="131" t="s">
        <v>198</v>
      </c>
      <c r="L1969" s="0" t="s">
        <v>533</v>
      </c>
      <c r="M1969" s="0" t="s">
        <v>199</v>
      </c>
      <c r="Q1969" s="120"/>
      <c r="R1969" s="0" t="s">
        <v>16</v>
      </c>
      <c r="S1969" s="0" t="s">
        <v>201</v>
      </c>
      <c r="T1969" s="0" t="s">
        <v>198</v>
      </c>
      <c r="U1969" s="0" t="s">
        <v>202</v>
      </c>
      <c r="V1969" s="0" t="s">
        <v>7041</v>
      </c>
      <c r="W1969" s="110" t="s">
        <v>204</v>
      </c>
      <c r="X1969" s="111" t="n">
        <v>2021</v>
      </c>
      <c r="Z1969" s="111" t="s">
        <v>198</v>
      </c>
      <c r="AA1969" s="122"/>
      <c r="AB1969" s="0" t="s">
        <v>7011</v>
      </c>
      <c r="AC1969" s="0" t="s">
        <v>12630</v>
      </c>
      <c r="AD1969" s="111" t="n">
        <v>2021</v>
      </c>
      <c r="AE1969" s="111" t="s">
        <v>198</v>
      </c>
      <c r="AI1969" s="111" t="s">
        <v>294</v>
      </c>
      <c r="AJ1969" s="111" t="s">
        <v>4695</v>
      </c>
      <c r="AL1969" s="0" t="s">
        <v>216</v>
      </c>
      <c r="AM1969" s="111" t="n">
        <v>2007</v>
      </c>
      <c r="AN1969" s="111" t="s">
        <v>208</v>
      </c>
      <c r="AS1969" s="0" t="s">
        <v>2795</v>
      </c>
      <c r="AU1969" s="0" t="s">
        <v>1306</v>
      </c>
      <c r="AZ1969" s="0" t="s">
        <v>12631</v>
      </c>
      <c r="BA1969" s="124" t="s">
        <v>200</v>
      </c>
      <c r="BB1969" s="0" t="s">
        <v>210</v>
      </c>
      <c r="BC1969" s="0" t="s">
        <v>1404</v>
      </c>
      <c r="BE1969" s="104" t="s">
        <v>12632</v>
      </c>
      <c r="BF1969" s="0" t="s">
        <v>12633</v>
      </c>
      <c r="BG1969" s="125"/>
      <c r="BH1969" s="0" t="s">
        <v>253</v>
      </c>
      <c r="BI1969" s="112" t="n">
        <v>5060690792833</v>
      </c>
      <c r="BJ1969" s="126"/>
      <c r="BL1969" s="112" t="n">
        <v>4</v>
      </c>
      <c r="BM1969" s="112" t="n">
        <v>4</v>
      </c>
      <c r="BN1969" s="112" t="n">
        <v>4</v>
      </c>
      <c r="BO1969" s="111" t="n">
        <v>20</v>
      </c>
      <c r="BP1969" s="125"/>
      <c r="BQ1969" s="127" t="s">
        <v>5461</v>
      </c>
    </row>
    <row r="1970" customFormat="false" ht="13.8" hidden="false" customHeight="false" outlineLevel="0" collapsed="false">
      <c r="A1970" s="0" t="s">
        <v>12634</v>
      </c>
      <c r="B1970" s="0" t="s">
        <v>11069</v>
      </c>
      <c r="C1970" s="0" t="s">
        <v>234</v>
      </c>
      <c r="D1970" s="0" t="s">
        <v>8875</v>
      </c>
      <c r="E1970" s="0" t="s">
        <v>194</v>
      </c>
      <c r="F1970" s="0" t="s">
        <v>195</v>
      </c>
      <c r="G1970" s="0" t="s">
        <v>196</v>
      </c>
      <c r="H1970" s="0" t="s">
        <v>400</v>
      </c>
      <c r="I1970" s="0" t="s">
        <v>401</v>
      </c>
      <c r="J1970" s="111" t="n">
        <v>4</v>
      </c>
      <c r="K1970" s="0" t="s">
        <v>198</v>
      </c>
      <c r="L1970" s="0" t="s">
        <v>1050</v>
      </c>
      <c r="M1970" s="0" t="s">
        <v>274</v>
      </c>
      <c r="O1970" s="0" t="s">
        <v>458</v>
      </c>
      <c r="P1970" s="0" t="s">
        <v>634</v>
      </c>
      <c r="Q1970" s="120" t="s">
        <v>200</v>
      </c>
      <c r="R1970" s="0" t="s">
        <v>16</v>
      </c>
      <c r="S1970" s="0" t="s">
        <v>201</v>
      </c>
      <c r="T1970" s="0" t="s">
        <v>198</v>
      </c>
      <c r="U1970" s="0" t="s">
        <v>202</v>
      </c>
      <c r="V1970" s="0" t="s">
        <v>1790</v>
      </c>
      <c r="W1970" s="110" t="s">
        <v>204</v>
      </c>
      <c r="X1970" s="111" t="n">
        <v>2017</v>
      </c>
      <c r="Y1970" s="111" t="s">
        <v>498</v>
      </c>
      <c r="Z1970" s="111" t="s">
        <v>198</v>
      </c>
      <c r="AA1970" s="122" t="s">
        <v>200</v>
      </c>
      <c r="AB1970" s="0" t="s">
        <v>2802</v>
      </c>
      <c r="AC1970" s="0" t="s">
        <v>1696</v>
      </c>
      <c r="AD1970" s="111" t="n">
        <v>2017</v>
      </c>
      <c r="AE1970" s="111" t="s">
        <v>198</v>
      </c>
      <c r="AI1970" s="111" t="s">
        <v>294</v>
      </c>
      <c r="AJ1970" s="111" t="s">
        <v>12635</v>
      </c>
      <c r="AK1970" s="0" t="s">
        <v>2802</v>
      </c>
      <c r="AL1970" s="0" t="s">
        <v>200</v>
      </c>
      <c r="AM1970" s="111" t="n">
        <v>2013</v>
      </c>
      <c r="AN1970" s="111" t="s">
        <v>510</v>
      </c>
      <c r="AO1970" s="0" t="s">
        <v>9045</v>
      </c>
      <c r="AR1970" s="0" t="s">
        <v>200</v>
      </c>
      <c r="AS1970" s="0" t="s">
        <v>2804</v>
      </c>
      <c r="AV1970" s="0" t="s">
        <v>2805</v>
      </c>
      <c r="AY1970" s="0" t="s">
        <v>9046</v>
      </c>
      <c r="AZ1970" s="0" t="s">
        <v>12636</v>
      </c>
      <c r="BA1970" s="124" t="s">
        <v>200</v>
      </c>
      <c r="BB1970" s="0" t="s">
        <v>462</v>
      </c>
      <c r="BC1970" s="0" t="s">
        <v>12637</v>
      </c>
      <c r="BD1970" s="0" t="s">
        <v>12638</v>
      </c>
      <c r="BE1970" s="0" t="s">
        <v>12639</v>
      </c>
      <c r="BF1970" s="0" t="s">
        <v>200</v>
      </c>
      <c r="BG1970" s="125" t="s">
        <v>200</v>
      </c>
      <c r="BH1970" s="0" t="s">
        <v>253</v>
      </c>
      <c r="BI1970" s="112" t="n">
        <v>3307216014027</v>
      </c>
      <c r="BJ1970" s="126" t="s">
        <v>200</v>
      </c>
      <c r="BK1970" s="0" t="s">
        <v>215</v>
      </c>
      <c r="BL1970" s="112" t="n">
        <v>4</v>
      </c>
      <c r="BM1970" s="112" t="n">
        <v>4</v>
      </c>
      <c r="BN1970" s="112" t="n">
        <v>4</v>
      </c>
      <c r="BO1970" s="111" t="n">
        <v>20</v>
      </c>
      <c r="BP1970" s="125" t="s">
        <v>200</v>
      </c>
      <c r="BQ1970" s="127" t="s">
        <v>216</v>
      </c>
    </row>
    <row r="1971" customFormat="false" ht="13.8" hidden="false" customHeight="false" outlineLevel="0" collapsed="false">
      <c r="A1971" s="131" t="s">
        <v>12640</v>
      </c>
      <c r="B1971" s="0" t="s">
        <v>11069</v>
      </c>
      <c r="C1971" s="131" t="s">
        <v>1386</v>
      </c>
      <c r="D1971" s="131" t="s">
        <v>1333</v>
      </c>
      <c r="E1971" s="0" t="s">
        <v>284</v>
      </c>
      <c r="F1971" s="0" t="s">
        <v>1509</v>
      </c>
      <c r="G1971" s="0" t="s">
        <v>330</v>
      </c>
      <c r="H1971" s="0" t="s">
        <v>219</v>
      </c>
      <c r="I1971" s="131"/>
      <c r="J1971" s="130" t="n">
        <v>1</v>
      </c>
      <c r="K1971" s="0" t="s">
        <v>198</v>
      </c>
      <c r="L1971" s="131" t="s">
        <v>198</v>
      </c>
      <c r="M1971" s="0" t="s">
        <v>199</v>
      </c>
      <c r="O1971" s="131" t="s">
        <v>200</v>
      </c>
      <c r="Q1971" s="120" t="s">
        <v>200</v>
      </c>
      <c r="R1971" s="0" t="s">
        <v>16</v>
      </c>
      <c r="S1971" s="131" t="s">
        <v>5247</v>
      </c>
      <c r="T1971" s="0" t="s">
        <v>198</v>
      </c>
      <c r="U1971" s="131" t="s">
        <v>285</v>
      </c>
      <c r="V1971" s="0" t="s">
        <v>1790</v>
      </c>
      <c r="W1971" s="110" t="s">
        <v>204</v>
      </c>
      <c r="X1971" s="130" t="n">
        <v>2020</v>
      </c>
      <c r="Y1971" s="111" t="s">
        <v>205</v>
      </c>
      <c r="Z1971" s="130" t="s">
        <v>757</v>
      </c>
      <c r="AA1971" s="122" t="s">
        <v>200</v>
      </c>
      <c r="AB1971" s="131" t="s">
        <v>1561</v>
      </c>
      <c r="AC1971" s="131" t="s">
        <v>5249</v>
      </c>
      <c r="AD1971" s="130" t="s">
        <v>198</v>
      </c>
      <c r="AE1971" s="130" t="s">
        <v>198</v>
      </c>
      <c r="AF1971" s="130"/>
      <c r="AG1971" s="130"/>
      <c r="AH1971" s="130"/>
      <c r="AI1971" s="111" t="s">
        <v>294</v>
      </c>
      <c r="AJ1971" s="111" t="s">
        <v>1163</v>
      </c>
      <c r="AK1971" s="111" t="s">
        <v>1561</v>
      </c>
      <c r="AL1971" s="131" t="s">
        <v>200</v>
      </c>
      <c r="AM1971" s="111" t="n">
        <v>2000</v>
      </c>
      <c r="AN1971" s="130" t="s">
        <v>297</v>
      </c>
      <c r="AO1971" s="131"/>
      <c r="AP1971" s="131"/>
      <c r="AQ1971" s="131" t="s">
        <v>200</v>
      </c>
      <c r="AR1971" s="131" t="s">
        <v>200</v>
      </c>
      <c r="AS1971" s="0" t="s">
        <v>1564</v>
      </c>
      <c r="AT1971" s="0" t="s">
        <v>200</v>
      </c>
      <c r="AV1971" s="131" t="s">
        <v>200</v>
      </c>
      <c r="AW1971" s="131"/>
      <c r="AX1971" s="131"/>
      <c r="AY1971" s="131"/>
      <c r="AZ1971" s="131" t="s">
        <v>12641</v>
      </c>
      <c r="BA1971" s="124" t="s">
        <v>200</v>
      </c>
      <c r="BB1971" s="0" t="s">
        <v>248</v>
      </c>
      <c r="BC1971" s="0" t="s">
        <v>12642</v>
      </c>
      <c r="BD1971" s="0" t="s">
        <v>12643</v>
      </c>
      <c r="BE1971" s="0" t="s">
        <v>12644</v>
      </c>
      <c r="BF1971" s="0" t="s">
        <v>12645</v>
      </c>
      <c r="BG1971" s="125" t="s">
        <v>200</v>
      </c>
      <c r="BH1971" s="0" t="s">
        <v>253</v>
      </c>
      <c r="BI1971" s="112" t="n">
        <v>819976023810</v>
      </c>
      <c r="BJ1971" s="126" t="s">
        <v>200</v>
      </c>
      <c r="BK1971" s="131" t="s">
        <v>215</v>
      </c>
      <c r="BL1971" s="112" t="n">
        <v>4</v>
      </c>
      <c r="BM1971" s="112" t="n">
        <v>4</v>
      </c>
      <c r="BN1971" s="112" t="n">
        <v>4</v>
      </c>
      <c r="BO1971" s="111" t="n">
        <v>20</v>
      </c>
      <c r="BP1971" s="125" t="s">
        <v>200</v>
      </c>
      <c r="BQ1971" s="127" t="s">
        <v>216</v>
      </c>
    </row>
    <row r="1972" customFormat="false" ht="13.8" hidden="false" customHeight="false" outlineLevel="0" collapsed="false">
      <c r="A1972" s="131" t="s">
        <v>12646</v>
      </c>
      <c r="B1972" s="0" t="s">
        <v>11069</v>
      </c>
      <c r="C1972" s="131" t="s">
        <v>2304</v>
      </c>
      <c r="D1972" s="131" t="s">
        <v>193</v>
      </c>
      <c r="E1972" s="0" t="s">
        <v>194</v>
      </c>
      <c r="F1972" s="0" t="s">
        <v>195</v>
      </c>
      <c r="G1972" s="0" t="s">
        <v>330</v>
      </c>
      <c r="H1972" s="0" t="s">
        <v>197</v>
      </c>
      <c r="I1972" s="131"/>
      <c r="J1972" s="130" t="n">
        <v>1</v>
      </c>
      <c r="K1972" s="0" t="s">
        <v>198</v>
      </c>
      <c r="L1972" s="131" t="s">
        <v>198</v>
      </c>
      <c r="M1972" s="0" t="s">
        <v>199</v>
      </c>
      <c r="O1972" s="131"/>
      <c r="Q1972" s="120"/>
      <c r="R1972" s="0" t="s">
        <v>16</v>
      </c>
      <c r="S1972" s="131" t="s">
        <v>201</v>
      </c>
      <c r="T1972" s="0" t="s">
        <v>3961</v>
      </c>
      <c r="U1972" s="131" t="s">
        <v>202</v>
      </c>
      <c r="V1972" s="0" t="s">
        <v>1790</v>
      </c>
      <c r="W1972" s="110" t="s">
        <v>204</v>
      </c>
      <c r="X1972" s="130" t="n">
        <v>2022</v>
      </c>
      <c r="Y1972" s="111" t="s">
        <v>205</v>
      </c>
      <c r="Z1972" s="130" t="s">
        <v>221</v>
      </c>
      <c r="AA1972" s="122" t="s">
        <v>200</v>
      </c>
      <c r="AB1972" s="131" t="s">
        <v>12647</v>
      </c>
      <c r="AC1972" s="131" t="s">
        <v>5724</v>
      </c>
      <c r="AD1972" s="130" t="n">
        <v>2022</v>
      </c>
      <c r="AE1972" s="130" t="s">
        <v>198</v>
      </c>
      <c r="AF1972" s="130"/>
      <c r="AG1972" s="130"/>
      <c r="AH1972" s="130"/>
      <c r="AI1972" s="111" t="s">
        <v>294</v>
      </c>
      <c r="AJ1972" s="111" t="s">
        <v>1793</v>
      </c>
      <c r="AK1972" s="111" t="s">
        <v>12647</v>
      </c>
      <c r="AL1972" s="131"/>
      <c r="AM1972" s="111" t="n">
        <v>2021</v>
      </c>
      <c r="AN1972" s="130" t="s">
        <v>208</v>
      </c>
      <c r="AO1972" s="131"/>
      <c r="AP1972" s="131" t="s">
        <v>619</v>
      </c>
      <c r="AQ1972" s="131"/>
      <c r="AR1972" s="131"/>
      <c r="AS1972" s="0" t="s">
        <v>12648</v>
      </c>
      <c r="AT1972" s="0" t="s">
        <v>266</v>
      </c>
      <c r="AU1972" s="0" t="s">
        <v>332</v>
      </c>
      <c r="AV1972" s="131"/>
      <c r="AW1972" s="131"/>
      <c r="AX1972" s="131"/>
      <c r="AY1972" s="131"/>
      <c r="AZ1972" s="131" t="s">
        <v>12649</v>
      </c>
      <c r="BA1972" s="124" t="s">
        <v>200</v>
      </c>
      <c r="BB1972" s="0" t="s">
        <v>248</v>
      </c>
      <c r="BC1972" s="0" t="s">
        <v>4698</v>
      </c>
      <c r="BE1972" s="0" t="s">
        <v>12650</v>
      </c>
      <c r="BF1972" s="0" t="s">
        <v>12651</v>
      </c>
      <c r="BG1972" s="125"/>
      <c r="BH1972" s="0" t="s">
        <v>6150</v>
      </c>
      <c r="BI1972" s="112" t="n">
        <v>3760328370809</v>
      </c>
      <c r="BJ1972" s="126"/>
      <c r="BK1972" s="131" t="s">
        <v>215</v>
      </c>
      <c r="BL1972" s="112" t="n">
        <v>4</v>
      </c>
      <c r="BM1972" s="112" t="n">
        <v>4</v>
      </c>
      <c r="BN1972" s="112" t="n">
        <v>4</v>
      </c>
      <c r="BO1972" s="111" t="n">
        <v>20</v>
      </c>
      <c r="BP1972" s="125"/>
      <c r="BQ1972" s="127" t="s">
        <v>5461</v>
      </c>
    </row>
    <row r="1973" customFormat="false" ht="13.8" hidden="false" customHeight="false" outlineLevel="0" collapsed="false">
      <c r="A1973" s="131" t="s">
        <v>12652</v>
      </c>
      <c r="B1973" s="0" t="s">
        <v>11069</v>
      </c>
      <c r="C1973" s="131" t="s">
        <v>1386</v>
      </c>
      <c r="D1973" s="131" t="s">
        <v>1333</v>
      </c>
      <c r="E1973" s="0" t="s">
        <v>194</v>
      </c>
      <c r="F1973" s="0" t="s">
        <v>399</v>
      </c>
      <c r="G1973" s="0" t="s">
        <v>330</v>
      </c>
      <c r="H1973" s="0" t="s">
        <v>1287</v>
      </c>
      <c r="I1973" s="131"/>
      <c r="J1973" s="130" t="n">
        <v>1</v>
      </c>
      <c r="K1973" s="0" t="s">
        <v>198</v>
      </c>
      <c r="L1973" s="131" t="s">
        <v>198</v>
      </c>
      <c r="M1973" s="0" t="s">
        <v>199</v>
      </c>
      <c r="O1973" s="131"/>
      <c r="Q1973" s="120"/>
      <c r="R1973" s="0" t="s">
        <v>16</v>
      </c>
      <c r="S1973" s="131" t="s">
        <v>1834</v>
      </c>
      <c r="T1973" s="131" t="s">
        <v>12653</v>
      </c>
      <c r="U1973" s="131" t="s">
        <v>285</v>
      </c>
      <c r="V1973" s="0" t="s">
        <v>1790</v>
      </c>
      <c r="W1973" s="110" t="s">
        <v>204</v>
      </c>
      <c r="X1973" s="111" t="n">
        <v>2021</v>
      </c>
      <c r="Y1973" s="111" t="s">
        <v>205</v>
      </c>
      <c r="Z1973" s="130" t="s">
        <v>757</v>
      </c>
      <c r="AA1973" s="122"/>
      <c r="AB1973" s="128" t="s">
        <v>9209</v>
      </c>
      <c r="AC1973" s="131" t="s">
        <v>5249</v>
      </c>
      <c r="AD1973" s="130" t="s">
        <v>198</v>
      </c>
      <c r="AE1973" s="130" t="s">
        <v>198</v>
      </c>
      <c r="AF1973" s="130"/>
      <c r="AG1973" s="130"/>
      <c r="AH1973" s="130"/>
      <c r="AI1973" s="111" t="s">
        <v>294</v>
      </c>
      <c r="AJ1973" s="111" t="s">
        <v>1793</v>
      </c>
      <c r="AK1973" s="128" t="s">
        <v>9209</v>
      </c>
      <c r="AL1973" s="131"/>
      <c r="AM1973" s="111" t="n">
        <v>2018</v>
      </c>
      <c r="AN1973" s="130" t="s">
        <v>297</v>
      </c>
      <c r="AO1973" s="131"/>
      <c r="AP1973" s="131"/>
      <c r="AQ1973" s="131"/>
      <c r="AR1973" s="131"/>
      <c r="AT1973" s="0" t="s">
        <v>2316</v>
      </c>
      <c r="AU1973" s="0" t="s">
        <v>470</v>
      </c>
      <c r="AV1973" s="131" t="s">
        <v>9211</v>
      </c>
      <c r="AW1973" s="131"/>
      <c r="AX1973" s="131"/>
      <c r="AY1973" s="131"/>
      <c r="AZ1973" s="131" t="s">
        <v>12654</v>
      </c>
      <c r="BA1973" s="124" t="s">
        <v>200</v>
      </c>
      <c r="BB1973" s="0" t="s">
        <v>248</v>
      </c>
      <c r="BC1973" s="0" t="s">
        <v>12655</v>
      </c>
      <c r="BE1973" s="0" t="s">
        <v>8259</v>
      </c>
      <c r="BF1973" s="0" t="s">
        <v>12656</v>
      </c>
      <c r="BG1973" s="125"/>
      <c r="BH1973" s="0" t="s">
        <v>2235</v>
      </c>
      <c r="BI1973" s="112" t="n">
        <v>819976024343</v>
      </c>
      <c r="BJ1973" s="126"/>
      <c r="BK1973" s="131" t="s">
        <v>215</v>
      </c>
      <c r="BL1973" s="112" t="n">
        <v>4</v>
      </c>
      <c r="BM1973" s="112" t="n">
        <v>4</v>
      </c>
      <c r="BN1973" s="112" t="n">
        <v>4</v>
      </c>
      <c r="BO1973" s="111" t="n">
        <v>70</v>
      </c>
      <c r="BP1973" s="125"/>
      <c r="BQ1973" s="127" t="s">
        <v>216</v>
      </c>
    </row>
    <row r="1974" customFormat="false" ht="13.8" hidden="false" customHeight="false" outlineLevel="0" collapsed="false">
      <c r="A1974" s="0" t="s">
        <v>12657</v>
      </c>
      <c r="B1974" s="0" t="s">
        <v>11069</v>
      </c>
      <c r="C1974" s="0" t="s">
        <v>390</v>
      </c>
      <c r="D1974" s="0" t="s">
        <v>5239</v>
      </c>
      <c r="E1974" s="0" t="s">
        <v>194</v>
      </c>
      <c r="F1974" s="0" t="s">
        <v>606</v>
      </c>
      <c r="G1974" s="0" t="s">
        <v>391</v>
      </c>
      <c r="H1974" s="0" t="s">
        <v>219</v>
      </c>
      <c r="J1974" s="111" t="n">
        <v>2</v>
      </c>
      <c r="K1974" s="0" t="s">
        <v>198</v>
      </c>
      <c r="L1974" s="0" t="s">
        <v>1050</v>
      </c>
      <c r="M1974" s="0" t="s">
        <v>199</v>
      </c>
      <c r="O1974" s="0" t="s">
        <v>200</v>
      </c>
      <c r="Q1974" s="120" t="s">
        <v>200</v>
      </c>
      <c r="R1974" s="0" t="s">
        <v>16</v>
      </c>
      <c r="S1974" s="0" t="s">
        <v>201</v>
      </c>
      <c r="T1974" s="0" t="s">
        <v>198</v>
      </c>
      <c r="U1974" s="0" t="s">
        <v>202</v>
      </c>
      <c r="V1974" s="0" t="s">
        <v>1790</v>
      </c>
      <c r="W1974" s="110" t="s">
        <v>204</v>
      </c>
      <c r="X1974" s="111" t="n">
        <v>2019</v>
      </c>
      <c r="Z1974" s="111" t="s">
        <v>198</v>
      </c>
      <c r="AA1974" s="122" t="s">
        <v>200</v>
      </c>
      <c r="AB1974" s="0" t="s">
        <v>12658</v>
      </c>
      <c r="AC1974" s="0" t="s">
        <v>5335</v>
      </c>
      <c r="AD1974" s="111" t="n">
        <v>2019</v>
      </c>
      <c r="AE1974" s="111" t="s">
        <v>198</v>
      </c>
      <c r="AI1974" s="111" t="s">
        <v>294</v>
      </c>
      <c r="AJ1974" s="111" t="s">
        <v>1793</v>
      </c>
      <c r="AK1974" s="0" t="s">
        <v>12658</v>
      </c>
      <c r="AM1974" s="111" t="n">
        <v>2017</v>
      </c>
      <c r="AN1974" s="111" t="s">
        <v>2552</v>
      </c>
      <c r="AT1974" s="0" t="s">
        <v>4669</v>
      </c>
      <c r="AU1974" s="0" t="s">
        <v>299</v>
      </c>
      <c r="AZ1974" s="0" t="s">
        <v>12659</v>
      </c>
      <c r="BA1974" s="124" t="s">
        <v>200</v>
      </c>
      <c r="BB1974" s="0" t="s">
        <v>248</v>
      </c>
      <c r="BC1974" s="0" t="s">
        <v>12660</v>
      </c>
      <c r="BE1974" s="0" t="s">
        <v>12661</v>
      </c>
      <c r="BG1974" s="125"/>
      <c r="BH1974" s="0" t="s">
        <v>253</v>
      </c>
      <c r="BI1974" s="112" t="n">
        <v>5060264372669</v>
      </c>
      <c r="BJ1974" s="126"/>
      <c r="BK1974" s="0" t="s">
        <v>215</v>
      </c>
      <c r="BL1974" s="112" t="n">
        <v>4</v>
      </c>
      <c r="BM1974" s="112" t="n">
        <v>4</v>
      </c>
      <c r="BN1974" s="112" t="n">
        <v>4</v>
      </c>
      <c r="BO1974" s="111" t="n">
        <v>20</v>
      </c>
      <c r="BP1974" s="125"/>
      <c r="BQ1974" s="127" t="s">
        <v>216</v>
      </c>
    </row>
    <row r="1975" customFormat="false" ht="13.8" hidden="false" customHeight="false" outlineLevel="0" collapsed="false">
      <c r="A1975" s="0" t="s">
        <v>12662</v>
      </c>
      <c r="B1975" s="0" t="s">
        <v>11069</v>
      </c>
      <c r="C1975" s="0" t="s">
        <v>218</v>
      </c>
      <c r="D1975" s="0" t="s">
        <v>1333</v>
      </c>
      <c r="E1975" s="0" t="s">
        <v>194</v>
      </c>
      <c r="F1975" s="0" t="s">
        <v>195</v>
      </c>
      <c r="G1975" s="0" t="s">
        <v>196</v>
      </c>
      <c r="H1975" s="0" t="s">
        <v>400</v>
      </c>
      <c r="I1975" s="0" t="s">
        <v>839</v>
      </c>
      <c r="J1975" s="111" t="n">
        <v>1</v>
      </c>
      <c r="K1975" s="0" t="s">
        <v>198</v>
      </c>
      <c r="L1975" s="0" t="s">
        <v>198</v>
      </c>
      <c r="M1975" s="0" t="s">
        <v>199</v>
      </c>
      <c r="P1975" s="0" t="s">
        <v>410</v>
      </c>
      <c r="Q1975" s="120" t="s">
        <v>200</v>
      </c>
      <c r="R1975" s="0" t="s">
        <v>16</v>
      </c>
      <c r="S1975" s="0" t="s">
        <v>9762</v>
      </c>
      <c r="T1975" s="0" t="s">
        <v>198</v>
      </c>
      <c r="U1975" s="0" t="s">
        <v>202</v>
      </c>
      <c r="V1975" s="0" t="s">
        <v>1790</v>
      </c>
      <c r="W1975" s="110" t="s">
        <v>204</v>
      </c>
      <c r="X1975" s="111" t="n">
        <v>2019</v>
      </c>
      <c r="Y1975" s="111" t="s">
        <v>498</v>
      </c>
      <c r="Z1975" s="111" t="s">
        <v>221</v>
      </c>
      <c r="AA1975" s="122" t="s">
        <v>200</v>
      </c>
      <c r="AB1975" s="0" t="s">
        <v>9448</v>
      </c>
      <c r="AC1975" s="0" t="s">
        <v>9448</v>
      </c>
      <c r="AD1975" s="111" t="n">
        <v>2019</v>
      </c>
      <c r="AE1975" s="111" t="s">
        <v>222</v>
      </c>
      <c r="AG1975" s="111" t="s">
        <v>241</v>
      </c>
      <c r="AH1975" s="111" t="s">
        <v>6395</v>
      </c>
      <c r="AI1975" s="111" t="s">
        <v>207</v>
      </c>
      <c r="AK1975" s="111" t="str">
        <f aca="false">(AB1975)</f>
        <v>Nintendo</v>
      </c>
      <c r="AM1975" s="111" t="n">
        <f aca="false">AD1975</f>
        <v>2019</v>
      </c>
      <c r="AN1975" s="111" t="s">
        <v>208</v>
      </c>
      <c r="AO1975" s="0" t="s">
        <v>12663</v>
      </c>
      <c r="AP1975" s="0" t="s">
        <v>200</v>
      </c>
      <c r="AQ1975" s="0" t="s">
        <v>12664</v>
      </c>
      <c r="AR1975" s="0" t="s">
        <v>200</v>
      </c>
      <c r="AT1975" s="0" t="s">
        <v>10547</v>
      </c>
      <c r="AZ1975" s="0" t="s">
        <v>12665</v>
      </c>
      <c r="BA1975" s="124" t="s">
        <v>200</v>
      </c>
      <c r="BB1975" s="0" t="s">
        <v>248</v>
      </c>
      <c r="BC1975" s="0" t="s">
        <v>12666</v>
      </c>
      <c r="BD1975" s="0" t="s">
        <v>12667</v>
      </c>
      <c r="BE1975" s="0" t="s">
        <v>12668</v>
      </c>
      <c r="BG1975" s="125"/>
      <c r="BH1975" s="0" t="s">
        <v>4172</v>
      </c>
      <c r="BI1975" s="112" t="n">
        <v>45496424169</v>
      </c>
      <c r="BJ1975" s="126"/>
      <c r="BK1975" s="0" t="s">
        <v>215</v>
      </c>
      <c r="BL1975" s="112" t="n">
        <v>4</v>
      </c>
      <c r="BM1975" s="112" t="n">
        <v>4</v>
      </c>
      <c r="BN1975" s="112" t="n">
        <v>4</v>
      </c>
      <c r="BO1975" s="111" t="n">
        <v>40</v>
      </c>
      <c r="BP1975" s="125"/>
      <c r="BQ1975" s="127" t="s">
        <v>216</v>
      </c>
    </row>
    <row r="1976" customFormat="false" ht="13.8" hidden="false" customHeight="false" outlineLevel="0" collapsed="false">
      <c r="A1976" s="0" t="s">
        <v>12669</v>
      </c>
      <c r="B1976" s="0" t="s">
        <v>11069</v>
      </c>
      <c r="C1976" s="0" t="s">
        <v>234</v>
      </c>
      <c r="D1976" s="0" t="s">
        <v>5239</v>
      </c>
      <c r="E1976" s="0" t="s">
        <v>7039</v>
      </c>
      <c r="F1976" s="0" t="s">
        <v>606</v>
      </c>
      <c r="G1976" s="0" t="s">
        <v>196</v>
      </c>
      <c r="H1976" s="0" t="s">
        <v>219</v>
      </c>
      <c r="J1976" s="111" t="n">
        <v>1</v>
      </c>
      <c r="K1976" s="0" t="s">
        <v>198</v>
      </c>
      <c r="L1976" s="0" t="s">
        <v>198</v>
      </c>
      <c r="M1976" s="0" t="s">
        <v>199</v>
      </c>
      <c r="Q1976" s="120"/>
      <c r="R1976" s="0" t="s">
        <v>16</v>
      </c>
      <c r="S1976" s="0" t="s">
        <v>5247</v>
      </c>
      <c r="T1976" s="0" t="s">
        <v>198</v>
      </c>
      <c r="U1976" s="0" t="s">
        <v>202</v>
      </c>
      <c r="V1976" s="0" t="s">
        <v>1790</v>
      </c>
      <c r="W1976" s="110" t="s">
        <v>204</v>
      </c>
      <c r="X1976" s="111" t="n">
        <v>2022</v>
      </c>
      <c r="Z1976" s="111" t="s">
        <v>221</v>
      </c>
      <c r="AA1976" s="122" t="s">
        <v>200</v>
      </c>
      <c r="AB1976" s="0" t="s">
        <v>12670</v>
      </c>
      <c r="AC1976" s="0" t="s">
        <v>6506</v>
      </c>
      <c r="AD1976" s="111" t="n">
        <v>2022</v>
      </c>
      <c r="AE1976" s="111" t="s">
        <v>198</v>
      </c>
      <c r="AI1976" s="111" t="s">
        <v>294</v>
      </c>
      <c r="AJ1976" s="111" t="s">
        <v>1793</v>
      </c>
      <c r="AK1976" s="111" t="s">
        <v>12670</v>
      </c>
      <c r="AM1976" s="111" t="n">
        <v>2019</v>
      </c>
      <c r="AN1976" s="111" t="s">
        <v>12671</v>
      </c>
      <c r="AT1976" s="0" t="s">
        <v>433</v>
      </c>
      <c r="AU1976" s="0" t="s">
        <v>332</v>
      </c>
      <c r="AZ1976" s="0" t="s">
        <v>12672</v>
      </c>
      <c r="BA1976" s="124" t="s">
        <v>200</v>
      </c>
      <c r="BB1976" s="0" t="s">
        <v>248</v>
      </c>
      <c r="BC1976" s="0" t="s">
        <v>12673</v>
      </c>
      <c r="BE1976" s="0" t="s">
        <v>12674</v>
      </c>
      <c r="BG1976" s="125"/>
      <c r="BH1976" s="0" t="s">
        <v>5611</v>
      </c>
      <c r="BJ1976" s="126"/>
      <c r="BK1976" s="0" t="s">
        <v>215</v>
      </c>
      <c r="BL1976" s="112" t="n">
        <v>4</v>
      </c>
      <c r="BM1976" s="112" t="n">
        <v>4</v>
      </c>
      <c r="BN1976" s="112" t="n">
        <v>4</v>
      </c>
      <c r="BO1976" s="111" t="n">
        <v>20</v>
      </c>
      <c r="BP1976" s="125"/>
      <c r="BQ1976" s="127" t="s">
        <v>5461</v>
      </c>
    </row>
    <row r="1977" customFormat="false" ht="13.8" hidden="false" customHeight="false" outlineLevel="0" collapsed="false">
      <c r="A1977" s="0" t="s">
        <v>12675</v>
      </c>
      <c r="B1977" s="0" t="s">
        <v>11069</v>
      </c>
      <c r="C1977" s="0" t="s">
        <v>192</v>
      </c>
      <c r="D1977" s="131" t="s">
        <v>193</v>
      </c>
      <c r="E1977" s="0" t="s">
        <v>7039</v>
      </c>
      <c r="F1977" s="0" t="s">
        <v>606</v>
      </c>
      <c r="G1977" s="0" t="s">
        <v>196</v>
      </c>
      <c r="H1977" s="0" t="s">
        <v>197</v>
      </c>
      <c r="J1977" s="111" t="n">
        <v>2</v>
      </c>
      <c r="K1977" s="0" t="s">
        <v>198</v>
      </c>
      <c r="L1977" s="0" t="s">
        <v>392</v>
      </c>
      <c r="M1977" s="0" t="s">
        <v>199</v>
      </c>
      <c r="Q1977" s="120"/>
      <c r="R1977" s="0" t="s">
        <v>16</v>
      </c>
      <c r="S1977" s="0" t="s">
        <v>5247</v>
      </c>
      <c r="T1977" s="0" t="s">
        <v>12676</v>
      </c>
      <c r="U1977" s="0" t="s">
        <v>202</v>
      </c>
      <c r="V1977" s="0" t="s">
        <v>1790</v>
      </c>
      <c r="W1977" s="110" t="s">
        <v>204</v>
      </c>
      <c r="X1977" s="111" t="n">
        <v>2022</v>
      </c>
      <c r="Z1977" s="111" t="s">
        <v>198</v>
      </c>
      <c r="AA1977" s="122"/>
      <c r="AB1977" s="0" t="s">
        <v>12677</v>
      </c>
      <c r="AC1977" s="0" t="s">
        <v>12678</v>
      </c>
      <c r="AD1977" s="111" t="n">
        <v>2022</v>
      </c>
      <c r="AE1977" s="111" t="s">
        <v>198</v>
      </c>
      <c r="AI1977" s="111" t="s">
        <v>294</v>
      </c>
      <c r="AJ1977" s="111" t="s">
        <v>1793</v>
      </c>
      <c r="AK1977" s="0" t="s">
        <v>12677</v>
      </c>
      <c r="AM1977" s="111" t="n">
        <v>2018</v>
      </c>
      <c r="AN1977" s="111" t="s">
        <v>1887</v>
      </c>
      <c r="AU1977" s="0" t="s">
        <v>1306</v>
      </c>
      <c r="AZ1977" s="0" t="s">
        <v>12679</v>
      </c>
      <c r="BA1977" s="124" t="s">
        <v>200</v>
      </c>
      <c r="BB1977" s="0" t="s">
        <v>248</v>
      </c>
      <c r="BC1977" s="0" t="s">
        <v>12680</v>
      </c>
      <c r="BE1977" s="0" t="s">
        <v>12681</v>
      </c>
      <c r="BG1977" s="125"/>
      <c r="BH1977" s="0" t="s">
        <v>5611</v>
      </c>
      <c r="BJ1977" s="126"/>
      <c r="BK1977" s="0" t="s">
        <v>215</v>
      </c>
      <c r="BL1977" s="112" t="n">
        <v>4</v>
      </c>
      <c r="BM1977" s="112" t="n">
        <v>4</v>
      </c>
      <c r="BN1977" s="112" t="n">
        <v>4</v>
      </c>
      <c r="BO1977" s="111" t="n">
        <v>80</v>
      </c>
      <c r="BP1977" s="125"/>
      <c r="BQ1977" s="127" t="s">
        <v>5461</v>
      </c>
    </row>
    <row r="1978" customFormat="false" ht="13.8" hidden="false" customHeight="false" outlineLevel="0" collapsed="false">
      <c r="A1978" s="0" t="s">
        <v>12682</v>
      </c>
      <c r="B1978" s="0" t="s">
        <v>11069</v>
      </c>
      <c r="C1978" s="0" t="s">
        <v>558</v>
      </c>
      <c r="D1978" s="0" t="s">
        <v>5239</v>
      </c>
      <c r="E1978" s="0" t="s">
        <v>194</v>
      </c>
      <c r="F1978" s="0" t="s">
        <v>399</v>
      </c>
      <c r="G1978" s="0" t="s">
        <v>196</v>
      </c>
      <c r="H1978" s="0" t="s">
        <v>197</v>
      </c>
      <c r="J1978" s="111" t="n">
        <v>2</v>
      </c>
      <c r="K1978" s="0" t="s">
        <v>198</v>
      </c>
      <c r="L1978" s="0" t="s">
        <v>533</v>
      </c>
      <c r="M1978" s="0" t="s">
        <v>199</v>
      </c>
      <c r="O1978" s="0" t="s">
        <v>534</v>
      </c>
      <c r="Q1978" s="120" t="s">
        <v>200</v>
      </c>
      <c r="R1978" s="0" t="s">
        <v>16</v>
      </c>
      <c r="S1978" s="0" t="s">
        <v>5247</v>
      </c>
      <c r="T1978" s="0" t="s">
        <v>198</v>
      </c>
      <c r="U1978" s="0" t="s">
        <v>285</v>
      </c>
      <c r="V1978" s="0" t="s">
        <v>1790</v>
      </c>
      <c r="W1978" s="110" t="s">
        <v>204</v>
      </c>
      <c r="X1978" s="111" t="n">
        <v>2019</v>
      </c>
      <c r="Y1978" s="111" t="s">
        <v>205</v>
      </c>
      <c r="Z1978" s="111" t="s">
        <v>198</v>
      </c>
      <c r="AA1978" s="122" t="s">
        <v>200</v>
      </c>
      <c r="AB1978" s="0" t="s">
        <v>3397</v>
      </c>
      <c r="AC1978" s="0" t="s">
        <v>5249</v>
      </c>
      <c r="AD1978" s="111" t="s">
        <v>198</v>
      </c>
      <c r="AE1978" s="111" t="s">
        <v>198</v>
      </c>
      <c r="AI1978" s="111" t="s">
        <v>207</v>
      </c>
      <c r="AK1978" s="111" t="str">
        <f aca="false">(AB1978)</f>
        <v>Arc system works</v>
      </c>
      <c r="AM1978" s="111" t="n">
        <f aca="false">X1978</f>
        <v>2019</v>
      </c>
      <c r="AN1978" s="111" t="s">
        <v>208</v>
      </c>
      <c r="AS1978" s="0" t="s">
        <v>4879</v>
      </c>
      <c r="AT1978" s="0" t="s">
        <v>12138</v>
      </c>
      <c r="AY1978" s="0" t="s">
        <v>5044</v>
      </c>
      <c r="AZ1978" s="0" t="s">
        <v>12683</v>
      </c>
      <c r="BA1978" s="124" t="s">
        <v>200</v>
      </c>
      <c r="BB1978" s="0" t="s">
        <v>248</v>
      </c>
      <c r="BC1978" s="0" t="s">
        <v>12684</v>
      </c>
      <c r="BD1978" s="0" t="s">
        <v>3477</v>
      </c>
      <c r="BE1978" s="0" t="s">
        <v>12685</v>
      </c>
      <c r="BF1978" s="0" t="s">
        <v>10742</v>
      </c>
      <c r="BG1978" s="125"/>
      <c r="BH1978" s="0" t="s">
        <v>253</v>
      </c>
      <c r="BI1978" s="112" t="n">
        <v>819976022998</v>
      </c>
      <c r="BJ1978" s="126"/>
      <c r="BK1978" s="0" t="s">
        <v>215</v>
      </c>
      <c r="BL1978" s="112" t="n">
        <v>4</v>
      </c>
      <c r="BM1978" s="112" t="n">
        <v>4</v>
      </c>
      <c r="BN1978" s="112" t="n">
        <v>4</v>
      </c>
      <c r="BO1978" s="111" t="n">
        <v>40</v>
      </c>
      <c r="BP1978" s="125"/>
      <c r="BQ1978" s="127" t="s">
        <v>216</v>
      </c>
    </row>
    <row r="1979" customFormat="false" ht="13.8" hidden="false" customHeight="false" outlineLevel="0" collapsed="false">
      <c r="A1979" s="0" t="s">
        <v>12686</v>
      </c>
      <c r="B1979" s="0" t="s">
        <v>11069</v>
      </c>
      <c r="C1979" s="0" t="s">
        <v>192</v>
      </c>
      <c r="D1979" s="0" t="s">
        <v>1333</v>
      </c>
      <c r="E1979" s="0" t="s">
        <v>194</v>
      </c>
      <c r="F1979" s="0" t="s">
        <v>195</v>
      </c>
      <c r="G1979" s="0" t="s">
        <v>196</v>
      </c>
      <c r="H1979" s="0" t="s">
        <v>219</v>
      </c>
      <c r="J1979" s="111" t="n">
        <v>2</v>
      </c>
      <c r="K1979" s="0" t="s">
        <v>198</v>
      </c>
      <c r="L1979" s="0" t="s">
        <v>533</v>
      </c>
      <c r="M1979" s="0" t="s">
        <v>199</v>
      </c>
      <c r="O1979" s="0" t="s">
        <v>534</v>
      </c>
      <c r="Q1979" s="120" t="s">
        <v>200</v>
      </c>
      <c r="R1979" s="0" t="s">
        <v>16</v>
      </c>
      <c r="S1979" s="0" t="s">
        <v>5247</v>
      </c>
      <c r="T1979" s="0" t="s">
        <v>198</v>
      </c>
      <c r="U1979" s="0" t="s">
        <v>202</v>
      </c>
      <c r="V1979" s="0" t="s">
        <v>1790</v>
      </c>
      <c r="W1979" s="110" t="s">
        <v>204</v>
      </c>
      <c r="X1979" s="111" t="n">
        <v>2019</v>
      </c>
      <c r="Y1979" s="111" t="s">
        <v>205</v>
      </c>
      <c r="Z1979" s="111" t="s">
        <v>221</v>
      </c>
      <c r="AA1979" s="122" t="s">
        <v>200</v>
      </c>
      <c r="AB1979" s="0" t="s">
        <v>12687</v>
      </c>
      <c r="AC1979" s="0" t="s">
        <v>11516</v>
      </c>
      <c r="AD1979" s="111" t="n">
        <v>2019</v>
      </c>
      <c r="AE1979" s="111" t="s">
        <v>198</v>
      </c>
      <c r="AI1979" s="111" t="s">
        <v>294</v>
      </c>
      <c r="AJ1979" s="111" t="s">
        <v>1793</v>
      </c>
      <c r="AK1979" s="0" t="s">
        <v>12687</v>
      </c>
      <c r="AM1979" s="111" t="n">
        <v>2016</v>
      </c>
      <c r="AN1979" s="111" t="s">
        <v>1947</v>
      </c>
      <c r="AU1979" s="0" t="s">
        <v>267</v>
      </c>
      <c r="AZ1979" s="0" t="s">
        <v>12688</v>
      </c>
      <c r="BA1979" s="124" t="s">
        <v>200</v>
      </c>
      <c r="BB1979" s="0" t="s">
        <v>248</v>
      </c>
      <c r="BC1979" s="0" t="s">
        <v>12689</v>
      </c>
      <c r="BD1979" s="0" t="s">
        <v>12690</v>
      </c>
      <c r="BE1979" s="0" t="s">
        <v>12691</v>
      </c>
      <c r="BF1979" s="0" t="s">
        <v>12692</v>
      </c>
      <c r="BG1979" s="125"/>
      <c r="BH1979" s="0" t="s">
        <v>253</v>
      </c>
      <c r="BI1979" s="112" t="n">
        <v>604565178022</v>
      </c>
      <c r="BJ1979" s="126"/>
      <c r="BK1979" s="0" t="s">
        <v>215</v>
      </c>
      <c r="BL1979" s="112" t="n">
        <v>4</v>
      </c>
      <c r="BM1979" s="112" t="n">
        <v>4</v>
      </c>
      <c r="BN1979" s="112" t="n">
        <v>4</v>
      </c>
      <c r="BO1979" s="111" t="n">
        <v>20</v>
      </c>
      <c r="BP1979" s="125"/>
      <c r="BQ1979" s="127" t="s">
        <v>216</v>
      </c>
    </row>
    <row r="1980" customFormat="false" ht="13.8" hidden="false" customHeight="false" outlineLevel="0" collapsed="false">
      <c r="A1980" s="0" t="s">
        <v>12693</v>
      </c>
      <c r="B1980" s="0" t="s">
        <v>11069</v>
      </c>
      <c r="C1980" s="0" t="s">
        <v>1267</v>
      </c>
      <c r="D1980" s="0" t="s">
        <v>3087</v>
      </c>
      <c r="E1980" s="0" t="s">
        <v>1433</v>
      </c>
      <c r="F1980" s="0" t="s">
        <v>4737</v>
      </c>
      <c r="G1980" s="0" t="s">
        <v>362</v>
      </c>
      <c r="H1980" s="0" t="s">
        <v>400</v>
      </c>
      <c r="I1980" s="0" t="s">
        <v>2367</v>
      </c>
      <c r="J1980" s="111" t="n">
        <v>1</v>
      </c>
      <c r="K1980" s="0" t="s">
        <v>198</v>
      </c>
      <c r="L1980" s="0" t="s">
        <v>198</v>
      </c>
      <c r="M1980" s="0" t="s">
        <v>199</v>
      </c>
      <c r="Q1980" s="120"/>
      <c r="R1980" s="0" t="s">
        <v>16</v>
      </c>
      <c r="S1980" s="0" t="s">
        <v>201</v>
      </c>
      <c r="T1980" s="0" t="s">
        <v>198</v>
      </c>
      <c r="U1980" s="0" t="s">
        <v>202</v>
      </c>
      <c r="V1980" s="0" t="s">
        <v>1790</v>
      </c>
      <c r="W1980" s="110" t="s">
        <v>204</v>
      </c>
      <c r="X1980" s="111" t="n">
        <v>2021</v>
      </c>
      <c r="Y1980" s="111" t="s">
        <v>1624</v>
      </c>
      <c r="Z1980" s="111" t="s">
        <v>757</v>
      </c>
      <c r="AA1980" s="122"/>
      <c r="AB1980" s="0" t="s">
        <v>12694</v>
      </c>
      <c r="AC1980" s="0" t="s">
        <v>5335</v>
      </c>
      <c r="AD1980" s="111" t="n">
        <v>2021</v>
      </c>
      <c r="AE1980" s="111" t="s">
        <v>198</v>
      </c>
      <c r="AI1980" s="111" t="s">
        <v>207</v>
      </c>
      <c r="AK1980" s="0" t="s">
        <v>12694</v>
      </c>
      <c r="AM1980" s="111" t="n">
        <v>2021</v>
      </c>
      <c r="AN1980" s="111" t="s">
        <v>510</v>
      </c>
      <c r="AZ1980" s="0" t="s">
        <v>12695</v>
      </c>
      <c r="BA1980" s="124" t="s">
        <v>200</v>
      </c>
      <c r="BB1980" s="0" t="s">
        <v>248</v>
      </c>
      <c r="BC1980" s="0" t="s">
        <v>5330</v>
      </c>
      <c r="BD1980" s="0" t="s">
        <v>12696</v>
      </c>
      <c r="BE1980" s="0" t="s">
        <v>12697</v>
      </c>
      <c r="BG1980" s="125"/>
      <c r="BH1980" s="0" t="s">
        <v>253</v>
      </c>
      <c r="BI1980" s="112" t="n">
        <v>5060264376650</v>
      </c>
      <c r="BJ1980" s="126"/>
      <c r="BK1980" s="0" t="s">
        <v>215</v>
      </c>
      <c r="BL1980" s="112" t="n">
        <v>4</v>
      </c>
      <c r="BM1980" s="112" t="n">
        <v>4</v>
      </c>
      <c r="BN1980" s="112" t="n">
        <v>4</v>
      </c>
      <c r="BO1980" s="111" t="n">
        <v>20</v>
      </c>
      <c r="BP1980" s="125"/>
      <c r="BQ1980" s="127"/>
    </row>
    <row r="1981" customFormat="false" ht="13.8" hidden="false" customHeight="false" outlineLevel="0" collapsed="false">
      <c r="A1981" s="0" t="s">
        <v>12698</v>
      </c>
      <c r="B1981" s="0" t="s">
        <v>11069</v>
      </c>
      <c r="C1981" s="0" t="s">
        <v>490</v>
      </c>
      <c r="D1981" s="0" t="s">
        <v>5032</v>
      </c>
      <c r="E1981" s="0" t="s">
        <v>194</v>
      </c>
      <c r="F1981" s="0" t="s">
        <v>195</v>
      </c>
      <c r="G1981" s="0" t="s">
        <v>330</v>
      </c>
      <c r="H1981" s="0" t="s">
        <v>219</v>
      </c>
      <c r="J1981" s="111" t="n">
        <v>1</v>
      </c>
      <c r="K1981" s="0" t="s">
        <v>198</v>
      </c>
      <c r="L1981" s="0" t="s">
        <v>198</v>
      </c>
      <c r="M1981" s="0" t="s">
        <v>199</v>
      </c>
      <c r="Q1981" s="120" t="s">
        <v>200</v>
      </c>
      <c r="R1981" s="0" t="s">
        <v>16</v>
      </c>
      <c r="S1981" s="0" t="s">
        <v>5247</v>
      </c>
      <c r="T1981" s="0" t="s">
        <v>198</v>
      </c>
      <c r="U1981" s="0" t="s">
        <v>285</v>
      </c>
      <c r="V1981" s="0" t="s">
        <v>1790</v>
      </c>
      <c r="W1981" s="110" t="s">
        <v>204</v>
      </c>
      <c r="X1981" s="111" t="n">
        <v>2019</v>
      </c>
      <c r="Y1981" s="111" t="s">
        <v>205</v>
      </c>
      <c r="Z1981" s="111" t="s">
        <v>198</v>
      </c>
      <c r="AA1981" s="122" t="s">
        <v>200</v>
      </c>
      <c r="AB1981" s="0" t="s">
        <v>12699</v>
      </c>
      <c r="AC1981" s="0" t="s">
        <v>5249</v>
      </c>
      <c r="AD1981" s="111" t="s">
        <v>198</v>
      </c>
      <c r="AE1981" s="111" t="s">
        <v>198</v>
      </c>
      <c r="AI1981" s="111" t="s">
        <v>294</v>
      </c>
      <c r="AJ1981" s="111" t="s">
        <v>1793</v>
      </c>
      <c r="AK1981" s="0" t="s">
        <v>12699</v>
      </c>
      <c r="AM1981" s="111" t="n">
        <v>2013</v>
      </c>
      <c r="AN1981" s="111" t="s">
        <v>1887</v>
      </c>
      <c r="AU1981" s="0" t="s">
        <v>332</v>
      </c>
      <c r="AZ1981" s="0" t="s">
        <v>12700</v>
      </c>
      <c r="BA1981" s="124" t="s">
        <v>200</v>
      </c>
      <c r="BB1981" s="0" t="s">
        <v>248</v>
      </c>
      <c r="BC1981" s="0" t="s">
        <v>1515</v>
      </c>
      <c r="BD1981" s="0" t="s">
        <v>12701</v>
      </c>
      <c r="BE1981" s="0" t="s">
        <v>12702</v>
      </c>
      <c r="BF1981" s="0" t="s">
        <v>12703</v>
      </c>
      <c r="BG1981" s="125"/>
      <c r="BH1981" s="0" t="s">
        <v>253</v>
      </c>
      <c r="BI1981" s="112" t="n">
        <v>819976022776</v>
      </c>
      <c r="BJ1981" s="126"/>
      <c r="BK1981" s="0" t="s">
        <v>215</v>
      </c>
      <c r="BL1981" s="112" t="n">
        <v>4</v>
      </c>
      <c r="BM1981" s="112" t="n">
        <v>4</v>
      </c>
      <c r="BN1981" s="112" t="n">
        <v>4</v>
      </c>
      <c r="BO1981" s="111" t="n">
        <v>40</v>
      </c>
      <c r="BP1981" s="125"/>
      <c r="BQ1981" s="127" t="s">
        <v>216</v>
      </c>
    </row>
    <row r="1982" customFormat="false" ht="13.8" hidden="false" customHeight="false" outlineLevel="0" collapsed="false">
      <c r="A1982" s="0" t="s">
        <v>12704</v>
      </c>
      <c r="B1982" s="0" t="s">
        <v>11069</v>
      </c>
      <c r="C1982" s="0" t="s">
        <v>928</v>
      </c>
      <c r="D1982" s="0" t="s">
        <v>193</v>
      </c>
      <c r="E1982" s="0" t="s">
        <v>194</v>
      </c>
      <c r="F1982" s="0" t="s">
        <v>12705</v>
      </c>
      <c r="G1982" s="0" t="s">
        <v>330</v>
      </c>
      <c r="H1982" s="0" t="s">
        <v>219</v>
      </c>
      <c r="J1982" s="111" t="n">
        <v>1</v>
      </c>
      <c r="K1982" s="0" t="s">
        <v>198</v>
      </c>
      <c r="L1982" s="0" t="s">
        <v>198</v>
      </c>
      <c r="M1982" s="0" t="s">
        <v>199</v>
      </c>
      <c r="O1982" s="0" t="s">
        <v>200</v>
      </c>
      <c r="Q1982" s="120" t="s">
        <v>200</v>
      </c>
      <c r="R1982" s="0" t="s">
        <v>16</v>
      </c>
      <c r="S1982" s="0" t="s">
        <v>201</v>
      </c>
      <c r="T1982" s="0" t="s">
        <v>198</v>
      </c>
      <c r="U1982" s="0" t="s">
        <v>4369</v>
      </c>
      <c r="V1982" s="0" t="s">
        <v>1790</v>
      </c>
      <c r="W1982" s="110" t="s">
        <v>204</v>
      </c>
      <c r="X1982" s="111" t="n">
        <v>2020</v>
      </c>
      <c r="Y1982" s="111" t="s">
        <v>205</v>
      </c>
      <c r="Z1982" s="130" t="s">
        <v>757</v>
      </c>
      <c r="AA1982" s="122" t="s">
        <v>200</v>
      </c>
      <c r="AB1982" s="0" t="s">
        <v>3215</v>
      </c>
      <c r="AC1982" s="0" t="s">
        <v>3215</v>
      </c>
      <c r="AD1982" s="111" t="s">
        <v>198</v>
      </c>
      <c r="AE1982" s="111" t="s">
        <v>5241</v>
      </c>
      <c r="AF1982" s="111" t="s">
        <v>200</v>
      </c>
      <c r="AG1982" s="111" t="s">
        <v>200</v>
      </c>
      <c r="AH1982" s="111" t="s">
        <v>200</v>
      </c>
      <c r="AI1982" s="111" t="s">
        <v>922</v>
      </c>
      <c r="AJ1982" s="111" t="s">
        <v>737</v>
      </c>
      <c r="AK1982" s="111" t="s">
        <v>2294</v>
      </c>
      <c r="AL1982" s="0" t="s">
        <v>200</v>
      </c>
      <c r="AM1982" s="111" t="n">
        <v>1995</v>
      </c>
      <c r="AN1982" s="111" t="s">
        <v>208</v>
      </c>
      <c r="AO1982" s="0" t="s">
        <v>200</v>
      </c>
      <c r="AQ1982" s="0" t="s">
        <v>12706</v>
      </c>
      <c r="AR1982" s="0" t="s">
        <v>200</v>
      </c>
      <c r="AS1982" s="0" t="s">
        <v>12707</v>
      </c>
      <c r="AT1982" s="0" t="s">
        <v>200</v>
      </c>
      <c r="AU1982" s="0" t="s">
        <v>332</v>
      </c>
      <c r="AV1982" s="0" t="s">
        <v>3642</v>
      </c>
      <c r="AW1982" s="0" t="s">
        <v>200</v>
      </c>
      <c r="AZ1982" s="0" t="s">
        <v>12708</v>
      </c>
      <c r="BA1982" s="124" t="s">
        <v>200</v>
      </c>
      <c r="BB1982" s="0" t="s">
        <v>248</v>
      </c>
      <c r="BC1982" s="0" t="s">
        <v>12709</v>
      </c>
      <c r="BD1982" s="0" t="s">
        <v>12710</v>
      </c>
      <c r="BE1982" s="104" t="s">
        <v>12711</v>
      </c>
      <c r="BF1982" s="104" t="s">
        <v>12712</v>
      </c>
      <c r="BG1982" s="125" t="s">
        <v>200</v>
      </c>
      <c r="BH1982" s="0" t="s">
        <v>12713</v>
      </c>
      <c r="BI1982" s="112" t="n">
        <v>4891670648984</v>
      </c>
      <c r="BJ1982" s="126" t="s">
        <v>200</v>
      </c>
      <c r="BK1982" s="0" t="s">
        <v>215</v>
      </c>
      <c r="BL1982" s="112" t="n">
        <v>4</v>
      </c>
      <c r="BM1982" s="112" t="n">
        <v>4</v>
      </c>
      <c r="BN1982" s="112" t="n">
        <v>4</v>
      </c>
      <c r="BO1982" s="111" t="n">
        <v>20</v>
      </c>
      <c r="BP1982" s="125" t="s">
        <v>200</v>
      </c>
      <c r="BQ1982" s="127" t="s">
        <v>216</v>
      </c>
    </row>
    <row r="1983" customFormat="false" ht="13.8" hidden="false" customHeight="false" outlineLevel="0" collapsed="false">
      <c r="A1983" s="0" t="s">
        <v>12714</v>
      </c>
      <c r="B1983" s="0" t="s">
        <v>11069</v>
      </c>
      <c r="C1983" s="0" t="s">
        <v>1267</v>
      </c>
      <c r="D1983" s="0" t="s">
        <v>1526</v>
      </c>
      <c r="E1983" s="0" t="s">
        <v>194</v>
      </c>
      <c r="F1983" s="0" t="s">
        <v>2487</v>
      </c>
      <c r="G1983" s="0" t="s">
        <v>330</v>
      </c>
      <c r="H1983" s="0" t="s">
        <v>197</v>
      </c>
      <c r="J1983" s="111" t="n">
        <v>1</v>
      </c>
      <c r="K1983" s="0" t="s">
        <v>198</v>
      </c>
      <c r="L1983" s="0" t="s">
        <v>198</v>
      </c>
      <c r="M1983" s="0" t="s">
        <v>199</v>
      </c>
      <c r="Q1983" s="120" t="s">
        <v>200</v>
      </c>
      <c r="R1983" s="0" t="s">
        <v>16</v>
      </c>
      <c r="S1983" s="0" t="s">
        <v>201</v>
      </c>
      <c r="T1983" s="0" t="s">
        <v>198</v>
      </c>
      <c r="U1983" s="0" t="s">
        <v>202</v>
      </c>
      <c r="V1983" s="0" t="s">
        <v>1790</v>
      </c>
      <c r="W1983" s="110" t="s">
        <v>204</v>
      </c>
      <c r="X1983" s="111" t="n">
        <v>2021</v>
      </c>
      <c r="Y1983" s="111" t="s">
        <v>205</v>
      </c>
      <c r="Z1983" s="130" t="s">
        <v>757</v>
      </c>
      <c r="AA1983" s="122" t="s">
        <v>200</v>
      </c>
      <c r="AB1983" s="0" t="s">
        <v>9255</v>
      </c>
      <c r="AC1983" s="0" t="s">
        <v>5506</v>
      </c>
      <c r="AD1983" s="111" t="n">
        <v>2021</v>
      </c>
      <c r="AE1983" s="111" t="s">
        <v>198</v>
      </c>
      <c r="AH1983" s="111" t="s">
        <v>200</v>
      </c>
      <c r="AI1983" s="111" t="s">
        <v>207</v>
      </c>
      <c r="AK1983" s="111" t="str">
        <f aca="false">(AB1983)</f>
        <v>Kadokawa games</v>
      </c>
      <c r="AM1983" s="111" t="n">
        <v>2021</v>
      </c>
      <c r="AN1983" s="111" t="s">
        <v>208</v>
      </c>
      <c r="AO1983" s="0" t="s">
        <v>9045</v>
      </c>
      <c r="AU1983" s="0" t="s">
        <v>9257</v>
      </c>
      <c r="AV1983" s="0" t="s">
        <v>200</v>
      </c>
      <c r="AZ1983" s="0" t="s">
        <v>12715</v>
      </c>
      <c r="BA1983" s="124" t="s">
        <v>200</v>
      </c>
      <c r="BB1983" s="0" t="s">
        <v>248</v>
      </c>
      <c r="BC1983" s="0" t="s">
        <v>1803</v>
      </c>
      <c r="BD1983" s="0" t="s">
        <v>836</v>
      </c>
      <c r="BE1983" s="0" t="s">
        <v>9259</v>
      </c>
      <c r="BF1983" s="0" t="s">
        <v>9260</v>
      </c>
      <c r="BG1983" s="125"/>
      <c r="BH1983" s="0" t="s">
        <v>2235</v>
      </c>
      <c r="BI1983" s="112" t="n">
        <v>5060690792130</v>
      </c>
      <c r="BJ1983" s="126"/>
      <c r="BK1983" s="0" t="s">
        <v>215</v>
      </c>
      <c r="BL1983" s="112" t="n">
        <v>4</v>
      </c>
      <c r="BM1983" s="112" t="n">
        <v>4</v>
      </c>
      <c r="BN1983" s="112" t="n">
        <v>4</v>
      </c>
      <c r="BO1983" s="111" t="n">
        <v>20</v>
      </c>
      <c r="BP1983" s="125"/>
      <c r="BQ1983" s="127" t="s">
        <v>200</v>
      </c>
    </row>
    <row r="1984" customFormat="false" ht="13.8" hidden="false" customHeight="false" outlineLevel="0" collapsed="false">
      <c r="A1984" s="0" t="s">
        <v>12716</v>
      </c>
      <c r="B1984" s="0" t="s">
        <v>11069</v>
      </c>
      <c r="C1984" s="0" t="s">
        <v>1267</v>
      </c>
      <c r="D1984" s="0" t="s">
        <v>1526</v>
      </c>
      <c r="E1984" s="0" t="s">
        <v>194</v>
      </c>
      <c r="F1984" s="0" t="s">
        <v>2487</v>
      </c>
      <c r="G1984" s="0" t="s">
        <v>330</v>
      </c>
      <c r="H1984" s="0" t="s">
        <v>197</v>
      </c>
      <c r="J1984" s="111" t="n">
        <v>1</v>
      </c>
      <c r="K1984" s="0" t="s">
        <v>198</v>
      </c>
      <c r="L1984" s="0" t="s">
        <v>198</v>
      </c>
      <c r="M1984" s="0" t="s">
        <v>199</v>
      </c>
      <c r="Q1984" s="120" t="s">
        <v>200</v>
      </c>
      <c r="R1984" s="0" t="s">
        <v>16</v>
      </c>
      <c r="S1984" s="0" t="s">
        <v>1834</v>
      </c>
      <c r="T1984" s="0" t="s">
        <v>4851</v>
      </c>
      <c r="U1984" s="0" t="s">
        <v>202</v>
      </c>
      <c r="V1984" s="0" t="s">
        <v>1790</v>
      </c>
      <c r="W1984" s="110" t="s">
        <v>204</v>
      </c>
      <c r="X1984" s="111" t="n">
        <v>2019</v>
      </c>
      <c r="Y1984" s="111" t="s">
        <v>205</v>
      </c>
      <c r="Z1984" s="130" t="s">
        <v>757</v>
      </c>
      <c r="AA1984" s="122" t="s">
        <v>200</v>
      </c>
      <c r="AB1984" s="0" t="s">
        <v>9255</v>
      </c>
      <c r="AC1984" s="0" t="s">
        <v>5506</v>
      </c>
      <c r="AD1984" s="111" t="n">
        <v>2019</v>
      </c>
      <c r="AE1984" s="111" t="s">
        <v>198</v>
      </c>
      <c r="AH1984" s="111" t="s">
        <v>200</v>
      </c>
      <c r="AI1984" s="111" t="s">
        <v>1313</v>
      </c>
      <c r="AJ1984" s="111" t="s">
        <v>6092</v>
      </c>
      <c r="AK1984" s="111" t="s">
        <v>9255</v>
      </c>
      <c r="AM1984" s="111" t="n">
        <v>2016</v>
      </c>
      <c r="AN1984" s="111" t="s">
        <v>208</v>
      </c>
      <c r="AO1984" s="0" t="s">
        <v>9045</v>
      </c>
      <c r="AT1984" s="104"/>
      <c r="AU1984" s="0" t="s">
        <v>9257</v>
      </c>
      <c r="AV1984" s="0" t="s">
        <v>200</v>
      </c>
      <c r="AZ1984" s="0" t="s">
        <v>12717</v>
      </c>
      <c r="BA1984" s="124" t="s">
        <v>200</v>
      </c>
      <c r="BB1984" s="0" t="s">
        <v>248</v>
      </c>
      <c r="BC1984" s="0" t="s">
        <v>1803</v>
      </c>
      <c r="BD1984" s="0" t="s">
        <v>12718</v>
      </c>
      <c r="BE1984" s="0" t="s">
        <v>9259</v>
      </c>
      <c r="BF1984" s="0" t="s">
        <v>9260</v>
      </c>
      <c r="BG1984" s="125"/>
      <c r="BH1984" s="0" t="s">
        <v>2235</v>
      </c>
      <c r="BI1984" s="112" t="n">
        <v>5060690790136</v>
      </c>
      <c r="BJ1984" s="126"/>
      <c r="BK1984" s="0" t="s">
        <v>215</v>
      </c>
      <c r="BL1984" s="112" t="n">
        <v>4</v>
      </c>
      <c r="BM1984" s="112" t="n">
        <v>4</v>
      </c>
      <c r="BN1984" s="112" t="n">
        <v>4</v>
      </c>
      <c r="BO1984" s="111" t="n">
        <v>20</v>
      </c>
      <c r="BP1984" s="125"/>
      <c r="BQ1984" s="127" t="s">
        <v>200</v>
      </c>
    </row>
    <row r="1985" customFormat="false" ht="13.8" hidden="false" customHeight="false" outlineLevel="0" collapsed="false">
      <c r="A1985" s="0" t="s">
        <v>12719</v>
      </c>
      <c r="B1985" s="0" t="s">
        <v>11069</v>
      </c>
      <c r="C1985" s="0" t="s">
        <v>192</v>
      </c>
      <c r="D1985" s="0" t="s">
        <v>8875</v>
      </c>
      <c r="E1985" s="0" t="s">
        <v>194</v>
      </c>
      <c r="F1985" s="0" t="s">
        <v>195</v>
      </c>
      <c r="G1985" s="0" t="s">
        <v>196</v>
      </c>
      <c r="H1985" s="0" t="s">
        <v>219</v>
      </c>
      <c r="J1985" s="111" t="n">
        <v>2</v>
      </c>
      <c r="K1985" s="0" t="s">
        <v>198</v>
      </c>
      <c r="L1985" s="0" t="s">
        <v>533</v>
      </c>
      <c r="M1985" s="0" t="s">
        <v>199</v>
      </c>
      <c r="Q1985" s="120"/>
      <c r="R1985" s="0" t="s">
        <v>16</v>
      </c>
      <c r="S1985" s="0" t="s">
        <v>5247</v>
      </c>
      <c r="T1985" s="0" t="s">
        <v>198</v>
      </c>
      <c r="U1985" s="0" t="s">
        <v>202</v>
      </c>
      <c r="V1985" s="0" t="s">
        <v>1790</v>
      </c>
      <c r="W1985" s="110" t="s">
        <v>204</v>
      </c>
      <c r="X1985" s="111" t="n">
        <v>2019</v>
      </c>
      <c r="Y1985" s="111" t="s">
        <v>205</v>
      </c>
      <c r="Z1985" s="130" t="s">
        <v>198</v>
      </c>
      <c r="AA1985" s="122"/>
      <c r="AB1985" s="0" t="s">
        <v>12720</v>
      </c>
      <c r="AC1985" s="0" t="s">
        <v>6506</v>
      </c>
      <c r="AD1985" s="111" t="n">
        <v>2020</v>
      </c>
      <c r="AE1985" s="111" t="s">
        <v>198</v>
      </c>
      <c r="AI1985" s="111" t="s">
        <v>922</v>
      </c>
      <c r="AJ1985" s="111" t="s">
        <v>12721</v>
      </c>
      <c r="AK1985" s="111" t="s">
        <v>2602</v>
      </c>
      <c r="AM1985" s="111" t="n">
        <v>2009</v>
      </c>
      <c r="AN1985" s="111" t="s">
        <v>4091</v>
      </c>
      <c r="AS1985" s="0" t="s">
        <v>8876</v>
      </c>
      <c r="AT1985" s="0" t="s">
        <v>200</v>
      </c>
      <c r="AU1985" s="0" t="s">
        <v>1306</v>
      </c>
      <c r="AV1985" s="0" t="s">
        <v>200</v>
      </c>
      <c r="AZ1985" s="0" t="s">
        <v>12722</v>
      </c>
      <c r="BA1985" s="124" t="s">
        <v>200</v>
      </c>
      <c r="BB1985" s="0" t="s">
        <v>248</v>
      </c>
      <c r="BC1985" s="0" t="s">
        <v>12723</v>
      </c>
      <c r="BE1985" s="104" t="s">
        <v>12724</v>
      </c>
      <c r="BF1985" s="104"/>
      <c r="BG1985" s="125"/>
      <c r="BH1985" s="0" t="s">
        <v>253</v>
      </c>
      <c r="BI1985" s="112" t="n">
        <v>4260558698364</v>
      </c>
      <c r="BJ1985" s="126"/>
      <c r="BK1985" s="0" t="s">
        <v>215</v>
      </c>
      <c r="BL1985" s="112" t="n">
        <v>4</v>
      </c>
      <c r="BM1985" s="112" t="n">
        <v>4</v>
      </c>
      <c r="BN1985" s="112" t="n">
        <v>4</v>
      </c>
      <c r="BO1985" s="111" t="n">
        <v>40</v>
      </c>
      <c r="BP1985" s="125"/>
      <c r="BQ1985" s="127" t="s">
        <v>216</v>
      </c>
    </row>
    <row r="1986" customFormat="false" ht="13.8" hidden="false" customHeight="false" outlineLevel="0" collapsed="false">
      <c r="A1986" s="0" t="s">
        <v>12725</v>
      </c>
      <c r="B1986" s="0" t="s">
        <v>11069</v>
      </c>
      <c r="C1986" s="0" t="s">
        <v>234</v>
      </c>
      <c r="D1986" s="0" t="s">
        <v>193</v>
      </c>
      <c r="E1986" s="0" t="s">
        <v>194</v>
      </c>
      <c r="F1986" s="0" t="s">
        <v>195</v>
      </c>
      <c r="G1986" s="0" t="s">
        <v>196</v>
      </c>
      <c r="H1986" s="0" t="s">
        <v>197</v>
      </c>
      <c r="J1986" s="111" t="n">
        <v>9</v>
      </c>
      <c r="K1986" s="0" t="s">
        <v>198</v>
      </c>
      <c r="L1986" s="0" t="s">
        <v>392</v>
      </c>
      <c r="M1986" s="0" t="s">
        <v>199</v>
      </c>
      <c r="O1986" s="0" t="s">
        <v>596</v>
      </c>
      <c r="Q1986" s="120" t="s">
        <v>200</v>
      </c>
      <c r="R1986" s="0" t="s">
        <v>16</v>
      </c>
      <c r="S1986" s="0" t="s">
        <v>201</v>
      </c>
      <c r="T1986" s="0" t="s">
        <v>198</v>
      </c>
      <c r="U1986" s="0" t="s">
        <v>202</v>
      </c>
      <c r="V1986" s="0" t="s">
        <v>1790</v>
      </c>
      <c r="W1986" s="110" t="s">
        <v>204</v>
      </c>
      <c r="X1986" s="111" t="n">
        <v>2018</v>
      </c>
      <c r="Z1986" s="111" t="s">
        <v>198</v>
      </c>
      <c r="AA1986" s="122" t="s">
        <v>200</v>
      </c>
      <c r="AB1986" s="0" t="s">
        <v>12699</v>
      </c>
      <c r="AC1986" s="0" t="s">
        <v>11292</v>
      </c>
      <c r="AD1986" s="111" t="n">
        <v>2018</v>
      </c>
      <c r="AE1986" s="111" t="s">
        <v>198</v>
      </c>
      <c r="AI1986" s="111" t="s">
        <v>294</v>
      </c>
      <c r="AJ1986" s="111" t="s">
        <v>1793</v>
      </c>
      <c r="AK1986" s="0" t="s">
        <v>12699</v>
      </c>
      <c r="AM1986" s="111" t="n">
        <v>2015</v>
      </c>
      <c r="AN1986" s="111" t="s">
        <v>1887</v>
      </c>
      <c r="AS1986" s="0" t="s">
        <v>200</v>
      </c>
      <c r="AV1986" s="0" t="s">
        <v>200</v>
      </c>
      <c r="AZ1986" s="0" t="s">
        <v>12726</v>
      </c>
      <c r="BA1986" s="124" t="s">
        <v>200</v>
      </c>
      <c r="BB1986" s="0" t="s">
        <v>248</v>
      </c>
      <c r="BC1986" s="0" t="s">
        <v>12727</v>
      </c>
      <c r="BE1986" s="0" t="s">
        <v>5498</v>
      </c>
      <c r="BF1986" s="0" t="s">
        <v>12728</v>
      </c>
      <c r="BG1986" s="125" t="s">
        <v>200</v>
      </c>
      <c r="BH1986" s="0" t="s">
        <v>253</v>
      </c>
      <c r="BI1986" s="112" t="n">
        <v>5060264372522</v>
      </c>
      <c r="BJ1986" s="126" t="s">
        <v>200</v>
      </c>
      <c r="BK1986" s="0" t="s">
        <v>215</v>
      </c>
      <c r="BL1986" s="112" t="n">
        <v>4</v>
      </c>
      <c r="BM1986" s="112" t="n">
        <v>4</v>
      </c>
      <c r="BN1986" s="112" t="n">
        <v>4</v>
      </c>
      <c r="BO1986" s="111" t="n">
        <v>20</v>
      </c>
      <c r="BP1986" s="125" t="s">
        <v>200</v>
      </c>
      <c r="BQ1986" s="127" t="s">
        <v>216</v>
      </c>
    </row>
    <row r="1987" customFormat="false" ht="13.8" hidden="false" customHeight="false" outlineLevel="0" collapsed="false">
      <c r="A1987" s="0" t="s">
        <v>12729</v>
      </c>
      <c r="B1987" s="0" t="s">
        <v>11069</v>
      </c>
      <c r="C1987" s="0" t="s">
        <v>6012</v>
      </c>
      <c r="D1987" s="0" t="s">
        <v>1452</v>
      </c>
      <c r="E1987" s="0" t="s">
        <v>194</v>
      </c>
      <c r="F1987" s="0" t="s">
        <v>1509</v>
      </c>
      <c r="G1987" s="0" t="s">
        <v>330</v>
      </c>
      <c r="H1987" s="0" t="s">
        <v>197</v>
      </c>
      <c r="I1987" s="131"/>
      <c r="J1987" s="111" t="n">
        <v>1</v>
      </c>
      <c r="K1987" s="131" t="s">
        <v>198</v>
      </c>
      <c r="L1987" s="0" t="s">
        <v>198</v>
      </c>
      <c r="M1987" s="0" t="s">
        <v>199</v>
      </c>
      <c r="Q1987" s="120" t="s">
        <v>200</v>
      </c>
      <c r="R1987" s="0" t="s">
        <v>16</v>
      </c>
      <c r="S1987" s="131" t="s">
        <v>1834</v>
      </c>
      <c r="T1987" s="131" t="s">
        <v>3961</v>
      </c>
      <c r="U1987" s="131" t="s">
        <v>202</v>
      </c>
      <c r="V1987" s="0" t="s">
        <v>1790</v>
      </c>
      <c r="W1987" s="110" t="s">
        <v>204</v>
      </c>
      <c r="X1987" s="130" t="n">
        <v>2019</v>
      </c>
      <c r="Y1987" s="111" t="s">
        <v>205</v>
      </c>
      <c r="Z1987" s="111" t="s">
        <v>221</v>
      </c>
      <c r="AA1987" s="122" t="s">
        <v>200</v>
      </c>
      <c r="AB1987" s="131" t="s">
        <v>12730</v>
      </c>
      <c r="AC1987" s="131" t="s">
        <v>7550</v>
      </c>
      <c r="AD1987" s="130" t="n">
        <v>2019</v>
      </c>
      <c r="AE1987" s="130" t="s">
        <v>5226</v>
      </c>
      <c r="AF1987" s="130"/>
      <c r="AG1987" s="130"/>
      <c r="AH1987" s="130"/>
      <c r="AI1987" s="130" t="s">
        <v>294</v>
      </c>
      <c r="AJ1987" s="130" t="s">
        <v>11488</v>
      </c>
      <c r="AK1987" s="130" t="s">
        <v>12730</v>
      </c>
      <c r="AM1987" s="111" t="n">
        <v>2012</v>
      </c>
      <c r="AN1987" s="130" t="s">
        <v>208</v>
      </c>
      <c r="AO1987" s="131"/>
      <c r="AS1987" s="0" t="s">
        <v>12731</v>
      </c>
      <c r="AT1987" s="0" t="s">
        <v>2944</v>
      </c>
      <c r="AU1987" s="0" t="s">
        <v>332</v>
      </c>
      <c r="AZ1987" s="131" t="s">
        <v>12732</v>
      </c>
      <c r="BA1987" s="124" t="s">
        <v>200</v>
      </c>
      <c r="BB1987" s="0" t="s">
        <v>248</v>
      </c>
      <c r="BC1987" s="0" t="s">
        <v>12733</v>
      </c>
      <c r="BD1987" s="0" t="s">
        <v>8495</v>
      </c>
      <c r="BE1987" s="0" t="s">
        <v>12734</v>
      </c>
      <c r="BF1987" s="0" t="s">
        <v>12735</v>
      </c>
      <c r="BG1987" s="125"/>
      <c r="BH1987" s="0" t="s">
        <v>4172</v>
      </c>
      <c r="BI1987" s="112" t="n">
        <v>5060540770479</v>
      </c>
      <c r="BJ1987" s="126"/>
      <c r="BK1987" s="131" t="s">
        <v>215</v>
      </c>
      <c r="BL1987" s="112" t="n">
        <v>4</v>
      </c>
      <c r="BM1987" s="112" t="n">
        <v>4</v>
      </c>
      <c r="BN1987" s="112" t="n">
        <v>4</v>
      </c>
      <c r="BO1987" s="111" t="n">
        <v>40</v>
      </c>
      <c r="BP1987" s="125"/>
      <c r="BQ1987" s="127"/>
    </row>
    <row r="1988" customFormat="false" ht="13.8" hidden="false" customHeight="false" outlineLevel="0" collapsed="false">
      <c r="A1988" s="0" t="s">
        <v>12736</v>
      </c>
      <c r="B1988" s="0" t="s">
        <v>11069</v>
      </c>
      <c r="C1988" s="0" t="s">
        <v>6012</v>
      </c>
      <c r="D1988" s="0" t="s">
        <v>1333</v>
      </c>
      <c r="E1988" s="0" t="s">
        <v>284</v>
      </c>
      <c r="F1988" s="0" t="s">
        <v>195</v>
      </c>
      <c r="G1988" s="0" t="s">
        <v>330</v>
      </c>
      <c r="H1988" s="0" t="s">
        <v>197</v>
      </c>
      <c r="J1988" s="111" t="n">
        <v>1</v>
      </c>
      <c r="K1988" s="0" t="s">
        <v>198</v>
      </c>
      <c r="L1988" s="0" t="s">
        <v>198</v>
      </c>
      <c r="M1988" s="0" t="s">
        <v>199</v>
      </c>
      <c r="Q1988" s="120"/>
      <c r="R1988" s="0" t="s">
        <v>16</v>
      </c>
      <c r="S1988" s="0" t="s">
        <v>1834</v>
      </c>
      <c r="T1988" s="0" t="s">
        <v>3961</v>
      </c>
      <c r="U1988" s="0" t="s">
        <v>202</v>
      </c>
      <c r="V1988" s="0" t="s">
        <v>1790</v>
      </c>
      <c r="W1988" s="110" t="s">
        <v>204</v>
      </c>
      <c r="X1988" s="111" t="n">
        <v>2020</v>
      </c>
      <c r="Z1988" s="111" t="s">
        <v>757</v>
      </c>
      <c r="AA1988" s="122"/>
      <c r="AB1988" s="0" t="s">
        <v>12737</v>
      </c>
      <c r="AC1988" s="0" t="s">
        <v>7550</v>
      </c>
      <c r="AD1988" s="111" t="n">
        <v>2020</v>
      </c>
      <c r="AE1988" s="111" t="s">
        <v>198</v>
      </c>
      <c r="AI1988" s="111" t="s">
        <v>207</v>
      </c>
      <c r="AK1988" s="111" t="str">
        <f aca="false">(AB1988)</f>
        <v>Edlweiss games</v>
      </c>
      <c r="AM1988" s="111" t="n">
        <f aca="false">AD1988</f>
        <v>2020</v>
      </c>
      <c r="AN1988" s="111" t="s">
        <v>208</v>
      </c>
      <c r="AT1988" s="0" t="s">
        <v>12738</v>
      </c>
      <c r="AU1988" s="0" t="s">
        <v>2297</v>
      </c>
      <c r="AV1988" s="0" t="s">
        <v>200</v>
      </c>
      <c r="AZ1988" s="0" t="s">
        <v>12739</v>
      </c>
      <c r="BA1988" s="124" t="s">
        <v>200</v>
      </c>
      <c r="BB1988" s="0" t="s">
        <v>248</v>
      </c>
      <c r="BC1988" s="0" t="s">
        <v>1543</v>
      </c>
      <c r="BE1988" s="0" t="s">
        <v>12740</v>
      </c>
      <c r="BG1988" s="125"/>
      <c r="BH1988" s="0" t="s">
        <v>2235</v>
      </c>
      <c r="BI1988" s="112" t="n">
        <v>5060540770776</v>
      </c>
      <c r="BJ1988" s="126"/>
      <c r="BK1988" s="0" t="s">
        <v>215</v>
      </c>
      <c r="BL1988" s="112" t="n">
        <v>4</v>
      </c>
      <c r="BM1988" s="112" t="n">
        <v>4</v>
      </c>
      <c r="BN1988" s="112" t="n">
        <v>4</v>
      </c>
      <c r="BO1988" s="111" t="n">
        <v>40</v>
      </c>
      <c r="BP1988" s="125"/>
      <c r="BQ1988" s="127"/>
    </row>
    <row r="1989" customFormat="false" ht="13.8" hidden="false" customHeight="false" outlineLevel="0" collapsed="false">
      <c r="A1989" s="0" t="s">
        <v>12741</v>
      </c>
      <c r="B1989" s="0" t="s">
        <v>11069</v>
      </c>
      <c r="C1989" s="0" t="s">
        <v>1386</v>
      </c>
      <c r="D1989" s="0" t="s">
        <v>1333</v>
      </c>
      <c r="E1989" s="0" t="s">
        <v>194</v>
      </c>
      <c r="F1989" s="0" t="s">
        <v>195</v>
      </c>
      <c r="G1989" s="0" t="s">
        <v>330</v>
      </c>
      <c r="H1989" s="0" t="s">
        <v>197</v>
      </c>
      <c r="J1989" s="111" t="n">
        <v>1</v>
      </c>
      <c r="K1989" s="0" t="s">
        <v>198</v>
      </c>
      <c r="L1989" s="0" t="s">
        <v>198</v>
      </c>
      <c r="M1989" s="0" t="s">
        <v>199</v>
      </c>
      <c r="Q1989" s="120"/>
      <c r="R1989" s="0" t="s">
        <v>16</v>
      </c>
      <c r="S1989" s="0" t="s">
        <v>5247</v>
      </c>
      <c r="T1989" s="0" t="s">
        <v>198</v>
      </c>
      <c r="U1989" s="0" t="s">
        <v>285</v>
      </c>
      <c r="V1989" s="0" t="s">
        <v>1790</v>
      </c>
      <c r="W1989" s="110" t="s">
        <v>204</v>
      </c>
      <c r="X1989" s="111" t="n">
        <v>2021</v>
      </c>
      <c r="Y1989" s="111" t="s">
        <v>1624</v>
      </c>
      <c r="Z1989" s="111" t="s">
        <v>757</v>
      </c>
      <c r="AA1989" s="122"/>
      <c r="AB1989" s="0" t="s">
        <v>12742</v>
      </c>
      <c r="AC1989" s="0" t="s">
        <v>5249</v>
      </c>
      <c r="AD1989" s="111" t="s">
        <v>198</v>
      </c>
      <c r="AE1989" s="111" t="s">
        <v>12743</v>
      </c>
      <c r="AI1989" s="111" t="s">
        <v>294</v>
      </c>
      <c r="AJ1989" s="111" t="s">
        <v>1163</v>
      </c>
      <c r="AK1989" s="0" t="s">
        <v>5135</v>
      </c>
      <c r="AM1989" s="111" t="n">
        <v>2006</v>
      </c>
      <c r="AN1989" s="111" t="s">
        <v>297</v>
      </c>
      <c r="AP1989" s="0" t="s">
        <v>526</v>
      </c>
      <c r="AS1989" s="0" t="s">
        <v>12744</v>
      </c>
      <c r="AT1989" s="0" t="s">
        <v>381</v>
      </c>
      <c r="AU1989" s="0" t="s">
        <v>12745</v>
      </c>
      <c r="AV1989" s="0" t="s">
        <v>12746</v>
      </c>
      <c r="AZ1989" s="0" t="s">
        <v>12747</v>
      </c>
      <c r="BA1989" s="124" t="s">
        <v>200</v>
      </c>
      <c r="BB1989" s="0" t="s">
        <v>248</v>
      </c>
      <c r="BC1989" s="0" t="s">
        <v>12748</v>
      </c>
      <c r="BE1989" s="0" t="s">
        <v>12749</v>
      </c>
      <c r="BF1989" s="0" t="s">
        <v>12750</v>
      </c>
      <c r="BG1989" s="125"/>
      <c r="BH1989" s="0" t="s">
        <v>2235</v>
      </c>
      <c r="BI1989" s="112" t="n">
        <v>819976025869</v>
      </c>
      <c r="BJ1989" s="126"/>
      <c r="BK1989" s="0" t="s">
        <v>215</v>
      </c>
      <c r="BL1989" s="112" t="n">
        <v>4</v>
      </c>
      <c r="BM1989" s="112" t="n">
        <v>4</v>
      </c>
      <c r="BN1989" s="112" t="n">
        <v>4</v>
      </c>
      <c r="BO1989" s="111" t="n">
        <v>50</v>
      </c>
      <c r="BP1989" s="125"/>
      <c r="BQ1989" s="127"/>
    </row>
    <row r="1990" customFormat="false" ht="13.8" hidden="false" customHeight="false" outlineLevel="0" collapsed="false">
      <c r="A1990" s="0" t="s">
        <v>12751</v>
      </c>
      <c r="B1990" s="0" t="s">
        <v>11069</v>
      </c>
      <c r="C1990" s="0" t="s">
        <v>605</v>
      </c>
      <c r="D1990" s="0" t="s">
        <v>193</v>
      </c>
      <c r="E1990" s="0" t="s">
        <v>194</v>
      </c>
      <c r="F1990" s="0" t="s">
        <v>606</v>
      </c>
      <c r="G1990" s="0" t="s">
        <v>391</v>
      </c>
      <c r="H1990" s="0" t="s">
        <v>219</v>
      </c>
      <c r="J1990" s="111" t="n">
        <v>2</v>
      </c>
      <c r="K1990" s="0" t="s">
        <v>198</v>
      </c>
      <c r="L1990" s="0" t="s">
        <v>392</v>
      </c>
      <c r="M1990" s="0" t="s">
        <v>199</v>
      </c>
      <c r="Q1990" s="120"/>
      <c r="R1990" s="0" t="s">
        <v>16</v>
      </c>
      <c r="S1990" s="0" t="s">
        <v>1834</v>
      </c>
      <c r="T1990" s="0" t="s">
        <v>3961</v>
      </c>
      <c r="U1990" s="0" t="s">
        <v>239</v>
      </c>
      <c r="V1990" s="0" t="s">
        <v>1790</v>
      </c>
      <c r="W1990" s="110" t="s">
        <v>204</v>
      </c>
      <c r="X1990" s="111" t="n">
        <v>2020</v>
      </c>
      <c r="Y1990" s="111" t="s">
        <v>205</v>
      </c>
      <c r="Z1990" s="111" t="s">
        <v>198</v>
      </c>
      <c r="AA1990" s="122"/>
      <c r="AB1990" s="0" t="s">
        <v>4586</v>
      </c>
      <c r="AC1990" s="0" t="s">
        <v>1534</v>
      </c>
      <c r="AD1990" s="111" t="s">
        <v>198</v>
      </c>
      <c r="AE1990" s="111" t="s">
        <v>198</v>
      </c>
      <c r="AI1990" s="111" t="s">
        <v>294</v>
      </c>
      <c r="AJ1990" s="111" t="s">
        <v>1130</v>
      </c>
      <c r="AK1990" s="0" t="s">
        <v>1534</v>
      </c>
      <c r="AL1990" s="0" t="s">
        <v>216</v>
      </c>
      <c r="AM1990" s="111" t="s">
        <v>849</v>
      </c>
      <c r="AN1990" s="111" t="s">
        <v>297</v>
      </c>
      <c r="AO1990" s="0" t="s">
        <v>609</v>
      </c>
      <c r="AP1990" s="0" t="s">
        <v>200</v>
      </c>
      <c r="AS1990" s="0" t="s">
        <v>7504</v>
      </c>
      <c r="AT1990" s="0" t="s">
        <v>354</v>
      </c>
      <c r="AU1990" s="0" t="s">
        <v>200</v>
      </c>
      <c r="AV1990" s="0" t="s">
        <v>3802</v>
      </c>
      <c r="AZ1990" s="0" t="s">
        <v>7505</v>
      </c>
      <c r="BA1990" s="124" t="s">
        <v>200</v>
      </c>
      <c r="BB1990" s="0" t="s">
        <v>248</v>
      </c>
      <c r="BC1990" s="0" t="s">
        <v>7506</v>
      </c>
      <c r="BD1990" s="0" t="s">
        <v>7507</v>
      </c>
      <c r="BE1990" s="0" t="s">
        <v>1545</v>
      </c>
      <c r="BG1990" s="125"/>
      <c r="BH1990" s="0" t="s">
        <v>2235</v>
      </c>
      <c r="BI1990" s="112" t="n">
        <v>4580015697526</v>
      </c>
      <c r="BJ1990" s="126"/>
      <c r="BK1990" s="0" t="s">
        <v>215</v>
      </c>
      <c r="BL1990" s="112" t="n">
        <v>4</v>
      </c>
      <c r="BM1990" s="112" t="n">
        <v>4</v>
      </c>
      <c r="BN1990" s="112" t="n">
        <v>4</v>
      </c>
      <c r="BO1990" s="111" t="n">
        <v>70</v>
      </c>
      <c r="BP1990" s="125"/>
      <c r="BQ1990" s="127" t="s">
        <v>216</v>
      </c>
    </row>
    <row r="1991" customFormat="false" ht="13.8" hidden="false" customHeight="false" outlineLevel="0" collapsed="false">
      <c r="A1991" s="0" t="s">
        <v>12752</v>
      </c>
      <c r="B1991" s="0" t="s">
        <v>11069</v>
      </c>
      <c r="C1991" s="0" t="s">
        <v>558</v>
      </c>
      <c r="D1991" s="0" t="s">
        <v>193</v>
      </c>
      <c r="E1991" s="0" t="s">
        <v>194</v>
      </c>
      <c r="F1991" s="0" t="s">
        <v>195</v>
      </c>
      <c r="G1991" s="0" t="s">
        <v>196</v>
      </c>
      <c r="H1991" s="0" t="s">
        <v>197</v>
      </c>
      <c r="J1991" s="111" t="n">
        <v>4</v>
      </c>
      <c r="K1991" s="0" t="s">
        <v>198</v>
      </c>
      <c r="L1991" s="0" t="s">
        <v>533</v>
      </c>
      <c r="M1991" s="0" t="s">
        <v>199</v>
      </c>
      <c r="O1991" s="0" t="s">
        <v>534</v>
      </c>
      <c r="Q1991" s="120"/>
      <c r="R1991" s="0" t="s">
        <v>16</v>
      </c>
      <c r="S1991" s="0" t="s">
        <v>5247</v>
      </c>
      <c r="T1991" s="0" t="s">
        <v>198</v>
      </c>
      <c r="U1991" s="0" t="s">
        <v>285</v>
      </c>
      <c r="V1991" s="0" t="s">
        <v>1790</v>
      </c>
      <c r="W1991" s="110" t="s">
        <v>204</v>
      </c>
      <c r="X1991" s="111" t="n">
        <v>2021</v>
      </c>
      <c r="Y1991" s="111" t="s">
        <v>498</v>
      </c>
      <c r="Z1991" s="111" t="s">
        <v>221</v>
      </c>
      <c r="AA1991" s="122" t="s">
        <v>200</v>
      </c>
      <c r="AB1991" s="0" t="s">
        <v>4775</v>
      </c>
      <c r="AC1991" s="0" t="s">
        <v>1696</v>
      </c>
      <c r="AD1991" s="111" t="s">
        <v>198</v>
      </c>
      <c r="AE1991" s="111" t="s">
        <v>198</v>
      </c>
      <c r="AI1991" s="111" t="s">
        <v>294</v>
      </c>
      <c r="AJ1991" s="111" t="s">
        <v>11086</v>
      </c>
      <c r="AK1991" s="0" t="s">
        <v>12753</v>
      </c>
      <c r="AM1991" s="111" t="n">
        <v>2010</v>
      </c>
      <c r="AN1991" s="111" t="s">
        <v>1887</v>
      </c>
      <c r="AP1991" s="0" t="s">
        <v>264</v>
      </c>
      <c r="AS1991" s="0" t="s">
        <v>12754</v>
      </c>
      <c r="AZ1991" s="0" t="s">
        <v>12755</v>
      </c>
      <c r="BA1991" s="124" t="s">
        <v>200</v>
      </c>
      <c r="BB1991" s="0" t="s">
        <v>248</v>
      </c>
      <c r="BC1991" s="0" t="s">
        <v>12756</v>
      </c>
      <c r="BD1991" s="0" t="s">
        <v>12757</v>
      </c>
      <c r="BE1991" s="0" t="s">
        <v>12758</v>
      </c>
      <c r="BG1991" s="125"/>
      <c r="BH1991" s="0" t="s">
        <v>253</v>
      </c>
      <c r="BI1991" s="112" t="n">
        <v>819976025289</v>
      </c>
      <c r="BJ1991" s="126"/>
      <c r="BK1991" s="0" t="s">
        <v>215</v>
      </c>
      <c r="BL1991" s="112" t="n">
        <v>4</v>
      </c>
      <c r="BM1991" s="112" t="n">
        <v>4</v>
      </c>
      <c r="BN1991" s="112" t="n">
        <v>4</v>
      </c>
      <c r="BO1991" s="111" t="n">
        <v>50</v>
      </c>
      <c r="BP1991" s="125"/>
      <c r="BQ1991" s="127"/>
    </row>
    <row r="1992" customFormat="false" ht="13.8" hidden="false" customHeight="false" outlineLevel="0" collapsed="false">
      <c r="A1992" s="0" t="s">
        <v>12759</v>
      </c>
      <c r="B1992" s="0" t="s">
        <v>11069</v>
      </c>
      <c r="C1992" s="0" t="s">
        <v>1267</v>
      </c>
      <c r="D1992" s="0" t="s">
        <v>1333</v>
      </c>
      <c r="E1992" s="0" t="s">
        <v>194</v>
      </c>
      <c r="F1992" s="0" t="s">
        <v>399</v>
      </c>
      <c r="G1992" s="0" t="s">
        <v>196</v>
      </c>
      <c r="H1992" s="0" t="s">
        <v>197</v>
      </c>
      <c r="J1992" s="111" t="n">
        <v>1</v>
      </c>
      <c r="K1992" s="0" t="s">
        <v>198</v>
      </c>
      <c r="L1992" s="0" t="s">
        <v>198</v>
      </c>
      <c r="M1992" s="0" t="s">
        <v>199</v>
      </c>
      <c r="O1992" s="0" t="s">
        <v>200</v>
      </c>
      <c r="Q1992" s="120"/>
      <c r="R1992" s="0" t="s">
        <v>16</v>
      </c>
      <c r="S1992" s="0" t="s">
        <v>5247</v>
      </c>
      <c r="T1992" s="0" t="s">
        <v>198</v>
      </c>
      <c r="U1992" s="0" t="s">
        <v>202</v>
      </c>
      <c r="V1992" s="0" t="s">
        <v>1790</v>
      </c>
      <c r="W1992" s="110" t="s">
        <v>204</v>
      </c>
      <c r="X1992" s="111" t="n">
        <v>2021</v>
      </c>
      <c r="Y1992" s="111" t="s">
        <v>498</v>
      </c>
      <c r="Z1992" s="111" t="s">
        <v>221</v>
      </c>
      <c r="AA1992" s="122" t="s">
        <v>200</v>
      </c>
      <c r="AB1992" s="0" t="s">
        <v>12760</v>
      </c>
      <c r="AC1992" s="0" t="s">
        <v>1901</v>
      </c>
      <c r="AD1992" s="111" t="n">
        <v>2021</v>
      </c>
      <c r="AE1992" s="111" t="s">
        <v>5241</v>
      </c>
      <c r="AI1992" s="111" t="s">
        <v>294</v>
      </c>
      <c r="AJ1992" s="111" t="s">
        <v>1793</v>
      </c>
      <c r="AK1992" s="0" t="s">
        <v>12760</v>
      </c>
      <c r="AM1992" s="111" t="n">
        <v>2019</v>
      </c>
      <c r="AN1992" s="111" t="s">
        <v>2009</v>
      </c>
      <c r="AT1992" s="0" t="s">
        <v>12761</v>
      </c>
      <c r="AU1992" s="0" t="s">
        <v>470</v>
      </c>
      <c r="AZ1992" s="0" t="s">
        <v>12762</v>
      </c>
      <c r="BA1992" s="124" t="s">
        <v>200</v>
      </c>
      <c r="BB1992" s="0" t="s">
        <v>248</v>
      </c>
      <c r="BC1992" s="0" t="s">
        <v>12763</v>
      </c>
      <c r="BD1992" s="0" t="s">
        <v>12764</v>
      </c>
      <c r="BE1992" s="0" t="s">
        <v>2968</v>
      </c>
      <c r="BF1992" s="0" t="s">
        <v>5935</v>
      </c>
      <c r="BG1992" s="125"/>
      <c r="BH1992" s="0" t="s">
        <v>2235</v>
      </c>
      <c r="BI1992" s="112" t="n">
        <v>3701403100683</v>
      </c>
      <c r="BJ1992" s="126"/>
      <c r="BK1992" s="0" t="s">
        <v>215</v>
      </c>
      <c r="BL1992" s="112" t="n">
        <v>4</v>
      </c>
      <c r="BM1992" s="112" t="n">
        <v>4</v>
      </c>
      <c r="BN1992" s="112" t="n">
        <v>4</v>
      </c>
      <c r="BO1992" s="111" t="n">
        <v>20</v>
      </c>
      <c r="BP1992" s="125"/>
      <c r="BQ1992" s="127"/>
    </row>
    <row r="1993" customFormat="false" ht="13.8" hidden="false" customHeight="false" outlineLevel="0" collapsed="false">
      <c r="A1993" s="0" t="s">
        <v>7537</v>
      </c>
      <c r="B1993" s="0" t="s">
        <v>11069</v>
      </c>
      <c r="C1993" s="0" t="s">
        <v>2655</v>
      </c>
      <c r="D1993" s="0" t="s">
        <v>193</v>
      </c>
      <c r="E1993" s="0" t="s">
        <v>848</v>
      </c>
      <c r="F1993" s="0" t="s">
        <v>848</v>
      </c>
      <c r="G1993" s="0" t="s">
        <v>848</v>
      </c>
      <c r="H1993" s="0" t="s">
        <v>197</v>
      </c>
      <c r="J1993" s="111" t="n">
        <v>2</v>
      </c>
      <c r="K1993" s="0" t="s">
        <v>198</v>
      </c>
      <c r="L1993" s="0" t="s">
        <v>1050</v>
      </c>
      <c r="M1993" s="0" t="s">
        <v>274</v>
      </c>
      <c r="O1993" s="0" t="s">
        <v>237</v>
      </c>
      <c r="Q1993" s="120" t="s">
        <v>200</v>
      </c>
      <c r="R1993" s="0" t="s">
        <v>16</v>
      </c>
      <c r="S1993" s="0" t="s">
        <v>201</v>
      </c>
      <c r="T1993" s="0" t="s">
        <v>198</v>
      </c>
      <c r="U1993" s="0" t="s">
        <v>202</v>
      </c>
      <c r="V1993" s="0" t="s">
        <v>1790</v>
      </c>
      <c r="W1993" s="110" t="s">
        <v>204</v>
      </c>
      <c r="X1993" s="111" t="n">
        <v>2018</v>
      </c>
      <c r="Y1993" s="111" t="s">
        <v>205</v>
      </c>
      <c r="Z1993" s="111" t="s">
        <v>198</v>
      </c>
      <c r="AA1993" s="122" t="s">
        <v>200</v>
      </c>
      <c r="AB1993" s="0" t="s">
        <v>7538</v>
      </c>
      <c r="AC1993" s="0" t="s">
        <v>206</v>
      </c>
      <c r="AD1993" s="111" t="n">
        <v>2018</v>
      </c>
      <c r="AE1993" s="111" t="s">
        <v>198</v>
      </c>
      <c r="AI1993" s="111" t="s">
        <v>294</v>
      </c>
      <c r="AJ1993" s="111" t="s">
        <v>701</v>
      </c>
      <c r="AK1993" s="111" t="s">
        <v>5316</v>
      </c>
      <c r="AM1993" s="111" t="s">
        <v>849</v>
      </c>
      <c r="AN1993" s="111" t="s">
        <v>263</v>
      </c>
      <c r="AS1993" s="0" t="s">
        <v>7539</v>
      </c>
      <c r="AT1993" s="0" t="s">
        <v>4905</v>
      </c>
      <c r="AU1993" s="0" t="s">
        <v>200</v>
      </c>
      <c r="AV1993" s="0" t="s">
        <v>4906</v>
      </c>
      <c r="AW1993" s="0" t="s">
        <v>404</v>
      </c>
      <c r="AZ1993" s="0" t="s">
        <v>12765</v>
      </c>
      <c r="BA1993" s="124" t="s">
        <v>200</v>
      </c>
      <c r="BB1993" s="0" t="s">
        <v>248</v>
      </c>
      <c r="BC1993" s="0" t="s">
        <v>7541</v>
      </c>
      <c r="BD1993" s="0" t="s">
        <v>7542</v>
      </c>
      <c r="BE1993" s="0" t="s">
        <v>7543</v>
      </c>
      <c r="BF1993" s="0" t="s">
        <v>12766</v>
      </c>
      <c r="BG1993" s="125" t="s">
        <v>200</v>
      </c>
      <c r="BH1993" s="0" t="s">
        <v>253</v>
      </c>
      <c r="BI1993" s="112" t="n">
        <v>5055277034680</v>
      </c>
      <c r="BJ1993" s="126" t="s">
        <v>200</v>
      </c>
      <c r="BK1993" s="0" t="s">
        <v>215</v>
      </c>
      <c r="BL1993" s="112" t="n">
        <v>4</v>
      </c>
      <c r="BM1993" s="112" t="n">
        <v>4</v>
      </c>
      <c r="BN1993" s="112" t="n">
        <v>4</v>
      </c>
      <c r="BO1993" s="111" t="n">
        <v>20</v>
      </c>
      <c r="BP1993" s="125" t="s">
        <v>200</v>
      </c>
      <c r="BQ1993" s="127"/>
    </row>
    <row r="1994" customFormat="false" ht="13.8" hidden="false" customHeight="false" outlineLevel="0" collapsed="false">
      <c r="A1994" s="0" t="s">
        <v>12767</v>
      </c>
      <c r="B1994" s="0" t="s">
        <v>11069</v>
      </c>
      <c r="C1994" s="0" t="s">
        <v>2304</v>
      </c>
      <c r="D1994" s="0" t="s">
        <v>193</v>
      </c>
      <c r="E1994" s="0" t="s">
        <v>194</v>
      </c>
      <c r="F1994" s="0" t="s">
        <v>195</v>
      </c>
      <c r="G1994" s="0" t="s">
        <v>330</v>
      </c>
      <c r="H1994" s="0" t="s">
        <v>197</v>
      </c>
      <c r="J1994" s="111" t="n">
        <v>1</v>
      </c>
      <c r="K1994" s="0" t="s">
        <v>198</v>
      </c>
      <c r="L1994" s="0" t="s">
        <v>198</v>
      </c>
      <c r="M1994" s="0" t="s">
        <v>199</v>
      </c>
      <c r="O1994" s="0" t="s">
        <v>200</v>
      </c>
      <c r="Q1994" s="120"/>
      <c r="R1994" s="0" t="s">
        <v>16</v>
      </c>
      <c r="S1994" s="0" t="s">
        <v>5247</v>
      </c>
      <c r="T1994" s="0" t="s">
        <v>198</v>
      </c>
      <c r="U1994" s="0" t="s">
        <v>285</v>
      </c>
      <c r="V1994" s="0" t="s">
        <v>1790</v>
      </c>
      <c r="W1994" s="110" t="s">
        <v>204</v>
      </c>
      <c r="X1994" s="111" t="n">
        <v>2021</v>
      </c>
      <c r="Y1994" s="111" t="s">
        <v>205</v>
      </c>
      <c r="Z1994" s="111" t="s">
        <v>221</v>
      </c>
      <c r="AA1994" s="122" t="s">
        <v>200</v>
      </c>
      <c r="AB1994" s="0" t="s">
        <v>4202</v>
      </c>
      <c r="AC1994" s="0" t="s">
        <v>5249</v>
      </c>
      <c r="AD1994" s="111" t="s">
        <v>198</v>
      </c>
      <c r="AE1994" s="111" t="s">
        <v>198</v>
      </c>
      <c r="AI1994" s="111" t="s">
        <v>294</v>
      </c>
      <c r="AJ1994" s="111" t="s">
        <v>12768</v>
      </c>
      <c r="AK1994" s="0" t="s">
        <v>4202</v>
      </c>
      <c r="AM1994" s="111" t="n">
        <v>2002</v>
      </c>
      <c r="AN1994" s="111" t="s">
        <v>297</v>
      </c>
      <c r="AS1994" s="0" t="s">
        <v>7605</v>
      </c>
      <c r="AT1994" s="0" t="s">
        <v>1279</v>
      </c>
      <c r="AU1994" s="0" t="s">
        <v>483</v>
      </c>
      <c r="AV1994" s="0" t="s">
        <v>200</v>
      </c>
      <c r="AZ1994" s="0" t="s">
        <v>12769</v>
      </c>
      <c r="BA1994" s="124" t="s">
        <v>200</v>
      </c>
      <c r="BB1994" s="0" t="s">
        <v>210</v>
      </c>
      <c r="BC1994" s="0" t="s">
        <v>12770</v>
      </c>
      <c r="BD1994" s="0" t="s">
        <v>12771</v>
      </c>
      <c r="BE1994" s="0" t="s">
        <v>12772</v>
      </c>
      <c r="BG1994" s="125"/>
      <c r="BH1994" s="0" t="s">
        <v>253</v>
      </c>
      <c r="BI1994" s="112" t="n">
        <v>819976024794</v>
      </c>
      <c r="BJ1994" s="126"/>
      <c r="BK1994" s="0" t="s">
        <v>215</v>
      </c>
      <c r="BL1994" s="112" t="n">
        <v>4</v>
      </c>
      <c r="BM1994" s="112" t="n">
        <v>4</v>
      </c>
      <c r="BN1994" s="112" t="n">
        <v>4</v>
      </c>
      <c r="BO1994" s="111" t="n">
        <v>20</v>
      </c>
      <c r="BP1994" s="125"/>
      <c r="BQ1994" s="127"/>
    </row>
    <row r="1995" customFormat="false" ht="13.8" hidden="false" customHeight="false" outlineLevel="0" collapsed="false">
      <c r="A1995" s="0" t="s">
        <v>12773</v>
      </c>
      <c r="B1995" s="0" t="s">
        <v>11069</v>
      </c>
      <c r="C1995" s="0" t="s">
        <v>2304</v>
      </c>
      <c r="D1995" s="0" t="s">
        <v>1333</v>
      </c>
      <c r="E1995" s="0" t="s">
        <v>194</v>
      </c>
      <c r="F1995" s="0" t="s">
        <v>195</v>
      </c>
      <c r="G1995" s="0" t="s">
        <v>330</v>
      </c>
      <c r="H1995" s="0" t="s">
        <v>197</v>
      </c>
      <c r="J1995" s="111" t="n">
        <v>1</v>
      </c>
      <c r="K1995" s="0" t="s">
        <v>198</v>
      </c>
      <c r="L1995" s="0" t="s">
        <v>198</v>
      </c>
      <c r="M1995" s="0" t="s">
        <v>199</v>
      </c>
      <c r="O1995" s="0" t="s">
        <v>200</v>
      </c>
      <c r="P1995" s="0" t="s">
        <v>238</v>
      </c>
      <c r="Q1995" s="120" t="s">
        <v>200</v>
      </c>
      <c r="R1995" s="0" t="s">
        <v>16</v>
      </c>
      <c r="S1995" s="0" t="s">
        <v>1834</v>
      </c>
      <c r="T1995" s="0" t="s">
        <v>3961</v>
      </c>
      <c r="U1995" s="0" t="s">
        <v>202</v>
      </c>
      <c r="V1995" s="0" t="s">
        <v>1790</v>
      </c>
      <c r="W1995" s="110" t="s">
        <v>204</v>
      </c>
      <c r="X1995" s="111" t="n">
        <v>2018</v>
      </c>
      <c r="Z1995" s="111" t="s">
        <v>221</v>
      </c>
      <c r="AA1995" s="122" t="s">
        <v>200</v>
      </c>
      <c r="AB1995" s="0" t="s">
        <v>4202</v>
      </c>
      <c r="AC1995" s="0" t="s">
        <v>6406</v>
      </c>
      <c r="AD1995" s="111" t="n">
        <v>2018</v>
      </c>
      <c r="AE1995" s="130" t="s">
        <v>198</v>
      </c>
      <c r="AF1995" s="130"/>
      <c r="AG1995" s="130"/>
      <c r="AH1995" s="130"/>
      <c r="AI1995" s="111" t="s">
        <v>294</v>
      </c>
      <c r="AJ1995" s="111" t="s">
        <v>1793</v>
      </c>
      <c r="AK1995" s="0" t="s">
        <v>4202</v>
      </c>
      <c r="AM1995" s="111" t="n">
        <v>2016</v>
      </c>
      <c r="AN1995" s="111" t="s">
        <v>297</v>
      </c>
      <c r="AS1995" s="0" t="s">
        <v>7605</v>
      </c>
      <c r="AT1995" s="0" t="s">
        <v>1279</v>
      </c>
      <c r="AU1995" s="0" t="s">
        <v>483</v>
      </c>
      <c r="AV1995" s="0" t="s">
        <v>200</v>
      </c>
      <c r="AZ1995" s="0" t="s">
        <v>7606</v>
      </c>
      <c r="BA1995" s="124" t="s">
        <v>200</v>
      </c>
      <c r="BB1995" s="0" t="s">
        <v>462</v>
      </c>
      <c r="BC1995" s="0" t="s">
        <v>12774</v>
      </c>
      <c r="BD1995" s="0" t="s">
        <v>12775</v>
      </c>
      <c r="BE1995" s="0" t="s">
        <v>12776</v>
      </c>
      <c r="BF1995" s="0" t="s">
        <v>12777</v>
      </c>
      <c r="BG1995" s="125" t="s">
        <v>200</v>
      </c>
      <c r="BH1995" s="0" t="s">
        <v>253</v>
      </c>
      <c r="BI1995" s="112" t="n">
        <v>5060201657637</v>
      </c>
      <c r="BJ1995" s="126" t="s">
        <v>200</v>
      </c>
      <c r="BK1995" s="0" t="s">
        <v>215</v>
      </c>
      <c r="BL1995" s="112" t="n">
        <v>4</v>
      </c>
      <c r="BM1995" s="112" t="n">
        <v>4</v>
      </c>
      <c r="BN1995" s="112" t="n">
        <v>4</v>
      </c>
      <c r="BO1995" s="111" t="n">
        <v>20</v>
      </c>
      <c r="BP1995" s="125" t="s">
        <v>200</v>
      </c>
      <c r="BQ1995" s="127" t="s">
        <v>216</v>
      </c>
    </row>
    <row r="1996" customFormat="false" ht="13.8" hidden="false" customHeight="false" outlineLevel="0" collapsed="false">
      <c r="A1996" s="0" t="s">
        <v>12778</v>
      </c>
      <c r="B1996" s="0" t="s">
        <v>11069</v>
      </c>
      <c r="C1996" s="0" t="s">
        <v>2304</v>
      </c>
      <c r="D1996" s="0" t="s">
        <v>193</v>
      </c>
      <c r="E1996" s="0" t="s">
        <v>194</v>
      </c>
      <c r="F1996" s="0" t="s">
        <v>195</v>
      </c>
      <c r="G1996" s="0" t="s">
        <v>330</v>
      </c>
      <c r="H1996" s="0" t="s">
        <v>197</v>
      </c>
      <c r="J1996" s="111" t="n">
        <v>1</v>
      </c>
      <c r="K1996" s="0" t="s">
        <v>198</v>
      </c>
      <c r="L1996" s="0" t="s">
        <v>198</v>
      </c>
      <c r="M1996" s="0" t="s">
        <v>199</v>
      </c>
      <c r="O1996" s="0" t="s">
        <v>200</v>
      </c>
      <c r="Q1996" s="120" t="s">
        <v>200</v>
      </c>
      <c r="R1996" s="0" t="s">
        <v>16</v>
      </c>
      <c r="S1996" s="0" t="s">
        <v>5247</v>
      </c>
      <c r="T1996" s="0" t="s">
        <v>198</v>
      </c>
      <c r="U1996" s="0" t="s">
        <v>285</v>
      </c>
      <c r="V1996" s="0" t="s">
        <v>1790</v>
      </c>
      <c r="W1996" s="110" t="s">
        <v>204</v>
      </c>
      <c r="X1996" s="111" t="n">
        <v>2020</v>
      </c>
      <c r="Y1996" s="111" t="s">
        <v>205</v>
      </c>
      <c r="Z1996" s="111" t="s">
        <v>221</v>
      </c>
      <c r="AA1996" s="122" t="s">
        <v>200</v>
      </c>
      <c r="AB1996" s="0" t="s">
        <v>4202</v>
      </c>
      <c r="AC1996" s="0" t="s">
        <v>5249</v>
      </c>
      <c r="AD1996" s="111" t="s">
        <v>198</v>
      </c>
      <c r="AE1996" s="130" t="s">
        <v>198</v>
      </c>
      <c r="AF1996" s="130"/>
      <c r="AG1996" s="130"/>
      <c r="AH1996" s="130"/>
      <c r="AI1996" s="111" t="s">
        <v>294</v>
      </c>
      <c r="AJ1996" s="111" t="s">
        <v>1793</v>
      </c>
      <c r="AK1996" s="0" t="s">
        <v>4202</v>
      </c>
      <c r="AM1996" s="111" t="n">
        <v>2020</v>
      </c>
      <c r="AN1996" s="111" t="s">
        <v>297</v>
      </c>
      <c r="AS1996" s="0" t="s">
        <v>7605</v>
      </c>
      <c r="AT1996" s="0" t="s">
        <v>1279</v>
      </c>
      <c r="AU1996" s="0" t="s">
        <v>483</v>
      </c>
      <c r="AV1996" s="0" t="s">
        <v>200</v>
      </c>
      <c r="AZ1996" s="0" t="s">
        <v>12779</v>
      </c>
      <c r="BA1996" s="124" t="s">
        <v>200</v>
      </c>
      <c r="BB1996" s="0" t="s">
        <v>462</v>
      </c>
      <c r="BC1996" s="0" t="s">
        <v>12780</v>
      </c>
      <c r="BD1996" s="0" t="s">
        <v>12781</v>
      </c>
      <c r="BE1996" s="0" t="s">
        <v>12782</v>
      </c>
      <c r="BG1996" s="125" t="s">
        <v>200</v>
      </c>
      <c r="BH1996" s="0" t="s">
        <v>253</v>
      </c>
      <c r="BI1996" s="112" t="n">
        <v>819976024411</v>
      </c>
      <c r="BJ1996" s="126" t="s">
        <v>200</v>
      </c>
      <c r="BK1996" s="0" t="s">
        <v>215</v>
      </c>
      <c r="BL1996" s="112" t="n">
        <v>4</v>
      </c>
      <c r="BM1996" s="112" t="n">
        <v>4</v>
      </c>
      <c r="BN1996" s="112" t="n">
        <v>4</v>
      </c>
      <c r="BO1996" s="111" t="n">
        <v>20</v>
      </c>
      <c r="BP1996" s="125" t="s">
        <v>200</v>
      </c>
      <c r="BQ1996" s="127" t="s">
        <v>216</v>
      </c>
    </row>
    <row r="1997" customFormat="false" ht="13.8" hidden="false" customHeight="false" outlineLevel="0" collapsed="false">
      <c r="A1997" s="0" t="s">
        <v>12783</v>
      </c>
      <c r="B1997" s="0" t="s">
        <v>11069</v>
      </c>
      <c r="C1997" s="0" t="s">
        <v>192</v>
      </c>
      <c r="D1997" s="0" t="s">
        <v>5239</v>
      </c>
      <c r="E1997" s="0" t="s">
        <v>194</v>
      </c>
      <c r="F1997" s="0" t="s">
        <v>195</v>
      </c>
      <c r="G1997" s="0" t="s">
        <v>196</v>
      </c>
      <c r="H1997" s="0" t="s">
        <v>197</v>
      </c>
      <c r="J1997" s="111" t="n">
        <v>1</v>
      </c>
      <c r="K1997" s="0" t="s">
        <v>198</v>
      </c>
      <c r="L1997" s="0" t="s">
        <v>198</v>
      </c>
      <c r="M1997" s="0" t="s">
        <v>199</v>
      </c>
      <c r="Q1997" s="120"/>
      <c r="R1997" s="0" t="s">
        <v>16</v>
      </c>
      <c r="S1997" s="0" t="s">
        <v>5247</v>
      </c>
      <c r="T1997" s="0" t="s">
        <v>198</v>
      </c>
      <c r="U1997" s="0" t="s">
        <v>202</v>
      </c>
      <c r="V1997" s="0" t="s">
        <v>1790</v>
      </c>
      <c r="W1997" s="110" t="s">
        <v>204</v>
      </c>
      <c r="X1997" s="111" t="n">
        <v>2020</v>
      </c>
      <c r="Y1997" s="111" t="s">
        <v>205</v>
      </c>
      <c r="Z1997" s="111" t="s">
        <v>198</v>
      </c>
      <c r="AA1997" s="122"/>
      <c r="AB1997" s="0" t="s">
        <v>11110</v>
      </c>
      <c r="AC1997" s="0" t="s">
        <v>1209</v>
      </c>
      <c r="AD1997" s="111" t="n">
        <v>2020</v>
      </c>
      <c r="AE1997" s="130" t="s">
        <v>222</v>
      </c>
      <c r="AF1997" s="130"/>
      <c r="AG1997" s="130"/>
      <c r="AH1997" s="130"/>
      <c r="AI1997" s="111" t="s">
        <v>294</v>
      </c>
      <c r="AJ1997" s="111" t="s">
        <v>1793</v>
      </c>
      <c r="AK1997" s="0" t="s">
        <v>11841</v>
      </c>
      <c r="AM1997" s="111" t="s">
        <v>849</v>
      </c>
      <c r="AN1997" s="111" t="s">
        <v>510</v>
      </c>
      <c r="AU1997" s="0" t="s">
        <v>1306</v>
      </c>
      <c r="AV1997" s="0" t="s">
        <v>200</v>
      </c>
      <c r="AZ1997" s="0" t="s">
        <v>12784</v>
      </c>
      <c r="BA1997" s="124" t="s">
        <v>200</v>
      </c>
      <c r="BB1997" s="0" t="s">
        <v>248</v>
      </c>
      <c r="BC1997" s="0" t="s">
        <v>12785</v>
      </c>
      <c r="BE1997" s="0" t="s">
        <v>12287</v>
      </c>
      <c r="BG1997" s="125"/>
      <c r="BH1997" s="0" t="s">
        <v>12786</v>
      </c>
      <c r="BI1997" s="112" t="n">
        <v>800265939868</v>
      </c>
      <c r="BJ1997" s="126"/>
      <c r="BK1997" s="0" t="s">
        <v>215</v>
      </c>
      <c r="BL1997" s="112" t="n">
        <v>4</v>
      </c>
      <c r="BM1997" s="112" t="n">
        <v>4</v>
      </c>
      <c r="BN1997" s="112" t="n">
        <v>4</v>
      </c>
      <c r="BO1997" s="111" t="n">
        <v>20</v>
      </c>
      <c r="BP1997" s="125"/>
      <c r="BQ1997" s="127"/>
    </row>
    <row r="1998" customFormat="false" ht="13.8" hidden="false" customHeight="false" outlineLevel="0" collapsed="false">
      <c r="A1998" s="0" t="s">
        <v>12787</v>
      </c>
      <c r="B1998" s="0" t="s">
        <v>11069</v>
      </c>
      <c r="C1998" s="131" t="s">
        <v>234</v>
      </c>
      <c r="D1998" s="131" t="s">
        <v>5239</v>
      </c>
      <c r="E1998" s="0" t="s">
        <v>194</v>
      </c>
      <c r="F1998" s="0" t="s">
        <v>195</v>
      </c>
      <c r="G1998" s="0" t="s">
        <v>196</v>
      </c>
      <c r="H1998" s="0" t="s">
        <v>197</v>
      </c>
      <c r="I1998" s="131"/>
      <c r="J1998" s="130" t="s">
        <v>5071</v>
      </c>
      <c r="K1998" s="131" t="s">
        <v>198</v>
      </c>
      <c r="L1998" s="0" t="s">
        <v>1050</v>
      </c>
      <c r="M1998" s="0" t="s">
        <v>199</v>
      </c>
      <c r="O1998" s="0" t="s">
        <v>458</v>
      </c>
      <c r="Q1998" s="120" t="s">
        <v>200</v>
      </c>
      <c r="R1998" s="0" t="s">
        <v>16</v>
      </c>
      <c r="S1998" s="131" t="s">
        <v>201</v>
      </c>
      <c r="T1998" s="0" t="s">
        <v>198</v>
      </c>
      <c r="U1998" s="131" t="s">
        <v>202</v>
      </c>
      <c r="V1998" s="0" t="s">
        <v>1790</v>
      </c>
      <c r="W1998" s="110" t="s">
        <v>204</v>
      </c>
      <c r="X1998" s="130" t="n">
        <v>2019</v>
      </c>
      <c r="Y1998" s="130"/>
      <c r="Z1998" s="130" t="s">
        <v>198</v>
      </c>
      <c r="AA1998" s="122" t="s">
        <v>200</v>
      </c>
      <c r="AB1998" s="131" t="s">
        <v>12788</v>
      </c>
      <c r="AC1998" s="131" t="s">
        <v>12788</v>
      </c>
      <c r="AD1998" s="130" t="n">
        <v>2019</v>
      </c>
      <c r="AE1998" s="130" t="s">
        <v>198</v>
      </c>
      <c r="AF1998" s="130"/>
      <c r="AG1998" s="130"/>
      <c r="AH1998" s="130"/>
      <c r="AI1998" s="111" t="s">
        <v>294</v>
      </c>
      <c r="AJ1998" s="130" t="s">
        <v>1793</v>
      </c>
      <c r="AK1998" s="131" t="s">
        <v>12788</v>
      </c>
      <c r="AM1998" s="130" t="n">
        <v>2014</v>
      </c>
      <c r="AN1998" s="130" t="s">
        <v>297</v>
      </c>
      <c r="AO1998" s="131"/>
      <c r="AS1998" s="0" t="s">
        <v>200</v>
      </c>
      <c r="AU1998" s="0" t="s">
        <v>332</v>
      </c>
      <c r="AV1998" s="0" t="s">
        <v>200</v>
      </c>
      <c r="AW1998" s="128" t="s">
        <v>12789</v>
      </c>
      <c r="AZ1998" s="131" t="s">
        <v>12790</v>
      </c>
      <c r="BA1998" s="124" t="s">
        <v>200</v>
      </c>
      <c r="BB1998" s="0" t="s">
        <v>248</v>
      </c>
      <c r="BC1998" s="0" t="s">
        <v>570</v>
      </c>
      <c r="BD1998" s="0" t="s">
        <v>12020</v>
      </c>
      <c r="BE1998" s="0" t="s">
        <v>12021</v>
      </c>
      <c r="BF1998" s="0" t="s">
        <v>12022</v>
      </c>
      <c r="BG1998" s="125" t="s">
        <v>200</v>
      </c>
      <c r="BH1998" s="0" t="s">
        <v>253</v>
      </c>
      <c r="BI1998" s="112" t="n">
        <v>5060146467018</v>
      </c>
      <c r="BJ1998" s="126" t="s">
        <v>200</v>
      </c>
      <c r="BK1998" s="131" t="s">
        <v>215</v>
      </c>
      <c r="BL1998" s="112" t="n">
        <v>4</v>
      </c>
      <c r="BM1998" s="112" t="n">
        <v>4</v>
      </c>
      <c r="BN1998" s="112" t="n">
        <v>4</v>
      </c>
      <c r="BO1998" s="111" t="n">
        <v>20</v>
      </c>
      <c r="BP1998" s="125" t="s">
        <v>200</v>
      </c>
      <c r="BQ1998" s="127" t="s">
        <v>216</v>
      </c>
    </row>
    <row r="1999" customFormat="false" ht="13.8" hidden="false" customHeight="false" outlineLevel="0" collapsed="false">
      <c r="A1999" s="0" t="s">
        <v>12791</v>
      </c>
      <c r="B1999" s="0" t="s">
        <v>11069</v>
      </c>
      <c r="C1999" s="131" t="s">
        <v>234</v>
      </c>
      <c r="D1999" s="131" t="s">
        <v>5239</v>
      </c>
      <c r="E1999" s="0" t="s">
        <v>194</v>
      </c>
      <c r="F1999" s="0" t="s">
        <v>195</v>
      </c>
      <c r="G1999" s="0" t="s">
        <v>196</v>
      </c>
      <c r="H1999" s="0" t="s">
        <v>197</v>
      </c>
      <c r="I1999" s="131"/>
      <c r="J1999" s="130" t="n">
        <v>1</v>
      </c>
      <c r="K1999" s="131" t="s">
        <v>198</v>
      </c>
      <c r="L1999" s="0" t="s">
        <v>198</v>
      </c>
      <c r="M1999" s="0" t="s">
        <v>199</v>
      </c>
      <c r="Q1999" s="120"/>
      <c r="R1999" s="0" t="s">
        <v>16</v>
      </c>
      <c r="S1999" s="0" t="s">
        <v>5247</v>
      </c>
      <c r="T1999" s="0" t="s">
        <v>198</v>
      </c>
      <c r="U1999" s="131" t="s">
        <v>202</v>
      </c>
      <c r="V1999" s="0" t="s">
        <v>1790</v>
      </c>
      <c r="W1999" s="110" t="s">
        <v>204</v>
      </c>
      <c r="X1999" s="111" t="n">
        <v>2022</v>
      </c>
      <c r="Y1999" s="130"/>
      <c r="Z1999" s="130" t="s">
        <v>198</v>
      </c>
      <c r="AA1999" s="122"/>
      <c r="AB1999" s="131" t="s">
        <v>12792</v>
      </c>
      <c r="AC1999" s="131" t="s">
        <v>5724</v>
      </c>
      <c r="AD1999" s="111" t="n">
        <v>2022</v>
      </c>
      <c r="AE1999" s="130" t="s">
        <v>198</v>
      </c>
      <c r="AF1999" s="130"/>
      <c r="AG1999" s="130"/>
      <c r="AH1999" s="130"/>
      <c r="AI1999" s="111" t="s">
        <v>294</v>
      </c>
      <c r="AJ1999" s="130" t="s">
        <v>1793</v>
      </c>
      <c r="AK1999" s="131" t="s">
        <v>12792</v>
      </c>
      <c r="AM1999" s="130" t="n">
        <v>2021</v>
      </c>
      <c r="AN1999" s="130" t="s">
        <v>12793</v>
      </c>
      <c r="AO1999" s="131"/>
      <c r="AR1999" s="0" t="s">
        <v>2987</v>
      </c>
      <c r="AS1999" s="0" t="s">
        <v>200</v>
      </c>
      <c r="AU1999" s="0" t="s">
        <v>332</v>
      </c>
      <c r="AW1999" s="128"/>
      <c r="AZ1999" s="131" t="s">
        <v>12794</v>
      </c>
      <c r="BA1999" s="124" t="s">
        <v>200</v>
      </c>
      <c r="BB1999" s="0" t="s">
        <v>248</v>
      </c>
      <c r="BC1999" s="0" t="s">
        <v>12795</v>
      </c>
      <c r="BD1999" s="0" t="s">
        <v>12796</v>
      </c>
      <c r="BE1999" s="0" t="s">
        <v>421</v>
      </c>
      <c r="BG1999" s="125"/>
      <c r="BH1999" s="0" t="s">
        <v>253</v>
      </c>
      <c r="BI1999" s="112" t="n">
        <v>3760328370410</v>
      </c>
      <c r="BJ1999" s="126"/>
      <c r="BK1999" s="131" t="s">
        <v>215</v>
      </c>
      <c r="BL1999" s="112" t="n">
        <v>4</v>
      </c>
      <c r="BM1999" s="112" t="n">
        <v>4</v>
      </c>
      <c r="BN1999" s="112" t="n">
        <v>4</v>
      </c>
      <c r="BO1999" s="111" t="n">
        <v>20</v>
      </c>
      <c r="BP1999" s="125"/>
      <c r="BQ1999" s="127"/>
    </row>
    <row r="2000" customFormat="false" ht="13.8" hidden="false" customHeight="false" outlineLevel="0" collapsed="false">
      <c r="A2000" s="0" t="s">
        <v>12797</v>
      </c>
      <c r="B2000" s="0" t="s">
        <v>11069</v>
      </c>
      <c r="C2000" s="0" t="s">
        <v>380</v>
      </c>
      <c r="D2000" s="0" t="s">
        <v>193</v>
      </c>
      <c r="E2000" s="0" t="s">
        <v>194</v>
      </c>
      <c r="F2000" s="0" t="s">
        <v>314</v>
      </c>
      <c r="G2000" s="0" t="s">
        <v>196</v>
      </c>
      <c r="H2000" s="0" t="s">
        <v>400</v>
      </c>
      <c r="I2000" s="0" t="s">
        <v>401</v>
      </c>
      <c r="J2000" s="111" t="n">
        <v>4</v>
      </c>
      <c r="K2000" s="0" t="s">
        <v>198</v>
      </c>
      <c r="L2000" s="0" t="s">
        <v>533</v>
      </c>
      <c r="M2000" s="0" t="s">
        <v>199</v>
      </c>
      <c r="O2000" s="0" t="s">
        <v>534</v>
      </c>
      <c r="Q2000" s="120" t="s">
        <v>200</v>
      </c>
      <c r="R2000" s="0" t="s">
        <v>16</v>
      </c>
      <c r="S2000" s="0" t="s">
        <v>201</v>
      </c>
      <c r="T2000" s="0" t="s">
        <v>198</v>
      </c>
      <c r="U2000" s="0" t="s">
        <v>202</v>
      </c>
      <c r="V2000" s="0" t="s">
        <v>1790</v>
      </c>
      <c r="W2000" s="110" t="s">
        <v>204</v>
      </c>
      <c r="X2000" s="111" t="n">
        <v>2017</v>
      </c>
      <c r="Y2000" s="111" t="s">
        <v>498</v>
      </c>
      <c r="Z2000" s="111" t="s">
        <v>198</v>
      </c>
      <c r="AA2000" s="122" t="s">
        <v>200</v>
      </c>
      <c r="AB2000" s="0" t="s">
        <v>12798</v>
      </c>
      <c r="AC2000" s="0" t="s">
        <v>9448</v>
      </c>
      <c r="AD2000" s="111" t="n">
        <v>2017</v>
      </c>
      <c r="AE2000" s="130" t="s">
        <v>222</v>
      </c>
      <c r="AF2000" s="130"/>
      <c r="AG2000" s="130"/>
      <c r="AH2000" s="130"/>
      <c r="AI2000" s="111" t="s">
        <v>207</v>
      </c>
      <c r="AK2000" s="111" t="str">
        <f aca="false">(AB2000)</f>
        <v>SFB games</v>
      </c>
      <c r="AM2000" s="111" t="n">
        <f aca="false">AD2000</f>
        <v>2017</v>
      </c>
      <c r="AN2000" s="111" t="s">
        <v>263</v>
      </c>
      <c r="AO2000" s="0" t="s">
        <v>11070</v>
      </c>
      <c r="AP2000" s="0" t="s">
        <v>200</v>
      </c>
      <c r="AS2000" s="0" t="s">
        <v>200</v>
      </c>
      <c r="AT2000" s="0" t="s">
        <v>381</v>
      </c>
      <c r="AV2000" s="0" t="s">
        <v>200</v>
      </c>
      <c r="AZ2000" s="0" t="s">
        <v>12799</v>
      </c>
      <c r="BA2000" s="124" t="s">
        <v>200</v>
      </c>
      <c r="BB2000" s="0" t="s">
        <v>248</v>
      </c>
      <c r="BC2000" s="0" t="s">
        <v>12800</v>
      </c>
      <c r="BD2000" s="0" t="s">
        <v>12801</v>
      </c>
      <c r="BE2000" s="0" t="s">
        <v>12802</v>
      </c>
      <c r="BG2000" s="125" t="s">
        <v>200</v>
      </c>
      <c r="BH2000" s="0" t="s">
        <v>253</v>
      </c>
      <c r="BI2000" s="112" t="n">
        <v>45496421113</v>
      </c>
      <c r="BJ2000" s="126" t="s">
        <v>200</v>
      </c>
      <c r="BK2000" s="0" t="s">
        <v>215</v>
      </c>
      <c r="BL2000" s="112" t="n">
        <v>4</v>
      </c>
      <c r="BM2000" s="112" t="n">
        <v>4</v>
      </c>
      <c r="BN2000" s="112" t="n">
        <v>4</v>
      </c>
      <c r="BO2000" s="111" t="n">
        <v>20</v>
      </c>
      <c r="BP2000" s="125" t="s">
        <v>200</v>
      </c>
      <c r="BQ2000" s="127" t="s">
        <v>216</v>
      </c>
    </row>
    <row r="2001" customFormat="false" ht="13.8" hidden="false" customHeight="false" outlineLevel="0" collapsed="false">
      <c r="A2001" s="0" t="s">
        <v>12803</v>
      </c>
      <c r="B2001" s="0" t="s">
        <v>11069</v>
      </c>
      <c r="C2001" s="0" t="s">
        <v>2655</v>
      </c>
      <c r="D2001" s="0" t="s">
        <v>193</v>
      </c>
      <c r="E2001" s="0" t="s">
        <v>848</v>
      </c>
      <c r="F2001" s="0" t="s">
        <v>848</v>
      </c>
      <c r="G2001" s="0" t="s">
        <v>848</v>
      </c>
      <c r="H2001" s="0" t="s">
        <v>197</v>
      </c>
      <c r="J2001" s="111" t="n">
        <v>2</v>
      </c>
      <c r="K2001" s="0" t="s">
        <v>198</v>
      </c>
      <c r="L2001" s="0" t="s">
        <v>1050</v>
      </c>
      <c r="M2001" s="0" t="s">
        <v>220</v>
      </c>
      <c r="O2001" s="0" t="s">
        <v>200</v>
      </c>
      <c r="Q2001" s="120" t="s">
        <v>200</v>
      </c>
      <c r="R2001" s="0" t="s">
        <v>16</v>
      </c>
      <c r="S2001" s="0" t="s">
        <v>1834</v>
      </c>
      <c r="T2001" s="0" t="s">
        <v>7083</v>
      </c>
      <c r="U2001" s="0" t="s">
        <v>202</v>
      </c>
      <c r="V2001" s="0" t="s">
        <v>1790</v>
      </c>
      <c r="W2001" s="110" t="s">
        <v>204</v>
      </c>
      <c r="X2001" s="111" t="n">
        <v>2018</v>
      </c>
      <c r="Y2001" s="111" t="s">
        <v>205</v>
      </c>
      <c r="Z2001" s="111" t="s">
        <v>198</v>
      </c>
      <c r="AA2001" s="122" t="s">
        <v>200</v>
      </c>
      <c r="AB2001" s="0" t="s">
        <v>4586</v>
      </c>
      <c r="AC2001" s="0" t="s">
        <v>5026</v>
      </c>
      <c r="AD2001" s="111" t="n">
        <v>2018</v>
      </c>
      <c r="AE2001" s="111" t="s">
        <v>198</v>
      </c>
      <c r="AI2001" s="111" t="s">
        <v>294</v>
      </c>
      <c r="AJ2001" s="111" t="s">
        <v>3493</v>
      </c>
      <c r="AK2001" s="111" t="s">
        <v>1534</v>
      </c>
      <c r="AL2001" s="0" t="s">
        <v>216</v>
      </c>
      <c r="AM2001" s="111" t="s">
        <v>849</v>
      </c>
      <c r="AN2001" s="111" t="s">
        <v>297</v>
      </c>
      <c r="AP2001" s="0" t="s">
        <v>200</v>
      </c>
      <c r="AQ2001" s="0" t="s">
        <v>200</v>
      </c>
      <c r="AR2001" s="131"/>
      <c r="AS2001" s="0" t="s">
        <v>200</v>
      </c>
      <c r="AZ2001" s="0" t="s">
        <v>12804</v>
      </c>
      <c r="BA2001" s="124" t="s">
        <v>200</v>
      </c>
      <c r="BB2001" s="0" t="s">
        <v>248</v>
      </c>
      <c r="BC2001" s="0" t="s">
        <v>12805</v>
      </c>
      <c r="BD2001" s="0" t="s">
        <v>12806</v>
      </c>
      <c r="BE2001" s="0" t="s">
        <v>12807</v>
      </c>
      <c r="BG2001" s="125" t="s">
        <v>200</v>
      </c>
      <c r="BH2001" s="0" t="s">
        <v>2235</v>
      </c>
      <c r="BI2001" s="112" t="s">
        <v>198</v>
      </c>
      <c r="BJ2001" s="126" t="s">
        <v>200</v>
      </c>
      <c r="BK2001" s="0" t="s">
        <v>215</v>
      </c>
      <c r="BL2001" s="112" t="n">
        <v>4</v>
      </c>
      <c r="BM2001" s="112" t="n">
        <v>4</v>
      </c>
      <c r="BN2001" s="112" t="n">
        <v>4</v>
      </c>
      <c r="BO2001" s="111" t="n">
        <v>20</v>
      </c>
      <c r="BP2001" s="125" t="s">
        <v>200</v>
      </c>
      <c r="BQ2001" s="127" t="s">
        <v>216</v>
      </c>
    </row>
    <row r="2002" customFormat="false" ht="13.8" hidden="false" customHeight="false" outlineLevel="0" collapsed="false">
      <c r="A2002" s="0" t="s">
        <v>12808</v>
      </c>
      <c r="B2002" s="0" t="s">
        <v>11069</v>
      </c>
      <c r="C2002" s="0" t="s">
        <v>234</v>
      </c>
      <c r="D2002" s="0" t="s">
        <v>193</v>
      </c>
      <c r="E2002" s="0" t="s">
        <v>194</v>
      </c>
      <c r="F2002" s="0" t="s">
        <v>399</v>
      </c>
      <c r="G2002" s="0" t="s">
        <v>196</v>
      </c>
      <c r="H2002" s="0" t="s">
        <v>197</v>
      </c>
      <c r="J2002" s="133" t="s">
        <v>5071</v>
      </c>
      <c r="K2002" s="0" t="s">
        <v>198</v>
      </c>
      <c r="L2002" s="0" t="s">
        <v>1050</v>
      </c>
      <c r="M2002" s="0" t="s">
        <v>199</v>
      </c>
      <c r="O2002" s="0" t="s">
        <v>200</v>
      </c>
      <c r="Q2002" s="120" t="s">
        <v>200</v>
      </c>
      <c r="R2002" s="0" t="s">
        <v>16</v>
      </c>
      <c r="S2002" s="0" t="s">
        <v>1834</v>
      </c>
      <c r="T2002" s="0" t="s">
        <v>4851</v>
      </c>
      <c r="U2002" s="0" t="s">
        <v>202</v>
      </c>
      <c r="V2002" s="0" t="s">
        <v>1790</v>
      </c>
      <c r="W2002" s="110" t="s">
        <v>204</v>
      </c>
      <c r="X2002" s="111" t="n">
        <v>2018</v>
      </c>
      <c r="Z2002" s="111" t="s">
        <v>198</v>
      </c>
      <c r="AA2002" s="122" t="s">
        <v>200</v>
      </c>
      <c r="AB2002" s="0" t="s">
        <v>5653</v>
      </c>
      <c r="AC2002" s="0" t="s">
        <v>206</v>
      </c>
      <c r="AD2002" s="111" t="n">
        <v>2018</v>
      </c>
      <c r="AE2002" s="130" t="s">
        <v>198</v>
      </c>
      <c r="AF2002" s="130"/>
      <c r="AG2002" s="130"/>
      <c r="AH2002" s="130"/>
      <c r="AI2002" s="111" t="s">
        <v>294</v>
      </c>
      <c r="AJ2002" s="111" t="s">
        <v>1793</v>
      </c>
      <c r="AK2002" s="0" t="s">
        <v>12809</v>
      </c>
      <c r="AM2002" s="111" t="n">
        <v>2017</v>
      </c>
      <c r="AN2002" s="111" t="s">
        <v>5341</v>
      </c>
      <c r="AS2002" s="0" t="s">
        <v>403</v>
      </c>
      <c r="AV2002" s="0" t="s">
        <v>200</v>
      </c>
      <c r="AZ2002" s="0" t="s">
        <v>12810</v>
      </c>
      <c r="BA2002" s="124" t="s">
        <v>200</v>
      </c>
      <c r="BB2002" s="0" t="s">
        <v>248</v>
      </c>
      <c r="BC2002" s="0" t="s">
        <v>12811</v>
      </c>
      <c r="BD2002" s="0" t="s">
        <v>12812</v>
      </c>
      <c r="BE2002" s="0" t="s">
        <v>12813</v>
      </c>
      <c r="BF2002" s="104" t="s">
        <v>12814</v>
      </c>
      <c r="BG2002" s="125" t="s">
        <v>200</v>
      </c>
      <c r="BH2002" s="0" t="s">
        <v>253</v>
      </c>
      <c r="BI2002" s="112" t="n">
        <v>5055277031900</v>
      </c>
      <c r="BJ2002" s="126" t="s">
        <v>200</v>
      </c>
      <c r="BK2002" s="0" t="s">
        <v>215</v>
      </c>
      <c r="BL2002" s="112" t="n">
        <v>4</v>
      </c>
      <c r="BM2002" s="112" t="n">
        <v>4</v>
      </c>
      <c r="BN2002" s="112" t="n">
        <v>4</v>
      </c>
      <c r="BO2002" s="111" t="n">
        <v>20</v>
      </c>
      <c r="BP2002" s="125" t="s">
        <v>200</v>
      </c>
      <c r="BQ2002" s="127" t="s">
        <v>216</v>
      </c>
    </row>
    <row r="2003" customFormat="false" ht="13.8" hidden="false" customHeight="false" outlineLevel="0" collapsed="false">
      <c r="A2003" s="0" t="s">
        <v>12815</v>
      </c>
      <c r="B2003" s="0" t="s">
        <v>11069</v>
      </c>
      <c r="C2003" s="0" t="s">
        <v>329</v>
      </c>
      <c r="D2003" s="0" t="s">
        <v>5032</v>
      </c>
      <c r="E2003" s="0" t="s">
        <v>194</v>
      </c>
      <c r="F2003" s="0" t="s">
        <v>195</v>
      </c>
      <c r="G2003" s="0" t="s">
        <v>330</v>
      </c>
      <c r="H2003" s="0" t="s">
        <v>197</v>
      </c>
      <c r="J2003" s="111" t="n">
        <v>2</v>
      </c>
      <c r="K2003" s="0" t="s">
        <v>8612</v>
      </c>
      <c r="L2003" s="0" t="s">
        <v>533</v>
      </c>
      <c r="M2003" s="0" t="s">
        <v>199</v>
      </c>
      <c r="O2003" s="0" t="s">
        <v>534</v>
      </c>
      <c r="Q2003" s="120" t="s">
        <v>200</v>
      </c>
      <c r="R2003" s="0" t="s">
        <v>16</v>
      </c>
      <c r="S2003" s="0" t="s">
        <v>201</v>
      </c>
      <c r="T2003" s="0" t="s">
        <v>198</v>
      </c>
      <c r="U2003" s="0" t="s">
        <v>202</v>
      </c>
      <c r="V2003" s="0" t="s">
        <v>1790</v>
      </c>
      <c r="W2003" s="110" t="s">
        <v>204</v>
      </c>
      <c r="X2003" s="111" t="n">
        <v>2019</v>
      </c>
      <c r="Y2003" s="111" t="s">
        <v>205</v>
      </c>
      <c r="Z2003" s="111" t="s">
        <v>221</v>
      </c>
      <c r="AA2003" s="122" t="s">
        <v>200</v>
      </c>
      <c r="AB2003" s="0" t="s">
        <v>12816</v>
      </c>
      <c r="AC2003" s="0" t="s">
        <v>5335</v>
      </c>
      <c r="AD2003" s="111" t="n">
        <v>2019</v>
      </c>
      <c r="AE2003" s="130" t="s">
        <v>198</v>
      </c>
      <c r="AF2003" s="130"/>
      <c r="AG2003" s="130"/>
      <c r="AH2003" s="130"/>
      <c r="AI2003" s="111" t="s">
        <v>207</v>
      </c>
      <c r="AK2003" s="111" t="str">
        <f aca="false">(AB2003)</f>
        <v>Red blue games</v>
      </c>
      <c r="AM2003" s="111" t="n">
        <f aca="false">AD2003</f>
        <v>2019</v>
      </c>
      <c r="AN2003" s="111" t="s">
        <v>297</v>
      </c>
      <c r="AU2003" s="0" t="s">
        <v>332</v>
      </c>
      <c r="AZ2003" s="0" t="s">
        <v>12817</v>
      </c>
      <c r="BA2003" s="124" t="s">
        <v>200</v>
      </c>
      <c r="BB2003" s="0" t="s">
        <v>248</v>
      </c>
      <c r="BC2003" s="0" t="s">
        <v>12818</v>
      </c>
      <c r="BD2003" s="0" t="s">
        <v>12819</v>
      </c>
      <c r="BE2003" s="0" t="s">
        <v>5557</v>
      </c>
      <c r="BF2003" s="104" t="s">
        <v>12820</v>
      </c>
      <c r="BG2003" s="125" t="s">
        <v>200</v>
      </c>
      <c r="BH2003" s="0" t="s">
        <v>253</v>
      </c>
      <c r="BI2003" s="112" t="n">
        <v>5060264373680</v>
      </c>
      <c r="BJ2003" s="126" t="s">
        <v>200</v>
      </c>
      <c r="BK2003" s="0" t="s">
        <v>215</v>
      </c>
      <c r="BL2003" s="112" t="n">
        <v>4</v>
      </c>
      <c r="BM2003" s="112" t="n">
        <v>4</v>
      </c>
      <c r="BN2003" s="112" t="n">
        <v>4</v>
      </c>
      <c r="BO2003" s="111" t="n">
        <v>20</v>
      </c>
      <c r="BP2003" s="125" t="s">
        <v>200</v>
      </c>
      <c r="BQ2003" s="127" t="s">
        <v>216</v>
      </c>
    </row>
    <row r="2004" customFormat="false" ht="13.8" hidden="false" customHeight="false" outlineLevel="0" collapsed="false">
      <c r="A2004" s="0" t="s">
        <v>12821</v>
      </c>
      <c r="B2004" s="0" t="s">
        <v>11069</v>
      </c>
      <c r="C2004" s="0" t="s">
        <v>234</v>
      </c>
      <c r="D2004" s="0" t="s">
        <v>1333</v>
      </c>
      <c r="E2004" s="0" t="s">
        <v>194</v>
      </c>
      <c r="F2004" s="0" t="s">
        <v>195</v>
      </c>
      <c r="G2004" s="0" t="s">
        <v>196</v>
      </c>
      <c r="H2004" s="0" t="s">
        <v>197</v>
      </c>
      <c r="J2004" s="111" t="n">
        <v>4</v>
      </c>
      <c r="K2004" s="0" t="s">
        <v>198</v>
      </c>
      <c r="L2004" s="0" t="s">
        <v>533</v>
      </c>
      <c r="M2004" s="0" t="s">
        <v>199</v>
      </c>
      <c r="O2004" s="0" t="s">
        <v>534</v>
      </c>
      <c r="Q2004" s="120" t="s">
        <v>200</v>
      </c>
      <c r="R2004" s="0" t="s">
        <v>16</v>
      </c>
      <c r="S2004" s="0" t="s">
        <v>201</v>
      </c>
      <c r="T2004" s="0" t="s">
        <v>198</v>
      </c>
      <c r="U2004" s="0" t="s">
        <v>239</v>
      </c>
      <c r="V2004" s="0" t="s">
        <v>1790</v>
      </c>
      <c r="W2004" s="110" t="s">
        <v>204</v>
      </c>
      <c r="X2004" s="111" t="n">
        <v>2021</v>
      </c>
      <c r="Y2004" s="111" t="s">
        <v>498</v>
      </c>
      <c r="Z2004" s="111" t="s">
        <v>198</v>
      </c>
      <c r="AA2004" s="122" t="s">
        <v>200</v>
      </c>
      <c r="AB2004" s="0" t="s">
        <v>12146</v>
      </c>
      <c r="AC2004" s="0" t="s">
        <v>12822</v>
      </c>
      <c r="AD2004" s="111" t="n">
        <v>2021</v>
      </c>
      <c r="AE2004" s="111" t="s">
        <v>198</v>
      </c>
      <c r="AI2004" s="111" t="s">
        <v>1313</v>
      </c>
      <c r="AJ2004" s="111" t="s">
        <v>295</v>
      </c>
      <c r="AK2004" s="111" t="s">
        <v>12823</v>
      </c>
      <c r="AL2004" s="0" t="s">
        <v>216</v>
      </c>
      <c r="AM2004" s="111" t="n">
        <v>1983</v>
      </c>
      <c r="AN2004" s="111" t="s">
        <v>297</v>
      </c>
      <c r="AS2004" s="0" t="s">
        <v>7750</v>
      </c>
      <c r="AV2004" s="0" t="s">
        <v>200</v>
      </c>
      <c r="AZ2004" s="0" t="s">
        <v>12824</v>
      </c>
      <c r="BA2004" s="124" t="s">
        <v>200</v>
      </c>
      <c r="BB2004" s="0" t="s">
        <v>210</v>
      </c>
      <c r="BC2004" s="0" t="s">
        <v>12825</v>
      </c>
      <c r="BD2004" s="0" t="s">
        <v>12826</v>
      </c>
      <c r="BE2004" s="0" t="s">
        <v>9083</v>
      </c>
      <c r="BG2004" s="125" t="s">
        <v>200</v>
      </c>
      <c r="BH2004" s="0" t="s">
        <v>11095</v>
      </c>
      <c r="BI2004" s="112" t="n">
        <v>4571551640039</v>
      </c>
      <c r="BJ2004" s="126" t="s">
        <v>200</v>
      </c>
      <c r="BK2004" s="0" t="s">
        <v>215</v>
      </c>
      <c r="BL2004" s="112" t="n">
        <v>4</v>
      </c>
      <c r="BM2004" s="112" t="n">
        <v>4</v>
      </c>
      <c r="BN2004" s="112" t="n">
        <v>4</v>
      </c>
      <c r="BO2004" s="111" t="n">
        <v>20</v>
      </c>
      <c r="BP2004" s="125" t="s">
        <v>200</v>
      </c>
      <c r="BQ2004" s="127" t="s">
        <v>200</v>
      </c>
    </row>
    <row r="2005" customFormat="false" ht="13.8" hidden="false" customHeight="false" outlineLevel="0" collapsed="false">
      <c r="A2005" s="0" t="s">
        <v>12827</v>
      </c>
      <c r="B2005" s="0" t="s">
        <v>11069</v>
      </c>
      <c r="C2005" s="0" t="s">
        <v>234</v>
      </c>
      <c r="D2005" s="0" t="s">
        <v>1333</v>
      </c>
      <c r="E2005" s="0" t="s">
        <v>194</v>
      </c>
      <c r="F2005" s="0" t="s">
        <v>195</v>
      </c>
      <c r="G2005" s="0" t="s">
        <v>196</v>
      </c>
      <c r="H2005" s="0" t="s">
        <v>197</v>
      </c>
      <c r="J2005" s="111" t="n">
        <v>4</v>
      </c>
      <c r="K2005" s="0" t="s">
        <v>198</v>
      </c>
      <c r="L2005" s="0" t="s">
        <v>533</v>
      </c>
      <c r="M2005" s="0" t="s">
        <v>199</v>
      </c>
      <c r="O2005" s="0" t="s">
        <v>534</v>
      </c>
      <c r="Q2005" s="120" t="s">
        <v>200</v>
      </c>
      <c r="R2005" s="0" t="s">
        <v>16</v>
      </c>
      <c r="S2005" s="0" t="s">
        <v>201</v>
      </c>
      <c r="T2005" s="0" t="s">
        <v>198</v>
      </c>
      <c r="U2005" s="0" t="s">
        <v>239</v>
      </c>
      <c r="V2005" s="0" t="s">
        <v>1790</v>
      </c>
      <c r="W2005" s="110" t="s">
        <v>204</v>
      </c>
      <c r="X2005" s="111" t="n">
        <v>2017</v>
      </c>
      <c r="Y2005" s="111" t="s">
        <v>240</v>
      </c>
      <c r="Z2005" s="111" t="s">
        <v>198</v>
      </c>
      <c r="AA2005" s="122" t="s">
        <v>200</v>
      </c>
      <c r="AB2005" s="0" t="s">
        <v>12146</v>
      </c>
      <c r="AC2005" s="0" t="s">
        <v>3215</v>
      </c>
      <c r="AD2005" s="111" t="s">
        <v>198</v>
      </c>
      <c r="AE2005" s="111" t="s">
        <v>222</v>
      </c>
      <c r="AI2005" s="111" t="s">
        <v>207</v>
      </c>
      <c r="AK2005" s="111" t="str">
        <f aca="false">(AB2005)</f>
        <v>Tozai games</v>
      </c>
      <c r="AM2005" s="111" t="n">
        <v>2017</v>
      </c>
      <c r="AN2005" s="111" t="s">
        <v>297</v>
      </c>
      <c r="AS2005" s="0" t="s">
        <v>7750</v>
      </c>
      <c r="AV2005" s="0" t="s">
        <v>200</v>
      </c>
      <c r="AZ2005" s="0" t="s">
        <v>12828</v>
      </c>
      <c r="BA2005" s="124" t="s">
        <v>200</v>
      </c>
      <c r="BB2005" s="0" t="s">
        <v>210</v>
      </c>
      <c r="BC2005" s="0" t="s">
        <v>12825</v>
      </c>
      <c r="BD2005" s="0" t="s">
        <v>12829</v>
      </c>
      <c r="BE2005" s="0" t="s">
        <v>9083</v>
      </c>
      <c r="BG2005" s="125" t="s">
        <v>200</v>
      </c>
      <c r="BH2005" s="0" t="s">
        <v>11095</v>
      </c>
      <c r="BI2005" s="112" t="n">
        <v>4988601009713</v>
      </c>
      <c r="BJ2005" s="126" t="s">
        <v>200</v>
      </c>
      <c r="BK2005" s="0" t="s">
        <v>215</v>
      </c>
      <c r="BL2005" s="112" t="n">
        <v>4</v>
      </c>
      <c r="BM2005" s="112" t="n">
        <v>4</v>
      </c>
      <c r="BN2005" s="112" t="n">
        <v>4</v>
      </c>
      <c r="BO2005" s="111" t="n">
        <v>20</v>
      </c>
      <c r="BP2005" s="125" t="s">
        <v>200</v>
      </c>
      <c r="BQ2005" s="127" t="s">
        <v>216</v>
      </c>
    </row>
    <row r="2006" customFormat="false" ht="13.8" hidden="false" customHeight="false" outlineLevel="0" collapsed="false">
      <c r="A2006" s="0" t="s">
        <v>3781</v>
      </c>
      <c r="B2006" s="0" t="s">
        <v>11069</v>
      </c>
      <c r="C2006" s="131" t="s">
        <v>1408</v>
      </c>
      <c r="D2006" s="131" t="s">
        <v>1333</v>
      </c>
      <c r="E2006" s="0" t="s">
        <v>194</v>
      </c>
      <c r="F2006" s="0" t="s">
        <v>195</v>
      </c>
      <c r="G2006" s="0" t="s">
        <v>330</v>
      </c>
      <c r="H2006" s="0" t="s">
        <v>197</v>
      </c>
      <c r="J2006" s="111" t="n">
        <v>1</v>
      </c>
      <c r="K2006" s="0" t="s">
        <v>198</v>
      </c>
      <c r="L2006" s="0" t="s">
        <v>198</v>
      </c>
      <c r="M2006" s="0" t="s">
        <v>199</v>
      </c>
      <c r="O2006" s="0" t="s">
        <v>200</v>
      </c>
      <c r="Q2006" s="120" t="s">
        <v>200</v>
      </c>
      <c r="R2006" s="0" t="s">
        <v>16</v>
      </c>
      <c r="S2006" s="0" t="s">
        <v>201</v>
      </c>
      <c r="T2006" s="0" t="s">
        <v>198</v>
      </c>
      <c r="U2006" s="0" t="s">
        <v>202</v>
      </c>
      <c r="V2006" s="0" t="s">
        <v>1790</v>
      </c>
      <c r="W2006" s="110" t="s">
        <v>204</v>
      </c>
      <c r="X2006" s="111" t="n">
        <v>2019</v>
      </c>
      <c r="Y2006" s="111" t="s">
        <v>498</v>
      </c>
      <c r="Z2006" s="130" t="s">
        <v>757</v>
      </c>
      <c r="AA2006" s="122" t="s">
        <v>200</v>
      </c>
      <c r="AB2006" s="0" t="s">
        <v>2624</v>
      </c>
      <c r="AC2006" s="0" t="s">
        <v>5896</v>
      </c>
      <c r="AD2006" s="111" t="n">
        <v>2019</v>
      </c>
      <c r="AE2006" s="111" t="s">
        <v>222</v>
      </c>
      <c r="AI2006" s="111" t="s">
        <v>922</v>
      </c>
      <c r="AJ2006" s="111" t="s">
        <v>3887</v>
      </c>
      <c r="AK2006" s="111" t="s">
        <v>2624</v>
      </c>
      <c r="AM2006" s="111" t="n">
        <v>2003</v>
      </c>
      <c r="AN2006" s="111" t="s">
        <v>263</v>
      </c>
      <c r="AS2006" s="0" t="s">
        <v>200</v>
      </c>
      <c r="AU2006" s="0" t="s">
        <v>1492</v>
      </c>
      <c r="AV2006" s="0" t="s">
        <v>200</v>
      </c>
      <c r="AZ2006" s="104" t="s">
        <v>3782</v>
      </c>
      <c r="BA2006" s="124" t="s">
        <v>200</v>
      </c>
      <c r="BB2006" s="0" t="s">
        <v>210</v>
      </c>
      <c r="BC2006" s="0" t="s">
        <v>3783</v>
      </c>
      <c r="BD2006" s="0" t="s">
        <v>3784</v>
      </c>
      <c r="BE2006" s="104" t="s">
        <v>11752</v>
      </c>
      <c r="BG2006" s="125" t="s">
        <v>200</v>
      </c>
      <c r="BH2006" s="0" t="s">
        <v>253</v>
      </c>
      <c r="BI2006" s="112" t="n">
        <v>9120080073839</v>
      </c>
      <c r="BJ2006" s="126" t="s">
        <v>200</v>
      </c>
      <c r="BK2006" s="0" t="s">
        <v>215</v>
      </c>
      <c r="BL2006" s="112" t="n">
        <v>4</v>
      </c>
      <c r="BM2006" s="112" t="n">
        <v>4</v>
      </c>
      <c r="BN2006" s="112" t="n">
        <v>4</v>
      </c>
      <c r="BO2006" s="111" t="n">
        <v>20</v>
      </c>
      <c r="BP2006" s="125" t="s">
        <v>200</v>
      </c>
      <c r="BQ2006" s="127"/>
    </row>
    <row r="2007" customFormat="false" ht="13.8" hidden="false" customHeight="false" outlineLevel="0" collapsed="false">
      <c r="A2007" s="0" t="s">
        <v>12830</v>
      </c>
      <c r="B2007" s="0" t="s">
        <v>11069</v>
      </c>
      <c r="C2007" s="0" t="s">
        <v>218</v>
      </c>
      <c r="D2007" s="0" t="s">
        <v>193</v>
      </c>
      <c r="E2007" s="0" t="s">
        <v>313</v>
      </c>
      <c r="F2007" s="0" t="s">
        <v>195</v>
      </c>
      <c r="G2007" s="0" t="s">
        <v>330</v>
      </c>
      <c r="H2007" s="0" t="s">
        <v>197</v>
      </c>
      <c r="J2007" s="111" t="n">
        <v>1</v>
      </c>
      <c r="K2007" s="0" t="s">
        <v>198</v>
      </c>
      <c r="L2007" s="0" t="s">
        <v>198</v>
      </c>
      <c r="M2007" s="0" t="s">
        <v>199</v>
      </c>
      <c r="Q2007" s="120"/>
      <c r="R2007" s="0" t="s">
        <v>16</v>
      </c>
      <c r="S2007" s="0" t="s">
        <v>201</v>
      </c>
      <c r="T2007" s="0" t="s">
        <v>198</v>
      </c>
      <c r="U2007" s="0" t="s">
        <v>202</v>
      </c>
      <c r="V2007" s="0" t="s">
        <v>1790</v>
      </c>
      <c r="W2007" s="110" t="s">
        <v>204</v>
      </c>
      <c r="X2007" s="111" t="n">
        <v>2021</v>
      </c>
      <c r="Z2007" s="111" t="s">
        <v>221</v>
      </c>
      <c r="AA2007" s="122" t="s">
        <v>200</v>
      </c>
      <c r="AB2007" s="0" t="s">
        <v>12831</v>
      </c>
      <c r="AC2007" s="0" t="s">
        <v>5946</v>
      </c>
      <c r="AD2007" s="111" t="n">
        <v>2021</v>
      </c>
      <c r="AE2007" s="111" t="s">
        <v>198</v>
      </c>
      <c r="AI2007" s="111" t="s">
        <v>294</v>
      </c>
      <c r="AJ2007" s="111" t="s">
        <v>1793</v>
      </c>
      <c r="AK2007" s="111" t="s">
        <v>12831</v>
      </c>
      <c r="AM2007" s="111" t="n">
        <v>2020</v>
      </c>
      <c r="AN2007" s="111" t="s">
        <v>1887</v>
      </c>
      <c r="AT2007" s="0" t="s">
        <v>266</v>
      </c>
      <c r="AU2007" s="0" t="s">
        <v>12832</v>
      </c>
      <c r="AV2007" s="0" t="s">
        <v>200</v>
      </c>
      <c r="AZ2007" s="0" t="s">
        <v>12833</v>
      </c>
      <c r="BA2007" s="124" t="s">
        <v>200</v>
      </c>
      <c r="BB2007" s="0" t="s">
        <v>248</v>
      </c>
      <c r="BC2007" s="0" t="s">
        <v>4329</v>
      </c>
      <c r="BD2007" s="0" t="s">
        <v>12834</v>
      </c>
      <c r="BE2007" s="0" t="s">
        <v>1932</v>
      </c>
      <c r="BG2007" s="125"/>
      <c r="BH2007" s="0" t="s">
        <v>253</v>
      </c>
      <c r="BI2007" s="112" t="n">
        <v>811949033185</v>
      </c>
      <c r="BJ2007" s="126"/>
      <c r="BK2007" s="0" t="s">
        <v>215</v>
      </c>
      <c r="BL2007" s="112" t="n">
        <v>4</v>
      </c>
      <c r="BM2007" s="112" t="n">
        <v>4</v>
      </c>
      <c r="BN2007" s="112" t="n">
        <v>4</v>
      </c>
      <c r="BO2007" s="111" t="n">
        <v>20</v>
      </c>
      <c r="BP2007" s="125"/>
      <c r="BQ2007" s="127"/>
    </row>
    <row r="2008" customFormat="false" ht="13.8" hidden="false" customHeight="false" outlineLevel="0" collapsed="false">
      <c r="A2008" s="0" t="s">
        <v>12835</v>
      </c>
      <c r="B2008" s="0" t="s">
        <v>11069</v>
      </c>
      <c r="C2008" s="131" t="s">
        <v>1719</v>
      </c>
      <c r="D2008" s="131" t="s">
        <v>1333</v>
      </c>
      <c r="E2008" s="0" t="s">
        <v>194</v>
      </c>
      <c r="F2008" s="0" t="s">
        <v>195</v>
      </c>
      <c r="G2008" s="0" t="s">
        <v>391</v>
      </c>
      <c r="H2008" s="0" t="s">
        <v>197</v>
      </c>
      <c r="J2008" s="111" t="n">
        <v>1</v>
      </c>
      <c r="K2008" s="0" t="s">
        <v>8679</v>
      </c>
      <c r="L2008" s="0" t="s">
        <v>456</v>
      </c>
      <c r="M2008" s="0" t="s">
        <v>274</v>
      </c>
      <c r="O2008" s="0" t="s">
        <v>4057</v>
      </c>
      <c r="Q2008" s="120" t="s">
        <v>200</v>
      </c>
      <c r="R2008" s="0" t="s">
        <v>16</v>
      </c>
      <c r="S2008" s="0" t="s">
        <v>201</v>
      </c>
      <c r="T2008" s="0" t="s">
        <v>198</v>
      </c>
      <c r="U2008" s="0" t="s">
        <v>202</v>
      </c>
      <c r="V2008" s="0" t="s">
        <v>1790</v>
      </c>
      <c r="W2008" s="110" t="s">
        <v>204</v>
      </c>
      <c r="X2008" s="111" t="n">
        <v>2017</v>
      </c>
      <c r="Y2008" s="111" t="s">
        <v>498</v>
      </c>
      <c r="Z2008" s="111" t="s">
        <v>198</v>
      </c>
      <c r="AA2008" s="122" t="s">
        <v>200</v>
      </c>
      <c r="AB2008" s="0" t="s">
        <v>9448</v>
      </c>
      <c r="AC2008" s="0" t="s">
        <v>9448</v>
      </c>
      <c r="AD2008" s="111" t="n">
        <v>2017</v>
      </c>
      <c r="AE2008" s="130" t="s">
        <v>222</v>
      </c>
      <c r="AF2008" s="130"/>
      <c r="AG2008" s="111" t="s">
        <v>241</v>
      </c>
      <c r="AH2008" s="111" t="s">
        <v>6395</v>
      </c>
      <c r="AI2008" s="111" t="s">
        <v>207</v>
      </c>
      <c r="AK2008" s="111" t="str">
        <f aca="false">(AB2008)</f>
        <v>Nintendo</v>
      </c>
      <c r="AM2008" s="111" t="n">
        <f aca="false">AD2008</f>
        <v>2017</v>
      </c>
      <c r="AN2008" s="111" t="s">
        <v>208</v>
      </c>
      <c r="AO2008" s="0" t="s">
        <v>10443</v>
      </c>
      <c r="AP2008" s="0" t="s">
        <v>200</v>
      </c>
      <c r="AS2008" s="0" t="s">
        <v>200</v>
      </c>
      <c r="AU2008" s="0" t="s">
        <v>244</v>
      </c>
      <c r="AV2008" s="0" t="s">
        <v>200</v>
      </c>
      <c r="AZ2008" s="0" t="s">
        <v>12836</v>
      </c>
      <c r="BA2008" s="124" t="s">
        <v>200</v>
      </c>
      <c r="BB2008" s="0" t="s">
        <v>248</v>
      </c>
      <c r="BC2008" s="0" t="s">
        <v>12837</v>
      </c>
      <c r="BE2008" s="0" t="s">
        <v>12838</v>
      </c>
      <c r="BF2008" s="0" t="s">
        <v>12839</v>
      </c>
      <c r="BG2008" s="125" t="s">
        <v>200</v>
      </c>
      <c r="BH2008" s="0" t="s">
        <v>253</v>
      </c>
      <c r="BI2008" s="112" t="n">
        <v>45496420406</v>
      </c>
      <c r="BJ2008" s="126" t="s">
        <v>200</v>
      </c>
      <c r="BK2008" s="0" t="s">
        <v>215</v>
      </c>
      <c r="BL2008" s="112" t="n">
        <v>4</v>
      </c>
      <c r="BM2008" s="112" t="n">
        <v>4</v>
      </c>
      <c r="BN2008" s="112" t="n">
        <v>4</v>
      </c>
      <c r="BO2008" s="111" t="n">
        <v>20</v>
      </c>
      <c r="BP2008" s="125" t="s">
        <v>200</v>
      </c>
      <c r="BQ2008" s="127" t="s">
        <v>216</v>
      </c>
    </row>
    <row r="2009" customFormat="false" ht="13.8" hidden="false" customHeight="false" outlineLevel="0" collapsed="false">
      <c r="A2009" s="0" t="s">
        <v>7778</v>
      </c>
      <c r="B2009" s="0" t="s">
        <v>11069</v>
      </c>
      <c r="C2009" s="131" t="s">
        <v>6012</v>
      </c>
      <c r="D2009" s="131" t="s">
        <v>1769</v>
      </c>
      <c r="E2009" s="0" t="s">
        <v>313</v>
      </c>
      <c r="F2009" s="0" t="s">
        <v>1509</v>
      </c>
      <c r="G2009" s="0" t="s">
        <v>330</v>
      </c>
      <c r="H2009" s="0" t="s">
        <v>197</v>
      </c>
      <c r="I2009" s="0" t="s">
        <v>200</v>
      </c>
      <c r="J2009" s="133" t="n">
        <v>1</v>
      </c>
      <c r="K2009" s="0" t="s">
        <v>198</v>
      </c>
      <c r="L2009" s="0" t="s">
        <v>198</v>
      </c>
      <c r="M2009" s="0" t="s">
        <v>235</v>
      </c>
      <c r="N2009" s="0" t="s">
        <v>7779</v>
      </c>
      <c r="O2009" s="0" t="s">
        <v>237</v>
      </c>
      <c r="Q2009" s="120" t="s">
        <v>200</v>
      </c>
      <c r="R2009" s="0" t="s">
        <v>16</v>
      </c>
      <c r="S2009" s="0" t="s">
        <v>201</v>
      </c>
      <c r="T2009" s="0" t="s">
        <v>198</v>
      </c>
      <c r="U2009" s="0" t="s">
        <v>202</v>
      </c>
      <c r="V2009" s="0" t="s">
        <v>1790</v>
      </c>
      <c r="W2009" s="110" t="s">
        <v>204</v>
      </c>
      <c r="X2009" s="111" t="n">
        <v>2021</v>
      </c>
      <c r="Y2009" s="111" t="s">
        <v>205</v>
      </c>
      <c r="Z2009" s="111" t="s">
        <v>757</v>
      </c>
      <c r="AA2009" s="122" t="s">
        <v>200</v>
      </c>
      <c r="AB2009" s="0" t="s">
        <v>7780</v>
      </c>
      <c r="AC2009" s="0" t="s">
        <v>8299</v>
      </c>
      <c r="AD2009" s="111" t="n">
        <v>2021</v>
      </c>
      <c r="AE2009" s="111" t="s">
        <v>198</v>
      </c>
      <c r="AI2009" s="111" t="s">
        <v>294</v>
      </c>
      <c r="AJ2009" s="111" t="s">
        <v>1793</v>
      </c>
      <c r="AK2009" s="0" t="s">
        <v>7780</v>
      </c>
      <c r="AM2009" s="111" t="n">
        <v>2016</v>
      </c>
      <c r="AN2009" s="111" t="s">
        <v>297</v>
      </c>
      <c r="AS2009" s="0" t="s">
        <v>7781</v>
      </c>
      <c r="AT2009" s="0" t="s">
        <v>6014</v>
      </c>
      <c r="AV2009" s="0" t="s">
        <v>200</v>
      </c>
      <c r="AZ2009" s="0" t="s">
        <v>7782</v>
      </c>
      <c r="BA2009" s="124" t="s">
        <v>200</v>
      </c>
      <c r="BB2009" s="0" t="s">
        <v>462</v>
      </c>
      <c r="BC2009" s="0" t="s">
        <v>7783</v>
      </c>
      <c r="BD2009" s="0" t="s">
        <v>7784</v>
      </c>
      <c r="BE2009" s="0" t="s">
        <v>7785</v>
      </c>
      <c r="BG2009" s="125" t="s">
        <v>200</v>
      </c>
      <c r="BH2009" s="0" t="s">
        <v>253</v>
      </c>
      <c r="BI2009" s="112" t="n">
        <v>8023171039633</v>
      </c>
      <c r="BJ2009" s="126" t="s">
        <v>200</v>
      </c>
      <c r="BK2009" s="0" t="s">
        <v>215</v>
      </c>
      <c r="BL2009" s="112" t="n">
        <v>4</v>
      </c>
      <c r="BM2009" s="112" t="n">
        <v>4</v>
      </c>
      <c r="BN2009" s="112" t="n">
        <v>4</v>
      </c>
      <c r="BO2009" s="111" t="n">
        <v>20</v>
      </c>
      <c r="BP2009" s="125" t="s">
        <v>200</v>
      </c>
      <c r="BQ2009" s="127" t="s">
        <v>216</v>
      </c>
    </row>
    <row r="2010" customFormat="false" ht="13.8" hidden="false" customHeight="false" outlineLevel="0" collapsed="false">
      <c r="A2010" s="0" t="s">
        <v>12840</v>
      </c>
      <c r="B2010" s="0" t="s">
        <v>11069</v>
      </c>
      <c r="C2010" s="0" t="s">
        <v>1386</v>
      </c>
      <c r="D2010" s="0" t="s">
        <v>3918</v>
      </c>
      <c r="E2010" s="0" t="s">
        <v>194</v>
      </c>
      <c r="F2010" s="0" t="s">
        <v>1509</v>
      </c>
      <c r="G2010" s="0" t="s">
        <v>330</v>
      </c>
      <c r="H2010" s="0" t="s">
        <v>219</v>
      </c>
      <c r="J2010" s="111" t="n">
        <v>1</v>
      </c>
      <c r="K2010" s="0" t="s">
        <v>198</v>
      </c>
      <c r="L2010" s="0" t="s">
        <v>198</v>
      </c>
      <c r="M2010" s="0" t="s">
        <v>199</v>
      </c>
      <c r="Q2010" s="120" t="s">
        <v>200</v>
      </c>
      <c r="R2010" s="0" t="s">
        <v>16</v>
      </c>
      <c r="S2010" s="0" t="s">
        <v>201</v>
      </c>
      <c r="T2010" s="0" t="s">
        <v>198</v>
      </c>
      <c r="U2010" s="0" t="s">
        <v>202</v>
      </c>
      <c r="V2010" s="0" t="s">
        <v>1790</v>
      </c>
      <c r="W2010" s="110" t="s">
        <v>204</v>
      </c>
      <c r="X2010" s="111" t="n">
        <v>2018</v>
      </c>
      <c r="Z2010" s="130" t="s">
        <v>757</v>
      </c>
      <c r="AA2010" s="122" t="s">
        <v>200</v>
      </c>
      <c r="AB2010" s="0" t="s">
        <v>5620</v>
      </c>
      <c r="AC2010" s="0" t="s">
        <v>5620</v>
      </c>
      <c r="AD2010" s="111" t="n">
        <v>2018</v>
      </c>
      <c r="AE2010" s="111" t="s">
        <v>198</v>
      </c>
      <c r="AI2010" s="111" t="s">
        <v>207</v>
      </c>
      <c r="AK2010" s="111" t="str">
        <f aca="false">(AB2010)</f>
        <v>Daedalic</v>
      </c>
      <c r="AM2010" s="111" t="n">
        <f aca="false">AD2010</f>
        <v>2018</v>
      </c>
      <c r="AN2010" s="111" t="s">
        <v>2009</v>
      </c>
      <c r="AU2010" s="0" t="s">
        <v>267</v>
      </c>
      <c r="AZ2010" s="0" t="s">
        <v>12841</v>
      </c>
      <c r="BA2010" s="124" t="s">
        <v>200</v>
      </c>
      <c r="BB2010" s="0" t="s">
        <v>210</v>
      </c>
      <c r="BC2010" s="0" t="s">
        <v>12842</v>
      </c>
      <c r="BE2010" s="0" t="s">
        <v>12843</v>
      </c>
      <c r="BF2010" s="0" t="s">
        <v>12844</v>
      </c>
      <c r="BG2010" s="125" t="s">
        <v>200</v>
      </c>
      <c r="BH2010" s="0" t="s">
        <v>253</v>
      </c>
      <c r="BI2010" s="112" t="n">
        <v>4260252080960</v>
      </c>
      <c r="BJ2010" s="126" t="s">
        <v>200</v>
      </c>
      <c r="BK2010" s="0" t="s">
        <v>215</v>
      </c>
      <c r="BL2010" s="112" t="n">
        <v>4</v>
      </c>
      <c r="BM2010" s="112" t="n">
        <v>4</v>
      </c>
      <c r="BN2010" s="112" t="n">
        <v>4</v>
      </c>
      <c r="BO2010" s="111" t="n">
        <v>20</v>
      </c>
      <c r="BP2010" s="125" t="s">
        <v>200</v>
      </c>
      <c r="BQ2010" s="127" t="s">
        <v>216</v>
      </c>
    </row>
    <row r="2011" customFormat="false" ht="13.8" hidden="false" customHeight="false" outlineLevel="0" collapsed="false">
      <c r="A2011" s="0" t="s">
        <v>12845</v>
      </c>
      <c r="B2011" s="0" t="s">
        <v>11069</v>
      </c>
      <c r="C2011" s="0" t="s">
        <v>1386</v>
      </c>
      <c r="D2011" s="0" t="s">
        <v>5239</v>
      </c>
      <c r="E2011" s="0" t="s">
        <v>194</v>
      </c>
      <c r="F2011" s="0" t="s">
        <v>1509</v>
      </c>
      <c r="G2011" s="0" t="s">
        <v>330</v>
      </c>
      <c r="H2011" s="0" t="s">
        <v>1287</v>
      </c>
      <c r="J2011" s="111" t="n">
        <v>1</v>
      </c>
      <c r="K2011" s="0" t="s">
        <v>198</v>
      </c>
      <c r="L2011" s="0" t="s">
        <v>198</v>
      </c>
      <c r="M2011" s="0" t="s">
        <v>199</v>
      </c>
      <c r="Q2011" s="120" t="s">
        <v>200</v>
      </c>
      <c r="R2011" s="0" t="s">
        <v>16</v>
      </c>
      <c r="S2011" s="0" t="s">
        <v>5247</v>
      </c>
      <c r="T2011" s="0" t="s">
        <v>198</v>
      </c>
      <c r="U2011" s="0" t="s">
        <v>202</v>
      </c>
      <c r="V2011" s="0" t="s">
        <v>1790</v>
      </c>
      <c r="W2011" s="110" t="s">
        <v>204</v>
      </c>
      <c r="X2011" s="111" t="n">
        <v>2019</v>
      </c>
      <c r="Y2011" s="111" t="s">
        <v>498</v>
      </c>
      <c r="Z2011" s="130" t="s">
        <v>757</v>
      </c>
      <c r="AA2011" s="122" t="s">
        <v>200</v>
      </c>
      <c r="AB2011" s="0" t="s">
        <v>12846</v>
      </c>
      <c r="AC2011" s="0" t="s">
        <v>5724</v>
      </c>
      <c r="AD2011" s="111" t="n">
        <v>2019</v>
      </c>
      <c r="AE2011" s="111" t="s">
        <v>198</v>
      </c>
      <c r="AI2011" s="111" t="s">
        <v>294</v>
      </c>
      <c r="AJ2011" s="111" t="s">
        <v>1793</v>
      </c>
      <c r="AK2011" s="0" t="s">
        <v>12846</v>
      </c>
      <c r="AM2011" s="111" t="n">
        <v>2018</v>
      </c>
      <c r="AN2011" s="111" t="s">
        <v>3156</v>
      </c>
      <c r="AU2011" s="0" t="s">
        <v>470</v>
      </c>
      <c r="AZ2011" s="0" t="s">
        <v>12847</v>
      </c>
      <c r="BA2011" s="124" t="s">
        <v>200</v>
      </c>
      <c r="BB2011" s="0" t="s">
        <v>210</v>
      </c>
      <c r="BC2011" s="0" t="s">
        <v>12848</v>
      </c>
      <c r="BD2011" s="0" t="s">
        <v>12849</v>
      </c>
      <c r="BE2011" s="0" t="s">
        <v>12850</v>
      </c>
      <c r="BG2011" s="125"/>
      <c r="BH2011" s="0" t="s">
        <v>253</v>
      </c>
      <c r="BI2011" s="112" t="n">
        <v>3770011615377</v>
      </c>
      <c r="BJ2011" s="126"/>
      <c r="BK2011" s="0" t="s">
        <v>215</v>
      </c>
      <c r="BL2011" s="112" t="n">
        <v>4</v>
      </c>
      <c r="BM2011" s="112" t="n">
        <v>4</v>
      </c>
      <c r="BN2011" s="112" t="n">
        <v>4</v>
      </c>
      <c r="BO2011" s="111" t="n">
        <v>20</v>
      </c>
      <c r="BP2011" s="125"/>
      <c r="BQ2011" s="127" t="s">
        <v>216</v>
      </c>
    </row>
    <row r="2012" customFormat="false" ht="13.8" hidden="false" customHeight="false" outlineLevel="0" collapsed="false">
      <c r="A2012" s="0" t="s">
        <v>12851</v>
      </c>
      <c r="B2012" s="0" t="s">
        <v>11069</v>
      </c>
      <c r="C2012" s="0" t="s">
        <v>1267</v>
      </c>
      <c r="D2012" s="0" t="s">
        <v>1526</v>
      </c>
      <c r="E2012" s="0" t="s">
        <v>194</v>
      </c>
      <c r="F2012" s="0" t="s">
        <v>1509</v>
      </c>
      <c r="G2012" s="0" t="s">
        <v>330</v>
      </c>
      <c r="H2012" s="0" t="s">
        <v>1287</v>
      </c>
      <c r="J2012" s="111" t="n">
        <v>1</v>
      </c>
      <c r="K2012" s="0" t="s">
        <v>198</v>
      </c>
      <c r="L2012" s="0" t="s">
        <v>198</v>
      </c>
      <c r="M2012" s="0" t="s">
        <v>199</v>
      </c>
      <c r="O2012" s="0" t="s">
        <v>200</v>
      </c>
      <c r="Q2012" s="120" t="s">
        <v>200</v>
      </c>
      <c r="R2012" s="0" t="s">
        <v>16</v>
      </c>
      <c r="S2012" s="0" t="s">
        <v>201</v>
      </c>
      <c r="T2012" s="0" t="s">
        <v>198</v>
      </c>
      <c r="U2012" s="0" t="s">
        <v>202</v>
      </c>
      <c r="V2012" s="0" t="s">
        <v>1790</v>
      </c>
      <c r="W2012" s="110" t="s">
        <v>204</v>
      </c>
      <c r="X2012" s="111" t="n">
        <v>2019</v>
      </c>
      <c r="Y2012" s="111" t="s">
        <v>205</v>
      </c>
      <c r="Z2012" s="130" t="s">
        <v>757</v>
      </c>
      <c r="AA2012" s="122" t="s">
        <v>200</v>
      </c>
      <c r="AB2012" s="0" t="s">
        <v>12852</v>
      </c>
      <c r="AC2012" s="0" t="s">
        <v>12853</v>
      </c>
      <c r="AD2012" s="111" t="n">
        <v>2019</v>
      </c>
      <c r="AE2012" s="111" t="s">
        <v>198</v>
      </c>
      <c r="AI2012" s="111" t="s">
        <v>1313</v>
      </c>
      <c r="AJ2012" s="111" t="s">
        <v>4695</v>
      </c>
      <c r="AK2012" s="0" t="s">
        <v>12852</v>
      </c>
      <c r="AM2012" s="111" t="n">
        <v>2009</v>
      </c>
      <c r="AN2012" s="111" t="s">
        <v>208</v>
      </c>
      <c r="AS2012" s="0" t="s">
        <v>7830</v>
      </c>
      <c r="AT2012" s="0" t="s">
        <v>2316</v>
      </c>
      <c r="AU2012" s="0" t="s">
        <v>7831</v>
      </c>
      <c r="AV2012" s="0" t="s">
        <v>200</v>
      </c>
      <c r="AZ2012" s="0" t="s">
        <v>12854</v>
      </c>
      <c r="BA2012" s="124" t="s">
        <v>200</v>
      </c>
      <c r="BB2012" s="0" t="s">
        <v>462</v>
      </c>
      <c r="BC2012" s="0" t="s">
        <v>12855</v>
      </c>
      <c r="BD2012" s="0" t="s">
        <v>12856</v>
      </c>
      <c r="BE2012" s="0" t="s">
        <v>12857</v>
      </c>
      <c r="BG2012" s="125"/>
      <c r="BH2012" s="0" t="s">
        <v>253</v>
      </c>
      <c r="BI2012" s="112" t="n">
        <v>4020628753825</v>
      </c>
      <c r="BJ2012" s="126"/>
      <c r="BK2012" s="0" t="s">
        <v>215</v>
      </c>
      <c r="BL2012" s="112" t="n">
        <v>4</v>
      </c>
      <c r="BM2012" s="112" t="n">
        <v>4</v>
      </c>
      <c r="BN2012" s="112" t="n">
        <v>4</v>
      </c>
      <c r="BO2012" s="111" t="n">
        <v>20</v>
      </c>
      <c r="BP2012" s="125"/>
      <c r="BQ2012" s="127" t="s">
        <v>216</v>
      </c>
    </row>
    <row r="2013" customFormat="false" ht="13.8" hidden="false" customHeight="false" outlineLevel="0" collapsed="false">
      <c r="A2013" s="0" t="s">
        <v>12858</v>
      </c>
      <c r="B2013" s="0" t="s">
        <v>11069</v>
      </c>
      <c r="C2013" s="0" t="s">
        <v>558</v>
      </c>
      <c r="D2013" s="0" t="s">
        <v>193</v>
      </c>
      <c r="E2013" s="0" t="s">
        <v>194</v>
      </c>
      <c r="F2013" s="0" t="s">
        <v>195</v>
      </c>
      <c r="G2013" s="0" t="s">
        <v>196</v>
      </c>
      <c r="H2013" s="0" t="s">
        <v>197</v>
      </c>
      <c r="J2013" s="111" t="n">
        <v>4</v>
      </c>
      <c r="K2013" s="0" t="s">
        <v>198</v>
      </c>
      <c r="L2013" s="0" t="s">
        <v>533</v>
      </c>
      <c r="M2013" s="0" t="s">
        <v>199</v>
      </c>
      <c r="Q2013" s="120"/>
      <c r="R2013" s="0" t="s">
        <v>16</v>
      </c>
      <c r="S2013" s="0" t="s">
        <v>201</v>
      </c>
      <c r="T2013" s="0" t="s">
        <v>198</v>
      </c>
      <c r="U2013" s="0" t="s">
        <v>202</v>
      </c>
      <c r="V2013" s="0" t="s">
        <v>1790</v>
      </c>
      <c r="W2013" s="110" t="s">
        <v>204</v>
      </c>
      <c r="X2013" s="111" t="n">
        <v>2020</v>
      </c>
      <c r="Y2013" s="111" t="s">
        <v>205</v>
      </c>
      <c r="Z2013" s="111" t="s">
        <v>198</v>
      </c>
      <c r="AA2013" s="122"/>
      <c r="AB2013" s="0" t="s">
        <v>8413</v>
      </c>
      <c r="AC2013" s="0" t="s">
        <v>5335</v>
      </c>
      <c r="AD2013" s="111" t="n">
        <v>2020</v>
      </c>
      <c r="AE2013" s="111" t="s">
        <v>198</v>
      </c>
      <c r="AI2013" s="111" t="s">
        <v>207</v>
      </c>
      <c r="AK2013" s="111" t="str">
        <f aca="false">(AB2013)</f>
        <v>Lizardcube</v>
      </c>
      <c r="AM2013" s="111" t="n">
        <f aca="false">AD2013</f>
        <v>2020</v>
      </c>
      <c r="AN2013" s="111" t="s">
        <v>510</v>
      </c>
      <c r="AO2013" s="0" t="s">
        <v>609</v>
      </c>
      <c r="AP2013" s="0" t="s">
        <v>200</v>
      </c>
      <c r="AS2013" s="0" t="s">
        <v>1101</v>
      </c>
      <c r="AT2013" s="0" t="s">
        <v>1102</v>
      </c>
      <c r="AU2013" s="0" t="s">
        <v>200</v>
      </c>
      <c r="AW2013" s="0" t="s">
        <v>404</v>
      </c>
      <c r="AZ2013" s="0" t="s">
        <v>12859</v>
      </c>
      <c r="BA2013" s="124" t="s">
        <v>200</v>
      </c>
      <c r="BB2013" s="0" t="s">
        <v>248</v>
      </c>
      <c r="BC2013" s="0" t="s">
        <v>12860</v>
      </c>
      <c r="BD2013" s="0" t="s">
        <v>12861</v>
      </c>
      <c r="BE2013" s="0" t="s">
        <v>12862</v>
      </c>
      <c r="BG2013" s="125"/>
      <c r="BH2013" s="0" t="s">
        <v>253</v>
      </c>
      <c r="BI2013" s="112" t="n">
        <v>5060264375325</v>
      </c>
      <c r="BJ2013" s="126"/>
      <c r="BK2013" s="0" t="s">
        <v>215</v>
      </c>
      <c r="BL2013" s="112" t="n">
        <v>4</v>
      </c>
      <c r="BM2013" s="112" t="n">
        <v>4</v>
      </c>
      <c r="BN2013" s="112" t="n">
        <v>4</v>
      </c>
      <c r="BO2013" s="111" t="n">
        <v>20</v>
      </c>
      <c r="BP2013" s="125"/>
      <c r="BQ2013" s="127" t="s">
        <v>216</v>
      </c>
    </row>
    <row r="2014" customFormat="false" ht="13.8" hidden="false" customHeight="false" outlineLevel="0" collapsed="false">
      <c r="A2014" s="0" t="s">
        <v>12863</v>
      </c>
      <c r="B2014" s="0" t="s">
        <v>11069</v>
      </c>
      <c r="C2014" s="0" t="s">
        <v>4681</v>
      </c>
      <c r="D2014" s="0" t="s">
        <v>5239</v>
      </c>
      <c r="E2014" s="0" t="s">
        <v>313</v>
      </c>
      <c r="F2014" s="0" t="s">
        <v>195</v>
      </c>
      <c r="G2014" s="0" t="s">
        <v>424</v>
      </c>
      <c r="H2014" s="0" t="s">
        <v>4389</v>
      </c>
      <c r="J2014" s="111" t="n">
        <v>4</v>
      </c>
      <c r="K2014" s="0" t="s">
        <v>198</v>
      </c>
      <c r="L2014" s="0" t="s">
        <v>456</v>
      </c>
      <c r="M2014" s="0" t="s">
        <v>199</v>
      </c>
      <c r="Q2014" s="120"/>
      <c r="R2014" s="0" t="s">
        <v>16</v>
      </c>
      <c r="S2014" s="0" t="s">
        <v>201</v>
      </c>
      <c r="T2014" s="0" t="s">
        <v>198</v>
      </c>
      <c r="U2014" s="0" t="s">
        <v>285</v>
      </c>
      <c r="V2014" s="0" t="s">
        <v>1790</v>
      </c>
      <c r="W2014" s="110" t="s">
        <v>204</v>
      </c>
      <c r="X2014" s="111" t="n">
        <v>2021</v>
      </c>
      <c r="Z2014" s="111" t="s">
        <v>221</v>
      </c>
      <c r="AA2014" s="122" t="s">
        <v>200</v>
      </c>
      <c r="AB2014" s="128" t="s">
        <v>12864</v>
      </c>
      <c r="AC2014" s="0" t="s">
        <v>12550</v>
      </c>
      <c r="AD2014" s="111" t="s">
        <v>198</v>
      </c>
      <c r="AE2014" s="111" t="s">
        <v>5241</v>
      </c>
      <c r="AI2014" s="111" t="s">
        <v>294</v>
      </c>
      <c r="AJ2014" s="111" t="s">
        <v>1793</v>
      </c>
      <c r="AK2014" s="128" t="s">
        <v>12864</v>
      </c>
      <c r="AM2014" s="111" t="n">
        <v>2017</v>
      </c>
      <c r="AN2014" s="111" t="s">
        <v>5295</v>
      </c>
      <c r="AR2014" s="0" t="s">
        <v>1455</v>
      </c>
      <c r="AU2014" s="0" t="s">
        <v>227</v>
      </c>
      <c r="AZ2014" s="0" t="s">
        <v>12865</v>
      </c>
      <c r="BA2014" s="124" t="s">
        <v>200</v>
      </c>
      <c r="BB2014" s="0" t="s">
        <v>248</v>
      </c>
      <c r="BC2014" s="0" t="s">
        <v>12866</v>
      </c>
      <c r="BD2014" s="0" t="s">
        <v>12867</v>
      </c>
      <c r="BE2014" s="0" t="s">
        <v>12868</v>
      </c>
      <c r="BG2014" s="125"/>
      <c r="BH2014" s="0" t="s">
        <v>6150</v>
      </c>
      <c r="BI2014" s="112" t="n">
        <v>860005566112</v>
      </c>
      <c r="BJ2014" s="126"/>
      <c r="BK2014" s="0" t="s">
        <v>215</v>
      </c>
      <c r="BL2014" s="112" t="n">
        <v>4</v>
      </c>
      <c r="BM2014" s="112" t="n">
        <v>4</v>
      </c>
      <c r="BN2014" s="112" t="n">
        <v>4</v>
      </c>
      <c r="BO2014" s="111" t="n">
        <v>30</v>
      </c>
      <c r="BP2014" s="125"/>
      <c r="BQ2014" s="127"/>
    </row>
    <row r="2015" customFormat="false" ht="13.8" hidden="false" customHeight="false" outlineLevel="0" collapsed="false">
      <c r="A2015" s="0" t="s">
        <v>12869</v>
      </c>
      <c r="B2015" s="0" t="s">
        <v>11069</v>
      </c>
      <c r="C2015" s="0" t="s">
        <v>6524</v>
      </c>
      <c r="D2015" s="0" t="s">
        <v>1333</v>
      </c>
      <c r="E2015" s="0" t="s">
        <v>194</v>
      </c>
      <c r="F2015" s="0" t="s">
        <v>195</v>
      </c>
      <c r="G2015" s="0" t="s">
        <v>330</v>
      </c>
      <c r="H2015" s="0" t="s">
        <v>197</v>
      </c>
      <c r="J2015" s="111" t="n">
        <v>1</v>
      </c>
      <c r="K2015" s="0" t="s">
        <v>8612</v>
      </c>
      <c r="L2015" s="0" t="s">
        <v>392</v>
      </c>
      <c r="M2015" s="0" t="s">
        <v>199</v>
      </c>
      <c r="O2015" s="0" t="s">
        <v>200</v>
      </c>
      <c r="Q2015" s="120" t="s">
        <v>200</v>
      </c>
      <c r="R2015" s="0" t="s">
        <v>16</v>
      </c>
      <c r="S2015" s="0" t="s">
        <v>201</v>
      </c>
      <c r="T2015" s="0" t="s">
        <v>198</v>
      </c>
      <c r="U2015" s="0" t="s">
        <v>202</v>
      </c>
      <c r="V2015" s="0" t="s">
        <v>1790</v>
      </c>
      <c r="W2015" s="110" t="s">
        <v>204</v>
      </c>
      <c r="X2015" s="111" t="n">
        <v>2019</v>
      </c>
      <c r="Z2015" s="111" t="s">
        <v>757</v>
      </c>
      <c r="AA2015" s="122" t="s">
        <v>200</v>
      </c>
      <c r="AB2015" s="0" t="s">
        <v>4184</v>
      </c>
      <c r="AC2015" s="0" t="s">
        <v>4644</v>
      </c>
      <c r="AD2015" s="111" t="n">
        <v>2019</v>
      </c>
      <c r="AE2015" s="111" t="s">
        <v>222</v>
      </c>
      <c r="AI2015" s="111" t="s">
        <v>207</v>
      </c>
      <c r="AK2015" s="0" t="s">
        <v>4184</v>
      </c>
      <c r="AL2015" s="0" t="s">
        <v>216</v>
      </c>
      <c r="AM2015" s="111" t="n">
        <v>2010</v>
      </c>
      <c r="AN2015" s="111" t="s">
        <v>208</v>
      </c>
      <c r="AP2015" s="0" t="s">
        <v>610</v>
      </c>
      <c r="AQ2015" s="0" t="s">
        <v>200</v>
      </c>
      <c r="AS2015" s="0" t="s">
        <v>611</v>
      </c>
      <c r="AT2015" s="0" t="s">
        <v>4594</v>
      </c>
      <c r="AV2015" s="0" t="s">
        <v>4186</v>
      </c>
      <c r="AZ2015" s="0" t="s">
        <v>12870</v>
      </c>
      <c r="BA2015" s="124" t="s">
        <v>200</v>
      </c>
      <c r="BB2015" s="0" t="s">
        <v>248</v>
      </c>
      <c r="BC2015" s="0" t="s">
        <v>12871</v>
      </c>
      <c r="BE2015" s="0" t="s">
        <v>12872</v>
      </c>
      <c r="BF2015" s="0" t="s">
        <v>12873</v>
      </c>
      <c r="BG2015" s="125" t="s">
        <v>200</v>
      </c>
      <c r="BH2015" s="0" t="s">
        <v>253</v>
      </c>
      <c r="BI2015" s="112" t="n">
        <v>3391892003765</v>
      </c>
      <c r="BJ2015" s="126" t="s">
        <v>200</v>
      </c>
      <c r="BK2015" s="0" t="s">
        <v>215</v>
      </c>
      <c r="BL2015" s="112" t="n">
        <v>4</v>
      </c>
      <c r="BM2015" s="112" t="n">
        <v>4</v>
      </c>
      <c r="BN2015" s="112" t="n">
        <v>4</v>
      </c>
      <c r="BO2015" s="111" t="n">
        <v>20</v>
      </c>
      <c r="BP2015" s="125" t="s">
        <v>200</v>
      </c>
      <c r="BQ2015" s="127" t="s">
        <v>216</v>
      </c>
    </row>
    <row r="2016" customFormat="false" ht="13.8" hidden="false" customHeight="false" outlineLevel="0" collapsed="false">
      <c r="A2016" s="0" t="s">
        <v>12874</v>
      </c>
      <c r="B2016" s="0" t="s">
        <v>11069</v>
      </c>
      <c r="C2016" s="0" t="s">
        <v>2304</v>
      </c>
      <c r="D2016" s="0" t="s">
        <v>5032</v>
      </c>
      <c r="E2016" s="0" t="s">
        <v>194</v>
      </c>
      <c r="F2016" s="0" t="s">
        <v>195</v>
      </c>
      <c r="G2016" s="0" t="s">
        <v>330</v>
      </c>
      <c r="H2016" s="0" t="s">
        <v>197</v>
      </c>
      <c r="J2016" s="111" t="n">
        <v>1</v>
      </c>
      <c r="K2016" s="0" t="s">
        <v>198</v>
      </c>
      <c r="L2016" s="0" t="s">
        <v>198</v>
      </c>
      <c r="M2016" s="0" t="s">
        <v>199</v>
      </c>
      <c r="Q2016" s="120"/>
      <c r="R2016" s="0" t="s">
        <v>16</v>
      </c>
      <c r="S2016" s="0" t="s">
        <v>201</v>
      </c>
      <c r="T2016" s="0" t="s">
        <v>198</v>
      </c>
      <c r="U2016" s="0" t="s">
        <v>202</v>
      </c>
      <c r="V2016" s="0" t="s">
        <v>1790</v>
      </c>
      <c r="W2016" s="110" t="s">
        <v>204</v>
      </c>
      <c r="X2016" s="111" t="n">
        <v>2019</v>
      </c>
      <c r="Y2016" s="111" t="s">
        <v>498</v>
      </c>
      <c r="Z2016" s="111" t="s">
        <v>221</v>
      </c>
      <c r="AA2016" s="122" t="s">
        <v>200</v>
      </c>
      <c r="AB2016" s="0" t="s">
        <v>12875</v>
      </c>
      <c r="AC2016" s="0" t="s">
        <v>11253</v>
      </c>
      <c r="AD2016" s="111" t="n">
        <v>2019</v>
      </c>
      <c r="AE2016" s="111" t="s">
        <v>198</v>
      </c>
      <c r="AI2016" s="111" t="s">
        <v>294</v>
      </c>
      <c r="AJ2016" s="111" t="s">
        <v>1793</v>
      </c>
      <c r="AK2016" s="111" t="s">
        <v>12875</v>
      </c>
      <c r="AM2016" s="111" t="n">
        <v>2019</v>
      </c>
      <c r="AN2016" s="111" t="s">
        <v>3156</v>
      </c>
      <c r="AU2016" s="0" t="s">
        <v>227</v>
      </c>
      <c r="AZ2016" s="0" t="s">
        <v>12876</v>
      </c>
      <c r="BA2016" s="124" t="s">
        <v>200</v>
      </c>
      <c r="BB2016" s="0" t="s">
        <v>248</v>
      </c>
      <c r="BC2016" s="0" t="s">
        <v>12877</v>
      </c>
      <c r="BE2016" s="0" t="s">
        <v>12287</v>
      </c>
      <c r="BG2016" s="125"/>
      <c r="BH2016" s="0" t="s">
        <v>253</v>
      </c>
      <c r="BI2016" s="112" t="n">
        <v>5056280415695</v>
      </c>
      <c r="BJ2016" s="126"/>
      <c r="BK2016" s="0" t="s">
        <v>215</v>
      </c>
      <c r="BL2016" s="112" t="n">
        <v>4</v>
      </c>
      <c r="BM2016" s="112" t="n">
        <v>4</v>
      </c>
      <c r="BN2016" s="112" t="n">
        <v>4</v>
      </c>
      <c r="BO2016" s="111" t="n">
        <v>20</v>
      </c>
      <c r="BP2016" s="125"/>
      <c r="BQ2016" s="127"/>
    </row>
    <row r="2017" customFormat="false" ht="13.8" hidden="false" customHeight="false" outlineLevel="0" collapsed="false">
      <c r="A2017" s="0" t="s">
        <v>12878</v>
      </c>
      <c r="B2017" s="0" t="s">
        <v>11069</v>
      </c>
      <c r="C2017" s="0" t="s">
        <v>1394</v>
      </c>
      <c r="D2017" s="0" t="s">
        <v>1333</v>
      </c>
      <c r="E2017" s="0" t="s">
        <v>284</v>
      </c>
      <c r="F2017" s="0" t="s">
        <v>399</v>
      </c>
      <c r="G2017" s="0" t="s">
        <v>848</v>
      </c>
      <c r="H2017" s="0" t="s">
        <v>197</v>
      </c>
      <c r="J2017" s="133" t="n">
        <v>1</v>
      </c>
      <c r="K2017" s="133" t="s">
        <v>198</v>
      </c>
      <c r="L2017" s="0" t="s">
        <v>198</v>
      </c>
      <c r="M2017" s="0" t="s">
        <v>235</v>
      </c>
      <c r="O2017" s="0" t="s">
        <v>237</v>
      </c>
      <c r="P2017" s="0" t="s">
        <v>238</v>
      </c>
      <c r="Q2017" s="120"/>
      <c r="R2017" s="0" t="s">
        <v>16</v>
      </c>
      <c r="S2017" s="0" t="s">
        <v>5247</v>
      </c>
      <c r="T2017" s="0" t="s">
        <v>198</v>
      </c>
      <c r="U2017" s="0" t="s">
        <v>202</v>
      </c>
      <c r="V2017" s="0" t="s">
        <v>1790</v>
      </c>
      <c r="W2017" s="110" t="s">
        <v>204</v>
      </c>
      <c r="X2017" s="111" t="n">
        <v>2020</v>
      </c>
      <c r="Y2017" s="111" t="s">
        <v>1624</v>
      </c>
      <c r="Z2017" s="111" t="s">
        <v>221</v>
      </c>
      <c r="AA2017" s="122" t="s">
        <v>200</v>
      </c>
      <c r="AB2017" s="0" t="s">
        <v>9448</v>
      </c>
      <c r="AC2017" s="0" t="s">
        <v>9448</v>
      </c>
      <c r="AD2017" s="111" t="n">
        <v>2020</v>
      </c>
      <c r="AE2017" s="111" t="s">
        <v>222</v>
      </c>
      <c r="AG2017" s="111" t="s">
        <v>241</v>
      </c>
      <c r="AH2017" s="111" t="s">
        <v>2522</v>
      </c>
      <c r="AI2017" s="111" t="s">
        <v>294</v>
      </c>
      <c r="AJ2017" s="111" t="s">
        <v>12879</v>
      </c>
      <c r="AK2017" s="111" t="s">
        <v>9448</v>
      </c>
      <c r="AM2017" s="111" t="s">
        <v>849</v>
      </c>
      <c r="AN2017" s="111" t="s">
        <v>208</v>
      </c>
      <c r="AO2017" s="0" t="s">
        <v>4360</v>
      </c>
      <c r="AP2017" s="0" t="s">
        <v>200</v>
      </c>
      <c r="AS2017" s="0" t="s">
        <v>9449</v>
      </c>
      <c r="AZ2017" s="0" t="s">
        <v>12880</v>
      </c>
      <c r="BA2017" s="124" t="s">
        <v>200</v>
      </c>
      <c r="BB2017" s="0" t="s">
        <v>248</v>
      </c>
      <c r="BC2017" s="0" t="s">
        <v>12881</v>
      </c>
      <c r="BD2017" s="0" t="s">
        <v>12882</v>
      </c>
      <c r="BE2017" s="0" t="s">
        <v>12883</v>
      </c>
      <c r="BG2017" s="125"/>
      <c r="BH2017" s="0" t="s">
        <v>253</v>
      </c>
      <c r="BI2017" s="112" t="n">
        <v>45496426675</v>
      </c>
      <c r="BJ2017" s="126"/>
      <c r="BK2017" s="0" t="s">
        <v>215</v>
      </c>
      <c r="BL2017" s="112" t="n">
        <v>4</v>
      </c>
      <c r="BM2017" s="112" t="n">
        <v>4</v>
      </c>
      <c r="BN2017" s="112" t="n">
        <v>4</v>
      </c>
      <c r="BO2017" s="111" t="n">
        <v>20</v>
      </c>
      <c r="BP2017" s="125"/>
      <c r="BQ2017" s="127"/>
    </row>
    <row r="2018" customFormat="false" ht="13.8" hidden="false" customHeight="false" outlineLevel="0" collapsed="false">
      <c r="A2018" s="0" t="s">
        <v>12884</v>
      </c>
      <c r="B2018" s="0" t="s">
        <v>11069</v>
      </c>
      <c r="C2018" s="131" t="s">
        <v>1394</v>
      </c>
      <c r="D2018" s="131" t="s">
        <v>1333</v>
      </c>
      <c r="E2018" s="0" t="s">
        <v>12885</v>
      </c>
      <c r="F2018" s="0" t="s">
        <v>399</v>
      </c>
      <c r="G2018" s="0" t="s">
        <v>12886</v>
      </c>
      <c r="H2018" s="0" t="s">
        <v>838</v>
      </c>
      <c r="I2018" s="0" t="s">
        <v>2367</v>
      </c>
      <c r="J2018" s="111" t="n">
        <v>4</v>
      </c>
      <c r="K2018" s="0" t="s">
        <v>198</v>
      </c>
      <c r="L2018" s="0" t="s">
        <v>533</v>
      </c>
      <c r="M2018" s="0" t="s">
        <v>274</v>
      </c>
      <c r="O2018" s="0" t="s">
        <v>9918</v>
      </c>
      <c r="P2018" s="0" t="s">
        <v>238</v>
      </c>
      <c r="Q2018" s="120" t="s">
        <v>200</v>
      </c>
      <c r="R2018" s="0" t="s">
        <v>16</v>
      </c>
      <c r="S2018" s="0" t="s">
        <v>201</v>
      </c>
      <c r="T2018" s="0" t="s">
        <v>198</v>
      </c>
      <c r="U2018" s="0" t="s">
        <v>202</v>
      </c>
      <c r="V2018" s="0" t="s">
        <v>1790</v>
      </c>
      <c r="W2018" s="110" t="s">
        <v>204</v>
      </c>
      <c r="X2018" s="111" t="n">
        <v>2021</v>
      </c>
      <c r="Y2018" s="130" t="s">
        <v>1624</v>
      </c>
      <c r="Z2018" s="111" t="s">
        <v>221</v>
      </c>
      <c r="AA2018" s="122" t="s">
        <v>200</v>
      </c>
      <c r="AB2018" s="0" t="s">
        <v>9448</v>
      </c>
      <c r="AC2018" s="0" t="s">
        <v>9448</v>
      </c>
      <c r="AD2018" s="111" t="n">
        <v>2021</v>
      </c>
      <c r="AE2018" s="111" t="s">
        <v>222</v>
      </c>
      <c r="AG2018" s="111" t="s">
        <v>241</v>
      </c>
      <c r="AH2018" s="111" t="s">
        <v>1051</v>
      </c>
      <c r="AI2018" s="111" t="s">
        <v>294</v>
      </c>
      <c r="AJ2018" s="111" t="s">
        <v>12608</v>
      </c>
      <c r="AK2018" s="111" t="s">
        <v>9448</v>
      </c>
      <c r="AM2018" s="111" t="n">
        <v>2013</v>
      </c>
      <c r="AN2018" s="111" t="s">
        <v>208</v>
      </c>
      <c r="AR2018" s="0" t="s">
        <v>371</v>
      </c>
      <c r="AS2018" s="0" t="s">
        <v>9449</v>
      </c>
      <c r="AT2018" s="0" t="s">
        <v>339</v>
      </c>
      <c r="AV2018" s="104" t="s">
        <v>11024</v>
      </c>
      <c r="AW2018" s="104" t="s">
        <v>9626</v>
      </c>
      <c r="AX2018" s="104"/>
      <c r="AY2018" s="104"/>
      <c r="AZ2018" s="0" t="s">
        <v>12887</v>
      </c>
      <c r="BA2018" s="124" t="s">
        <v>200</v>
      </c>
      <c r="BB2018" s="0" t="s">
        <v>462</v>
      </c>
      <c r="BC2018" s="0" t="s">
        <v>11026</v>
      </c>
      <c r="BD2018" s="0" t="s">
        <v>8761</v>
      </c>
      <c r="BE2018" s="0" t="s">
        <v>11027</v>
      </c>
      <c r="BG2018" s="125" t="s">
        <v>200</v>
      </c>
      <c r="BH2018" s="0" t="s">
        <v>253</v>
      </c>
      <c r="BI2018" s="112" t="n">
        <v>45496426958</v>
      </c>
      <c r="BJ2018" s="126" t="s">
        <v>200</v>
      </c>
      <c r="BK2018" s="0" t="s">
        <v>215</v>
      </c>
      <c r="BL2018" s="112" t="n">
        <v>4</v>
      </c>
      <c r="BM2018" s="112" t="n">
        <v>4</v>
      </c>
      <c r="BN2018" s="112" t="n">
        <v>4</v>
      </c>
      <c r="BO2018" s="111" t="n">
        <v>20</v>
      </c>
      <c r="BP2018" s="125" t="s">
        <v>200</v>
      </c>
      <c r="BQ2018" s="127" t="s">
        <v>200</v>
      </c>
    </row>
    <row r="2019" customFormat="false" ht="13.8" hidden="false" customHeight="false" outlineLevel="0" collapsed="false">
      <c r="A2019" s="0" t="s">
        <v>12888</v>
      </c>
      <c r="B2019" s="0" t="s">
        <v>11069</v>
      </c>
      <c r="C2019" s="131" t="s">
        <v>5078</v>
      </c>
      <c r="D2019" s="131" t="s">
        <v>1452</v>
      </c>
      <c r="E2019" s="0" t="s">
        <v>194</v>
      </c>
      <c r="F2019" s="0" t="s">
        <v>195</v>
      </c>
      <c r="G2019" s="0" t="s">
        <v>196</v>
      </c>
      <c r="H2019" s="0" t="s">
        <v>197</v>
      </c>
      <c r="I2019" s="131"/>
      <c r="J2019" s="111" t="n">
        <v>2</v>
      </c>
      <c r="K2019" s="0" t="s">
        <v>2825</v>
      </c>
      <c r="L2019" s="0" t="s">
        <v>533</v>
      </c>
      <c r="M2019" s="0" t="s">
        <v>274</v>
      </c>
      <c r="O2019" s="0" t="s">
        <v>534</v>
      </c>
      <c r="Q2019" s="120" t="s">
        <v>200</v>
      </c>
      <c r="R2019" s="0" t="s">
        <v>16</v>
      </c>
      <c r="S2019" s="0" t="s">
        <v>201</v>
      </c>
      <c r="T2019" s="0" t="s">
        <v>198</v>
      </c>
      <c r="U2019" s="0" t="s">
        <v>202</v>
      </c>
      <c r="V2019" s="0" t="s">
        <v>1790</v>
      </c>
      <c r="W2019" s="110" t="s">
        <v>204</v>
      </c>
      <c r="X2019" s="111" t="n">
        <v>2019</v>
      </c>
      <c r="Y2019" s="111" t="s">
        <v>1624</v>
      </c>
      <c r="Z2019" s="111" t="s">
        <v>221</v>
      </c>
      <c r="AA2019" s="122" t="s">
        <v>200</v>
      </c>
      <c r="AB2019" s="0" t="s">
        <v>9448</v>
      </c>
      <c r="AC2019" s="0" t="s">
        <v>9448</v>
      </c>
      <c r="AD2019" s="111" t="n">
        <v>2019</v>
      </c>
      <c r="AE2019" s="111" t="s">
        <v>222</v>
      </c>
      <c r="AG2019" s="111" t="s">
        <v>241</v>
      </c>
      <c r="AH2019" s="111" t="s">
        <v>2370</v>
      </c>
      <c r="AI2019" s="111" t="s">
        <v>207</v>
      </c>
      <c r="AK2019" s="111" t="str">
        <f aca="false">(AB2019)</f>
        <v>Nintendo</v>
      </c>
      <c r="AM2019" s="111" t="n">
        <f aca="false">AD2019</f>
        <v>2019</v>
      </c>
      <c r="AN2019" s="111" t="s">
        <v>208</v>
      </c>
      <c r="AO2019" s="131" t="s">
        <v>11029</v>
      </c>
      <c r="AP2019" s="0" t="s">
        <v>200</v>
      </c>
      <c r="AR2019" s="0" t="s">
        <v>371</v>
      </c>
      <c r="AS2019" s="0" t="s">
        <v>9449</v>
      </c>
      <c r="AZ2019" s="0" t="s">
        <v>12889</v>
      </c>
      <c r="BA2019" s="124" t="s">
        <v>200</v>
      </c>
      <c r="BB2019" s="0" t="s">
        <v>462</v>
      </c>
      <c r="BC2019" s="0" t="s">
        <v>12890</v>
      </c>
      <c r="BE2019" s="0" t="s">
        <v>12891</v>
      </c>
      <c r="BG2019" s="125"/>
      <c r="BH2019" s="0" t="s">
        <v>253</v>
      </c>
      <c r="BI2019" s="112" t="n">
        <v>45496424350</v>
      </c>
      <c r="BJ2019" s="126"/>
      <c r="BK2019" s="0" t="s">
        <v>215</v>
      </c>
      <c r="BL2019" s="112" t="n">
        <v>4</v>
      </c>
      <c r="BM2019" s="112" t="n">
        <v>4</v>
      </c>
      <c r="BN2019" s="112" t="n">
        <v>4</v>
      </c>
      <c r="BO2019" s="111" t="n">
        <v>20</v>
      </c>
      <c r="BP2019" s="125"/>
      <c r="BQ2019" s="127" t="s">
        <v>216</v>
      </c>
    </row>
    <row r="2020" customFormat="false" ht="13.8" hidden="false" customHeight="false" outlineLevel="0" collapsed="false">
      <c r="A2020" s="0" t="s">
        <v>12892</v>
      </c>
      <c r="B2020" s="0" t="s">
        <v>11069</v>
      </c>
      <c r="C2020" s="131" t="s">
        <v>1394</v>
      </c>
      <c r="D2020" s="131" t="s">
        <v>1333</v>
      </c>
      <c r="E2020" s="0" t="s">
        <v>284</v>
      </c>
      <c r="F2020" s="0" t="s">
        <v>195</v>
      </c>
      <c r="G2020" s="0" t="s">
        <v>196</v>
      </c>
      <c r="H2020" s="0" t="s">
        <v>197</v>
      </c>
      <c r="J2020" s="111" t="n">
        <v>2</v>
      </c>
      <c r="K2020" s="0" t="s">
        <v>198</v>
      </c>
      <c r="L2020" s="0" t="s">
        <v>533</v>
      </c>
      <c r="M2020" s="0" t="s">
        <v>199</v>
      </c>
      <c r="O2020" s="0" t="s">
        <v>534</v>
      </c>
      <c r="Q2020" s="120" t="s">
        <v>200</v>
      </c>
      <c r="R2020" s="0" t="s">
        <v>16</v>
      </c>
      <c r="S2020" s="0" t="s">
        <v>201</v>
      </c>
      <c r="T2020" s="0" t="s">
        <v>198</v>
      </c>
      <c r="U2020" s="0" t="s">
        <v>202</v>
      </c>
      <c r="V2020" s="0" t="s">
        <v>1790</v>
      </c>
      <c r="W2020" s="110" t="s">
        <v>204</v>
      </c>
      <c r="X2020" s="111" t="n">
        <v>2017</v>
      </c>
      <c r="Y2020" s="130" t="s">
        <v>1624</v>
      </c>
      <c r="Z2020" s="111" t="s">
        <v>221</v>
      </c>
      <c r="AA2020" s="122" t="s">
        <v>200</v>
      </c>
      <c r="AB2020" s="0" t="s">
        <v>9448</v>
      </c>
      <c r="AC2020" s="0" t="s">
        <v>9448</v>
      </c>
      <c r="AD2020" s="111" t="n">
        <v>2017</v>
      </c>
      <c r="AE2020" s="130" t="s">
        <v>222</v>
      </c>
      <c r="AF2020" s="130"/>
      <c r="AG2020" s="111" t="s">
        <v>241</v>
      </c>
      <c r="AH2020" s="130" t="s">
        <v>12893</v>
      </c>
      <c r="AI2020" s="111" t="s">
        <v>207</v>
      </c>
      <c r="AK2020" s="111" t="str">
        <f aca="false">(AB2020)</f>
        <v>Nintendo</v>
      </c>
      <c r="AM2020" s="111" t="n">
        <f aca="false">AD2020</f>
        <v>2017</v>
      </c>
      <c r="AN2020" s="111" t="s">
        <v>208</v>
      </c>
      <c r="AO2020" s="0" t="s">
        <v>10443</v>
      </c>
      <c r="AP2020" s="0" t="s">
        <v>200</v>
      </c>
      <c r="AS2020" s="0" t="s">
        <v>9449</v>
      </c>
      <c r="AT2020" s="0" t="s">
        <v>12894</v>
      </c>
      <c r="AU2020" s="0" t="s">
        <v>200</v>
      </c>
      <c r="AV2020" s="0" t="s">
        <v>200</v>
      </c>
      <c r="AW2020" s="0" t="s">
        <v>9626</v>
      </c>
      <c r="AZ2020" s="0" t="s">
        <v>12895</v>
      </c>
      <c r="BA2020" s="124" t="s">
        <v>200</v>
      </c>
      <c r="BB2020" s="0" t="s">
        <v>248</v>
      </c>
      <c r="BC2020" s="0" t="s">
        <v>12896</v>
      </c>
      <c r="BD2020" s="0" t="s">
        <v>12897</v>
      </c>
      <c r="BE2020" s="0" t="s">
        <v>12898</v>
      </c>
      <c r="BF2020" s="0" t="s">
        <v>12899</v>
      </c>
      <c r="BG2020" s="125" t="s">
        <v>200</v>
      </c>
      <c r="BH2020" s="0" t="s">
        <v>253</v>
      </c>
      <c r="BI2020" s="112" t="n">
        <v>45496420888</v>
      </c>
      <c r="BJ2020" s="126" t="s">
        <v>200</v>
      </c>
      <c r="BK2020" s="0" t="s">
        <v>215</v>
      </c>
      <c r="BL2020" s="112" t="n">
        <v>4</v>
      </c>
      <c r="BM2020" s="112" t="n">
        <v>4</v>
      </c>
      <c r="BN2020" s="112" t="n">
        <v>4</v>
      </c>
      <c r="BO2020" s="111" t="n">
        <v>20</v>
      </c>
      <c r="BP2020" s="125" t="s">
        <v>200</v>
      </c>
      <c r="BQ2020" s="127" t="s">
        <v>216</v>
      </c>
    </row>
    <row r="2021" customFormat="false" ht="13.8" hidden="false" customHeight="false" outlineLevel="0" collapsed="false">
      <c r="A2021" s="0" t="s">
        <v>12900</v>
      </c>
      <c r="B2021" s="0" t="s">
        <v>11069</v>
      </c>
      <c r="C2021" s="0" t="s">
        <v>2128</v>
      </c>
      <c r="D2021" s="0" t="s">
        <v>1333</v>
      </c>
      <c r="E2021" s="0" t="s">
        <v>313</v>
      </c>
      <c r="F2021" s="0" t="s">
        <v>314</v>
      </c>
      <c r="G2021" s="0" t="s">
        <v>391</v>
      </c>
      <c r="H2021" s="0" t="s">
        <v>838</v>
      </c>
      <c r="I2021" s="0" t="s">
        <v>594</v>
      </c>
      <c r="J2021" s="111" t="n">
        <v>4</v>
      </c>
      <c r="K2021" s="0" t="s">
        <v>2825</v>
      </c>
      <c r="L2021" s="0" t="s">
        <v>456</v>
      </c>
      <c r="M2021" s="0" t="s">
        <v>274</v>
      </c>
      <c r="O2021" s="0" t="s">
        <v>6250</v>
      </c>
      <c r="Q2021" s="120" t="s">
        <v>200</v>
      </c>
      <c r="R2021" s="0" t="s">
        <v>16</v>
      </c>
      <c r="S2021" s="0" t="s">
        <v>201</v>
      </c>
      <c r="T2021" s="0" t="s">
        <v>198</v>
      </c>
      <c r="U2021" s="0" t="s">
        <v>202</v>
      </c>
      <c r="V2021" s="0" t="s">
        <v>1790</v>
      </c>
      <c r="W2021" s="110" t="s">
        <v>204</v>
      </c>
      <c r="X2021" s="111" t="n">
        <v>2018</v>
      </c>
      <c r="Y2021" s="130" t="s">
        <v>1624</v>
      </c>
      <c r="Z2021" s="111" t="s">
        <v>198</v>
      </c>
      <c r="AA2021" s="122" t="s">
        <v>200</v>
      </c>
      <c r="AB2021" s="0" t="s">
        <v>10584</v>
      </c>
      <c r="AC2021" s="0" t="s">
        <v>9448</v>
      </c>
      <c r="AD2021" s="111" t="n">
        <v>2018</v>
      </c>
      <c r="AE2021" s="130" t="s">
        <v>222</v>
      </c>
      <c r="AF2021" s="130"/>
      <c r="AG2021" s="111" t="s">
        <v>241</v>
      </c>
      <c r="AH2021" s="111" t="s">
        <v>6395</v>
      </c>
      <c r="AI2021" s="111" t="s">
        <v>207</v>
      </c>
      <c r="AK2021" s="111" t="str">
        <f aca="false">(AB2021)</f>
        <v>Nd cube</v>
      </c>
      <c r="AM2021" s="111" t="n">
        <f aca="false">AD2021</f>
        <v>2018</v>
      </c>
      <c r="AN2021" s="111" t="s">
        <v>208</v>
      </c>
      <c r="AO2021" s="0" t="s">
        <v>12901</v>
      </c>
      <c r="AP2021" s="0" t="s">
        <v>200</v>
      </c>
      <c r="AS2021" s="0" t="s">
        <v>9449</v>
      </c>
      <c r="AT2021" s="0" t="s">
        <v>10566</v>
      </c>
      <c r="AU2021" s="0" t="s">
        <v>200</v>
      </c>
      <c r="AZ2021" s="0" t="s">
        <v>12902</v>
      </c>
      <c r="BA2021" s="124" t="s">
        <v>200</v>
      </c>
      <c r="BB2021" s="0" t="s">
        <v>248</v>
      </c>
      <c r="BC2021" s="0" t="s">
        <v>12229</v>
      </c>
      <c r="BE2021" s="0" t="s">
        <v>12903</v>
      </c>
      <c r="BF2021" s="0" t="s">
        <v>12904</v>
      </c>
      <c r="BG2021" s="125" t="s">
        <v>200</v>
      </c>
      <c r="BH2021" s="0" t="s">
        <v>253</v>
      </c>
      <c r="BI2021" s="112" t="n">
        <v>45496422981</v>
      </c>
      <c r="BJ2021" s="126" t="s">
        <v>200</v>
      </c>
      <c r="BK2021" s="0" t="s">
        <v>215</v>
      </c>
      <c r="BL2021" s="112" t="n">
        <v>4</v>
      </c>
      <c r="BM2021" s="112" t="n">
        <v>4</v>
      </c>
      <c r="BN2021" s="112" t="n">
        <v>4</v>
      </c>
      <c r="BO2021" s="111" t="n">
        <v>20</v>
      </c>
      <c r="BP2021" s="125" t="s">
        <v>200</v>
      </c>
      <c r="BQ2021" s="127" t="s">
        <v>216</v>
      </c>
    </row>
    <row r="2022" customFormat="false" ht="13.8" hidden="false" customHeight="false" outlineLevel="0" collapsed="false">
      <c r="A2022" s="0" t="s">
        <v>12905</v>
      </c>
      <c r="B2022" s="0" t="s">
        <v>11069</v>
      </c>
      <c r="C2022" s="0" t="s">
        <v>234</v>
      </c>
      <c r="D2022" s="0" t="s">
        <v>1452</v>
      </c>
      <c r="E2022" s="0" t="s">
        <v>194</v>
      </c>
      <c r="F2022" s="0" t="s">
        <v>195</v>
      </c>
      <c r="G2022" s="0" t="s">
        <v>196</v>
      </c>
      <c r="H2022" s="0" t="s">
        <v>838</v>
      </c>
      <c r="I2022" s="0" t="s">
        <v>401</v>
      </c>
      <c r="J2022" s="111" t="n">
        <v>4</v>
      </c>
      <c r="K2022" s="0" t="s">
        <v>2825</v>
      </c>
      <c r="L2022" s="0" t="s">
        <v>533</v>
      </c>
      <c r="M2022" s="0" t="s">
        <v>274</v>
      </c>
      <c r="O2022" s="0" t="s">
        <v>534</v>
      </c>
      <c r="Q2022" s="120" t="s">
        <v>200</v>
      </c>
      <c r="R2022" s="0" t="s">
        <v>16</v>
      </c>
      <c r="S2022" s="0" t="s">
        <v>201</v>
      </c>
      <c r="T2022" s="0" t="s">
        <v>198</v>
      </c>
      <c r="U2022" s="0" t="s">
        <v>202</v>
      </c>
      <c r="V2022" s="0" t="s">
        <v>1790</v>
      </c>
      <c r="W2022" s="110" t="s">
        <v>204</v>
      </c>
      <c r="X2022" s="111" t="n">
        <v>2019</v>
      </c>
      <c r="Y2022" s="130" t="s">
        <v>1624</v>
      </c>
      <c r="Z2022" s="111" t="s">
        <v>198</v>
      </c>
      <c r="AA2022" s="122" t="s">
        <v>200</v>
      </c>
      <c r="AB2022" s="0" t="s">
        <v>9448</v>
      </c>
      <c r="AC2022" s="0" t="s">
        <v>9448</v>
      </c>
      <c r="AD2022" s="111" t="n">
        <v>2019</v>
      </c>
      <c r="AE2022" s="111" t="s">
        <v>222</v>
      </c>
      <c r="AG2022" s="111" t="s">
        <v>241</v>
      </c>
      <c r="AH2022" s="111" t="s">
        <v>2577</v>
      </c>
      <c r="AI2022" s="111" t="s">
        <v>294</v>
      </c>
      <c r="AJ2022" s="111" t="s">
        <v>6803</v>
      </c>
      <c r="AK2022" s="111" t="s">
        <v>9448</v>
      </c>
      <c r="AM2022" s="111" t="n">
        <v>2012</v>
      </c>
      <c r="AN2022" s="111" t="s">
        <v>208</v>
      </c>
      <c r="AP2022" s="0" t="s">
        <v>200</v>
      </c>
      <c r="AR2022" s="0" t="s">
        <v>371</v>
      </c>
      <c r="AS2022" s="0" t="s">
        <v>9449</v>
      </c>
      <c r="AT2022" s="0" t="s">
        <v>339</v>
      </c>
      <c r="AV2022" s="0" t="s">
        <v>200</v>
      </c>
      <c r="AZ2022" s="0" t="s">
        <v>12906</v>
      </c>
      <c r="BA2022" s="124" t="s">
        <v>200</v>
      </c>
      <c r="BB2022" s="0" t="s">
        <v>462</v>
      </c>
      <c r="BC2022" s="0" t="s">
        <v>12907</v>
      </c>
      <c r="BD2022" s="0" t="s">
        <v>12908</v>
      </c>
      <c r="BE2022" s="0" t="s">
        <v>12909</v>
      </c>
      <c r="BG2022" s="125" t="s">
        <v>200</v>
      </c>
      <c r="BH2022" s="0" t="s">
        <v>253</v>
      </c>
      <c r="BI2022" s="112" t="n">
        <v>45496423780</v>
      </c>
      <c r="BJ2022" s="126" t="s">
        <v>200</v>
      </c>
      <c r="BK2022" s="0" t="s">
        <v>215</v>
      </c>
      <c r="BL2022" s="112" t="n">
        <v>4</v>
      </c>
      <c r="BM2022" s="112" t="n">
        <v>4</v>
      </c>
      <c r="BN2022" s="112" t="n">
        <v>4</v>
      </c>
      <c r="BO2022" s="111" t="n">
        <v>20</v>
      </c>
      <c r="BP2022" s="125" t="s">
        <v>200</v>
      </c>
      <c r="BQ2022" s="127" t="s">
        <v>216</v>
      </c>
    </row>
    <row r="2023" customFormat="false" ht="13.8" hidden="false" customHeight="false" outlineLevel="0" collapsed="false">
      <c r="A2023" s="0" t="s">
        <v>12910</v>
      </c>
      <c r="B2023" s="0" t="s">
        <v>11069</v>
      </c>
      <c r="C2023" s="0" t="s">
        <v>818</v>
      </c>
      <c r="D2023" s="0" t="s">
        <v>1333</v>
      </c>
      <c r="E2023" s="0" t="s">
        <v>194</v>
      </c>
      <c r="F2023" s="0" t="s">
        <v>195</v>
      </c>
      <c r="G2023" s="0" t="s">
        <v>196</v>
      </c>
      <c r="H2023" s="0" t="s">
        <v>400</v>
      </c>
      <c r="I2023" s="0" t="s">
        <v>2367</v>
      </c>
      <c r="J2023" s="111" t="n">
        <v>4</v>
      </c>
      <c r="K2023" s="0" t="s">
        <v>2825</v>
      </c>
      <c r="L2023" s="0" t="s">
        <v>392</v>
      </c>
      <c r="M2023" s="0" t="s">
        <v>199</v>
      </c>
      <c r="O2023" s="0" t="s">
        <v>200</v>
      </c>
      <c r="Q2023" s="120" t="s">
        <v>200</v>
      </c>
      <c r="R2023" s="0" t="s">
        <v>16</v>
      </c>
      <c r="S2023" s="0" t="s">
        <v>201</v>
      </c>
      <c r="T2023" s="0" t="s">
        <v>198</v>
      </c>
      <c r="U2023" s="0" t="s">
        <v>202</v>
      </c>
      <c r="V2023" s="0" t="s">
        <v>1790</v>
      </c>
      <c r="W2023" s="110" t="s">
        <v>204</v>
      </c>
      <c r="X2023" s="111" t="n">
        <v>2019</v>
      </c>
      <c r="Y2023" s="111" t="s">
        <v>498</v>
      </c>
      <c r="Z2023" s="111" t="s">
        <v>198</v>
      </c>
      <c r="AA2023" s="122" t="s">
        <v>200</v>
      </c>
      <c r="AB2023" s="0" t="s">
        <v>206</v>
      </c>
      <c r="AC2023" s="0" t="s">
        <v>206</v>
      </c>
      <c r="AD2023" s="111" t="n">
        <v>2019</v>
      </c>
      <c r="AE2023" s="111" t="s">
        <v>198</v>
      </c>
      <c r="AI2023" s="111" t="s">
        <v>922</v>
      </c>
      <c r="AJ2023" s="111" t="s">
        <v>4710</v>
      </c>
      <c r="AK2023" s="111" t="s">
        <v>206</v>
      </c>
      <c r="AM2023" s="111" t="n">
        <v>2006</v>
      </c>
      <c r="AN2023" s="111" t="s">
        <v>208</v>
      </c>
      <c r="AP2023" s="0" t="s">
        <v>200</v>
      </c>
      <c r="AS2023" s="0" t="s">
        <v>9294</v>
      </c>
      <c r="AT2023" s="0" t="s">
        <v>381</v>
      </c>
      <c r="AU2023" s="0" t="s">
        <v>227</v>
      </c>
      <c r="AV2023" s="0" t="s">
        <v>12911</v>
      </c>
      <c r="AY2023" s="0" t="s">
        <v>5044</v>
      </c>
      <c r="AZ2023" s="0" t="s">
        <v>9296</v>
      </c>
      <c r="BA2023" s="124" t="s">
        <v>200</v>
      </c>
      <c r="BB2023" s="0" t="s">
        <v>248</v>
      </c>
      <c r="BC2023" s="0" t="s">
        <v>12912</v>
      </c>
      <c r="BD2023" s="0" t="s">
        <v>9298</v>
      </c>
      <c r="BE2023" s="0" t="s">
        <v>12913</v>
      </c>
      <c r="BF2023" s="0" t="s">
        <v>12914</v>
      </c>
      <c r="BG2023" s="125" t="s">
        <v>200</v>
      </c>
      <c r="BH2023" s="0" t="s">
        <v>253</v>
      </c>
      <c r="BI2023" s="112" t="n">
        <v>5055277035526</v>
      </c>
      <c r="BJ2023" s="126" t="s">
        <v>200</v>
      </c>
      <c r="BK2023" s="0" t="s">
        <v>215</v>
      </c>
      <c r="BL2023" s="112" t="n">
        <v>4</v>
      </c>
      <c r="BM2023" s="112" t="n">
        <v>4</v>
      </c>
      <c r="BN2023" s="112" t="n">
        <v>4</v>
      </c>
      <c r="BO2023" s="111" t="n">
        <v>20</v>
      </c>
      <c r="BP2023" s="125" t="s">
        <v>200</v>
      </c>
      <c r="BQ2023" s="127" t="s">
        <v>216</v>
      </c>
    </row>
    <row r="2024" customFormat="false" ht="13.8" hidden="false" customHeight="false" outlineLevel="0" collapsed="false">
      <c r="A2024" s="0" t="s">
        <v>12915</v>
      </c>
      <c r="B2024" s="0" t="s">
        <v>11069</v>
      </c>
      <c r="C2024" s="0" t="s">
        <v>818</v>
      </c>
      <c r="D2024" s="0" t="s">
        <v>1333</v>
      </c>
      <c r="E2024" s="0" t="s">
        <v>194</v>
      </c>
      <c r="F2024" s="0" t="s">
        <v>195</v>
      </c>
      <c r="G2024" s="0" t="s">
        <v>196</v>
      </c>
      <c r="H2024" s="0" t="s">
        <v>400</v>
      </c>
      <c r="I2024" s="0" t="s">
        <v>2367</v>
      </c>
      <c r="J2024" s="111" t="n">
        <v>4</v>
      </c>
      <c r="K2024" s="0" t="s">
        <v>2825</v>
      </c>
      <c r="L2024" s="0" t="s">
        <v>392</v>
      </c>
      <c r="M2024" s="0" t="s">
        <v>199</v>
      </c>
      <c r="O2024" s="0" t="s">
        <v>200</v>
      </c>
      <c r="Q2024" s="120" t="s">
        <v>200</v>
      </c>
      <c r="R2024" s="0" t="s">
        <v>16</v>
      </c>
      <c r="S2024" s="0" t="s">
        <v>201</v>
      </c>
      <c r="T2024" s="0" t="s">
        <v>198</v>
      </c>
      <c r="U2024" s="0" t="s">
        <v>202</v>
      </c>
      <c r="V2024" s="0" t="s">
        <v>1790</v>
      </c>
      <c r="W2024" s="110" t="s">
        <v>204</v>
      </c>
      <c r="X2024" s="111" t="n">
        <v>2021</v>
      </c>
      <c r="Y2024" s="111" t="s">
        <v>498</v>
      </c>
      <c r="Z2024" s="111" t="s">
        <v>198</v>
      </c>
      <c r="AA2024" s="122" t="s">
        <v>200</v>
      </c>
      <c r="AB2024" s="0" t="s">
        <v>206</v>
      </c>
      <c r="AC2024" s="0" t="s">
        <v>206</v>
      </c>
      <c r="AD2024" s="111" t="n">
        <v>2021</v>
      </c>
      <c r="AE2024" s="111" t="s">
        <v>198</v>
      </c>
      <c r="AI2024" s="111" t="s">
        <v>922</v>
      </c>
      <c r="AJ2024" s="111" t="s">
        <v>3887</v>
      </c>
      <c r="AK2024" s="111" t="s">
        <v>206</v>
      </c>
      <c r="AM2024" s="111" t="s">
        <v>849</v>
      </c>
      <c r="AN2024" s="111" t="s">
        <v>208</v>
      </c>
      <c r="AO2024" s="0" t="s">
        <v>4360</v>
      </c>
      <c r="AP2024" s="0" t="s">
        <v>200</v>
      </c>
      <c r="AS2024" s="0" t="s">
        <v>9294</v>
      </c>
      <c r="AT2024" s="0" t="s">
        <v>381</v>
      </c>
      <c r="AU2024" s="0" t="s">
        <v>227</v>
      </c>
      <c r="AV2024" s="0" t="s">
        <v>3719</v>
      </c>
      <c r="AY2024" s="0" t="s">
        <v>5044</v>
      </c>
      <c r="AZ2024" s="0" t="s">
        <v>12916</v>
      </c>
      <c r="BA2024" s="124" t="s">
        <v>200</v>
      </c>
      <c r="BB2024" s="0" t="s">
        <v>248</v>
      </c>
      <c r="BC2024" s="0" t="s">
        <v>9297</v>
      </c>
      <c r="BD2024" s="0" t="s">
        <v>9298</v>
      </c>
      <c r="BE2024" s="0" t="s">
        <v>12913</v>
      </c>
      <c r="BG2024" s="125" t="s">
        <v>200</v>
      </c>
      <c r="BH2024" s="0" t="s">
        <v>253</v>
      </c>
      <c r="BI2024" s="112" t="n">
        <v>5055277044634</v>
      </c>
      <c r="BJ2024" s="126" t="s">
        <v>200</v>
      </c>
      <c r="BK2024" s="0" t="s">
        <v>215</v>
      </c>
      <c r="BL2024" s="112" t="n">
        <v>4</v>
      </c>
      <c r="BM2024" s="112" t="n">
        <v>4</v>
      </c>
      <c r="BN2024" s="112" t="n">
        <v>4</v>
      </c>
      <c r="BO2024" s="111" t="n">
        <v>20</v>
      </c>
      <c r="BP2024" s="125" t="s">
        <v>200</v>
      </c>
      <c r="BQ2024" s="127"/>
    </row>
    <row r="2025" customFormat="false" ht="13.8" hidden="false" customHeight="false" outlineLevel="0" collapsed="false">
      <c r="A2025" s="131" t="s">
        <v>12917</v>
      </c>
      <c r="B2025" s="0" t="s">
        <v>11069</v>
      </c>
      <c r="C2025" s="0" t="s">
        <v>6524</v>
      </c>
      <c r="D2025" s="0" t="s">
        <v>193</v>
      </c>
      <c r="E2025" s="0" t="s">
        <v>194</v>
      </c>
      <c r="F2025" s="0" t="s">
        <v>314</v>
      </c>
      <c r="G2025" s="0" t="s">
        <v>196</v>
      </c>
      <c r="H2025" s="0" t="s">
        <v>1287</v>
      </c>
      <c r="J2025" s="111" t="n">
        <v>1</v>
      </c>
      <c r="K2025" s="0" t="s">
        <v>198</v>
      </c>
      <c r="L2025" s="0" t="s">
        <v>198</v>
      </c>
      <c r="M2025" s="0" t="s">
        <v>199</v>
      </c>
      <c r="Q2025" s="120" t="s">
        <v>200</v>
      </c>
      <c r="R2025" s="0" t="s">
        <v>16</v>
      </c>
      <c r="S2025" s="131" t="s">
        <v>201</v>
      </c>
      <c r="T2025" s="0" t="s">
        <v>198</v>
      </c>
      <c r="U2025" s="131" t="s">
        <v>239</v>
      </c>
      <c r="V2025" s="0" t="s">
        <v>1790</v>
      </c>
      <c r="W2025" s="136" t="s">
        <v>204</v>
      </c>
      <c r="X2025" s="130" t="n">
        <v>2020</v>
      </c>
      <c r="Y2025" s="130" t="s">
        <v>240</v>
      </c>
      <c r="Z2025" s="130" t="s">
        <v>198</v>
      </c>
      <c r="AA2025" s="122" t="s">
        <v>200</v>
      </c>
      <c r="AB2025" s="131" t="s">
        <v>12918</v>
      </c>
      <c r="AC2025" s="131" t="s">
        <v>11506</v>
      </c>
      <c r="AD2025" s="130" t="s">
        <v>198</v>
      </c>
      <c r="AE2025" s="130" t="s">
        <v>222</v>
      </c>
      <c r="AF2025" s="130"/>
      <c r="AG2025" s="130"/>
      <c r="AH2025" s="130"/>
      <c r="AI2025" s="130" t="s">
        <v>294</v>
      </c>
      <c r="AJ2025" s="130" t="s">
        <v>126</v>
      </c>
      <c r="AK2025" s="130" t="s">
        <v>9864</v>
      </c>
      <c r="AM2025" s="130" t="s">
        <v>849</v>
      </c>
      <c r="AN2025" s="130" t="s">
        <v>208</v>
      </c>
      <c r="AQ2025" s="0" t="s">
        <v>200</v>
      </c>
      <c r="AR2025" s="0" t="s">
        <v>12919</v>
      </c>
      <c r="AS2025" s="0" t="s">
        <v>200</v>
      </c>
      <c r="AT2025" s="0" t="s">
        <v>2407</v>
      </c>
      <c r="AU2025" s="0" t="s">
        <v>1871</v>
      </c>
      <c r="AV2025" s="131" t="s">
        <v>200</v>
      </c>
      <c r="AW2025" s="131"/>
      <c r="AX2025" s="131"/>
      <c r="AY2025" s="131"/>
      <c r="AZ2025" s="0" t="s">
        <v>12920</v>
      </c>
      <c r="BA2025" s="124" t="s">
        <v>200</v>
      </c>
      <c r="BB2025" s="0" t="s">
        <v>248</v>
      </c>
      <c r="BC2025" s="0" t="s">
        <v>12921</v>
      </c>
      <c r="BD2025" s="0" t="s">
        <v>12922</v>
      </c>
      <c r="BE2025" s="0" t="s">
        <v>12923</v>
      </c>
      <c r="BG2025" s="125"/>
      <c r="BH2025" s="0" t="s">
        <v>11095</v>
      </c>
      <c r="BI2025" s="112" t="n">
        <v>4571442047268</v>
      </c>
      <c r="BJ2025" s="126"/>
      <c r="BK2025" s="131" t="s">
        <v>215</v>
      </c>
      <c r="BL2025" s="112" t="n">
        <v>4</v>
      </c>
      <c r="BM2025" s="112" t="n">
        <v>4</v>
      </c>
      <c r="BN2025" s="112" t="n">
        <v>4</v>
      </c>
      <c r="BO2025" s="111" t="n">
        <v>30</v>
      </c>
      <c r="BP2025" s="125"/>
      <c r="BQ2025" s="127" t="s">
        <v>216</v>
      </c>
    </row>
    <row r="2026" customFormat="false" ht="13.8" hidden="false" customHeight="false" outlineLevel="0" collapsed="false">
      <c r="A2026" s="0" t="s">
        <v>12924</v>
      </c>
      <c r="B2026" s="0" t="s">
        <v>11069</v>
      </c>
      <c r="C2026" s="131" t="s">
        <v>4720</v>
      </c>
      <c r="D2026" s="131" t="s">
        <v>1333</v>
      </c>
      <c r="E2026" s="0" t="s">
        <v>313</v>
      </c>
      <c r="F2026" s="0" t="s">
        <v>314</v>
      </c>
      <c r="G2026" s="0" t="s">
        <v>391</v>
      </c>
      <c r="H2026" s="0" t="s">
        <v>197</v>
      </c>
      <c r="I2026" s="131"/>
      <c r="J2026" s="111" t="n">
        <v>8</v>
      </c>
      <c r="K2026" s="0" t="s">
        <v>8679</v>
      </c>
      <c r="L2026" s="0" t="s">
        <v>456</v>
      </c>
      <c r="M2026" s="0" t="s">
        <v>199</v>
      </c>
      <c r="O2026" s="0" t="s">
        <v>458</v>
      </c>
      <c r="P2026" s="0" t="s">
        <v>238</v>
      </c>
      <c r="Q2026" s="120" t="s">
        <v>200</v>
      </c>
      <c r="R2026" s="0" t="s">
        <v>16</v>
      </c>
      <c r="S2026" s="0" t="s">
        <v>201</v>
      </c>
      <c r="T2026" s="0" t="s">
        <v>198</v>
      </c>
      <c r="U2026" s="0" t="s">
        <v>202</v>
      </c>
      <c r="V2026" s="0" t="s">
        <v>1790</v>
      </c>
      <c r="W2026" s="110" t="s">
        <v>204</v>
      </c>
      <c r="X2026" s="130" t="n">
        <v>2018</v>
      </c>
      <c r="Y2026" s="130" t="s">
        <v>498</v>
      </c>
      <c r="Z2026" s="130" t="s">
        <v>198</v>
      </c>
      <c r="AA2026" s="122" t="s">
        <v>200</v>
      </c>
      <c r="AB2026" s="131" t="s">
        <v>10795</v>
      </c>
      <c r="AC2026" s="131" t="s">
        <v>9448</v>
      </c>
      <c r="AD2026" s="130" t="n">
        <v>2018</v>
      </c>
      <c r="AE2026" s="111" t="s">
        <v>222</v>
      </c>
      <c r="AG2026" s="111" t="s">
        <v>241</v>
      </c>
      <c r="AH2026" s="111" t="s">
        <v>12925</v>
      </c>
      <c r="AI2026" s="111" t="s">
        <v>207</v>
      </c>
      <c r="AJ2026" s="111" t="s">
        <v>200</v>
      </c>
      <c r="AK2026" s="111" t="str">
        <f aca="false">(AB2026)</f>
        <v>Sora</v>
      </c>
      <c r="AM2026" s="111" t="n">
        <f aca="false">AD2026</f>
        <v>2018</v>
      </c>
      <c r="AN2026" s="111" t="s">
        <v>208</v>
      </c>
      <c r="AO2026" s="131" t="s">
        <v>10796</v>
      </c>
      <c r="AP2026" s="0" t="s">
        <v>200</v>
      </c>
      <c r="AR2026" s="0" t="s">
        <v>12926</v>
      </c>
      <c r="AS2026" s="0" t="s">
        <v>9449</v>
      </c>
      <c r="AT2026" s="0" t="s">
        <v>433</v>
      </c>
      <c r="AU2026" s="0" t="s">
        <v>200</v>
      </c>
      <c r="AV2026" s="0" t="s">
        <v>9525</v>
      </c>
      <c r="AW2026" s="0" t="s">
        <v>1092</v>
      </c>
      <c r="AZ2026" s="131" t="s">
        <v>12927</v>
      </c>
      <c r="BA2026" s="124" t="s">
        <v>200</v>
      </c>
      <c r="BB2026" s="0" t="s">
        <v>248</v>
      </c>
      <c r="BC2026" s="0" t="s">
        <v>12928</v>
      </c>
      <c r="BE2026" s="0" t="s">
        <v>12929</v>
      </c>
      <c r="BF2026" s="0" t="s">
        <v>12930</v>
      </c>
      <c r="BG2026" s="125" t="s">
        <v>200</v>
      </c>
      <c r="BH2026" s="0" t="s">
        <v>253</v>
      </c>
      <c r="BI2026" s="112" t="n">
        <v>45496422868</v>
      </c>
      <c r="BJ2026" s="126" t="s">
        <v>200</v>
      </c>
      <c r="BK2026" s="0" t="s">
        <v>215</v>
      </c>
      <c r="BL2026" s="112" t="n">
        <v>4</v>
      </c>
      <c r="BM2026" s="112" t="n">
        <v>4</v>
      </c>
      <c r="BN2026" s="112" t="n">
        <v>4</v>
      </c>
      <c r="BO2026" s="111" t="n">
        <v>20</v>
      </c>
      <c r="BP2026" s="125" t="s">
        <v>200</v>
      </c>
      <c r="BQ2026" s="127" t="s">
        <v>216</v>
      </c>
    </row>
    <row r="2027" customFormat="false" ht="13.8" hidden="false" customHeight="false" outlineLevel="0" collapsed="false">
      <c r="A2027" s="0" t="s">
        <v>12931</v>
      </c>
      <c r="B2027" s="0" t="s">
        <v>11069</v>
      </c>
      <c r="C2027" s="0" t="s">
        <v>380</v>
      </c>
      <c r="D2027" s="0" t="s">
        <v>193</v>
      </c>
      <c r="E2027" s="0" t="s">
        <v>194</v>
      </c>
      <c r="F2027" s="0" t="s">
        <v>195</v>
      </c>
      <c r="G2027" s="0" t="s">
        <v>391</v>
      </c>
      <c r="H2027" s="0" t="s">
        <v>400</v>
      </c>
      <c r="I2027" s="0" t="s">
        <v>594</v>
      </c>
      <c r="J2027" s="111" t="n">
        <v>2</v>
      </c>
      <c r="K2027" s="0" t="s">
        <v>8612</v>
      </c>
      <c r="L2027" s="0" t="s">
        <v>392</v>
      </c>
      <c r="M2027" s="0" t="s">
        <v>199</v>
      </c>
      <c r="O2027" s="0" t="s">
        <v>200</v>
      </c>
      <c r="Q2027" s="120" t="s">
        <v>200</v>
      </c>
      <c r="R2027" s="0" t="s">
        <v>16</v>
      </c>
      <c r="S2027" s="0" t="s">
        <v>201</v>
      </c>
      <c r="T2027" s="0" t="s">
        <v>198</v>
      </c>
      <c r="U2027" s="0" t="s">
        <v>202</v>
      </c>
      <c r="V2027" s="0" t="s">
        <v>1790</v>
      </c>
      <c r="W2027" s="110" t="s">
        <v>204</v>
      </c>
      <c r="X2027" s="111" t="n">
        <v>2018</v>
      </c>
      <c r="Z2027" s="111" t="s">
        <v>198</v>
      </c>
      <c r="AA2027" s="122" t="s">
        <v>200</v>
      </c>
      <c r="AB2027" s="0" t="s">
        <v>12932</v>
      </c>
      <c r="AC2027" s="0" t="s">
        <v>9448</v>
      </c>
      <c r="AD2027" s="111" t="n">
        <v>2018</v>
      </c>
      <c r="AE2027" s="111" t="s">
        <v>9436</v>
      </c>
      <c r="AI2027" s="111" t="s">
        <v>207</v>
      </c>
      <c r="AK2027" s="111" t="str">
        <f aca="false">(AB2027)</f>
        <v>Indieszero</v>
      </c>
      <c r="AM2027" s="111" t="n">
        <f aca="false">AD2027</f>
        <v>2018</v>
      </c>
      <c r="AN2027" s="111" t="s">
        <v>208</v>
      </c>
      <c r="AO2027" s="0" t="s">
        <v>9045</v>
      </c>
      <c r="AS2027" s="0" t="s">
        <v>200</v>
      </c>
      <c r="AT2027" s="0" t="s">
        <v>12738</v>
      </c>
      <c r="AU2027" s="0" t="s">
        <v>2087</v>
      </c>
      <c r="AV2027" s="0" t="s">
        <v>200</v>
      </c>
      <c r="AZ2027" s="0" t="s">
        <v>12933</v>
      </c>
      <c r="BA2027" s="124" t="s">
        <v>200</v>
      </c>
      <c r="BB2027" s="0" t="s">
        <v>248</v>
      </c>
      <c r="BC2027" s="0" t="s">
        <v>12934</v>
      </c>
      <c r="BD2027" s="0" t="s">
        <v>12935</v>
      </c>
      <c r="BE2027" s="0" t="s">
        <v>12936</v>
      </c>
      <c r="BF2027" s="0" t="s">
        <v>12937</v>
      </c>
      <c r="BG2027" s="125" t="s">
        <v>200</v>
      </c>
      <c r="BH2027" s="0" t="s">
        <v>253</v>
      </c>
      <c r="BI2027" s="112" t="n">
        <v>45496422073</v>
      </c>
      <c r="BJ2027" s="126" t="s">
        <v>200</v>
      </c>
      <c r="BK2027" s="0" t="s">
        <v>215</v>
      </c>
      <c r="BL2027" s="112" t="n">
        <v>4</v>
      </c>
      <c r="BM2027" s="112" t="n">
        <v>4</v>
      </c>
      <c r="BN2027" s="112" t="n">
        <v>4</v>
      </c>
      <c r="BO2027" s="111" t="n">
        <v>20</v>
      </c>
      <c r="BP2027" s="125" t="s">
        <v>200</v>
      </c>
      <c r="BQ2027" s="127" t="s">
        <v>216</v>
      </c>
    </row>
    <row r="2028" customFormat="false" ht="13.8" hidden="false" customHeight="false" outlineLevel="0" collapsed="false">
      <c r="A2028" s="0" t="s">
        <v>12938</v>
      </c>
      <c r="B2028" s="0" t="s">
        <v>11069</v>
      </c>
      <c r="C2028" s="0" t="s">
        <v>455</v>
      </c>
      <c r="D2028" s="131" t="s">
        <v>1333</v>
      </c>
      <c r="E2028" s="0" t="s">
        <v>313</v>
      </c>
      <c r="F2028" s="0" t="s">
        <v>314</v>
      </c>
      <c r="G2028" s="0" t="s">
        <v>391</v>
      </c>
      <c r="H2028" s="0" t="s">
        <v>400</v>
      </c>
      <c r="I2028" s="0" t="s">
        <v>594</v>
      </c>
      <c r="J2028" s="111" t="n">
        <v>4</v>
      </c>
      <c r="K2028" s="0" t="s">
        <v>198</v>
      </c>
      <c r="L2028" s="0" t="s">
        <v>456</v>
      </c>
      <c r="M2028" s="0" t="s">
        <v>199</v>
      </c>
      <c r="Q2028" s="120"/>
      <c r="R2028" s="0" t="s">
        <v>16</v>
      </c>
      <c r="S2028" s="0" t="s">
        <v>201</v>
      </c>
      <c r="T2028" s="0" t="s">
        <v>12939</v>
      </c>
      <c r="U2028" s="0" t="s">
        <v>202</v>
      </c>
      <c r="V2028" s="0" t="s">
        <v>1790</v>
      </c>
      <c r="W2028" s="110" t="s">
        <v>204</v>
      </c>
      <c r="X2028" s="111" t="n">
        <v>2022</v>
      </c>
      <c r="Y2028" s="111" t="s">
        <v>498</v>
      </c>
      <c r="Z2028" s="111" t="s">
        <v>198</v>
      </c>
      <c r="AA2028" s="122"/>
      <c r="AB2028" s="0" t="s">
        <v>9448</v>
      </c>
      <c r="AC2028" s="0" t="s">
        <v>9448</v>
      </c>
      <c r="AD2028" s="111" t="n">
        <v>2022</v>
      </c>
      <c r="AE2028" s="111" t="s">
        <v>222</v>
      </c>
      <c r="AI2028" s="111" t="s">
        <v>207</v>
      </c>
      <c r="AK2028" s="111" t="s">
        <v>9448</v>
      </c>
      <c r="AM2028" s="111" t="n">
        <v>2022</v>
      </c>
      <c r="AN2028" s="111" t="s">
        <v>208</v>
      </c>
      <c r="AO2028" s="0" t="s">
        <v>11070</v>
      </c>
      <c r="AP2028" s="0" t="s">
        <v>200</v>
      </c>
      <c r="AR2028" s="0" t="s">
        <v>7772</v>
      </c>
      <c r="AT2028" s="0" t="s">
        <v>1380</v>
      </c>
      <c r="AZ2028" s="0" t="s">
        <v>12940</v>
      </c>
      <c r="BA2028" s="124" t="s">
        <v>200</v>
      </c>
      <c r="BB2028" s="0" t="s">
        <v>248</v>
      </c>
      <c r="BC2028" s="0" t="s">
        <v>12941</v>
      </c>
      <c r="BD2028" s="0" t="s">
        <v>8144</v>
      </c>
      <c r="BE2028" s="0" t="s">
        <v>12942</v>
      </c>
      <c r="BG2028" s="125"/>
      <c r="BH2028" s="0" t="s">
        <v>5611</v>
      </c>
      <c r="BJ2028" s="126"/>
      <c r="BK2028" s="0" t="s">
        <v>215</v>
      </c>
      <c r="BL2028" s="112" t="n">
        <v>4</v>
      </c>
      <c r="BM2028" s="112" t="n">
        <v>4</v>
      </c>
      <c r="BN2028" s="112" t="n">
        <v>4</v>
      </c>
      <c r="BO2028" s="111" t="n">
        <v>20</v>
      </c>
      <c r="BP2028" s="125"/>
      <c r="BQ2028" s="127" t="s">
        <v>5461</v>
      </c>
    </row>
    <row r="2029" customFormat="false" ht="13.8" hidden="false" customHeight="false" outlineLevel="0" collapsed="false">
      <c r="A2029" s="0" t="s">
        <v>12943</v>
      </c>
      <c r="B2029" s="0" t="s">
        <v>11069</v>
      </c>
      <c r="C2029" s="0" t="s">
        <v>3086</v>
      </c>
      <c r="D2029" s="0" t="s">
        <v>5032</v>
      </c>
      <c r="E2029" s="0" t="s">
        <v>194</v>
      </c>
      <c r="F2029" s="0" t="s">
        <v>399</v>
      </c>
      <c r="G2029" s="0" t="s">
        <v>330</v>
      </c>
      <c r="H2029" s="0" t="s">
        <v>197</v>
      </c>
      <c r="J2029" s="111" t="n">
        <v>2</v>
      </c>
      <c r="K2029" s="0" t="s">
        <v>198</v>
      </c>
      <c r="L2029" s="0" t="s">
        <v>533</v>
      </c>
      <c r="M2029" s="0" t="s">
        <v>199</v>
      </c>
      <c r="Q2029" s="120"/>
      <c r="R2029" s="0" t="s">
        <v>16</v>
      </c>
      <c r="S2029" s="0" t="s">
        <v>1834</v>
      </c>
      <c r="T2029" s="0" t="s">
        <v>3961</v>
      </c>
      <c r="U2029" s="0" t="s">
        <v>202</v>
      </c>
      <c r="V2029" s="0" t="s">
        <v>1790</v>
      </c>
      <c r="W2029" s="110" t="s">
        <v>204</v>
      </c>
      <c r="X2029" s="111" t="n">
        <v>2021</v>
      </c>
      <c r="Y2029" s="111" t="s">
        <v>498</v>
      </c>
      <c r="Z2029" s="111" t="s">
        <v>221</v>
      </c>
      <c r="AA2029" s="122" t="s">
        <v>200</v>
      </c>
      <c r="AB2029" s="0" t="s">
        <v>12944</v>
      </c>
      <c r="AC2029" s="0" t="s">
        <v>12945</v>
      </c>
      <c r="AD2029" s="111" t="n">
        <v>2021</v>
      </c>
      <c r="AE2029" s="111" t="s">
        <v>198</v>
      </c>
      <c r="AI2029" s="111" t="s">
        <v>294</v>
      </c>
      <c r="AJ2029" s="111" t="s">
        <v>1793</v>
      </c>
      <c r="AK2029" s="111" t="s">
        <v>12944</v>
      </c>
      <c r="AM2029" s="111" t="n">
        <v>2020</v>
      </c>
      <c r="AN2029" s="111" t="s">
        <v>3156</v>
      </c>
      <c r="AR2029" s="0" t="s">
        <v>2489</v>
      </c>
      <c r="AT2029" s="0" t="s">
        <v>266</v>
      </c>
      <c r="AU2029" s="0" t="s">
        <v>332</v>
      </c>
      <c r="AZ2029" s="0" t="s">
        <v>12946</v>
      </c>
      <c r="BA2029" s="124" t="s">
        <v>200</v>
      </c>
      <c r="BB2029" s="0" t="s">
        <v>248</v>
      </c>
      <c r="BC2029" s="0" t="s">
        <v>12947</v>
      </c>
      <c r="BD2029" s="0" t="s">
        <v>12948</v>
      </c>
      <c r="BE2029" s="0" t="s">
        <v>12949</v>
      </c>
      <c r="BF2029" s="0" t="s">
        <v>12950</v>
      </c>
      <c r="BG2029" s="125"/>
      <c r="BH2029" s="0" t="s">
        <v>7721</v>
      </c>
      <c r="BI2029" s="112" t="n">
        <v>8437021082104</v>
      </c>
      <c r="BJ2029" s="126"/>
      <c r="BK2029" s="0" t="s">
        <v>215</v>
      </c>
      <c r="BL2029" s="112" t="n">
        <v>4</v>
      </c>
      <c r="BM2029" s="112" t="n">
        <v>4</v>
      </c>
      <c r="BN2029" s="112" t="n">
        <v>4</v>
      </c>
      <c r="BO2029" s="111" t="n">
        <v>30</v>
      </c>
      <c r="BP2029" s="125"/>
      <c r="BQ2029" s="127"/>
    </row>
    <row r="2030" customFormat="false" ht="13.8" hidden="false" customHeight="false" outlineLevel="0" collapsed="false">
      <c r="A2030" s="0" t="s">
        <v>12951</v>
      </c>
      <c r="B2030" s="0" t="s">
        <v>11069</v>
      </c>
      <c r="C2030" s="0" t="s">
        <v>329</v>
      </c>
      <c r="D2030" s="0" t="s">
        <v>5032</v>
      </c>
      <c r="E2030" s="0" t="s">
        <v>194</v>
      </c>
      <c r="F2030" s="0" t="s">
        <v>399</v>
      </c>
      <c r="G2030" s="0" t="s">
        <v>330</v>
      </c>
      <c r="H2030" s="0" t="s">
        <v>197</v>
      </c>
      <c r="J2030" s="111" t="n">
        <v>2</v>
      </c>
      <c r="K2030" s="0" t="s">
        <v>198</v>
      </c>
      <c r="L2030" s="0" t="s">
        <v>533</v>
      </c>
      <c r="M2030" s="0" t="s">
        <v>199</v>
      </c>
      <c r="Q2030" s="120"/>
      <c r="R2030" s="0" t="s">
        <v>16</v>
      </c>
      <c r="S2030" s="0" t="s">
        <v>5247</v>
      </c>
      <c r="T2030" s="0" t="s">
        <v>198</v>
      </c>
      <c r="U2030" s="0" t="s">
        <v>285</v>
      </c>
      <c r="V2030" s="0" t="s">
        <v>1790</v>
      </c>
      <c r="W2030" s="110" t="s">
        <v>204</v>
      </c>
      <c r="X2030" s="111" t="n">
        <v>2021</v>
      </c>
      <c r="Y2030" s="111" t="s">
        <v>498</v>
      </c>
      <c r="Z2030" s="111" t="s">
        <v>757</v>
      </c>
      <c r="AA2030" s="122"/>
      <c r="AB2030" s="0" t="s">
        <v>12952</v>
      </c>
      <c r="AC2030" s="0" t="s">
        <v>5258</v>
      </c>
      <c r="AD2030" s="111" t="s">
        <v>198</v>
      </c>
      <c r="AE2030" s="111" t="s">
        <v>5241</v>
      </c>
      <c r="AI2030" s="111" t="s">
        <v>294</v>
      </c>
      <c r="AJ2030" s="111" t="s">
        <v>1793</v>
      </c>
      <c r="AK2030" s="111" t="s">
        <v>12952</v>
      </c>
      <c r="AM2030" s="111" t="n">
        <v>2018</v>
      </c>
      <c r="AN2030" s="111" t="s">
        <v>297</v>
      </c>
      <c r="AT2030" s="0" t="s">
        <v>226</v>
      </c>
      <c r="AU2030" s="0" t="s">
        <v>332</v>
      </c>
      <c r="AZ2030" s="0" t="s">
        <v>12953</v>
      </c>
      <c r="BA2030" s="124" t="s">
        <v>200</v>
      </c>
      <c r="BB2030" s="0" t="s">
        <v>248</v>
      </c>
      <c r="BC2030" s="0" t="s">
        <v>11162</v>
      </c>
      <c r="BD2030" s="0" t="s">
        <v>6482</v>
      </c>
      <c r="BE2030" s="0" t="s">
        <v>421</v>
      </c>
      <c r="BF2030" s="0" t="s">
        <v>12954</v>
      </c>
      <c r="BG2030" s="125"/>
      <c r="BH2030" s="0" t="s">
        <v>2235</v>
      </c>
      <c r="BI2030" s="112" t="s">
        <v>12955</v>
      </c>
      <c r="BJ2030" s="126"/>
      <c r="BK2030" s="0" t="s">
        <v>215</v>
      </c>
      <c r="BL2030" s="112" t="n">
        <v>4</v>
      </c>
      <c r="BM2030" s="112" t="n">
        <v>4</v>
      </c>
      <c r="BN2030" s="112" t="n">
        <v>4</v>
      </c>
      <c r="BO2030" s="111" t="n">
        <v>20</v>
      </c>
      <c r="BP2030" s="125"/>
      <c r="BQ2030" s="127"/>
    </row>
    <row r="2031" customFormat="false" ht="13.8" hidden="false" customHeight="false" outlineLevel="0" collapsed="false">
      <c r="A2031" s="0" t="s">
        <v>12956</v>
      </c>
      <c r="B2031" s="0" t="s">
        <v>11069</v>
      </c>
      <c r="C2031" s="0" t="s">
        <v>3767</v>
      </c>
      <c r="D2031" s="0" t="s">
        <v>193</v>
      </c>
      <c r="E2031" s="0" t="s">
        <v>313</v>
      </c>
      <c r="F2031" s="0" t="s">
        <v>314</v>
      </c>
      <c r="G2031" s="0" t="s">
        <v>362</v>
      </c>
      <c r="H2031" s="0" t="s">
        <v>400</v>
      </c>
      <c r="I2031" s="0" t="s">
        <v>4380</v>
      </c>
      <c r="J2031" s="111" t="n">
        <v>4</v>
      </c>
      <c r="K2031" s="0" t="s">
        <v>2825</v>
      </c>
      <c r="L2031" s="0" t="s">
        <v>456</v>
      </c>
      <c r="M2031" s="0" t="s">
        <v>199</v>
      </c>
      <c r="Q2031" s="120" t="s">
        <v>200</v>
      </c>
      <c r="R2031" s="0" t="s">
        <v>16</v>
      </c>
      <c r="S2031" s="0" t="s">
        <v>201</v>
      </c>
      <c r="T2031" s="0" t="s">
        <v>198</v>
      </c>
      <c r="U2031" s="0" t="s">
        <v>239</v>
      </c>
      <c r="V2031" s="0" t="s">
        <v>1790</v>
      </c>
      <c r="W2031" s="110" t="s">
        <v>204</v>
      </c>
      <c r="X2031" s="111" t="n">
        <v>2018</v>
      </c>
      <c r="Y2031" s="111" t="s">
        <v>12957</v>
      </c>
      <c r="Z2031" s="111" t="s">
        <v>198</v>
      </c>
      <c r="AA2031" s="122" t="s">
        <v>200</v>
      </c>
      <c r="AB2031" s="131" t="s">
        <v>5006</v>
      </c>
      <c r="AC2031" s="0" t="s">
        <v>4644</v>
      </c>
      <c r="AD2031" s="111" t="n">
        <v>2019</v>
      </c>
      <c r="AE2031" s="111" t="s">
        <v>198</v>
      </c>
      <c r="AI2031" s="111" t="s">
        <v>207</v>
      </c>
      <c r="AK2031" s="131" t="s">
        <v>5006</v>
      </c>
      <c r="AM2031" s="111" t="n">
        <f aca="false">AD2031</f>
        <v>2019</v>
      </c>
      <c r="AN2031" s="111" t="s">
        <v>208</v>
      </c>
      <c r="AO2031" s="0" t="s">
        <v>12958</v>
      </c>
      <c r="AP2031" s="0" t="s">
        <v>200</v>
      </c>
      <c r="AT2031" s="0" t="s">
        <v>12959</v>
      </c>
      <c r="AU2031" s="0" t="s">
        <v>2087</v>
      </c>
      <c r="AV2031" s="0" t="s">
        <v>200</v>
      </c>
      <c r="AZ2031" s="0" t="s">
        <v>12960</v>
      </c>
      <c r="BA2031" s="124" t="s">
        <v>200</v>
      </c>
      <c r="BB2031" s="0" t="s">
        <v>248</v>
      </c>
      <c r="BC2031" s="0" t="s">
        <v>12961</v>
      </c>
      <c r="BD2031" s="0" t="s">
        <v>12962</v>
      </c>
      <c r="BE2031" s="0" t="s">
        <v>12963</v>
      </c>
      <c r="BG2031" s="125" t="s">
        <v>200</v>
      </c>
      <c r="BH2031" s="0" t="s">
        <v>11095</v>
      </c>
      <c r="BI2031" s="112" t="n">
        <v>4573173331845</v>
      </c>
      <c r="BJ2031" s="126" t="s">
        <v>200</v>
      </c>
      <c r="BK2031" s="0" t="s">
        <v>215</v>
      </c>
      <c r="BL2031" s="112" t="n">
        <v>4</v>
      </c>
      <c r="BM2031" s="112" t="n">
        <v>4</v>
      </c>
      <c r="BN2031" s="112" t="n">
        <v>4</v>
      </c>
      <c r="BO2031" s="111" t="n">
        <v>20</v>
      </c>
      <c r="BP2031" s="125" t="s">
        <v>200</v>
      </c>
      <c r="BQ2031" s="127" t="s">
        <v>216</v>
      </c>
    </row>
    <row r="2032" customFormat="false" ht="13.8" hidden="false" customHeight="false" outlineLevel="0" collapsed="false">
      <c r="A2032" s="0" t="s">
        <v>12964</v>
      </c>
      <c r="B2032" s="0" t="s">
        <v>11069</v>
      </c>
      <c r="C2032" s="0" t="s">
        <v>3767</v>
      </c>
      <c r="D2032" s="0" t="s">
        <v>193</v>
      </c>
      <c r="E2032" s="0" t="s">
        <v>284</v>
      </c>
      <c r="F2032" s="0" t="s">
        <v>195</v>
      </c>
      <c r="G2032" s="0" t="s">
        <v>330</v>
      </c>
      <c r="H2032" s="0" t="s">
        <v>197</v>
      </c>
      <c r="I2032" s="0" t="s">
        <v>4380</v>
      </c>
      <c r="J2032" s="111" t="n">
        <v>1</v>
      </c>
      <c r="K2032" s="0" t="s">
        <v>198</v>
      </c>
      <c r="L2032" s="0" t="s">
        <v>198</v>
      </c>
      <c r="M2032" s="0" t="s">
        <v>199</v>
      </c>
      <c r="O2032" s="0" t="s">
        <v>200</v>
      </c>
      <c r="Q2032" s="120" t="s">
        <v>200</v>
      </c>
      <c r="R2032" s="0" t="s">
        <v>16</v>
      </c>
      <c r="S2032" s="0" t="s">
        <v>201</v>
      </c>
      <c r="T2032" s="0" t="s">
        <v>198</v>
      </c>
      <c r="U2032" s="0" t="s">
        <v>4369</v>
      </c>
      <c r="V2032" s="0" t="s">
        <v>1790</v>
      </c>
      <c r="W2032" s="110" t="s">
        <v>204</v>
      </c>
      <c r="X2032" s="111" t="n">
        <v>2020</v>
      </c>
      <c r="Y2032" s="111" t="s">
        <v>205</v>
      </c>
      <c r="Z2032" s="111" t="s">
        <v>198</v>
      </c>
      <c r="AA2032" s="122" t="s">
        <v>200</v>
      </c>
      <c r="AB2032" s="131" t="s">
        <v>5006</v>
      </c>
      <c r="AC2032" s="0" t="s">
        <v>4644</v>
      </c>
      <c r="AD2032" s="111" t="s">
        <v>198</v>
      </c>
      <c r="AE2032" s="111" t="s">
        <v>198</v>
      </c>
      <c r="AI2032" s="111" t="s">
        <v>294</v>
      </c>
      <c r="AJ2032" s="111" t="s">
        <v>11488</v>
      </c>
      <c r="AK2032" s="0" t="s">
        <v>4644</v>
      </c>
      <c r="AM2032" s="111" t="s">
        <v>849</v>
      </c>
      <c r="AN2032" s="111" t="s">
        <v>208</v>
      </c>
      <c r="AO2032" s="0" t="s">
        <v>12958</v>
      </c>
      <c r="AP2032" s="0" t="s">
        <v>200</v>
      </c>
      <c r="AT2032" s="0" t="s">
        <v>12959</v>
      </c>
      <c r="AU2032" s="0" t="s">
        <v>2087</v>
      </c>
      <c r="AV2032" s="0" t="s">
        <v>200</v>
      </c>
      <c r="AZ2032" s="0" t="s">
        <v>12965</v>
      </c>
      <c r="BA2032" s="124" t="s">
        <v>200</v>
      </c>
      <c r="BB2032" s="0" t="s">
        <v>248</v>
      </c>
      <c r="BC2032" s="0" t="s">
        <v>12966</v>
      </c>
      <c r="BD2032" s="0" t="s">
        <v>12967</v>
      </c>
      <c r="BE2032" s="0" t="s">
        <v>12963</v>
      </c>
      <c r="BG2032" s="125" t="s">
        <v>200</v>
      </c>
      <c r="BH2032" s="0" t="s">
        <v>11095</v>
      </c>
      <c r="BI2032" s="112" t="n">
        <v>8885011014787</v>
      </c>
      <c r="BJ2032" s="126" t="s">
        <v>200</v>
      </c>
      <c r="BK2032" s="0" t="s">
        <v>215</v>
      </c>
      <c r="BL2032" s="112" t="n">
        <v>4</v>
      </c>
      <c r="BM2032" s="112" t="n">
        <v>4</v>
      </c>
      <c r="BN2032" s="112" t="n">
        <v>4</v>
      </c>
      <c r="BO2032" s="111" t="n">
        <v>20</v>
      </c>
      <c r="BP2032" s="125" t="s">
        <v>200</v>
      </c>
      <c r="BQ2032" s="127"/>
    </row>
    <row r="2033" customFormat="false" ht="13.8" hidden="false" customHeight="false" outlineLevel="0" collapsed="false">
      <c r="A2033" s="0" t="s">
        <v>12968</v>
      </c>
      <c r="B2033" s="0" t="s">
        <v>11069</v>
      </c>
      <c r="C2033" s="0" t="s">
        <v>490</v>
      </c>
      <c r="D2033" s="0" t="s">
        <v>193</v>
      </c>
      <c r="E2033" s="0" t="s">
        <v>194</v>
      </c>
      <c r="F2033" s="0" t="s">
        <v>195</v>
      </c>
      <c r="G2033" s="0" t="s">
        <v>330</v>
      </c>
      <c r="H2033" s="0" t="s">
        <v>901</v>
      </c>
      <c r="J2033" s="111" t="n">
        <v>1</v>
      </c>
      <c r="K2033" s="0" t="s">
        <v>198</v>
      </c>
      <c r="L2033" s="0" t="s">
        <v>198</v>
      </c>
      <c r="M2033" s="0" t="s">
        <v>199</v>
      </c>
      <c r="Q2033" s="120"/>
      <c r="R2033" s="0" t="s">
        <v>16</v>
      </c>
      <c r="S2033" s="0" t="s">
        <v>201</v>
      </c>
      <c r="T2033" s="0" t="s">
        <v>198</v>
      </c>
      <c r="U2033" s="0" t="s">
        <v>202</v>
      </c>
      <c r="V2033" s="0" t="s">
        <v>1790</v>
      </c>
      <c r="W2033" s="110" t="s">
        <v>204</v>
      </c>
      <c r="X2033" s="111" t="n">
        <v>2021</v>
      </c>
      <c r="Z2033" s="111" t="s">
        <v>757</v>
      </c>
      <c r="AA2033" s="122"/>
      <c r="AB2033" s="131" t="s">
        <v>12969</v>
      </c>
      <c r="AC2033" s="0" t="s">
        <v>12970</v>
      </c>
      <c r="AD2033" s="111" t="n">
        <v>2021</v>
      </c>
      <c r="AE2033" s="111" t="s">
        <v>198</v>
      </c>
      <c r="AI2033" s="111" t="s">
        <v>207</v>
      </c>
      <c r="AK2033" s="0" t="s">
        <v>12969</v>
      </c>
      <c r="AM2033" s="111" t="n">
        <v>2021</v>
      </c>
      <c r="AN2033" s="111" t="s">
        <v>263</v>
      </c>
      <c r="AR2033" s="0" t="s">
        <v>1455</v>
      </c>
      <c r="AT2033" s="0" t="s">
        <v>381</v>
      </c>
      <c r="AU2033" s="0" t="s">
        <v>470</v>
      </c>
      <c r="AZ2033" s="0" t="s">
        <v>12971</v>
      </c>
      <c r="BA2033" s="124" t="s">
        <v>200</v>
      </c>
      <c r="BB2033" s="0" t="s">
        <v>462</v>
      </c>
      <c r="BC2033" s="0" t="s">
        <v>4329</v>
      </c>
      <c r="BE2033" s="0" t="s">
        <v>5760</v>
      </c>
      <c r="BG2033" s="125"/>
      <c r="BH2033" s="0" t="s">
        <v>253</v>
      </c>
      <c r="BI2033" s="112" t="n">
        <v>5906961191113</v>
      </c>
      <c r="BJ2033" s="126"/>
      <c r="BK2033" s="0" t="s">
        <v>215</v>
      </c>
      <c r="BL2033" s="112" t="n">
        <v>4</v>
      </c>
      <c r="BM2033" s="112" t="n">
        <v>4</v>
      </c>
      <c r="BN2033" s="112" t="n">
        <v>4</v>
      </c>
      <c r="BO2033" s="111" t="n">
        <v>20</v>
      </c>
      <c r="BP2033" s="125"/>
      <c r="BQ2033" s="127"/>
    </row>
    <row r="2034" customFormat="false" ht="13.8" hidden="false" customHeight="false" outlineLevel="0" collapsed="false">
      <c r="A2034" s="0" t="s">
        <v>12972</v>
      </c>
      <c r="B2034" s="0" t="s">
        <v>11069</v>
      </c>
      <c r="C2034" s="0" t="s">
        <v>928</v>
      </c>
      <c r="D2034" s="0" t="s">
        <v>1869</v>
      </c>
      <c r="E2034" s="0" t="s">
        <v>194</v>
      </c>
      <c r="F2034" s="0" t="s">
        <v>195</v>
      </c>
      <c r="G2034" s="0" t="s">
        <v>330</v>
      </c>
      <c r="H2034" s="0" t="s">
        <v>197</v>
      </c>
      <c r="J2034" s="111" t="n">
        <v>4</v>
      </c>
      <c r="K2034" s="0" t="s">
        <v>198</v>
      </c>
      <c r="L2034" s="0" t="s">
        <v>533</v>
      </c>
      <c r="M2034" s="0" t="s">
        <v>199</v>
      </c>
      <c r="O2034" s="0" t="s">
        <v>534</v>
      </c>
      <c r="Q2034" s="120" t="s">
        <v>200</v>
      </c>
      <c r="R2034" s="0" t="s">
        <v>16</v>
      </c>
      <c r="S2034" s="0" t="s">
        <v>201</v>
      </c>
      <c r="T2034" s="0" t="s">
        <v>198</v>
      </c>
      <c r="U2034" s="0" t="s">
        <v>202</v>
      </c>
      <c r="V2034" s="0" t="s">
        <v>1790</v>
      </c>
      <c r="W2034" s="110" t="s">
        <v>204</v>
      </c>
      <c r="X2034" s="111" t="n">
        <v>2019</v>
      </c>
      <c r="Z2034" s="130" t="s">
        <v>757</v>
      </c>
      <c r="AA2034" s="122" t="s">
        <v>200</v>
      </c>
      <c r="AB2034" s="0" t="s">
        <v>5798</v>
      </c>
      <c r="AC2034" s="0" t="s">
        <v>4644</v>
      </c>
      <c r="AD2034" s="111" t="n">
        <v>2019</v>
      </c>
      <c r="AE2034" s="130" t="s">
        <v>198</v>
      </c>
      <c r="AF2034" s="130"/>
      <c r="AG2034" s="130"/>
      <c r="AH2034" s="130"/>
      <c r="AI2034" s="111" t="s">
        <v>922</v>
      </c>
      <c r="AJ2034" s="111" t="s">
        <v>4695</v>
      </c>
      <c r="AK2034" s="111" t="s">
        <v>370</v>
      </c>
      <c r="AM2034" s="111" t="n">
        <v>2008</v>
      </c>
      <c r="AN2034" s="111" t="s">
        <v>208</v>
      </c>
      <c r="AS2034" s="0" t="s">
        <v>5008</v>
      </c>
      <c r="AT2034" s="0" t="s">
        <v>226</v>
      </c>
      <c r="AU2034" s="0" t="s">
        <v>332</v>
      </c>
      <c r="AV2034" s="0" t="s">
        <v>5009</v>
      </c>
      <c r="AZ2034" s="0" t="s">
        <v>12973</v>
      </c>
      <c r="BA2034" s="124" t="s">
        <v>200</v>
      </c>
      <c r="BB2034" s="0" t="s">
        <v>248</v>
      </c>
      <c r="BC2034" s="0" t="s">
        <v>12974</v>
      </c>
      <c r="BD2034" s="0" t="s">
        <v>12975</v>
      </c>
      <c r="BE2034" s="0" t="s">
        <v>12976</v>
      </c>
      <c r="BG2034" s="125"/>
      <c r="BH2034" s="0" t="s">
        <v>253</v>
      </c>
      <c r="BI2034" s="112" t="n">
        <v>3391892000160</v>
      </c>
      <c r="BJ2034" s="126"/>
      <c r="BK2034" s="0" t="s">
        <v>215</v>
      </c>
      <c r="BL2034" s="112" t="n">
        <v>4</v>
      </c>
      <c r="BM2034" s="112" t="n">
        <v>4</v>
      </c>
      <c r="BN2034" s="112" t="n">
        <v>4</v>
      </c>
      <c r="BO2034" s="111" t="n">
        <v>20</v>
      </c>
      <c r="BP2034" s="125"/>
      <c r="BQ2034" s="127" t="s">
        <v>216</v>
      </c>
    </row>
    <row r="2035" customFormat="false" ht="13.8" hidden="false" customHeight="false" outlineLevel="0" collapsed="false">
      <c r="A2035" s="0" t="s">
        <v>12977</v>
      </c>
      <c r="B2035" s="0" t="s">
        <v>11069</v>
      </c>
      <c r="C2035" s="0" t="s">
        <v>965</v>
      </c>
      <c r="D2035" s="0" t="s">
        <v>5239</v>
      </c>
      <c r="E2035" s="0" t="s">
        <v>194</v>
      </c>
      <c r="F2035" s="0" t="s">
        <v>195</v>
      </c>
      <c r="G2035" s="0" t="s">
        <v>196</v>
      </c>
      <c r="H2035" s="0" t="s">
        <v>219</v>
      </c>
      <c r="J2035" s="111" t="n">
        <v>2</v>
      </c>
      <c r="K2035" s="0" t="s">
        <v>198</v>
      </c>
      <c r="L2035" s="0" t="s">
        <v>533</v>
      </c>
      <c r="M2035" s="0" t="s">
        <v>199</v>
      </c>
      <c r="Q2035" s="120"/>
      <c r="R2035" s="0" t="s">
        <v>16</v>
      </c>
      <c r="S2035" s="0" t="s">
        <v>201</v>
      </c>
      <c r="T2035" s="0" t="s">
        <v>198</v>
      </c>
      <c r="U2035" s="0" t="s">
        <v>202</v>
      </c>
      <c r="V2035" s="0" t="s">
        <v>1790</v>
      </c>
      <c r="W2035" s="110" t="s">
        <v>204</v>
      </c>
      <c r="X2035" s="111" t="n">
        <v>2021</v>
      </c>
      <c r="Y2035" s="111" t="s">
        <v>205</v>
      </c>
      <c r="Z2035" s="130" t="s">
        <v>198</v>
      </c>
      <c r="AA2035" s="122"/>
      <c r="AB2035" s="0" t="s">
        <v>11110</v>
      </c>
      <c r="AC2035" s="0" t="s">
        <v>1209</v>
      </c>
      <c r="AD2035" s="111" t="n">
        <v>2021</v>
      </c>
      <c r="AE2035" s="130" t="s">
        <v>222</v>
      </c>
      <c r="AF2035" s="130"/>
      <c r="AG2035" s="130"/>
      <c r="AH2035" s="130"/>
      <c r="AI2035" s="111" t="s">
        <v>207</v>
      </c>
      <c r="AK2035" s="111" t="str">
        <f aca="false">(AB2035)</f>
        <v>Storybird</v>
      </c>
      <c r="AM2035" s="111" t="n">
        <v>2021</v>
      </c>
      <c r="AN2035" s="111" t="s">
        <v>510</v>
      </c>
      <c r="AT2035" s="0" t="s">
        <v>381</v>
      </c>
      <c r="AU2035" s="0" t="s">
        <v>434</v>
      </c>
      <c r="AZ2035" s="0" t="s">
        <v>12978</v>
      </c>
      <c r="BA2035" s="124" t="s">
        <v>200</v>
      </c>
      <c r="BB2035" s="0" t="s">
        <v>248</v>
      </c>
      <c r="BC2035" s="0" t="s">
        <v>11867</v>
      </c>
      <c r="BD2035" s="0" t="s">
        <v>1184</v>
      </c>
      <c r="BE2035" s="0" t="s">
        <v>11869</v>
      </c>
      <c r="BG2035" s="125"/>
      <c r="BH2035" s="0" t="s">
        <v>253</v>
      </c>
      <c r="BI2035" s="112" t="n">
        <v>800265939974</v>
      </c>
      <c r="BJ2035" s="126"/>
      <c r="BK2035" s="0" t="s">
        <v>215</v>
      </c>
      <c r="BL2035" s="112" t="n">
        <v>4</v>
      </c>
      <c r="BM2035" s="112" t="n">
        <v>4</v>
      </c>
      <c r="BN2035" s="112" t="n">
        <v>4</v>
      </c>
      <c r="BO2035" s="111" t="n">
        <v>20</v>
      </c>
      <c r="BP2035" s="125"/>
      <c r="BQ2035" s="127"/>
    </row>
    <row r="2036" customFormat="false" ht="13.8" hidden="false" customHeight="false" outlineLevel="0" collapsed="false">
      <c r="A2036" s="0" t="s">
        <v>12979</v>
      </c>
      <c r="B2036" s="0" t="s">
        <v>11069</v>
      </c>
      <c r="C2036" s="0" t="s">
        <v>234</v>
      </c>
      <c r="D2036" s="0" t="s">
        <v>193</v>
      </c>
      <c r="E2036" s="0" t="s">
        <v>194</v>
      </c>
      <c r="F2036" s="0" t="s">
        <v>195</v>
      </c>
      <c r="G2036" s="0" t="s">
        <v>196</v>
      </c>
      <c r="H2036" s="0" t="s">
        <v>197</v>
      </c>
      <c r="J2036" s="111" t="n">
        <v>1</v>
      </c>
      <c r="K2036" s="0" t="s">
        <v>198</v>
      </c>
      <c r="L2036" s="0" t="s">
        <v>198</v>
      </c>
      <c r="M2036" s="0" t="s">
        <v>274</v>
      </c>
      <c r="O2036" s="0" t="s">
        <v>200</v>
      </c>
      <c r="Q2036" s="120" t="s">
        <v>200</v>
      </c>
      <c r="R2036" s="0" t="s">
        <v>16</v>
      </c>
      <c r="S2036" s="0" t="s">
        <v>1834</v>
      </c>
      <c r="T2036" s="0" t="s">
        <v>12980</v>
      </c>
      <c r="U2036" s="0" t="s">
        <v>202</v>
      </c>
      <c r="V2036" s="0" t="s">
        <v>1790</v>
      </c>
      <c r="W2036" s="110" t="s">
        <v>204</v>
      </c>
      <c r="X2036" s="111" t="n">
        <v>2019</v>
      </c>
      <c r="Y2036" s="111" t="s">
        <v>205</v>
      </c>
      <c r="Z2036" s="111" t="s">
        <v>198</v>
      </c>
      <c r="AA2036" s="122" t="s">
        <v>200</v>
      </c>
      <c r="AB2036" s="0" t="s">
        <v>5040</v>
      </c>
      <c r="AC2036" s="0" t="s">
        <v>5041</v>
      </c>
      <c r="AD2036" s="111" t="n">
        <v>2019</v>
      </c>
      <c r="AE2036" s="111" t="s">
        <v>198</v>
      </c>
      <c r="AI2036" s="111" t="s">
        <v>294</v>
      </c>
      <c r="AJ2036" s="111" t="s">
        <v>1793</v>
      </c>
      <c r="AK2036" s="0" t="s">
        <v>5040</v>
      </c>
      <c r="AM2036" s="111" t="n">
        <v>2013</v>
      </c>
      <c r="AN2036" s="111" t="s">
        <v>5043</v>
      </c>
      <c r="AS2036" s="0" t="s">
        <v>200</v>
      </c>
      <c r="AT2036" s="0" t="s">
        <v>226</v>
      </c>
      <c r="AU2036" s="0" t="s">
        <v>2727</v>
      </c>
      <c r="AV2036" s="0" t="s">
        <v>200</v>
      </c>
      <c r="AY2036" s="0" t="s">
        <v>5044</v>
      </c>
      <c r="AZ2036" s="0" t="s">
        <v>5045</v>
      </c>
      <c r="BA2036" s="124" t="s">
        <v>200</v>
      </c>
      <c r="BB2036" s="0" t="s">
        <v>462</v>
      </c>
      <c r="BC2036" s="0" t="s">
        <v>1419</v>
      </c>
      <c r="BD2036" s="0" t="s">
        <v>5046</v>
      </c>
      <c r="BE2036" s="104" t="s">
        <v>5047</v>
      </c>
      <c r="BF2036" s="0" t="s">
        <v>200</v>
      </c>
      <c r="BG2036" s="125" t="s">
        <v>200</v>
      </c>
      <c r="BH2036" s="0" t="s">
        <v>2235</v>
      </c>
      <c r="BI2036" s="112" t="n">
        <v>8718591186943</v>
      </c>
      <c r="BJ2036" s="126" t="s">
        <v>200</v>
      </c>
      <c r="BK2036" s="0" t="s">
        <v>215</v>
      </c>
      <c r="BL2036" s="112" t="n">
        <v>4</v>
      </c>
      <c r="BM2036" s="112" t="n">
        <v>4</v>
      </c>
      <c r="BN2036" s="112" t="n">
        <v>4</v>
      </c>
      <c r="BO2036" s="111" t="n">
        <v>20</v>
      </c>
      <c r="BP2036" s="125" t="s">
        <v>200</v>
      </c>
      <c r="BQ2036" s="127"/>
    </row>
    <row r="2037" customFormat="false" ht="13.8" hidden="false" customHeight="false" outlineLevel="0" collapsed="false">
      <c r="A2037" s="0" t="s">
        <v>12981</v>
      </c>
      <c r="B2037" s="0" t="s">
        <v>11069</v>
      </c>
      <c r="C2037" s="131" t="s">
        <v>380</v>
      </c>
      <c r="D2037" s="131" t="s">
        <v>193</v>
      </c>
      <c r="E2037" s="0" t="s">
        <v>313</v>
      </c>
      <c r="F2037" s="0" t="s">
        <v>314</v>
      </c>
      <c r="G2037" s="0" t="s">
        <v>391</v>
      </c>
      <c r="H2037" s="0" t="s">
        <v>400</v>
      </c>
      <c r="I2037" s="0" t="s">
        <v>594</v>
      </c>
      <c r="J2037" s="133" t="s">
        <v>11415</v>
      </c>
      <c r="K2037" s="133" t="s">
        <v>12982</v>
      </c>
      <c r="L2037" s="0" t="s">
        <v>392</v>
      </c>
      <c r="M2037" s="0" t="s">
        <v>199</v>
      </c>
      <c r="O2037" s="0" t="s">
        <v>4057</v>
      </c>
      <c r="Q2037" s="120" t="s">
        <v>200</v>
      </c>
      <c r="R2037" s="0" t="s">
        <v>16</v>
      </c>
      <c r="S2037" s="0" t="s">
        <v>201</v>
      </c>
      <c r="T2037" s="0" t="s">
        <v>198</v>
      </c>
      <c r="U2037" s="0" t="s">
        <v>202</v>
      </c>
      <c r="V2037" s="0" t="s">
        <v>1790</v>
      </c>
      <c r="W2037" s="110" t="s">
        <v>204</v>
      </c>
      <c r="X2037" s="111" t="n">
        <v>2019</v>
      </c>
      <c r="Y2037" s="111" t="s">
        <v>498</v>
      </c>
      <c r="Z2037" s="111" t="s">
        <v>198</v>
      </c>
      <c r="AA2037" s="122" t="s">
        <v>200</v>
      </c>
      <c r="AB2037" s="0" t="s">
        <v>3820</v>
      </c>
      <c r="AC2037" s="0" t="s">
        <v>9448</v>
      </c>
      <c r="AD2037" s="111" t="n">
        <v>2018</v>
      </c>
      <c r="AE2037" s="111" t="s">
        <v>222</v>
      </c>
      <c r="AI2037" s="111" t="s">
        <v>207</v>
      </c>
      <c r="AK2037" s="111" t="str">
        <f aca="false">(AB2037)</f>
        <v>Arika</v>
      </c>
      <c r="AM2037" s="111" t="n">
        <f aca="false">AD2037</f>
        <v>2018</v>
      </c>
      <c r="AN2037" s="111" t="s">
        <v>208</v>
      </c>
      <c r="AP2037" s="0" t="s">
        <v>200</v>
      </c>
      <c r="AS2037" s="0" t="s">
        <v>7957</v>
      </c>
      <c r="AY2037" s="0" t="s">
        <v>200</v>
      </c>
      <c r="AZ2037" s="0" t="s">
        <v>12983</v>
      </c>
      <c r="BA2037" s="124" t="s">
        <v>200</v>
      </c>
      <c r="BB2037" s="0" t="s">
        <v>248</v>
      </c>
      <c r="BC2037" s="0" t="s">
        <v>12984</v>
      </c>
      <c r="BD2037" s="0" t="s">
        <v>12985</v>
      </c>
      <c r="BE2037" s="0" t="s">
        <v>12986</v>
      </c>
      <c r="BG2037" s="125"/>
      <c r="BH2037" s="0" t="s">
        <v>253</v>
      </c>
      <c r="BI2037" s="112" t="n">
        <v>45496425647</v>
      </c>
      <c r="BJ2037" s="126"/>
      <c r="BK2037" s="0" t="s">
        <v>215</v>
      </c>
      <c r="BL2037" s="112" t="n">
        <v>4</v>
      </c>
      <c r="BM2037" s="112" t="n">
        <v>4</v>
      </c>
      <c r="BN2037" s="112" t="n">
        <v>4</v>
      </c>
      <c r="BO2037" s="111" t="n">
        <v>20</v>
      </c>
      <c r="BP2037" s="125"/>
      <c r="BQ2037" s="127" t="s">
        <v>216</v>
      </c>
    </row>
    <row r="2038" customFormat="false" ht="13.8" hidden="false" customHeight="false" outlineLevel="0" collapsed="false">
      <c r="A2038" s="0" t="s">
        <v>12987</v>
      </c>
      <c r="B2038" s="0" t="s">
        <v>11069</v>
      </c>
      <c r="C2038" s="0" t="s">
        <v>1451</v>
      </c>
      <c r="D2038" s="0" t="s">
        <v>193</v>
      </c>
      <c r="E2038" s="0" t="s">
        <v>194</v>
      </c>
      <c r="F2038" s="0" t="s">
        <v>2487</v>
      </c>
      <c r="G2038" s="0" t="s">
        <v>330</v>
      </c>
      <c r="H2038" s="0" t="s">
        <v>901</v>
      </c>
      <c r="J2038" s="111" t="n">
        <v>1</v>
      </c>
      <c r="K2038" s="0" t="s">
        <v>198</v>
      </c>
      <c r="L2038" s="0" t="s">
        <v>198</v>
      </c>
      <c r="M2038" s="0" t="s">
        <v>199</v>
      </c>
      <c r="Q2038" s="120" t="s">
        <v>200</v>
      </c>
      <c r="R2038" s="0" t="s">
        <v>16</v>
      </c>
      <c r="S2038" s="0" t="s">
        <v>201</v>
      </c>
      <c r="T2038" s="0" t="s">
        <v>198</v>
      </c>
      <c r="U2038" s="0" t="s">
        <v>202</v>
      </c>
      <c r="V2038" s="0" t="s">
        <v>1790</v>
      </c>
      <c r="W2038" s="110" t="s">
        <v>204</v>
      </c>
      <c r="X2038" s="111" t="n">
        <v>2018</v>
      </c>
      <c r="Y2038" s="111" t="s">
        <v>205</v>
      </c>
      <c r="Z2038" s="130" t="s">
        <v>757</v>
      </c>
      <c r="AA2038" s="122" t="s">
        <v>200</v>
      </c>
      <c r="AB2038" s="0" t="s">
        <v>12988</v>
      </c>
      <c r="AC2038" s="0" t="s">
        <v>5335</v>
      </c>
      <c r="AD2038" s="111" t="n">
        <v>2018</v>
      </c>
      <c r="AE2038" s="130" t="s">
        <v>198</v>
      </c>
      <c r="AF2038" s="130"/>
      <c r="AG2038" s="130"/>
      <c r="AH2038" s="130"/>
      <c r="AI2038" s="111" t="s">
        <v>294</v>
      </c>
      <c r="AJ2038" s="111" t="s">
        <v>1793</v>
      </c>
      <c r="AK2038" s="0" t="s">
        <v>12988</v>
      </c>
      <c r="AM2038" s="111" t="n">
        <v>2017</v>
      </c>
      <c r="AN2038" s="111" t="s">
        <v>7909</v>
      </c>
      <c r="AU2038" s="0" t="s">
        <v>470</v>
      </c>
      <c r="AZ2038" s="0" t="s">
        <v>12989</v>
      </c>
      <c r="BA2038" s="124" t="s">
        <v>200</v>
      </c>
      <c r="BB2038" s="0" t="s">
        <v>248</v>
      </c>
      <c r="BC2038" s="0" t="s">
        <v>4698</v>
      </c>
      <c r="BD2038" s="0" t="s">
        <v>1605</v>
      </c>
      <c r="BE2038" s="0" t="s">
        <v>12084</v>
      </c>
      <c r="BF2038" s="0" t="s">
        <v>12990</v>
      </c>
      <c r="BG2038" s="125"/>
      <c r="BH2038" s="0" t="s">
        <v>253</v>
      </c>
      <c r="BI2038" s="112" t="n">
        <v>5060264372850</v>
      </c>
      <c r="BJ2038" s="126"/>
      <c r="BK2038" s="0" t="s">
        <v>215</v>
      </c>
      <c r="BL2038" s="112" t="n">
        <v>4</v>
      </c>
      <c r="BM2038" s="112" t="n">
        <v>4</v>
      </c>
      <c r="BN2038" s="112" t="n">
        <v>4</v>
      </c>
      <c r="BO2038" s="111" t="n">
        <v>20</v>
      </c>
      <c r="BP2038" s="125"/>
      <c r="BQ2038" s="127" t="s">
        <v>216</v>
      </c>
    </row>
    <row r="2039" customFormat="false" ht="13.8" hidden="false" customHeight="false" outlineLevel="0" collapsed="false">
      <c r="A2039" s="0" t="s">
        <v>12991</v>
      </c>
      <c r="B2039" s="0" t="s">
        <v>11069</v>
      </c>
      <c r="C2039" s="0" t="s">
        <v>234</v>
      </c>
      <c r="D2039" s="0" t="s">
        <v>193</v>
      </c>
      <c r="E2039" s="0" t="s">
        <v>194</v>
      </c>
      <c r="F2039" s="0" t="s">
        <v>195</v>
      </c>
      <c r="G2039" s="0" t="s">
        <v>196</v>
      </c>
      <c r="H2039" s="0" t="s">
        <v>197</v>
      </c>
      <c r="J2039" s="111" t="n">
        <v>1</v>
      </c>
      <c r="K2039" s="0" t="s">
        <v>198</v>
      </c>
      <c r="L2039" s="0" t="s">
        <v>198</v>
      </c>
      <c r="M2039" s="0" t="s">
        <v>199</v>
      </c>
      <c r="Q2039" s="120"/>
      <c r="R2039" s="0" t="s">
        <v>16</v>
      </c>
      <c r="S2039" s="0" t="s">
        <v>5247</v>
      </c>
      <c r="T2039" s="0" t="s">
        <v>198</v>
      </c>
      <c r="U2039" s="0" t="s">
        <v>4369</v>
      </c>
      <c r="V2039" s="0" t="s">
        <v>1790</v>
      </c>
      <c r="W2039" s="110" t="s">
        <v>204</v>
      </c>
      <c r="X2039" s="111" t="n">
        <v>2022</v>
      </c>
      <c r="Y2039" s="111" t="s">
        <v>205</v>
      </c>
      <c r="Z2039" s="130" t="s">
        <v>221</v>
      </c>
      <c r="AA2039" s="122" t="s">
        <v>200</v>
      </c>
      <c r="AB2039" s="0" t="s">
        <v>12992</v>
      </c>
      <c r="AC2039" s="0" t="s">
        <v>11879</v>
      </c>
      <c r="AD2039" s="111" t="s">
        <v>198</v>
      </c>
      <c r="AE2039" s="111" t="s">
        <v>5241</v>
      </c>
      <c r="AF2039" s="130"/>
      <c r="AG2039" s="130"/>
      <c r="AH2039" s="130"/>
      <c r="AI2039" s="111" t="s">
        <v>294</v>
      </c>
      <c r="AJ2039" s="111" t="s">
        <v>1793</v>
      </c>
      <c r="AK2039" s="0" t="s">
        <v>12992</v>
      </c>
      <c r="AM2039" s="111" t="n">
        <v>2021</v>
      </c>
      <c r="AN2039" s="111" t="s">
        <v>12437</v>
      </c>
      <c r="AT2039" s="0" t="s">
        <v>381</v>
      </c>
      <c r="AU2039" s="0" t="s">
        <v>2087</v>
      </c>
      <c r="AZ2039" s="0" t="s">
        <v>12993</v>
      </c>
      <c r="BA2039" s="124" t="s">
        <v>200</v>
      </c>
      <c r="BB2039" s="0" t="s">
        <v>248</v>
      </c>
      <c r="BC2039" s="0" t="s">
        <v>12994</v>
      </c>
      <c r="BE2039" s="0" t="s">
        <v>12995</v>
      </c>
      <c r="BG2039" s="125"/>
      <c r="BH2039" s="0" t="s">
        <v>5651</v>
      </c>
      <c r="BI2039" s="112" t="n">
        <v>8881300172213</v>
      </c>
      <c r="BJ2039" s="126"/>
      <c r="BK2039" s="0" t="s">
        <v>215</v>
      </c>
      <c r="BL2039" s="112" t="n">
        <v>4</v>
      </c>
      <c r="BM2039" s="112" t="n">
        <v>4</v>
      </c>
      <c r="BN2039" s="112" t="n">
        <v>4</v>
      </c>
      <c r="BO2039" s="111" t="n">
        <v>20</v>
      </c>
      <c r="BP2039" s="125"/>
      <c r="BQ2039" s="127" t="s">
        <v>5461</v>
      </c>
    </row>
    <row r="2040" customFormat="false" ht="13.8" hidden="false" customHeight="false" outlineLevel="0" collapsed="false">
      <c r="A2040" s="0" t="s">
        <v>12996</v>
      </c>
      <c r="B2040" s="0" t="s">
        <v>11069</v>
      </c>
      <c r="C2040" s="0" t="s">
        <v>928</v>
      </c>
      <c r="D2040" s="0" t="s">
        <v>193</v>
      </c>
      <c r="E2040" s="0" t="s">
        <v>194</v>
      </c>
      <c r="F2040" s="0" t="s">
        <v>195</v>
      </c>
      <c r="G2040" s="0" t="s">
        <v>330</v>
      </c>
      <c r="H2040" s="0" t="s">
        <v>1287</v>
      </c>
      <c r="J2040" s="111" t="n">
        <v>1</v>
      </c>
      <c r="K2040" s="0" t="s">
        <v>198</v>
      </c>
      <c r="L2040" s="0" t="s">
        <v>198</v>
      </c>
      <c r="M2040" s="0" t="s">
        <v>199</v>
      </c>
      <c r="Q2040" s="120"/>
      <c r="R2040" s="0" t="s">
        <v>16</v>
      </c>
      <c r="S2040" s="0" t="s">
        <v>1834</v>
      </c>
      <c r="T2040" s="0" t="s">
        <v>4702</v>
      </c>
      <c r="U2040" s="0" t="s">
        <v>202</v>
      </c>
      <c r="V2040" s="0" t="s">
        <v>1790</v>
      </c>
      <c r="W2040" s="110" t="s">
        <v>204</v>
      </c>
      <c r="X2040" s="111" t="n">
        <v>2022</v>
      </c>
      <c r="Z2040" s="130" t="s">
        <v>757</v>
      </c>
      <c r="AA2040" s="122"/>
      <c r="AB2040" s="0" t="s">
        <v>5955</v>
      </c>
      <c r="AC2040" s="0" t="s">
        <v>6743</v>
      </c>
      <c r="AD2040" s="111" t="n">
        <v>2022</v>
      </c>
      <c r="AE2040" s="130" t="s">
        <v>198</v>
      </c>
      <c r="AF2040" s="130"/>
      <c r="AG2040" s="130"/>
      <c r="AH2040" s="130"/>
      <c r="AI2040" s="111" t="s">
        <v>207</v>
      </c>
      <c r="AK2040" s="0" t="s">
        <v>5955</v>
      </c>
      <c r="AM2040" s="111" t="n">
        <v>2022</v>
      </c>
      <c r="AN2040" s="111" t="s">
        <v>208</v>
      </c>
      <c r="AT2040" s="0" t="s">
        <v>226</v>
      </c>
      <c r="AU2040" s="0" t="s">
        <v>470</v>
      </c>
      <c r="AZ2040" s="0" t="s">
        <v>12997</v>
      </c>
      <c r="BA2040" s="124" t="s">
        <v>200</v>
      </c>
      <c r="BB2040" s="0" t="s">
        <v>462</v>
      </c>
      <c r="BC2040" s="0" t="s">
        <v>1543</v>
      </c>
      <c r="BD2040" s="0" t="s">
        <v>3526</v>
      </c>
      <c r="BE2040" s="0" t="s">
        <v>12998</v>
      </c>
      <c r="BG2040" s="125"/>
      <c r="BH2040" s="0" t="s">
        <v>5611</v>
      </c>
      <c r="BJ2040" s="126"/>
      <c r="BK2040" s="0" t="s">
        <v>215</v>
      </c>
      <c r="BL2040" s="112" t="n">
        <v>4</v>
      </c>
      <c r="BM2040" s="112" t="n">
        <v>4</v>
      </c>
      <c r="BN2040" s="112" t="n">
        <v>4</v>
      </c>
      <c r="BO2040" s="111" t="n">
        <v>50</v>
      </c>
      <c r="BP2040" s="125"/>
      <c r="BQ2040" s="127"/>
    </row>
    <row r="2041" customFormat="false" ht="13.8" hidden="false" customHeight="false" outlineLevel="0" collapsed="false">
      <c r="A2041" s="0" t="s">
        <v>12999</v>
      </c>
      <c r="B2041" s="0" t="s">
        <v>11069</v>
      </c>
      <c r="C2041" s="0" t="s">
        <v>234</v>
      </c>
      <c r="D2041" s="0" t="s">
        <v>5239</v>
      </c>
      <c r="E2041" s="0" t="s">
        <v>194</v>
      </c>
      <c r="F2041" s="0" t="s">
        <v>399</v>
      </c>
      <c r="G2041" s="0" t="s">
        <v>196</v>
      </c>
      <c r="H2041" s="0" t="s">
        <v>219</v>
      </c>
      <c r="J2041" s="111" t="n">
        <v>1</v>
      </c>
      <c r="K2041" s="0" t="s">
        <v>198</v>
      </c>
      <c r="L2041" s="0" t="s">
        <v>198</v>
      </c>
      <c r="M2041" s="0" t="s">
        <v>199</v>
      </c>
      <c r="O2041" s="0" t="s">
        <v>200</v>
      </c>
      <c r="Q2041" s="120" t="s">
        <v>200</v>
      </c>
      <c r="R2041" s="0" t="s">
        <v>16</v>
      </c>
      <c r="S2041" s="0" t="s">
        <v>201</v>
      </c>
      <c r="T2041" s="0" t="s">
        <v>198</v>
      </c>
      <c r="U2041" s="0" t="s">
        <v>202</v>
      </c>
      <c r="V2041" s="0" t="s">
        <v>1790</v>
      </c>
      <c r="W2041" s="110" t="s">
        <v>204</v>
      </c>
      <c r="X2041" s="111" t="n">
        <v>2017</v>
      </c>
      <c r="Y2041" s="111" t="s">
        <v>205</v>
      </c>
      <c r="Z2041" s="111" t="s">
        <v>198</v>
      </c>
      <c r="AA2041" s="122" t="s">
        <v>200</v>
      </c>
      <c r="AB2041" s="0" t="s">
        <v>11291</v>
      </c>
      <c r="AC2041" s="0" t="s">
        <v>11292</v>
      </c>
      <c r="AD2041" s="111" t="n">
        <v>2017</v>
      </c>
      <c r="AE2041" s="111" t="s">
        <v>5241</v>
      </c>
      <c r="AI2041" s="111" t="s">
        <v>207</v>
      </c>
      <c r="AK2041" s="111" t="str">
        <f aca="false">(AB2041)</f>
        <v>Edmund Mc Millen</v>
      </c>
      <c r="AM2041" s="111" t="n">
        <f aca="false">AD2041</f>
        <v>2017</v>
      </c>
      <c r="AN2041" s="111" t="s">
        <v>297</v>
      </c>
      <c r="AS2041" s="0" t="s">
        <v>200</v>
      </c>
      <c r="AU2041" s="0" t="s">
        <v>470</v>
      </c>
      <c r="AV2041" s="0" t="s">
        <v>200</v>
      </c>
      <c r="AZ2041" s="0" t="s">
        <v>13000</v>
      </c>
      <c r="BA2041" s="124" t="s">
        <v>200</v>
      </c>
      <c r="BB2041" s="0" t="s">
        <v>248</v>
      </c>
      <c r="BC2041" s="0" t="s">
        <v>13001</v>
      </c>
      <c r="BD2041" s="0" t="s">
        <v>13002</v>
      </c>
      <c r="BE2041" s="0" t="s">
        <v>13003</v>
      </c>
      <c r="BG2041" s="125" t="s">
        <v>200</v>
      </c>
      <c r="BH2041" s="0" t="s">
        <v>253</v>
      </c>
      <c r="BI2041" s="112" t="n">
        <v>867528000369</v>
      </c>
      <c r="BJ2041" s="126" t="s">
        <v>200</v>
      </c>
      <c r="BK2041" s="0" t="s">
        <v>215</v>
      </c>
      <c r="BL2041" s="112" t="n">
        <v>4</v>
      </c>
      <c r="BM2041" s="112" t="n">
        <v>4</v>
      </c>
      <c r="BN2041" s="112" t="n">
        <v>4</v>
      </c>
      <c r="BO2041" s="111" t="n">
        <v>20</v>
      </c>
      <c r="BP2041" s="125" t="s">
        <v>200</v>
      </c>
      <c r="BQ2041" s="127" t="s">
        <v>216</v>
      </c>
    </row>
    <row r="2042" customFormat="false" ht="13.8" hidden="false" customHeight="false" outlineLevel="0" collapsed="false">
      <c r="A2042" s="0" t="s">
        <v>13004</v>
      </c>
      <c r="B2042" s="0" t="s">
        <v>11069</v>
      </c>
      <c r="C2042" s="0" t="s">
        <v>1344</v>
      </c>
      <c r="D2042" s="0" t="s">
        <v>1869</v>
      </c>
      <c r="E2042" s="0" t="s">
        <v>194</v>
      </c>
      <c r="F2042" s="0" t="s">
        <v>195</v>
      </c>
      <c r="G2042" s="0" t="s">
        <v>196</v>
      </c>
      <c r="H2042" s="0" t="s">
        <v>197</v>
      </c>
      <c r="J2042" s="111" t="n">
        <v>1</v>
      </c>
      <c r="K2042" s="0" t="s">
        <v>198</v>
      </c>
      <c r="L2042" s="0" t="s">
        <v>198</v>
      </c>
      <c r="M2042" s="0" t="s">
        <v>199</v>
      </c>
      <c r="Q2042" s="120"/>
      <c r="R2042" s="0" t="s">
        <v>16</v>
      </c>
      <c r="S2042" s="0" t="s">
        <v>201</v>
      </c>
      <c r="T2042" s="0" t="s">
        <v>198</v>
      </c>
      <c r="U2042" s="0" t="s">
        <v>202</v>
      </c>
      <c r="V2042" s="0" t="s">
        <v>1790</v>
      </c>
      <c r="W2042" s="110" t="s">
        <v>204</v>
      </c>
      <c r="X2042" s="111" t="n">
        <v>2021</v>
      </c>
      <c r="Z2042" s="111" t="s">
        <v>221</v>
      </c>
      <c r="AA2042" s="122" t="s">
        <v>200</v>
      </c>
      <c r="AB2042" s="0" t="s">
        <v>13005</v>
      </c>
      <c r="AC2042" s="0" t="s">
        <v>5662</v>
      </c>
      <c r="AD2042" s="111" t="n">
        <v>2021</v>
      </c>
      <c r="AE2042" s="111" t="s">
        <v>198</v>
      </c>
      <c r="AI2042" s="111" t="s">
        <v>294</v>
      </c>
      <c r="AJ2042" s="111" t="s">
        <v>7452</v>
      </c>
      <c r="AK2042" s="111" t="s">
        <v>13005</v>
      </c>
      <c r="AM2042" s="111" t="n">
        <v>2020</v>
      </c>
      <c r="AN2042" s="111" t="s">
        <v>1947</v>
      </c>
      <c r="AQ2042" s="0" t="s">
        <v>13006</v>
      </c>
      <c r="AR2042" s="0" t="s">
        <v>200</v>
      </c>
      <c r="AU2042" s="0" t="s">
        <v>332</v>
      </c>
      <c r="AY2042" s="0" t="s">
        <v>5044</v>
      </c>
      <c r="AZ2042" s="0" t="s">
        <v>13007</v>
      </c>
      <c r="BA2042" s="124" t="s">
        <v>200</v>
      </c>
      <c r="BB2042" s="0" t="s">
        <v>248</v>
      </c>
      <c r="BC2042" s="0" t="s">
        <v>13008</v>
      </c>
      <c r="BE2042" s="0" t="s">
        <v>13009</v>
      </c>
      <c r="BG2042" s="125"/>
      <c r="BH2042" s="0" t="s">
        <v>253</v>
      </c>
      <c r="BI2042" s="112" t="n">
        <v>5060188673262</v>
      </c>
      <c r="BJ2042" s="126"/>
      <c r="BK2042" s="0" t="s">
        <v>215</v>
      </c>
      <c r="BL2042" s="112" t="n">
        <v>4</v>
      </c>
      <c r="BM2042" s="112" t="n">
        <v>4</v>
      </c>
      <c r="BN2042" s="112" t="n">
        <v>4</v>
      </c>
      <c r="BO2042" s="111" t="n">
        <v>20</v>
      </c>
      <c r="BP2042" s="125"/>
      <c r="BQ2042" s="127"/>
    </row>
    <row r="2043" customFormat="false" ht="13.8" hidden="false" customHeight="false" outlineLevel="0" collapsed="false">
      <c r="A2043" s="0" t="s">
        <v>13010</v>
      </c>
      <c r="B2043" s="0" t="s">
        <v>11069</v>
      </c>
      <c r="C2043" s="0" t="s">
        <v>218</v>
      </c>
      <c r="D2043" s="0" t="s">
        <v>5239</v>
      </c>
      <c r="E2043" s="0" t="s">
        <v>1622</v>
      </c>
      <c r="F2043" s="0" t="s">
        <v>2487</v>
      </c>
      <c r="G2043" s="0" t="s">
        <v>330</v>
      </c>
      <c r="H2043" s="0" t="s">
        <v>901</v>
      </c>
      <c r="J2043" s="111" t="n">
        <v>1</v>
      </c>
      <c r="K2043" s="0" t="s">
        <v>198</v>
      </c>
      <c r="L2043" s="0" t="s">
        <v>198</v>
      </c>
      <c r="M2043" s="0" t="s">
        <v>199</v>
      </c>
      <c r="Q2043" s="120"/>
      <c r="R2043" s="0" t="s">
        <v>16</v>
      </c>
      <c r="S2043" s="0" t="s">
        <v>5247</v>
      </c>
      <c r="T2043" s="0" t="s">
        <v>198</v>
      </c>
      <c r="U2043" s="0" t="s">
        <v>239</v>
      </c>
      <c r="V2043" s="0" t="s">
        <v>1790</v>
      </c>
      <c r="W2043" s="110" t="s">
        <v>204</v>
      </c>
      <c r="X2043" s="111" t="n">
        <v>2021</v>
      </c>
      <c r="Y2043" s="111" t="s">
        <v>498</v>
      </c>
      <c r="Z2043" s="111" t="s">
        <v>757</v>
      </c>
      <c r="AA2043" s="122"/>
      <c r="AB2043" s="0" t="s">
        <v>13011</v>
      </c>
      <c r="AC2043" s="0" t="s">
        <v>12196</v>
      </c>
      <c r="AD2043" s="111" t="s">
        <v>198</v>
      </c>
      <c r="AE2043" s="111" t="s">
        <v>5241</v>
      </c>
      <c r="AI2043" s="111" t="s">
        <v>294</v>
      </c>
      <c r="AJ2043" s="111" t="s">
        <v>1793</v>
      </c>
      <c r="AK2043" s="111" t="s">
        <v>13011</v>
      </c>
      <c r="AM2043" s="111" t="s">
        <v>849</v>
      </c>
      <c r="AN2043" s="111" t="s">
        <v>5725</v>
      </c>
      <c r="AR2043" s="0" t="s">
        <v>3366</v>
      </c>
      <c r="AT2043" s="0" t="s">
        <v>10410</v>
      </c>
      <c r="AU2043" s="0" t="s">
        <v>13012</v>
      </c>
      <c r="AV2043" s="0" t="s">
        <v>200</v>
      </c>
      <c r="AZ2043" s="0" t="s">
        <v>13013</v>
      </c>
      <c r="BA2043" s="124" t="s">
        <v>200</v>
      </c>
      <c r="BB2043" s="0" t="s">
        <v>248</v>
      </c>
      <c r="BC2043" s="0" t="s">
        <v>13014</v>
      </c>
      <c r="BD2043" s="0" t="s">
        <v>13015</v>
      </c>
      <c r="BE2043" s="0" t="s">
        <v>13016</v>
      </c>
      <c r="BF2043" s="0" t="s">
        <v>13017</v>
      </c>
      <c r="BG2043" s="125"/>
      <c r="BH2043" s="0" t="s">
        <v>11095</v>
      </c>
      <c r="BI2043" s="112" t="n">
        <v>4589886950426</v>
      </c>
      <c r="BJ2043" s="126"/>
      <c r="BK2043" s="0" t="s">
        <v>215</v>
      </c>
      <c r="BL2043" s="112" t="n">
        <v>4</v>
      </c>
      <c r="BM2043" s="112" t="n">
        <v>4</v>
      </c>
      <c r="BN2043" s="112" t="n">
        <v>4</v>
      </c>
      <c r="BO2043" s="111" t="n">
        <v>50</v>
      </c>
      <c r="BP2043" s="125"/>
      <c r="BQ2043" s="127"/>
    </row>
    <row r="2044" customFormat="false" ht="13.8" hidden="false" customHeight="false" outlineLevel="0" collapsed="false">
      <c r="A2044" s="0" t="s">
        <v>13018</v>
      </c>
      <c r="B2044" s="0" t="s">
        <v>11069</v>
      </c>
      <c r="C2044" s="0" t="s">
        <v>380</v>
      </c>
      <c r="D2044" s="0" t="s">
        <v>1333</v>
      </c>
      <c r="E2044" s="0" t="s">
        <v>194</v>
      </c>
      <c r="F2044" s="0" t="s">
        <v>195</v>
      </c>
      <c r="G2044" s="0" t="s">
        <v>196</v>
      </c>
      <c r="H2044" s="0" t="s">
        <v>197</v>
      </c>
      <c r="J2044" s="111" t="n">
        <v>1</v>
      </c>
      <c r="K2044" s="0" t="s">
        <v>198</v>
      </c>
      <c r="L2044" s="0" t="s">
        <v>198</v>
      </c>
      <c r="M2044" s="0" t="s">
        <v>199</v>
      </c>
      <c r="Q2044" s="120" t="s">
        <v>200</v>
      </c>
      <c r="R2044" s="0" t="s">
        <v>16</v>
      </c>
      <c r="S2044" s="0" t="s">
        <v>5247</v>
      </c>
      <c r="T2044" s="0" t="s">
        <v>198</v>
      </c>
      <c r="U2044" s="0" t="s">
        <v>202</v>
      </c>
      <c r="V2044" s="0" t="s">
        <v>1790</v>
      </c>
      <c r="W2044" s="110" t="s">
        <v>204</v>
      </c>
      <c r="X2044" s="111" t="n">
        <v>2019</v>
      </c>
      <c r="Z2044" s="111" t="s">
        <v>198</v>
      </c>
      <c r="AA2044" s="122" t="s">
        <v>200</v>
      </c>
      <c r="AB2044" s="0" t="s">
        <v>13019</v>
      </c>
      <c r="AC2044" s="0" t="s">
        <v>11516</v>
      </c>
      <c r="AD2044" s="111" t="n">
        <v>2019</v>
      </c>
      <c r="AE2044" s="111" t="s">
        <v>198</v>
      </c>
      <c r="AI2044" s="111" t="s">
        <v>294</v>
      </c>
      <c r="AJ2044" s="111" t="s">
        <v>1793</v>
      </c>
      <c r="AK2044" s="0" t="s">
        <v>13019</v>
      </c>
      <c r="AM2044" s="111" t="n">
        <v>2018</v>
      </c>
      <c r="AN2044" s="111" t="s">
        <v>5341</v>
      </c>
      <c r="AT2044" s="0" t="s">
        <v>226</v>
      </c>
      <c r="AU2044" s="0" t="s">
        <v>3408</v>
      </c>
      <c r="AZ2044" s="0" t="s">
        <v>13020</v>
      </c>
      <c r="BA2044" s="124" t="s">
        <v>200</v>
      </c>
      <c r="BB2044" s="0" t="s">
        <v>248</v>
      </c>
      <c r="BC2044" s="0" t="s">
        <v>13021</v>
      </c>
      <c r="BE2044" s="0" t="s">
        <v>13022</v>
      </c>
      <c r="BF2044" s="0" t="s">
        <v>11573</v>
      </c>
      <c r="BG2044" s="125"/>
      <c r="BH2044" s="0" t="s">
        <v>253</v>
      </c>
      <c r="BI2044" s="112" t="n">
        <v>604565178060</v>
      </c>
      <c r="BJ2044" s="126"/>
      <c r="BK2044" s="0" t="s">
        <v>215</v>
      </c>
      <c r="BL2044" s="112" t="n">
        <v>4</v>
      </c>
      <c r="BM2044" s="112" t="n">
        <v>4</v>
      </c>
      <c r="BN2044" s="112" t="n">
        <v>4</v>
      </c>
      <c r="BO2044" s="111" t="n">
        <v>20</v>
      </c>
      <c r="BP2044" s="125"/>
      <c r="BQ2044" s="127" t="s">
        <v>216</v>
      </c>
    </row>
    <row r="2045" customFormat="false" ht="13.8" hidden="false" customHeight="false" outlineLevel="0" collapsed="false">
      <c r="A2045" s="0" t="s">
        <v>13023</v>
      </c>
      <c r="B2045" s="0" t="s">
        <v>11069</v>
      </c>
      <c r="C2045" s="131" t="s">
        <v>1386</v>
      </c>
      <c r="D2045" s="131" t="s">
        <v>1452</v>
      </c>
      <c r="E2045" s="0" t="s">
        <v>194</v>
      </c>
      <c r="F2045" s="0" t="s">
        <v>195</v>
      </c>
      <c r="G2045" s="0" t="s">
        <v>196</v>
      </c>
      <c r="H2045" s="0" t="s">
        <v>197</v>
      </c>
      <c r="I2045" s="131"/>
      <c r="J2045" s="130" t="n">
        <v>1</v>
      </c>
      <c r="K2045" s="131" t="s">
        <v>198</v>
      </c>
      <c r="L2045" s="0" t="s">
        <v>198</v>
      </c>
      <c r="M2045" s="0" t="s">
        <v>199</v>
      </c>
      <c r="O2045" s="0" t="s">
        <v>200</v>
      </c>
      <c r="Q2045" s="120" t="s">
        <v>200</v>
      </c>
      <c r="R2045" s="0" t="s">
        <v>16</v>
      </c>
      <c r="S2045" s="131" t="s">
        <v>201</v>
      </c>
      <c r="T2045" s="0" t="s">
        <v>198</v>
      </c>
      <c r="U2045" s="131" t="s">
        <v>285</v>
      </c>
      <c r="V2045" s="0" t="s">
        <v>1790</v>
      </c>
      <c r="W2045" s="110" t="s">
        <v>204</v>
      </c>
      <c r="X2045" s="130" t="n">
        <v>2021</v>
      </c>
      <c r="Y2045" s="130" t="s">
        <v>205</v>
      </c>
      <c r="Z2045" s="130" t="s">
        <v>757</v>
      </c>
      <c r="AA2045" s="122" t="s">
        <v>200</v>
      </c>
      <c r="AB2045" s="131" t="s">
        <v>543</v>
      </c>
      <c r="AC2045" s="131" t="s">
        <v>543</v>
      </c>
      <c r="AD2045" s="130" t="s">
        <v>198</v>
      </c>
      <c r="AE2045" s="130" t="s">
        <v>198</v>
      </c>
      <c r="AF2045" s="130"/>
      <c r="AG2045" s="130"/>
      <c r="AH2045" s="130"/>
      <c r="AI2045" s="130" t="s">
        <v>294</v>
      </c>
      <c r="AJ2045" s="130" t="s">
        <v>11488</v>
      </c>
      <c r="AK2045" s="130" t="s">
        <v>543</v>
      </c>
      <c r="AM2045" s="111" t="s">
        <v>849</v>
      </c>
      <c r="AN2045" s="130" t="s">
        <v>208</v>
      </c>
      <c r="AO2045" s="131" t="s">
        <v>9045</v>
      </c>
      <c r="AS2045" s="0" t="s">
        <v>11087</v>
      </c>
      <c r="AT2045" s="0" t="s">
        <v>1150</v>
      </c>
      <c r="AU2045" s="0" t="s">
        <v>5533</v>
      </c>
      <c r="AV2045" s="0" t="s">
        <v>200</v>
      </c>
      <c r="AZ2045" s="0" t="s">
        <v>13024</v>
      </c>
      <c r="BA2045" s="124" t="s">
        <v>200</v>
      </c>
      <c r="BB2045" s="0" t="s">
        <v>248</v>
      </c>
      <c r="BC2045" s="0" t="s">
        <v>13025</v>
      </c>
      <c r="BD2045" s="0" t="s">
        <v>5649</v>
      </c>
      <c r="BE2045" s="0" t="s">
        <v>13026</v>
      </c>
      <c r="BG2045" s="125"/>
      <c r="BH2045" s="0" t="s">
        <v>253</v>
      </c>
      <c r="BI2045" s="112" t="n">
        <v>13388916177</v>
      </c>
      <c r="BJ2045" s="126"/>
      <c r="BK2045" s="0" t="s">
        <v>215</v>
      </c>
      <c r="BL2045" s="112" t="n">
        <v>4</v>
      </c>
      <c r="BM2045" s="112" t="n">
        <v>4</v>
      </c>
      <c r="BN2045" s="112" t="n">
        <v>4</v>
      </c>
      <c r="BO2045" s="111" t="n">
        <v>20</v>
      </c>
      <c r="BP2045" s="125"/>
      <c r="BQ2045" s="127"/>
    </row>
    <row r="2046" customFormat="false" ht="13.8" hidden="false" customHeight="false" outlineLevel="0" collapsed="false">
      <c r="A2046" s="0" t="s">
        <v>13027</v>
      </c>
      <c r="B2046" s="0" t="s">
        <v>11069</v>
      </c>
      <c r="C2046" s="0" t="s">
        <v>380</v>
      </c>
      <c r="D2046" s="0" t="s">
        <v>1333</v>
      </c>
      <c r="E2046" s="0" t="s">
        <v>194</v>
      </c>
      <c r="F2046" s="0" t="s">
        <v>195</v>
      </c>
      <c r="G2046" s="0" t="s">
        <v>196</v>
      </c>
      <c r="H2046" s="0" t="s">
        <v>197</v>
      </c>
      <c r="J2046" s="111" t="n">
        <v>1</v>
      </c>
      <c r="K2046" s="0" t="s">
        <v>198</v>
      </c>
      <c r="L2046" s="0" t="s">
        <v>198</v>
      </c>
      <c r="M2046" s="0" t="s">
        <v>199</v>
      </c>
      <c r="O2046" s="0" t="s">
        <v>200</v>
      </c>
      <c r="Q2046" s="120" t="s">
        <v>200</v>
      </c>
      <c r="R2046" s="0" t="s">
        <v>16</v>
      </c>
      <c r="S2046" s="0" t="s">
        <v>1834</v>
      </c>
      <c r="T2046" s="0" t="s">
        <v>3961</v>
      </c>
      <c r="U2046" s="0" t="s">
        <v>285</v>
      </c>
      <c r="V2046" s="0" t="s">
        <v>1790</v>
      </c>
      <c r="W2046" s="110" t="s">
        <v>204</v>
      </c>
      <c r="X2046" s="111" t="n">
        <v>2019</v>
      </c>
      <c r="Y2046" s="0" t="s">
        <v>1702</v>
      </c>
      <c r="Z2046" s="130" t="s">
        <v>757</v>
      </c>
      <c r="AA2046" s="122" t="s">
        <v>200</v>
      </c>
      <c r="AB2046" s="0" t="s">
        <v>5955</v>
      </c>
      <c r="AC2046" s="0" t="s">
        <v>5026</v>
      </c>
      <c r="AD2046" s="0" t="s">
        <v>198</v>
      </c>
      <c r="AE2046" s="130" t="s">
        <v>222</v>
      </c>
      <c r="AF2046" s="130"/>
      <c r="AG2046" s="130"/>
      <c r="AH2046" s="130"/>
      <c r="AI2046" s="0" t="s">
        <v>207</v>
      </c>
      <c r="AJ2046" s="0"/>
      <c r="AK2046" s="111" t="str">
        <f aca="false">(AB2046)</f>
        <v>Nippon ichi</v>
      </c>
      <c r="AM2046" s="111" t="n">
        <f aca="false">X2046</f>
        <v>2019</v>
      </c>
      <c r="AN2046" s="0" t="s">
        <v>208</v>
      </c>
      <c r="AT2046" s="0" t="s">
        <v>13028</v>
      </c>
      <c r="AU2046" s="0" t="s">
        <v>470</v>
      </c>
      <c r="AZ2046" s="0" t="s">
        <v>13029</v>
      </c>
      <c r="BA2046" s="124" t="s">
        <v>200</v>
      </c>
      <c r="BB2046" s="0" t="s">
        <v>462</v>
      </c>
      <c r="BC2046" s="0" t="s">
        <v>13030</v>
      </c>
      <c r="BD2046" s="0" t="s">
        <v>13031</v>
      </c>
      <c r="BE2046" s="0" t="s">
        <v>13032</v>
      </c>
      <c r="BF2046" s="0" t="s">
        <v>213</v>
      </c>
      <c r="BG2046" s="125"/>
      <c r="BH2046" s="0" t="s">
        <v>253</v>
      </c>
      <c r="BI2046" s="112" t="n">
        <v>810023032038</v>
      </c>
      <c r="BJ2046" s="126"/>
      <c r="BK2046" s="0" t="s">
        <v>215</v>
      </c>
      <c r="BL2046" s="112" t="n">
        <v>4</v>
      </c>
      <c r="BM2046" s="112" t="n">
        <v>4</v>
      </c>
      <c r="BN2046" s="112" t="n">
        <v>4</v>
      </c>
      <c r="BO2046" s="111" t="n">
        <v>20</v>
      </c>
      <c r="BP2046" s="125"/>
      <c r="BQ2046" s="127" t="s">
        <v>216</v>
      </c>
    </row>
    <row r="2047" customFormat="false" ht="13.8" hidden="false" customHeight="false" outlineLevel="0" collapsed="false">
      <c r="A2047" s="0" t="s">
        <v>13033</v>
      </c>
      <c r="B2047" s="0" t="s">
        <v>11069</v>
      </c>
      <c r="C2047" s="0" t="s">
        <v>234</v>
      </c>
      <c r="D2047" s="0" t="s">
        <v>5239</v>
      </c>
      <c r="E2047" s="0" t="s">
        <v>194</v>
      </c>
      <c r="F2047" s="0" t="s">
        <v>195</v>
      </c>
      <c r="G2047" s="0" t="s">
        <v>196</v>
      </c>
      <c r="H2047" s="0" t="s">
        <v>219</v>
      </c>
      <c r="J2047" s="111" t="n">
        <v>1</v>
      </c>
      <c r="K2047" s="0" t="s">
        <v>198</v>
      </c>
      <c r="L2047" s="0" t="s">
        <v>198</v>
      </c>
      <c r="M2047" s="0" t="s">
        <v>199</v>
      </c>
      <c r="Q2047" s="120" t="s">
        <v>200</v>
      </c>
      <c r="R2047" s="0" t="s">
        <v>16</v>
      </c>
      <c r="S2047" s="0" t="s">
        <v>1834</v>
      </c>
      <c r="T2047" s="0" t="s">
        <v>13034</v>
      </c>
      <c r="U2047" s="0" t="s">
        <v>285</v>
      </c>
      <c r="V2047" s="0" t="s">
        <v>1790</v>
      </c>
      <c r="W2047" s="110" t="s">
        <v>204</v>
      </c>
      <c r="X2047" s="111" t="n">
        <v>2019</v>
      </c>
      <c r="Y2047" s="111" t="s">
        <v>205</v>
      </c>
      <c r="Z2047" s="111" t="s">
        <v>221</v>
      </c>
      <c r="AA2047" s="122" t="s">
        <v>200</v>
      </c>
      <c r="AB2047" s="0" t="s">
        <v>13035</v>
      </c>
      <c r="AC2047" s="0" t="s">
        <v>5258</v>
      </c>
      <c r="AD2047" s="111" t="n">
        <v>2019</v>
      </c>
      <c r="AE2047" s="111" t="s">
        <v>198</v>
      </c>
      <c r="AI2047" s="111" t="s">
        <v>294</v>
      </c>
      <c r="AJ2047" s="111" t="s">
        <v>1793</v>
      </c>
      <c r="AK2047" s="0" t="s">
        <v>13035</v>
      </c>
      <c r="AM2047" s="111" t="n">
        <v>2018</v>
      </c>
      <c r="AN2047" s="111" t="s">
        <v>1887</v>
      </c>
      <c r="AT2047" s="0" t="s">
        <v>354</v>
      </c>
      <c r="AU2047" s="0" t="s">
        <v>200</v>
      </c>
      <c r="AV2047" s="0" t="s">
        <v>200</v>
      </c>
      <c r="AY2047" s="0" t="s">
        <v>5044</v>
      </c>
      <c r="AZ2047" s="0" t="s">
        <v>13036</v>
      </c>
      <c r="BA2047" s="124" t="s">
        <v>200</v>
      </c>
      <c r="BB2047" s="0" t="s">
        <v>248</v>
      </c>
      <c r="BC2047" s="0" t="s">
        <v>13037</v>
      </c>
      <c r="BD2047" s="0" t="s">
        <v>13038</v>
      </c>
      <c r="BE2047" s="0" t="s">
        <v>13039</v>
      </c>
      <c r="BF2047" s="0" t="s">
        <v>13040</v>
      </c>
      <c r="BG2047" s="125" t="s">
        <v>200</v>
      </c>
      <c r="BH2047" s="0" t="s">
        <v>253</v>
      </c>
      <c r="BI2047" s="112" t="s">
        <v>198</v>
      </c>
      <c r="BJ2047" s="126" t="s">
        <v>200</v>
      </c>
      <c r="BK2047" s="0" t="s">
        <v>215</v>
      </c>
      <c r="BL2047" s="112" t="n">
        <v>4</v>
      </c>
      <c r="BM2047" s="112" t="n">
        <v>4</v>
      </c>
      <c r="BN2047" s="112" t="n">
        <v>4</v>
      </c>
      <c r="BO2047" s="111" t="n">
        <v>20</v>
      </c>
      <c r="BP2047" s="125" t="s">
        <v>200</v>
      </c>
      <c r="BQ2047" s="127" t="s">
        <v>216</v>
      </c>
    </row>
    <row r="2048" customFormat="false" ht="13.8" hidden="false" customHeight="false" outlineLevel="0" collapsed="false">
      <c r="A2048" s="0" t="s">
        <v>13041</v>
      </c>
      <c r="B2048" s="0" t="s">
        <v>11069</v>
      </c>
      <c r="C2048" s="0" t="s">
        <v>218</v>
      </c>
      <c r="D2048" s="0" t="s">
        <v>1333</v>
      </c>
      <c r="E2048" s="0" t="s">
        <v>194</v>
      </c>
      <c r="F2048" s="0" t="s">
        <v>195</v>
      </c>
      <c r="G2048" s="0" t="s">
        <v>196</v>
      </c>
      <c r="H2048" s="0" t="s">
        <v>901</v>
      </c>
      <c r="J2048" s="111" t="n">
        <v>1</v>
      </c>
      <c r="K2048" s="0" t="s">
        <v>198</v>
      </c>
      <c r="L2048" s="0" t="s">
        <v>198</v>
      </c>
      <c r="M2048" s="0" t="s">
        <v>199</v>
      </c>
      <c r="Q2048" s="120" t="s">
        <v>200</v>
      </c>
      <c r="R2048" s="0" t="s">
        <v>16</v>
      </c>
      <c r="S2048" s="0" t="s">
        <v>5247</v>
      </c>
      <c r="T2048" s="0" t="s">
        <v>198</v>
      </c>
      <c r="U2048" s="0" t="s">
        <v>285</v>
      </c>
      <c r="V2048" s="0" t="s">
        <v>1790</v>
      </c>
      <c r="W2048" s="110" t="s">
        <v>204</v>
      </c>
      <c r="X2048" s="111" t="n">
        <v>2020</v>
      </c>
      <c r="Y2048" s="0" t="s">
        <v>205</v>
      </c>
      <c r="Z2048" s="0" t="s">
        <v>757</v>
      </c>
      <c r="AA2048" s="122" t="s">
        <v>200</v>
      </c>
      <c r="AB2048" s="0" t="s">
        <v>13042</v>
      </c>
      <c r="AC2048" s="0" t="s">
        <v>5249</v>
      </c>
      <c r="AD2048" s="111" t="n">
        <v>2020</v>
      </c>
      <c r="AE2048" s="0" t="s">
        <v>198</v>
      </c>
      <c r="AF2048" s="0"/>
      <c r="AG2048" s="0"/>
      <c r="AH2048" s="0"/>
      <c r="AI2048" s="0" t="s">
        <v>294</v>
      </c>
      <c r="AJ2048" s="0" t="s">
        <v>1793</v>
      </c>
      <c r="AK2048" s="0" t="s">
        <v>13042</v>
      </c>
      <c r="AM2048" s="111" t="n">
        <v>2018</v>
      </c>
      <c r="AN2048" s="0" t="s">
        <v>208</v>
      </c>
      <c r="AR2048" s="0" t="s">
        <v>1455</v>
      </c>
      <c r="AT2048" s="0" t="s">
        <v>5881</v>
      </c>
      <c r="AU2048" s="0" t="s">
        <v>470</v>
      </c>
      <c r="AZ2048" s="0" t="s">
        <v>13043</v>
      </c>
      <c r="BA2048" s="124" t="s">
        <v>200</v>
      </c>
      <c r="BB2048" s="0" t="s">
        <v>248</v>
      </c>
      <c r="BC2048" s="0" t="s">
        <v>13044</v>
      </c>
      <c r="BD2048" s="0" t="s">
        <v>13045</v>
      </c>
      <c r="BE2048" s="0" t="s">
        <v>13046</v>
      </c>
      <c r="BF2048" s="0" t="s">
        <v>13047</v>
      </c>
      <c r="BG2048" s="125" t="s">
        <v>200</v>
      </c>
      <c r="BH2048" s="0" t="s">
        <v>253</v>
      </c>
      <c r="BI2048" s="112" t="n">
        <v>819976023698</v>
      </c>
      <c r="BJ2048" s="126" t="s">
        <v>200</v>
      </c>
      <c r="BK2048" s="0" t="s">
        <v>215</v>
      </c>
      <c r="BL2048" s="0" t="n">
        <v>4</v>
      </c>
      <c r="BM2048" s="0" t="n">
        <v>4</v>
      </c>
      <c r="BN2048" s="0" t="n">
        <v>4</v>
      </c>
      <c r="BO2048" s="111" t="n">
        <v>40</v>
      </c>
      <c r="BP2048" s="125" t="s">
        <v>200</v>
      </c>
      <c r="BQ2048" s="127" t="s">
        <v>216</v>
      </c>
    </row>
    <row r="2049" customFormat="false" ht="13.8" hidden="false" customHeight="false" outlineLevel="0" collapsed="false">
      <c r="A2049" s="0" t="s">
        <v>13048</v>
      </c>
      <c r="B2049" s="0" t="s">
        <v>11069</v>
      </c>
      <c r="C2049" s="0" t="s">
        <v>1386</v>
      </c>
      <c r="D2049" s="0" t="s">
        <v>193</v>
      </c>
      <c r="E2049" s="0" t="s">
        <v>194</v>
      </c>
      <c r="F2049" s="0" t="s">
        <v>4737</v>
      </c>
      <c r="G2049" s="0" t="s">
        <v>330</v>
      </c>
      <c r="H2049" s="0" t="s">
        <v>4389</v>
      </c>
      <c r="J2049" s="111" t="n">
        <v>1</v>
      </c>
      <c r="K2049" s="0" t="s">
        <v>198</v>
      </c>
      <c r="L2049" s="0" t="s">
        <v>198</v>
      </c>
      <c r="M2049" s="0" t="s">
        <v>199</v>
      </c>
      <c r="Q2049" s="120"/>
      <c r="R2049" s="0" t="s">
        <v>16</v>
      </c>
      <c r="S2049" s="0" t="s">
        <v>5247</v>
      </c>
      <c r="T2049" s="0" t="s">
        <v>198</v>
      </c>
      <c r="U2049" s="0" t="s">
        <v>202</v>
      </c>
      <c r="V2049" s="0" t="s">
        <v>1790</v>
      </c>
      <c r="W2049" s="110" t="s">
        <v>204</v>
      </c>
      <c r="X2049" s="111" t="n">
        <v>2022</v>
      </c>
      <c r="Y2049" s="0"/>
      <c r="Z2049" s="0" t="s">
        <v>757</v>
      </c>
      <c r="AA2049" s="122"/>
      <c r="AB2049" s="0" t="s">
        <v>13049</v>
      </c>
      <c r="AC2049" s="0" t="s">
        <v>5724</v>
      </c>
      <c r="AD2049" s="111" t="n">
        <v>2022</v>
      </c>
      <c r="AE2049" s="0" t="s">
        <v>198</v>
      </c>
      <c r="AF2049" s="0"/>
      <c r="AG2049" s="0"/>
      <c r="AH2049" s="0"/>
      <c r="AI2049" s="0" t="s">
        <v>294</v>
      </c>
      <c r="AJ2049" s="0" t="s">
        <v>1793</v>
      </c>
      <c r="AK2049" s="0" t="s">
        <v>13049</v>
      </c>
      <c r="AM2049" s="111" t="n">
        <v>2020</v>
      </c>
      <c r="AN2049" s="0" t="s">
        <v>263</v>
      </c>
      <c r="AT2049" s="0" t="s">
        <v>381</v>
      </c>
      <c r="AU2049" s="0" t="s">
        <v>2087</v>
      </c>
      <c r="AZ2049" s="0" t="s">
        <v>13050</v>
      </c>
      <c r="BA2049" s="124" t="s">
        <v>200</v>
      </c>
      <c r="BB2049" s="0" t="s">
        <v>248</v>
      </c>
      <c r="BC2049" s="0" t="s">
        <v>13051</v>
      </c>
      <c r="BE2049" s="0" t="s">
        <v>13052</v>
      </c>
      <c r="BG2049" s="125"/>
      <c r="BH2049" s="0" t="s">
        <v>5611</v>
      </c>
      <c r="BJ2049" s="126"/>
      <c r="BK2049" s="0" t="s">
        <v>215</v>
      </c>
      <c r="BL2049" s="0" t="n">
        <v>4</v>
      </c>
      <c r="BM2049" s="0" t="n">
        <v>4</v>
      </c>
      <c r="BN2049" s="0" t="n">
        <v>4</v>
      </c>
      <c r="BO2049" s="111" t="n">
        <v>20</v>
      </c>
      <c r="BP2049" s="125"/>
      <c r="BQ2049" s="127" t="s">
        <v>5461</v>
      </c>
    </row>
    <row r="2050" customFormat="false" ht="13.8" hidden="false" customHeight="false" outlineLevel="0" collapsed="false">
      <c r="A2050" s="0" t="s">
        <v>13053</v>
      </c>
      <c r="B2050" s="0" t="s">
        <v>11069</v>
      </c>
      <c r="C2050" s="0" t="s">
        <v>218</v>
      </c>
      <c r="D2050" s="0" t="s">
        <v>5239</v>
      </c>
      <c r="E2050" s="0" t="s">
        <v>194</v>
      </c>
      <c r="F2050" s="0" t="s">
        <v>195</v>
      </c>
      <c r="G2050" s="0" t="s">
        <v>196</v>
      </c>
      <c r="H2050" s="0" t="s">
        <v>197</v>
      </c>
      <c r="J2050" s="111" t="n">
        <v>1</v>
      </c>
      <c r="K2050" s="0" t="s">
        <v>198</v>
      </c>
      <c r="L2050" s="0" t="s">
        <v>198</v>
      </c>
      <c r="M2050" s="0" t="s">
        <v>199</v>
      </c>
      <c r="Q2050" s="120"/>
      <c r="R2050" s="0" t="s">
        <v>16</v>
      </c>
      <c r="S2050" s="0" t="s">
        <v>5247</v>
      </c>
      <c r="T2050" s="0" t="s">
        <v>198</v>
      </c>
      <c r="U2050" s="0" t="s">
        <v>285</v>
      </c>
      <c r="V2050" s="0" t="s">
        <v>1790</v>
      </c>
      <c r="W2050" s="110" t="s">
        <v>204</v>
      </c>
      <c r="X2050" s="111" t="n">
        <v>2022</v>
      </c>
      <c r="Y2050" s="0"/>
      <c r="Z2050" s="0"/>
      <c r="AA2050" s="122"/>
      <c r="AB2050" s="0" t="s">
        <v>13054</v>
      </c>
      <c r="AC2050" s="0" t="s">
        <v>5249</v>
      </c>
      <c r="AD2050" s="111" t="s">
        <v>198</v>
      </c>
      <c r="AE2050" s="0" t="s">
        <v>198</v>
      </c>
      <c r="AF2050" s="0"/>
      <c r="AG2050" s="0"/>
      <c r="AH2050" s="0"/>
      <c r="AI2050" s="0" t="s">
        <v>294</v>
      </c>
      <c r="AJ2050" s="0" t="s">
        <v>1793</v>
      </c>
      <c r="AK2050" s="0" t="s">
        <v>13054</v>
      </c>
      <c r="AM2050" s="111" t="n">
        <v>2020</v>
      </c>
      <c r="AN2050" s="0" t="s">
        <v>510</v>
      </c>
      <c r="AU2050" s="0" t="s">
        <v>2087</v>
      </c>
      <c r="AY2050" s="0" t="s">
        <v>5044</v>
      </c>
      <c r="AZ2050" s="0" t="s">
        <v>13055</v>
      </c>
      <c r="BA2050" s="124" t="s">
        <v>200</v>
      </c>
      <c r="BB2050" s="0" t="s">
        <v>248</v>
      </c>
      <c r="BC2050" s="0" t="s">
        <v>13056</v>
      </c>
      <c r="BD2050" s="0" t="s">
        <v>13057</v>
      </c>
      <c r="BE2050" s="0" t="s">
        <v>13058</v>
      </c>
      <c r="BG2050" s="125"/>
      <c r="BH2050" s="0" t="s">
        <v>5611</v>
      </c>
      <c r="BJ2050" s="126"/>
      <c r="BK2050" s="0" t="s">
        <v>215</v>
      </c>
      <c r="BL2050" s="0" t="n">
        <v>4</v>
      </c>
      <c r="BM2050" s="0" t="n">
        <v>4</v>
      </c>
      <c r="BN2050" s="0" t="n">
        <v>4</v>
      </c>
      <c r="BO2050" s="111" t="n">
        <v>20</v>
      </c>
      <c r="BP2050" s="125"/>
      <c r="BQ2050" s="127" t="s">
        <v>5461</v>
      </c>
    </row>
    <row r="2051" customFormat="false" ht="13.8" hidden="false" customHeight="false" outlineLevel="0" collapsed="false">
      <c r="A2051" s="0" t="s">
        <v>13059</v>
      </c>
      <c r="B2051" s="0" t="s">
        <v>11069</v>
      </c>
      <c r="C2051" s="131" t="s">
        <v>1386</v>
      </c>
      <c r="D2051" s="0" t="s">
        <v>193</v>
      </c>
      <c r="E2051" s="0" t="s">
        <v>194</v>
      </c>
      <c r="F2051" s="0" t="s">
        <v>195</v>
      </c>
      <c r="G2051" s="0" t="s">
        <v>330</v>
      </c>
      <c r="H2051" s="0" t="s">
        <v>1287</v>
      </c>
      <c r="J2051" s="111" t="n">
        <v>1</v>
      </c>
      <c r="K2051" s="0" t="s">
        <v>198</v>
      </c>
      <c r="L2051" s="0" t="s">
        <v>198</v>
      </c>
      <c r="M2051" s="0" t="s">
        <v>199</v>
      </c>
      <c r="Q2051" s="120"/>
      <c r="R2051" s="0" t="s">
        <v>16</v>
      </c>
      <c r="S2051" s="0" t="s">
        <v>1834</v>
      </c>
      <c r="T2051" s="0" t="s">
        <v>3961</v>
      </c>
      <c r="U2051" s="0" t="s">
        <v>202</v>
      </c>
      <c r="V2051" s="0" t="s">
        <v>1790</v>
      </c>
      <c r="W2051" s="110" t="s">
        <v>204</v>
      </c>
      <c r="X2051" s="111" t="n">
        <v>2021</v>
      </c>
      <c r="Y2051" s="0" t="s">
        <v>205</v>
      </c>
      <c r="Z2051" s="0" t="s">
        <v>757</v>
      </c>
      <c r="AA2051" s="122"/>
      <c r="AB2051" s="0" t="s">
        <v>4709</v>
      </c>
      <c r="AC2051" s="0" t="s">
        <v>6743</v>
      </c>
      <c r="AD2051" s="111" t="n">
        <v>2021</v>
      </c>
      <c r="AE2051" s="0" t="s">
        <v>5241</v>
      </c>
      <c r="AF2051" s="0"/>
      <c r="AG2051" s="0"/>
      <c r="AH2051" s="0"/>
      <c r="AI2051" s="0" t="s">
        <v>294</v>
      </c>
      <c r="AJ2051" s="0" t="s">
        <v>1793</v>
      </c>
      <c r="AK2051" s="0" t="s">
        <v>4709</v>
      </c>
      <c r="AM2051" s="111" t="s">
        <v>849</v>
      </c>
      <c r="AN2051" s="0" t="s">
        <v>208</v>
      </c>
      <c r="AV2051" s="0" t="s">
        <v>4470</v>
      </c>
      <c r="AY2051" s="0" t="s">
        <v>5044</v>
      </c>
      <c r="AZ2051" s="0" t="s">
        <v>13060</v>
      </c>
      <c r="BA2051" s="124" t="s">
        <v>200</v>
      </c>
      <c r="BB2051" s="0" t="s">
        <v>248</v>
      </c>
      <c r="BC2051" s="0" t="s">
        <v>13061</v>
      </c>
      <c r="BE2051" s="0" t="s">
        <v>13062</v>
      </c>
      <c r="BF2051" s="0" t="s">
        <v>12257</v>
      </c>
      <c r="BG2051" s="125"/>
      <c r="BH2051" s="0" t="s">
        <v>2235</v>
      </c>
      <c r="BI2051" s="112" t="n">
        <v>810023037521</v>
      </c>
      <c r="BJ2051" s="126"/>
      <c r="BK2051" s="0" t="s">
        <v>215</v>
      </c>
      <c r="BL2051" s="0" t="n">
        <v>4</v>
      </c>
      <c r="BM2051" s="0" t="n">
        <v>4</v>
      </c>
      <c r="BN2051" s="0" t="n">
        <v>4</v>
      </c>
      <c r="BO2051" s="111" t="n">
        <v>20</v>
      </c>
      <c r="BP2051" s="125"/>
      <c r="BQ2051" s="127"/>
    </row>
    <row r="2052" customFormat="false" ht="13.8" hidden="false" customHeight="false" outlineLevel="0" collapsed="false">
      <c r="A2052" s="0" t="s">
        <v>13063</v>
      </c>
      <c r="B2052" s="0" t="s">
        <v>11069</v>
      </c>
      <c r="C2052" s="131" t="s">
        <v>1267</v>
      </c>
      <c r="D2052" s="0" t="s">
        <v>193</v>
      </c>
      <c r="E2052" s="0" t="s">
        <v>194</v>
      </c>
      <c r="F2052" s="0" t="s">
        <v>4737</v>
      </c>
      <c r="G2052" s="0" t="s">
        <v>330</v>
      </c>
      <c r="H2052" s="0" t="s">
        <v>400</v>
      </c>
      <c r="J2052" s="111" t="n">
        <v>1</v>
      </c>
      <c r="K2052" s="0" t="s">
        <v>198</v>
      </c>
      <c r="L2052" s="0" t="s">
        <v>198</v>
      </c>
      <c r="M2052" s="0" t="s">
        <v>199</v>
      </c>
      <c r="Q2052" s="120"/>
      <c r="R2052" s="0" t="s">
        <v>16</v>
      </c>
      <c r="S2052" s="0" t="s">
        <v>201</v>
      </c>
      <c r="T2052" s="0" t="s">
        <v>198</v>
      </c>
      <c r="U2052" s="0" t="s">
        <v>239</v>
      </c>
      <c r="V2052" s="0" t="s">
        <v>1790</v>
      </c>
      <c r="W2052" s="110" t="s">
        <v>204</v>
      </c>
      <c r="X2052" s="111" t="n">
        <v>2021</v>
      </c>
      <c r="Y2052" s="0" t="s">
        <v>205</v>
      </c>
      <c r="Z2052" s="0" t="s">
        <v>757</v>
      </c>
      <c r="AA2052" s="122"/>
      <c r="AB2052" s="0" t="s">
        <v>13064</v>
      </c>
      <c r="AC2052" s="0" t="s">
        <v>13065</v>
      </c>
      <c r="AD2052" s="111" t="n">
        <v>2021</v>
      </c>
      <c r="AE2052" s="0" t="s">
        <v>5241</v>
      </c>
      <c r="AF2052" s="0"/>
      <c r="AG2052" s="0"/>
      <c r="AH2052" s="0"/>
      <c r="AI2052" s="0" t="s">
        <v>294</v>
      </c>
      <c r="AJ2052" s="0" t="s">
        <v>1793</v>
      </c>
      <c r="AK2052" s="0" t="s">
        <v>13064</v>
      </c>
      <c r="AM2052" s="111" t="n">
        <v>2019</v>
      </c>
      <c r="AN2052" s="0" t="s">
        <v>510</v>
      </c>
      <c r="AP2052" s="0" t="s">
        <v>619</v>
      </c>
      <c r="AS2052" s="0" t="s">
        <v>13066</v>
      </c>
      <c r="AU2052" s="0" t="s">
        <v>3408</v>
      </c>
      <c r="AZ2052" s="0" t="s">
        <v>13067</v>
      </c>
      <c r="BA2052" s="124" t="s">
        <v>200</v>
      </c>
      <c r="BB2052" s="0" t="s">
        <v>462</v>
      </c>
      <c r="BC2052" s="0" t="s">
        <v>13068</v>
      </c>
      <c r="BD2052" s="0" t="s">
        <v>13069</v>
      </c>
      <c r="BE2052" s="0" t="s">
        <v>13070</v>
      </c>
      <c r="BF2052" s="0" t="s">
        <v>13071</v>
      </c>
      <c r="BG2052" s="125" t="s">
        <v>200</v>
      </c>
      <c r="BH2052" s="0" t="s">
        <v>12713</v>
      </c>
      <c r="BI2052" s="112" t="n">
        <v>4580567440236</v>
      </c>
      <c r="BJ2052" s="126"/>
      <c r="BK2052" s="0" t="s">
        <v>215</v>
      </c>
      <c r="BL2052" s="0" t="n">
        <v>4</v>
      </c>
      <c r="BM2052" s="0" t="n">
        <v>4</v>
      </c>
      <c r="BN2052" s="0" t="n">
        <v>4</v>
      </c>
      <c r="BO2052" s="111" t="n">
        <v>20</v>
      </c>
      <c r="BP2052" s="125"/>
      <c r="BQ2052" s="127"/>
    </row>
    <row r="2053" customFormat="false" ht="13.8" hidden="false" customHeight="false" outlineLevel="0" collapsed="false">
      <c r="A2053" s="0" t="s">
        <v>13072</v>
      </c>
      <c r="B2053" s="0" t="s">
        <v>11069</v>
      </c>
      <c r="C2053" s="131" t="s">
        <v>1386</v>
      </c>
      <c r="D2053" s="131" t="s">
        <v>5239</v>
      </c>
      <c r="E2053" s="0" t="s">
        <v>194</v>
      </c>
      <c r="F2053" s="0" t="s">
        <v>7120</v>
      </c>
      <c r="G2053" s="0" t="s">
        <v>330</v>
      </c>
      <c r="H2053" s="0" t="s">
        <v>197</v>
      </c>
      <c r="J2053" s="111" t="n">
        <v>1</v>
      </c>
      <c r="K2053" s="0" t="s">
        <v>198</v>
      </c>
      <c r="L2053" s="0" t="s">
        <v>198</v>
      </c>
      <c r="M2053" s="0" t="s">
        <v>199</v>
      </c>
      <c r="Q2053" s="120" t="s">
        <v>200</v>
      </c>
      <c r="R2053" s="0" t="s">
        <v>16</v>
      </c>
      <c r="S2053" s="0" t="s">
        <v>201</v>
      </c>
      <c r="T2053" s="0" t="s">
        <v>198</v>
      </c>
      <c r="U2053" s="0" t="s">
        <v>285</v>
      </c>
      <c r="V2053" s="0" t="s">
        <v>1790</v>
      </c>
      <c r="W2053" s="110" t="s">
        <v>204</v>
      </c>
      <c r="X2053" s="111" t="n">
        <v>2018</v>
      </c>
      <c r="Y2053" s="111" t="s">
        <v>205</v>
      </c>
      <c r="Z2053" s="130" t="s">
        <v>757</v>
      </c>
      <c r="AA2053" s="122" t="s">
        <v>200</v>
      </c>
      <c r="AB2053" s="0" t="s">
        <v>13073</v>
      </c>
      <c r="AC2053" s="0" t="s">
        <v>5249</v>
      </c>
      <c r="AD2053" s="111" t="s">
        <v>198</v>
      </c>
      <c r="AE2053" s="111" t="s">
        <v>198</v>
      </c>
      <c r="AI2053" s="111" t="s">
        <v>294</v>
      </c>
      <c r="AJ2053" s="111" t="s">
        <v>1793</v>
      </c>
      <c r="AK2053" s="0" t="s">
        <v>13073</v>
      </c>
      <c r="AM2053" s="111" t="n">
        <v>2017</v>
      </c>
      <c r="AN2053" s="111" t="s">
        <v>297</v>
      </c>
      <c r="AS2053" s="0" t="s">
        <v>13074</v>
      </c>
      <c r="AT2053" s="0" t="s">
        <v>200</v>
      </c>
      <c r="AV2053" s="0" t="s">
        <v>9543</v>
      </c>
      <c r="AZ2053" s="0" t="s">
        <v>13075</v>
      </c>
      <c r="BA2053" s="124" t="s">
        <v>200</v>
      </c>
      <c r="BB2053" s="0" t="s">
        <v>210</v>
      </c>
      <c r="BC2053" s="0" t="s">
        <v>13076</v>
      </c>
      <c r="BD2053" s="0" t="s">
        <v>13077</v>
      </c>
      <c r="BE2053" s="0" t="s">
        <v>13078</v>
      </c>
      <c r="BG2053" s="125" t="s">
        <v>200</v>
      </c>
      <c r="BH2053" s="0" t="s">
        <v>253</v>
      </c>
      <c r="BI2053" s="112" t="n">
        <v>819976020581</v>
      </c>
      <c r="BJ2053" s="126" t="s">
        <v>200</v>
      </c>
      <c r="BK2053" s="0" t="s">
        <v>215</v>
      </c>
      <c r="BL2053" s="112" t="n">
        <v>4</v>
      </c>
      <c r="BM2053" s="112" t="n">
        <v>4</v>
      </c>
      <c r="BN2053" s="112" t="n">
        <v>4</v>
      </c>
      <c r="BO2053" s="111" t="n">
        <v>40</v>
      </c>
      <c r="BP2053" s="125" t="s">
        <v>200</v>
      </c>
      <c r="BQ2053" s="127" t="s">
        <v>216</v>
      </c>
    </row>
    <row r="2054" customFormat="false" ht="13.8" hidden="false" customHeight="false" outlineLevel="0" collapsed="false">
      <c r="A2054" s="0" t="s">
        <v>13079</v>
      </c>
      <c r="B2054" s="0" t="s">
        <v>11069</v>
      </c>
      <c r="C2054" s="131" t="s">
        <v>2304</v>
      </c>
      <c r="D2054" s="131" t="s">
        <v>5239</v>
      </c>
      <c r="E2054" s="0" t="s">
        <v>194</v>
      </c>
      <c r="F2054" s="0" t="s">
        <v>195</v>
      </c>
      <c r="G2054" s="0" t="s">
        <v>330</v>
      </c>
      <c r="H2054" s="0" t="s">
        <v>197</v>
      </c>
      <c r="J2054" s="111" t="n">
        <v>2</v>
      </c>
      <c r="K2054" s="0" t="s">
        <v>198</v>
      </c>
      <c r="L2054" s="0" t="s">
        <v>533</v>
      </c>
      <c r="M2054" s="0" t="s">
        <v>199</v>
      </c>
      <c r="O2054" s="0" t="s">
        <v>534</v>
      </c>
      <c r="Q2054" s="120" t="s">
        <v>200</v>
      </c>
      <c r="R2054" s="0" t="s">
        <v>16</v>
      </c>
      <c r="S2054" s="0" t="s">
        <v>5247</v>
      </c>
      <c r="T2054" s="0" t="s">
        <v>198</v>
      </c>
      <c r="U2054" s="0" t="s">
        <v>285</v>
      </c>
      <c r="V2054" s="0" t="s">
        <v>1790</v>
      </c>
      <c r="W2054" s="110" t="s">
        <v>204</v>
      </c>
      <c r="X2054" s="111" t="n">
        <v>2019</v>
      </c>
      <c r="Y2054" s="111" t="s">
        <v>498</v>
      </c>
      <c r="Z2054" s="130" t="s">
        <v>221</v>
      </c>
      <c r="AA2054" s="122" t="s">
        <v>200</v>
      </c>
      <c r="AB2054" s="0" t="s">
        <v>13080</v>
      </c>
      <c r="AC2054" s="0" t="s">
        <v>5249</v>
      </c>
      <c r="AD2054" s="111" t="s">
        <v>198</v>
      </c>
      <c r="AE2054" s="111" t="s">
        <v>198</v>
      </c>
      <c r="AI2054" s="111" t="s">
        <v>294</v>
      </c>
      <c r="AJ2054" s="111" t="s">
        <v>1793</v>
      </c>
      <c r="AK2054" s="0" t="s">
        <v>13080</v>
      </c>
      <c r="AM2054" s="111" t="n">
        <v>2018</v>
      </c>
      <c r="AN2054" s="111" t="s">
        <v>297</v>
      </c>
      <c r="AO2054" s="0" t="s">
        <v>609</v>
      </c>
      <c r="AP2054" s="0" t="s">
        <v>200</v>
      </c>
      <c r="AS2054" s="0" t="s">
        <v>11328</v>
      </c>
      <c r="AT2054" s="0" t="s">
        <v>266</v>
      </c>
      <c r="AZ2054" s="0" t="s">
        <v>13081</v>
      </c>
      <c r="BA2054" s="124" t="s">
        <v>200</v>
      </c>
      <c r="BB2054" s="0" t="s">
        <v>248</v>
      </c>
      <c r="BC2054" s="0" t="s">
        <v>13082</v>
      </c>
      <c r="BD2054" s="0" t="s">
        <v>13083</v>
      </c>
      <c r="BE2054" s="0" t="s">
        <v>13084</v>
      </c>
      <c r="BG2054" s="125"/>
      <c r="BH2054" s="0" t="s">
        <v>253</v>
      </c>
      <c r="BI2054" s="112" t="n">
        <v>819976022974</v>
      </c>
      <c r="BJ2054" s="126"/>
      <c r="BK2054" s="0" t="s">
        <v>215</v>
      </c>
      <c r="BL2054" s="112" t="n">
        <v>4</v>
      </c>
      <c r="BM2054" s="112" t="n">
        <v>4</v>
      </c>
      <c r="BN2054" s="112" t="n">
        <v>4</v>
      </c>
      <c r="BO2054" s="111" t="n">
        <v>20</v>
      </c>
      <c r="BP2054" s="125"/>
      <c r="BQ2054" s="127" t="s">
        <v>216</v>
      </c>
    </row>
    <row r="2055" customFormat="false" ht="13.8" hidden="false" customHeight="false" outlineLevel="0" collapsed="false">
      <c r="A2055" s="0" t="s">
        <v>13085</v>
      </c>
      <c r="B2055" s="0" t="s">
        <v>11069</v>
      </c>
      <c r="C2055" s="131" t="s">
        <v>1394</v>
      </c>
      <c r="D2055" s="131" t="s">
        <v>1333</v>
      </c>
      <c r="E2055" s="0" t="s">
        <v>194</v>
      </c>
      <c r="F2055" s="0" t="s">
        <v>195</v>
      </c>
      <c r="G2055" s="0" t="s">
        <v>196</v>
      </c>
      <c r="H2055" s="0" t="s">
        <v>197</v>
      </c>
      <c r="J2055" s="111" t="n">
        <v>1</v>
      </c>
      <c r="K2055" s="0" t="s">
        <v>198</v>
      </c>
      <c r="L2055" s="0" t="s">
        <v>198</v>
      </c>
      <c r="M2055" s="0" t="s">
        <v>199</v>
      </c>
      <c r="Q2055" s="120"/>
      <c r="R2055" s="0" t="s">
        <v>16</v>
      </c>
      <c r="S2055" s="0" t="s">
        <v>201</v>
      </c>
      <c r="T2055" s="0" t="s">
        <v>198</v>
      </c>
      <c r="U2055" s="0" t="s">
        <v>202</v>
      </c>
      <c r="V2055" s="0" t="s">
        <v>1790</v>
      </c>
      <c r="W2055" s="110" t="s">
        <v>204</v>
      </c>
      <c r="X2055" s="111" t="n">
        <v>2020</v>
      </c>
      <c r="Z2055" s="130" t="s">
        <v>221</v>
      </c>
      <c r="AA2055" s="122" t="s">
        <v>200</v>
      </c>
      <c r="AB2055" s="0" t="s">
        <v>13086</v>
      </c>
      <c r="AC2055" s="0" t="s">
        <v>11253</v>
      </c>
      <c r="AD2055" s="111" t="n">
        <v>2020</v>
      </c>
      <c r="AE2055" s="111" t="s">
        <v>198</v>
      </c>
      <c r="AI2055" s="111" t="s">
        <v>207</v>
      </c>
      <c r="AK2055" s="111" t="str">
        <f aca="false">(AB2055)</f>
        <v>Black river studios</v>
      </c>
      <c r="AM2055" s="111" t="n">
        <v>2020</v>
      </c>
      <c r="AN2055" s="111" t="s">
        <v>7104</v>
      </c>
      <c r="AT2055" s="0" t="s">
        <v>381</v>
      </c>
      <c r="AU2055" s="0" t="s">
        <v>244</v>
      </c>
      <c r="AV2055" s="0" t="s">
        <v>200</v>
      </c>
      <c r="AZ2055" s="0" t="s">
        <v>13087</v>
      </c>
      <c r="BA2055" s="124" t="s">
        <v>200</v>
      </c>
      <c r="BB2055" s="0" t="s">
        <v>248</v>
      </c>
      <c r="BC2055" s="0" t="s">
        <v>12877</v>
      </c>
      <c r="BE2055" s="0" t="s">
        <v>13088</v>
      </c>
      <c r="BF2055" s="0" t="s">
        <v>200</v>
      </c>
      <c r="BG2055" s="125"/>
      <c r="BH2055" s="0" t="s">
        <v>253</v>
      </c>
      <c r="BI2055" s="112" t="n">
        <v>5056280421702</v>
      </c>
      <c r="BJ2055" s="126"/>
      <c r="BK2055" s="0" t="s">
        <v>215</v>
      </c>
      <c r="BL2055" s="112" t="n">
        <v>4</v>
      </c>
      <c r="BM2055" s="112" t="n">
        <v>4</v>
      </c>
      <c r="BN2055" s="112" t="n">
        <v>4</v>
      </c>
      <c r="BO2055" s="111" t="n">
        <v>20</v>
      </c>
      <c r="BP2055" s="125"/>
      <c r="BQ2055" s="127"/>
    </row>
    <row r="2056" customFormat="false" ht="13.8" hidden="false" customHeight="false" outlineLevel="0" collapsed="false">
      <c r="A2056" s="0" t="s">
        <v>13089</v>
      </c>
      <c r="B2056" s="0" t="s">
        <v>11069</v>
      </c>
      <c r="C2056" s="0" t="s">
        <v>234</v>
      </c>
      <c r="D2056" s="0" t="s">
        <v>5239</v>
      </c>
      <c r="E2056" s="0" t="s">
        <v>194</v>
      </c>
      <c r="F2056" s="0" t="s">
        <v>195</v>
      </c>
      <c r="G2056" s="0" t="s">
        <v>196</v>
      </c>
      <c r="H2056" s="0" t="s">
        <v>197</v>
      </c>
      <c r="J2056" s="111" t="n">
        <v>2</v>
      </c>
      <c r="K2056" s="0" t="s">
        <v>198</v>
      </c>
      <c r="L2056" s="0" t="s">
        <v>533</v>
      </c>
      <c r="M2056" s="0" t="s">
        <v>199</v>
      </c>
      <c r="O2056" s="0" t="s">
        <v>534</v>
      </c>
      <c r="Q2056" s="120" t="s">
        <v>200</v>
      </c>
      <c r="R2056" s="0" t="s">
        <v>16</v>
      </c>
      <c r="S2056" s="0" t="s">
        <v>201</v>
      </c>
      <c r="T2056" s="0" t="s">
        <v>198</v>
      </c>
      <c r="U2056" s="0" t="s">
        <v>202</v>
      </c>
      <c r="V2056" s="0" t="s">
        <v>1790</v>
      </c>
      <c r="W2056" s="110" t="s">
        <v>204</v>
      </c>
      <c r="X2056" s="111" t="n">
        <v>2017</v>
      </c>
      <c r="Z2056" s="111" t="s">
        <v>198</v>
      </c>
      <c r="AA2056" s="122" t="s">
        <v>200</v>
      </c>
      <c r="AB2056" s="0" t="s">
        <v>13090</v>
      </c>
      <c r="AC2056" s="0" t="s">
        <v>11292</v>
      </c>
      <c r="AD2056" s="111" t="n">
        <v>2017</v>
      </c>
      <c r="AE2056" s="130" t="s">
        <v>5241</v>
      </c>
      <c r="AF2056" s="130"/>
      <c r="AG2056" s="130"/>
      <c r="AH2056" s="130"/>
      <c r="AI2056" s="111" t="s">
        <v>294</v>
      </c>
      <c r="AJ2056" s="111" t="s">
        <v>1793</v>
      </c>
      <c r="AK2056" s="0" t="s">
        <v>13090</v>
      </c>
      <c r="AM2056" s="111" t="n">
        <v>2013</v>
      </c>
      <c r="AN2056" s="111" t="s">
        <v>297</v>
      </c>
      <c r="AS2056" s="0" t="s">
        <v>200</v>
      </c>
      <c r="AU2056" s="0" t="s">
        <v>332</v>
      </c>
      <c r="AV2056" s="0" t="s">
        <v>200</v>
      </c>
      <c r="AZ2056" s="0" t="s">
        <v>13091</v>
      </c>
      <c r="BA2056" s="124" t="s">
        <v>200</v>
      </c>
      <c r="BB2056" s="0" t="s">
        <v>248</v>
      </c>
      <c r="BC2056" s="0" t="s">
        <v>13092</v>
      </c>
      <c r="BD2056" s="0" t="s">
        <v>13093</v>
      </c>
      <c r="BE2056" s="0" t="s">
        <v>13094</v>
      </c>
      <c r="BG2056" s="125" t="s">
        <v>200</v>
      </c>
      <c r="BH2056" s="0" t="s">
        <v>253</v>
      </c>
      <c r="BI2056" s="112" t="n">
        <v>867528000345</v>
      </c>
      <c r="BJ2056" s="126" t="s">
        <v>200</v>
      </c>
      <c r="BK2056" s="0" t="s">
        <v>215</v>
      </c>
      <c r="BL2056" s="112" t="n">
        <v>4</v>
      </c>
      <c r="BM2056" s="112" t="n">
        <v>4</v>
      </c>
      <c r="BN2056" s="112" t="n">
        <v>4</v>
      </c>
      <c r="BO2056" s="111" t="n">
        <v>20</v>
      </c>
      <c r="BP2056" s="125" t="s">
        <v>200</v>
      </c>
      <c r="BQ2056" s="127" t="s">
        <v>216</v>
      </c>
    </row>
    <row r="2057" customFormat="false" ht="13.8" hidden="false" customHeight="false" outlineLevel="0" collapsed="false">
      <c r="A2057" s="0" t="s">
        <v>13095</v>
      </c>
      <c r="B2057" s="0" t="s">
        <v>11069</v>
      </c>
      <c r="C2057" s="0" t="s">
        <v>234</v>
      </c>
      <c r="D2057" s="0" t="s">
        <v>193</v>
      </c>
      <c r="E2057" s="0" t="s">
        <v>194</v>
      </c>
      <c r="F2057" s="0" t="s">
        <v>195</v>
      </c>
      <c r="G2057" s="0" t="s">
        <v>196</v>
      </c>
      <c r="H2057" s="0" t="s">
        <v>219</v>
      </c>
      <c r="J2057" s="111" t="n">
        <v>1</v>
      </c>
      <c r="K2057" s="0" t="s">
        <v>198</v>
      </c>
      <c r="L2057" s="0" t="s">
        <v>198</v>
      </c>
      <c r="M2057" s="0" t="s">
        <v>199</v>
      </c>
      <c r="Q2057" s="120" t="s">
        <v>200</v>
      </c>
      <c r="R2057" s="0" t="s">
        <v>16</v>
      </c>
      <c r="S2057" s="0" t="s">
        <v>1834</v>
      </c>
      <c r="T2057" s="0" t="s">
        <v>13096</v>
      </c>
      <c r="U2057" s="0" t="s">
        <v>202</v>
      </c>
      <c r="V2057" s="0" t="s">
        <v>1790</v>
      </c>
      <c r="W2057" s="110" t="s">
        <v>204</v>
      </c>
      <c r="X2057" s="111" t="n">
        <v>2018</v>
      </c>
      <c r="Z2057" s="111" t="s">
        <v>198</v>
      </c>
      <c r="AA2057" s="122" t="s">
        <v>200</v>
      </c>
      <c r="AB2057" s="0" t="s">
        <v>13097</v>
      </c>
      <c r="AC2057" s="0" t="s">
        <v>8503</v>
      </c>
      <c r="AD2057" s="111" t="n">
        <v>2018</v>
      </c>
      <c r="AE2057" s="111" t="s">
        <v>222</v>
      </c>
      <c r="AI2057" s="111" t="s">
        <v>922</v>
      </c>
      <c r="AJ2057" s="111" t="s">
        <v>509</v>
      </c>
      <c r="AK2057" s="111" t="s">
        <v>13098</v>
      </c>
      <c r="AL2057" s="0" t="s">
        <v>216</v>
      </c>
      <c r="AM2057" s="111" t="n">
        <v>1989</v>
      </c>
      <c r="AN2057" s="111" t="s">
        <v>510</v>
      </c>
      <c r="AT2057" s="0" t="s">
        <v>637</v>
      </c>
      <c r="AU2057" s="0" t="s">
        <v>200</v>
      </c>
      <c r="AV2057" s="0" t="s">
        <v>894</v>
      </c>
      <c r="AZ2057" s="0" t="s">
        <v>13099</v>
      </c>
      <c r="BA2057" s="124" t="s">
        <v>200</v>
      </c>
      <c r="BB2057" s="0" t="s">
        <v>462</v>
      </c>
      <c r="BC2057" s="0" t="s">
        <v>13100</v>
      </c>
      <c r="BE2057" s="0" t="s">
        <v>9128</v>
      </c>
      <c r="BF2057" s="0" t="s">
        <v>13101</v>
      </c>
      <c r="BG2057" s="125" t="s">
        <v>200</v>
      </c>
      <c r="BH2057" s="0" t="s">
        <v>4172</v>
      </c>
      <c r="BI2057" s="112" t="n">
        <v>3760156482354</v>
      </c>
      <c r="BJ2057" s="126" t="s">
        <v>200</v>
      </c>
      <c r="BK2057" s="0" t="s">
        <v>215</v>
      </c>
      <c r="BL2057" s="112" t="n">
        <v>4</v>
      </c>
      <c r="BM2057" s="112" t="n">
        <v>4</v>
      </c>
      <c r="BN2057" s="112" t="n">
        <v>4</v>
      </c>
      <c r="BO2057" s="111" t="n">
        <v>20</v>
      </c>
      <c r="BP2057" s="125" t="s">
        <v>200</v>
      </c>
      <c r="BQ2057" s="127" t="s">
        <v>216</v>
      </c>
    </row>
    <row r="2058" customFormat="false" ht="13.8" hidden="false" customHeight="false" outlineLevel="0" collapsed="false">
      <c r="A2058" s="0" t="s">
        <v>13102</v>
      </c>
      <c r="B2058" s="0" t="s">
        <v>11069</v>
      </c>
      <c r="C2058" s="0" t="s">
        <v>928</v>
      </c>
      <c r="D2058" s="0" t="s">
        <v>1333</v>
      </c>
      <c r="E2058" s="0" t="s">
        <v>194</v>
      </c>
      <c r="F2058" s="0" t="s">
        <v>195</v>
      </c>
      <c r="G2058" s="0" t="s">
        <v>330</v>
      </c>
      <c r="H2058" s="0" t="s">
        <v>219</v>
      </c>
      <c r="J2058" s="111" t="n">
        <v>1</v>
      </c>
      <c r="K2058" s="0" t="s">
        <v>198</v>
      </c>
      <c r="L2058" s="0" t="s">
        <v>198</v>
      </c>
      <c r="M2058" s="0" t="s">
        <v>199</v>
      </c>
      <c r="Q2058" s="120"/>
      <c r="R2058" s="0" t="s">
        <v>16</v>
      </c>
      <c r="S2058" s="0" t="s">
        <v>201</v>
      </c>
      <c r="T2058" s="0" t="s">
        <v>198</v>
      </c>
      <c r="U2058" s="0" t="s">
        <v>202</v>
      </c>
      <c r="V2058" s="0" t="s">
        <v>1790</v>
      </c>
      <c r="W2058" s="110" t="s">
        <v>204</v>
      </c>
      <c r="X2058" s="111" t="n">
        <v>2020</v>
      </c>
      <c r="Y2058" s="111" t="s">
        <v>607</v>
      </c>
      <c r="Z2058" s="111" t="s">
        <v>757</v>
      </c>
      <c r="AA2058" s="122"/>
      <c r="AB2058" s="0" t="s">
        <v>9666</v>
      </c>
      <c r="AC2058" s="0" t="s">
        <v>9448</v>
      </c>
      <c r="AD2058" s="111" t="n">
        <v>2020</v>
      </c>
      <c r="AE2058" s="111" t="s">
        <v>222</v>
      </c>
      <c r="AI2058" s="111" t="s">
        <v>922</v>
      </c>
      <c r="AJ2058" s="111" t="s">
        <v>6803</v>
      </c>
      <c r="AK2058" s="111" t="s">
        <v>9666</v>
      </c>
      <c r="AM2058" s="111" t="n">
        <v>2015</v>
      </c>
      <c r="AN2058" s="111" t="s">
        <v>208</v>
      </c>
      <c r="AR2058" s="0" t="s">
        <v>13103</v>
      </c>
      <c r="AS2058" s="0" t="s">
        <v>13104</v>
      </c>
      <c r="AT2058" s="0" t="s">
        <v>2980</v>
      </c>
      <c r="AU2058" s="0" t="s">
        <v>1871</v>
      </c>
      <c r="AW2058" s="0" t="s">
        <v>13105</v>
      </c>
      <c r="AZ2058" s="0" t="s">
        <v>13106</v>
      </c>
      <c r="BA2058" s="124" t="s">
        <v>200</v>
      </c>
      <c r="BB2058" s="0" t="s">
        <v>248</v>
      </c>
      <c r="BC2058" s="0" t="s">
        <v>13107</v>
      </c>
      <c r="BE2058" s="0" t="s">
        <v>13108</v>
      </c>
      <c r="BF2058" s="0" t="s">
        <v>13109</v>
      </c>
      <c r="BG2058" s="125" t="s">
        <v>200</v>
      </c>
      <c r="BH2058" s="0" t="s">
        <v>253</v>
      </c>
      <c r="BI2058" s="112" t="n">
        <v>45496425753</v>
      </c>
      <c r="BJ2058" s="126"/>
      <c r="BK2058" s="0" t="s">
        <v>215</v>
      </c>
      <c r="BL2058" s="112" t="n">
        <v>4</v>
      </c>
      <c r="BM2058" s="112" t="n">
        <v>4</v>
      </c>
      <c r="BN2058" s="112" t="n">
        <v>4</v>
      </c>
      <c r="BO2058" s="111" t="n">
        <v>20</v>
      </c>
      <c r="BP2058" s="125"/>
      <c r="BQ2058" s="127"/>
    </row>
    <row r="2059" customFormat="false" ht="13.8" hidden="false" customHeight="false" outlineLevel="0" collapsed="false">
      <c r="A2059" s="0" t="s">
        <v>13110</v>
      </c>
      <c r="B2059" s="0" t="s">
        <v>11069</v>
      </c>
      <c r="C2059" s="0" t="s">
        <v>1267</v>
      </c>
      <c r="D2059" s="0" t="s">
        <v>5239</v>
      </c>
      <c r="E2059" s="0" t="s">
        <v>194</v>
      </c>
      <c r="F2059" s="0" t="s">
        <v>195</v>
      </c>
      <c r="G2059" s="0" t="s">
        <v>330</v>
      </c>
      <c r="H2059" s="0" t="s">
        <v>197</v>
      </c>
      <c r="J2059" s="111" t="n">
        <v>1</v>
      </c>
      <c r="K2059" s="0" t="s">
        <v>198</v>
      </c>
      <c r="L2059" s="0" t="s">
        <v>198</v>
      </c>
      <c r="M2059" s="0" t="s">
        <v>274</v>
      </c>
      <c r="O2059" s="0" t="s">
        <v>200</v>
      </c>
      <c r="P2059" s="0" t="s">
        <v>548</v>
      </c>
      <c r="Q2059" s="120"/>
      <c r="R2059" s="0" t="s">
        <v>16</v>
      </c>
      <c r="S2059" s="0" t="s">
        <v>5247</v>
      </c>
      <c r="T2059" s="0" t="s">
        <v>198</v>
      </c>
      <c r="U2059" s="0" t="s">
        <v>285</v>
      </c>
      <c r="V2059" s="0" t="s">
        <v>1790</v>
      </c>
      <c r="W2059" s="110" t="s">
        <v>204</v>
      </c>
      <c r="X2059" s="111" t="n">
        <v>2021</v>
      </c>
      <c r="Y2059" s="111" t="s">
        <v>498</v>
      </c>
      <c r="Z2059" s="111" t="s">
        <v>757</v>
      </c>
      <c r="AA2059" s="122"/>
      <c r="AB2059" s="0" t="s">
        <v>13111</v>
      </c>
      <c r="AC2059" s="0" t="s">
        <v>5249</v>
      </c>
      <c r="AD2059" s="111" t="s">
        <v>198</v>
      </c>
      <c r="AE2059" s="111" t="s">
        <v>5241</v>
      </c>
      <c r="AI2059" s="111" t="s">
        <v>294</v>
      </c>
      <c r="AJ2059" s="111" t="s">
        <v>1793</v>
      </c>
      <c r="AK2059" s="111" t="s">
        <v>13111</v>
      </c>
      <c r="AM2059" s="111" t="n">
        <v>2011</v>
      </c>
      <c r="AN2059" s="111" t="s">
        <v>1887</v>
      </c>
      <c r="AT2059" s="104" t="s">
        <v>13112</v>
      </c>
      <c r="AU2059" s="0" t="s">
        <v>3408</v>
      </c>
      <c r="AY2059" s="0" t="s">
        <v>12480</v>
      </c>
      <c r="AZ2059" s="0" t="s">
        <v>13113</v>
      </c>
      <c r="BA2059" s="124" t="s">
        <v>200</v>
      </c>
      <c r="BB2059" s="0" t="s">
        <v>248</v>
      </c>
      <c r="BC2059" s="0" t="s">
        <v>13114</v>
      </c>
      <c r="BD2059" s="0" t="s">
        <v>13115</v>
      </c>
      <c r="BE2059" s="0" t="s">
        <v>9083</v>
      </c>
      <c r="BF2059" s="0" t="s">
        <v>13116</v>
      </c>
      <c r="BG2059" s="125"/>
      <c r="BH2059" s="0" t="s">
        <v>253</v>
      </c>
      <c r="BI2059" s="112" t="n">
        <v>819976025166</v>
      </c>
      <c r="BJ2059" s="126"/>
      <c r="BK2059" s="0" t="s">
        <v>215</v>
      </c>
      <c r="BL2059" s="112" t="n">
        <v>4</v>
      </c>
      <c r="BM2059" s="112" t="n">
        <v>4</v>
      </c>
      <c r="BN2059" s="112" t="n">
        <v>4</v>
      </c>
      <c r="BO2059" s="111" t="n">
        <v>50</v>
      </c>
      <c r="BP2059" s="125"/>
      <c r="BQ2059" s="127"/>
    </row>
    <row r="2060" customFormat="false" ht="13.8" hidden="false" customHeight="false" outlineLevel="0" collapsed="false">
      <c r="A2060" s="0" t="s">
        <v>13117</v>
      </c>
      <c r="B2060" s="0" t="s">
        <v>11069</v>
      </c>
      <c r="C2060" s="0" t="s">
        <v>1719</v>
      </c>
      <c r="D2060" s="0" t="s">
        <v>5239</v>
      </c>
      <c r="E2060" s="0" t="s">
        <v>313</v>
      </c>
      <c r="F2060" s="0" t="s">
        <v>314</v>
      </c>
      <c r="G2060" s="0" t="s">
        <v>391</v>
      </c>
      <c r="H2060" s="0" t="s">
        <v>197</v>
      </c>
      <c r="J2060" s="111" t="n">
        <v>6</v>
      </c>
      <c r="K2060" s="0" t="s">
        <v>198</v>
      </c>
      <c r="L2060" s="0" t="s">
        <v>456</v>
      </c>
      <c r="M2060" s="0" t="s">
        <v>199</v>
      </c>
      <c r="Q2060" s="120"/>
      <c r="R2060" s="0" t="s">
        <v>16</v>
      </c>
      <c r="S2060" s="0" t="s">
        <v>5247</v>
      </c>
      <c r="T2060" s="0" t="s">
        <v>198</v>
      </c>
      <c r="U2060" s="0" t="s">
        <v>285</v>
      </c>
      <c r="V2060" s="0" t="s">
        <v>1790</v>
      </c>
      <c r="W2060" s="110" t="s">
        <v>204</v>
      </c>
      <c r="X2060" s="111" t="n">
        <v>2021</v>
      </c>
      <c r="Z2060" s="111" t="s">
        <v>198</v>
      </c>
      <c r="AA2060" s="122"/>
      <c r="AB2060" s="131" t="s">
        <v>11460</v>
      </c>
      <c r="AC2060" s="0" t="s">
        <v>5249</v>
      </c>
      <c r="AD2060" s="111" t="s">
        <v>198</v>
      </c>
      <c r="AE2060" s="111" t="s">
        <v>5241</v>
      </c>
      <c r="AI2060" s="111" t="s">
        <v>294</v>
      </c>
      <c r="AJ2060" s="111" t="s">
        <v>1793</v>
      </c>
      <c r="AK2060" s="131" t="s">
        <v>11460</v>
      </c>
      <c r="AM2060" s="111" t="n">
        <v>2013</v>
      </c>
      <c r="AN2060" s="111" t="s">
        <v>1887</v>
      </c>
      <c r="AO2060" s="131" t="s">
        <v>609</v>
      </c>
      <c r="AP2060" s="0" t="s">
        <v>200</v>
      </c>
      <c r="AU2060" s="0" t="s">
        <v>332</v>
      </c>
      <c r="AV2060" s="0" t="s">
        <v>11461</v>
      </c>
      <c r="AZ2060" s="0" t="s">
        <v>13118</v>
      </c>
      <c r="BA2060" s="124" t="s">
        <v>200</v>
      </c>
      <c r="BB2060" s="0" t="s">
        <v>248</v>
      </c>
      <c r="BC2060" s="0" t="s">
        <v>13119</v>
      </c>
      <c r="BE2060" s="0" t="s">
        <v>13120</v>
      </c>
      <c r="BG2060" s="125"/>
      <c r="BH2060" s="0" t="s">
        <v>253</v>
      </c>
      <c r="BI2060" s="112" t="n">
        <v>819976025111</v>
      </c>
      <c r="BJ2060" s="126"/>
      <c r="BK2060" s="0" t="s">
        <v>215</v>
      </c>
      <c r="BL2060" s="112" t="n">
        <v>4</v>
      </c>
      <c r="BM2060" s="112" t="n">
        <v>4</v>
      </c>
      <c r="BN2060" s="112" t="n">
        <v>4</v>
      </c>
      <c r="BO2060" s="111" t="n">
        <v>20</v>
      </c>
      <c r="BP2060" s="125"/>
      <c r="BQ2060" s="127"/>
    </row>
    <row r="2061" customFormat="false" ht="13.8" hidden="false" customHeight="false" outlineLevel="0" collapsed="false">
      <c r="A2061" s="0" t="s">
        <v>13121</v>
      </c>
      <c r="B2061" s="0" t="s">
        <v>11069</v>
      </c>
      <c r="C2061" s="0" t="s">
        <v>329</v>
      </c>
      <c r="D2061" s="0" t="s">
        <v>1333</v>
      </c>
      <c r="E2061" s="0" t="s">
        <v>284</v>
      </c>
      <c r="F2061" s="0" t="s">
        <v>8522</v>
      </c>
      <c r="G2061" s="0" t="s">
        <v>330</v>
      </c>
      <c r="H2061" s="0" t="s">
        <v>197</v>
      </c>
      <c r="J2061" s="111" t="n">
        <v>1</v>
      </c>
      <c r="K2061" s="0" t="s">
        <v>198</v>
      </c>
      <c r="L2061" s="0" t="s">
        <v>198</v>
      </c>
      <c r="M2061" s="0" t="s">
        <v>199</v>
      </c>
      <c r="Q2061" s="120" t="s">
        <v>200</v>
      </c>
      <c r="R2061" s="0" t="s">
        <v>16</v>
      </c>
      <c r="S2061" s="0" t="s">
        <v>201</v>
      </c>
      <c r="T2061" s="0" t="s">
        <v>198</v>
      </c>
      <c r="U2061" s="0" t="s">
        <v>202</v>
      </c>
      <c r="V2061" s="0" t="s">
        <v>1790</v>
      </c>
      <c r="W2061" s="110" t="s">
        <v>204</v>
      </c>
      <c r="X2061" s="111" t="n">
        <v>2020</v>
      </c>
      <c r="Z2061" s="111" t="s">
        <v>757</v>
      </c>
      <c r="AA2061" s="122" t="s">
        <v>200</v>
      </c>
      <c r="AB2061" s="0" t="s">
        <v>3215</v>
      </c>
      <c r="AC2061" s="0" t="s">
        <v>3215</v>
      </c>
      <c r="AD2061" s="111" t="n">
        <v>2020</v>
      </c>
      <c r="AE2061" s="111" t="s">
        <v>198</v>
      </c>
      <c r="AI2061" s="111" t="s">
        <v>1313</v>
      </c>
      <c r="AJ2061" s="111" t="s">
        <v>737</v>
      </c>
      <c r="AK2061" s="111" t="s">
        <v>2294</v>
      </c>
      <c r="AM2061" s="111" t="n">
        <v>1995</v>
      </c>
      <c r="AN2061" s="111" t="s">
        <v>208</v>
      </c>
      <c r="AS2061" s="0" t="s">
        <v>7531</v>
      </c>
      <c r="AT2061" s="0" t="s">
        <v>266</v>
      </c>
      <c r="AU2061" s="0" t="s">
        <v>332</v>
      </c>
      <c r="AZ2061" s="0" t="s">
        <v>13122</v>
      </c>
      <c r="BA2061" s="124" t="s">
        <v>200</v>
      </c>
      <c r="BB2061" s="0" t="s">
        <v>462</v>
      </c>
      <c r="BC2061" s="0" t="s">
        <v>1543</v>
      </c>
      <c r="BD2061" s="0" t="s">
        <v>13123</v>
      </c>
      <c r="BE2061" s="0" t="s">
        <v>13124</v>
      </c>
      <c r="BG2061" s="125"/>
      <c r="BH2061" s="0" t="s">
        <v>253</v>
      </c>
      <c r="BI2061" s="112" t="n">
        <v>5021290086494</v>
      </c>
      <c r="BJ2061" s="126"/>
      <c r="BK2061" s="0" t="s">
        <v>215</v>
      </c>
      <c r="BL2061" s="112" t="n">
        <v>4</v>
      </c>
      <c r="BM2061" s="112" t="n">
        <v>4</v>
      </c>
      <c r="BN2061" s="112" t="n">
        <v>4</v>
      </c>
      <c r="BO2061" s="111" t="n">
        <v>20</v>
      </c>
      <c r="BP2061" s="125"/>
      <c r="BQ2061" s="127" t="s">
        <v>216</v>
      </c>
    </row>
    <row r="2062" customFormat="false" ht="13.8" hidden="false" customHeight="false" outlineLevel="0" collapsed="false">
      <c r="A2062" s="0" t="s">
        <v>13125</v>
      </c>
      <c r="B2062" s="0" t="s">
        <v>11069</v>
      </c>
      <c r="C2062" s="0" t="s">
        <v>994</v>
      </c>
      <c r="D2062" s="0" t="s">
        <v>12443</v>
      </c>
      <c r="E2062" s="0" t="s">
        <v>1433</v>
      </c>
      <c r="F2062" s="0" t="s">
        <v>1434</v>
      </c>
      <c r="G2062" s="0" t="s">
        <v>330</v>
      </c>
      <c r="H2062" s="0" t="s">
        <v>197</v>
      </c>
      <c r="J2062" s="111" t="n">
        <v>1</v>
      </c>
      <c r="K2062" s="0" t="s">
        <v>198</v>
      </c>
      <c r="L2062" s="0" t="s">
        <v>198</v>
      </c>
      <c r="M2062" s="0" t="s">
        <v>199</v>
      </c>
      <c r="Q2062" s="120"/>
      <c r="R2062" s="0" t="s">
        <v>16</v>
      </c>
      <c r="S2062" s="0" t="s">
        <v>201</v>
      </c>
      <c r="T2062" s="0" t="s">
        <v>198</v>
      </c>
      <c r="U2062" s="0" t="s">
        <v>202</v>
      </c>
      <c r="V2062" s="0" t="s">
        <v>1790</v>
      </c>
      <c r="W2062" s="110" t="s">
        <v>204</v>
      </c>
      <c r="X2062" s="111" t="n">
        <v>2022</v>
      </c>
      <c r="Z2062" s="111" t="s">
        <v>757</v>
      </c>
      <c r="AA2062" s="122"/>
      <c r="AB2062" s="0" t="s">
        <v>3097</v>
      </c>
      <c r="AC2062" s="0" t="s">
        <v>3215</v>
      </c>
      <c r="AD2062" s="111" t="n">
        <v>2022</v>
      </c>
      <c r="AE2062" s="111" t="s">
        <v>222</v>
      </c>
      <c r="AI2062" s="111" t="s">
        <v>207</v>
      </c>
      <c r="AK2062" s="111" t="s">
        <v>3097</v>
      </c>
      <c r="AM2062" s="111" t="n">
        <v>2022</v>
      </c>
      <c r="AN2062" s="111" t="s">
        <v>208</v>
      </c>
      <c r="AT2062" s="0" t="s">
        <v>433</v>
      </c>
      <c r="AU2062" s="0" t="s">
        <v>332</v>
      </c>
      <c r="AZ2062" s="0" t="s">
        <v>13126</v>
      </c>
      <c r="BA2062" s="124" t="s">
        <v>200</v>
      </c>
      <c r="BB2062" s="0" t="s">
        <v>248</v>
      </c>
      <c r="BC2062" s="0" t="s">
        <v>770</v>
      </c>
      <c r="BD2062" s="0" t="s">
        <v>13127</v>
      </c>
      <c r="BE2062" s="0" t="s">
        <v>13128</v>
      </c>
      <c r="BG2062" s="125"/>
      <c r="BH2062" s="0" t="s">
        <v>253</v>
      </c>
      <c r="BI2062" s="112" t="n">
        <v>45496429362</v>
      </c>
      <c r="BJ2062" s="126"/>
      <c r="BK2062" s="0" t="s">
        <v>215</v>
      </c>
      <c r="BL2062" s="112" t="n">
        <v>4</v>
      </c>
      <c r="BM2062" s="112" t="n">
        <v>4</v>
      </c>
      <c r="BN2062" s="112" t="n">
        <v>4</v>
      </c>
      <c r="BO2062" s="111" t="n">
        <v>20</v>
      </c>
      <c r="BP2062" s="125"/>
      <c r="BQ2062" s="127" t="s">
        <v>5461</v>
      </c>
    </row>
    <row r="2063" customFormat="false" ht="13.8" hidden="false" customHeight="false" outlineLevel="0" collapsed="false">
      <c r="A2063" s="0" t="s">
        <v>13129</v>
      </c>
      <c r="B2063" s="0" t="s">
        <v>11069</v>
      </c>
      <c r="C2063" s="0" t="s">
        <v>532</v>
      </c>
      <c r="D2063" s="0" t="s">
        <v>193</v>
      </c>
      <c r="E2063" s="0" t="s">
        <v>194</v>
      </c>
      <c r="F2063" s="0" t="s">
        <v>195</v>
      </c>
      <c r="G2063" s="0" t="s">
        <v>330</v>
      </c>
      <c r="H2063" s="0" t="s">
        <v>1287</v>
      </c>
      <c r="J2063" s="111" t="n">
        <v>2</v>
      </c>
      <c r="K2063" s="0" t="s">
        <v>198</v>
      </c>
      <c r="L2063" s="0" t="s">
        <v>533</v>
      </c>
      <c r="M2063" s="0" t="s">
        <v>199</v>
      </c>
      <c r="Q2063" s="120"/>
      <c r="R2063" s="0" t="s">
        <v>16</v>
      </c>
      <c r="S2063" s="0" t="s">
        <v>5247</v>
      </c>
      <c r="T2063" s="0" t="s">
        <v>198</v>
      </c>
      <c r="U2063" s="0" t="s">
        <v>4369</v>
      </c>
      <c r="V2063" s="0" t="s">
        <v>1790</v>
      </c>
      <c r="W2063" s="110" t="s">
        <v>204</v>
      </c>
      <c r="X2063" s="111" t="n">
        <v>2021</v>
      </c>
      <c r="Z2063" s="111" t="s">
        <v>198</v>
      </c>
      <c r="AA2063" s="122"/>
      <c r="AB2063" s="0" t="s">
        <v>9244</v>
      </c>
      <c r="AC2063" s="0" t="s">
        <v>5520</v>
      </c>
      <c r="AD2063" s="111" t="s">
        <v>198</v>
      </c>
      <c r="AE2063" s="111" t="s">
        <v>198</v>
      </c>
      <c r="AI2063" s="111" t="s">
        <v>207</v>
      </c>
      <c r="AK2063" s="0" t="s">
        <v>9244</v>
      </c>
      <c r="AM2063" s="111" t="n">
        <v>2021</v>
      </c>
      <c r="AN2063" s="111" t="s">
        <v>1143</v>
      </c>
      <c r="AT2063" s="0" t="s">
        <v>1279</v>
      </c>
      <c r="AU2063" s="0" t="s">
        <v>332</v>
      </c>
      <c r="AZ2063" s="0" t="s">
        <v>13130</v>
      </c>
      <c r="BA2063" s="124" t="s">
        <v>200</v>
      </c>
      <c r="BB2063" s="0" t="s">
        <v>248</v>
      </c>
      <c r="BC2063" s="0" t="s">
        <v>13131</v>
      </c>
      <c r="BD2063" s="0" t="s">
        <v>12071</v>
      </c>
      <c r="BE2063" s="0" t="s">
        <v>12553</v>
      </c>
      <c r="BG2063" s="125"/>
      <c r="BH2063" s="0" t="s">
        <v>5303</v>
      </c>
      <c r="BI2063" s="112" t="n">
        <v>742839255298</v>
      </c>
      <c r="BJ2063" s="126"/>
      <c r="BK2063" s="0" t="s">
        <v>215</v>
      </c>
      <c r="BL2063" s="112" t="n">
        <v>4</v>
      </c>
      <c r="BM2063" s="112" t="n">
        <v>4</v>
      </c>
      <c r="BN2063" s="112" t="n">
        <v>4</v>
      </c>
      <c r="BO2063" s="111" t="n">
        <v>20</v>
      </c>
      <c r="BP2063" s="125"/>
      <c r="BQ2063" s="127" t="s">
        <v>5461</v>
      </c>
    </row>
    <row r="2064" customFormat="false" ht="13.8" hidden="false" customHeight="false" outlineLevel="0" collapsed="false">
      <c r="A2064" s="0" t="s">
        <v>13132</v>
      </c>
      <c r="B2064" s="0" t="s">
        <v>11069</v>
      </c>
      <c r="C2064" s="131" t="s">
        <v>965</v>
      </c>
      <c r="D2064" s="0" t="s">
        <v>193</v>
      </c>
      <c r="E2064" s="0" t="s">
        <v>194</v>
      </c>
      <c r="F2064" s="0" t="s">
        <v>195</v>
      </c>
      <c r="G2064" s="0" t="s">
        <v>196</v>
      </c>
      <c r="H2064" s="0" t="s">
        <v>219</v>
      </c>
      <c r="J2064" s="111" t="n">
        <v>1</v>
      </c>
      <c r="K2064" s="0" t="s">
        <v>198</v>
      </c>
      <c r="L2064" s="0" t="s">
        <v>198</v>
      </c>
      <c r="M2064" s="0" t="s">
        <v>274</v>
      </c>
      <c r="Q2064" s="120"/>
      <c r="R2064" s="0" t="s">
        <v>16</v>
      </c>
      <c r="S2064" s="0" t="s">
        <v>1834</v>
      </c>
      <c r="T2064" s="0" t="s">
        <v>13133</v>
      </c>
      <c r="U2064" s="0" t="s">
        <v>202</v>
      </c>
      <c r="V2064" s="0" t="s">
        <v>1790</v>
      </c>
      <c r="W2064" s="110" t="s">
        <v>204</v>
      </c>
      <c r="X2064" s="111" t="n">
        <v>2022</v>
      </c>
      <c r="Y2064" s="111" t="s">
        <v>205</v>
      </c>
      <c r="Z2064" s="111" t="s">
        <v>198</v>
      </c>
      <c r="AA2064" s="122"/>
      <c r="AB2064" s="0" t="s">
        <v>2902</v>
      </c>
      <c r="AC2064" s="0" t="s">
        <v>6506</v>
      </c>
      <c r="AD2064" s="111" t="n">
        <v>2022</v>
      </c>
      <c r="AE2064" s="111" t="s">
        <v>198</v>
      </c>
      <c r="AI2064" s="111" t="s">
        <v>294</v>
      </c>
      <c r="AJ2064" s="111" t="s">
        <v>8753</v>
      </c>
      <c r="AK2064" s="111" t="s">
        <v>2902</v>
      </c>
      <c r="AM2064" s="111" t="s">
        <v>849</v>
      </c>
      <c r="AN2064" s="111" t="s">
        <v>2009</v>
      </c>
      <c r="AT2064" s="0" t="s">
        <v>749</v>
      </c>
      <c r="AU2064" s="0" t="s">
        <v>200</v>
      </c>
      <c r="AZ2064" s="0" t="s">
        <v>13134</v>
      </c>
      <c r="BA2064" s="124" t="s">
        <v>200</v>
      </c>
      <c r="BB2064" s="0" t="s">
        <v>248</v>
      </c>
      <c r="BC2064" s="0" t="s">
        <v>13135</v>
      </c>
      <c r="BD2064" s="0" t="s">
        <v>215</v>
      </c>
      <c r="BE2064" s="0" t="s">
        <v>13136</v>
      </c>
      <c r="BG2064" s="125"/>
      <c r="BH2064" s="0" t="s">
        <v>5611</v>
      </c>
      <c r="BJ2064" s="126"/>
      <c r="BK2064" s="0" t="s">
        <v>215</v>
      </c>
      <c r="BL2064" s="112" t="n">
        <v>4</v>
      </c>
      <c r="BM2064" s="112" t="n">
        <v>4</v>
      </c>
      <c r="BN2064" s="112" t="n">
        <v>4</v>
      </c>
      <c r="BO2064" s="111" t="n">
        <v>80</v>
      </c>
      <c r="BP2064" s="125"/>
      <c r="BQ2064" s="127"/>
    </row>
    <row r="2065" customFormat="false" ht="13.8" hidden="false" customHeight="false" outlineLevel="0" collapsed="false">
      <c r="A2065" s="0" t="s">
        <v>13137</v>
      </c>
      <c r="B2065" s="0" t="s">
        <v>11069</v>
      </c>
      <c r="C2065" s="131" t="s">
        <v>965</v>
      </c>
      <c r="D2065" s="0" t="s">
        <v>193</v>
      </c>
      <c r="E2065" s="0" t="s">
        <v>194</v>
      </c>
      <c r="F2065" s="0" t="s">
        <v>195</v>
      </c>
      <c r="G2065" s="0" t="s">
        <v>196</v>
      </c>
      <c r="H2065" s="0" t="s">
        <v>219</v>
      </c>
      <c r="J2065" s="111" t="n">
        <v>1</v>
      </c>
      <c r="K2065" s="0" t="s">
        <v>198</v>
      </c>
      <c r="L2065" s="0" t="s">
        <v>198</v>
      </c>
      <c r="M2065" s="0" t="s">
        <v>274</v>
      </c>
      <c r="Q2065" s="120"/>
      <c r="R2065" s="0" t="s">
        <v>16</v>
      </c>
      <c r="S2065" s="0" t="s">
        <v>201</v>
      </c>
      <c r="T2065" s="0" t="s">
        <v>198</v>
      </c>
      <c r="U2065" s="0" t="s">
        <v>202</v>
      </c>
      <c r="V2065" s="0" t="s">
        <v>1790</v>
      </c>
      <c r="W2065" s="110" t="s">
        <v>204</v>
      </c>
      <c r="X2065" s="111" t="n">
        <v>2021</v>
      </c>
      <c r="Y2065" s="111" t="s">
        <v>205</v>
      </c>
      <c r="Z2065" s="111" t="s">
        <v>198</v>
      </c>
      <c r="AA2065" s="122"/>
      <c r="AB2065" s="0" t="s">
        <v>2902</v>
      </c>
      <c r="AC2065" s="0" t="s">
        <v>7796</v>
      </c>
      <c r="AD2065" s="111" t="n">
        <v>2021</v>
      </c>
      <c r="AE2065" s="111" t="s">
        <v>198</v>
      </c>
      <c r="AI2065" s="111" t="s">
        <v>294</v>
      </c>
      <c r="AJ2065" s="111" t="s">
        <v>8753</v>
      </c>
      <c r="AK2065" s="111" t="s">
        <v>2902</v>
      </c>
      <c r="AM2065" s="111" t="s">
        <v>849</v>
      </c>
      <c r="AN2065" s="111" t="s">
        <v>2009</v>
      </c>
      <c r="AT2065" s="0" t="s">
        <v>749</v>
      </c>
      <c r="AU2065" s="0" t="s">
        <v>200</v>
      </c>
      <c r="AZ2065" s="0" t="s">
        <v>13138</v>
      </c>
      <c r="BA2065" s="124" t="s">
        <v>200</v>
      </c>
      <c r="BB2065" s="0" t="s">
        <v>248</v>
      </c>
      <c r="BC2065" s="0" t="s">
        <v>13135</v>
      </c>
      <c r="BD2065" s="0" t="s">
        <v>215</v>
      </c>
      <c r="BE2065" s="0" t="s">
        <v>13136</v>
      </c>
      <c r="BF2065" s="0" t="s">
        <v>13139</v>
      </c>
      <c r="BG2065" s="125"/>
      <c r="BH2065" s="0" t="s">
        <v>253</v>
      </c>
      <c r="BI2065" s="112" t="n">
        <v>4260650741043</v>
      </c>
      <c r="BJ2065" s="126"/>
      <c r="BK2065" s="0" t="s">
        <v>215</v>
      </c>
      <c r="BL2065" s="112" t="n">
        <v>4</v>
      </c>
      <c r="BM2065" s="112" t="n">
        <v>4</v>
      </c>
      <c r="BN2065" s="112" t="n">
        <v>4</v>
      </c>
      <c r="BO2065" s="111" t="n">
        <v>20</v>
      </c>
      <c r="BP2065" s="125"/>
      <c r="BQ2065" s="127"/>
    </row>
    <row r="2066" customFormat="false" ht="13.8" hidden="false" customHeight="false" outlineLevel="0" collapsed="false">
      <c r="A2066" s="0" t="s">
        <v>13140</v>
      </c>
      <c r="B2066" s="0" t="s">
        <v>11069</v>
      </c>
      <c r="C2066" s="0" t="s">
        <v>858</v>
      </c>
      <c r="D2066" s="0" t="s">
        <v>1333</v>
      </c>
      <c r="E2066" s="0" t="s">
        <v>194</v>
      </c>
      <c r="F2066" s="0" t="s">
        <v>195</v>
      </c>
      <c r="G2066" s="0" t="s">
        <v>330</v>
      </c>
      <c r="H2066" s="0" t="s">
        <v>197</v>
      </c>
      <c r="J2066" s="111" t="n">
        <v>1</v>
      </c>
      <c r="K2066" s="0" t="s">
        <v>198</v>
      </c>
      <c r="L2066" s="0" t="s">
        <v>198</v>
      </c>
      <c r="M2066" s="0" t="s">
        <v>274</v>
      </c>
      <c r="Q2066" s="120" t="s">
        <v>200</v>
      </c>
      <c r="R2066" s="0" t="s">
        <v>16</v>
      </c>
      <c r="S2066" s="0" t="s">
        <v>201</v>
      </c>
      <c r="T2066" s="0" t="s">
        <v>198</v>
      </c>
      <c r="U2066" s="0" t="s">
        <v>202</v>
      </c>
      <c r="V2066" s="0" t="s">
        <v>1790</v>
      </c>
      <c r="W2066" s="110" t="s">
        <v>204</v>
      </c>
      <c r="X2066" s="111" t="n">
        <v>2022</v>
      </c>
      <c r="Y2066" s="111" t="s">
        <v>200</v>
      </c>
      <c r="Z2066" s="111" t="s">
        <v>757</v>
      </c>
      <c r="AA2066" s="122" t="s">
        <v>200</v>
      </c>
      <c r="AB2066" s="0" t="s">
        <v>13141</v>
      </c>
      <c r="AC2066" s="0" t="s">
        <v>206</v>
      </c>
      <c r="AD2066" s="111" t="n">
        <v>2022</v>
      </c>
      <c r="AE2066" s="111" t="s">
        <v>198</v>
      </c>
      <c r="AI2066" s="111" t="s">
        <v>207</v>
      </c>
      <c r="AK2066" s="0" t="s">
        <v>13141</v>
      </c>
      <c r="AM2066" s="111" t="n">
        <v>2022</v>
      </c>
      <c r="AN2066" s="111" t="s">
        <v>263</v>
      </c>
      <c r="AU2066" s="0" t="s">
        <v>227</v>
      </c>
      <c r="AY2066" s="0" t="s">
        <v>5044</v>
      </c>
      <c r="AZ2066" s="0" t="s">
        <v>13142</v>
      </c>
      <c r="BA2066" s="124" t="s">
        <v>200</v>
      </c>
      <c r="BB2066" s="0" t="s">
        <v>462</v>
      </c>
      <c r="BC2066" s="0" t="s">
        <v>13143</v>
      </c>
      <c r="BD2066" s="0" t="s">
        <v>13144</v>
      </c>
      <c r="BE2066" s="0" t="s">
        <v>13145</v>
      </c>
      <c r="BG2066" s="125"/>
      <c r="BH2066" s="0" t="s">
        <v>5611</v>
      </c>
      <c r="BJ2066" s="126"/>
      <c r="BK2066" s="0" t="s">
        <v>215</v>
      </c>
      <c r="BL2066" s="112" t="n">
        <v>4</v>
      </c>
      <c r="BM2066" s="112" t="n">
        <v>4</v>
      </c>
      <c r="BN2066" s="112" t="n">
        <v>4</v>
      </c>
      <c r="BO2066" s="111" t="n">
        <v>20</v>
      </c>
      <c r="BP2066" s="125"/>
      <c r="BQ2066" s="127" t="s">
        <v>5461</v>
      </c>
    </row>
    <row r="2067" customFormat="false" ht="13.8" hidden="false" customHeight="false" outlineLevel="0" collapsed="false">
      <c r="A2067" s="0" t="s">
        <v>13146</v>
      </c>
      <c r="B2067" s="0" t="s">
        <v>11069</v>
      </c>
      <c r="C2067" s="0" t="s">
        <v>858</v>
      </c>
      <c r="D2067" s="0" t="s">
        <v>1333</v>
      </c>
      <c r="E2067" s="0" t="s">
        <v>194</v>
      </c>
      <c r="F2067" s="0" t="s">
        <v>195</v>
      </c>
      <c r="G2067" s="0" t="s">
        <v>330</v>
      </c>
      <c r="H2067" s="0" t="s">
        <v>197</v>
      </c>
      <c r="J2067" s="111" t="n">
        <v>1</v>
      </c>
      <c r="K2067" s="0" t="s">
        <v>198</v>
      </c>
      <c r="L2067" s="0" t="s">
        <v>198</v>
      </c>
      <c r="M2067" s="0" t="s">
        <v>274</v>
      </c>
      <c r="Q2067" s="120" t="s">
        <v>200</v>
      </c>
      <c r="R2067" s="0" t="s">
        <v>16</v>
      </c>
      <c r="S2067" s="0" t="s">
        <v>201</v>
      </c>
      <c r="T2067" s="0" t="s">
        <v>198</v>
      </c>
      <c r="U2067" s="0" t="s">
        <v>202</v>
      </c>
      <c r="V2067" s="0" t="s">
        <v>1790</v>
      </c>
      <c r="W2067" s="110" t="s">
        <v>204</v>
      </c>
      <c r="X2067" s="111" t="n">
        <v>2020</v>
      </c>
      <c r="Y2067" s="111" t="s">
        <v>200</v>
      </c>
      <c r="Z2067" s="111" t="s">
        <v>757</v>
      </c>
      <c r="AA2067" s="122" t="s">
        <v>200</v>
      </c>
      <c r="AB2067" s="0" t="s">
        <v>13141</v>
      </c>
      <c r="AC2067" s="0" t="s">
        <v>206</v>
      </c>
      <c r="AD2067" s="111" t="n">
        <v>2020</v>
      </c>
      <c r="AE2067" s="111" t="s">
        <v>198</v>
      </c>
      <c r="AI2067" s="111" t="s">
        <v>294</v>
      </c>
      <c r="AJ2067" s="111" t="s">
        <v>4610</v>
      </c>
      <c r="AK2067" s="0" t="s">
        <v>13141</v>
      </c>
      <c r="AM2067" s="111" t="n">
        <v>2018</v>
      </c>
      <c r="AN2067" s="111" t="s">
        <v>263</v>
      </c>
      <c r="AS2067" s="0" t="s">
        <v>13147</v>
      </c>
      <c r="AT2067" s="0" t="s">
        <v>2944</v>
      </c>
      <c r="AU2067" s="0" t="s">
        <v>227</v>
      </c>
      <c r="AY2067" s="0" t="s">
        <v>5044</v>
      </c>
      <c r="AZ2067" s="0" t="s">
        <v>13148</v>
      </c>
      <c r="BA2067" s="124" t="s">
        <v>200</v>
      </c>
      <c r="BB2067" s="0" t="s">
        <v>462</v>
      </c>
      <c r="BC2067" s="0" t="s">
        <v>13149</v>
      </c>
      <c r="BD2067" s="0" t="s">
        <v>13144</v>
      </c>
      <c r="BE2067" s="0" t="s">
        <v>13150</v>
      </c>
      <c r="BG2067" s="125"/>
      <c r="BH2067" s="0" t="s">
        <v>253</v>
      </c>
      <c r="BI2067" s="112" t="n">
        <v>5055277035854</v>
      </c>
      <c r="BJ2067" s="126"/>
      <c r="BK2067" s="0" t="s">
        <v>215</v>
      </c>
      <c r="BL2067" s="112" t="n">
        <v>4</v>
      </c>
      <c r="BM2067" s="112" t="n">
        <v>4</v>
      </c>
      <c r="BN2067" s="112" t="n">
        <v>4</v>
      </c>
      <c r="BO2067" s="111" t="n">
        <v>20</v>
      </c>
      <c r="BP2067" s="125"/>
      <c r="BQ2067" s="127" t="s">
        <v>216</v>
      </c>
    </row>
    <row r="2068" customFormat="false" ht="13.8" hidden="false" customHeight="false" outlineLevel="0" collapsed="false">
      <c r="A2068" s="0" t="s">
        <v>13151</v>
      </c>
      <c r="B2068" s="0" t="s">
        <v>11069</v>
      </c>
      <c r="C2068" s="0" t="s">
        <v>965</v>
      </c>
      <c r="D2068" s="0" t="s">
        <v>5239</v>
      </c>
      <c r="E2068" s="0" t="s">
        <v>194</v>
      </c>
      <c r="F2068" s="0" t="s">
        <v>195</v>
      </c>
      <c r="G2068" s="0" t="s">
        <v>196</v>
      </c>
      <c r="H2068" s="0" t="s">
        <v>219</v>
      </c>
      <c r="J2068" s="111" t="n">
        <v>1</v>
      </c>
      <c r="K2068" s="0" t="s">
        <v>198</v>
      </c>
      <c r="L2068" s="0" t="s">
        <v>198</v>
      </c>
      <c r="M2068" s="0" t="s">
        <v>199</v>
      </c>
      <c r="Q2068" s="120" t="s">
        <v>200</v>
      </c>
      <c r="R2068" s="0" t="s">
        <v>16</v>
      </c>
      <c r="S2068" s="0" t="s">
        <v>201</v>
      </c>
      <c r="T2068" s="0" t="s">
        <v>198</v>
      </c>
      <c r="U2068" s="0" t="s">
        <v>285</v>
      </c>
      <c r="V2068" s="0" t="s">
        <v>1790</v>
      </c>
      <c r="W2068" s="110" t="s">
        <v>204</v>
      </c>
      <c r="X2068" s="111" t="n">
        <v>2019</v>
      </c>
      <c r="Y2068" s="111" t="s">
        <v>200</v>
      </c>
      <c r="Z2068" s="111" t="s">
        <v>198</v>
      </c>
      <c r="AA2068" s="122" t="s">
        <v>200</v>
      </c>
      <c r="AB2068" s="0" t="s">
        <v>13152</v>
      </c>
      <c r="AC2068" s="0" t="s">
        <v>6506</v>
      </c>
      <c r="AD2068" s="111" t="n">
        <v>2019</v>
      </c>
      <c r="AE2068" s="111" t="s">
        <v>198</v>
      </c>
      <c r="AI2068" s="111" t="s">
        <v>207</v>
      </c>
      <c r="AK2068" s="111" t="str">
        <f aca="false">(AB2068)</f>
        <v>Digital illusions</v>
      </c>
      <c r="AM2068" s="111" t="n">
        <f aca="false">AD2068</f>
        <v>2019</v>
      </c>
      <c r="AN2068" s="111" t="s">
        <v>297</v>
      </c>
      <c r="AQ2068" s="0" t="s">
        <v>13153</v>
      </c>
      <c r="AR2068" s="0" t="s">
        <v>200</v>
      </c>
      <c r="AU2068" s="0" t="s">
        <v>267</v>
      </c>
      <c r="AZ2068" s="0" t="s">
        <v>13154</v>
      </c>
      <c r="BA2068" s="124" t="s">
        <v>200</v>
      </c>
      <c r="BB2068" s="0" t="s">
        <v>248</v>
      </c>
      <c r="BC2068" s="0" t="s">
        <v>13155</v>
      </c>
      <c r="BE2068" s="0" t="s">
        <v>421</v>
      </c>
      <c r="BF2068" s="0" t="s">
        <v>12954</v>
      </c>
      <c r="BG2068" s="125"/>
      <c r="BH2068" s="0" t="s">
        <v>253</v>
      </c>
      <c r="BI2068" s="112" t="n">
        <v>4260558699750</v>
      </c>
      <c r="BJ2068" s="126"/>
      <c r="BK2068" s="0" t="s">
        <v>215</v>
      </c>
      <c r="BL2068" s="112" t="n">
        <v>4</v>
      </c>
      <c r="BM2068" s="112" t="n">
        <v>4</v>
      </c>
      <c r="BN2068" s="112" t="n">
        <v>4</v>
      </c>
      <c r="BO2068" s="111" t="n">
        <v>20</v>
      </c>
      <c r="BP2068" s="125"/>
      <c r="BQ2068" s="127" t="s">
        <v>216</v>
      </c>
    </row>
    <row r="2069" customFormat="false" ht="13.8" hidden="false" customHeight="false" outlineLevel="0" collapsed="false">
      <c r="A2069" s="0" t="s">
        <v>13156</v>
      </c>
      <c r="B2069" s="0" t="s">
        <v>11069</v>
      </c>
      <c r="C2069" s="0" t="s">
        <v>605</v>
      </c>
      <c r="D2069" s="0" t="s">
        <v>193</v>
      </c>
      <c r="E2069" s="0" t="s">
        <v>194</v>
      </c>
      <c r="F2069" s="0" t="s">
        <v>606</v>
      </c>
      <c r="G2069" s="0" t="s">
        <v>391</v>
      </c>
      <c r="H2069" s="0" t="s">
        <v>197</v>
      </c>
      <c r="J2069" s="111" t="n">
        <v>2</v>
      </c>
      <c r="K2069" s="0" t="s">
        <v>198</v>
      </c>
      <c r="L2069" s="0" t="s">
        <v>1050</v>
      </c>
      <c r="M2069" s="0" t="s">
        <v>199</v>
      </c>
      <c r="O2069" s="0" t="s">
        <v>458</v>
      </c>
      <c r="P2069" s="0" t="s">
        <v>238</v>
      </c>
      <c r="Q2069" s="120" t="s">
        <v>200</v>
      </c>
      <c r="R2069" s="0" t="s">
        <v>16</v>
      </c>
      <c r="S2069" s="0" t="s">
        <v>201</v>
      </c>
      <c r="T2069" s="0" t="s">
        <v>198</v>
      </c>
      <c r="U2069" s="0" t="s">
        <v>202</v>
      </c>
      <c r="V2069" s="0" t="s">
        <v>1790</v>
      </c>
      <c r="W2069" s="110" t="s">
        <v>204</v>
      </c>
      <c r="X2069" s="111" t="n">
        <v>2017</v>
      </c>
      <c r="Y2069" s="111" t="s">
        <v>205</v>
      </c>
      <c r="Z2069" s="111" t="s">
        <v>198</v>
      </c>
      <c r="AA2069" s="122" t="s">
        <v>200</v>
      </c>
      <c r="AB2069" s="0" t="s">
        <v>543</v>
      </c>
      <c r="AC2069" s="0" t="s">
        <v>543</v>
      </c>
      <c r="AD2069" s="111" t="n">
        <v>2017</v>
      </c>
      <c r="AE2069" s="111" t="s">
        <v>222</v>
      </c>
      <c r="AI2069" s="111" t="s">
        <v>922</v>
      </c>
      <c r="AJ2069" s="111" t="s">
        <v>737</v>
      </c>
      <c r="AK2069" s="111" t="s">
        <v>543</v>
      </c>
      <c r="AL2069" s="0" t="s">
        <v>216</v>
      </c>
      <c r="AM2069" s="111" t="n">
        <v>1991</v>
      </c>
      <c r="AN2069" s="111" t="s">
        <v>208</v>
      </c>
      <c r="AO2069" s="0" t="s">
        <v>609</v>
      </c>
      <c r="AP2069" s="0" t="s">
        <v>200</v>
      </c>
      <c r="AQ2069" s="0" t="s">
        <v>200</v>
      </c>
      <c r="AR2069" s="0" t="s">
        <v>11408</v>
      </c>
      <c r="AS2069" s="0" t="s">
        <v>1090</v>
      </c>
      <c r="AT2069" s="0" t="s">
        <v>433</v>
      </c>
      <c r="AU2069" s="0" t="s">
        <v>200</v>
      </c>
      <c r="AV2069" s="0" t="s">
        <v>1091</v>
      </c>
      <c r="AW2069" s="0" t="s">
        <v>1092</v>
      </c>
      <c r="AZ2069" s="0" t="s">
        <v>13157</v>
      </c>
      <c r="BA2069" s="124" t="s">
        <v>200</v>
      </c>
      <c r="BB2069" s="0" t="s">
        <v>248</v>
      </c>
      <c r="BC2069" s="0" t="s">
        <v>11410</v>
      </c>
      <c r="BE2069" s="0" t="s">
        <v>13158</v>
      </c>
      <c r="BF2069" s="0" t="s">
        <v>11413</v>
      </c>
      <c r="BG2069" s="125" t="s">
        <v>200</v>
      </c>
      <c r="BH2069" s="0" t="s">
        <v>253</v>
      </c>
      <c r="BI2069" s="112" t="n">
        <v>45496420512</v>
      </c>
      <c r="BJ2069" s="126" t="s">
        <v>200</v>
      </c>
      <c r="BK2069" s="0" t="s">
        <v>215</v>
      </c>
      <c r="BL2069" s="112" t="n">
        <v>4</v>
      </c>
      <c r="BM2069" s="112" t="n">
        <v>4</v>
      </c>
      <c r="BN2069" s="112" t="n">
        <v>4</v>
      </c>
      <c r="BO2069" s="111" t="n">
        <v>20</v>
      </c>
      <c r="BP2069" s="125" t="s">
        <v>200</v>
      </c>
      <c r="BQ2069" s="127" t="s">
        <v>216</v>
      </c>
    </row>
    <row r="2070" customFormat="false" ht="13.8" hidden="false" customHeight="false" outlineLevel="0" collapsed="false">
      <c r="A2070" s="0" t="s">
        <v>13159</v>
      </c>
      <c r="B2070" s="0" t="s">
        <v>11069</v>
      </c>
      <c r="C2070" s="0" t="s">
        <v>380</v>
      </c>
      <c r="D2070" s="0" t="s">
        <v>5032</v>
      </c>
      <c r="E2070" s="0" t="s">
        <v>7039</v>
      </c>
      <c r="F2070" s="0" t="s">
        <v>195</v>
      </c>
      <c r="G2070" s="0" t="s">
        <v>196</v>
      </c>
      <c r="H2070" s="0" t="s">
        <v>197</v>
      </c>
      <c r="J2070" s="111" t="n">
        <v>4</v>
      </c>
      <c r="K2070" s="0" t="s">
        <v>198</v>
      </c>
      <c r="L2070" s="0" t="s">
        <v>533</v>
      </c>
      <c r="M2070" s="0" t="s">
        <v>199</v>
      </c>
      <c r="O2070" s="0" t="s">
        <v>534</v>
      </c>
      <c r="Q2070" s="120"/>
      <c r="R2070" s="0" t="s">
        <v>16</v>
      </c>
      <c r="S2070" s="0" t="s">
        <v>5247</v>
      </c>
      <c r="T2070" s="0" t="s">
        <v>198</v>
      </c>
      <c r="U2070" s="0" t="s">
        <v>202</v>
      </c>
      <c r="V2070" s="0" t="s">
        <v>1790</v>
      </c>
      <c r="W2070" s="110" t="s">
        <v>204</v>
      </c>
      <c r="X2070" s="111" t="n">
        <v>2021</v>
      </c>
      <c r="Y2070" s="111" t="s">
        <v>498</v>
      </c>
      <c r="Z2070" s="111" t="s">
        <v>221</v>
      </c>
      <c r="AA2070" s="122" t="s">
        <v>200</v>
      </c>
      <c r="AB2070" s="0" t="s">
        <v>13160</v>
      </c>
      <c r="AC2070" s="0" t="s">
        <v>11516</v>
      </c>
      <c r="AD2070" s="111" t="n">
        <v>2021</v>
      </c>
      <c r="AE2070" s="111" t="s">
        <v>5241</v>
      </c>
      <c r="AI2070" s="111" t="s">
        <v>294</v>
      </c>
      <c r="AJ2070" s="111" t="s">
        <v>1793</v>
      </c>
      <c r="AK2070" s="111" t="s">
        <v>5620</v>
      </c>
      <c r="AM2070" s="111" t="n">
        <v>2019</v>
      </c>
      <c r="AN2070" s="111" t="s">
        <v>11733</v>
      </c>
      <c r="AZ2070" s="0" t="s">
        <v>13161</v>
      </c>
      <c r="BA2070" s="124" t="s">
        <v>200</v>
      </c>
      <c r="BB2070" s="0" t="s">
        <v>248</v>
      </c>
      <c r="BC2070" s="0" t="s">
        <v>13162</v>
      </c>
      <c r="BE2070" s="0" t="s">
        <v>13163</v>
      </c>
      <c r="BF2070" s="0" t="s">
        <v>13164</v>
      </c>
      <c r="BG2070" s="125"/>
      <c r="BH2070" s="0" t="s">
        <v>253</v>
      </c>
      <c r="BI2070" s="112" t="n">
        <v>604565504500</v>
      </c>
      <c r="BJ2070" s="126"/>
      <c r="BK2070" s="0" t="s">
        <v>215</v>
      </c>
      <c r="BL2070" s="112" t="n">
        <v>4</v>
      </c>
      <c r="BM2070" s="112" t="n">
        <v>4</v>
      </c>
      <c r="BN2070" s="112" t="n">
        <v>4</v>
      </c>
      <c r="BO2070" s="111" t="n">
        <v>20</v>
      </c>
      <c r="BP2070" s="125"/>
      <c r="BQ2070" s="127"/>
    </row>
    <row r="2071" customFormat="false" ht="13.8" hidden="false" customHeight="false" outlineLevel="0" collapsed="false">
      <c r="A2071" s="0" t="s">
        <v>13165</v>
      </c>
      <c r="B2071" s="0" t="s">
        <v>11069</v>
      </c>
      <c r="C2071" s="0" t="s">
        <v>234</v>
      </c>
      <c r="D2071" s="0" t="s">
        <v>193</v>
      </c>
      <c r="E2071" s="0" t="s">
        <v>194</v>
      </c>
      <c r="F2071" s="0" t="s">
        <v>195</v>
      </c>
      <c r="G2071" s="0" t="s">
        <v>196</v>
      </c>
      <c r="H2071" s="0" t="s">
        <v>197</v>
      </c>
      <c r="J2071" s="111" t="n">
        <v>2</v>
      </c>
      <c r="K2071" s="0" t="s">
        <v>198</v>
      </c>
      <c r="L2071" s="0" t="s">
        <v>1050</v>
      </c>
      <c r="M2071" s="0" t="s">
        <v>199</v>
      </c>
      <c r="Q2071" s="120"/>
      <c r="R2071" s="0" t="s">
        <v>16</v>
      </c>
      <c r="S2071" s="0" t="s">
        <v>5247</v>
      </c>
      <c r="T2071" s="0" t="s">
        <v>198</v>
      </c>
      <c r="U2071" s="0" t="s">
        <v>202</v>
      </c>
      <c r="V2071" s="0" t="s">
        <v>1790</v>
      </c>
      <c r="W2071" s="110" t="s">
        <v>204</v>
      </c>
      <c r="X2071" s="111" t="n">
        <v>2020</v>
      </c>
      <c r="Y2071" s="111" t="s">
        <v>1624</v>
      </c>
      <c r="Z2071" s="111" t="s">
        <v>221</v>
      </c>
      <c r="AA2071" s="122" t="s">
        <v>200</v>
      </c>
      <c r="AB2071" s="0" t="s">
        <v>13166</v>
      </c>
      <c r="AC2071" s="0" t="s">
        <v>7377</v>
      </c>
      <c r="AD2071" s="111" t="n">
        <v>2020</v>
      </c>
      <c r="AE2071" s="111" t="s">
        <v>198</v>
      </c>
      <c r="AI2071" s="111" t="s">
        <v>294</v>
      </c>
      <c r="AJ2071" s="111" t="s">
        <v>1793</v>
      </c>
      <c r="AK2071" s="0" t="s">
        <v>13166</v>
      </c>
      <c r="AM2071" s="111" t="n">
        <v>2019</v>
      </c>
      <c r="AN2071" s="111" t="s">
        <v>510</v>
      </c>
      <c r="AP2071" s="0" t="s">
        <v>619</v>
      </c>
      <c r="AQ2071" s="0" t="s">
        <v>200</v>
      </c>
      <c r="AS2071" s="0" t="s">
        <v>10738</v>
      </c>
      <c r="AU2071" s="0" t="s">
        <v>1178</v>
      </c>
      <c r="AY2071" s="0" t="s">
        <v>5044</v>
      </c>
      <c r="AZ2071" s="0" t="s">
        <v>13167</v>
      </c>
      <c r="BA2071" s="124" t="s">
        <v>200</v>
      </c>
      <c r="BB2071" s="0" t="s">
        <v>248</v>
      </c>
      <c r="BC2071" s="0" t="s">
        <v>1543</v>
      </c>
      <c r="BD2071" s="0" t="s">
        <v>13168</v>
      </c>
      <c r="BE2071" s="0" t="s">
        <v>13169</v>
      </c>
      <c r="BF2071" s="0" t="s">
        <v>13170</v>
      </c>
      <c r="BG2071" s="125"/>
      <c r="BH2071" s="0" t="s">
        <v>253</v>
      </c>
      <c r="BI2071" s="112" t="n">
        <v>3770017623062</v>
      </c>
      <c r="BJ2071" s="126"/>
      <c r="BK2071" s="0" t="s">
        <v>215</v>
      </c>
      <c r="BL2071" s="112" t="n">
        <v>4</v>
      </c>
      <c r="BM2071" s="112" t="n">
        <v>4</v>
      </c>
      <c r="BN2071" s="112" t="n">
        <v>4</v>
      </c>
      <c r="BO2071" s="111" t="n">
        <v>20</v>
      </c>
      <c r="BP2071" s="125"/>
      <c r="BQ2071" s="127"/>
    </row>
    <row r="2072" customFormat="false" ht="13.8" hidden="false" customHeight="false" outlineLevel="0" collapsed="false">
      <c r="A2072" s="0" t="s">
        <v>13171</v>
      </c>
      <c r="B2072" s="0" t="s">
        <v>11069</v>
      </c>
      <c r="C2072" s="0" t="s">
        <v>218</v>
      </c>
      <c r="D2072" s="0" t="s">
        <v>1333</v>
      </c>
      <c r="E2072" s="0" t="s">
        <v>194</v>
      </c>
      <c r="F2072" s="0" t="s">
        <v>195</v>
      </c>
      <c r="G2072" s="0" t="s">
        <v>196</v>
      </c>
      <c r="H2072" s="0" t="s">
        <v>838</v>
      </c>
      <c r="I2072" s="0" t="s">
        <v>3115</v>
      </c>
      <c r="J2072" s="111" t="s">
        <v>11415</v>
      </c>
      <c r="K2072" s="0" t="s">
        <v>198</v>
      </c>
      <c r="L2072" s="0" t="s">
        <v>533</v>
      </c>
      <c r="M2072" s="0" t="s">
        <v>199</v>
      </c>
      <c r="O2072" s="0" t="s">
        <v>237</v>
      </c>
      <c r="Q2072" s="120"/>
      <c r="R2072" s="0" t="s">
        <v>16</v>
      </c>
      <c r="S2072" s="0" t="s">
        <v>201</v>
      </c>
      <c r="T2072" s="0" t="s">
        <v>198</v>
      </c>
      <c r="U2072" s="0" t="s">
        <v>202</v>
      </c>
      <c r="V2072" s="0" t="s">
        <v>1790</v>
      </c>
      <c r="W2072" s="110" t="s">
        <v>204</v>
      </c>
      <c r="X2072" s="111" t="n">
        <v>2020</v>
      </c>
      <c r="Y2072" s="111" t="s">
        <v>498</v>
      </c>
      <c r="Z2072" s="111" t="s">
        <v>198</v>
      </c>
      <c r="AA2072" s="122"/>
      <c r="AB2072" s="0" t="s">
        <v>13172</v>
      </c>
      <c r="AC2072" s="0" t="s">
        <v>13173</v>
      </c>
      <c r="AD2072" s="111" t="n">
        <v>2020</v>
      </c>
      <c r="AE2072" s="111" t="s">
        <v>198</v>
      </c>
      <c r="AI2072" s="111" t="s">
        <v>294</v>
      </c>
      <c r="AJ2072" s="111" t="s">
        <v>1793</v>
      </c>
      <c r="AK2072" s="111" t="s">
        <v>8572</v>
      </c>
      <c r="AM2072" s="111" t="n">
        <v>2019</v>
      </c>
      <c r="AN2072" s="111" t="s">
        <v>5341</v>
      </c>
      <c r="AT2072" s="0" t="s">
        <v>3517</v>
      </c>
      <c r="AU2072" s="0" t="s">
        <v>227</v>
      </c>
      <c r="AY2072" s="0" t="s">
        <v>5044</v>
      </c>
      <c r="AZ2072" s="0" t="s">
        <v>13174</v>
      </c>
      <c r="BA2072" s="124" t="s">
        <v>200</v>
      </c>
      <c r="BB2072" s="0" t="s">
        <v>248</v>
      </c>
      <c r="BC2072" s="0" t="s">
        <v>12877</v>
      </c>
      <c r="BD2072" s="0" t="s">
        <v>13175</v>
      </c>
      <c r="BE2072" s="0" t="s">
        <v>13176</v>
      </c>
      <c r="BG2072" s="125"/>
      <c r="BH2072" s="0" t="s">
        <v>253</v>
      </c>
      <c r="BI2072" s="112" t="n">
        <v>811949032546</v>
      </c>
      <c r="BJ2072" s="126"/>
      <c r="BK2072" s="0" t="s">
        <v>215</v>
      </c>
      <c r="BL2072" s="112" t="n">
        <v>4</v>
      </c>
      <c r="BM2072" s="112" t="n">
        <v>4</v>
      </c>
      <c r="BN2072" s="112" t="n">
        <v>4</v>
      </c>
      <c r="BO2072" s="111" t="n">
        <v>20</v>
      </c>
      <c r="BP2072" s="125"/>
      <c r="BQ2072" s="127" t="s">
        <v>216</v>
      </c>
    </row>
    <row r="2073" customFormat="false" ht="13.8" hidden="false" customHeight="false" outlineLevel="0" collapsed="false">
      <c r="A2073" s="0" t="s">
        <v>13177</v>
      </c>
      <c r="B2073" s="0" t="s">
        <v>11069</v>
      </c>
      <c r="C2073" s="0" t="s">
        <v>311</v>
      </c>
      <c r="D2073" s="0" t="s">
        <v>1333</v>
      </c>
      <c r="E2073" s="0" t="s">
        <v>284</v>
      </c>
      <c r="F2073" s="0" t="s">
        <v>314</v>
      </c>
      <c r="G2073" s="0" t="s">
        <v>196</v>
      </c>
      <c r="H2073" s="0" t="s">
        <v>197</v>
      </c>
      <c r="J2073" s="111" t="n">
        <v>2</v>
      </c>
      <c r="K2073" s="0" t="s">
        <v>198</v>
      </c>
      <c r="L2073" s="0" t="s">
        <v>392</v>
      </c>
      <c r="M2073" s="0" t="s">
        <v>199</v>
      </c>
      <c r="O2073" s="0" t="s">
        <v>200</v>
      </c>
      <c r="Q2073" s="120" t="s">
        <v>200</v>
      </c>
      <c r="R2073" s="0" t="s">
        <v>16</v>
      </c>
      <c r="S2073" s="0" t="s">
        <v>201</v>
      </c>
      <c r="T2073" s="0" t="s">
        <v>198</v>
      </c>
      <c r="U2073" s="0" t="s">
        <v>202</v>
      </c>
      <c r="V2073" s="0" t="s">
        <v>1790</v>
      </c>
      <c r="W2073" s="110" t="s">
        <v>204</v>
      </c>
      <c r="X2073" s="111" t="n">
        <v>2018</v>
      </c>
      <c r="Z2073" s="111" t="s">
        <v>198</v>
      </c>
      <c r="AA2073" s="122" t="s">
        <v>200</v>
      </c>
      <c r="AB2073" s="0" t="s">
        <v>13178</v>
      </c>
      <c r="AC2073" s="0" t="s">
        <v>7825</v>
      </c>
      <c r="AD2073" s="111" t="n">
        <v>2018</v>
      </c>
      <c r="AE2073" s="111" t="s">
        <v>222</v>
      </c>
      <c r="AI2073" s="111" t="s">
        <v>207</v>
      </c>
      <c r="AK2073" s="111" t="str">
        <f aca="false">(AB2073)</f>
        <v>Teyon</v>
      </c>
      <c r="AM2073" s="111" t="n">
        <f aca="false">AD2073</f>
        <v>2018</v>
      </c>
      <c r="AN2073" s="111" t="s">
        <v>5495</v>
      </c>
      <c r="AZ2073" s="0" t="s">
        <v>13179</v>
      </c>
      <c r="BA2073" s="124" t="s">
        <v>200</v>
      </c>
      <c r="BB2073" s="0" t="s">
        <v>248</v>
      </c>
      <c r="BC2073" s="0" t="s">
        <v>13180</v>
      </c>
      <c r="BE2073" s="0" t="s">
        <v>13181</v>
      </c>
      <c r="BG2073" s="125"/>
      <c r="BH2073" s="0" t="s">
        <v>253</v>
      </c>
      <c r="BI2073" s="112" t="n">
        <v>5903268341029</v>
      </c>
      <c r="BJ2073" s="126"/>
      <c r="BK2073" s="0" t="s">
        <v>215</v>
      </c>
      <c r="BL2073" s="112" t="n">
        <v>4</v>
      </c>
      <c r="BM2073" s="112" t="n">
        <v>4</v>
      </c>
      <c r="BN2073" s="112" t="n">
        <v>4</v>
      </c>
      <c r="BO2073" s="111" t="n">
        <v>20</v>
      </c>
      <c r="BP2073" s="125"/>
      <c r="BQ2073" s="127" t="s">
        <v>216</v>
      </c>
    </row>
    <row r="2074" customFormat="false" ht="13.8" hidden="false" customHeight="false" outlineLevel="0" collapsed="false">
      <c r="A2074" s="0" t="s">
        <v>13182</v>
      </c>
      <c r="B2074" s="0" t="s">
        <v>11069</v>
      </c>
      <c r="C2074" s="0" t="s">
        <v>1267</v>
      </c>
      <c r="D2074" s="0" t="s">
        <v>5239</v>
      </c>
      <c r="E2074" s="0" t="s">
        <v>194</v>
      </c>
      <c r="F2074" s="0" t="s">
        <v>195</v>
      </c>
      <c r="G2074" s="0" t="s">
        <v>362</v>
      </c>
      <c r="H2074" s="0" t="s">
        <v>1287</v>
      </c>
      <c r="J2074" s="111" t="n">
        <v>1</v>
      </c>
      <c r="K2074" s="0" t="s">
        <v>198</v>
      </c>
      <c r="L2074" s="0" t="s">
        <v>198</v>
      </c>
      <c r="M2074" s="0" t="s">
        <v>199</v>
      </c>
      <c r="Q2074" s="120" t="s">
        <v>200</v>
      </c>
      <c r="R2074" s="0" t="s">
        <v>16</v>
      </c>
      <c r="S2074" s="0" t="s">
        <v>5247</v>
      </c>
      <c r="T2074" s="0" t="s">
        <v>198</v>
      </c>
      <c r="U2074" s="0" t="s">
        <v>285</v>
      </c>
      <c r="V2074" s="0" t="s">
        <v>1790</v>
      </c>
      <c r="W2074" s="110" t="s">
        <v>204</v>
      </c>
      <c r="X2074" s="111" t="n">
        <v>2020</v>
      </c>
      <c r="Y2074" s="111" t="s">
        <v>205</v>
      </c>
      <c r="Z2074" s="111" t="s">
        <v>198</v>
      </c>
      <c r="AA2074" s="122" t="s">
        <v>200</v>
      </c>
      <c r="AB2074" s="0" t="s">
        <v>13183</v>
      </c>
      <c r="AC2074" s="0" t="s">
        <v>5249</v>
      </c>
      <c r="AD2074" s="111" t="n">
        <v>2020</v>
      </c>
      <c r="AE2074" s="111" t="s">
        <v>198</v>
      </c>
      <c r="AI2074" s="111" t="s">
        <v>294</v>
      </c>
      <c r="AJ2074" s="111" t="s">
        <v>1793</v>
      </c>
      <c r="AK2074" s="0" t="s">
        <v>13183</v>
      </c>
      <c r="AM2074" s="111" t="n">
        <v>2016</v>
      </c>
      <c r="AN2074" s="111" t="s">
        <v>13184</v>
      </c>
      <c r="AT2074" s="0" t="s">
        <v>381</v>
      </c>
      <c r="AZ2074" s="0" t="s">
        <v>13185</v>
      </c>
      <c r="BA2074" s="124" t="s">
        <v>200</v>
      </c>
      <c r="BB2074" s="0" t="s">
        <v>248</v>
      </c>
      <c r="BC2074" s="0" t="s">
        <v>1765</v>
      </c>
      <c r="BD2074" s="0" t="s">
        <v>13186</v>
      </c>
      <c r="BE2074" s="0" t="s">
        <v>13187</v>
      </c>
      <c r="BG2074" s="125"/>
      <c r="BH2074" s="0" t="s">
        <v>253</v>
      </c>
      <c r="BI2074" s="112" t="n">
        <v>819976023377</v>
      </c>
      <c r="BJ2074" s="126"/>
      <c r="BK2074" s="0" t="s">
        <v>215</v>
      </c>
      <c r="BL2074" s="112" t="n">
        <v>4</v>
      </c>
      <c r="BM2074" s="112" t="n">
        <v>4</v>
      </c>
      <c r="BN2074" s="112" t="n">
        <v>4</v>
      </c>
      <c r="BO2074" s="111" t="n">
        <v>40</v>
      </c>
      <c r="BP2074" s="125"/>
      <c r="BQ2074" s="127" t="s">
        <v>216</v>
      </c>
    </row>
    <row r="2075" customFormat="false" ht="13.8" hidden="false" customHeight="false" outlineLevel="0" collapsed="false">
      <c r="A2075" s="0" t="s">
        <v>13188</v>
      </c>
      <c r="B2075" s="0" t="s">
        <v>11069</v>
      </c>
      <c r="C2075" s="0" t="s">
        <v>234</v>
      </c>
      <c r="D2075" s="0" t="s">
        <v>5239</v>
      </c>
      <c r="E2075" s="0" t="s">
        <v>194</v>
      </c>
      <c r="F2075" s="0" t="s">
        <v>195</v>
      </c>
      <c r="G2075" s="0" t="s">
        <v>196</v>
      </c>
      <c r="H2075" s="0" t="s">
        <v>219</v>
      </c>
      <c r="J2075" s="111" t="n">
        <v>1</v>
      </c>
      <c r="K2075" s="0" t="s">
        <v>198</v>
      </c>
      <c r="L2075" s="0" t="s">
        <v>198</v>
      </c>
      <c r="M2075" s="0" t="s">
        <v>199</v>
      </c>
      <c r="Q2075" s="120" t="s">
        <v>200</v>
      </c>
      <c r="R2075" s="0" t="s">
        <v>16</v>
      </c>
      <c r="S2075" s="0" t="s">
        <v>201</v>
      </c>
      <c r="T2075" s="0" t="s">
        <v>198</v>
      </c>
      <c r="U2075" s="0" t="s">
        <v>202</v>
      </c>
      <c r="V2075" s="0" t="s">
        <v>1790</v>
      </c>
      <c r="W2075" s="110" t="s">
        <v>204</v>
      </c>
      <c r="X2075" s="111" t="n">
        <v>2019</v>
      </c>
      <c r="Y2075" s="111" t="s">
        <v>205</v>
      </c>
      <c r="Z2075" s="111" t="s">
        <v>221</v>
      </c>
      <c r="AA2075" s="122" t="s">
        <v>200</v>
      </c>
      <c r="AB2075" s="0" t="s">
        <v>13189</v>
      </c>
      <c r="AC2075" s="0" t="s">
        <v>5335</v>
      </c>
      <c r="AD2075" s="111" t="n">
        <v>2019</v>
      </c>
      <c r="AE2075" s="111" t="s">
        <v>198</v>
      </c>
      <c r="AI2075" s="111" t="s">
        <v>294</v>
      </c>
      <c r="AJ2075" s="111" t="s">
        <v>1793</v>
      </c>
      <c r="AK2075" s="0" t="s">
        <v>13189</v>
      </c>
      <c r="AM2075" s="111" t="n">
        <v>2018</v>
      </c>
      <c r="AN2075" s="111" t="s">
        <v>263</v>
      </c>
      <c r="AT2075" s="0" t="s">
        <v>576</v>
      </c>
      <c r="AU2075" s="0" t="s">
        <v>470</v>
      </c>
      <c r="AV2075" s="0" t="s">
        <v>200</v>
      </c>
      <c r="AY2075" s="0" t="s">
        <v>200</v>
      </c>
      <c r="AZ2075" s="0" t="s">
        <v>13190</v>
      </c>
      <c r="BA2075" s="124" t="s">
        <v>200</v>
      </c>
      <c r="BB2075" s="0" t="s">
        <v>248</v>
      </c>
      <c r="BC2075" s="0" t="s">
        <v>13037</v>
      </c>
      <c r="BD2075" s="0" t="s">
        <v>13191</v>
      </c>
      <c r="BE2075" s="0" t="s">
        <v>8375</v>
      </c>
      <c r="BF2075" s="0" t="s">
        <v>13192</v>
      </c>
      <c r="BG2075" s="125" t="s">
        <v>200</v>
      </c>
      <c r="BH2075" s="0" t="s">
        <v>253</v>
      </c>
      <c r="BI2075" s="112" t="n">
        <v>5060264374519</v>
      </c>
      <c r="BJ2075" s="126" t="s">
        <v>200</v>
      </c>
      <c r="BK2075" s="0" t="s">
        <v>215</v>
      </c>
      <c r="BL2075" s="112" t="n">
        <v>4</v>
      </c>
      <c r="BM2075" s="112" t="n">
        <v>4</v>
      </c>
      <c r="BN2075" s="112" t="n">
        <v>4</v>
      </c>
      <c r="BO2075" s="111" t="n">
        <v>20</v>
      </c>
      <c r="BP2075" s="125" t="s">
        <v>200</v>
      </c>
      <c r="BQ2075" s="127" t="s">
        <v>216</v>
      </c>
    </row>
    <row r="2076" customFormat="false" ht="13.8" hidden="false" customHeight="false" outlineLevel="0" collapsed="false">
      <c r="A2076" s="0" t="s">
        <v>13193</v>
      </c>
      <c r="B2076" s="0" t="s">
        <v>11069</v>
      </c>
      <c r="C2076" s="0" t="s">
        <v>234</v>
      </c>
      <c r="D2076" s="0" t="s">
        <v>193</v>
      </c>
      <c r="E2076" s="0" t="s">
        <v>194</v>
      </c>
      <c r="F2076" s="0" t="s">
        <v>195</v>
      </c>
      <c r="G2076" s="0" t="s">
        <v>196</v>
      </c>
      <c r="H2076" s="0" t="s">
        <v>197</v>
      </c>
      <c r="J2076" s="111" t="n">
        <v>1</v>
      </c>
      <c r="K2076" s="0" t="s">
        <v>198</v>
      </c>
      <c r="L2076" s="0" t="s">
        <v>198</v>
      </c>
      <c r="M2076" s="0" t="s">
        <v>199</v>
      </c>
      <c r="Q2076" s="120" t="s">
        <v>200</v>
      </c>
      <c r="R2076" s="131" t="s">
        <v>16</v>
      </c>
      <c r="S2076" s="131" t="s">
        <v>201</v>
      </c>
      <c r="T2076" s="0" t="s">
        <v>198</v>
      </c>
      <c r="U2076" s="131" t="s">
        <v>239</v>
      </c>
      <c r="V2076" s="0" t="s">
        <v>1790</v>
      </c>
      <c r="W2076" s="136" t="s">
        <v>204</v>
      </c>
      <c r="X2076" s="130" t="n">
        <v>2021</v>
      </c>
      <c r="Y2076" s="130" t="s">
        <v>240</v>
      </c>
      <c r="Z2076" s="130" t="s">
        <v>198</v>
      </c>
      <c r="AA2076" s="122" t="s">
        <v>200</v>
      </c>
      <c r="AB2076" s="131" t="s">
        <v>1200</v>
      </c>
      <c r="AC2076" s="131" t="s">
        <v>13194</v>
      </c>
      <c r="AD2076" s="130" t="s">
        <v>198</v>
      </c>
      <c r="AE2076" s="130" t="s">
        <v>2869</v>
      </c>
      <c r="AF2076" s="130"/>
      <c r="AG2076" s="130"/>
      <c r="AH2076" s="130"/>
      <c r="AI2076" s="130" t="s">
        <v>294</v>
      </c>
      <c r="AJ2076" s="130" t="s">
        <v>13195</v>
      </c>
      <c r="AK2076" s="131" t="s">
        <v>1200</v>
      </c>
      <c r="AM2076" s="111" t="s">
        <v>849</v>
      </c>
      <c r="AN2076" s="130" t="s">
        <v>208</v>
      </c>
      <c r="AS2076" s="0" t="s">
        <v>200</v>
      </c>
      <c r="AT2076" s="0" t="s">
        <v>266</v>
      </c>
      <c r="AU2076" s="0" t="s">
        <v>332</v>
      </c>
      <c r="AV2076" s="131" t="s">
        <v>200</v>
      </c>
      <c r="AW2076" s="131"/>
      <c r="AX2076" s="131"/>
      <c r="AY2076" s="131"/>
      <c r="AZ2076" s="0" t="s">
        <v>13196</v>
      </c>
      <c r="BA2076" s="124" t="s">
        <v>200</v>
      </c>
      <c r="BB2076" s="0" t="s">
        <v>248</v>
      </c>
      <c r="BC2076" s="0" t="s">
        <v>13197</v>
      </c>
      <c r="BD2076" s="0" t="s">
        <v>13198</v>
      </c>
      <c r="BE2076" s="0" t="s">
        <v>13199</v>
      </c>
      <c r="BF2076" s="0" t="s">
        <v>13200</v>
      </c>
      <c r="BG2076" s="125"/>
      <c r="BH2076" s="0" t="s">
        <v>5651</v>
      </c>
      <c r="BI2076" s="112" t="n">
        <v>4589889290383</v>
      </c>
      <c r="BJ2076" s="126"/>
      <c r="BK2076" s="0" t="s">
        <v>215</v>
      </c>
      <c r="BL2076" s="112" t="n">
        <v>4</v>
      </c>
      <c r="BM2076" s="112" t="n">
        <v>4</v>
      </c>
      <c r="BN2076" s="112" t="n">
        <v>4</v>
      </c>
      <c r="BO2076" s="111" t="n">
        <v>20</v>
      </c>
      <c r="BP2076" s="125"/>
      <c r="BQ2076" s="127"/>
    </row>
    <row r="2077" customFormat="false" ht="13.8" hidden="false" customHeight="false" outlineLevel="0" collapsed="false">
      <c r="A2077" s="0" t="s">
        <v>13201</v>
      </c>
      <c r="B2077" s="0" t="s">
        <v>11069</v>
      </c>
      <c r="C2077" s="0" t="s">
        <v>994</v>
      </c>
      <c r="D2077" s="0" t="s">
        <v>1869</v>
      </c>
      <c r="E2077" s="0" t="s">
        <v>194</v>
      </c>
      <c r="F2077" s="0" t="s">
        <v>399</v>
      </c>
      <c r="G2077" s="0" t="s">
        <v>196</v>
      </c>
      <c r="H2077" s="0" t="s">
        <v>219</v>
      </c>
      <c r="J2077" s="111" t="n">
        <v>1</v>
      </c>
      <c r="K2077" s="0" t="s">
        <v>198</v>
      </c>
      <c r="L2077" s="0" t="s">
        <v>198</v>
      </c>
      <c r="M2077" s="0" t="s">
        <v>199</v>
      </c>
      <c r="Q2077" s="120" t="s">
        <v>200</v>
      </c>
      <c r="R2077" s="0" t="s">
        <v>16</v>
      </c>
      <c r="S2077" s="0" t="s">
        <v>201</v>
      </c>
      <c r="T2077" s="0" t="s">
        <v>198</v>
      </c>
      <c r="U2077" s="0" t="s">
        <v>202</v>
      </c>
      <c r="V2077" s="0" t="s">
        <v>1790</v>
      </c>
      <c r="W2077" s="110" t="s">
        <v>204</v>
      </c>
      <c r="X2077" s="111" t="n">
        <v>2018</v>
      </c>
      <c r="Z2077" s="130" t="s">
        <v>757</v>
      </c>
      <c r="AA2077" s="122" t="s">
        <v>200</v>
      </c>
      <c r="AB2077" s="0" t="s">
        <v>206</v>
      </c>
      <c r="AC2077" s="0" t="s">
        <v>206</v>
      </c>
      <c r="AD2077" s="111" t="n">
        <v>2018</v>
      </c>
      <c r="AE2077" s="111" t="s">
        <v>198</v>
      </c>
      <c r="AI2077" s="111" t="s">
        <v>207</v>
      </c>
      <c r="AK2077" s="111" t="str">
        <f aca="false">(AB2077)</f>
        <v>Sega</v>
      </c>
      <c r="AM2077" s="111" t="n">
        <f aca="false">AD2077</f>
        <v>2018</v>
      </c>
      <c r="AN2077" s="111" t="s">
        <v>208</v>
      </c>
      <c r="AS2077" s="0" t="s">
        <v>8326</v>
      </c>
      <c r="AT2077" s="0" t="s">
        <v>576</v>
      </c>
      <c r="AU2077" s="0" t="s">
        <v>299</v>
      </c>
      <c r="AV2077" s="0" t="s">
        <v>200</v>
      </c>
      <c r="AZ2077" s="0" t="s">
        <v>13202</v>
      </c>
      <c r="BA2077" s="124" t="s">
        <v>200</v>
      </c>
      <c r="BB2077" s="0" t="s">
        <v>248</v>
      </c>
      <c r="BC2077" s="0" t="s">
        <v>8329</v>
      </c>
      <c r="BD2077" s="0" t="s">
        <v>8330</v>
      </c>
      <c r="BE2077" s="0" t="s">
        <v>13203</v>
      </c>
      <c r="BF2077" s="0" t="s">
        <v>13204</v>
      </c>
      <c r="BG2077" s="125" t="s">
        <v>200</v>
      </c>
      <c r="BH2077" s="0" t="s">
        <v>253</v>
      </c>
      <c r="BI2077" s="112" t="n">
        <v>5055277032785</v>
      </c>
      <c r="BJ2077" s="126" t="s">
        <v>200</v>
      </c>
      <c r="BK2077" s="0" t="s">
        <v>215</v>
      </c>
      <c r="BL2077" s="112" t="n">
        <v>4</v>
      </c>
      <c r="BM2077" s="112" t="n">
        <v>4</v>
      </c>
      <c r="BN2077" s="112" t="n">
        <v>4</v>
      </c>
      <c r="BO2077" s="111" t="n">
        <v>20</v>
      </c>
      <c r="BP2077" s="125" t="s">
        <v>200</v>
      </c>
      <c r="BQ2077" s="127" t="s">
        <v>216</v>
      </c>
    </row>
    <row r="2078" customFormat="false" ht="13.8" hidden="false" customHeight="false" outlineLevel="0" collapsed="false">
      <c r="A2078" s="0" t="s">
        <v>13205</v>
      </c>
      <c r="B2078" s="0" t="s">
        <v>11069</v>
      </c>
      <c r="C2078" s="0" t="s">
        <v>192</v>
      </c>
      <c r="D2078" s="0" t="s">
        <v>193</v>
      </c>
      <c r="E2078" s="0" t="s">
        <v>194</v>
      </c>
      <c r="F2078" s="0" t="s">
        <v>399</v>
      </c>
      <c r="G2078" s="0" t="s">
        <v>196</v>
      </c>
      <c r="H2078" s="0" t="s">
        <v>219</v>
      </c>
      <c r="J2078" s="111" t="n">
        <v>4</v>
      </c>
      <c r="K2078" s="0" t="s">
        <v>198</v>
      </c>
      <c r="L2078" s="0" t="s">
        <v>533</v>
      </c>
      <c r="M2078" s="0" t="s">
        <v>199</v>
      </c>
      <c r="Q2078" s="120" t="s">
        <v>200</v>
      </c>
      <c r="R2078" s="0" t="s">
        <v>16</v>
      </c>
      <c r="S2078" s="0" t="s">
        <v>1834</v>
      </c>
      <c r="T2078" s="0" t="s">
        <v>3961</v>
      </c>
      <c r="U2078" s="0" t="s">
        <v>202</v>
      </c>
      <c r="V2078" s="0" t="s">
        <v>1790</v>
      </c>
      <c r="W2078" s="110" t="s">
        <v>204</v>
      </c>
      <c r="X2078" s="111" t="n">
        <v>2019</v>
      </c>
      <c r="Y2078" s="111" t="s">
        <v>205</v>
      </c>
      <c r="Z2078" s="111" t="s">
        <v>198</v>
      </c>
      <c r="AA2078" s="122" t="s">
        <v>200</v>
      </c>
      <c r="AB2078" s="0" t="s">
        <v>13206</v>
      </c>
      <c r="AC2078" s="0" t="s">
        <v>6506</v>
      </c>
      <c r="AD2078" s="111" t="n">
        <v>2019</v>
      </c>
      <c r="AE2078" s="111" t="s">
        <v>198</v>
      </c>
      <c r="AI2078" s="111" t="s">
        <v>207</v>
      </c>
      <c r="AK2078" s="111" t="s">
        <v>1807</v>
      </c>
      <c r="AL2078" s="0" t="s">
        <v>216</v>
      </c>
      <c r="AM2078" s="111" t="s">
        <v>849</v>
      </c>
      <c r="AN2078" s="111" t="s">
        <v>7104</v>
      </c>
      <c r="AZ2078" s="0" t="s">
        <v>13207</v>
      </c>
      <c r="BA2078" s="124" t="s">
        <v>200</v>
      </c>
      <c r="BB2078" s="0" t="s">
        <v>248</v>
      </c>
      <c r="BC2078" s="0" t="s">
        <v>13208</v>
      </c>
      <c r="BE2078" s="0" t="s">
        <v>11687</v>
      </c>
      <c r="BF2078" s="0" t="s">
        <v>13209</v>
      </c>
      <c r="BG2078" s="125" t="s">
        <v>200</v>
      </c>
      <c r="BH2078" s="0" t="s">
        <v>2235</v>
      </c>
      <c r="BI2078" s="112" t="n">
        <v>4260558698753</v>
      </c>
      <c r="BJ2078" s="126" t="s">
        <v>200</v>
      </c>
      <c r="BK2078" s="0" t="s">
        <v>215</v>
      </c>
      <c r="BL2078" s="112" t="n">
        <v>4</v>
      </c>
      <c r="BM2078" s="112" t="n">
        <v>4</v>
      </c>
      <c r="BN2078" s="112" t="n">
        <v>4</v>
      </c>
      <c r="BO2078" s="111" t="n">
        <v>60</v>
      </c>
      <c r="BP2078" s="125" t="s">
        <v>200</v>
      </c>
      <c r="BQ2078" s="127" t="s">
        <v>216</v>
      </c>
    </row>
    <row r="2079" customFormat="false" ht="13.8" hidden="false" customHeight="false" outlineLevel="0" collapsed="false">
      <c r="A2079" s="0" t="s">
        <v>13210</v>
      </c>
      <c r="B2079" s="0" t="s">
        <v>11069</v>
      </c>
      <c r="C2079" s="0" t="s">
        <v>3767</v>
      </c>
      <c r="D2079" s="0" t="s">
        <v>312</v>
      </c>
      <c r="E2079" s="0" t="s">
        <v>194</v>
      </c>
      <c r="F2079" s="0" t="s">
        <v>314</v>
      </c>
      <c r="G2079" s="0" t="s">
        <v>196</v>
      </c>
      <c r="H2079" s="0" t="s">
        <v>400</v>
      </c>
      <c r="I2079" s="0" t="s">
        <v>401</v>
      </c>
      <c r="J2079" s="111" t="n">
        <v>4</v>
      </c>
      <c r="K2079" s="0" t="s">
        <v>198</v>
      </c>
      <c r="L2079" s="0" t="s">
        <v>392</v>
      </c>
      <c r="M2079" s="0" t="s">
        <v>199</v>
      </c>
      <c r="Q2079" s="120"/>
      <c r="R2079" s="0" t="s">
        <v>16</v>
      </c>
      <c r="S2079" s="0" t="s">
        <v>5247</v>
      </c>
      <c r="T2079" s="0" t="s">
        <v>198</v>
      </c>
      <c r="U2079" s="0" t="s">
        <v>202</v>
      </c>
      <c r="V2079" s="0" t="s">
        <v>1790</v>
      </c>
      <c r="W2079" s="110" t="s">
        <v>204</v>
      </c>
      <c r="X2079" s="111" t="n">
        <v>2020</v>
      </c>
      <c r="Y2079" s="111" t="s">
        <v>498</v>
      </c>
      <c r="Z2079" s="111" t="s">
        <v>198</v>
      </c>
      <c r="AA2079" s="122"/>
      <c r="AB2079" s="0" t="s">
        <v>13211</v>
      </c>
      <c r="AC2079" s="0" t="s">
        <v>5724</v>
      </c>
      <c r="AD2079" s="111" t="n">
        <v>2020</v>
      </c>
      <c r="AE2079" s="111" t="s">
        <v>222</v>
      </c>
      <c r="AI2079" s="111" t="s">
        <v>294</v>
      </c>
      <c r="AJ2079" s="111" t="s">
        <v>1793</v>
      </c>
      <c r="AK2079" s="111" t="s">
        <v>13211</v>
      </c>
      <c r="AM2079" s="111" t="n">
        <v>2019</v>
      </c>
      <c r="AN2079" s="111" t="s">
        <v>2009</v>
      </c>
      <c r="AT2079" s="0" t="s">
        <v>381</v>
      </c>
      <c r="AZ2079" s="0" t="s">
        <v>13212</v>
      </c>
      <c r="BA2079" s="124" t="s">
        <v>200</v>
      </c>
      <c r="BB2079" s="0" t="s">
        <v>248</v>
      </c>
      <c r="BC2079" s="0" t="s">
        <v>13213</v>
      </c>
      <c r="BD2079" s="0" t="s">
        <v>13214</v>
      </c>
      <c r="BE2079" s="0" t="s">
        <v>13215</v>
      </c>
      <c r="BG2079" s="125"/>
      <c r="BH2079" s="0" t="s">
        <v>2235</v>
      </c>
      <c r="BI2079" s="112" t="n">
        <v>3770011615513</v>
      </c>
      <c r="BJ2079" s="126"/>
      <c r="BK2079" s="0" t="s">
        <v>215</v>
      </c>
      <c r="BL2079" s="112" t="n">
        <v>4</v>
      </c>
      <c r="BM2079" s="112" t="n">
        <v>4</v>
      </c>
      <c r="BN2079" s="112" t="n">
        <v>4</v>
      </c>
      <c r="BO2079" s="111" t="n">
        <v>20</v>
      </c>
      <c r="BP2079" s="125"/>
      <c r="BQ2079" s="127"/>
    </row>
    <row r="2080" customFormat="false" ht="13.8" hidden="false" customHeight="false" outlineLevel="0" collapsed="false">
      <c r="A2080" s="0" t="s">
        <v>13216</v>
      </c>
      <c r="B2080" s="0" t="s">
        <v>11069</v>
      </c>
      <c r="C2080" s="0" t="s">
        <v>994</v>
      </c>
      <c r="D2080" s="0" t="s">
        <v>5239</v>
      </c>
      <c r="E2080" s="0" t="s">
        <v>194</v>
      </c>
      <c r="F2080" s="0" t="s">
        <v>399</v>
      </c>
      <c r="G2080" s="0" t="s">
        <v>196</v>
      </c>
      <c r="H2080" s="0" t="s">
        <v>219</v>
      </c>
      <c r="J2080" s="111" t="n">
        <v>4</v>
      </c>
      <c r="K2080" s="0" t="s">
        <v>2825</v>
      </c>
      <c r="L2080" s="0" t="s">
        <v>456</v>
      </c>
      <c r="M2080" s="0" t="s">
        <v>274</v>
      </c>
      <c r="O2080" s="0" t="s">
        <v>458</v>
      </c>
      <c r="Q2080" s="120" t="s">
        <v>200</v>
      </c>
      <c r="R2080" s="0" t="s">
        <v>16</v>
      </c>
      <c r="S2080" s="0" t="s">
        <v>201</v>
      </c>
      <c r="T2080" s="0" t="s">
        <v>198</v>
      </c>
      <c r="U2080" s="0" t="s">
        <v>202</v>
      </c>
      <c r="V2080" s="0" t="s">
        <v>1790</v>
      </c>
      <c r="W2080" s="110" t="s">
        <v>204</v>
      </c>
      <c r="X2080" s="111" t="n">
        <v>2019</v>
      </c>
      <c r="Y2080" s="111" t="s">
        <v>498</v>
      </c>
      <c r="Z2080" s="130" t="s">
        <v>757</v>
      </c>
      <c r="AA2080" s="122" t="s">
        <v>200</v>
      </c>
      <c r="AB2080" s="0" t="s">
        <v>13217</v>
      </c>
      <c r="AC2080" s="0" t="s">
        <v>8053</v>
      </c>
      <c r="AD2080" s="111" t="n">
        <v>2019</v>
      </c>
      <c r="AE2080" s="111" t="s">
        <v>198</v>
      </c>
      <c r="AI2080" s="111" t="s">
        <v>294</v>
      </c>
      <c r="AJ2080" s="111" t="s">
        <v>1793</v>
      </c>
      <c r="AK2080" s="0" t="s">
        <v>13217</v>
      </c>
      <c r="AM2080" s="111" t="n">
        <v>2019</v>
      </c>
      <c r="AN2080" s="111" t="s">
        <v>263</v>
      </c>
      <c r="AU2080" s="0" t="s">
        <v>332</v>
      </c>
      <c r="AZ2080" s="0" t="s">
        <v>13218</v>
      </c>
      <c r="BA2080" s="124" t="s">
        <v>200</v>
      </c>
      <c r="BB2080" s="0" t="s">
        <v>248</v>
      </c>
      <c r="BC2080" s="0" t="s">
        <v>13219</v>
      </c>
      <c r="BD2080" s="0" t="s">
        <v>13220</v>
      </c>
      <c r="BE2080" s="0" t="s">
        <v>13221</v>
      </c>
      <c r="BG2080" s="125"/>
      <c r="BH2080" s="0" t="s">
        <v>253</v>
      </c>
      <c r="BI2080" s="112" t="n">
        <v>5056208804839</v>
      </c>
      <c r="BJ2080" s="126"/>
      <c r="BK2080" s="0" t="s">
        <v>215</v>
      </c>
      <c r="BL2080" s="112" t="n">
        <v>4</v>
      </c>
      <c r="BM2080" s="112" t="n">
        <v>4</v>
      </c>
      <c r="BN2080" s="112" t="n">
        <v>4</v>
      </c>
      <c r="BO2080" s="111" t="n">
        <v>20</v>
      </c>
      <c r="BP2080" s="125"/>
      <c r="BQ2080" s="127" t="s">
        <v>216</v>
      </c>
    </row>
    <row r="2081" customFormat="false" ht="13.8" hidden="false" customHeight="false" outlineLevel="0" collapsed="false">
      <c r="A2081" s="0" t="s">
        <v>13222</v>
      </c>
      <c r="B2081" s="0" t="s">
        <v>11069</v>
      </c>
      <c r="C2081" s="0" t="s">
        <v>369</v>
      </c>
      <c r="D2081" s="0" t="s">
        <v>193</v>
      </c>
      <c r="E2081" s="0" t="s">
        <v>194</v>
      </c>
      <c r="F2081" s="0" t="s">
        <v>195</v>
      </c>
      <c r="G2081" s="0" t="s">
        <v>196</v>
      </c>
      <c r="H2081" s="0" t="s">
        <v>197</v>
      </c>
      <c r="I2081" s="131"/>
      <c r="J2081" s="130" t="n">
        <v>2</v>
      </c>
      <c r="K2081" s="131" t="s">
        <v>8612</v>
      </c>
      <c r="L2081" s="0" t="s">
        <v>533</v>
      </c>
      <c r="M2081" s="0" t="s">
        <v>199</v>
      </c>
      <c r="Q2081" s="120" t="s">
        <v>200</v>
      </c>
      <c r="R2081" s="0" t="s">
        <v>16</v>
      </c>
      <c r="S2081" s="131" t="s">
        <v>201</v>
      </c>
      <c r="T2081" s="0" t="s">
        <v>198</v>
      </c>
      <c r="U2081" s="131" t="s">
        <v>202</v>
      </c>
      <c r="V2081" s="0" t="s">
        <v>1790</v>
      </c>
      <c r="W2081" s="110" t="s">
        <v>204</v>
      </c>
      <c r="X2081" s="130" t="n">
        <v>2021</v>
      </c>
      <c r="Y2081" s="130" t="s">
        <v>498</v>
      </c>
      <c r="Z2081" s="130" t="s">
        <v>198</v>
      </c>
      <c r="AA2081" s="122" t="s">
        <v>200</v>
      </c>
      <c r="AB2081" s="131" t="s">
        <v>9448</v>
      </c>
      <c r="AC2081" s="131" t="s">
        <v>9448</v>
      </c>
      <c r="AD2081" s="130" t="n">
        <v>2021</v>
      </c>
      <c r="AE2081" s="130" t="s">
        <v>222</v>
      </c>
      <c r="AF2081" s="130"/>
      <c r="AG2081" s="130"/>
      <c r="AI2081" s="130" t="s">
        <v>207</v>
      </c>
      <c r="AJ2081" s="130"/>
      <c r="AK2081" s="111" t="str">
        <f aca="false">(AB2081)</f>
        <v>Nintendo</v>
      </c>
      <c r="AL2081" s="0" t="s">
        <v>200</v>
      </c>
      <c r="AM2081" s="111" t="n">
        <f aca="false">AD2081</f>
        <v>2021</v>
      </c>
      <c r="AN2081" s="130" t="s">
        <v>208</v>
      </c>
      <c r="AR2081" s="0" t="s">
        <v>200</v>
      </c>
      <c r="AS2081" s="0" t="s">
        <v>10352</v>
      </c>
      <c r="AT2081" s="0" t="s">
        <v>433</v>
      </c>
      <c r="AU2081" s="0" t="s">
        <v>2087</v>
      </c>
      <c r="AV2081" s="0" t="s">
        <v>11104</v>
      </c>
      <c r="AZ2081" s="131" t="s">
        <v>13223</v>
      </c>
      <c r="BA2081" s="124" t="s">
        <v>200</v>
      </c>
      <c r="BB2081" s="0" t="s">
        <v>248</v>
      </c>
      <c r="BC2081" s="104" t="s">
        <v>13224</v>
      </c>
      <c r="BD2081" s="0" t="s">
        <v>13225</v>
      </c>
      <c r="BE2081" s="0" t="s">
        <v>13226</v>
      </c>
      <c r="BG2081" s="125" t="s">
        <v>200</v>
      </c>
      <c r="BH2081" s="0" t="s">
        <v>253</v>
      </c>
      <c r="BI2081" s="112" t="n">
        <v>45496428747</v>
      </c>
      <c r="BJ2081" s="126" t="s">
        <v>200</v>
      </c>
      <c r="BK2081" s="131" t="s">
        <v>215</v>
      </c>
      <c r="BL2081" s="112" t="n">
        <v>4</v>
      </c>
      <c r="BM2081" s="112" t="n">
        <v>4</v>
      </c>
      <c r="BN2081" s="112" t="n">
        <v>4</v>
      </c>
      <c r="BO2081" s="111" t="n">
        <v>20</v>
      </c>
      <c r="BP2081" s="125" t="s">
        <v>200</v>
      </c>
      <c r="BQ2081" s="127"/>
    </row>
    <row r="2082" customFormat="false" ht="13.8" hidden="false" customHeight="false" outlineLevel="0" collapsed="false">
      <c r="A2082" s="0" t="s">
        <v>13227</v>
      </c>
      <c r="B2082" s="0" t="s">
        <v>11069</v>
      </c>
      <c r="C2082" s="0" t="s">
        <v>3240</v>
      </c>
      <c r="D2082" s="0" t="s">
        <v>1333</v>
      </c>
      <c r="E2082" s="0" t="s">
        <v>194</v>
      </c>
      <c r="F2082" s="0" t="s">
        <v>195</v>
      </c>
      <c r="G2082" s="0" t="s">
        <v>196</v>
      </c>
      <c r="H2082" s="0" t="s">
        <v>197</v>
      </c>
      <c r="J2082" s="111" t="n">
        <v>1</v>
      </c>
      <c r="K2082" s="0" t="s">
        <v>198</v>
      </c>
      <c r="L2082" s="0" t="s">
        <v>198</v>
      </c>
      <c r="M2082" s="0" t="s">
        <v>199</v>
      </c>
      <c r="P2082" s="0" t="s">
        <v>410</v>
      </c>
      <c r="Q2082" s="120"/>
      <c r="R2082" s="0" t="s">
        <v>16</v>
      </c>
      <c r="S2082" s="0" t="s">
        <v>5247</v>
      </c>
      <c r="T2082" s="0" t="s">
        <v>198</v>
      </c>
      <c r="U2082" s="0" t="s">
        <v>285</v>
      </c>
      <c r="V2082" s="0" t="s">
        <v>1790</v>
      </c>
      <c r="W2082" s="110" t="s">
        <v>204</v>
      </c>
      <c r="X2082" s="111" t="n">
        <v>2021</v>
      </c>
      <c r="Y2082" s="111" t="s">
        <v>205</v>
      </c>
      <c r="Z2082" s="130" t="s">
        <v>198</v>
      </c>
      <c r="AA2082" s="122"/>
      <c r="AB2082" s="0" t="s">
        <v>13228</v>
      </c>
      <c r="AC2082" s="0" t="s">
        <v>5946</v>
      </c>
      <c r="AD2082" s="111" t="s">
        <v>198</v>
      </c>
      <c r="AE2082" s="111" t="s">
        <v>5241</v>
      </c>
      <c r="AI2082" s="111" t="s">
        <v>294</v>
      </c>
      <c r="AJ2082" s="111" t="s">
        <v>1793</v>
      </c>
      <c r="AK2082" s="0" t="s">
        <v>13228</v>
      </c>
      <c r="AM2082" s="111" t="n">
        <v>2019</v>
      </c>
      <c r="AN2082" s="111" t="s">
        <v>4401</v>
      </c>
      <c r="AT2082" s="0" t="s">
        <v>381</v>
      </c>
      <c r="AU2082" s="0" t="s">
        <v>227</v>
      </c>
      <c r="AZ2082" s="0" t="s">
        <v>13229</v>
      </c>
      <c r="BA2082" s="124" t="s">
        <v>200</v>
      </c>
      <c r="BB2082" s="0" t="s">
        <v>248</v>
      </c>
      <c r="BC2082" s="0" t="s">
        <v>13230</v>
      </c>
      <c r="BD2082" s="0" t="s">
        <v>13231</v>
      </c>
      <c r="BE2082" s="0" t="s">
        <v>12661</v>
      </c>
      <c r="BF2082" s="0" t="s">
        <v>13232</v>
      </c>
      <c r="BG2082" s="125"/>
      <c r="BH2082" s="0" t="s">
        <v>253</v>
      </c>
      <c r="BI2082" s="112" t="n">
        <v>850971008907</v>
      </c>
      <c r="BJ2082" s="126"/>
      <c r="BK2082" s="0" t="s">
        <v>215</v>
      </c>
      <c r="BL2082" s="112" t="n">
        <v>4</v>
      </c>
      <c r="BM2082" s="112" t="n">
        <v>4</v>
      </c>
      <c r="BN2082" s="112" t="n">
        <v>4</v>
      </c>
      <c r="BO2082" s="111" t="n">
        <v>30</v>
      </c>
      <c r="BP2082" s="125"/>
      <c r="BQ2082" s="127" t="s">
        <v>216</v>
      </c>
    </row>
    <row r="2083" customFormat="false" ht="13.8" hidden="false" customHeight="false" outlineLevel="0" collapsed="false">
      <c r="A2083" s="0" t="s">
        <v>13233</v>
      </c>
      <c r="B2083" s="0" t="s">
        <v>11069</v>
      </c>
      <c r="C2083" s="0" t="s">
        <v>13234</v>
      </c>
      <c r="D2083" s="0" t="s">
        <v>193</v>
      </c>
      <c r="E2083" s="0" t="s">
        <v>194</v>
      </c>
      <c r="F2083" s="0" t="s">
        <v>195</v>
      </c>
      <c r="G2083" s="0" t="s">
        <v>330</v>
      </c>
      <c r="H2083" s="0" t="s">
        <v>197</v>
      </c>
      <c r="J2083" s="111" t="n">
        <v>1</v>
      </c>
      <c r="K2083" s="0" t="s">
        <v>198</v>
      </c>
      <c r="L2083" s="0" t="s">
        <v>198</v>
      </c>
      <c r="M2083" s="0" t="s">
        <v>199</v>
      </c>
      <c r="Q2083" s="120"/>
      <c r="R2083" s="0" t="s">
        <v>16</v>
      </c>
      <c r="S2083" s="0" t="s">
        <v>201</v>
      </c>
      <c r="T2083" s="0" t="s">
        <v>198</v>
      </c>
      <c r="U2083" s="0" t="s">
        <v>202</v>
      </c>
      <c r="V2083" s="0" t="s">
        <v>1790</v>
      </c>
      <c r="W2083" s="110" t="s">
        <v>204</v>
      </c>
      <c r="X2083" s="111" t="n">
        <v>2021</v>
      </c>
      <c r="Z2083" s="130" t="s">
        <v>757</v>
      </c>
      <c r="AA2083" s="122"/>
      <c r="AB2083" s="0" t="s">
        <v>13235</v>
      </c>
      <c r="AC2083" s="0" t="s">
        <v>11117</v>
      </c>
      <c r="AD2083" s="111" t="n">
        <v>2021</v>
      </c>
      <c r="AE2083" s="111" t="s">
        <v>198</v>
      </c>
      <c r="AI2083" s="111" t="s">
        <v>294</v>
      </c>
      <c r="AJ2083" s="111" t="s">
        <v>1793</v>
      </c>
      <c r="AK2083" s="0" t="s">
        <v>13235</v>
      </c>
      <c r="AM2083" s="111" t="n">
        <v>2021</v>
      </c>
      <c r="AN2083" s="111" t="s">
        <v>297</v>
      </c>
      <c r="AT2083" s="0" t="s">
        <v>266</v>
      </c>
      <c r="AU2083" s="0" t="s">
        <v>227</v>
      </c>
      <c r="AZ2083" s="0" t="s">
        <v>13236</v>
      </c>
      <c r="BA2083" s="124" t="s">
        <v>200</v>
      </c>
      <c r="BB2083" s="0" t="s">
        <v>462</v>
      </c>
      <c r="BC2083" s="0" t="s">
        <v>13237</v>
      </c>
      <c r="BD2083" s="0" t="s">
        <v>760</v>
      </c>
      <c r="BE2083" s="0" t="s">
        <v>13238</v>
      </c>
      <c r="BG2083" s="125"/>
      <c r="BH2083" s="0" t="s">
        <v>253</v>
      </c>
      <c r="BI2083" s="112" t="n">
        <v>5060760885564</v>
      </c>
      <c r="BJ2083" s="126"/>
      <c r="BK2083" s="0" t="s">
        <v>215</v>
      </c>
      <c r="BL2083" s="112" t="n">
        <v>4</v>
      </c>
      <c r="BM2083" s="112" t="n">
        <v>4</v>
      </c>
      <c r="BN2083" s="112" t="n">
        <v>4</v>
      </c>
      <c r="BO2083" s="111" t="n">
        <v>20</v>
      </c>
      <c r="BP2083" s="125"/>
      <c r="BQ2083" s="127"/>
    </row>
    <row r="2084" customFormat="false" ht="13.8" hidden="false" customHeight="false" outlineLevel="0" collapsed="false">
      <c r="A2084" s="0" t="s">
        <v>13239</v>
      </c>
      <c r="B2084" s="0" t="s">
        <v>11069</v>
      </c>
      <c r="C2084" s="0" t="s">
        <v>1082</v>
      </c>
      <c r="D2084" s="0" t="s">
        <v>193</v>
      </c>
      <c r="E2084" s="0" t="s">
        <v>313</v>
      </c>
      <c r="F2084" s="0" t="s">
        <v>314</v>
      </c>
      <c r="G2084" s="0" t="s">
        <v>424</v>
      </c>
      <c r="H2084" s="0" t="s">
        <v>197</v>
      </c>
      <c r="I2084" s="0" t="s">
        <v>200</v>
      </c>
      <c r="J2084" s="111" t="n">
        <v>2</v>
      </c>
      <c r="K2084" s="0" t="s">
        <v>198</v>
      </c>
      <c r="L2084" s="0" t="s">
        <v>392</v>
      </c>
      <c r="M2084" s="0" t="s">
        <v>235</v>
      </c>
      <c r="N2084" s="0" t="s">
        <v>8383</v>
      </c>
      <c r="O2084" s="0" t="s">
        <v>596</v>
      </c>
      <c r="Q2084" s="120" t="s">
        <v>200</v>
      </c>
      <c r="R2084" s="0" t="s">
        <v>16</v>
      </c>
      <c r="S2084" s="0" t="s">
        <v>1834</v>
      </c>
      <c r="T2084" s="0" t="s">
        <v>3961</v>
      </c>
      <c r="U2084" s="0" t="s">
        <v>202</v>
      </c>
      <c r="V2084" s="0" t="s">
        <v>1790</v>
      </c>
      <c r="W2084" s="110" t="s">
        <v>204</v>
      </c>
      <c r="X2084" s="111" t="n">
        <v>2022</v>
      </c>
      <c r="Y2084" s="111" t="s">
        <v>205</v>
      </c>
      <c r="Z2084" s="111" t="s">
        <v>198</v>
      </c>
      <c r="AA2084" s="122" t="s">
        <v>200</v>
      </c>
      <c r="AB2084" s="0" t="s">
        <v>7218</v>
      </c>
      <c r="AC2084" s="0" t="s">
        <v>7377</v>
      </c>
      <c r="AD2084" s="111" t="n">
        <v>2022</v>
      </c>
      <c r="AE2084" s="111" t="s">
        <v>198</v>
      </c>
      <c r="AG2084" s="130"/>
      <c r="AI2084" s="111" t="s">
        <v>294</v>
      </c>
      <c r="AJ2084" s="111" t="s">
        <v>1130</v>
      </c>
      <c r="AK2084" s="111" t="s">
        <v>8384</v>
      </c>
      <c r="AL2084" s="0" t="s">
        <v>216</v>
      </c>
      <c r="AM2084" s="111" t="n">
        <v>1994</v>
      </c>
      <c r="AN2084" s="111" t="s">
        <v>510</v>
      </c>
      <c r="AR2084" s="0" t="s">
        <v>200</v>
      </c>
      <c r="AS2084" s="0" t="s">
        <v>200</v>
      </c>
      <c r="AV2084" s="0" t="s">
        <v>200</v>
      </c>
      <c r="AZ2084" s="0" t="s">
        <v>13240</v>
      </c>
      <c r="BA2084" s="124" t="s">
        <v>200</v>
      </c>
      <c r="BB2084" s="0" t="s">
        <v>462</v>
      </c>
      <c r="BC2084" s="0" t="s">
        <v>7035</v>
      </c>
      <c r="BD2084" s="0" t="s">
        <v>8386</v>
      </c>
      <c r="BE2084" s="0" t="s">
        <v>8387</v>
      </c>
      <c r="BF2084" s="0" t="s">
        <v>3686</v>
      </c>
      <c r="BG2084" s="125" t="s">
        <v>200</v>
      </c>
      <c r="BH2084" s="0" t="s">
        <v>5611</v>
      </c>
      <c r="BJ2084" s="126" t="s">
        <v>200</v>
      </c>
      <c r="BK2084" s="0" t="s">
        <v>215</v>
      </c>
      <c r="BL2084" s="112" t="n">
        <v>4</v>
      </c>
      <c r="BM2084" s="112" t="n">
        <v>4</v>
      </c>
      <c r="BN2084" s="112" t="n">
        <v>4</v>
      </c>
      <c r="BO2084" s="111" t="n">
        <v>80</v>
      </c>
      <c r="BP2084" s="125" t="s">
        <v>200</v>
      </c>
      <c r="BQ2084" s="127" t="s">
        <v>5461</v>
      </c>
    </row>
    <row r="2085" customFormat="false" ht="13.8" hidden="false" customHeight="false" outlineLevel="0" collapsed="false">
      <c r="A2085" s="0" t="s">
        <v>13241</v>
      </c>
      <c r="B2085" s="0" t="s">
        <v>11069</v>
      </c>
      <c r="C2085" s="0" t="s">
        <v>3086</v>
      </c>
      <c r="D2085" s="0" t="s">
        <v>5032</v>
      </c>
      <c r="E2085" s="0" t="s">
        <v>194</v>
      </c>
      <c r="F2085" s="0" t="s">
        <v>195</v>
      </c>
      <c r="G2085" s="0" t="s">
        <v>330</v>
      </c>
      <c r="H2085" s="0" t="s">
        <v>219</v>
      </c>
      <c r="J2085" s="111" t="n">
        <v>2</v>
      </c>
      <c r="K2085" s="0" t="s">
        <v>198</v>
      </c>
      <c r="L2085" s="0" t="s">
        <v>533</v>
      </c>
      <c r="M2085" s="0" t="s">
        <v>199</v>
      </c>
      <c r="Q2085" s="120"/>
      <c r="R2085" s="0" t="s">
        <v>16</v>
      </c>
      <c r="S2085" s="0" t="s">
        <v>5247</v>
      </c>
      <c r="T2085" s="0" t="s">
        <v>198</v>
      </c>
      <c r="U2085" s="0" t="s">
        <v>285</v>
      </c>
      <c r="V2085" s="0" t="s">
        <v>1790</v>
      </c>
      <c r="W2085" s="110" t="s">
        <v>204</v>
      </c>
      <c r="X2085" s="111" t="n">
        <v>2020</v>
      </c>
      <c r="Z2085" s="130" t="s">
        <v>221</v>
      </c>
      <c r="AA2085" s="122" t="s">
        <v>200</v>
      </c>
      <c r="AB2085" s="0" t="s">
        <v>13242</v>
      </c>
      <c r="AC2085" s="0" t="s">
        <v>5249</v>
      </c>
      <c r="AD2085" s="111" t="s">
        <v>198</v>
      </c>
      <c r="AE2085" s="111" t="s">
        <v>198</v>
      </c>
      <c r="AI2085" s="111" t="s">
        <v>294</v>
      </c>
      <c r="AJ2085" s="111" t="s">
        <v>1793</v>
      </c>
      <c r="AK2085" s="0" t="s">
        <v>13242</v>
      </c>
      <c r="AM2085" s="111" t="n">
        <v>2018</v>
      </c>
      <c r="AN2085" s="111" t="s">
        <v>263</v>
      </c>
      <c r="AT2085" s="0" t="s">
        <v>1216</v>
      </c>
      <c r="AU2085" s="0" t="s">
        <v>332</v>
      </c>
      <c r="AZ2085" s="0" t="s">
        <v>13243</v>
      </c>
      <c r="BA2085" s="124" t="s">
        <v>200</v>
      </c>
      <c r="BB2085" s="0" t="s">
        <v>248</v>
      </c>
      <c r="BC2085" s="0" t="s">
        <v>11162</v>
      </c>
      <c r="BD2085" s="0" t="s">
        <v>13244</v>
      </c>
      <c r="BE2085" s="0" t="s">
        <v>2968</v>
      </c>
      <c r="BF2085" s="0" t="s">
        <v>13245</v>
      </c>
      <c r="BG2085" s="125"/>
      <c r="BH2085" s="0" t="s">
        <v>253</v>
      </c>
      <c r="BI2085" s="112" t="n">
        <v>819976024442</v>
      </c>
      <c r="BJ2085" s="126"/>
      <c r="BK2085" s="0" t="s">
        <v>215</v>
      </c>
      <c r="BL2085" s="112" t="n">
        <v>4</v>
      </c>
      <c r="BM2085" s="112" t="n">
        <v>4</v>
      </c>
      <c r="BN2085" s="112" t="n">
        <v>4</v>
      </c>
      <c r="BO2085" s="111" t="n">
        <v>20</v>
      </c>
      <c r="BP2085" s="125"/>
      <c r="BQ2085" s="127"/>
    </row>
    <row r="2086" customFormat="false" ht="13.8" hidden="false" customHeight="false" outlineLevel="0" collapsed="false">
      <c r="A2086" s="0" t="s">
        <v>13246</v>
      </c>
      <c r="B2086" s="0" t="s">
        <v>11069</v>
      </c>
      <c r="C2086" s="0" t="s">
        <v>234</v>
      </c>
      <c r="D2086" s="0" t="s">
        <v>13247</v>
      </c>
      <c r="E2086" s="0" t="s">
        <v>194</v>
      </c>
      <c r="F2086" s="0" t="s">
        <v>195</v>
      </c>
      <c r="G2086" s="0" t="s">
        <v>196</v>
      </c>
      <c r="H2086" s="0" t="s">
        <v>400</v>
      </c>
      <c r="I2086" s="0" t="s">
        <v>401</v>
      </c>
      <c r="J2086" s="111" t="n">
        <v>1</v>
      </c>
      <c r="K2086" s="0" t="s">
        <v>198</v>
      </c>
      <c r="L2086" s="0" t="s">
        <v>198</v>
      </c>
      <c r="M2086" s="0" t="s">
        <v>199</v>
      </c>
      <c r="Q2086" s="120"/>
      <c r="R2086" s="0" t="s">
        <v>16</v>
      </c>
      <c r="S2086" s="0" t="s">
        <v>1834</v>
      </c>
      <c r="T2086" s="0" t="s">
        <v>11446</v>
      </c>
      <c r="U2086" s="0" t="s">
        <v>202</v>
      </c>
      <c r="V2086" s="0" t="s">
        <v>1790</v>
      </c>
      <c r="W2086" s="110" t="s">
        <v>204</v>
      </c>
      <c r="X2086" s="111" t="n">
        <v>2022</v>
      </c>
      <c r="Z2086" s="130" t="s">
        <v>221</v>
      </c>
      <c r="AA2086" s="122" t="s">
        <v>200</v>
      </c>
      <c r="AB2086" s="0" t="s">
        <v>3097</v>
      </c>
      <c r="AC2086" s="0" t="s">
        <v>6506</v>
      </c>
      <c r="AD2086" s="111" t="n">
        <v>2022</v>
      </c>
      <c r="AE2086" s="111" t="s">
        <v>198</v>
      </c>
      <c r="AI2086" s="111" t="s">
        <v>1313</v>
      </c>
      <c r="AJ2086" s="111" t="s">
        <v>701</v>
      </c>
      <c r="AK2086" s="0" t="s">
        <v>440</v>
      </c>
      <c r="AM2086" s="111" t="n">
        <v>1994</v>
      </c>
      <c r="AN2086" s="111" t="s">
        <v>208</v>
      </c>
      <c r="AT2086" s="0" t="s">
        <v>266</v>
      </c>
      <c r="AU2086" s="0" t="s">
        <v>434</v>
      </c>
      <c r="AZ2086" s="0" t="s">
        <v>13248</v>
      </c>
      <c r="BA2086" s="124" t="s">
        <v>200</v>
      </c>
      <c r="BB2086" s="0" t="s">
        <v>248</v>
      </c>
      <c r="BC2086" s="0" t="s">
        <v>1543</v>
      </c>
      <c r="BD2086" s="0" t="s">
        <v>13249</v>
      </c>
      <c r="BE2086" s="0" t="s">
        <v>13250</v>
      </c>
      <c r="BG2086" s="125"/>
      <c r="BH2086" s="0" t="s">
        <v>5611</v>
      </c>
      <c r="BJ2086" s="126"/>
      <c r="BK2086" s="0" t="s">
        <v>215</v>
      </c>
      <c r="BL2086" s="112" t="n">
        <v>4</v>
      </c>
      <c r="BM2086" s="112" t="n">
        <v>4</v>
      </c>
      <c r="BN2086" s="112" t="n">
        <v>4</v>
      </c>
      <c r="BO2086" s="111" t="n">
        <v>90</v>
      </c>
      <c r="BP2086" s="125"/>
      <c r="BQ2086" s="127"/>
    </row>
    <row r="2087" customFormat="false" ht="13.8" hidden="false" customHeight="false" outlineLevel="0" collapsed="false">
      <c r="A2087" s="0" t="s">
        <v>13251</v>
      </c>
      <c r="B2087" s="0" t="s">
        <v>11069</v>
      </c>
      <c r="C2087" s="0" t="s">
        <v>234</v>
      </c>
      <c r="D2087" s="0" t="s">
        <v>13247</v>
      </c>
      <c r="E2087" s="0" t="s">
        <v>194</v>
      </c>
      <c r="F2087" s="0" t="s">
        <v>195</v>
      </c>
      <c r="G2087" s="0" t="s">
        <v>196</v>
      </c>
      <c r="H2087" s="0" t="s">
        <v>400</v>
      </c>
      <c r="I2087" s="0" t="s">
        <v>401</v>
      </c>
      <c r="J2087" s="111" t="n">
        <v>1</v>
      </c>
      <c r="K2087" s="0" t="s">
        <v>198</v>
      </c>
      <c r="L2087" s="0" t="s">
        <v>198</v>
      </c>
      <c r="M2087" s="0" t="s">
        <v>199</v>
      </c>
      <c r="Q2087" s="120"/>
      <c r="R2087" s="0" t="s">
        <v>16</v>
      </c>
      <c r="S2087" s="0" t="s">
        <v>201</v>
      </c>
      <c r="T2087" s="0" t="s">
        <v>198</v>
      </c>
      <c r="U2087" s="0" t="s">
        <v>202</v>
      </c>
      <c r="V2087" s="0" t="s">
        <v>1790</v>
      </c>
      <c r="W2087" s="110" t="s">
        <v>204</v>
      </c>
      <c r="X2087" s="111" t="n">
        <v>2021</v>
      </c>
      <c r="Z2087" s="130" t="s">
        <v>221</v>
      </c>
      <c r="AA2087" s="122" t="s">
        <v>200</v>
      </c>
      <c r="AB2087" s="0" t="s">
        <v>3097</v>
      </c>
      <c r="AC2087" s="0" t="s">
        <v>7796</v>
      </c>
      <c r="AD2087" s="111" t="n">
        <v>2021</v>
      </c>
      <c r="AE2087" s="111" t="s">
        <v>198</v>
      </c>
      <c r="AI2087" s="111" t="s">
        <v>1313</v>
      </c>
      <c r="AJ2087" s="111" t="s">
        <v>701</v>
      </c>
      <c r="AK2087" s="0" t="s">
        <v>440</v>
      </c>
      <c r="AM2087" s="111" t="n">
        <v>1994</v>
      </c>
      <c r="AN2087" s="111" t="s">
        <v>208</v>
      </c>
      <c r="AT2087" s="0" t="s">
        <v>266</v>
      </c>
      <c r="AU2087" s="0" t="s">
        <v>434</v>
      </c>
      <c r="AZ2087" s="0" t="s">
        <v>13248</v>
      </c>
      <c r="BA2087" s="124" t="s">
        <v>200</v>
      </c>
      <c r="BB2087" s="0" t="s">
        <v>248</v>
      </c>
      <c r="BC2087" s="0" t="s">
        <v>1543</v>
      </c>
      <c r="BD2087" s="0" t="s">
        <v>13249</v>
      </c>
      <c r="BG2087" s="125"/>
      <c r="BH2087" s="0" t="s">
        <v>253</v>
      </c>
      <c r="BI2087" s="112" t="n">
        <v>4260650741944</v>
      </c>
      <c r="BJ2087" s="126"/>
      <c r="BK2087" s="0" t="s">
        <v>215</v>
      </c>
      <c r="BL2087" s="112" t="n">
        <v>4</v>
      </c>
      <c r="BM2087" s="112" t="n">
        <v>4</v>
      </c>
      <c r="BN2087" s="112" t="n">
        <v>4</v>
      </c>
      <c r="BO2087" s="111" t="n">
        <v>20</v>
      </c>
      <c r="BP2087" s="125"/>
      <c r="BQ2087" s="127"/>
    </row>
    <row r="2088" customFormat="false" ht="13.8" hidden="false" customHeight="false" outlineLevel="0" collapsed="false">
      <c r="A2088" s="0" t="s">
        <v>13252</v>
      </c>
      <c r="B2088" s="0" t="s">
        <v>11069</v>
      </c>
      <c r="C2088" s="0" t="s">
        <v>234</v>
      </c>
      <c r="D2088" s="131" t="s">
        <v>193</v>
      </c>
      <c r="E2088" s="0" t="s">
        <v>194</v>
      </c>
      <c r="F2088" s="0" t="s">
        <v>195</v>
      </c>
      <c r="G2088" s="0" t="s">
        <v>195</v>
      </c>
      <c r="H2088" s="0" t="s">
        <v>400</v>
      </c>
      <c r="I2088" s="0" t="s">
        <v>401</v>
      </c>
      <c r="J2088" s="111" t="n">
        <v>1</v>
      </c>
      <c r="K2088" s="0" t="s">
        <v>198</v>
      </c>
      <c r="L2088" s="0" t="s">
        <v>198</v>
      </c>
      <c r="M2088" s="0" t="s">
        <v>199</v>
      </c>
      <c r="Q2088" s="120"/>
      <c r="R2088" s="0" t="s">
        <v>16</v>
      </c>
      <c r="S2088" s="0" t="s">
        <v>201</v>
      </c>
      <c r="T2088" s="0" t="s">
        <v>198</v>
      </c>
      <c r="U2088" s="0" t="s">
        <v>202</v>
      </c>
      <c r="V2088" s="0" t="s">
        <v>1790</v>
      </c>
      <c r="W2088" s="110" t="s">
        <v>204</v>
      </c>
      <c r="X2088" s="111" t="n">
        <v>2022</v>
      </c>
      <c r="Z2088" s="130" t="s">
        <v>221</v>
      </c>
      <c r="AA2088" s="122" t="s">
        <v>200</v>
      </c>
      <c r="AB2088" s="0" t="s">
        <v>13253</v>
      </c>
      <c r="AC2088" s="0" t="s">
        <v>7796</v>
      </c>
      <c r="AD2088" s="111" t="n">
        <v>2022</v>
      </c>
      <c r="AE2088" s="111" t="s">
        <v>198</v>
      </c>
      <c r="AI2088" s="111" t="s">
        <v>294</v>
      </c>
      <c r="AJ2088" s="111" t="s">
        <v>13254</v>
      </c>
      <c r="AK2088" s="0" t="s">
        <v>440</v>
      </c>
      <c r="AM2088" s="111" t="s">
        <v>849</v>
      </c>
      <c r="AN2088" s="111" t="s">
        <v>208</v>
      </c>
      <c r="AU2088" s="0" t="s">
        <v>434</v>
      </c>
      <c r="AZ2088" s="0" t="s">
        <v>13255</v>
      </c>
      <c r="BA2088" s="124" t="s">
        <v>200</v>
      </c>
      <c r="BB2088" s="0" t="s">
        <v>248</v>
      </c>
      <c r="BC2088" s="0" t="s">
        <v>13256</v>
      </c>
      <c r="BE2088" s="0" t="s">
        <v>13257</v>
      </c>
      <c r="BG2088" s="125"/>
      <c r="BH2088" s="0" t="s">
        <v>5611</v>
      </c>
      <c r="BJ2088" s="126"/>
      <c r="BK2088" s="0" t="s">
        <v>215</v>
      </c>
      <c r="BL2088" s="112" t="n">
        <v>4</v>
      </c>
      <c r="BM2088" s="112" t="n">
        <v>4</v>
      </c>
      <c r="BN2088" s="112" t="n">
        <v>4</v>
      </c>
      <c r="BO2088" s="111" t="n">
        <v>20</v>
      </c>
      <c r="BP2088" s="125"/>
      <c r="BQ2088" s="127" t="s">
        <v>5461</v>
      </c>
    </row>
    <row r="2089" customFormat="false" ht="13.8" hidden="false" customHeight="false" outlineLevel="0" collapsed="false">
      <c r="A2089" s="0" t="s">
        <v>13258</v>
      </c>
      <c r="B2089" s="0" t="s">
        <v>11069</v>
      </c>
      <c r="C2089" s="0" t="s">
        <v>1267</v>
      </c>
      <c r="D2089" s="0" t="s">
        <v>1526</v>
      </c>
      <c r="E2089" s="0" t="s">
        <v>194</v>
      </c>
      <c r="F2089" s="0" t="s">
        <v>2487</v>
      </c>
      <c r="G2089" s="0" t="s">
        <v>330</v>
      </c>
      <c r="H2089" s="0" t="s">
        <v>1287</v>
      </c>
      <c r="J2089" s="111" t="n">
        <v>1</v>
      </c>
      <c r="K2089" s="0" t="s">
        <v>198</v>
      </c>
      <c r="L2089" s="0" t="s">
        <v>198</v>
      </c>
      <c r="M2089" s="0" t="s">
        <v>199</v>
      </c>
      <c r="Q2089" s="120" t="s">
        <v>200</v>
      </c>
      <c r="R2089" s="0" t="s">
        <v>16</v>
      </c>
      <c r="S2089" s="0" t="s">
        <v>1834</v>
      </c>
      <c r="T2089" s="0" t="s">
        <v>3961</v>
      </c>
      <c r="U2089" s="0" t="s">
        <v>202</v>
      </c>
      <c r="V2089" s="0" t="s">
        <v>1790</v>
      </c>
      <c r="W2089" s="110" t="s">
        <v>204</v>
      </c>
      <c r="X2089" s="111" t="n">
        <v>2019</v>
      </c>
      <c r="Y2089" s="111" t="s">
        <v>205</v>
      </c>
      <c r="Z2089" s="130" t="s">
        <v>757</v>
      </c>
      <c r="AA2089" s="122" t="s">
        <v>200</v>
      </c>
      <c r="AB2089" s="0" t="s">
        <v>13259</v>
      </c>
      <c r="AC2089" s="0" t="s">
        <v>5506</v>
      </c>
      <c r="AD2089" s="111" t="n">
        <v>2019</v>
      </c>
      <c r="AE2089" s="111" t="s">
        <v>198</v>
      </c>
      <c r="AI2089" s="111" t="s">
        <v>207</v>
      </c>
      <c r="AK2089" s="111" t="str">
        <f aca="false">(AB2089)</f>
        <v>Toybox</v>
      </c>
      <c r="AM2089" s="111" t="n">
        <f aca="false">AD2089</f>
        <v>2019</v>
      </c>
      <c r="AN2089" s="111" t="s">
        <v>208</v>
      </c>
      <c r="AZ2089" s="0" t="s">
        <v>13260</v>
      </c>
      <c r="BA2089" s="124" t="s">
        <v>200</v>
      </c>
      <c r="BB2089" s="0" t="s">
        <v>248</v>
      </c>
      <c r="BC2089" s="0" t="s">
        <v>13261</v>
      </c>
      <c r="BD2089" s="0" t="s">
        <v>13262</v>
      </c>
      <c r="BE2089" s="0" t="s">
        <v>13263</v>
      </c>
      <c r="BF2089" s="0" t="s">
        <v>13264</v>
      </c>
      <c r="BG2089" s="125"/>
      <c r="BH2089" s="0" t="s">
        <v>253</v>
      </c>
      <c r="BI2089" s="112" t="n">
        <v>5060201659457</v>
      </c>
      <c r="BJ2089" s="126"/>
      <c r="BK2089" s="0" t="s">
        <v>215</v>
      </c>
      <c r="BL2089" s="112" t="n">
        <v>4</v>
      </c>
      <c r="BM2089" s="112" t="n">
        <v>4</v>
      </c>
      <c r="BN2089" s="112" t="n">
        <v>4</v>
      </c>
      <c r="BO2089" s="111" t="n">
        <v>20</v>
      </c>
      <c r="BP2089" s="125"/>
      <c r="BQ2089" s="127" t="s">
        <v>216</v>
      </c>
    </row>
    <row r="2090" customFormat="false" ht="13.8" hidden="false" customHeight="false" outlineLevel="0" collapsed="false">
      <c r="A2090" s="0" t="s">
        <v>13265</v>
      </c>
      <c r="B2090" s="0" t="s">
        <v>11069</v>
      </c>
      <c r="C2090" s="0" t="s">
        <v>1267</v>
      </c>
      <c r="D2090" s="0" t="s">
        <v>1333</v>
      </c>
      <c r="E2090" s="0" t="s">
        <v>1433</v>
      </c>
      <c r="F2090" s="0" t="s">
        <v>1509</v>
      </c>
      <c r="G2090" s="0" t="s">
        <v>196</v>
      </c>
      <c r="H2090" s="0" t="s">
        <v>4389</v>
      </c>
      <c r="J2090" s="111" t="n">
        <v>1</v>
      </c>
      <c r="K2090" s="0" t="s">
        <v>198</v>
      </c>
      <c r="L2090" s="0" t="s">
        <v>198</v>
      </c>
      <c r="M2090" s="0" t="s">
        <v>199</v>
      </c>
      <c r="Q2090" s="120"/>
      <c r="R2090" s="0" t="s">
        <v>16</v>
      </c>
      <c r="S2090" s="0" t="s">
        <v>201</v>
      </c>
      <c r="T2090" s="0" t="s">
        <v>198</v>
      </c>
      <c r="U2090" s="0" t="s">
        <v>202</v>
      </c>
      <c r="V2090" s="0" t="s">
        <v>1790</v>
      </c>
      <c r="W2090" s="110" t="s">
        <v>204</v>
      </c>
      <c r="X2090" s="111" t="n">
        <v>2021</v>
      </c>
      <c r="Z2090" s="130" t="s">
        <v>757</v>
      </c>
      <c r="AA2090" s="122"/>
      <c r="AB2090" s="0" t="s">
        <v>13266</v>
      </c>
      <c r="AC2090" s="0" t="s">
        <v>5026</v>
      </c>
      <c r="AD2090" s="111" t="n">
        <v>2021</v>
      </c>
      <c r="AE2090" s="111" t="s">
        <v>11215</v>
      </c>
      <c r="AI2090" s="111" t="s">
        <v>294</v>
      </c>
      <c r="AJ2090" s="111" t="s">
        <v>1793</v>
      </c>
      <c r="AK2090" s="0" t="s">
        <v>13266</v>
      </c>
      <c r="AM2090" s="111" t="n">
        <v>2020</v>
      </c>
      <c r="AN2090" s="111" t="s">
        <v>208</v>
      </c>
      <c r="AT2090" s="0" t="s">
        <v>226</v>
      </c>
      <c r="AU2090" s="0" t="s">
        <v>1871</v>
      </c>
      <c r="AV2090" s="0" t="s">
        <v>13267</v>
      </c>
      <c r="AW2090" s="0" t="s">
        <v>3435</v>
      </c>
      <c r="AZ2090" s="0" t="s">
        <v>13268</v>
      </c>
      <c r="BA2090" s="124" t="s">
        <v>200</v>
      </c>
      <c r="BB2090" s="0" t="s">
        <v>248</v>
      </c>
      <c r="BC2090" s="0" t="s">
        <v>13269</v>
      </c>
      <c r="BE2090" s="0" t="s">
        <v>13270</v>
      </c>
      <c r="BG2090" s="125"/>
      <c r="BH2090" s="0" t="s">
        <v>253</v>
      </c>
      <c r="BI2090" s="112" t="n">
        <v>810023037170</v>
      </c>
      <c r="BJ2090" s="126"/>
      <c r="BK2090" s="0" t="s">
        <v>215</v>
      </c>
      <c r="BL2090" s="112" t="n">
        <v>4</v>
      </c>
      <c r="BM2090" s="112" t="n">
        <v>4</v>
      </c>
      <c r="BN2090" s="112" t="n">
        <v>4</v>
      </c>
      <c r="BO2090" s="111" t="n">
        <v>20</v>
      </c>
      <c r="BP2090" s="125"/>
      <c r="BQ2090" s="127"/>
    </row>
    <row r="2091" customFormat="false" ht="13.8" hidden="false" customHeight="false" outlineLevel="0" collapsed="false">
      <c r="A2091" s="131" t="s">
        <v>13271</v>
      </c>
      <c r="B2091" s="0" t="s">
        <v>11069</v>
      </c>
      <c r="C2091" s="131" t="s">
        <v>380</v>
      </c>
      <c r="D2091" s="131" t="s">
        <v>193</v>
      </c>
      <c r="E2091" s="0" t="s">
        <v>194</v>
      </c>
      <c r="F2091" s="0" t="s">
        <v>195</v>
      </c>
      <c r="G2091" s="0" t="s">
        <v>196</v>
      </c>
      <c r="H2091" s="0" t="s">
        <v>400</v>
      </c>
      <c r="I2091" s="0" t="s">
        <v>401</v>
      </c>
      <c r="J2091" s="111" t="n">
        <v>2</v>
      </c>
      <c r="K2091" s="0" t="s">
        <v>198</v>
      </c>
      <c r="L2091" s="0" t="s">
        <v>533</v>
      </c>
      <c r="M2091" s="0" t="s">
        <v>235</v>
      </c>
      <c r="N2091" s="0" t="s">
        <v>13272</v>
      </c>
      <c r="O2091" s="0" t="s">
        <v>237</v>
      </c>
      <c r="P2091" s="0" t="s">
        <v>1088</v>
      </c>
      <c r="Q2091" s="120" t="s">
        <v>200</v>
      </c>
      <c r="R2091" s="131" t="s">
        <v>16</v>
      </c>
      <c r="S2091" s="131" t="s">
        <v>201</v>
      </c>
      <c r="T2091" s="0" t="s">
        <v>198</v>
      </c>
      <c r="U2091" s="131" t="s">
        <v>202</v>
      </c>
      <c r="V2091" s="0" t="s">
        <v>1790</v>
      </c>
      <c r="W2091" s="110" t="s">
        <v>204</v>
      </c>
      <c r="X2091" s="130" t="n">
        <v>2020</v>
      </c>
      <c r="Y2091" s="130"/>
      <c r="Z2091" s="130" t="s">
        <v>198</v>
      </c>
      <c r="AA2091" s="122" t="s">
        <v>200</v>
      </c>
      <c r="AB2091" s="131" t="s">
        <v>13273</v>
      </c>
      <c r="AC2091" s="131" t="s">
        <v>11516</v>
      </c>
      <c r="AD2091" s="130" t="n">
        <v>2020</v>
      </c>
      <c r="AE2091" s="130" t="s">
        <v>13274</v>
      </c>
      <c r="AF2091" s="130"/>
      <c r="AG2091" s="130"/>
      <c r="AH2091" s="130"/>
      <c r="AI2091" s="130" t="s">
        <v>294</v>
      </c>
      <c r="AJ2091" s="130" t="s">
        <v>1793</v>
      </c>
      <c r="AK2091" s="130" t="s">
        <v>13273</v>
      </c>
      <c r="AM2091" s="130" t="n">
        <v>2009</v>
      </c>
      <c r="AN2091" s="130" t="s">
        <v>297</v>
      </c>
      <c r="AO2091" s="0" t="s">
        <v>9045</v>
      </c>
      <c r="AP2091" s="0" t="s">
        <v>200</v>
      </c>
      <c r="AS2091" s="0" t="s">
        <v>200</v>
      </c>
      <c r="AT2091" s="0" t="s">
        <v>787</v>
      </c>
      <c r="AU2091" s="0" t="s">
        <v>434</v>
      </c>
      <c r="AV2091" s="131"/>
      <c r="AW2091" s="131"/>
      <c r="AX2091" s="131"/>
      <c r="AY2091" s="131"/>
      <c r="AZ2091" s="0" t="s">
        <v>13275</v>
      </c>
      <c r="BA2091" s="124" t="s">
        <v>200</v>
      </c>
      <c r="BB2091" s="0" t="s">
        <v>462</v>
      </c>
      <c r="BC2091" s="0" t="s">
        <v>13276</v>
      </c>
      <c r="BD2091" s="0" t="s">
        <v>13277</v>
      </c>
      <c r="BE2091" s="0" t="s">
        <v>13278</v>
      </c>
      <c r="BG2091" s="125" t="s">
        <v>200</v>
      </c>
      <c r="BH2091" s="0" t="s">
        <v>253</v>
      </c>
      <c r="BI2091" s="112" t="n">
        <v>604565178107</v>
      </c>
      <c r="BJ2091" s="126" t="s">
        <v>200</v>
      </c>
      <c r="BK2091" s="131" t="s">
        <v>215</v>
      </c>
      <c r="BL2091" s="112" t="n">
        <v>4</v>
      </c>
      <c r="BM2091" s="112" t="n">
        <v>4</v>
      </c>
      <c r="BN2091" s="112" t="n">
        <v>4</v>
      </c>
      <c r="BO2091" s="111" t="n">
        <v>20</v>
      </c>
      <c r="BP2091" s="125" t="s">
        <v>200</v>
      </c>
      <c r="BQ2091" s="127" t="s">
        <v>216</v>
      </c>
    </row>
    <row r="2092" customFormat="false" ht="13.8" hidden="false" customHeight="false" outlineLevel="0" collapsed="false">
      <c r="A2092" s="0" t="s">
        <v>13279</v>
      </c>
      <c r="B2092" s="0" t="s">
        <v>11069</v>
      </c>
      <c r="C2092" s="0" t="s">
        <v>329</v>
      </c>
      <c r="D2092" s="0" t="s">
        <v>1333</v>
      </c>
      <c r="E2092" s="0" t="s">
        <v>284</v>
      </c>
      <c r="F2092" s="0" t="s">
        <v>195</v>
      </c>
      <c r="G2092" s="0" t="s">
        <v>330</v>
      </c>
      <c r="H2092" s="0" t="s">
        <v>219</v>
      </c>
      <c r="I2092" s="131"/>
      <c r="J2092" s="130" t="n">
        <v>1</v>
      </c>
      <c r="K2092" s="131" t="s">
        <v>198</v>
      </c>
      <c r="L2092" s="0" t="s">
        <v>198</v>
      </c>
      <c r="M2092" s="0" t="s">
        <v>274</v>
      </c>
      <c r="Q2092" s="120" t="s">
        <v>200</v>
      </c>
      <c r="R2092" s="0" t="s">
        <v>16</v>
      </c>
      <c r="S2092" s="131" t="s">
        <v>1834</v>
      </c>
      <c r="T2092" s="131" t="s">
        <v>13280</v>
      </c>
      <c r="U2092" s="131" t="s">
        <v>202</v>
      </c>
      <c r="V2092" s="0" t="s">
        <v>1790</v>
      </c>
      <c r="W2092" s="110" t="s">
        <v>204</v>
      </c>
      <c r="X2092" s="130" t="n">
        <v>2020</v>
      </c>
      <c r="Y2092" s="130"/>
      <c r="Z2092" s="130" t="s">
        <v>757</v>
      </c>
      <c r="AA2092" s="122" t="s">
        <v>200</v>
      </c>
      <c r="AB2092" s="131" t="s">
        <v>10460</v>
      </c>
      <c r="AC2092" s="131" t="s">
        <v>9448</v>
      </c>
      <c r="AD2092" s="130" t="n">
        <v>2020</v>
      </c>
      <c r="AE2092" s="111" t="s">
        <v>222</v>
      </c>
      <c r="AH2092" s="111" t="s">
        <v>1746</v>
      </c>
      <c r="AI2092" s="111" t="s">
        <v>294</v>
      </c>
      <c r="AJ2092" s="111" t="s">
        <v>4710</v>
      </c>
      <c r="AK2092" s="111" t="s">
        <v>10215</v>
      </c>
      <c r="AM2092" s="111" t="n">
        <v>2010</v>
      </c>
      <c r="AN2092" s="111" t="s">
        <v>297</v>
      </c>
      <c r="AO2092" s="131"/>
      <c r="AS2092" s="0" t="s">
        <v>10863</v>
      </c>
      <c r="AU2092" s="0" t="s">
        <v>332</v>
      </c>
      <c r="AV2092" s="131" t="s">
        <v>200</v>
      </c>
      <c r="AW2092" s="0" t="s">
        <v>10864</v>
      </c>
      <c r="AX2092" s="0" t="s">
        <v>200</v>
      </c>
      <c r="AY2092" s="0" t="s">
        <v>200</v>
      </c>
      <c r="AZ2092" s="131" t="s">
        <v>13281</v>
      </c>
      <c r="BA2092" s="124" t="s">
        <v>200</v>
      </c>
      <c r="BB2092" s="0" t="s">
        <v>248</v>
      </c>
      <c r="BC2092" s="0" t="s">
        <v>13282</v>
      </c>
      <c r="BD2092" s="0" t="s">
        <v>13283</v>
      </c>
      <c r="BE2092" s="0" t="s">
        <v>13284</v>
      </c>
      <c r="BG2092" s="125" t="s">
        <v>200</v>
      </c>
      <c r="BH2092" s="0" t="s">
        <v>4172</v>
      </c>
      <c r="BI2092" s="112" t="n">
        <v>45496426231</v>
      </c>
      <c r="BJ2092" s="126" t="s">
        <v>200</v>
      </c>
      <c r="BK2092" s="131" t="s">
        <v>215</v>
      </c>
      <c r="BL2092" s="112" t="n">
        <v>4</v>
      </c>
      <c r="BM2092" s="112" t="n">
        <v>4</v>
      </c>
      <c r="BN2092" s="112" t="n">
        <v>4</v>
      </c>
      <c r="BO2092" s="111" t="n">
        <v>50</v>
      </c>
      <c r="BP2092" s="125" t="s">
        <v>200</v>
      </c>
      <c r="BQ2092" s="127" t="s">
        <v>216</v>
      </c>
    </row>
    <row r="2093" customFormat="false" ht="13.8" hidden="false" customHeight="false" outlineLevel="0" collapsed="false">
      <c r="A2093" s="0" t="s">
        <v>13285</v>
      </c>
      <c r="B2093" s="0" t="s">
        <v>11069</v>
      </c>
      <c r="C2093" s="0" t="s">
        <v>928</v>
      </c>
      <c r="D2093" s="0" t="s">
        <v>1333</v>
      </c>
      <c r="E2093" s="0" t="s">
        <v>284</v>
      </c>
      <c r="F2093" s="0" t="s">
        <v>195</v>
      </c>
      <c r="G2093" s="0" t="s">
        <v>330</v>
      </c>
      <c r="H2093" s="0" t="s">
        <v>219</v>
      </c>
      <c r="J2093" s="111" t="n">
        <v>1</v>
      </c>
      <c r="K2093" s="0" t="s">
        <v>198</v>
      </c>
      <c r="L2093" s="0" t="s">
        <v>198</v>
      </c>
      <c r="M2093" s="0" t="s">
        <v>199</v>
      </c>
      <c r="O2093" s="0" t="s">
        <v>200</v>
      </c>
      <c r="Q2093" s="120" t="s">
        <v>200</v>
      </c>
      <c r="R2093" s="0" t="s">
        <v>16</v>
      </c>
      <c r="S2093" s="0" t="s">
        <v>1834</v>
      </c>
      <c r="T2093" s="0" t="s">
        <v>13280</v>
      </c>
      <c r="U2093" s="0" t="s">
        <v>202</v>
      </c>
      <c r="V2093" s="0" t="s">
        <v>1790</v>
      </c>
      <c r="W2093" s="110" t="s">
        <v>204</v>
      </c>
      <c r="X2093" s="111" t="n">
        <v>2017</v>
      </c>
      <c r="Y2093" s="111" t="s">
        <v>607</v>
      </c>
      <c r="Z2093" s="130" t="s">
        <v>757</v>
      </c>
      <c r="AA2093" s="122" t="s">
        <v>200</v>
      </c>
      <c r="AB2093" s="0" t="s">
        <v>10215</v>
      </c>
      <c r="AC2093" s="0" t="s">
        <v>9448</v>
      </c>
      <c r="AD2093" s="111" t="n">
        <v>2017</v>
      </c>
      <c r="AE2093" s="130" t="s">
        <v>222</v>
      </c>
      <c r="AF2093" s="130"/>
      <c r="AH2093" s="111" t="s">
        <v>1746</v>
      </c>
      <c r="AI2093" s="111" t="s">
        <v>207</v>
      </c>
      <c r="AK2093" s="111" t="str">
        <f aca="false">(AB2093)</f>
        <v>Monolith soft</v>
      </c>
      <c r="AM2093" s="111" t="n">
        <f aca="false">AD2093</f>
        <v>2017</v>
      </c>
      <c r="AN2093" s="111" t="s">
        <v>208</v>
      </c>
      <c r="AS2093" s="0" t="s">
        <v>10863</v>
      </c>
      <c r="AT2093" s="0" t="s">
        <v>226</v>
      </c>
      <c r="AU2093" s="0" t="s">
        <v>332</v>
      </c>
      <c r="AV2093" s="0" t="s">
        <v>200</v>
      </c>
      <c r="AW2093" s="104" t="s">
        <v>2318</v>
      </c>
      <c r="AX2093" s="104"/>
      <c r="AY2093" s="104"/>
      <c r="AZ2093" s="0" t="s">
        <v>13286</v>
      </c>
      <c r="BA2093" s="124" t="s">
        <v>200</v>
      </c>
      <c r="BB2093" s="0" t="s">
        <v>248</v>
      </c>
      <c r="BC2093" s="0" t="s">
        <v>13287</v>
      </c>
      <c r="BD2093" s="0" t="s">
        <v>13288</v>
      </c>
      <c r="BE2093" s="0" t="s">
        <v>13289</v>
      </c>
      <c r="BF2093" s="0" t="s">
        <v>13290</v>
      </c>
      <c r="BG2093" s="125" t="s">
        <v>200</v>
      </c>
      <c r="BH2093" s="0" t="s">
        <v>4172</v>
      </c>
      <c r="BI2093" s="112" t="s">
        <v>13291</v>
      </c>
      <c r="BJ2093" s="126" t="s">
        <v>200</v>
      </c>
      <c r="BK2093" s="0" t="s">
        <v>215</v>
      </c>
      <c r="BL2093" s="112" t="n">
        <v>4</v>
      </c>
      <c r="BM2093" s="112" t="n">
        <v>4</v>
      </c>
      <c r="BN2093" s="112" t="n">
        <v>4</v>
      </c>
      <c r="BO2093" s="111" t="n">
        <v>20</v>
      </c>
      <c r="BP2093" s="125" t="s">
        <v>200</v>
      </c>
      <c r="BQ2093" s="127" t="s">
        <v>216</v>
      </c>
    </row>
    <row r="2094" customFormat="false" ht="13.8" hidden="false" customHeight="false" outlineLevel="0" collapsed="false">
      <c r="A2094" s="0" t="s">
        <v>13292</v>
      </c>
      <c r="B2094" s="0" t="s">
        <v>11069</v>
      </c>
      <c r="C2094" s="0" t="s">
        <v>928</v>
      </c>
      <c r="D2094" s="0" t="s">
        <v>1333</v>
      </c>
      <c r="E2094" s="0" t="s">
        <v>284</v>
      </c>
      <c r="F2094" s="0" t="s">
        <v>195</v>
      </c>
      <c r="G2094" s="0" t="s">
        <v>330</v>
      </c>
      <c r="H2094" s="0" t="s">
        <v>219</v>
      </c>
      <c r="J2094" s="111" t="n">
        <v>1</v>
      </c>
      <c r="K2094" s="0" t="s">
        <v>198</v>
      </c>
      <c r="L2094" s="0" t="s">
        <v>198</v>
      </c>
      <c r="M2094" s="0" t="s">
        <v>199</v>
      </c>
      <c r="Q2094" s="120" t="s">
        <v>200</v>
      </c>
      <c r="R2094" s="0" t="s">
        <v>16</v>
      </c>
      <c r="S2094" s="0" t="s">
        <v>201</v>
      </c>
      <c r="T2094" s="0" t="s">
        <v>198</v>
      </c>
      <c r="U2094" s="0" t="s">
        <v>202</v>
      </c>
      <c r="V2094" s="0" t="s">
        <v>1790</v>
      </c>
      <c r="W2094" s="110" t="s">
        <v>204</v>
      </c>
      <c r="X2094" s="111" t="n">
        <v>2018</v>
      </c>
      <c r="Y2094" s="111" t="s">
        <v>607</v>
      </c>
      <c r="Z2094" s="130" t="s">
        <v>757</v>
      </c>
      <c r="AA2094" s="122" t="s">
        <v>200</v>
      </c>
      <c r="AB2094" s="0" t="s">
        <v>10215</v>
      </c>
      <c r="AC2094" s="0" t="s">
        <v>9448</v>
      </c>
      <c r="AD2094" s="111" t="n">
        <v>2018</v>
      </c>
      <c r="AE2094" s="130" t="s">
        <v>222</v>
      </c>
      <c r="AF2094" s="130"/>
      <c r="AG2094" s="130"/>
      <c r="AH2094" s="130"/>
      <c r="AI2094" s="111" t="s">
        <v>207</v>
      </c>
      <c r="AK2094" s="111" t="str">
        <f aca="false">(AB2094)</f>
        <v>Monolith soft</v>
      </c>
      <c r="AM2094" s="111" t="n">
        <f aca="false">AD2094</f>
        <v>2018</v>
      </c>
      <c r="AN2094" s="111" t="s">
        <v>208</v>
      </c>
      <c r="AS2094" s="0" t="s">
        <v>10863</v>
      </c>
      <c r="AT2094" s="0" t="s">
        <v>226</v>
      </c>
      <c r="AU2094" s="0" t="s">
        <v>332</v>
      </c>
      <c r="AW2094" s="104" t="s">
        <v>2318</v>
      </c>
      <c r="AX2094" s="104"/>
      <c r="AY2094" s="104"/>
      <c r="AZ2094" s="0" t="s">
        <v>13293</v>
      </c>
      <c r="BA2094" s="124" t="s">
        <v>200</v>
      </c>
      <c r="BB2094" s="0" t="s">
        <v>248</v>
      </c>
      <c r="BC2094" s="0" t="s">
        <v>13294</v>
      </c>
      <c r="BD2094" s="0" t="s">
        <v>200</v>
      </c>
      <c r="BE2094" s="0" t="s">
        <v>13295</v>
      </c>
      <c r="BF2094" s="0" t="s">
        <v>13296</v>
      </c>
      <c r="BG2094" s="125" t="s">
        <v>200</v>
      </c>
      <c r="BH2094" s="0" t="s">
        <v>253</v>
      </c>
      <c r="BI2094" s="112" t="n">
        <v>45496422813</v>
      </c>
      <c r="BJ2094" s="126" t="s">
        <v>200</v>
      </c>
      <c r="BK2094" s="0" t="s">
        <v>215</v>
      </c>
      <c r="BL2094" s="112" t="n">
        <v>4</v>
      </c>
      <c r="BM2094" s="112" t="n">
        <v>4</v>
      </c>
      <c r="BN2094" s="112" t="n">
        <v>4</v>
      </c>
      <c r="BO2094" s="111" t="n">
        <v>20</v>
      </c>
      <c r="BP2094" s="125" t="s">
        <v>200</v>
      </c>
      <c r="BQ2094" s="127" t="s">
        <v>216</v>
      </c>
    </row>
    <row r="2095" customFormat="false" ht="13.8" hidden="false" customHeight="false" outlineLevel="0" collapsed="false">
      <c r="A2095" s="0" t="s">
        <v>13297</v>
      </c>
      <c r="B2095" s="0" t="s">
        <v>11069</v>
      </c>
      <c r="C2095" s="0" t="s">
        <v>532</v>
      </c>
      <c r="D2095" s="0" t="s">
        <v>5239</v>
      </c>
      <c r="E2095" s="0" t="s">
        <v>194</v>
      </c>
      <c r="F2095" s="0" t="s">
        <v>399</v>
      </c>
      <c r="G2095" s="0" t="s">
        <v>196</v>
      </c>
      <c r="H2095" s="0" t="s">
        <v>219</v>
      </c>
      <c r="J2095" s="111" t="n">
        <v>2</v>
      </c>
      <c r="K2095" s="0" t="s">
        <v>198</v>
      </c>
      <c r="L2095" s="0" t="s">
        <v>533</v>
      </c>
      <c r="M2095" s="0" t="s">
        <v>199</v>
      </c>
      <c r="O2095" s="0" t="s">
        <v>534</v>
      </c>
      <c r="Q2095" s="120" t="s">
        <v>200</v>
      </c>
      <c r="R2095" s="0" t="s">
        <v>16</v>
      </c>
      <c r="S2095" s="0" t="s">
        <v>5247</v>
      </c>
      <c r="T2095" s="0" t="s">
        <v>198</v>
      </c>
      <c r="U2095" s="0" t="s">
        <v>202</v>
      </c>
      <c r="V2095" s="0" t="s">
        <v>1790</v>
      </c>
      <c r="W2095" s="110" t="s">
        <v>204</v>
      </c>
      <c r="X2095" s="111" t="n">
        <v>2020</v>
      </c>
      <c r="Y2095" s="111" t="s">
        <v>498</v>
      </c>
      <c r="Z2095" s="111" t="s">
        <v>221</v>
      </c>
      <c r="AA2095" s="122" t="s">
        <v>200</v>
      </c>
      <c r="AB2095" s="0" t="s">
        <v>5240</v>
      </c>
      <c r="AC2095" s="0" t="s">
        <v>6506</v>
      </c>
      <c r="AD2095" s="111" t="n">
        <v>2020</v>
      </c>
      <c r="AE2095" s="111" t="s">
        <v>198</v>
      </c>
      <c r="AI2095" s="111" t="s">
        <v>294</v>
      </c>
      <c r="AJ2095" s="111" t="s">
        <v>1793</v>
      </c>
      <c r="AK2095" s="0" t="s">
        <v>5240</v>
      </c>
      <c r="AM2095" s="111" t="n">
        <v>2019</v>
      </c>
      <c r="AN2095" s="111" t="s">
        <v>263</v>
      </c>
      <c r="AR2095" s="0" t="s">
        <v>224</v>
      </c>
      <c r="AS2095" s="0" t="s">
        <v>200</v>
      </c>
      <c r="AU2095" s="0" t="s">
        <v>200</v>
      </c>
      <c r="AV2095" s="0" t="s">
        <v>692</v>
      </c>
      <c r="AZ2095" s="0" t="s">
        <v>13298</v>
      </c>
      <c r="BA2095" s="124" t="s">
        <v>200</v>
      </c>
      <c r="BB2095" s="0" t="s">
        <v>248</v>
      </c>
      <c r="BC2095" s="0" t="s">
        <v>13299</v>
      </c>
      <c r="BD2095" s="0" t="s">
        <v>13300</v>
      </c>
      <c r="BE2095" s="104" t="s">
        <v>13301</v>
      </c>
      <c r="BF2095" s="0" t="s">
        <v>13302</v>
      </c>
      <c r="BG2095" s="125" t="s">
        <v>200</v>
      </c>
      <c r="BH2095" s="0" t="s">
        <v>253</v>
      </c>
      <c r="BI2095" s="112" t="n">
        <v>4260650740589</v>
      </c>
      <c r="BJ2095" s="126" t="s">
        <v>200</v>
      </c>
      <c r="BK2095" s="0" t="s">
        <v>215</v>
      </c>
      <c r="BL2095" s="112" t="n">
        <v>4</v>
      </c>
      <c r="BM2095" s="112" t="n">
        <v>4</v>
      </c>
      <c r="BN2095" s="112" t="n">
        <v>4</v>
      </c>
      <c r="BO2095" s="111" t="n">
        <v>20</v>
      </c>
      <c r="BP2095" s="125" t="s">
        <v>200</v>
      </c>
      <c r="BQ2095" s="127" t="s">
        <v>216</v>
      </c>
    </row>
    <row r="2096" customFormat="false" ht="13.8" hidden="false" customHeight="false" outlineLevel="0" collapsed="false">
      <c r="A2096" s="0" t="s">
        <v>13303</v>
      </c>
      <c r="B2096" s="0" t="s">
        <v>11069</v>
      </c>
      <c r="C2096" s="0" t="s">
        <v>1386</v>
      </c>
      <c r="D2096" s="0" t="s">
        <v>5239</v>
      </c>
      <c r="E2096" s="0" t="s">
        <v>284</v>
      </c>
      <c r="F2096" s="0" t="s">
        <v>1509</v>
      </c>
      <c r="G2096" s="0" t="s">
        <v>330</v>
      </c>
      <c r="H2096" s="0" t="s">
        <v>197</v>
      </c>
      <c r="J2096" s="111" t="n">
        <v>1</v>
      </c>
      <c r="K2096" s="0" t="s">
        <v>198</v>
      </c>
      <c r="L2096" s="0" t="s">
        <v>198</v>
      </c>
      <c r="M2096" s="0" t="s">
        <v>199</v>
      </c>
      <c r="Q2096" s="120"/>
      <c r="R2096" s="0" t="s">
        <v>16</v>
      </c>
      <c r="S2096" s="0" t="s">
        <v>5247</v>
      </c>
      <c r="T2096" s="0" t="s">
        <v>198</v>
      </c>
      <c r="U2096" s="0" t="s">
        <v>202</v>
      </c>
      <c r="V2096" s="0" t="s">
        <v>1790</v>
      </c>
      <c r="W2096" s="110" t="s">
        <v>204</v>
      </c>
      <c r="X2096" s="111" t="n">
        <v>2020</v>
      </c>
      <c r="Y2096" s="111" t="s">
        <v>3405</v>
      </c>
      <c r="Z2096" s="111" t="s">
        <v>757</v>
      </c>
      <c r="AA2096" s="122"/>
      <c r="AB2096" s="0" t="s">
        <v>13304</v>
      </c>
      <c r="AC2096" s="0" t="s">
        <v>11516</v>
      </c>
      <c r="AD2096" s="111" t="n">
        <v>2020</v>
      </c>
      <c r="AE2096" s="111" t="s">
        <v>5241</v>
      </c>
      <c r="AI2096" s="111" t="s">
        <v>294</v>
      </c>
      <c r="AJ2096" s="111" t="s">
        <v>1793</v>
      </c>
      <c r="AK2096" s="0" t="s">
        <v>13304</v>
      </c>
      <c r="AM2096" s="111" t="n">
        <v>2020</v>
      </c>
      <c r="AN2096" s="111" t="s">
        <v>263</v>
      </c>
      <c r="AT2096" s="0" t="s">
        <v>4886</v>
      </c>
      <c r="AU2096" s="0" t="s">
        <v>332</v>
      </c>
      <c r="AZ2096" s="0" t="s">
        <v>13305</v>
      </c>
      <c r="BA2096" s="124" t="s">
        <v>200</v>
      </c>
      <c r="BB2096" s="0" t="s">
        <v>248</v>
      </c>
      <c r="BC2096" s="0" t="s">
        <v>13306</v>
      </c>
      <c r="BE2096" s="104" t="s">
        <v>366</v>
      </c>
      <c r="BF2096" s="0" t="s">
        <v>13307</v>
      </c>
      <c r="BG2096" s="125"/>
      <c r="BH2096" s="0" t="s">
        <v>253</v>
      </c>
      <c r="BI2096" s="112" t="n">
        <v>604565178343</v>
      </c>
      <c r="BJ2096" s="126"/>
      <c r="BK2096" s="0" t="s">
        <v>215</v>
      </c>
      <c r="BL2096" s="112" t="n">
        <v>4</v>
      </c>
      <c r="BM2096" s="112" t="n">
        <v>4</v>
      </c>
      <c r="BN2096" s="112" t="n">
        <v>4</v>
      </c>
      <c r="BO2096" s="111" t="n">
        <v>20</v>
      </c>
      <c r="BP2096" s="125"/>
      <c r="BQ2096" s="127"/>
    </row>
    <row r="2097" customFormat="false" ht="13.8" hidden="false" customHeight="false" outlineLevel="0" collapsed="false">
      <c r="A2097" s="0" t="s">
        <v>13308</v>
      </c>
      <c r="B2097" s="0" t="s">
        <v>11069</v>
      </c>
      <c r="C2097" s="0" t="s">
        <v>589</v>
      </c>
      <c r="D2097" s="0" t="s">
        <v>193</v>
      </c>
      <c r="E2097" s="0" t="s">
        <v>194</v>
      </c>
      <c r="F2097" s="0" t="s">
        <v>195</v>
      </c>
      <c r="G2097" s="0" t="s">
        <v>196</v>
      </c>
      <c r="H2097" s="0" t="s">
        <v>197</v>
      </c>
      <c r="J2097" s="111" t="n">
        <v>1</v>
      </c>
      <c r="K2097" s="0" t="s">
        <v>198</v>
      </c>
      <c r="L2097" s="0" t="s">
        <v>198</v>
      </c>
      <c r="M2097" s="0" t="s">
        <v>199</v>
      </c>
      <c r="Q2097" s="120" t="s">
        <v>200</v>
      </c>
      <c r="R2097" s="0" t="s">
        <v>16</v>
      </c>
      <c r="S2097" s="0" t="s">
        <v>201</v>
      </c>
      <c r="T2097" s="0" t="s">
        <v>198</v>
      </c>
      <c r="U2097" s="0" t="s">
        <v>202</v>
      </c>
      <c r="V2097" s="0" t="s">
        <v>1790</v>
      </c>
      <c r="W2097" s="110" t="s">
        <v>204</v>
      </c>
      <c r="X2097" s="111" t="n">
        <v>2018</v>
      </c>
      <c r="Z2097" s="111" t="s">
        <v>198</v>
      </c>
      <c r="AA2097" s="122" t="s">
        <v>200</v>
      </c>
      <c r="AB2097" s="0" t="s">
        <v>13309</v>
      </c>
      <c r="AC2097" s="0" t="s">
        <v>5144</v>
      </c>
      <c r="AD2097" s="111" t="n">
        <v>2018</v>
      </c>
      <c r="AE2097" s="130" t="s">
        <v>222</v>
      </c>
      <c r="AF2097" s="130"/>
      <c r="AG2097" s="130"/>
      <c r="AH2097" s="130"/>
      <c r="AI2097" s="111" t="s">
        <v>207</v>
      </c>
      <c r="AK2097" s="111" t="str">
        <f aca="false">(AB2097)</f>
        <v>Villa gorilla</v>
      </c>
      <c r="AM2097" s="111" t="n">
        <f aca="false">AD2097</f>
        <v>2018</v>
      </c>
      <c r="AN2097" s="111" t="s">
        <v>4091</v>
      </c>
      <c r="AS2097" s="0" t="s">
        <v>200</v>
      </c>
      <c r="AT2097" s="0" t="s">
        <v>381</v>
      </c>
      <c r="AV2097" s="0" t="s">
        <v>200</v>
      </c>
      <c r="AZ2097" s="0" t="s">
        <v>13310</v>
      </c>
      <c r="BA2097" s="124" t="s">
        <v>200</v>
      </c>
      <c r="BB2097" s="0" t="s">
        <v>462</v>
      </c>
      <c r="BC2097" s="0" t="s">
        <v>13311</v>
      </c>
      <c r="BD2097" s="0" t="s">
        <v>494</v>
      </c>
      <c r="BE2097" s="0" t="s">
        <v>13312</v>
      </c>
      <c r="BG2097" s="125" t="s">
        <v>200</v>
      </c>
      <c r="BH2097" s="0" t="s">
        <v>253</v>
      </c>
      <c r="BI2097" s="112" t="n">
        <v>5056208800220</v>
      </c>
      <c r="BJ2097" s="126" t="s">
        <v>200</v>
      </c>
      <c r="BK2097" s="0" t="s">
        <v>215</v>
      </c>
      <c r="BL2097" s="112" t="n">
        <v>4</v>
      </c>
      <c r="BM2097" s="112" t="n">
        <v>4</v>
      </c>
      <c r="BN2097" s="112" t="n">
        <v>4</v>
      </c>
      <c r="BO2097" s="111" t="n">
        <v>20</v>
      </c>
      <c r="BP2097" s="125" t="s">
        <v>200</v>
      </c>
      <c r="BQ2097" s="127" t="s">
        <v>216</v>
      </c>
    </row>
    <row r="2098" customFormat="false" ht="13.8" hidden="false" customHeight="false" outlineLevel="0" collapsed="false">
      <c r="A2098" s="0" t="s">
        <v>13313</v>
      </c>
      <c r="B2098" s="0" t="s">
        <v>11069</v>
      </c>
      <c r="C2098" s="0" t="s">
        <v>380</v>
      </c>
      <c r="D2098" s="0" t="s">
        <v>1333</v>
      </c>
      <c r="E2098" s="0" t="s">
        <v>194</v>
      </c>
      <c r="F2098" s="0" t="s">
        <v>195</v>
      </c>
      <c r="G2098" s="0" t="s">
        <v>196</v>
      </c>
      <c r="H2098" s="0" t="s">
        <v>838</v>
      </c>
      <c r="I2098" s="0" t="s">
        <v>839</v>
      </c>
      <c r="J2098" s="111" t="n">
        <v>1</v>
      </c>
      <c r="K2098" s="0" t="s">
        <v>198</v>
      </c>
      <c r="L2098" s="0" t="s">
        <v>198</v>
      </c>
      <c r="M2098" s="0" t="s">
        <v>199</v>
      </c>
      <c r="Q2098" s="120"/>
      <c r="R2098" s="0" t="s">
        <v>16</v>
      </c>
      <c r="S2098" s="0" t="s">
        <v>201</v>
      </c>
      <c r="T2098" s="0" t="s">
        <v>198</v>
      </c>
      <c r="U2098" s="0" t="s">
        <v>202</v>
      </c>
      <c r="V2098" s="0" t="s">
        <v>1790</v>
      </c>
      <c r="W2098" s="110" t="s">
        <v>204</v>
      </c>
      <c r="X2098" s="111" t="n">
        <v>2019</v>
      </c>
      <c r="Y2098" s="111" t="s">
        <v>498</v>
      </c>
      <c r="Z2098" s="111" t="s">
        <v>221</v>
      </c>
      <c r="AA2098" s="122" t="s">
        <v>200</v>
      </c>
      <c r="AB2098" s="0" t="s">
        <v>13314</v>
      </c>
      <c r="AC2098" s="0" t="s">
        <v>6379</v>
      </c>
      <c r="AD2098" s="111" t="n">
        <v>2019</v>
      </c>
      <c r="AE2098" s="130" t="s">
        <v>5241</v>
      </c>
      <c r="AF2098" s="130"/>
      <c r="AG2098" s="130"/>
      <c r="AH2098" s="130"/>
      <c r="AI2098" s="111" t="s">
        <v>294</v>
      </c>
      <c r="AJ2098" s="111" t="s">
        <v>1793</v>
      </c>
      <c r="AK2098" s="111" t="s">
        <v>13314</v>
      </c>
      <c r="AM2098" s="111" t="n">
        <v>2017</v>
      </c>
      <c r="AN2098" s="111" t="s">
        <v>4091</v>
      </c>
      <c r="AT2098" s="0" t="s">
        <v>381</v>
      </c>
      <c r="AU2098" s="0" t="s">
        <v>434</v>
      </c>
      <c r="AZ2098" s="0" t="s">
        <v>13315</v>
      </c>
      <c r="BA2098" s="124" t="s">
        <v>200</v>
      </c>
      <c r="BB2098" s="0" t="s">
        <v>248</v>
      </c>
      <c r="BC2098" s="0" t="s">
        <v>13316</v>
      </c>
      <c r="BE2098" s="0" t="s">
        <v>13317</v>
      </c>
      <c r="BG2098" s="125"/>
      <c r="BH2098" s="0" t="s">
        <v>253</v>
      </c>
      <c r="BI2098" s="112" t="n">
        <v>5390102521455</v>
      </c>
      <c r="BJ2098" s="126"/>
      <c r="BK2098" s="0" t="s">
        <v>215</v>
      </c>
      <c r="BL2098" s="112" t="n">
        <v>4</v>
      </c>
      <c r="BM2098" s="112" t="n">
        <v>4</v>
      </c>
      <c r="BN2098" s="112" t="n">
        <v>4</v>
      </c>
      <c r="BO2098" s="111" t="n">
        <v>20</v>
      </c>
      <c r="BP2098" s="125"/>
      <c r="BQ2098" s="127"/>
    </row>
    <row r="2099" customFormat="false" ht="13.8" hidden="false" customHeight="false" outlineLevel="0" collapsed="false">
      <c r="A2099" s="0" t="s">
        <v>13318</v>
      </c>
      <c r="B2099" s="0" t="s">
        <v>11069</v>
      </c>
      <c r="C2099" s="131" t="s">
        <v>234</v>
      </c>
      <c r="D2099" s="131" t="s">
        <v>1333</v>
      </c>
      <c r="E2099" s="0" t="s">
        <v>194</v>
      </c>
      <c r="F2099" s="0" t="s">
        <v>399</v>
      </c>
      <c r="G2099" s="0" t="s">
        <v>196</v>
      </c>
      <c r="H2099" s="0" t="s">
        <v>197</v>
      </c>
      <c r="J2099" s="111" t="n">
        <v>1</v>
      </c>
      <c r="K2099" s="0" t="s">
        <v>198</v>
      </c>
      <c r="L2099" s="0" t="s">
        <v>198</v>
      </c>
      <c r="M2099" s="0" t="s">
        <v>199</v>
      </c>
      <c r="O2099" s="0" t="s">
        <v>200</v>
      </c>
      <c r="Q2099" s="120" t="s">
        <v>200</v>
      </c>
      <c r="R2099" s="0" t="s">
        <v>16</v>
      </c>
      <c r="S2099" s="0" t="s">
        <v>201</v>
      </c>
      <c r="T2099" s="0" t="s">
        <v>198</v>
      </c>
      <c r="U2099" s="0" t="s">
        <v>202</v>
      </c>
      <c r="V2099" s="0" t="s">
        <v>1790</v>
      </c>
      <c r="W2099" s="110" t="s">
        <v>204</v>
      </c>
      <c r="X2099" s="111" t="n">
        <v>2019</v>
      </c>
      <c r="Y2099" s="111" t="s">
        <v>498</v>
      </c>
      <c r="Z2099" s="111" t="s">
        <v>198</v>
      </c>
      <c r="AA2099" s="122" t="s">
        <v>200</v>
      </c>
      <c r="AB2099" s="0" t="s">
        <v>8515</v>
      </c>
      <c r="AC2099" s="0" t="s">
        <v>5144</v>
      </c>
      <c r="AD2099" s="111" t="n">
        <v>2019</v>
      </c>
      <c r="AE2099" s="111" t="s">
        <v>198</v>
      </c>
      <c r="AI2099" s="111" t="s">
        <v>207</v>
      </c>
      <c r="AK2099" s="111" t="str">
        <f aca="false">(AB2099)</f>
        <v>Playtonic games</v>
      </c>
      <c r="AM2099" s="111" t="n">
        <f aca="false">AD2099</f>
        <v>2019</v>
      </c>
      <c r="AN2099" s="111" t="s">
        <v>263</v>
      </c>
      <c r="AS2099" s="0" t="s">
        <v>200</v>
      </c>
      <c r="AV2099" s="0" t="s">
        <v>200</v>
      </c>
      <c r="AW2099" s="0" t="s">
        <v>8516</v>
      </c>
      <c r="AY2099" s="0" t="s">
        <v>5044</v>
      </c>
      <c r="AZ2099" s="137" t="s">
        <v>13319</v>
      </c>
      <c r="BA2099" s="124" t="s">
        <v>200</v>
      </c>
      <c r="BB2099" s="0" t="s">
        <v>248</v>
      </c>
      <c r="BC2099" s="0" t="s">
        <v>8518</v>
      </c>
      <c r="BD2099" s="0" t="s">
        <v>8519</v>
      </c>
      <c r="BE2099" s="0" t="s">
        <v>8520</v>
      </c>
      <c r="BF2099" s="0" t="s">
        <v>200</v>
      </c>
      <c r="BG2099" s="125" t="s">
        <v>200</v>
      </c>
      <c r="BH2099" s="0" t="s">
        <v>253</v>
      </c>
      <c r="BI2099" s="112" t="n">
        <v>5056208804310</v>
      </c>
      <c r="BJ2099" s="126" t="s">
        <v>200</v>
      </c>
      <c r="BK2099" s="0" t="s">
        <v>215</v>
      </c>
      <c r="BL2099" s="112" t="n">
        <v>4</v>
      </c>
      <c r="BM2099" s="112" t="n">
        <v>4</v>
      </c>
      <c r="BN2099" s="112" t="n">
        <v>4</v>
      </c>
      <c r="BO2099" s="111" t="n">
        <v>20</v>
      </c>
      <c r="BP2099" s="125" t="s">
        <v>200</v>
      </c>
      <c r="BQ2099" s="127" t="s">
        <v>216</v>
      </c>
    </row>
    <row r="2100" customFormat="false" ht="13.8" hidden="false" customHeight="false" outlineLevel="0" collapsed="false">
      <c r="A2100" s="0" t="s">
        <v>13320</v>
      </c>
      <c r="B2100" s="0" t="s">
        <v>11069</v>
      </c>
      <c r="C2100" s="0" t="s">
        <v>234</v>
      </c>
      <c r="D2100" s="0" t="s">
        <v>1333</v>
      </c>
      <c r="E2100" s="0" t="s">
        <v>194</v>
      </c>
      <c r="F2100" s="0" t="s">
        <v>399</v>
      </c>
      <c r="G2100" s="0" t="s">
        <v>196</v>
      </c>
      <c r="H2100" s="0" t="s">
        <v>838</v>
      </c>
      <c r="I2100" s="0" t="s">
        <v>401</v>
      </c>
      <c r="J2100" s="111" t="n">
        <v>2</v>
      </c>
      <c r="K2100" s="0" t="s">
        <v>198</v>
      </c>
      <c r="L2100" s="0" t="s">
        <v>533</v>
      </c>
      <c r="M2100" s="0" t="s">
        <v>274</v>
      </c>
      <c r="O2100" s="0" t="s">
        <v>534</v>
      </c>
      <c r="Q2100" s="120" t="s">
        <v>200</v>
      </c>
      <c r="R2100" s="0" t="s">
        <v>16</v>
      </c>
      <c r="S2100" s="0" t="s">
        <v>201</v>
      </c>
      <c r="T2100" s="0" t="s">
        <v>198</v>
      </c>
      <c r="U2100" s="0" t="s">
        <v>202</v>
      </c>
      <c r="V2100" s="0" t="s">
        <v>1790</v>
      </c>
      <c r="W2100" s="110" t="s">
        <v>204</v>
      </c>
      <c r="X2100" s="111" t="n">
        <v>2019</v>
      </c>
      <c r="Z2100" s="111" t="s">
        <v>221</v>
      </c>
      <c r="AA2100" s="122" t="s">
        <v>200</v>
      </c>
      <c r="AB2100" s="0" t="s">
        <v>10509</v>
      </c>
      <c r="AC2100" s="0" t="s">
        <v>9448</v>
      </c>
      <c r="AD2100" s="111" t="n">
        <v>2019</v>
      </c>
      <c r="AE2100" s="130" t="s">
        <v>222</v>
      </c>
      <c r="AF2100" s="130"/>
      <c r="AG2100" s="130"/>
      <c r="AH2100" s="111" t="s">
        <v>1746</v>
      </c>
      <c r="AI2100" s="111" t="s">
        <v>207</v>
      </c>
      <c r="AK2100" s="111" t="str">
        <f aca="false">(AB2100)</f>
        <v>Good feel</v>
      </c>
      <c r="AM2100" s="111" t="n">
        <f aca="false">AD2100</f>
        <v>2019</v>
      </c>
      <c r="AN2100" s="111" t="s">
        <v>208</v>
      </c>
      <c r="AS2100" s="0" t="s">
        <v>10071</v>
      </c>
      <c r="AU2100" s="0" t="s">
        <v>434</v>
      </c>
      <c r="AY2100" s="131" t="s">
        <v>2040</v>
      </c>
      <c r="AZ2100" s="0" t="s">
        <v>13321</v>
      </c>
      <c r="BA2100" s="124" t="s">
        <v>200</v>
      </c>
      <c r="BB2100" s="0" t="s">
        <v>462</v>
      </c>
      <c r="BC2100" s="0" t="s">
        <v>349</v>
      </c>
      <c r="BD2100" s="0" t="s">
        <v>13322</v>
      </c>
      <c r="BE2100" s="0" t="s">
        <v>13323</v>
      </c>
      <c r="BG2100" s="125"/>
      <c r="BH2100" s="0" t="s">
        <v>253</v>
      </c>
      <c r="BI2100" s="112" t="n">
        <v>45496422615</v>
      </c>
      <c r="BJ2100" s="126"/>
      <c r="BK2100" s="0" t="s">
        <v>215</v>
      </c>
      <c r="BL2100" s="112" t="n">
        <v>4</v>
      </c>
      <c r="BM2100" s="112" t="n">
        <v>4</v>
      </c>
      <c r="BN2100" s="112" t="n">
        <v>4</v>
      </c>
      <c r="BO2100" s="111" t="n">
        <v>20</v>
      </c>
      <c r="BP2100" s="125"/>
      <c r="BQ2100" s="127" t="s">
        <v>216</v>
      </c>
    </row>
    <row r="2101" customFormat="false" ht="13.8" hidden="false" customHeight="false" outlineLevel="0" collapsed="false">
      <c r="A2101" s="0" t="s">
        <v>13324</v>
      </c>
      <c r="B2101" s="0" t="s">
        <v>11069</v>
      </c>
      <c r="C2101" s="0" t="s">
        <v>1267</v>
      </c>
      <c r="D2101" s="0" t="s">
        <v>1526</v>
      </c>
      <c r="E2101" s="0" t="s">
        <v>194</v>
      </c>
      <c r="F2101" s="0" t="s">
        <v>1509</v>
      </c>
      <c r="G2101" s="0" t="s">
        <v>330</v>
      </c>
      <c r="H2101" s="0" t="s">
        <v>1287</v>
      </c>
      <c r="J2101" s="111" t="n">
        <v>1</v>
      </c>
      <c r="K2101" s="0" t="s">
        <v>198</v>
      </c>
      <c r="L2101" s="0" t="s">
        <v>198</v>
      </c>
      <c r="M2101" s="0" t="s">
        <v>199</v>
      </c>
      <c r="O2101" s="0" t="s">
        <v>200</v>
      </c>
      <c r="Q2101" s="120" t="s">
        <v>200</v>
      </c>
      <c r="R2101" s="0" t="s">
        <v>16</v>
      </c>
      <c r="S2101" s="0" t="s">
        <v>201</v>
      </c>
      <c r="T2101" s="0" t="s">
        <v>198</v>
      </c>
      <c r="U2101" s="0" t="s">
        <v>202</v>
      </c>
      <c r="V2101" s="0" t="s">
        <v>1790</v>
      </c>
      <c r="W2101" s="110" t="s">
        <v>204</v>
      </c>
      <c r="X2101" s="111" t="n">
        <v>2019</v>
      </c>
      <c r="Y2101" s="111" t="s">
        <v>205</v>
      </c>
      <c r="Z2101" s="111" t="s">
        <v>757</v>
      </c>
      <c r="AA2101" s="122" t="s">
        <v>200</v>
      </c>
      <c r="AB2101" s="0" t="s">
        <v>11253</v>
      </c>
      <c r="AC2101" s="0" t="s">
        <v>12853</v>
      </c>
      <c r="AD2101" s="111" t="n">
        <v>2019</v>
      </c>
      <c r="AE2101" s="111" t="s">
        <v>198</v>
      </c>
      <c r="AI2101" s="111" t="s">
        <v>1313</v>
      </c>
      <c r="AJ2101" s="111" t="s">
        <v>4610</v>
      </c>
      <c r="AK2101" s="111" t="s">
        <v>13325</v>
      </c>
      <c r="AM2101" s="111" t="n">
        <v>1996</v>
      </c>
      <c r="AN2101" s="111" t="s">
        <v>208</v>
      </c>
      <c r="AT2101" s="0" t="s">
        <v>2988</v>
      </c>
      <c r="AU2101" s="0" t="s">
        <v>1871</v>
      </c>
      <c r="AV2101" s="0" t="s">
        <v>200</v>
      </c>
      <c r="AZ2101" s="0" t="s">
        <v>13326</v>
      </c>
      <c r="BA2101" s="124" t="s">
        <v>200</v>
      </c>
      <c r="BB2101" s="0" t="s">
        <v>248</v>
      </c>
      <c r="BC2101" s="0" t="s">
        <v>13327</v>
      </c>
      <c r="BD2101" s="0" t="s">
        <v>13328</v>
      </c>
      <c r="BE2101" s="0" t="s">
        <v>13329</v>
      </c>
      <c r="BF2101" s="0" t="s">
        <v>13330</v>
      </c>
      <c r="BG2101" s="125"/>
      <c r="BH2101" s="0" t="s">
        <v>253</v>
      </c>
      <c r="BI2101" s="112" t="n">
        <v>5056280410171</v>
      </c>
      <c r="BJ2101" s="126"/>
      <c r="BK2101" s="0" t="s">
        <v>215</v>
      </c>
      <c r="BL2101" s="112" t="n">
        <v>4</v>
      </c>
      <c r="BM2101" s="112" t="n">
        <v>4</v>
      </c>
      <c r="BN2101" s="112" t="n">
        <v>4</v>
      </c>
      <c r="BO2101" s="111" t="n">
        <v>20</v>
      </c>
      <c r="BP2101" s="125"/>
      <c r="BQ2101" s="127" t="s">
        <v>216</v>
      </c>
    </row>
    <row r="2102" customFormat="false" ht="13.8" hidden="false" customHeight="false" outlineLevel="0" collapsed="false">
      <c r="A2102" s="0" t="s">
        <v>13331</v>
      </c>
      <c r="B2102" s="0" t="s">
        <v>11069</v>
      </c>
      <c r="C2102" s="131" t="s">
        <v>1451</v>
      </c>
      <c r="D2102" s="131" t="s">
        <v>5239</v>
      </c>
      <c r="E2102" s="0" t="s">
        <v>194</v>
      </c>
      <c r="F2102" s="0" t="s">
        <v>1509</v>
      </c>
      <c r="G2102" s="0" t="s">
        <v>330</v>
      </c>
      <c r="H2102" s="0" t="s">
        <v>901</v>
      </c>
      <c r="J2102" s="111" t="n">
        <v>1</v>
      </c>
      <c r="K2102" s="0" t="s">
        <v>198</v>
      </c>
      <c r="L2102" s="0" t="s">
        <v>198</v>
      </c>
      <c r="M2102" s="0" t="s">
        <v>199</v>
      </c>
      <c r="O2102" s="0" t="s">
        <v>200</v>
      </c>
      <c r="Q2102" s="120" t="s">
        <v>200</v>
      </c>
      <c r="R2102" s="0" t="s">
        <v>16</v>
      </c>
      <c r="S2102" s="0" t="s">
        <v>201</v>
      </c>
      <c r="T2102" s="0" t="s">
        <v>198</v>
      </c>
      <c r="U2102" s="0" t="s">
        <v>285</v>
      </c>
      <c r="V2102" s="0" t="s">
        <v>1790</v>
      </c>
      <c r="W2102" s="110" t="s">
        <v>204</v>
      </c>
      <c r="X2102" s="111" t="n">
        <v>2022</v>
      </c>
      <c r="Y2102" s="111" t="s">
        <v>200</v>
      </c>
      <c r="Z2102" s="111" t="s">
        <v>221</v>
      </c>
      <c r="AA2102" s="122" t="s">
        <v>200</v>
      </c>
      <c r="AB2102" s="0" t="s">
        <v>7988</v>
      </c>
      <c r="AC2102" s="0" t="s">
        <v>13332</v>
      </c>
      <c r="AD2102" s="111" t="s">
        <v>198</v>
      </c>
      <c r="AE2102" s="111" t="s">
        <v>11238</v>
      </c>
      <c r="AI2102" s="111" t="s">
        <v>294</v>
      </c>
      <c r="AJ2102" s="111" t="s">
        <v>1793</v>
      </c>
      <c r="AK2102" s="0" t="s">
        <v>7988</v>
      </c>
      <c r="AM2102" s="111" t="n">
        <v>2019</v>
      </c>
      <c r="AN2102" s="111" t="s">
        <v>5317</v>
      </c>
      <c r="AR2102" s="0" t="s">
        <v>1455</v>
      </c>
      <c r="AS2102" s="0" t="s">
        <v>200</v>
      </c>
      <c r="AT2102" s="0" t="s">
        <v>381</v>
      </c>
      <c r="AU2102" s="0" t="s">
        <v>470</v>
      </c>
      <c r="AV2102" s="0" t="s">
        <v>200</v>
      </c>
      <c r="AZ2102" s="0" t="s">
        <v>13333</v>
      </c>
      <c r="BA2102" s="124" t="s">
        <v>200</v>
      </c>
      <c r="BB2102" s="0" t="s">
        <v>248</v>
      </c>
      <c r="BC2102" s="0" t="s">
        <v>13334</v>
      </c>
      <c r="BE2102" s="0" t="s">
        <v>5714</v>
      </c>
      <c r="BG2102" s="125"/>
      <c r="BH2102" s="0" t="s">
        <v>5611</v>
      </c>
      <c r="BJ2102" s="126"/>
      <c r="BK2102" s="0" t="s">
        <v>215</v>
      </c>
      <c r="BL2102" s="112" t="n">
        <v>4</v>
      </c>
      <c r="BM2102" s="112" t="n">
        <v>4</v>
      </c>
      <c r="BN2102" s="112" t="n">
        <v>4</v>
      </c>
      <c r="BO2102" s="111" t="n">
        <v>20</v>
      </c>
      <c r="BP2102" s="125"/>
      <c r="BQ2102" s="127" t="s">
        <v>5461</v>
      </c>
    </row>
    <row r="2103" customFormat="false" ht="13.8" hidden="false" customHeight="false" outlineLevel="0" collapsed="false">
      <c r="A2103" s="0" t="s">
        <v>13335</v>
      </c>
      <c r="B2103" s="0" t="s">
        <v>11069</v>
      </c>
      <c r="C2103" s="0" t="s">
        <v>329</v>
      </c>
      <c r="D2103" s="0" t="s">
        <v>1869</v>
      </c>
      <c r="E2103" s="0" t="s">
        <v>284</v>
      </c>
      <c r="F2103" s="0" t="s">
        <v>399</v>
      </c>
      <c r="G2103" s="0" t="s">
        <v>330</v>
      </c>
      <c r="H2103" s="0" t="s">
        <v>197</v>
      </c>
      <c r="J2103" s="111" t="n">
        <v>1</v>
      </c>
      <c r="K2103" s="0" t="s">
        <v>198</v>
      </c>
      <c r="L2103" s="0" t="s">
        <v>198</v>
      </c>
      <c r="M2103" s="0" t="s">
        <v>199</v>
      </c>
      <c r="O2103" s="0" t="s">
        <v>200</v>
      </c>
      <c r="Q2103" s="120" t="s">
        <v>200</v>
      </c>
      <c r="R2103" s="0" t="s">
        <v>16</v>
      </c>
      <c r="S2103" s="0" t="s">
        <v>201</v>
      </c>
      <c r="T2103" s="0" t="s">
        <v>198</v>
      </c>
      <c r="U2103" s="0" t="s">
        <v>202</v>
      </c>
      <c r="V2103" s="0" t="s">
        <v>1790</v>
      </c>
      <c r="W2103" s="110" t="s">
        <v>204</v>
      </c>
      <c r="X2103" s="111" t="n">
        <v>2017</v>
      </c>
      <c r="Y2103" s="111" t="s">
        <v>498</v>
      </c>
      <c r="Z2103" s="111" t="s">
        <v>757</v>
      </c>
      <c r="AA2103" s="122" t="s">
        <v>200</v>
      </c>
      <c r="AB2103" s="0" t="s">
        <v>9448</v>
      </c>
      <c r="AC2103" s="0" t="s">
        <v>9448</v>
      </c>
      <c r="AD2103" s="111" t="n">
        <v>2017</v>
      </c>
      <c r="AE2103" s="111" t="s">
        <v>9436</v>
      </c>
      <c r="AG2103" s="111" t="s">
        <v>241</v>
      </c>
      <c r="AH2103" s="111" t="s">
        <v>5034</v>
      </c>
      <c r="AI2103" s="111" t="s">
        <v>207</v>
      </c>
      <c r="AK2103" s="111" t="str">
        <f aca="false">(AB2103)</f>
        <v>Nintendo</v>
      </c>
      <c r="AL2103" s="0" t="s">
        <v>200</v>
      </c>
      <c r="AM2103" s="111" t="n">
        <f aca="false">AD2103</f>
        <v>2017</v>
      </c>
      <c r="AN2103" s="111" t="s">
        <v>208</v>
      </c>
      <c r="AQ2103" s="0" t="s">
        <v>13336</v>
      </c>
      <c r="AR2103" s="0" t="s">
        <v>200</v>
      </c>
      <c r="AS2103" s="0" t="s">
        <v>10086</v>
      </c>
      <c r="AT2103" s="0" t="s">
        <v>339</v>
      </c>
      <c r="AU2103" s="0" t="s">
        <v>332</v>
      </c>
      <c r="AV2103" s="0" t="s">
        <v>10531</v>
      </c>
      <c r="AW2103" s="0" t="s">
        <v>13337</v>
      </c>
      <c r="AY2103" s="131" t="s">
        <v>3510</v>
      </c>
      <c r="AZ2103" s="0" t="s">
        <v>13338</v>
      </c>
      <c r="BA2103" s="124" t="s">
        <v>200</v>
      </c>
      <c r="BB2103" s="0" t="s">
        <v>248</v>
      </c>
      <c r="BC2103" s="0" t="s">
        <v>13339</v>
      </c>
      <c r="BD2103" s="0" t="s">
        <v>200</v>
      </c>
      <c r="BE2103" s="0" t="s">
        <v>13340</v>
      </c>
      <c r="BF2103" s="0" t="s">
        <v>13341</v>
      </c>
      <c r="BG2103" s="125" t="s">
        <v>200</v>
      </c>
      <c r="BH2103" s="0" t="s">
        <v>253</v>
      </c>
      <c r="BI2103" s="112" t="n">
        <v>45496420024</v>
      </c>
      <c r="BJ2103" s="126" t="s">
        <v>200</v>
      </c>
      <c r="BK2103" s="0" t="s">
        <v>215</v>
      </c>
      <c r="BL2103" s="112" t="n">
        <v>4</v>
      </c>
      <c r="BM2103" s="112" t="n">
        <v>4</v>
      </c>
      <c r="BN2103" s="112" t="n">
        <v>4</v>
      </c>
      <c r="BO2103" s="111" t="n">
        <v>20</v>
      </c>
      <c r="BP2103" s="125" t="s">
        <v>200</v>
      </c>
      <c r="BQ2103" s="127" t="s">
        <v>216</v>
      </c>
    </row>
    <row r="2104" customFormat="false" ht="13.8" hidden="false" customHeight="false" outlineLevel="0" collapsed="false">
      <c r="A2104" s="0" t="s">
        <v>13342</v>
      </c>
      <c r="B2104" s="0" t="s">
        <v>11069</v>
      </c>
      <c r="C2104" s="0" t="s">
        <v>329</v>
      </c>
      <c r="D2104" s="0" t="s">
        <v>1333</v>
      </c>
      <c r="E2104" s="0" t="s">
        <v>194</v>
      </c>
      <c r="F2104" s="0" t="s">
        <v>195</v>
      </c>
      <c r="G2104" s="0" t="s">
        <v>330</v>
      </c>
      <c r="H2104" s="0" t="s">
        <v>400</v>
      </c>
      <c r="I2104" s="131" t="s">
        <v>401</v>
      </c>
      <c r="J2104" s="130" t="n">
        <v>1</v>
      </c>
      <c r="K2104" s="131" t="s">
        <v>198</v>
      </c>
      <c r="L2104" s="0" t="s">
        <v>198</v>
      </c>
      <c r="M2104" s="0" t="s">
        <v>274</v>
      </c>
      <c r="O2104" s="0" t="s">
        <v>237</v>
      </c>
      <c r="Q2104" s="120" t="s">
        <v>200</v>
      </c>
      <c r="R2104" s="0" t="s">
        <v>16</v>
      </c>
      <c r="S2104" s="131" t="s">
        <v>1834</v>
      </c>
      <c r="T2104" s="131" t="s">
        <v>7112</v>
      </c>
      <c r="U2104" s="131" t="s">
        <v>202</v>
      </c>
      <c r="V2104" s="0" t="s">
        <v>1790</v>
      </c>
      <c r="W2104" s="110" t="s">
        <v>204</v>
      </c>
      <c r="X2104" s="130" t="n">
        <v>2019</v>
      </c>
      <c r="Y2104" s="130"/>
      <c r="Z2104" s="130" t="s">
        <v>757</v>
      </c>
      <c r="AA2104" s="122" t="s">
        <v>200</v>
      </c>
      <c r="AB2104" s="131" t="s">
        <v>12115</v>
      </c>
      <c r="AC2104" s="131" t="s">
        <v>9448</v>
      </c>
      <c r="AD2104" s="130" t="n">
        <v>2019</v>
      </c>
      <c r="AE2104" s="111" t="s">
        <v>222</v>
      </c>
      <c r="AH2104" s="111" t="s">
        <v>1051</v>
      </c>
      <c r="AI2104" s="111" t="s">
        <v>1313</v>
      </c>
      <c r="AJ2104" s="111" t="s">
        <v>12591</v>
      </c>
      <c r="AK2104" s="111" t="s">
        <v>9448</v>
      </c>
      <c r="AL2104" s="0" t="s">
        <v>200</v>
      </c>
      <c r="AM2104" s="111" t="n">
        <v>1993</v>
      </c>
      <c r="AN2104" s="111" t="s">
        <v>208</v>
      </c>
      <c r="AO2104" s="131"/>
      <c r="AQ2104" s="0" t="s">
        <v>200</v>
      </c>
      <c r="AR2104" s="0" t="s">
        <v>200</v>
      </c>
      <c r="AS2104" s="0" t="s">
        <v>10086</v>
      </c>
      <c r="AT2104" s="0" t="s">
        <v>13343</v>
      </c>
      <c r="AU2104" s="0" t="s">
        <v>332</v>
      </c>
      <c r="AV2104" s="128" t="s">
        <v>13344</v>
      </c>
      <c r="AZ2104" s="131" t="s">
        <v>13345</v>
      </c>
      <c r="BA2104" s="124" t="s">
        <v>200</v>
      </c>
      <c r="BB2104" s="0" t="s">
        <v>462</v>
      </c>
      <c r="BC2104" s="104" t="s">
        <v>13346</v>
      </c>
      <c r="BE2104" s="0" t="s">
        <v>13347</v>
      </c>
      <c r="BF2104" s="0" t="s">
        <v>13348</v>
      </c>
      <c r="BG2104" s="125" t="s">
        <v>200</v>
      </c>
      <c r="BH2104" s="0" t="s">
        <v>4172</v>
      </c>
      <c r="BI2104" s="112" t="n">
        <v>45496425173</v>
      </c>
      <c r="BJ2104" s="126" t="s">
        <v>200</v>
      </c>
      <c r="BK2104" s="131" t="s">
        <v>215</v>
      </c>
      <c r="BL2104" s="112" t="n">
        <v>4</v>
      </c>
      <c r="BM2104" s="112" t="n">
        <v>4</v>
      </c>
      <c r="BN2104" s="112" t="n">
        <v>4</v>
      </c>
      <c r="BO2104" s="111" t="n">
        <v>80</v>
      </c>
      <c r="BP2104" s="125" t="s">
        <v>200</v>
      </c>
      <c r="BQ2104" s="127" t="s">
        <v>216</v>
      </c>
    </row>
    <row r="2105" customFormat="false" ht="13.8" hidden="false" customHeight="false" outlineLevel="0" collapsed="false">
      <c r="A2105" s="0" t="s">
        <v>13349</v>
      </c>
      <c r="B2105" s="0" t="s">
        <v>13350</v>
      </c>
      <c r="C2105" s="0" t="s">
        <v>369</v>
      </c>
      <c r="D2105" s="0" t="s">
        <v>193</v>
      </c>
      <c r="E2105" s="0" t="s">
        <v>194</v>
      </c>
      <c r="F2105" s="0" t="s">
        <v>195</v>
      </c>
      <c r="G2105" s="0" t="s">
        <v>196</v>
      </c>
      <c r="H2105" s="0" t="s">
        <v>400</v>
      </c>
      <c r="I2105" s="131" t="s">
        <v>594</v>
      </c>
      <c r="J2105" s="130" t="n">
        <v>1</v>
      </c>
      <c r="K2105" s="131" t="s">
        <v>198</v>
      </c>
      <c r="L2105" s="0" t="s">
        <v>198</v>
      </c>
      <c r="M2105" s="0" t="s">
        <v>199</v>
      </c>
      <c r="O2105" s="0" t="s">
        <v>200</v>
      </c>
      <c r="Q2105" s="120" t="s">
        <v>200</v>
      </c>
      <c r="R2105" s="0" t="s">
        <v>16</v>
      </c>
      <c r="S2105" s="131" t="s">
        <v>201</v>
      </c>
      <c r="T2105" s="0" t="s">
        <v>198</v>
      </c>
      <c r="U2105" s="131" t="s">
        <v>202</v>
      </c>
      <c r="V2105" s="0" t="s">
        <v>1790</v>
      </c>
      <c r="W2105" s="110" t="s">
        <v>204</v>
      </c>
      <c r="X2105" s="130" t="n">
        <v>1990</v>
      </c>
      <c r="Y2105" s="130" t="s">
        <v>205</v>
      </c>
      <c r="Z2105" s="130" t="s">
        <v>198</v>
      </c>
      <c r="AA2105" s="122" t="s">
        <v>200</v>
      </c>
      <c r="AB2105" s="131" t="s">
        <v>9448</v>
      </c>
      <c r="AC2105" s="131" t="s">
        <v>9448</v>
      </c>
      <c r="AD2105" s="130" t="n">
        <v>1990</v>
      </c>
      <c r="AE2105" s="130" t="s">
        <v>222</v>
      </c>
      <c r="AF2105" s="130"/>
      <c r="AG2105" s="130"/>
      <c r="AH2105" s="130" t="s">
        <v>1746</v>
      </c>
      <c r="AI2105" s="111" t="s">
        <v>207</v>
      </c>
      <c r="AK2105" s="111" t="str">
        <f aca="false">(AB2105)</f>
        <v>Nintendo</v>
      </c>
      <c r="AM2105" s="111" t="n">
        <f aca="false">AD2105</f>
        <v>1990</v>
      </c>
      <c r="AN2105" s="111" t="s">
        <v>208</v>
      </c>
      <c r="AO2105" s="131"/>
      <c r="AS2105" s="0" t="s">
        <v>200</v>
      </c>
      <c r="AV2105" s="0" t="s">
        <v>200</v>
      </c>
      <c r="AZ2105" s="131" t="s">
        <v>13351</v>
      </c>
      <c r="BA2105" s="124" t="s">
        <v>200</v>
      </c>
      <c r="BB2105" s="0" t="s">
        <v>210</v>
      </c>
      <c r="BC2105" s="104" t="s">
        <v>13352</v>
      </c>
      <c r="BD2105" s="0" t="s">
        <v>13353</v>
      </c>
      <c r="BE2105" s="0" t="s">
        <v>13354</v>
      </c>
      <c r="BF2105" s="0" t="s">
        <v>6630</v>
      </c>
      <c r="BG2105" s="125" t="s">
        <v>200</v>
      </c>
      <c r="BH2105" s="0" t="s">
        <v>2068</v>
      </c>
      <c r="BI2105" s="112" t="s">
        <v>198</v>
      </c>
      <c r="BJ2105" s="126" t="s">
        <v>200</v>
      </c>
      <c r="BK2105" s="0" t="s">
        <v>2069</v>
      </c>
      <c r="BL2105" s="112" t="n">
        <v>4</v>
      </c>
      <c r="BM2105" s="112" t="s">
        <v>66</v>
      </c>
      <c r="BN2105" s="112" t="s">
        <v>66</v>
      </c>
      <c r="BO2105" s="111" t="n">
        <v>20</v>
      </c>
      <c r="BP2105" s="125" t="s">
        <v>200</v>
      </c>
      <c r="BQ2105" s="127" t="s">
        <v>216</v>
      </c>
    </row>
    <row r="2106" customFormat="false" ht="13.8" hidden="false" customHeight="false" outlineLevel="0" collapsed="false">
      <c r="A2106" s="0" t="s">
        <v>13355</v>
      </c>
      <c r="B2106" s="0" t="s">
        <v>13350</v>
      </c>
      <c r="C2106" s="0" t="s">
        <v>369</v>
      </c>
      <c r="D2106" s="0" t="s">
        <v>193</v>
      </c>
      <c r="E2106" s="0" t="s">
        <v>194</v>
      </c>
      <c r="F2106" s="0" t="s">
        <v>195</v>
      </c>
      <c r="G2106" s="0" t="s">
        <v>196</v>
      </c>
      <c r="H2106" s="0" t="s">
        <v>400</v>
      </c>
      <c r="I2106" s="131" t="s">
        <v>401</v>
      </c>
      <c r="J2106" s="111" t="n">
        <v>1</v>
      </c>
      <c r="K2106" s="0" t="s">
        <v>1441</v>
      </c>
      <c r="L2106" s="0" t="s">
        <v>392</v>
      </c>
      <c r="M2106" s="0" t="s">
        <v>274</v>
      </c>
      <c r="O2106" s="0" t="s">
        <v>237</v>
      </c>
      <c r="Q2106" s="120" t="s">
        <v>200</v>
      </c>
      <c r="R2106" s="0" t="s">
        <v>16</v>
      </c>
      <c r="S2106" s="131" t="s">
        <v>201</v>
      </c>
      <c r="T2106" s="0" t="s">
        <v>198</v>
      </c>
      <c r="U2106" s="131" t="s">
        <v>202</v>
      </c>
      <c r="V2106" s="0" t="s">
        <v>1790</v>
      </c>
      <c r="W2106" s="110" t="s">
        <v>204</v>
      </c>
      <c r="X2106" s="130" t="n">
        <v>1991</v>
      </c>
      <c r="Y2106" s="130"/>
      <c r="Z2106" s="130" t="s">
        <v>198</v>
      </c>
      <c r="AA2106" s="122" t="s">
        <v>200</v>
      </c>
      <c r="AB2106" s="131" t="s">
        <v>9448</v>
      </c>
      <c r="AC2106" s="131" t="s">
        <v>9448</v>
      </c>
      <c r="AD2106" s="130" t="n">
        <v>1991</v>
      </c>
      <c r="AE2106" s="130" t="s">
        <v>222</v>
      </c>
      <c r="AF2106" s="130"/>
      <c r="AG2106" s="130"/>
      <c r="AH2106" s="130"/>
      <c r="AI2106" s="111" t="s">
        <v>207</v>
      </c>
      <c r="AK2106" s="111" t="str">
        <f aca="false">(AB2106)</f>
        <v>Nintendo</v>
      </c>
      <c r="AM2106" s="111" t="n">
        <f aca="false">AD2106</f>
        <v>1991</v>
      </c>
      <c r="AN2106" s="111" t="s">
        <v>208</v>
      </c>
      <c r="AO2106" s="131"/>
      <c r="AS2106" s="0" t="s">
        <v>13356</v>
      </c>
      <c r="AT2106" s="0" t="s">
        <v>13357</v>
      </c>
      <c r="AU2106" s="0" t="s">
        <v>434</v>
      </c>
      <c r="AV2106" s="0" t="s">
        <v>11104</v>
      </c>
      <c r="AW2106" s="0" t="s">
        <v>9661</v>
      </c>
      <c r="AZ2106" s="131" t="s">
        <v>13358</v>
      </c>
      <c r="BA2106" s="124" t="s">
        <v>200</v>
      </c>
      <c r="BB2106" s="0" t="s">
        <v>248</v>
      </c>
      <c r="BC2106" s="104" t="s">
        <v>9274</v>
      </c>
      <c r="BD2106" s="0" t="s">
        <v>13359</v>
      </c>
      <c r="BE2106" s="0" t="s">
        <v>13360</v>
      </c>
      <c r="BG2106" s="125" t="s">
        <v>200</v>
      </c>
      <c r="BH2106" s="0" t="s">
        <v>2215</v>
      </c>
      <c r="BI2106" s="112" t="s">
        <v>198</v>
      </c>
      <c r="BJ2106" s="126" t="s">
        <v>200</v>
      </c>
      <c r="BK2106" s="131" t="s">
        <v>1284</v>
      </c>
      <c r="BL2106" s="112" t="n">
        <v>4</v>
      </c>
      <c r="BM2106" s="112" t="s">
        <v>66</v>
      </c>
      <c r="BN2106" s="112" t="s">
        <v>66</v>
      </c>
      <c r="BO2106" s="111" t="n">
        <v>20</v>
      </c>
      <c r="BP2106" s="125" t="s">
        <v>200</v>
      </c>
      <c r="BQ2106" s="127" t="s">
        <v>216</v>
      </c>
    </row>
    <row r="2107" customFormat="false" ht="13.8" hidden="false" customHeight="false" outlineLevel="0" collapsed="false">
      <c r="A2107" s="131" t="s">
        <v>13361</v>
      </c>
      <c r="B2107" s="0" t="s">
        <v>13350</v>
      </c>
      <c r="C2107" s="131" t="s">
        <v>558</v>
      </c>
      <c r="D2107" s="131" t="s">
        <v>193</v>
      </c>
      <c r="E2107" s="0" t="s">
        <v>194</v>
      </c>
      <c r="F2107" s="0" t="s">
        <v>195</v>
      </c>
      <c r="G2107" s="0" t="s">
        <v>196</v>
      </c>
      <c r="H2107" s="0" t="s">
        <v>219</v>
      </c>
      <c r="I2107" s="131"/>
      <c r="J2107" s="130" t="n">
        <v>1</v>
      </c>
      <c r="K2107" s="131" t="s">
        <v>198</v>
      </c>
      <c r="L2107" s="0" t="s">
        <v>198</v>
      </c>
      <c r="M2107" s="0" t="s">
        <v>199</v>
      </c>
      <c r="O2107" s="0" t="s">
        <v>200</v>
      </c>
      <c r="Q2107" s="120" t="s">
        <v>200</v>
      </c>
      <c r="R2107" s="0" t="s">
        <v>16</v>
      </c>
      <c r="S2107" s="131" t="s">
        <v>201</v>
      </c>
      <c r="T2107" s="0" t="s">
        <v>198</v>
      </c>
      <c r="U2107" s="131" t="s">
        <v>202</v>
      </c>
      <c r="V2107" s="0" t="s">
        <v>1790</v>
      </c>
      <c r="W2107" s="110" t="s">
        <v>204</v>
      </c>
      <c r="X2107" s="130" t="n">
        <v>1992</v>
      </c>
      <c r="Y2107" s="130"/>
      <c r="Z2107" s="130" t="s">
        <v>198</v>
      </c>
      <c r="AA2107" s="122" t="s">
        <v>200</v>
      </c>
      <c r="AB2107" s="131" t="s">
        <v>1016</v>
      </c>
      <c r="AC2107" s="131" t="s">
        <v>9448</v>
      </c>
      <c r="AD2107" s="130" t="n">
        <v>1992</v>
      </c>
      <c r="AE2107" s="130" t="s">
        <v>222</v>
      </c>
      <c r="AF2107" s="130"/>
      <c r="AG2107" s="130"/>
      <c r="AH2107" s="130"/>
      <c r="AI2107" s="111" t="s">
        <v>207</v>
      </c>
      <c r="AK2107" s="111" t="str">
        <f aca="false">(AB2107)</f>
        <v>Rare software</v>
      </c>
      <c r="AM2107" s="111" t="n">
        <f aca="false">AD2107</f>
        <v>1992</v>
      </c>
      <c r="AN2107" s="111" t="s">
        <v>263</v>
      </c>
      <c r="AO2107" s="131"/>
      <c r="AR2107" s="0" t="s">
        <v>224</v>
      </c>
      <c r="AS2107" s="0" t="s">
        <v>200</v>
      </c>
      <c r="AV2107" s="0" t="s">
        <v>1018</v>
      </c>
      <c r="AZ2107" s="131" t="s">
        <v>13362</v>
      </c>
      <c r="BA2107" s="124" t="s">
        <v>200</v>
      </c>
      <c r="BB2107" s="0" t="s">
        <v>210</v>
      </c>
      <c r="BC2107" s="104" t="s">
        <v>13363</v>
      </c>
      <c r="BD2107" s="0" t="s">
        <v>13364</v>
      </c>
      <c r="BE2107" s="0" t="s">
        <v>13365</v>
      </c>
      <c r="BF2107" s="0" t="s">
        <v>13366</v>
      </c>
      <c r="BG2107" s="125" t="s">
        <v>200</v>
      </c>
      <c r="BH2107" s="0" t="s">
        <v>2068</v>
      </c>
      <c r="BI2107" s="112" t="s">
        <v>198</v>
      </c>
      <c r="BJ2107" s="126" t="s">
        <v>200</v>
      </c>
      <c r="BK2107" s="0" t="s">
        <v>2069</v>
      </c>
      <c r="BL2107" s="112" t="n">
        <v>4</v>
      </c>
      <c r="BM2107" s="112" t="s">
        <v>66</v>
      </c>
      <c r="BN2107" s="112" t="s">
        <v>66</v>
      </c>
      <c r="BO2107" s="111" t="n">
        <v>20</v>
      </c>
      <c r="BP2107" s="125" t="s">
        <v>200</v>
      </c>
      <c r="BQ2107" s="127" t="s">
        <v>216</v>
      </c>
    </row>
    <row r="2108" customFormat="false" ht="13.8" hidden="false" customHeight="false" outlineLevel="0" collapsed="false">
      <c r="A2108" s="131" t="s">
        <v>13367</v>
      </c>
      <c r="B2108" s="0" t="s">
        <v>13350</v>
      </c>
      <c r="C2108" s="131" t="s">
        <v>380</v>
      </c>
      <c r="D2108" s="131" t="s">
        <v>193</v>
      </c>
      <c r="E2108" s="0" t="s">
        <v>194</v>
      </c>
      <c r="F2108" s="0" t="s">
        <v>195</v>
      </c>
      <c r="G2108" s="0" t="s">
        <v>196</v>
      </c>
      <c r="H2108" s="0" t="s">
        <v>197</v>
      </c>
      <c r="I2108" s="131"/>
      <c r="J2108" s="130" t="n">
        <v>1</v>
      </c>
      <c r="K2108" s="131" t="s">
        <v>198</v>
      </c>
      <c r="L2108" s="0" t="s">
        <v>198</v>
      </c>
      <c r="M2108" s="0" t="s">
        <v>199</v>
      </c>
      <c r="O2108" s="0" t="s">
        <v>200</v>
      </c>
      <c r="Q2108" s="120" t="s">
        <v>200</v>
      </c>
      <c r="R2108" s="0" t="s">
        <v>16</v>
      </c>
      <c r="S2108" s="131" t="s">
        <v>201</v>
      </c>
      <c r="T2108" s="0" t="s">
        <v>198</v>
      </c>
      <c r="U2108" s="131" t="s">
        <v>202</v>
      </c>
      <c r="V2108" s="0" t="s">
        <v>1790</v>
      </c>
      <c r="W2108" s="110" t="s">
        <v>204</v>
      </c>
      <c r="X2108" s="130" t="n">
        <v>1990</v>
      </c>
      <c r="Y2108" s="130"/>
      <c r="Z2108" s="130" t="s">
        <v>198</v>
      </c>
      <c r="AA2108" s="122" t="s">
        <v>200</v>
      </c>
      <c r="AB2108" s="131" t="s">
        <v>807</v>
      </c>
      <c r="AC2108" s="131" t="s">
        <v>13368</v>
      </c>
      <c r="AD2108" s="130" t="n">
        <v>1990</v>
      </c>
      <c r="AE2108" s="130" t="s">
        <v>198</v>
      </c>
      <c r="AF2108" s="130"/>
      <c r="AG2108" s="130"/>
      <c r="AH2108" s="130"/>
      <c r="AI2108" s="111" t="s">
        <v>294</v>
      </c>
      <c r="AJ2108" s="111" t="s">
        <v>72</v>
      </c>
      <c r="AK2108" s="131" t="s">
        <v>13369</v>
      </c>
      <c r="AM2108" s="111" t="n">
        <v>1987</v>
      </c>
      <c r="AN2108" s="111" t="s">
        <v>510</v>
      </c>
      <c r="AO2108" s="131"/>
      <c r="AQ2108" s="0" t="s">
        <v>13370</v>
      </c>
      <c r="AR2108" s="0" t="s">
        <v>200</v>
      </c>
      <c r="AS2108" s="0" t="s">
        <v>200</v>
      </c>
      <c r="AT2108" s="0" t="s">
        <v>373</v>
      </c>
      <c r="AV2108" s="0" t="s">
        <v>200</v>
      </c>
      <c r="AZ2108" s="131" t="s">
        <v>13371</v>
      </c>
      <c r="BA2108" s="124" t="s">
        <v>200</v>
      </c>
      <c r="BB2108" s="0" t="s">
        <v>248</v>
      </c>
      <c r="BC2108" s="104" t="s">
        <v>13372</v>
      </c>
      <c r="BD2108" s="0" t="s">
        <v>13373</v>
      </c>
      <c r="BE2108" s="0" t="s">
        <v>13374</v>
      </c>
      <c r="BG2108" s="125" t="s">
        <v>200</v>
      </c>
      <c r="BH2108" s="0" t="s">
        <v>2068</v>
      </c>
      <c r="BI2108" s="112" t="s">
        <v>198</v>
      </c>
      <c r="BJ2108" s="126" t="s">
        <v>200</v>
      </c>
      <c r="BK2108" s="0" t="s">
        <v>2069</v>
      </c>
      <c r="BL2108" s="112" t="n">
        <v>4</v>
      </c>
      <c r="BM2108" s="112" t="s">
        <v>66</v>
      </c>
      <c r="BN2108" s="112" t="s">
        <v>66</v>
      </c>
      <c r="BO2108" s="111" t="n">
        <v>20</v>
      </c>
      <c r="BP2108" s="125" t="s">
        <v>200</v>
      </c>
      <c r="BQ2108" s="127" t="s">
        <v>216</v>
      </c>
    </row>
    <row r="2109" customFormat="false" ht="13.8" hidden="false" customHeight="false" outlineLevel="0" collapsed="false">
      <c r="A2109" s="131" t="s">
        <v>13375</v>
      </c>
      <c r="B2109" s="0" t="s">
        <v>13350</v>
      </c>
      <c r="C2109" s="131" t="s">
        <v>380</v>
      </c>
      <c r="D2109" s="131" t="s">
        <v>193</v>
      </c>
      <c r="E2109" s="0" t="s">
        <v>194</v>
      </c>
      <c r="F2109" s="0" t="s">
        <v>195</v>
      </c>
      <c r="G2109" s="0" t="s">
        <v>196</v>
      </c>
      <c r="H2109" s="0" t="s">
        <v>197</v>
      </c>
      <c r="I2109" s="131"/>
      <c r="J2109" s="130" t="n">
        <v>1</v>
      </c>
      <c r="K2109" s="131" t="s">
        <v>198</v>
      </c>
      <c r="L2109" s="0" t="s">
        <v>198</v>
      </c>
      <c r="M2109" s="0" t="s">
        <v>199</v>
      </c>
      <c r="O2109" s="0" t="s">
        <v>200</v>
      </c>
      <c r="Q2109" s="120" t="s">
        <v>200</v>
      </c>
      <c r="R2109" s="0" t="s">
        <v>16</v>
      </c>
      <c r="S2109" s="131" t="s">
        <v>201</v>
      </c>
      <c r="T2109" s="0" t="s">
        <v>198</v>
      </c>
      <c r="U2109" s="131" t="s">
        <v>285</v>
      </c>
      <c r="V2109" s="0" t="s">
        <v>1790</v>
      </c>
      <c r="W2109" s="110" t="s">
        <v>204</v>
      </c>
      <c r="X2109" s="130" t="n">
        <v>1990</v>
      </c>
      <c r="Y2109" s="130" t="s">
        <v>205</v>
      </c>
      <c r="Z2109" s="130" t="s">
        <v>198</v>
      </c>
      <c r="AA2109" s="122" t="s">
        <v>200</v>
      </c>
      <c r="AB2109" s="131" t="s">
        <v>13376</v>
      </c>
      <c r="AC2109" s="131" t="s">
        <v>13376</v>
      </c>
      <c r="AD2109" s="130" t="s">
        <v>198</v>
      </c>
      <c r="AE2109" s="130" t="s">
        <v>222</v>
      </c>
      <c r="AF2109" s="130"/>
      <c r="AG2109" s="130"/>
      <c r="AH2109" s="130"/>
      <c r="AI2109" s="111" t="s">
        <v>294</v>
      </c>
      <c r="AJ2109" s="111" t="s">
        <v>295</v>
      </c>
      <c r="AK2109" s="131" t="s">
        <v>13376</v>
      </c>
      <c r="AM2109" s="111" t="n">
        <v>1985</v>
      </c>
      <c r="AN2109" s="111" t="s">
        <v>208</v>
      </c>
      <c r="AO2109" s="131"/>
      <c r="AS2109" s="0" t="s">
        <v>200</v>
      </c>
      <c r="AV2109" s="0" t="s">
        <v>200</v>
      </c>
      <c r="AZ2109" s="131" t="s">
        <v>13377</v>
      </c>
      <c r="BA2109" s="124" t="s">
        <v>200</v>
      </c>
      <c r="BB2109" s="0" t="s">
        <v>210</v>
      </c>
      <c r="BC2109" s="104" t="s">
        <v>4756</v>
      </c>
      <c r="BD2109" s="0" t="s">
        <v>13378</v>
      </c>
      <c r="BE2109" s="0" t="s">
        <v>13379</v>
      </c>
      <c r="BG2109" s="125" t="s">
        <v>200</v>
      </c>
      <c r="BH2109" s="0" t="s">
        <v>2068</v>
      </c>
      <c r="BI2109" s="112" t="s">
        <v>198</v>
      </c>
      <c r="BJ2109" s="126" t="s">
        <v>200</v>
      </c>
      <c r="BK2109" s="0" t="s">
        <v>2069</v>
      </c>
      <c r="BL2109" s="112" t="n">
        <v>4</v>
      </c>
      <c r="BM2109" s="112" t="s">
        <v>66</v>
      </c>
      <c r="BN2109" s="112" t="s">
        <v>66</v>
      </c>
      <c r="BO2109" s="111" t="n">
        <v>20</v>
      </c>
      <c r="BP2109" s="125" t="s">
        <v>200</v>
      </c>
      <c r="BQ2109" s="127" t="s">
        <v>216</v>
      </c>
    </row>
    <row r="2110" customFormat="false" ht="13.8" hidden="false" customHeight="false" outlineLevel="0" collapsed="false">
      <c r="A2110" s="131" t="s">
        <v>13380</v>
      </c>
      <c r="B2110" s="0" t="s">
        <v>13350</v>
      </c>
      <c r="C2110" s="0" t="s">
        <v>234</v>
      </c>
      <c r="D2110" s="0" t="s">
        <v>819</v>
      </c>
      <c r="E2110" s="0" t="s">
        <v>194</v>
      </c>
      <c r="F2110" s="0" t="s">
        <v>195</v>
      </c>
      <c r="G2110" s="0" t="s">
        <v>196</v>
      </c>
      <c r="H2110" s="0" t="s">
        <v>197</v>
      </c>
      <c r="I2110" s="131"/>
      <c r="J2110" s="130" t="n">
        <v>1</v>
      </c>
      <c r="K2110" s="131" t="s">
        <v>198</v>
      </c>
      <c r="L2110" s="0" t="s">
        <v>198</v>
      </c>
      <c r="M2110" s="0" t="s">
        <v>199</v>
      </c>
      <c r="O2110" s="0" t="s">
        <v>200</v>
      </c>
      <c r="Q2110" s="120" t="s">
        <v>200</v>
      </c>
      <c r="R2110" s="0" t="s">
        <v>16</v>
      </c>
      <c r="S2110" s="131" t="s">
        <v>201</v>
      </c>
      <c r="T2110" s="0" t="s">
        <v>198</v>
      </c>
      <c r="U2110" s="131" t="s">
        <v>285</v>
      </c>
      <c r="V2110" s="0" t="s">
        <v>1790</v>
      </c>
      <c r="W2110" s="110" t="s">
        <v>204</v>
      </c>
      <c r="X2110" s="130" t="n">
        <v>1991</v>
      </c>
      <c r="Y2110" s="130" t="s">
        <v>205</v>
      </c>
      <c r="Z2110" s="130" t="s">
        <v>198</v>
      </c>
      <c r="AA2110" s="122" t="s">
        <v>200</v>
      </c>
      <c r="AB2110" s="131" t="s">
        <v>13381</v>
      </c>
      <c r="AC2110" s="131" t="s">
        <v>10020</v>
      </c>
      <c r="AD2110" s="130" t="n">
        <v>1993</v>
      </c>
      <c r="AE2110" s="130" t="s">
        <v>198</v>
      </c>
      <c r="AF2110" s="130"/>
      <c r="AG2110" s="130"/>
      <c r="AH2110" s="130"/>
      <c r="AI2110" s="111" t="s">
        <v>294</v>
      </c>
      <c r="AJ2110" s="111" t="s">
        <v>295</v>
      </c>
      <c r="AK2110" s="131" t="s">
        <v>13381</v>
      </c>
      <c r="AM2110" s="111" t="n">
        <v>1987</v>
      </c>
      <c r="AN2110" s="111" t="s">
        <v>263</v>
      </c>
      <c r="AO2110" s="131"/>
      <c r="AS2110" s="0" t="s">
        <v>200</v>
      </c>
      <c r="AV2110" s="0" t="s">
        <v>200</v>
      </c>
      <c r="AZ2110" s="131" t="s">
        <v>13382</v>
      </c>
      <c r="BA2110" s="124" t="s">
        <v>200</v>
      </c>
      <c r="BB2110" s="0" t="s">
        <v>210</v>
      </c>
      <c r="BC2110" s="104" t="s">
        <v>13383</v>
      </c>
      <c r="BD2110" s="0" t="s">
        <v>13384</v>
      </c>
      <c r="BE2110" s="0" t="s">
        <v>10058</v>
      </c>
      <c r="BG2110" s="125" t="s">
        <v>200</v>
      </c>
      <c r="BH2110" s="0" t="s">
        <v>2068</v>
      </c>
      <c r="BI2110" s="112" t="s">
        <v>198</v>
      </c>
      <c r="BJ2110" s="126" t="s">
        <v>200</v>
      </c>
      <c r="BK2110" s="0" t="s">
        <v>2069</v>
      </c>
      <c r="BL2110" s="112" t="n">
        <v>4</v>
      </c>
      <c r="BM2110" s="112" t="s">
        <v>66</v>
      </c>
      <c r="BN2110" s="112" t="s">
        <v>66</v>
      </c>
      <c r="BO2110" s="111" t="n">
        <v>20</v>
      </c>
      <c r="BP2110" s="125" t="s">
        <v>200</v>
      </c>
      <c r="BQ2110" s="127" t="s">
        <v>216</v>
      </c>
    </row>
    <row r="2111" customFormat="false" ht="13.8" hidden="false" customHeight="false" outlineLevel="0" collapsed="false">
      <c r="A2111" s="104" t="s">
        <v>13385</v>
      </c>
      <c r="B2111" s="104" t="s">
        <v>13350</v>
      </c>
      <c r="C2111" s="131" t="s">
        <v>380</v>
      </c>
      <c r="D2111" s="131" t="s">
        <v>193</v>
      </c>
      <c r="E2111" s="0" t="s">
        <v>194</v>
      </c>
      <c r="F2111" s="0" t="s">
        <v>195</v>
      </c>
      <c r="G2111" s="0" t="s">
        <v>196</v>
      </c>
      <c r="H2111" s="0" t="s">
        <v>197</v>
      </c>
      <c r="I2111" s="131"/>
      <c r="J2111" s="130" t="n">
        <v>1</v>
      </c>
      <c r="K2111" s="131" t="s">
        <v>198</v>
      </c>
      <c r="L2111" s="0" t="s">
        <v>198</v>
      </c>
      <c r="M2111" s="0" t="s">
        <v>199</v>
      </c>
      <c r="O2111" s="0" t="s">
        <v>200</v>
      </c>
      <c r="Q2111" s="120" t="s">
        <v>200</v>
      </c>
      <c r="R2111" s="0" t="s">
        <v>16</v>
      </c>
      <c r="S2111" s="131" t="s">
        <v>201</v>
      </c>
      <c r="T2111" s="0" t="s">
        <v>198</v>
      </c>
      <c r="U2111" s="131" t="s">
        <v>285</v>
      </c>
      <c r="V2111" s="0" t="s">
        <v>1790</v>
      </c>
      <c r="W2111" s="110" t="s">
        <v>204</v>
      </c>
      <c r="X2111" s="130" t="n">
        <v>1999</v>
      </c>
      <c r="Y2111" s="130" t="s">
        <v>205</v>
      </c>
      <c r="Z2111" s="130" t="s">
        <v>198</v>
      </c>
      <c r="AA2111" s="122" t="s">
        <v>200</v>
      </c>
      <c r="AB2111" s="131" t="s">
        <v>13386</v>
      </c>
      <c r="AC2111" s="131" t="s">
        <v>9830</v>
      </c>
      <c r="AD2111" s="130" t="n">
        <v>1999</v>
      </c>
      <c r="AE2111" s="130" t="s">
        <v>222</v>
      </c>
      <c r="AF2111" s="130"/>
      <c r="AG2111" s="130"/>
      <c r="AH2111" s="130"/>
      <c r="AI2111" s="130" t="s">
        <v>207</v>
      </c>
      <c r="AJ2111" s="130"/>
      <c r="AK2111" s="111" t="str">
        <f aca="false">(AB2111)</f>
        <v>Kotobuki system</v>
      </c>
      <c r="AM2111" s="111" t="n">
        <f aca="false">AD2111</f>
        <v>1999</v>
      </c>
      <c r="AN2111" s="130" t="s">
        <v>208</v>
      </c>
      <c r="AO2111" s="131" t="s">
        <v>13387</v>
      </c>
      <c r="AP2111" s="0" t="s">
        <v>286</v>
      </c>
      <c r="AQ2111" s="0" t="s">
        <v>200</v>
      </c>
      <c r="AS2111" s="0" t="s">
        <v>13388</v>
      </c>
      <c r="AV2111" s="0" t="s">
        <v>200</v>
      </c>
      <c r="AZ2111" s="131" t="s">
        <v>13389</v>
      </c>
      <c r="BA2111" s="124" t="s">
        <v>200</v>
      </c>
      <c r="BB2111" s="0" t="s">
        <v>248</v>
      </c>
      <c r="BC2111" s="104" t="s">
        <v>13390</v>
      </c>
      <c r="BD2111" s="0" t="s">
        <v>13391</v>
      </c>
      <c r="BE2111" s="0" t="s">
        <v>13392</v>
      </c>
      <c r="BG2111" s="125" t="s">
        <v>200</v>
      </c>
      <c r="BH2111" s="0" t="s">
        <v>2068</v>
      </c>
      <c r="BI2111" s="112" t="s">
        <v>198</v>
      </c>
      <c r="BJ2111" s="126" t="s">
        <v>200</v>
      </c>
      <c r="BK2111" s="104" t="s">
        <v>2069</v>
      </c>
      <c r="BL2111" s="129" t="n">
        <v>4</v>
      </c>
      <c r="BM2111" s="129" t="s">
        <v>66</v>
      </c>
      <c r="BN2111" s="129" t="s">
        <v>66</v>
      </c>
      <c r="BO2111" s="111" t="n">
        <v>20</v>
      </c>
      <c r="BP2111" s="125" t="s">
        <v>200</v>
      </c>
      <c r="BQ2111" s="127" t="s">
        <v>216</v>
      </c>
    </row>
    <row r="2112" customFormat="false" ht="13.8" hidden="false" customHeight="false" outlineLevel="0" collapsed="false">
      <c r="A2112" s="131" t="s">
        <v>13393</v>
      </c>
      <c r="B2112" s="0" t="s">
        <v>13350</v>
      </c>
      <c r="C2112" s="0" t="s">
        <v>234</v>
      </c>
      <c r="D2112" s="0" t="s">
        <v>193</v>
      </c>
      <c r="E2112" s="0" t="s">
        <v>194</v>
      </c>
      <c r="F2112" s="0" t="s">
        <v>195</v>
      </c>
      <c r="G2112" s="0" t="s">
        <v>196</v>
      </c>
      <c r="H2112" s="0" t="s">
        <v>197</v>
      </c>
      <c r="I2112" s="131"/>
      <c r="J2112" s="130" t="n">
        <v>1</v>
      </c>
      <c r="K2112" s="131" t="s">
        <v>198</v>
      </c>
      <c r="L2112" s="0" t="s">
        <v>198</v>
      </c>
      <c r="M2112" s="0" t="s">
        <v>199</v>
      </c>
      <c r="O2112" s="0" t="s">
        <v>200</v>
      </c>
      <c r="Q2112" s="120" t="s">
        <v>200</v>
      </c>
      <c r="R2112" s="0" t="s">
        <v>16</v>
      </c>
      <c r="S2112" s="131" t="s">
        <v>201</v>
      </c>
      <c r="T2112" s="0" t="s">
        <v>198</v>
      </c>
      <c r="U2112" s="131" t="s">
        <v>202</v>
      </c>
      <c r="V2112" s="0" t="s">
        <v>1790</v>
      </c>
      <c r="W2112" s="110" t="s">
        <v>204</v>
      </c>
      <c r="X2112" s="130" t="n">
        <v>1993</v>
      </c>
      <c r="Y2112" s="130"/>
      <c r="Z2112" s="130" t="s">
        <v>198</v>
      </c>
      <c r="AA2112" s="122" t="s">
        <v>200</v>
      </c>
      <c r="AB2112" s="131" t="s">
        <v>1562</v>
      </c>
      <c r="AC2112" s="131" t="s">
        <v>1562</v>
      </c>
      <c r="AD2112" s="130" t="n">
        <v>1993</v>
      </c>
      <c r="AE2112" s="130" t="s">
        <v>222</v>
      </c>
      <c r="AF2112" s="130"/>
      <c r="AG2112" s="130"/>
      <c r="AH2112" s="132" t="s">
        <v>908</v>
      </c>
      <c r="AI2112" s="111" t="s">
        <v>207</v>
      </c>
      <c r="AK2112" s="111" t="str">
        <f aca="false">(AB2112)</f>
        <v>Sunsoft</v>
      </c>
      <c r="AL2112" s="0" t="s">
        <v>200</v>
      </c>
      <c r="AM2112" s="111" t="n">
        <f aca="false">AD2112</f>
        <v>1993</v>
      </c>
      <c r="AN2112" s="111" t="s">
        <v>208</v>
      </c>
      <c r="AO2112" s="131"/>
      <c r="AP2112" s="0" t="s">
        <v>286</v>
      </c>
      <c r="AQ2112" s="0" t="s">
        <v>200</v>
      </c>
      <c r="AR2112" s="0" t="s">
        <v>200</v>
      </c>
      <c r="AS2112" s="0" t="s">
        <v>13394</v>
      </c>
      <c r="AV2112" s="0" t="s">
        <v>8602</v>
      </c>
      <c r="AZ2112" s="131" t="s">
        <v>13395</v>
      </c>
      <c r="BA2112" s="124" t="s">
        <v>200</v>
      </c>
      <c r="BB2112" s="0" t="s">
        <v>210</v>
      </c>
      <c r="BC2112" s="104" t="s">
        <v>7822</v>
      </c>
      <c r="BD2112" s="0" t="s">
        <v>13396</v>
      </c>
      <c r="BE2112" s="0" t="s">
        <v>5557</v>
      </c>
      <c r="BF2112" s="0" t="s">
        <v>421</v>
      </c>
      <c r="BG2112" s="125" t="s">
        <v>200</v>
      </c>
      <c r="BH2112" s="0" t="s">
        <v>2215</v>
      </c>
      <c r="BI2112" s="112" t="s">
        <v>198</v>
      </c>
      <c r="BJ2112" s="126" t="s">
        <v>200</v>
      </c>
      <c r="BK2112" s="131" t="s">
        <v>1284</v>
      </c>
      <c r="BL2112" s="112" t="n">
        <v>4</v>
      </c>
      <c r="BM2112" s="112" t="s">
        <v>66</v>
      </c>
      <c r="BN2112" s="112" t="s">
        <v>66</v>
      </c>
      <c r="BO2112" s="111" t="n">
        <v>20</v>
      </c>
      <c r="BP2112" s="125" t="s">
        <v>200</v>
      </c>
      <c r="BQ2112" s="127" t="s">
        <v>216</v>
      </c>
    </row>
    <row r="2113" customFormat="false" ht="13.8" hidden="false" customHeight="false" outlineLevel="0" collapsed="false">
      <c r="A2113" s="131" t="s">
        <v>13397</v>
      </c>
      <c r="B2113" s="0" t="s">
        <v>13350</v>
      </c>
      <c r="C2113" s="131" t="s">
        <v>380</v>
      </c>
      <c r="D2113" s="131" t="s">
        <v>193</v>
      </c>
      <c r="E2113" s="0" t="s">
        <v>313</v>
      </c>
      <c r="F2113" s="0" t="s">
        <v>314</v>
      </c>
      <c r="G2113" s="0" t="s">
        <v>391</v>
      </c>
      <c r="H2113" s="0" t="s">
        <v>197</v>
      </c>
      <c r="I2113" s="131"/>
      <c r="J2113" s="111" t="n">
        <v>1</v>
      </c>
      <c r="K2113" s="0" t="s">
        <v>1441</v>
      </c>
      <c r="L2113" s="0" t="s">
        <v>392</v>
      </c>
      <c r="M2113" s="0" t="s">
        <v>199</v>
      </c>
      <c r="O2113" s="0" t="s">
        <v>200</v>
      </c>
      <c r="Q2113" s="120" t="s">
        <v>200</v>
      </c>
      <c r="R2113" s="0" t="s">
        <v>16</v>
      </c>
      <c r="S2113" s="131" t="s">
        <v>201</v>
      </c>
      <c r="T2113" s="0" t="s">
        <v>198</v>
      </c>
      <c r="U2113" s="131" t="s">
        <v>202</v>
      </c>
      <c r="V2113" s="0" t="s">
        <v>1790</v>
      </c>
      <c r="W2113" s="110" t="s">
        <v>204</v>
      </c>
      <c r="X2113" s="130" t="n">
        <v>1990</v>
      </c>
      <c r="Y2113" s="130"/>
      <c r="Z2113" s="130" t="s">
        <v>198</v>
      </c>
      <c r="AA2113" s="122" t="s">
        <v>200</v>
      </c>
      <c r="AB2113" s="131" t="s">
        <v>9448</v>
      </c>
      <c r="AC2113" s="131" t="s">
        <v>9448</v>
      </c>
      <c r="AD2113" s="130" t="n">
        <v>1990</v>
      </c>
      <c r="AE2113" s="130" t="s">
        <v>198</v>
      </c>
      <c r="AF2113" s="130"/>
      <c r="AG2113" s="130"/>
      <c r="AH2113" s="130"/>
      <c r="AI2113" s="111" t="s">
        <v>207</v>
      </c>
      <c r="AK2113" s="111" t="str">
        <f aca="false">(AB2113)</f>
        <v>Nintendo</v>
      </c>
      <c r="AM2113" s="111" t="n">
        <f aca="false">AD2113</f>
        <v>1990</v>
      </c>
      <c r="AN2113" s="111" t="s">
        <v>208</v>
      </c>
      <c r="AO2113" s="131"/>
      <c r="AS2113" s="0" t="s">
        <v>9449</v>
      </c>
      <c r="AV2113" s="0" t="s">
        <v>200</v>
      </c>
      <c r="AW2113" s="0" t="s">
        <v>9661</v>
      </c>
      <c r="AZ2113" s="131" t="s">
        <v>13398</v>
      </c>
      <c r="BA2113" s="124" t="s">
        <v>200</v>
      </c>
      <c r="BB2113" s="0" t="s">
        <v>210</v>
      </c>
      <c r="BC2113" s="104" t="s">
        <v>13399</v>
      </c>
      <c r="BE2113" s="0" t="s">
        <v>13400</v>
      </c>
      <c r="BG2113" s="125" t="s">
        <v>200</v>
      </c>
      <c r="BH2113" s="0" t="s">
        <v>2068</v>
      </c>
      <c r="BI2113" s="112" t="s">
        <v>198</v>
      </c>
      <c r="BJ2113" s="126" t="s">
        <v>200</v>
      </c>
      <c r="BK2113" s="0" t="s">
        <v>2069</v>
      </c>
      <c r="BL2113" s="112" t="n">
        <v>4</v>
      </c>
      <c r="BM2113" s="112" t="s">
        <v>66</v>
      </c>
      <c r="BN2113" s="112" t="s">
        <v>66</v>
      </c>
      <c r="BO2113" s="111" t="n">
        <v>20</v>
      </c>
      <c r="BP2113" s="125" t="s">
        <v>200</v>
      </c>
      <c r="BQ2113" s="127" t="s">
        <v>216</v>
      </c>
    </row>
    <row r="2114" customFormat="false" ht="13.8" hidden="false" customHeight="false" outlineLevel="0" collapsed="false">
      <c r="A2114" s="0" t="s">
        <v>13401</v>
      </c>
      <c r="B2114" s="0" t="s">
        <v>13350</v>
      </c>
      <c r="C2114" s="131" t="s">
        <v>380</v>
      </c>
      <c r="D2114" s="131" t="s">
        <v>193</v>
      </c>
      <c r="E2114" s="0" t="s">
        <v>194</v>
      </c>
      <c r="F2114" s="0" t="s">
        <v>195</v>
      </c>
      <c r="G2114" s="0" t="s">
        <v>196</v>
      </c>
      <c r="H2114" s="0" t="s">
        <v>400</v>
      </c>
      <c r="I2114" s="131" t="s">
        <v>401</v>
      </c>
      <c r="J2114" s="130" t="n">
        <v>1</v>
      </c>
      <c r="K2114" s="131" t="s">
        <v>198</v>
      </c>
      <c r="L2114" s="0" t="s">
        <v>198</v>
      </c>
      <c r="M2114" s="0" t="s">
        <v>235</v>
      </c>
      <c r="N2114" s="0" t="s">
        <v>13402</v>
      </c>
      <c r="O2114" s="0" t="s">
        <v>237</v>
      </c>
      <c r="P2114" s="0" t="s">
        <v>13403</v>
      </c>
      <c r="Q2114" s="120" t="s">
        <v>200</v>
      </c>
      <c r="R2114" s="0" t="s">
        <v>16</v>
      </c>
      <c r="S2114" s="0" t="s">
        <v>698</v>
      </c>
      <c r="T2114" s="0" t="s">
        <v>198</v>
      </c>
      <c r="U2114" s="131" t="s">
        <v>202</v>
      </c>
      <c r="V2114" s="0" t="s">
        <v>1790</v>
      </c>
      <c r="W2114" s="110" t="s">
        <v>204</v>
      </c>
      <c r="X2114" s="130" t="n">
        <v>1994</v>
      </c>
      <c r="Y2114" s="130" t="s">
        <v>498</v>
      </c>
      <c r="Z2114" s="130" t="s">
        <v>198</v>
      </c>
      <c r="AA2114" s="122" t="s">
        <v>200</v>
      </c>
      <c r="AB2114" s="131" t="s">
        <v>9448</v>
      </c>
      <c r="AC2114" s="131" t="s">
        <v>9448</v>
      </c>
      <c r="AD2114" s="130" t="n">
        <v>1994</v>
      </c>
      <c r="AE2114" s="111" t="s">
        <v>222</v>
      </c>
      <c r="AH2114" s="111" t="s">
        <v>2370</v>
      </c>
      <c r="AI2114" s="111" t="s">
        <v>1313</v>
      </c>
      <c r="AJ2114" s="111" t="s">
        <v>295</v>
      </c>
      <c r="AK2114" s="111" t="s">
        <v>9448</v>
      </c>
      <c r="AL2114" s="0" t="s">
        <v>216</v>
      </c>
      <c r="AM2114" s="111" t="n">
        <v>1981</v>
      </c>
      <c r="AN2114" s="111" t="s">
        <v>208</v>
      </c>
      <c r="AO2114" s="131"/>
      <c r="AQ2114" s="0" t="s">
        <v>13404</v>
      </c>
      <c r="AR2114" s="0" t="s">
        <v>200</v>
      </c>
      <c r="AS2114" s="0" t="s">
        <v>9749</v>
      </c>
      <c r="AT2114" s="0" t="s">
        <v>339</v>
      </c>
      <c r="AV2114" s="0" t="s">
        <v>10199</v>
      </c>
      <c r="AW2114" s="0" t="s">
        <v>9661</v>
      </c>
      <c r="AZ2114" s="131" t="s">
        <v>13405</v>
      </c>
      <c r="BA2114" s="124" t="s">
        <v>200</v>
      </c>
      <c r="BB2114" s="0" t="s">
        <v>462</v>
      </c>
      <c r="BC2114" s="0" t="s">
        <v>13406</v>
      </c>
      <c r="BD2114" s="0" t="s">
        <v>13407</v>
      </c>
      <c r="BE2114" s="0" t="s">
        <v>13408</v>
      </c>
      <c r="BF2114" s="0" t="s">
        <v>200</v>
      </c>
      <c r="BG2114" s="125" t="s">
        <v>200</v>
      </c>
      <c r="BH2114" s="0" t="s">
        <v>466</v>
      </c>
      <c r="BI2114" s="112" t="n">
        <v>45496730352</v>
      </c>
      <c r="BJ2114" s="126" t="s">
        <v>200</v>
      </c>
      <c r="BK2114" s="131" t="s">
        <v>215</v>
      </c>
      <c r="BL2114" s="112" t="n">
        <v>4</v>
      </c>
      <c r="BM2114" s="112" t="n">
        <v>4</v>
      </c>
      <c r="BN2114" s="112" t="n">
        <v>4</v>
      </c>
      <c r="BO2114" s="111" t="n">
        <v>20</v>
      </c>
      <c r="BP2114" s="125" t="s">
        <v>200</v>
      </c>
      <c r="BQ2114" s="127" t="s">
        <v>216</v>
      </c>
    </row>
    <row r="2115" customFormat="false" ht="13.8" hidden="false" customHeight="false" outlineLevel="0" collapsed="false">
      <c r="A2115" s="0" t="s">
        <v>13409</v>
      </c>
      <c r="B2115" s="0" t="s">
        <v>13350</v>
      </c>
      <c r="C2115" s="131" t="s">
        <v>1344</v>
      </c>
      <c r="D2115" s="131" t="s">
        <v>1333</v>
      </c>
      <c r="E2115" s="0" t="s">
        <v>194</v>
      </c>
      <c r="F2115" s="0" t="s">
        <v>195</v>
      </c>
      <c r="G2115" s="0" t="s">
        <v>196</v>
      </c>
      <c r="H2115" s="0" t="s">
        <v>197</v>
      </c>
      <c r="I2115" s="131"/>
      <c r="J2115" s="130" t="n">
        <v>1</v>
      </c>
      <c r="K2115" s="131" t="s">
        <v>198</v>
      </c>
      <c r="L2115" s="0" t="s">
        <v>198</v>
      </c>
      <c r="M2115" s="0" t="s">
        <v>199</v>
      </c>
      <c r="P2115" s="0" t="s">
        <v>410</v>
      </c>
      <c r="Q2115" s="120"/>
      <c r="R2115" s="0" t="s">
        <v>16</v>
      </c>
      <c r="S2115" s="0" t="s">
        <v>201</v>
      </c>
      <c r="T2115" s="0" t="s">
        <v>198</v>
      </c>
      <c r="U2115" s="131" t="s">
        <v>239</v>
      </c>
      <c r="V2115" s="0" t="s">
        <v>1790</v>
      </c>
      <c r="W2115" s="110" t="s">
        <v>204</v>
      </c>
      <c r="X2115" s="130" t="n">
        <v>1992</v>
      </c>
      <c r="Y2115" s="130" t="s">
        <v>240</v>
      </c>
      <c r="Z2115" s="130" t="s">
        <v>221</v>
      </c>
      <c r="AA2115" s="122" t="s">
        <v>200</v>
      </c>
      <c r="AB2115" s="131" t="s">
        <v>2368</v>
      </c>
      <c r="AC2115" s="131" t="s">
        <v>9448</v>
      </c>
      <c r="AD2115" s="130" t="s">
        <v>198</v>
      </c>
      <c r="AE2115" s="111" t="s">
        <v>222</v>
      </c>
      <c r="AI2115" s="111" t="s">
        <v>207</v>
      </c>
      <c r="AK2115" s="111" t="str">
        <f aca="false">(AB2115)</f>
        <v>Argonaut games</v>
      </c>
      <c r="AM2115" s="111" t="n">
        <f aca="false">X2115</f>
        <v>1992</v>
      </c>
      <c r="AN2115" s="111" t="s">
        <v>263</v>
      </c>
      <c r="AO2115" s="131"/>
      <c r="AQ2115" s="0" t="s">
        <v>13410</v>
      </c>
      <c r="AR2115" s="0" t="s">
        <v>200</v>
      </c>
      <c r="AV2115" s="0" t="s">
        <v>9960</v>
      </c>
      <c r="AZ2115" s="131" t="s">
        <v>13411</v>
      </c>
      <c r="BA2115" s="124" t="s">
        <v>200</v>
      </c>
      <c r="BB2115" s="0" t="s">
        <v>210</v>
      </c>
      <c r="BC2115" s="0" t="s">
        <v>13412</v>
      </c>
      <c r="BE2115" s="0" t="s">
        <v>13412</v>
      </c>
      <c r="BG2115" s="125"/>
      <c r="BH2115" s="0" t="s">
        <v>253</v>
      </c>
      <c r="BI2115" s="112" t="n">
        <v>4902370501490</v>
      </c>
      <c r="BJ2115" s="126"/>
      <c r="BK2115" s="131" t="s">
        <v>215</v>
      </c>
      <c r="BL2115" s="112" t="n">
        <v>4</v>
      </c>
      <c r="BM2115" s="112" t="n">
        <v>4</v>
      </c>
      <c r="BN2115" s="112" t="n">
        <v>4</v>
      </c>
      <c r="BO2115" s="111" t="n">
        <v>20</v>
      </c>
      <c r="BP2115" s="125"/>
      <c r="BQ2115" s="127" t="s">
        <v>216</v>
      </c>
    </row>
    <row r="2116" customFormat="false" ht="13.8" hidden="false" customHeight="false" outlineLevel="0" collapsed="false">
      <c r="A2116" s="131" t="s">
        <v>13413</v>
      </c>
      <c r="B2116" s="0" t="s">
        <v>13350</v>
      </c>
      <c r="C2116" s="131" t="s">
        <v>369</v>
      </c>
      <c r="D2116" s="131" t="s">
        <v>193</v>
      </c>
      <c r="E2116" s="0" t="s">
        <v>313</v>
      </c>
      <c r="F2116" s="0" t="s">
        <v>314</v>
      </c>
      <c r="G2116" s="0" t="s">
        <v>196</v>
      </c>
      <c r="H2116" s="0" t="s">
        <v>400</v>
      </c>
      <c r="I2116" s="131" t="s">
        <v>401</v>
      </c>
      <c r="J2116" s="130" t="n">
        <v>1</v>
      </c>
      <c r="K2116" s="131" t="s">
        <v>198</v>
      </c>
      <c r="L2116" s="0" t="s">
        <v>198</v>
      </c>
      <c r="M2116" s="0" t="s">
        <v>199</v>
      </c>
      <c r="O2116" s="0" t="s">
        <v>200</v>
      </c>
      <c r="Q2116" s="120" t="s">
        <v>200</v>
      </c>
      <c r="R2116" s="0" t="s">
        <v>16</v>
      </c>
      <c r="S2116" s="131" t="s">
        <v>201</v>
      </c>
      <c r="T2116" s="0" t="s">
        <v>198</v>
      </c>
      <c r="U2116" s="131" t="s">
        <v>202</v>
      </c>
      <c r="V2116" s="0" t="s">
        <v>1790</v>
      </c>
      <c r="W2116" s="110" t="s">
        <v>204</v>
      </c>
      <c r="X2116" s="130" t="n">
        <v>1997</v>
      </c>
      <c r="Y2116" s="130"/>
      <c r="Z2116" s="130" t="s">
        <v>198</v>
      </c>
      <c r="AA2116" s="122" t="s">
        <v>200</v>
      </c>
      <c r="AB2116" s="131" t="s">
        <v>9448</v>
      </c>
      <c r="AC2116" s="131" t="s">
        <v>9448</v>
      </c>
      <c r="AD2116" s="130" t="n">
        <v>1997</v>
      </c>
      <c r="AE2116" s="111" t="s">
        <v>222</v>
      </c>
      <c r="AH2116" s="111" t="s">
        <v>914</v>
      </c>
      <c r="AI2116" s="111" t="s">
        <v>294</v>
      </c>
      <c r="AJ2116" s="111" t="s">
        <v>13414</v>
      </c>
      <c r="AK2116" s="111" t="s">
        <v>9448</v>
      </c>
      <c r="AM2116" s="111" t="s">
        <v>849</v>
      </c>
      <c r="AN2116" s="111" t="s">
        <v>208</v>
      </c>
      <c r="AO2116" s="131"/>
      <c r="AS2116" s="0" t="s">
        <v>13415</v>
      </c>
      <c r="AV2116" s="0" t="s">
        <v>13416</v>
      </c>
      <c r="AW2116" s="0" t="s">
        <v>200</v>
      </c>
      <c r="AZ2116" s="131" t="s">
        <v>13417</v>
      </c>
      <c r="BA2116" s="124" t="s">
        <v>200</v>
      </c>
      <c r="BB2116" s="0" t="s">
        <v>248</v>
      </c>
      <c r="BC2116" s="104" t="s">
        <v>13418</v>
      </c>
      <c r="BE2116" s="0" t="s">
        <v>13419</v>
      </c>
      <c r="BG2116" s="125" t="s">
        <v>200</v>
      </c>
      <c r="BH2116" s="0" t="s">
        <v>2068</v>
      </c>
      <c r="BI2116" s="112" t="s">
        <v>198</v>
      </c>
      <c r="BJ2116" s="126" t="s">
        <v>200</v>
      </c>
      <c r="BK2116" s="0" t="s">
        <v>2069</v>
      </c>
      <c r="BL2116" s="112" t="n">
        <v>4</v>
      </c>
      <c r="BM2116" s="112" t="s">
        <v>66</v>
      </c>
      <c r="BN2116" s="112" t="s">
        <v>66</v>
      </c>
      <c r="BO2116" s="111" t="n">
        <v>20</v>
      </c>
      <c r="BP2116" s="125" t="s">
        <v>200</v>
      </c>
      <c r="BQ2116" s="127" t="s">
        <v>216</v>
      </c>
    </row>
    <row r="2117" customFormat="false" ht="13.8" hidden="false" customHeight="false" outlineLevel="0" collapsed="false">
      <c r="A2117" s="131" t="s">
        <v>13420</v>
      </c>
      <c r="B2117" s="0" t="s">
        <v>13350</v>
      </c>
      <c r="C2117" s="131" t="s">
        <v>369</v>
      </c>
      <c r="D2117" s="131" t="s">
        <v>193</v>
      </c>
      <c r="E2117" s="0" t="s">
        <v>313</v>
      </c>
      <c r="F2117" s="0" t="s">
        <v>314</v>
      </c>
      <c r="G2117" s="0" t="s">
        <v>196</v>
      </c>
      <c r="H2117" s="0" t="s">
        <v>400</v>
      </c>
      <c r="I2117" s="131" t="s">
        <v>401</v>
      </c>
      <c r="J2117" s="130" t="n">
        <v>1</v>
      </c>
      <c r="K2117" s="131" t="s">
        <v>198</v>
      </c>
      <c r="L2117" s="0" t="s">
        <v>198</v>
      </c>
      <c r="M2117" s="0" t="s">
        <v>199</v>
      </c>
      <c r="O2117" s="0" t="s">
        <v>200</v>
      </c>
      <c r="Q2117" s="120" t="s">
        <v>200</v>
      </c>
      <c r="R2117" s="0" t="s">
        <v>16</v>
      </c>
      <c r="S2117" s="131" t="s">
        <v>201</v>
      </c>
      <c r="T2117" s="0" t="s">
        <v>198</v>
      </c>
      <c r="U2117" s="131" t="s">
        <v>202</v>
      </c>
      <c r="V2117" s="0" t="s">
        <v>1790</v>
      </c>
      <c r="W2117" s="110" t="s">
        <v>204</v>
      </c>
      <c r="X2117" s="130" t="n">
        <v>1997</v>
      </c>
      <c r="Y2117" s="130"/>
      <c r="Z2117" s="130" t="s">
        <v>198</v>
      </c>
      <c r="AA2117" s="122" t="s">
        <v>200</v>
      </c>
      <c r="AB2117" s="131" t="s">
        <v>8947</v>
      </c>
      <c r="AC2117" s="131" t="s">
        <v>9448</v>
      </c>
      <c r="AD2117" s="130" t="n">
        <v>1997</v>
      </c>
      <c r="AE2117" s="111" t="s">
        <v>222</v>
      </c>
      <c r="AH2117" s="111" t="s">
        <v>914</v>
      </c>
      <c r="AI2117" s="111" t="s">
        <v>294</v>
      </c>
      <c r="AJ2117" s="111" t="s">
        <v>13414</v>
      </c>
      <c r="AK2117" s="111" t="s">
        <v>9448</v>
      </c>
      <c r="AM2117" s="111" t="s">
        <v>849</v>
      </c>
      <c r="AN2117" s="111" t="s">
        <v>208</v>
      </c>
      <c r="AO2117" s="131"/>
      <c r="AS2117" s="0" t="s">
        <v>13415</v>
      </c>
      <c r="AV2117" s="0" t="s">
        <v>13416</v>
      </c>
      <c r="AW2117" s="0" t="s">
        <v>200</v>
      </c>
      <c r="AZ2117" s="131" t="s">
        <v>13421</v>
      </c>
      <c r="BA2117" s="124" t="s">
        <v>200</v>
      </c>
      <c r="BB2117" s="0" t="s">
        <v>248</v>
      </c>
      <c r="BC2117" s="104" t="s">
        <v>13422</v>
      </c>
      <c r="BE2117" s="0" t="s">
        <v>13423</v>
      </c>
      <c r="BG2117" s="125" t="s">
        <v>200</v>
      </c>
      <c r="BH2117" s="0" t="s">
        <v>2068</v>
      </c>
      <c r="BI2117" s="112" t="s">
        <v>198</v>
      </c>
      <c r="BJ2117" s="126" t="s">
        <v>200</v>
      </c>
      <c r="BK2117" s="0" t="s">
        <v>2069</v>
      </c>
      <c r="BL2117" s="112" t="n">
        <v>4</v>
      </c>
      <c r="BM2117" s="112" t="s">
        <v>66</v>
      </c>
      <c r="BN2117" s="112" t="s">
        <v>66</v>
      </c>
      <c r="BO2117" s="111" t="n">
        <v>20</v>
      </c>
      <c r="BP2117" s="125" t="s">
        <v>200</v>
      </c>
      <c r="BQ2117" s="127" t="s">
        <v>216</v>
      </c>
    </row>
    <row r="2118" customFormat="false" ht="13.8" hidden="false" customHeight="false" outlineLevel="0" collapsed="false">
      <c r="A2118" s="0" t="s">
        <v>13424</v>
      </c>
      <c r="B2118" s="0" t="s">
        <v>13350</v>
      </c>
      <c r="C2118" s="131" t="s">
        <v>369</v>
      </c>
      <c r="D2118" s="131" t="s">
        <v>193</v>
      </c>
      <c r="E2118" s="0" t="s">
        <v>313</v>
      </c>
      <c r="F2118" s="0" t="s">
        <v>314</v>
      </c>
      <c r="G2118" s="0" t="s">
        <v>196</v>
      </c>
      <c r="H2118" s="0" t="s">
        <v>400</v>
      </c>
      <c r="I2118" s="131" t="s">
        <v>401</v>
      </c>
      <c r="J2118" s="130" t="n">
        <v>1</v>
      </c>
      <c r="K2118" s="131" t="s">
        <v>198</v>
      </c>
      <c r="L2118" s="0" t="s">
        <v>198</v>
      </c>
      <c r="M2118" s="0" t="s">
        <v>199</v>
      </c>
      <c r="O2118" s="0" t="s">
        <v>200</v>
      </c>
      <c r="Q2118" s="120" t="s">
        <v>200</v>
      </c>
      <c r="R2118" s="0" t="s">
        <v>16</v>
      </c>
      <c r="S2118" s="131" t="s">
        <v>201</v>
      </c>
      <c r="T2118" s="0" t="s">
        <v>198</v>
      </c>
      <c r="U2118" s="131" t="s">
        <v>202</v>
      </c>
      <c r="V2118" s="0" t="s">
        <v>1790</v>
      </c>
      <c r="W2118" s="110" t="s">
        <v>204</v>
      </c>
      <c r="X2118" s="130" t="n">
        <v>1999</v>
      </c>
      <c r="Y2118" s="130"/>
      <c r="Z2118" s="130" t="s">
        <v>198</v>
      </c>
      <c r="AA2118" s="122" t="s">
        <v>200</v>
      </c>
      <c r="AB2118" s="131" t="s">
        <v>8947</v>
      </c>
      <c r="AC2118" s="131" t="s">
        <v>9448</v>
      </c>
      <c r="AD2118" s="130" t="n">
        <v>1999</v>
      </c>
      <c r="AE2118" s="111" t="s">
        <v>222</v>
      </c>
      <c r="AH2118" s="111" t="s">
        <v>914</v>
      </c>
      <c r="AI2118" s="111" t="s">
        <v>294</v>
      </c>
      <c r="AJ2118" s="111" t="s">
        <v>13414</v>
      </c>
      <c r="AK2118" s="111" t="s">
        <v>9448</v>
      </c>
      <c r="AM2118" s="111" t="s">
        <v>849</v>
      </c>
      <c r="AN2118" s="111" t="s">
        <v>208</v>
      </c>
      <c r="AO2118" s="131" t="s">
        <v>13387</v>
      </c>
      <c r="AP2118" s="0" t="s">
        <v>200</v>
      </c>
      <c r="AS2118" s="0" t="s">
        <v>13415</v>
      </c>
      <c r="AV2118" s="0" t="s">
        <v>9450</v>
      </c>
      <c r="AZ2118" s="131" t="s">
        <v>13425</v>
      </c>
      <c r="BA2118" s="124" t="s">
        <v>200</v>
      </c>
      <c r="BB2118" s="0" t="s">
        <v>248</v>
      </c>
      <c r="BC2118" s="104" t="s">
        <v>13426</v>
      </c>
      <c r="BE2118" s="0" t="s">
        <v>13427</v>
      </c>
      <c r="BF2118" s="131"/>
      <c r="BG2118" s="125" t="s">
        <v>200</v>
      </c>
      <c r="BH2118" s="0" t="s">
        <v>2068</v>
      </c>
      <c r="BI2118" s="112" t="s">
        <v>198</v>
      </c>
      <c r="BJ2118" s="126" t="s">
        <v>200</v>
      </c>
      <c r="BK2118" s="0" t="s">
        <v>2069</v>
      </c>
      <c r="BL2118" s="112" t="n">
        <v>4</v>
      </c>
      <c r="BM2118" s="112" t="s">
        <v>66</v>
      </c>
      <c r="BN2118" s="112" t="s">
        <v>66</v>
      </c>
      <c r="BO2118" s="111" t="n">
        <v>20</v>
      </c>
      <c r="BP2118" s="125" t="s">
        <v>200</v>
      </c>
      <c r="BQ2118" s="127" t="s">
        <v>216</v>
      </c>
      <c r="BR2118" s="131"/>
      <c r="BT2118" s="131"/>
      <c r="BV2118" s="131"/>
      <c r="BX2118" s="131"/>
      <c r="BZ2118" s="131"/>
      <c r="CB2118" s="131"/>
      <c r="CD2118" s="131"/>
      <c r="CF2118" s="131"/>
      <c r="CH2118" s="131"/>
      <c r="CJ2118" s="131"/>
      <c r="CL2118" s="131"/>
      <c r="CN2118" s="131"/>
      <c r="CP2118" s="131"/>
      <c r="CR2118" s="131"/>
      <c r="CT2118" s="131"/>
      <c r="CV2118" s="131"/>
      <c r="CX2118" s="131"/>
      <c r="CZ2118" s="131"/>
      <c r="DB2118" s="131"/>
      <c r="DD2118" s="131"/>
      <c r="DF2118" s="131"/>
      <c r="DH2118" s="131"/>
      <c r="DJ2118" s="131"/>
      <c r="DL2118" s="131"/>
      <c r="DN2118" s="131"/>
      <c r="DP2118" s="131"/>
      <c r="DR2118" s="131"/>
      <c r="DT2118" s="131"/>
      <c r="DV2118" s="131"/>
      <c r="DX2118" s="131"/>
      <c r="DZ2118" s="131"/>
      <c r="EB2118" s="131"/>
      <c r="ED2118" s="131"/>
      <c r="EF2118" s="131"/>
      <c r="EH2118" s="131"/>
      <c r="EJ2118" s="131"/>
      <c r="EL2118" s="131"/>
      <c r="EN2118" s="131"/>
      <c r="EP2118" s="131"/>
      <c r="ER2118" s="131"/>
      <c r="ET2118" s="131"/>
      <c r="EV2118" s="131"/>
      <c r="EX2118" s="131"/>
      <c r="EZ2118" s="131"/>
      <c r="FB2118" s="131"/>
      <c r="FD2118" s="131"/>
      <c r="FF2118" s="131"/>
      <c r="FH2118" s="131"/>
      <c r="FJ2118" s="131"/>
      <c r="FL2118" s="131"/>
      <c r="FN2118" s="131"/>
      <c r="FP2118" s="131"/>
      <c r="FR2118" s="131"/>
      <c r="FT2118" s="131"/>
      <c r="FV2118" s="131"/>
      <c r="FX2118" s="131"/>
      <c r="FZ2118" s="131"/>
      <c r="GB2118" s="131"/>
      <c r="GD2118" s="131"/>
      <c r="GF2118" s="131"/>
      <c r="GH2118" s="131"/>
      <c r="GJ2118" s="131"/>
      <c r="GL2118" s="131"/>
      <c r="GN2118" s="131"/>
      <c r="GP2118" s="131"/>
      <c r="GR2118" s="131"/>
      <c r="GT2118" s="131"/>
      <c r="GV2118" s="131"/>
      <c r="GX2118" s="131"/>
      <c r="GZ2118" s="131"/>
      <c r="HB2118" s="131"/>
      <c r="HD2118" s="131"/>
      <c r="HF2118" s="131"/>
      <c r="HH2118" s="131"/>
      <c r="HJ2118" s="131"/>
      <c r="HL2118" s="131"/>
      <c r="HN2118" s="131"/>
      <c r="HP2118" s="131"/>
      <c r="HR2118" s="131"/>
      <c r="HT2118" s="131"/>
      <c r="HV2118" s="131"/>
      <c r="HX2118" s="131"/>
      <c r="HZ2118" s="131"/>
      <c r="IB2118" s="131"/>
      <c r="ID2118" s="131"/>
      <c r="IF2118" s="131"/>
      <c r="IH2118" s="131"/>
      <c r="IJ2118" s="131"/>
      <c r="IL2118" s="131"/>
      <c r="IN2118" s="131"/>
      <c r="IP2118" s="131"/>
      <c r="IR2118" s="131"/>
      <c r="IT2118" s="131"/>
      <c r="IV2118" s="131"/>
      <c r="IX2118" s="131"/>
      <c r="IZ2118" s="131"/>
      <c r="JB2118" s="131"/>
      <c r="JD2118" s="131"/>
      <c r="JF2118" s="131"/>
      <c r="JH2118" s="131"/>
      <c r="JJ2118" s="131"/>
      <c r="JL2118" s="131"/>
      <c r="JN2118" s="131"/>
      <c r="JP2118" s="131"/>
      <c r="JR2118" s="131"/>
      <c r="JT2118" s="131"/>
      <c r="JV2118" s="131"/>
      <c r="JX2118" s="131"/>
      <c r="JZ2118" s="131"/>
      <c r="KB2118" s="131"/>
      <c r="KD2118" s="131"/>
      <c r="KF2118" s="131"/>
      <c r="KH2118" s="131"/>
      <c r="KJ2118" s="131"/>
      <c r="KL2118" s="131"/>
      <c r="KN2118" s="131"/>
      <c r="KP2118" s="131"/>
      <c r="KR2118" s="131"/>
      <c r="KT2118" s="131"/>
      <c r="KV2118" s="131"/>
      <c r="KX2118" s="131"/>
      <c r="KZ2118" s="131"/>
      <c r="LB2118" s="131"/>
      <c r="LD2118" s="131"/>
      <c r="LF2118" s="131"/>
      <c r="LH2118" s="131"/>
      <c r="LJ2118" s="131"/>
      <c r="LL2118" s="131"/>
      <c r="LN2118" s="131"/>
      <c r="LP2118" s="131"/>
      <c r="LR2118" s="131"/>
      <c r="LT2118" s="131"/>
      <c r="LV2118" s="131"/>
      <c r="LX2118" s="131"/>
      <c r="LZ2118" s="131"/>
      <c r="MB2118" s="131"/>
      <c r="MD2118" s="131"/>
      <c r="MF2118" s="131"/>
      <c r="MH2118" s="131"/>
      <c r="MJ2118" s="131"/>
      <c r="ML2118" s="131"/>
      <c r="MN2118" s="131"/>
      <c r="MP2118" s="131"/>
      <c r="MR2118" s="131"/>
      <c r="MT2118" s="131"/>
      <c r="MV2118" s="131"/>
      <c r="MX2118" s="131"/>
      <c r="MZ2118" s="131"/>
      <c r="NB2118" s="131"/>
      <c r="ND2118" s="131"/>
      <c r="NF2118" s="131"/>
      <c r="NH2118" s="131"/>
      <c r="NJ2118" s="131"/>
      <c r="NL2118" s="131"/>
      <c r="NN2118" s="131"/>
      <c r="NP2118" s="131"/>
      <c r="NR2118" s="131"/>
      <c r="NT2118" s="131"/>
      <c r="NV2118" s="131"/>
      <c r="NX2118" s="131"/>
      <c r="NZ2118" s="131"/>
      <c r="OB2118" s="131"/>
      <c r="OD2118" s="131"/>
      <c r="OF2118" s="131"/>
      <c r="OH2118" s="131"/>
      <c r="OJ2118" s="131"/>
      <c r="OL2118" s="131"/>
      <c r="ON2118" s="131"/>
      <c r="OP2118" s="131"/>
      <c r="OR2118" s="131"/>
      <c r="OT2118" s="131"/>
      <c r="OV2118" s="131"/>
      <c r="OX2118" s="131"/>
      <c r="OZ2118" s="131"/>
      <c r="PB2118" s="131"/>
      <c r="PD2118" s="131"/>
      <c r="PF2118" s="131"/>
      <c r="PH2118" s="131"/>
      <c r="PJ2118" s="131"/>
      <c r="PL2118" s="131"/>
      <c r="PN2118" s="131"/>
      <c r="PP2118" s="131"/>
      <c r="PR2118" s="131"/>
      <c r="PT2118" s="131"/>
      <c r="PV2118" s="131"/>
      <c r="PX2118" s="131"/>
      <c r="PZ2118" s="131"/>
      <c r="QB2118" s="131"/>
      <c r="QD2118" s="131"/>
      <c r="QF2118" s="131"/>
      <c r="QH2118" s="131"/>
      <c r="QJ2118" s="131"/>
      <c r="QL2118" s="131"/>
      <c r="QN2118" s="131"/>
      <c r="QP2118" s="131"/>
      <c r="QR2118" s="131"/>
      <c r="QT2118" s="131"/>
      <c r="QV2118" s="131"/>
      <c r="QX2118" s="131"/>
      <c r="QZ2118" s="131"/>
      <c r="RB2118" s="131"/>
      <c r="RD2118" s="131"/>
      <c r="RF2118" s="131"/>
      <c r="RH2118" s="131"/>
      <c r="RJ2118" s="131"/>
      <c r="RL2118" s="131"/>
      <c r="RN2118" s="131"/>
      <c r="RP2118" s="131"/>
      <c r="RR2118" s="131"/>
      <c r="RT2118" s="131"/>
      <c r="RV2118" s="131"/>
      <c r="RX2118" s="131"/>
      <c r="RZ2118" s="131"/>
      <c r="SB2118" s="131"/>
      <c r="SD2118" s="131"/>
      <c r="SF2118" s="131"/>
      <c r="SH2118" s="131"/>
      <c r="SJ2118" s="131"/>
      <c r="SL2118" s="131"/>
      <c r="SN2118" s="131"/>
      <c r="SP2118" s="131"/>
      <c r="SR2118" s="131"/>
      <c r="ST2118" s="131"/>
      <c r="SV2118" s="131"/>
      <c r="SX2118" s="131"/>
      <c r="SZ2118" s="131"/>
      <c r="TB2118" s="131"/>
      <c r="TD2118" s="131"/>
      <c r="TF2118" s="131"/>
      <c r="TH2118" s="131"/>
      <c r="TJ2118" s="131"/>
      <c r="TL2118" s="131"/>
      <c r="TN2118" s="131"/>
      <c r="TP2118" s="131"/>
      <c r="TR2118" s="131"/>
      <c r="TT2118" s="131"/>
      <c r="TV2118" s="131"/>
      <c r="TX2118" s="131"/>
      <c r="TZ2118" s="131"/>
      <c r="UB2118" s="131"/>
      <c r="UD2118" s="131"/>
      <c r="UF2118" s="131"/>
      <c r="UH2118" s="131"/>
      <c r="UJ2118" s="131"/>
      <c r="UL2118" s="131"/>
      <c r="UN2118" s="131"/>
      <c r="UP2118" s="131"/>
      <c r="UR2118" s="131"/>
      <c r="UT2118" s="131"/>
      <c r="UV2118" s="131"/>
      <c r="UX2118" s="131"/>
      <c r="UZ2118" s="131"/>
      <c r="VB2118" s="131"/>
      <c r="VD2118" s="131"/>
      <c r="VF2118" s="131"/>
      <c r="VH2118" s="131"/>
      <c r="VJ2118" s="131"/>
      <c r="VL2118" s="131"/>
      <c r="VN2118" s="131"/>
      <c r="VP2118" s="131"/>
      <c r="VR2118" s="131"/>
      <c r="VT2118" s="131"/>
      <c r="VV2118" s="131"/>
      <c r="VX2118" s="131"/>
      <c r="VZ2118" s="131"/>
      <c r="WB2118" s="131"/>
      <c r="WD2118" s="131"/>
      <c r="WF2118" s="131"/>
      <c r="WH2118" s="131"/>
      <c r="WJ2118" s="131"/>
      <c r="WL2118" s="131"/>
      <c r="WN2118" s="131"/>
      <c r="WP2118" s="131"/>
      <c r="WR2118" s="131"/>
      <c r="WT2118" s="131"/>
      <c r="WV2118" s="131"/>
      <c r="WX2118" s="131"/>
      <c r="WZ2118" s="131"/>
      <c r="XB2118" s="131"/>
      <c r="XD2118" s="131"/>
      <c r="XF2118" s="131"/>
      <c r="XH2118" s="131"/>
      <c r="XJ2118" s="131"/>
      <c r="XL2118" s="131"/>
      <c r="XN2118" s="131"/>
      <c r="XP2118" s="131"/>
      <c r="XR2118" s="131"/>
      <c r="XT2118" s="131"/>
      <c r="XV2118" s="131"/>
      <c r="XX2118" s="131"/>
      <c r="XZ2118" s="131"/>
      <c r="YB2118" s="131"/>
      <c r="YD2118" s="131"/>
      <c r="YF2118" s="131"/>
      <c r="YH2118" s="131"/>
      <c r="YJ2118" s="131"/>
      <c r="YL2118" s="131"/>
      <c r="YN2118" s="131"/>
      <c r="YP2118" s="131"/>
      <c r="YR2118" s="131"/>
      <c r="YT2118" s="131"/>
      <c r="YV2118" s="131"/>
      <c r="YX2118" s="131"/>
      <c r="YZ2118" s="131"/>
      <c r="ZB2118" s="131"/>
      <c r="ZD2118" s="131"/>
      <c r="ZF2118" s="131"/>
      <c r="ZH2118" s="131"/>
      <c r="ZJ2118" s="131"/>
      <c r="ZL2118" s="131"/>
      <c r="ZN2118" s="131"/>
      <c r="ZP2118" s="131"/>
      <c r="ZR2118" s="131"/>
      <c r="ZT2118" s="131"/>
      <c r="ZV2118" s="131"/>
      <c r="ZX2118" s="131"/>
      <c r="ZZ2118" s="131"/>
      <c r="AAB2118" s="131"/>
      <c r="AAD2118" s="131"/>
      <c r="AAF2118" s="131"/>
      <c r="AAH2118" s="131"/>
      <c r="AAJ2118" s="131"/>
      <c r="AAL2118" s="131"/>
      <c r="AAN2118" s="131"/>
      <c r="AAP2118" s="131"/>
      <c r="AAR2118" s="131"/>
      <c r="AAT2118" s="131"/>
      <c r="AAV2118" s="131"/>
      <c r="AAX2118" s="131"/>
      <c r="AAZ2118" s="131"/>
      <c r="ABB2118" s="131"/>
      <c r="ABD2118" s="131"/>
      <c r="ABF2118" s="131"/>
      <c r="ABH2118" s="131"/>
      <c r="ABJ2118" s="131"/>
      <c r="ABL2118" s="131"/>
      <c r="ABN2118" s="131"/>
      <c r="ABP2118" s="131"/>
      <c r="ABR2118" s="131"/>
      <c r="ABT2118" s="131"/>
      <c r="ABV2118" s="131"/>
      <c r="ABX2118" s="131"/>
      <c r="ABZ2118" s="131"/>
      <c r="ACB2118" s="131"/>
      <c r="ACD2118" s="131"/>
      <c r="ACF2118" s="131"/>
      <c r="ACH2118" s="131"/>
      <c r="ACJ2118" s="131"/>
      <c r="ACL2118" s="131"/>
      <c r="ACN2118" s="131"/>
      <c r="ACP2118" s="131"/>
      <c r="ACR2118" s="131"/>
      <c r="ACT2118" s="131"/>
      <c r="ACV2118" s="131"/>
      <c r="ACX2118" s="131"/>
      <c r="ACZ2118" s="131"/>
      <c r="ADB2118" s="131"/>
      <c r="ADD2118" s="131"/>
      <c r="ADF2118" s="131"/>
      <c r="ADH2118" s="131"/>
      <c r="ADJ2118" s="131"/>
      <c r="ADL2118" s="131"/>
      <c r="ADN2118" s="131"/>
      <c r="ADP2118" s="131"/>
      <c r="ADR2118" s="131"/>
      <c r="ADT2118" s="131"/>
      <c r="ADV2118" s="131"/>
      <c r="ADX2118" s="131"/>
      <c r="ADZ2118" s="131"/>
      <c r="AEB2118" s="131"/>
      <c r="AED2118" s="131"/>
      <c r="AEF2118" s="131"/>
      <c r="AEH2118" s="131"/>
      <c r="AEJ2118" s="131"/>
      <c r="AEL2118" s="131"/>
      <c r="AEN2118" s="131"/>
      <c r="AEP2118" s="131"/>
      <c r="AER2118" s="131"/>
      <c r="AET2118" s="131"/>
      <c r="AEV2118" s="131"/>
      <c r="AEX2118" s="131"/>
      <c r="AEZ2118" s="131"/>
      <c r="AFB2118" s="131"/>
      <c r="AFD2118" s="131"/>
      <c r="AFF2118" s="131"/>
      <c r="AFH2118" s="131"/>
      <c r="AFJ2118" s="131"/>
      <c r="AFL2118" s="131"/>
      <c r="AFN2118" s="131"/>
      <c r="AFP2118" s="131"/>
      <c r="AFR2118" s="131"/>
      <c r="AFT2118" s="131"/>
      <c r="AFV2118" s="131"/>
      <c r="AFX2118" s="131"/>
      <c r="AFZ2118" s="131"/>
      <c r="AGB2118" s="131"/>
      <c r="AGD2118" s="131"/>
      <c r="AGF2118" s="131"/>
      <c r="AGH2118" s="131"/>
      <c r="AGJ2118" s="131"/>
      <c r="AGL2118" s="131"/>
      <c r="AGN2118" s="131"/>
      <c r="AGP2118" s="131"/>
      <c r="AGR2118" s="131"/>
      <c r="AGT2118" s="131"/>
      <c r="AGV2118" s="131"/>
      <c r="AGX2118" s="131"/>
      <c r="AGZ2118" s="131"/>
      <c r="AHB2118" s="131"/>
      <c r="AHD2118" s="131"/>
      <c r="AHF2118" s="131"/>
      <c r="AHH2118" s="131"/>
      <c r="AHJ2118" s="131"/>
      <c r="AHL2118" s="131"/>
      <c r="AHN2118" s="131"/>
      <c r="AHP2118" s="131"/>
      <c r="AHR2118" s="131"/>
      <c r="AHT2118" s="131"/>
      <c r="AHV2118" s="131"/>
      <c r="AHX2118" s="131"/>
      <c r="AHZ2118" s="131"/>
      <c r="AIB2118" s="131"/>
      <c r="AID2118" s="131"/>
      <c r="AIF2118" s="131"/>
      <c r="AIH2118" s="131"/>
      <c r="AIJ2118" s="131"/>
      <c r="AIL2118" s="131"/>
      <c r="AIN2118" s="131"/>
      <c r="AIP2118" s="131"/>
      <c r="AIR2118" s="131"/>
      <c r="AIT2118" s="131"/>
      <c r="AIV2118" s="131"/>
      <c r="AIX2118" s="131"/>
      <c r="AIZ2118" s="131"/>
      <c r="AJB2118" s="131"/>
      <c r="AJD2118" s="131"/>
      <c r="AJF2118" s="131"/>
      <c r="AJH2118" s="131"/>
      <c r="AJJ2118" s="131"/>
      <c r="AJL2118" s="131"/>
      <c r="AJN2118" s="131"/>
      <c r="AJP2118" s="131"/>
      <c r="AJR2118" s="131"/>
      <c r="AJT2118" s="131"/>
      <c r="AJV2118" s="131"/>
      <c r="AJX2118" s="131"/>
      <c r="AJZ2118" s="131"/>
      <c r="AKB2118" s="131"/>
      <c r="AKD2118" s="131"/>
      <c r="AKF2118" s="131"/>
      <c r="AKH2118" s="131"/>
      <c r="AKJ2118" s="131"/>
      <c r="AKL2118" s="131"/>
      <c r="AKN2118" s="131"/>
      <c r="AKP2118" s="131"/>
      <c r="AKR2118" s="131"/>
      <c r="AKT2118" s="131"/>
      <c r="AKV2118" s="131"/>
      <c r="AKX2118" s="131"/>
      <c r="AKZ2118" s="131"/>
      <c r="ALB2118" s="131"/>
      <c r="ALD2118" s="131"/>
      <c r="ALF2118" s="131"/>
      <c r="ALH2118" s="131"/>
      <c r="ALJ2118" s="131"/>
      <c r="ALL2118" s="131"/>
      <c r="ALN2118" s="131"/>
      <c r="ALP2118" s="131"/>
      <c r="ALR2118" s="131"/>
      <c r="ALT2118" s="131"/>
      <c r="ALV2118" s="131"/>
      <c r="ALX2118" s="131"/>
      <c r="ALZ2118" s="131"/>
      <c r="AMB2118" s="131"/>
      <c r="AMD2118" s="131"/>
      <c r="AMF2118" s="131"/>
      <c r="AMH2118" s="131"/>
    </row>
    <row r="2119" customFormat="false" ht="13.8" hidden="false" customHeight="false" outlineLevel="0" collapsed="false">
      <c r="A2119" s="0" t="s">
        <v>13428</v>
      </c>
      <c r="B2119" s="0" t="s">
        <v>13350</v>
      </c>
      <c r="C2119" s="131" t="s">
        <v>369</v>
      </c>
      <c r="D2119" s="131" t="s">
        <v>193</v>
      </c>
      <c r="E2119" s="0" t="s">
        <v>313</v>
      </c>
      <c r="F2119" s="0" t="s">
        <v>314</v>
      </c>
      <c r="G2119" s="0" t="s">
        <v>196</v>
      </c>
      <c r="H2119" s="0" t="s">
        <v>400</v>
      </c>
      <c r="I2119" s="131" t="s">
        <v>401</v>
      </c>
      <c r="J2119" s="111" t="n">
        <v>1</v>
      </c>
      <c r="K2119" s="0" t="s">
        <v>1441</v>
      </c>
      <c r="L2119" s="0" t="s">
        <v>392</v>
      </c>
      <c r="M2119" s="0" t="s">
        <v>199</v>
      </c>
      <c r="O2119" s="0" t="s">
        <v>200</v>
      </c>
      <c r="Q2119" s="120" t="s">
        <v>200</v>
      </c>
      <c r="R2119" s="0" t="s">
        <v>16</v>
      </c>
      <c r="S2119" s="131" t="s">
        <v>201</v>
      </c>
      <c r="T2119" s="0" t="s">
        <v>198</v>
      </c>
      <c r="U2119" s="131" t="s">
        <v>202</v>
      </c>
      <c r="V2119" s="0" t="s">
        <v>1790</v>
      </c>
      <c r="W2119" s="110" t="s">
        <v>204</v>
      </c>
      <c r="X2119" s="130" t="n">
        <v>2000</v>
      </c>
      <c r="Y2119" s="130"/>
      <c r="Z2119" s="130" t="s">
        <v>198</v>
      </c>
      <c r="AA2119" s="122" t="s">
        <v>200</v>
      </c>
      <c r="AB2119" s="131" t="s">
        <v>8947</v>
      </c>
      <c r="AC2119" s="131" t="s">
        <v>9448</v>
      </c>
      <c r="AD2119" s="130" t="n">
        <v>2000</v>
      </c>
      <c r="AE2119" s="111" t="s">
        <v>222</v>
      </c>
      <c r="AH2119" s="111" t="s">
        <v>914</v>
      </c>
      <c r="AI2119" s="111" t="s">
        <v>294</v>
      </c>
      <c r="AJ2119" s="111" t="s">
        <v>13414</v>
      </c>
      <c r="AK2119" s="111" t="s">
        <v>9448</v>
      </c>
      <c r="AM2119" s="111" t="s">
        <v>849</v>
      </c>
      <c r="AN2119" s="111" t="s">
        <v>208</v>
      </c>
      <c r="AO2119" s="131" t="s">
        <v>13387</v>
      </c>
      <c r="AP2119" s="0" t="s">
        <v>200</v>
      </c>
      <c r="AS2119" s="0" t="s">
        <v>13415</v>
      </c>
      <c r="AV2119" s="0" t="s">
        <v>9450</v>
      </c>
      <c r="AZ2119" s="131" t="s">
        <v>13429</v>
      </c>
      <c r="BA2119" s="124" t="s">
        <v>200</v>
      </c>
      <c r="BB2119" s="0" t="s">
        <v>248</v>
      </c>
      <c r="BC2119" s="104" t="s">
        <v>13430</v>
      </c>
      <c r="BE2119" s="0" t="s">
        <v>13431</v>
      </c>
      <c r="BG2119" s="125" t="s">
        <v>200</v>
      </c>
      <c r="BH2119" s="0" t="s">
        <v>2068</v>
      </c>
      <c r="BI2119" s="112" t="s">
        <v>198</v>
      </c>
      <c r="BJ2119" s="126" t="s">
        <v>200</v>
      </c>
      <c r="BK2119" s="0" t="s">
        <v>2069</v>
      </c>
      <c r="BL2119" s="112" t="n">
        <v>4</v>
      </c>
      <c r="BM2119" s="112" t="s">
        <v>66</v>
      </c>
      <c r="BN2119" s="112" t="s">
        <v>66</v>
      </c>
      <c r="BO2119" s="111" t="n">
        <v>20</v>
      </c>
      <c r="BP2119" s="125" t="s">
        <v>200</v>
      </c>
      <c r="BQ2119" s="127" t="s">
        <v>216</v>
      </c>
    </row>
    <row r="2120" customFormat="false" ht="13.8" hidden="false" customHeight="false" outlineLevel="0" collapsed="false">
      <c r="A2120" s="0" t="s">
        <v>13432</v>
      </c>
      <c r="B2120" s="0" t="s">
        <v>13350</v>
      </c>
      <c r="C2120" s="0" t="s">
        <v>234</v>
      </c>
      <c r="D2120" s="0" t="s">
        <v>193</v>
      </c>
      <c r="E2120" s="0" t="s">
        <v>194</v>
      </c>
      <c r="F2120" s="0" t="s">
        <v>195</v>
      </c>
      <c r="G2120" s="0" t="s">
        <v>196</v>
      </c>
      <c r="H2120" s="0" t="s">
        <v>219</v>
      </c>
      <c r="I2120" s="131"/>
      <c r="J2120" s="130" t="n">
        <v>1</v>
      </c>
      <c r="K2120" s="131" t="s">
        <v>198</v>
      </c>
      <c r="L2120" s="0" t="s">
        <v>198</v>
      </c>
      <c r="M2120" s="0" t="s">
        <v>274</v>
      </c>
      <c r="O2120" s="0" t="s">
        <v>237</v>
      </c>
      <c r="Q2120" s="120" t="s">
        <v>200</v>
      </c>
      <c r="R2120" s="0" t="s">
        <v>16</v>
      </c>
      <c r="S2120" s="131" t="s">
        <v>201</v>
      </c>
      <c r="T2120" s="0" t="s">
        <v>198</v>
      </c>
      <c r="U2120" s="131" t="s">
        <v>202</v>
      </c>
      <c r="V2120" s="0" t="s">
        <v>1790</v>
      </c>
      <c r="W2120" s="110" t="s">
        <v>204</v>
      </c>
      <c r="X2120" s="130" t="n">
        <v>1991</v>
      </c>
      <c r="Y2120" s="130"/>
      <c r="Z2120" s="130" t="s">
        <v>221</v>
      </c>
      <c r="AA2120" s="122" t="s">
        <v>200</v>
      </c>
      <c r="AB2120" s="131" t="s">
        <v>543</v>
      </c>
      <c r="AC2120" s="131" t="s">
        <v>543</v>
      </c>
      <c r="AD2120" s="130" t="n">
        <v>1991</v>
      </c>
      <c r="AE2120" s="130" t="s">
        <v>222</v>
      </c>
      <c r="AF2120" s="130"/>
      <c r="AG2120" s="130"/>
      <c r="AH2120" s="130"/>
      <c r="AI2120" s="130" t="s">
        <v>207</v>
      </c>
      <c r="AJ2120" s="130"/>
      <c r="AK2120" s="111" t="str">
        <f aca="false">(AB2120)</f>
        <v>Capcom</v>
      </c>
      <c r="AL2120" s="0" t="s">
        <v>200</v>
      </c>
      <c r="AM2120" s="111" t="n">
        <f aca="false">AD2120</f>
        <v>1991</v>
      </c>
      <c r="AN2120" s="130" t="s">
        <v>208</v>
      </c>
      <c r="AO2120" s="131"/>
      <c r="AR2120" s="0" t="s">
        <v>224</v>
      </c>
      <c r="AS2120" s="0" t="s">
        <v>8948</v>
      </c>
      <c r="AT2120" s="0" t="s">
        <v>200</v>
      </c>
      <c r="AU2120" s="0" t="s">
        <v>332</v>
      </c>
      <c r="AV2120" s="0" t="s">
        <v>8602</v>
      </c>
      <c r="AZ2120" s="131" t="s">
        <v>13433</v>
      </c>
      <c r="BA2120" s="124" t="s">
        <v>200</v>
      </c>
      <c r="BB2120" s="0" t="s">
        <v>248</v>
      </c>
      <c r="BC2120" s="104" t="s">
        <v>979</v>
      </c>
      <c r="BD2120" s="0" t="s">
        <v>13434</v>
      </c>
      <c r="BE2120" s="0" t="s">
        <v>13435</v>
      </c>
      <c r="BG2120" s="125" t="s">
        <v>200</v>
      </c>
      <c r="BH2120" s="0" t="s">
        <v>2215</v>
      </c>
      <c r="BI2120" s="112" t="s">
        <v>198</v>
      </c>
      <c r="BJ2120" s="126" t="s">
        <v>200</v>
      </c>
      <c r="BK2120" s="131" t="s">
        <v>1284</v>
      </c>
      <c r="BL2120" s="112" t="n">
        <v>4</v>
      </c>
      <c r="BM2120" s="112" t="s">
        <v>66</v>
      </c>
      <c r="BN2120" s="112" t="s">
        <v>66</v>
      </c>
      <c r="BO2120" s="111" t="n">
        <v>20</v>
      </c>
      <c r="BP2120" s="125" t="s">
        <v>200</v>
      </c>
      <c r="BQ2120" s="127" t="s">
        <v>216</v>
      </c>
    </row>
    <row r="2121" customFormat="false" ht="13.8" hidden="false" customHeight="false" outlineLevel="0" collapsed="false">
      <c r="A2121" s="131" t="s">
        <v>13436</v>
      </c>
      <c r="B2121" s="0" t="s">
        <v>13350</v>
      </c>
      <c r="C2121" s="131" t="s">
        <v>380</v>
      </c>
      <c r="D2121" s="131" t="s">
        <v>193</v>
      </c>
      <c r="E2121" s="0" t="s">
        <v>194</v>
      </c>
      <c r="F2121" s="0" t="s">
        <v>314</v>
      </c>
      <c r="G2121" s="0" t="s">
        <v>391</v>
      </c>
      <c r="H2121" s="0" t="s">
        <v>197</v>
      </c>
      <c r="I2121" s="131"/>
      <c r="J2121" s="111" t="n">
        <v>1</v>
      </c>
      <c r="K2121" s="0" t="s">
        <v>1441</v>
      </c>
      <c r="L2121" s="0" t="s">
        <v>392</v>
      </c>
      <c r="M2121" s="0" t="s">
        <v>199</v>
      </c>
      <c r="O2121" s="0" t="s">
        <v>200</v>
      </c>
      <c r="Q2121" s="120" t="s">
        <v>200</v>
      </c>
      <c r="R2121" s="0" t="s">
        <v>16</v>
      </c>
      <c r="S2121" s="131" t="s">
        <v>201</v>
      </c>
      <c r="T2121" s="0" t="s">
        <v>198</v>
      </c>
      <c r="U2121" s="131" t="s">
        <v>285</v>
      </c>
      <c r="V2121" s="0" t="s">
        <v>1790</v>
      </c>
      <c r="W2121" s="110" t="s">
        <v>204</v>
      </c>
      <c r="X2121" s="130" t="n">
        <v>1991</v>
      </c>
      <c r="Y2121" s="130" t="s">
        <v>205</v>
      </c>
      <c r="Z2121" s="130" t="s">
        <v>198</v>
      </c>
      <c r="AA2121" s="122" t="s">
        <v>200</v>
      </c>
      <c r="AB2121" s="131" t="s">
        <v>13437</v>
      </c>
      <c r="AC2121" s="131" t="s">
        <v>9721</v>
      </c>
      <c r="AD2121" s="130" t="s">
        <v>198</v>
      </c>
      <c r="AE2121" s="130" t="s">
        <v>222</v>
      </c>
      <c r="AF2121" s="130"/>
      <c r="AG2121" s="130"/>
      <c r="AH2121" s="130"/>
      <c r="AI2121" s="130" t="s">
        <v>207</v>
      </c>
      <c r="AJ2121" s="130"/>
      <c r="AK2121" s="111" t="str">
        <f aca="false">(AB2121)</f>
        <v>Copya system</v>
      </c>
      <c r="AM2121" s="111" t="n">
        <f aca="false">X2121</f>
        <v>1991</v>
      </c>
      <c r="AN2121" s="130" t="s">
        <v>297</v>
      </c>
      <c r="AO2121" s="131"/>
      <c r="AS2121" s="0" t="s">
        <v>200</v>
      </c>
      <c r="AV2121" s="0" t="s">
        <v>200</v>
      </c>
      <c r="AZ2121" s="131" t="s">
        <v>13438</v>
      </c>
      <c r="BA2121" s="124" t="s">
        <v>200</v>
      </c>
      <c r="BB2121" s="0" t="s">
        <v>210</v>
      </c>
      <c r="BC2121" s="104" t="s">
        <v>13439</v>
      </c>
      <c r="BD2121" s="0" t="s">
        <v>2782</v>
      </c>
      <c r="BE2121" s="0" t="s">
        <v>13440</v>
      </c>
      <c r="BF2121" s="0" t="s">
        <v>200</v>
      </c>
      <c r="BG2121" s="125" t="s">
        <v>200</v>
      </c>
      <c r="BH2121" s="0" t="s">
        <v>2068</v>
      </c>
      <c r="BI2121" s="112" t="s">
        <v>198</v>
      </c>
      <c r="BJ2121" s="126" t="s">
        <v>200</v>
      </c>
      <c r="BK2121" s="0" t="s">
        <v>2069</v>
      </c>
      <c r="BL2121" s="112" t="n">
        <v>4</v>
      </c>
      <c r="BM2121" s="112" t="s">
        <v>66</v>
      </c>
      <c r="BN2121" s="112" t="s">
        <v>66</v>
      </c>
      <c r="BO2121" s="111" t="n">
        <v>20</v>
      </c>
      <c r="BP2121" s="125" t="s">
        <v>200</v>
      </c>
      <c r="BQ2121" s="127" t="s">
        <v>216</v>
      </c>
    </row>
    <row r="2122" customFormat="false" ht="13.8" hidden="false" customHeight="false" outlineLevel="0" collapsed="false">
      <c r="A2122" s="131" t="s">
        <v>13441</v>
      </c>
      <c r="B2122" s="0" t="s">
        <v>13350</v>
      </c>
      <c r="C2122" s="131" t="s">
        <v>380</v>
      </c>
      <c r="D2122" s="131" t="s">
        <v>193</v>
      </c>
      <c r="E2122" s="0" t="s">
        <v>194</v>
      </c>
      <c r="F2122" s="0" t="s">
        <v>195</v>
      </c>
      <c r="G2122" s="0" t="s">
        <v>196</v>
      </c>
      <c r="H2122" s="0" t="s">
        <v>197</v>
      </c>
      <c r="I2122" s="131"/>
      <c r="J2122" s="130" t="n">
        <v>1</v>
      </c>
      <c r="K2122" s="131" t="s">
        <v>198</v>
      </c>
      <c r="L2122" s="0" t="s">
        <v>198</v>
      </c>
      <c r="M2122" s="0" t="s">
        <v>199</v>
      </c>
      <c r="O2122" s="0" t="s">
        <v>200</v>
      </c>
      <c r="Q2122" s="120" t="s">
        <v>200</v>
      </c>
      <c r="R2122" s="0" t="s">
        <v>16</v>
      </c>
      <c r="S2122" s="131" t="s">
        <v>201</v>
      </c>
      <c r="T2122" s="0" t="s">
        <v>198</v>
      </c>
      <c r="U2122" s="131" t="s">
        <v>202</v>
      </c>
      <c r="V2122" s="0" t="s">
        <v>1790</v>
      </c>
      <c r="W2122" s="110" t="s">
        <v>204</v>
      </c>
      <c r="X2122" s="130" t="n">
        <v>1993</v>
      </c>
      <c r="Y2122" s="130"/>
      <c r="Z2122" s="130" t="s">
        <v>198</v>
      </c>
      <c r="AA2122" s="122" t="s">
        <v>200</v>
      </c>
      <c r="AB2122" s="131" t="s">
        <v>13442</v>
      </c>
      <c r="AC2122" s="131" t="s">
        <v>13443</v>
      </c>
      <c r="AD2122" s="130" t="n">
        <v>1993</v>
      </c>
      <c r="AE2122" s="130" t="s">
        <v>222</v>
      </c>
      <c r="AF2122" s="130"/>
      <c r="AG2122" s="130"/>
      <c r="AH2122" s="130"/>
      <c r="AI2122" s="130" t="s">
        <v>207</v>
      </c>
      <c r="AJ2122" s="130"/>
      <c r="AK2122" s="111" t="str">
        <f aca="false">(AB2122)</f>
        <v>Imagetec design</v>
      </c>
      <c r="AM2122" s="111" t="n">
        <f aca="false">AD2122</f>
        <v>1993</v>
      </c>
      <c r="AN2122" s="130" t="s">
        <v>263</v>
      </c>
      <c r="AO2122" s="131"/>
      <c r="AS2122" s="0" t="s">
        <v>200</v>
      </c>
      <c r="AT2122" s="0" t="s">
        <v>13444</v>
      </c>
      <c r="AU2122" s="0" t="s">
        <v>552</v>
      </c>
      <c r="AV2122" s="0" t="s">
        <v>200</v>
      </c>
      <c r="AZ2122" s="131" t="s">
        <v>13445</v>
      </c>
      <c r="BA2122" s="124" t="s">
        <v>200</v>
      </c>
      <c r="BB2122" s="0" t="s">
        <v>210</v>
      </c>
      <c r="BC2122" s="104" t="s">
        <v>5307</v>
      </c>
      <c r="BE2122" s="0" t="s">
        <v>13446</v>
      </c>
      <c r="BF2122" s="0" t="s">
        <v>13447</v>
      </c>
      <c r="BG2122" s="125" t="s">
        <v>200</v>
      </c>
      <c r="BH2122" s="0" t="s">
        <v>2068</v>
      </c>
      <c r="BI2122" s="112" t="s">
        <v>198</v>
      </c>
      <c r="BJ2122" s="126" t="s">
        <v>200</v>
      </c>
      <c r="BK2122" s="0" t="s">
        <v>2069</v>
      </c>
      <c r="BL2122" s="112" t="n">
        <v>4</v>
      </c>
      <c r="BM2122" s="112" t="s">
        <v>66</v>
      </c>
      <c r="BN2122" s="112" t="s">
        <v>66</v>
      </c>
      <c r="BO2122" s="111" t="n">
        <v>20</v>
      </c>
      <c r="BP2122" s="125" t="s">
        <v>200</v>
      </c>
      <c r="BQ2122" s="127" t="s">
        <v>216</v>
      </c>
    </row>
    <row r="2123" customFormat="false" ht="13.8" hidden="false" customHeight="false" outlineLevel="0" collapsed="false">
      <c r="A2123" s="0" t="s">
        <v>13448</v>
      </c>
      <c r="B2123" s="0" t="s">
        <v>13350</v>
      </c>
      <c r="C2123" s="131" t="s">
        <v>380</v>
      </c>
      <c r="D2123" s="131" t="s">
        <v>193</v>
      </c>
      <c r="E2123" s="0" t="s">
        <v>194</v>
      </c>
      <c r="F2123" s="0" t="s">
        <v>314</v>
      </c>
      <c r="G2123" s="0" t="s">
        <v>196</v>
      </c>
      <c r="H2123" s="0" t="s">
        <v>197</v>
      </c>
      <c r="I2123" s="131"/>
      <c r="J2123" s="130" t="n">
        <v>1</v>
      </c>
      <c r="K2123" s="131" t="s">
        <v>198</v>
      </c>
      <c r="L2123" s="0" t="s">
        <v>198</v>
      </c>
      <c r="M2123" s="0" t="s">
        <v>199</v>
      </c>
      <c r="O2123" s="0" t="s">
        <v>200</v>
      </c>
      <c r="Q2123" s="120" t="s">
        <v>200</v>
      </c>
      <c r="R2123" s="0" t="s">
        <v>16</v>
      </c>
      <c r="S2123" s="131" t="s">
        <v>201</v>
      </c>
      <c r="T2123" s="0" t="s">
        <v>198</v>
      </c>
      <c r="U2123" s="131" t="s">
        <v>239</v>
      </c>
      <c r="V2123" s="0" t="s">
        <v>1790</v>
      </c>
      <c r="W2123" s="110" t="s">
        <v>204</v>
      </c>
      <c r="X2123" s="130" t="n">
        <v>2000</v>
      </c>
      <c r="Y2123" s="130" t="s">
        <v>240</v>
      </c>
      <c r="Z2123" s="130" t="s">
        <v>198</v>
      </c>
      <c r="AA2123" s="122" t="s">
        <v>200</v>
      </c>
      <c r="AB2123" s="131" t="s">
        <v>13449</v>
      </c>
      <c r="AC2123" s="131" t="s">
        <v>13449</v>
      </c>
      <c r="AD2123" s="130" t="s">
        <v>198</v>
      </c>
      <c r="AE2123" s="130" t="s">
        <v>222</v>
      </c>
      <c r="AF2123" s="130"/>
      <c r="AG2123" s="130"/>
      <c r="AH2123" s="130"/>
      <c r="AI2123" s="111" t="s">
        <v>294</v>
      </c>
      <c r="AJ2123" s="111" t="s">
        <v>295</v>
      </c>
      <c r="AK2123" s="111" t="s">
        <v>12147</v>
      </c>
      <c r="AL2123" s="0" t="s">
        <v>216</v>
      </c>
      <c r="AM2123" s="111" t="n">
        <v>1983</v>
      </c>
      <c r="AN2123" s="111" t="s">
        <v>208</v>
      </c>
      <c r="AO2123" s="131" t="s">
        <v>13387</v>
      </c>
      <c r="AP2123" s="0" t="s">
        <v>200</v>
      </c>
      <c r="AQ2123" s="0" t="s">
        <v>200</v>
      </c>
      <c r="AR2123" s="0" t="s">
        <v>200</v>
      </c>
      <c r="AS2123" s="0" t="s">
        <v>12148</v>
      </c>
      <c r="AV2123" s="0" t="s">
        <v>200</v>
      </c>
      <c r="AZ2123" s="131" t="s">
        <v>13450</v>
      </c>
      <c r="BA2123" s="124" t="s">
        <v>200</v>
      </c>
      <c r="BB2123" s="0" t="s">
        <v>210</v>
      </c>
      <c r="BC2123" s="104" t="s">
        <v>13451</v>
      </c>
      <c r="BD2123" s="0" t="s">
        <v>3134</v>
      </c>
      <c r="BE2123" s="0" t="s">
        <v>13452</v>
      </c>
      <c r="BG2123" s="125" t="s">
        <v>200</v>
      </c>
      <c r="BH2123" s="0" t="s">
        <v>2225</v>
      </c>
      <c r="BI2123" s="112" t="n">
        <v>4948536190535</v>
      </c>
      <c r="BJ2123" s="126" t="s">
        <v>200</v>
      </c>
      <c r="BK2123" s="131" t="s">
        <v>215</v>
      </c>
      <c r="BL2123" s="112" t="n">
        <v>4</v>
      </c>
      <c r="BM2123" s="112" t="n">
        <v>4</v>
      </c>
      <c r="BN2123" s="112" t="n">
        <v>4</v>
      </c>
      <c r="BO2123" s="111" t="n">
        <v>20</v>
      </c>
      <c r="BP2123" s="125" t="s">
        <v>200</v>
      </c>
      <c r="BQ2123" s="127" t="s">
        <v>216</v>
      </c>
    </row>
    <row r="2124" customFormat="false" ht="13.8" hidden="false" customHeight="false" outlineLevel="0" collapsed="false">
      <c r="A2124" s="0" t="s">
        <v>13453</v>
      </c>
      <c r="B2124" s="0" t="s">
        <v>13350</v>
      </c>
      <c r="C2124" s="131" t="s">
        <v>329</v>
      </c>
      <c r="D2124" s="131" t="s">
        <v>193</v>
      </c>
      <c r="E2124" s="0" t="s">
        <v>194</v>
      </c>
      <c r="F2124" s="0" t="s">
        <v>195</v>
      </c>
      <c r="G2124" s="0" t="s">
        <v>330</v>
      </c>
      <c r="H2124" s="0" t="s">
        <v>197</v>
      </c>
      <c r="I2124" s="131"/>
      <c r="J2124" s="130" t="n">
        <v>1</v>
      </c>
      <c r="K2124" s="131" t="s">
        <v>198</v>
      </c>
      <c r="L2124" s="0" t="s">
        <v>198</v>
      </c>
      <c r="M2124" s="0" t="s">
        <v>199</v>
      </c>
      <c r="Q2124" s="120"/>
      <c r="R2124" s="0" t="s">
        <v>16</v>
      </c>
      <c r="S2124" s="131" t="s">
        <v>201</v>
      </c>
      <c r="T2124" s="0" t="s">
        <v>198</v>
      </c>
      <c r="U2124" s="131" t="s">
        <v>239</v>
      </c>
      <c r="V2124" s="0" t="s">
        <v>1790</v>
      </c>
      <c r="W2124" s="110" t="s">
        <v>204</v>
      </c>
      <c r="X2124" s="130" t="n">
        <v>1992</v>
      </c>
      <c r="Y2124" s="130" t="s">
        <v>240</v>
      </c>
      <c r="Z2124" s="130" t="s">
        <v>757</v>
      </c>
      <c r="AA2124" s="122"/>
      <c r="AB2124" s="131" t="s">
        <v>9448</v>
      </c>
      <c r="AC2124" s="131" t="s">
        <v>9448</v>
      </c>
      <c r="AD2124" s="130" t="s">
        <v>198</v>
      </c>
      <c r="AE2124" s="130" t="s">
        <v>222</v>
      </c>
      <c r="AF2124" s="130"/>
      <c r="AG2124" s="130"/>
      <c r="AH2124" s="130"/>
      <c r="AI2124" s="111" t="s">
        <v>207</v>
      </c>
      <c r="AK2124" s="111" t="str">
        <f aca="false">(AB2124)</f>
        <v>Nintendo</v>
      </c>
      <c r="AM2124" s="111" t="n">
        <v>1992</v>
      </c>
      <c r="AN2124" s="111" t="s">
        <v>208</v>
      </c>
      <c r="AO2124" s="131"/>
      <c r="AQ2124" s="0" t="s">
        <v>13454</v>
      </c>
      <c r="AR2124" s="0" t="s">
        <v>200</v>
      </c>
      <c r="AT2124" s="0" t="s">
        <v>226</v>
      </c>
      <c r="AU2124" s="0" t="s">
        <v>332</v>
      </c>
      <c r="AV2124" s="0" t="s">
        <v>9450</v>
      </c>
      <c r="AZ2124" s="131" t="s">
        <v>13455</v>
      </c>
      <c r="BA2124" s="124" t="s">
        <v>200</v>
      </c>
      <c r="BB2124" s="0" t="s">
        <v>248</v>
      </c>
      <c r="BC2124" s="104" t="s">
        <v>5839</v>
      </c>
      <c r="BD2124" s="0" t="s">
        <v>13456</v>
      </c>
      <c r="BE2124" s="0" t="s">
        <v>2968</v>
      </c>
      <c r="BG2124" s="125"/>
      <c r="BH2124" s="0" t="s">
        <v>253</v>
      </c>
      <c r="BI2124" s="112" t="n">
        <v>4902370501582</v>
      </c>
      <c r="BJ2124" s="126"/>
      <c r="BK2124" s="131" t="s">
        <v>215</v>
      </c>
      <c r="BL2124" s="112" t="n">
        <v>4</v>
      </c>
      <c r="BM2124" s="112" t="n">
        <v>4</v>
      </c>
      <c r="BN2124" s="112" t="n">
        <v>4</v>
      </c>
      <c r="BO2124" s="111" t="n">
        <v>50</v>
      </c>
      <c r="BP2124" s="125"/>
      <c r="BQ2124" s="127"/>
    </row>
    <row r="2125" customFormat="false" ht="13.8" hidden="false" customHeight="false" outlineLevel="0" collapsed="false">
      <c r="A2125" s="0" t="s">
        <v>13457</v>
      </c>
      <c r="B2125" s="0" t="s">
        <v>13350</v>
      </c>
      <c r="C2125" s="0" t="s">
        <v>234</v>
      </c>
      <c r="D2125" s="0" t="s">
        <v>193</v>
      </c>
      <c r="E2125" s="0" t="s">
        <v>194</v>
      </c>
      <c r="F2125" s="0" t="s">
        <v>195</v>
      </c>
      <c r="G2125" s="0" t="s">
        <v>196</v>
      </c>
      <c r="H2125" s="0" t="s">
        <v>197</v>
      </c>
      <c r="I2125" s="131"/>
      <c r="J2125" s="130" t="n">
        <v>1</v>
      </c>
      <c r="K2125" s="131" t="s">
        <v>198</v>
      </c>
      <c r="L2125" s="0" t="s">
        <v>198</v>
      </c>
      <c r="M2125" s="0" t="s">
        <v>199</v>
      </c>
      <c r="O2125" s="0" t="s">
        <v>200</v>
      </c>
      <c r="Q2125" s="120" t="s">
        <v>200</v>
      </c>
      <c r="R2125" s="0" t="s">
        <v>16</v>
      </c>
      <c r="S2125" s="131" t="s">
        <v>201</v>
      </c>
      <c r="T2125" s="0" t="s">
        <v>198</v>
      </c>
      <c r="U2125" s="131" t="s">
        <v>202</v>
      </c>
      <c r="V2125" s="0" t="s">
        <v>1790</v>
      </c>
      <c r="W2125" s="110" t="s">
        <v>204</v>
      </c>
      <c r="X2125" s="130" t="n">
        <v>1993</v>
      </c>
      <c r="Y2125" s="130"/>
      <c r="Z2125" s="130" t="s">
        <v>198</v>
      </c>
      <c r="AA2125" s="122" t="s">
        <v>200</v>
      </c>
      <c r="AB2125" s="131" t="s">
        <v>459</v>
      </c>
      <c r="AC2125" s="131" t="s">
        <v>459</v>
      </c>
      <c r="AD2125" s="130" t="n">
        <v>1993</v>
      </c>
      <c r="AE2125" s="130" t="s">
        <v>222</v>
      </c>
      <c r="AF2125" s="130"/>
      <c r="AG2125" s="130"/>
      <c r="AH2125" s="130"/>
      <c r="AI2125" s="130" t="s">
        <v>207</v>
      </c>
      <c r="AJ2125" s="130"/>
      <c r="AK2125" s="111" t="str">
        <f aca="false">(AB2125)</f>
        <v>Konami</v>
      </c>
      <c r="AM2125" s="111" t="n">
        <f aca="false">AD2125</f>
        <v>1993</v>
      </c>
      <c r="AN2125" s="111" t="s">
        <v>208</v>
      </c>
      <c r="AO2125" s="131"/>
      <c r="AR2125" s="0" t="s">
        <v>9808</v>
      </c>
      <c r="AS2125" s="0" t="s">
        <v>2307</v>
      </c>
      <c r="AT2125" s="0" t="s">
        <v>5627</v>
      </c>
      <c r="AU2125" s="0" t="s">
        <v>200</v>
      </c>
      <c r="AV2125" s="0" t="s">
        <v>200</v>
      </c>
      <c r="AZ2125" s="131" t="s">
        <v>13458</v>
      </c>
      <c r="BA2125" s="124" t="s">
        <v>200</v>
      </c>
      <c r="BB2125" s="0" t="s">
        <v>248</v>
      </c>
      <c r="BC2125" s="104" t="s">
        <v>13459</v>
      </c>
      <c r="BD2125" s="0" t="s">
        <v>3526</v>
      </c>
      <c r="BE2125" s="0" t="s">
        <v>672</v>
      </c>
      <c r="BG2125" s="125" t="s">
        <v>200</v>
      </c>
      <c r="BH2125" s="0" t="s">
        <v>2068</v>
      </c>
      <c r="BI2125" s="112" t="s">
        <v>198</v>
      </c>
      <c r="BJ2125" s="126" t="s">
        <v>200</v>
      </c>
      <c r="BK2125" s="0" t="s">
        <v>2069</v>
      </c>
      <c r="BL2125" s="112" t="n">
        <v>4</v>
      </c>
      <c r="BM2125" s="112" t="s">
        <v>66</v>
      </c>
      <c r="BN2125" s="112" t="s">
        <v>66</v>
      </c>
      <c r="BO2125" s="111" t="n">
        <v>20</v>
      </c>
      <c r="BP2125" s="125" t="s">
        <v>200</v>
      </c>
      <c r="BQ2125" s="127" t="s">
        <v>216</v>
      </c>
    </row>
    <row r="2126" customFormat="false" ht="13.8" hidden="false" customHeight="false" outlineLevel="0" collapsed="false">
      <c r="A2126" s="0" t="s">
        <v>13460</v>
      </c>
      <c r="B2126" s="0" t="s">
        <v>13350</v>
      </c>
      <c r="C2126" s="0" t="s">
        <v>234</v>
      </c>
      <c r="D2126" s="0" t="s">
        <v>193</v>
      </c>
      <c r="E2126" s="0" t="s">
        <v>194</v>
      </c>
      <c r="F2126" s="0" t="s">
        <v>195</v>
      </c>
      <c r="G2126" s="0" t="s">
        <v>196</v>
      </c>
      <c r="H2126" s="0" t="s">
        <v>197</v>
      </c>
      <c r="I2126" s="131"/>
      <c r="J2126" s="130" t="n">
        <v>1</v>
      </c>
      <c r="K2126" s="131" t="s">
        <v>198</v>
      </c>
      <c r="L2126" s="0" t="s">
        <v>198</v>
      </c>
      <c r="M2126" s="0" t="s">
        <v>199</v>
      </c>
      <c r="O2126" s="0" t="s">
        <v>200</v>
      </c>
      <c r="Q2126" s="120" t="s">
        <v>200</v>
      </c>
      <c r="R2126" s="0" t="s">
        <v>16</v>
      </c>
      <c r="S2126" s="131" t="s">
        <v>201</v>
      </c>
      <c r="T2126" s="0" t="s">
        <v>198</v>
      </c>
      <c r="U2126" s="131" t="s">
        <v>202</v>
      </c>
      <c r="V2126" s="0" t="s">
        <v>1790</v>
      </c>
      <c r="W2126" s="110" t="s">
        <v>204</v>
      </c>
      <c r="X2126" s="130" t="n">
        <v>1992</v>
      </c>
      <c r="Y2126" s="130"/>
      <c r="Z2126" s="130" t="s">
        <v>198</v>
      </c>
      <c r="AA2126" s="122" t="s">
        <v>200</v>
      </c>
      <c r="AB2126" s="131" t="s">
        <v>8947</v>
      </c>
      <c r="AC2126" s="131" t="s">
        <v>9448</v>
      </c>
      <c r="AD2126" s="130" t="n">
        <v>1992</v>
      </c>
      <c r="AE2126" s="130" t="s">
        <v>222</v>
      </c>
      <c r="AF2126" s="130"/>
      <c r="AG2126" s="130"/>
      <c r="AH2126" s="130"/>
      <c r="AI2126" s="130" t="s">
        <v>207</v>
      </c>
      <c r="AJ2126" s="130"/>
      <c r="AK2126" s="111" t="str">
        <f aca="false">(AB2126)</f>
        <v>Tose</v>
      </c>
      <c r="AM2126" s="111" t="n">
        <f aca="false">AD2126</f>
        <v>1992</v>
      </c>
      <c r="AN2126" s="130" t="s">
        <v>208</v>
      </c>
      <c r="AO2126" s="131"/>
      <c r="AS2126" s="0" t="s">
        <v>13461</v>
      </c>
      <c r="AT2126" s="0" t="s">
        <v>226</v>
      </c>
      <c r="AU2126" s="0" t="s">
        <v>2616</v>
      </c>
      <c r="AV2126" s="0" t="s">
        <v>200</v>
      </c>
      <c r="AZ2126" s="131" t="s">
        <v>13462</v>
      </c>
      <c r="BA2126" s="124" t="s">
        <v>200</v>
      </c>
      <c r="BB2126" s="0" t="s">
        <v>210</v>
      </c>
      <c r="BC2126" s="104" t="s">
        <v>1797</v>
      </c>
      <c r="BD2126" s="0" t="s">
        <v>760</v>
      </c>
      <c r="BE2126" s="0" t="s">
        <v>13463</v>
      </c>
      <c r="BF2126" s="0" t="s">
        <v>13464</v>
      </c>
      <c r="BG2126" s="125" t="s">
        <v>200</v>
      </c>
      <c r="BH2126" s="0" t="s">
        <v>2068</v>
      </c>
      <c r="BI2126" s="112" t="s">
        <v>198</v>
      </c>
      <c r="BJ2126" s="126" t="s">
        <v>200</v>
      </c>
      <c r="BK2126" s="0" t="s">
        <v>2069</v>
      </c>
      <c r="BL2126" s="112" t="n">
        <v>4</v>
      </c>
      <c r="BM2126" s="112" t="s">
        <v>66</v>
      </c>
      <c r="BN2126" s="112" t="s">
        <v>66</v>
      </c>
      <c r="BO2126" s="111" t="n">
        <v>20</v>
      </c>
      <c r="BP2126" s="125" t="s">
        <v>200</v>
      </c>
      <c r="BQ2126" s="127" t="s">
        <v>216</v>
      </c>
    </row>
    <row r="2127" customFormat="false" ht="13.8" hidden="false" customHeight="false" outlineLevel="0" collapsed="false">
      <c r="A2127" s="0" t="s">
        <v>13465</v>
      </c>
      <c r="B2127" s="0" t="s">
        <v>13350</v>
      </c>
      <c r="C2127" s="0" t="s">
        <v>369</v>
      </c>
      <c r="D2127" s="0" t="s">
        <v>193</v>
      </c>
      <c r="E2127" s="0" t="s">
        <v>194</v>
      </c>
      <c r="F2127" s="0" t="s">
        <v>314</v>
      </c>
      <c r="G2127" s="0" t="s">
        <v>196</v>
      </c>
      <c r="H2127" s="0" t="s">
        <v>400</v>
      </c>
      <c r="I2127" s="131" t="s">
        <v>401</v>
      </c>
      <c r="J2127" s="130" t="n">
        <v>1</v>
      </c>
      <c r="K2127" s="131" t="s">
        <v>198</v>
      </c>
      <c r="L2127" s="0" t="s">
        <v>198</v>
      </c>
      <c r="M2127" s="0" t="s">
        <v>199</v>
      </c>
      <c r="Q2127" s="120" t="s">
        <v>200</v>
      </c>
      <c r="R2127" s="0" t="s">
        <v>16</v>
      </c>
      <c r="S2127" s="131" t="s">
        <v>201</v>
      </c>
      <c r="T2127" s="0" t="s">
        <v>198</v>
      </c>
      <c r="U2127" s="131" t="s">
        <v>239</v>
      </c>
      <c r="V2127" s="0" t="s">
        <v>1790</v>
      </c>
      <c r="W2127" s="110" t="s">
        <v>204</v>
      </c>
      <c r="X2127" s="130" t="n">
        <v>1996</v>
      </c>
      <c r="Y2127" s="130" t="s">
        <v>240</v>
      </c>
      <c r="Z2127" s="130" t="s">
        <v>198</v>
      </c>
      <c r="AA2127" s="122" t="s">
        <v>200</v>
      </c>
      <c r="AB2127" s="131" t="s">
        <v>9362</v>
      </c>
      <c r="AC2127" s="131" t="s">
        <v>11292</v>
      </c>
      <c r="AD2127" s="130" t="n">
        <v>1995</v>
      </c>
      <c r="AE2127" s="130" t="s">
        <v>222</v>
      </c>
      <c r="AF2127" s="130"/>
      <c r="AG2127" s="130"/>
      <c r="AH2127" s="130"/>
      <c r="AI2127" s="130" t="s">
        <v>207</v>
      </c>
      <c r="AJ2127" s="130"/>
      <c r="AK2127" s="111" t="str">
        <f aca="false">(AB2127)</f>
        <v>Hal laboratory</v>
      </c>
      <c r="AM2127" s="111" t="n">
        <f aca="false">AD2127</f>
        <v>1995</v>
      </c>
      <c r="AN2127" s="130" t="s">
        <v>208</v>
      </c>
      <c r="AO2127" s="131"/>
      <c r="AS2127" s="0" t="s">
        <v>9524</v>
      </c>
      <c r="AT2127" s="0" t="s">
        <v>373</v>
      </c>
      <c r="AU2127" s="0" t="s">
        <v>434</v>
      </c>
      <c r="AV2127" s="0" t="s">
        <v>13466</v>
      </c>
      <c r="AW2127" s="0" t="s">
        <v>200</v>
      </c>
      <c r="AZ2127" s="131" t="s">
        <v>13467</v>
      </c>
      <c r="BA2127" s="124" t="s">
        <v>200</v>
      </c>
      <c r="BB2127" s="0" t="s">
        <v>210</v>
      </c>
      <c r="BC2127" s="104" t="s">
        <v>13468</v>
      </c>
      <c r="BE2127" s="0" t="s">
        <v>13469</v>
      </c>
      <c r="BG2127" s="125"/>
      <c r="BH2127" s="0" t="s">
        <v>2215</v>
      </c>
      <c r="BI2127" s="112" t="n">
        <v>4902370502411</v>
      </c>
      <c r="BJ2127" s="126"/>
      <c r="BK2127" s="0" t="s">
        <v>215</v>
      </c>
      <c r="BL2127" s="112" t="n">
        <v>4</v>
      </c>
      <c r="BM2127" s="112" t="n">
        <v>4</v>
      </c>
      <c r="BN2127" s="112" t="n">
        <v>4</v>
      </c>
      <c r="BO2127" s="111" t="n">
        <v>20</v>
      </c>
      <c r="BP2127" s="125"/>
      <c r="BQ2127" s="127" t="s">
        <v>216</v>
      </c>
    </row>
    <row r="2128" customFormat="false" ht="13.8" hidden="false" customHeight="false" outlineLevel="0" collapsed="false">
      <c r="A2128" s="0" t="s">
        <v>13470</v>
      </c>
      <c r="B2128" s="0" t="s">
        <v>13350</v>
      </c>
      <c r="C2128" s="0" t="s">
        <v>234</v>
      </c>
      <c r="D2128" s="0" t="s">
        <v>193</v>
      </c>
      <c r="E2128" s="0" t="s">
        <v>194</v>
      </c>
      <c r="F2128" s="0" t="s">
        <v>195</v>
      </c>
      <c r="G2128" s="0" t="s">
        <v>196</v>
      </c>
      <c r="H2128" s="0" t="s">
        <v>838</v>
      </c>
      <c r="I2128" s="0" t="s">
        <v>839</v>
      </c>
      <c r="J2128" s="130" t="n">
        <v>1</v>
      </c>
      <c r="K2128" s="131" t="s">
        <v>198</v>
      </c>
      <c r="L2128" s="0" t="s">
        <v>198</v>
      </c>
      <c r="M2128" s="0" t="s">
        <v>274</v>
      </c>
      <c r="O2128" s="0" t="s">
        <v>200</v>
      </c>
      <c r="P2128" s="0" t="s">
        <v>238</v>
      </c>
      <c r="Q2128" s="120" t="s">
        <v>200</v>
      </c>
      <c r="R2128" s="0" t="s">
        <v>16</v>
      </c>
      <c r="S2128" s="131" t="s">
        <v>698</v>
      </c>
      <c r="T2128" s="0" t="s">
        <v>198</v>
      </c>
      <c r="U2128" s="131" t="s">
        <v>202</v>
      </c>
      <c r="V2128" s="0" t="s">
        <v>1790</v>
      </c>
      <c r="W2128" s="110" t="s">
        <v>204</v>
      </c>
      <c r="X2128" s="130" t="n">
        <v>1992</v>
      </c>
      <c r="Y2128" s="130"/>
      <c r="Z2128" s="130" t="s">
        <v>198</v>
      </c>
      <c r="AA2128" s="122" t="s">
        <v>200</v>
      </c>
      <c r="AB2128" s="131" t="s">
        <v>9362</v>
      </c>
      <c r="AC2128" s="131" t="s">
        <v>9448</v>
      </c>
      <c r="AD2128" s="130" t="n">
        <v>1992</v>
      </c>
      <c r="AE2128" s="130" t="s">
        <v>222</v>
      </c>
      <c r="AF2128" s="130"/>
      <c r="AG2128" s="111" t="s">
        <v>241</v>
      </c>
      <c r="AH2128" s="111" t="s">
        <v>242</v>
      </c>
      <c r="AI2128" s="130" t="s">
        <v>207</v>
      </c>
      <c r="AJ2128" s="130"/>
      <c r="AK2128" s="111" t="str">
        <f aca="false">(AB2128)</f>
        <v>Hal laboratory</v>
      </c>
      <c r="AL2128" s="0" t="s">
        <v>200</v>
      </c>
      <c r="AM2128" s="111" t="n">
        <f aca="false">AD2128</f>
        <v>1992</v>
      </c>
      <c r="AN2128" s="130" t="s">
        <v>208</v>
      </c>
      <c r="AO2128" s="131"/>
      <c r="AR2128" s="0" t="s">
        <v>200</v>
      </c>
      <c r="AS2128" s="0" t="s">
        <v>9524</v>
      </c>
      <c r="AT2128" s="0" t="s">
        <v>373</v>
      </c>
      <c r="AU2128" s="0" t="s">
        <v>434</v>
      </c>
      <c r="AV2128" s="0" t="s">
        <v>13471</v>
      </c>
      <c r="AW2128" s="0" t="s">
        <v>200</v>
      </c>
      <c r="AZ2128" s="131" t="s">
        <v>13472</v>
      </c>
      <c r="BA2128" s="124" t="s">
        <v>200</v>
      </c>
      <c r="BB2128" s="0" t="s">
        <v>462</v>
      </c>
      <c r="BC2128" s="104" t="s">
        <v>13473</v>
      </c>
      <c r="BD2128" s="0" t="s">
        <v>13474</v>
      </c>
      <c r="BE2128" s="0" t="s">
        <v>13475</v>
      </c>
      <c r="BG2128" s="125" t="s">
        <v>200</v>
      </c>
      <c r="BH2128" s="0" t="s">
        <v>466</v>
      </c>
      <c r="BI2128" s="112" t="n">
        <v>45496460471</v>
      </c>
      <c r="BJ2128" s="126" t="s">
        <v>200</v>
      </c>
      <c r="BK2128" s="131" t="s">
        <v>215</v>
      </c>
      <c r="BL2128" s="112" t="n">
        <v>4</v>
      </c>
      <c r="BM2128" s="112" t="n">
        <v>4</v>
      </c>
      <c r="BN2128" s="112" t="n">
        <v>4</v>
      </c>
      <c r="BO2128" s="111" t="n">
        <v>20</v>
      </c>
      <c r="BP2128" s="125" t="s">
        <v>200</v>
      </c>
      <c r="BQ2128" s="127" t="s">
        <v>216</v>
      </c>
    </row>
    <row r="2129" customFormat="false" ht="13.8" hidden="false" customHeight="false" outlineLevel="0" collapsed="false">
      <c r="A2129" s="0" t="s">
        <v>13476</v>
      </c>
      <c r="B2129" s="0" t="s">
        <v>13350</v>
      </c>
      <c r="C2129" s="0" t="s">
        <v>234</v>
      </c>
      <c r="D2129" s="0" t="s">
        <v>193</v>
      </c>
      <c r="E2129" s="0" t="s">
        <v>194</v>
      </c>
      <c r="F2129" s="0" t="s">
        <v>195</v>
      </c>
      <c r="G2129" s="0" t="s">
        <v>196</v>
      </c>
      <c r="H2129" s="0" t="s">
        <v>838</v>
      </c>
      <c r="I2129" s="0" t="s">
        <v>839</v>
      </c>
      <c r="J2129" s="130" t="n">
        <v>1</v>
      </c>
      <c r="K2129" s="131" t="s">
        <v>198</v>
      </c>
      <c r="L2129" s="0" t="s">
        <v>198</v>
      </c>
      <c r="M2129" s="0" t="s">
        <v>274</v>
      </c>
      <c r="O2129" s="0" t="s">
        <v>200</v>
      </c>
      <c r="P2129" s="0" t="s">
        <v>238</v>
      </c>
      <c r="Q2129" s="120" t="s">
        <v>200</v>
      </c>
      <c r="R2129" s="0" t="s">
        <v>16</v>
      </c>
      <c r="S2129" s="131" t="s">
        <v>201</v>
      </c>
      <c r="T2129" s="0" t="s">
        <v>198</v>
      </c>
      <c r="U2129" s="131" t="s">
        <v>239</v>
      </c>
      <c r="V2129" s="0" t="s">
        <v>1790</v>
      </c>
      <c r="W2129" s="110" t="s">
        <v>204</v>
      </c>
      <c r="X2129" s="130" t="n">
        <v>1995</v>
      </c>
      <c r="Y2129" s="130" t="s">
        <v>240</v>
      </c>
      <c r="Z2129" s="130" t="s">
        <v>198</v>
      </c>
      <c r="AA2129" s="122" t="s">
        <v>200</v>
      </c>
      <c r="AB2129" s="131" t="s">
        <v>9362</v>
      </c>
      <c r="AC2129" s="131" t="s">
        <v>9448</v>
      </c>
      <c r="AD2129" s="130" t="n">
        <v>1995</v>
      </c>
      <c r="AE2129" s="130" t="s">
        <v>222</v>
      </c>
      <c r="AF2129" s="130"/>
      <c r="AG2129" s="130"/>
      <c r="AH2129" s="130" t="s">
        <v>1983</v>
      </c>
      <c r="AI2129" s="130" t="s">
        <v>207</v>
      </c>
      <c r="AJ2129" s="130"/>
      <c r="AK2129" s="111" t="str">
        <f aca="false">(AB2129)</f>
        <v>Hal laboratory</v>
      </c>
      <c r="AM2129" s="111" t="n">
        <f aca="false">AD2129</f>
        <v>1995</v>
      </c>
      <c r="AN2129" s="130" t="s">
        <v>208</v>
      </c>
      <c r="AO2129" s="131"/>
      <c r="AS2129" s="0" t="s">
        <v>9524</v>
      </c>
      <c r="AT2129" s="0" t="s">
        <v>373</v>
      </c>
      <c r="AU2129" s="0" t="s">
        <v>434</v>
      </c>
      <c r="AV2129" s="0" t="s">
        <v>9837</v>
      </c>
      <c r="AW2129" s="0" t="s">
        <v>200</v>
      </c>
      <c r="AZ2129" s="131" t="s">
        <v>13477</v>
      </c>
      <c r="BA2129" s="124" t="s">
        <v>200</v>
      </c>
      <c r="BB2129" s="0" t="s">
        <v>462</v>
      </c>
      <c r="BC2129" s="104" t="s">
        <v>1078</v>
      </c>
      <c r="BD2129" s="0" t="s">
        <v>13478</v>
      </c>
      <c r="BE2129" s="0" t="s">
        <v>13479</v>
      </c>
      <c r="BG2129" s="125" t="s">
        <v>200</v>
      </c>
      <c r="BH2129" s="0" t="s">
        <v>2215</v>
      </c>
      <c r="BI2129" s="112" t="n">
        <v>4902370502138</v>
      </c>
      <c r="BJ2129" s="126" t="s">
        <v>200</v>
      </c>
      <c r="BK2129" s="131" t="s">
        <v>215</v>
      </c>
      <c r="BL2129" s="112" t="n">
        <v>4</v>
      </c>
      <c r="BM2129" s="112" t="n">
        <v>4</v>
      </c>
      <c r="BN2129" s="112" t="n">
        <v>4</v>
      </c>
      <c r="BO2129" s="111" t="n">
        <v>20</v>
      </c>
      <c r="BP2129" s="125" t="s">
        <v>200</v>
      </c>
      <c r="BQ2129" s="127" t="s">
        <v>216</v>
      </c>
    </row>
    <row r="2130" customFormat="false" ht="13.8" hidden="false" customHeight="false" outlineLevel="0" collapsed="false">
      <c r="A2130" s="0" t="s">
        <v>13480</v>
      </c>
      <c r="B2130" s="0" t="s">
        <v>13350</v>
      </c>
      <c r="C2130" s="0" t="s">
        <v>589</v>
      </c>
      <c r="D2130" s="0" t="s">
        <v>193</v>
      </c>
      <c r="E2130" s="0" t="s">
        <v>194</v>
      </c>
      <c r="F2130" s="0" t="s">
        <v>195</v>
      </c>
      <c r="G2130" s="0" t="s">
        <v>196</v>
      </c>
      <c r="H2130" s="0" t="s">
        <v>838</v>
      </c>
      <c r="I2130" s="131" t="s">
        <v>594</v>
      </c>
      <c r="J2130" s="130" t="n">
        <v>1</v>
      </c>
      <c r="K2130" s="131" t="s">
        <v>198</v>
      </c>
      <c r="L2130" s="0" t="s">
        <v>198</v>
      </c>
      <c r="M2130" s="0" t="s">
        <v>235</v>
      </c>
      <c r="N2130" s="0" t="s">
        <v>13481</v>
      </c>
      <c r="O2130" s="0" t="s">
        <v>237</v>
      </c>
      <c r="P2130" s="0" t="s">
        <v>238</v>
      </c>
      <c r="Q2130" s="120" t="s">
        <v>200</v>
      </c>
      <c r="R2130" s="0" t="s">
        <v>16</v>
      </c>
      <c r="S2130" s="131" t="s">
        <v>201</v>
      </c>
      <c r="T2130" s="0" t="s">
        <v>198</v>
      </c>
      <c r="U2130" s="131" t="s">
        <v>202</v>
      </c>
      <c r="V2130" s="0" t="s">
        <v>1790</v>
      </c>
      <c r="W2130" s="110" t="s">
        <v>204</v>
      </c>
      <c r="X2130" s="130" t="n">
        <v>1993</v>
      </c>
      <c r="Y2130" s="130"/>
      <c r="Z2130" s="130" t="s">
        <v>198</v>
      </c>
      <c r="AA2130" s="122" t="s">
        <v>200</v>
      </c>
      <c r="AB2130" s="131" t="s">
        <v>9362</v>
      </c>
      <c r="AC2130" s="131" t="s">
        <v>9448</v>
      </c>
      <c r="AD2130" s="130" t="n">
        <v>1993</v>
      </c>
      <c r="AE2130" s="130" t="s">
        <v>222</v>
      </c>
      <c r="AF2130" s="130"/>
      <c r="AG2130" s="130"/>
      <c r="AH2130" s="130" t="s">
        <v>1983</v>
      </c>
      <c r="AI2130" s="130" t="s">
        <v>207</v>
      </c>
      <c r="AJ2130" s="130"/>
      <c r="AK2130" s="111" t="str">
        <f aca="false">(AB2130)</f>
        <v>Hal laboratory</v>
      </c>
      <c r="AM2130" s="111" t="n">
        <f aca="false">AD2130</f>
        <v>1993</v>
      </c>
      <c r="AN2130" s="130" t="s">
        <v>208</v>
      </c>
      <c r="AO2130" s="131"/>
      <c r="AS2130" s="0" t="s">
        <v>9524</v>
      </c>
      <c r="AT2130" s="0" t="s">
        <v>373</v>
      </c>
      <c r="AU2130" s="0" t="s">
        <v>434</v>
      </c>
      <c r="AV2130" s="0" t="s">
        <v>200</v>
      </c>
      <c r="AZ2130" s="131" t="s">
        <v>13482</v>
      </c>
      <c r="BA2130" s="124" t="s">
        <v>200</v>
      </c>
      <c r="BB2130" s="0" t="s">
        <v>462</v>
      </c>
      <c r="BC2130" s="104" t="s">
        <v>13483</v>
      </c>
      <c r="BD2130" s="0" t="s">
        <v>200</v>
      </c>
      <c r="BE2130" s="0" t="s">
        <v>13484</v>
      </c>
      <c r="BF2130" s="0" t="s">
        <v>13485</v>
      </c>
      <c r="BG2130" s="125" t="s">
        <v>200</v>
      </c>
      <c r="BH2130" s="0" t="s">
        <v>2068</v>
      </c>
      <c r="BI2130" s="112" t="s">
        <v>198</v>
      </c>
      <c r="BJ2130" s="126" t="s">
        <v>200</v>
      </c>
      <c r="BK2130" s="0" t="s">
        <v>2069</v>
      </c>
      <c r="BL2130" s="112" t="n">
        <v>4</v>
      </c>
      <c r="BM2130" s="112" t="s">
        <v>66</v>
      </c>
      <c r="BN2130" s="112" t="s">
        <v>66</v>
      </c>
      <c r="BO2130" s="111" t="n">
        <v>20</v>
      </c>
      <c r="BP2130" s="125" t="s">
        <v>200</v>
      </c>
      <c r="BQ2130" s="127" t="s">
        <v>216</v>
      </c>
    </row>
    <row r="2131" customFormat="false" ht="13.8" hidden="false" customHeight="false" outlineLevel="0" collapsed="false">
      <c r="A2131" s="0" t="s">
        <v>13486</v>
      </c>
      <c r="B2131" s="0" t="s">
        <v>13350</v>
      </c>
      <c r="C2131" s="0" t="s">
        <v>234</v>
      </c>
      <c r="D2131" s="0" t="s">
        <v>193</v>
      </c>
      <c r="E2131" s="0" t="s">
        <v>194</v>
      </c>
      <c r="F2131" s="0" t="s">
        <v>195</v>
      </c>
      <c r="G2131" s="0" t="s">
        <v>196</v>
      </c>
      <c r="H2131" s="0" t="s">
        <v>197</v>
      </c>
      <c r="I2131" s="131"/>
      <c r="J2131" s="130" t="n">
        <v>1</v>
      </c>
      <c r="K2131" s="131" t="s">
        <v>198</v>
      </c>
      <c r="L2131" s="0" t="s">
        <v>198</v>
      </c>
      <c r="M2131" s="0" t="s">
        <v>199</v>
      </c>
      <c r="O2131" s="0" t="s">
        <v>200</v>
      </c>
      <c r="Q2131" s="120" t="s">
        <v>200</v>
      </c>
      <c r="R2131" s="0" t="s">
        <v>16</v>
      </c>
      <c r="S2131" s="131" t="s">
        <v>201</v>
      </c>
      <c r="T2131" s="0" t="s">
        <v>198</v>
      </c>
      <c r="U2131" s="131" t="s">
        <v>202</v>
      </c>
      <c r="V2131" s="0" t="s">
        <v>1790</v>
      </c>
      <c r="W2131" s="110" t="s">
        <v>204</v>
      </c>
      <c r="X2131" s="130" t="n">
        <v>1999</v>
      </c>
      <c r="Y2131" s="130"/>
      <c r="Z2131" s="130" t="s">
        <v>198</v>
      </c>
      <c r="AA2131" s="122" t="s">
        <v>200</v>
      </c>
      <c r="AB2131" s="131" t="s">
        <v>1562</v>
      </c>
      <c r="AC2131" s="131" t="s">
        <v>1562</v>
      </c>
      <c r="AD2131" s="130" t="n">
        <v>1999</v>
      </c>
      <c r="AE2131" s="130" t="s">
        <v>222</v>
      </c>
      <c r="AF2131" s="130"/>
      <c r="AG2131" s="130"/>
      <c r="AH2131" s="130"/>
      <c r="AI2131" s="130" t="s">
        <v>207</v>
      </c>
      <c r="AJ2131" s="130"/>
      <c r="AK2131" s="111" t="str">
        <f aca="false">(AB2131)</f>
        <v>Sunsoft</v>
      </c>
      <c r="AL2131" s="0" t="s">
        <v>200</v>
      </c>
      <c r="AM2131" s="111" t="n">
        <f aca="false">AD2131</f>
        <v>1999</v>
      </c>
      <c r="AN2131" s="130" t="s">
        <v>208</v>
      </c>
      <c r="AO2131" s="131" t="s">
        <v>13387</v>
      </c>
      <c r="AP2131" s="0" t="s">
        <v>286</v>
      </c>
      <c r="AQ2131" s="0" t="s">
        <v>200</v>
      </c>
      <c r="AR2131" s="0" t="s">
        <v>200</v>
      </c>
      <c r="AS2131" s="0" t="s">
        <v>13388</v>
      </c>
      <c r="AV2131" s="0" t="s">
        <v>200</v>
      </c>
      <c r="AZ2131" s="131" t="s">
        <v>13487</v>
      </c>
      <c r="BA2131" s="124" t="s">
        <v>200</v>
      </c>
      <c r="BB2131" s="0" t="s">
        <v>248</v>
      </c>
      <c r="BC2131" s="104" t="s">
        <v>13488</v>
      </c>
      <c r="BD2131" s="0" t="s">
        <v>13489</v>
      </c>
      <c r="BE2131" s="0" t="s">
        <v>13490</v>
      </c>
      <c r="BG2131" s="125" t="s">
        <v>200</v>
      </c>
      <c r="BH2131" s="0" t="s">
        <v>2068</v>
      </c>
      <c r="BI2131" s="112" t="s">
        <v>198</v>
      </c>
      <c r="BJ2131" s="126" t="s">
        <v>200</v>
      </c>
      <c r="BK2131" s="0" t="s">
        <v>2069</v>
      </c>
      <c r="BL2131" s="112" t="n">
        <v>4</v>
      </c>
      <c r="BM2131" s="112" t="s">
        <v>66</v>
      </c>
      <c r="BN2131" s="112" t="s">
        <v>66</v>
      </c>
      <c r="BO2131" s="111" t="n">
        <v>20</v>
      </c>
      <c r="BP2131" s="125" t="s">
        <v>200</v>
      </c>
      <c r="BQ2131" s="127" t="s">
        <v>216</v>
      </c>
    </row>
    <row r="2132" customFormat="false" ht="13.8" hidden="false" customHeight="false" outlineLevel="0" collapsed="false">
      <c r="A2132" s="0" t="s">
        <v>13491</v>
      </c>
      <c r="B2132" s="0" t="s">
        <v>13350</v>
      </c>
      <c r="C2132" s="0" t="s">
        <v>234</v>
      </c>
      <c r="D2132" s="0" t="s">
        <v>193</v>
      </c>
      <c r="E2132" s="0" t="s">
        <v>194</v>
      </c>
      <c r="F2132" s="0" t="s">
        <v>195</v>
      </c>
      <c r="G2132" s="0" t="s">
        <v>196</v>
      </c>
      <c r="H2132" s="0" t="s">
        <v>197</v>
      </c>
      <c r="I2132" s="131"/>
      <c r="J2132" s="130" t="n">
        <v>1</v>
      </c>
      <c r="K2132" s="131" t="s">
        <v>198</v>
      </c>
      <c r="L2132" s="0" t="s">
        <v>198</v>
      </c>
      <c r="M2132" s="0" t="s">
        <v>199</v>
      </c>
      <c r="O2132" s="0" t="s">
        <v>200</v>
      </c>
      <c r="Q2132" s="120" t="s">
        <v>200</v>
      </c>
      <c r="R2132" s="0" t="s">
        <v>16</v>
      </c>
      <c r="S2132" s="131" t="s">
        <v>201</v>
      </c>
      <c r="T2132" s="0" t="s">
        <v>198</v>
      </c>
      <c r="U2132" s="131" t="s">
        <v>285</v>
      </c>
      <c r="V2132" s="0" t="s">
        <v>1790</v>
      </c>
      <c r="W2132" s="110" t="s">
        <v>204</v>
      </c>
      <c r="X2132" s="130" t="n">
        <v>1993</v>
      </c>
      <c r="Y2132" s="130" t="s">
        <v>205</v>
      </c>
      <c r="Z2132" s="130" t="s">
        <v>198</v>
      </c>
      <c r="AA2132" s="122" t="s">
        <v>200</v>
      </c>
      <c r="AB2132" s="131" t="s">
        <v>840</v>
      </c>
      <c r="AC2132" s="131" t="s">
        <v>840</v>
      </c>
      <c r="AD2132" s="130" t="n">
        <v>1993</v>
      </c>
      <c r="AE2132" s="130" t="s">
        <v>222</v>
      </c>
      <c r="AF2132" s="130"/>
      <c r="AG2132" s="130"/>
      <c r="AH2132" s="130"/>
      <c r="AI2132" s="130" t="s">
        <v>207</v>
      </c>
      <c r="AJ2132" s="130"/>
      <c r="AK2132" s="111" t="str">
        <f aca="false">(AB2132)</f>
        <v>Hudson soft</v>
      </c>
      <c r="AM2132" s="111" t="n">
        <f aca="false">AD2132</f>
        <v>1993</v>
      </c>
      <c r="AN2132" s="130" t="s">
        <v>208</v>
      </c>
      <c r="AO2132" s="131"/>
      <c r="AS2132" s="0" t="s">
        <v>200</v>
      </c>
      <c r="AT2132" s="0" t="s">
        <v>339</v>
      </c>
      <c r="AV2132" s="0" t="s">
        <v>200</v>
      </c>
      <c r="AZ2132" s="131" t="s">
        <v>13492</v>
      </c>
      <c r="BA2132" s="124" t="s">
        <v>200</v>
      </c>
      <c r="BB2132" s="0" t="s">
        <v>210</v>
      </c>
      <c r="BC2132" s="104" t="s">
        <v>2155</v>
      </c>
      <c r="BD2132" s="0" t="s">
        <v>13493</v>
      </c>
      <c r="BE2132" s="0" t="s">
        <v>2968</v>
      </c>
      <c r="BG2132" s="125" t="s">
        <v>200</v>
      </c>
      <c r="BH2132" s="0" t="s">
        <v>2068</v>
      </c>
      <c r="BI2132" s="112" t="s">
        <v>198</v>
      </c>
      <c r="BJ2132" s="126" t="s">
        <v>200</v>
      </c>
      <c r="BK2132" s="0" t="s">
        <v>2069</v>
      </c>
      <c r="BL2132" s="112" t="n">
        <v>4</v>
      </c>
      <c r="BM2132" s="112" t="s">
        <v>66</v>
      </c>
      <c r="BN2132" s="112" t="s">
        <v>66</v>
      </c>
      <c r="BO2132" s="111" t="n">
        <v>20</v>
      </c>
      <c r="BP2132" s="125" t="s">
        <v>200</v>
      </c>
      <c r="BQ2132" s="127" t="s">
        <v>216</v>
      </c>
    </row>
    <row r="2133" customFormat="false" ht="13.8" hidden="false" customHeight="false" outlineLevel="0" collapsed="false">
      <c r="A2133" s="0" t="s">
        <v>13494</v>
      </c>
      <c r="B2133" s="0" t="s">
        <v>13350</v>
      </c>
      <c r="C2133" s="131" t="s">
        <v>380</v>
      </c>
      <c r="D2133" s="131" t="s">
        <v>193</v>
      </c>
      <c r="E2133" s="0" t="s">
        <v>194</v>
      </c>
      <c r="F2133" s="0" t="s">
        <v>195</v>
      </c>
      <c r="G2133" s="0" t="s">
        <v>196</v>
      </c>
      <c r="H2133" s="0" t="s">
        <v>197</v>
      </c>
      <c r="I2133" s="131"/>
      <c r="J2133" s="111" t="n">
        <v>1</v>
      </c>
      <c r="K2133" s="0" t="s">
        <v>1441</v>
      </c>
      <c r="L2133" s="0" t="s">
        <v>392</v>
      </c>
      <c r="M2133" s="0" t="s">
        <v>199</v>
      </c>
      <c r="O2133" s="0" t="s">
        <v>200</v>
      </c>
      <c r="Q2133" s="120" t="s">
        <v>200</v>
      </c>
      <c r="R2133" s="0" t="s">
        <v>16</v>
      </c>
      <c r="S2133" s="131" t="s">
        <v>201</v>
      </c>
      <c r="T2133" s="0" t="s">
        <v>198</v>
      </c>
      <c r="U2133" s="131" t="s">
        <v>239</v>
      </c>
      <c r="V2133" s="0" t="s">
        <v>1790</v>
      </c>
      <c r="W2133" s="110" t="s">
        <v>204</v>
      </c>
      <c r="X2133" s="130" t="n">
        <v>1996</v>
      </c>
      <c r="Y2133" s="130" t="s">
        <v>240</v>
      </c>
      <c r="Z2133" s="130" t="s">
        <v>198</v>
      </c>
      <c r="AA2133" s="122" t="s">
        <v>200</v>
      </c>
      <c r="AB2133" s="131" t="s">
        <v>9448</v>
      </c>
      <c r="AC2133" s="131" t="s">
        <v>9448</v>
      </c>
      <c r="AD2133" s="130" t="n">
        <v>1997</v>
      </c>
      <c r="AE2133" s="130" t="s">
        <v>222</v>
      </c>
      <c r="AF2133" s="130"/>
      <c r="AG2133" s="130"/>
      <c r="AH2133" s="130"/>
      <c r="AI2133" s="130" t="s">
        <v>207</v>
      </c>
      <c r="AJ2133" s="130"/>
      <c r="AK2133" s="111" t="str">
        <f aca="false">(AB2133)</f>
        <v>Nintendo</v>
      </c>
      <c r="AM2133" s="111" t="n">
        <f aca="false">AD2133</f>
        <v>1997</v>
      </c>
      <c r="AN2133" s="130" t="s">
        <v>208</v>
      </c>
      <c r="AO2133" s="131"/>
      <c r="AS2133" s="0" t="s">
        <v>200</v>
      </c>
      <c r="AT2133" s="0" t="s">
        <v>381</v>
      </c>
      <c r="AU2133" s="0" t="s">
        <v>434</v>
      </c>
      <c r="AV2133" s="0" t="s">
        <v>200</v>
      </c>
      <c r="AZ2133" s="131" t="s">
        <v>13495</v>
      </c>
      <c r="BA2133" s="124" t="s">
        <v>200</v>
      </c>
      <c r="BB2133" s="0" t="s">
        <v>248</v>
      </c>
      <c r="BC2133" s="104" t="s">
        <v>13496</v>
      </c>
      <c r="BD2133" s="0" t="s">
        <v>12795</v>
      </c>
      <c r="BE2133" s="0" t="s">
        <v>13497</v>
      </c>
      <c r="BG2133" s="125" t="s">
        <v>200</v>
      </c>
      <c r="BH2133" s="0" t="s">
        <v>2225</v>
      </c>
      <c r="BI2133" s="112" t="n">
        <v>4902370502732</v>
      </c>
      <c r="BJ2133" s="126" t="s">
        <v>200</v>
      </c>
      <c r="BK2133" s="131" t="s">
        <v>215</v>
      </c>
      <c r="BL2133" s="112" t="n">
        <v>4</v>
      </c>
      <c r="BM2133" s="112" t="n">
        <v>4</v>
      </c>
      <c r="BN2133" s="112" t="n">
        <v>4</v>
      </c>
      <c r="BO2133" s="111" t="n">
        <v>20</v>
      </c>
      <c r="BP2133" s="125" t="s">
        <v>200</v>
      </c>
      <c r="BQ2133" s="127" t="s">
        <v>216</v>
      </c>
    </row>
    <row r="2134" customFormat="false" ht="13.8" hidden="false" customHeight="false" outlineLevel="0" collapsed="false">
      <c r="A2134" s="0" t="s">
        <v>13498</v>
      </c>
      <c r="B2134" s="0" t="s">
        <v>13350</v>
      </c>
      <c r="C2134" s="131" t="s">
        <v>1003</v>
      </c>
      <c r="D2134" s="131" t="s">
        <v>193</v>
      </c>
      <c r="E2134" s="0" t="s">
        <v>194</v>
      </c>
      <c r="F2134" s="0" t="s">
        <v>195</v>
      </c>
      <c r="G2134" s="0" t="s">
        <v>196</v>
      </c>
      <c r="H2134" s="0" t="s">
        <v>197</v>
      </c>
      <c r="I2134" s="131"/>
      <c r="J2134" s="130" t="n">
        <v>1</v>
      </c>
      <c r="K2134" s="131" t="s">
        <v>198</v>
      </c>
      <c r="L2134" s="0" t="s">
        <v>198</v>
      </c>
      <c r="M2134" s="0" t="s">
        <v>199</v>
      </c>
      <c r="O2134" s="0" t="s">
        <v>200</v>
      </c>
      <c r="Q2134" s="120" t="s">
        <v>200</v>
      </c>
      <c r="R2134" s="0" t="s">
        <v>16</v>
      </c>
      <c r="S2134" s="131" t="s">
        <v>201</v>
      </c>
      <c r="T2134" s="0" t="s">
        <v>198</v>
      </c>
      <c r="U2134" s="131" t="s">
        <v>202</v>
      </c>
      <c r="V2134" s="0" t="s">
        <v>1790</v>
      </c>
      <c r="W2134" s="110" t="s">
        <v>204</v>
      </c>
      <c r="X2134" s="130" t="n">
        <v>1994</v>
      </c>
      <c r="Y2134" s="130"/>
      <c r="Z2134" s="130" t="s">
        <v>198</v>
      </c>
      <c r="AA2134" s="122" t="s">
        <v>200</v>
      </c>
      <c r="AB2134" s="131" t="s">
        <v>1016</v>
      </c>
      <c r="AC2134" s="131" t="s">
        <v>2631</v>
      </c>
      <c r="AD2134" s="130" t="n">
        <v>1994</v>
      </c>
      <c r="AE2134" s="130" t="s">
        <v>222</v>
      </c>
      <c r="AF2134" s="130"/>
      <c r="AG2134" s="130"/>
      <c r="AH2134" s="130"/>
      <c r="AI2134" s="130" t="s">
        <v>207</v>
      </c>
      <c r="AJ2134" s="130"/>
      <c r="AK2134" s="111" t="str">
        <f aca="false">(AB2134)</f>
        <v>Rare software</v>
      </c>
      <c r="AM2134" s="111" t="n">
        <f aca="false">AD2134</f>
        <v>1994</v>
      </c>
      <c r="AN2134" s="130" t="s">
        <v>263</v>
      </c>
      <c r="AO2134" s="131"/>
      <c r="AS2134" s="0" t="s">
        <v>200</v>
      </c>
      <c r="AV2134" s="0" t="s">
        <v>1018</v>
      </c>
      <c r="AW2134" s="0" t="s">
        <v>1019</v>
      </c>
      <c r="AZ2134" s="131" t="s">
        <v>13499</v>
      </c>
      <c r="BA2134" s="124" t="s">
        <v>200</v>
      </c>
      <c r="BB2134" s="0" t="s">
        <v>210</v>
      </c>
      <c r="BC2134" s="104" t="s">
        <v>13500</v>
      </c>
      <c r="BD2134" s="0" t="s">
        <v>13501</v>
      </c>
      <c r="BE2134" s="0" t="s">
        <v>13502</v>
      </c>
      <c r="BG2134" s="125" t="s">
        <v>200</v>
      </c>
      <c r="BH2134" s="0" t="s">
        <v>466</v>
      </c>
      <c r="BI2134" s="112" t="n">
        <v>91493442422</v>
      </c>
      <c r="BJ2134" s="126" t="s">
        <v>200</v>
      </c>
      <c r="BK2134" s="131" t="s">
        <v>215</v>
      </c>
      <c r="BL2134" s="112" t="n">
        <v>4</v>
      </c>
      <c r="BM2134" s="112" t="n">
        <v>4</v>
      </c>
      <c r="BN2134" s="112" t="n">
        <v>4</v>
      </c>
      <c r="BO2134" s="111" t="n">
        <v>20</v>
      </c>
      <c r="BP2134" s="125" t="s">
        <v>200</v>
      </c>
      <c r="BQ2134" s="127" t="s">
        <v>216</v>
      </c>
    </row>
    <row r="2135" customFormat="false" ht="13.8" hidden="false" customHeight="false" outlineLevel="0" collapsed="false">
      <c r="A2135" s="0" t="s">
        <v>13503</v>
      </c>
      <c r="B2135" s="0" t="s">
        <v>13350</v>
      </c>
      <c r="C2135" s="0" t="s">
        <v>234</v>
      </c>
      <c r="D2135" s="0" t="s">
        <v>193</v>
      </c>
      <c r="E2135" s="0" t="s">
        <v>194</v>
      </c>
      <c r="F2135" s="0" t="s">
        <v>195</v>
      </c>
      <c r="G2135" s="0" t="s">
        <v>196</v>
      </c>
      <c r="H2135" s="0" t="s">
        <v>197</v>
      </c>
      <c r="I2135" s="131"/>
      <c r="J2135" s="130" t="n">
        <v>1</v>
      </c>
      <c r="K2135" s="131" t="s">
        <v>198</v>
      </c>
      <c r="L2135" s="0" t="s">
        <v>198</v>
      </c>
      <c r="M2135" s="0" t="s">
        <v>199</v>
      </c>
      <c r="O2135" s="0" t="s">
        <v>200</v>
      </c>
      <c r="Q2135" s="120" t="s">
        <v>200</v>
      </c>
      <c r="R2135" s="0" t="s">
        <v>16</v>
      </c>
      <c r="S2135" s="131" t="s">
        <v>201</v>
      </c>
      <c r="T2135" s="0" t="s">
        <v>198</v>
      </c>
      <c r="U2135" s="131" t="s">
        <v>202</v>
      </c>
      <c r="V2135" s="0" t="s">
        <v>1790</v>
      </c>
      <c r="W2135" s="110" t="s">
        <v>204</v>
      </c>
      <c r="X2135" s="130" t="n">
        <v>1998</v>
      </c>
      <c r="Y2135" s="130"/>
      <c r="Z2135" s="130" t="s">
        <v>198</v>
      </c>
      <c r="AA2135" s="122" t="s">
        <v>200</v>
      </c>
      <c r="AB2135" s="131" t="s">
        <v>13504</v>
      </c>
      <c r="AC2135" s="131" t="s">
        <v>2588</v>
      </c>
      <c r="AD2135" s="130" t="n">
        <v>1998</v>
      </c>
      <c r="AE2135" s="130" t="s">
        <v>222</v>
      </c>
      <c r="AF2135" s="130"/>
      <c r="AG2135" s="130"/>
      <c r="AH2135" s="130"/>
      <c r="AI2135" s="130" t="s">
        <v>207</v>
      </c>
      <c r="AJ2135" s="130"/>
      <c r="AK2135" s="111" t="str">
        <f aca="false">(AB2135)</f>
        <v>Utopia tech</v>
      </c>
      <c r="AM2135" s="111" t="n">
        <f aca="false">AD2135</f>
        <v>1998</v>
      </c>
      <c r="AN2135" s="130" t="s">
        <v>297</v>
      </c>
      <c r="AO2135" s="131" t="s">
        <v>13387</v>
      </c>
      <c r="AP2135" s="0" t="s">
        <v>200</v>
      </c>
      <c r="AS2135" s="0" t="s">
        <v>200</v>
      </c>
      <c r="AV2135" s="0" t="s">
        <v>200</v>
      </c>
      <c r="AZ2135" s="138" t="s">
        <v>13505</v>
      </c>
      <c r="BA2135" s="124" t="s">
        <v>200</v>
      </c>
      <c r="BB2135" s="0" t="s">
        <v>248</v>
      </c>
      <c r="BC2135" s="104" t="s">
        <v>13506</v>
      </c>
      <c r="BD2135" s="0" t="s">
        <v>3134</v>
      </c>
      <c r="BE2135" s="0" t="s">
        <v>13507</v>
      </c>
      <c r="BG2135" s="125" t="s">
        <v>200</v>
      </c>
      <c r="BH2135" s="0" t="s">
        <v>2068</v>
      </c>
      <c r="BI2135" s="112" t="s">
        <v>198</v>
      </c>
      <c r="BJ2135" s="126" t="s">
        <v>200</v>
      </c>
      <c r="BK2135" s="0" t="s">
        <v>2069</v>
      </c>
      <c r="BL2135" s="112" t="n">
        <v>4</v>
      </c>
      <c r="BM2135" s="112" t="s">
        <v>66</v>
      </c>
      <c r="BN2135" s="112" t="s">
        <v>66</v>
      </c>
      <c r="BO2135" s="111" t="n">
        <v>20</v>
      </c>
      <c r="BP2135" s="125" t="s">
        <v>200</v>
      </c>
      <c r="BQ2135" s="127" t="s">
        <v>216</v>
      </c>
    </row>
    <row r="2136" customFormat="false" ht="13.8" hidden="false" customHeight="false" outlineLevel="0" collapsed="false">
      <c r="A2136" s="0" t="s">
        <v>13508</v>
      </c>
      <c r="B2136" s="0" t="s">
        <v>13350</v>
      </c>
      <c r="C2136" s="131" t="s">
        <v>380</v>
      </c>
      <c r="D2136" s="131" t="s">
        <v>193</v>
      </c>
      <c r="E2136" s="0" t="s">
        <v>194</v>
      </c>
      <c r="F2136" s="0" t="s">
        <v>314</v>
      </c>
      <c r="G2136" s="0" t="s">
        <v>196</v>
      </c>
      <c r="H2136" s="0" t="s">
        <v>197</v>
      </c>
      <c r="I2136" s="131"/>
      <c r="J2136" s="130" t="n">
        <v>1</v>
      </c>
      <c r="K2136" s="131" t="s">
        <v>198</v>
      </c>
      <c r="L2136" s="0" t="s">
        <v>198</v>
      </c>
      <c r="M2136" s="0" t="s">
        <v>199</v>
      </c>
      <c r="O2136" s="0" t="s">
        <v>200</v>
      </c>
      <c r="Q2136" s="120" t="s">
        <v>200</v>
      </c>
      <c r="R2136" s="0" t="s">
        <v>16</v>
      </c>
      <c r="S2136" s="131" t="s">
        <v>201</v>
      </c>
      <c r="T2136" s="0" t="s">
        <v>198</v>
      </c>
      <c r="U2136" s="131" t="s">
        <v>202</v>
      </c>
      <c r="V2136" s="0" t="s">
        <v>1790</v>
      </c>
      <c r="W2136" s="110" t="s">
        <v>204</v>
      </c>
      <c r="X2136" s="130" t="n">
        <v>1992</v>
      </c>
      <c r="Y2136" s="111" t="s">
        <v>205</v>
      </c>
      <c r="Z2136" s="130" t="s">
        <v>198</v>
      </c>
      <c r="AA2136" s="122" t="s">
        <v>200</v>
      </c>
      <c r="AB2136" s="131" t="s">
        <v>13509</v>
      </c>
      <c r="AC2136" s="131" t="s">
        <v>468</v>
      </c>
      <c r="AD2136" s="130" t="n">
        <v>1992</v>
      </c>
      <c r="AE2136" s="130" t="s">
        <v>198</v>
      </c>
      <c r="AF2136" s="130"/>
      <c r="AG2136" s="130"/>
      <c r="AH2136" s="130"/>
      <c r="AI2136" s="111" t="s">
        <v>294</v>
      </c>
      <c r="AJ2136" s="130" t="s">
        <v>295</v>
      </c>
      <c r="AK2136" s="130" t="s">
        <v>1807</v>
      </c>
      <c r="AL2136" s="0" t="s">
        <v>216</v>
      </c>
      <c r="AM2136" s="130" t="n">
        <v>1982</v>
      </c>
      <c r="AN2136" s="130" t="s">
        <v>297</v>
      </c>
      <c r="AO2136" s="131"/>
      <c r="AP2136" s="0" t="s">
        <v>200</v>
      </c>
      <c r="AQ2136" s="0" t="s">
        <v>200</v>
      </c>
      <c r="AR2136" s="0" t="s">
        <v>200</v>
      </c>
      <c r="AS2136" s="0" t="s">
        <v>200</v>
      </c>
      <c r="AV2136" s="0" t="s">
        <v>200</v>
      </c>
      <c r="AZ2136" s="131" t="s">
        <v>13510</v>
      </c>
      <c r="BA2136" s="124" t="s">
        <v>200</v>
      </c>
      <c r="BB2136" s="0" t="s">
        <v>210</v>
      </c>
      <c r="BC2136" s="104" t="s">
        <v>13511</v>
      </c>
      <c r="BE2136" s="0" t="s">
        <v>13512</v>
      </c>
      <c r="BG2136" s="125" t="s">
        <v>200</v>
      </c>
      <c r="BH2136" s="0" t="s">
        <v>2068</v>
      </c>
      <c r="BI2136" s="112" t="s">
        <v>198</v>
      </c>
      <c r="BJ2136" s="126" t="s">
        <v>200</v>
      </c>
      <c r="BK2136" s="0" t="s">
        <v>2069</v>
      </c>
      <c r="BL2136" s="112" t="n">
        <v>4</v>
      </c>
      <c r="BM2136" s="112" t="s">
        <v>66</v>
      </c>
      <c r="BN2136" s="112" t="s">
        <v>66</v>
      </c>
      <c r="BO2136" s="111" t="n">
        <v>20</v>
      </c>
      <c r="BP2136" s="125" t="s">
        <v>200</v>
      </c>
      <c r="BQ2136" s="127" t="s">
        <v>216</v>
      </c>
    </row>
    <row r="2137" customFormat="false" ht="13.8" hidden="false" customHeight="false" outlineLevel="0" collapsed="false">
      <c r="A2137" s="0" t="s">
        <v>13513</v>
      </c>
      <c r="B2137" s="0" t="s">
        <v>13350</v>
      </c>
      <c r="C2137" s="0" t="s">
        <v>329</v>
      </c>
      <c r="D2137" s="0" t="s">
        <v>193</v>
      </c>
      <c r="E2137" s="0" t="s">
        <v>194</v>
      </c>
      <c r="F2137" s="0" t="s">
        <v>195</v>
      </c>
      <c r="G2137" s="0" t="s">
        <v>330</v>
      </c>
      <c r="H2137" s="0" t="s">
        <v>197</v>
      </c>
      <c r="I2137" s="131"/>
      <c r="J2137" s="130" t="n">
        <v>1</v>
      </c>
      <c r="K2137" s="0" t="s">
        <v>198</v>
      </c>
      <c r="L2137" s="0" t="s">
        <v>198</v>
      </c>
      <c r="M2137" s="0" t="s">
        <v>199</v>
      </c>
      <c r="O2137" s="0" t="s">
        <v>200</v>
      </c>
      <c r="Q2137" s="120" t="s">
        <v>200</v>
      </c>
      <c r="R2137" s="0" t="s">
        <v>16</v>
      </c>
      <c r="S2137" s="131" t="s">
        <v>201</v>
      </c>
      <c r="T2137" s="0" t="s">
        <v>198</v>
      </c>
      <c r="U2137" s="131" t="s">
        <v>202</v>
      </c>
      <c r="V2137" s="0" t="s">
        <v>1790</v>
      </c>
      <c r="W2137" s="110" t="s">
        <v>204</v>
      </c>
      <c r="X2137" s="130" t="n">
        <v>1993</v>
      </c>
      <c r="Y2137" s="130"/>
      <c r="Z2137" s="130" t="s">
        <v>757</v>
      </c>
      <c r="AA2137" s="122" t="s">
        <v>200</v>
      </c>
      <c r="AB2137" s="0" t="s">
        <v>2294</v>
      </c>
      <c r="AC2137" s="0" t="s">
        <v>2294</v>
      </c>
      <c r="AD2137" s="130" t="n">
        <v>1993</v>
      </c>
      <c r="AE2137" s="130" t="s">
        <v>222</v>
      </c>
      <c r="AF2137" s="130"/>
      <c r="AG2137" s="130"/>
      <c r="AH2137" s="130"/>
      <c r="AI2137" s="130" t="s">
        <v>207</v>
      </c>
      <c r="AJ2137" s="130"/>
      <c r="AK2137" s="111" t="str">
        <f aca="false">(AB2137)</f>
        <v>Squaresoft</v>
      </c>
      <c r="AL2137" s="0" t="s">
        <v>200</v>
      </c>
      <c r="AM2137" s="111" t="n">
        <f aca="false">AD2137</f>
        <v>1993</v>
      </c>
      <c r="AN2137" s="130" t="s">
        <v>208</v>
      </c>
      <c r="AO2137" s="131"/>
      <c r="AQ2137" s="0" t="s">
        <v>200</v>
      </c>
      <c r="AR2137" s="0" t="s">
        <v>200</v>
      </c>
      <c r="AS2137" s="0" t="s">
        <v>7531</v>
      </c>
      <c r="AU2137" s="0" t="s">
        <v>332</v>
      </c>
      <c r="AV2137" s="0" t="s">
        <v>9920</v>
      </c>
      <c r="AZ2137" s="131" t="s">
        <v>13514</v>
      </c>
      <c r="BA2137" s="124" t="s">
        <v>200</v>
      </c>
      <c r="BB2137" s="0" t="s">
        <v>210</v>
      </c>
      <c r="BC2137" s="104" t="s">
        <v>13515</v>
      </c>
      <c r="BE2137" s="0" t="s">
        <v>13516</v>
      </c>
      <c r="BF2137" s="0" t="s">
        <v>13517</v>
      </c>
      <c r="BG2137" s="125" t="s">
        <v>200</v>
      </c>
      <c r="BH2137" s="0" t="s">
        <v>2215</v>
      </c>
      <c r="BI2137" s="112" t="s">
        <v>198</v>
      </c>
      <c r="BJ2137" s="126" t="s">
        <v>200</v>
      </c>
      <c r="BK2137" s="131" t="s">
        <v>1284</v>
      </c>
      <c r="BL2137" s="112" t="n">
        <v>4</v>
      </c>
      <c r="BM2137" s="112" t="s">
        <v>66</v>
      </c>
      <c r="BN2137" s="112" t="s">
        <v>66</v>
      </c>
      <c r="BO2137" s="111" t="n">
        <v>20</v>
      </c>
      <c r="BP2137" s="125" t="s">
        <v>200</v>
      </c>
      <c r="BQ2137" s="127" t="s">
        <v>216</v>
      </c>
    </row>
    <row r="2138" customFormat="false" ht="13.8" hidden="false" customHeight="false" outlineLevel="0" collapsed="false">
      <c r="A2138" s="0" t="s">
        <v>13518</v>
      </c>
      <c r="B2138" s="0" t="s">
        <v>13350</v>
      </c>
      <c r="C2138" s="0" t="s">
        <v>369</v>
      </c>
      <c r="D2138" s="0" t="s">
        <v>193</v>
      </c>
      <c r="E2138" s="0" t="s">
        <v>194</v>
      </c>
      <c r="F2138" s="0" t="s">
        <v>195</v>
      </c>
      <c r="G2138" s="0" t="s">
        <v>196</v>
      </c>
      <c r="H2138" s="0" t="s">
        <v>400</v>
      </c>
      <c r="I2138" s="131" t="s">
        <v>839</v>
      </c>
      <c r="J2138" s="130" t="n">
        <v>1</v>
      </c>
      <c r="K2138" s="131" t="s">
        <v>198</v>
      </c>
      <c r="L2138" s="0" t="s">
        <v>198</v>
      </c>
      <c r="M2138" s="0" t="s">
        <v>199</v>
      </c>
      <c r="O2138" s="0" t="s">
        <v>200</v>
      </c>
      <c r="Q2138" s="120" t="s">
        <v>200</v>
      </c>
      <c r="R2138" s="0" t="s">
        <v>16</v>
      </c>
      <c r="S2138" s="131" t="s">
        <v>201</v>
      </c>
      <c r="T2138" s="0" t="s">
        <v>198</v>
      </c>
      <c r="U2138" s="131" t="s">
        <v>202</v>
      </c>
      <c r="V2138" s="0" t="s">
        <v>1790</v>
      </c>
      <c r="W2138" s="110" t="s">
        <v>204</v>
      </c>
      <c r="X2138" s="130" t="n">
        <v>1993</v>
      </c>
      <c r="Y2138" s="130"/>
      <c r="Z2138" s="130" t="s">
        <v>198</v>
      </c>
      <c r="AA2138" s="122" t="s">
        <v>200</v>
      </c>
      <c r="AB2138" s="131" t="s">
        <v>10013</v>
      </c>
      <c r="AC2138" s="131" t="s">
        <v>840</v>
      </c>
      <c r="AD2138" s="130" t="n">
        <v>1993</v>
      </c>
      <c r="AE2138" s="130" t="s">
        <v>198</v>
      </c>
      <c r="AF2138" s="130"/>
      <c r="AG2138" s="130"/>
      <c r="AH2138" s="130"/>
      <c r="AI2138" s="130" t="s">
        <v>207</v>
      </c>
      <c r="AJ2138" s="130"/>
      <c r="AK2138" s="111" t="str">
        <f aca="false">(AB2138)</f>
        <v>Mitchell</v>
      </c>
      <c r="AM2138" s="111" t="n">
        <f aca="false">AD2138</f>
        <v>1993</v>
      </c>
      <c r="AN2138" s="130" t="s">
        <v>208</v>
      </c>
      <c r="AO2138" s="131"/>
      <c r="AS2138" s="0" t="s">
        <v>7220</v>
      </c>
      <c r="AV2138" s="0" t="s">
        <v>200</v>
      </c>
      <c r="AZ2138" s="131" t="s">
        <v>13519</v>
      </c>
      <c r="BA2138" s="124" t="s">
        <v>200</v>
      </c>
      <c r="BB2138" s="0" t="s">
        <v>210</v>
      </c>
      <c r="BC2138" s="104" t="s">
        <v>13520</v>
      </c>
      <c r="BE2138" s="0" t="s">
        <v>13521</v>
      </c>
      <c r="BF2138" s="0" t="s">
        <v>200</v>
      </c>
      <c r="BG2138" s="125" t="s">
        <v>200</v>
      </c>
      <c r="BH2138" s="0" t="s">
        <v>2068</v>
      </c>
      <c r="BI2138" s="112" t="s">
        <v>198</v>
      </c>
      <c r="BJ2138" s="126" t="s">
        <v>200</v>
      </c>
      <c r="BK2138" s="0" t="s">
        <v>2069</v>
      </c>
      <c r="BL2138" s="112" t="n">
        <v>4</v>
      </c>
      <c r="BM2138" s="112" t="s">
        <v>66</v>
      </c>
      <c r="BN2138" s="112" t="s">
        <v>66</v>
      </c>
      <c r="BO2138" s="111" t="n">
        <v>20</v>
      </c>
      <c r="BP2138" s="125" t="s">
        <v>200</v>
      </c>
      <c r="BQ2138" s="127" t="s">
        <v>216</v>
      </c>
    </row>
    <row r="2139" customFormat="false" ht="13.8" hidden="false" customHeight="false" outlineLevel="0" collapsed="false">
      <c r="A2139" s="0" t="s">
        <v>921</v>
      </c>
      <c r="B2139" s="0" t="s">
        <v>13350</v>
      </c>
      <c r="C2139" s="0" t="s">
        <v>369</v>
      </c>
      <c r="D2139" s="0" t="s">
        <v>312</v>
      </c>
      <c r="E2139" s="0" t="s">
        <v>194</v>
      </c>
      <c r="F2139" s="0" t="s">
        <v>314</v>
      </c>
      <c r="G2139" s="0" t="s">
        <v>196</v>
      </c>
      <c r="H2139" s="0" t="s">
        <v>197</v>
      </c>
      <c r="I2139" s="131"/>
      <c r="J2139" s="130" t="n">
        <v>1</v>
      </c>
      <c r="K2139" s="131" t="s">
        <v>198</v>
      </c>
      <c r="L2139" s="0" t="s">
        <v>198</v>
      </c>
      <c r="M2139" s="0" t="s">
        <v>199</v>
      </c>
      <c r="O2139" s="0" t="s">
        <v>200</v>
      </c>
      <c r="Q2139" s="120" t="s">
        <v>200</v>
      </c>
      <c r="R2139" s="0" t="s">
        <v>16</v>
      </c>
      <c r="S2139" s="131" t="s">
        <v>201</v>
      </c>
      <c r="T2139" s="0" t="s">
        <v>198</v>
      </c>
      <c r="U2139" s="131" t="s">
        <v>202</v>
      </c>
      <c r="V2139" s="0" t="s">
        <v>1790</v>
      </c>
      <c r="W2139" s="110" t="s">
        <v>204</v>
      </c>
      <c r="X2139" s="130" t="n">
        <v>1999</v>
      </c>
      <c r="Y2139" s="111" t="s">
        <v>205</v>
      </c>
      <c r="Z2139" s="130" t="s">
        <v>198</v>
      </c>
      <c r="AA2139" s="122" t="s">
        <v>200</v>
      </c>
      <c r="AB2139" s="0" t="s">
        <v>4586</v>
      </c>
      <c r="AC2139" s="131" t="s">
        <v>902</v>
      </c>
      <c r="AD2139" s="130" t="n">
        <v>1999</v>
      </c>
      <c r="AE2139" s="130" t="s">
        <v>198</v>
      </c>
      <c r="AF2139" s="130"/>
      <c r="AG2139" s="130"/>
      <c r="AH2139" s="130"/>
      <c r="AI2139" s="111" t="s">
        <v>294</v>
      </c>
      <c r="AJ2139" s="111" t="s">
        <v>191</v>
      </c>
      <c r="AK2139" s="111" t="s">
        <v>393</v>
      </c>
      <c r="AL2139" s="0" t="s">
        <v>216</v>
      </c>
      <c r="AM2139" s="111" t="n">
        <v>1984</v>
      </c>
      <c r="AN2139" s="111" t="s">
        <v>297</v>
      </c>
      <c r="AO2139" s="131" t="s">
        <v>13387</v>
      </c>
      <c r="AP2139" s="0" t="s">
        <v>200</v>
      </c>
      <c r="AV2139" s="0" t="s">
        <v>200</v>
      </c>
      <c r="AZ2139" s="131" t="s">
        <v>13522</v>
      </c>
      <c r="BA2139" s="124" t="s">
        <v>200</v>
      </c>
      <c r="BB2139" s="0" t="s">
        <v>210</v>
      </c>
      <c r="BC2139" s="104" t="s">
        <v>13523</v>
      </c>
      <c r="BD2139" s="0" t="s">
        <v>13524</v>
      </c>
      <c r="BE2139" s="0" t="s">
        <v>13525</v>
      </c>
      <c r="BG2139" s="125" t="s">
        <v>200</v>
      </c>
      <c r="BH2139" s="0" t="s">
        <v>2068</v>
      </c>
      <c r="BI2139" s="112" t="s">
        <v>198</v>
      </c>
      <c r="BJ2139" s="126" t="s">
        <v>200</v>
      </c>
      <c r="BK2139" s="0" t="s">
        <v>2069</v>
      </c>
      <c r="BL2139" s="112" t="n">
        <v>4</v>
      </c>
      <c r="BM2139" s="112" t="s">
        <v>66</v>
      </c>
      <c r="BN2139" s="112" t="s">
        <v>66</v>
      </c>
      <c r="BO2139" s="111" t="n">
        <v>20</v>
      </c>
      <c r="BP2139" s="125" t="s">
        <v>200</v>
      </c>
      <c r="BQ2139" s="127" t="s">
        <v>216</v>
      </c>
    </row>
    <row r="2140" customFormat="false" ht="13.8" hidden="false" customHeight="false" outlineLevel="0" collapsed="false">
      <c r="A2140" s="0" t="s">
        <v>13526</v>
      </c>
      <c r="B2140" s="0" t="s">
        <v>13350</v>
      </c>
      <c r="C2140" s="0" t="s">
        <v>369</v>
      </c>
      <c r="D2140" s="0" t="s">
        <v>193</v>
      </c>
      <c r="E2140" s="0" t="s">
        <v>194</v>
      </c>
      <c r="F2140" s="0" t="s">
        <v>195</v>
      </c>
      <c r="G2140" s="0" t="s">
        <v>196</v>
      </c>
      <c r="H2140" s="0" t="s">
        <v>197</v>
      </c>
      <c r="I2140" s="131"/>
      <c r="J2140" s="130" t="n">
        <v>1</v>
      </c>
      <c r="K2140" s="131" t="s">
        <v>198</v>
      </c>
      <c r="L2140" s="0" t="s">
        <v>198</v>
      </c>
      <c r="M2140" s="0" t="s">
        <v>199</v>
      </c>
      <c r="Q2140" s="120" t="s">
        <v>200</v>
      </c>
      <c r="R2140" s="0" t="s">
        <v>16</v>
      </c>
      <c r="S2140" s="131" t="s">
        <v>201</v>
      </c>
      <c r="T2140" s="0" t="s">
        <v>198</v>
      </c>
      <c r="U2140" s="131" t="s">
        <v>202</v>
      </c>
      <c r="V2140" s="0" t="s">
        <v>1790</v>
      </c>
      <c r="W2140" s="110" t="s">
        <v>204</v>
      </c>
      <c r="X2140" s="130" t="n">
        <v>1992</v>
      </c>
      <c r="Y2140" s="130"/>
      <c r="Z2140" s="130" t="s">
        <v>198</v>
      </c>
      <c r="AA2140" s="122" t="s">
        <v>200</v>
      </c>
      <c r="AB2140" s="131" t="s">
        <v>363</v>
      </c>
      <c r="AC2140" s="131" t="s">
        <v>13527</v>
      </c>
      <c r="AD2140" s="130" t="n">
        <v>1992</v>
      </c>
      <c r="AE2140" s="130" t="s">
        <v>198</v>
      </c>
      <c r="AF2140" s="130"/>
      <c r="AG2140" s="130"/>
      <c r="AH2140" s="130"/>
      <c r="AI2140" s="130" t="s">
        <v>294</v>
      </c>
      <c r="AJ2140" s="130" t="s">
        <v>126</v>
      </c>
      <c r="AK2140" s="131" t="s">
        <v>363</v>
      </c>
      <c r="AL2140" s="0" t="s">
        <v>200</v>
      </c>
      <c r="AM2140" s="130" t="n">
        <v>1991</v>
      </c>
      <c r="AN2140" s="130" t="s">
        <v>208</v>
      </c>
      <c r="AO2140" s="131"/>
      <c r="AS2140" s="0" t="s">
        <v>9410</v>
      </c>
      <c r="AU2140" s="0" t="s">
        <v>434</v>
      </c>
      <c r="AV2140" s="0" t="s">
        <v>200</v>
      </c>
      <c r="AZ2140" s="131" t="s">
        <v>13528</v>
      </c>
      <c r="BA2140" s="124" t="s">
        <v>200</v>
      </c>
      <c r="BB2140" s="0" t="s">
        <v>210</v>
      </c>
      <c r="BC2140" s="104" t="s">
        <v>13529</v>
      </c>
      <c r="BE2140" s="0" t="s">
        <v>13530</v>
      </c>
      <c r="BG2140" s="125" t="s">
        <v>200</v>
      </c>
      <c r="BH2140" s="0" t="s">
        <v>2068</v>
      </c>
      <c r="BI2140" s="112" t="s">
        <v>198</v>
      </c>
      <c r="BJ2140" s="126" t="s">
        <v>200</v>
      </c>
      <c r="BK2140" s="0" t="s">
        <v>2069</v>
      </c>
      <c r="BL2140" s="112" t="n">
        <v>4</v>
      </c>
      <c r="BM2140" s="112" t="s">
        <v>66</v>
      </c>
      <c r="BN2140" s="112" t="s">
        <v>66</v>
      </c>
      <c r="BO2140" s="111" t="n">
        <v>20</v>
      </c>
      <c r="BP2140" s="125" t="s">
        <v>200</v>
      </c>
      <c r="BQ2140" s="127" t="s">
        <v>216</v>
      </c>
    </row>
    <row r="2141" customFormat="false" ht="13.8" hidden="false" customHeight="false" outlineLevel="0" collapsed="false">
      <c r="A2141" s="0" t="s">
        <v>943</v>
      </c>
      <c r="B2141" s="0" t="s">
        <v>13350</v>
      </c>
      <c r="C2141" s="0" t="s">
        <v>505</v>
      </c>
      <c r="D2141" s="0" t="s">
        <v>506</v>
      </c>
      <c r="E2141" s="0" t="s">
        <v>194</v>
      </c>
      <c r="F2141" s="0" t="s">
        <v>195</v>
      </c>
      <c r="G2141" s="0" t="s">
        <v>196</v>
      </c>
      <c r="H2141" s="0" t="s">
        <v>197</v>
      </c>
      <c r="I2141" s="131"/>
      <c r="J2141" s="130" t="n">
        <v>1</v>
      </c>
      <c r="K2141" s="131" t="s">
        <v>198</v>
      </c>
      <c r="L2141" s="0" t="s">
        <v>198</v>
      </c>
      <c r="M2141" s="0" t="s">
        <v>220</v>
      </c>
      <c r="O2141" s="0" t="s">
        <v>200</v>
      </c>
      <c r="Q2141" s="120" t="s">
        <v>200</v>
      </c>
      <c r="R2141" s="0" t="s">
        <v>16</v>
      </c>
      <c r="S2141" s="131" t="s">
        <v>201</v>
      </c>
      <c r="T2141" s="0" t="s">
        <v>198</v>
      </c>
      <c r="U2141" s="131" t="s">
        <v>202</v>
      </c>
      <c r="V2141" s="0" t="s">
        <v>1790</v>
      </c>
      <c r="W2141" s="110" t="s">
        <v>204</v>
      </c>
      <c r="X2141" s="130" t="n">
        <v>1999</v>
      </c>
      <c r="Y2141" s="130" t="s">
        <v>205</v>
      </c>
      <c r="Z2141" s="130" t="s">
        <v>198</v>
      </c>
      <c r="AA2141" s="122" t="s">
        <v>200</v>
      </c>
      <c r="AB2141" s="131" t="s">
        <v>13531</v>
      </c>
      <c r="AC2141" s="131" t="s">
        <v>13532</v>
      </c>
      <c r="AD2141" s="130" t="n">
        <v>1999</v>
      </c>
      <c r="AE2141" s="130" t="s">
        <v>198</v>
      </c>
      <c r="AF2141" s="130"/>
      <c r="AG2141" s="130"/>
      <c r="AH2141" s="130"/>
      <c r="AI2141" s="111" t="s">
        <v>294</v>
      </c>
      <c r="AJ2141" s="111" t="s">
        <v>295</v>
      </c>
      <c r="AK2141" s="111" t="s">
        <v>945</v>
      </c>
      <c r="AM2141" s="111" t="n">
        <v>1989</v>
      </c>
      <c r="AN2141" s="111" t="s">
        <v>297</v>
      </c>
      <c r="AO2141" s="131" t="s">
        <v>13387</v>
      </c>
      <c r="AP2141" s="0" t="s">
        <v>200</v>
      </c>
      <c r="AS2141" s="0" t="s">
        <v>947</v>
      </c>
      <c r="AT2141" s="0" t="s">
        <v>339</v>
      </c>
      <c r="AU2141" s="0" t="s">
        <v>483</v>
      </c>
      <c r="AV2141" s="0" t="s">
        <v>200</v>
      </c>
      <c r="AZ2141" s="131" t="s">
        <v>13533</v>
      </c>
      <c r="BA2141" s="124" t="s">
        <v>200</v>
      </c>
      <c r="BB2141" s="0" t="s">
        <v>325</v>
      </c>
      <c r="BC2141" s="104" t="s">
        <v>10099</v>
      </c>
      <c r="BD2141" s="0" t="s">
        <v>13534</v>
      </c>
      <c r="BE2141" s="0" t="s">
        <v>13535</v>
      </c>
      <c r="BG2141" s="125" t="s">
        <v>200</v>
      </c>
      <c r="BH2141" s="0" t="s">
        <v>2215</v>
      </c>
      <c r="BI2141" s="112" t="s">
        <v>198</v>
      </c>
      <c r="BJ2141" s="126" t="s">
        <v>200</v>
      </c>
      <c r="BK2141" s="131" t="s">
        <v>1284</v>
      </c>
      <c r="BL2141" s="112" t="n">
        <v>4</v>
      </c>
      <c r="BM2141" s="112" t="s">
        <v>66</v>
      </c>
      <c r="BN2141" s="112" t="s">
        <v>66</v>
      </c>
      <c r="BO2141" s="111" t="n">
        <v>20</v>
      </c>
      <c r="BP2141" s="125" t="s">
        <v>200</v>
      </c>
      <c r="BQ2141" s="127" t="s">
        <v>216</v>
      </c>
    </row>
    <row r="2142" customFormat="false" ht="13.8" hidden="false" customHeight="false" outlineLevel="0" collapsed="false">
      <c r="A2142" s="0" t="s">
        <v>13536</v>
      </c>
      <c r="B2142" s="0" t="s">
        <v>13350</v>
      </c>
      <c r="C2142" s="0" t="s">
        <v>589</v>
      </c>
      <c r="D2142" s="0" t="s">
        <v>193</v>
      </c>
      <c r="E2142" s="0" t="s">
        <v>194</v>
      </c>
      <c r="F2142" s="0" t="s">
        <v>314</v>
      </c>
      <c r="G2142" s="0" t="s">
        <v>196</v>
      </c>
      <c r="H2142" s="0" t="s">
        <v>197</v>
      </c>
      <c r="I2142" s="131"/>
      <c r="J2142" s="111" t="n">
        <v>1</v>
      </c>
      <c r="K2142" s="0" t="s">
        <v>1441</v>
      </c>
      <c r="L2142" s="0" t="s">
        <v>392</v>
      </c>
      <c r="M2142" s="0" t="s">
        <v>199</v>
      </c>
      <c r="O2142" s="0" t="s">
        <v>200</v>
      </c>
      <c r="Q2142" s="120" t="s">
        <v>200</v>
      </c>
      <c r="R2142" s="0" t="s">
        <v>16</v>
      </c>
      <c r="S2142" s="131" t="s">
        <v>201</v>
      </c>
      <c r="T2142" s="0" t="s">
        <v>198</v>
      </c>
      <c r="U2142" s="131" t="s">
        <v>202</v>
      </c>
      <c r="V2142" s="0" t="s">
        <v>1790</v>
      </c>
      <c r="W2142" s="110" t="s">
        <v>204</v>
      </c>
      <c r="X2142" s="130" t="n">
        <v>1991</v>
      </c>
      <c r="Y2142" s="130"/>
      <c r="Z2142" s="130" t="s">
        <v>198</v>
      </c>
      <c r="AA2142" s="122" t="s">
        <v>200</v>
      </c>
      <c r="AB2142" s="131" t="s">
        <v>9362</v>
      </c>
      <c r="AC2142" s="131" t="s">
        <v>9448</v>
      </c>
      <c r="AD2142" s="130" t="n">
        <v>1991</v>
      </c>
      <c r="AE2142" s="130" t="s">
        <v>222</v>
      </c>
      <c r="AF2142" s="130"/>
      <c r="AG2142" s="130"/>
      <c r="AH2142" s="130"/>
      <c r="AI2142" s="130" t="s">
        <v>207</v>
      </c>
      <c r="AJ2142" s="130"/>
      <c r="AK2142" s="111" t="str">
        <f aca="false">(AB2142)</f>
        <v>Hal laboratory</v>
      </c>
      <c r="AM2142" s="111" t="n">
        <f aca="false">AD2142</f>
        <v>1991</v>
      </c>
      <c r="AN2142" s="130" t="s">
        <v>208</v>
      </c>
      <c r="AO2142" s="131"/>
      <c r="AS2142" s="0" t="s">
        <v>200</v>
      </c>
      <c r="AV2142" s="0" t="s">
        <v>200</v>
      </c>
      <c r="AZ2142" s="131" t="s">
        <v>13537</v>
      </c>
      <c r="BA2142" s="124" t="s">
        <v>200</v>
      </c>
      <c r="BB2142" s="0" t="s">
        <v>248</v>
      </c>
      <c r="BC2142" s="104" t="s">
        <v>13538</v>
      </c>
      <c r="BE2142" s="0" t="s">
        <v>13539</v>
      </c>
      <c r="BG2142" s="125" t="s">
        <v>200</v>
      </c>
      <c r="BH2142" s="0" t="s">
        <v>2068</v>
      </c>
      <c r="BI2142" s="112" t="s">
        <v>198</v>
      </c>
      <c r="BJ2142" s="126" t="s">
        <v>200</v>
      </c>
      <c r="BK2142" s="0" t="s">
        <v>2069</v>
      </c>
      <c r="BL2142" s="112" t="n">
        <v>4</v>
      </c>
      <c r="BM2142" s="112" t="s">
        <v>66</v>
      </c>
      <c r="BN2142" s="112" t="s">
        <v>66</v>
      </c>
      <c r="BO2142" s="111" t="n">
        <v>20</v>
      </c>
      <c r="BP2142" s="125" t="s">
        <v>200</v>
      </c>
      <c r="BQ2142" s="127" t="s">
        <v>216</v>
      </c>
    </row>
    <row r="2143" customFormat="false" ht="13.8" hidden="false" customHeight="false" outlineLevel="0" collapsed="false">
      <c r="A2143" s="0" t="s">
        <v>13540</v>
      </c>
      <c r="B2143" s="0" t="s">
        <v>13350</v>
      </c>
      <c r="C2143" s="131" t="s">
        <v>380</v>
      </c>
      <c r="D2143" s="131" t="s">
        <v>193</v>
      </c>
      <c r="E2143" s="0" t="s">
        <v>194</v>
      </c>
      <c r="F2143" s="0" t="s">
        <v>195</v>
      </c>
      <c r="G2143" s="0" t="s">
        <v>196</v>
      </c>
      <c r="H2143" s="0" t="s">
        <v>400</v>
      </c>
      <c r="I2143" s="131" t="s">
        <v>401</v>
      </c>
      <c r="J2143" s="130" t="n">
        <v>1</v>
      </c>
      <c r="K2143" s="131" t="s">
        <v>198</v>
      </c>
      <c r="L2143" s="0" t="s">
        <v>198</v>
      </c>
      <c r="M2143" s="0" t="s">
        <v>274</v>
      </c>
      <c r="O2143" s="0" t="s">
        <v>237</v>
      </c>
      <c r="P2143" s="0" t="s">
        <v>238</v>
      </c>
      <c r="Q2143" s="120" t="s">
        <v>200</v>
      </c>
      <c r="R2143" s="0" t="s">
        <v>16</v>
      </c>
      <c r="S2143" s="131" t="s">
        <v>201</v>
      </c>
      <c r="T2143" s="0" t="s">
        <v>198</v>
      </c>
      <c r="U2143" s="131" t="s">
        <v>202</v>
      </c>
      <c r="V2143" s="0" t="s">
        <v>1790</v>
      </c>
      <c r="W2143" s="110" t="s">
        <v>204</v>
      </c>
      <c r="X2143" s="130" t="n">
        <v>1993</v>
      </c>
      <c r="Y2143" s="111" t="s">
        <v>205</v>
      </c>
      <c r="Z2143" s="130" t="s">
        <v>198</v>
      </c>
      <c r="AA2143" s="122" t="s">
        <v>200</v>
      </c>
      <c r="AB2143" s="131" t="s">
        <v>2624</v>
      </c>
      <c r="AC2143" s="131" t="s">
        <v>10020</v>
      </c>
      <c r="AD2143" s="130" t="n">
        <v>1993</v>
      </c>
      <c r="AE2143" s="130" t="s">
        <v>198</v>
      </c>
      <c r="AF2143" s="130"/>
      <c r="AG2143" s="130"/>
      <c r="AH2143" s="130"/>
      <c r="AI2143" s="111" t="s">
        <v>294</v>
      </c>
      <c r="AJ2143" s="130" t="s">
        <v>509</v>
      </c>
      <c r="AK2143" s="130" t="s">
        <v>9540</v>
      </c>
      <c r="AL2143" s="0" t="s">
        <v>216</v>
      </c>
      <c r="AM2143" s="130" t="n">
        <v>1990</v>
      </c>
      <c r="AN2143" s="130" t="s">
        <v>263</v>
      </c>
      <c r="AO2143" s="131"/>
      <c r="AS2143" s="0" t="s">
        <v>200</v>
      </c>
      <c r="AT2143" s="0" t="s">
        <v>691</v>
      </c>
      <c r="AU2143" s="0" t="s">
        <v>434</v>
      </c>
      <c r="AV2143" s="0" t="s">
        <v>200</v>
      </c>
      <c r="AZ2143" s="131" t="s">
        <v>13541</v>
      </c>
      <c r="BA2143" s="124" t="s">
        <v>200</v>
      </c>
      <c r="BB2143" s="0" t="s">
        <v>462</v>
      </c>
      <c r="BC2143" s="104" t="s">
        <v>13542</v>
      </c>
      <c r="BE2143" s="0" t="s">
        <v>13543</v>
      </c>
      <c r="BF2143" s="0" t="s">
        <v>13544</v>
      </c>
      <c r="BG2143" s="125" t="s">
        <v>200</v>
      </c>
      <c r="BH2143" s="0" t="s">
        <v>2068</v>
      </c>
      <c r="BI2143" s="112" t="s">
        <v>198</v>
      </c>
      <c r="BJ2143" s="126" t="s">
        <v>200</v>
      </c>
      <c r="BK2143" s="0" t="s">
        <v>2069</v>
      </c>
      <c r="BL2143" s="112" t="n">
        <v>4</v>
      </c>
      <c r="BM2143" s="112" t="s">
        <v>66</v>
      </c>
      <c r="BN2143" s="112" t="s">
        <v>66</v>
      </c>
      <c r="BO2143" s="111" t="n">
        <v>20</v>
      </c>
      <c r="BP2143" s="125" t="s">
        <v>200</v>
      </c>
      <c r="BQ2143" s="127" t="s">
        <v>216</v>
      </c>
    </row>
    <row r="2144" customFormat="false" ht="13.8" hidden="false" customHeight="false" outlineLevel="0" collapsed="false">
      <c r="A2144" s="0" t="s">
        <v>13545</v>
      </c>
      <c r="B2144" s="0" t="s">
        <v>13350</v>
      </c>
      <c r="C2144" s="0" t="s">
        <v>192</v>
      </c>
      <c r="D2144" s="0" t="s">
        <v>193</v>
      </c>
      <c r="E2144" s="0" t="s">
        <v>194</v>
      </c>
      <c r="F2144" s="0" t="s">
        <v>195</v>
      </c>
      <c r="G2144" s="0" t="s">
        <v>196</v>
      </c>
      <c r="H2144" s="0" t="s">
        <v>197</v>
      </c>
      <c r="I2144" s="131"/>
      <c r="J2144" s="130" t="n">
        <v>1</v>
      </c>
      <c r="K2144" s="131" t="s">
        <v>198</v>
      </c>
      <c r="L2144" s="0" t="s">
        <v>198</v>
      </c>
      <c r="M2144" s="0" t="s">
        <v>199</v>
      </c>
      <c r="O2144" s="0" t="s">
        <v>200</v>
      </c>
      <c r="Q2144" s="120" t="s">
        <v>200</v>
      </c>
      <c r="R2144" s="0" t="s">
        <v>16</v>
      </c>
      <c r="S2144" s="131" t="s">
        <v>201</v>
      </c>
      <c r="T2144" s="0" t="s">
        <v>198</v>
      </c>
      <c r="U2144" s="131" t="s">
        <v>202</v>
      </c>
      <c r="V2144" s="0" t="s">
        <v>1790</v>
      </c>
      <c r="W2144" s="110" t="s">
        <v>204</v>
      </c>
      <c r="X2144" s="130" t="n">
        <v>1999</v>
      </c>
      <c r="Y2144" s="130"/>
      <c r="Z2144" s="130" t="s">
        <v>198</v>
      </c>
      <c r="AA2144" s="122" t="s">
        <v>200</v>
      </c>
      <c r="AB2144" s="131" t="s">
        <v>13381</v>
      </c>
      <c r="AC2144" s="131" t="s">
        <v>9448</v>
      </c>
      <c r="AD2144" s="130" t="n">
        <v>1999</v>
      </c>
      <c r="AE2144" s="111" t="s">
        <v>222</v>
      </c>
      <c r="AI2144" s="111" t="s">
        <v>294</v>
      </c>
      <c r="AJ2144" s="111" t="s">
        <v>12591</v>
      </c>
      <c r="AK2144" s="111" t="s">
        <v>459</v>
      </c>
      <c r="AM2144" s="111" t="n">
        <v>1987</v>
      </c>
      <c r="AN2144" s="111" t="s">
        <v>263</v>
      </c>
      <c r="AO2144" s="131" t="s">
        <v>13387</v>
      </c>
      <c r="AP2144" s="0" t="s">
        <v>200</v>
      </c>
      <c r="AS2144" s="0" t="s">
        <v>8876</v>
      </c>
      <c r="AT2144" s="0" t="s">
        <v>200</v>
      </c>
      <c r="AU2144" s="0" t="s">
        <v>1306</v>
      </c>
      <c r="AV2144" s="0" t="s">
        <v>200</v>
      </c>
      <c r="AZ2144" s="131" t="s">
        <v>13546</v>
      </c>
      <c r="BA2144" s="124" t="s">
        <v>200</v>
      </c>
      <c r="BB2144" s="0" t="s">
        <v>210</v>
      </c>
      <c r="BC2144" s="104" t="s">
        <v>13547</v>
      </c>
      <c r="BE2144" s="0" t="s">
        <v>2180</v>
      </c>
      <c r="BG2144" s="125" t="s">
        <v>200</v>
      </c>
      <c r="BH2144" s="0" t="s">
        <v>2068</v>
      </c>
      <c r="BI2144" s="112" t="s">
        <v>198</v>
      </c>
      <c r="BJ2144" s="126" t="s">
        <v>200</v>
      </c>
      <c r="BK2144" s="0" t="s">
        <v>2069</v>
      </c>
      <c r="BL2144" s="112" t="n">
        <v>4</v>
      </c>
      <c r="BM2144" s="112" t="s">
        <v>66</v>
      </c>
      <c r="BN2144" s="112" t="s">
        <v>66</v>
      </c>
      <c r="BO2144" s="111" t="n">
        <v>20</v>
      </c>
      <c r="BP2144" s="125" t="s">
        <v>200</v>
      </c>
      <c r="BQ2144" s="127" t="s">
        <v>216</v>
      </c>
    </row>
    <row r="2145" customFormat="false" ht="13.8" hidden="false" customHeight="false" outlineLevel="0" collapsed="false">
      <c r="A2145" s="0" t="s">
        <v>13548</v>
      </c>
      <c r="B2145" s="0" t="s">
        <v>13350</v>
      </c>
      <c r="C2145" s="0" t="s">
        <v>234</v>
      </c>
      <c r="D2145" s="0" t="s">
        <v>193</v>
      </c>
      <c r="E2145" s="0" t="s">
        <v>194</v>
      </c>
      <c r="F2145" s="0" t="s">
        <v>195</v>
      </c>
      <c r="G2145" s="0" t="s">
        <v>196</v>
      </c>
      <c r="H2145" s="0" t="s">
        <v>197</v>
      </c>
      <c r="I2145" s="131"/>
      <c r="J2145" s="130" t="n">
        <v>1</v>
      </c>
      <c r="K2145" s="131" t="s">
        <v>198</v>
      </c>
      <c r="L2145" s="0" t="s">
        <v>198</v>
      </c>
      <c r="M2145" s="0" t="s">
        <v>199</v>
      </c>
      <c r="O2145" s="0" t="s">
        <v>200</v>
      </c>
      <c r="Q2145" s="120" t="s">
        <v>200</v>
      </c>
      <c r="R2145" s="0" t="s">
        <v>16</v>
      </c>
      <c r="S2145" s="131" t="s">
        <v>201</v>
      </c>
      <c r="T2145" s="0" t="s">
        <v>198</v>
      </c>
      <c r="U2145" s="131" t="s">
        <v>202</v>
      </c>
      <c r="V2145" s="0" t="s">
        <v>1790</v>
      </c>
      <c r="W2145" s="110" t="s">
        <v>204</v>
      </c>
      <c r="X2145" s="130" t="n">
        <v>1991</v>
      </c>
      <c r="Y2145" s="130"/>
      <c r="Z2145" s="130" t="s">
        <v>198</v>
      </c>
      <c r="AA2145" s="122" t="s">
        <v>200</v>
      </c>
      <c r="AB2145" s="131" t="s">
        <v>1016</v>
      </c>
      <c r="AC2145" s="131" t="s">
        <v>13549</v>
      </c>
      <c r="AD2145" s="130" t="n">
        <v>1991</v>
      </c>
      <c r="AE2145" s="130" t="s">
        <v>222</v>
      </c>
      <c r="AF2145" s="130"/>
      <c r="AG2145" s="130"/>
      <c r="AH2145" s="130"/>
      <c r="AI2145" s="130" t="s">
        <v>207</v>
      </c>
      <c r="AJ2145" s="130"/>
      <c r="AK2145" s="111" t="str">
        <f aca="false">(AB2145)</f>
        <v>Rare software</v>
      </c>
      <c r="AM2145" s="111" t="n">
        <f aca="false">AD2145</f>
        <v>1991</v>
      </c>
      <c r="AN2145" s="130" t="s">
        <v>263</v>
      </c>
      <c r="AO2145" s="131"/>
      <c r="AS2145" s="0" t="s">
        <v>200</v>
      </c>
      <c r="AT2145" s="0" t="s">
        <v>339</v>
      </c>
      <c r="AV2145" s="0" t="s">
        <v>1018</v>
      </c>
      <c r="AZ2145" s="131" t="s">
        <v>13550</v>
      </c>
      <c r="BA2145" s="124" t="s">
        <v>200</v>
      </c>
      <c r="BB2145" s="0" t="s">
        <v>248</v>
      </c>
      <c r="BC2145" s="104" t="s">
        <v>2012</v>
      </c>
      <c r="BE2145" s="0" t="s">
        <v>13551</v>
      </c>
      <c r="BG2145" s="125" t="s">
        <v>200</v>
      </c>
      <c r="BH2145" s="0" t="s">
        <v>2068</v>
      </c>
      <c r="BI2145" s="112" t="s">
        <v>198</v>
      </c>
      <c r="BJ2145" s="126" t="s">
        <v>200</v>
      </c>
      <c r="BK2145" s="0" t="s">
        <v>2069</v>
      </c>
      <c r="BL2145" s="112" t="n">
        <v>4</v>
      </c>
      <c r="BM2145" s="112" t="s">
        <v>66</v>
      </c>
      <c r="BN2145" s="112" t="s">
        <v>66</v>
      </c>
      <c r="BO2145" s="111" t="n">
        <v>20</v>
      </c>
      <c r="BP2145" s="125" t="s">
        <v>200</v>
      </c>
      <c r="BQ2145" s="127" t="s">
        <v>216</v>
      </c>
    </row>
    <row r="2146" customFormat="false" ht="13.8" hidden="false" customHeight="false" outlineLevel="0" collapsed="false">
      <c r="A2146" s="0" t="s">
        <v>13552</v>
      </c>
      <c r="B2146" s="0" t="s">
        <v>13350</v>
      </c>
      <c r="C2146" s="131" t="s">
        <v>380</v>
      </c>
      <c r="D2146" s="131" t="s">
        <v>193</v>
      </c>
      <c r="E2146" s="0" t="s">
        <v>194</v>
      </c>
      <c r="F2146" s="0" t="s">
        <v>195</v>
      </c>
      <c r="G2146" s="0" t="s">
        <v>196</v>
      </c>
      <c r="H2146" s="0" t="s">
        <v>197</v>
      </c>
      <c r="I2146" s="131"/>
      <c r="J2146" s="130" t="n">
        <v>1</v>
      </c>
      <c r="K2146" s="131" t="s">
        <v>198</v>
      </c>
      <c r="L2146" s="0" t="s">
        <v>198</v>
      </c>
      <c r="M2146" s="0" t="s">
        <v>199</v>
      </c>
      <c r="O2146" s="0" t="s">
        <v>200</v>
      </c>
      <c r="Q2146" s="120" t="s">
        <v>200</v>
      </c>
      <c r="R2146" s="0" t="s">
        <v>16</v>
      </c>
      <c r="S2146" s="131" t="s">
        <v>201</v>
      </c>
      <c r="T2146" s="0" t="s">
        <v>198</v>
      </c>
      <c r="U2146" s="131" t="s">
        <v>202</v>
      </c>
      <c r="V2146" s="0" t="s">
        <v>1790</v>
      </c>
      <c r="W2146" s="110" t="s">
        <v>204</v>
      </c>
      <c r="X2146" s="130" t="n">
        <v>1991</v>
      </c>
      <c r="Y2146" s="111" t="s">
        <v>205</v>
      </c>
      <c r="Z2146" s="130" t="s">
        <v>198</v>
      </c>
      <c r="AA2146" s="122" t="s">
        <v>200</v>
      </c>
      <c r="AB2146" s="131" t="s">
        <v>13553</v>
      </c>
      <c r="AC2146" s="0" t="s">
        <v>352</v>
      </c>
      <c r="AD2146" s="130" t="n">
        <v>1991</v>
      </c>
      <c r="AE2146" s="130" t="s">
        <v>222</v>
      </c>
      <c r="AF2146" s="130"/>
      <c r="AG2146" s="130"/>
      <c r="AH2146" s="130"/>
      <c r="AI2146" s="111" t="s">
        <v>294</v>
      </c>
      <c r="AJ2146" s="130" t="s">
        <v>295</v>
      </c>
      <c r="AK2146" s="131" t="s">
        <v>13553</v>
      </c>
      <c r="AL2146" s="0" t="s">
        <v>216</v>
      </c>
      <c r="AM2146" s="130" t="n">
        <v>1986</v>
      </c>
      <c r="AN2146" s="130" t="s">
        <v>208</v>
      </c>
      <c r="AO2146" s="131"/>
      <c r="AP2146" s="0" t="s">
        <v>200</v>
      </c>
      <c r="AQ2146" s="0" t="s">
        <v>200</v>
      </c>
      <c r="AR2146" s="0" t="s">
        <v>200</v>
      </c>
      <c r="AS2146" s="0" t="s">
        <v>200</v>
      </c>
      <c r="AT2146" s="0" t="s">
        <v>1216</v>
      </c>
      <c r="AV2146" s="0" t="s">
        <v>200</v>
      </c>
      <c r="AZ2146" s="131" t="s">
        <v>13554</v>
      </c>
      <c r="BA2146" s="124" t="s">
        <v>200</v>
      </c>
      <c r="BB2146" s="0" t="s">
        <v>210</v>
      </c>
      <c r="BC2146" s="104" t="s">
        <v>13555</v>
      </c>
      <c r="BD2146" s="0" t="s">
        <v>13556</v>
      </c>
      <c r="BE2146" s="0" t="s">
        <v>13557</v>
      </c>
      <c r="BG2146" s="125" t="s">
        <v>200</v>
      </c>
      <c r="BH2146" s="0" t="s">
        <v>2068</v>
      </c>
      <c r="BI2146" s="112" t="s">
        <v>198</v>
      </c>
      <c r="BJ2146" s="126" t="s">
        <v>200</v>
      </c>
      <c r="BK2146" s="0" t="s">
        <v>2069</v>
      </c>
      <c r="BL2146" s="112" t="n">
        <v>4</v>
      </c>
      <c r="BM2146" s="112" t="s">
        <v>66</v>
      </c>
      <c r="BN2146" s="112" t="s">
        <v>66</v>
      </c>
      <c r="BO2146" s="111" t="n">
        <v>20</v>
      </c>
      <c r="BP2146" s="125" t="s">
        <v>200</v>
      </c>
      <c r="BQ2146" s="127" t="s">
        <v>216</v>
      </c>
    </row>
    <row r="2147" customFormat="false" ht="13.8" hidden="false" customHeight="false" outlineLevel="0" collapsed="false">
      <c r="A2147" s="0" t="s">
        <v>13558</v>
      </c>
      <c r="B2147" s="0" t="s">
        <v>13350</v>
      </c>
      <c r="C2147" s="131" t="s">
        <v>6012</v>
      </c>
      <c r="D2147" s="131" t="s">
        <v>193</v>
      </c>
      <c r="E2147" s="0" t="s">
        <v>194</v>
      </c>
      <c r="F2147" s="0" t="s">
        <v>195</v>
      </c>
      <c r="G2147" s="0" t="s">
        <v>330</v>
      </c>
      <c r="H2147" s="0" t="s">
        <v>197</v>
      </c>
      <c r="I2147" s="131"/>
      <c r="J2147" s="130" t="n">
        <v>1</v>
      </c>
      <c r="K2147" s="131" t="s">
        <v>198</v>
      </c>
      <c r="L2147" s="0" t="s">
        <v>198</v>
      </c>
      <c r="M2147" s="0" t="s">
        <v>199</v>
      </c>
      <c r="O2147" s="0" t="s">
        <v>200</v>
      </c>
      <c r="Q2147" s="120" t="s">
        <v>200</v>
      </c>
      <c r="R2147" s="0" t="s">
        <v>16</v>
      </c>
      <c r="S2147" s="131" t="s">
        <v>201</v>
      </c>
      <c r="T2147" s="0" t="s">
        <v>198</v>
      </c>
      <c r="U2147" s="131" t="s">
        <v>202</v>
      </c>
      <c r="V2147" s="0" t="s">
        <v>1790</v>
      </c>
      <c r="W2147" s="110" t="s">
        <v>204</v>
      </c>
      <c r="X2147" s="130" t="n">
        <v>1999</v>
      </c>
      <c r="Y2147" s="130"/>
      <c r="Z2147" s="130" t="s">
        <v>198</v>
      </c>
      <c r="AA2147" s="122" t="s">
        <v>200</v>
      </c>
      <c r="AB2147" s="131" t="s">
        <v>459</v>
      </c>
      <c r="AC2147" s="131" t="s">
        <v>459</v>
      </c>
      <c r="AD2147" s="130" t="n">
        <v>1999</v>
      </c>
      <c r="AE2147" s="130" t="s">
        <v>222</v>
      </c>
      <c r="AF2147" s="130"/>
      <c r="AG2147" s="130"/>
      <c r="AH2147" s="130"/>
      <c r="AI2147" s="130" t="s">
        <v>207</v>
      </c>
      <c r="AJ2147" s="130"/>
      <c r="AK2147" s="111" t="str">
        <f aca="false">(AB2147)</f>
        <v>Konami</v>
      </c>
      <c r="AM2147" s="111" t="n">
        <f aca="false">AD2147</f>
        <v>1999</v>
      </c>
      <c r="AN2147" s="111" t="s">
        <v>208</v>
      </c>
      <c r="AO2147" s="131" t="s">
        <v>13387</v>
      </c>
      <c r="AP2147" s="0" t="s">
        <v>200</v>
      </c>
      <c r="AS2147" s="0" t="s">
        <v>200</v>
      </c>
      <c r="AV2147" s="0" t="s">
        <v>200</v>
      </c>
      <c r="AZ2147" s="131" t="s">
        <v>13559</v>
      </c>
      <c r="BA2147" s="124" t="s">
        <v>200</v>
      </c>
      <c r="BB2147" s="0" t="s">
        <v>248</v>
      </c>
      <c r="BC2147" s="104" t="s">
        <v>1943</v>
      </c>
      <c r="BD2147" s="0" t="s">
        <v>13560</v>
      </c>
      <c r="BE2147" s="0" t="s">
        <v>13561</v>
      </c>
      <c r="BF2147" s="0" t="s">
        <v>13562</v>
      </c>
      <c r="BG2147" s="125" t="s">
        <v>200</v>
      </c>
      <c r="BH2147" s="0" t="s">
        <v>2068</v>
      </c>
      <c r="BI2147" s="112" t="s">
        <v>198</v>
      </c>
      <c r="BJ2147" s="126" t="s">
        <v>200</v>
      </c>
      <c r="BK2147" s="0" t="s">
        <v>2069</v>
      </c>
      <c r="BL2147" s="112" t="n">
        <v>4</v>
      </c>
      <c r="BM2147" s="112" t="s">
        <v>66</v>
      </c>
      <c r="BN2147" s="112" t="s">
        <v>66</v>
      </c>
      <c r="BO2147" s="111" t="n">
        <v>20</v>
      </c>
      <c r="BP2147" s="125" t="s">
        <v>200</v>
      </c>
      <c r="BQ2147" s="127" t="s">
        <v>216</v>
      </c>
    </row>
    <row r="2148" customFormat="false" ht="13.8" hidden="false" customHeight="false" outlineLevel="0" collapsed="false">
      <c r="A2148" s="0" t="s">
        <v>13563</v>
      </c>
      <c r="B2148" s="0" t="s">
        <v>13350</v>
      </c>
      <c r="C2148" s="0" t="s">
        <v>234</v>
      </c>
      <c r="D2148" s="0" t="s">
        <v>193</v>
      </c>
      <c r="E2148" s="0" t="s">
        <v>194</v>
      </c>
      <c r="F2148" s="0" t="s">
        <v>195</v>
      </c>
      <c r="G2148" s="0" t="s">
        <v>196</v>
      </c>
      <c r="H2148" s="0" t="s">
        <v>838</v>
      </c>
      <c r="I2148" s="131" t="s">
        <v>401</v>
      </c>
      <c r="J2148" s="130" t="n">
        <v>1</v>
      </c>
      <c r="K2148" s="131" t="s">
        <v>198</v>
      </c>
      <c r="L2148" s="0" t="s">
        <v>198</v>
      </c>
      <c r="M2148" s="0" t="s">
        <v>274</v>
      </c>
      <c r="O2148" s="0" t="s">
        <v>237</v>
      </c>
      <c r="P2148" s="0" t="s">
        <v>238</v>
      </c>
      <c r="Q2148" s="120" t="s">
        <v>200</v>
      </c>
      <c r="R2148" s="0" t="s">
        <v>16</v>
      </c>
      <c r="S2148" s="131" t="s">
        <v>201</v>
      </c>
      <c r="T2148" s="0" t="s">
        <v>198</v>
      </c>
      <c r="U2148" s="131" t="s">
        <v>202</v>
      </c>
      <c r="V2148" s="0" t="s">
        <v>1790</v>
      </c>
      <c r="W2148" s="110" t="s">
        <v>204</v>
      </c>
      <c r="X2148" s="130" t="n">
        <v>1990</v>
      </c>
      <c r="Y2148" s="130" t="s">
        <v>498</v>
      </c>
      <c r="Z2148" s="130" t="s">
        <v>198</v>
      </c>
      <c r="AA2148" s="122" t="s">
        <v>200</v>
      </c>
      <c r="AB2148" s="131" t="s">
        <v>9448</v>
      </c>
      <c r="AC2148" s="131" t="s">
        <v>9448</v>
      </c>
      <c r="AD2148" s="130" t="n">
        <v>1990</v>
      </c>
      <c r="AE2148" s="130" t="s">
        <v>222</v>
      </c>
      <c r="AF2148" s="130"/>
      <c r="AG2148" s="111" t="s">
        <v>241</v>
      </c>
      <c r="AH2148" s="130" t="s">
        <v>13564</v>
      </c>
      <c r="AI2148" s="130" t="s">
        <v>207</v>
      </c>
      <c r="AJ2148" s="130"/>
      <c r="AK2148" s="111" t="str">
        <f aca="false">(AB2148)</f>
        <v>Nintendo</v>
      </c>
      <c r="AL2148" s="0" t="s">
        <v>200</v>
      </c>
      <c r="AM2148" s="111" t="n">
        <f aca="false">AD2148</f>
        <v>1990</v>
      </c>
      <c r="AN2148" s="130" t="s">
        <v>208</v>
      </c>
      <c r="AO2148" s="131"/>
      <c r="AQ2148" s="0" t="s">
        <v>13565</v>
      </c>
      <c r="AR2148" s="0" t="s">
        <v>371</v>
      </c>
      <c r="AS2148" s="0" t="s">
        <v>9449</v>
      </c>
      <c r="AT2148" s="0" t="s">
        <v>339</v>
      </c>
      <c r="AV2148" s="0" t="s">
        <v>200</v>
      </c>
      <c r="AW2148" s="0" t="s">
        <v>9661</v>
      </c>
      <c r="AZ2148" s="131" t="s">
        <v>13566</v>
      </c>
      <c r="BA2148" s="124" t="s">
        <v>200</v>
      </c>
      <c r="BB2148" s="0" t="s">
        <v>248</v>
      </c>
      <c r="BC2148" s="104" t="s">
        <v>13567</v>
      </c>
      <c r="BD2148" s="0" t="s">
        <v>13568</v>
      </c>
      <c r="BE2148" s="0" t="s">
        <v>13569</v>
      </c>
      <c r="BF2148" s="0" t="s">
        <v>13570</v>
      </c>
      <c r="BG2148" s="125" t="s">
        <v>200</v>
      </c>
      <c r="BH2148" s="0" t="s">
        <v>2215</v>
      </c>
      <c r="BI2148" s="112" t="s">
        <v>198</v>
      </c>
      <c r="BJ2148" s="126" t="s">
        <v>200</v>
      </c>
      <c r="BK2148" s="131" t="s">
        <v>1284</v>
      </c>
      <c r="BL2148" s="112" t="n">
        <v>4</v>
      </c>
      <c r="BM2148" s="112" t="s">
        <v>66</v>
      </c>
      <c r="BN2148" s="112" t="s">
        <v>66</v>
      </c>
      <c r="BO2148" s="111" t="n">
        <v>20</v>
      </c>
      <c r="BP2148" s="125" t="s">
        <v>200</v>
      </c>
      <c r="BQ2148" s="127" t="s">
        <v>216</v>
      </c>
    </row>
    <row r="2149" customFormat="false" ht="13.8" hidden="false" customHeight="false" outlineLevel="0" collapsed="false">
      <c r="A2149" s="0" t="s">
        <v>13571</v>
      </c>
      <c r="B2149" s="0" t="s">
        <v>13350</v>
      </c>
      <c r="C2149" s="0" t="s">
        <v>234</v>
      </c>
      <c r="D2149" s="0" t="s">
        <v>193</v>
      </c>
      <c r="E2149" s="0" t="s">
        <v>284</v>
      </c>
      <c r="F2149" s="0" t="s">
        <v>195</v>
      </c>
      <c r="G2149" s="0" t="s">
        <v>196</v>
      </c>
      <c r="H2149" s="0" t="s">
        <v>838</v>
      </c>
      <c r="I2149" s="131" t="s">
        <v>401</v>
      </c>
      <c r="J2149" s="130" t="n">
        <v>1</v>
      </c>
      <c r="K2149" s="131" t="s">
        <v>198</v>
      </c>
      <c r="L2149" s="0" t="s">
        <v>198</v>
      </c>
      <c r="M2149" s="0" t="s">
        <v>274</v>
      </c>
      <c r="O2149" s="0" t="s">
        <v>200</v>
      </c>
      <c r="Q2149" s="120" t="s">
        <v>200</v>
      </c>
      <c r="R2149" s="0" t="s">
        <v>16</v>
      </c>
      <c r="S2149" s="131" t="s">
        <v>698</v>
      </c>
      <c r="T2149" s="0" t="s">
        <v>198</v>
      </c>
      <c r="U2149" s="131" t="s">
        <v>202</v>
      </c>
      <c r="V2149" s="0" t="s">
        <v>1790</v>
      </c>
      <c r="W2149" s="110" t="s">
        <v>204</v>
      </c>
      <c r="X2149" s="130" t="n">
        <v>1992</v>
      </c>
      <c r="Y2149" s="130" t="s">
        <v>498</v>
      </c>
      <c r="Z2149" s="130" t="s">
        <v>198</v>
      </c>
      <c r="AA2149" s="122" t="s">
        <v>200</v>
      </c>
      <c r="AB2149" s="131" t="s">
        <v>9448</v>
      </c>
      <c r="AC2149" s="131" t="s">
        <v>9448</v>
      </c>
      <c r="AD2149" s="130" t="n">
        <v>1992</v>
      </c>
      <c r="AE2149" s="130" t="s">
        <v>222</v>
      </c>
      <c r="AF2149" s="130"/>
      <c r="AG2149" s="111" t="s">
        <v>241</v>
      </c>
      <c r="AH2149" s="130" t="s">
        <v>2577</v>
      </c>
      <c r="AI2149" s="130" t="s">
        <v>207</v>
      </c>
      <c r="AJ2149" s="130"/>
      <c r="AK2149" s="111" t="str">
        <f aca="false">(AB2149)</f>
        <v>Nintendo</v>
      </c>
      <c r="AM2149" s="111" t="n">
        <f aca="false">AD2149</f>
        <v>1992</v>
      </c>
      <c r="AN2149" s="130" t="s">
        <v>208</v>
      </c>
      <c r="AO2149" s="131"/>
      <c r="AR2149" s="0" t="s">
        <v>371</v>
      </c>
      <c r="AS2149" s="0" t="s">
        <v>9449</v>
      </c>
      <c r="AT2149" s="0" t="s">
        <v>339</v>
      </c>
      <c r="AV2149" s="0" t="s">
        <v>200</v>
      </c>
      <c r="AW2149" s="0" t="s">
        <v>10117</v>
      </c>
      <c r="AZ2149" s="131" t="s">
        <v>13572</v>
      </c>
      <c r="BA2149" s="124" t="s">
        <v>200</v>
      </c>
      <c r="BB2149" s="0" t="s">
        <v>248</v>
      </c>
      <c r="BC2149" s="104" t="s">
        <v>979</v>
      </c>
      <c r="BD2149" s="0" t="s">
        <v>13573</v>
      </c>
      <c r="BE2149" s="0" t="s">
        <v>13574</v>
      </c>
      <c r="BG2149" s="125" t="s">
        <v>200</v>
      </c>
      <c r="BH2149" s="0" t="s">
        <v>466</v>
      </c>
      <c r="BI2149" s="112" t="n">
        <v>45496460419</v>
      </c>
      <c r="BJ2149" s="126" t="s">
        <v>200</v>
      </c>
      <c r="BK2149" s="131" t="s">
        <v>215</v>
      </c>
      <c r="BL2149" s="112" t="n">
        <v>4</v>
      </c>
      <c r="BM2149" s="112" t="n">
        <v>4</v>
      </c>
      <c r="BN2149" s="112" t="n">
        <v>4</v>
      </c>
      <c r="BO2149" s="111" t="n">
        <v>20</v>
      </c>
      <c r="BP2149" s="125" t="s">
        <v>200</v>
      </c>
      <c r="BQ2149" s="127" t="s">
        <v>216</v>
      </c>
    </row>
    <row r="2150" customFormat="false" ht="13.8" hidden="false" customHeight="false" outlineLevel="0" collapsed="false">
      <c r="A2150" s="0" t="s">
        <v>9640</v>
      </c>
      <c r="B2150" s="0" t="s">
        <v>13350</v>
      </c>
      <c r="C2150" s="0" t="s">
        <v>192</v>
      </c>
      <c r="D2150" s="0" t="s">
        <v>193</v>
      </c>
      <c r="E2150" s="0" t="s">
        <v>194</v>
      </c>
      <c r="F2150" s="0" t="s">
        <v>195</v>
      </c>
      <c r="G2150" s="0" t="s">
        <v>196</v>
      </c>
      <c r="H2150" s="0" t="s">
        <v>197</v>
      </c>
      <c r="I2150" s="131"/>
      <c r="J2150" s="130" t="n">
        <v>1</v>
      </c>
      <c r="K2150" s="131" t="s">
        <v>198</v>
      </c>
      <c r="L2150" s="0" t="s">
        <v>198</v>
      </c>
      <c r="M2150" s="0" t="s">
        <v>199</v>
      </c>
      <c r="O2150" s="0" t="s">
        <v>200</v>
      </c>
      <c r="Q2150" s="120" t="s">
        <v>200</v>
      </c>
      <c r="R2150" s="0" t="s">
        <v>16</v>
      </c>
      <c r="S2150" s="131" t="s">
        <v>201</v>
      </c>
      <c r="T2150" s="0" t="s">
        <v>198</v>
      </c>
      <c r="U2150" s="131" t="s">
        <v>202</v>
      </c>
      <c r="V2150" s="0" t="s">
        <v>1790</v>
      </c>
      <c r="W2150" s="110" t="s">
        <v>204</v>
      </c>
      <c r="X2150" s="130" t="n">
        <v>1991</v>
      </c>
      <c r="Y2150" s="130"/>
      <c r="Z2150" s="130" t="s">
        <v>198</v>
      </c>
      <c r="AA2150" s="122" t="s">
        <v>200</v>
      </c>
      <c r="AB2150" s="131" t="s">
        <v>543</v>
      </c>
      <c r="AC2150" s="131" t="s">
        <v>543</v>
      </c>
      <c r="AD2150" s="130" t="n">
        <v>1991</v>
      </c>
      <c r="AE2150" s="130" t="s">
        <v>222</v>
      </c>
      <c r="AF2150" s="130"/>
      <c r="AG2150" s="130"/>
      <c r="AH2150" s="130"/>
      <c r="AI2150" s="130" t="s">
        <v>207</v>
      </c>
      <c r="AJ2150" s="130"/>
      <c r="AK2150" s="111" t="str">
        <f aca="false">(AB2150)</f>
        <v>Capcom</v>
      </c>
      <c r="AL2150" s="0" t="s">
        <v>200</v>
      </c>
      <c r="AM2150" s="111" t="n">
        <f aca="false">AD2150</f>
        <v>1991</v>
      </c>
      <c r="AN2150" s="130" t="s">
        <v>208</v>
      </c>
      <c r="AO2150" s="131"/>
      <c r="AP2150" s="0" t="s">
        <v>286</v>
      </c>
      <c r="AQ2150" s="0" t="s">
        <v>200</v>
      </c>
      <c r="AR2150" s="0" t="s">
        <v>200</v>
      </c>
      <c r="AS2150" s="0" t="s">
        <v>9641</v>
      </c>
      <c r="AV2150" s="0" t="s">
        <v>8602</v>
      </c>
      <c r="AZ2150" s="131" t="s">
        <v>13575</v>
      </c>
      <c r="BA2150" s="124" t="s">
        <v>200</v>
      </c>
      <c r="BB2150" s="0" t="s">
        <v>248</v>
      </c>
      <c r="BC2150" s="104" t="s">
        <v>13576</v>
      </c>
      <c r="BE2150" s="0" t="s">
        <v>9518</v>
      </c>
      <c r="BG2150" s="125" t="s">
        <v>200</v>
      </c>
      <c r="BH2150" s="0" t="s">
        <v>2068</v>
      </c>
      <c r="BI2150" s="112" t="s">
        <v>198</v>
      </c>
      <c r="BJ2150" s="126" t="s">
        <v>200</v>
      </c>
      <c r="BK2150" s="131" t="s">
        <v>2069</v>
      </c>
      <c r="BL2150" s="112" t="n">
        <v>4</v>
      </c>
      <c r="BM2150" s="112" t="s">
        <v>66</v>
      </c>
      <c r="BN2150" s="112" t="s">
        <v>66</v>
      </c>
      <c r="BO2150" s="111" t="n">
        <v>20</v>
      </c>
      <c r="BP2150" s="125" t="s">
        <v>200</v>
      </c>
      <c r="BQ2150" s="127" t="s">
        <v>216</v>
      </c>
    </row>
    <row r="2151" customFormat="false" ht="13.8" hidden="false" customHeight="false" outlineLevel="0" collapsed="false">
      <c r="A2151" s="0" t="s">
        <v>13577</v>
      </c>
      <c r="B2151" s="0" t="s">
        <v>13350</v>
      </c>
      <c r="C2151" s="0" t="s">
        <v>2050</v>
      </c>
      <c r="D2151" s="0" t="s">
        <v>193</v>
      </c>
      <c r="E2151" s="0" t="s">
        <v>313</v>
      </c>
      <c r="F2151" s="0" t="s">
        <v>314</v>
      </c>
      <c r="G2151" s="0" t="s">
        <v>424</v>
      </c>
      <c r="H2151" s="0" t="s">
        <v>838</v>
      </c>
      <c r="I2151" s="131" t="s">
        <v>594</v>
      </c>
      <c r="J2151" s="111" t="n">
        <v>1</v>
      </c>
      <c r="K2151" s="0" t="s">
        <v>1441</v>
      </c>
      <c r="L2151" s="0" t="s">
        <v>392</v>
      </c>
      <c r="M2151" s="0" t="s">
        <v>235</v>
      </c>
      <c r="N2151" s="0" t="s">
        <v>13578</v>
      </c>
      <c r="O2151" s="0" t="s">
        <v>200</v>
      </c>
      <c r="Q2151" s="120" t="s">
        <v>200</v>
      </c>
      <c r="R2151" s="0" t="s">
        <v>16</v>
      </c>
      <c r="S2151" s="131" t="s">
        <v>201</v>
      </c>
      <c r="T2151" s="0" t="s">
        <v>198</v>
      </c>
      <c r="U2151" s="131" t="s">
        <v>202</v>
      </c>
      <c r="V2151" s="0" t="s">
        <v>1790</v>
      </c>
      <c r="W2151" s="110" t="s">
        <v>204</v>
      </c>
      <c r="X2151" s="130" t="n">
        <v>1989</v>
      </c>
      <c r="Y2151" s="130" t="s">
        <v>205</v>
      </c>
      <c r="Z2151" s="130" t="s">
        <v>198</v>
      </c>
      <c r="AA2151" s="122" t="s">
        <v>200</v>
      </c>
      <c r="AB2151" s="131" t="s">
        <v>9448</v>
      </c>
      <c r="AC2151" s="131" t="s">
        <v>9448</v>
      </c>
      <c r="AD2151" s="130" t="n">
        <v>1989</v>
      </c>
      <c r="AE2151" s="130" t="s">
        <v>222</v>
      </c>
      <c r="AF2151" s="130"/>
      <c r="AG2151" s="130"/>
      <c r="AH2151" s="130" t="s">
        <v>1746</v>
      </c>
      <c r="AI2151" s="130" t="s">
        <v>207</v>
      </c>
      <c r="AJ2151" s="130"/>
      <c r="AK2151" s="111" t="str">
        <f aca="false">(AB2151)</f>
        <v>Nintendo</v>
      </c>
      <c r="AL2151" s="0" t="s">
        <v>200</v>
      </c>
      <c r="AM2151" s="111" t="n">
        <f aca="false">AD2151</f>
        <v>1989</v>
      </c>
      <c r="AN2151" s="130" t="s">
        <v>208</v>
      </c>
      <c r="AO2151" s="131"/>
      <c r="AQ2151" s="0" t="s">
        <v>200</v>
      </c>
      <c r="AR2151" s="0" t="s">
        <v>200</v>
      </c>
      <c r="AS2151" s="0" t="s">
        <v>9449</v>
      </c>
      <c r="AV2151" s="0" t="s">
        <v>200</v>
      </c>
      <c r="AZ2151" s="131" t="s">
        <v>13579</v>
      </c>
      <c r="BA2151" s="124" t="s">
        <v>200</v>
      </c>
      <c r="BB2151" s="0" t="s">
        <v>248</v>
      </c>
      <c r="BC2151" s="104" t="s">
        <v>13580</v>
      </c>
      <c r="BE2151" s="0" t="s">
        <v>13581</v>
      </c>
      <c r="BG2151" s="125" t="s">
        <v>200</v>
      </c>
      <c r="BH2151" s="0" t="s">
        <v>466</v>
      </c>
      <c r="BI2151" s="112" t="n">
        <v>45496730031</v>
      </c>
      <c r="BJ2151" s="126" t="s">
        <v>200</v>
      </c>
      <c r="BK2151" s="131" t="s">
        <v>215</v>
      </c>
      <c r="BL2151" s="112" t="n">
        <v>4</v>
      </c>
      <c r="BM2151" s="112" t="n">
        <v>4</v>
      </c>
      <c r="BN2151" s="112" t="n">
        <v>4</v>
      </c>
      <c r="BO2151" s="111" t="n">
        <v>20</v>
      </c>
      <c r="BP2151" s="125" t="s">
        <v>200</v>
      </c>
      <c r="BQ2151" s="127" t="s">
        <v>216</v>
      </c>
    </row>
    <row r="2152" customFormat="false" ht="13.8" hidden="false" customHeight="false" outlineLevel="0" collapsed="false">
      <c r="A2152" s="0" t="s">
        <v>13582</v>
      </c>
      <c r="B2152" s="0" t="s">
        <v>13350</v>
      </c>
      <c r="C2152" s="131" t="s">
        <v>380</v>
      </c>
      <c r="D2152" s="131" t="s">
        <v>193</v>
      </c>
      <c r="E2152" s="0" t="s">
        <v>194</v>
      </c>
      <c r="F2152" s="0" t="s">
        <v>314</v>
      </c>
      <c r="G2152" s="0" t="s">
        <v>391</v>
      </c>
      <c r="H2152" s="0" t="s">
        <v>838</v>
      </c>
      <c r="I2152" s="131" t="s">
        <v>594</v>
      </c>
      <c r="J2152" s="111" t="n">
        <v>1</v>
      </c>
      <c r="K2152" s="0" t="s">
        <v>1441</v>
      </c>
      <c r="L2152" s="0" t="s">
        <v>392</v>
      </c>
      <c r="M2152" s="0" t="s">
        <v>274</v>
      </c>
      <c r="O2152" s="0" t="s">
        <v>237</v>
      </c>
      <c r="P2152" s="0" t="s">
        <v>238</v>
      </c>
      <c r="Q2152" s="120" t="s">
        <v>200</v>
      </c>
      <c r="R2152" s="0" t="s">
        <v>16</v>
      </c>
      <c r="S2152" s="131" t="s">
        <v>201</v>
      </c>
      <c r="T2152" s="0" t="s">
        <v>198</v>
      </c>
      <c r="U2152" s="131" t="s">
        <v>202</v>
      </c>
      <c r="V2152" s="0" t="s">
        <v>1790</v>
      </c>
      <c r="W2152" s="110" t="s">
        <v>204</v>
      </c>
      <c r="X2152" s="130" t="n">
        <v>1998</v>
      </c>
      <c r="Y2152" s="130"/>
      <c r="Z2152" s="130" t="s">
        <v>198</v>
      </c>
      <c r="AA2152" s="122" t="s">
        <v>200</v>
      </c>
      <c r="AB2152" s="131" t="s">
        <v>9448</v>
      </c>
      <c r="AC2152" s="131" t="s">
        <v>9448</v>
      </c>
      <c r="AD2152" s="130" t="n">
        <v>1998</v>
      </c>
      <c r="AE2152" s="111" t="s">
        <v>222</v>
      </c>
      <c r="AG2152" s="111" t="s">
        <v>241</v>
      </c>
      <c r="AH2152" s="111" t="s">
        <v>1746</v>
      </c>
      <c r="AI2152" s="111" t="s">
        <v>294</v>
      </c>
      <c r="AJ2152" s="111" t="s">
        <v>295</v>
      </c>
      <c r="AK2152" s="111" t="s">
        <v>9448</v>
      </c>
      <c r="AL2152" s="0" t="s">
        <v>200</v>
      </c>
      <c r="AM2152" s="111" t="n">
        <v>1984</v>
      </c>
      <c r="AN2152" s="111" t="s">
        <v>208</v>
      </c>
      <c r="AO2152" s="131" t="s">
        <v>13387</v>
      </c>
      <c r="AP2152" s="0" t="s">
        <v>200</v>
      </c>
      <c r="AQ2152" s="0" t="s">
        <v>13583</v>
      </c>
      <c r="AR2152" s="0" t="s">
        <v>200</v>
      </c>
      <c r="AS2152" s="0" t="s">
        <v>7957</v>
      </c>
      <c r="AV2152" s="0" t="s">
        <v>13584</v>
      </c>
      <c r="AW2152" s="0" t="s">
        <v>9661</v>
      </c>
      <c r="AZ2152" s="131" t="s">
        <v>13585</v>
      </c>
      <c r="BA2152" s="124" t="s">
        <v>200</v>
      </c>
      <c r="BB2152" s="0" t="s">
        <v>462</v>
      </c>
      <c r="BC2152" s="104" t="s">
        <v>13586</v>
      </c>
      <c r="BE2152" s="0" t="s">
        <v>13587</v>
      </c>
      <c r="BF2152" s="0" t="s">
        <v>200</v>
      </c>
      <c r="BG2152" s="125" t="s">
        <v>200</v>
      </c>
      <c r="BH2152" s="0" t="s">
        <v>466</v>
      </c>
      <c r="BI2152" s="112" t="n">
        <v>45496730840</v>
      </c>
      <c r="BJ2152" s="126" t="s">
        <v>200</v>
      </c>
      <c r="BK2152" s="131" t="s">
        <v>215</v>
      </c>
      <c r="BL2152" s="112" t="n">
        <v>4</v>
      </c>
      <c r="BM2152" s="112" t="n">
        <v>4</v>
      </c>
      <c r="BN2152" s="112" t="n">
        <v>4</v>
      </c>
      <c r="BO2152" s="111" t="n">
        <v>20</v>
      </c>
      <c r="BP2152" s="125" t="s">
        <v>200</v>
      </c>
      <c r="BQ2152" s="127" t="s">
        <v>216</v>
      </c>
    </row>
    <row r="2153" customFormat="false" ht="13.8" hidden="false" customHeight="false" outlineLevel="0" collapsed="false">
      <c r="A2153" s="0" t="s">
        <v>13588</v>
      </c>
      <c r="B2153" s="0" t="s">
        <v>13350</v>
      </c>
      <c r="C2153" s="0" t="s">
        <v>234</v>
      </c>
      <c r="D2153" s="0" t="s">
        <v>193</v>
      </c>
      <c r="E2153" s="0" t="s">
        <v>194</v>
      </c>
      <c r="F2153" s="0" t="s">
        <v>195</v>
      </c>
      <c r="G2153" s="0" t="s">
        <v>196</v>
      </c>
      <c r="H2153" s="0" t="s">
        <v>197</v>
      </c>
      <c r="I2153" s="131"/>
      <c r="J2153" s="130" t="n">
        <v>1</v>
      </c>
      <c r="K2153" s="131" t="s">
        <v>198</v>
      </c>
      <c r="L2153" s="0" t="s">
        <v>198</v>
      </c>
      <c r="M2153" s="0" t="s">
        <v>199</v>
      </c>
      <c r="O2153" s="0" t="s">
        <v>200</v>
      </c>
      <c r="Q2153" s="120" t="s">
        <v>200</v>
      </c>
      <c r="R2153" s="0" t="s">
        <v>16</v>
      </c>
      <c r="S2153" s="131" t="s">
        <v>201</v>
      </c>
      <c r="T2153" s="0" t="s">
        <v>198</v>
      </c>
      <c r="U2153" s="131" t="s">
        <v>202</v>
      </c>
      <c r="V2153" s="0" t="s">
        <v>1790</v>
      </c>
      <c r="W2153" s="110" t="s">
        <v>204</v>
      </c>
      <c r="X2153" s="130" t="n">
        <v>2000</v>
      </c>
      <c r="Y2153" s="130"/>
      <c r="Z2153" s="130" t="s">
        <v>198</v>
      </c>
      <c r="AA2153" s="122" t="s">
        <v>200</v>
      </c>
      <c r="AB2153" s="131" t="s">
        <v>2631</v>
      </c>
      <c r="AC2153" s="131" t="s">
        <v>2631</v>
      </c>
      <c r="AD2153" s="130" t="n">
        <v>2000</v>
      </c>
      <c r="AE2153" s="130" t="s">
        <v>222</v>
      </c>
      <c r="AF2153" s="130"/>
      <c r="AG2153" s="130"/>
      <c r="AH2153" s="130"/>
      <c r="AI2153" s="130" t="s">
        <v>207</v>
      </c>
      <c r="AJ2153" s="130"/>
      <c r="AK2153" s="111" t="str">
        <f aca="false">(AB2153)</f>
        <v>Titus</v>
      </c>
      <c r="AM2153" s="111" t="n">
        <f aca="false">AD2153</f>
        <v>2000</v>
      </c>
      <c r="AN2153" s="130" t="s">
        <v>510</v>
      </c>
      <c r="AO2153" s="131" t="s">
        <v>13387</v>
      </c>
      <c r="AP2153" s="0" t="s">
        <v>200</v>
      </c>
      <c r="AS2153" s="0" t="s">
        <v>200</v>
      </c>
      <c r="AU2153" s="0" t="s">
        <v>244</v>
      </c>
      <c r="AV2153" s="0" t="s">
        <v>200</v>
      </c>
      <c r="AZ2153" s="131" t="s">
        <v>13589</v>
      </c>
      <c r="BA2153" s="124" t="s">
        <v>200</v>
      </c>
      <c r="BB2153" s="0" t="s">
        <v>210</v>
      </c>
      <c r="BC2153" s="104" t="s">
        <v>13590</v>
      </c>
      <c r="BE2153" s="0" t="s">
        <v>13591</v>
      </c>
      <c r="BG2153" s="125" t="s">
        <v>200</v>
      </c>
      <c r="BH2153" s="0" t="s">
        <v>2068</v>
      </c>
      <c r="BI2153" s="112" t="s">
        <v>198</v>
      </c>
      <c r="BJ2153" s="126" t="s">
        <v>200</v>
      </c>
      <c r="BK2153" s="0" t="s">
        <v>2069</v>
      </c>
      <c r="BL2153" s="112" t="n">
        <v>4</v>
      </c>
      <c r="BM2153" s="112" t="s">
        <v>66</v>
      </c>
      <c r="BN2153" s="112" t="s">
        <v>66</v>
      </c>
      <c r="BO2153" s="111" t="n">
        <v>20</v>
      </c>
      <c r="BP2153" s="125" t="s">
        <v>200</v>
      </c>
      <c r="BQ2153" s="127" t="s">
        <v>216</v>
      </c>
    </row>
    <row r="2154" customFormat="false" ht="13.8" hidden="false" customHeight="false" outlineLevel="0" collapsed="false">
      <c r="A2154" s="0" t="s">
        <v>13592</v>
      </c>
      <c r="B2154" s="0" t="s">
        <v>13350</v>
      </c>
      <c r="C2154" s="0" t="s">
        <v>192</v>
      </c>
      <c r="D2154" s="0" t="s">
        <v>193</v>
      </c>
      <c r="E2154" s="0" t="s">
        <v>194</v>
      </c>
      <c r="F2154" s="0" t="s">
        <v>195</v>
      </c>
      <c r="G2154" s="0" t="s">
        <v>196</v>
      </c>
      <c r="H2154" s="0" t="s">
        <v>197</v>
      </c>
      <c r="I2154" s="131"/>
      <c r="J2154" s="130" t="n">
        <v>1</v>
      </c>
      <c r="K2154" s="131" t="s">
        <v>198</v>
      </c>
      <c r="L2154" s="0" t="s">
        <v>198</v>
      </c>
      <c r="M2154" s="0" t="s">
        <v>199</v>
      </c>
      <c r="O2154" s="0" t="s">
        <v>200</v>
      </c>
      <c r="Q2154" s="120" t="s">
        <v>200</v>
      </c>
      <c r="R2154" s="0" t="s">
        <v>16</v>
      </c>
      <c r="S2154" s="131" t="s">
        <v>201</v>
      </c>
      <c r="T2154" s="0" t="s">
        <v>198</v>
      </c>
      <c r="U2154" s="131" t="s">
        <v>202</v>
      </c>
      <c r="V2154" s="0" t="s">
        <v>1790</v>
      </c>
      <c r="W2154" s="110" t="s">
        <v>204</v>
      </c>
      <c r="X2154" s="130" t="n">
        <v>1991</v>
      </c>
      <c r="Y2154" s="130"/>
      <c r="Z2154" s="130" t="s">
        <v>198</v>
      </c>
      <c r="AA2154" s="122" t="s">
        <v>200</v>
      </c>
      <c r="AB2154" s="131" t="s">
        <v>9362</v>
      </c>
      <c r="AC2154" s="131" t="s">
        <v>9721</v>
      </c>
      <c r="AD2154" s="130" t="n">
        <v>1991</v>
      </c>
      <c r="AE2154" s="130" t="s">
        <v>222</v>
      </c>
      <c r="AF2154" s="130"/>
      <c r="AG2154" s="130"/>
      <c r="AH2154" s="130"/>
      <c r="AI2154" s="130" t="s">
        <v>207</v>
      </c>
      <c r="AJ2154" s="130"/>
      <c r="AK2154" s="111" t="str">
        <f aca="false">(AB2154)</f>
        <v>Hal laboratory</v>
      </c>
      <c r="AM2154" s="111" t="n">
        <f aca="false">AD2154</f>
        <v>1991</v>
      </c>
      <c r="AN2154" s="130" t="s">
        <v>208</v>
      </c>
      <c r="AO2154" s="131"/>
      <c r="AS2154" s="0" t="s">
        <v>200</v>
      </c>
      <c r="AV2154" s="0" t="s">
        <v>200</v>
      </c>
      <c r="AZ2154" s="131" t="s">
        <v>13593</v>
      </c>
      <c r="BA2154" s="124" t="s">
        <v>200</v>
      </c>
      <c r="BB2154" s="0" t="s">
        <v>210</v>
      </c>
      <c r="BC2154" s="104" t="s">
        <v>13594</v>
      </c>
      <c r="BE2154" s="0" t="s">
        <v>7966</v>
      </c>
      <c r="BF2154" s="0" t="s">
        <v>13595</v>
      </c>
      <c r="BG2154" s="125" t="s">
        <v>200</v>
      </c>
      <c r="BH2154" s="0" t="s">
        <v>2068</v>
      </c>
      <c r="BI2154" s="112" t="s">
        <v>198</v>
      </c>
      <c r="BJ2154" s="126" t="s">
        <v>200</v>
      </c>
      <c r="BK2154" s="0" t="s">
        <v>2069</v>
      </c>
      <c r="BL2154" s="112" t="n">
        <v>4</v>
      </c>
      <c r="BM2154" s="112" t="s">
        <v>66</v>
      </c>
      <c r="BN2154" s="112" t="s">
        <v>66</v>
      </c>
      <c r="BO2154" s="111" t="n">
        <v>20</v>
      </c>
      <c r="BP2154" s="125" t="s">
        <v>200</v>
      </c>
      <c r="BQ2154" s="127" t="s">
        <v>216</v>
      </c>
    </row>
    <row r="2155" customFormat="false" ht="13.8" hidden="false" customHeight="false" outlineLevel="0" collapsed="false">
      <c r="A2155" s="0" t="s">
        <v>13596</v>
      </c>
      <c r="B2155" s="0" t="s">
        <v>13350</v>
      </c>
      <c r="C2155" s="0" t="s">
        <v>234</v>
      </c>
      <c r="D2155" s="0" t="s">
        <v>193</v>
      </c>
      <c r="E2155" s="0" t="s">
        <v>194</v>
      </c>
      <c r="F2155" s="0" t="s">
        <v>195</v>
      </c>
      <c r="G2155" s="0" t="s">
        <v>196</v>
      </c>
      <c r="H2155" s="0" t="s">
        <v>838</v>
      </c>
      <c r="I2155" s="0" t="s">
        <v>839</v>
      </c>
      <c r="J2155" s="130" t="n">
        <v>1</v>
      </c>
      <c r="K2155" s="131" t="s">
        <v>198</v>
      </c>
      <c r="L2155" s="0" t="s">
        <v>198</v>
      </c>
      <c r="M2155" s="0" t="s">
        <v>274</v>
      </c>
      <c r="O2155" s="0" t="s">
        <v>200</v>
      </c>
      <c r="Q2155" s="120" t="s">
        <v>200</v>
      </c>
      <c r="R2155" s="0" t="s">
        <v>16</v>
      </c>
      <c r="S2155" s="131" t="s">
        <v>9555</v>
      </c>
      <c r="T2155" s="0" t="s">
        <v>198</v>
      </c>
      <c r="U2155" s="131" t="s">
        <v>202</v>
      </c>
      <c r="V2155" s="0" t="s">
        <v>1790</v>
      </c>
      <c r="W2155" s="110" t="s">
        <v>204</v>
      </c>
      <c r="X2155" s="130" t="n">
        <v>1993</v>
      </c>
      <c r="Y2155" s="130"/>
      <c r="Z2155" s="130" t="s">
        <v>198</v>
      </c>
      <c r="AA2155" s="122" t="s">
        <v>200</v>
      </c>
      <c r="AB2155" s="131" t="s">
        <v>1562</v>
      </c>
      <c r="AC2155" s="131" t="s">
        <v>1562</v>
      </c>
      <c r="AD2155" s="130" t="n">
        <v>1993</v>
      </c>
      <c r="AE2155" s="130" t="s">
        <v>222</v>
      </c>
      <c r="AF2155" s="130"/>
      <c r="AG2155" s="130"/>
      <c r="AH2155" s="130"/>
      <c r="AI2155" s="130" t="s">
        <v>207</v>
      </c>
      <c r="AJ2155" s="130"/>
      <c r="AK2155" s="111" t="str">
        <f aca="false">(AB2155)</f>
        <v>Sunsoft</v>
      </c>
      <c r="AM2155" s="111" t="n">
        <f aca="false">AD2155</f>
        <v>1993</v>
      </c>
      <c r="AN2155" s="130" t="s">
        <v>208</v>
      </c>
      <c r="AO2155" s="131"/>
      <c r="AQ2155" s="0" t="s">
        <v>13597</v>
      </c>
      <c r="AR2155" s="0" t="s">
        <v>200</v>
      </c>
      <c r="AS2155" s="0" t="s">
        <v>200</v>
      </c>
      <c r="AT2155" s="0" t="s">
        <v>381</v>
      </c>
      <c r="AU2155" s="0" t="s">
        <v>434</v>
      </c>
      <c r="AV2155" s="0" t="s">
        <v>200</v>
      </c>
      <c r="AW2155" s="0" t="s">
        <v>11254</v>
      </c>
      <c r="AZ2155" s="131" t="s">
        <v>13598</v>
      </c>
      <c r="BA2155" s="124" t="s">
        <v>200</v>
      </c>
      <c r="BB2155" s="0" t="s">
        <v>248</v>
      </c>
      <c r="BC2155" s="104" t="s">
        <v>13599</v>
      </c>
      <c r="BD2155" s="0" t="s">
        <v>5839</v>
      </c>
      <c r="BE2155" s="0" t="s">
        <v>13600</v>
      </c>
      <c r="BG2155" s="125" t="s">
        <v>200</v>
      </c>
      <c r="BH2155" s="0" t="s">
        <v>2068</v>
      </c>
      <c r="BI2155" s="112" t="s">
        <v>198</v>
      </c>
      <c r="BJ2155" s="126" t="s">
        <v>200</v>
      </c>
      <c r="BK2155" s="0" t="s">
        <v>2069</v>
      </c>
      <c r="BL2155" s="112" t="n">
        <v>4</v>
      </c>
      <c r="BM2155" s="112" t="s">
        <v>66</v>
      </c>
      <c r="BN2155" s="112" t="s">
        <v>66</v>
      </c>
      <c r="BO2155" s="111" t="n">
        <v>20</v>
      </c>
      <c r="BP2155" s="125" t="s">
        <v>200</v>
      </c>
      <c r="BQ2155" s="127" t="s">
        <v>216</v>
      </c>
    </row>
    <row r="2156" customFormat="false" ht="13.8" hidden="false" customHeight="false" outlineLevel="0" collapsed="false">
      <c r="A2156" s="0" t="s">
        <v>10116</v>
      </c>
      <c r="B2156" s="0" t="s">
        <v>13350</v>
      </c>
      <c r="C2156" s="0" t="s">
        <v>234</v>
      </c>
      <c r="D2156" s="0" t="s">
        <v>193</v>
      </c>
      <c r="E2156" s="0" t="s">
        <v>194</v>
      </c>
      <c r="F2156" s="0" t="s">
        <v>399</v>
      </c>
      <c r="G2156" s="0" t="s">
        <v>196</v>
      </c>
      <c r="H2156" s="0" t="s">
        <v>197</v>
      </c>
      <c r="I2156" s="131"/>
      <c r="J2156" s="130" t="n">
        <v>1</v>
      </c>
      <c r="K2156" s="131" t="s">
        <v>198</v>
      </c>
      <c r="L2156" s="0" t="s">
        <v>198</v>
      </c>
      <c r="M2156" s="0" t="s">
        <v>235</v>
      </c>
      <c r="N2156" s="0" t="s">
        <v>13601</v>
      </c>
      <c r="O2156" s="0" t="s">
        <v>237</v>
      </c>
      <c r="Q2156" s="120" t="s">
        <v>200</v>
      </c>
      <c r="R2156" s="0" t="s">
        <v>16</v>
      </c>
      <c r="S2156" s="131" t="s">
        <v>201</v>
      </c>
      <c r="T2156" s="0" t="s">
        <v>198</v>
      </c>
      <c r="U2156" s="131" t="s">
        <v>202</v>
      </c>
      <c r="V2156" s="0" t="s">
        <v>1790</v>
      </c>
      <c r="W2156" s="110" t="s">
        <v>204</v>
      </c>
      <c r="X2156" s="130" t="n">
        <v>1994</v>
      </c>
      <c r="Y2156" s="130"/>
      <c r="Z2156" s="130" t="s">
        <v>198</v>
      </c>
      <c r="AA2156" s="122" t="s">
        <v>200</v>
      </c>
      <c r="AB2156" s="131" t="s">
        <v>9448</v>
      </c>
      <c r="AC2156" s="131" t="s">
        <v>9448</v>
      </c>
      <c r="AD2156" s="130" t="n">
        <v>1994</v>
      </c>
      <c r="AE2156" s="130" t="s">
        <v>222</v>
      </c>
      <c r="AF2156" s="130"/>
      <c r="AG2156" s="111" t="s">
        <v>241</v>
      </c>
      <c r="AH2156" s="111" t="s">
        <v>242</v>
      </c>
      <c r="AI2156" s="130" t="s">
        <v>207</v>
      </c>
      <c r="AJ2156" s="130"/>
      <c r="AK2156" s="111" t="str">
        <f aca="false">(AB2156)</f>
        <v>Nintendo</v>
      </c>
      <c r="AL2156" s="0" t="s">
        <v>200</v>
      </c>
      <c r="AM2156" s="111" t="n">
        <f aca="false">AD2156</f>
        <v>1994</v>
      </c>
      <c r="AN2156" s="130" t="s">
        <v>208</v>
      </c>
      <c r="AQ2156" s="0" t="s">
        <v>200</v>
      </c>
      <c r="AR2156" s="0" t="s">
        <v>200</v>
      </c>
      <c r="AS2156" s="0" t="s">
        <v>10352</v>
      </c>
      <c r="AT2156" s="0" t="s">
        <v>433</v>
      </c>
      <c r="AV2156" s="0" t="s">
        <v>11104</v>
      </c>
      <c r="AZ2156" s="131" t="s">
        <v>13602</v>
      </c>
      <c r="BA2156" s="124" t="s">
        <v>200</v>
      </c>
      <c r="BB2156" s="0" t="s">
        <v>248</v>
      </c>
      <c r="BC2156" s="104" t="s">
        <v>13603</v>
      </c>
      <c r="BD2156" s="0" t="s">
        <v>13604</v>
      </c>
      <c r="BE2156" s="0" t="s">
        <v>13605</v>
      </c>
      <c r="BG2156" s="125" t="s">
        <v>200</v>
      </c>
      <c r="BH2156" s="0" t="s">
        <v>2215</v>
      </c>
      <c r="BI2156" s="112" t="s">
        <v>198</v>
      </c>
      <c r="BJ2156" s="126" t="s">
        <v>200</v>
      </c>
      <c r="BK2156" s="131" t="s">
        <v>1284</v>
      </c>
      <c r="BL2156" s="112" t="n">
        <v>4</v>
      </c>
      <c r="BM2156" s="112" t="s">
        <v>66</v>
      </c>
      <c r="BN2156" s="112" t="s">
        <v>66</v>
      </c>
      <c r="BO2156" s="111" t="n">
        <v>20</v>
      </c>
      <c r="BP2156" s="125" t="s">
        <v>200</v>
      </c>
      <c r="BQ2156" s="127" t="s">
        <v>216</v>
      </c>
    </row>
    <row r="2157" customFormat="false" ht="13.8" hidden="false" customHeight="false" outlineLevel="0" collapsed="false">
      <c r="A2157" s="0" t="s">
        <v>13606</v>
      </c>
      <c r="B2157" s="0" t="s">
        <v>13350</v>
      </c>
      <c r="C2157" s="0" t="s">
        <v>234</v>
      </c>
      <c r="D2157" s="0" t="s">
        <v>193</v>
      </c>
      <c r="E2157" s="0" t="s">
        <v>194</v>
      </c>
      <c r="F2157" s="0" t="s">
        <v>399</v>
      </c>
      <c r="G2157" s="0" t="s">
        <v>196</v>
      </c>
      <c r="H2157" s="0" t="s">
        <v>197</v>
      </c>
      <c r="I2157" s="131"/>
      <c r="J2157" s="130" t="n">
        <v>1</v>
      </c>
      <c r="K2157" s="131" t="s">
        <v>198</v>
      </c>
      <c r="L2157" s="0" t="s">
        <v>198</v>
      </c>
      <c r="M2157" s="0" t="s">
        <v>199</v>
      </c>
      <c r="O2157" s="0" t="s">
        <v>200</v>
      </c>
      <c r="Q2157" s="120" t="s">
        <v>200</v>
      </c>
      <c r="R2157" s="0" t="s">
        <v>16</v>
      </c>
      <c r="S2157" s="131" t="s">
        <v>201</v>
      </c>
      <c r="T2157" s="0" t="s">
        <v>198</v>
      </c>
      <c r="U2157" s="131" t="s">
        <v>239</v>
      </c>
      <c r="V2157" s="0" t="s">
        <v>1790</v>
      </c>
      <c r="W2157" s="110" t="s">
        <v>204</v>
      </c>
      <c r="X2157" s="130" t="n">
        <v>1998</v>
      </c>
      <c r="Y2157" s="130" t="s">
        <v>240</v>
      </c>
      <c r="Z2157" s="130" t="s">
        <v>198</v>
      </c>
      <c r="AA2157" s="122" t="s">
        <v>200</v>
      </c>
      <c r="AB2157" s="131" t="s">
        <v>9448</v>
      </c>
      <c r="AC2157" s="131" t="s">
        <v>9448</v>
      </c>
      <c r="AD2157" s="130" t="n">
        <v>1999</v>
      </c>
      <c r="AE2157" s="130" t="s">
        <v>222</v>
      </c>
      <c r="AF2157" s="130"/>
      <c r="AG2157" s="130"/>
      <c r="AH2157" s="130"/>
      <c r="AI2157" s="130" t="s">
        <v>207</v>
      </c>
      <c r="AJ2157" s="130"/>
      <c r="AK2157" s="111" t="str">
        <f aca="false">(AB2157)</f>
        <v>Nintendo</v>
      </c>
      <c r="AM2157" s="111" t="n">
        <f aca="false">AD2157</f>
        <v>1999</v>
      </c>
      <c r="AN2157" s="130" t="s">
        <v>208</v>
      </c>
      <c r="AO2157" s="131" t="s">
        <v>13387</v>
      </c>
      <c r="AP2157" s="0" t="s">
        <v>200</v>
      </c>
      <c r="AR2157" s="0" t="s">
        <v>13607</v>
      </c>
      <c r="AS2157" s="0" t="s">
        <v>10352</v>
      </c>
      <c r="AT2157" s="0" t="s">
        <v>433</v>
      </c>
      <c r="AV2157" s="0" t="s">
        <v>11104</v>
      </c>
      <c r="AZ2157" s="131" t="s">
        <v>13608</v>
      </c>
      <c r="BA2157" s="124" t="s">
        <v>200</v>
      </c>
      <c r="BB2157" s="0" t="s">
        <v>248</v>
      </c>
      <c r="BC2157" s="104" t="s">
        <v>13609</v>
      </c>
      <c r="BD2157" s="0" t="s">
        <v>13610</v>
      </c>
      <c r="BE2157" s="0" t="s">
        <v>13611</v>
      </c>
      <c r="BF2157" s="0" t="s">
        <v>200</v>
      </c>
      <c r="BG2157" s="125" t="s">
        <v>200</v>
      </c>
      <c r="BH2157" s="0" t="s">
        <v>2225</v>
      </c>
      <c r="BI2157" s="112" t="n">
        <v>4902370503302</v>
      </c>
      <c r="BJ2157" s="126" t="s">
        <v>200</v>
      </c>
      <c r="BK2157" s="131" t="s">
        <v>215</v>
      </c>
      <c r="BL2157" s="112" t="n">
        <v>4</v>
      </c>
      <c r="BM2157" s="112" t="n">
        <v>4</v>
      </c>
      <c r="BN2157" s="112" t="n">
        <v>4</v>
      </c>
      <c r="BO2157" s="111" t="n">
        <v>20</v>
      </c>
      <c r="BP2157" s="125" t="s">
        <v>200</v>
      </c>
      <c r="BQ2157" s="127" t="s">
        <v>216</v>
      </c>
    </row>
    <row r="2158" customFormat="false" ht="13.8" hidden="false" customHeight="false" outlineLevel="0" collapsed="false">
      <c r="A2158" s="0" t="s">
        <v>13612</v>
      </c>
      <c r="B2158" s="0" t="s">
        <v>13350</v>
      </c>
      <c r="C2158" s="0" t="s">
        <v>329</v>
      </c>
      <c r="D2158" s="0" t="s">
        <v>193</v>
      </c>
      <c r="E2158" s="0" t="s">
        <v>194</v>
      </c>
      <c r="F2158" s="0" t="s">
        <v>195</v>
      </c>
      <c r="G2158" s="0" t="s">
        <v>330</v>
      </c>
      <c r="H2158" s="0" t="s">
        <v>400</v>
      </c>
      <c r="I2158" s="131" t="s">
        <v>401</v>
      </c>
      <c r="J2158" s="130" t="n">
        <v>1</v>
      </c>
      <c r="K2158" s="131" t="s">
        <v>198</v>
      </c>
      <c r="L2158" s="0" t="s">
        <v>198</v>
      </c>
      <c r="M2158" s="0" t="s">
        <v>235</v>
      </c>
      <c r="N2158" s="0" t="s">
        <v>13613</v>
      </c>
      <c r="O2158" s="0" t="s">
        <v>237</v>
      </c>
      <c r="P2158" s="0" t="s">
        <v>548</v>
      </c>
      <c r="Q2158" s="120" t="s">
        <v>200</v>
      </c>
      <c r="R2158" s="0" t="s">
        <v>16</v>
      </c>
      <c r="S2158" s="131" t="s">
        <v>201</v>
      </c>
      <c r="T2158" s="0" t="s">
        <v>198</v>
      </c>
      <c r="U2158" s="131" t="s">
        <v>202</v>
      </c>
      <c r="V2158" s="0" t="s">
        <v>1790</v>
      </c>
      <c r="W2158" s="110" t="s">
        <v>204</v>
      </c>
      <c r="X2158" s="130" t="n">
        <v>1998</v>
      </c>
      <c r="Y2158" s="130" t="s">
        <v>498</v>
      </c>
      <c r="Z2158" s="130" t="s">
        <v>757</v>
      </c>
      <c r="AA2158" s="122" t="s">
        <v>200</v>
      </c>
      <c r="AB2158" s="131" t="s">
        <v>9448</v>
      </c>
      <c r="AC2158" s="131" t="s">
        <v>9448</v>
      </c>
      <c r="AD2158" s="130" t="n">
        <v>1998</v>
      </c>
      <c r="AE2158" s="111" t="s">
        <v>222</v>
      </c>
      <c r="AG2158" s="111" t="s">
        <v>241</v>
      </c>
      <c r="AH2158" s="130" t="s">
        <v>1983</v>
      </c>
      <c r="AI2158" s="111" t="s">
        <v>294</v>
      </c>
      <c r="AJ2158" s="111" t="s">
        <v>12591</v>
      </c>
      <c r="AK2158" s="111" t="s">
        <v>9448</v>
      </c>
      <c r="AL2158" s="0" t="s">
        <v>200</v>
      </c>
      <c r="AM2158" s="111" t="n">
        <v>1993</v>
      </c>
      <c r="AN2158" s="111" t="s">
        <v>208</v>
      </c>
      <c r="AO2158" s="131" t="s">
        <v>13387</v>
      </c>
      <c r="AP2158" s="0" t="s">
        <v>200</v>
      </c>
      <c r="AQ2158" s="0" t="s">
        <v>200</v>
      </c>
      <c r="AR2158" s="0" t="s">
        <v>13614</v>
      </c>
      <c r="AS2158" s="0" t="s">
        <v>10086</v>
      </c>
      <c r="AT2158" s="0" t="s">
        <v>13343</v>
      </c>
      <c r="AU2158" s="0" t="s">
        <v>332</v>
      </c>
      <c r="AV2158" s="0" t="s">
        <v>200</v>
      </c>
      <c r="AW2158" s="0" t="s">
        <v>10117</v>
      </c>
      <c r="AZ2158" s="131" t="s">
        <v>13615</v>
      </c>
      <c r="BA2158" s="124" t="s">
        <v>200</v>
      </c>
      <c r="BB2158" s="0" t="s">
        <v>462</v>
      </c>
      <c r="BC2158" s="104" t="s">
        <v>13616</v>
      </c>
      <c r="BD2158" s="0" t="s">
        <v>13617</v>
      </c>
      <c r="BE2158" s="0" t="s">
        <v>13587</v>
      </c>
      <c r="BF2158" s="0" t="s">
        <v>200</v>
      </c>
      <c r="BG2158" s="125" t="s">
        <v>200</v>
      </c>
      <c r="BH2158" s="0" t="s">
        <v>2215</v>
      </c>
      <c r="BI2158" s="112" t="s">
        <v>198</v>
      </c>
      <c r="BJ2158" s="126" t="s">
        <v>200</v>
      </c>
      <c r="BK2158" s="131" t="s">
        <v>1284</v>
      </c>
      <c r="BL2158" s="112" t="n">
        <v>4</v>
      </c>
      <c r="BM2158" s="112" t="s">
        <v>66</v>
      </c>
      <c r="BN2158" s="112" t="s">
        <v>66</v>
      </c>
      <c r="BO2158" s="111" t="n">
        <v>20</v>
      </c>
      <c r="BP2158" s="125" t="s">
        <v>200</v>
      </c>
      <c r="BQ2158" s="127" t="s">
        <v>216</v>
      </c>
    </row>
    <row r="2159" customFormat="false" ht="13.8" hidden="false" customHeight="false" outlineLevel="0" collapsed="false">
      <c r="A2159" s="0" t="s">
        <v>13618</v>
      </c>
      <c r="B2159" s="0" t="s">
        <v>13350</v>
      </c>
      <c r="C2159" s="0" t="s">
        <v>329</v>
      </c>
      <c r="D2159" s="0" t="s">
        <v>193</v>
      </c>
      <c r="E2159" s="0" t="s">
        <v>194</v>
      </c>
      <c r="F2159" s="0" t="s">
        <v>195</v>
      </c>
      <c r="G2159" s="0" t="s">
        <v>330</v>
      </c>
      <c r="H2159" s="0" t="s">
        <v>197</v>
      </c>
      <c r="I2159" s="131"/>
      <c r="J2159" s="130" t="n">
        <v>1</v>
      </c>
      <c r="K2159" s="131" t="s">
        <v>198</v>
      </c>
      <c r="L2159" s="0" t="s">
        <v>198</v>
      </c>
      <c r="M2159" s="0" t="s">
        <v>235</v>
      </c>
      <c r="O2159" s="0" t="s">
        <v>237</v>
      </c>
      <c r="P2159" s="0" t="s">
        <v>548</v>
      </c>
      <c r="Q2159" s="120" t="s">
        <v>200</v>
      </c>
      <c r="R2159" s="0" t="s">
        <v>16</v>
      </c>
      <c r="S2159" s="131" t="s">
        <v>201</v>
      </c>
      <c r="T2159" s="0" t="s">
        <v>198</v>
      </c>
      <c r="U2159" s="131" t="s">
        <v>239</v>
      </c>
      <c r="V2159" s="0" t="s">
        <v>1790</v>
      </c>
      <c r="W2159" s="110" t="s">
        <v>204</v>
      </c>
      <c r="X2159" s="130" t="n">
        <v>1998</v>
      </c>
      <c r="Y2159" s="111" t="s">
        <v>240</v>
      </c>
      <c r="Z2159" s="130" t="s">
        <v>757</v>
      </c>
      <c r="AA2159" s="122" t="s">
        <v>200</v>
      </c>
      <c r="AB2159" s="131" t="s">
        <v>9448</v>
      </c>
      <c r="AC2159" s="131" t="s">
        <v>9448</v>
      </c>
      <c r="AD2159" s="130" t="n">
        <v>1998</v>
      </c>
      <c r="AE2159" s="111" t="s">
        <v>222</v>
      </c>
      <c r="AG2159" s="111" t="s">
        <v>241</v>
      </c>
      <c r="AH2159" s="130" t="s">
        <v>1983</v>
      </c>
      <c r="AI2159" s="111" t="s">
        <v>294</v>
      </c>
      <c r="AJ2159" s="111" t="s">
        <v>12591</v>
      </c>
      <c r="AK2159" s="111" t="s">
        <v>9448</v>
      </c>
      <c r="AM2159" s="111" t="n">
        <v>1993</v>
      </c>
      <c r="AN2159" s="111" t="s">
        <v>208</v>
      </c>
      <c r="AO2159" s="131" t="s">
        <v>13387</v>
      </c>
      <c r="AP2159" s="0" t="s">
        <v>200</v>
      </c>
      <c r="AR2159" s="0" t="s">
        <v>13614</v>
      </c>
      <c r="AS2159" s="0" t="s">
        <v>10086</v>
      </c>
      <c r="AT2159" s="0" t="s">
        <v>13619</v>
      </c>
      <c r="AU2159" s="0" t="s">
        <v>332</v>
      </c>
      <c r="AV2159" s="0" t="s">
        <v>200</v>
      </c>
      <c r="AW2159" s="0" t="s">
        <v>10117</v>
      </c>
      <c r="AZ2159" s="131" t="s">
        <v>13615</v>
      </c>
      <c r="BA2159" s="124" t="s">
        <v>200</v>
      </c>
      <c r="BB2159" s="0" t="s">
        <v>462</v>
      </c>
      <c r="BC2159" s="104" t="s">
        <v>13616</v>
      </c>
      <c r="BD2159" s="0" t="s">
        <v>13617</v>
      </c>
      <c r="BE2159" s="0" t="s">
        <v>13587</v>
      </c>
      <c r="BF2159" s="0" t="s">
        <v>200</v>
      </c>
      <c r="BG2159" s="125" t="s">
        <v>200</v>
      </c>
      <c r="BH2159" s="0" t="s">
        <v>2225</v>
      </c>
      <c r="BI2159" s="112" t="n">
        <v>4902370503852</v>
      </c>
      <c r="BJ2159" s="126" t="s">
        <v>200</v>
      </c>
      <c r="BK2159" s="131" t="s">
        <v>215</v>
      </c>
      <c r="BL2159" s="112" t="n">
        <v>4</v>
      </c>
      <c r="BM2159" s="112" t="n">
        <v>4</v>
      </c>
      <c r="BN2159" s="112" t="n">
        <v>4</v>
      </c>
      <c r="BO2159" s="111" t="n">
        <v>20</v>
      </c>
      <c r="BP2159" s="125" t="s">
        <v>200</v>
      </c>
      <c r="BQ2159" s="127" t="s">
        <v>216</v>
      </c>
    </row>
    <row r="2160" customFormat="false" ht="13.8" hidden="false" customHeight="false" outlineLevel="0" collapsed="false">
      <c r="A2160" s="0" t="s">
        <v>13620</v>
      </c>
      <c r="B2160" s="0" t="s">
        <v>13621</v>
      </c>
      <c r="C2160" s="0" t="s">
        <v>234</v>
      </c>
      <c r="D2160" s="0" t="s">
        <v>193</v>
      </c>
      <c r="E2160" s="0" t="s">
        <v>194</v>
      </c>
      <c r="F2160" s="0" t="s">
        <v>195</v>
      </c>
      <c r="G2160" s="0" t="s">
        <v>196</v>
      </c>
      <c r="H2160" s="0" t="s">
        <v>197</v>
      </c>
      <c r="I2160" s="131"/>
      <c r="J2160" s="130" t="n">
        <v>1</v>
      </c>
      <c r="K2160" s="131" t="s">
        <v>198</v>
      </c>
      <c r="L2160" s="0" t="s">
        <v>198</v>
      </c>
      <c r="M2160" s="0" t="s">
        <v>199</v>
      </c>
      <c r="O2160" s="0" t="s">
        <v>200</v>
      </c>
      <c r="Q2160" s="120" t="s">
        <v>200</v>
      </c>
      <c r="R2160" s="0" t="s">
        <v>16</v>
      </c>
      <c r="S2160" s="131" t="s">
        <v>201</v>
      </c>
      <c r="T2160" s="0" t="s">
        <v>198</v>
      </c>
      <c r="U2160" s="131" t="s">
        <v>202</v>
      </c>
      <c r="V2160" s="0" t="s">
        <v>1790</v>
      </c>
      <c r="W2160" s="110" t="s">
        <v>204</v>
      </c>
      <c r="X2160" s="130" t="n">
        <v>2000</v>
      </c>
      <c r="Y2160" s="130"/>
      <c r="Z2160" s="130" t="s">
        <v>198</v>
      </c>
      <c r="AA2160" s="122" t="s">
        <v>200</v>
      </c>
      <c r="AB2160" s="131" t="s">
        <v>13622</v>
      </c>
      <c r="AC2160" s="131" t="s">
        <v>13623</v>
      </c>
      <c r="AD2160" s="130" t="n">
        <v>2000</v>
      </c>
      <c r="AE2160" s="130" t="s">
        <v>222</v>
      </c>
      <c r="AF2160" s="130"/>
      <c r="AG2160" s="130"/>
      <c r="AH2160" s="130"/>
      <c r="AI2160" s="130" t="s">
        <v>294</v>
      </c>
      <c r="AJ2160" s="130" t="s">
        <v>13624</v>
      </c>
      <c r="AK2160" s="131" t="s">
        <v>13622</v>
      </c>
      <c r="AL2160" s="0" t="s">
        <v>200</v>
      </c>
      <c r="AM2160" s="130" t="n">
        <v>1993</v>
      </c>
      <c r="AN2160" s="130" t="s">
        <v>297</v>
      </c>
      <c r="AO2160" s="131"/>
      <c r="AS2160" s="0" t="s">
        <v>200</v>
      </c>
      <c r="AV2160" s="0" t="s">
        <v>200</v>
      </c>
      <c r="AZ2160" s="131" t="s">
        <v>13625</v>
      </c>
      <c r="BA2160" s="124" t="s">
        <v>200</v>
      </c>
      <c r="BB2160" s="0" t="s">
        <v>210</v>
      </c>
      <c r="BC2160" s="104" t="s">
        <v>13626</v>
      </c>
      <c r="BD2160" s="0" t="s">
        <v>13627</v>
      </c>
      <c r="BE2160" s="0" t="s">
        <v>13628</v>
      </c>
      <c r="BG2160" s="125" t="s">
        <v>200</v>
      </c>
      <c r="BH2160" s="0" t="s">
        <v>2068</v>
      </c>
      <c r="BI2160" s="112" t="s">
        <v>198</v>
      </c>
      <c r="BJ2160" s="126" t="s">
        <v>200</v>
      </c>
      <c r="BK2160" s="0" t="s">
        <v>2069</v>
      </c>
      <c r="BL2160" s="112" t="n">
        <v>4</v>
      </c>
      <c r="BM2160" s="112" t="s">
        <v>66</v>
      </c>
      <c r="BN2160" s="112" t="s">
        <v>66</v>
      </c>
      <c r="BO2160" s="111" t="n">
        <v>20</v>
      </c>
      <c r="BP2160" s="125" t="s">
        <v>200</v>
      </c>
      <c r="BQ2160" s="127" t="s">
        <v>216</v>
      </c>
    </row>
    <row r="2161" customFormat="false" ht="13.8" hidden="false" customHeight="false" outlineLevel="0" collapsed="false">
      <c r="A2161" s="0" t="s">
        <v>13629</v>
      </c>
      <c r="B2161" s="0" t="s">
        <v>13621</v>
      </c>
      <c r="C2161" s="0" t="s">
        <v>390</v>
      </c>
      <c r="D2161" s="0" t="s">
        <v>193</v>
      </c>
      <c r="E2161" s="0" t="s">
        <v>194</v>
      </c>
      <c r="F2161" s="0" t="s">
        <v>195</v>
      </c>
      <c r="G2161" s="0" t="s">
        <v>196</v>
      </c>
      <c r="H2161" s="0" t="s">
        <v>219</v>
      </c>
      <c r="I2161" s="131"/>
      <c r="J2161" s="130" t="n">
        <v>1</v>
      </c>
      <c r="K2161" s="131" t="s">
        <v>198</v>
      </c>
      <c r="L2161" s="0" t="s">
        <v>198</v>
      </c>
      <c r="M2161" s="0" t="s">
        <v>199</v>
      </c>
      <c r="O2161" s="0" t="s">
        <v>200</v>
      </c>
      <c r="Q2161" s="120" t="s">
        <v>200</v>
      </c>
      <c r="R2161" s="0" t="s">
        <v>16</v>
      </c>
      <c r="S2161" s="131" t="s">
        <v>201</v>
      </c>
      <c r="T2161" s="0" t="s">
        <v>198</v>
      </c>
      <c r="U2161" s="131" t="s">
        <v>202</v>
      </c>
      <c r="V2161" s="0" t="s">
        <v>1790</v>
      </c>
      <c r="W2161" s="110" t="s">
        <v>204</v>
      </c>
      <c r="X2161" s="130" t="n">
        <v>2000</v>
      </c>
      <c r="Y2161" s="130"/>
      <c r="Z2161" s="130" t="s">
        <v>198</v>
      </c>
      <c r="AA2161" s="122" t="s">
        <v>200</v>
      </c>
      <c r="AB2161" s="131" t="s">
        <v>520</v>
      </c>
      <c r="AC2161" s="131" t="s">
        <v>668</v>
      </c>
      <c r="AD2161" s="130" t="n">
        <v>2000</v>
      </c>
      <c r="AE2161" s="130" t="s">
        <v>198</v>
      </c>
      <c r="AF2161" s="130"/>
      <c r="AG2161" s="130"/>
      <c r="AH2161" s="130"/>
      <c r="AI2161" s="130" t="s">
        <v>207</v>
      </c>
      <c r="AJ2161" s="130"/>
      <c r="AK2161" s="111" t="str">
        <f aca="false">(AB2161)</f>
        <v>Sensible software</v>
      </c>
      <c r="AM2161" s="111" t="n">
        <f aca="false">AD2161</f>
        <v>2000</v>
      </c>
      <c r="AN2161" s="130" t="s">
        <v>263</v>
      </c>
      <c r="AO2161" s="131" t="s">
        <v>200</v>
      </c>
      <c r="AS2161" s="0" t="s">
        <v>200</v>
      </c>
      <c r="AU2161" s="0" t="s">
        <v>299</v>
      </c>
      <c r="AV2161" s="0" t="s">
        <v>200</v>
      </c>
      <c r="AZ2161" s="131" t="s">
        <v>13630</v>
      </c>
      <c r="BA2161" s="124" t="s">
        <v>200</v>
      </c>
      <c r="BB2161" s="0" t="s">
        <v>210</v>
      </c>
      <c r="BC2161" s="104" t="s">
        <v>13631</v>
      </c>
      <c r="BD2161" s="0" t="s">
        <v>200</v>
      </c>
      <c r="BE2161" s="0" t="s">
        <v>13632</v>
      </c>
      <c r="BG2161" s="125" t="s">
        <v>200</v>
      </c>
      <c r="BH2161" s="0" t="s">
        <v>466</v>
      </c>
      <c r="BI2161" s="112" t="n">
        <v>5024866270020</v>
      </c>
      <c r="BJ2161" s="126" t="s">
        <v>200</v>
      </c>
      <c r="BK2161" s="131" t="s">
        <v>215</v>
      </c>
      <c r="BL2161" s="112" t="n">
        <v>4</v>
      </c>
      <c r="BM2161" s="112" t="n">
        <v>4</v>
      </c>
      <c r="BN2161" s="112" t="n">
        <v>4</v>
      </c>
      <c r="BO2161" s="111" t="n">
        <v>20</v>
      </c>
      <c r="BP2161" s="125" t="s">
        <v>200</v>
      </c>
      <c r="BQ2161" s="127" t="s">
        <v>216</v>
      </c>
    </row>
    <row r="2162" customFormat="false" ht="13.8" hidden="false" customHeight="false" outlineLevel="0" collapsed="false">
      <c r="A2162" s="0" t="s">
        <v>13633</v>
      </c>
      <c r="B2162" s="0" t="s">
        <v>13621</v>
      </c>
      <c r="C2162" s="0" t="s">
        <v>311</v>
      </c>
      <c r="D2162" s="0" t="s">
        <v>193</v>
      </c>
      <c r="E2162" s="0" t="s">
        <v>313</v>
      </c>
      <c r="F2162" s="0" t="s">
        <v>314</v>
      </c>
      <c r="G2162" s="0" t="s">
        <v>196</v>
      </c>
      <c r="H2162" s="0" t="s">
        <v>197</v>
      </c>
      <c r="I2162" s="131"/>
      <c r="J2162" s="111" t="n">
        <v>1</v>
      </c>
      <c r="K2162" s="0" t="s">
        <v>1441</v>
      </c>
      <c r="L2162" s="0" t="s">
        <v>392</v>
      </c>
      <c r="M2162" s="0" t="s">
        <v>199</v>
      </c>
      <c r="O2162" s="0" t="s">
        <v>200</v>
      </c>
      <c r="Q2162" s="120" t="s">
        <v>200</v>
      </c>
      <c r="R2162" s="0" t="s">
        <v>16</v>
      </c>
      <c r="S2162" s="131" t="s">
        <v>201</v>
      </c>
      <c r="T2162" s="0" t="s">
        <v>198</v>
      </c>
      <c r="U2162" s="131" t="s">
        <v>202</v>
      </c>
      <c r="V2162" s="0" t="s">
        <v>1790</v>
      </c>
      <c r="W2162" s="110" t="s">
        <v>204</v>
      </c>
      <c r="X2162" s="130" t="n">
        <v>1999</v>
      </c>
      <c r="Y2162" s="130"/>
      <c r="Z2162" s="130" t="s">
        <v>198</v>
      </c>
      <c r="AA2162" s="122" t="s">
        <v>200</v>
      </c>
      <c r="AB2162" s="131" t="s">
        <v>459</v>
      </c>
      <c r="AC2162" s="131" t="s">
        <v>459</v>
      </c>
      <c r="AD2162" s="130" t="n">
        <v>1999</v>
      </c>
      <c r="AE2162" s="130" t="s">
        <v>222</v>
      </c>
      <c r="AF2162" s="130"/>
      <c r="AG2162" s="130"/>
      <c r="AH2162" s="130"/>
      <c r="AI2162" s="130" t="s">
        <v>207</v>
      </c>
      <c r="AJ2162" s="130"/>
      <c r="AK2162" s="111" t="str">
        <f aca="false">(AB2162)</f>
        <v>Konami</v>
      </c>
      <c r="AM2162" s="111" t="n">
        <f aca="false">AD2162</f>
        <v>1999</v>
      </c>
      <c r="AN2162" s="111" t="s">
        <v>208</v>
      </c>
      <c r="AO2162" s="131" t="s">
        <v>200</v>
      </c>
      <c r="AS2162" s="0" t="s">
        <v>200</v>
      </c>
      <c r="AV2162" s="0" t="s">
        <v>200</v>
      </c>
      <c r="AZ2162" s="131" t="s">
        <v>13634</v>
      </c>
      <c r="BA2162" s="124" t="s">
        <v>200</v>
      </c>
      <c r="BB2162" s="0" t="s">
        <v>210</v>
      </c>
      <c r="BC2162" s="104" t="s">
        <v>13635</v>
      </c>
      <c r="BD2162" s="0" t="s">
        <v>13636</v>
      </c>
      <c r="BE2162" s="0" t="s">
        <v>13637</v>
      </c>
      <c r="BG2162" s="125" t="s">
        <v>200</v>
      </c>
      <c r="BH2162" s="0" t="s">
        <v>466</v>
      </c>
      <c r="BI2162" s="112" t="n">
        <v>4988602617337</v>
      </c>
      <c r="BJ2162" s="126" t="s">
        <v>200</v>
      </c>
      <c r="BK2162" s="131" t="s">
        <v>215</v>
      </c>
      <c r="BL2162" s="112" t="n">
        <v>4</v>
      </c>
      <c r="BM2162" s="112" t="n">
        <v>4</v>
      </c>
      <c r="BN2162" s="112" t="n">
        <v>4</v>
      </c>
      <c r="BO2162" s="111" t="n">
        <v>20</v>
      </c>
      <c r="BP2162" s="125" t="s">
        <v>200</v>
      </c>
      <c r="BQ2162" s="127" t="s">
        <v>216</v>
      </c>
    </row>
    <row r="2163" customFormat="false" ht="13.8" hidden="false" customHeight="false" outlineLevel="0" collapsed="false">
      <c r="A2163" s="0" t="s">
        <v>13638</v>
      </c>
      <c r="B2163" s="0" t="s">
        <v>13621</v>
      </c>
      <c r="C2163" s="0" t="s">
        <v>329</v>
      </c>
      <c r="D2163" s="0" t="s">
        <v>193</v>
      </c>
      <c r="E2163" s="0" t="s">
        <v>194</v>
      </c>
      <c r="F2163" s="0" t="s">
        <v>195</v>
      </c>
      <c r="G2163" s="0" t="s">
        <v>330</v>
      </c>
      <c r="H2163" s="0" t="s">
        <v>197</v>
      </c>
      <c r="I2163" s="131"/>
      <c r="J2163" s="130" t="n">
        <v>1</v>
      </c>
      <c r="K2163" s="131" t="s">
        <v>198</v>
      </c>
      <c r="L2163" s="0" t="s">
        <v>198</v>
      </c>
      <c r="M2163" s="0" t="s">
        <v>199</v>
      </c>
      <c r="O2163" s="0" t="s">
        <v>200</v>
      </c>
      <c r="Q2163" s="120" t="s">
        <v>200</v>
      </c>
      <c r="R2163" s="0" t="s">
        <v>16</v>
      </c>
      <c r="S2163" s="131" t="s">
        <v>201</v>
      </c>
      <c r="T2163" s="0" t="s">
        <v>198</v>
      </c>
      <c r="U2163" s="131" t="s">
        <v>202</v>
      </c>
      <c r="V2163" s="0" t="s">
        <v>1790</v>
      </c>
      <c r="W2163" s="110" t="s">
        <v>204</v>
      </c>
      <c r="X2163" s="130" t="n">
        <v>2000</v>
      </c>
      <c r="Y2163" s="130"/>
      <c r="Z2163" s="130" t="s">
        <v>198</v>
      </c>
      <c r="AA2163" s="122" t="s">
        <v>200</v>
      </c>
      <c r="AB2163" s="131" t="s">
        <v>1534</v>
      </c>
      <c r="AC2163" s="131" t="s">
        <v>1534</v>
      </c>
      <c r="AD2163" s="130" t="n">
        <v>2000</v>
      </c>
      <c r="AE2163" s="130" t="s">
        <v>222</v>
      </c>
      <c r="AF2163" s="130"/>
      <c r="AG2163" s="130"/>
      <c r="AH2163" s="130"/>
      <c r="AI2163" s="111" t="s">
        <v>294</v>
      </c>
      <c r="AJ2163" s="130" t="s">
        <v>1017</v>
      </c>
      <c r="AK2163" s="131" t="s">
        <v>1534</v>
      </c>
      <c r="AM2163" s="130" t="n">
        <v>1990</v>
      </c>
      <c r="AN2163" s="130" t="s">
        <v>208</v>
      </c>
      <c r="AO2163" s="131" t="s">
        <v>200</v>
      </c>
      <c r="AS2163" s="0" t="s">
        <v>200</v>
      </c>
      <c r="AT2163" s="0" t="s">
        <v>266</v>
      </c>
      <c r="AU2163" s="0" t="s">
        <v>332</v>
      </c>
      <c r="AV2163" s="0" t="s">
        <v>200</v>
      </c>
      <c r="AZ2163" s="131" t="s">
        <v>13639</v>
      </c>
      <c r="BA2163" s="124" t="s">
        <v>200</v>
      </c>
      <c r="BB2163" s="0" t="s">
        <v>248</v>
      </c>
      <c r="BC2163" s="104" t="s">
        <v>1515</v>
      </c>
      <c r="BD2163" s="0" t="s">
        <v>13640</v>
      </c>
      <c r="BE2163" s="0" t="s">
        <v>13641</v>
      </c>
      <c r="BG2163" s="125" t="s">
        <v>200</v>
      </c>
      <c r="BH2163" s="0" t="s">
        <v>2068</v>
      </c>
      <c r="BI2163" s="112" t="s">
        <v>198</v>
      </c>
      <c r="BJ2163" s="126" t="s">
        <v>200</v>
      </c>
      <c r="BK2163" s="0" t="s">
        <v>2069</v>
      </c>
      <c r="BL2163" s="112" t="n">
        <v>4</v>
      </c>
      <c r="BM2163" s="112" t="s">
        <v>66</v>
      </c>
      <c r="BN2163" s="112" t="s">
        <v>66</v>
      </c>
      <c r="BO2163" s="111" t="n">
        <v>20</v>
      </c>
      <c r="BP2163" s="125" t="s">
        <v>200</v>
      </c>
      <c r="BQ2163" s="127" t="s">
        <v>216</v>
      </c>
    </row>
    <row r="2164" customFormat="false" ht="13.8" hidden="false" customHeight="false" outlineLevel="0" collapsed="false">
      <c r="A2164" s="0" t="s">
        <v>13642</v>
      </c>
      <c r="B2164" s="0" t="s">
        <v>13621</v>
      </c>
      <c r="C2164" s="0" t="s">
        <v>490</v>
      </c>
      <c r="D2164" s="0" t="s">
        <v>193</v>
      </c>
      <c r="E2164" s="0" t="s">
        <v>194</v>
      </c>
      <c r="F2164" s="0" t="s">
        <v>314</v>
      </c>
      <c r="G2164" s="0" t="s">
        <v>196</v>
      </c>
      <c r="H2164" s="0" t="s">
        <v>197</v>
      </c>
      <c r="I2164" s="131"/>
      <c r="J2164" s="130" t="n">
        <v>1</v>
      </c>
      <c r="K2164" s="131" t="s">
        <v>198</v>
      </c>
      <c r="L2164" s="0" t="s">
        <v>198</v>
      </c>
      <c r="M2164" s="0" t="s">
        <v>199</v>
      </c>
      <c r="O2164" s="0" t="s">
        <v>200</v>
      </c>
      <c r="Q2164" s="120" t="s">
        <v>200</v>
      </c>
      <c r="R2164" s="0" t="s">
        <v>16</v>
      </c>
      <c r="S2164" s="131" t="s">
        <v>201</v>
      </c>
      <c r="T2164" s="0" t="s">
        <v>198</v>
      </c>
      <c r="U2164" s="131" t="s">
        <v>202</v>
      </c>
      <c r="V2164" s="0" t="s">
        <v>1790</v>
      </c>
      <c r="W2164" s="110" t="s">
        <v>204</v>
      </c>
      <c r="X2164" s="130" t="n">
        <v>2000</v>
      </c>
      <c r="Y2164" s="111" t="s">
        <v>205</v>
      </c>
      <c r="Z2164" s="130" t="s">
        <v>198</v>
      </c>
      <c r="AA2164" s="122" t="s">
        <v>200</v>
      </c>
      <c r="AB2164" s="131" t="s">
        <v>13643</v>
      </c>
      <c r="AC2164" s="131" t="s">
        <v>13527</v>
      </c>
      <c r="AD2164" s="130" t="n">
        <v>2000</v>
      </c>
      <c r="AE2164" s="130" t="s">
        <v>222</v>
      </c>
      <c r="AF2164" s="130"/>
      <c r="AG2164" s="130"/>
      <c r="AH2164" s="130"/>
      <c r="AI2164" s="111" t="s">
        <v>294</v>
      </c>
      <c r="AJ2164" s="130" t="s">
        <v>295</v>
      </c>
      <c r="AK2164" s="131" t="s">
        <v>363</v>
      </c>
      <c r="AL2164" s="0" t="s">
        <v>216</v>
      </c>
      <c r="AM2164" s="130" t="n">
        <v>1983</v>
      </c>
      <c r="AN2164" s="130" t="s">
        <v>208</v>
      </c>
      <c r="AO2164" s="131" t="s">
        <v>200</v>
      </c>
      <c r="AS2164" s="0" t="s">
        <v>200</v>
      </c>
      <c r="AV2164" s="0" t="s">
        <v>200</v>
      </c>
      <c r="AZ2164" s="131" t="s">
        <v>13644</v>
      </c>
      <c r="BA2164" s="124" t="s">
        <v>200</v>
      </c>
      <c r="BB2164" s="0" t="s">
        <v>248</v>
      </c>
      <c r="BC2164" s="104" t="s">
        <v>13645</v>
      </c>
      <c r="BE2164" s="0" t="s">
        <v>13646</v>
      </c>
      <c r="BG2164" s="125" t="s">
        <v>200</v>
      </c>
      <c r="BH2164" s="0" t="s">
        <v>2068</v>
      </c>
      <c r="BI2164" s="112" t="s">
        <v>198</v>
      </c>
      <c r="BJ2164" s="126" t="s">
        <v>200</v>
      </c>
      <c r="BK2164" s="0" t="s">
        <v>2069</v>
      </c>
      <c r="BL2164" s="112" t="n">
        <v>4</v>
      </c>
      <c r="BM2164" s="112" t="s">
        <v>66</v>
      </c>
      <c r="BN2164" s="112" t="s">
        <v>66</v>
      </c>
      <c r="BO2164" s="111" t="n">
        <v>20</v>
      </c>
      <c r="BP2164" s="125" t="s">
        <v>200</v>
      </c>
      <c r="BQ2164" s="127" t="s">
        <v>216</v>
      </c>
    </row>
    <row r="2165" customFormat="false" ht="13.8" hidden="false" customHeight="false" outlineLevel="0" collapsed="false">
      <c r="A2165" s="0" t="s">
        <v>13647</v>
      </c>
      <c r="B2165" s="0" t="s">
        <v>13621</v>
      </c>
      <c r="C2165" s="131" t="s">
        <v>1377</v>
      </c>
      <c r="D2165" s="131" t="s">
        <v>193</v>
      </c>
      <c r="E2165" s="0" t="s">
        <v>313</v>
      </c>
      <c r="F2165" s="0" t="s">
        <v>314</v>
      </c>
      <c r="G2165" s="0" t="s">
        <v>424</v>
      </c>
      <c r="H2165" s="0" t="s">
        <v>197</v>
      </c>
      <c r="I2165" s="131"/>
      <c r="J2165" s="111" t="n">
        <v>1</v>
      </c>
      <c r="K2165" s="0" t="s">
        <v>1441</v>
      </c>
      <c r="L2165" s="0" t="s">
        <v>392</v>
      </c>
      <c r="M2165" s="0" t="s">
        <v>199</v>
      </c>
      <c r="O2165" s="0" t="s">
        <v>200</v>
      </c>
      <c r="Q2165" s="120" t="s">
        <v>200</v>
      </c>
      <c r="R2165" s="0" t="s">
        <v>16</v>
      </c>
      <c r="S2165" s="131" t="s">
        <v>201</v>
      </c>
      <c r="T2165" s="0" t="s">
        <v>198</v>
      </c>
      <c r="U2165" s="131" t="s">
        <v>202</v>
      </c>
      <c r="V2165" s="0" t="s">
        <v>1790</v>
      </c>
      <c r="W2165" s="110" t="s">
        <v>204</v>
      </c>
      <c r="X2165" s="130" t="n">
        <v>2000</v>
      </c>
      <c r="Y2165" s="130"/>
      <c r="Z2165" s="130" t="s">
        <v>198</v>
      </c>
      <c r="AA2165" s="122" t="s">
        <v>200</v>
      </c>
      <c r="AB2165" s="131" t="s">
        <v>459</v>
      </c>
      <c r="AC2165" s="131" t="s">
        <v>459</v>
      </c>
      <c r="AD2165" s="130" t="n">
        <v>2000</v>
      </c>
      <c r="AE2165" s="130" t="s">
        <v>222</v>
      </c>
      <c r="AF2165" s="130"/>
      <c r="AG2165" s="130"/>
      <c r="AH2165" s="130"/>
      <c r="AI2165" s="130" t="s">
        <v>207</v>
      </c>
      <c r="AJ2165" s="130"/>
      <c r="AK2165" s="111" t="str">
        <f aca="false">(AB2165)</f>
        <v>Konami</v>
      </c>
      <c r="AM2165" s="111" t="n">
        <f aca="false">AD2165</f>
        <v>2000</v>
      </c>
      <c r="AN2165" s="111" t="s">
        <v>208</v>
      </c>
      <c r="AO2165" s="131" t="s">
        <v>200</v>
      </c>
      <c r="AS2165" s="0" t="s">
        <v>1379</v>
      </c>
      <c r="AT2165" s="0" t="s">
        <v>1380</v>
      </c>
      <c r="AU2165" s="0" t="s">
        <v>200</v>
      </c>
      <c r="AV2165" s="0" t="s">
        <v>200</v>
      </c>
      <c r="AZ2165" s="131" t="s">
        <v>13648</v>
      </c>
      <c r="BA2165" s="124" t="s">
        <v>200</v>
      </c>
      <c r="BB2165" s="0" t="s">
        <v>210</v>
      </c>
      <c r="BC2165" s="104" t="s">
        <v>13649</v>
      </c>
      <c r="BE2165" s="0" t="s">
        <v>13650</v>
      </c>
      <c r="BF2165" s="0" t="s">
        <v>13651</v>
      </c>
      <c r="BG2165" s="125" t="s">
        <v>200</v>
      </c>
      <c r="BH2165" s="0" t="s">
        <v>466</v>
      </c>
      <c r="BI2165" s="112" t="n">
        <v>4988602774917</v>
      </c>
      <c r="BJ2165" s="126" t="s">
        <v>200</v>
      </c>
      <c r="BK2165" s="131" t="s">
        <v>215</v>
      </c>
      <c r="BL2165" s="112" t="n">
        <v>4</v>
      </c>
      <c r="BM2165" s="112" t="n">
        <v>4</v>
      </c>
      <c r="BN2165" s="112" t="n">
        <v>4</v>
      </c>
      <c r="BO2165" s="111" t="n">
        <v>20</v>
      </c>
      <c r="BP2165" s="125" t="s">
        <v>200</v>
      </c>
      <c r="BQ2165" s="127" t="s">
        <v>216</v>
      </c>
    </row>
    <row r="2166" customFormat="false" ht="13.8" hidden="false" customHeight="false" outlineLevel="0" collapsed="false">
      <c r="A2166" s="0" t="s">
        <v>13652</v>
      </c>
      <c r="B2166" s="0" t="s">
        <v>13621</v>
      </c>
      <c r="C2166" s="0" t="s">
        <v>192</v>
      </c>
      <c r="D2166" s="0" t="s">
        <v>193</v>
      </c>
      <c r="E2166" s="0" t="s">
        <v>194</v>
      </c>
      <c r="F2166" s="0" t="s">
        <v>195</v>
      </c>
      <c r="G2166" s="0" t="s">
        <v>196</v>
      </c>
      <c r="H2166" s="0" t="s">
        <v>197</v>
      </c>
      <c r="I2166" s="131"/>
      <c r="J2166" s="130" t="n">
        <v>1</v>
      </c>
      <c r="K2166" s="131" t="s">
        <v>198</v>
      </c>
      <c r="L2166" s="0" t="s">
        <v>198</v>
      </c>
      <c r="M2166" s="0" t="s">
        <v>199</v>
      </c>
      <c r="Q2166" s="120" t="s">
        <v>200</v>
      </c>
      <c r="R2166" s="0" t="s">
        <v>16</v>
      </c>
      <c r="S2166" s="131" t="s">
        <v>9555</v>
      </c>
      <c r="T2166" s="0" t="s">
        <v>198</v>
      </c>
      <c r="U2166" s="131" t="s">
        <v>285</v>
      </c>
      <c r="V2166" s="0" t="s">
        <v>1790</v>
      </c>
      <c r="W2166" s="110" t="s">
        <v>204</v>
      </c>
      <c r="X2166" s="130" t="n">
        <v>2000</v>
      </c>
      <c r="Y2166" s="130" t="s">
        <v>205</v>
      </c>
      <c r="Z2166" s="130" t="s">
        <v>198</v>
      </c>
      <c r="AA2166" s="122" t="s">
        <v>200</v>
      </c>
      <c r="AB2166" s="131" t="s">
        <v>13653</v>
      </c>
      <c r="AC2166" s="131" t="s">
        <v>13654</v>
      </c>
      <c r="AD2166" s="130" t="s">
        <v>198</v>
      </c>
      <c r="AE2166" s="111" t="s">
        <v>222</v>
      </c>
      <c r="AI2166" s="111" t="s">
        <v>294</v>
      </c>
      <c r="AJ2166" s="130" t="s">
        <v>126</v>
      </c>
      <c r="AK2166" s="131" t="s">
        <v>13653</v>
      </c>
      <c r="AM2166" s="130" t="n">
        <v>1991</v>
      </c>
      <c r="AN2166" s="130" t="s">
        <v>208</v>
      </c>
      <c r="AO2166" s="131"/>
      <c r="AP2166" s="0" t="s">
        <v>200</v>
      </c>
      <c r="AT2166" s="0" t="s">
        <v>1216</v>
      </c>
      <c r="AU2166" s="0" t="s">
        <v>434</v>
      </c>
      <c r="AZ2166" s="131" t="s">
        <v>13655</v>
      </c>
      <c r="BA2166" s="124" t="s">
        <v>200</v>
      </c>
      <c r="BB2166" s="0" t="s">
        <v>248</v>
      </c>
      <c r="BC2166" s="104" t="s">
        <v>13656</v>
      </c>
      <c r="BD2166" s="0" t="s">
        <v>13657</v>
      </c>
      <c r="BE2166" s="0" t="s">
        <v>13658</v>
      </c>
      <c r="BG2166" s="125" t="s">
        <v>200</v>
      </c>
      <c r="BH2166" s="0" t="s">
        <v>2068</v>
      </c>
      <c r="BI2166" s="112" t="s">
        <v>198</v>
      </c>
      <c r="BJ2166" s="126" t="s">
        <v>200</v>
      </c>
      <c r="BK2166" s="0" t="s">
        <v>2069</v>
      </c>
      <c r="BL2166" s="112" t="n">
        <v>4</v>
      </c>
      <c r="BM2166" s="112" t="s">
        <v>66</v>
      </c>
      <c r="BN2166" s="112" t="s">
        <v>66</v>
      </c>
      <c r="BO2166" s="111" t="n">
        <v>20</v>
      </c>
      <c r="BP2166" s="125" t="s">
        <v>200</v>
      </c>
      <c r="BQ2166" s="127" t="s">
        <v>216</v>
      </c>
    </row>
    <row r="2167" customFormat="false" ht="13.8" hidden="false" customHeight="false" outlineLevel="0" collapsed="false">
      <c r="A2167" s="0" t="s">
        <v>13659</v>
      </c>
      <c r="B2167" s="0" t="s">
        <v>13621</v>
      </c>
      <c r="C2167" s="131" t="s">
        <v>380</v>
      </c>
      <c r="D2167" s="131" t="s">
        <v>193</v>
      </c>
      <c r="E2167" s="0" t="s">
        <v>194</v>
      </c>
      <c r="F2167" s="0" t="s">
        <v>314</v>
      </c>
      <c r="G2167" s="0" t="s">
        <v>391</v>
      </c>
      <c r="H2167" s="0" t="s">
        <v>197</v>
      </c>
      <c r="I2167" s="131"/>
      <c r="J2167" s="111" t="n">
        <v>1</v>
      </c>
      <c r="K2167" s="0" t="s">
        <v>1441</v>
      </c>
      <c r="L2167" s="0" t="s">
        <v>392</v>
      </c>
      <c r="M2167" s="0" t="s">
        <v>199</v>
      </c>
      <c r="O2167" s="0" t="s">
        <v>200</v>
      </c>
      <c r="Q2167" s="120" t="s">
        <v>200</v>
      </c>
      <c r="R2167" s="0" t="s">
        <v>16</v>
      </c>
      <c r="S2167" s="131" t="s">
        <v>201</v>
      </c>
      <c r="T2167" s="0" t="s">
        <v>198</v>
      </c>
      <c r="U2167" s="131" t="s">
        <v>202</v>
      </c>
      <c r="V2167" s="0" t="s">
        <v>1790</v>
      </c>
      <c r="W2167" s="110" t="s">
        <v>204</v>
      </c>
      <c r="X2167" s="130" t="n">
        <v>2000</v>
      </c>
      <c r="Y2167" s="130"/>
      <c r="Z2167" s="130" t="s">
        <v>198</v>
      </c>
      <c r="AA2167" s="122" t="s">
        <v>200</v>
      </c>
      <c r="AB2167" s="131" t="s">
        <v>13660</v>
      </c>
      <c r="AC2167" s="131" t="s">
        <v>13661</v>
      </c>
      <c r="AD2167" s="130" t="n">
        <v>2000</v>
      </c>
      <c r="AE2167" s="130" t="s">
        <v>222</v>
      </c>
      <c r="AF2167" s="130"/>
      <c r="AG2167" s="130"/>
      <c r="AH2167" s="130"/>
      <c r="AI2167" s="111" t="s">
        <v>294</v>
      </c>
      <c r="AJ2167" s="130" t="s">
        <v>737</v>
      </c>
      <c r="AK2167" s="130" t="s">
        <v>8384</v>
      </c>
      <c r="AL2167" s="0" t="s">
        <v>216</v>
      </c>
      <c r="AM2167" s="130" t="n">
        <v>1995</v>
      </c>
      <c r="AN2167" s="130" t="s">
        <v>297</v>
      </c>
      <c r="AO2167" s="131" t="s">
        <v>200</v>
      </c>
      <c r="AP2167" s="0" t="s">
        <v>200</v>
      </c>
      <c r="AQ2167" s="0" t="s">
        <v>200</v>
      </c>
      <c r="AR2167" s="0" t="s">
        <v>200</v>
      </c>
      <c r="AS2167" s="0" t="s">
        <v>200</v>
      </c>
      <c r="AV2167" s="0" t="s">
        <v>200</v>
      </c>
      <c r="AZ2167" s="131" t="s">
        <v>13662</v>
      </c>
      <c r="BA2167" s="124" t="s">
        <v>200</v>
      </c>
      <c r="BB2167" s="0" t="s">
        <v>248</v>
      </c>
      <c r="BC2167" s="104" t="s">
        <v>13663</v>
      </c>
      <c r="BD2167" s="0" t="s">
        <v>13664</v>
      </c>
      <c r="BE2167" s="0" t="s">
        <v>13665</v>
      </c>
      <c r="BG2167" s="125" t="s">
        <v>200</v>
      </c>
      <c r="BH2167" s="0" t="s">
        <v>466</v>
      </c>
      <c r="BI2167" s="112" t="n">
        <v>4033756002680</v>
      </c>
      <c r="BJ2167" s="126" t="s">
        <v>200</v>
      </c>
      <c r="BK2167" s="131" t="s">
        <v>215</v>
      </c>
      <c r="BL2167" s="112" t="n">
        <v>4</v>
      </c>
      <c r="BM2167" s="112" t="n">
        <v>4</v>
      </c>
      <c r="BN2167" s="112" t="n">
        <v>4</v>
      </c>
      <c r="BO2167" s="111" t="n">
        <v>20</v>
      </c>
      <c r="BP2167" s="125" t="s">
        <v>200</v>
      </c>
      <c r="BQ2167" s="127" t="s">
        <v>216</v>
      </c>
    </row>
    <row r="2168" customFormat="false" ht="13.8" hidden="false" customHeight="false" outlineLevel="0" collapsed="false">
      <c r="A2168" s="0" t="s">
        <v>13666</v>
      </c>
      <c r="B2168" s="0" t="s">
        <v>13621</v>
      </c>
      <c r="C2168" s="0" t="s">
        <v>2050</v>
      </c>
      <c r="D2168" s="0" t="s">
        <v>193</v>
      </c>
      <c r="E2168" s="0" t="s">
        <v>194</v>
      </c>
      <c r="F2168" s="0" t="s">
        <v>195</v>
      </c>
      <c r="G2168" s="0" t="s">
        <v>330</v>
      </c>
      <c r="H2168" s="0" t="s">
        <v>197</v>
      </c>
      <c r="I2168" s="131"/>
      <c r="J2168" s="111" t="n">
        <v>1</v>
      </c>
      <c r="K2168" s="0" t="s">
        <v>1441</v>
      </c>
      <c r="L2168" s="0" t="s">
        <v>392</v>
      </c>
      <c r="M2168" s="0" t="s">
        <v>274</v>
      </c>
      <c r="O2168" s="0" t="s">
        <v>200</v>
      </c>
      <c r="Q2168" s="120" t="s">
        <v>200</v>
      </c>
      <c r="R2168" s="0" t="s">
        <v>16</v>
      </c>
      <c r="S2168" s="131" t="s">
        <v>201</v>
      </c>
      <c r="T2168" s="0" t="s">
        <v>198</v>
      </c>
      <c r="U2168" s="131" t="s">
        <v>202</v>
      </c>
      <c r="V2168" s="0" t="s">
        <v>1790</v>
      </c>
      <c r="W2168" s="110" t="s">
        <v>204</v>
      </c>
      <c r="X2168" s="130" t="n">
        <v>2001</v>
      </c>
      <c r="Y2168" s="130"/>
      <c r="Z2168" s="130" t="s">
        <v>198</v>
      </c>
      <c r="AA2168" s="122" t="s">
        <v>200</v>
      </c>
      <c r="AB2168" s="131" t="s">
        <v>996</v>
      </c>
      <c r="AC2168" s="131" t="s">
        <v>9448</v>
      </c>
      <c r="AD2168" s="130" t="n">
        <v>2001</v>
      </c>
      <c r="AE2168" s="130" t="s">
        <v>222</v>
      </c>
      <c r="AF2168" s="130"/>
      <c r="AG2168" s="130"/>
      <c r="AH2168" s="130" t="s">
        <v>914</v>
      </c>
      <c r="AI2168" s="130" t="s">
        <v>207</v>
      </c>
      <c r="AJ2168" s="130"/>
      <c r="AK2168" s="111" t="str">
        <f aca="false">(AB2168)</f>
        <v>Camelot software</v>
      </c>
      <c r="AM2168" s="111" t="n">
        <f aca="false">AD2168</f>
        <v>2001</v>
      </c>
      <c r="AN2168" s="130" t="s">
        <v>208</v>
      </c>
      <c r="AO2168" s="131"/>
      <c r="AP2168" s="0" t="s">
        <v>200</v>
      </c>
      <c r="AS2168" s="0" t="s">
        <v>9449</v>
      </c>
      <c r="AV2168" s="0" t="s">
        <v>11104</v>
      </c>
      <c r="AZ2168" s="131" t="s">
        <v>13667</v>
      </c>
      <c r="BA2168" s="124" t="s">
        <v>200</v>
      </c>
      <c r="BB2168" s="0" t="s">
        <v>248</v>
      </c>
      <c r="BC2168" s="104" t="s">
        <v>13668</v>
      </c>
      <c r="BD2168" s="0" t="s">
        <v>13669</v>
      </c>
      <c r="BE2168" s="0" t="s">
        <v>13670</v>
      </c>
      <c r="BF2168" s="0" t="s">
        <v>200</v>
      </c>
      <c r="BG2168" s="125" t="s">
        <v>200</v>
      </c>
      <c r="BH2168" s="0" t="s">
        <v>466</v>
      </c>
      <c r="BI2168" s="112" t="n">
        <v>45496731298</v>
      </c>
      <c r="BJ2168" s="126" t="s">
        <v>200</v>
      </c>
      <c r="BK2168" s="131" t="s">
        <v>215</v>
      </c>
      <c r="BL2168" s="112" t="n">
        <v>4</v>
      </c>
      <c r="BM2168" s="112" t="n">
        <v>4</v>
      </c>
      <c r="BN2168" s="112" t="n">
        <v>4</v>
      </c>
      <c r="BO2168" s="111" t="n">
        <v>20</v>
      </c>
      <c r="BP2168" s="125" t="s">
        <v>200</v>
      </c>
      <c r="BQ2168" s="127" t="s">
        <v>216</v>
      </c>
    </row>
    <row r="2169" customFormat="false" ht="13.8" hidden="false" customHeight="false" outlineLevel="0" collapsed="false">
      <c r="A2169" s="0" t="s">
        <v>13671</v>
      </c>
      <c r="B2169" s="0" t="s">
        <v>13621</v>
      </c>
      <c r="C2169" s="0" t="s">
        <v>2375</v>
      </c>
      <c r="D2169" s="0" t="s">
        <v>193</v>
      </c>
      <c r="E2169" s="0" t="s">
        <v>194</v>
      </c>
      <c r="F2169" s="0" t="s">
        <v>195</v>
      </c>
      <c r="G2169" s="0" t="s">
        <v>196</v>
      </c>
      <c r="H2169" s="0" t="s">
        <v>219</v>
      </c>
      <c r="I2169" s="131"/>
      <c r="J2169" s="130" t="n">
        <v>1</v>
      </c>
      <c r="K2169" s="131" t="s">
        <v>198</v>
      </c>
      <c r="L2169" s="0" t="s">
        <v>198</v>
      </c>
      <c r="M2169" s="0" t="s">
        <v>274</v>
      </c>
      <c r="Q2169" s="120" t="s">
        <v>200</v>
      </c>
      <c r="R2169" s="0" t="s">
        <v>16</v>
      </c>
      <c r="S2169" s="131" t="s">
        <v>201</v>
      </c>
      <c r="T2169" s="0" t="s">
        <v>198</v>
      </c>
      <c r="U2169" s="131" t="s">
        <v>202</v>
      </c>
      <c r="V2169" s="0" t="s">
        <v>1790</v>
      </c>
      <c r="W2169" s="110" t="s">
        <v>204</v>
      </c>
      <c r="X2169" s="130" t="n">
        <v>2000</v>
      </c>
      <c r="Y2169" s="130"/>
      <c r="Z2169" s="130" t="s">
        <v>221</v>
      </c>
      <c r="AA2169" s="122" t="s">
        <v>200</v>
      </c>
      <c r="AB2169" s="131" t="s">
        <v>459</v>
      </c>
      <c r="AC2169" s="131" t="s">
        <v>459</v>
      </c>
      <c r="AD2169" s="130" t="n">
        <v>2000</v>
      </c>
      <c r="AE2169" s="130" t="s">
        <v>222</v>
      </c>
      <c r="AF2169" s="130"/>
      <c r="AG2169" s="130"/>
      <c r="AH2169" s="130"/>
      <c r="AI2169" s="130" t="s">
        <v>207</v>
      </c>
      <c r="AJ2169" s="130"/>
      <c r="AK2169" s="111" t="str">
        <f aca="false">(AB2169)</f>
        <v>Konami</v>
      </c>
      <c r="AM2169" s="111" t="n">
        <f aca="false">AD2169</f>
        <v>2000</v>
      </c>
      <c r="AN2169" s="111" t="s">
        <v>208</v>
      </c>
      <c r="AO2169" s="131" t="s">
        <v>200</v>
      </c>
      <c r="AS2169" s="0" t="s">
        <v>2690</v>
      </c>
      <c r="AT2169" s="0" t="s">
        <v>10279</v>
      </c>
      <c r="AU2169" s="0" t="s">
        <v>2727</v>
      </c>
      <c r="AV2169" s="0" t="s">
        <v>2692</v>
      </c>
      <c r="AZ2169" s="131" t="s">
        <v>13672</v>
      </c>
      <c r="BA2169" s="124" t="s">
        <v>200</v>
      </c>
      <c r="BB2169" s="0" t="s">
        <v>210</v>
      </c>
      <c r="BC2169" s="104" t="s">
        <v>13673</v>
      </c>
      <c r="BE2169" s="0" t="s">
        <v>13674</v>
      </c>
      <c r="BG2169" s="125" t="s">
        <v>200</v>
      </c>
      <c r="BH2169" s="0" t="s">
        <v>2215</v>
      </c>
      <c r="BI2169" s="112" t="s">
        <v>198</v>
      </c>
      <c r="BJ2169" s="126" t="s">
        <v>200</v>
      </c>
      <c r="BK2169" s="131" t="s">
        <v>1284</v>
      </c>
      <c r="BL2169" s="112" t="n">
        <v>4</v>
      </c>
      <c r="BM2169" s="112" t="s">
        <v>66</v>
      </c>
      <c r="BN2169" s="112" t="s">
        <v>66</v>
      </c>
      <c r="BO2169" s="111" t="n">
        <v>20</v>
      </c>
      <c r="BP2169" s="125" t="s">
        <v>200</v>
      </c>
      <c r="BQ2169" s="127" t="s">
        <v>216</v>
      </c>
    </row>
    <row r="2170" customFormat="false" ht="13.8" hidden="false" customHeight="false" outlineLevel="0" collapsed="false">
      <c r="A2170" s="0" t="s">
        <v>13675</v>
      </c>
      <c r="B2170" s="0" t="s">
        <v>13621</v>
      </c>
      <c r="C2170" s="0" t="s">
        <v>818</v>
      </c>
      <c r="D2170" s="0" t="s">
        <v>193</v>
      </c>
      <c r="E2170" s="0" t="s">
        <v>313</v>
      </c>
      <c r="F2170" s="0" t="s">
        <v>314</v>
      </c>
      <c r="G2170" s="0" t="s">
        <v>880</v>
      </c>
      <c r="H2170" s="0" t="s">
        <v>197</v>
      </c>
      <c r="I2170" s="131"/>
      <c r="J2170" s="111" t="n">
        <v>1</v>
      </c>
      <c r="K2170" s="0" t="s">
        <v>1441</v>
      </c>
      <c r="L2170" s="0" t="s">
        <v>392</v>
      </c>
      <c r="M2170" s="0" t="s">
        <v>199</v>
      </c>
      <c r="O2170" s="0" t="s">
        <v>200</v>
      </c>
      <c r="Q2170" s="120" t="s">
        <v>200</v>
      </c>
      <c r="R2170" s="0" t="s">
        <v>16</v>
      </c>
      <c r="S2170" s="131" t="s">
        <v>201</v>
      </c>
      <c r="T2170" s="0" t="s">
        <v>198</v>
      </c>
      <c r="U2170" s="131" t="s">
        <v>202</v>
      </c>
      <c r="V2170" s="0" t="s">
        <v>1790</v>
      </c>
      <c r="W2170" s="110" t="s">
        <v>204</v>
      </c>
      <c r="X2170" s="130" t="n">
        <v>2000</v>
      </c>
      <c r="Y2170" s="130"/>
      <c r="Z2170" s="130" t="s">
        <v>198</v>
      </c>
      <c r="AA2170" s="122" t="s">
        <v>200</v>
      </c>
      <c r="AB2170" s="131" t="s">
        <v>668</v>
      </c>
      <c r="AC2170" s="131" t="s">
        <v>3608</v>
      </c>
      <c r="AD2170" s="130" t="n">
        <v>2000</v>
      </c>
      <c r="AE2170" s="111" t="s">
        <v>222</v>
      </c>
      <c r="AI2170" s="111" t="s">
        <v>294</v>
      </c>
      <c r="AJ2170" s="111" t="s">
        <v>701</v>
      </c>
      <c r="AK2170" s="111" t="s">
        <v>668</v>
      </c>
      <c r="AL2170" s="0" t="s">
        <v>200</v>
      </c>
      <c r="AM2170" s="111" t="s">
        <v>849</v>
      </c>
      <c r="AN2170" s="111" t="s">
        <v>263</v>
      </c>
      <c r="AO2170" s="131" t="s">
        <v>200</v>
      </c>
      <c r="AP2170" s="0" t="s">
        <v>567</v>
      </c>
      <c r="AQ2170" s="0" t="s">
        <v>200</v>
      </c>
      <c r="AR2170" s="0" t="s">
        <v>200</v>
      </c>
      <c r="AS2170" s="0" t="s">
        <v>883</v>
      </c>
      <c r="AV2170" s="0" t="s">
        <v>200</v>
      </c>
      <c r="AZ2170" s="131" t="s">
        <v>13676</v>
      </c>
      <c r="BA2170" s="124" t="s">
        <v>200</v>
      </c>
      <c r="BB2170" s="0" t="s">
        <v>248</v>
      </c>
      <c r="BC2170" s="104" t="s">
        <v>13677</v>
      </c>
      <c r="BE2170" s="0" t="s">
        <v>13521</v>
      </c>
      <c r="BF2170" s="0" t="s">
        <v>200</v>
      </c>
      <c r="BG2170" s="125" t="s">
        <v>200</v>
      </c>
      <c r="BH2170" s="0" t="s">
        <v>466</v>
      </c>
      <c r="BI2170" s="112" t="n">
        <v>785138020242</v>
      </c>
      <c r="BJ2170" s="126" t="s">
        <v>200</v>
      </c>
      <c r="BK2170" s="131" t="s">
        <v>215</v>
      </c>
      <c r="BL2170" s="112" t="n">
        <v>4</v>
      </c>
      <c r="BM2170" s="112" t="n">
        <v>4</v>
      </c>
      <c r="BN2170" s="112" t="n">
        <v>4</v>
      </c>
      <c r="BO2170" s="111" t="n">
        <v>20</v>
      </c>
      <c r="BP2170" s="125" t="s">
        <v>200</v>
      </c>
      <c r="BQ2170" s="127" t="s">
        <v>216</v>
      </c>
    </row>
    <row r="2171" customFormat="false" ht="13.8" hidden="false" customHeight="false" outlineLevel="0" collapsed="false">
      <c r="A2171" s="0" t="s">
        <v>13678</v>
      </c>
      <c r="B2171" s="0" t="s">
        <v>13621</v>
      </c>
      <c r="C2171" s="0" t="s">
        <v>234</v>
      </c>
      <c r="D2171" s="0" t="s">
        <v>193</v>
      </c>
      <c r="E2171" s="0" t="s">
        <v>194</v>
      </c>
      <c r="F2171" s="0" t="s">
        <v>195</v>
      </c>
      <c r="G2171" s="0" t="s">
        <v>196</v>
      </c>
      <c r="H2171" s="0" t="s">
        <v>197</v>
      </c>
      <c r="I2171" s="131"/>
      <c r="J2171" s="130" t="n">
        <v>1</v>
      </c>
      <c r="K2171" s="131" t="s">
        <v>198</v>
      </c>
      <c r="L2171" s="0" t="s">
        <v>198</v>
      </c>
      <c r="M2171" s="0" t="s">
        <v>199</v>
      </c>
      <c r="O2171" s="0" t="s">
        <v>200</v>
      </c>
      <c r="Q2171" s="120" t="s">
        <v>200</v>
      </c>
      <c r="R2171" s="0" t="s">
        <v>16</v>
      </c>
      <c r="S2171" s="131" t="s">
        <v>201</v>
      </c>
      <c r="T2171" s="0" t="s">
        <v>198</v>
      </c>
      <c r="U2171" s="131" t="s">
        <v>285</v>
      </c>
      <c r="V2171" s="0" t="s">
        <v>1790</v>
      </c>
      <c r="W2171" s="110" t="s">
        <v>204</v>
      </c>
      <c r="X2171" s="130" t="n">
        <v>2001</v>
      </c>
      <c r="Y2171" s="130" t="s">
        <v>205</v>
      </c>
      <c r="Z2171" s="130" t="s">
        <v>198</v>
      </c>
      <c r="AA2171" s="122" t="s">
        <v>200</v>
      </c>
      <c r="AB2171" s="131" t="s">
        <v>4202</v>
      </c>
      <c r="AC2171" s="131" t="s">
        <v>13527</v>
      </c>
      <c r="AD2171" s="130" t="n">
        <v>2001</v>
      </c>
      <c r="AE2171" s="130" t="s">
        <v>222</v>
      </c>
      <c r="AF2171" s="130"/>
      <c r="AG2171" s="130"/>
      <c r="AH2171" s="130"/>
      <c r="AI2171" s="130" t="s">
        <v>207</v>
      </c>
      <c r="AJ2171" s="130"/>
      <c r="AK2171" s="111" t="str">
        <f aca="false">(AB2171)</f>
        <v>Wayforward</v>
      </c>
      <c r="AM2171" s="111" t="n">
        <f aca="false">AD2171</f>
        <v>2001</v>
      </c>
      <c r="AN2171" s="111" t="s">
        <v>297</v>
      </c>
      <c r="AO2171" s="131" t="s">
        <v>200</v>
      </c>
      <c r="AS2171" s="0" t="s">
        <v>200</v>
      </c>
      <c r="AT2171" s="0" t="s">
        <v>13679</v>
      </c>
      <c r="AU2171" s="0" t="s">
        <v>200</v>
      </c>
      <c r="AV2171" s="0" t="s">
        <v>200</v>
      </c>
      <c r="AZ2171" s="131" t="s">
        <v>13680</v>
      </c>
      <c r="BA2171" s="124" t="s">
        <v>200</v>
      </c>
      <c r="BB2171" s="0" t="s">
        <v>248</v>
      </c>
      <c r="BC2171" s="104" t="s">
        <v>13681</v>
      </c>
      <c r="BE2171" s="0" t="s">
        <v>12650</v>
      </c>
      <c r="BF2171" s="0" t="s">
        <v>13682</v>
      </c>
      <c r="BG2171" s="125" t="s">
        <v>200</v>
      </c>
      <c r="BH2171" s="0" t="s">
        <v>2068</v>
      </c>
      <c r="BI2171" s="112" t="s">
        <v>198</v>
      </c>
      <c r="BJ2171" s="126" t="s">
        <v>200</v>
      </c>
      <c r="BK2171" s="0" t="s">
        <v>2069</v>
      </c>
      <c r="BL2171" s="112" t="n">
        <v>2</v>
      </c>
      <c r="BM2171" s="112" t="s">
        <v>66</v>
      </c>
      <c r="BN2171" s="112" t="s">
        <v>66</v>
      </c>
      <c r="BO2171" s="111" t="n">
        <v>20</v>
      </c>
      <c r="BP2171" s="125" t="s">
        <v>200</v>
      </c>
      <c r="BQ2171" s="127" t="s">
        <v>216</v>
      </c>
    </row>
    <row r="2172" customFormat="false" ht="13.8" hidden="false" customHeight="false" outlineLevel="0" collapsed="false">
      <c r="A2172" s="0" t="s">
        <v>13683</v>
      </c>
      <c r="B2172" s="0" t="s">
        <v>13621</v>
      </c>
      <c r="C2172" s="0" t="s">
        <v>329</v>
      </c>
      <c r="D2172" s="0" t="s">
        <v>193</v>
      </c>
      <c r="E2172" s="0" t="s">
        <v>194</v>
      </c>
      <c r="F2172" s="0" t="s">
        <v>195</v>
      </c>
      <c r="G2172" s="0" t="s">
        <v>330</v>
      </c>
      <c r="H2172" s="0" t="s">
        <v>197</v>
      </c>
      <c r="I2172" s="131"/>
      <c r="J2172" s="130" t="n">
        <v>1</v>
      </c>
      <c r="K2172" s="131" t="s">
        <v>198</v>
      </c>
      <c r="L2172" s="0" t="s">
        <v>198</v>
      </c>
      <c r="M2172" s="0" t="s">
        <v>274</v>
      </c>
      <c r="O2172" s="0" t="s">
        <v>200</v>
      </c>
      <c r="Q2172" s="120" t="s">
        <v>200</v>
      </c>
      <c r="R2172" s="0" t="s">
        <v>16</v>
      </c>
      <c r="S2172" s="131" t="s">
        <v>201</v>
      </c>
      <c r="T2172" s="0" t="s">
        <v>198</v>
      </c>
      <c r="U2172" s="131" t="s">
        <v>202</v>
      </c>
      <c r="V2172" s="0" t="s">
        <v>1790</v>
      </c>
      <c r="W2172" s="110" t="s">
        <v>204</v>
      </c>
      <c r="X2172" s="130" t="n">
        <v>2001</v>
      </c>
      <c r="Y2172" s="130" t="s">
        <v>498</v>
      </c>
      <c r="Z2172" s="130" t="s">
        <v>757</v>
      </c>
      <c r="AA2172" s="122" t="s">
        <v>200</v>
      </c>
      <c r="AB2172" s="131" t="s">
        <v>13684</v>
      </c>
      <c r="AC2172" s="131" t="s">
        <v>9448</v>
      </c>
      <c r="AD2172" s="130" t="n">
        <v>2001</v>
      </c>
      <c r="AE2172" s="130" t="s">
        <v>222</v>
      </c>
      <c r="AF2172" s="130"/>
      <c r="AG2172" s="111" t="s">
        <v>241</v>
      </c>
      <c r="AH2172" s="111" t="s">
        <v>1746</v>
      </c>
      <c r="AI2172" s="130" t="s">
        <v>207</v>
      </c>
      <c r="AJ2172" s="130"/>
      <c r="AK2172" s="111" t="str">
        <f aca="false">(AB2172)</f>
        <v>Flagship</v>
      </c>
      <c r="AM2172" s="111" t="n">
        <f aca="false">AD2172</f>
        <v>2001</v>
      </c>
      <c r="AN2172" s="130" t="s">
        <v>208</v>
      </c>
      <c r="AO2172" s="131"/>
      <c r="AP2172" s="0" t="s">
        <v>200</v>
      </c>
      <c r="AS2172" s="0" t="s">
        <v>10086</v>
      </c>
      <c r="AT2172" s="0" t="s">
        <v>13685</v>
      </c>
      <c r="AU2172" s="0" t="s">
        <v>332</v>
      </c>
      <c r="AV2172" s="0" t="s">
        <v>10199</v>
      </c>
      <c r="AZ2172" s="131" t="s">
        <v>13686</v>
      </c>
      <c r="BA2172" s="124" t="s">
        <v>200</v>
      </c>
      <c r="BB2172" s="0" t="s">
        <v>462</v>
      </c>
      <c r="BC2172" s="104" t="s">
        <v>6501</v>
      </c>
      <c r="BD2172" s="0" t="s">
        <v>13687</v>
      </c>
      <c r="BE2172" s="0" t="s">
        <v>13688</v>
      </c>
      <c r="BG2172" s="125" t="s">
        <v>200</v>
      </c>
      <c r="BH2172" s="0" t="s">
        <v>466</v>
      </c>
      <c r="BI2172" s="112" t="n">
        <v>45496731380</v>
      </c>
      <c r="BJ2172" s="126" t="s">
        <v>200</v>
      </c>
      <c r="BK2172" s="131" t="s">
        <v>215</v>
      </c>
      <c r="BL2172" s="112" t="n">
        <v>4</v>
      </c>
      <c r="BM2172" s="112" t="n">
        <v>4</v>
      </c>
      <c r="BN2172" s="112" t="n">
        <v>4</v>
      </c>
      <c r="BO2172" s="111" t="n">
        <v>80</v>
      </c>
      <c r="BP2172" s="125" t="s">
        <v>200</v>
      </c>
      <c r="BQ2172" s="127" t="s">
        <v>216</v>
      </c>
    </row>
    <row r="2173" customFormat="false" ht="13.8" hidden="false" customHeight="false" outlineLevel="0" collapsed="false">
      <c r="A2173" s="0" t="s">
        <v>13689</v>
      </c>
      <c r="B2173" s="0" t="s">
        <v>13621</v>
      </c>
      <c r="C2173" s="0" t="s">
        <v>329</v>
      </c>
      <c r="D2173" s="0" t="s">
        <v>193</v>
      </c>
      <c r="E2173" s="0" t="s">
        <v>194</v>
      </c>
      <c r="F2173" s="0" t="s">
        <v>195</v>
      </c>
      <c r="G2173" s="0" t="s">
        <v>330</v>
      </c>
      <c r="H2173" s="0" t="s">
        <v>197</v>
      </c>
      <c r="I2173" s="131"/>
      <c r="J2173" s="130" t="n">
        <v>1</v>
      </c>
      <c r="K2173" s="131" t="s">
        <v>198</v>
      </c>
      <c r="L2173" s="0" t="s">
        <v>198</v>
      </c>
      <c r="M2173" s="0" t="s">
        <v>274</v>
      </c>
      <c r="O2173" s="0" t="s">
        <v>200</v>
      </c>
      <c r="Q2173" s="120" t="s">
        <v>200</v>
      </c>
      <c r="R2173" s="0" t="s">
        <v>16</v>
      </c>
      <c r="S2173" s="131" t="s">
        <v>201</v>
      </c>
      <c r="T2173" s="0" t="s">
        <v>198</v>
      </c>
      <c r="U2173" s="131" t="s">
        <v>202</v>
      </c>
      <c r="V2173" s="0" t="s">
        <v>1790</v>
      </c>
      <c r="W2173" s="110" t="s">
        <v>204</v>
      </c>
      <c r="X2173" s="130" t="n">
        <v>2001</v>
      </c>
      <c r="Y2173" s="130" t="s">
        <v>498</v>
      </c>
      <c r="Z2173" s="130" t="s">
        <v>757</v>
      </c>
      <c r="AA2173" s="122" t="s">
        <v>200</v>
      </c>
      <c r="AB2173" s="131" t="s">
        <v>13684</v>
      </c>
      <c r="AC2173" s="131" t="s">
        <v>9448</v>
      </c>
      <c r="AD2173" s="130" t="n">
        <v>2001</v>
      </c>
      <c r="AE2173" s="130" t="s">
        <v>222</v>
      </c>
      <c r="AF2173" s="130"/>
      <c r="AG2173" s="111" t="s">
        <v>241</v>
      </c>
      <c r="AH2173" s="111" t="s">
        <v>1746</v>
      </c>
      <c r="AI2173" s="130" t="s">
        <v>207</v>
      </c>
      <c r="AJ2173" s="130"/>
      <c r="AK2173" s="111" t="str">
        <f aca="false">(AB2173)</f>
        <v>Flagship</v>
      </c>
      <c r="AM2173" s="111" t="n">
        <f aca="false">AD2173</f>
        <v>2001</v>
      </c>
      <c r="AN2173" s="130" t="s">
        <v>208</v>
      </c>
      <c r="AO2173" s="131"/>
      <c r="AP2173" s="0" t="s">
        <v>200</v>
      </c>
      <c r="AS2173" s="0" t="s">
        <v>10086</v>
      </c>
      <c r="AT2173" s="0" t="s">
        <v>13685</v>
      </c>
      <c r="AU2173" s="0" t="s">
        <v>332</v>
      </c>
      <c r="AV2173" s="0" t="s">
        <v>10199</v>
      </c>
      <c r="AZ2173" s="131" t="s">
        <v>13686</v>
      </c>
      <c r="BA2173" s="124" t="s">
        <v>200</v>
      </c>
      <c r="BB2173" s="0" t="s">
        <v>462</v>
      </c>
      <c r="BC2173" s="104" t="s">
        <v>6501</v>
      </c>
      <c r="BD2173" s="0" t="s">
        <v>13687</v>
      </c>
      <c r="BE2173" s="0" t="s">
        <v>13688</v>
      </c>
      <c r="BF2173" s="0" t="s">
        <v>13690</v>
      </c>
      <c r="BG2173" s="125" t="s">
        <v>200</v>
      </c>
      <c r="BH2173" s="0" t="s">
        <v>466</v>
      </c>
      <c r="BI2173" s="112" t="n">
        <v>45496731373</v>
      </c>
      <c r="BJ2173" s="126" t="s">
        <v>200</v>
      </c>
      <c r="BK2173" s="131" t="s">
        <v>215</v>
      </c>
      <c r="BL2173" s="112" t="n">
        <v>4</v>
      </c>
      <c r="BM2173" s="112" t="n">
        <v>4</v>
      </c>
      <c r="BN2173" s="112" t="n">
        <v>4</v>
      </c>
      <c r="BO2173" s="111" t="n">
        <v>80</v>
      </c>
      <c r="BP2173" s="125" t="s">
        <v>200</v>
      </c>
      <c r="BQ2173" s="127" t="s">
        <v>216</v>
      </c>
    </row>
    <row r="2174" customFormat="false" ht="13.8" hidden="false" customHeight="false" outlineLevel="0" collapsed="false">
      <c r="A2174" s="0" t="s">
        <v>13691</v>
      </c>
      <c r="B2174" s="0" t="s">
        <v>11086</v>
      </c>
      <c r="C2174" s="0" t="s">
        <v>994</v>
      </c>
      <c r="D2174" s="0" t="s">
        <v>193</v>
      </c>
      <c r="E2174" s="0" t="s">
        <v>194</v>
      </c>
      <c r="F2174" s="0" t="s">
        <v>195</v>
      </c>
      <c r="G2174" s="0" t="s">
        <v>196</v>
      </c>
      <c r="H2174" s="0" t="s">
        <v>197</v>
      </c>
      <c r="I2174" s="131"/>
      <c r="J2174" s="111" t="n">
        <v>1</v>
      </c>
      <c r="K2174" s="0" t="s">
        <v>1441</v>
      </c>
      <c r="L2174" s="0" t="s">
        <v>392</v>
      </c>
      <c r="M2174" s="0" t="s">
        <v>274</v>
      </c>
      <c r="O2174" s="0" t="s">
        <v>237</v>
      </c>
      <c r="Q2174" s="120" t="s">
        <v>200</v>
      </c>
      <c r="R2174" s="0" t="s">
        <v>16</v>
      </c>
      <c r="S2174" s="131" t="s">
        <v>201</v>
      </c>
      <c r="T2174" s="0" t="s">
        <v>198</v>
      </c>
      <c r="U2174" s="131" t="s">
        <v>202</v>
      </c>
      <c r="V2174" s="0" t="s">
        <v>1790</v>
      </c>
      <c r="W2174" s="110" t="s">
        <v>204</v>
      </c>
      <c r="X2174" s="130" t="n">
        <v>2002</v>
      </c>
      <c r="Y2174" s="130"/>
      <c r="Z2174" s="130" t="s">
        <v>221</v>
      </c>
      <c r="AA2174" s="122" t="s">
        <v>200</v>
      </c>
      <c r="AB2174" s="131" t="s">
        <v>9666</v>
      </c>
      <c r="AC2174" s="131" t="s">
        <v>9448</v>
      </c>
      <c r="AD2174" s="130" t="n">
        <v>2002</v>
      </c>
      <c r="AE2174" s="130" t="s">
        <v>222</v>
      </c>
      <c r="AF2174" s="130"/>
      <c r="AG2174" s="130"/>
      <c r="AH2174" s="130"/>
      <c r="AI2174" s="130" t="s">
        <v>207</v>
      </c>
      <c r="AJ2174" s="130"/>
      <c r="AK2174" s="111" t="str">
        <f aca="false">(AB2174)</f>
        <v>Intelligent system</v>
      </c>
      <c r="AL2174" s="0" t="s">
        <v>200</v>
      </c>
      <c r="AM2174" s="111" t="n">
        <f aca="false">AD2174</f>
        <v>2002</v>
      </c>
      <c r="AN2174" s="130" t="s">
        <v>208</v>
      </c>
      <c r="AO2174" s="131"/>
      <c r="AQ2174" s="0" t="s">
        <v>200</v>
      </c>
      <c r="AR2174" s="0" t="s">
        <v>200</v>
      </c>
      <c r="AS2174" s="0" t="s">
        <v>11103</v>
      </c>
      <c r="AT2174" s="0" t="s">
        <v>226</v>
      </c>
      <c r="AU2174" s="0" t="s">
        <v>299</v>
      </c>
      <c r="AV2174" s="0" t="s">
        <v>11104</v>
      </c>
      <c r="AZ2174" s="131" t="s">
        <v>13692</v>
      </c>
      <c r="BA2174" s="124" t="s">
        <v>200</v>
      </c>
      <c r="BB2174" s="0" t="s">
        <v>462</v>
      </c>
      <c r="BC2174" s="104" t="s">
        <v>13693</v>
      </c>
      <c r="BD2174" s="0" t="s">
        <v>13694</v>
      </c>
      <c r="BE2174" s="0" t="s">
        <v>13695</v>
      </c>
      <c r="BF2174" s="0" t="s">
        <v>200</v>
      </c>
      <c r="BG2174" s="125" t="s">
        <v>200</v>
      </c>
      <c r="BH2174" s="0" t="s">
        <v>2215</v>
      </c>
      <c r="BI2174" s="112" t="s">
        <v>198</v>
      </c>
      <c r="BJ2174" s="126" t="s">
        <v>200</v>
      </c>
      <c r="BK2174" s="131" t="s">
        <v>1284</v>
      </c>
      <c r="BL2174" s="112" t="n">
        <v>4</v>
      </c>
      <c r="BM2174" s="112" t="s">
        <v>66</v>
      </c>
      <c r="BN2174" s="112" t="s">
        <v>66</v>
      </c>
      <c r="BO2174" s="111" t="n">
        <v>20</v>
      </c>
      <c r="BP2174" s="125" t="s">
        <v>200</v>
      </c>
      <c r="BQ2174" s="127" t="s">
        <v>216</v>
      </c>
    </row>
    <row r="2175" customFormat="false" ht="13.8" hidden="false" customHeight="false" outlineLevel="0" collapsed="false">
      <c r="A2175" s="0" t="s">
        <v>13696</v>
      </c>
      <c r="B2175" s="0" t="s">
        <v>11086</v>
      </c>
      <c r="C2175" s="0" t="s">
        <v>994</v>
      </c>
      <c r="D2175" s="0" t="s">
        <v>193</v>
      </c>
      <c r="E2175" s="0" t="s">
        <v>194</v>
      </c>
      <c r="F2175" s="0" t="s">
        <v>195</v>
      </c>
      <c r="G2175" s="0" t="s">
        <v>196</v>
      </c>
      <c r="H2175" s="0" t="s">
        <v>197</v>
      </c>
      <c r="I2175" s="131"/>
      <c r="J2175" s="111" t="n">
        <v>1</v>
      </c>
      <c r="K2175" s="0" t="s">
        <v>1441</v>
      </c>
      <c r="L2175" s="0" t="s">
        <v>392</v>
      </c>
      <c r="M2175" s="0" t="s">
        <v>199</v>
      </c>
      <c r="O2175" s="0" t="s">
        <v>200</v>
      </c>
      <c r="Q2175" s="120" t="s">
        <v>200</v>
      </c>
      <c r="R2175" s="0" t="s">
        <v>16</v>
      </c>
      <c r="S2175" s="131" t="s">
        <v>201</v>
      </c>
      <c r="T2175" s="0" t="s">
        <v>198</v>
      </c>
      <c r="U2175" s="131" t="s">
        <v>285</v>
      </c>
      <c r="V2175" s="0" t="s">
        <v>1790</v>
      </c>
      <c r="W2175" s="110" t="s">
        <v>204</v>
      </c>
      <c r="X2175" s="130" t="n">
        <v>2003</v>
      </c>
      <c r="Y2175" s="111" t="s">
        <v>205</v>
      </c>
      <c r="Z2175" s="111" t="s">
        <v>221</v>
      </c>
      <c r="AA2175" s="122" t="s">
        <v>200</v>
      </c>
      <c r="AB2175" s="131" t="s">
        <v>9666</v>
      </c>
      <c r="AC2175" s="131" t="s">
        <v>9448</v>
      </c>
      <c r="AD2175" s="130" t="n">
        <v>2003</v>
      </c>
      <c r="AE2175" s="130" t="s">
        <v>222</v>
      </c>
      <c r="AF2175" s="130"/>
      <c r="AG2175" s="130"/>
      <c r="AH2175" s="130"/>
      <c r="AI2175" s="130" t="s">
        <v>207</v>
      </c>
      <c r="AJ2175" s="130"/>
      <c r="AK2175" s="111" t="str">
        <f aca="false">(AB2175)</f>
        <v>Intelligent system</v>
      </c>
      <c r="AM2175" s="111" t="n">
        <f aca="false">AD2175</f>
        <v>2003</v>
      </c>
      <c r="AN2175" s="130" t="s">
        <v>208</v>
      </c>
      <c r="AO2175" s="131"/>
      <c r="AS2175" s="0" t="s">
        <v>11103</v>
      </c>
      <c r="AT2175" s="0" t="s">
        <v>226</v>
      </c>
      <c r="AU2175" s="0" t="s">
        <v>299</v>
      </c>
      <c r="AV2175" s="0" t="s">
        <v>200</v>
      </c>
      <c r="AZ2175" s="131" t="s">
        <v>13697</v>
      </c>
      <c r="BA2175" s="124" t="s">
        <v>200</v>
      </c>
      <c r="BB2175" s="0" t="s">
        <v>462</v>
      </c>
      <c r="BC2175" s="104" t="s">
        <v>13698</v>
      </c>
      <c r="BE2175" s="0" t="s">
        <v>13699</v>
      </c>
      <c r="BF2175" s="0" t="s">
        <v>13700</v>
      </c>
      <c r="BG2175" s="125" t="s">
        <v>200</v>
      </c>
      <c r="BH2175" s="0" t="s">
        <v>2225</v>
      </c>
      <c r="BI2175" s="112" t="n">
        <v>45496733124</v>
      </c>
      <c r="BJ2175" s="126" t="s">
        <v>200</v>
      </c>
      <c r="BK2175" s="131" t="s">
        <v>215</v>
      </c>
      <c r="BL2175" s="112" t="n">
        <v>4</v>
      </c>
      <c r="BM2175" s="112" t="n">
        <v>4</v>
      </c>
      <c r="BN2175" s="112" t="n">
        <v>4</v>
      </c>
      <c r="BO2175" s="111" t="n">
        <v>20</v>
      </c>
      <c r="BP2175" s="125" t="s">
        <v>200</v>
      </c>
      <c r="BQ2175" s="127" t="s">
        <v>216</v>
      </c>
    </row>
    <row r="2176" customFormat="false" ht="13.8" hidden="false" customHeight="false" outlineLevel="0" collapsed="false">
      <c r="A2176" s="0" t="s">
        <v>475</v>
      </c>
      <c r="B2176" s="0" t="s">
        <v>11086</v>
      </c>
      <c r="C2176" s="0" t="s">
        <v>234</v>
      </c>
      <c r="D2176" s="0" t="s">
        <v>193</v>
      </c>
      <c r="E2176" s="0" t="s">
        <v>194</v>
      </c>
      <c r="F2176" s="0" t="s">
        <v>195</v>
      </c>
      <c r="G2176" s="0" t="s">
        <v>196</v>
      </c>
      <c r="H2176" s="0" t="s">
        <v>197</v>
      </c>
      <c r="I2176" s="131"/>
      <c r="J2176" s="130" t="n">
        <v>1</v>
      </c>
      <c r="K2176" s="131" t="s">
        <v>198</v>
      </c>
      <c r="L2176" s="0" t="s">
        <v>198</v>
      </c>
      <c r="M2176" s="0" t="s">
        <v>199</v>
      </c>
      <c r="O2176" s="0" t="s">
        <v>200</v>
      </c>
      <c r="Q2176" s="120" t="s">
        <v>200</v>
      </c>
      <c r="R2176" s="0" t="s">
        <v>16</v>
      </c>
      <c r="S2176" s="131" t="s">
        <v>201</v>
      </c>
      <c r="T2176" s="0" t="s">
        <v>198</v>
      </c>
      <c r="U2176" s="131" t="s">
        <v>202</v>
      </c>
      <c r="V2176" s="0" t="s">
        <v>1790</v>
      </c>
      <c r="W2176" s="110" t="s">
        <v>204</v>
      </c>
      <c r="X2176" s="130" t="n">
        <v>2004</v>
      </c>
      <c r="Y2176" s="130"/>
      <c r="Z2176" s="130" t="s">
        <v>198</v>
      </c>
      <c r="AA2176" s="122" t="s">
        <v>200</v>
      </c>
      <c r="AB2176" s="131" t="s">
        <v>543</v>
      </c>
      <c r="AC2176" s="131" t="s">
        <v>543</v>
      </c>
      <c r="AD2176" s="130" t="n">
        <v>2004</v>
      </c>
      <c r="AE2176" s="111" t="s">
        <v>222</v>
      </c>
      <c r="AI2176" s="111" t="s">
        <v>294</v>
      </c>
      <c r="AJ2176" s="111" t="s">
        <v>737</v>
      </c>
      <c r="AK2176" s="131" t="s">
        <v>543</v>
      </c>
      <c r="AL2176" s="0" t="s">
        <v>200</v>
      </c>
      <c r="AM2176" s="111" t="n">
        <v>1993</v>
      </c>
      <c r="AN2176" s="111" t="s">
        <v>208</v>
      </c>
      <c r="AO2176" s="131"/>
      <c r="AP2176" s="0" t="s">
        <v>286</v>
      </c>
      <c r="AQ2176" s="0" t="s">
        <v>200</v>
      </c>
      <c r="AR2176" s="0" t="s">
        <v>200</v>
      </c>
      <c r="AS2176" s="0" t="s">
        <v>481</v>
      </c>
      <c r="AT2176" s="0" t="s">
        <v>339</v>
      </c>
      <c r="AU2176" s="0" t="s">
        <v>483</v>
      </c>
      <c r="AV2176" s="0" t="s">
        <v>1629</v>
      </c>
      <c r="AW2176" s="0" t="s">
        <v>200</v>
      </c>
      <c r="AZ2176" s="131" t="s">
        <v>13701</v>
      </c>
      <c r="BA2176" s="124" t="s">
        <v>200</v>
      </c>
      <c r="BB2176" s="0" t="s">
        <v>248</v>
      </c>
      <c r="BC2176" s="104" t="s">
        <v>13702</v>
      </c>
      <c r="BE2176" s="0" t="s">
        <v>13703</v>
      </c>
      <c r="BF2176" s="0" t="s">
        <v>200</v>
      </c>
      <c r="BG2176" s="125" t="s">
        <v>200</v>
      </c>
      <c r="BH2176" s="0" t="s">
        <v>2225</v>
      </c>
      <c r="BI2176" s="112" t="n">
        <v>5055060940198</v>
      </c>
      <c r="BJ2176" s="126" t="s">
        <v>200</v>
      </c>
      <c r="BK2176" s="131" t="s">
        <v>215</v>
      </c>
      <c r="BL2176" s="112" t="n">
        <v>4</v>
      </c>
      <c r="BM2176" s="112" t="n">
        <v>4</v>
      </c>
      <c r="BN2176" s="112" t="n">
        <v>4</v>
      </c>
      <c r="BO2176" s="111" t="n">
        <v>20</v>
      </c>
      <c r="BP2176" s="125" t="s">
        <v>200</v>
      </c>
      <c r="BQ2176" s="127" t="s">
        <v>216</v>
      </c>
    </row>
    <row r="2177" customFormat="false" ht="13.8" hidden="false" customHeight="false" outlineLevel="0" collapsed="false">
      <c r="A2177" s="0" t="s">
        <v>13704</v>
      </c>
      <c r="B2177" s="0" t="s">
        <v>11086</v>
      </c>
      <c r="C2177" s="0" t="s">
        <v>234</v>
      </c>
      <c r="D2177" s="0" t="s">
        <v>193</v>
      </c>
      <c r="E2177" s="0" t="s">
        <v>194</v>
      </c>
      <c r="F2177" s="0" t="s">
        <v>195</v>
      </c>
      <c r="G2177" s="0" t="s">
        <v>196</v>
      </c>
      <c r="H2177" s="0" t="s">
        <v>197</v>
      </c>
      <c r="I2177" s="131"/>
      <c r="J2177" s="130" t="n">
        <v>1</v>
      </c>
      <c r="K2177" s="131" t="s">
        <v>198</v>
      </c>
      <c r="L2177" s="0" t="s">
        <v>198</v>
      </c>
      <c r="M2177" s="0" t="s">
        <v>199</v>
      </c>
      <c r="O2177" s="0" t="s">
        <v>200</v>
      </c>
      <c r="Q2177" s="120" t="s">
        <v>200</v>
      </c>
      <c r="R2177" s="0" t="s">
        <v>16</v>
      </c>
      <c r="S2177" s="131" t="s">
        <v>201</v>
      </c>
      <c r="T2177" s="0" t="s">
        <v>198</v>
      </c>
      <c r="U2177" s="131" t="s">
        <v>202</v>
      </c>
      <c r="V2177" s="0" t="s">
        <v>1790</v>
      </c>
      <c r="W2177" s="110" t="s">
        <v>204</v>
      </c>
      <c r="X2177" s="130" t="n">
        <v>2005</v>
      </c>
      <c r="Y2177" s="130"/>
      <c r="Z2177" s="130" t="s">
        <v>198</v>
      </c>
      <c r="AA2177" s="122" t="s">
        <v>200</v>
      </c>
      <c r="AB2177" s="131" t="s">
        <v>1816</v>
      </c>
      <c r="AC2177" s="131" t="s">
        <v>206</v>
      </c>
      <c r="AD2177" s="130" t="n">
        <v>2005</v>
      </c>
      <c r="AE2177" s="130" t="s">
        <v>222</v>
      </c>
      <c r="AF2177" s="130"/>
      <c r="AG2177" s="130"/>
      <c r="AH2177" s="130"/>
      <c r="AI2177" s="130" t="s">
        <v>207</v>
      </c>
      <c r="AJ2177" s="130"/>
      <c r="AK2177" s="111" t="str">
        <f aca="false">(AB2177)</f>
        <v>Sega hitmaker – AM3</v>
      </c>
      <c r="AL2177" s="0" t="s">
        <v>200</v>
      </c>
      <c r="AM2177" s="111" t="n">
        <f aca="false">AD2177</f>
        <v>2005</v>
      </c>
      <c r="AN2177" s="130" t="s">
        <v>208</v>
      </c>
      <c r="AO2177" s="131"/>
      <c r="AP2177" s="0" t="s">
        <v>286</v>
      </c>
      <c r="AQ2177" s="0" t="s">
        <v>200</v>
      </c>
      <c r="AR2177" s="0" t="s">
        <v>200</v>
      </c>
      <c r="AS2177" s="0" t="s">
        <v>13705</v>
      </c>
      <c r="AT2177" s="0" t="s">
        <v>749</v>
      </c>
      <c r="AU2177" s="0" t="s">
        <v>267</v>
      </c>
      <c r="AW2177" s="0" t="s">
        <v>13706</v>
      </c>
      <c r="AZ2177" s="131" t="s">
        <v>13707</v>
      </c>
      <c r="BA2177" s="124" t="s">
        <v>200</v>
      </c>
      <c r="BB2177" s="0" t="s">
        <v>248</v>
      </c>
      <c r="BC2177" s="104" t="s">
        <v>1515</v>
      </c>
      <c r="BD2177" s="0" t="s">
        <v>13708</v>
      </c>
      <c r="BE2177" s="0" t="s">
        <v>13709</v>
      </c>
      <c r="BF2177" s="0" t="s">
        <v>200</v>
      </c>
      <c r="BG2177" s="125" t="s">
        <v>200</v>
      </c>
      <c r="BH2177" s="0" t="s">
        <v>2225</v>
      </c>
      <c r="BI2177" s="112" t="n">
        <v>4005209061643</v>
      </c>
      <c r="BJ2177" s="126" t="s">
        <v>200</v>
      </c>
      <c r="BK2177" s="131" t="s">
        <v>215</v>
      </c>
      <c r="BL2177" s="112" t="n">
        <v>4</v>
      </c>
      <c r="BM2177" s="112" t="n">
        <v>4</v>
      </c>
      <c r="BN2177" s="112" t="n">
        <v>4</v>
      </c>
      <c r="BO2177" s="111" t="n">
        <v>20</v>
      </c>
      <c r="BP2177" s="125" t="s">
        <v>200</v>
      </c>
      <c r="BQ2177" s="127" t="s">
        <v>216</v>
      </c>
    </row>
    <row r="2178" customFormat="false" ht="13.8" hidden="false" customHeight="false" outlineLevel="0" collapsed="false">
      <c r="A2178" s="0" t="s">
        <v>13710</v>
      </c>
      <c r="B2178" s="0" t="s">
        <v>11086</v>
      </c>
      <c r="C2178" s="0" t="s">
        <v>505</v>
      </c>
      <c r="D2178" s="0" t="s">
        <v>193</v>
      </c>
      <c r="E2178" s="0" t="s">
        <v>194</v>
      </c>
      <c r="F2178" s="0" t="s">
        <v>195</v>
      </c>
      <c r="G2178" s="0" t="s">
        <v>196</v>
      </c>
      <c r="H2178" s="0" t="s">
        <v>219</v>
      </c>
      <c r="I2178" s="131"/>
      <c r="J2178" s="130" t="n">
        <v>1</v>
      </c>
      <c r="K2178" s="131" t="s">
        <v>198</v>
      </c>
      <c r="L2178" s="0" t="s">
        <v>198</v>
      </c>
      <c r="M2178" s="0" t="s">
        <v>199</v>
      </c>
      <c r="O2178" s="0" t="s">
        <v>200</v>
      </c>
      <c r="Q2178" s="120" t="s">
        <v>200</v>
      </c>
      <c r="R2178" s="0" t="s">
        <v>16</v>
      </c>
      <c r="S2178" s="131" t="s">
        <v>201</v>
      </c>
      <c r="T2178" s="0" t="s">
        <v>198</v>
      </c>
      <c r="U2178" s="131" t="s">
        <v>202</v>
      </c>
      <c r="V2178" s="0" t="s">
        <v>1790</v>
      </c>
      <c r="W2178" s="110" t="s">
        <v>204</v>
      </c>
      <c r="X2178" s="130" t="n">
        <v>2003</v>
      </c>
      <c r="Y2178" s="130"/>
      <c r="Z2178" s="130" t="s">
        <v>221</v>
      </c>
      <c r="AA2178" s="122" t="s">
        <v>200</v>
      </c>
      <c r="AB2178" s="131" t="s">
        <v>2676</v>
      </c>
      <c r="AC2178" s="131" t="s">
        <v>13509</v>
      </c>
      <c r="AD2178" s="130" t="n">
        <v>2003</v>
      </c>
      <c r="AE2178" s="130" t="s">
        <v>222</v>
      </c>
      <c r="AF2178" s="130"/>
      <c r="AG2178" s="130"/>
      <c r="AH2178" s="130"/>
      <c r="AI2178" s="130" t="s">
        <v>207</v>
      </c>
      <c r="AJ2178" s="130"/>
      <c r="AK2178" s="111" t="str">
        <f aca="false">(AB2178)</f>
        <v>Blizzard</v>
      </c>
      <c r="AM2178" s="111" t="n">
        <f aca="false">AD2178</f>
        <v>2003</v>
      </c>
      <c r="AN2178" s="130" t="s">
        <v>297</v>
      </c>
      <c r="AO2178" s="131"/>
      <c r="AR2178" s="0" t="s">
        <v>13711</v>
      </c>
      <c r="AS2178" s="0" t="s">
        <v>200</v>
      </c>
      <c r="AV2178" s="0" t="s">
        <v>200</v>
      </c>
      <c r="AZ2178" s="131" t="s">
        <v>13712</v>
      </c>
      <c r="BA2178" s="124" t="s">
        <v>200</v>
      </c>
      <c r="BB2178" s="0" t="s">
        <v>210</v>
      </c>
      <c r="BC2178" s="104" t="s">
        <v>13713</v>
      </c>
      <c r="BD2178" s="0" t="s">
        <v>13714</v>
      </c>
      <c r="BE2178" s="0" t="s">
        <v>13715</v>
      </c>
      <c r="BF2178" s="0" t="s">
        <v>13716</v>
      </c>
      <c r="BG2178" s="125" t="s">
        <v>200</v>
      </c>
      <c r="BH2178" s="0" t="s">
        <v>2225</v>
      </c>
      <c r="BI2178" s="112" t="n">
        <v>3348542182202</v>
      </c>
      <c r="BJ2178" s="126" t="s">
        <v>200</v>
      </c>
      <c r="BK2178" s="131" t="s">
        <v>215</v>
      </c>
      <c r="BL2178" s="112" t="n">
        <v>4</v>
      </c>
      <c r="BM2178" s="112" t="n">
        <v>4</v>
      </c>
      <c r="BN2178" s="112" t="n">
        <v>4</v>
      </c>
      <c r="BO2178" s="111" t="n">
        <v>20</v>
      </c>
      <c r="BP2178" s="125" t="s">
        <v>200</v>
      </c>
      <c r="BQ2178" s="127" t="s">
        <v>216</v>
      </c>
    </row>
    <row r="2179" customFormat="false" ht="13.8" hidden="false" customHeight="false" outlineLevel="0" collapsed="false">
      <c r="A2179" s="0" t="s">
        <v>13717</v>
      </c>
      <c r="B2179" s="0" t="s">
        <v>11086</v>
      </c>
      <c r="C2179" s="0" t="s">
        <v>369</v>
      </c>
      <c r="D2179" s="0" t="s">
        <v>193</v>
      </c>
      <c r="E2179" s="0" t="s">
        <v>194</v>
      </c>
      <c r="F2179" s="0" t="s">
        <v>195</v>
      </c>
      <c r="G2179" s="0" t="s">
        <v>196</v>
      </c>
      <c r="H2179" s="0" t="s">
        <v>838</v>
      </c>
      <c r="I2179" s="0" t="s">
        <v>839</v>
      </c>
      <c r="J2179" s="111" t="n">
        <v>1</v>
      </c>
      <c r="K2179" s="0" t="s">
        <v>13718</v>
      </c>
      <c r="L2179" s="0" t="s">
        <v>456</v>
      </c>
      <c r="M2179" s="0" t="s">
        <v>199</v>
      </c>
      <c r="O2179" s="0" t="s">
        <v>200</v>
      </c>
      <c r="Q2179" s="120" t="s">
        <v>200</v>
      </c>
      <c r="R2179" s="0" t="s">
        <v>16</v>
      </c>
      <c r="S2179" s="131" t="s">
        <v>201</v>
      </c>
      <c r="T2179" s="0" t="s">
        <v>198</v>
      </c>
      <c r="U2179" s="131" t="s">
        <v>202</v>
      </c>
      <c r="V2179" s="0" t="s">
        <v>1790</v>
      </c>
      <c r="W2179" s="110" t="s">
        <v>204</v>
      </c>
      <c r="X2179" s="130" t="n">
        <v>2001</v>
      </c>
      <c r="Y2179" s="130"/>
      <c r="Z2179" s="130" t="s">
        <v>221</v>
      </c>
      <c r="AA2179" s="122" t="s">
        <v>200</v>
      </c>
      <c r="AB2179" s="131" t="s">
        <v>840</v>
      </c>
      <c r="AC2179" s="131" t="s">
        <v>2016</v>
      </c>
      <c r="AD2179" s="130" t="n">
        <v>2001</v>
      </c>
      <c r="AE2179" s="130" t="s">
        <v>222</v>
      </c>
      <c r="AF2179" s="130"/>
      <c r="AG2179" s="130"/>
      <c r="AH2179" s="130"/>
      <c r="AI2179" s="130" t="s">
        <v>207</v>
      </c>
      <c r="AJ2179" s="130"/>
      <c r="AK2179" s="111" t="str">
        <f aca="false">(AB2179)</f>
        <v>Hudson soft</v>
      </c>
      <c r="AM2179" s="111" t="n">
        <f aca="false">AD2179</f>
        <v>2001</v>
      </c>
      <c r="AN2179" s="130" t="s">
        <v>208</v>
      </c>
      <c r="AO2179" s="131"/>
      <c r="AS2179" s="0" t="s">
        <v>841</v>
      </c>
      <c r="AU2179" s="0" t="s">
        <v>434</v>
      </c>
      <c r="AV2179" s="0" t="s">
        <v>200</v>
      </c>
      <c r="AZ2179" s="131" t="s">
        <v>13719</v>
      </c>
      <c r="BA2179" s="124" t="s">
        <v>200</v>
      </c>
      <c r="BB2179" s="0" t="s">
        <v>248</v>
      </c>
      <c r="BC2179" s="104" t="s">
        <v>13720</v>
      </c>
      <c r="BE2179" s="0" t="s">
        <v>13721</v>
      </c>
      <c r="BG2179" s="125" t="s">
        <v>200</v>
      </c>
      <c r="BH2179" s="0" t="s">
        <v>2225</v>
      </c>
      <c r="BI2179" s="112" t="n">
        <v>5030917013836</v>
      </c>
      <c r="BJ2179" s="126" t="s">
        <v>200</v>
      </c>
      <c r="BK2179" s="131" t="s">
        <v>215</v>
      </c>
      <c r="BL2179" s="112" t="n">
        <v>4</v>
      </c>
      <c r="BM2179" s="112" t="n">
        <v>4</v>
      </c>
      <c r="BN2179" s="112" t="n">
        <v>4</v>
      </c>
      <c r="BO2179" s="111" t="n">
        <v>20</v>
      </c>
      <c r="BP2179" s="125" t="s">
        <v>200</v>
      </c>
      <c r="BQ2179" s="127" t="s">
        <v>216</v>
      </c>
    </row>
    <row r="2180" customFormat="false" ht="13.8" hidden="false" customHeight="false" outlineLevel="0" collapsed="false">
      <c r="A2180" s="0" t="s">
        <v>13722</v>
      </c>
      <c r="B2180" s="0" t="s">
        <v>11086</v>
      </c>
      <c r="C2180" s="131" t="s">
        <v>2304</v>
      </c>
      <c r="D2180" s="131" t="s">
        <v>193</v>
      </c>
      <c r="E2180" s="0" t="s">
        <v>194</v>
      </c>
      <c r="F2180" s="0" t="s">
        <v>399</v>
      </c>
      <c r="G2180" s="0" t="s">
        <v>330</v>
      </c>
      <c r="H2180" s="0" t="s">
        <v>219</v>
      </c>
      <c r="I2180" s="131"/>
      <c r="J2180" s="130" t="n">
        <v>1</v>
      </c>
      <c r="K2180" s="131" t="s">
        <v>198</v>
      </c>
      <c r="L2180" s="0" t="s">
        <v>198</v>
      </c>
      <c r="M2180" s="0" t="s">
        <v>199</v>
      </c>
      <c r="O2180" s="0" t="s">
        <v>200</v>
      </c>
      <c r="Q2180" s="120" t="s">
        <v>200</v>
      </c>
      <c r="R2180" s="0" t="s">
        <v>16</v>
      </c>
      <c r="S2180" s="131" t="s">
        <v>201</v>
      </c>
      <c r="T2180" s="0" t="s">
        <v>198</v>
      </c>
      <c r="U2180" s="131" t="s">
        <v>202</v>
      </c>
      <c r="V2180" s="0" t="s">
        <v>1790</v>
      </c>
      <c r="W2180" s="110" t="s">
        <v>204</v>
      </c>
      <c r="X2180" s="130" t="n">
        <v>2003</v>
      </c>
      <c r="Y2180" s="130"/>
      <c r="Z2180" s="130" t="s">
        <v>221</v>
      </c>
      <c r="AA2180" s="122" t="s">
        <v>200</v>
      </c>
      <c r="AB2180" s="131" t="s">
        <v>459</v>
      </c>
      <c r="AC2180" s="131" t="s">
        <v>459</v>
      </c>
      <c r="AD2180" s="130" t="n">
        <v>2003</v>
      </c>
      <c r="AE2180" s="130" t="s">
        <v>222</v>
      </c>
      <c r="AF2180" s="130"/>
      <c r="AG2180" s="130"/>
      <c r="AH2180" s="130"/>
      <c r="AI2180" s="130" t="s">
        <v>207</v>
      </c>
      <c r="AJ2180" s="130"/>
      <c r="AK2180" s="111" t="str">
        <f aca="false">(AB2180)</f>
        <v>Konami</v>
      </c>
      <c r="AM2180" s="111" t="n">
        <f aca="false">AD2180</f>
        <v>2003</v>
      </c>
      <c r="AN2180" s="111" t="s">
        <v>208</v>
      </c>
      <c r="AO2180" s="131"/>
      <c r="AS2180" s="0" t="s">
        <v>2307</v>
      </c>
      <c r="AT2180" s="0" t="s">
        <v>5627</v>
      </c>
      <c r="AU2180" s="0" t="s">
        <v>2262</v>
      </c>
      <c r="AV2180" s="0" t="s">
        <v>2309</v>
      </c>
      <c r="AW2180" s="0" t="s">
        <v>977</v>
      </c>
      <c r="AZ2180" s="131" t="s">
        <v>13723</v>
      </c>
      <c r="BA2180" s="124" t="s">
        <v>200</v>
      </c>
      <c r="BB2180" s="0" t="s">
        <v>248</v>
      </c>
      <c r="BC2180" s="104" t="s">
        <v>13724</v>
      </c>
      <c r="BD2180" s="0" t="s">
        <v>13725</v>
      </c>
      <c r="BE2180" s="0" t="s">
        <v>13726</v>
      </c>
      <c r="BG2180" s="125" t="s">
        <v>200</v>
      </c>
      <c r="BH2180" s="0" t="s">
        <v>13727</v>
      </c>
      <c r="BI2180" s="112" t="s">
        <v>198</v>
      </c>
      <c r="BJ2180" s="126" t="s">
        <v>200</v>
      </c>
      <c r="BK2180" s="131" t="s">
        <v>2069</v>
      </c>
      <c r="BL2180" s="112" t="n">
        <v>4</v>
      </c>
      <c r="BM2180" s="112" t="s">
        <v>66</v>
      </c>
      <c r="BN2180" s="112" t="s">
        <v>66</v>
      </c>
      <c r="BO2180" s="111" t="n">
        <v>20</v>
      </c>
      <c r="BP2180" s="125" t="s">
        <v>200</v>
      </c>
      <c r="BQ2180" s="127" t="s">
        <v>216</v>
      </c>
    </row>
    <row r="2181" customFormat="false" ht="13.8" hidden="false" customHeight="false" outlineLevel="0" collapsed="false">
      <c r="A2181" s="0" t="s">
        <v>13728</v>
      </c>
      <c r="B2181" s="0" t="s">
        <v>11086</v>
      </c>
      <c r="C2181" s="0" t="s">
        <v>938</v>
      </c>
      <c r="D2181" s="0" t="s">
        <v>1333</v>
      </c>
      <c r="E2181" s="0" t="s">
        <v>313</v>
      </c>
      <c r="F2181" s="0" t="s">
        <v>314</v>
      </c>
      <c r="G2181" s="0" t="s">
        <v>196</v>
      </c>
      <c r="H2181" s="0" t="s">
        <v>197</v>
      </c>
      <c r="I2181" s="131"/>
      <c r="J2181" s="130" t="n">
        <v>1</v>
      </c>
      <c r="K2181" s="131" t="s">
        <v>198</v>
      </c>
      <c r="L2181" s="0" t="s">
        <v>198</v>
      </c>
      <c r="M2181" s="0" t="s">
        <v>199</v>
      </c>
      <c r="O2181" s="0" t="s">
        <v>200</v>
      </c>
      <c r="Q2181" s="120" t="s">
        <v>200</v>
      </c>
      <c r="R2181" s="0" t="s">
        <v>16</v>
      </c>
      <c r="S2181" s="131" t="s">
        <v>201</v>
      </c>
      <c r="T2181" s="0" t="s">
        <v>198</v>
      </c>
      <c r="U2181" s="131" t="s">
        <v>202</v>
      </c>
      <c r="V2181" s="0" t="s">
        <v>1790</v>
      </c>
      <c r="W2181" s="110" t="s">
        <v>204</v>
      </c>
      <c r="X2181" s="130" t="n">
        <v>2002</v>
      </c>
      <c r="Y2181" s="130"/>
      <c r="Z2181" s="130" t="s">
        <v>198</v>
      </c>
      <c r="AA2181" s="122" t="s">
        <v>200</v>
      </c>
      <c r="AB2181" s="131" t="s">
        <v>13729</v>
      </c>
      <c r="AC2181" s="131" t="s">
        <v>1696</v>
      </c>
      <c r="AD2181" s="130" t="n">
        <v>2002</v>
      </c>
      <c r="AE2181" s="111" t="s">
        <v>222</v>
      </c>
      <c r="AI2181" s="130" t="s">
        <v>207</v>
      </c>
      <c r="AJ2181" s="130"/>
      <c r="AK2181" s="111" t="str">
        <f aca="false">(AB2181)</f>
        <v>Spellbound</v>
      </c>
      <c r="AL2181" s="0" t="s">
        <v>200</v>
      </c>
      <c r="AM2181" s="111" t="n">
        <f aca="false">AD2181</f>
        <v>2002</v>
      </c>
      <c r="AN2181" s="130" t="s">
        <v>2009</v>
      </c>
      <c r="AO2181" s="131"/>
      <c r="AP2181" s="0" t="s">
        <v>674</v>
      </c>
      <c r="AQ2181" s="0" t="s">
        <v>200</v>
      </c>
      <c r="AR2181" s="0" t="s">
        <v>200</v>
      </c>
      <c r="AS2181" s="0" t="s">
        <v>2333</v>
      </c>
      <c r="AV2181" s="0" t="s">
        <v>200</v>
      </c>
      <c r="AZ2181" s="131" t="s">
        <v>13730</v>
      </c>
      <c r="BA2181" s="124" t="s">
        <v>200</v>
      </c>
      <c r="BB2181" s="0" t="s">
        <v>210</v>
      </c>
      <c r="BC2181" s="104" t="s">
        <v>8639</v>
      </c>
      <c r="BE2181" s="0" t="s">
        <v>13731</v>
      </c>
      <c r="BG2181" s="125" t="s">
        <v>200</v>
      </c>
      <c r="BH2181" s="0" t="s">
        <v>466</v>
      </c>
      <c r="BI2181" s="112" t="n">
        <v>3307210324061</v>
      </c>
      <c r="BJ2181" s="126" t="s">
        <v>200</v>
      </c>
      <c r="BK2181" s="131" t="s">
        <v>215</v>
      </c>
      <c r="BL2181" s="112" t="n">
        <v>4</v>
      </c>
      <c r="BM2181" s="112" t="n">
        <v>4</v>
      </c>
      <c r="BN2181" s="112" t="n">
        <v>4</v>
      </c>
      <c r="BO2181" s="111" t="n">
        <v>20</v>
      </c>
      <c r="BP2181" s="125" t="s">
        <v>200</v>
      </c>
      <c r="BQ2181" s="127" t="s">
        <v>216</v>
      </c>
    </row>
    <row r="2182" customFormat="false" ht="13.8" hidden="false" customHeight="false" outlineLevel="0" collapsed="false">
      <c r="A2182" s="0" t="s">
        <v>13732</v>
      </c>
      <c r="B2182" s="0" t="s">
        <v>11086</v>
      </c>
      <c r="C2182" s="0" t="s">
        <v>218</v>
      </c>
      <c r="D2182" s="0" t="s">
        <v>193</v>
      </c>
      <c r="E2182" s="0" t="s">
        <v>194</v>
      </c>
      <c r="F2182" s="0" t="s">
        <v>195</v>
      </c>
      <c r="G2182" s="0" t="s">
        <v>196</v>
      </c>
      <c r="H2182" s="0" t="s">
        <v>219</v>
      </c>
      <c r="I2182" s="131"/>
      <c r="J2182" s="130" t="n">
        <v>1</v>
      </c>
      <c r="K2182" s="131" t="s">
        <v>198</v>
      </c>
      <c r="L2182" s="0" t="s">
        <v>198</v>
      </c>
      <c r="M2182" s="0" t="s">
        <v>199</v>
      </c>
      <c r="O2182" s="0" t="s">
        <v>200</v>
      </c>
      <c r="Q2182" s="120" t="s">
        <v>200</v>
      </c>
      <c r="R2182" s="0" t="s">
        <v>16</v>
      </c>
      <c r="S2182" s="131" t="s">
        <v>201</v>
      </c>
      <c r="T2182" s="0" t="s">
        <v>198</v>
      </c>
      <c r="U2182" s="131" t="s">
        <v>285</v>
      </c>
      <c r="V2182" s="0" t="s">
        <v>1790</v>
      </c>
      <c r="W2182" s="110" t="s">
        <v>204</v>
      </c>
      <c r="X2182" s="130" t="n">
        <v>2004</v>
      </c>
      <c r="Y2182" s="111" t="s">
        <v>205</v>
      </c>
      <c r="Z2182" s="111" t="s">
        <v>221</v>
      </c>
      <c r="AA2182" s="122" t="s">
        <v>200</v>
      </c>
      <c r="AB2182" s="131" t="s">
        <v>13733</v>
      </c>
      <c r="AC2182" s="131" t="s">
        <v>13734</v>
      </c>
      <c r="AD2182" s="130" t="n">
        <v>2004</v>
      </c>
      <c r="AE2182" s="111" t="s">
        <v>222</v>
      </c>
      <c r="AI2182" s="111" t="s">
        <v>294</v>
      </c>
      <c r="AJ2182" s="111" t="s">
        <v>509</v>
      </c>
      <c r="AK2182" s="131" t="s">
        <v>13733</v>
      </c>
      <c r="AM2182" s="111" t="n">
        <v>1986</v>
      </c>
      <c r="AN2182" s="111" t="s">
        <v>297</v>
      </c>
      <c r="AO2182" s="131"/>
      <c r="AS2182" s="0" t="s">
        <v>200</v>
      </c>
      <c r="AU2182" s="0" t="s">
        <v>4312</v>
      </c>
      <c r="AV2182" s="0" t="s">
        <v>200</v>
      </c>
      <c r="AZ2182" s="131" t="s">
        <v>13735</v>
      </c>
      <c r="BA2182" s="124" t="s">
        <v>200</v>
      </c>
      <c r="BB2182" s="0" t="s">
        <v>210</v>
      </c>
      <c r="BC2182" s="104" t="s">
        <v>2627</v>
      </c>
      <c r="BD2182" s="0" t="s">
        <v>13736</v>
      </c>
      <c r="BE2182" s="0" t="s">
        <v>13737</v>
      </c>
      <c r="BG2182" s="125" t="s">
        <v>200</v>
      </c>
      <c r="BH2182" s="0" t="s">
        <v>2225</v>
      </c>
      <c r="BI2182" s="112" t="n">
        <v>5060034550587</v>
      </c>
      <c r="BJ2182" s="126" t="s">
        <v>200</v>
      </c>
      <c r="BK2182" s="131" t="s">
        <v>215</v>
      </c>
      <c r="BL2182" s="112" t="n">
        <v>4</v>
      </c>
      <c r="BM2182" s="112" t="n">
        <v>4</v>
      </c>
      <c r="BN2182" s="112" t="n">
        <v>4</v>
      </c>
      <c r="BO2182" s="111" t="n">
        <v>20</v>
      </c>
      <c r="BP2182" s="125" t="s">
        <v>200</v>
      </c>
      <c r="BQ2182" s="127" t="s">
        <v>216</v>
      </c>
    </row>
    <row r="2183" customFormat="false" ht="13.8" hidden="false" customHeight="false" outlineLevel="0" collapsed="false">
      <c r="A2183" s="0" t="s">
        <v>13738</v>
      </c>
      <c r="B2183" s="0" t="s">
        <v>11086</v>
      </c>
      <c r="C2183" s="0" t="s">
        <v>234</v>
      </c>
      <c r="D2183" s="0" t="s">
        <v>1417</v>
      </c>
      <c r="E2183" s="0" t="s">
        <v>194</v>
      </c>
      <c r="F2183" s="0" t="s">
        <v>195</v>
      </c>
      <c r="G2183" s="0" t="s">
        <v>196</v>
      </c>
      <c r="H2183" s="0" t="s">
        <v>197</v>
      </c>
      <c r="I2183" s="131"/>
      <c r="J2183" s="130" t="n">
        <v>1</v>
      </c>
      <c r="K2183" s="0" t="s">
        <v>1441</v>
      </c>
      <c r="L2183" s="0" t="s">
        <v>392</v>
      </c>
      <c r="M2183" s="0" t="s">
        <v>199</v>
      </c>
      <c r="O2183" s="0" t="s">
        <v>200</v>
      </c>
      <c r="Q2183" s="120" t="s">
        <v>200</v>
      </c>
      <c r="R2183" s="0" t="s">
        <v>16</v>
      </c>
      <c r="S2183" s="131" t="s">
        <v>201</v>
      </c>
      <c r="T2183" s="0" t="s">
        <v>198</v>
      </c>
      <c r="U2183" s="131" t="s">
        <v>202</v>
      </c>
      <c r="V2183" s="0" t="s">
        <v>1790</v>
      </c>
      <c r="W2183" s="110" t="s">
        <v>204</v>
      </c>
      <c r="X2183" s="130" t="n">
        <v>2003</v>
      </c>
      <c r="Y2183" s="130" t="s">
        <v>498</v>
      </c>
      <c r="Z2183" s="130" t="s">
        <v>198</v>
      </c>
      <c r="AA2183" s="122" t="s">
        <v>200</v>
      </c>
      <c r="AB2183" s="131" t="s">
        <v>1016</v>
      </c>
      <c r="AC2183" s="131" t="s">
        <v>9448</v>
      </c>
      <c r="AD2183" s="130" t="n">
        <v>2003</v>
      </c>
      <c r="AE2183" s="111" t="s">
        <v>222</v>
      </c>
      <c r="AH2183" s="111" t="s">
        <v>1746</v>
      </c>
      <c r="AI2183" s="111" t="s">
        <v>294</v>
      </c>
      <c r="AJ2183" s="111" t="s">
        <v>737</v>
      </c>
      <c r="AK2183" s="111" t="s">
        <v>1016</v>
      </c>
      <c r="AM2183" s="111" t="n">
        <v>1994</v>
      </c>
      <c r="AN2183" s="111" t="s">
        <v>263</v>
      </c>
      <c r="AO2183" s="131"/>
      <c r="AS2183" s="0" t="s">
        <v>9749</v>
      </c>
      <c r="AV2183" s="0" t="s">
        <v>1018</v>
      </c>
      <c r="AW2183" s="0" t="s">
        <v>8516</v>
      </c>
      <c r="AZ2183" s="131" t="s">
        <v>13739</v>
      </c>
      <c r="BA2183" s="124" t="s">
        <v>200</v>
      </c>
      <c r="BB2183" s="0" t="s">
        <v>210</v>
      </c>
      <c r="BC2183" s="104" t="s">
        <v>13740</v>
      </c>
      <c r="BE2183" s="0" t="s">
        <v>13741</v>
      </c>
      <c r="BG2183" s="125" t="s">
        <v>200</v>
      </c>
      <c r="BH2183" s="0" t="s">
        <v>2215</v>
      </c>
      <c r="BI2183" s="112" t="s">
        <v>198</v>
      </c>
      <c r="BJ2183" s="126" t="s">
        <v>200</v>
      </c>
      <c r="BK2183" s="131" t="s">
        <v>1284</v>
      </c>
      <c r="BL2183" s="112" t="n">
        <v>4</v>
      </c>
      <c r="BM2183" s="112" t="s">
        <v>66</v>
      </c>
      <c r="BN2183" s="112" t="s">
        <v>66</v>
      </c>
      <c r="BO2183" s="111" t="n">
        <v>20</v>
      </c>
      <c r="BP2183" s="125" t="s">
        <v>200</v>
      </c>
      <c r="BQ2183" s="127" t="s">
        <v>216</v>
      </c>
    </row>
    <row r="2184" customFormat="false" ht="13.8" hidden="false" customHeight="false" outlineLevel="0" collapsed="false">
      <c r="A2184" s="0" t="s">
        <v>13742</v>
      </c>
      <c r="B2184" s="0" t="s">
        <v>11086</v>
      </c>
      <c r="C2184" s="0" t="s">
        <v>234</v>
      </c>
      <c r="D2184" s="0" t="s">
        <v>1417</v>
      </c>
      <c r="E2184" s="0" t="s">
        <v>194</v>
      </c>
      <c r="F2184" s="0" t="s">
        <v>399</v>
      </c>
      <c r="G2184" s="0" t="s">
        <v>196</v>
      </c>
      <c r="H2184" s="0" t="s">
        <v>197</v>
      </c>
      <c r="I2184" s="131"/>
      <c r="J2184" s="130" t="n">
        <v>1</v>
      </c>
      <c r="K2184" s="0" t="s">
        <v>1441</v>
      </c>
      <c r="L2184" s="0" t="s">
        <v>392</v>
      </c>
      <c r="M2184" s="0" t="s">
        <v>199</v>
      </c>
      <c r="O2184" s="0" t="s">
        <v>200</v>
      </c>
      <c r="Q2184" s="120" t="s">
        <v>200</v>
      </c>
      <c r="R2184" s="0" t="s">
        <v>16</v>
      </c>
      <c r="S2184" s="131" t="s">
        <v>201</v>
      </c>
      <c r="T2184" s="0" t="s">
        <v>198</v>
      </c>
      <c r="U2184" s="131" t="s">
        <v>202</v>
      </c>
      <c r="V2184" s="0" t="s">
        <v>1790</v>
      </c>
      <c r="W2184" s="110" t="s">
        <v>204</v>
      </c>
      <c r="X2184" s="130" t="n">
        <v>2004</v>
      </c>
      <c r="Y2184" s="130" t="s">
        <v>498</v>
      </c>
      <c r="Z2184" s="130" t="s">
        <v>198</v>
      </c>
      <c r="AA2184" s="122" t="s">
        <v>200</v>
      </c>
      <c r="AB2184" s="131" t="s">
        <v>1016</v>
      </c>
      <c r="AC2184" s="131" t="s">
        <v>9448</v>
      </c>
      <c r="AD2184" s="130" t="n">
        <v>2004</v>
      </c>
      <c r="AE2184" s="111" t="s">
        <v>222</v>
      </c>
      <c r="AI2184" s="111" t="s">
        <v>294</v>
      </c>
      <c r="AJ2184" s="111" t="s">
        <v>737</v>
      </c>
      <c r="AK2184" s="111" t="s">
        <v>1016</v>
      </c>
      <c r="AM2184" s="111" t="n">
        <v>1995</v>
      </c>
      <c r="AN2184" s="111" t="s">
        <v>263</v>
      </c>
      <c r="AO2184" s="131"/>
      <c r="AS2184" s="0" t="s">
        <v>9749</v>
      </c>
      <c r="AV2184" s="0" t="s">
        <v>1018</v>
      </c>
      <c r="AW2184" s="0" t="s">
        <v>8516</v>
      </c>
      <c r="AZ2184" s="131" t="s">
        <v>13739</v>
      </c>
      <c r="BA2184" s="124" t="s">
        <v>200</v>
      </c>
      <c r="BB2184" s="0" t="s">
        <v>210</v>
      </c>
      <c r="BC2184" s="104" t="s">
        <v>13740</v>
      </c>
      <c r="BE2184" s="0" t="s">
        <v>13741</v>
      </c>
      <c r="BG2184" s="125" t="s">
        <v>200</v>
      </c>
      <c r="BH2184" s="0" t="s">
        <v>13727</v>
      </c>
      <c r="BI2184" s="112" t="s">
        <v>198</v>
      </c>
      <c r="BJ2184" s="126" t="s">
        <v>200</v>
      </c>
      <c r="BK2184" s="0" t="s">
        <v>2069</v>
      </c>
      <c r="BL2184" s="112" t="n">
        <v>4</v>
      </c>
      <c r="BM2184" s="112" t="s">
        <v>66</v>
      </c>
      <c r="BN2184" s="112" t="s">
        <v>66</v>
      </c>
      <c r="BO2184" s="111" t="n">
        <v>20</v>
      </c>
      <c r="BP2184" s="125" t="s">
        <v>200</v>
      </c>
      <c r="BQ2184" s="127" t="s">
        <v>216</v>
      </c>
    </row>
    <row r="2185" customFormat="false" ht="13.8" hidden="false" customHeight="false" outlineLevel="0" collapsed="false">
      <c r="A2185" s="0" t="s">
        <v>2462</v>
      </c>
      <c r="B2185" s="0" t="s">
        <v>11086</v>
      </c>
      <c r="C2185" s="131" t="s">
        <v>1489</v>
      </c>
      <c r="D2185" s="131" t="s">
        <v>1333</v>
      </c>
      <c r="E2185" s="0" t="s">
        <v>194</v>
      </c>
      <c r="F2185" s="0" t="s">
        <v>195</v>
      </c>
      <c r="G2185" s="0" t="s">
        <v>196</v>
      </c>
      <c r="H2185" s="131" t="s">
        <v>901</v>
      </c>
      <c r="I2185" s="131"/>
      <c r="J2185" s="111" t="n">
        <v>1</v>
      </c>
      <c r="K2185" s="0" t="s">
        <v>13743</v>
      </c>
      <c r="L2185" s="0" t="s">
        <v>1050</v>
      </c>
      <c r="M2185" s="0" t="s">
        <v>199</v>
      </c>
      <c r="O2185" s="0" t="s">
        <v>237</v>
      </c>
      <c r="P2185" s="0" t="s">
        <v>238</v>
      </c>
      <c r="Q2185" s="120" t="s">
        <v>200</v>
      </c>
      <c r="R2185" s="0" t="s">
        <v>16</v>
      </c>
      <c r="S2185" s="131" t="s">
        <v>201</v>
      </c>
      <c r="T2185" s="0" t="s">
        <v>198</v>
      </c>
      <c r="U2185" s="131" t="s">
        <v>202</v>
      </c>
      <c r="V2185" s="0" t="s">
        <v>1790</v>
      </c>
      <c r="W2185" s="110" t="s">
        <v>204</v>
      </c>
      <c r="X2185" s="130" t="n">
        <v>2001</v>
      </c>
      <c r="Y2185" s="130" t="s">
        <v>205</v>
      </c>
      <c r="Z2185" s="130" t="s">
        <v>198</v>
      </c>
      <c r="AA2185" s="122" t="s">
        <v>200</v>
      </c>
      <c r="AB2185" s="131" t="s">
        <v>11652</v>
      </c>
      <c r="AC2185" s="131" t="s">
        <v>2016</v>
      </c>
      <c r="AD2185" s="130" t="n">
        <v>2001</v>
      </c>
      <c r="AE2185" s="111" t="s">
        <v>222</v>
      </c>
      <c r="AI2185" s="111" t="s">
        <v>294</v>
      </c>
      <c r="AJ2185" s="111" t="s">
        <v>4610</v>
      </c>
      <c r="AK2185" s="131" t="s">
        <v>11652</v>
      </c>
      <c r="AL2185" s="0" t="s">
        <v>200</v>
      </c>
      <c r="AM2185" s="111" t="n">
        <v>1993</v>
      </c>
      <c r="AN2185" s="111" t="s">
        <v>297</v>
      </c>
      <c r="AO2185" s="131"/>
      <c r="AQ2185" s="0" t="s">
        <v>200</v>
      </c>
      <c r="AR2185" s="0" t="s">
        <v>11653</v>
      </c>
      <c r="AS2185" s="0" t="s">
        <v>2467</v>
      </c>
      <c r="AT2185" s="0" t="s">
        <v>2468</v>
      </c>
      <c r="AU2185" s="0" t="s">
        <v>200</v>
      </c>
      <c r="AV2185" s="0" t="s">
        <v>2469</v>
      </c>
      <c r="AY2185" s="0" t="s">
        <v>2787</v>
      </c>
      <c r="AZ2185" s="131" t="s">
        <v>13744</v>
      </c>
      <c r="BA2185" s="124" t="s">
        <v>200</v>
      </c>
      <c r="BB2185" s="0" t="s">
        <v>248</v>
      </c>
      <c r="BC2185" s="104" t="s">
        <v>13745</v>
      </c>
      <c r="BD2185" s="0" t="s">
        <v>200</v>
      </c>
      <c r="BE2185" s="0" t="s">
        <v>13746</v>
      </c>
      <c r="BG2185" s="125" t="s">
        <v>200</v>
      </c>
      <c r="BH2185" s="0" t="s">
        <v>2225</v>
      </c>
      <c r="BI2185" s="112" t="n">
        <v>5030917014666</v>
      </c>
      <c r="BJ2185" s="126" t="s">
        <v>200</v>
      </c>
      <c r="BK2185" s="131" t="s">
        <v>215</v>
      </c>
      <c r="BL2185" s="112" t="n">
        <v>4</v>
      </c>
      <c r="BM2185" s="112" t="n">
        <v>4</v>
      </c>
      <c r="BN2185" s="112" t="n">
        <v>4</v>
      </c>
      <c r="BO2185" s="111" t="n">
        <v>20</v>
      </c>
      <c r="BP2185" s="125" t="s">
        <v>200</v>
      </c>
      <c r="BQ2185" s="127" t="s">
        <v>216</v>
      </c>
    </row>
    <row r="2186" customFormat="false" ht="13.8" hidden="false" customHeight="false" outlineLevel="0" collapsed="false">
      <c r="A2186" s="0" t="s">
        <v>13747</v>
      </c>
      <c r="B2186" s="0" t="s">
        <v>11086</v>
      </c>
      <c r="C2186" s="0" t="s">
        <v>490</v>
      </c>
      <c r="D2186" s="0" t="s">
        <v>193</v>
      </c>
      <c r="E2186" s="0" t="s">
        <v>194</v>
      </c>
      <c r="F2186" s="0" t="s">
        <v>195</v>
      </c>
      <c r="G2186" s="0" t="s">
        <v>196</v>
      </c>
      <c r="H2186" s="0" t="s">
        <v>197</v>
      </c>
      <c r="I2186" s="131"/>
      <c r="J2186" s="111" t="n">
        <v>1</v>
      </c>
      <c r="K2186" s="0" t="s">
        <v>1441</v>
      </c>
      <c r="L2186" s="0" t="s">
        <v>392</v>
      </c>
      <c r="M2186" s="0" t="s">
        <v>199</v>
      </c>
      <c r="O2186" s="0" t="s">
        <v>200</v>
      </c>
      <c r="Q2186" s="120" t="s">
        <v>200</v>
      </c>
      <c r="R2186" s="0" t="s">
        <v>16</v>
      </c>
      <c r="S2186" s="131" t="s">
        <v>201</v>
      </c>
      <c r="T2186" s="0" t="s">
        <v>198</v>
      </c>
      <c r="U2186" s="131" t="s">
        <v>239</v>
      </c>
      <c r="V2186" s="0" t="s">
        <v>1790</v>
      </c>
      <c r="W2186" s="110" t="s">
        <v>204</v>
      </c>
      <c r="X2186" s="130" t="n">
        <v>2004</v>
      </c>
      <c r="Y2186" s="130" t="s">
        <v>240</v>
      </c>
      <c r="Z2186" s="130" t="s">
        <v>198</v>
      </c>
      <c r="AA2186" s="122" t="s">
        <v>200</v>
      </c>
      <c r="AB2186" s="131" t="s">
        <v>4184</v>
      </c>
      <c r="AC2186" s="131" t="s">
        <v>608</v>
      </c>
      <c r="AD2186" s="130" t="n">
        <v>2005</v>
      </c>
      <c r="AE2186" s="130" t="s">
        <v>222</v>
      </c>
      <c r="AF2186" s="130"/>
      <c r="AG2186" s="130"/>
      <c r="AH2186" s="130"/>
      <c r="AI2186" s="130" t="s">
        <v>207</v>
      </c>
      <c r="AJ2186" s="130"/>
      <c r="AK2186" s="111" t="str">
        <f aca="false">(AB2186)</f>
        <v>Dimps</v>
      </c>
      <c r="AL2186" s="0" t="s">
        <v>200</v>
      </c>
      <c r="AM2186" s="111" t="n">
        <f aca="false">AD2186</f>
        <v>2005</v>
      </c>
      <c r="AN2186" s="130" t="s">
        <v>208</v>
      </c>
      <c r="AO2186" s="131"/>
      <c r="AP2186" s="0" t="s">
        <v>610</v>
      </c>
      <c r="AQ2186" s="0" t="s">
        <v>200</v>
      </c>
      <c r="AR2186" s="0" t="s">
        <v>200</v>
      </c>
      <c r="AS2186" s="0" t="s">
        <v>9420</v>
      </c>
      <c r="AT2186" s="0" t="s">
        <v>226</v>
      </c>
      <c r="AU2186" s="0" t="s">
        <v>200</v>
      </c>
      <c r="AV2186" s="0" t="s">
        <v>4186</v>
      </c>
      <c r="AZ2186" s="131" t="s">
        <v>13748</v>
      </c>
      <c r="BA2186" s="124" t="s">
        <v>200</v>
      </c>
      <c r="BB2186" s="0" t="s">
        <v>248</v>
      </c>
      <c r="BC2186" s="104" t="s">
        <v>13749</v>
      </c>
      <c r="BD2186" s="0" t="s">
        <v>1347</v>
      </c>
      <c r="BE2186" s="0" t="s">
        <v>11452</v>
      </c>
      <c r="BG2186" s="125" t="s">
        <v>200</v>
      </c>
      <c r="BH2186" s="0" t="s">
        <v>2225</v>
      </c>
      <c r="BI2186" s="112" t="n">
        <v>4983164733266</v>
      </c>
      <c r="BJ2186" s="126" t="s">
        <v>200</v>
      </c>
      <c r="BK2186" s="131" t="s">
        <v>215</v>
      </c>
      <c r="BL2186" s="112" t="n">
        <v>4</v>
      </c>
      <c r="BM2186" s="112" t="n">
        <v>4</v>
      </c>
      <c r="BN2186" s="112" t="n">
        <v>4</v>
      </c>
      <c r="BO2186" s="111" t="n">
        <v>20</v>
      </c>
      <c r="BP2186" s="125" t="s">
        <v>200</v>
      </c>
      <c r="BQ2186" s="127" t="s">
        <v>216</v>
      </c>
    </row>
    <row r="2187" customFormat="false" ht="13.8" hidden="false" customHeight="false" outlineLevel="0" collapsed="false">
      <c r="A2187" s="0" t="s">
        <v>13750</v>
      </c>
      <c r="B2187" s="0" t="s">
        <v>11086</v>
      </c>
      <c r="C2187" s="0" t="s">
        <v>234</v>
      </c>
      <c r="D2187" s="0" t="s">
        <v>193</v>
      </c>
      <c r="E2187" s="0" t="s">
        <v>194</v>
      </c>
      <c r="F2187" s="0" t="s">
        <v>195</v>
      </c>
      <c r="G2187" s="0" t="s">
        <v>196</v>
      </c>
      <c r="H2187" s="0" t="s">
        <v>197</v>
      </c>
      <c r="I2187" s="131"/>
      <c r="J2187" s="130" t="n">
        <v>1</v>
      </c>
      <c r="K2187" s="131" t="s">
        <v>198</v>
      </c>
      <c r="L2187" s="0" t="s">
        <v>198</v>
      </c>
      <c r="M2187" s="0" t="s">
        <v>199</v>
      </c>
      <c r="N2187" s="132" t="s">
        <v>908</v>
      </c>
      <c r="O2187" s="0" t="s">
        <v>200</v>
      </c>
      <c r="Q2187" s="120" t="s">
        <v>200</v>
      </c>
      <c r="R2187" s="0" t="s">
        <v>16</v>
      </c>
      <c r="S2187" s="131" t="s">
        <v>201</v>
      </c>
      <c r="T2187" s="0" t="s">
        <v>198</v>
      </c>
      <c r="U2187" s="131" t="s">
        <v>285</v>
      </c>
      <c r="V2187" s="0" t="s">
        <v>1790</v>
      </c>
      <c r="W2187" s="110" t="s">
        <v>204</v>
      </c>
      <c r="X2187" s="130" t="n">
        <v>2005</v>
      </c>
      <c r="Y2187" s="130" t="s">
        <v>205</v>
      </c>
      <c r="Z2187" s="130" t="s">
        <v>198</v>
      </c>
      <c r="AA2187" s="122" t="s">
        <v>200</v>
      </c>
      <c r="AB2187" s="131" t="s">
        <v>9813</v>
      </c>
      <c r="AC2187" s="131" t="s">
        <v>9448</v>
      </c>
      <c r="AD2187" s="130" t="s">
        <v>198</v>
      </c>
      <c r="AE2187" s="130" t="s">
        <v>222</v>
      </c>
      <c r="AF2187" s="130"/>
      <c r="AG2187" s="130"/>
      <c r="AH2187" s="130"/>
      <c r="AI2187" s="130" t="s">
        <v>207</v>
      </c>
      <c r="AJ2187" s="130"/>
      <c r="AK2187" s="111" t="str">
        <f aca="false">(AB2187)</f>
        <v>Game freak</v>
      </c>
      <c r="AM2187" s="111" t="n">
        <f aca="false">X2187</f>
        <v>2005</v>
      </c>
      <c r="AN2187" s="130" t="s">
        <v>208</v>
      </c>
      <c r="AO2187" s="131" t="s">
        <v>13751</v>
      </c>
      <c r="AP2187" s="0" t="s">
        <v>200</v>
      </c>
      <c r="AS2187" s="0" t="s">
        <v>200</v>
      </c>
      <c r="AT2187" s="0" t="s">
        <v>1795</v>
      </c>
      <c r="AU2187" s="0" t="s">
        <v>200</v>
      </c>
      <c r="AV2187" s="0" t="s">
        <v>9852</v>
      </c>
      <c r="AW2187" s="0" t="s">
        <v>9853</v>
      </c>
      <c r="AZ2187" s="131" t="s">
        <v>13752</v>
      </c>
      <c r="BA2187" s="124" t="s">
        <v>200</v>
      </c>
      <c r="BB2187" s="0" t="s">
        <v>248</v>
      </c>
      <c r="BC2187" s="104" t="s">
        <v>7847</v>
      </c>
      <c r="BD2187" s="0" t="s">
        <v>13753</v>
      </c>
      <c r="BE2187" s="0" t="s">
        <v>13754</v>
      </c>
      <c r="BG2187" s="125" t="s">
        <v>200</v>
      </c>
      <c r="BH2187" s="0" t="s">
        <v>2225</v>
      </c>
      <c r="BI2187" s="112" t="n">
        <v>45496736897</v>
      </c>
      <c r="BJ2187" s="126" t="s">
        <v>200</v>
      </c>
      <c r="BK2187" s="131" t="s">
        <v>215</v>
      </c>
      <c r="BL2187" s="112" t="n">
        <v>4</v>
      </c>
      <c r="BM2187" s="112" t="n">
        <v>4</v>
      </c>
      <c r="BN2187" s="112" t="n">
        <v>4</v>
      </c>
      <c r="BO2187" s="111" t="n">
        <v>20</v>
      </c>
      <c r="BP2187" s="125" t="s">
        <v>200</v>
      </c>
      <c r="BQ2187" s="127" t="s">
        <v>216</v>
      </c>
    </row>
    <row r="2188" customFormat="false" ht="13.8" hidden="false" customHeight="false" outlineLevel="0" collapsed="false">
      <c r="A2188" s="0" t="s">
        <v>13755</v>
      </c>
      <c r="B2188" s="0" t="s">
        <v>11086</v>
      </c>
      <c r="C2188" s="131" t="s">
        <v>1489</v>
      </c>
      <c r="D2188" s="131" t="s">
        <v>1333</v>
      </c>
      <c r="E2188" s="0" t="s">
        <v>194</v>
      </c>
      <c r="F2188" s="0" t="s">
        <v>195</v>
      </c>
      <c r="G2188" s="0" t="s">
        <v>196</v>
      </c>
      <c r="H2188" s="131" t="s">
        <v>901</v>
      </c>
      <c r="I2188" s="131"/>
      <c r="J2188" s="111" t="n">
        <v>1</v>
      </c>
      <c r="K2188" s="0" t="s">
        <v>13718</v>
      </c>
      <c r="L2188" s="0" t="s">
        <v>392</v>
      </c>
      <c r="M2188" s="0" t="s">
        <v>199</v>
      </c>
      <c r="O2188" s="0" t="s">
        <v>200</v>
      </c>
      <c r="P2188" s="132"/>
      <c r="Q2188" s="120" t="s">
        <v>200</v>
      </c>
      <c r="R2188" s="0" t="s">
        <v>16</v>
      </c>
      <c r="S2188" s="131" t="s">
        <v>201</v>
      </c>
      <c r="T2188" s="0" t="s">
        <v>198</v>
      </c>
      <c r="U2188" s="131" t="s">
        <v>202</v>
      </c>
      <c r="V2188" s="0" t="s">
        <v>1790</v>
      </c>
      <c r="W2188" s="110" t="s">
        <v>204</v>
      </c>
      <c r="X2188" s="130" t="n">
        <v>2002</v>
      </c>
      <c r="Y2188" s="130"/>
      <c r="Z2188" s="130" t="s">
        <v>198</v>
      </c>
      <c r="AA2188" s="122" t="s">
        <v>200</v>
      </c>
      <c r="AB2188" s="131" t="s">
        <v>13756</v>
      </c>
      <c r="AC2188" s="131" t="s">
        <v>2588</v>
      </c>
      <c r="AD2188" s="130" t="n">
        <v>2002</v>
      </c>
      <c r="AE2188" s="111" t="s">
        <v>222</v>
      </c>
      <c r="AI2188" s="111" t="s">
        <v>294</v>
      </c>
      <c r="AJ2188" s="111" t="s">
        <v>4610</v>
      </c>
      <c r="AK2188" s="131" t="s">
        <v>6117</v>
      </c>
      <c r="AL2188" s="0" t="s">
        <v>200</v>
      </c>
      <c r="AM2188" s="111" t="n">
        <v>1996</v>
      </c>
      <c r="AN2188" s="111" t="s">
        <v>5341</v>
      </c>
      <c r="AO2188" s="131"/>
      <c r="AQ2188" s="0" t="s">
        <v>200</v>
      </c>
      <c r="AR2188" s="0" t="s">
        <v>2987</v>
      </c>
      <c r="AS2188" s="0" t="s">
        <v>6118</v>
      </c>
      <c r="AT2188" s="0" t="s">
        <v>2468</v>
      </c>
      <c r="AU2188" s="0" t="s">
        <v>200</v>
      </c>
      <c r="AV2188" s="0" t="s">
        <v>200</v>
      </c>
      <c r="AZ2188" s="131" t="s">
        <v>13757</v>
      </c>
      <c r="BA2188" s="124" t="s">
        <v>200</v>
      </c>
      <c r="BB2188" s="0" t="s">
        <v>210</v>
      </c>
      <c r="BC2188" s="104" t="s">
        <v>13758</v>
      </c>
      <c r="BD2188" s="0" t="s">
        <v>200</v>
      </c>
      <c r="BE2188" s="0" t="s">
        <v>13759</v>
      </c>
      <c r="BG2188" s="125" t="s">
        <v>200</v>
      </c>
      <c r="BH2188" s="0" t="s">
        <v>13727</v>
      </c>
      <c r="BI2188" s="112" t="s">
        <v>198</v>
      </c>
      <c r="BJ2188" s="126" t="s">
        <v>200</v>
      </c>
      <c r="BK2188" s="0" t="s">
        <v>2069</v>
      </c>
      <c r="BL2188" s="112" t="n">
        <v>4</v>
      </c>
      <c r="BM2188" s="112" t="s">
        <v>66</v>
      </c>
      <c r="BN2188" s="112" t="s">
        <v>66</v>
      </c>
      <c r="BO2188" s="111" t="n">
        <v>20</v>
      </c>
      <c r="BP2188" s="125" t="s">
        <v>200</v>
      </c>
      <c r="BQ2188" s="127" t="s">
        <v>216</v>
      </c>
    </row>
    <row r="2189" customFormat="false" ht="13.8" hidden="false" customHeight="false" outlineLevel="0" collapsed="false">
      <c r="A2189" s="0" t="s">
        <v>13760</v>
      </c>
      <c r="B2189" s="0" t="s">
        <v>11086</v>
      </c>
      <c r="C2189" s="131" t="s">
        <v>558</v>
      </c>
      <c r="D2189" s="131" t="s">
        <v>193</v>
      </c>
      <c r="E2189" s="0" t="s">
        <v>194</v>
      </c>
      <c r="F2189" s="0" t="s">
        <v>195</v>
      </c>
      <c r="G2189" s="0" t="s">
        <v>196</v>
      </c>
      <c r="H2189" s="0" t="s">
        <v>197</v>
      </c>
      <c r="I2189" s="131"/>
      <c r="J2189" s="130" t="n">
        <v>1</v>
      </c>
      <c r="K2189" s="131" t="s">
        <v>198</v>
      </c>
      <c r="L2189" s="0" t="s">
        <v>198</v>
      </c>
      <c r="M2189" s="0" t="s">
        <v>274</v>
      </c>
      <c r="O2189" s="0" t="s">
        <v>200</v>
      </c>
      <c r="Q2189" s="120" t="s">
        <v>200</v>
      </c>
      <c r="R2189" s="0" t="s">
        <v>16</v>
      </c>
      <c r="S2189" s="131" t="s">
        <v>201</v>
      </c>
      <c r="T2189" s="0" t="s">
        <v>198</v>
      </c>
      <c r="U2189" s="131" t="s">
        <v>202</v>
      </c>
      <c r="V2189" s="0" t="s">
        <v>1790</v>
      </c>
      <c r="W2189" s="110" t="s">
        <v>204</v>
      </c>
      <c r="X2189" s="130" t="n">
        <v>2001</v>
      </c>
      <c r="Y2189" s="130"/>
      <c r="Z2189" s="130" t="s">
        <v>198</v>
      </c>
      <c r="AA2189" s="122" t="s">
        <v>200</v>
      </c>
      <c r="AB2189" s="131" t="s">
        <v>543</v>
      </c>
      <c r="AC2189" s="131" t="s">
        <v>1696</v>
      </c>
      <c r="AD2189" s="130" t="n">
        <v>2001</v>
      </c>
      <c r="AE2189" s="111" t="s">
        <v>222</v>
      </c>
      <c r="AI2189" s="111" t="s">
        <v>294</v>
      </c>
      <c r="AJ2189" s="111" t="s">
        <v>737</v>
      </c>
      <c r="AK2189" s="111" t="s">
        <v>543</v>
      </c>
      <c r="AM2189" s="111" t="n">
        <v>1989</v>
      </c>
      <c r="AN2189" s="111" t="s">
        <v>208</v>
      </c>
      <c r="AO2189" s="131"/>
      <c r="AS2189" s="0" t="s">
        <v>13761</v>
      </c>
      <c r="AT2189" s="0" t="s">
        <v>2468</v>
      </c>
      <c r="AU2189" s="0" t="s">
        <v>200</v>
      </c>
      <c r="AV2189" s="0" t="s">
        <v>1781</v>
      </c>
      <c r="AW2189" s="128" t="s">
        <v>12789</v>
      </c>
      <c r="AZ2189" s="131" t="s">
        <v>13762</v>
      </c>
      <c r="BA2189" s="124" t="s">
        <v>200</v>
      </c>
      <c r="BB2189" s="0" t="s">
        <v>248</v>
      </c>
      <c r="BC2189" s="104" t="s">
        <v>13763</v>
      </c>
      <c r="BE2189" s="0" t="s">
        <v>831</v>
      </c>
      <c r="BF2189" s="0" t="s">
        <v>200</v>
      </c>
      <c r="BG2189" s="125" t="s">
        <v>200</v>
      </c>
      <c r="BH2189" s="0" t="s">
        <v>2215</v>
      </c>
      <c r="BI2189" s="112" t="s">
        <v>198</v>
      </c>
      <c r="BJ2189" s="126" t="s">
        <v>200</v>
      </c>
      <c r="BK2189" s="131" t="s">
        <v>1284</v>
      </c>
      <c r="BL2189" s="112" t="n">
        <v>4</v>
      </c>
      <c r="BM2189" s="112" t="s">
        <v>66</v>
      </c>
      <c r="BN2189" s="112" t="s">
        <v>66</v>
      </c>
      <c r="BO2189" s="111" t="n">
        <v>20</v>
      </c>
      <c r="BP2189" s="125" t="s">
        <v>200</v>
      </c>
      <c r="BQ2189" s="127" t="s">
        <v>216</v>
      </c>
    </row>
    <row r="2190" customFormat="false" ht="13.8" hidden="false" customHeight="false" outlineLevel="0" collapsed="false">
      <c r="A2190" s="0" t="s">
        <v>13764</v>
      </c>
      <c r="B2190" s="0" t="s">
        <v>11086</v>
      </c>
      <c r="C2190" s="0" t="s">
        <v>994</v>
      </c>
      <c r="D2190" s="0" t="s">
        <v>193</v>
      </c>
      <c r="E2190" s="0" t="s">
        <v>194</v>
      </c>
      <c r="F2190" s="0" t="s">
        <v>195</v>
      </c>
      <c r="G2190" s="0" t="s">
        <v>196</v>
      </c>
      <c r="H2190" s="0" t="s">
        <v>197</v>
      </c>
      <c r="I2190" s="131"/>
      <c r="J2190" s="111" t="n">
        <v>1</v>
      </c>
      <c r="K2190" s="0" t="s">
        <v>1441</v>
      </c>
      <c r="L2190" s="0" t="s">
        <v>392</v>
      </c>
      <c r="M2190" s="0" t="s">
        <v>235</v>
      </c>
      <c r="N2190" s="0" t="s">
        <v>13765</v>
      </c>
      <c r="O2190" s="0" t="s">
        <v>237</v>
      </c>
      <c r="P2190" s="0" t="s">
        <v>238</v>
      </c>
      <c r="Q2190" s="120" t="s">
        <v>200</v>
      </c>
      <c r="R2190" s="0" t="s">
        <v>16</v>
      </c>
      <c r="S2190" s="131" t="s">
        <v>201</v>
      </c>
      <c r="T2190" s="0" t="s">
        <v>198</v>
      </c>
      <c r="U2190" s="131" t="s">
        <v>285</v>
      </c>
      <c r="V2190" s="0" t="s">
        <v>1790</v>
      </c>
      <c r="W2190" s="110" t="s">
        <v>204</v>
      </c>
      <c r="X2190" s="130" t="n">
        <v>2004</v>
      </c>
      <c r="Y2190" s="130"/>
      <c r="Z2190" s="130" t="s">
        <v>757</v>
      </c>
      <c r="AA2190" s="122" t="s">
        <v>200</v>
      </c>
      <c r="AB2190" s="131" t="s">
        <v>9666</v>
      </c>
      <c r="AC2190" s="131" t="s">
        <v>9448</v>
      </c>
      <c r="AD2190" s="130" t="n">
        <v>2004</v>
      </c>
      <c r="AE2190" s="130" t="s">
        <v>222</v>
      </c>
      <c r="AF2190" s="130"/>
      <c r="AG2190" s="130"/>
      <c r="AH2190" s="130"/>
      <c r="AI2190" s="130" t="s">
        <v>207</v>
      </c>
      <c r="AJ2190" s="111" t="s">
        <v>200</v>
      </c>
      <c r="AK2190" s="111" t="str">
        <f aca="false">(AB2190)</f>
        <v>Intelligent system</v>
      </c>
      <c r="AL2190" s="0" t="s">
        <v>200</v>
      </c>
      <c r="AM2190" s="111" t="n">
        <f aca="false">AD2190</f>
        <v>2004</v>
      </c>
      <c r="AN2190" s="111" t="s">
        <v>208</v>
      </c>
      <c r="AO2190" s="131"/>
      <c r="AQ2190" s="0" t="s">
        <v>200</v>
      </c>
      <c r="AR2190" s="0" t="s">
        <v>200</v>
      </c>
      <c r="AS2190" s="0" t="s">
        <v>10262</v>
      </c>
      <c r="AT2190" s="0" t="s">
        <v>266</v>
      </c>
      <c r="AU2190" s="0" t="s">
        <v>332</v>
      </c>
      <c r="AV2190" s="0" t="s">
        <v>200</v>
      </c>
      <c r="AZ2190" s="131" t="s">
        <v>13766</v>
      </c>
      <c r="BA2190" s="124" t="s">
        <v>200</v>
      </c>
      <c r="BB2190" s="0" t="s">
        <v>462</v>
      </c>
      <c r="BC2190" s="104" t="s">
        <v>13767</v>
      </c>
      <c r="BD2190" s="0" t="s">
        <v>9530</v>
      </c>
      <c r="BE2190" s="0" t="s">
        <v>13768</v>
      </c>
      <c r="BF2190" s="0" t="s">
        <v>200</v>
      </c>
      <c r="BG2190" s="125" t="s">
        <v>200</v>
      </c>
      <c r="BH2190" s="0" t="s">
        <v>2225</v>
      </c>
      <c r="BI2190" s="112" t="n">
        <v>45496733421</v>
      </c>
      <c r="BJ2190" s="126" t="s">
        <v>200</v>
      </c>
      <c r="BK2190" s="131" t="s">
        <v>215</v>
      </c>
      <c r="BL2190" s="112" t="n">
        <v>4</v>
      </c>
      <c r="BM2190" s="112" t="n">
        <v>4</v>
      </c>
      <c r="BN2190" s="112" t="n">
        <v>4</v>
      </c>
      <c r="BO2190" s="111" t="n">
        <v>80</v>
      </c>
      <c r="BP2190" s="125" t="s">
        <v>200</v>
      </c>
      <c r="BQ2190" s="127" t="s">
        <v>216</v>
      </c>
    </row>
    <row r="2191" customFormat="false" ht="13.8" hidden="false" customHeight="false" outlineLevel="0" collapsed="false">
      <c r="A2191" s="0" t="s">
        <v>13769</v>
      </c>
      <c r="B2191" s="0" t="s">
        <v>11086</v>
      </c>
      <c r="C2191" s="0" t="s">
        <v>994</v>
      </c>
      <c r="D2191" s="0" t="s">
        <v>193</v>
      </c>
      <c r="E2191" s="0" t="s">
        <v>194</v>
      </c>
      <c r="F2191" s="0" t="s">
        <v>195</v>
      </c>
      <c r="G2191" s="0" t="s">
        <v>196</v>
      </c>
      <c r="H2191" s="0" t="s">
        <v>197</v>
      </c>
      <c r="I2191" s="131"/>
      <c r="J2191" s="111" t="n">
        <v>1</v>
      </c>
      <c r="K2191" s="0" t="s">
        <v>1441</v>
      </c>
      <c r="L2191" s="0" t="s">
        <v>392</v>
      </c>
      <c r="M2191" s="0" t="s">
        <v>274</v>
      </c>
      <c r="O2191" s="0" t="s">
        <v>237</v>
      </c>
      <c r="P2191" s="0" t="s">
        <v>238</v>
      </c>
      <c r="Q2191" s="120" t="s">
        <v>200</v>
      </c>
      <c r="R2191" s="0" t="s">
        <v>16</v>
      </c>
      <c r="S2191" s="131" t="s">
        <v>201</v>
      </c>
      <c r="T2191" s="0" t="s">
        <v>198</v>
      </c>
      <c r="U2191" s="131" t="s">
        <v>285</v>
      </c>
      <c r="V2191" s="0" t="s">
        <v>1790</v>
      </c>
      <c r="W2191" s="110" t="s">
        <v>204</v>
      </c>
      <c r="X2191" s="130" t="n">
        <v>2005</v>
      </c>
      <c r="Y2191" s="130"/>
      <c r="Z2191" s="130" t="s">
        <v>757</v>
      </c>
      <c r="AA2191" s="122" t="s">
        <v>200</v>
      </c>
      <c r="AB2191" s="131" t="s">
        <v>9666</v>
      </c>
      <c r="AC2191" s="131" t="s">
        <v>9448</v>
      </c>
      <c r="AD2191" s="130" t="n">
        <v>2005</v>
      </c>
      <c r="AE2191" s="130" t="s">
        <v>222</v>
      </c>
      <c r="AF2191" s="130"/>
      <c r="AG2191" s="130"/>
      <c r="AH2191" s="130"/>
      <c r="AI2191" s="130" t="s">
        <v>207</v>
      </c>
      <c r="AJ2191" s="130"/>
      <c r="AK2191" s="111" t="str">
        <f aca="false">(AB2191)</f>
        <v>Intelligent system</v>
      </c>
      <c r="AM2191" s="111" t="n">
        <f aca="false">AD2191</f>
        <v>2005</v>
      </c>
      <c r="AN2191" s="130" t="s">
        <v>208</v>
      </c>
      <c r="AO2191" s="131"/>
      <c r="AS2191" s="0" t="s">
        <v>10262</v>
      </c>
      <c r="AT2191" s="0" t="s">
        <v>266</v>
      </c>
      <c r="AU2191" s="0" t="s">
        <v>332</v>
      </c>
      <c r="AV2191" s="0" t="s">
        <v>200</v>
      </c>
      <c r="AZ2191" s="131" t="s">
        <v>13770</v>
      </c>
      <c r="BA2191" s="124" t="s">
        <v>200</v>
      </c>
      <c r="BB2191" s="0" t="s">
        <v>462</v>
      </c>
      <c r="BC2191" s="104" t="s">
        <v>13771</v>
      </c>
      <c r="BD2191" s="0" t="s">
        <v>13772</v>
      </c>
      <c r="BE2191" s="0" t="s">
        <v>13773</v>
      </c>
      <c r="BF2191" s="0" t="s">
        <v>13774</v>
      </c>
      <c r="BG2191" s="125" t="s">
        <v>200</v>
      </c>
      <c r="BH2191" s="0" t="s">
        <v>2225</v>
      </c>
      <c r="BI2191" s="112" t="n">
        <v>45496735203</v>
      </c>
      <c r="BJ2191" s="126" t="s">
        <v>200</v>
      </c>
      <c r="BK2191" s="131" t="s">
        <v>215</v>
      </c>
      <c r="BL2191" s="112" t="n">
        <v>4</v>
      </c>
      <c r="BM2191" s="112" t="n">
        <v>4</v>
      </c>
      <c r="BN2191" s="112" t="n">
        <v>4</v>
      </c>
      <c r="BO2191" s="111" t="n">
        <v>80</v>
      </c>
      <c r="BP2191" s="125" t="s">
        <v>200</v>
      </c>
      <c r="BQ2191" s="127" t="s">
        <v>216</v>
      </c>
    </row>
    <row r="2192" customFormat="false" ht="13.8" hidden="false" customHeight="false" outlineLevel="0" collapsed="false">
      <c r="A2192" s="0" t="s">
        <v>13775</v>
      </c>
      <c r="B2192" s="0" t="s">
        <v>11086</v>
      </c>
      <c r="C2192" s="0" t="s">
        <v>5126</v>
      </c>
      <c r="D2192" s="0" t="s">
        <v>1333</v>
      </c>
      <c r="E2192" s="0" t="s">
        <v>313</v>
      </c>
      <c r="F2192" s="0" t="s">
        <v>314</v>
      </c>
      <c r="G2192" s="0" t="s">
        <v>880</v>
      </c>
      <c r="H2192" s="0" t="s">
        <v>197</v>
      </c>
      <c r="I2192" s="131"/>
      <c r="J2192" s="111" t="n">
        <v>1</v>
      </c>
      <c r="K2192" s="0" t="s">
        <v>1441</v>
      </c>
      <c r="L2192" s="0" t="s">
        <v>392</v>
      </c>
      <c r="M2192" s="0" t="s">
        <v>274</v>
      </c>
      <c r="O2192" s="0" t="s">
        <v>200</v>
      </c>
      <c r="P2192" s="0" t="s">
        <v>238</v>
      </c>
      <c r="Q2192" s="120" t="s">
        <v>200</v>
      </c>
      <c r="R2192" s="0" t="s">
        <v>16</v>
      </c>
      <c r="S2192" s="131" t="s">
        <v>201</v>
      </c>
      <c r="T2192" s="0" t="s">
        <v>198</v>
      </c>
      <c r="U2192" s="131" t="s">
        <v>202</v>
      </c>
      <c r="V2192" s="0" t="s">
        <v>1790</v>
      </c>
      <c r="W2192" s="110" t="s">
        <v>204</v>
      </c>
      <c r="X2192" s="130" t="n">
        <v>2001</v>
      </c>
      <c r="Y2192" s="130"/>
      <c r="Z2192" s="130" t="s">
        <v>198</v>
      </c>
      <c r="AA2192" s="122" t="s">
        <v>200</v>
      </c>
      <c r="AB2192" s="131" t="s">
        <v>10584</v>
      </c>
      <c r="AC2192" s="131" t="s">
        <v>9448</v>
      </c>
      <c r="AD2192" s="130" t="n">
        <v>2001</v>
      </c>
      <c r="AE2192" s="130" t="s">
        <v>222</v>
      </c>
      <c r="AF2192" s="130"/>
      <c r="AG2192" s="130"/>
      <c r="AH2192" s="111" t="s">
        <v>914</v>
      </c>
      <c r="AI2192" s="130" t="s">
        <v>207</v>
      </c>
      <c r="AJ2192" s="130"/>
      <c r="AK2192" s="111" t="str">
        <f aca="false">(AB2192)</f>
        <v>Nd cube</v>
      </c>
      <c r="AM2192" s="111" t="n">
        <f aca="false">AD2192</f>
        <v>2001</v>
      </c>
      <c r="AN2192" s="130" t="s">
        <v>208</v>
      </c>
      <c r="AO2192" s="131"/>
      <c r="AR2192" s="0" t="s">
        <v>13776</v>
      </c>
      <c r="AS2192" s="0" t="s">
        <v>9773</v>
      </c>
      <c r="AV2192" s="0" t="s">
        <v>13777</v>
      </c>
      <c r="AZ2192" s="131" t="s">
        <v>13778</v>
      </c>
      <c r="BA2192" s="124" t="s">
        <v>200</v>
      </c>
      <c r="BB2192" s="0" t="s">
        <v>462</v>
      </c>
      <c r="BC2192" s="104" t="s">
        <v>13779</v>
      </c>
      <c r="BD2192" s="0" t="s">
        <v>200</v>
      </c>
      <c r="BE2192" s="0" t="s">
        <v>13780</v>
      </c>
      <c r="BF2192" s="0" t="s">
        <v>200</v>
      </c>
      <c r="BG2192" s="125" t="s">
        <v>200</v>
      </c>
      <c r="BH2192" s="0" t="s">
        <v>2225</v>
      </c>
      <c r="BI2192" s="112" t="n">
        <v>45496731403</v>
      </c>
      <c r="BJ2192" s="126" t="s">
        <v>200</v>
      </c>
      <c r="BK2192" s="131" t="s">
        <v>215</v>
      </c>
      <c r="BL2192" s="112" t="n">
        <v>4</v>
      </c>
      <c r="BM2192" s="112" t="n">
        <v>4</v>
      </c>
      <c r="BN2192" s="112" t="n">
        <v>4</v>
      </c>
      <c r="BO2192" s="111" t="n">
        <v>20</v>
      </c>
      <c r="BP2192" s="125" t="s">
        <v>200</v>
      </c>
      <c r="BQ2192" s="127" t="s">
        <v>216</v>
      </c>
    </row>
    <row r="2193" customFormat="false" ht="13.8" hidden="false" customHeight="false" outlineLevel="0" collapsed="false">
      <c r="A2193" s="0" t="s">
        <v>13781</v>
      </c>
      <c r="B2193" s="0" t="s">
        <v>11086</v>
      </c>
      <c r="C2193" s="0" t="s">
        <v>5126</v>
      </c>
      <c r="D2193" s="0" t="s">
        <v>1460</v>
      </c>
      <c r="E2193" s="0" t="s">
        <v>194</v>
      </c>
      <c r="F2193" s="0" t="s">
        <v>195</v>
      </c>
      <c r="G2193" s="0" t="s">
        <v>880</v>
      </c>
      <c r="H2193" s="0" t="s">
        <v>197</v>
      </c>
      <c r="I2193" s="131"/>
      <c r="J2193" s="111" t="n">
        <v>1</v>
      </c>
      <c r="K2193" s="0" t="s">
        <v>1441</v>
      </c>
      <c r="L2193" s="0" t="s">
        <v>392</v>
      </c>
      <c r="M2193" s="0" t="s">
        <v>274</v>
      </c>
      <c r="O2193" s="0" t="s">
        <v>200</v>
      </c>
      <c r="P2193" s="0" t="s">
        <v>238</v>
      </c>
      <c r="Q2193" s="120" t="s">
        <v>200</v>
      </c>
      <c r="R2193" s="0" t="s">
        <v>16</v>
      </c>
      <c r="S2193" s="131" t="s">
        <v>201</v>
      </c>
      <c r="T2193" s="0" t="s">
        <v>198</v>
      </c>
      <c r="U2193" s="131" t="s">
        <v>239</v>
      </c>
      <c r="V2193" s="0" t="s">
        <v>1790</v>
      </c>
      <c r="W2193" s="110" t="s">
        <v>204</v>
      </c>
      <c r="X2193" s="130" t="n">
        <v>2003</v>
      </c>
      <c r="Y2193" s="130" t="s">
        <v>240</v>
      </c>
      <c r="Z2193" s="130" t="s">
        <v>198</v>
      </c>
      <c r="AA2193" s="122" t="s">
        <v>200</v>
      </c>
      <c r="AB2193" s="131" t="s">
        <v>13782</v>
      </c>
      <c r="AC2193" s="131" t="s">
        <v>9448</v>
      </c>
      <c r="AD2193" s="130" t="n">
        <v>2004</v>
      </c>
      <c r="AE2193" s="130" t="s">
        <v>222</v>
      </c>
      <c r="AF2193" s="130"/>
      <c r="AG2193" s="130"/>
      <c r="AH2193" s="130"/>
      <c r="AI2193" s="130" t="s">
        <v>207</v>
      </c>
      <c r="AJ2193" s="130"/>
      <c r="AK2193" s="111" t="str">
        <f aca="false">(AB2193)</f>
        <v>Suzak</v>
      </c>
      <c r="AM2193" s="111" t="n">
        <f aca="false">AD2193</f>
        <v>2004</v>
      </c>
      <c r="AN2193" s="130" t="s">
        <v>208</v>
      </c>
      <c r="AO2193" s="131"/>
      <c r="AS2193" s="0" t="s">
        <v>9773</v>
      </c>
      <c r="AV2193" s="0" t="s">
        <v>11104</v>
      </c>
      <c r="AZ2193" s="131" t="s">
        <v>13783</v>
      </c>
      <c r="BA2193" s="124" t="s">
        <v>200</v>
      </c>
      <c r="BB2193" s="0" t="s">
        <v>462</v>
      </c>
      <c r="BC2193" s="104" t="s">
        <v>13784</v>
      </c>
      <c r="BD2193" s="0" t="s">
        <v>13785</v>
      </c>
      <c r="BE2193" s="0" t="s">
        <v>13786</v>
      </c>
      <c r="BG2193" s="125" t="s">
        <v>200</v>
      </c>
      <c r="BH2193" s="0" t="s">
        <v>2225</v>
      </c>
      <c r="BI2193" s="112" t="n">
        <v>4902370508796</v>
      </c>
      <c r="BJ2193" s="126" t="s">
        <v>200</v>
      </c>
      <c r="BK2193" s="131" t="s">
        <v>215</v>
      </c>
      <c r="BL2193" s="112" t="n">
        <v>4</v>
      </c>
      <c r="BM2193" s="112" t="n">
        <v>4</v>
      </c>
      <c r="BN2193" s="112" t="n">
        <v>4</v>
      </c>
      <c r="BO2193" s="111" t="n">
        <v>60</v>
      </c>
      <c r="BP2193" s="125" t="s">
        <v>200</v>
      </c>
      <c r="BQ2193" s="127" t="s">
        <v>216</v>
      </c>
    </row>
    <row r="2194" customFormat="false" ht="13.8" hidden="false" customHeight="false" outlineLevel="0" collapsed="false">
      <c r="A2194" s="0" t="s">
        <v>13787</v>
      </c>
      <c r="B2194" s="0" t="s">
        <v>11086</v>
      </c>
      <c r="C2194" s="131" t="s">
        <v>369</v>
      </c>
      <c r="D2194" s="131" t="s">
        <v>193</v>
      </c>
      <c r="E2194" s="0" t="s">
        <v>313</v>
      </c>
      <c r="F2194" s="0" t="s">
        <v>314</v>
      </c>
      <c r="G2194" s="0" t="s">
        <v>196</v>
      </c>
      <c r="H2194" s="0" t="s">
        <v>400</v>
      </c>
      <c r="I2194" s="131" t="s">
        <v>401</v>
      </c>
      <c r="J2194" s="111" t="n">
        <v>1</v>
      </c>
      <c r="K2194" s="0" t="s">
        <v>1441</v>
      </c>
      <c r="L2194" s="0" t="s">
        <v>392</v>
      </c>
      <c r="M2194" s="0" t="s">
        <v>199</v>
      </c>
      <c r="O2194" s="0" t="s">
        <v>200</v>
      </c>
      <c r="Q2194" s="120" t="s">
        <v>200</v>
      </c>
      <c r="R2194" s="0" t="s">
        <v>16</v>
      </c>
      <c r="S2194" s="131" t="s">
        <v>201</v>
      </c>
      <c r="T2194" s="0" t="s">
        <v>198</v>
      </c>
      <c r="U2194" s="131" t="s">
        <v>202</v>
      </c>
      <c r="V2194" s="0" t="s">
        <v>1790</v>
      </c>
      <c r="W2194" s="110" t="s">
        <v>204</v>
      </c>
      <c r="X2194" s="130" t="n">
        <v>2002</v>
      </c>
      <c r="Y2194" s="130"/>
      <c r="Z2194" s="130" t="s">
        <v>198</v>
      </c>
      <c r="AA2194" s="122" t="s">
        <v>200</v>
      </c>
      <c r="AB2194" s="131" t="s">
        <v>8947</v>
      </c>
      <c r="AC2194" s="131" t="s">
        <v>9448</v>
      </c>
      <c r="AD2194" s="130" t="n">
        <v>2002</v>
      </c>
      <c r="AE2194" s="130" t="s">
        <v>222</v>
      </c>
      <c r="AF2194" s="130"/>
      <c r="AG2194" s="130"/>
      <c r="AH2194" s="130"/>
      <c r="AI2194" s="111" t="s">
        <v>294</v>
      </c>
      <c r="AJ2194" s="111" t="s">
        <v>13414</v>
      </c>
      <c r="AK2194" s="111" t="s">
        <v>9448</v>
      </c>
      <c r="AM2194" s="111" t="s">
        <v>849</v>
      </c>
      <c r="AN2194" s="111" t="s">
        <v>208</v>
      </c>
      <c r="AO2194" s="131"/>
      <c r="AS2194" s="0" t="s">
        <v>13415</v>
      </c>
      <c r="AV2194" s="0" t="s">
        <v>9450</v>
      </c>
      <c r="AZ2194" s="131" t="s">
        <v>13788</v>
      </c>
      <c r="BA2194" s="124" t="s">
        <v>200</v>
      </c>
      <c r="BB2194" s="0" t="s">
        <v>248</v>
      </c>
      <c r="BC2194" s="104" t="s">
        <v>13789</v>
      </c>
      <c r="BE2194" s="0" t="s">
        <v>13790</v>
      </c>
      <c r="BF2194" s="0" t="s">
        <v>13791</v>
      </c>
      <c r="BG2194" s="125" t="s">
        <v>200</v>
      </c>
      <c r="BH2194" s="0" t="s">
        <v>13727</v>
      </c>
      <c r="BI2194" s="112" t="s">
        <v>198</v>
      </c>
      <c r="BJ2194" s="126" t="s">
        <v>200</v>
      </c>
      <c r="BK2194" s="131" t="s">
        <v>2069</v>
      </c>
      <c r="BL2194" s="112" t="n">
        <v>4</v>
      </c>
      <c r="BM2194" s="112" t="s">
        <v>66</v>
      </c>
      <c r="BN2194" s="112" t="s">
        <v>66</v>
      </c>
      <c r="BO2194" s="111" t="n">
        <v>20</v>
      </c>
      <c r="BP2194" s="125" t="s">
        <v>200</v>
      </c>
      <c r="BQ2194" s="127" t="s">
        <v>216</v>
      </c>
    </row>
    <row r="2195" customFormat="false" ht="13.8" hidden="false" customHeight="false" outlineLevel="0" collapsed="false">
      <c r="A2195" s="0" t="s">
        <v>13792</v>
      </c>
      <c r="B2195" s="0" t="s">
        <v>11086</v>
      </c>
      <c r="C2195" s="0" t="s">
        <v>490</v>
      </c>
      <c r="D2195" s="0" t="s">
        <v>193</v>
      </c>
      <c r="E2195" s="0" t="s">
        <v>194</v>
      </c>
      <c r="F2195" s="0" t="s">
        <v>195</v>
      </c>
      <c r="G2195" s="0" t="s">
        <v>196</v>
      </c>
      <c r="H2195" s="0" t="s">
        <v>197</v>
      </c>
      <c r="I2195" s="131"/>
      <c r="J2195" s="130" t="n">
        <v>1</v>
      </c>
      <c r="K2195" s="131" t="s">
        <v>198</v>
      </c>
      <c r="L2195" s="0" t="s">
        <v>198</v>
      </c>
      <c r="M2195" s="0" t="s">
        <v>274</v>
      </c>
      <c r="O2195" s="0" t="s">
        <v>200</v>
      </c>
      <c r="Q2195" s="120" t="s">
        <v>200</v>
      </c>
      <c r="R2195" s="0" t="s">
        <v>16</v>
      </c>
      <c r="S2195" s="131" t="s">
        <v>201</v>
      </c>
      <c r="T2195" s="0" t="s">
        <v>198</v>
      </c>
      <c r="U2195" s="131" t="s">
        <v>239</v>
      </c>
      <c r="V2195" s="0" t="s">
        <v>1790</v>
      </c>
      <c r="W2195" s="110" t="s">
        <v>204</v>
      </c>
      <c r="X2195" s="130" t="n">
        <v>2005</v>
      </c>
      <c r="Y2195" s="130" t="s">
        <v>240</v>
      </c>
      <c r="Z2195" s="130" t="s">
        <v>198</v>
      </c>
      <c r="AA2195" s="122" t="s">
        <v>200</v>
      </c>
      <c r="AB2195" s="131" t="s">
        <v>459</v>
      </c>
      <c r="AC2195" s="131" t="s">
        <v>459</v>
      </c>
      <c r="AD2195" s="130" t="s">
        <v>198</v>
      </c>
      <c r="AE2195" s="111" t="s">
        <v>222</v>
      </c>
      <c r="AI2195" s="111" t="s">
        <v>294</v>
      </c>
      <c r="AJ2195" s="111" t="s">
        <v>737</v>
      </c>
      <c r="AK2195" s="111" t="s">
        <v>459</v>
      </c>
      <c r="AL2195" s="0" t="s">
        <v>200</v>
      </c>
      <c r="AM2195" s="111" t="s">
        <v>849</v>
      </c>
      <c r="AN2195" s="111" t="s">
        <v>208</v>
      </c>
      <c r="AO2195" s="131"/>
      <c r="AP2195" s="0" t="s">
        <v>610</v>
      </c>
      <c r="AQ2195" s="0" t="s">
        <v>200</v>
      </c>
      <c r="AR2195" s="0" t="s">
        <v>13793</v>
      </c>
      <c r="AS2195" s="0" t="s">
        <v>9780</v>
      </c>
      <c r="AT2195" s="0" t="s">
        <v>354</v>
      </c>
      <c r="AU2195" s="0" t="s">
        <v>200</v>
      </c>
      <c r="AV2195" s="0" t="s">
        <v>200</v>
      </c>
      <c r="AZ2195" s="131" t="s">
        <v>13794</v>
      </c>
      <c r="BA2195" s="124" t="s">
        <v>200</v>
      </c>
      <c r="BB2195" s="0" t="s">
        <v>248</v>
      </c>
      <c r="BC2195" s="104" t="s">
        <v>13795</v>
      </c>
      <c r="BD2195" s="0" t="s">
        <v>13796</v>
      </c>
      <c r="BE2195" s="0" t="s">
        <v>13797</v>
      </c>
      <c r="BG2195" s="125" t="s">
        <v>200</v>
      </c>
      <c r="BH2195" s="0" t="s">
        <v>13727</v>
      </c>
      <c r="BI2195" s="112" t="s">
        <v>198</v>
      </c>
      <c r="BJ2195" s="126" t="s">
        <v>200</v>
      </c>
      <c r="BK2195" s="131" t="s">
        <v>2069</v>
      </c>
      <c r="BL2195" s="112" t="n">
        <v>4</v>
      </c>
      <c r="BM2195" s="112" t="s">
        <v>66</v>
      </c>
      <c r="BN2195" s="112" t="s">
        <v>66</v>
      </c>
      <c r="BO2195" s="111" t="n">
        <v>20</v>
      </c>
      <c r="BP2195" s="125" t="s">
        <v>200</v>
      </c>
      <c r="BQ2195" s="127" t="s">
        <v>216</v>
      </c>
    </row>
    <row r="2196" customFormat="false" ht="13.8" hidden="false" customHeight="false" outlineLevel="0" collapsed="false">
      <c r="A2196" s="0" t="s">
        <v>13798</v>
      </c>
      <c r="B2196" s="0" t="s">
        <v>11086</v>
      </c>
      <c r="C2196" s="131" t="s">
        <v>558</v>
      </c>
      <c r="D2196" s="131" t="s">
        <v>193</v>
      </c>
      <c r="E2196" s="0" t="s">
        <v>194</v>
      </c>
      <c r="F2196" s="0" t="s">
        <v>195</v>
      </c>
      <c r="G2196" s="0" t="s">
        <v>196</v>
      </c>
      <c r="H2196" s="0" t="s">
        <v>197</v>
      </c>
      <c r="I2196" s="131"/>
      <c r="J2196" s="130" t="n">
        <v>1</v>
      </c>
      <c r="K2196" s="131" t="s">
        <v>198</v>
      </c>
      <c r="L2196" s="0" t="s">
        <v>198</v>
      </c>
      <c r="M2196" s="0" t="s">
        <v>199</v>
      </c>
      <c r="O2196" s="0" t="s">
        <v>200</v>
      </c>
      <c r="Q2196" s="120" t="s">
        <v>200</v>
      </c>
      <c r="R2196" s="0" t="s">
        <v>16</v>
      </c>
      <c r="S2196" s="131" t="s">
        <v>201</v>
      </c>
      <c r="T2196" s="0" t="s">
        <v>198</v>
      </c>
      <c r="U2196" s="131" t="s">
        <v>202</v>
      </c>
      <c r="V2196" s="0" t="s">
        <v>1790</v>
      </c>
      <c r="W2196" s="110" t="s">
        <v>204</v>
      </c>
      <c r="X2196" s="130" t="n">
        <v>2002</v>
      </c>
      <c r="Y2196" s="130"/>
      <c r="Z2196" s="130" t="s">
        <v>221</v>
      </c>
      <c r="AA2196" s="122" t="s">
        <v>200</v>
      </c>
      <c r="AB2196" s="131" t="s">
        <v>2551</v>
      </c>
      <c r="AC2196" s="131" t="s">
        <v>3069</v>
      </c>
      <c r="AD2196" s="130" t="n">
        <v>2002</v>
      </c>
      <c r="AE2196" s="130" t="s">
        <v>222</v>
      </c>
      <c r="AF2196" s="130"/>
      <c r="AG2196" s="130"/>
      <c r="AH2196" s="130"/>
      <c r="AI2196" s="130" t="s">
        <v>207</v>
      </c>
      <c r="AJ2196" s="130"/>
      <c r="AK2196" s="111" t="str">
        <f aca="false">(AB2196)</f>
        <v>Naps team</v>
      </c>
      <c r="AM2196" s="111" t="n">
        <f aca="false">AD2196</f>
        <v>2002</v>
      </c>
      <c r="AN2196" s="130" t="s">
        <v>2552</v>
      </c>
      <c r="AO2196" s="131"/>
      <c r="AS2196" s="0" t="s">
        <v>200</v>
      </c>
      <c r="AV2196" s="0" t="s">
        <v>200</v>
      </c>
      <c r="AZ2196" s="131" t="s">
        <v>11833</v>
      </c>
      <c r="BA2196" s="124" t="s">
        <v>200</v>
      </c>
      <c r="BB2196" s="0" t="s">
        <v>210</v>
      </c>
      <c r="BC2196" s="104" t="s">
        <v>11834</v>
      </c>
      <c r="BE2196" s="0" t="s">
        <v>11835</v>
      </c>
      <c r="BG2196" s="125" t="s">
        <v>200</v>
      </c>
      <c r="BH2196" s="0" t="s">
        <v>13727</v>
      </c>
      <c r="BI2196" s="112" t="s">
        <v>198</v>
      </c>
      <c r="BJ2196" s="126" t="s">
        <v>200</v>
      </c>
      <c r="BK2196" s="131" t="s">
        <v>2069</v>
      </c>
      <c r="BL2196" s="112" t="n">
        <v>4</v>
      </c>
      <c r="BM2196" s="112" t="s">
        <v>66</v>
      </c>
      <c r="BN2196" s="112" t="s">
        <v>66</v>
      </c>
      <c r="BO2196" s="111" t="n">
        <v>20</v>
      </c>
      <c r="BP2196" s="125" t="s">
        <v>200</v>
      </c>
      <c r="BQ2196" s="127" t="s">
        <v>216</v>
      </c>
    </row>
    <row r="2197" customFormat="false" ht="13.8" hidden="false" customHeight="false" outlineLevel="0" collapsed="false">
      <c r="A2197" s="0" t="s">
        <v>13799</v>
      </c>
      <c r="B2197" s="0" t="s">
        <v>11086</v>
      </c>
      <c r="C2197" s="131" t="s">
        <v>234</v>
      </c>
      <c r="D2197" s="131" t="s">
        <v>193</v>
      </c>
      <c r="E2197" s="0" t="s">
        <v>194</v>
      </c>
      <c r="F2197" s="0" t="s">
        <v>399</v>
      </c>
      <c r="G2197" s="0" t="s">
        <v>196</v>
      </c>
      <c r="H2197" s="0" t="s">
        <v>219</v>
      </c>
      <c r="I2197" s="131"/>
      <c r="J2197" s="130" t="n">
        <v>1</v>
      </c>
      <c r="K2197" s="131" t="s">
        <v>198</v>
      </c>
      <c r="L2197" s="0" t="s">
        <v>198</v>
      </c>
      <c r="M2197" s="0" t="s">
        <v>199</v>
      </c>
      <c r="Q2197" s="120"/>
      <c r="R2197" s="0" t="s">
        <v>16</v>
      </c>
      <c r="S2197" s="131" t="s">
        <v>698</v>
      </c>
      <c r="T2197" s="0" t="s">
        <v>198</v>
      </c>
      <c r="U2197" s="131" t="s">
        <v>239</v>
      </c>
      <c r="V2197" s="0" t="s">
        <v>1790</v>
      </c>
      <c r="W2197" s="110" t="s">
        <v>13800</v>
      </c>
      <c r="X2197" s="130" t="n">
        <v>2004</v>
      </c>
      <c r="Y2197" s="130" t="s">
        <v>240</v>
      </c>
      <c r="Z2197" s="130" t="s">
        <v>198</v>
      </c>
      <c r="AA2197" s="122"/>
      <c r="AB2197" s="131" t="s">
        <v>543</v>
      </c>
      <c r="AC2197" s="131" t="s">
        <v>543</v>
      </c>
      <c r="AD2197" s="130" t="s">
        <v>198</v>
      </c>
      <c r="AE2197" s="130" t="s">
        <v>222</v>
      </c>
      <c r="AF2197" s="130"/>
      <c r="AG2197" s="130"/>
      <c r="AH2197" s="130"/>
      <c r="AI2197" s="130" t="s">
        <v>294</v>
      </c>
      <c r="AJ2197" s="130" t="s">
        <v>1017</v>
      </c>
      <c r="AK2197" s="130" t="s">
        <v>543</v>
      </c>
      <c r="AL2197" s="0" t="s">
        <v>216</v>
      </c>
      <c r="AM2197" s="130" t="n">
        <v>1985</v>
      </c>
      <c r="AN2197" s="130" t="s">
        <v>208</v>
      </c>
      <c r="AO2197" s="131"/>
      <c r="AR2197" s="0" t="s">
        <v>224</v>
      </c>
      <c r="AS2197" s="0" t="s">
        <v>8948</v>
      </c>
      <c r="AT2197" s="0" t="s">
        <v>339</v>
      </c>
      <c r="AU2197" s="0" t="s">
        <v>332</v>
      </c>
      <c r="AV2197" s="0" t="s">
        <v>9428</v>
      </c>
      <c r="AZ2197" s="131" t="s">
        <v>13801</v>
      </c>
      <c r="BA2197" s="124" t="s">
        <v>200</v>
      </c>
      <c r="BB2197" s="0" t="s">
        <v>210</v>
      </c>
      <c r="BC2197" s="104" t="s">
        <v>13802</v>
      </c>
      <c r="BD2197" s="0" t="s">
        <v>13803</v>
      </c>
      <c r="BE2197" s="0" t="s">
        <v>13804</v>
      </c>
      <c r="BF2197" s="0" t="s">
        <v>13805</v>
      </c>
      <c r="BG2197" s="125"/>
      <c r="BH2197" s="0" t="s">
        <v>253</v>
      </c>
      <c r="BI2197" s="112" t="n">
        <v>4902370509144</v>
      </c>
      <c r="BJ2197" s="126"/>
      <c r="BK2197" s="131" t="s">
        <v>215</v>
      </c>
      <c r="BL2197" s="112" t="n">
        <v>4</v>
      </c>
      <c r="BM2197" s="112" t="n">
        <v>4</v>
      </c>
      <c r="BN2197" s="112" t="n">
        <v>4</v>
      </c>
      <c r="BO2197" s="111" t="n">
        <v>20</v>
      </c>
      <c r="BP2197" s="125"/>
      <c r="BQ2197" s="127"/>
    </row>
    <row r="2198" customFormat="false" ht="13.8" hidden="false" customHeight="false" outlineLevel="0" collapsed="false">
      <c r="A2198" s="0" t="s">
        <v>13806</v>
      </c>
      <c r="B2198" s="0" t="s">
        <v>11086</v>
      </c>
      <c r="C2198" s="0" t="s">
        <v>928</v>
      </c>
      <c r="D2198" s="0" t="s">
        <v>193</v>
      </c>
      <c r="E2198" s="0" t="s">
        <v>194</v>
      </c>
      <c r="F2198" s="0" t="s">
        <v>195</v>
      </c>
      <c r="G2198" s="0" t="s">
        <v>330</v>
      </c>
      <c r="H2198" s="0" t="s">
        <v>219</v>
      </c>
      <c r="I2198" s="131"/>
      <c r="J2198" s="130" t="n">
        <v>1</v>
      </c>
      <c r="K2198" s="131" t="s">
        <v>198</v>
      </c>
      <c r="L2198" s="0" t="s">
        <v>198</v>
      </c>
      <c r="M2198" s="0" t="s">
        <v>274</v>
      </c>
      <c r="O2198" s="0" t="s">
        <v>237</v>
      </c>
      <c r="Q2198" s="120" t="s">
        <v>200</v>
      </c>
      <c r="R2198" s="0" t="s">
        <v>16</v>
      </c>
      <c r="S2198" s="131" t="s">
        <v>201</v>
      </c>
      <c r="T2198" s="0" t="s">
        <v>198</v>
      </c>
      <c r="U2198" s="131" t="s">
        <v>202</v>
      </c>
      <c r="V2198" s="0" t="s">
        <v>1790</v>
      </c>
      <c r="W2198" s="110" t="s">
        <v>204</v>
      </c>
      <c r="X2198" s="130" t="n">
        <v>2002</v>
      </c>
      <c r="Y2198" s="130"/>
      <c r="Z2198" s="130" t="s">
        <v>757</v>
      </c>
      <c r="AA2198" s="122" t="s">
        <v>200</v>
      </c>
      <c r="AB2198" s="131" t="s">
        <v>996</v>
      </c>
      <c r="AC2198" s="131" t="s">
        <v>9448</v>
      </c>
      <c r="AD2198" s="130" t="n">
        <v>2002</v>
      </c>
      <c r="AE2198" s="130" t="s">
        <v>222</v>
      </c>
      <c r="AF2198" s="130"/>
      <c r="AG2198" s="130"/>
      <c r="AH2198" s="111" t="s">
        <v>799</v>
      </c>
      <c r="AI2198" s="130" t="s">
        <v>207</v>
      </c>
      <c r="AJ2198" s="130"/>
      <c r="AK2198" s="111" t="str">
        <f aca="false">(AB2198)</f>
        <v>Camelot software</v>
      </c>
      <c r="AM2198" s="111" t="n">
        <f aca="false">AD2198</f>
        <v>2002</v>
      </c>
      <c r="AN2198" s="130" t="s">
        <v>208</v>
      </c>
      <c r="AO2198" s="131"/>
      <c r="AS2198" s="0" t="s">
        <v>13807</v>
      </c>
      <c r="AT2198" s="0" t="s">
        <v>226</v>
      </c>
      <c r="AU2198" s="0" t="s">
        <v>332</v>
      </c>
      <c r="AV2198" s="0" t="s">
        <v>200</v>
      </c>
      <c r="AZ2198" s="131" t="s">
        <v>13808</v>
      </c>
      <c r="BA2198" s="124" t="s">
        <v>200</v>
      </c>
      <c r="BB2198" s="0" t="s">
        <v>248</v>
      </c>
      <c r="BC2198" s="104" t="s">
        <v>13809</v>
      </c>
      <c r="BD2198" s="0" t="s">
        <v>13810</v>
      </c>
      <c r="BE2198" s="0" t="s">
        <v>13811</v>
      </c>
      <c r="BF2198" s="0" t="s">
        <v>4207</v>
      </c>
      <c r="BG2198" s="125" t="s">
        <v>200</v>
      </c>
      <c r="BH2198" s="0" t="s">
        <v>2225</v>
      </c>
      <c r="BI2198" s="112" t="n">
        <v>45496461003</v>
      </c>
      <c r="BJ2198" s="126" t="s">
        <v>200</v>
      </c>
      <c r="BK2198" s="131" t="s">
        <v>215</v>
      </c>
      <c r="BL2198" s="112" t="n">
        <v>4</v>
      </c>
      <c r="BM2198" s="112" t="n">
        <v>4</v>
      </c>
      <c r="BN2198" s="112" t="n">
        <v>4</v>
      </c>
      <c r="BO2198" s="111" t="n">
        <v>80</v>
      </c>
      <c r="BP2198" s="125" t="s">
        <v>200</v>
      </c>
      <c r="BQ2198" s="127" t="s">
        <v>216</v>
      </c>
    </row>
    <row r="2199" customFormat="false" ht="13.8" hidden="false" customHeight="false" outlineLevel="0" collapsed="false">
      <c r="A2199" s="0" t="s">
        <v>13812</v>
      </c>
      <c r="B2199" s="0" t="s">
        <v>11086</v>
      </c>
      <c r="C2199" s="0" t="s">
        <v>928</v>
      </c>
      <c r="D2199" s="0" t="s">
        <v>193</v>
      </c>
      <c r="E2199" s="0" t="s">
        <v>194</v>
      </c>
      <c r="F2199" s="0" t="s">
        <v>195</v>
      </c>
      <c r="G2199" s="0" t="s">
        <v>330</v>
      </c>
      <c r="H2199" s="0" t="s">
        <v>219</v>
      </c>
      <c r="I2199" s="131"/>
      <c r="J2199" s="130" t="n">
        <v>1</v>
      </c>
      <c r="K2199" s="131" t="s">
        <v>198</v>
      </c>
      <c r="L2199" s="0" t="s">
        <v>198</v>
      </c>
      <c r="M2199" s="0" t="s">
        <v>274</v>
      </c>
      <c r="O2199" s="0" t="s">
        <v>237</v>
      </c>
      <c r="Q2199" s="120" t="s">
        <v>200</v>
      </c>
      <c r="R2199" s="0" t="s">
        <v>16</v>
      </c>
      <c r="S2199" s="131" t="s">
        <v>201</v>
      </c>
      <c r="T2199" s="0" t="s">
        <v>198</v>
      </c>
      <c r="U2199" s="131" t="s">
        <v>285</v>
      </c>
      <c r="V2199" s="0" t="s">
        <v>1790</v>
      </c>
      <c r="W2199" s="110" t="s">
        <v>204</v>
      </c>
      <c r="X2199" s="130" t="n">
        <v>2003</v>
      </c>
      <c r="Y2199" s="130"/>
      <c r="Z2199" s="130" t="s">
        <v>757</v>
      </c>
      <c r="AA2199" s="122" t="s">
        <v>200</v>
      </c>
      <c r="AB2199" s="131" t="s">
        <v>996</v>
      </c>
      <c r="AC2199" s="131" t="s">
        <v>9448</v>
      </c>
      <c r="AD2199" s="130" t="n">
        <v>2003</v>
      </c>
      <c r="AE2199" s="130" t="s">
        <v>222</v>
      </c>
      <c r="AF2199" s="130"/>
      <c r="AG2199" s="130"/>
      <c r="AH2199" s="111" t="s">
        <v>914</v>
      </c>
      <c r="AI2199" s="130" t="s">
        <v>207</v>
      </c>
      <c r="AJ2199" s="130"/>
      <c r="AK2199" s="111" t="str">
        <f aca="false">(AB2199)</f>
        <v>Camelot software</v>
      </c>
      <c r="AM2199" s="111" t="n">
        <f aca="false">AD2199</f>
        <v>2003</v>
      </c>
      <c r="AN2199" s="130" t="s">
        <v>208</v>
      </c>
      <c r="AO2199" s="131"/>
      <c r="AS2199" s="0" t="s">
        <v>13807</v>
      </c>
      <c r="AT2199" s="0" t="s">
        <v>226</v>
      </c>
      <c r="AU2199" s="0" t="s">
        <v>332</v>
      </c>
      <c r="AV2199" s="0" t="s">
        <v>200</v>
      </c>
      <c r="AZ2199" s="131" t="s">
        <v>13813</v>
      </c>
      <c r="BA2199" s="124" t="s">
        <v>200</v>
      </c>
      <c r="BB2199" s="0" t="s">
        <v>248</v>
      </c>
      <c r="BC2199" s="104" t="s">
        <v>13814</v>
      </c>
      <c r="BD2199" s="0" t="s">
        <v>13815</v>
      </c>
      <c r="BE2199" s="0" t="s">
        <v>13816</v>
      </c>
      <c r="BG2199" s="125" t="s">
        <v>200</v>
      </c>
      <c r="BH2199" s="0" t="s">
        <v>2225</v>
      </c>
      <c r="BI2199" s="112" t="n">
        <v>45496731908</v>
      </c>
      <c r="BJ2199" s="126" t="s">
        <v>200</v>
      </c>
      <c r="BK2199" s="131" t="s">
        <v>215</v>
      </c>
      <c r="BL2199" s="112" t="n">
        <v>4</v>
      </c>
      <c r="BM2199" s="112" t="n">
        <v>4</v>
      </c>
      <c r="BN2199" s="112" t="n">
        <v>4</v>
      </c>
      <c r="BO2199" s="111" t="n">
        <v>80</v>
      </c>
      <c r="BP2199" s="125" t="s">
        <v>200</v>
      </c>
      <c r="BQ2199" s="127" t="s">
        <v>216</v>
      </c>
    </row>
    <row r="2200" customFormat="false" ht="13.8" hidden="false" customHeight="false" outlineLevel="0" collapsed="false">
      <c r="A2200" s="0" t="s">
        <v>13817</v>
      </c>
      <c r="B2200" s="0" t="s">
        <v>11086</v>
      </c>
      <c r="C2200" s="0" t="s">
        <v>965</v>
      </c>
      <c r="D2200" s="0" t="s">
        <v>193</v>
      </c>
      <c r="E2200" s="0" t="s">
        <v>194</v>
      </c>
      <c r="F2200" s="0" t="s">
        <v>195</v>
      </c>
      <c r="G2200" s="0" t="s">
        <v>196</v>
      </c>
      <c r="H2200" s="0" t="s">
        <v>197</v>
      </c>
      <c r="I2200" s="131"/>
      <c r="J2200" s="130" t="n">
        <v>1</v>
      </c>
      <c r="K2200" s="131" t="s">
        <v>198</v>
      </c>
      <c r="L2200" s="0" t="s">
        <v>198</v>
      </c>
      <c r="M2200" s="0" t="s">
        <v>199</v>
      </c>
      <c r="O2200" s="0" t="s">
        <v>200</v>
      </c>
      <c r="Q2200" s="120" t="s">
        <v>200</v>
      </c>
      <c r="R2200" s="0" t="s">
        <v>16</v>
      </c>
      <c r="S2200" s="131" t="s">
        <v>201</v>
      </c>
      <c r="T2200" s="0" t="s">
        <v>198</v>
      </c>
      <c r="U2200" s="131" t="s">
        <v>202</v>
      </c>
      <c r="V2200" s="0" t="s">
        <v>1790</v>
      </c>
      <c r="W2200" s="110" t="s">
        <v>204</v>
      </c>
      <c r="X2200" s="130" t="n">
        <v>2005</v>
      </c>
      <c r="Y2200" s="130"/>
      <c r="Z2200" s="130" t="s">
        <v>198</v>
      </c>
      <c r="AA2200" s="122" t="s">
        <v>200</v>
      </c>
      <c r="AB2200" s="131" t="s">
        <v>628</v>
      </c>
      <c r="AC2200" s="131" t="s">
        <v>206</v>
      </c>
      <c r="AD2200" s="130" t="n">
        <v>2005</v>
      </c>
      <c r="AE2200" s="130" t="s">
        <v>222</v>
      </c>
      <c r="AF2200" s="130"/>
      <c r="AG2200" s="130"/>
      <c r="AH2200" s="130"/>
      <c r="AI2200" s="130" t="s">
        <v>207</v>
      </c>
      <c r="AJ2200" s="130"/>
      <c r="AK2200" s="111" t="str">
        <f aca="false">(AB2200)</f>
        <v>Treasure</v>
      </c>
      <c r="AM2200" s="111" t="n">
        <f aca="false">AD2200</f>
        <v>2005</v>
      </c>
      <c r="AN2200" s="130" t="s">
        <v>208</v>
      </c>
      <c r="AO2200" s="131"/>
      <c r="AS2200" s="0" t="s">
        <v>200</v>
      </c>
      <c r="AU2200" s="0" t="s">
        <v>267</v>
      </c>
      <c r="AV2200" s="0" t="s">
        <v>629</v>
      </c>
      <c r="AZ2200" s="131" t="s">
        <v>13818</v>
      </c>
      <c r="BA2200" s="124" t="s">
        <v>200</v>
      </c>
      <c r="BB2200" s="0" t="s">
        <v>248</v>
      </c>
      <c r="BC2200" s="104" t="s">
        <v>13819</v>
      </c>
      <c r="BD2200" s="0" t="s">
        <v>13820</v>
      </c>
      <c r="BE2200" s="0" t="s">
        <v>13821</v>
      </c>
      <c r="BF2200" s="0" t="s">
        <v>13822</v>
      </c>
      <c r="BG2200" s="125" t="s">
        <v>200</v>
      </c>
      <c r="BH2200" s="0" t="s">
        <v>2225</v>
      </c>
      <c r="BI2200" s="112" t="n">
        <v>4005209069526</v>
      </c>
      <c r="BJ2200" s="126" t="s">
        <v>200</v>
      </c>
      <c r="BK2200" s="131" t="s">
        <v>215</v>
      </c>
      <c r="BL2200" s="112" t="n">
        <v>4</v>
      </c>
      <c r="BM2200" s="112" t="n">
        <v>4</v>
      </c>
      <c r="BN2200" s="112" t="n">
        <v>4</v>
      </c>
      <c r="BO2200" s="111" t="n">
        <v>60</v>
      </c>
      <c r="BP2200" s="125" t="s">
        <v>200</v>
      </c>
      <c r="BQ2200" s="127" t="s">
        <v>216</v>
      </c>
    </row>
    <row r="2201" customFormat="false" ht="13.8" hidden="false" customHeight="false" outlineLevel="0" collapsed="false">
      <c r="A2201" s="0" t="s">
        <v>13823</v>
      </c>
      <c r="B2201" s="0" t="s">
        <v>11086</v>
      </c>
      <c r="C2201" s="0" t="s">
        <v>713</v>
      </c>
      <c r="D2201" s="0" t="s">
        <v>193</v>
      </c>
      <c r="E2201" s="0" t="s">
        <v>194</v>
      </c>
      <c r="F2201" s="0" t="s">
        <v>314</v>
      </c>
      <c r="G2201" s="0" t="s">
        <v>391</v>
      </c>
      <c r="H2201" s="0" t="s">
        <v>197</v>
      </c>
      <c r="I2201" s="131"/>
      <c r="J2201" s="130" t="n">
        <v>1</v>
      </c>
      <c r="K2201" s="131" t="s">
        <v>198</v>
      </c>
      <c r="L2201" s="0" t="s">
        <v>198</v>
      </c>
      <c r="M2201" s="0" t="s">
        <v>199</v>
      </c>
      <c r="O2201" s="0" t="s">
        <v>200</v>
      </c>
      <c r="Q2201" s="120" t="s">
        <v>200</v>
      </c>
      <c r="R2201" s="0" t="s">
        <v>16</v>
      </c>
      <c r="S2201" s="131" t="s">
        <v>201</v>
      </c>
      <c r="T2201" s="0" t="s">
        <v>198</v>
      </c>
      <c r="U2201" s="131" t="s">
        <v>239</v>
      </c>
      <c r="V2201" s="0" t="s">
        <v>1790</v>
      </c>
      <c r="W2201" s="110" t="s">
        <v>204</v>
      </c>
      <c r="X2201" s="130" t="n">
        <v>2004</v>
      </c>
      <c r="Y2201" s="130" t="s">
        <v>240</v>
      </c>
      <c r="Z2201" s="130" t="s">
        <v>198</v>
      </c>
      <c r="AA2201" s="122" t="s">
        <v>200</v>
      </c>
      <c r="AB2201" s="131" t="s">
        <v>628</v>
      </c>
      <c r="AC2201" s="131" t="s">
        <v>13824</v>
      </c>
      <c r="AD2201" s="130" t="s">
        <v>198</v>
      </c>
      <c r="AE2201" s="130" t="s">
        <v>222</v>
      </c>
      <c r="AF2201" s="130"/>
      <c r="AG2201" s="130"/>
      <c r="AH2201" s="130"/>
      <c r="AI2201" s="130" t="s">
        <v>207</v>
      </c>
      <c r="AJ2201" s="130"/>
      <c r="AK2201" s="111" t="str">
        <f aca="false">(AB2201)</f>
        <v>Treasure</v>
      </c>
      <c r="AL2201" s="0" t="s">
        <v>200</v>
      </c>
      <c r="AM2201" s="111" t="n">
        <f aca="false">X2201</f>
        <v>2004</v>
      </c>
      <c r="AN2201" s="130" t="s">
        <v>208</v>
      </c>
      <c r="AO2201" s="131"/>
      <c r="AP2201" s="0" t="s">
        <v>610</v>
      </c>
      <c r="AQ2201" s="0" t="s">
        <v>200</v>
      </c>
      <c r="AR2201" s="0" t="s">
        <v>200</v>
      </c>
      <c r="AS2201" s="0" t="s">
        <v>13825</v>
      </c>
      <c r="AU2201" s="0" t="s">
        <v>200</v>
      </c>
      <c r="AV2201" s="0" t="s">
        <v>629</v>
      </c>
      <c r="AZ2201" s="131" t="s">
        <v>13826</v>
      </c>
      <c r="BA2201" s="124" t="s">
        <v>200</v>
      </c>
      <c r="BB2201" s="0" t="s">
        <v>248</v>
      </c>
      <c r="BC2201" s="104" t="s">
        <v>13827</v>
      </c>
      <c r="BE2201" s="0" t="s">
        <v>11573</v>
      </c>
      <c r="BG2201" s="125" t="s">
        <v>200</v>
      </c>
      <c r="BH2201" s="0" t="s">
        <v>2225</v>
      </c>
      <c r="BI2201" s="112" t="n">
        <v>4520923030022</v>
      </c>
      <c r="BJ2201" s="126" t="s">
        <v>200</v>
      </c>
      <c r="BK2201" s="131" t="s">
        <v>215</v>
      </c>
      <c r="BL2201" s="112" t="n">
        <v>4</v>
      </c>
      <c r="BM2201" s="112" t="n">
        <v>4</v>
      </c>
      <c r="BN2201" s="112" t="n">
        <v>4</v>
      </c>
      <c r="BO2201" s="111" t="n">
        <v>20</v>
      </c>
      <c r="BP2201" s="125" t="s">
        <v>200</v>
      </c>
      <c r="BQ2201" s="127" t="s">
        <v>216</v>
      </c>
    </row>
    <row r="2202" customFormat="false" ht="13.8" hidden="false" customHeight="false" outlineLevel="0" collapsed="false">
      <c r="A2202" s="0" t="s">
        <v>13828</v>
      </c>
      <c r="B2202" s="0" t="s">
        <v>11086</v>
      </c>
      <c r="C2202" s="131" t="s">
        <v>380</v>
      </c>
      <c r="D2202" s="131" t="s">
        <v>193</v>
      </c>
      <c r="E2202" s="0" t="s">
        <v>194</v>
      </c>
      <c r="F2202" s="0" t="s">
        <v>195</v>
      </c>
      <c r="G2202" s="0" t="s">
        <v>196</v>
      </c>
      <c r="H2202" s="0" t="s">
        <v>197</v>
      </c>
      <c r="I2202" s="131"/>
      <c r="J2202" s="130" t="n">
        <v>1</v>
      </c>
      <c r="K2202" s="131" t="s">
        <v>198</v>
      </c>
      <c r="L2202" s="0" t="s">
        <v>198</v>
      </c>
      <c r="M2202" s="0" t="s">
        <v>199</v>
      </c>
      <c r="O2202" s="0" t="s">
        <v>200</v>
      </c>
      <c r="Q2202" s="120" t="s">
        <v>200</v>
      </c>
      <c r="R2202" s="0" t="s">
        <v>16</v>
      </c>
      <c r="S2202" s="131" t="s">
        <v>201</v>
      </c>
      <c r="T2202" s="0" t="s">
        <v>198</v>
      </c>
      <c r="U2202" s="131" t="s">
        <v>239</v>
      </c>
      <c r="V2202" s="0" t="s">
        <v>1790</v>
      </c>
      <c r="W2202" s="110" t="s">
        <v>204</v>
      </c>
      <c r="X2202" s="130" t="n">
        <v>2002</v>
      </c>
      <c r="Y2202" s="130" t="s">
        <v>240</v>
      </c>
      <c r="Z2202" s="130" t="s">
        <v>198</v>
      </c>
      <c r="AA2202" s="122" t="s">
        <v>200</v>
      </c>
      <c r="AB2202" s="131" t="s">
        <v>9448</v>
      </c>
      <c r="AC2202" s="131" t="s">
        <v>9448</v>
      </c>
      <c r="AD2202" s="130" t="s">
        <v>198</v>
      </c>
      <c r="AE2202" s="130" t="s">
        <v>222</v>
      </c>
      <c r="AF2202" s="130"/>
      <c r="AG2202" s="130" t="s">
        <v>3099</v>
      </c>
      <c r="AH2202" s="130"/>
      <c r="AI2202" s="130" t="s">
        <v>207</v>
      </c>
      <c r="AJ2202" s="130"/>
      <c r="AK2202" s="111" t="str">
        <f aca="false">(AB2202)</f>
        <v>Nintendo</v>
      </c>
      <c r="AM2202" s="111" t="n">
        <f aca="false">X2202</f>
        <v>2002</v>
      </c>
      <c r="AN2202" s="130" t="s">
        <v>208</v>
      </c>
      <c r="AO2202" s="131" t="s">
        <v>4360</v>
      </c>
      <c r="AP2202" s="0" t="s">
        <v>200</v>
      </c>
      <c r="AT2202" s="0" t="s">
        <v>381</v>
      </c>
      <c r="AU2202" s="0" t="s">
        <v>434</v>
      </c>
      <c r="AV2202" s="0" t="s">
        <v>200</v>
      </c>
      <c r="AZ2202" s="131" t="s">
        <v>13829</v>
      </c>
      <c r="BA2202" s="124" t="s">
        <v>200</v>
      </c>
      <c r="BB2202" s="0" t="s">
        <v>248</v>
      </c>
      <c r="BC2202" s="104" t="s">
        <v>13830</v>
      </c>
      <c r="BD2202" s="0" t="s">
        <v>13831</v>
      </c>
      <c r="BE2202" s="0" t="s">
        <v>13832</v>
      </c>
      <c r="BG2202" s="125" t="s">
        <v>200</v>
      </c>
      <c r="BH2202" s="0" t="s">
        <v>2215</v>
      </c>
      <c r="BI2202" s="112" t="n">
        <v>4902370505801</v>
      </c>
      <c r="BJ2202" s="126" t="s">
        <v>200</v>
      </c>
      <c r="BK2202" s="131" t="s">
        <v>215</v>
      </c>
      <c r="BL2202" s="112" t="n">
        <v>4</v>
      </c>
      <c r="BM2202" s="112" t="n">
        <v>4</v>
      </c>
      <c r="BN2202" s="112" t="n">
        <v>4</v>
      </c>
      <c r="BO2202" s="111" t="n">
        <v>20</v>
      </c>
      <c r="BP2202" s="125" t="s">
        <v>200</v>
      </c>
      <c r="BQ2202" s="127" t="s">
        <v>216</v>
      </c>
    </row>
    <row r="2203" customFormat="false" ht="13.8" hidden="false" customHeight="false" outlineLevel="0" collapsed="false">
      <c r="A2203" s="0" t="s">
        <v>13833</v>
      </c>
      <c r="B2203" s="0" t="s">
        <v>11086</v>
      </c>
      <c r="C2203" s="131" t="s">
        <v>6012</v>
      </c>
      <c r="D2203" s="131" t="s">
        <v>193</v>
      </c>
      <c r="E2203" s="0" t="s">
        <v>313</v>
      </c>
      <c r="F2203" s="0" t="s">
        <v>1509</v>
      </c>
      <c r="G2203" s="0" t="s">
        <v>330</v>
      </c>
      <c r="H2203" s="0" t="s">
        <v>400</v>
      </c>
      <c r="I2203" s="131" t="s">
        <v>401</v>
      </c>
      <c r="J2203" s="130" t="n">
        <v>1</v>
      </c>
      <c r="K2203" s="131" t="s">
        <v>198</v>
      </c>
      <c r="L2203" s="0" t="s">
        <v>198</v>
      </c>
      <c r="M2203" s="0" t="s">
        <v>235</v>
      </c>
      <c r="N2203" s="0" t="s">
        <v>13834</v>
      </c>
      <c r="O2203" s="0" t="s">
        <v>237</v>
      </c>
      <c r="Q2203" s="120" t="s">
        <v>200</v>
      </c>
      <c r="R2203" s="0" t="s">
        <v>16</v>
      </c>
      <c r="S2203" s="131" t="s">
        <v>201</v>
      </c>
      <c r="T2203" s="0" t="s">
        <v>198</v>
      </c>
      <c r="U2203" s="131" t="s">
        <v>202</v>
      </c>
      <c r="V2203" s="0" t="s">
        <v>1790</v>
      </c>
      <c r="W2203" s="110" t="s">
        <v>204</v>
      </c>
      <c r="X2203" s="130" t="n">
        <v>2004</v>
      </c>
      <c r="Y2203" s="130"/>
      <c r="Z2203" s="130" t="s">
        <v>221</v>
      </c>
      <c r="AA2203" s="122" t="s">
        <v>200</v>
      </c>
      <c r="AB2203" s="131" t="s">
        <v>7550</v>
      </c>
      <c r="AC2203" s="131" t="s">
        <v>8372</v>
      </c>
      <c r="AD2203" s="130" t="n">
        <v>2004</v>
      </c>
      <c r="AE2203" s="130" t="s">
        <v>222</v>
      </c>
      <c r="AF2203" s="130"/>
      <c r="AG2203" s="130"/>
      <c r="AH2203" s="130"/>
      <c r="AI2203" s="130" t="s">
        <v>207</v>
      </c>
      <c r="AJ2203" s="130"/>
      <c r="AK2203" s="111" t="str">
        <f aca="false">(AB2203)</f>
        <v>Marvelous</v>
      </c>
      <c r="AL2203" s="0" t="s">
        <v>200</v>
      </c>
      <c r="AM2203" s="111" t="n">
        <f aca="false">AD2203</f>
        <v>2004</v>
      </c>
      <c r="AN2203" s="130" t="s">
        <v>208</v>
      </c>
      <c r="AO2203" s="131"/>
      <c r="AR2203" s="0" t="s">
        <v>200</v>
      </c>
      <c r="AS2203" s="0" t="s">
        <v>12731</v>
      </c>
      <c r="AT2203" s="0" t="s">
        <v>13835</v>
      </c>
      <c r="AU2203" s="0" t="s">
        <v>244</v>
      </c>
      <c r="AV2203" s="0" t="s">
        <v>200</v>
      </c>
      <c r="AZ2203" s="131" t="s">
        <v>13836</v>
      </c>
      <c r="BA2203" s="124" t="s">
        <v>200</v>
      </c>
      <c r="BB2203" s="0" t="s">
        <v>248</v>
      </c>
      <c r="BC2203" s="104" t="s">
        <v>13837</v>
      </c>
      <c r="BD2203" s="0" t="s">
        <v>13838</v>
      </c>
      <c r="BE2203" s="0" t="s">
        <v>13839</v>
      </c>
      <c r="BF2203" s="0" t="s">
        <v>13840</v>
      </c>
      <c r="BG2203" s="125" t="s">
        <v>200</v>
      </c>
      <c r="BH2203" s="0" t="s">
        <v>13727</v>
      </c>
      <c r="BI2203" s="112" t="s">
        <v>198</v>
      </c>
      <c r="BJ2203" s="126" t="s">
        <v>200</v>
      </c>
      <c r="BK2203" s="0" t="s">
        <v>2069</v>
      </c>
      <c r="BL2203" s="112" t="n">
        <v>4</v>
      </c>
      <c r="BM2203" s="112" t="s">
        <v>66</v>
      </c>
      <c r="BN2203" s="112" t="s">
        <v>66</v>
      </c>
      <c r="BO2203" s="111" t="n">
        <v>20</v>
      </c>
      <c r="BP2203" s="125" t="s">
        <v>200</v>
      </c>
      <c r="BQ2203" s="127" t="s">
        <v>216</v>
      </c>
    </row>
    <row r="2204" customFormat="false" ht="13.8" hidden="false" customHeight="false" outlineLevel="0" collapsed="false">
      <c r="A2204" s="0" t="s">
        <v>13841</v>
      </c>
      <c r="B2204" s="0" t="s">
        <v>11086</v>
      </c>
      <c r="C2204" s="0" t="s">
        <v>234</v>
      </c>
      <c r="D2204" s="0" t="s">
        <v>193</v>
      </c>
      <c r="E2204" s="0" t="s">
        <v>194</v>
      </c>
      <c r="F2204" s="0" t="s">
        <v>195</v>
      </c>
      <c r="G2204" s="0" t="s">
        <v>196</v>
      </c>
      <c r="H2204" s="0" t="s">
        <v>197</v>
      </c>
      <c r="I2204" s="131"/>
      <c r="J2204" s="130" t="n">
        <v>1</v>
      </c>
      <c r="K2204" s="0" t="s">
        <v>1441</v>
      </c>
      <c r="L2204" s="0" t="s">
        <v>533</v>
      </c>
      <c r="M2204" s="0" t="s">
        <v>199</v>
      </c>
      <c r="Q2204" s="120" t="s">
        <v>200</v>
      </c>
      <c r="R2204" s="0" t="s">
        <v>16</v>
      </c>
      <c r="S2204" s="0" t="s">
        <v>698</v>
      </c>
      <c r="T2204" s="0" t="s">
        <v>198</v>
      </c>
      <c r="U2204" s="131" t="s">
        <v>239</v>
      </c>
      <c r="V2204" s="0" t="s">
        <v>1790</v>
      </c>
      <c r="W2204" s="110" t="s">
        <v>204</v>
      </c>
      <c r="X2204" s="130" t="n">
        <v>2004</v>
      </c>
      <c r="Y2204" s="130" t="s">
        <v>240</v>
      </c>
      <c r="Z2204" s="130" t="s">
        <v>198</v>
      </c>
      <c r="AA2204" s="122" t="s">
        <v>200</v>
      </c>
      <c r="AB2204" s="131" t="s">
        <v>9448</v>
      </c>
      <c r="AC2204" s="131" t="s">
        <v>9448</v>
      </c>
      <c r="AD2204" s="130" t="s">
        <v>198</v>
      </c>
      <c r="AE2204" s="111" t="s">
        <v>222</v>
      </c>
      <c r="AI2204" s="111" t="s">
        <v>294</v>
      </c>
      <c r="AJ2204" s="111" t="s">
        <v>3493</v>
      </c>
      <c r="AK2204" s="111" t="s">
        <v>9448</v>
      </c>
      <c r="AL2204" s="0" t="s">
        <v>200</v>
      </c>
      <c r="AM2204" s="111" t="n">
        <v>1985</v>
      </c>
      <c r="AN2204" s="111" t="s">
        <v>208</v>
      </c>
      <c r="AO2204" s="131"/>
      <c r="AQ2204" s="0" t="s">
        <v>200</v>
      </c>
      <c r="AR2204" s="0" t="s">
        <v>13842</v>
      </c>
      <c r="AS2204" s="0" t="s">
        <v>200</v>
      </c>
      <c r="AT2204" s="0" t="s">
        <v>226</v>
      </c>
      <c r="AU2204" s="0" t="s">
        <v>200</v>
      </c>
      <c r="AV2204" s="0" t="s">
        <v>200</v>
      </c>
      <c r="AW2204" s="128" t="s">
        <v>9457</v>
      </c>
      <c r="AZ2204" s="131" t="s">
        <v>13843</v>
      </c>
      <c r="BA2204" s="124" t="s">
        <v>200</v>
      </c>
      <c r="BB2204" s="0" t="s">
        <v>248</v>
      </c>
      <c r="BC2204" s="104" t="s">
        <v>13844</v>
      </c>
      <c r="BD2204" s="0" t="s">
        <v>13845</v>
      </c>
      <c r="BE2204" s="0" t="s">
        <v>13846</v>
      </c>
      <c r="BF2204" s="0" t="s">
        <v>200</v>
      </c>
      <c r="BG2204" s="125" t="s">
        <v>200</v>
      </c>
      <c r="BH2204" s="0" t="s">
        <v>253</v>
      </c>
      <c r="BI2204" s="112" t="n">
        <v>4902370506716</v>
      </c>
      <c r="BJ2204" s="126" t="s">
        <v>200</v>
      </c>
      <c r="BK2204" s="131" t="s">
        <v>215</v>
      </c>
      <c r="BL2204" s="112" t="n">
        <v>4</v>
      </c>
      <c r="BM2204" s="112" t="n">
        <v>4</v>
      </c>
      <c r="BN2204" s="112" t="n">
        <v>4</v>
      </c>
      <c r="BO2204" s="111" t="n">
        <v>20</v>
      </c>
      <c r="BP2204" s="125" t="s">
        <v>200</v>
      </c>
      <c r="BQ2204" s="127" t="s">
        <v>216</v>
      </c>
    </row>
    <row r="2205" customFormat="false" ht="13.8" hidden="false" customHeight="false" outlineLevel="0" collapsed="false">
      <c r="A2205" s="0" t="s">
        <v>13847</v>
      </c>
      <c r="B2205" s="0" t="s">
        <v>11086</v>
      </c>
      <c r="C2205" s="0" t="s">
        <v>234</v>
      </c>
      <c r="D2205" s="0" t="s">
        <v>193</v>
      </c>
      <c r="E2205" s="0" t="s">
        <v>194</v>
      </c>
      <c r="F2205" s="0" t="s">
        <v>399</v>
      </c>
      <c r="G2205" s="0" t="s">
        <v>196</v>
      </c>
      <c r="H2205" s="0" t="s">
        <v>197</v>
      </c>
      <c r="I2205" s="131"/>
      <c r="J2205" s="130" t="n">
        <v>1</v>
      </c>
      <c r="K2205" s="131" t="s">
        <v>198</v>
      </c>
      <c r="L2205" s="0" t="s">
        <v>198</v>
      </c>
      <c r="M2205" s="0" t="s">
        <v>235</v>
      </c>
      <c r="N2205" s="0" t="s">
        <v>13848</v>
      </c>
      <c r="O2205" s="0" t="s">
        <v>237</v>
      </c>
      <c r="P2205" s="0" t="s">
        <v>238</v>
      </c>
      <c r="Q2205" s="120" t="s">
        <v>200</v>
      </c>
      <c r="R2205" s="0" t="s">
        <v>16</v>
      </c>
      <c r="S2205" s="0" t="s">
        <v>698</v>
      </c>
      <c r="T2205" s="0" t="s">
        <v>198</v>
      </c>
      <c r="U2205" s="131" t="s">
        <v>239</v>
      </c>
      <c r="V2205" s="0" t="s">
        <v>1790</v>
      </c>
      <c r="W2205" s="110" t="s">
        <v>204</v>
      </c>
      <c r="X2205" s="130" t="n">
        <v>2004</v>
      </c>
      <c r="Y2205" s="130" t="s">
        <v>240</v>
      </c>
      <c r="Z2205" s="130" t="s">
        <v>198</v>
      </c>
      <c r="AA2205" s="122" t="s">
        <v>200</v>
      </c>
      <c r="AB2205" s="131" t="s">
        <v>9448</v>
      </c>
      <c r="AC2205" s="131" t="s">
        <v>9448</v>
      </c>
      <c r="AD2205" s="130" t="s">
        <v>198</v>
      </c>
      <c r="AE2205" s="111" t="s">
        <v>222</v>
      </c>
      <c r="AI2205" s="111" t="s">
        <v>294</v>
      </c>
      <c r="AJ2205" s="111" t="s">
        <v>3493</v>
      </c>
      <c r="AK2205" s="111" t="s">
        <v>9448</v>
      </c>
      <c r="AL2205" s="0" t="s">
        <v>200</v>
      </c>
      <c r="AM2205" s="111" t="n">
        <v>1986</v>
      </c>
      <c r="AN2205" s="111" t="s">
        <v>208</v>
      </c>
      <c r="AO2205" s="131"/>
      <c r="AQ2205" s="0" t="s">
        <v>200</v>
      </c>
      <c r="AR2205" s="0" t="s">
        <v>200</v>
      </c>
      <c r="AS2205" s="0" t="s">
        <v>13461</v>
      </c>
      <c r="AT2205" s="0" t="s">
        <v>226</v>
      </c>
      <c r="AU2205" s="0" t="s">
        <v>2616</v>
      </c>
      <c r="AV2205" s="0" t="s">
        <v>9450</v>
      </c>
      <c r="AW2205" s="0" t="s">
        <v>9661</v>
      </c>
      <c r="AZ2205" s="131" t="s">
        <v>13849</v>
      </c>
      <c r="BA2205" s="124" t="s">
        <v>200</v>
      </c>
      <c r="BB2205" s="0" t="s">
        <v>248</v>
      </c>
      <c r="BC2205" s="104" t="s">
        <v>13850</v>
      </c>
      <c r="BD2205" s="0" t="s">
        <v>13851</v>
      </c>
      <c r="BE2205" s="0" t="s">
        <v>13852</v>
      </c>
      <c r="BF2205" s="0" t="s">
        <v>200</v>
      </c>
      <c r="BG2205" s="125" t="s">
        <v>200</v>
      </c>
      <c r="BH2205" s="0" t="s">
        <v>253</v>
      </c>
      <c r="BI2205" s="112" t="n">
        <v>4902370509458</v>
      </c>
      <c r="BJ2205" s="126" t="s">
        <v>200</v>
      </c>
      <c r="BK2205" s="131" t="s">
        <v>215</v>
      </c>
      <c r="BL2205" s="112" t="n">
        <v>4</v>
      </c>
      <c r="BM2205" s="112" t="n">
        <v>4</v>
      </c>
      <c r="BN2205" s="112" t="n">
        <v>4</v>
      </c>
      <c r="BO2205" s="111" t="n">
        <v>20</v>
      </c>
      <c r="BP2205" s="125" t="s">
        <v>200</v>
      </c>
      <c r="BQ2205" s="127" t="s">
        <v>216</v>
      </c>
    </row>
    <row r="2206" customFormat="false" ht="13.8" hidden="false" customHeight="false" outlineLevel="0" collapsed="false">
      <c r="A2206" s="0" t="s">
        <v>13853</v>
      </c>
      <c r="B2206" s="0" t="s">
        <v>11086</v>
      </c>
      <c r="C2206" s="0" t="s">
        <v>605</v>
      </c>
      <c r="D2206" s="0" t="s">
        <v>193</v>
      </c>
      <c r="E2206" s="0" t="s">
        <v>194</v>
      </c>
      <c r="F2206" s="0" t="s">
        <v>606</v>
      </c>
      <c r="G2206" s="0" t="s">
        <v>391</v>
      </c>
      <c r="H2206" s="0" t="s">
        <v>197</v>
      </c>
      <c r="I2206" s="131"/>
      <c r="J2206" s="111" t="n">
        <v>1</v>
      </c>
      <c r="K2206" s="0" t="s">
        <v>1441</v>
      </c>
      <c r="L2206" s="0" t="s">
        <v>392</v>
      </c>
      <c r="M2206" s="0" t="s">
        <v>199</v>
      </c>
      <c r="O2206" s="0" t="s">
        <v>200</v>
      </c>
      <c r="Q2206" s="120" t="s">
        <v>200</v>
      </c>
      <c r="R2206" s="0" t="s">
        <v>16</v>
      </c>
      <c r="S2206" s="131" t="s">
        <v>201</v>
      </c>
      <c r="T2206" s="0" t="s">
        <v>198</v>
      </c>
      <c r="U2206" s="131" t="s">
        <v>202</v>
      </c>
      <c r="V2206" s="0" t="s">
        <v>1790</v>
      </c>
      <c r="W2206" s="110" t="s">
        <v>204</v>
      </c>
      <c r="X2206" s="130" t="n">
        <v>2003</v>
      </c>
      <c r="Y2206" s="130"/>
      <c r="Z2206" s="130" t="s">
        <v>198</v>
      </c>
      <c r="AA2206" s="122" t="s">
        <v>200</v>
      </c>
      <c r="AB2206" s="131" t="s">
        <v>1534</v>
      </c>
      <c r="AC2206" s="131" t="s">
        <v>913</v>
      </c>
      <c r="AD2206" s="130" t="n">
        <v>2003</v>
      </c>
      <c r="AE2206" s="130" t="s">
        <v>222</v>
      </c>
      <c r="AF2206" s="130"/>
      <c r="AG2206" s="130"/>
      <c r="AH2206" s="130"/>
      <c r="AI2206" s="130" t="s">
        <v>207</v>
      </c>
      <c r="AJ2206" s="130"/>
      <c r="AK2206" s="111" t="str">
        <f aca="false">(AB2206)</f>
        <v>SNK</v>
      </c>
      <c r="AM2206" s="111" t="n">
        <f aca="false">AD2206</f>
        <v>2003</v>
      </c>
      <c r="AN2206" s="130" t="s">
        <v>208</v>
      </c>
      <c r="AO2206" s="0" t="s">
        <v>609</v>
      </c>
      <c r="AP2206" s="0" t="s">
        <v>200</v>
      </c>
      <c r="AS2206" s="0" t="s">
        <v>1535</v>
      </c>
      <c r="AT2206" s="104" t="s">
        <v>433</v>
      </c>
      <c r="AU2206" s="0" t="s">
        <v>200</v>
      </c>
      <c r="AV2206" s="0" t="s">
        <v>200</v>
      </c>
      <c r="AZ2206" s="131" t="s">
        <v>13854</v>
      </c>
      <c r="BA2206" s="124" t="s">
        <v>200</v>
      </c>
      <c r="BB2206" s="0" t="s">
        <v>248</v>
      </c>
      <c r="BC2206" s="104" t="s">
        <v>13855</v>
      </c>
      <c r="BE2206" s="0" t="s">
        <v>13856</v>
      </c>
      <c r="BG2206" s="125" t="s">
        <v>200</v>
      </c>
      <c r="BH2206" s="0" t="s">
        <v>2215</v>
      </c>
      <c r="BI2206" s="112" t="s">
        <v>198</v>
      </c>
      <c r="BJ2206" s="126" t="s">
        <v>200</v>
      </c>
      <c r="BK2206" s="131" t="s">
        <v>1284</v>
      </c>
      <c r="BL2206" s="112" t="n">
        <v>4</v>
      </c>
      <c r="BM2206" s="112" t="s">
        <v>66</v>
      </c>
      <c r="BN2206" s="112" t="s">
        <v>66</v>
      </c>
      <c r="BO2206" s="111" t="n">
        <v>20</v>
      </c>
      <c r="BP2206" s="125" t="s">
        <v>200</v>
      </c>
      <c r="BQ2206" s="127" t="s">
        <v>216</v>
      </c>
    </row>
    <row r="2207" customFormat="false" ht="13.8" hidden="false" customHeight="false" outlineLevel="0" collapsed="false">
      <c r="A2207" s="0" t="s">
        <v>13857</v>
      </c>
      <c r="B2207" s="0" t="s">
        <v>11086</v>
      </c>
      <c r="C2207" s="0" t="s">
        <v>234</v>
      </c>
      <c r="D2207" s="0" t="s">
        <v>193</v>
      </c>
      <c r="E2207" s="0" t="s">
        <v>194</v>
      </c>
      <c r="F2207" s="0" t="s">
        <v>195</v>
      </c>
      <c r="G2207" s="0" t="s">
        <v>196</v>
      </c>
      <c r="H2207" s="0" t="s">
        <v>400</v>
      </c>
      <c r="I2207" s="131" t="s">
        <v>401</v>
      </c>
      <c r="J2207" s="111" t="n">
        <v>1</v>
      </c>
      <c r="K2207" s="0" t="s">
        <v>1441</v>
      </c>
      <c r="L2207" s="0" t="s">
        <v>392</v>
      </c>
      <c r="M2207" s="0" t="s">
        <v>274</v>
      </c>
      <c r="O2207" s="0" t="s">
        <v>237</v>
      </c>
      <c r="Q2207" s="120" t="s">
        <v>200</v>
      </c>
      <c r="R2207" s="0" t="s">
        <v>16</v>
      </c>
      <c r="S2207" s="131" t="s">
        <v>201</v>
      </c>
      <c r="T2207" s="0" t="s">
        <v>198</v>
      </c>
      <c r="U2207" s="131" t="s">
        <v>202</v>
      </c>
      <c r="V2207" s="0" t="s">
        <v>1790</v>
      </c>
      <c r="W2207" s="110" t="s">
        <v>204</v>
      </c>
      <c r="X2207" s="130" t="n">
        <v>2004</v>
      </c>
      <c r="Y2207" s="130"/>
      <c r="Z2207" s="130" t="s">
        <v>198</v>
      </c>
      <c r="AA2207" s="122" t="s">
        <v>200</v>
      </c>
      <c r="AB2207" s="131" t="s">
        <v>13684</v>
      </c>
      <c r="AC2207" s="131" t="s">
        <v>9448</v>
      </c>
      <c r="AD2207" s="130" t="n">
        <v>2004</v>
      </c>
      <c r="AE2207" s="130" t="s">
        <v>222</v>
      </c>
      <c r="AF2207" s="130"/>
      <c r="AG2207" s="130"/>
      <c r="AH2207" s="111" t="s">
        <v>799</v>
      </c>
      <c r="AI2207" s="130" t="s">
        <v>207</v>
      </c>
      <c r="AJ2207" s="130"/>
      <c r="AK2207" s="111" t="str">
        <f aca="false">(AB2207)</f>
        <v>Flagship</v>
      </c>
      <c r="AM2207" s="111" t="n">
        <f aca="false">AD2207</f>
        <v>2004</v>
      </c>
      <c r="AN2207" s="130" t="s">
        <v>208</v>
      </c>
      <c r="AO2207" s="131"/>
      <c r="AS2207" s="0" t="s">
        <v>9524</v>
      </c>
      <c r="AT2207" s="0" t="s">
        <v>373</v>
      </c>
      <c r="AU2207" s="0" t="s">
        <v>434</v>
      </c>
      <c r="AV2207" s="0" t="s">
        <v>200</v>
      </c>
      <c r="AZ2207" s="131" t="s">
        <v>13858</v>
      </c>
      <c r="BA2207" s="124" t="s">
        <v>200</v>
      </c>
      <c r="BB2207" s="0" t="s">
        <v>462</v>
      </c>
      <c r="BC2207" s="104" t="s">
        <v>13859</v>
      </c>
      <c r="BD2207" s="0" t="s">
        <v>13860</v>
      </c>
      <c r="BE2207" s="0" t="s">
        <v>13861</v>
      </c>
      <c r="BG2207" s="125" t="s">
        <v>200</v>
      </c>
      <c r="BH2207" s="0" t="s">
        <v>2215</v>
      </c>
      <c r="BI2207" s="112" t="s">
        <v>198</v>
      </c>
      <c r="BJ2207" s="126" t="s">
        <v>200</v>
      </c>
      <c r="BK2207" s="131" t="s">
        <v>1284</v>
      </c>
      <c r="BL2207" s="112" t="n">
        <v>4</v>
      </c>
      <c r="BM2207" s="112" t="s">
        <v>66</v>
      </c>
      <c r="BN2207" s="112" t="s">
        <v>66</v>
      </c>
      <c r="BO2207" s="111" t="n">
        <v>20</v>
      </c>
      <c r="BP2207" s="125" t="s">
        <v>200</v>
      </c>
      <c r="BQ2207" s="127" t="s">
        <v>216</v>
      </c>
    </row>
    <row r="2208" customFormat="false" ht="13.8" hidden="false" customHeight="false" outlineLevel="0" collapsed="false">
      <c r="A2208" s="0" t="s">
        <v>13862</v>
      </c>
      <c r="B2208" s="0" t="s">
        <v>11086</v>
      </c>
      <c r="C2208" s="131" t="s">
        <v>380</v>
      </c>
      <c r="D2208" s="131" t="s">
        <v>193</v>
      </c>
      <c r="E2208" s="0" t="s">
        <v>194</v>
      </c>
      <c r="F2208" s="0" t="s">
        <v>195</v>
      </c>
      <c r="G2208" s="0" t="s">
        <v>196</v>
      </c>
      <c r="H2208" s="0" t="s">
        <v>197</v>
      </c>
      <c r="I2208" s="131"/>
      <c r="J2208" s="111" t="n">
        <v>1</v>
      </c>
      <c r="K2208" s="0" t="s">
        <v>1441</v>
      </c>
      <c r="L2208" s="0" t="s">
        <v>392</v>
      </c>
      <c r="M2208" s="0" t="s">
        <v>199</v>
      </c>
      <c r="O2208" s="0" t="s">
        <v>200</v>
      </c>
      <c r="Q2208" s="120" t="s">
        <v>200</v>
      </c>
      <c r="R2208" s="0" t="s">
        <v>16</v>
      </c>
      <c r="S2208" s="131" t="s">
        <v>201</v>
      </c>
      <c r="T2208" s="0" t="s">
        <v>198</v>
      </c>
      <c r="U2208" s="131" t="s">
        <v>202</v>
      </c>
      <c r="V2208" s="0" t="s">
        <v>1790</v>
      </c>
      <c r="W2208" s="110" t="s">
        <v>204</v>
      </c>
      <c r="X2208" s="130" t="n">
        <v>2001</v>
      </c>
      <c r="Y2208" s="130"/>
      <c r="Z2208" s="130" t="s">
        <v>198</v>
      </c>
      <c r="AA2208" s="122" t="s">
        <v>200</v>
      </c>
      <c r="AB2208" s="131" t="s">
        <v>1673</v>
      </c>
      <c r="AC2208" s="131" t="s">
        <v>9448</v>
      </c>
      <c r="AD2208" s="130" t="n">
        <v>2001</v>
      </c>
      <c r="AE2208" s="130" t="s">
        <v>222</v>
      </c>
      <c r="AF2208" s="130"/>
      <c r="AG2208" s="130"/>
      <c r="AH2208" s="130"/>
      <c r="AI2208" s="130" t="s">
        <v>207</v>
      </c>
      <c r="AJ2208" s="130"/>
      <c r="AK2208" s="111" t="str">
        <f aca="false">(AB2208)</f>
        <v>Eighting</v>
      </c>
      <c r="AM2208" s="111" t="n">
        <f aca="false">AD2208</f>
        <v>2001</v>
      </c>
      <c r="AN2208" s="130" t="s">
        <v>297</v>
      </c>
      <c r="AO2208" s="131"/>
      <c r="AS2208" s="0" t="s">
        <v>200</v>
      </c>
      <c r="AV2208" s="0" t="s">
        <v>200</v>
      </c>
      <c r="AZ2208" s="131" t="s">
        <v>13863</v>
      </c>
      <c r="BA2208" s="124" t="s">
        <v>200</v>
      </c>
      <c r="BB2208" s="0" t="s">
        <v>248</v>
      </c>
      <c r="BC2208" s="104" t="s">
        <v>13864</v>
      </c>
      <c r="BE2208" s="0" t="s">
        <v>13865</v>
      </c>
      <c r="BF2208" s="0" t="s">
        <v>13866</v>
      </c>
      <c r="BG2208" s="125" t="s">
        <v>200</v>
      </c>
      <c r="BH2208" s="0" t="s">
        <v>13727</v>
      </c>
      <c r="BI2208" s="112" t="s">
        <v>198</v>
      </c>
      <c r="BJ2208" s="126" t="s">
        <v>200</v>
      </c>
      <c r="BK2208" s="0" t="s">
        <v>2069</v>
      </c>
      <c r="BL2208" s="112" t="n">
        <v>4</v>
      </c>
      <c r="BM2208" s="112" t="s">
        <v>66</v>
      </c>
      <c r="BN2208" s="112" t="s">
        <v>66</v>
      </c>
      <c r="BO2208" s="111" t="n">
        <v>20</v>
      </c>
      <c r="BP2208" s="125" t="s">
        <v>200</v>
      </c>
      <c r="BQ2208" s="127" t="s">
        <v>216</v>
      </c>
    </row>
    <row r="2209" customFormat="false" ht="13.8" hidden="false" customHeight="false" outlineLevel="0" collapsed="false">
      <c r="A2209" s="0" t="s">
        <v>13867</v>
      </c>
      <c r="B2209" s="0" t="s">
        <v>11086</v>
      </c>
      <c r="C2209" s="0" t="s">
        <v>234</v>
      </c>
      <c r="D2209" s="0" t="s">
        <v>193</v>
      </c>
      <c r="E2209" s="0" t="s">
        <v>194</v>
      </c>
      <c r="F2209" s="0" t="s">
        <v>195</v>
      </c>
      <c r="G2209" s="0" t="s">
        <v>196</v>
      </c>
      <c r="H2209" s="0" t="s">
        <v>197</v>
      </c>
      <c r="I2209" s="131"/>
      <c r="J2209" s="130" t="n">
        <v>1</v>
      </c>
      <c r="K2209" s="131" t="s">
        <v>198</v>
      </c>
      <c r="L2209" s="0" t="s">
        <v>198</v>
      </c>
      <c r="M2209" s="0" t="s">
        <v>199</v>
      </c>
      <c r="O2209" s="0" t="s">
        <v>200</v>
      </c>
      <c r="Q2209" s="120" t="s">
        <v>200</v>
      </c>
      <c r="R2209" s="0" t="s">
        <v>16</v>
      </c>
      <c r="S2209" s="131" t="s">
        <v>201</v>
      </c>
      <c r="T2209" s="0" t="s">
        <v>198</v>
      </c>
      <c r="U2209" s="131" t="s">
        <v>202</v>
      </c>
      <c r="V2209" s="0" t="s">
        <v>1790</v>
      </c>
      <c r="W2209" s="110" t="s">
        <v>204</v>
      </c>
      <c r="X2209" s="130" t="n">
        <v>2001</v>
      </c>
      <c r="Y2209" s="130"/>
      <c r="Z2209" s="130" t="s">
        <v>198</v>
      </c>
      <c r="AA2209" s="122" t="s">
        <v>200</v>
      </c>
      <c r="AB2209" s="131" t="s">
        <v>13868</v>
      </c>
      <c r="AC2209" s="131" t="s">
        <v>13527</v>
      </c>
      <c r="AD2209" s="130" t="n">
        <v>2001</v>
      </c>
      <c r="AE2209" s="130" t="s">
        <v>222</v>
      </c>
      <c r="AF2209" s="130"/>
      <c r="AG2209" s="130"/>
      <c r="AH2209" s="130"/>
      <c r="AI2209" s="130" t="s">
        <v>207</v>
      </c>
      <c r="AJ2209" s="130"/>
      <c r="AK2209" s="111" t="str">
        <f aca="false">(AB2209)</f>
        <v>RFX interactive</v>
      </c>
      <c r="AM2209" s="111" t="n">
        <f aca="false">AD2209</f>
        <v>2001</v>
      </c>
      <c r="AN2209" s="130" t="s">
        <v>510</v>
      </c>
      <c r="AO2209" s="131"/>
      <c r="AS2209" s="0" t="s">
        <v>200</v>
      </c>
      <c r="AT2209" s="0" t="s">
        <v>266</v>
      </c>
      <c r="AV2209" s="0" t="s">
        <v>200</v>
      </c>
      <c r="AZ2209" s="131" t="s">
        <v>13869</v>
      </c>
      <c r="BA2209" s="124" t="s">
        <v>200</v>
      </c>
      <c r="BB2209" s="0" t="s">
        <v>210</v>
      </c>
      <c r="BC2209" s="104" t="s">
        <v>3134</v>
      </c>
      <c r="BD2209" s="0" t="s">
        <v>13870</v>
      </c>
      <c r="BE2209" s="0" t="s">
        <v>3113</v>
      </c>
      <c r="BG2209" s="125" t="s">
        <v>200</v>
      </c>
      <c r="BH2209" s="0" t="s">
        <v>466</v>
      </c>
      <c r="BI2209" s="112" t="n">
        <v>5450270005581</v>
      </c>
      <c r="BJ2209" s="126" t="s">
        <v>200</v>
      </c>
      <c r="BK2209" s="131" t="s">
        <v>215</v>
      </c>
      <c r="BL2209" s="112" t="n">
        <v>4</v>
      </c>
      <c r="BM2209" s="112" t="n">
        <v>4</v>
      </c>
      <c r="BN2209" s="112" t="n">
        <v>4</v>
      </c>
      <c r="BO2209" s="111" t="n">
        <v>20</v>
      </c>
      <c r="BP2209" s="125" t="s">
        <v>200</v>
      </c>
      <c r="BQ2209" s="127" t="s">
        <v>216</v>
      </c>
    </row>
    <row r="2210" customFormat="false" ht="13.8" hidden="false" customHeight="false" outlineLevel="0" collapsed="false">
      <c r="A2210" s="0" t="s">
        <v>13871</v>
      </c>
      <c r="B2210" s="0" t="s">
        <v>11086</v>
      </c>
      <c r="C2210" s="131" t="s">
        <v>380</v>
      </c>
      <c r="D2210" s="131" t="s">
        <v>193</v>
      </c>
      <c r="E2210" s="0" t="s">
        <v>194</v>
      </c>
      <c r="F2210" s="0" t="s">
        <v>195</v>
      </c>
      <c r="G2210" s="0" t="s">
        <v>196</v>
      </c>
      <c r="H2210" s="0" t="s">
        <v>219</v>
      </c>
      <c r="I2210" s="131"/>
      <c r="J2210" s="130" t="n">
        <v>1</v>
      </c>
      <c r="K2210" s="131" t="s">
        <v>198</v>
      </c>
      <c r="L2210" s="0" t="s">
        <v>198</v>
      </c>
      <c r="M2210" s="0" t="s">
        <v>199</v>
      </c>
      <c r="O2210" s="0" t="s">
        <v>200</v>
      </c>
      <c r="Q2210" s="120" t="s">
        <v>200</v>
      </c>
      <c r="R2210" s="0" t="s">
        <v>16</v>
      </c>
      <c r="S2210" s="131" t="s">
        <v>698</v>
      </c>
      <c r="T2210" s="0" t="s">
        <v>198</v>
      </c>
      <c r="U2210" s="131" t="s">
        <v>202</v>
      </c>
      <c r="V2210" s="0" t="s">
        <v>1790</v>
      </c>
      <c r="W2210" s="110" t="s">
        <v>204</v>
      </c>
      <c r="X2210" s="130" t="n">
        <v>2003</v>
      </c>
      <c r="Y2210" s="130"/>
      <c r="Z2210" s="130" t="s">
        <v>221</v>
      </c>
      <c r="AA2210" s="122" t="s">
        <v>200</v>
      </c>
      <c r="AB2210" s="0" t="s">
        <v>983</v>
      </c>
      <c r="AC2210" s="131" t="s">
        <v>13509</v>
      </c>
      <c r="AD2210" s="130" t="n">
        <v>2003</v>
      </c>
      <c r="AE2210" s="130" t="s">
        <v>198</v>
      </c>
      <c r="AF2210" s="130"/>
      <c r="AG2210" s="130"/>
      <c r="AH2210" s="130"/>
      <c r="AI2210" s="130" t="s">
        <v>294</v>
      </c>
      <c r="AJ2210" s="130" t="s">
        <v>509</v>
      </c>
      <c r="AK2210" s="131" t="s">
        <v>13872</v>
      </c>
      <c r="AM2210" s="111" t="n">
        <v>1992</v>
      </c>
      <c r="AN2210" s="130" t="s">
        <v>297</v>
      </c>
      <c r="AO2210" s="131"/>
      <c r="AU2210" s="0" t="s">
        <v>2059</v>
      </c>
      <c r="AV2210" s="0" t="s">
        <v>985</v>
      </c>
      <c r="AZ2210" s="131" t="s">
        <v>13873</v>
      </c>
      <c r="BA2210" s="124" t="s">
        <v>200</v>
      </c>
      <c r="BB2210" s="0" t="s">
        <v>210</v>
      </c>
      <c r="BC2210" s="104" t="s">
        <v>13874</v>
      </c>
      <c r="BD2210" s="0" t="s">
        <v>13875</v>
      </c>
      <c r="BE2210" s="0" t="s">
        <v>13876</v>
      </c>
      <c r="BG2210" s="125" t="s">
        <v>200</v>
      </c>
      <c r="BH2210" s="0" t="s">
        <v>2225</v>
      </c>
      <c r="BI2210" s="112" t="n">
        <v>20626719063</v>
      </c>
      <c r="BJ2210" s="126" t="s">
        <v>200</v>
      </c>
      <c r="BK2210" s="131" t="s">
        <v>215</v>
      </c>
      <c r="BL2210" s="112" t="n">
        <v>4</v>
      </c>
      <c r="BM2210" s="112" t="n">
        <v>4</v>
      </c>
      <c r="BN2210" s="112" t="n">
        <v>4</v>
      </c>
      <c r="BO2210" s="111" t="n">
        <v>50</v>
      </c>
      <c r="BP2210" s="125" t="s">
        <v>200</v>
      </c>
      <c r="BQ2210" s="127" t="s">
        <v>216</v>
      </c>
    </row>
    <row r="2211" customFormat="false" ht="13.8" hidden="false" customHeight="false" outlineLevel="0" collapsed="false">
      <c r="A2211" s="0" t="s">
        <v>13877</v>
      </c>
      <c r="B2211" s="0" t="s">
        <v>11086</v>
      </c>
      <c r="C2211" s="0" t="s">
        <v>234</v>
      </c>
      <c r="D2211" s="0" t="s">
        <v>193</v>
      </c>
      <c r="E2211" s="0" t="s">
        <v>194</v>
      </c>
      <c r="F2211" s="0" t="s">
        <v>195</v>
      </c>
      <c r="G2211" s="0" t="s">
        <v>196</v>
      </c>
      <c r="H2211" s="0" t="s">
        <v>838</v>
      </c>
      <c r="I2211" s="131" t="s">
        <v>401</v>
      </c>
      <c r="J2211" s="111" t="n">
        <v>1</v>
      </c>
      <c r="K2211" s="0" t="s">
        <v>1441</v>
      </c>
      <c r="L2211" s="0" t="s">
        <v>533</v>
      </c>
      <c r="M2211" s="0" t="s">
        <v>199</v>
      </c>
      <c r="O2211" s="0" t="s">
        <v>200</v>
      </c>
      <c r="Q2211" s="120" t="s">
        <v>200</v>
      </c>
      <c r="R2211" s="0" t="s">
        <v>16</v>
      </c>
      <c r="S2211" s="131" t="s">
        <v>201</v>
      </c>
      <c r="T2211" s="0" t="s">
        <v>198</v>
      </c>
      <c r="U2211" s="131" t="s">
        <v>202</v>
      </c>
      <c r="V2211" s="0" t="s">
        <v>1790</v>
      </c>
      <c r="W2211" s="110" t="s">
        <v>204</v>
      </c>
      <c r="X2211" s="130" t="n">
        <v>2003</v>
      </c>
      <c r="Y2211" s="130"/>
      <c r="Z2211" s="130" t="s">
        <v>198</v>
      </c>
      <c r="AA2211" s="122" t="s">
        <v>200</v>
      </c>
      <c r="AB2211" s="131" t="s">
        <v>543</v>
      </c>
      <c r="AC2211" s="131" t="s">
        <v>9448</v>
      </c>
      <c r="AD2211" s="130" t="n">
        <v>2003</v>
      </c>
      <c r="AE2211" s="111" t="s">
        <v>222</v>
      </c>
      <c r="AI2211" s="111" t="s">
        <v>294</v>
      </c>
      <c r="AJ2211" s="111" t="s">
        <v>737</v>
      </c>
      <c r="AK2211" s="111" t="s">
        <v>543</v>
      </c>
      <c r="AL2211" s="0" t="s">
        <v>200</v>
      </c>
      <c r="AM2211" s="111" t="n">
        <v>1992</v>
      </c>
      <c r="AN2211" s="111" t="s">
        <v>208</v>
      </c>
      <c r="AO2211" s="131"/>
      <c r="AP2211" s="0" t="s">
        <v>286</v>
      </c>
      <c r="AQ2211" s="0" t="s">
        <v>200</v>
      </c>
      <c r="AR2211" s="0" t="s">
        <v>200</v>
      </c>
      <c r="AS2211" s="0" t="s">
        <v>287</v>
      </c>
      <c r="AT2211" s="0" t="s">
        <v>1216</v>
      </c>
      <c r="AU2211" s="0" t="s">
        <v>434</v>
      </c>
      <c r="AV2211" s="0" t="s">
        <v>8602</v>
      </c>
      <c r="AZ2211" s="131" t="s">
        <v>13878</v>
      </c>
      <c r="BA2211" s="124" t="s">
        <v>200</v>
      </c>
      <c r="BB2211" s="0" t="s">
        <v>248</v>
      </c>
      <c r="BC2211" s="104" t="s">
        <v>6501</v>
      </c>
      <c r="BE2211" s="0" t="s">
        <v>13879</v>
      </c>
      <c r="BF2211" s="0" t="s">
        <v>13880</v>
      </c>
      <c r="BG2211" s="125" t="s">
        <v>200</v>
      </c>
      <c r="BH2211" s="0" t="s">
        <v>13727</v>
      </c>
      <c r="BI2211" s="112" t="s">
        <v>198</v>
      </c>
      <c r="BJ2211" s="126" t="s">
        <v>200</v>
      </c>
      <c r="BK2211" s="0" t="s">
        <v>2069</v>
      </c>
      <c r="BL2211" s="112" t="n">
        <v>4</v>
      </c>
      <c r="BM2211" s="112" t="s">
        <v>66</v>
      </c>
      <c r="BN2211" s="112" t="s">
        <v>66</v>
      </c>
      <c r="BO2211" s="111" t="n">
        <v>20</v>
      </c>
      <c r="BP2211" s="125" t="s">
        <v>200</v>
      </c>
      <c r="BQ2211" s="127" t="s">
        <v>216</v>
      </c>
    </row>
    <row r="2212" customFormat="false" ht="13.8" hidden="false" customHeight="false" outlineLevel="0" collapsed="false">
      <c r="A2212" s="0" t="s">
        <v>13881</v>
      </c>
      <c r="B2212" s="0" t="s">
        <v>11086</v>
      </c>
      <c r="C2212" s="0" t="s">
        <v>234</v>
      </c>
      <c r="D2212" s="0" t="s">
        <v>193</v>
      </c>
      <c r="E2212" s="0" t="s">
        <v>194</v>
      </c>
      <c r="F2212" s="0" t="s">
        <v>195</v>
      </c>
      <c r="G2212" s="0" t="s">
        <v>196</v>
      </c>
      <c r="H2212" s="0" t="s">
        <v>400</v>
      </c>
      <c r="I2212" s="131" t="s">
        <v>401</v>
      </c>
      <c r="J2212" s="111" t="n">
        <v>1</v>
      </c>
      <c r="K2212" s="0" t="s">
        <v>1441</v>
      </c>
      <c r="L2212" s="0" t="s">
        <v>533</v>
      </c>
      <c r="M2212" s="0" t="s">
        <v>199</v>
      </c>
      <c r="O2212" s="0" t="s">
        <v>200</v>
      </c>
      <c r="Q2212" s="120" t="s">
        <v>200</v>
      </c>
      <c r="R2212" s="0" t="s">
        <v>16</v>
      </c>
      <c r="S2212" s="131" t="s">
        <v>201</v>
      </c>
      <c r="T2212" s="0" t="s">
        <v>198</v>
      </c>
      <c r="U2212" s="131" t="s">
        <v>202</v>
      </c>
      <c r="V2212" s="0" t="s">
        <v>1790</v>
      </c>
      <c r="W2212" s="110" t="s">
        <v>204</v>
      </c>
      <c r="X2212" s="130" t="n">
        <v>2003</v>
      </c>
      <c r="Y2212" s="130"/>
      <c r="Z2212" s="130" t="s">
        <v>198</v>
      </c>
      <c r="AA2212" s="122" t="s">
        <v>200</v>
      </c>
      <c r="AB2212" s="131" t="s">
        <v>543</v>
      </c>
      <c r="AC2212" s="131" t="s">
        <v>9448</v>
      </c>
      <c r="AD2212" s="130" t="n">
        <v>2003</v>
      </c>
      <c r="AE2212" s="111" t="s">
        <v>222</v>
      </c>
      <c r="AI2212" s="111" t="s">
        <v>294</v>
      </c>
      <c r="AJ2212" s="111" t="s">
        <v>737</v>
      </c>
      <c r="AK2212" s="111" t="s">
        <v>543</v>
      </c>
      <c r="AL2212" s="0" t="s">
        <v>200</v>
      </c>
      <c r="AM2212" s="111" t="n">
        <v>1994</v>
      </c>
      <c r="AN2212" s="111" t="s">
        <v>208</v>
      </c>
      <c r="AO2212" s="131"/>
      <c r="AP2212" s="0" t="s">
        <v>286</v>
      </c>
      <c r="AQ2212" s="0" t="s">
        <v>200</v>
      </c>
      <c r="AR2212" s="0" t="s">
        <v>200</v>
      </c>
      <c r="AS2212" s="0" t="s">
        <v>287</v>
      </c>
      <c r="AT2212" s="0" t="s">
        <v>1216</v>
      </c>
      <c r="AU2212" s="0" t="s">
        <v>434</v>
      </c>
      <c r="AV2212" s="0" t="s">
        <v>9428</v>
      </c>
      <c r="AZ2212" s="131" t="s">
        <v>13878</v>
      </c>
      <c r="BA2212" s="124" t="s">
        <v>200</v>
      </c>
      <c r="BB2212" s="0" t="s">
        <v>248</v>
      </c>
      <c r="BC2212" s="104" t="s">
        <v>6501</v>
      </c>
      <c r="BE2212" s="0" t="s">
        <v>13879</v>
      </c>
      <c r="BF2212" s="0" t="s">
        <v>13880</v>
      </c>
      <c r="BG2212" s="125" t="s">
        <v>200</v>
      </c>
      <c r="BH2212" s="0" t="s">
        <v>13727</v>
      </c>
      <c r="BI2212" s="112" t="s">
        <v>198</v>
      </c>
      <c r="BJ2212" s="126" t="s">
        <v>200</v>
      </c>
      <c r="BK2212" s="0" t="s">
        <v>2069</v>
      </c>
      <c r="BL2212" s="112" t="n">
        <v>4</v>
      </c>
      <c r="BM2212" s="112" t="s">
        <v>66</v>
      </c>
      <c r="BN2212" s="112" t="s">
        <v>66</v>
      </c>
      <c r="BO2212" s="111" t="n">
        <v>20</v>
      </c>
      <c r="BP2212" s="125" t="s">
        <v>200</v>
      </c>
      <c r="BQ2212" s="127" t="s">
        <v>216</v>
      </c>
    </row>
    <row r="2213" customFormat="false" ht="13.8" hidden="false" customHeight="false" outlineLevel="0" collapsed="false">
      <c r="A2213" s="0" t="s">
        <v>13882</v>
      </c>
      <c r="B2213" s="0" t="s">
        <v>11086</v>
      </c>
      <c r="C2213" s="0" t="s">
        <v>234</v>
      </c>
      <c r="D2213" s="0" t="s">
        <v>193</v>
      </c>
      <c r="E2213" s="0" t="s">
        <v>194</v>
      </c>
      <c r="F2213" s="0" t="s">
        <v>195</v>
      </c>
      <c r="G2213" s="0" t="s">
        <v>196</v>
      </c>
      <c r="H2213" s="0" t="s">
        <v>400</v>
      </c>
      <c r="I2213" s="131" t="s">
        <v>401</v>
      </c>
      <c r="J2213" s="111" t="n">
        <v>1</v>
      </c>
      <c r="K2213" s="0" t="s">
        <v>1441</v>
      </c>
      <c r="L2213" s="0" t="s">
        <v>533</v>
      </c>
      <c r="M2213" s="0" t="s">
        <v>199</v>
      </c>
      <c r="O2213" s="0" t="s">
        <v>200</v>
      </c>
      <c r="Q2213" s="120" t="s">
        <v>200</v>
      </c>
      <c r="R2213" s="0" t="s">
        <v>16</v>
      </c>
      <c r="S2213" s="131" t="s">
        <v>201</v>
      </c>
      <c r="T2213" s="0" t="s">
        <v>198</v>
      </c>
      <c r="U2213" s="131" t="s">
        <v>202</v>
      </c>
      <c r="V2213" s="0" t="s">
        <v>1790</v>
      </c>
      <c r="W2213" s="110" t="s">
        <v>204</v>
      </c>
      <c r="X2213" s="130" t="n">
        <v>2004</v>
      </c>
      <c r="Y2213" s="130"/>
      <c r="Z2213" s="130" t="s">
        <v>198</v>
      </c>
      <c r="AA2213" s="122" t="s">
        <v>200</v>
      </c>
      <c r="AB2213" s="131" t="s">
        <v>543</v>
      </c>
      <c r="AC2213" s="131" t="s">
        <v>9448</v>
      </c>
      <c r="AD2213" s="130" t="n">
        <v>2004</v>
      </c>
      <c r="AE2213" s="111" t="s">
        <v>222</v>
      </c>
      <c r="AI2213" s="111" t="s">
        <v>294</v>
      </c>
      <c r="AJ2213" s="111" t="s">
        <v>737</v>
      </c>
      <c r="AK2213" s="111" t="s">
        <v>543</v>
      </c>
      <c r="AL2213" s="0" t="s">
        <v>200</v>
      </c>
      <c r="AM2213" s="111" t="n">
        <v>1995</v>
      </c>
      <c r="AN2213" s="111" t="s">
        <v>208</v>
      </c>
      <c r="AO2213" s="131"/>
      <c r="AP2213" s="0" t="s">
        <v>286</v>
      </c>
      <c r="AQ2213" s="0" t="s">
        <v>200</v>
      </c>
      <c r="AR2213" s="0" t="s">
        <v>200</v>
      </c>
      <c r="AS2213" s="0" t="s">
        <v>287</v>
      </c>
      <c r="AT2213" s="0" t="s">
        <v>1216</v>
      </c>
      <c r="AU2213" s="0" t="s">
        <v>434</v>
      </c>
      <c r="AV2213" s="0" t="s">
        <v>8602</v>
      </c>
      <c r="AZ2213" s="131" t="s">
        <v>13878</v>
      </c>
      <c r="BA2213" s="124" t="s">
        <v>200</v>
      </c>
      <c r="BB2213" s="0" t="s">
        <v>248</v>
      </c>
      <c r="BC2213" s="104" t="s">
        <v>6501</v>
      </c>
      <c r="BE2213" s="0" t="s">
        <v>13879</v>
      </c>
      <c r="BF2213" s="0" t="s">
        <v>13880</v>
      </c>
      <c r="BG2213" s="125" t="s">
        <v>200</v>
      </c>
      <c r="BH2213" s="0" t="s">
        <v>13727</v>
      </c>
      <c r="BI2213" s="112" t="s">
        <v>198</v>
      </c>
      <c r="BJ2213" s="126" t="s">
        <v>200</v>
      </c>
      <c r="BK2213" s="0" t="s">
        <v>2069</v>
      </c>
      <c r="BL2213" s="112" t="n">
        <v>4</v>
      </c>
      <c r="BM2213" s="112" t="s">
        <v>66</v>
      </c>
      <c r="BN2213" s="112" t="s">
        <v>66</v>
      </c>
      <c r="BO2213" s="111" t="n">
        <v>20</v>
      </c>
      <c r="BP2213" s="125" t="s">
        <v>200</v>
      </c>
      <c r="BQ2213" s="127" t="s">
        <v>216</v>
      </c>
    </row>
    <row r="2214" customFormat="false" ht="13.8" hidden="false" customHeight="false" outlineLevel="0" collapsed="false">
      <c r="A2214" s="0" t="s">
        <v>13883</v>
      </c>
      <c r="B2214" s="0" t="s">
        <v>11086</v>
      </c>
      <c r="C2214" s="0" t="s">
        <v>234</v>
      </c>
      <c r="D2214" s="0" t="s">
        <v>193</v>
      </c>
      <c r="E2214" s="0" t="s">
        <v>194</v>
      </c>
      <c r="F2214" s="0" t="s">
        <v>314</v>
      </c>
      <c r="G2214" s="0" t="s">
        <v>391</v>
      </c>
      <c r="H2214" s="0" t="s">
        <v>838</v>
      </c>
      <c r="I2214" s="131" t="s">
        <v>401</v>
      </c>
      <c r="J2214" s="130" t="n">
        <v>1</v>
      </c>
      <c r="K2214" s="131" t="s">
        <v>198</v>
      </c>
      <c r="L2214" s="0" t="s">
        <v>198</v>
      </c>
      <c r="M2214" s="0" t="s">
        <v>199</v>
      </c>
      <c r="O2214" s="0" t="s">
        <v>200</v>
      </c>
      <c r="Q2214" s="120" t="s">
        <v>200</v>
      </c>
      <c r="R2214" s="0" t="s">
        <v>16</v>
      </c>
      <c r="S2214" s="0" t="s">
        <v>698</v>
      </c>
      <c r="T2214" s="0" t="s">
        <v>198</v>
      </c>
      <c r="U2214" s="131" t="s">
        <v>239</v>
      </c>
      <c r="V2214" s="0" t="s">
        <v>1790</v>
      </c>
      <c r="W2214" s="110" t="s">
        <v>204</v>
      </c>
      <c r="X2214" s="130" t="n">
        <v>2004</v>
      </c>
      <c r="Y2214" s="130"/>
      <c r="Z2214" s="130" t="s">
        <v>198</v>
      </c>
      <c r="AA2214" s="122" t="s">
        <v>200</v>
      </c>
      <c r="AB2214" s="131" t="s">
        <v>9448</v>
      </c>
      <c r="AC2214" s="131" t="s">
        <v>9448</v>
      </c>
      <c r="AD2214" s="130" t="n">
        <v>2004</v>
      </c>
      <c r="AE2214" s="111" t="s">
        <v>222</v>
      </c>
      <c r="AI2214" s="111" t="s">
        <v>294</v>
      </c>
      <c r="AJ2214" s="111" t="s">
        <v>295</v>
      </c>
      <c r="AK2214" s="111" t="s">
        <v>9448</v>
      </c>
      <c r="AL2214" s="0" t="s">
        <v>216</v>
      </c>
      <c r="AM2214" s="111" t="n">
        <v>1983</v>
      </c>
      <c r="AN2214" s="111" t="s">
        <v>208</v>
      </c>
      <c r="AO2214" s="131"/>
      <c r="AS2214" s="0" t="s">
        <v>9449</v>
      </c>
      <c r="AU2214" s="132" t="s">
        <v>908</v>
      </c>
      <c r="AV2214" s="0" t="s">
        <v>10199</v>
      </c>
      <c r="AW2214" s="0" t="s">
        <v>9626</v>
      </c>
      <c r="AY2214" s="132" t="s">
        <v>908</v>
      </c>
      <c r="AZ2214" s="131" t="s">
        <v>13884</v>
      </c>
      <c r="BA2214" s="124" t="s">
        <v>200</v>
      </c>
      <c r="BB2214" s="0" t="s">
        <v>210</v>
      </c>
      <c r="BC2214" s="104" t="s">
        <v>13885</v>
      </c>
      <c r="BD2214" s="0" t="s">
        <v>13886</v>
      </c>
      <c r="BE2214" s="0" t="s">
        <v>13887</v>
      </c>
      <c r="BG2214" s="125" t="s">
        <v>200</v>
      </c>
      <c r="BH2214" s="0" t="s">
        <v>253</v>
      </c>
      <c r="BI2214" s="112" t="n">
        <v>4902370509076</v>
      </c>
      <c r="BJ2214" s="126" t="s">
        <v>200</v>
      </c>
      <c r="BK2214" s="131" t="s">
        <v>215</v>
      </c>
      <c r="BL2214" s="112" t="n">
        <v>4</v>
      </c>
      <c r="BM2214" s="112" t="n">
        <v>4</v>
      </c>
      <c r="BN2214" s="112" t="n">
        <v>4</v>
      </c>
      <c r="BO2214" s="111" t="n">
        <v>20</v>
      </c>
      <c r="BP2214" s="125" t="s">
        <v>200</v>
      </c>
      <c r="BQ2214" s="127"/>
    </row>
    <row r="2215" customFormat="false" ht="13.8" hidden="false" customHeight="false" outlineLevel="0" collapsed="false">
      <c r="A2215" s="0" t="s">
        <v>13888</v>
      </c>
      <c r="B2215" s="0" t="s">
        <v>11086</v>
      </c>
      <c r="C2215" s="0" t="s">
        <v>928</v>
      </c>
      <c r="D2215" s="0" t="s">
        <v>193</v>
      </c>
      <c r="E2215" s="0" t="s">
        <v>194</v>
      </c>
      <c r="F2215" s="0" t="s">
        <v>195</v>
      </c>
      <c r="G2215" s="0" t="s">
        <v>330</v>
      </c>
      <c r="H2215" s="0" t="s">
        <v>197</v>
      </c>
      <c r="I2215" s="131"/>
      <c r="J2215" s="130" t="n">
        <v>1</v>
      </c>
      <c r="K2215" s="131" t="s">
        <v>198</v>
      </c>
      <c r="L2215" s="0" t="s">
        <v>198</v>
      </c>
      <c r="M2215" s="0" t="s">
        <v>274</v>
      </c>
      <c r="O2215" s="0" t="s">
        <v>237</v>
      </c>
      <c r="P2215" s="0" t="s">
        <v>410</v>
      </c>
      <c r="Q2215" s="120" t="s">
        <v>200</v>
      </c>
      <c r="R2215" s="0" t="s">
        <v>16</v>
      </c>
      <c r="S2215" s="131" t="s">
        <v>201</v>
      </c>
      <c r="T2215" s="0" t="s">
        <v>198</v>
      </c>
      <c r="U2215" s="131" t="s">
        <v>202</v>
      </c>
      <c r="V2215" s="0" t="s">
        <v>1790</v>
      </c>
      <c r="W2215" s="110" t="s">
        <v>204</v>
      </c>
      <c r="X2215" s="130" t="n">
        <v>2003</v>
      </c>
      <c r="Y2215" s="130" t="s">
        <v>498</v>
      </c>
      <c r="Z2215" s="130" t="s">
        <v>757</v>
      </c>
      <c r="AA2215" s="122" t="s">
        <v>200</v>
      </c>
      <c r="AB2215" s="131" t="s">
        <v>13889</v>
      </c>
      <c r="AC2215" s="131" t="s">
        <v>9448</v>
      </c>
      <c r="AD2215" s="130" t="n">
        <v>2003</v>
      </c>
      <c r="AE2215" s="130" t="s">
        <v>222</v>
      </c>
      <c r="AF2215" s="130"/>
      <c r="AG2215" s="130" t="s">
        <v>241</v>
      </c>
      <c r="AH2215" s="111" t="s">
        <v>1746</v>
      </c>
      <c r="AI2215" s="130" t="s">
        <v>207</v>
      </c>
      <c r="AJ2215" s="130"/>
      <c r="AK2215" s="111" t="str">
        <f aca="false">(AB2215)</f>
        <v>Alpha dream</v>
      </c>
      <c r="AL2215" s="0" t="s">
        <v>200</v>
      </c>
      <c r="AM2215" s="111" t="n">
        <f aca="false">AD2215</f>
        <v>2003</v>
      </c>
      <c r="AN2215" s="130" t="s">
        <v>208</v>
      </c>
      <c r="AO2215" s="131"/>
      <c r="AQ2215" s="0" t="s">
        <v>200</v>
      </c>
      <c r="AR2215" s="0" t="s">
        <v>371</v>
      </c>
      <c r="AS2215" s="0" t="s">
        <v>9449</v>
      </c>
      <c r="AV2215" s="0" t="s">
        <v>10199</v>
      </c>
      <c r="AW2215" s="0" t="s">
        <v>1092</v>
      </c>
      <c r="AZ2215" s="131" t="s">
        <v>13890</v>
      </c>
      <c r="BA2215" s="124" t="s">
        <v>200</v>
      </c>
      <c r="BB2215" s="0" t="s">
        <v>462</v>
      </c>
      <c r="BC2215" s="104" t="s">
        <v>13891</v>
      </c>
      <c r="BD2215" s="0" t="s">
        <v>3855</v>
      </c>
      <c r="BE2215" s="0" t="s">
        <v>13892</v>
      </c>
      <c r="BF2215" s="0" t="s">
        <v>200</v>
      </c>
      <c r="BG2215" s="125" t="s">
        <v>200</v>
      </c>
      <c r="BH2215" s="0" t="s">
        <v>2215</v>
      </c>
      <c r="BI2215" s="112" t="s">
        <v>198</v>
      </c>
      <c r="BJ2215" s="126" t="s">
        <v>200</v>
      </c>
      <c r="BK2215" s="131" t="s">
        <v>1284</v>
      </c>
      <c r="BL2215" s="112" t="n">
        <v>4</v>
      </c>
      <c r="BM2215" s="112" t="s">
        <v>66</v>
      </c>
      <c r="BN2215" s="112" t="s">
        <v>66</v>
      </c>
      <c r="BO2215" s="111" t="n">
        <v>20</v>
      </c>
      <c r="BP2215" s="125" t="s">
        <v>200</v>
      </c>
      <c r="BQ2215" s="127" t="s">
        <v>216</v>
      </c>
    </row>
    <row r="2216" customFormat="false" ht="13.8" hidden="false" customHeight="false" outlineLevel="0" collapsed="false">
      <c r="A2216" s="0" t="s">
        <v>13893</v>
      </c>
      <c r="B2216" s="0" t="s">
        <v>11086</v>
      </c>
      <c r="C2216" s="0" t="s">
        <v>818</v>
      </c>
      <c r="D2216" s="0" t="s">
        <v>1460</v>
      </c>
      <c r="E2216" s="0" t="s">
        <v>313</v>
      </c>
      <c r="F2216" s="0" t="s">
        <v>314</v>
      </c>
      <c r="G2216" s="0" t="s">
        <v>880</v>
      </c>
      <c r="H2216" s="0" t="s">
        <v>197</v>
      </c>
      <c r="I2216" s="131"/>
      <c r="J2216" s="111" t="n">
        <v>1</v>
      </c>
      <c r="K2216" s="0" t="s">
        <v>1441</v>
      </c>
      <c r="L2216" s="0" t="s">
        <v>392</v>
      </c>
      <c r="M2216" s="0" t="s">
        <v>199</v>
      </c>
      <c r="O2216" s="0" t="s">
        <v>200</v>
      </c>
      <c r="Q2216" s="120" t="s">
        <v>200</v>
      </c>
      <c r="R2216" s="0" t="s">
        <v>16</v>
      </c>
      <c r="S2216" s="131" t="s">
        <v>201</v>
      </c>
      <c r="T2216" s="0" t="s">
        <v>198</v>
      </c>
      <c r="U2216" s="131" t="s">
        <v>202</v>
      </c>
      <c r="V2216" s="0" t="s">
        <v>1790</v>
      </c>
      <c r="W2216" s="110" t="s">
        <v>204</v>
      </c>
      <c r="X2216" s="130" t="n">
        <v>2001</v>
      </c>
      <c r="Y2216" s="130"/>
      <c r="Z2216" s="130" t="s">
        <v>198</v>
      </c>
      <c r="AA2216" s="122" t="s">
        <v>200</v>
      </c>
      <c r="AB2216" s="131" t="s">
        <v>9666</v>
      </c>
      <c r="AC2216" s="131" t="s">
        <v>9448</v>
      </c>
      <c r="AD2216" s="130" t="n">
        <v>2001</v>
      </c>
      <c r="AE2216" s="130" t="s">
        <v>222</v>
      </c>
      <c r="AF2216" s="130"/>
      <c r="AG2216" s="111" t="s">
        <v>241</v>
      </c>
      <c r="AH2216" s="111" t="s">
        <v>1051</v>
      </c>
      <c r="AI2216" s="130" t="s">
        <v>207</v>
      </c>
      <c r="AJ2216" s="130"/>
      <c r="AK2216" s="111" t="str">
        <f aca="false">(AB2216)</f>
        <v>Intelligent system</v>
      </c>
      <c r="AM2216" s="111" t="n">
        <f aca="false">AD2216</f>
        <v>2001</v>
      </c>
      <c r="AN2216" s="130" t="s">
        <v>208</v>
      </c>
      <c r="AO2216" s="131"/>
      <c r="AS2216" s="0" t="s">
        <v>9449</v>
      </c>
      <c r="AT2216" s="0" t="s">
        <v>433</v>
      </c>
      <c r="AV2216" s="0" t="s">
        <v>10177</v>
      </c>
      <c r="AW2216" s="0" t="s">
        <v>10433</v>
      </c>
      <c r="AZ2216" s="131" t="s">
        <v>13894</v>
      </c>
      <c r="BA2216" s="124" t="s">
        <v>200</v>
      </c>
      <c r="BB2216" s="0" t="s">
        <v>210</v>
      </c>
      <c r="BC2216" s="104" t="s">
        <v>13895</v>
      </c>
      <c r="BD2216" s="0" t="s">
        <v>13896</v>
      </c>
      <c r="BE2216" s="0" t="s">
        <v>13897</v>
      </c>
      <c r="BG2216" s="125" t="s">
        <v>200</v>
      </c>
      <c r="BH2216" s="0" t="s">
        <v>2225</v>
      </c>
      <c r="BI2216" s="112" t="n">
        <v>45496731465</v>
      </c>
      <c r="BJ2216" s="126" t="s">
        <v>200</v>
      </c>
      <c r="BK2216" s="131" t="s">
        <v>215</v>
      </c>
      <c r="BL2216" s="112" t="n">
        <v>4</v>
      </c>
      <c r="BM2216" s="112" t="n">
        <v>4</v>
      </c>
      <c r="BN2216" s="112" t="n">
        <v>4</v>
      </c>
      <c r="BO2216" s="111" t="n">
        <v>20</v>
      </c>
      <c r="BP2216" s="125" t="s">
        <v>200</v>
      </c>
      <c r="BQ2216" s="127" t="s">
        <v>216</v>
      </c>
    </row>
    <row r="2217" customFormat="false" ht="13.8" hidden="false" customHeight="false" outlineLevel="0" collapsed="false">
      <c r="A2217" s="0" t="s">
        <v>13898</v>
      </c>
      <c r="B2217" s="0" t="s">
        <v>11086</v>
      </c>
      <c r="C2217" s="0" t="s">
        <v>2128</v>
      </c>
      <c r="D2217" s="0" t="s">
        <v>193</v>
      </c>
      <c r="E2217" s="0" t="s">
        <v>313</v>
      </c>
      <c r="F2217" s="0" t="s">
        <v>195</v>
      </c>
      <c r="G2217" s="0" t="s">
        <v>391</v>
      </c>
      <c r="H2217" s="0" t="s">
        <v>838</v>
      </c>
      <c r="I2217" s="131" t="s">
        <v>594</v>
      </c>
      <c r="J2217" s="111" t="n">
        <v>1</v>
      </c>
      <c r="K2217" s="0" t="s">
        <v>1441</v>
      </c>
      <c r="L2217" s="0" t="s">
        <v>392</v>
      </c>
      <c r="M2217" s="0" t="s">
        <v>274</v>
      </c>
      <c r="O2217" s="0" t="s">
        <v>200</v>
      </c>
      <c r="Q2217" s="120" t="s">
        <v>200</v>
      </c>
      <c r="R2217" s="0" t="s">
        <v>16</v>
      </c>
      <c r="S2217" s="131" t="s">
        <v>201</v>
      </c>
      <c r="T2217" s="0" t="s">
        <v>198</v>
      </c>
      <c r="U2217" s="131" t="s">
        <v>202</v>
      </c>
      <c r="V2217" s="0" t="s">
        <v>1790</v>
      </c>
      <c r="W2217" s="110" t="s">
        <v>204</v>
      </c>
      <c r="X2217" s="130" t="n">
        <v>2005</v>
      </c>
      <c r="Y2217" s="130"/>
      <c r="Z2217" s="130" t="s">
        <v>198</v>
      </c>
      <c r="AA2217" s="122" t="s">
        <v>200</v>
      </c>
      <c r="AB2217" s="131" t="s">
        <v>840</v>
      </c>
      <c r="AC2217" s="131" t="s">
        <v>9448</v>
      </c>
      <c r="AD2217" s="130" t="n">
        <v>2005</v>
      </c>
      <c r="AE2217" s="130" t="s">
        <v>222</v>
      </c>
      <c r="AF2217" s="130"/>
      <c r="AG2217" s="130"/>
      <c r="AH2217" s="130"/>
      <c r="AI2217" s="130" t="s">
        <v>207</v>
      </c>
      <c r="AJ2217" s="130"/>
      <c r="AK2217" s="111" t="str">
        <f aca="false">(AB2217)</f>
        <v>Hudson soft</v>
      </c>
      <c r="AM2217" s="111" t="n">
        <f aca="false">AD2217</f>
        <v>2005</v>
      </c>
      <c r="AN2217" s="130" t="s">
        <v>208</v>
      </c>
      <c r="AO2217" s="131"/>
      <c r="AS2217" s="0" t="s">
        <v>9449</v>
      </c>
      <c r="AT2217" s="0" t="s">
        <v>10566</v>
      </c>
      <c r="AU2217" s="0" t="s">
        <v>200</v>
      </c>
      <c r="AV2217" s="0" t="s">
        <v>200</v>
      </c>
      <c r="AZ2217" s="131" t="s">
        <v>13899</v>
      </c>
      <c r="BA2217" s="124" t="s">
        <v>200</v>
      </c>
      <c r="BB2217" s="0" t="s">
        <v>462</v>
      </c>
      <c r="BC2217" s="104" t="s">
        <v>13900</v>
      </c>
      <c r="BE2217" s="0" t="s">
        <v>13901</v>
      </c>
      <c r="BG2217" s="125" t="s">
        <v>200</v>
      </c>
      <c r="BH2217" s="0" t="s">
        <v>2215</v>
      </c>
      <c r="BI2217" s="112" t="s">
        <v>198</v>
      </c>
      <c r="BJ2217" s="126" t="s">
        <v>200</v>
      </c>
      <c r="BK2217" s="131" t="s">
        <v>1284</v>
      </c>
      <c r="BL2217" s="112" t="n">
        <v>4</v>
      </c>
      <c r="BM2217" s="112" t="s">
        <v>66</v>
      </c>
      <c r="BN2217" s="112" t="s">
        <v>66</v>
      </c>
      <c r="BO2217" s="111" t="n">
        <v>20</v>
      </c>
      <c r="BP2217" s="125" t="s">
        <v>200</v>
      </c>
      <c r="BQ2217" s="127" t="s">
        <v>216</v>
      </c>
    </row>
    <row r="2218" customFormat="false" ht="13.8" hidden="false" customHeight="false" outlineLevel="0" collapsed="false">
      <c r="A2218" s="0" t="s">
        <v>13902</v>
      </c>
      <c r="B2218" s="0" t="s">
        <v>11086</v>
      </c>
      <c r="C2218" s="0" t="s">
        <v>2050</v>
      </c>
      <c r="D2218" s="0" t="s">
        <v>193</v>
      </c>
      <c r="E2218" s="0" t="s">
        <v>194</v>
      </c>
      <c r="F2218" s="0" t="s">
        <v>195</v>
      </c>
      <c r="G2218" s="0" t="s">
        <v>424</v>
      </c>
      <c r="H2218" s="0" t="s">
        <v>197</v>
      </c>
      <c r="I2218" s="131"/>
      <c r="J2218" s="111" t="n">
        <v>1</v>
      </c>
      <c r="K2218" s="0" t="s">
        <v>1441</v>
      </c>
      <c r="L2218" s="0" t="s">
        <v>392</v>
      </c>
      <c r="M2218" s="0" t="s">
        <v>199</v>
      </c>
      <c r="O2218" s="0" t="s">
        <v>200</v>
      </c>
      <c r="Q2218" s="120" t="s">
        <v>200</v>
      </c>
      <c r="R2218" s="0" t="s">
        <v>16</v>
      </c>
      <c r="S2218" s="131" t="s">
        <v>201</v>
      </c>
      <c r="T2218" s="0" t="s">
        <v>198</v>
      </c>
      <c r="U2218" s="131" t="s">
        <v>202</v>
      </c>
      <c r="V2218" s="0" t="s">
        <v>1790</v>
      </c>
      <c r="W2218" s="110" t="s">
        <v>204</v>
      </c>
      <c r="X2218" s="130" t="n">
        <v>2005</v>
      </c>
      <c r="Y2218" s="130"/>
      <c r="Z2218" s="130" t="s">
        <v>198</v>
      </c>
      <c r="AA2218" s="122" t="s">
        <v>200</v>
      </c>
      <c r="AB2218" s="131" t="s">
        <v>996</v>
      </c>
      <c r="AC2218" s="131" t="s">
        <v>9448</v>
      </c>
      <c r="AD2218" s="130" t="n">
        <v>2005</v>
      </c>
      <c r="AE2218" s="130" t="s">
        <v>222</v>
      </c>
      <c r="AF2218" s="130"/>
      <c r="AG2218" s="130"/>
      <c r="AH2218" s="130"/>
      <c r="AI2218" s="130" t="s">
        <v>207</v>
      </c>
      <c r="AJ2218" s="130"/>
      <c r="AK2218" s="111" t="str">
        <f aca="false">(AB2218)</f>
        <v>Camelot software</v>
      </c>
      <c r="AM2218" s="111" t="n">
        <f aca="false">AD2218</f>
        <v>2005</v>
      </c>
      <c r="AN2218" s="130" t="s">
        <v>208</v>
      </c>
      <c r="AO2218" s="131"/>
      <c r="AS2218" s="0" t="s">
        <v>9449</v>
      </c>
      <c r="AT2218" s="0" t="s">
        <v>433</v>
      </c>
      <c r="AV2218" s="0" t="s">
        <v>200</v>
      </c>
      <c r="AZ2218" s="131" t="s">
        <v>13903</v>
      </c>
      <c r="BA2218" s="124" t="s">
        <v>200</v>
      </c>
      <c r="BB2218" s="0" t="s">
        <v>248</v>
      </c>
      <c r="BC2218" s="104" t="s">
        <v>13904</v>
      </c>
      <c r="BD2218" s="0" t="s">
        <v>13905</v>
      </c>
      <c r="BE2218" s="0" t="s">
        <v>13906</v>
      </c>
      <c r="BF2218" s="0" t="s">
        <v>13907</v>
      </c>
      <c r="BG2218" s="125" t="s">
        <v>200</v>
      </c>
      <c r="BH2218" s="0" t="s">
        <v>2225</v>
      </c>
      <c r="BI2218" s="112" t="n">
        <v>45496734398</v>
      </c>
      <c r="BJ2218" s="126" t="s">
        <v>200</v>
      </c>
      <c r="BK2218" s="131" t="s">
        <v>215</v>
      </c>
      <c r="BL2218" s="112" t="n">
        <v>4</v>
      </c>
      <c r="BM2218" s="112" t="n">
        <v>4</v>
      </c>
      <c r="BN2218" s="112" t="n">
        <v>4</v>
      </c>
      <c r="BO2218" s="111" t="n">
        <v>20</v>
      </c>
      <c r="BP2218" s="125" t="s">
        <v>200</v>
      </c>
      <c r="BQ2218" s="127" t="s">
        <v>216</v>
      </c>
    </row>
    <row r="2219" customFormat="false" ht="13.8" hidden="false" customHeight="false" outlineLevel="0" collapsed="false">
      <c r="A2219" s="0" t="s">
        <v>13908</v>
      </c>
      <c r="B2219" s="0" t="s">
        <v>11086</v>
      </c>
      <c r="C2219" s="131" t="s">
        <v>380</v>
      </c>
      <c r="D2219" s="131" t="s">
        <v>193</v>
      </c>
      <c r="E2219" s="0" t="s">
        <v>194</v>
      </c>
      <c r="F2219" s="0" t="s">
        <v>195</v>
      </c>
      <c r="G2219" s="0" t="s">
        <v>196</v>
      </c>
      <c r="H2219" s="0" t="s">
        <v>197</v>
      </c>
      <c r="I2219" s="131"/>
      <c r="J2219" s="130" t="n">
        <v>1</v>
      </c>
      <c r="K2219" s="131" t="s">
        <v>198</v>
      </c>
      <c r="L2219" s="0" t="s">
        <v>198</v>
      </c>
      <c r="M2219" s="0" t="s">
        <v>199</v>
      </c>
      <c r="O2219" s="0" t="s">
        <v>200</v>
      </c>
      <c r="Q2219" s="120" t="s">
        <v>200</v>
      </c>
      <c r="R2219" s="0" t="s">
        <v>16</v>
      </c>
      <c r="S2219" s="131" t="s">
        <v>201</v>
      </c>
      <c r="T2219" s="0" t="s">
        <v>198</v>
      </c>
      <c r="U2219" s="131" t="s">
        <v>202</v>
      </c>
      <c r="V2219" s="0" t="s">
        <v>1790</v>
      </c>
      <c r="W2219" s="110" t="s">
        <v>204</v>
      </c>
      <c r="X2219" s="130" t="n">
        <v>2004</v>
      </c>
      <c r="Y2219" s="130" t="s">
        <v>498</v>
      </c>
      <c r="Z2219" s="130" t="s">
        <v>198</v>
      </c>
      <c r="AA2219" s="122" t="s">
        <v>200</v>
      </c>
      <c r="AB2219" s="0" t="s">
        <v>10211</v>
      </c>
      <c r="AC2219" s="131" t="s">
        <v>9448</v>
      </c>
      <c r="AD2219" s="130" t="n">
        <v>2004</v>
      </c>
      <c r="AE2219" s="130" t="s">
        <v>222</v>
      </c>
      <c r="AF2219" s="130"/>
      <c r="AG2219" s="130"/>
      <c r="AH2219" s="130" t="s">
        <v>799</v>
      </c>
      <c r="AI2219" s="130" t="s">
        <v>207</v>
      </c>
      <c r="AJ2219" s="130"/>
      <c r="AK2219" s="111" t="str">
        <f aca="false">(AB2219)</f>
        <v>Nintendo – software technology</v>
      </c>
      <c r="AM2219" s="111" t="n">
        <f aca="false">AD2219</f>
        <v>2004</v>
      </c>
      <c r="AN2219" s="130" t="s">
        <v>297</v>
      </c>
      <c r="AO2219" s="131"/>
      <c r="AS2219" s="0" t="s">
        <v>13909</v>
      </c>
      <c r="AT2219" s="0" t="s">
        <v>200</v>
      </c>
      <c r="AU2219" s="0" t="s">
        <v>200</v>
      </c>
      <c r="AV2219" s="0" t="s">
        <v>200</v>
      </c>
      <c r="AZ2219" s="131" t="s">
        <v>13910</v>
      </c>
      <c r="BA2219" s="124" t="s">
        <v>200</v>
      </c>
      <c r="BB2219" s="0" t="s">
        <v>248</v>
      </c>
      <c r="BC2219" s="104" t="s">
        <v>13911</v>
      </c>
      <c r="BD2219" s="0" t="s">
        <v>13912</v>
      </c>
      <c r="BE2219" s="0" t="s">
        <v>13913</v>
      </c>
      <c r="BG2219" s="125" t="s">
        <v>200</v>
      </c>
      <c r="BH2219" s="0" t="s">
        <v>2215</v>
      </c>
      <c r="BI2219" s="112" t="s">
        <v>198</v>
      </c>
      <c r="BJ2219" s="126" t="s">
        <v>200</v>
      </c>
      <c r="BK2219" s="131" t="s">
        <v>1284</v>
      </c>
      <c r="BL2219" s="112" t="n">
        <v>4</v>
      </c>
      <c r="BM2219" s="112" t="s">
        <v>66</v>
      </c>
      <c r="BN2219" s="112" t="s">
        <v>66</v>
      </c>
      <c r="BO2219" s="111" t="n">
        <v>20</v>
      </c>
      <c r="BP2219" s="125" t="s">
        <v>200</v>
      </c>
      <c r="BQ2219" s="127" t="s">
        <v>216</v>
      </c>
    </row>
    <row r="2220" customFormat="false" ht="13.8" hidden="false" customHeight="false" outlineLevel="0" collapsed="false">
      <c r="A2220" s="0" t="s">
        <v>13914</v>
      </c>
      <c r="B2220" s="0" t="s">
        <v>11086</v>
      </c>
      <c r="C2220" s="0" t="s">
        <v>390</v>
      </c>
      <c r="D2220" s="0" t="s">
        <v>312</v>
      </c>
      <c r="E2220" s="0" t="s">
        <v>194</v>
      </c>
      <c r="F2220" s="0" t="s">
        <v>195</v>
      </c>
      <c r="G2220" s="0" t="s">
        <v>196</v>
      </c>
      <c r="H2220" s="0" t="s">
        <v>219</v>
      </c>
      <c r="I2220" s="131"/>
      <c r="J2220" s="130" t="n">
        <v>1</v>
      </c>
      <c r="K2220" s="131" t="s">
        <v>198</v>
      </c>
      <c r="L2220" s="0" t="s">
        <v>198</v>
      </c>
      <c r="M2220" s="0" t="s">
        <v>199</v>
      </c>
      <c r="O2220" s="0" t="s">
        <v>200</v>
      </c>
      <c r="Q2220" s="120" t="s">
        <v>200</v>
      </c>
      <c r="R2220" s="0" t="s">
        <v>16</v>
      </c>
      <c r="S2220" s="131" t="s">
        <v>201</v>
      </c>
      <c r="T2220" s="0" t="s">
        <v>198</v>
      </c>
      <c r="U2220" s="131" t="s">
        <v>202</v>
      </c>
      <c r="V2220" s="0" t="s">
        <v>1790</v>
      </c>
      <c r="W2220" s="110" t="s">
        <v>204</v>
      </c>
      <c r="X2220" s="130" t="n">
        <v>2001</v>
      </c>
      <c r="Y2220" s="130"/>
      <c r="Z2220" s="130" t="s">
        <v>221</v>
      </c>
      <c r="AA2220" s="122" t="s">
        <v>200</v>
      </c>
      <c r="AB2220" s="131" t="s">
        <v>13915</v>
      </c>
      <c r="AC2220" s="131" t="s">
        <v>9830</v>
      </c>
      <c r="AD2220" s="130" t="n">
        <v>2001</v>
      </c>
      <c r="AE2220" s="130" t="s">
        <v>222</v>
      </c>
      <c r="AF2220" s="130"/>
      <c r="AG2220" s="130"/>
      <c r="AH2220" s="130"/>
      <c r="AI2220" s="130" t="s">
        <v>207</v>
      </c>
      <c r="AJ2220" s="130"/>
      <c r="AK2220" s="111" t="str">
        <f aca="false">(AB2220)</f>
        <v>Will</v>
      </c>
      <c r="AM2220" s="111" t="n">
        <f aca="false">AD2220</f>
        <v>2001</v>
      </c>
      <c r="AN2220" s="130" t="s">
        <v>208</v>
      </c>
      <c r="AO2220" s="131"/>
      <c r="AS2220" s="0" t="s">
        <v>200</v>
      </c>
      <c r="AU2220" s="0" t="s">
        <v>267</v>
      </c>
      <c r="AV2220" s="0" t="s">
        <v>200</v>
      </c>
      <c r="AZ2220" s="131" t="s">
        <v>13916</v>
      </c>
      <c r="BA2220" s="124" t="s">
        <v>200</v>
      </c>
      <c r="BB2220" s="0" t="s">
        <v>210</v>
      </c>
      <c r="BC2220" s="104" t="s">
        <v>13917</v>
      </c>
      <c r="BD2220" s="0" t="s">
        <v>13918</v>
      </c>
      <c r="BE2220" s="0" t="s">
        <v>13919</v>
      </c>
      <c r="BF2220" s="0" t="s">
        <v>13920</v>
      </c>
      <c r="BG2220" s="125" t="s">
        <v>200</v>
      </c>
      <c r="BH2220" s="0" t="s">
        <v>2225</v>
      </c>
      <c r="BI2220" s="112" t="n">
        <v>4906571225445</v>
      </c>
      <c r="BJ2220" s="126" t="s">
        <v>200</v>
      </c>
      <c r="BK2220" s="131" t="s">
        <v>215</v>
      </c>
      <c r="BL2220" s="112" t="n">
        <v>4</v>
      </c>
      <c r="BM2220" s="112" t="n">
        <v>4</v>
      </c>
      <c r="BN2220" s="112" t="n">
        <v>4</v>
      </c>
      <c r="BO2220" s="111" t="n">
        <v>20</v>
      </c>
      <c r="BP2220" s="125" t="s">
        <v>200</v>
      </c>
      <c r="BQ2220" s="127" t="s">
        <v>216</v>
      </c>
    </row>
    <row r="2221" customFormat="false" ht="13.8" hidden="false" customHeight="false" outlineLevel="0" collapsed="false">
      <c r="A2221" s="0" t="s">
        <v>13921</v>
      </c>
      <c r="B2221" s="0" t="s">
        <v>11086</v>
      </c>
      <c r="C2221" s="0" t="s">
        <v>965</v>
      </c>
      <c r="D2221" s="0" t="s">
        <v>193</v>
      </c>
      <c r="E2221" s="0" t="s">
        <v>194</v>
      </c>
      <c r="F2221" s="0" t="s">
        <v>195</v>
      </c>
      <c r="G2221" s="0" t="s">
        <v>196</v>
      </c>
      <c r="H2221" s="0" t="s">
        <v>197</v>
      </c>
      <c r="I2221" s="131"/>
      <c r="J2221" s="130" t="n">
        <v>1</v>
      </c>
      <c r="K2221" s="131" t="s">
        <v>198</v>
      </c>
      <c r="L2221" s="0" t="s">
        <v>198</v>
      </c>
      <c r="M2221" s="0" t="s">
        <v>199</v>
      </c>
      <c r="O2221" s="0" t="s">
        <v>200</v>
      </c>
      <c r="Q2221" s="120" t="s">
        <v>200</v>
      </c>
      <c r="R2221" s="0" t="s">
        <v>16</v>
      </c>
      <c r="S2221" s="131" t="s">
        <v>201</v>
      </c>
      <c r="T2221" s="0" t="s">
        <v>198</v>
      </c>
      <c r="U2221" s="131" t="s">
        <v>202</v>
      </c>
      <c r="V2221" s="0" t="s">
        <v>1790</v>
      </c>
      <c r="W2221" s="110" t="s">
        <v>204</v>
      </c>
      <c r="X2221" s="130" t="n">
        <v>2004</v>
      </c>
      <c r="Y2221" s="130"/>
      <c r="Z2221" s="130" t="s">
        <v>198</v>
      </c>
      <c r="AA2221" s="122" t="s">
        <v>200</v>
      </c>
      <c r="AB2221" s="131" t="s">
        <v>1534</v>
      </c>
      <c r="AC2221" s="131" t="s">
        <v>3523</v>
      </c>
      <c r="AD2221" s="130" t="n">
        <v>2004</v>
      </c>
      <c r="AE2221" s="130" t="s">
        <v>222</v>
      </c>
      <c r="AF2221" s="130"/>
      <c r="AG2221" s="130"/>
      <c r="AH2221" s="130"/>
      <c r="AI2221" s="130" t="s">
        <v>207</v>
      </c>
      <c r="AJ2221" s="130"/>
      <c r="AK2221" s="111" t="str">
        <f aca="false">(AB2221)</f>
        <v>SNK</v>
      </c>
      <c r="AM2221" s="111" t="n">
        <f aca="false">AD2221</f>
        <v>2004</v>
      </c>
      <c r="AN2221" s="130" t="s">
        <v>208</v>
      </c>
      <c r="AO2221" s="131"/>
      <c r="AS2221" s="0" t="s">
        <v>6957</v>
      </c>
      <c r="AT2221" s="0" t="s">
        <v>6230</v>
      </c>
      <c r="AU2221" s="0" t="s">
        <v>299</v>
      </c>
      <c r="AV2221" s="0" t="s">
        <v>200</v>
      </c>
      <c r="AZ2221" s="131" t="s">
        <v>13922</v>
      </c>
      <c r="BA2221" s="124" t="s">
        <v>200</v>
      </c>
      <c r="BB2221" s="0" t="s">
        <v>210</v>
      </c>
      <c r="BC2221" s="104" t="s">
        <v>13923</v>
      </c>
      <c r="BE2221" s="0" t="s">
        <v>13924</v>
      </c>
      <c r="BF2221" s="0" t="s">
        <v>200</v>
      </c>
      <c r="BG2221" s="125" t="s">
        <v>200</v>
      </c>
      <c r="BH2221" s="0" t="s">
        <v>466</v>
      </c>
      <c r="BI2221" s="112" t="n">
        <v>5060050940133</v>
      </c>
      <c r="BJ2221" s="126" t="s">
        <v>200</v>
      </c>
      <c r="BK2221" s="131" t="s">
        <v>215</v>
      </c>
      <c r="BL2221" s="112" t="n">
        <v>4</v>
      </c>
      <c r="BM2221" s="112" t="n">
        <v>4</v>
      </c>
      <c r="BN2221" s="112" t="n">
        <v>4</v>
      </c>
      <c r="BO2221" s="111" t="n">
        <v>80</v>
      </c>
      <c r="BP2221" s="125" t="s">
        <v>200</v>
      </c>
      <c r="BQ2221" s="127" t="s">
        <v>216</v>
      </c>
    </row>
    <row r="2222" customFormat="false" ht="13.8" hidden="false" customHeight="false" outlineLevel="0" collapsed="false">
      <c r="A2222" s="0" t="s">
        <v>13925</v>
      </c>
      <c r="B2222" s="0" t="s">
        <v>11086</v>
      </c>
      <c r="C2222" s="131" t="s">
        <v>2304</v>
      </c>
      <c r="D2222" s="131" t="s">
        <v>193</v>
      </c>
      <c r="E2222" s="0" t="s">
        <v>194</v>
      </c>
      <c r="F2222" s="0" t="s">
        <v>399</v>
      </c>
      <c r="G2222" s="0" t="s">
        <v>330</v>
      </c>
      <c r="H2222" s="0" t="s">
        <v>197</v>
      </c>
      <c r="I2222" s="131"/>
      <c r="J2222" s="130" t="n">
        <v>1</v>
      </c>
      <c r="K2222" s="131" t="s">
        <v>198</v>
      </c>
      <c r="L2222" s="0" t="s">
        <v>198</v>
      </c>
      <c r="M2222" s="0" t="s">
        <v>199</v>
      </c>
      <c r="O2222" s="0" t="s">
        <v>200</v>
      </c>
      <c r="Q2222" s="120" t="s">
        <v>200</v>
      </c>
      <c r="R2222" s="0" t="s">
        <v>16</v>
      </c>
      <c r="S2222" s="0" t="s">
        <v>698</v>
      </c>
      <c r="T2222" s="0" t="s">
        <v>198</v>
      </c>
      <c r="U2222" s="131" t="s">
        <v>239</v>
      </c>
      <c r="V2222" s="0" t="s">
        <v>1790</v>
      </c>
      <c r="W2222" s="110" t="s">
        <v>204</v>
      </c>
      <c r="X2222" s="130" t="n">
        <v>2004</v>
      </c>
      <c r="Y2222" s="111" t="s">
        <v>240</v>
      </c>
      <c r="Z2222" s="111" t="s">
        <v>221</v>
      </c>
      <c r="AA2222" s="122" t="s">
        <v>200</v>
      </c>
      <c r="AB2222" s="131" t="s">
        <v>9448</v>
      </c>
      <c r="AC2222" s="131" t="s">
        <v>9448</v>
      </c>
      <c r="AD2222" s="130" t="s">
        <v>198</v>
      </c>
      <c r="AE2222" s="111" t="s">
        <v>222</v>
      </c>
      <c r="AI2222" s="111" t="s">
        <v>294</v>
      </c>
      <c r="AJ2222" s="111" t="s">
        <v>3493</v>
      </c>
      <c r="AK2222" s="111" t="s">
        <v>9448</v>
      </c>
      <c r="AL2222" s="0" t="s">
        <v>200</v>
      </c>
      <c r="AM2222" s="111" t="n">
        <v>1986</v>
      </c>
      <c r="AN2222" s="111" t="s">
        <v>208</v>
      </c>
      <c r="AO2222" s="131"/>
      <c r="AQ2222" s="0" t="s">
        <v>13926</v>
      </c>
      <c r="AR2222" s="0" t="s">
        <v>200</v>
      </c>
      <c r="AS2222" s="0" t="s">
        <v>10005</v>
      </c>
      <c r="AT2222" s="0" t="s">
        <v>10006</v>
      </c>
      <c r="AU2222" s="0" t="s">
        <v>1306</v>
      </c>
      <c r="AV2222" s="0" t="s">
        <v>200</v>
      </c>
      <c r="AW2222" s="0" t="s">
        <v>9661</v>
      </c>
      <c r="AZ2222" s="131" t="s">
        <v>13927</v>
      </c>
      <c r="BA2222" s="124" t="s">
        <v>200</v>
      </c>
      <c r="BB2222" s="0" t="s">
        <v>210</v>
      </c>
      <c r="BC2222" s="104" t="s">
        <v>12322</v>
      </c>
      <c r="BE2222" s="0" t="s">
        <v>13928</v>
      </c>
      <c r="BG2222" s="125" t="s">
        <v>200</v>
      </c>
      <c r="BH2222" s="0" t="s">
        <v>253</v>
      </c>
      <c r="BI2222" s="112" t="n">
        <v>4902370509526</v>
      </c>
      <c r="BJ2222" s="126" t="s">
        <v>200</v>
      </c>
      <c r="BK2222" s="131" t="s">
        <v>215</v>
      </c>
      <c r="BL2222" s="112" t="n">
        <v>4</v>
      </c>
      <c r="BM2222" s="112" t="n">
        <v>4</v>
      </c>
      <c r="BN2222" s="112" t="n">
        <v>4</v>
      </c>
      <c r="BO2222" s="111" t="n">
        <v>50</v>
      </c>
      <c r="BP2222" s="125" t="s">
        <v>200</v>
      </c>
      <c r="BQ2222" s="127" t="s">
        <v>216</v>
      </c>
    </row>
    <row r="2223" customFormat="false" ht="13.8" hidden="false" customHeight="false" outlineLevel="0" collapsed="false">
      <c r="A2223" s="0" t="s">
        <v>13929</v>
      </c>
      <c r="B2223" s="0" t="s">
        <v>11086</v>
      </c>
      <c r="C2223" s="131" t="s">
        <v>2304</v>
      </c>
      <c r="D2223" s="131" t="s">
        <v>193</v>
      </c>
      <c r="E2223" s="0" t="s">
        <v>194</v>
      </c>
      <c r="F2223" s="0" t="s">
        <v>399</v>
      </c>
      <c r="G2223" s="0" t="s">
        <v>330</v>
      </c>
      <c r="H2223" s="0" t="s">
        <v>197</v>
      </c>
      <c r="I2223" s="131"/>
      <c r="J2223" s="130" t="n">
        <v>1</v>
      </c>
      <c r="K2223" s="131" t="s">
        <v>198</v>
      </c>
      <c r="L2223" s="0" t="s">
        <v>198</v>
      </c>
      <c r="M2223" s="0" t="s">
        <v>274</v>
      </c>
      <c r="O2223" s="0" t="s">
        <v>237</v>
      </c>
      <c r="Q2223" s="120" t="s">
        <v>200</v>
      </c>
      <c r="R2223" s="0" t="s">
        <v>16</v>
      </c>
      <c r="S2223" s="131" t="s">
        <v>201</v>
      </c>
      <c r="T2223" s="0" t="s">
        <v>198</v>
      </c>
      <c r="U2223" s="131" t="s">
        <v>202</v>
      </c>
      <c r="V2223" s="0" t="s">
        <v>1790</v>
      </c>
      <c r="W2223" s="110" t="s">
        <v>204</v>
      </c>
      <c r="X2223" s="130" t="n">
        <v>2002</v>
      </c>
      <c r="Y2223" s="130"/>
      <c r="Z2223" s="130" t="s">
        <v>198</v>
      </c>
      <c r="AA2223" s="122" t="s">
        <v>200</v>
      </c>
      <c r="AB2223" s="131" t="s">
        <v>9448</v>
      </c>
      <c r="AC2223" s="131" t="s">
        <v>9448</v>
      </c>
      <c r="AD2223" s="130" t="n">
        <v>2002</v>
      </c>
      <c r="AE2223" s="130" t="s">
        <v>222</v>
      </c>
      <c r="AF2223" s="130"/>
      <c r="AG2223" s="130"/>
      <c r="AH2223" s="111" t="s">
        <v>799</v>
      </c>
      <c r="AI2223" s="130" t="s">
        <v>207</v>
      </c>
      <c r="AJ2223" s="130"/>
      <c r="AK2223" s="111" t="str">
        <f aca="false">(AB2223)</f>
        <v>Nintendo</v>
      </c>
      <c r="AM2223" s="111" t="n">
        <f aca="false">AD2223</f>
        <v>2002</v>
      </c>
      <c r="AN2223" s="130" t="s">
        <v>208</v>
      </c>
      <c r="AO2223" s="131"/>
      <c r="AS2223" s="0" t="s">
        <v>10005</v>
      </c>
      <c r="AT2223" s="0" t="s">
        <v>13930</v>
      </c>
      <c r="AU2223" s="0" t="s">
        <v>1306</v>
      </c>
      <c r="AV2223" s="0" t="s">
        <v>11104</v>
      </c>
      <c r="AW2223" s="128" t="s">
        <v>10007</v>
      </c>
      <c r="AX2223" s="128"/>
      <c r="AY2223" s="128"/>
      <c r="AZ2223" s="131" t="s">
        <v>13931</v>
      </c>
      <c r="BA2223" s="124" t="s">
        <v>200</v>
      </c>
      <c r="BB2223" s="0" t="s">
        <v>248</v>
      </c>
      <c r="BC2223" s="104" t="s">
        <v>13932</v>
      </c>
      <c r="BD2223" s="0" t="s">
        <v>200</v>
      </c>
      <c r="BE2223" s="0" t="s">
        <v>13933</v>
      </c>
      <c r="BG2223" s="125" t="s">
        <v>200</v>
      </c>
      <c r="BH2223" s="0" t="s">
        <v>2215</v>
      </c>
      <c r="BI2223" s="112" t="s">
        <v>198</v>
      </c>
      <c r="BJ2223" s="126" t="s">
        <v>200</v>
      </c>
      <c r="BK2223" s="131" t="s">
        <v>1284</v>
      </c>
      <c r="BL2223" s="112" t="n">
        <v>4</v>
      </c>
      <c r="BM2223" s="112" t="s">
        <v>66</v>
      </c>
      <c r="BN2223" s="112" t="s">
        <v>66</v>
      </c>
      <c r="BO2223" s="111" t="n">
        <v>20</v>
      </c>
      <c r="BP2223" s="125" t="s">
        <v>200</v>
      </c>
      <c r="BQ2223" s="127" t="s">
        <v>216</v>
      </c>
    </row>
    <row r="2224" customFormat="false" ht="13.8" hidden="false" customHeight="false" outlineLevel="0" collapsed="false">
      <c r="A2224" s="0" t="s">
        <v>13934</v>
      </c>
      <c r="B2224" s="0" t="s">
        <v>11086</v>
      </c>
      <c r="C2224" s="131" t="s">
        <v>2304</v>
      </c>
      <c r="D2224" s="131" t="s">
        <v>193</v>
      </c>
      <c r="E2224" s="0" t="s">
        <v>194</v>
      </c>
      <c r="F2224" s="0" t="s">
        <v>399</v>
      </c>
      <c r="G2224" s="0" t="s">
        <v>330</v>
      </c>
      <c r="H2224" s="0" t="s">
        <v>197</v>
      </c>
      <c r="I2224" s="131"/>
      <c r="J2224" s="130" t="n">
        <v>1</v>
      </c>
      <c r="K2224" s="131" t="s">
        <v>198</v>
      </c>
      <c r="L2224" s="0" t="s">
        <v>198</v>
      </c>
      <c r="M2224" s="0" t="s">
        <v>199</v>
      </c>
      <c r="O2224" s="0" t="s">
        <v>200</v>
      </c>
      <c r="Q2224" s="120" t="s">
        <v>200</v>
      </c>
      <c r="R2224" s="0" t="s">
        <v>16</v>
      </c>
      <c r="S2224" s="131" t="s">
        <v>201</v>
      </c>
      <c r="T2224" s="0" t="s">
        <v>198</v>
      </c>
      <c r="U2224" s="131" t="s">
        <v>239</v>
      </c>
      <c r="V2224" s="0" t="s">
        <v>1790</v>
      </c>
      <c r="W2224" s="110" t="s">
        <v>204</v>
      </c>
      <c r="X2224" s="130" t="n">
        <v>2004</v>
      </c>
      <c r="Y2224" s="111" t="s">
        <v>240</v>
      </c>
      <c r="Z2224" s="111" t="s">
        <v>221</v>
      </c>
      <c r="AA2224" s="122" t="s">
        <v>200</v>
      </c>
      <c r="AB2224" s="131" t="s">
        <v>9448</v>
      </c>
      <c r="AC2224" s="131" t="s">
        <v>9448</v>
      </c>
      <c r="AD2224" s="130" t="n">
        <v>2004</v>
      </c>
      <c r="AE2224" s="111" t="s">
        <v>222</v>
      </c>
      <c r="AI2224" s="130" t="s">
        <v>1313</v>
      </c>
      <c r="AJ2224" s="111" t="s">
        <v>3493</v>
      </c>
      <c r="AK2224" s="111" t="s">
        <v>9448</v>
      </c>
      <c r="AM2224" s="111" t="n">
        <v>1986</v>
      </c>
      <c r="AN2224" s="111" t="s">
        <v>208</v>
      </c>
      <c r="AO2224" s="131"/>
      <c r="AS2224" s="0" t="s">
        <v>10005</v>
      </c>
      <c r="AT2224" s="0" t="s">
        <v>10605</v>
      </c>
      <c r="AU2224" s="0" t="s">
        <v>1306</v>
      </c>
      <c r="AV2224" s="0" t="s">
        <v>11104</v>
      </c>
      <c r="AW2224" s="128" t="s">
        <v>10007</v>
      </c>
      <c r="AX2224" s="128"/>
      <c r="AY2224" s="128"/>
      <c r="AZ2224" s="131" t="s">
        <v>13935</v>
      </c>
      <c r="BA2224" s="124" t="s">
        <v>200</v>
      </c>
      <c r="BB2224" s="0" t="s">
        <v>248</v>
      </c>
      <c r="BC2224" s="104" t="s">
        <v>13936</v>
      </c>
      <c r="BD2224" s="0" t="s">
        <v>200</v>
      </c>
      <c r="BE2224" s="0" t="s">
        <v>13937</v>
      </c>
      <c r="BG2224" s="125" t="s">
        <v>200</v>
      </c>
      <c r="BH2224" s="0" t="s">
        <v>2225</v>
      </c>
      <c r="BI2224" s="112" t="n">
        <v>4902370508871</v>
      </c>
      <c r="BJ2224" s="126" t="s">
        <v>200</v>
      </c>
      <c r="BK2224" s="131" t="s">
        <v>215</v>
      </c>
      <c r="BL2224" s="112" t="n">
        <v>4</v>
      </c>
      <c r="BM2224" s="112" t="n">
        <v>4</v>
      </c>
      <c r="BN2224" s="112" t="n">
        <v>4</v>
      </c>
      <c r="BO2224" s="111" t="n">
        <v>80</v>
      </c>
      <c r="BP2224" s="125" t="s">
        <v>200</v>
      </c>
      <c r="BQ2224" s="127" t="s">
        <v>216</v>
      </c>
    </row>
    <row r="2225" customFormat="false" ht="13.8" hidden="false" customHeight="false" outlineLevel="0" collapsed="false">
      <c r="A2225" s="0" t="s">
        <v>13938</v>
      </c>
      <c r="B2225" s="0" t="s">
        <v>11086</v>
      </c>
      <c r="C2225" s="0" t="s">
        <v>928</v>
      </c>
      <c r="D2225" s="0" t="s">
        <v>193</v>
      </c>
      <c r="E2225" s="0" t="s">
        <v>194</v>
      </c>
      <c r="F2225" s="0" t="s">
        <v>195</v>
      </c>
      <c r="G2225" s="0" t="s">
        <v>330</v>
      </c>
      <c r="H2225" s="0" t="s">
        <v>219</v>
      </c>
      <c r="I2225" s="131"/>
      <c r="J2225" s="130" t="n">
        <v>1</v>
      </c>
      <c r="K2225" s="131" t="s">
        <v>198</v>
      </c>
      <c r="L2225" s="0" t="s">
        <v>198</v>
      </c>
      <c r="M2225" s="0" t="s">
        <v>274</v>
      </c>
      <c r="P2225" s="0" t="s">
        <v>2084</v>
      </c>
      <c r="Q2225" s="120" t="s">
        <v>200</v>
      </c>
      <c r="R2225" s="0" t="s">
        <v>16</v>
      </c>
      <c r="S2225" s="131" t="s">
        <v>201</v>
      </c>
      <c r="T2225" s="0" t="s">
        <v>198</v>
      </c>
      <c r="U2225" s="131" t="s">
        <v>239</v>
      </c>
      <c r="V2225" s="0" t="s">
        <v>1790</v>
      </c>
      <c r="W2225" s="110" t="s">
        <v>204</v>
      </c>
      <c r="X2225" s="130" t="n">
        <v>2003</v>
      </c>
      <c r="Y2225" s="111" t="s">
        <v>240</v>
      </c>
      <c r="Z2225" s="130" t="s">
        <v>757</v>
      </c>
      <c r="AA2225" s="122" t="s">
        <v>200</v>
      </c>
      <c r="AB2225" s="131" t="s">
        <v>13939</v>
      </c>
      <c r="AC2225" s="131" t="s">
        <v>9448</v>
      </c>
      <c r="AD2225" s="130" t="s">
        <v>198</v>
      </c>
      <c r="AE2225" s="111" t="s">
        <v>222</v>
      </c>
      <c r="AI2225" s="111" t="s">
        <v>294</v>
      </c>
      <c r="AJ2225" s="111" t="s">
        <v>6935</v>
      </c>
      <c r="AK2225" s="131" t="s">
        <v>13939</v>
      </c>
      <c r="AL2225" s="0" t="s">
        <v>200</v>
      </c>
      <c r="AM2225" s="111" t="s">
        <v>849</v>
      </c>
      <c r="AN2225" s="111" t="s">
        <v>208</v>
      </c>
      <c r="AO2225" s="131"/>
      <c r="AQ2225" s="0" t="s">
        <v>200</v>
      </c>
      <c r="AR2225" s="0" t="s">
        <v>200</v>
      </c>
      <c r="AS2225" s="0" t="s">
        <v>13940</v>
      </c>
      <c r="AT2225" s="0" t="s">
        <v>13941</v>
      </c>
      <c r="AU2225" s="0" t="s">
        <v>227</v>
      </c>
      <c r="AV2225" s="0" t="s">
        <v>9837</v>
      </c>
      <c r="AW2225" s="0" t="s">
        <v>9661</v>
      </c>
      <c r="AZ2225" s="131" t="s">
        <v>13942</v>
      </c>
      <c r="BA2225" s="124" t="s">
        <v>200</v>
      </c>
      <c r="BB2225" s="0" t="s">
        <v>248</v>
      </c>
      <c r="BC2225" s="104" t="s">
        <v>13943</v>
      </c>
      <c r="BE2225" s="0" t="s">
        <v>13944</v>
      </c>
      <c r="BG2225" s="125" t="s">
        <v>200</v>
      </c>
      <c r="BH2225" s="0" t="s">
        <v>13727</v>
      </c>
      <c r="BI2225" s="112" t="s">
        <v>198</v>
      </c>
      <c r="BJ2225" s="126" t="s">
        <v>200</v>
      </c>
      <c r="BK2225" s="131" t="s">
        <v>2069</v>
      </c>
      <c r="BL2225" s="112" t="n">
        <v>4</v>
      </c>
      <c r="BM2225" s="112" t="n">
        <v>4</v>
      </c>
      <c r="BN2225" s="112" t="n">
        <v>4</v>
      </c>
      <c r="BO2225" s="111" t="n">
        <v>80</v>
      </c>
      <c r="BP2225" s="125" t="s">
        <v>200</v>
      </c>
      <c r="BQ2225" s="127" t="s">
        <v>216</v>
      </c>
    </row>
    <row r="2226" customFormat="false" ht="13.8" hidden="false" customHeight="false" outlineLevel="0" collapsed="false">
      <c r="A2226" s="0" t="s">
        <v>13945</v>
      </c>
      <c r="B2226" s="0" t="s">
        <v>11086</v>
      </c>
      <c r="C2226" s="0" t="s">
        <v>928</v>
      </c>
      <c r="D2226" s="0" t="s">
        <v>193</v>
      </c>
      <c r="E2226" s="0" t="s">
        <v>194</v>
      </c>
      <c r="F2226" s="0" t="s">
        <v>195</v>
      </c>
      <c r="G2226" s="0" t="s">
        <v>330</v>
      </c>
      <c r="H2226" s="0" t="s">
        <v>219</v>
      </c>
      <c r="I2226" s="131"/>
      <c r="J2226" s="130" t="n">
        <v>1</v>
      </c>
      <c r="K2226" s="131" t="s">
        <v>198</v>
      </c>
      <c r="L2226" s="0" t="s">
        <v>198</v>
      </c>
      <c r="M2226" s="0" t="s">
        <v>274</v>
      </c>
      <c r="O2226" s="0" t="s">
        <v>237</v>
      </c>
      <c r="P2226" s="0" t="s">
        <v>2084</v>
      </c>
      <c r="Q2226" s="120" t="s">
        <v>200</v>
      </c>
      <c r="R2226" s="0" t="s">
        <v>16</v>
      </c>
      <c r="S2226" s="131" t="s">
        <v>201</v>
      </c>
      <c r="T2226" s="0" t="s">
        <v>198</v>
      </c>
      <c r="U2226" s="131" t="s">
        <v>285</v>
      </c>
      <c r="V2226" s="0" t="s">
        <v>1790</v>
      </c>
      <c r="W2226" s="110" t="s">
        <v>204</v>
      </c>
      <c r="X2226" s="130" t="n">
        <v>2006</v>
      </c>
      <c r="Y2226" s="111" t="s">
        <v>205</v>
      </c>
      <c r="Z2226" s="130" t="s">
        <v>757</v>
      </c>
      <c r="AA2226" s="122" t="s">
        <v>200</v>
      </c>
      <c r="AB2226" s="131" t="s">
        <v>13946</v>
      </c>
      <c r="AC2226" s="131" t="s">
        <v>9448</v>
      </c>
      <c r="AD2226" s="130" t="s">
        <v>198</v>
      </c>
      <c r="AE2226" s="130" t="s">
        <v>222</v>
      </c>
      <c r="AF2226" s="130"/>
      <c r="AG2226" s="130"/>
      <c r="AH2226" s="130"/>
      <c r="AI2226" s="130" t="s">
        <v>207</v>
      </c>
      <c r="AJ2226" s="130"/>
      <c r="AK2226" s="111" t="str">
        <f aca="false">(AB2226)</f>
        <v>Brownie brown</v>
      </c>
      <c r="AM2226" s="111" t="n">
        <f aca="false">X2226</f>
        <v>2006</v>
      </c>
      <c r="AN2226" s="130" t="s">
        <v>208</v>
      </c>
      <c r="AO2226" s="131"/>
      <c r="AS2226" s="0" t="s">
        <v>13940</v>
      </c>
      <c r="AT2226" s="0" t="s">
        <v>13941</v>
      </c>
      <c r="AU2226" s="0" t="s">
        <v>227</v>
      </c>
      <c r="AV2226" s="0" t="s">
        <v>200</v>
      </c>
      <c r="AZ2226" s="131" t="s">
        <v>13947</v>
      </c>
      <c r="BA2226" s="124" t="s">
        <v>200</v>
      </c>
      <c r="BB2226" s="0" t="s">
        <v>248</v>
      </c>
      <c r="BC2226" s="104" t="s">
        <v>13948</v>
      </c>
      <c r="BE2226" s="0" t="s">
        <v>13949</v>
      </c>
      <c r="BF2226" s="0" t="s">
        <v>200</v>
      </c>
      <c r="BG2226" s="125" t="s">
        <v>200</v>
      </c>
      <c r="BH2226" s="0" t="s">
        <v>13727</v>
      </c>
      <c r="BI2226" s="112" t="s">
        <v>198</v>
      </c>
      <c r="BJ2226" s="126" t="s">
        <v>200</v>
      </c>
      <c r="BK2226" s="0" t="s">
        <v>2069</v>
      </c>
      <c r="BL2226" s="112" t="n">
        <v>4</v>
      </c>
      <c r="BM2226" s="112" t="s">
        <v>66</v>
      </c>
      <c r="BN2226" s="112" t="s">
        <v>66</v>
      </c>
      <c r="BO2226" s="111" t="n">
        <v>20</v>
      </c>
      <c r="BP2226" s="125" t="s">
        <v>200</v>
      </c>
      <c r="BQ2226" s="127" t="s">
        <v>216</v>
      </c>
    </row>
    <row r="2227" customFormat="false" ht="13.8" hidden="false" customHeight="false" outlineLevel="0" collapsed="false">
      <c r="A2227" s="0" t="s">
        <v>13950</v>
      </c>
      <c r="B2227" s="0" t="s">
        <v>11086</v>
      </c>
      <c r="C2227" s="0" t="s">
        <v>311</v>
      </c>
      <c r="D2227" s="0" t="s">
        <v>193</v>
      </c>
      <c r="E2227" s="0" t="s">
        <v>313</v>
      </c>
      <c r="F2227" s="0" t="s">
        <v>314</v>
      </c>
      <c r="G2227" s="0" t="s">
        <v>196</v>
      </c>
      <c r="H2227" s="0" t="s">
        <v>197</v>
      </c>
      <c r="I2227" s="131"/>
      <c r="J2227" s="111" t="n">
        <v>1</v>
      </c>
      <c r="K2227" s="0" t="s">
        <v>1441</v>
      </c>
      <c r="L2227" s="0" t="s">
        <v>392</v>
      </c>
      <c r="M2227" s="0" t="s">
        <v>199</v>
      </c>
      <c r="O2227" s="0" t="s">
        <v>200</v>
      </c>
      <c r="Q2227" s="120" t="s">
        <v>200</v>
      </c>
      <c r="R2227" s="0" t="s">
        <v>16</v>
      </c>
      <c r="S2227" s="131" t="s">
        <v>201</v>
      </c>
      <c r="T2227" s="0" t="s">
        <v>198</v>
      </c>
      <c r="U2227" s="131" t="s">
        <v>202</v>
      </c>
      <c r="V2227" s="0" t="s">
        <v>1790</v>
      </c>
      <c r="W2227" s="110" t="s">
        <v>204</v>
      </c>
      <c r="X2227" s="130" t="n">
        <v>2002</v>
      </c>
      <c r="Y2227" s="130"/>
      <c r="Z2227" s="130" t="s">
        <v>198</v>
      </c>
      <c r="AA2227" s="122" t="s">
        <v>200</v>
      </c>
      <c r="AB2227" s="131" t="s">
        <v>459</v>
      </c>
      <c r="AC2227" s="131" t="s">
        <v>459</v>
      </c>
      <c r="AD2227" s="130" t="n">
        <v>2002</v>
      </c>
      <c r="AE2227" s="130" t="s">
        <v>222</v>
      </c>
      <c r="AF2227" s="130"/>
      <c r="AG2227" s="130"/>
      <c r="AH2227" s="130"/>
      <c r="AI2227" s="130" t="s">
        <v>207</v>
      </c>
      <c r="AJ2227" s="130"/>
      <c r="AK2227" s="111" t="str">
        <f aca="false">(AB2227)</f>
        <v>Konami</v>
      </c>
      <c r="AM2227" s="111" t="n">
        <f aca="false">AD2227</f>
        <v>2002</v>
      </c>
      <c r="AN2227" s="111" t="s">
        <v>208</v>
      </c>
      <c r="AO2227" s="131"/>
      <c r="AS2227" s="0" t="s">
        <v>200</v>
      </c>
      <c r="AV2227" s="0" t="s">
        <v>200</v>
      </c>
      <c r="AZ2227" s="131" t="s">
        <v>13951</v>
      </c>
      <c r="BA2227" s="124" t="s">
        <v>200</v>
      </c>
      <c r="BB2227" s="0" t="s">
        <v>210</v>
      </c>
      <c r="BC2227" s="104" t="s">
        <v>13952</v>
      </c>
      <c r="BD2227" s="0" t="s">
        <v>13635</v>
      </c>
      <c r="BE2227" s="0" t="s">
        <v>13953</v>
      </c>
      <c r="BG2227" s="125" t="s">
        <v>200</v>
      </c>
      <c r="BH2227" s="0" t="s">
        <v>2225</v>
      </c>
      <c r="BI2227" s="112" t="n">
        <v>4012927080054</v>
      </c>
      <c r="BJ2227" s="126" t="s">
        <v>200</v>
      </c>
      <c r="BK2227" s="131" t="s">
        <v>215</v>
      </c>
      <c r="BL2227" s="112" t="n">
        <v>4</v>
      </c>
      <c r="BM2227" s="112" t="n">
        <v>4</v>
      </c>
      <c r="BN2227" s="112" t="n">
        <v>4</v>
      </c>
      <c r="BO2227" s="111" t="n">
        <v>20</v>
      </c>
      <c r="BP2227" s="125" t="s">
        <v>200</v>
      </c>
      <c r="BQ2227" s="127" t="s">
        <v>216</v>
      </c>
    </row>
    <row r="2228" customFormat="false" ht="13.8" hidden="false" customHeight="false" outlineLevel="0" collapsed="false">
      <c r="A2228" s="0" t="s">
        <v>13954</v>
      </c>
      <c r="B2228" s="0" t="s">
        <v>11086</v>
      </c>
      <c r="C2228" s="0" t="s">
        <v>311</v>
      </c>
      <c r="D2228" s="0" t="s">
        <v>1460</v>
      </c>
      <c r="E2228" s="0" t="s">
        <v>313</v>
      </c>
      <c r="F2228" s="0" t="s">
        <v>314</v>
      </c>
      <c r="G2228" s="0" t="s">
        <v>196</v>
      </c>
      <c r="H2228" s="0" t="s">
        <v>197</v>
      </c>
      <c r="I2228" s="131"/>
      <c r="J2228" s="130" t="n">
        <v>1</v>
      </c>
      <c r="K2228" s="131" t="s">
        <v>198</v>
      </c>
      <c r="L2228" s="0" t="s">
        <v>198</v>
      </c>
      <c r="M2228" s="0" t="s">
        <v>199</v>
      </c>
      <c r="O2228" s="0" t="s">
        <v>200</v>
      </c>
      <c r="Q2228" s="120" t="s">
        <v>200</v>
      </c>
      <c r="R2228" s="0" t="s">
        <v>16</v>
      </c>
      <c r="S2228" s="131" t="s">
        <v>201</v>
      </c>
      <c r="T2228" s="0" t="s">
        <v>198</v>
      </c>
      <c r="U2228" s="131" t="s">
        <v>202</v>
      </c>
      <c r="V2228" s="0" t="s">
        <v>1790</v>
      </c>
      <c r="W2228" s="110" t="s">
        <v>204</v>
      </c>
      <c r="X2228" s="130" t="n">
        <v>2002</v>
      </c>
      <c r="Y2228" s="130"/>
      <c r="Z2228" s="130" t="s">
        <v>198</v>
      </c>
      <c r="AA2228" s="122" t="s">
        <v>200</v>
      </c>
      <c r="AB2228" s="131" t="s">
        <v>2665</v>
      </c>
      <c r="AC2228" s="131" t="s">
        <v>1696</v>
      </c>
      <c r="AD2228" s="130" t="n">
        <v>2002</v>
      </c>
      <c r="AE2228" s="130" t="s">
        <v>222</v>
      </c>
      <c r="AF2228" s="130"/>
      <c r="AG2228" s="130"/>
      <c r="AH2228" s="130"/>
      <c r="AI2228" s="130" t="s">
        <v>207</v>
      </c>
      <c r="AJ2228" s="130"/>
      <c r="AK2228" s="111" t="str">
        <f aca="false">(AB2228)</f>
        <v>Adeline software</v>
      </c>
      <c r="AM2228" s="111" t="n">
        <f aca="false">AD2228</f>
        <v>2002</v>
      </c>
      <c r="AN2228" s="130" t="s">
        <v>510</v>
      </c>
      <c r="AO2228" s="131"/>
      <c r="AS2228" s="0" t="s">
        <v>2710</v>
      </c>
      <c r="AV2228" s="0" t="s">
        <v>200</v>
      </c>
      <c r="AZ2228" s="131" t="s">
        <v>13955</v>
      </c>
      <c r="BA2228" s="124" t="s">
        <v>200</v>
      </c>
      <c r="BB2228" s="0" t="s">
        <v>248</v>
      </c>
      <c r="BC2228" s="104" t="s">
        <v>760</v>
      </c>
      <c r="BD2228" s="0" t="s">
        <v>13956</v>
      </c>
      <c r="BE2228" s="0" t="s">
        <v>13957</v>
      </c>
      <c r="BG2228" s="125" t="s">
        <v>200</v>
      </c>
      <c r="BH2228" s="0" t="s">
        <v>13727</v>
      </c>
      <c r="BI2228" s="112" t="s">
        <v>198</v>
      </c>
      <c r="BJ2228" s="126" t="s">
        <v>200</v>
      </c>
      <c r="BK2228" s="0" t="s">
        <v>2069</v>
      </c>
      <c r="BL2228" s="112" t="n">
        <v>4</v>
      </c>
      <c r="BM2228" s="112" t="s">
        <v>66</v>
      </c>
      <c r="BN2228" s="112" t="s">
        <v>66</v>
      </c>
      <c r="BO2228" s="111" t="n">
        <v>20</v>
      </c>
      <c r="BP2228" s="125" t="s">
        <v>200</v>
      </c>
      <c r="BQ2228" s="127" t="s">
        <v>216</v>
      </c>
    </row>
    <row r="2229" customFormat="false" ht="13.8" hidden="false" customHeight="false" outlineLevel="0" collapsed="false">
      <c r="A2229" s="0" t="s">
        <v>13958</v>
      </c>
      <c r="B2229" s="0" t="s">
        <v>11086</v>
      </c>
      <c r="C2229" s="0" t="s">
        <v>329</v>
      </c>
      <c r="D2229" s="0" t="s">
        <v>193</v>
      </c>
      <c r="E2229" s="0" t="s">
        <v>194</v>
      </c>
      <c r="F2229" s="0" t="s">
        <v>195</v>
      </c>
      <c r="G2229" s="0" t="s">
        <v>196</v>
      </c>
      <c r="H2229" s="0" t="s">
        <v>219</v>
      </c>
      <c r="I2229" s="131"/>
      <c r="J2229" s="130" t="n">
        <v>1</v>
      </c>
      <c r="K2229" s="131" t="s">
        <v>198</v>
      </c>
      <c r="L2229" s="0" t="s">
        <v>198</v>
      </c>
      <c r="M2229" s="0" t="s">
        <v>199</v>
      </c>
      <c r="O2229" s="0" t="s">
        <v>200</v>
      </c>
      <c r="Q2229" s="120" t="s">
        <v>200</v>
      </c>
      <c r="R2229" s="0" t="s">
        <v>16</v>
      </c>
      <c r="S2229" s="0" t="s">
        <v>698</v>
      </c>
      <c r="T2229" s="0" t="s">
        <v>198</v>
      </c>
      <c r="U2229" s="131" t="s">
        <v>239</v>
      </c>
      <c r="V2229" s="0" t="s">
        <v>1790</v>
      </c>
      <c r="W2229" s="110" t="s">
        <v>204</v>
      </c>
      <c r="X2229" s="130" t="n">
        <v>2004</v>
      </c>
      <c r="Y2229" s="130" t="s">
        <v>240</v>
      </c>
      <c r="Z2229" s="111" t="s">
        <v>221</v>
      </c>
      <c r="AA2229" s="122" t="s">
        <v>200</v>
      </c>
      <c r="AB2229" s="131" t="s">
        <v>9448</v>
      </c>
      <c r="AC2229" s="131" t="s">
        <v>9448</v>
      </c>
      <c r="AD2229" s="130" t="n">
        <v>2004</v>
      </c>
      <c r="AE2229" s="111" t="s">
        <v>222</v>
      </c>
      <c r="AI2229" s="111" t="s">
        <v>294</v>
      </c>
      <c r="AJ2229" s="111" t="s">
        <v>3493</v>
      </c>
      <c r="AK2229" s="131" t="s">
        <v>9448</v>
      </c>
      <c r="AL2229" s="0" t="s">
        <v>200</v>
      </c>
      <c r="AM2229" s="111" t="n">
        <v>1986</v>
      </c>
      <c r="AN2229" s="111" t="s">
        <v>208</v>
      </c>
      <c r="AO2229" s="131"/>
      <c r="AQ2229" s="0" t="s">
        <v>200</v>
      </c>
      <c r="AR2229" s="0" t="s">
        <v>200</v>
      </c>
      <c r="AS2229" s="0" t="s">
        <v>200</v>
      </c>
      <c r="AT2229" s="0" t="s">
        <v>7164</v>
      </c>
      <c r="AU2229" s="0" t="s">
        <v>2297</v>
      </c>
      <c r="AV2229" s="0" t="s">
        <v>200</v>
      </c>
      <c r="AZ2229" s="131" t="s">
        <v>13959</v>
      </c>
      <c r="BA2229" s="124" t="s">
        <v>200</v>
      </c>
      <c r="BB2229" s="0" t="s">
        <v>248</v>
      </c>
      <c r="BC2229" s="104" t="s">
        <v>13960</v>
      </c>
      <c r="BE2229" s="0" t="s">
        <v>13961</v>
      </c>
      <c r="BF2229" s="0" t="s">
        <v>200</v>
      </c>
      <c r="BG2229" s="125" t="s">
        <v>200</v>
      </c>
      <c r="BH2229" s="0" t="s">
        <v>253</v>
      </c>
      <c r="BI2229" s="112" t="n">
        <v>4902370509526</v>
      </c>
      <c r="BJ2229" s="126" t="s">
        <v>200</v>
      </c>
      <c r="BK2229" s="131" t="s">
        <v>215</v>
      </c>
      <c r="BL2229" s="112" t="n">
        <v>4</v>
      </c>
      <c r="BM2229" s="112" t="n">
        <v>4</v>
      </c>
      <c r="BN2229" s="112" t="n">
        <v>4</v>
      </c>
      <c r="BO2229" s="111" t="n">
        <v>20</v>
      </c>
      <c r="BP2229" s="125" t="s">
        <v>200</v>
      </c>
      <c r="BQ2229" s="127" t="s">
        <v>216</v>
      </c>
    </row>
    <row r="2230" customFormat="false" ht="13.8" hidden="false" customHeight="false" outlineLevel="0" collapsed="false">
      <c r="A2230" s="104" t="s">
        <v>13962</v>
      </c>
      <c r="B2230" s="0" t="s">
        <v>11086</v>
      </c>
      <c r="C2230" s="131" t="s">
        <v>558</v>
      </c>
      <c r="D2230" s="131" t="s">
        <v>193</v>
      </c>
      <c r="E2230" s="0" t="s">
        <v>194</v>
      </c>
      <c r="F2230" s="0" t="s">
        <v>195</v>
      </c>
      <c r="G2230" s="0" t="s">
        <v>330</v>
      </c>
      <c r="H2230" s="0" t="s">
        <v>197</v>
      </c>
      <c r="I2230" s="131"/>
      <c r="J2230" s="130" t="n">
        <v>1</v>
      </c>
      <c r="K2230" s="131" t="s">
        <v>198</v>
      </c>
      <c r="L2230" s="0" t="s">
        <v>198</v>
      </c>
      <c r="M2230" s="0" t="s">
        <v>199</v>
      </c>
      <c r="O2230" s="0" t="s">
        <v>200</v>
      </c>
      <c r="Q2230" s="120" t="s">
        <v>200</v>
      </c>
      <c r="R2230" s="0" t="s">
        <v>16</v>
      </c>
      <c r="S2230" s="131" t="s">
        <v>201</v>
      </c>
      <c r="T2230" s="0" t="s">
        <v>198</v>
      </c>
      <c r="U2230" s="131" t="s">
        <v>239</v>
      </c>
      <c r="V2230" s="0" t="s">
        <v>1790</v>
      </c>
      <c r="W2230" s="110" t="s">
        <v>204</v>
      </c>
      <c r="X2230" s="130" t="n">
        <v>2004</v>
      </c>
      <c r="Y2230" s="111" t="s">
        <v>240</v>
      </c>
      <c r="Z2230" s="111" t="s">
        <v>221</v>
      </c>
      <c r="AA2230" s="122" t="s">
        <v>200</v>
      </c>
      <c r="AB2230" s="131" t="s">
        <v>13963</v>
      </c>
      <c r="AC2230" s="131" t="s">
        <v>2959</v>
      </c>
      <c r="AD2230" s="130" t="s">
        <v>198</v>
      </c>
      <c r="AE2230" s="111" t="s">
        <v>222</v>
      </c>
      <c r="AI2230" s="130" t="s">
        <v>1313</v>
      </c>
      <c r="AJ2230" s="111" t="s">
        <v>3493</v>
      </c>
      <c r="AK2230" s="111" t="s">
        <v>12086</v>
      </c>
      <c r="AM2230" s="111" t="n">
        <v>1989</v>
      </c>
      <c r="AN2230" s="111" t="s">
        <v>208</v>
      </c>
      <c r="AO2230" s="131"/>
      <c r="AS2230" s="0" t="s">
        <v>4879</v>
      </c>
      <c r="AT2230" s="0" t="s">
        <v>13964</v>
      </c>
      <c r="AU2230" s="0" t="s">
        <v>1871</v>
      </c>
      <c r="AV2230" s="0" t="s">
        <v>200</v>
      </c>
      <c r="AZ2230" s="131" t="s">
        <v>13965</v>
      </c>
      <c r="BA2230" s="124" t="s">
        <v>200</v>
      </c>
      <c r="BB2230" s="0" t="s">
        <v>248</v>
      </c>
      <c r="BC2230" s="104" t="s">
        <v>13966</v>
      </c>
      <c r="BD2230" s="0" t="s">
        <v>9517</v>
      </c>
      <c r="BE2230" s="0" t="s">
        <v>13967</v>
      </c>
      <c r="BG2230" s="125" t="s">
        <v>200</v>
      </c>
      <c r="BH2230" s="0" t="s">
        <v>13727</v>
      </c>
      <c r="BI2230" s="112" t="s">
        <v>198</v>
      </c>
      <c r="BJ2230" s="126" t="s">
        <v>200</v>
      </c>
      <c r="BK2230" s="0" t="s">
        <v>2069</v>
      </c>
      <c r="BL2230" s="112" t="n">
        <v>4</v>
      </c>
      <c r="BM2230" s="112" t="s">
        <v>66</v>
      </c>
      <c r="BN2230" s="112" t="s">
        <v>66</v>
      </c>
      <c r="BO2230" s="111" t="n">
        <v>20</v>
      </c>
      <c r="BP2230" s="125" t="s">
        <v>200</v>
      </c>
      <c r="BQ2230" s="127" t="s">
        <v>216</v>
      </c>
    </row>
    <row r="2231" customFormat="false" ht="13.8" hidden="false" customHeight="false" outlineLevel="0" collapsed="false">
      <c r="A2231" s="0" t="s">
        <v>13968</v>
      </c>
      <c r="B2231" s="0" t="s">
        <v>11086</v>
      </c>
      <c r="C2231" s="0" t="s">
        <v>490</v>
      </c>
      <c r="D2231" s="0" t="s">
        <v>193</v>
      </c>
      <c r="E2231" s="0" t="s">
        <v>194</v>
      </c>
      <c r="F2231" s="0" t="s">
        <v>195</v>
      </c>
      <c r="G2231" s="0" t="s">
        <v>196</v>
      </c>
      <c r="H2231" s="0" t="s">
        <v>219</v>
      </c>
      <c r="I2231" s="131"/>
      <c r="J2231" s="130" t="n">
        <v>1</v>
      </c>
      <c r="K2231" s="131" t="s">
        <v>198</v>
      </c>
      <c r="L2231" s="0" t="s">
        <v>198</v>
      </c>
      <c r="M2231" s="0" t="s">
        <v>274</v>
      </c>
      <c r="Q2231" s="120" t="s">
        <v>200</v>
      </c>
      <c r="R2231" s="0" t="s">
        <v>16</v>
      </c>
      <c r="S2231" s="131" t="s">
        <v>9555</v>
      </c>
      <c r="T2231" s="0" t="s">
        <v>198</v>
      </c>
      <c r="U2231" s="131" t="s">
        <v>202</v>
      </c>
      <c r="V2231" s="0" t="s">
        <v>1790</v>
      </c>
      <c r="W2231" s="110" t="s">
        <v>204</v>
      </c>
      <c r="X2231" s="130" t="n">
        <v>2003</v>
      </c>
      <c r="Y2231" s="130"/>
      <c r="Z2231" s="130" t="s">
        <v>198</v>
      </c>
      <c r="AA2231" s="122" t="s">
        <v>200</v>
      </c>
      <c r="AB2231" s="131" t="s">
        <v>840</v>
      </c>
      <c r="AC2231" s="131" t="s">
        <v>459</v>
      </c>
      <c r="AD2231" s="130" t="n">
        <v>2003</v>
      </c>
      <c r="AE2231" s="130" t="s">
        <v>222</v>
      </c>
      <c r="AF2231" s="130"/>
      <c r="AG2231" s="130"/>
      <c r="AH2231" s="130"/>
      <c r="AI2231" s="130" t="s">
        <v>207</v>
      </c>
      <c r="AJ2231" s="130"/>
      <c r="AK2231" s="111" t="str">
        <f aca="false">(AB2231)</f>
        <v>Hudson soft</v>
      </c>
      <c r="AM2231" s="111" t="n">
        <f aca="false">AD2231</f>
        <v>2003</v>
      </c>
      <c r="AN2231" s="130" t="s">
        <v>208</v>
      </c>
      <c r="AO2231" s="131"/>
      <c r="AS2231" s="0" t="s">
        <v>200</v>
      </c>
      <c r="AT2231" s="0" t="s">
        <v>354</v>
      </c>
      <c r="AU2231" s="0" t="s">
        <v>200</v>
      </c>
      <c r="AV2231" s="0" t="s">
        <v>200</v>
      </c>
      <c r="AZ2231" s="131" t="s">
        <v>13969</v>
      </c>
      <c r="BA2231" s="124" t="s">
        <v>200</v>
      </c>
      <c r="BB2231" s="0" t="s">
        <v>248</v>
      </c>
      <c r="BC2231" s="104" t="s">
        <v>1347</v>
      </c>
      <c r="BD2231" s="0" t="s">
        <v>13970</v>
      </c>
      <c r="BE2231" s="0" t="s">
        <v>13971</v>
      </c>
      <c r="BG2231" s="125" t="s">
        <v>200</v>
      </c>
      <c r="BH2231" s="0" t="s">
        <v>13727</v>
      </c>
      <c r="BI2231" s="112" t="s">
        <v>198</v>
      </c>
      <c r="BJ2231" s="126" t="s">
        <v>200</v>
      </c>
      <c r="BK2231" s="0" t="s">
        <v>2069</v>
      </c>
      <c r="BL2231" s="112" t="n">
        <v>4</v>
      </c>
      <c r="BM2231" s="112" t="s">
        <v>66</v>
      </c>
      <c r="BN2231" s="112" t="s">
        <v>66</v>
      </c>
      <c r="BO2231" s="111" t="n">
        <v>20</v>
      </c>
      <c r="BP2231" s="125" t="s">
        <v>200</v>
      </c>
      <c r="BQ2231" s="127" t="s">
        <v>216</v>
      </c>
    </row>
    <row r="2232" customFormat="false" ht="13.8" hidden="false" customHeight="false" outlineLevel="0" collapsed="false">
      <c r="A2232" s="0" t="s">
        <v>13972</v>
      </c>
      <c r="B2232" s="0" t="s">
        <v>11086</v>
      </c>
      <c r="C2232" s="0" t="s">
        <v>234</v>
      </c>
      <c r="D2232" s="0" t="s">
        <v>193</v>
      </c>
      <c r="E2232" s="0" t="s">
        <v>194</v>
      </c>
      <c r="F2232" s="0" t="s">
        <v>195</v>
      </c>
      <c r="G2232" s="0" t="s">
        <v>196</v>
      </c>
      <c r="H2232" s="0" t="s">
        <v>197</v>
      </c>
      <c r="I2232" s="131"/>
      <c r="J2232" s="130" t="n">
        <v>1</v>
      </c>
      <c r="K2232" s="131" t="s">
        <v>198</v>
      </c>
      <c r="L2232" s="0" t="s">
        <v>198</v>
      </c>
      <c r="M2232" s="0" t="s">
        <v>199</v>
      </c>
      <c r="O2232" s="0" t="s">
        <v>200</v>
      </c>
      <c r="Q2232" s="120" t="s">
        <v>200</v>
      </c>
      <c r="R2232" s="0" t="s">
        <v>16</v>
      </c>
      <c r="S2232" s="131" t="s">
        <v>201</v>
      </c>
      <c r="T2232" s="0" t="s">
        <v>198</v>
      </c>
      <c r="U2232" s="131" t="s">
        <v>202</v>
      </c>
      <c r="V2232" s="0" t="s">
        <v>1790</v>
      </c>
      <c r="W2232" s="110" t="s">
        <v>204</v>
      </c>
      <c r="X2232" s="130" t="n">
        <v>2001</v>
      </c>
      <c r="Y2232" s="130"/>
      <c r="Z2232" s="130" t="s">
        <v>198</v>
      </c>
      <c r="AA2232" s="122" t="s">
        <v>200</v>
      </c>
      <c r="AB2232" s="131" t="s">
        <v>3594</v>
      </c>
      <c r="AC2232" s="131" t="s">
        <v>3608</v>
      </c>
      <c r="AD2232" s="130" t="n">
        <v>2001</v>
      </c>
      <c r="AE2232" s="111" t="s">
        <v>222</v>
      </c>
      <c r="AI2232" s="111" t="s">
        <v>294</v>
      </c>
      <c r="AJ2232" s="111" t="s">
        <v>701</v>
      </c>
      <c r="AK2232" s="111" t="s">
        <v>2016</v>
      </c>
      <c r="AM2232" s="111" t="n">
        <v>1994</v>
      </c>
      <c r="AN2232" s="111" t="s">
        <v>297</v>
      </c>
      <c r="AO2232" s="131"/>
      <c r="AS2232" s="0" t="s">
        <v>3555</v>
      </c>
      <c r="AU2232" s="0" t="s">
        <v>3556</v>
      </c>
      <c r="AV2232" s="0" t="s">
        <v>200</v>
      </c>
      <c r="AZ2232" s="131" t="s">
        <v>13973</v>
      </c>
      <c r="BA2232" s="124" t="s">
        <v>200</v>
      </c>
      <c r="BB2232" s="0" t="s">
        <v>210</v>
      </c>
      <c r="BC2232" s="104" t="s">
        <v>13974</v>
      </c>
      <c r="BD2232" s="0" t="s">
        <v>13975</v>
      </c>
      <c r="BE2232" s="0" t="s">
        <v>4725</v>
      </c>
      <c r="BG2232" s="125" t="s">
        <v>200</v>
      </c>
      <c r="BH2232" s="0" t="s">
        <v>2225</v>
      </c>
      <c r="BI2232" s="112" t="n">
        <v>4005209030496</v>
      </c>
      <c r="BJ2232" s="126" t="s">
        <v>200</v>
      </c>
      <c r="BK2232" s="131" t="s">
        <v>215</v>
      </c>
      <c r="BL2232" s="112" t="n">
        <v>4</v>
      </c>
      <c r="BM2232" s="112" t="n">
        <v>4</v>
      </c>
      <c r="BN2232" s="112" t="n">
        <v>4</v>
      </c>
      <c r="BO2232" s="111" t="n">
        <v>20</v>
      </c>
      <c r="BP2232" s="125" t="s">
        <v>200</v>
      </c>
      <c r="BQ2232" s="127" t="s">
        <v>216</v>
      </c>
    </row>
    <row r="2233" customFormat="false" ht="13.8" hidden="false" customHeight="false" outlineLevel="0" collapsed="false">
      <c r="A2233" s="0" t="s">
        <v>13976</v>
      </c>
      <c r="B2233" s="0" t="s">
        <v>11086</v>
      </c>
      <c r="C2233" s="0" t="s">
        <v>234</v>
      </c>
      <c r="D2233" s="0" t="s">
        <v>193</v>
      </c>
      <c r="E2233" s="0" t="s">
        <v>194</v>
      </c>
      <c r="F2233" s="0" t="s">
        <v>195</v>
      </c>
      <c r="G2233" s="0" t="s">
        <v>196</v>
      </c>
      <c r="H2233" s="0" t="s">
        <v>197</v>
      </c>
      <c r="I2233" s="131"/>
      <c r="J2233" s="130" t="n">
        <v>1</v>
      </c>
      <c r="K2233" s="131" t="s">
        <v>198</v>
      </c>
      <c r="L2233" s="0" t="s">
        <v>198</v>
      </c>
      <c r="M2233" s="0" t="s">
        <v>199</v>
      </c>
      <c r="O2233" s="0" t="s">
        <v>200</v>
      </c>
      <c r="Q2233" s="120" t="s">
        <v>200</v>
      </c>
      <c r="R2233" s="0" t="s">
        <v>16</v>
      </c>
      <c r="S2233" s="131" t="s">
        <v>201</v>
      </c>
      <c r="T2233" s="0" t="s">
        <v>198</v>
      </c>
      <c r="U2233" s="131" t="s">
        <v>202</v>
      </c>
      <c r="V2233" s="0" t="s">
        <v>1790</v>
      </c>
      <c r="W2233" s="110" t="s">
        <v>204</v>
      </c>
      <c r="X2233" s="130" t="n">
        <v>2001</v>
      </c>
      <c r="Y2233" s="130"/>
      <c r="Z2233" s="130" t="s">
        <v>198</v>
      </c>
      <c r="AA2233" s="122" t="s">
        <v>200</v>
      </c>
      <c r="AB2233" s="131" t="s">
        <v>2631</v>
      </c>
      <c r="AC2233" s="131" t="s">
        <v>2631</v>
      </c>
      <c r="AD2233" s="130" t="n">
        <v>2001</v>
      </c>
      <c r="AE2233" s="111" t="s">
        <v>222</v>
      </c>
      <c r="AI2233" s="111" t="s">
        <v>294</v>
      </c>
      <c r="AJ2233" s="111" t="s">
        <v>509</v>
      </c>
      <c r="AK2233" s="131" t="s">
        <v>2631</v>
      </c>
      <c r="AM2233" s="111" t="n">
        <v>1995</v>
      </c>
      <c r="AN2233" s="111" t="s">
        <v>510</v>
      </c>
      <c r="AO2233" s="131"/>
      <c r="AS2233" s="0" t="s">
        <v>200</v>
      </c>
      <c r="AT2233" s="0" t="s">
        <v>1253</v>
      </c>
      <c r="AU2233" s="0" t="s">
        <v>552</v>
      </c>
      <c r="AV2233" s="0" t="s">
        <v>200</v>
      </c>
      <c r="AZ2233" s="131" t="s">
        <v>13977</v>
      </c>
      <c r="BA2233" s="124" t="s">
        <v>200</v>
      </c>
      <c r="BB2233" s="0" t="s">
        <v>210</v>
      </c>
      <c r="BC2233" s="104" t="s">
        <v>13978</v>
      </c>
      <c r="BE2233" s="0" t="s">
        <v>13979</v>
      </c>
      <c r="BF2233" s="0" t="s">
        <v>13980</v>
      </c>
      <c r="BG2233" s="125" t="s">
        <v>200</v>
      </c>
      <c r="BH2233" s="0" t="s">
        <v>13727</v>
      </c>
      <c r="BI2233" s="112" t="s">
        <v>198</v>
      </c>
      <c r="BJ2233" s="126" t="s">
        <v>200</v>
      </c>
      <c r="BK2233" s="0" t="s">
        <v>2069</v>
      </c>
      <c r="BL2233" s="112" t="n">
        <v>4</v>
      </c>
      <c r="BM2233" s="112" t="s">
        <v>66</v>
      </c>
      <c r="BN2233" s="112" t="s">
        <v>66</v>
      </c>
      <c r="BO2233" s="111" t="n">
        <v>20</v>
      </c>
      <c r="BP2233" s="125" t="s">
        <v>200</v>
      </c>
      <c r="BQ2233" s="127" t="s">
        <v>216</v>
      </c>
    </row>
    <row r="2234" customFormat="false" ht="13.8" hidden="false" customHeight="false" outlineLevel="0" collapsed="false">
      <c r="A2234" s="0" t="s">
        <v>13981</v>
      </c>
      <c r="B2234" s="0" t="s">
        <v>11086</v>
      </c>
      <c r="C2234" s="0" t="s">
        <v>234</v>
      </c>
      <c r="D2234" s="0" t="s">
        <v>193</v>
      </c>
      <c r="E2234" s="0" t="s">
        <v>194</v>
      </c>
      <c r="F2234" s="0" t="s">
        <v>195</v>
      </c>
      <c r="G2234" s="0" t="s">
        <v>196</v>
      </c>
      <c r="H2234" s="0" t="s">
        <v>197</v>
      </c>
      <c r="I2234" s="131"/>
      <c r="J2234" s="130" t="n">
        <v>1</v>
      </c>
      <c r="K2234" s="131" t="s">
        <v>198</v>
      </c>
      <c r="L2234" s="0" t="s">
        <v>198</v>
      </c>
      <c r="M2234" s="0" t="s">
        <v>199</v>
      </c>
      <c r="O2234" s="0" t="s">
        <v>200</v>
      </c>
      <c r="Q2234" s="120" t="s">
        <v>200</v>
      </c>
      <c r="R2234" s="0" t="s">
        <v>16</v>
      </c>
      <c r="S2234" s="131" t="s">
        <v>201</v>
      </c>
      <c r="T2234" s="0" t="s">
        <v>198</v>
      </c>
      <c r="U2234" s="131" t="s">
        <v>202</v>
      </c>
      <c r="V2234" s="0" t="s">
        <v>1790</v>
      </c>
      <c r="W2234" s="110" t="s">
        <v>204</v>
      </c>
      <c r="X2234" s="130" t="n">
        <v>2003</v>
      </c>
      <c r="Y2234" s="130" t="s">
        <v>498</v>
      </c>
      <c r="Z2234" s="130" t="s">
        <v>198</v>
      </c>
      <c r="AA2234" s="122" t="s">
        <v>200</v>
      </c>
      <c r="AB2234" s="131" t="s">
        <v>4775</v>
      </c>
      <c r="AC2234" s="131" t="s">
        <v>9448</v>
      </c>
      <c r="AD2234" s="130" t="n">
        <v>2003</v>
      </c>
      <c r="AE2234" s="111" t="s">
        <v>222</v>
      </c>
      <c r="AI2234" s="130" t="s">
        <v>207</v>
      </c>
      <c r="AJ2234" s="130"/>
      <c r="AK2234" s="111" t="str">
        <f aca="false">(AB2234)</f>
        <v>Ubisoft Montreal</v>
      </c>
      <c r="AM2234" s="111" t="n">
        <f aca="false">AD2234</f>
        <v>2003</v>
      </c>
      <c r="AN2234" s="130" t="s">
        <v>1887</v>
      </c>
      <c r="AO2234" s="131"/>
      <c r="AS2234" s="0" t="s">
        <v>947</v>
      </c>
      <c r="AT2234" s="0" t="s">
        <v>2316</v>
      </c>
      <c r="AU2234" s="0" t="s">
        <v>483</v>
      </c>
      <c r="AV2234" s="0" t="s">
        <v>200</v>
      </c>
      <c r="AZ2234" s="131" t="s">
        <v>13982</v>
      </c>
      <c r="BA2234" s="124" t="s">
        <v>200</v>
      </c>
      <c r="BB2234" s="0" t="s">
        <v>210</v>
      </c>
      <c r="BC2234" s="104" t="s">
        <v>9521</v>
      </c>
      <c r="BD2234" s="0" t="s">
        <v>13983</v>
      </c>
      <c r="BE2234" s="0" t="s">
        <v>13984</v>
      </c>
      <c r="BG2234" s="125" t="s">
        <v>200</v>
      </c>
      <c r="BH2234" s="0" t="s">
        <v>2215</v>
      </c>
      <c r="BI2234" s="112" t="s">
        <v>198</v>
      </c>
      <c r="BJ2234" s="126" t="s">
        <v>200</v>
      </c>
      <c r="BK2234" s="131" t="s">
        <v>1284</v>
      </c>
      <c r="BL2234" s="112" t="n">
        <v>4</v>
      </c>
      <c r="BM2234" s="112" t="s">
        <v>66</v>
      </c>
      <c r="BN2234" s="112" t="s">
        <v>66</v>
      </c>
      <c r="BO2234" s="111" t="n">
        <v>20</v>
      </c>
      <c r="BP2234" s="125" t="s">
        <v>200</v>
      </c>
      <c r="BQ2234" s="127" t="s">
        <v>216</v>
      </c>
    </row>
    <row r="2235" customFormat="false" ht="13.8" hidden="false" customHeight="false" outlineLevel="0" collapsed="false">
      <c r="A2235" s="0" t="s">
        <v>13985</v>
      </c>
      <c r="B2235" s="0" t="s">
        <v>11086</v>
      </c>
      <c r="C2235" s="0" t="s">
        <v>818</v>
      </c>
      <c r="D2235" s="0" t="s">
        <v>193</v>
      </c>
      <c r="E2235" s="0" t="s">
        <v>313</v>
      </c>
      <c r="F2235" s="0" t="s">
        <v>314</v>
      </c>
      <c r="G2235" s="0" t="s">
        <v>880</v>
      </c>
      <c r="H2235" s="0" t="s">
        <v>197</v>
      </c>
      <c r="I2235" s="131"/>
      <c r="J2235" s="111" t="n">
        <v>1</v>
      </c>
      <c r="K2235" s="0" t="s">
        <v>1441</v>
      </c>
      <c r="L2235" s="0" t="s">
        <v>392</v>
      </c>
      <c r="M2235" s="0" t="s">
        <v>274</v>
      </c>
      <c r="O2235" s="0" t="s">
        <v>200</v>
      </c>
      <c r="Q2235" s="120" t="s">
        <v>200</v>
      </c>
      <c r="R2235" s="0" t="s">
        <v>16</v>
      </c>
      <c r="S2235" s="131" t="s">
        <v>201</v>
      </c>
      <c r="T2235" s="0" t="s">
        <v>198</v>
      </c>
      <c r="U2235" s="131" t="s">
        <v>202</v>
      </c>
      <c r="V2235" s="0" t="s">
        <v>1790</v>
      </c>
      <c r="W2235" s="110" t="s">
        <v>204</v>
      </c>
      <c r="X2235" s="130" t="n">
        <v>2004</v>
      </c>
      <c r="Y2235" s="130"/>
      <c r="Z2235" s="130" t="s">
        <v>198</v>
      </c>
      <c r="AA2235" s="122" t="s">
        <v>200</v>
      </c>
      <c r="AB2235" s="131" t="s">
        <v>13986</v>
      </c>
      <c r="AC2235" s="131" t="s">
        <v>3069</v>
      </c>
      <c r="AD2235" s="130" t="n">
        <v>2004</v>
      </c>
      <c r="AE2235" s="130" t="s">
        <v>222</v>
      </c>
      <c r="AF2235" s="130"/>
      <c r="AG2235" s="130"/>
      <c r="AH2235" s="130"/>
      <c r="AI2235" s="130" t="s">
        <v>207</v>
      </c>
      <c r="AJ2235" s="130"/>
      <c r="AK2235" s="111" t="str">
        <f aca="false">(AB2235)</f>
        <v>Orbital media</v>
      </c>
      <c r="AM2235" s="111" t="n">
        <f aca="false">AD2235</f>
        <v>2004</v>
      </c>
      <c r="AN2235" s="130" t="s">
        <v>1887</v>
      </c>
      <c r="AO2235" s="131"/>
      <c r="AS2235" s="0" t="s">
        <v>200</v>
      </c>
      <c r="AV2235" s="0" t="s">
        <v>200</v>
      </c>
      <c r="AZ2235" s="131" t="s">
        <v>13987</v>
      </c>
      <c r="BA2235" s="124" t="s">
        <v>200</v>
      </c>
      <c r="BB2235" s="0" t="s">
        <v>248</v>
      </c>
      <c r="BC2235" s="104" t="s">
        <v>13988</v>
      </c>
      <c r="BD2235" s="0" t="s">
        <v>13989</v>
      </c>
      <c r="BE2235" s="0" t="s">
        <v>13990</v>
      </c>
      <c r="BF2235" s="0" t="s">
        <v>13991</v>
      </c>
      <c r="BG2235" s="125" t="s">
        <v>200</v>
      </c>
      <c r="BH2235" s="0" t="s">
        <v>2215</v>
      </c>
      <c r="BI2235" s="112" t="s">
        <v>198</v>
      </c>
      <c r="BJ2235" s="126" t="s">
        <v>200</v>
      </c>
      <c r="BK2235" s="131" t="s">
        <v>1284</v>
      </c>
      <c r="BL2235" s="112" t="n">
        <v>4</v>
      </c>
      <c r="BM2235" s="112" t="s">
        <v>66</v>
      </c>
      <c r="BN2235" s="112" t="s">
        <v>66</v>
      </c>
      <c r="BO2235" s="111" t="n">
        <v>20</v>
      </c>
      <c r="BP2235" s="125" t="s">
        <v>200</v>
      </c>
      <c r="BQ2235" s="127" t="s">
        <v>216</v>
      </c>
    </row>
    <row r="2236" customFormat="false" ht="13.8" hidden="false" customHeight="false" outlineLevel="0" collapsed="false">
      <c r="A2236" s="0" t="s">
        <v>13992</v>
      </c>
      <c r="B2236" s="0" t="s">
        <v>11086</v>
      </c>
      <c r="C2236" s="0" t="s">
        <v>2375</v>
      </c>
      <c r="D2236" s="0" t="s">
        <v>193</v>
      </c>
      <c r="E2236" s="0" t="s">
        <v>194</v>
      </c>
      <c r="F2236" s="0" t="s">
        <v>195</v>
      </c>
      <c r="G2236" s="0" t="s">
        <v>196</v>
      </c>
      <c r="H2236" s="0" t="s">
        <v>219</v>
      </c>
      <c r="I2236" s="131"/>
      <c r="J2236" s="130" t="n">
        <v>1</v>
      </c>
      <c r="K2236" s="131" t="s">
        <v>198</v>
      </c>
      <c r="L2236" s="0" t="s">
        <v>198</v>
      </c>
      <c r="M2236" s="0" t="s">
        <v>199</v>
      </c>
      <c r="O2236" s="0" t="s">
        <v>200</v>
      </c>
      <c r="Q2236" s="120" t="s">
        <v>200</v>
      </c>
      <c r="R2236" s="0" t="s">
        <v>16</v>
      </c>
      <c r="S2236" s="131" t="s">
        <v>201</v>
      </c>
      <c r="T2236" s="0" t="s">
        <v>198</v>
      </c>
      <c r="U2236" s="131" t="s">
        <v>202</v>
      </c>
      <c r="V2236" s="0" t="s">
        <v>1790</v>
      </c>
      <c r="W2236" s="110" t="s">
        <v>204</v>
      </c>
      <c r="X2236" s="130" t="n">
        <v>2002</v>
      </c>
      <c r="Y2236" s="130"/>
      <c r="Z2236" s="130" t="s">
        <v>757</v>
      </c>
      <c r="AA2236" s="122" t="s">
        <v>200</v>
      </c>
      <c r="AB2236" s="131" t="s">
        <v>10922</v>
      </c>
      <c r="AC2236" s="131" t="s">
        <v>1696</v>
      </c>
      <c r="AD2236" s="130" t="n">
        <v>2002</v>
      </c>
      <c r="AE2236" s="111" t="s">
        <v>222</v>
      </c>
      <c r="AI2236" s="130" t="s">
        <v>207</v>
      </c>
      <c r="AJ2236" s="130"/>
      <c r="AK2236" s="111" t="str">
        <f aca="false">(AB2236)</f>
        <v>Ubisoft Milan</v>
      </c>
      <c r="AM2236" s="111" t="n">
        <f aca="false">AD2236</f>
        <v>2002</v>
      </c>
      <c r="AN2236" s="130" t="s">
        <v>2552</v>
      </c>
      <c r="AO2236" s="131"/>
      <c r="AP2236" s="0" t="s">
        <v>619</v>
      </c>
      <c r="AQ2236" s="0" t="s">
        <v>200</v>
      </c>
      <c r="AS2236" s="0" t="s">
        <v>13993</v>
      </c>
      <c r="AU2236" s="0" t="s">
        <v>4004</v>
      </c>
      <c r="AV2236" s="0" t="s">
        <v>200</v>
      </c>
      <c r="AZ2236" s="131" t="s">
        <v>13994</v>
      </c>
      <c r="BA2236" s="124" t="s">
        <v>200</v>
      </c>
      <c r="BB2236" s="0" t="s">
        <v>210</v>
      </c>
      <c r="BC2236" s="104" t="s">
        <v>13995</v>
      </c>
      <c r="BE2236" s="0" t="s">
        <v>13446</v>
      </c>
      <c r="BG2236" s="125" t="s">
        <v>200</v>
      </c>
      <c r="BH2236" s="0" t="s">
        <v>13727</v>
      </c>
      <c r="BI2236" s="112" t="s">
        <v>198</v>
      </c>
      <c r="BJ2236" s="126" t="s">
        <v>200</v>
      </c>
      <c r="BK2236" s="0" t="s">
        <v>2069</v>
      </c>
      <c r="BL2236" s="112" t="n">
        <v>4</v>
      </c>
      <c r="BM2236" s="112" t="s">
        <v>66</v>
      </c>
      <c r="BN2236" s="112" t="s">
        <v>66</v>
      </c>
      <c r="BO2236" s="111" t="n">
        <v>20</v>
      </c>
      <c r="BP2236" s="125" t="s">
        <v>200</v>
      </c>
      <c r="BQ2236" s="127" t="s">
        <v>216</v>
      </c>
    </row>
    <row r="2237" customFormat="false" ht="13.8" hidden="false" customHeight="false" outlineLevel="0" collapsed="false">
      <c r="A2237" s="0" t="s">
        <v>13996</v>
      </c>
      <c r="B2237" s="0" t="s">
        <v>11086</v>
      </c>
      <c r="C2237" s="0" t="s">
        <v>234</v>
      </c>
      <c r="D2237" s="0" t="s">
        <v>193</v>
      </c>
      <c r="E2237" s="0" t="s">
        <v>284</v>
      </c>
      <c r="F2237" s="0" t="s">
        <v>195</v>
      </c>
      <c r="G2237" s="0" t="s">
        <v>196</v>
      </c>
      <c r="H2237" s="0" t="s">
        <v>197</v>
      </c>
      <c r="I2237" s="131"/>
      <c r="J2237" s="130" t="n">
        <v>1</v>
      </c>
      <c r="K2237" s="131" t="s">
        <v>198</v>
      </c>
      <c r="L2237" s="0" t="s">
        <v>198</v>
      </c>
      <c r="M2237" s="0" t="s">
        <v>274</v>
      </c>
      <c r="O2237" s="0" t="s">
        <v>200</v>
      </c>
      <c r="Q2237" s="120" t="s">
        <v>200</v>
      </c>
      <c r="R2237" s="0" t="s">
        <v>16</v>
      </c>
      <c r="S2237" s="131" t="s">
        <v>201</v>
      </c>
      <c r="T2237" s="0" t="s">
        <v>198</v>
      </c>
      <c r="U2237" s="131" t="s">
        <v>202</v>
      </c>
      <c r="V2237" s="0" t="s">
        <v>1790</v>
      </c>
      <c r="W2237" s="110" t="s">
        <v>204</v>
      </c>
      <c r="X2237" s="130" t="n">
        <v>2005</v>
      </c>
      <c r="Y2237" s="130"/>
      <c r="Z2237" s="130" t="s">
        <v>198</v>
      </c>
      <c r="AA2237" s="122" t="s">
        <v>200</v>
      </c>
      <c r="AB2237" s="131" t="s">
        <v>2802</v>
      </c>
      <c r="AC2237" s="131" t="s">
        <v>1696</v>
      </c>
      <c r="AD2237" s="130" t="n">
        <v>2005</v>
      </c>
      <c r="AE2237" s="111" t="s">
        <v>222</v>
      </c>
      <c r="AI2237" s="111" t="s">
        <v>294</v>
      </c>
      <c r="AJ2237" s="111" t="s">
        <v>3813</v>
      </c>
      <c r="AK2237" s="111" t="s">
        <v>2802</v>
      </c>
      <c r="AM2237" s="111" t="n">
        <v>1995</v>
      </c>
      <c r="AN2237" s="111" t="s">
        <v>510</v>
      </c>
      <c r="AO2237" s="131"/>
      <c r="AS2237" s="0" t="s">
        <v>2804</v>
      </c>
      <c r="AV2237" s="0" t="s">
        <v>2805</v>
      </c>
      <c r="AZ2237" s="131" t="s">
        <v>13997</v>
      </c>
      <c r="BA2237" s="124" t="s">
        <v>200</v>
      </c>
      <c r="BB2237" s="0" t="s">
        <v>248</v>
      </c>
      <c r="BC2237" s="104" t="s">
        <v>13998</v>
      </c>
      <c r="BE2237" s="0" t="s">
        <v>13999</v>
      </c>
      <c r="BF2237" s="0" t="s">
        <v>14000</v>
      </c>
      <c r="BG2237" s="125" t="s">
        <v>200</v>
      </c>
      <c r="BH2237" s="0" t="s">
        <v>2215</v>
      </c>
      <c r="BI2237" s="112" t="s">
        <v>198</v>
      </c>
      <c r="BJ2237" s="126" t="s">
        <v>200</v>
      </c>
      <c r="BK2237" s="131" t="s">
        <v>1284</v>
      </c>
      <c r="BL2237" s="112" t="n">
        <v>4</v>
      </c>
      <c r="BM2237" s="112" t="s">
        <v>66</v>
      </c>
      <c r="BN2237" s="112" t="s">
        <v>66</v>
      </c>
      <c r="BO2237" s="111" t="n">
        <v>20</v>
      </c>
      <c r="BP2237" s="125" t="s">
        <v>200</v>
      </c>
      <c r="BQ2237" s="127" t="s">
        <v>216</v>
      </c>
    </row>
    <row r="2238" customFormat="false" ht="13.8" hidden="false" customHeight="false" outlineLevel="0" collapsed="false">
      <c r="A2238" s="0" t="s">
        <v>14001</v>
      </c>
      <c r="B2238" s="0" t="s">
        <v>11086</v>
      </c>
      <c r="C2238" s="0" t="s">
        <v>994</v>
      </c>
      <c r="D2238" s="0" t="s">
        <v>312</v>
      </c>
      <c r="E2238" s="0" t="s">
        <v>194</v>
      </c>
      <c r="F2238" s="0" t="s">
        <v>195</v>
      </c>
      <c r="G2238" s="0" t="s">
        <v>196</v>
      </c>
      <c r="H2238" s="0" t="s">
        <v>219</v>
      </c>
      <c r="I2238" s="131"/>
      <c r="J2238" s="130" t="n">
        <v>1</v>
      </c>
      <c r="K2238" s="131" t="s">
        <v>198</v>
      </c>
      <c r="L2238" s="0" t="s">
        <v>198</v>
      </c>
      <c r="M2238" s="0" t="s">
        <v>199</v>
      </c>
      <c r="O2238" s="0" t="s">
        <v>200</v>
      </c>
      <c r="Q2238" s="120" t="s">
        <v>200</v>
      </c>
      <c r="R2238" s="0" t="s">
        <v>16</v>
      </c>
      <c r="S2238" s="131" t="s">
        <v>201</v>
      </c>
      <c r="T2238" s="0" t="s">
        <v>198</v>
      </c>
      <c r="U2238" s="131" t="s">
        <v>202</v>
      </c>
      <c r="V2238" s="0" t="s">
        <v>1790</v>
      </c>
      <c r="W2238" s="110" t="s">
        <v>204</v>
      </c>
      <c r="X2238" s="130" t="n">
        <v>2006</v>
      </c>
      <c r="Y2238" s="130"/>
      <c r="Z2238" s="130" t="s">
        <v>221</v>
      </c>
      <c r="AA2238" s="122" t="s">
        <v>200</v>
      </c>
      <c r="AB2238" s="131" t="s">
        <v>14002</v>
      </c>
      <c r="AC2238" s="131" t="s">
        <v>370</v>
      </c>
      <c r="AD2238" s="130" t="n">
        <v>2006</v>
      </c>
      <c r="AE2238" s="130" t="s">
        <v>222</v>
      </c>
      <c r="AF2238" s="130"/>
      <c r="AG2238" s="130"/>
      <c r="AH2238" s="130"/>
      <c r="AI2238" s="130" t="s">
        <v>207</v>
      </c>
      <c r="AJ2238" s="130"/>
      <c r="AK2238" s="111" t="str">
        <f aca="false">(AB2238)</f>
        <v>Codo technologies</v>
      </c>
      <c r="AM2238" s="111" t="n">
        <f aca="false">AD2238</f>
        <v>2006</v>
      </c>
      <c r="AN2238" s="130" t="s">
        <v>263</v>
      </c>
      <c r="AO2238" s="131"/>
      <c r="AS2238" s="0" t="s">
        <v>200</v>
      </c>
      <c r="AZ2238" s="138" t="s">
        <v>14003</v>
      </c>
      <c r="BA2238" s="124" t="s">
        <v>200</v>
      </c>
      <c r="BB2238" s="0" t="s">
        <v>248</v>
      </c>
      <c r="BC2238" s="104" t="s">
        <v>14004</v>
      </c>
      <c r="BD2238" s="0" t="s">
        <v>14005</v>
      </c>
      <c r="BE2238" s="0" t="s">
        <v>14006</v>
      </c>
      <c r="BG2238" s="125" t="s">
        <v>200</v>
      </c>
      <c r="BH2238" s="0" t="s">
        <v>2225</v>
      </c>
      <c r="BI2238" s="112" t="n">
        <v>3546430126745</v>
      </c>
      <c r="BJ2238" s="126" t="s">
        <v>200</v>
      </c>
      <c r="BK2238" s="131" t="s">
        <v>215</v>
      </c>
      <c r="BL2238" s="112" t="n">
        <v>4</v>
      </c>
      <c r="BM2238" s="112" t="n">
        <v>4</v>
      </c>
      <c r="BN2238" s="112" t="n">
        <v>4</v>
      </c>
      <c r="BO2238" s="111" t="n">
        <v>20</v>
      </c>
      <c r="BP2238" s="125" t="s">
        <v>200</v>
      </c>
      <c r="BQ2238" s="127" t="s">
        <v>216</v>
      </c>
    </row>
    <row r="2239" customFormat="false" ht="13.8" hidden="false" customHeight="false" outlineLevel="0" collapsed="false">
      <c r="A2239" s="0" t="s">
        <v>14007</v>
      </c>
      <c r="B2239" s="0" t="s">
        <v>11086</v>
      </c>
      <c r="C2239" s="0" t="s">
        <v>1641</v>
      </c>
      <c r="D2239" s="131" t="s">
        <v>819</v>
      </c>
      <c r="E2239" s="0" t="s">
        <v>313</v>
      </c>
      <c r="F2239" s="0" t="s">
        <v>314</v>
      </c>
      <c r="G2239" s="0" t="s">
        <v>196</v>
      </c>
      <c r="H2239" s="0" t="s">
        <v>197</v>
      </c>
      <c r="I2239" s="131"/>
      <c r="J2239" s="130" t="n">
        <v>1</v>
      </c>
      <c r="K2239" s="131" t="s">
        <v>198</v>
      </c>
      <c r="L2239" s="0" t="s">
        <v>198</v>
      </c>
      <c r="M2239" s="0" t="s">
        <v>199</v>
      </c>
      <c r="O2239" s="0" t="s">
        <v>200</v>
      </c>
      <c r="Q2239" s="120" t="s">
        <v>200</v>
      </c>
      <c r="R2239" s="0" t="s">
        <v>16</v>
      </c>
      <c r="S2239" s="131" t="s">
        <v>201</v>
      </c>
      <c r="T2239" s="0" t="s">
        <v>198</v>
      </c>
      <c r="U2239" s="131" t="s">
        <v>202</v>
      </c>
      <c r="V2239" s="0" t="s">
        <v>1790</v>
      </c>
      <c r="W2239" s="110" t="s">
        <v>204</v>
      </c>
      <c r="X2239" s="130" t="n">
        <v>2003</v>
      </c>
      <c r="Y2239" s="111" t="s">
        <v>205</v>
      </c>
      <c r="Z2239" s="130" t="s">
        <v>198</v>
      </c>
      <c r="AA2239" s="122" t="s">
        <v>200</v>
      </c>
      <c r="AB2239" s="131" t="s">
        <v>206</v>
      </c>
      <c r="AC2239" s="131" t="s">
        <v>206</v>
      </c>
      <c r="AD2239" s="130" t="n">
        <v>2003</v>
      </c>
      <c r="AE2239" s="111" t="s">
        <v>222</v>
      </c>
      <c r="AI2239" s="111" t="s">
        <v>294</v>
      </c>
      <c r="AJ2239" s="111" t="s">
        <v>191</v>
      </c>
      <c r="AK2239" s="111" t="s">
        <v>206</v>
      </c>
      <c r="AL2239" s="0" t="s">
        <v>216</v>
      </c>
      <c r="AM2239" s="111" t="s">
        <v>849</v>
      </c>
      <c r="AN2239" s="111" t="s">
        <v>208</v>
      </c>
      <c r="AO2239" s="131"/>
      <c r="AP2239" s="0" t="s">
        <v>200</v>
      </c>
      <c r="AQ2239" s="0" t="s">
        <v>200</v>
      </c>
      <c r="AR2239" s="0" t="s">
        <v>200</v>
      </c>
      <c r="AS2239" s="0" t="s">
        <v>200</v>
      </c>
      <c r="AV2239" s="0" t="s">
        <v>1070</v>
      </c>
      <c r="AW2239" s="0" t="s">
        <v>315</v>
      </c>
      <c r="AZ2239" s="131" t="s">
        <v>14008</v>
      </c>
      <c r="BA2239" s="124" t="s">
        <v>200</v>
      </c>
      <c r="BB2239" s="0" t="s">
        <v>210</v>
      </c>
      <c r="BC2239" s="104" t="s">
        <v>14009</v>
      </c>
      <c r="BE2239" s="0" t="s">
        <v>14010</v>
      </c>
      <c r="BG2239" s="125" t="s">
        <v>200</v>
      </c>
      <c r="BH2239" s="0" t="s">
        <v>2215</v>
      </c>
      <c r="BI2239" s="112" t="s">
        <v>198</v>
      </c>
      <c r="BJ2239" s="126" t="s">
        <v>200</v>
      </c>
      <c r="BK2239" s="131" t="s">
        <v>1284</v>
      </c>
      <c r="BL2239" s="112" t="n">
        <v>4</v>
      </c>
      <c r="BM2239" s="112" t="s">
        <v>66</v>
      </c>
      <c r="BN2239" s="112" t="s">
        <v>66</v>
      </c>
      <c r="BO2239" s="111" t="n">
        <v>20</v>
      </c>
      <c r="BP2239" s="125" t="s">
        <v>200</v>
      </c>
      <c r="BQ2239" s="127" t="s">
        <v>216</v>
      </c>
    </row>
    <row r="2240" customFormat="false" ht="13.8" hidden="false" customHeight="false" outlineLevel="0" collapsed="false">
      <c r="A2240" s="0" t="s">
        <v>14011</v>
      </c>
      <c r="B2240" s="0" t="s">
        <v>11086</v>
      </c>
      <c r="C2240" s="0" t="s">
        <v>994</v>
      </c>
      <c r="D2240" s="0" t="s">
        <v>193</v>
      </c>
      <c r="E2240" s="0" t="s">
        <v>194</v>
      </c>
      <c r="F2240" s="0" t="s">
        <v>195</v>
      </c>
      <c r="G2240" s="0" t="s">
        <v>196</v>
      </c>
      <c r="H2240" s="0" t="s">
        <v>197</v>
      </c>
      <c r="I2240" s="131"/>
      <c r="J2240" s="130" t="n">
        <v>1</v>
      </c>
      <c r="K2240" s="131" t="s">
        <v>198</v>
      </c>
      <c r="L2240" s="0" t="s">
        <v>198</v>
      </c>
      <c r="M2240" s="0" t="s">
        <v>274</v>
      </c>
      <c r="O2240" s="0" t="s">
        <v>200</v>
      </c>
      <c r="Q2240" s="120" t="s">
        <v>200</v>
      </c>
      <c r="R2240" s="0" t="s">
        <v>16</v>
      </c>
      <c r="S2240" s="131" t="s">
        <v>201</v>
      </c>
      <c r="T2240" s="0" t="s">
        <v>198</v>
      </c>
      <c r="U2240" s="131" t="s">
        <v>202</v>
      </c>
      <c r="V2240" s="0" t="s">
        <v>1790</v>
      </c>
      <c r="W2240" s="110" t="s">
        <v>204</v>
      </c>
      <c r="X2240" s="130" t="n">
        <v>2004</v>
      </c>
      <c r="Y2240" s="130"/>
      <c r="Z2240" s="130" t="s">
        <v>757</v>
      </c>
      <c r="AA2240" s="122" t="s">
        <v>200</v>
      </c>
      <c r="AB2240" s="131" t="s">
        <v>1829</v>
      </c>
      <c r="AC2240" s="131" t="s">
        <v>206</v>
      </c>
      <c r="AD2240" s="130" t="n">
        <v>2004</v>
      </c>
      <c r="AE2240" s="111" t="s">
        <v>222</v>
      </c>
      <c r="AI2240" s="130" t="s">
        <v>1313</v>
      </c>
      <c r="AJ2240" s="111" t="s">
        <v>701</v>
      </c>
      <c r="AK2240" s="111" t="s">
        <v>766</v>
      </c>
      <c r="AM2240" s="111" t="n">
        <v>1992</v>
      </c>
      <c r="AN2240" s="111" t="s">
        <v>208</v>
      </c>
      <c r="AO2240" s="131"/>
      <c r="AS2240" s="0" t="s">
        <v>997</v>
      </c>
      <c r="AT2240" s="0" t="s">
        <v>226</v>
      </c>
      <c r="AU2240" s="0" t="s">
        <v>332</v>
      </c>
      <c r="AV2240" s="0" t="s">
        <v>3719</v>
      </c>
      <c r="AZ2240" s="131" t="s">
        <v>14012</v>
      </c>
      <c r="BA2240" s="124" t="s">
        <v>200</v>
      </c>
      <c r="BB2240" s="0" t="s">
        <v>248</v>
      </c>
      <c r="BC2240" s="104" t="s">
        <v>12290</v>
      </c>
      <c r="BD2240" s="0" t="s">
        <v>14013</v>
      </c>
      <c r="BE2240" s="0" t="s">
        <v>14014</v>
      </c>
      <c r="BG2240" s="125" t="s">
        <v>200</v>
      </c>
      <c r="BH2240" s="0" t="s">
        <v>2225</v>
      </c>
      <c r="BI2240" s="112" t="n">
        <v>4005209053365</v>
      </c>
      <c r="BJ2240" s="126" t="s">
        <v>200</v>
      </c>
      <c r="BK2240" s="131" t="s">
        <v>215</v>
      </c>
      <c r="BL2240" s="112" t="n">
        <v>4</v>
      </c>
      <c r="BM2240" s="112" t="n">
        <v>4</v>
      </c>
      <c r="BN2240" s="112" t="n">
        <v>4</v>
      </c>
      <c r="BO2240" s="111" t="n">
        <v>20</v>
      </c>
      <c r="BP2240" s="125" t="s">
        <v>200</v>
      </c>
      <c r="BQ2240" s="127" t="s">
        <v>216</v>
      </c>
    </row>
    <row r="2241" customFormat="false" ht="13.8" hidden="false" customHeight="false" outlineLevel="0" collapsed="false">
      <c r="A2241" s="0" t="s">
        <v>14015</v>
      </c>
      <c r="B2241" s="0" t="s">
        <v>11086</v>
      </c>
      <c r="C2241" s="0" t="s">
        <v>329</v>
      </c>
      <c r="D2241" s="0" t="s">
        <v>193</v>
      </c>
      <c r="E2241" s="0" t="s">
        <v>194</v>
      </c>
      <c r="F2241" s="0" t="s">
        <v>195</v>
      </c>
      <c r="G2241" s="0" t="s">
        <v>196</v>
      </c>
      <c r="H2241" s="0" t="s">
        <v>197</v>
      </c>
      <c r="I2241" s="131"/>
      <c r="J2241" s="111" t="n">
        <v>1</v>
      </c>
      <c r="K2241" s="0" t="s">
        <v>13718</v>
      </c>
      <c r="L2241" s="0" t="s">
        <v>533</v>
      </c>
      <c r="M2241" s="0" t="s">
        <v>199</v>
      </c>
      <c r="O2241" s="0" t="s">
        <v>200</v>
      </c>
      <c r="Q2241" s="120" t="s">
        <v>200</v>
      </c>
      <c r="R2241" s="0" t="s">
        <v>16</v>
      </c>
      <c r="S2241" s="131" t="s">
        <v>201</v>
      </c>
      <c r="T2241" s="0" t="s">
        <v>198</v>
      </c>
      <c r="U2241" s="131" t="s">
        <v>202</v>
      </c>
      <c r="V2241" s="0" t="s">
        <v>1790</v>
      </c>
      <c r="W2241" s="110" t="s">
        <v>204</v>
      </c>
      <c r="X2241" s="130" t="n">
        <v>2004</v>
      </c>
      <c r="Y2241" s="130"/>
      <c r="Z2241" s="130" t="s">
        <v>221</v>
      </c>
      <c r="AA2241" s="122" t="s">
        <v>200</v>
      </c>
      <c r="AB2241" s="131" t="s">
        <v>3613</v>
      </c>
      <c r="AC2241" s="131" t="s">
        <v>206</v>
      </c>
      <c r="AD2241" s="130" t="n">
        <v>2004</v>
      </c>
      <c r="AE2241" s="130" t="s">
        <v>222</v>
      </c>
      <c r="AF2241" s="130"/>
      <c r="AG2241" s="130"/>
      <c r="AH2241" s="130"/>
      <c r="AI2241" s="130" t="s">
        <v>207</v>
      </c>
      <c r="AJ2241" s="130"/>
      <c r="AK2241" s="111" t="str">
        <f aca="false">(AB2241)</f>
        <v>Nex entertainment</v>
      </c>
      <c r="AM2241" s="111" t="n">
        <f aca="false">AD2241</f>
        <v>2004</v>
      </c>
      <c r="AN2241" s="130" t="s">
        <v>208</v>
      </c>
      <c r="AO2241" s="0" t="s">
        <v>609</v>
      </c>
      <c r="AP2241" s="0" t="s">
        <v>200</v>
      </c>
      <c r="AS2241" s="0" t="s">
        <v>997</v>
      </c>
      <c r="AU2241" s="0" t="s">
        <v>332</v>
      </c>
      <c r="AV2241" s="0" t="s">
        <v>4470</v>
      </c>
      <c r="AW2241" s="0" t="s">
        <v>3435</v>
      </c>
      <c r="AZ2241" s="131" t="s">
        <v>14016</v>
      </c>
      <c r="BA2241" s="124" t="s">
        <v>200</v>
      </c>
      <c r="BB2241" s="0" t="s">
        <v>210</v>
      </c>
      <c r="BC2241" s="104" t="s">
        <v>14017</v>
      </c>
      <c r="BD2241" s="0" t="s">
        <v>14018</v>
      </c>
      <c r="BE2241" s="0" t="s">
        <v>8940</v>
      </c>
      <c r="BF2241" s="0" t="s">
        <v>14019</v>
      </c>
      <c r="BG2241" s="125" t="s">
        <v>200</v>
      </c>
      <c r="BH2241" s="0" t="s">
        <v>2215</v>
      </c>
      <c r="BI2241" s="112" t="s">
        <v>198</v>
      </c>
      <c r="BJ2241" s="126" t="s">
        <v>200</v>
      </c>
      <c r="BK2241" s="131" t="s">
        <v>1284</v>
      </c>
      <c r="BL2241" s="112" t="n">
        <v>4</v>
      </c>
      <c r="BM2241" s="112" t="s">
        <v>66</v>
      </c>
      <c r="BN2241" s="112" t="s">
        <v>66</v>
      </c>
      <c r="BO2241" s="111" t="n">
        <v>20</v>
      </c>
      <c r="BP2241" s="125" t="s">
        <v>200</v>
      </c>
      <c r="BQ2241" s="127" t="s">
        <v>216</v>
      </c>
    </row>
    <row r="2242" customFormat="false" ht="13.8" hidden="false" customHeight="false" outlineLevel="0" collapsed="false">
      <c r="A2242" s="0" t="s">
        <v>14020</v>
      </c>
      <c r="B2242" s="0" t="s">
        <v>11086</v>
      </c>
      <c r="C2242" s="0" t="s">
        <v>490</v>
      </c>
      <c r="D2242" s="0" t="s">
        <v>193</v>
      </c>
      <c r="E2242" s="0" t="s">
        <v>194</v>
      </c>
      <c r="F2242" s="0" t="s">
        <v>399</v>
      </c>
      <c r="G2242" s="0" t="s">
        <v>196</v>
      </c>
      <c r="H2242" s="0" t="s">
        <v>197</v>
      </c>
      <c r="I2242" s="131"/>
      <c r="J2242" s="130" t="n">
        <v>1</v>
      </c>
      <c r="K2242" s="131" t="s">
        <v>198</v>
      </c>
      <c r="L2242" s="0" t="s">
        <v>198</v>
      </c>
      <c r="M2242" s="0" t="s">
        <v>199</v>
      </c>
      <c r="O2242" s="0" t="s">
        <v>200</v>
      </c>
      <c r="Q2242" s="120" t="s">
        <v>200</v>
      </c>
      <c r="R2242" s="0" t="s">
        <v>16</v>
      </c>
      <c r="S2242" s="131" t="s">
        <v>201</v>
      </c>
      <c r="T2242" s="0" t="s">
        <v>198</v>
      </c>
      <c r="U2242" s="131" t="s">
        <v>202</v>
      </c>
      <c r="V2242" s="0" t="s">
        <v>1790</v>
      </c>
      <c r="W2242" s="110" t="s">
        <v>204</v>
      </c>
      <c r="X2242" s="130" t="n">
        <v>2005</v>
      </c>
      <c r="Y2242" s="130"/>
      <c r="Z2242" s="130" t="s">
        <v>221</v>
      </c>
      <c r="AA2242" s="122" t="s">
        <v>200</v>
      </c>
      <c r="AB2242" s="131" t="s">
        <v>4202</v>
      </c>
      <c r="AC2242" s="131" t="s">
        <v>370</v>
      </c>
      <c r="AD2242" s="130" t="n">
        <v>2005</v>
      </c>
      <c r="AE2242" s="130" t="s">
        <v>222</v>
      </c>
      <c r="AF2242" s="130"/>
      <c r="AG2242" s="130"/>
      <c r="AH2242" s="130"/>
      <c r="AI2242" s="130" t="s">
        <v>207</v>
      </c>
      <c r="AJ2242" s="130"/>
      <c r="AK2242" s="111" t="str">
        <f aca="false">(AB2242)</f>
        <v>Wayforward</v>
      </c>
      <c r="AM2242" s="111" t="n">
        <f aca="false">AD2242</f>
        <v>2005</v>
      </c>
      <c r="AN2242" s="111" t="s">
        <v>297</v>
      </c>
      <c r="AO2242" s="131"/>
      <c r="AS2242" s="0" t="s">
        <v>200</v>
      </c>
      <c r="AU2242" s="0" t="s">
        <v>267</v>
      </c>
      <c r="AV2242" s="0" t="s">
        <v>200</v>
      </c>
      <c r="AZ2242" s="131" t="s">
        <v>14021</v>
      </c>
      <c r="BA2242" s="124" t="s">
        <v>200</v>
      </c>
      <c r="BB2242" s="0" t="s">
        <v>248</v>
      </c>
      <c r="BC2242" s="104" t="s">
        <v>14022</v>
      </c>
      <c r="BE2242" s="0" t="s">
        <v>14023</v>
      </c>
      <c r="BG2242" s="125" t="s">
        <v>200</v>
      </c>
      <c r="BH2242" s="0" t="s">
        <v>2225</v>
      </c>
      <c r="BI2242" s="112" t="n">
        <v>3546430126769</v>
      </c>
      <c r="BJ2242" s="126" t="s">
        <v>200</v>
      </c>
      <c r="BK2242" s="131" t="s">
        <v>215</v>
      </c>
      <c r="BL2242" s="112" t="n">
        <v>4</v>
      </c>
      <c r="BM2242" s="112" t="n">
        <v>4</v>
      </c>
      <c r="BN2242" s="112" t="n">
        <v>4</v>
      </c>
      <c r="BO2242" s="111" t="n">
        <v>20</v>
      </c>
      <c r="BP2242" s="125" t="s">
        <v>200</v>
      </c>
      <c r="BQ2242" s="127" t="s">
        <v>216</v>
      </c>
    </row>
    <row r="2243" customFormat="false" ht="13.8" hidden="false" customHeight="false" outlineLevel="0" collapsed="false">
      <c r="A2243" s="0" t="s">
        <v>14024</v>
      </c>
      <c r="B2243" s="0" t="s">
        <v>11086</v>
      </c>
      <c r="C2243" s="0" t="s">
        <v>234</v>
      </c>
      <c r="D2243" s="0" t="s">
        <v>193</v>
      </c>
      <c r="E2243" s="0" t="s">
        <v>194</v>
      </c>
      <c r="F2243" s="0" t="s">
        <v>195</v>
      </c>
      <c r="G2243" s="0" t="s">
        <v>196</v>
      </c>
      <c r="H2243" s="0" t="s">
        <v>197</v>
      </c>
      <c r="I2243" s="131"/>
      <c r="J2243" s="130" t="n">
        <v>1</v>
      </c>
      <c r="K2243" s="131" t="s">
        <v>198</v>
      </c>
      <c r="L2243" s="0" t="s">
        <v>198</v>
      </c>
      <c r="M2243" s="0" t="s">
        <v>199</v>
      </c>
      <c r="Q2243" s="120" t="s">
        <v>200</v>
      </c>
      <c r="R2243" s="0" t="s">
        <v>16</v>
      </c>
      <c r="S2243" s="131" t="s">
        <v>1834</v>
      </c>
      <c r="T2243" s="131" t="s">
        <v>14025</v>
      </c>
      <c r="U2243" s="131" t="s">
        <v>285</v>
      </c>
      <c r="V2243" s="0" t="s">
        <v>1790</v>
      </c>
      <c r="W2243" s="110" t="s">
        <v>204</v>
      </c>
      <c r="X2243" s="130" t="n">
        <v>2002</v>
      </c>
      <c r="Y2243" s="130" t="s">
        <v>205</v>
      </c>
      <c r="Z2243" s="130" t="s">
        <v>198</v>
      </c>
      <c r="AA2243" s="122" t="s">
        <v>200</v>
      </c>
      <c r="AB2243" s="131" t="s">
        <v>14026</v>
      </c>
      <c r="AC2243" s="131" t="s">
        <v>14026</v>
      </c>
      <c r="AD2243" s="130" t="n">
        <v>2003</v>
      </c>
      <c r="AE2243" s="130" t="s">
        <v>198</v>
      </c>
      <c r="AF2243" s="130"/>
      <c r="AG2243" s="130"/>
      <c r="AH2243" s="130"/>
      <c r="AI2243" s="130" t="s">
        <v>294</v>
      </c>
      <c r="AJ2243" s="130" t="s">
        <v>509</v>
      </c>
      <c r="AK2243" s="131" t="s">
        <v>14026</v>
      </c>
      <c r="AM2243" s="130" t="n">
        <v>1993</v>
      </c>
      <c r="AN2243" s="111" t="s">
        <v>263</v>
      </c>
      <c r="AO2243" s="131"/>
      <c r="AT2243" s="0" t="s">
        <v>226</v>
      </c>
      <c r="AZ2243" s="131" t="s">
        <v>14027</v>
      </c>
      <c r="BA2243" s="124" t="s">
        <v>200</v>
      </c>
      <c r="BB2243" s="0" t="s">
        <v>210</v>
      </c>
      <c r="BC2243" s="104" t="s">
        <v>14028</v>
      </c>
      <c r="BD2243" s="0" t="s">
        <v>14029</v>
      </c>
      <c r="BE2243" s="0" t="s">
        <v>14030</v>
      </c>
      <c r="BF2243" s="0" t="s">
        <v>14031</v>
      </c>
      <c r="BG2243" s="125"/>
      <c r="BH2243" s="0" t="s">
        <v>2235</v>
      </c>
      <c r="BI2243" s="112" t="n">
        <v>212101529902</v>
      </c>
      <c r="BJ2243" s="126"/>
      <c r="BK2243" s="131" t="s">
        <v>215</v>
      </c>
      <c r="BL2243" s="112" t="s">
        <v>3352</v>
      </c>
      <c r="BM2243" s="112" t="s">
        <v>3352</v>
      </c>
      <c r="BN2243" s="112" t="s">
        <v>3352</v>
      </c>
      <c r="BO2243" s="111" t="n">
        <v>30</v>
      </c>
      <c r="BP2243" s="125"/>
      <c r="BQ2243" s="127" t="s">
        <v>216</v>
      </c>
    </row>
    <row r="2244" customFormat="false" ht="13.8" hidden="false" customHeight="false" outlineLevel="0" collapsed="false">
      <c r="A2244" s="0" t="s">
        <v>14032</v>
      </c>
      <c r="B2244" s="0" t="s">
        <v>11086</v>
      </c>
      <c r="C2244" s="0" t="s">
        <v>234</v>
      </c>
      <c r="D2244" s="0" t="s">
        <v>193</v>
      </c>
      <c r="E2244" s="0" t="s">
        <v>194</v>
      </c>
      <c r="F2244" s="0" t="s">
        <v>399</v>
      </c>
      <c r="G2244" s="0" t="s">
        <v>196</v>
      </c>
      <c r="H2244" s="0" t="s">
        <v>197</v>
      </c>
      <c r="I2244" s="131"/>
      <c r="J2244" s="111" t="n">
        <v>1</v>
      </c>
      <c r="K2244" s="0" t="s">
        <v>1441</v>
      </c>
      <c r="L2244" s="0" t="s">
        <v>392</v>
      </c>
      <c r="M2244" s="0" t="s">
        <v>199</v>
      </c>
      <c r="O2244" s="0" t="s">
        <v>200</v>
      </c>
      <c r="Q2244" s="120" t="s">
        <v>200</v>
      </c>
      <c r="R2244" s="0" t="s">
        <v>16</v>
      </c>
      <c r="S2244" s="131" t="s">
        <v>201</v>
      </c>
      <c r="T2244" s="0" t="s">
        <v>198</v>
      </c>
      <c r="U2244" s="131" t="s">
        <v>202</v>
      </c>
      <c r="V2244" s="0" t="s">
        <v>1790</v>
      </c>
      <c r="W2244" s="110" t="s">
        <v>204</v>
      </c>
      <c r="X2244" s="130" t="n">
        <v>2002</v>
      </c>
      <c r="Y2244" s="130"/>
      <c r="Z2244" s="130" t="s">
        <v>198</v>
      </c>
      <c r="AA2244" s="122" t="s">
        <v>200</v>
      </c>
      <c r="AB2244" s="131" t="s">
        <v>4184</v>
      </c>
      <c r="AC2244" s="131" t="s">
        <v>206</v>
      </c>
      <c r="AD2244" s="130" t="n">
        <v>2002</v>
      </c>
      <c r="AE2244" s="130" t="s">
        <v>222</v>
      </c>
      <c r="AF2244" s="130"/>
      <c r="AG2244" s="111" t="s">
        <v>200</v>
      </c>
      <c r="AH2244" s="111" t="s">
        <v>799</v>
      </c>
      <c r="AI2244" s="130" t="s">
        <v>207</v>
      </c>
      <c r="AJ2244" s="130"/>
      <c r="AK2244" s="111" t="str">
        <f aca="false">(AB2244)</f>
        <v>Dimps</v>
      </c>
      <c r="AM2244" s="111" t="n">
        <f aca="false">AD2244</f>
        <v>2002</v>
      </c>
      <c r="AN2244" s="130" t="s">
        <v>208</v>
      </c>
      <c r="AO2244" s="131"/>
      <c r="AS2244" s="0" t="s">
        <v>403</v>
      </c>
      <c r="AV2244" s="0" t="s">
        <v>14033</v>
      </c>
      <c r="AW2244" s="128" t="s">
        <v>3770</v>
      </c>
      <c r="AX2244" s="128"/>
      <c r="AZ2244" s="131" t="s">
        <v>14034</v>
      </c>
      <c r="BA2244" s="124" t="s">
        <v>200</v>
      </c>
      <c r="BB2244" s="0" t="s">
        <v>248</v>
      </c>
      <c r="BC2244" s="104" t="s">
        <v>14035</v>
      </c>
      <c r="BD2244" s="0" t="s">
        <v>14036</v>
      </c>
      <c r="BE2244" s="0" t="s">
        <v>14037</v>
      </c>
      <c r="BG2244" s="125" t="s">
        <v>200</v>
      </c>
      <c r="BH2244" s="0" t="s">
        <v>2215</v>
      </c>
      <c r="BI2244" s="112" t="s">
        <v>198</v>
      </c>
      <c r="BJ2244" s="126" t="s">
        <v>200</v>
      </c>
      <c r="BK2244" s="131" t="s">
        <v>1284</v>
      </c>
      <c r="BL2244" s="112" t="n">
        <v>4</v>
      </c>
      <c r="BM2244" s="112" t="s">
        <v>66</v>
      </c>
      <c r="BN2244" s="112" t="s">
        <v>66</v>
      </c>
      <c r="BO2244" s="111" t="n">
        <v>20</v>
      </c>
      <c r="BP2244" s="125" t="s">
        <v>200</v>
      </c>
      <c r="BQ2244" s="127" t="s">
        <v>216</v>
      </c>
    </row>
    <row r="2245" customFormat="false" ht="13.8" hidden="false" customHeight="false" outlineLevel="0" collapsed="false">
      <c r="A2245" s="0" t="s">
        <v>14038</v>
      </c>
      <c r="B2245" s="0" t="s">
        <v>11086</v>
      </c>
      <c r="C2245" s="0" t="s">
        <v>234</v>
      </c>
      <c r="D2245" s="0" t="s">
        <v>193</v>
      </c>
      <c r="E2245" s="0" t="s">
        <v>194</v>
      </c>
      <c r="F2245" s="0" t="s">
        <v>399</v>
      </c>
      <c r="G2245" s="0" t="s">
        <v>196</v>
      </c>
      <c r="H2245" s="0" t="s">
        <v>197</v>
      </c>
      <c r="I2245" s="131"/>
      <c r="J2245" s="111" t="n">
        <v>1</v>
      </c>
      <c r="K2245" s="0" t="s">
        <v>1441</v>
      </c>
      <c r="L2245" s="0" t="s">
        <v>392</v>
      </c>
      <c r="M2245" s="0" t="s">
        <v>199</v>
      </c>
      <c r="O2245" s="0" t="s">
        <v>200</v>
      </c>
      <c r="Q2245" s="120" t="s">
        <v>200</v>
      </c>
      <c r="R2245" s="0" t="s">
        <v>16</v>
      </c>
      <c r="S2245" s="131" t="s">
        <v>201</v>
      </c>
      <c r="T2245" s="0" t="s">
        <v>198</v>
      </c>
      <c r="U2245" s="131" t="s">
        <v>202</v>
      </c>
      <c r="V2245" s="0" t="s">
        <v>1790</v>
      </c>
      <c r="W2245" s="110" t="s">
        <v>204</v>
      </c>
      <c r="X2245" s="130" t="n">
        <v>2003</v>
      </c>
      <c r="Y2245" s="130"/>
      <c r="Z2245" s="130" t="s">
        <v>198</v>
      </c>
      <c r="AA2245" s="122" t="s">
        <v>200</v>
      </c>
      <c r="AB2245" s="131" t="s">
        <v>4184</v>
      </c>
      <c r="AC2245" s="131" t="s">
        <v>206</v>
      </c>
      <c r="AD2245" s="130" t="n">
        <v>2003</v>
      </c>
      <c r="AE2245" s="130" t="s">
        <v>222</v>
      </c>
      <c r="AF2245" s="130"/>
      <c r="AG2245" s="130"/>
      <c r="AI2245" s="130" t="s">
        <v>207</v>
      </c>
      <c r="AJ2245" s="130"/>
      <c r="AK2245" s="111" t="str">
        <f aca="false">(AB2245)</f>
        <v>Dimps</v>
      </c>
      <c r="AM2245" s="111" t="n">
        <f aca="false">AD2245</f>
        <v>2003</v>
      </c>
      <c r="AN2245" s="130" t="s">
        <v>208</v>
      </c>
      <c r="AO2245" s="131"/>
      <c r="AS2245" s="0" t="s">
        <v>403</v>
      </c>
      <c r="AV2245" s="0" t="s">
        <v>3802</v>
      </c>
      <c r="AW2245" s="128" t="s">
        <v>3770</v>
      </c>
      <c r="AX2245" s="128"/>
      <c r="AZ2245" s="131" t="s">
        <v>14034</v>
      </c>
      <c r="BA2245" s="124" t="s">
        <v>200</v>
      </c>
      <c r="BB2245" s="0" t="s">
        <v>248</v>
      </c>
      <c r="BC2245" s="104" t="s">
        <v>14039</v>
      </c>
      <c r="BE2245" s="0" t="s">
        <v>14040</v>
      </c>
      <c r="BG2245" s="125" t="s">
        <v>200</v>
      </c>
      <c r="BH2245" s="0" t="s">
        <v>13727</v>
      </c>
      <c r="BI2245" s="112" t="s">
        <v>198</v>
      </c>
      <c r="BJ2245" s="126" t="s">
        <v>200</v>
      </c>
      <c r="BK2245" s="0" t="s">
        <v>2069</v>
      </c>
      <c r="BL2245" s="112" t="n">
        <v>4</v>
      </c>
      <c r="BM2245" s="112" t="s">
        <v>66</v>
      </c>
      <c r="BN2245" s="112" t="s">
        <v>66</v>
      </c>
      <c r="BO2245" s="111" t="n">
        <v>20</v>
      </c>
      <c r="BP2245" s="125" t="s">
        <v>200</v>
      </c>
      <c r="BQ2245" s="127" t="s">
        <v>216</v>
      </c>
    </row>
    <row r="2246" customFormat="false" ht="13.8" hidden="false" customHeight="false" outlineLevel="0" collapsed="false">
      <c r="A2246" s="0" t="s">
        <v>14041</v>
      </c>
      <c r="B2246" s="0" t="s">
        <v>11086</v>
      </c>
      <c r="C2246" s="0" t="s">
        <v>234</v>
      </c>
      <c r="D2246" s="0" t="s">
        <v>193</v>
      </c>
      <c r="E2246" s="0" t="s">
        <v>194</v>
      </c>
      <c r="F2246" s="0" t="s">
        <v>399</v>
      </c>
      <c r="G2246" s="0" t="s">
        <v>196</v>
      </c>
      <c r="H2246" s="0" t="s">
        <v>197</v>
      </c>
      <c r="I2246" s="131"/>
      <c r="J2246" s="111" t="n">
        <v>1</v>
      </c>
      <c r="K2246" s="0" t="s">
        <v>1441</v>
      </c>
      <c r="L2246" s="0" t="s">
        <v>392</v>
      </c>
      <c r="M2246" s="0" t="s">
        <v>199</v>
      </c>
      <c r="O2246" s="0" t="s">
        <v>200</v>
      </c>
      <c r="Q2246" s="120" t="s">
        <v>200</v>
      </c>
      <c r="R2246" s="0" t="s">
        <v>16</v>
      </c>
      <c r="S2246" s="131" t="s">
        <v>201</v>
      </c>
      <c r="T2246" s="0" t="s">
        <v>198</v>
      </c>
      <c r="U2246" s="131" t="s">
        <v>202</v>
      </c>
      <c r="V2246" s="0" t="s">
        <v>1790</v>
      </c>
      <c r="W2246" s="110" t="s">
        <v>204</v>
      </c>
      <c r="X2246" s="130" t="n">
        <v>2004</v>
      </c>
      <c r="Y2246" s="130"/>
      <c r="Z2246" s="130" t="s">
        <v>198</v>
      </c>
      <c r="AA2246" s="122" t="s">
        <v>200</v>
      </c>
      <c r="AB2246" s="131" t="s">
        <v>4184</v>
      </c>
      <c r="AC2246" s="131" t="s">
        <v>206</v>
      </c>
      <c r="AD2246" s="130" t="n">
        <v>2004</v>
      </c>
      <c r="AE2246" s="130" t="s">
        <v>222</v>
      </c>
      <c r="AF2246" s="130"/>
      <c r="AG2246" s="130"/>
      <c r="AH2246" s="130"/>
      <c r="AI2246" s="130" t="s">
        <v>207</v>
      </c>
      <c r="AJ2246" s="130"/>
      <c r="AK2246" s="111" t="str">
        <f aca="false">(AB2246)</f>
        <v>Dimps</v>
      </c>
      <c r="AM2246" s="111" t="n">
        <f aca="false">AD2246</f>
        <v>2004</v>
      </c>
      <c r="AN2246" s="130" t="s">
        <v>208</v>
      </c>
      <c r="AO2246" s="131"/>
      <c r="AS2246" s="0" t="s">
        <v>403</v>
      </c>
      <c r="AV2246" s="0" t="s">
        <v>3802</v>
      </c>
      <c r="AZ2246" s="131" t="s">
        <v>14034</v>
      </c>
      <c r="BA2246" s="124" t="s">
        <v>200</v>
      </c>
      <c r="BB2246" s="0" t="s">
        <v>248</v>
      </c>
      <c r="BC2246" s="104" t="s">
        <v>14039</v>
      </c>
      <c r="BE2246" s="0" t="s">
        <v>14042</v>
      </c>
      <c r="BG2246" s="125" t="s">
        <v>200</v>
      </c>
      <c r="BH2246" s="0" t="s">
        <v>13727</v>
      </c>
      <c r="BI2246" s="112" t="s">
        <v>198</v>
      </c>
      <c r="BJ2246" s="126" t="s">
        <v>200</v>
      </c>
      <c r="BK2246" s="0" t="s">
        <v>2069</v>
      </c>
      <c r="BL2246" s="112" t="n">
        <v>4</v>
      </c>
      <c r="BM2246" s="112" t="s">
        <v>66</v>
      </c>
      <c r="BN2246" s="112" t="s">
        <v>66</v>
      </c>
      <c r="BO2246" s="111" t="n">
        <v>20</v>
      </c>
      <c r="BP2246" s="125" t="s">
        <v>200</v>
      </c>
      <c r="BQ2246" s="127" t="s">
        <v>216</v>
      </c>
    </row>
    <row r="2247" customFormat="false" ht="13.8" hidden="false" customHeight="false" outlineLevel="0" collapsed="false">
      <c r="A2247" s="0" t="s">
        <v>14043</v>
      </c>
      <c r="B2247" s="0" t="s">
        <v>11086</v>
      </c>
      <c r="C2247" s="0" t="s">
        <v>589</v>
      </c>
      <c r="D2247" s="0" t="s">
        <v>193</v>
      </c>
      <c r="E2247" s="0" t="s">
        <v>194</v>
      </c>
      <c r="F2247" s="0" t="s">
        <v>195</v>
      </c>
      <c r="G2247" s="0" t="s">
        <v>196</v>
      </c>
      <c r="H2247" s="0" t="s">
        <v>197</v>
      </c>
      <c r="I2247" s="131"/>
      <c r="J2247" s="111" t="n">
        <v>1</v>
      </c>
      <c r="K2247" s="0" t="s">
        <v>1441</v>
      </c>
      <c r="L2247" s="0" t="s">
        <v>392</v>
      </c>
      <c r="M2247" s="0" t="s">
        <v>199</v>
      </c>
      <c r="O2247" s="0" t="s">
        <v>200</v>
      </c>
      <c r="Q2247" s="120" t="s">
        <v>200</v>
      </c>
      <c r="R2247" s="0" t="s">
        <v>16</v>
      </c>
      <c r="S2247" s="131" t="s">
        <v>201</v>
      </c>
      <c r="T2247" s="0" t="s">
        <v>198</v>
      </c>
      <c r="U2247" s="131" t="s">
        <v>202</v>
      </c>
      <c r="V2247" s="0" t="s">
        <v>1790</v>
      </c>
      <c r="W2247" s="110" t="s">
        <v>204</v>
      </c>
      <c r="X2247" s="130" t="n">
        <v>2004</v>
      </c>
      <c r="Y2247" s="130"/>
      <c r="Z2247" s="130" t="s">
        <v>198</v>
      </c>
      <c r="AA2247" s="122" t="s">
        <v>200</v>
      </c>
      <c r="AB2247" s="0" t="s">
        <v>1032</v>
      </c>
      <c r="AC2247" s="131" t="s">
        <v>206</v>
      </c>
      <c r="AD2247" s="130" t="n">
        <v>2004</v>
      </c>
      <c r="AE2247" s="130" t="s">
        <v>222</v>
      </c>
      <c r="AF2247" s="130"/>
      <c r="AG2247" s="130"/>
      <c r="AH2247" s="130"/>
      <c r="AI2247" s="111" t="s">
        <v>700</v>
      </c>
      <c r="AJ2247" s="111" t="s">
        <v>11086</v>
      </c>
      <c r="AK2247" s="0" t="s">
        <v>1032</v>
      </c>
      <c r="AM2247" s="111" t="s">
        <v>849</v>
      </c>
      <c r="AN2247" s="111" t="s">
        <v>208</v>
      </c>
      <c r="AO2247" s="131"/>
      <c r="AS2247" s="0" t="s">
        <v>403</v>
      </c>
      <c r="AV2247" s="0" t="s">
        <v>3654</v>
      </c>
      <c r="AZ2247" s="131" t="s">
        <v>14044</v>
      </c>
      <c r="BA2247" s="124" t="s">
        <v>200</v>
      </c>
      <c r="BB2247" s="0" t="s">
        <v>210</v>
      </c>
      <c r="BC2247" s="104" t="s">
        <v>14045</v>
      </c>
      <c r="BE2247" s="0" t="s">
        <v>14046</v>
      </c>
      <c r="BG2247" s="125" t="s">
        <v>200</v>
      </c>
      <c r="BH2247" s="0" t="s">
        <v>13727</v>
      </c>
      <c r="BI2247" s="112" t="s">
        <v>198</v>
      </c>
      <c r="BJ2247" s="126" t="s">
        <v>200</v>
      </c>
      <c r="BK2247" s="0" t="s">
        <v>2069</v>
      </c>
      <c r="BL2247" s="112" t="n">
        <v>4</v>
      </c>
      <c r="BM2247" s="112" t="s">
        <v>66</v>
      </c>
      <c r="BN2247" s="112" t="s">
        <v>66</v>
      </c>
      <c r="BO2247" s="111" t="n">
        <v>20</v>
      </c>
      <c r="BP2247" s="125" t="s">
        <v>200</v>
      </c>
      <c r="BQ2247" s="127" t="s">
        <v>216</v>
      </c>
    </row>
    <row r="2248" customFormat="false" ht="13.8" hidden="false" customHeight="false" outlineLevel="0" collapsed="false">
      <c r="A2248" s="0" t="s">
        <v>14047</v>
      </c>
      <c r="B2248" s="0" t="s">
        <v>11086</v>
      </c>
      <c r="C2248" s="0" t="s">
        <v>218</v>
      </c>
      <c r="D2248" s="0" t="s">
        <v>14048</v>
      </c>
      <c r="E2248" s="0" t="s">
        <v>194</v>
      </c>
      <c r="F2248" s="0" t="s">
        <v>195</v>
      </c>
      <c r="G2248" s="0" t="s">
        <v>362</v>
      </c>
      <c r="H2248" s="0" t="s">
        <v>197</v>
      </c>
      <c r="I2248" s="131"/>
      <c r="J2248" s="130" t="n">
        <v>1</v>
      </c>
      <c r="K2248" s="131" t="s">
        <v>198</v>
      </c>
      <c r="L2248" s="0" t="s">
        <v>198</v>
      </c>
      <c r="M2248" s="0" t="s">
        <v>199</v>
      </c>
      <c r="O2248" s="0" t="s">
        <v>200</v>
      </c>
      <c r="P2248" s="0" t="s">
        <v>410</v>
      </c>
      <c r="Q2248" s="120" t="s">
        <v>200</v>
      </c>
      <c r="R2248" s="0" t="s">
        <v>16</v>
      </c>
      <c r="S2248" s="131" t="s">
        <v>201</v>
      </c>
      <c r="T2248" s="0" t="s">
        <v>198</v>
      </c>
      <c r="U2248" s="131" t="s">
        <v>239</v>
      </c>
      <c r="V2248" s="0" t="s">
        <v>1790</v>
      </c>
      <c r="W2248" s="110" t="s">
        <v>204</v>
      </c>
      <c r="X2248" s="130" t="n">
        <v>2006</v>
      </c>
      <c r="Y2248" s="130" t="s">
        <v>240</v>
      </c>
      <c r="Z2248" s="130" t="s">
        <v>198</v>
      </c>
      <c r="AA2248" s="122" t="s">
        <v>200</v>
      </c>
      <c r="AB2248" s="131" t="s">
        <v>14049</v>
      </c>
      <c r="AC2248" s="131" t="s">
        <v>9448</v>
      </c>
      <c r="AD2248" s="130" t="s">
        <v>198</v>
      </c>
      <c r="AE2248" s="130" t="s">
        <v>222</v>
      </c>
      <c r="AF2248" s="130"/>
      <c r="AG2248" s="130"/>
      <c r="AH2248" s="130"/>
      <c r="AI2248" s="130" t="s">
        <v>207</v>
      </c>
      <c r="AJ2248" s="130"/>
      <c r="AK2248" s="111" t="str">
        <f aca="false">(AB2248)</f>
        <v>Skip</v>
      </c>
      <c r="AM2248" s="111" t="n">
        <f aca="false">X2248</f>
        <v>2006</v>
      </c>
      <c r="AN2248" s="130" t="s">
        <v>208</v>
      </c>
      <c r="AO2248" s="131"/>
      <c r="AQ2248" s="0" t="s">
        <v>14050</v>
      </c>
      <c r="AR2248" s="0" t="s">
        <v>200</v>
      </c>
      <c r="AS2248" s="0" t="s">
        <v>200</v>
      </c>
      <c r="AV2248" s="0" t="s">
        <v>10850</v>
      </c>
      <c r="AZ2248" s="131" t="s">
        <v>14051</v>
      </c>
      <c r="BA2248" s="124" t="s">
        <v>200</v>
      </c>
      <c r="BB2248" s="0" t="s">
        <v>248</v>
      </c>
      <c r="BC2248" s="104" t="s">
        <v>14052</v>
      </c>
      <c r="BD2248" s="0" t="s">
        <v>14053</v>
      </c>
      <c r="BE2248" s="0" t="s">
        <v>14054</v>
      </c>
      <c r="BF2248" s="0" t="s">
        <v>200</v>
      </c>
      <c r="BG2248" s="125" t="s">
        <v>200</v>
      </c>
      <c r="BH2248" s="0" t="s">
        <v>735</v>
      </c>
      <c r="BI2248" s="112" t="n">
        <v>4902370513752</v>
      </c>
      <c r="BJ2248" s="126" t="s">
        <v>200</v>
      </c>
      <c r="BK2248" s="131" t="s">
        <v>215</v>
      </c>
      <c r="BL2248" s="112" t="n">
        <v>4</v>
      </c>
      <c r="BM2248" s="112" t="n">
        <v>4</v>
      </c>
      <c r="BN2248" s="112" t="n">
        <v>4</v>
      </c>
      <c r="BO2248" s="111" t="n">
        <v>20</v>
      </c>
      <c r="BP2248" s="125" t="s">
        <v>200</v>
      </c>
      <c r="BQ2248" s="127" t="s">
        <v>216</v>
      </c>
    </row>
    <row r="2249" customFormat="false" ht="13.8" hidden="false" customHeight="false" outlineLevel="0" collapsed="false">
      <c r="A2249" s="0" t="s">
        <v>14055</v>
      </c>
      <c r="B2249" s="0" t="s">
        <v>11086</v>
      </c>
      <c r="C2249" s="0" t="s">
        <v>192</v>
      </c>
      <c r="D2249" s="0" t="s">
        <v>193</v>
      </c>
      <c r="E2249" s="0" t="s">
        <v>194</v>
      </c>
      <c r="F2249" s="0" t="s">
        <v>195</v>
      </c>
      <c r="G2249" s="0" t="s">
        <v>196</v>
      </c>
      <c r="H2249" s="0" t="s">
        <v>197</v>
      </c>
      <c r="I2249" s="131"/>
      <c r="J2249" s="130" t="n">
        <v>1</v>
      </c>
      <c r="K2249" s="131" t="s">
        <v>198</v>
      </c>
      <c r="L2249" s="0" t="s">
        <v>198</v>
      </c>
      <c r="M2249" s="0" t="s">
        <v>199</v>
      </c>
      <c r="O2249" s="0" t="s">
        <v>200</v>
      </c>
      <c r="Q2249" s="120" t="s">
        <v>200</v>
      </c>
      <c r="R2249" s="0" t="s">
        <v>16</v>
      </c>
      <c r="S2249" s="131" t="s">
        <v>201</v>
      </c>
      <c r="T2249" s="0" t="s">
        <v>198</v>
      </c>
      <c r="U2249" s="131" t="s">
        <v>202</v>
      </c>
      <c r="V2249" s="0" t="s">
        <v>1790</v>
      </c>
      <c r="W2249" s="110" t="s">
        <v>204</v>
      </c>
      <c r="X2249" s="130" t="n">
        <v>2005</v>
      </c>
      <c r="Y2249" s="130"/>
      <c r="Z2249" s="130" t="s">
        <v>198</v>
      </c>
      <c r="AA2249" s="122" t="s">
        <v>200</v>
      </c>
      <c r="AB2249" s="131" t="s">
        <v>3469</v>
      </c>
      <c r="AC2249" s="131" t="s">
        <v>3069</v>
      </c>
      <c r="AD2249" s="130" t="n">
        <v>2005</v>
      </c>
      <c r="AE2249" s="130" t="s">
        <v>222</v>
      </c>
      <c r="AF2249" s="130"/>
      <c r="AG2249" s="130"/>
      <c r="AH2249" s="130"/>
      <c r="AI2249" s="111" t="s">
        <v>294</v>
      </c>
      <c r="AJ2249" s="130" t="s">
        <v>701</v>
      </c>
      <c r="AK2249" s="130" t="s">
        <v>2260</v>
      </c>
      <c r="AM2249" s="130" t="n">
        <v>1992</v>
      </c>
      <c r="AN2249" s="130" t="s">
        <v>208</v>
      </c>
      <c r="AO2249" s="131"/>
      <c r="AS2249" s="0" t="s">
        <v>200</v>
      </c>
      <c r="AV2249" s="0" t="s">
        <v>200</v>
      </c>
      <c r="AZ2249" s="131" t="s">
        <v>14056</v>
      </c>
      <c r="BA2249" s="124" t="s">
        <v>200</v>
      </c>
      <c r="BB2249" s="0" t="s">
        <v>210</v>
      </c>
      <c r="BC2249" s="104" t="s">
        <v>979</v>
      </c>
      <c r="BE2249" s="0" t="s">
        <v>14057</v>
      </c>
      <c r="BG2249" s="125" t="s">
        <v>200</v>
      </c>
      <c r="BH2249" s="0" t="s">
        <v>2225</v>
      </c>
      <c r="BI2249" s="112" t="n">
        <v>5060034553588</v>
      </c>
      <c r="BJ2249" s="126" t="s">
        <v>200</v>
      </c>
      <c r="BK2249" s="131" t="s">
        <v>215</v>
      </c>
      <c r="BL2249" s="112" t="n">
        <v>4</v>
      </c>
      <c r="BM2249" s="112" t="n">
        <v>4</v>
      </c>
      <c r="BN2249" s="112" t="n">
        <v>4</v>
      </c>
      <c r="BO2249" s="111" t="n">
        <v>20</v>
      </c>
      <c r="BP2249" s="125" t="s">
        <v>200</v>
      </c>
      <c r="BQ2249" s="127" t="s">
        <v>216</v>
      </c>
    </row>
    <row r="2250" customFormat="false" ht="13.8" hidden="false" customHeight="false" outlineLevel="0" collapsed="false">
      <c r="A2250" s="0" t="s">
        <v>14058</v>
      </c>
      <c r="B2250" s="0" t="s">
        <v>11086</v>
      </c>
      <c r="C2250" s="0" t="s">
        <v>605</v>
      </c>
      <c r="D2250" s="0" t="s">
        <v>193</v>
      </c>
      <c r="E2250" s="0" t="s">
        <v>194</v>
      </c>
      <c r="F2250" s="0" t="s">
        <v>606</v>
      </c>
      <c r="G2250" s="0" t="s">
        <v>391</v>
      </c>
      <c r="H2250" s="0" t="s">
        <v>197</v>
      </c>
      <c r="I2250" s="131"/>
      <c r="J2250" s="111" t="n">
        <v>1</v>
      </c>
      <c r="K2250" s="0" t="s">
        <v>1441</v>
      </c>
      <c r="L2250" s="0" t="s">
        <v>392</v>
      </c>
      <c r="M2250" s="0" t="s">
        <v>199</v>
      </c>
      <c r="O2250" s="0" t="s">
        <v>200</v>
      </c>
      <c r="Q2250" s="120" t="s">
        <v>200</v>
      </c>
      <c r="R2250" s="0" t="s">
        <v>16</v>
      </c>
      <c r="S2250" s="131" t="s">
        <v>201</v>
      </c>
      <c r="T2250" s="0" t="s">
        <v>198</v>
      </c>
      <c r="U2250" s="131" t="s">
        <v>202</v>
      </c>
      <c r="V2250" s="0" t="s">
        <v>1790</v>
      </c>
      <c r="W2250" s="110" t="s">
        <v>204</v>
      </c>
      <c r="X2250" s="130" t="n">
        <v>2002</v>
      </c>
      <c r="Y2250" s="111" t="s">
        <v>205</v>
      </c>
      <c r="Z2250" s="130" t="s">
        <v>198</v>
      </c>
      <c r="AA2250" s="122" t="s">
        <v>200</v>
      </c>
      <c r="AB2250" s="131" t="s">
        <v>14059</v>
      </c>
      <c r="AC2250" s="131" t="s">
        <v>1696</v>
      </c>
      <c r="AD2250" s="130" t="n">
        <v>2002</v>
      </c>
      <c r="AE2250" s="130" t="s">
        <v>198</v>
      </c>
      <c r="AF2250" s="130"/>
      <c r="AG2250" s="130"/>
      <c r="AH2250" s="130"/>
      <c r="AI2250" s="111" t="s">
        <v>294</v>
      </c>
      <c r="AJ2250" s="111" t="s">
        <v>3813</v>
      </c>
      <c r="AK2250" s="111" t="s">
        <v>543</v>
      </c>
      <c r="AL2250" s="0" t="s">
        <v>216</v>
      </c>
      <c r="AM2250" s="130" t="n">
        <v>1998</v>
      </c>
      <c r="AN2250" s="130" t="s">
        <v>263</v>
      </c>
      <c r="AO2250" s="0" t="s">
        <v>609</v>
      </c>
      <c r="AP2250" s="0" t="s">
        <v>200</v>
      </c>
      <c r="AS2250" s="0" t="s">
        <v>1090</v>
      </c>
      <c r="AT2250" s="104" t="s">
        <v>433</v>
      </c>
      <c r="AU2250" s="0" t="s">
        <v>200</v>
      </c>
      <c r="AV2250" s="0" t="s">
        <v>1091</v>
      </c>
      <c r="AZ2250" s="131" t="s">
        <v>14060</v>
      </c>
      <c r="BA2250" s="124" t="s">
        <v>200</v>
      </c>
      <c r="BB2250" s="0" t="s">
        <v>210</v>
      </c>
      <c r="BC2250" s="104" t="s">
        <v>14061</v>
      </c>
      <c r="BE2250" s="0" t="s">
        <v>14062</v>
      </c>
      <c r="BG2250" s="125" t="s">
        <v>200</v>
      </c>
      <c r="BH2250" s="0" t="s">
        <v>2215</v>
      </c>
      <c r="BI2250" s="112" t="s">
        <v>198</v>
      </c>
      <c r="BJ2250" s="126" t="s">
        <v>200</v>
      </c>
      <c r="BK2250" s="131" t="s">
        <v>1284</v>
      </c>
      <c r="BL2250" s="112" t="n">
        <v>4</v>
      </c>
      <c r="BM2250" s="112" t="s">
        <v>66</v>
      </c>
      <c r="BN2250" s="112" t="s">
        <v>66</v>
      </c>
      <c r="BO2250" s="111" t="n">
        <v>20</v>
      </c>
      <c r="BP2250" s="125" t="s">
        <v>200</v>
      </c>
      <c r="BQ2250" s="127" t="s">
        <v>216</v>
      </c>
    </row>
    <row r="2251" customFormat="false" ht="13.8" hidden="false" customHeight="false" outlineLevel="0" collapsed="false">
      <c r="A2251" s="0" t="s">
        <v>14063</v>
      </c>
      <c r="B2251" s="0" t="s">
        <v>11086</v>
      </c>
      <c r="C2251" s="0" t="s">
        <v>1082</v>
      </c>
      <c r="D2251" s="0" t="s">
        <v>193</v>
      </c>
      <c r="E2251" s="0" t="s">
        <v>313</v>
      </c>
      <c r="F2251" s="0" t="s">
        <v>314</v>
      </c>
      <c r="G2251" s="0" t="s">
        <v>424</v>
      </c>
      <c r="H2251" s="0" t="s">
        <v>197</v>
      </c>
      <c r="I2251" s="131"/>
      <c r="J2251" s="111" t="n">
        <v>1</v>
      </c>
      <c r="K2251" s="0" t="s">
        <v>1441</v>
      </c>
      <c r="L2251" s="0" t="s">
        <v>392</v>
      </c>
      <c r="M2251" s="0" t="s">
        <v>199</v>
      </c>
      <c r="O2251" s="0" t="s">
        <v>200</v>
      </c>
      <c r="Q2251" s="120" t="s">
        <v>200</v>
      </c>
      <c r="R2251" s="0" t="s">
        <v>16</v>
      </c>
      <c r="S2251" s="131" t="s">
        <v>201</v>
      </c>
      <c r="T2251" s="0" t="s">
        <v>198</v>
      </c>
      <c r="U2251" s="131" t="s">
        <v>202</v>
      </c>
      <c r="V2251" s="0" t="s">
        <v>1790</v>
      </c>
      <c r="W2251" s="110" t="s">
        <v>204</v>
      </c>
      <c r="X2251" s="130" t="n">
        <v>2001</v>
      </c>
      <c r="Y2251" s="130"/>
      <c r="Z2251" s="130" t="s">
        <v>198</v>
      </c>
      <c r="AA2251" s="122" t="s">
        <v>200</v>
      </c>
      <c r="AB2251" s="131" t="s">
        <v>2959</v>
      </c>
      <c r="AC2251" s="131" t="s">
        <v>1696</v>
      </c>
      <c r="AD2251" s="130" t="n">
        <v>2001</v>
      </c>
      <c r="AE2251" s="130" t="s">
        <v>222</v>
      </c>
      <c r="AF2251" s="130"/>
      <c r="AG2251" s="130"/>
      <c r="AH2251" s="130"/>
      <c r="AI2251" s="130" t="s">
        <v>207</v>
      </c>
      <c r="AJ2251" s="130"/>
      <c r="AK2251" s="111" t="str">
        <f aca="false">(AB2251)</f>
        <v>Atlus</v>
      </c>
      <c r="AM2251" s="111" t="n">
        <f aca="false">AD2251</f>
        <v>2001</v>
      </c>
      <c r="AN2251" s="130" t="s">
        <v>208</v>
      </c>
      <c r="AO2251" s="131"/>
      <c r="AS2251" s="0" t="s">
        <v>200</v>
      </c>
      <c r="AV2251" s="0" t="s">
        <v>200</v>
      </c>
      <c r="AZ2251" s="131" t="s">
        <v>14064</v>
      </c>
      <c r="BA2251" s="124" t="s">
        <v>200</v>
      </c>
      <c r="BB2251" s="0" t="s">
        <v>210</v>
      </c>
      <c r="BC2251" s="104" t="s">
        <v>14065</v>
      </c>
      <c r="BE2251" s="0" t="s">
        <v>10841</v>
      </c>
      <c r="BG2251" s="125" t="s">
        <v>200</v>
      </c>
      <c r="BH2251" s="0" t="s">
        <v>2225</v>
      </c>
      <c r="BI2251" s="112" t="n">
        <v>3307210322029</v>
      </c>
      <c r="BJ2251" s="126" t="s">
        <v>200</v>
      </c>
      <c r="BK2251" s="131" t="s">
        <v>215</v>
      </c>
      <c r="BL2251" s="112" t="n">
        <v>4</v>
      </c>
      <c r="BM2251" s="112" t="n">
        <v>4</v>
      </c>
      <c r="BN2251" s="112" t="n">
        <v>4</v>
      </c>
      <c r="BO2251" s="111" t="n">
        <v>20</v>
      </c>
      <c r="BP2251" s="125" t="s">
        <v>200</v>
      </c>
      <c r="BQ2251" s="127" t="s">
        <v>216</v>
      </c>
    </row>
    <row r="2252" customFormat="false" ht="13.8" hidden="false" customHeight="false" outlineLevel="0" collapsed="false">
      <c r="A2252" s="0" t="s">
        <v>14066</v>
      </c>
      <c r="B2252" s="0" t="s">
        <v>11086</v>
      </c>
      <c r="C2252" s="0" t="s">
        <v>192</v>
      </c>
      <c r="D2252" s="0" t="s">
        <v>193</v>
      </c>
      <c r="E2252" s="0" t="s">
        <v>194</v>
      </c>
      <c r="F2252" s="0" t="s">
        <v>314</v>
      </c>
      <c r="G2252" s="0" t="s">
        <v>196</v>
      </c>
      <c r="H2252" s="0" t="s">
        <v>197</v>
      </c>
      <c r="I2252" s="131"/>
      <c r="J2252" s="130" t="n">
        <v>1</v>
      </c>
      <c r="K2252" s="131" t="s">
        <v>198</v>
      </c>
      <c r="L2252" s="0" t="s">
        <v>198</v>
      </c>
      <c r="M2252" s="0" t="s">
        <v>199</v>
      </c>
      <c r="O2252" s="0" t="s">
        <v>200</v>
      </c>
      <c r="Q2252" s="120" t="s">
        <v>200</v>
      </c>
      <c r="R2252" s="0" t="s">
        <v>16</v>
      </c>
      <c r="S2252" s="131" t="s">
        <v>201</v>
      </c>
      <c r="T2252" s="0" t="s">
        <v>198</v>
      </c>
      <c r="U2252" s="131" t="s">
        <v>202</v>
      </c>
      <c r="V2252" s="0" t="s">
        <v>1790</v>
      </c>
      <c r="W2252" s="110" t="s">
        <v>204</v>
      </c>
      <c r="X2252" s="130" t="n">
        <v>2002</v>
      </c>
      <c r="Y2252" s="130"/>
      <c r="Z2252" s="130" t="s">
        <v>198</v>
      </c>
      <c r="AA2252" s="122" t="s">
        <v>200</v>
      </c>
      <c r="AB2252" s="131" t="s">
        <v>3523</v>
      </c>
      <c r="AC2252" s="131" t="s">
        <v>3523</v>
      </c>
      <c r="AD2252" s="130" t="n">
        <v>2002</v>
      </c>
      <c r="AE2252" s="111" t="s">
        <v>222</v>
      </c>
      <c r="AI2252" s="130" t="s">
        <v>294</v>
      </c>
      <c r="AJ2252" s="111" t="s">
        <v>295</v>
      </c>
      <c r="AK2252" s="128" t="s">
        <v>14067</v>
      </c>
      <c r="AM2252" s="111" t="n">
        <v>1984</v>
      </c>
      <c r="AN2252" s="111" t="s">
        <v>263</v>
      </c>
      <c r="AO2252" s="131"/>
      <c r="AS2252" s="0" t="s">
        <v>200</v>
      </c>
      <c r="AT2252" s="0" t="s">
        <v>200</v>
      </c>
      <c r="AU2252" s="0" t="s">
        <v>1306</v>
      </c>
      <c r="AV2252" s="0" t="s">
        <v>200</v>
      </c>
      <c r="AZ2252" s="131" t="s">
        <v>14068</v>
      </c>
      <c r="BA2252" s="124" t="s">
        <v>200</v>
      </c>
      <c r="BB2252" s="0" t="s">
        <v>210</v>
      </c>
      <c r="BC2252" s="104" t="s">
        <v>14069</v>
      </c>
      <c r="BE2252" s="0" t="s">
        <v>14070</v>
      </c>
      <c r="BG2252" s="125" t="s">
        <v>200</v>
      </c>
      <c r="BH2252" s="0" t="s">
        <v>466</v>
      </c>
      <c r="BI2252" s="112" t="n">
        <v>5060050941062</v>
      </c>
      <c r="BJ2252" s="126" t="s">
        <v>200</v>
      </c>
      <c r="BK2252" s="131" t="s">
        <v>215</v>
      </c>
      <c r="BL2252" s="112" t="n">
        <v>4</v>
      </c>
      <c r="BM2252" s="112" t="n">
        <v>4</v>
      </c>
      <c r="BN2252" s="112" t="n">
        <v>4</v>
      </c>
      <c r="BO2252" s="111" t="n">
        <v>20</v>
      </c>
      <c r="BP2252" s="125" t="s">
        <v>200</v>
      </c>
      <c r="BQ2252" s="127" t="s">
        <v>216</v>
      </c>
    </row>
    <row r="2253" customFormat="false" ht="13.8" hidden="false" customHeight="false" outlineLevel="0" collapsed="false">
      <c r="A2253" s="0" t="s">
        <v>14071</v>
      </c>
      <c r="B2253" s="0" t="s">
        <v>11086</v>
      </c>
      <c r="C2253" s="0" t="s">
        <v>234</v>
      </c>
      <c r="D2253" s="0" t="s">
        <v>193</v>
      </c>
      <c r="E2253" s="0" t="s">
        <v>194</v>
      </c>
      <c r="F2253" s="0" t="s">
        <v>399</v>
      </c>
      <c r="G2253" s="0" t="s">
        <v>196</v>
      </c>
      <c r="H2253" s="0" t="s">
        <v>219</v>
      </c>
      <c r="I2253" s="131"/>
      <c r="J2253" s="130" t="n">
        <v>1</v>
      </c>
      <c r="K2253" s="131" t="s">
        <v>198</v>
      </c>
      <c r="L2253" s="0" t="s">
        <v>198</v>
      </c>
      <c r="M2253" s="0" t="s">
        <v>199</v>
      </c>
      <c r="O2253" s="0" t="s">
        <v>200</v>
      </c>
      <c r="Q2253" s="120" t="s">
        <v>200</v>
      </c>
      <c r="R2253" s="0" t="s">
        <v>16</v>
      </c>
      <c r="S2253" s="131" t="s">
        <v>201</v>
      </c>
      <c r="T2253" s="0" t="s">
        <v>198</v>
      </c>
      <c r="U2253" s="131" t="s">
        <v>285</v>
      </c>
      <c r="V2253" s="0" t="s">
        <v>1790</v>
      </c>
      <c r="W2253" s="110" t="s">
        <v>204</v>
      </c>
      <c r="X2253" s="130" t="n">
        <v>2002</v>
      </c>
      <c r="Y2253" s="130" t="s">
        <v>205</v>
      </c>
      <c r="Z2253" s="130" t="s">
        <v>198</v>
      </c>
      <c r="AA2253" s="122" t="s">
        <v>200</v>
      </c>
      <c r="AB2253" s="131" t="s">
        <v>543</v>
      </c>
      <c r="AC2253" s="131" t="s">
        <v>543</v>
      </c>
      <c r="AD2253" s="130" t="n">
        <v>2002</v>
      </c>
      <c r="AE2253" s="111" t="s">
        <v>222</v>
      </c>
      <c r="AI2253" s="111" t="s">
        <v>294</v>
      </c>
      <c r="AJ2253" s="111" t="s">
        <v>737</v>
      </c>
      <c r="AK2253" s="111" t="s">
        <v>543</v>
      </c>
      <c r="AM2253" s="111" t="n">
        <v>1991</v>
      </c>
      <c r="AN2253" s="111" t="s">
        <v>208</v>
      </c>
      <c r="AO2253" s="131"/>
      <c r="AR2253" s="0" t="s">
        <v>14072</v>
      </c>
      <c r="AS2253" s="0" t="s">
        <v>8948</v>
      </c>
      <c r="AU2253" s="0" t="s">
        <v>332</v>
      </c>
      <c r="AV2253" s="0" t="s">
        <v>9428</v>
      </c>
      <c r="AZ2253" s="131" t="s">
        <v>14073</v>
      </c>
      <c r="BA2253" s="124" t="s">
        <v>200</v>
      </c>
      <c r="BB2253" s="0" t="s">
        <v>248</v>
      </c>
      <c r="BC2253" s="104" t="s">
        <v>14074</v>
      </c>
      <c r="BE2253" s="0" t="s">
        <v>14075</v>
      </c>
      <c r="BF2253" s="0" t="s">
        <v>14076</v>
      </c>
      <c r="BG2253" s="125" t="s">
        <v>200</v>
      </c>
      <c r="BH2253" s="0" t="s">
        <v>2225</v>
      </c>
      <c r="BI2253" s="112" t="n">
        <v>5055060940082</v>
      </c>
      <c r="BJ2253" s="126" t="s">
        <v>200</v>
      </c>
      <c r="BK2253" s="131" t="s">
        <v>215</v>
      </c>
      <c r="BL2253" s="112" t="n">
        <v>4</v>
      </c>
      <c r="BM2253" s="112" t="n">
        <v>4</v>
      </c>
      <c r="BN2253" s="112" t="n">
        <v>4</v>
      </c>
      <c r="BO2253" s="111" t="n">
        <v>20</v>
      </c>
      <c r="BP2253" s="125" t="s">
        <v>200</v>
      </c>
      <c r="BQ2253" s="127" t="s">
        <v>216</v>
      </c>
    </row>
    <row r="2254" customFormat="false" ht="13.8" hidden="false" customHeight="false" outlineLevel="0" collapsed="false">
      <c r="A2254" s="0" t="s">
        <v>14077</v>
      </c>
      <c r="B2254" s="0" t="s">
        <v>11086</v>
      </c>
      <c r="C2254" s="0" t="s">
        <v>234</v>
      </c>
      <c r="D2254" s="0" t="s">
        <v>193</v>
      </c>
      <c r="E2254" s="0" t="s">
        <v>194</v>
      </c>
      <c r="F2254" s="0" t="s">
        <v>195</v>
      </c>
      <c r="G2254" s="0" t="s">
        <v>196</v>
      </c>
      <c r="H2254" s="0" t="s">
        <v>400</v>
      </c>
      <c r="I2254" s="131" t="s">
        <v>401</v>
      </c>
      <c r="J2254" s="130" t="n">
        <v>1</v>
      </c>
      <c r="K2254" s="131" t="s">
        <v>198</v>
      </c>
      <c r="L2254" s="0" t="s">
        <v>198</v>
      </c>
      <c r="M2254" s="0" t="s">
        <v>274</v>
      </c>
      <c r="O2254" s="0" t="s">
        <v>200</v>
      </c>
      <c r="Q2254" s="120" t="s">
        <v>200</v>
      </c>
      <c r="R2254" s="0" t="s">
        <v>16</v>
      </c>
      <c r="S2254" s="131" t="s">
        <v>201</v>
      </c>
      <c r="T2254" s="0" t="s">
        <v>198</v>
      </c>
      <c r="U2254" s="131" t="s">
        <v>202</v>
      </c>
      <c r="V2254" s="0" t="s">
        <v>1790</v>
      </c>
      <c r="W2254" s="110" t="s">
        <v>204</v>
      </c>
      <c r="X2254" s="130" t="n">
        <v>2001</v>
      </c>
      <c r="Y2254" s="130"/>
      <c r="Z2254" s="130" t="s">
        <v>198</v>
      </c>
      <c r="AA2254" s="122" t="s">
        <v>200</v>
      </c>
      <c r="AB2254" s="131" t="s">
        <v>9448</v>
      </c>
      <c r="AC2254" s="131" t="s">
        <v>9448</v>
      </c>
      <c r="AD2254" s="130" t="n">
        <v>2001</v>
      </c>
      <c r="AE2254" s="111" t="s">
        <v>222</v>
      </c>
      <c r="AG2254" s="111" t="s">
        <v>241</v>
      </c>
      <c r="AH2254" s="111" t="s">
        <v>1051</v>
      </c>
      <c r="AI2254" s="111" t="s">
        <v>294</v>
      </c>
      <c r="AJ2254" s="111" t="s">
        <v>3493</v>
      </c>
      <c r="AK2254" s="111" t="s">
        <v>9448</v>
      </c>
      <c r="AM2254" s="111" t="n">
        <v>1988</v>
      </c>
      <c r="AN2254" s="111" t="s">
        <v>208</v>
      </c>
      <c r="AO2254" s="131"/>
      <c r="AQ2254" s="0" t="s">
        <v>14078</v>
      </c>
      <c r="AR2254" s="0" t="s">
        <v>14079</v>
      </c>
      <c r="AS2254" s="0" t="s">
        <v>9449</v>
      </c>
      <c r="AT2254" s="0" t="s">
        <v>14080</v>
      </c>
      <c r="AV2254" s="0" t="s">
        <v>10177</v>
      </c>
      <c r="AW2254" s="0" t="s">
        <v>9626</v>
      </c>
      <c r="AZ2254" s="131" t="s">
        <v>14081</v>
      </c>
      <c r="BA2254" s="124" t="s">
        <v>200</v>
      </c>
      <c r="BB2254" s="0" t="s">
        <v>462</v>
      </c>
      <c r="BC2254" s="104" t="s">
        <v>14082</v>
      </c>
      <c r="BD2254" s="0" t="s">
        <v>14083</v>
      </c>
      <c r="BE2254" s="0" t="s">
        <v>14084</v>
      </c>
      <c r="BG2254" s="125" t="s">
        <v>200</v>
      </c>
      <c r="BH2254" s="0" t="s">
        <v>2215</v>
      </c>
      <c r="BI2254" s="112" t="s">
        <v>198</v>
      </c>
      <c r="BJ2254" s="126" t="s">
        <v>200</v>
      </c>
      <c r="BK2254" s="131" t="s">
        <v>1284</v>
      </c>
      <c r="BL2254" s="112" t="n">
        <v>4</v>
      </c>
      <c r="BM2254" s="112" t="s">
        <v>66</v>
      </c>
      <c r="BN2254" s="112" t="s">
        <v>66</v>
      </c>
      <c r="BO2254" s="111" t="n">
        <v>20</v>
      </c>
      <c r="BP2254" s="125" t="s">
        <v>200</v>
      </c>
      <c r="BQ2254" s="127" t="s">
        <v>216</v>
      </c>
    </row>
    <row r="2255" customFormat="false" ht="13.8" hidden="false" customHeight="false" outlineLevel="0" collapsed="false">
      <c r="A2255" s="0" t="s">
        <v>14085</v>
      </c>
      <c r="B2255" s="0" t="s">
        <v>11086</v>
      </c>
      <c r="C2255" s="0" t="s">
        <v>234</v>
      </c>
      <c r="D2255" s="0" t="s">
        <v>193</v>
      </c>
      <c r="E2255" s="0" t="s">
        <v>194</v>
      </c>
      <c r="F2255" s="0" t="s">
        <v>195</v>
      </c>
      <c r="G2255" s="0" t="s">
        <v>196</v>
      </c>
      <c r="H2255" s="0" t="s">
        <v>838</v>
      </c>
      <c r="I2255" s="131" t="s">
        <v>401</v>
      </c>
      <c r="J2255" s="130" t="n">
        <v>1</v>
      </c>
      <c r="K2255" s="131" t="s">
        <v>198</v>
      </c>
      <c r="L2255" s="0" t="s">
        <v>198</v>
      </c>
      <c r="M2255" s="0" t="s">
        <v>274</v>
      </c>
      <c r="O2255" s="0" t="s">
        <v>237</v>
      </c>
      <c r="P2255" s="0" t="s">
        <v>13403</v>
      </c>
      <c r="Q2255" s="120" t="s">
        <v>200</v>
      </c>
      <c r="R2255" s="0" t="s">
        <v>16</v>
      </c>
      <c r="S2255" s="0" t="s">
        <v>698</v>
      </c>
      <c r="T2255" s="0" t="s">
        <v>198</v>
      </c>
      <c r="U2255" s="131" t="s">
        <v>202</v>
      </c>
      <c r="V2255" s="0" t="s">
        <v>1790</v>
      </c>
      <c r="W2255" s="110" t="s">
        <v>204</v>
      </c>
      <c r="X2255" s="130" t="n">
        <v>2004</v>
      </c>
      <c r="Y2255" s="130"/>
      <c r="Z2255" s="130" t="s">
        <v>198</v>
      </c>
      <c r="AA2255" s="122" t="s">
        <v>200</v>
      </c>
      <c r="AB2255" s="131" t="s">
        <v>9448</v>
      </c>
      <c r="AC2255" s="131" t="s">
        <v>9448</v>
      </c>
      <c r="AD2255" s="130" t="n">
        <v>2004</v>
      </c>
      <c r="AE2255" s="111" t="s">
        <v>222</v>
      </c>
      <c r="AH2255" s="111" t="s">
        <v>1983</v>
      </c>
      <c r="AI2255" s="111" t="s">
        <v>294</v>
      </c>
      <c r="AJ2255" s="111" t="s">
        <v>3493</v>
      </c>
      <c r="AK2255" s="111" t="s">
        <v>9448</v>
      </c>
      <c r="AM2255" s="111" t="n">
        <v>1985</v>
      </c>
      <c r="AN2255" s="111" t="s">
        <v>208</v>
      </c>
      <c r="AO2255" s="131"/>
      <c r="AR2255" s="0" t="s">
        <v>371</v>
      </c>
      <c r="AS2255" s="0" t="s">
        <v>9449</v>
      </c>
      <c r="AT2255" s="0" t="s">
        <v>339</v>
      </c>
      <c r="AU2255" s="132" t="s">
        <v>908</v>
      </c>
      <c r="AV2255" s="0" t="s">
        <v>5635</v>
      </c>
      <c r="AW2255" s="0" t="s">
        <v>9626</v>
      </c>
      <c r="AY2255" s="132" t="s">
        <v>908</v>
      </c>
      <c r="AZ2255" s="131" t="s">
        <v>14086</v>
      </c>
      <c r="BA2255" s="124" t="s">
        <v>200</v>
      </c>
      <c r="BB2255" s="0" t="s">
        <v>462</v>
      </c>
      <c r="BC2255" s="104" t="s">
        <v>14087</v>
      </c>
      <c r="BD2255" s="0" t="s">
        <v>14088</v>
      </c>
      <c r="BE2255" s="0" t="s">
        <v>14089</v>
      </c>
      <c r="BG2255" s="125" t="s">
        <v>200</v>
      </c>
      <c r="BH2255" s="0" t="s">
        <v>466</v>
      </c>
      <c r="BI2255" s="112" t="n">
        <v>45496734060</v>
      </c>
      <c r="BJ2255" s="126" t="s">
        <v>200</v>
      </c>
      <c r="BK2255" s="131" t="s">
        <v>215</v>
      </c>
      <c r="BL2255" s="112" t="n">
        <v>4</v>
      </c>
      <c r="BM2255" s="112" t="n">
        <v>4</v>
      </c>
      <c r="BN2255" s="112" t="n">
        <v>4</v>
      </c>
      <c r="BO2255" s="111" t="n">
        <v>20</v>
      </c>
      <c r="BP2255" s="125" t="s">
        <v>200</v>
      </c>
      <c r="BQ2255" s="127" t="s">
        <v>216</v>
      </c>
    </row>
    <row r="2256" customFormat="false" ht="13.8" hidden="false" customHeight="false" outlineLevel="0" collapsed="false">
      <c r="A2256" s="0" t="s">
        <v>14090</v>
      </c>
      <c r="B2256" s="0" t="s">
        <v>11086</v>
      </c>
      <c r="C2256" s="0" t="s">
        <v>234</v>
      </c>
      <c r="D2256" s="0" t="s">
        <v>193</v>
      </c>
      <c r="E2256" s="0" t="s">
        <v>1433</v>
      </c>
      <c r="F2256" s="0" t="s">
        <v>195</v>
      </c>
      <c r="G2256" s="0" t="s">
        <v>196</v>
      </c>
      <c r="H2256" s="0" t="s">
        <v>838</v>
      </c>
      <c r="I2256" s="131" t="s">
        <v>401</v>
      </c>
      <c r="J2256" s="130" t="n">
        <v>1</v>
      </c>
      <c r="K2256" s="131" t="s">
        <v>1441</v>
      </c>
      <c r="L2256" s="0" t="s">
        <v>198</v>
      </c>
      <c r="M2256" s="0" t="s">
        <v>274</v>
      </c>
      <c r="O2256" s="0" t="s">
        <v>237</v>
      </c>
      <c r="P2256" s="0" t="s">
        <v>238</v>
      </c>
      <c r="Q2256" s="120" t="s">
        <v>200</v>
      </c>
      <c r="R2256" s="0" t="s">
        <v>16</v>
      </c>
      <c r="S2256" s="131" t="s">
        <v>201</v>
      </c>
      <c r="T2256" s="0" t="s">
        <v>198</v>
      </c>
      <c r="U2256" s="131" t="s">
        <v>202</v>
      </c>
      <c r="V2256" s="0" t="s">
        <v>1790</v>
      </c>
      <c r="W2256" s="110" t="s">
        <v>204</v>
      </c>
      <c r="X2256" s="130" t="n">
        <v>2003</v>
      </c>
      <c r="Y2256" s="130"/>
      <c r="Z2256" s="130" t="s">
        <v>198</v>
      </c>
      <c r="AA2256" s="122" t="s">
        <v>200</v>
      </c>
      <c r="AB2256" s="131" t="s">
        <v>9448</v>
      </c>
      <c r="AC2256" s="131" t="s">
        <v>9448</v>
      </c>
      <c r="AD2256" s="130" t="n">
        <v>2003</v>
      </c>
      <c r="AE2256" s="111" t="s">
        <v>222</v>
      </c>
      <c r="AG2256" s="111" t="s">
        <v>241</v>
      </c>
      <c r="AH2256" s="111" t="s">
        <v>2530</v>
      </c>
      <c r="AI2256" s="111" t="s">
        <v>294</v>
      </c>
      <c r="AJ2256" s="111" t="s">
        <v>3493</v>
      </c>
      <c r="AK2256" s="111" t="s">
        <v>9448</v>
      </c>
      <c r="AM2256" s="111" t="n">
        <v>1988</v>
      </c>
      <c r="AN2256" s="111" t="s">
        <v>208</v>
      </c>
      <c r="AO2256" s="131"/>
      <c r="AR2256" s="0" t="s">
        <v>371</v>
      </c>
      <c r="AS2256" s="0" t="s">
        <v>9449</v>
      </c>
      <c r="AT2256" s="0" t="s">
        <v>339</v>
      </c>
      <c r="AV2256" s="0" t="s">
        <v>10177</v>
      </c>
      <c r="AW2256" s="0" t="s">
        <v>9626</v>
      </c>
      <c r="AZ2256" s="131" t="s">
        <v>14091</v>
      </c>
      <c r="BA2256" s="124" t="s">
        <v>200</v>
      </c>
      <c r="BB2256" s="0" t="s">
        <v>462</v>
      </c>
      <c r="BC2256" s="104" t="s">
        <v>14092</v>
      </c>
      <c r="BE2256" s="0" t="s">
        <v>14093</v>
      </c>
      <c r="BF2256" s="0" t="s">
        <v>200</v>
      </c>
      <c r="BG2256" s="125" t="s">
        <v>200</v>
      </c>
      <c r="BH2256" s="0" t="s">
        <v>2215</v>
      </c>
      <c r="BI2256" s="112" t="n">
        <v>45496733384</v>
      </c>
      <c r="BJ2256" s="126" t="s">
        <v>200</v>
      </c>
      <c r="BK2256" s="131" t="s">
        <v>215</v>
      </c>
      <c r="BL2256" s="112" t="n">
        <v>4</v>
      </c>
      <c r="BM2256" s="112" t="n">
        <v>4</v>
      </c>
      <c r="BN2256" s="112" t="n">
        <v>4</v>
      </c>
      <c r="BO2256" s="111" t="n">
        <v>20</v>
      </c>
      <c r="BP2256" s="125" t="s">
        <v>200</v>
      </c>
      <c r="BQ2256" s="127" t="s">
        <v>216</v>
      </c>
    </row>
    <row r="2257" customFormat="false" ht="13.8" hidden="false" customHeight="false" outlineLevel="0" collapsed="false">
      <c r="A2257" s="0" t="s">
        <v>14094</v>
      </c>
      <c r="B2257" s="0" t="s">
        <v>11086</v>
      </c>
      <c r="C2257" s="0" t="s">
        <v>234</v>
      </c>
      <c r="D2257" s="0" t="s">
        <v>193</v>
      </c>
      <c r="E2257" s="0" t="s">
        <v>194</v>
      </c>
      <c r="F2257" s="0" t="s">
        <v>195</v>
      </c>
      <c r="G2257" s="0" t="s">
        <v>196</v>
      </c>
      <c r="H2257" s="0" t="s">
        <v>838</v>
      </c>
      <c r="I2257" s="131" t="s">
        <v>401</v>
      </c>
      <c r="J2257" s="130" t="n">
        <v>1</v>
      </c>
      <c r="K2257" s="131" t="s">
        <v>198</v>
      </c>
      <c r="L2257" s="0" t="s">
        <v>198</v>
      </c>
      <c r="M2257" s="0" t="s">
        <v>274</v>
      </c>
      <c r="N2257" s="132" t="s">
        <v>908</v>
      </c>
      <c r="O2257" s="0" t="s">
        <v>237</v>
      </c>
      <c r="P2257" s="0" t="s">
        <v>238</v>
      </c>
      <c r="Q2257" s="120" t="s">
        <v>200</v>
      </c>
      <c r="R2257" s="0" t="s">
        <v>16</v>
      </c>
      <c r="S2257" s="131" t="s">
        <v>201</v>
      </c>
      <c r="T2257" s="0" t="s">
        <v>198</v>
      </c>
      <c r="U2257" s="131" t="s">
        <v>202</v>
      </c>
      <c r="V2257" s="0" t="s">
        <v>1790</v>
      </c>
      <c r="W2257" s="110" t="s">
        <v>204</v>
      </c>
      <c r="X2257" s="130" t="n">
        <v>2002</v>
      </c>
      <c r="Y2257" s="130"/>
      <c r="Z2257" s="130" t="s">
        <v>198</v>
      </c>
      <c r="AA2257" s="122" t="s">
        <v>200</v>
      </c>
      <c r="AB2257" s="131" t="s">
        <v>9448</v>
      </c>
      <c r="AC2257" s="131" t="s">
        <v>9448</v>
      </c>
      <c r="AD2257" s="130" t="n">
        <v>2002</v>
      </c>
      <c r="AE2257" s="111" t="s">
        <v>222</v>
      </c>
      <c r="AG2257" s="111" t="s">
        <v>241</v>
      </c>
      <c r="AH2257" s="111" t="s">
        <v>2530</v>
      </c>
      <c r="AI2257" s="111" t="s">
        <v>294</v>
      </c>
      <c r="AJ2257" s="111" t="s">
        <v>737</v>
      </c>
      <c r="AK2257" s="111" t="s">
        <v>9448</v>
      </c>
      <c r="AM2257" s="111" t="n">
        <v>1990</v>
      </c>
      <c r="AN2257" s="111" t="s">
        <v>208</v>
      </c>
      <c r="AO2257" s="131"/>
      <c r="AR2257" s="0" t="s">
        <v>14095</v>
      </c>
      <c r="AS2257" s="0" t="s">
        <v>9449</v>
      </c>
      <c r="AT2257" s="0" t="s">
        <v>339</v>
      </c>
      <c r="AV2257" s="104" t="s">
        <v>14096</v>
      </c>
      <c r="AW2257" s="0" t="s">
        <v>9626</v>
      </c>
      <c r="AZ2257" s="131" t="s">
        <v>14097</v>
      </c>
      <c r="BA2257" s="124" t="s">
        <v>200</v>
      </c>
      <c r="BB2257" s="0" t="s">
        <v>462</v>
      </c>
      <c r="BC2257" s="104" t="s">
        <v>14092</v>
      </c>
      <c r="BE2257" s="0" t="s">
        <v>14093</v>
      </c>
      <c r="BG2257" s="125" t="s">
        <v>200</v>
      </c>
      <c r="BH2257" s="0" t="s">
        <v>2215</v>
      </c>
      <c r="BI2257" s="112" t="s">
        <v>198</v>
      </c>
      <c r="BJ2257" s="126" t="s">
        <v>200</v>
      </c>
      <c r="BK2257" s="131" t="s">
        <v>1284</v>
      </c>
      <c r="BL2257" s="112" t="n">
        <v>4</v>
      </c>
      <c r="BM2257" s="112" t="s">
        <v>66</v>
      </c>
      <c r="BN2257" s="112" t="s">
        <v>66</v>
      </c>
      <c r="BO2257" s="111" t="n">
        <v>20</v>
      </c>
      <c r="BP2257" s="125" t="s">
        <v>200</v>
      </c>
      <c r="BQ2257" s="127" t="s">
        <v>216</v>
      </c>
    </row>
    <row r="2258" customFormat="false" ht="13.8" hidden="false" customHeight="false" outlineLevel="0" collapsed="false">
      <c r="A2258" s="0" t="s">
        <v>14098</v>
      </c>
      <c r="B2258" s="0" t="s">
        <v>11086</v>
      </c>
      <c r="C2258" s="0" t="s">
        <v>329</v>
      </c>
      <c r="D2258" s="0" t="s">
        <v>193</v>
      </c>
      <c r="E2258" s="0" t="s">
        <v>194</v>
      </c>
      <c r="F2258" s="0" t="s">
        <v>8522</v>
      </c>
      <c r="G2258" s="0" t="s">
        <v>330</v>
      </c>
      <c r="H2258" s="0" t="s">
        <v>197</v>
      </c>
      <c r="I2258" s="131"/>
      <c r="J2258" s="111" t="n">
        <v>1</v>
      </c>
      <c r="K2258" s="0" t="s">
        <v>1441</v>
      </c>
      <c r="L2258" s="0" t="s">
        <v>14099</v>
      </c>
      <c r="M2258" s="0" t="s">
        <v>274</v>
      </c>
      <c r="O2258" s="0" t="s">
        <v>200</v>
      </c>
      <c r="Q2258" s="120" t="s">
        <v>200</v>
      </c>
      <c r="R2258" s="0" t="s">
        <v>16</v>
      </c>
      <c r="S2258" s="131" t="s">
        <v>201</v>
      </c>
      <c r="T2258" s="0" t="s">
        <v>198</v>
      </c>
      <c r="U2258" s="131" t="s">
        <v>285</v>
      </c>
      <c r="V2258" s="0" t="s">
        <v>1790</v>
      </c>
      <c r="W2258" s="110" t="s">
        <v>204</v>
      </c>
      <c r="X2258" s="130" t="n">
        <v>2004</v>
      </c>
      <c r="Y2258" s="130"/>
      <c r="Z2258" s="130" t="s">
        <v>757</v>
      </c>
      <c r="AA2258" s="122" t="s">
        <v>200</v>
      </c>
      <c r="AB2258" s="131" t="s">
        <v>13946</v>
      </c>
      <c r="AC2258" s="131" t="s">
        <v>3215</v>
      </c>
      <c r="AD2258" s="130" t="n">
        <v>2004</v>
      </c>
      <c r="AE2258" s="130" t="s">
        <v>222</v>
      </c>
      <c r="AF2258" s="130"/>
      <c r="AG2258" s="130"/>
      <c r="AH2258" s="130"/>
      <c r="AI2258" s="130" t="s">
        <v>1313</v>
      </c>
      <c r="AJ2258" s="111" t="s">
        <v>12591</v>
      </c>
      <c r="AK2258" s="111" t="s">
        <v>2294</v>
      </c>
      <c r="AM2258" s="111" t="n">
        <v>1991</v>
      </c>
      <c r="AN2258" s="111" t="s">
        <v>208</v>
      </c>
      <c r="AO2258" s="131"/>
      <c r="AS2258" s="0" t="s">
        <v>7531</v>
      </c>
      <c r="AT2258" s="0" t="s">
        <v>266</v>
      </c>
      <c r="AU2258" s="0" t="s">
        <v>332</v>
      </c>
      <c r="AV2258" s="0" t="s">
        <v>9920</v>
      </c>
      <c r="AZ2258" s="131" t="s">
        <v>14100</v>
      </c>
      <c r="BA2258" s="124" t="s">
        <v>200</v>
      </c>
      <c r="BB2258" s="0" t="s">
        <v>462</v>
      </c>
      <c r="BC2258" s="104" t="s">
        <v>14101</v>
      </c>
      <c r="BD2258" s="0" t="s">
        <v>14102</v>
      </c>
      <c r="BE2258" s="0" t="s">
        <v>14103</v>
      </c>
      <c r="BF2258" s="0" t="s">
        <v>200</v>
      </c>
      <c r="BG2258" s="125" t="s">
        <v>200</v>
      </c>
      <c r="BH2258" s="0" t="s">
        <v>2225</v>
      </c>
      <c r="BI2258" s="112" t="n">
        <v>45496733483</v>
      </c>
      <c r="BJ2258" s="126" t="s">
        <v>200</v>
      </c>
      <c r="BK2258" s="131" t="s">
        <v>215</v>
      </c>
      <c r="BL2258" s="112" t="n">
        <v>4</v>
      </c>
      <c r="BM2258" s="112" t="n">
        <v>4</v>
      </c>
      <c r="BN2258" s="112" t="n">
        <v>4</v>
      </c>
      <c r="BO2258" s="111" t="n">
        <v>50</v>
      </c>
      <c r="BP2258" s="125" t="s">
        <v>200</v>
      </c>
      <c r="BQ2258" s="127" t="s">
        <v>216</v>
      </c>
    </row>
    <row r="2259" customFormat="false" ht="13.8" hidden="false" customHeight="false" outlineLevel="0" collapsed="false">
      <c r="A2259" s="0" t="s">
        <v>14104</v>
      </c>
      <c r="B2259" s="0" t="s">
        <v>11086</v>
      </c>
      <c r="C2259" s="0" t="s">
        <v>928</v>
      </c>
      <c r="D2259" s="0" t="s">
        <v>193</v>
      </c>
      <c r="E2259" s="0" t="s">
        <v>194</v>
      </c>
      <c r="F2259" s="0" t="s">
        <v>195</v>
      </c>
      <c r="G2259" s="0" t="s">
        <v>330</v>
      </c>
      <c r="H2259" s="0" t="s">
        <v>197</v>
      </c>
      <c r="I2259" s="131"/>
      <c r="J2259" s="130" t="n">
        <v>1</v>
      </c>
      <c r="K2259" s="131" t="s">
        <v>198</v>
      </c>
      <c r="L2259" s="0" t="s">
        <v>198</v>
      </c>
      <c r="M2259" s="0" t="s">
        <v>199</v>
      </c>
      <c r="O2259" s="0" t="s">
        <v>200</v>
      </c>
      <c r="Q2259" s="120" t="s">
        <v>200</v>
      </c>
      <c r="R2259" s="0" t="s">
        <v>16</v>
      </c>
      <c r="S2259" s="131" t="s">
        <v>201</v>
      </c>
      <c r="T2259" s="0" t="s">
        <v>198</v>
      </c>
      <c r="U2259" s="131" t="s">
        <v>202</v>
      </c>
      <c r="V2259" s="0" t="s">
        <v>1790</v>
      </c>
      <c r="W2259" s="110" t="s">
        <v>204</v>
      </c>
      <c r="X2259" s="130" t="n">
        <v>2006</v>
      </c>
      <c r="Y2259" s="130"/>
      <c r="Z2259" s="130" t="s">
        <v>757</v>
      </c>
      <c r="AA2259" s="122" t="s">
        <v>200</v>
      </c>
      <c r="AB2259" s="131" t="s">
        <v>8929</v>
      </c>
      <c r="AC2259" s="131" t="s">
        <v>5016</v>
      </c>
      <c r="AD2259" s="130" t="n">
        <v>2006</v>
      </c>
      <c r="AE2259" s="111" t="s">
        <v>222</v>
      </c>
      <c r="AI2259" s="111" t="s">
        <v>294</v>
      </c>
      <c r="AJ2259" s="111" t="s">
        <v>737</v>
      </c>
      <c r="AK2259" s="131" t="s">
        <v>8929</v>
      </c>
      <c r="AM2259" s="111" t="n">
        <v>1995</v>
      </c>
      <c r="AN2259" s="111" t="s">
        <v>208</v>
      </c>
      <c r="AO2259" s="131"/>
      <c r="AS2259" s="0" t="s">
        <v>5008</v>
      </c>
      <c r="AT2259" s="0" t="s">
        <v>4594</v>
      </c>
      <c r="AU2259" s="0" t="s">
        <v>332</v>
      </c>
      <c r="AV2259" s="0" t="s">
        <v>5009</v>
      </c>
      <c r="AZ2259" s="131" t="s">
        <v>14105</v>
      </c>
      <c r="BA2259" s="124" t="s">
        <v>200</v>
      </c>
      <c r="BB2259" s="0" t="s">
        <v>248</v>
      </c>
      <c r="BC2259" s="104" t="s">
        <v>13590</v>
      </c>
      <c r="BD2259" s="0" t="s">
        <v>14106</v>
      </c>
      <c r="BE2259" s="0" t="s">
        <v>14107</v>
      </c>
      <c r="BG2259" s="125" t="s">
        <v>200</v>
      </c>
      <c r="BH2259" s="0" t="s">
        <v>2225</v>
      </c>
      <c r="BI2259" s="112" t="n">
        <v>45496736910</v>
      </c>
      <c r="BJ2259" s="126" t="s">
        <v>200</v>
      </c>
      <c r="BK2259" s="131" t="s">
        <v>215</v>
      </c>
      <c r="BL2259" s="112" t="n">
        <v>4</v>
      </c>
      <c r="BM2259" s="112" t="n">
        <v>4</v>
      </c>
      <c r="BN2259" s="112" t="n">
        <v>4</v>
      </c>
      <c r="BO2259" s="111" t="n">
        <v>50</v>
      </c>
      <c r="BP2259" s="125" t="s">
        <v>200</v>
      </c>
      <c r="BQ2259" s="127" t="s">
        <v>216</v>
      </c>
    </row>
    <row r="2260" customFormat="false" ht="13.8" hidden="false" customHeight="false" outlineLevel="0" collapsed="false">
      <c r="A2260" s="0" t="s">
        <v>14108</v>
      </c>
      <c r="B2260" s="0" t="s">
        <v>11086</v>
      </c>
      <c r="C2260" s="0" t="s">
        <v>490</v>
      </c>
      <c r="D2260" s="0" t="s">
        <v>193</v>
      </c>
      <c r="E2260" s="0" t="s">
        <v>194</v>
      </c>
      <c r="F2260" s="0" t="s">
        <v>195</v>
      </c>
      <c r="G2260" s="0" t="s">
        <v>196</v>
      </c>
      <c r="H2260" s="0" t="s">
        <v>197</v>
      </c>
      <c r="I2260" s="131"/>
      <c r="J2260" s="130" t="n">
        <v>1</v>
      </c>
      <c r="K2260" s="131" t="s">
        <v>198</v>
      </c>
      <c r="L2260" s="0" t="s">
        <v>198</v>
      </c>
      <c r="M2260" s="0" t="s">
        <v>199</v>
      </c>
      <c r="O2260" s="0" t="s">
        <v>200</v>
      </c>
      <c r="Q2260" s="120" t="s">
        <v>200</v>
      </c>
      <c r="R2260" s="0" t="s">
        <v>16</v>
      </c>
      <c r="S2260" s="131" t="s">
        <v>201</v>
      </c>
      <c r="T2260" s="0" t="s">
        <v>198</v>
      </c>
      <c r="U2260" s="131" t="s">
        <v>202</v>
      </c>
      <c r="V2260" s="0" t="s">
        <v>1790</v>
      </c>
      <c r="W2260" s="110" t="s">
        <v>204</v>
      </c>
      <c r="X2260" s="130" t="n">
        <v>2007</v>
      </c>
      <c r="Y2260" s="130"/>
      <c r="Z2260" s="130" t="s">
        <v>221</v>
      </c>
      <c r="AA2260" s="122" t="s">
        <v>200</v>
      </c>
      <c r="AB2260" s="131" t="s">
        <v>4775</v>
      </c>
      <c r="AC2260" s="131" t="s">
        <v>1696</v>
      </c>
      <c r="AD2260" s="130" t="n">
        <v>2007</v>
      </c>
      <c r="AE2260" s="130" t="s">
        <v>222</v>
      </c>
      <c r="AF2260" s="130"/>
      <c r="AG2260" s="130"/>
      <c r="AH2260" s="130"/>
      <c r="AI2260" s="130" t="s">
        <v>207</v>
      </c>
      <c r="AJ2260" s="130"/>
      <c r="AK2260" s="111" t="str">
        <f aca="false">(AB2260)</f>
        <v>Ubisoft Montreal</v>
      </c>
      <c r="AL2260" s="0" t="s">
        <v>200</v>
      </c>
      <c r="AM2260" s="111" t="n">
        <f aca="false">AD2260</f>
        <v>2007</v>
      </c>
      <c r="AN2260" s="130" t="s">
        <v>1887</v>
      </c>
      <c r="AO2260" s="131"/>
      <c r="AP2260" s="0" t="s">
        <v>526</v>
      </c>
      <c r="AQ2260" s="0" t="s">
        <v>200</v>
      </c>
      <c r="AR2260" s="0" t="s">
        <v>200</v>
      </c>
      <c r="AS2260" s="0" t="s">
        <v>9648</v>
      </c>
      <c r="AU2260" s="0" t="s">
        <v>200</v>
      </c>
      <c r="AV2260" s="0" t="s">
        <v>200</v>
      </c>
      <c r="AZ2260" s="131" t="s">
        <v>14109</v>
      </c>
      <c r="BA2260" s="124" t="s">
        <v>200</v>
      </c>
      <c r="BB2260" s="0" t="s">
        <v>248</v>
      </c>
      <c r="BC2260" s="104" t="s">
        <v>14110</v>
      </c>
      <c r="BD2260" s="0" t="s">
        <v>14111</v>
      </c>
      <c r="BE2260" s="0" t="s">
        <v>13490</v>
      </c>
      <c r="BG2260" s="125" t="s">
        <v>200</v>
      </c>
      <c r="BH2260" s="0" t="s">
        <v>13727</v>
      </c>
      <c r="BI2260" s="112" t="s">
        <v>198</v>
      </c>
      <c r="BJ2260" s="126" t="s">
        <v>200</v>
      </c>
      <c r="BK2260" s="0" t="s">
        <v>2069</v>
      </c>
      <c r="BL2260" s="112" t="n">
        <v>4</v>
      </c>
      <c r="BM2260" s="112" t="s">
        <v>66</v>
      </c>
      <c r="BN2260" s="112" t="s">
        <v>66</v>
      </c>
      <c r="BO2260" s="111" t="n">
        <v>20</v>
      </c>
      <c r="BP2260" s="125" t="s">
        <v>200</v>
      </c>
      <c r="BQ2260" s="127" t="s">
        <v>216</v>
      </c>
    </row>
    <row r="2261" customFormat="false" ht="13.8" hidden="false" customHeight="false" outlineLevel="0" collapsed="false">
      <c r="A2261" s="0" t="s">
        <v>2021</v>
      </c>
      <c r="B2261" s="0" t="s">
        <v>11086</v>
      </c>
      <c r="C2261" s="131" t="s">
        <v>1868</v>
      </c>
      <c r="D2261" s="131" t="s">
        <v>14112</v>
      </c>
      <c r="E2261" s="0" t="s">
        <v>313</v>
      </c>
      <c r="F2261" s="0" t="s">
        <v>314</v>
      </c>
      <c r="G2261" s="0" t="s">
        <v>196</v>
      </c>
      <c r="H2261" s="0" t="s">
        <v>197</v>
      </c>
      <c r="I2261" s="131"/>
      <c r="J2261" s="130" t="n">
        <v>1</v>
      </c>
      <c r="K2261" s="131" t="s">
        <v>198</v>
      </c>
      <c r="L2261" s="0" t="s">
        <v>198</v>
      </c>
      <c r="M2261" s="0" t="s">
        <v>199</v>
      </c>
      <c r="O2261" s="0" t="s">
        <v>200</v>
      </c>
      <c r="Q2261" s="120" t="s">
        <v>200</v>
      </c>
      <c r="R2261" s="0" t="s">
        <v>16</v>
      </c>
      <c r="S2261" s="131" t="s">
        <v>201</v>
      </c>
      <c r="T2261" s="0" t="s">
        <v>198</v>
      </c>
      <c r="U2261" s="131" t="s">
        <v>202</v>
      </c>
      <c r="V2261" s="0" t="s">
        <v>1790</v>
      </c>
      <c r="W2261" s="110" t="s">
        <v>204</v>
      </c>
      <c r="X2261" s="130" t="n">
        <v>2001</v>
      </c>
      <c r="Y2261" s="130"/>
      <c r="Z2261" s="130" t="s">
        <v>198</v>
      </c>
      <c r="AA2261" s="122" t="s">
        <v>200</v>
      </c>
      <c r="AB2261" s="131" t="s">
        <v>5686</v>
      </c>
      <c r="AC2261" s="131" t="s">
        <v>2016</v>
      </c>
      <c r="AD2261" s="130" t="n">
        <v>2001</v>
      </c>
      <c r="AE2261" s="111" t="s">
        <v>222</v>
      </c>
      <c r="AI2261" s="130" t="s">
        <v>207</v>
      </c>
      <c r="AJ2261" s="130"/>
      <c r="AK2261" s="111" t="str">
        <f aca="false">(AB2261)</f>
        <v>Vicarious vision</v>
      </c>
      <c r="AL2261" s="0" t="s">
        <v>200</v>
      </c>
      <c r="AM2261" s="111" t="n">
        <f aca="false">AD2261</f>
        <v>2001</v>
      </c>
      <c r="AN2261" s="130" t="s">
        <v>297</v>
      </c>
      <c r="AO2261" s="131"/>
      <c r="AP2261" s="0" t="s">
        <v>567</v>
      </c>
      <c r="AQ2261" s="0" t="s">
        <v>200</v>
      </c>
      <c r="AR2261" s="0" t="s">
        <v>200</v>
      </c>
      <c r="AS2261" s="0" t="s">
        <v>2017</v>
      </c>
      <c r="AV2261" s="0" t="s">
        <v>200</v>
      </c>
      <c r="AZ2261" s="131" t="s">
        <v>14113</v>
      </c>
      <c r="BA2261" s="124" t="s">
        <v>200</v>
      </c>
      <c r="BB2261" s="0" t="s">
        <v>210</v>
      </c>
      <c r="BC2261" s="104" t="s">
        <v>14114</v>
      </c>
      <c r="BD2261" s="0" t="s">
        <v>14115</v>
      </c>
      <c r="BE2261" s="0" t="s">
        <v>14116</v>
      </c>
      <c r="BF2261" s="0" t="s">
        <v>200</v>
      </c>
      <c r="BG2261" s="125" t="s">
        <v>200</v>
      </c>
      <c r="BH2261" s="0" t="s">
        <v>2225</v>
      </c>
      <c r="BI2261" s="112" t="n">
        <v>5030917013539</v>
      </c>
      <c r="BJ2261" s="126" t="s">
        <v>200</v>
      </c>
      <c r="BK2261" s="131" t="s">
        <v>215</v>
      </c>
      <c r="BL2261" s="112" t="n">
        <v>4</v>
      </c>
      <c r="BM2261" s="112" t="n">
        <v>4</v>
      </c>
      <c r="BN2261" s="112" t="n">
        <v>4</v>
      </c>
      <c r="BO2261" s="111" t="n">
        <v>20</v>
      </c>
      <c r="BP2261" s="125" t="s">
        <v>200</v>
      </c>
      <c r="BQ2261" s="127" t="s">
        <v>216</v>
      </c>
    </row>
    <row r="2262" customFormat="false" ht="13.8" hidden="false" customHeight="false" outlineLevel="0" collapsed="false">
      <c r="A2262" s="0" t="s">
        <v>3893</v>
      </c>
      <c r="B2262" s="0" t="s">
        <v>11086</v>
      </c>
      <c r="C2262" s="0" t="s">
        <v>938</v>
      </c>
      <c r="D2262" s="0" t="s">
        <v>1333</v>
      </c>
      <c r="E2262" s="0" t="s">
        <v>313</v>
      </c>
      <c r="F2262" s="0" t="s">
        <v>314</v>
      </c>
      <c r="G2262" s="0" t="s">
        <v>196</v>
      </c>
      <c r="H2262" s="0" t="s">
        <v>197</v>
      </c>
      <c r="I2262" s="131"/>
      <c r="J2262" s="130" t="n">
        <v>1</v>
      </c>
      <c r="K2262" s="131" t="s">
        <v>198</v>
      </c>
      <c r="L2262" s="0" t="s">
        <v>198</v>
      </c>
      <c r="M2262" s="0" t="s">
        <v>199</v>
      </c>
      <c r="O2262" s="0" t="s">
        <v>200</v>
      </c>
      <c r="Q2262" s="120" t="s">
        <v>200</v>
      </c>
      <c r="R2262" s="0" t="s">
        <v>16</v>
      </c>
      <c r="S2262" s="131" t="s">
        <v>201</v>
      </c>
      <c r="T2262" s="0" t="s">
        <v>198</v>
      </c>
      <c r="U2262" s="131" t="s">
        <v>202</v>
      </c>
      <c r="V2262" s="0" t="s">
        <v>1790</v>
      </c>
      <c r="W2262" s="110" t="s">
        <v>204</v>
      </c>
      <c r="X2262" s="130" t="n">
        <v>2003</v>
      </c>
      <c r="Y2262" s="130"/>
      <c r="Z2262" s="130" t="s">
        <v>198</v>
      </c>
      <c r="AA2262" s="122" t="s">
        <v>200</v>
      </c>
      <c r="AB2262" s="131" t="s">
        <v>14117</v>
      </c>
      <c r="AC2262" s="131" t="s">
        <v>807</v>
      </c>
      <c r="AD2262" s="130" t="n">
        <v>2003</v>
      </c>
      <c r="AE2262" s="111" t="s">
        <v>222</v>
      </c>
      <c r="AI2262" s="130" t="s">
        <v>207</v>
      </c>
      <c r="AJ2262" s="130"/>
      <c r="AK2262" s="111" t="str">
        <f aca="false">(AB2262)</f>
        <v>Vd-dev</v>
      </c>
      <c r="AM2262" s="111" t="n">
        <f aca="false">AD2262</f>
        <v>2003</v>
      </c>
      <c r="AN2262" s="130" t="s">
        <v>510</v>
      </c>
      <c r="AO2262" s="131"/>
      <c r="AS2262" s="132" t="s">
        <v>908</v>
      </c>
      <c r="AV2262" s="132" t="s">
        <v>908</v>
      </c>
      <c r="AZ2262" s="131" t="s">
        <v>14118</v>
      </c>
      <c r="BA2262" s="124" t="s">
        <v>200</v>
      </c>
      <c r="BB2262" s="0" t="s">
        <v>210</v>
      </c>
      <c r="BC2262" s="104" t="s">
        <v>14119</v>
      </c>
      <c r="BE2262" s="0" t="s">
        <v>14120</v>
      </c>
      <c r="BG2262" s="125" t="s">
        <v>200</v>
      </c>
      <c r="BH2262" s="0" t="s">
        <v>2225</v>
      </c>
      <c r="BI2262" s="112" t="n">
        <v>3546430025703</v>
      </c>
      <c r="BJ2262" s="126" t="s">
        <v>200</v>
      </c>
      <c r="BK2262" s="131" t="s">
        <v>215</v>
      </c>
      <c r="BL2262" s="112" t="n">
        <v>4</v>
      </c>
      <c r="BM2262" s="112" t="n">
        <v>4</v>
      </c>
      <c r="BN2262" s="112" t="n">
        <v>4</v>
      </c>
      <c r="BO2262" s="111" t="n">
        <v>20</v>
      </c>
      <c r="BP2262" s="125" t="s">
        <v>200</v>
      </c>
      <c r="BQ2262" s="127" t="s">
        <v>216</v>
      </c>
    </row>
    <row r="2263" customFormat="false" ht="13.8" hidden="false" customHeight="false" outlineLevel="0" collapsed="false">
      <c r="A2263" s="0" t="s">
        <v>14121</v>
      </c>
      <c r="B2263" s="0" t="s">
        <v>11086</v>
      </c>
      <c r="C2263" s="0" t="s">
        <v>234</v>
      </c>
      <c r="D2263" s="0" t="s">
        <v>193</v>
      </c>
      <c r="E2263" s="0" t="s">
        <v>194</v>
      </c>
      <c r="F2263" s="0" t="s">
        <v>399</v>
      </c>
      <c r="G2263" s="0" t="s">
        <v>196</v>
      </c>
      <c r="H2263" s="0" t="s">
        <v>197</v>
      </c>
      <c r="I2263" s="131"/>
      <c r="J2263" s="130" t="n">
        <v>1</v>
      </c>
      <c r="K2263" s="131" t="s">
        <v>198</v>
      </c>
      <c r="L2263" s="0" t="s">
        <v>198</v>
      </c>
      <c r="M2263" s="0" t="s">
        <v>199</v>
      </c>
      <c r="O2263" s="0" t="s">
        <v>200</v>
      </c>
      <c r="Q2263" s="120" t="s">
        <v>200</v>
      </c>
      <c r="R2263" s="0" t="s">
        <v>16</v>
      </c>
      <c r="S2263" s="131" t="s">
        <v>201</v>
      </c>
      <c r="T2263" s="0" t="s">
        <v>198</v>
      </c>
      <c r="U2263" s="131" t="s">
        <v>202</v>
      </c>
      <c r="V2263" s="0" t="s">
        <v>1790</v>
      </c>
      <c r="W2263" s="110" t="s">
        <v>204</v>
      </c>
      <c r="X2263" s="130" t="n">
        <v>2001</v>
      </c>
      <c r="Y2263" s="130"/>
      <c r="Z2263" s="130" t="s">
        <v>198</v>
      </c>
      <c r="AA2263" s="122" t="s">
        <v>200</v>
      </c>
      <c r="AB2263" s="131" t="s">
        <v>9448</v>
      </c>
      <c r="AC2263" s="131" t="s">
        <v>9448</v>
      </c>
      <c r="AD2263" s="130" t="n">
        <v>2001</v>
      </c>
      <c r="AE2263" s="130" t="s">
        <v>222</v>
      </c>
      <c r="AF2263" s="130"/>
      <c r="AG2263" s="111" t="s">
        <v>241</v>
      </c>
      <c r="AH2263" s="111" t="s">
        <v>1746</v>
      </c>
      <c r="AI2263" s="130" t="s">
        <v>207</v>
      </c>
      <c r="AJ2263" s="130"/>
      <c r="AK2263" s="111" t="str">
        <f aca="false">(AB2263)</f>
        <v>Nintendo</v>
      </c>
      <c r="AM2263" s="111" t="n">
        <f aca="false">AD2263</f>
        <v>2001</v>
      </c>
      <c r="AN2263" s="130" t="s">
        <v>208</v>
      </c>
      <c r="AS2263" s="0" t="s">
        <v>10352</v>
      </c>
      <c r="AT2263" s="0" t="s">
        <v>433</v>
      </c>
      <c r="AV2263" s="0" t="s">
        <v>10606</v>
      </c>
      <c r="AZ2263" s="131" t="s">
        <v>14122</v>
      </c>
      <c r="BA2263" s="124" t="s">
        <v>200</v>
      </c>
      <c r="BB2263" s="0" t="s">
        <v>248</v>
      </c>
      <c r="BC2263" s="104" t="s">
        <v>14123</v>
      </c>
      <c r="BE2263" s="0" t="s">
        <v>14124</v>
      </c>
      <c r="BF2263" s="0" t="s">
        <v>14125</v>
      </c>
      <c r="BG2263" s="125" t="s">
        <v>200</v>
      </c>
      <c r="BH2263" s="0" t="s">
        <v>2215</v>
      </c>
      <c r="BI2263" s="112" t="s">
        <v>198</v>
      </c>
      <c r="BJ2263" s="126" t="s">
        <v>200</v>
      </c>
      <c r="BK2263" s="131" t="s">
        <v>1284</v>
      </c>
      <c r="BL2263" s="112" t="n">
        <v>4</v>
      </c>
      <c r="BM2263" s="112" t="s">
        <v>66</v>
      </c>
      <c r="BN2263" s="112" t="s">
        <v>66</v>
      </c>
      <c r="BO2263" s="111" t="n">
        <v>20</v>
      </c>
      <c r="BP2263" s="125" t="s">
        <v>200</v>
      </c>
      <c r="BQ2263" s="127" t="s">
        <v>216</v>
      </c>
    </row>
    <row r="2264" customFormat="false" ht="13.8" hidden="false" customHeight="false" outlineLevel="0" collapsed="false">
      <c r="A2264" s="0" t="s">
        <v>14126</v>
      </c>
      <c r="B2264" s="0" t="s">
        <v>11086</v>
      </c>
      <c r="C2264" s="0" t="s">
        <v>369</v>
      </c>
      <c r="D2264" s="0" t="s">
        <v>193</v>
      </c>
      <c r="E2264" s="0" t="s">
        <v>194</v>
      </c>
      <c r="F2264" s="0" t="s">
        <v>195</v>
      </c>
      <c r="G2264" s="0" t="s">
        <v>196</v>
      </c>
      <c r="H2264" s="0" t="s">
        <v>197</v>
      </c>
      <c r="I2264" s="131"/>
      <c r="J2264" s="130" t="n">
        <v>1</v>
      </c>
      <c r="K2264" s="131" t="s">
        <v>198</v>
      </c>
      <c r="L2264" s="0" t="s">
        <v>198</v>
      </c>
      <c r="M2264" s="0" t="s">
        <v>235</v>
      </c>
      <c r="N2264" s="0" t="s">
        <v>14127</v>
      </c>
      <c r="O2264" s="0" t="s">
        <v>237</v>
      </c>
      <c r="P2264" s="0" t="s">
        <v>410</v>
      </c>
      <c r="Q2264" s="120" t="s">
        <v>200</v>
      </c>
      <c r="R2264" s="0" t="s">
        <v>16</v>
      </c>
      <c r="S2264" s="131" t="s">
        <v>201</v>
      </c>
      <c r="T2264" s="0" t="s">
        <v>198</v>
      </c>
      <c r="U2264" s="131" t="s">
        <v>202</v>
      </c>
      <c r="V2264" s="0" t="s">
        <v>1790</v>
      </c>
      <c r="W2264" s="110" t="s">
        <v>204</v>
      </c>
      <c r="X2264" s="130" t="n">
        <v>2003</v>
      </c>
      <c r="Y2264" s="130"/>
      <c r="Z2264" s="130" t="s">
        <v>198</v>
      </c>
      <c r="AA2264" s="122" t="s">
        <v>200</v>
      </c>
      <c r="AB2264" s="131" t="s">
        <v>9448</v>
      </c>
      <c r="AC2264" s="131" t="s">
        <v>9448</v>
      </c>
      <c r="AD2264" s="130" t="n">
        <v>2003</v>
      </c>
      <c r="AE2264" s="130" t="s">
        <v>222</v>
      </c>
      <c r="AF2264" s="130"/>
      <c r="AG2264" s="130"/>
      <c r="AH2264" s="111" t="s">
        <v>914</v>
      </c>
      <c r="AI2264" s="130" t="s">
        <v>207</v>
      </c>
      <c r="AJ2264" s="130"/>
      <c r="AK2264" s="111" t="str">
        <f aca="false">(AB2264)</f>
        <v>Nintendo</v>
      </c>
      <c r="AL2264" s="0" t="s">
        <v>200</v>
      </c>
      <c r="AM2264" s="111" t="n">
        <f aca="false">AD2264</f>
        <v>2003</v>
      </c>
      <c r="AN2264" s="130" t="s">
        <v>208</v>
      </c>
      <c r="AR2264" s="0" t="s">
        <v>200</v>
      </c>
      <c r="AS2264" s="0" t="s">
        <v>10352</v>
      </c>
      <c r="AT2264" s="0" t="s">
        <v>433</v>
      </c>
      <c r="AU2264" s="0" t="s">
        <v>2087</v>
      </c>
      <c r="AV2264" s="0" t="s">
        <v>11104</v>
      </c>
      <c r="AZ2264" s="131" t="s">
        <v>13223</v>
      </c>
      <c r="BA2264" s="124" t="s">
        <v>200</v>
      </c>
      <c r="BB2264" s="0" t="s">
        <v>462</v>
      </c>
      <c r="BC2264" s="104" t="s">
        <v>13224</v>
      </c>
      <c r="BD2264" s="0" t="s">
        <v>14128</v>
      </c>
      <c r="BE2264" s="0" t="s">
        <v>14129</v>
      </c>
      <c r="BG2264" s="125" t="s">
        <v>200</v>
      </c>
      <c r="BH2264" s="0" t="s">
        <v>2215</v>
      </c>
      <c r="BI2264" s="112" t="s">
        <v>198</v>
      </c>
      <c r="BJ2264" s="126" t="s">
        <v>200</v>
      </c>
      <c r="BK2264" s="131" t="s">
        <v>1284</v>
      </c>
      <c r="BL2264" s="112" t="n">
        <v>4</v>
      </c>
      <c r="BM2264" s="112" t="s">
        <v>66</v>
      </c>
      <c r="BN2264" s="112" t="s">
        <v>66</v>
      </c>
      <c r="BO2264" s="111" t="n">
        <v>20</v>
      </c>
      <c r="BP2264" s="125" t="s">
        <v>200</v>
      </c>
      <c r="BQ2264" s="127" t="s">
        <v>216</v>
      </c>
    </row>
    <row r="2265" customFormat="false" ht="13.8" hidden="false" customHeight="false" outlineLevel="0" collapsed="false">
      <c r="A2265" s="0" t="s">
        <v>14130</v>
      </c>
      <c r="B2265" s="0" t="s">
        <v>11086</v>
      </c>
      <c r="C2265" s="0" t="s">
        <v>369</v>
      </c>
      <c r="D2265" s="0" t="s">
        <v>193</v>
      </c>
      <c r="E2265" s="0" t="s">
        <v>194</v>
      </c>
      <c r="F2265" s="0" t="s">
        <v>195</v>
      </c>
      <c r="G2265" s="0" t="s">
        <v>196</v>
      </c>
      <c r="H2265" s="0" t="s">
        <v>197</v>
      </c>
      <c r="J2265" s="111" t="n">
        <v>1</v>
      </c>
      <c r="K2265" s="0" t="s">
        <v>1441</v>
      </c>
      <c r="L2265" s="0" t="s">
        <v>392</v>
      </c>
      <c r="M2265" s="0" t="s">
        <v>274</v>
      </c>
      <c r="O2265" s="0" t="s">
        <v>200</v>
      </c>
      <c r="Q2265" s="120" t="s">
        <v>200</v>
      </c>
      <c r="R2265" s="0" t="s">
        <v>16</v>
      </c>
      <c r="S2265" s="131" t="s">
        <v>1834</v>
      </c>
      <c r="T2265" s="131" t="s">
        <v>14131</v>
      </c>
      <c r="U2265" s="131" t="s">
        <v>285</v>
      </c>
      <c r="V2265" s="0" t="s">
        <v>1790</v>
      </c>
      <c r="W2265" s="110" t="s">
        <v>204</v>
      </c>
      <c r="X2265" s="130" t="n">
        <v>2005</v>
      </c>
      <c r="Y2265" s="130" t="s">
        <v>205</v>
      </c>
      <c r="Z2265" s="130" t="s">
        <v>198</v>
      </c>
      <c r="AA2265" s="122" t="s">
        <v>200</v>
      </c>
      <c r="AB2265" s="131" t="s">
        <v>9448</v>
      </c>
      <c r="AC2265" s="131" t="s">
        <v>9448</v>
      </c>
      <c r="AD2265" s="130" t="s">
        <v>198</v>
      </c>
      <c r="AE2265" s="130" t="s">
        <v>222</v>
      </c>
      <c r="AF2265" s="130"/>
      <c r="AG2265" s="130"/>
      <c r="AH2265" s="130" t="s">
        <v>914</v>
      </c>
      <c r="AI2265" s="130" t="s">
        <v>207</v>
      </c>
      <c r="AJ2265" s="130"/>
      <c r="AK2265" s="111" t="str">
        <f aca="false">(AB2265)</f>
        <v>Nintendo</v>
      </c>
      <c r="AM2265" s="111" t="n">
        <f aca="false">X2265</f>
        <v>2005</v>
      </c>
      <c r="AN2265" s="130" t="s">
        <v>208</v>
      </c>
      <c r="AO2265" s="0" t="s">
        <v>4360</v>
      </c>
      <c r="AP2265" s="0" t="s">
        <v>200</v>
      </c>
      <c r="AS2265" s="0" t="s">
        <v>10352</v>
      </c>
      <c r="AT2265" s="0" t="s">
        <v>433</v>
      </c>
      <c r="AU2265" s="0" t="s">
        <v>2087</v>
      </c>
      <c r="AV2265" s="0" t="s">
        <v>200</v>
      </c>
      <c r="AZ2265" s="131" t="s">
        <v>14132</v>
      </c>
      <c r="BA2265" s="124" t="s">
        <v>200</v>
      </c>
      <c r="BB2265" s="0" t="s">
        <v>462</v>
      </c>
      <c r="BC2265" s="104" t="s">
        <v>14133</v>
      </c>
      <c r="BD2265" s="0" t="s">
        <v>14134</v>
      </c>
      <c r="BE2265" s="0" t="s">
        <v>14135</v>
      </c>
      <c r="BG2265" s="125" t="s">
        <v>200</v>
      </c>
      <c r="BH2265" s="0" t="s">
        <v>2225</v>
      </c>
      <c r="BI2265" s="112" t="n">
        <v>45496735296</v>
      </c>
      <c r="BJ2265" s="126" t="s">
        <v>200</v>
      </c>
      <c r="BK2265" s="131" t="s">
        <v>215</v>
      </c>
      <c r="BL2265" s="112" t="n">
        <v>4</v>
      </c>
      <c r="BM2265" s="112" t="n">
        <v>4</v>
      </c>
      <c r="BN2265" s="112" t="n">
        <v>4</v>
      </c>
      <c r="BO2265" s="111" t="n">
        <v>50</v>
      </c>
      <c r="BP2265" s="125" t="s">
        <v>200</v>
      </c>
      <c r="BQ2265" s="127" t="s">
        <v>216</v>
      </c>
    </row>
    <row r="2266" customFormat="false" ht="13.8" hidden="false" customHeight="false" outlineLevel="0" collapsed="false">
      <c r="A2266" s="0" t="s">
        <v>14136</v>
      </c>
      <c r="B2266" s="0" t="s">
        <v>11086</v>
      </c>
      <c r="C2266" s="0" t="s">
        <v>1344</v>
      </c>
      <c r="D2266" s="0" t="s">
        <v>1333</v>
      </c>
      <c r="E2266" s="0" t="s">
        <v>194</v>
      </c>
      <c r="F2266" s="0" t="s">
        <v>1509</v>
      </c>
      <c r="G2266" s="0" t="s">
        <v>196</v>
      </c>
      <c r="H2266" s="0" t="s">
        <v>219</v>
      </c>
      <c r="I2266" s="131"/>
      <c r="J2266" s="130" t="n">
        <v>1</v>
      </c>
      <c r="K2266" s="131" t="s">
        <v>198</v>
      </c>
      <c r="L2266" s="0" t="s">
        <v>198</v>
      </c>
      <c r="M2266" s="0" t="s">
        <v>199</v>
      </c>
      <c r="O2266" s="0" t="s">
        <v>200</v>
      </c>
      <c r="Q2266" s="120" t="s">
        <v>200</v>
      </c>
      <c r="R2266" s="0" t="s">
        <v>16</v>
      </c>
      <c r="S2266" s="131" t="s">
        <v>201</v>
      </c>
      <c r="T2266" s="0" t="s">
        <v>198</v>
      </c>
      <c r="U2266" s="131" t="s">
        <v>202</v>
      </c>
      <c r="V2266" s="0" t="s">
        <v>1790</v>
      </c>
      <c r="W2266" s="110" t="s">
        <v>204</v>
      </c>
      <c r="X2266" s="130" t="n">
        <v>2003</v>
      </c>
      <c r="Y2266" s="130"/>
      <c r="Z2266" s="130" t="s">
        <v>757</v>
      </c>
      <c r="AA2266" s="122" t="s">
        <v>200</v>
      </c>
      <c r="AB2266" s="131" t="s">
        <v>14137</v>
      </c>
      <c r="AC2266" s="131" t="s">
        <v>574</v>
      </c>
      <c r="AD2266" s="130" t="n">
        <v>2003</v>
      </c>
      <c r="AE2266" s="130" t="s">
        <v>222</v>
      </c>
      <c r="AF2266" s="130"/>
      <c r="AG2266" s="130"/>
      <c r="AH2266" s="130"/>
      <c r="AI2266" s="130" t="s">
        <v>207</v>
      </c>
      <c r="AJ2266" s="130"/>
      <c r="AK2266" s="111" t="str">
        <f aca="false">(AB2266)</f>
        <v>Raylight studios</v>
      </c>
      <c r="AM2266" s="111" t="n">
        <f aca="false">AD2266</f>
        <v>2003</v>
      </c>
      <c r="AN2266" s="130" t="s">
        <v>2552</v>
      </c>
      <c r="AO2266" s="131"/>
      <c r="AS2266" s="0" t="s">
        <v>3040</v>
      </c>
      <c r="AT2266" s="0" t="s">
        <v>200</v>
      </c>
      <c r="AU2266" s="0" t="s">
        <v>1306</v>
      </c>
      <c r="AV2266" s="0" t="s">
        <v>200</v>
      </c>
      <c r="AZ2266" s="131" t="s">
        <v>14138</v>
      </c>
      <c r="BA2266" s="124" t="s">
        <v>200</v>
      </c>
      <c r="BB2266" s="0" t="s">
        <v>210</v>
      </c>
      <c r="BC2266" s="104" t="s">
        <v>14139</v>
      </c>
      <c r="BD2266" s="0" t="s">
        <v>14140</v>
      </c>
      <c r="BE2266" s="0" t="s">
        <v>14141</v>
      </c>
      <c r="BG2266" s="125" t="s">
        <v>200</v>
      </c>
      <c r="BH2266" s="0" t="s">
        <v>466</v>
      </c>
      <c r="BI2266" s="112" t="n">
        <v>5026555040846</v>
      </c>
      <c r="BJ2266" s="126" t="s">
        <v>200</v>
      </c>
      <c r="BK2266" s="131" t="s">
        <v>215</v>
      </c>
      <c r="BL2266" s="112" t="n">
        <v>4</v>
      </c>
      <c r="BM2266" s="112" t="n">
        <v>4</v>
      </c>
      <c r="BN2266" s="112" t="n">
        <v>4</v>
      </c>
      <c r="BO2266" s="111" t="n">
        <v>20</v>
      </c>
      <c r="BP2266" s="125" t="s">
        <v>200</v>
      </c>
      <c r="BQ2266" s="127" t="s">
        <v>216</v>
      </c>
    </row>
    <row r="2267" customFormat="false" ht="13.8" hidden="false" customHeight="false" outlineLevel="0" collapsed="false">
      <c r="A2267" s="0" t="s">
        <v>14142</v>
      </c>
      <c r="B2267" s="0" t="s">
        <v>11086</v>
      </c>
      <c r="C2267" s="0" t="s">
        <v>234</v>
      </c>
      <c r="D2267" s="0" t="s">
        <v>193</v>
      </c>
      <c r="E2267" s="0" t="s">
        <v>194</v>
      </c>
      <c r="F2267" s="0" t="s">
        <v>195</v>
      </c>
      <c r="G2267" s="0" t="s">
        <v>196</v>
      </c>
      <c r="H2267" s="0" t="s">
        <v>400</v>
      </c>
      <c r="I2267" s="131" t="s">
        <v>401</v>
      </c>
      <c r="J2267" s="130" t="n">
        <v>1</v>
      </c>
      <c r="K2267" s="131" t="s">
        <v>198</v>
      </c>
      <c r="L2267" s="0" t="s">
        <v>198</v>
      </c>
      <c r="M2267" s="0" t="s">
        <v>274</v>
      </c>
      <c r="O2267" s="0" t="s">
        <v>200</v>
      </c>
      <c r="P2267" s="104" t="s">
        <v>410</v>
      </c>
      <c r="Q2267" s="120" t="s">
        <v>200</v>
      </c>
      <c r="R2267" s="0" t="s">
        <v>16</v>
      </c>
      <c r="S2267" s="131" t="s">
        <v>201</v>
      </c>
      <c r="T2267" s="0" t="s">
        <v>198</v>
      </c>
      <c r="U2267" s="131" t="s">
        <v>202</v>
      </c>
      <c r="V2267" s="0" t="s">
        <v>1790</v>
      </c>
      <c r="W2267" s="110" t="s">
        <v>204</v>
      </c>
      <c r="X2267" s="130" t="n">
        <v>2002</v>
      </c>
      <c r="Y2267" s="130"/>
      <c r="Z2267" s="130" t="s">
        <v>221</v>
      </c>
      <c r="AA2267" s="122" t="s">
        <v>200</v>
      </c>
      <c r="AB2267" s="131" t="s">
        <v>9448</v>
      </c>
      <c r="AC2267" s="131" t="s">
        <v>9448</v>
      </c>
      <c r="AD2267" s="130" t="n">
        <v>2002</v>
      </c>
      <c r="AE2267" s="111" t="s">
        <v>222</v>
      </c>
      <c r="AG2267" s="111" t="s">
        <v>241</v>
      </c>
      <c r="AH2267" s="111" t="s">
        <v>2370</v>
      </c>
      <c r="AI2267" s="111" t="s">
        <v>294</v>
      </c>
      <c r="AJ2267" s="111" t="s">
        <v>737</v>
      </c>
      <c r="AK2267" s="111" t="s">
        <v>9448</v>
      </c>
      <c r="AM2267" s="111" t="n">
        <v>1995</v>
      </c>
      <c r="AN2267" s="111" t="s">
        <v>208</v>
      </c>
      <c r="AO2267" s="131"/>
      <c r="AP2267" s="132" t="s">
        <v>908</v>
      </c>
      <c r="AS2267" s="0" t="s">
        <v>10071</v>
      </c>
      <c r="AU2267" s="0" t="s">
        <v>434</v>
      </c>
      <c r="AV2267" s="104" t="s">
        <v>14096</v>
      </c>
      <c r="AW2267" s="104" t="s">
        <v>9626</v>
      </c>
      <c r="AX2267" s="104"/>
      <c r="AY2267" s="104"/>
      <c r="AZ2267" s="131" t="s">
        <v>14143</v>
      </c>
      <c r="BA2267" s="124" t="s">
        <v>200</v>
      </c>
      <c r="BB2267" s="0" t="s">
        <v>248</v>
      </c>
      <c r="BC2267" s="104" t="s">
        <v>14144</v>
      </c>
      <c r="BD2267" s="0" t="s">
        <v>14145</v>
      </c>
      <c r="BE2267" s="0" t="s">
        <v>14146</v>
      </c>
      <c r="BF2267" s="0" t="s">
        <v>14147</v>
      </c>
      <c r="BG2267" s="125" t="s">
        <v>200</v>
      </c>
      <c r="BH2267" s="0" t="s">
        <v>2215</v>
      </c>
      <c r="BI2267" s="112" t="s">
        <v>198</v>
      </c>
      <c r="BJ2267" s="126" t="s">
        <v>200</v>
      </c>
      <c r="BK2267" s="131" t="s">
        <v>1284</v>
      </c>
      <c r="BL2267" s="112" t="n">
        <v>4</v>
      </c>
      <c r="BM2267" s="112" t="s">
        <v>66</v>
      </c>
      <c r="BN2267" s="112" t="s">
        <v>66</v>
      </c>
      <c r="BO2267" s="111" t="n">
        <v>20</v>
      </c>
      <c r="BP2267" s="125" t="s">
        <v>200</v>
      </c>
      <c r="BQ2267" s="127" t="s">
        <v>216</v>
      </c>
    </row>
    <row r="2268" customFormat="false" ht="13.8" hidden="false" customHeight="false" outlineLevel="0" collapsed="false">
      <c r="A2268" s="0" t="s">
        <v>14148</v>
      </c>
      <c r="B2268" s="0" t="s">
        <v>11086</v>
      </c>
      <c r="C2268" s="0" t="s">
        <v>218</v>
      </c>
      <c r="D2268" s="0" t="s">
        <v>193</v>
      </c>
      <c r="E2268" s="0" t="s">
        <v>194</v>
      </c>
      <c r="F2268" s="0" t="s">
        <v>195</v>
      </c>
      <c r="G2268" s="0" t="s">
        <v>196</v>
      </c>
      <c r="H2268" s="0" t="s">
        <v>400</v>
      </c>
      <c r="I2268" s="131" t="s">
        <v>401</v>
      </c>
      <c r="J2268" s="130" t="n">
        <v>1</v>
      </c>
      <c r="K2268" s="131" t="s">
        <v>198</v>
      </c>
      <c r="L2268" s="0" t="s">
        <v>198</v>
      </c>
      <c r="M2268" s="0" t="s">
        <v>199</v>
      </c>
      <c r="O2268" s="0" t="s">
        <v>200</v>
      </c>
      <c r="Q2268" s="120" t="s">
        <v>200</v>
      </c>
      <c r="R2268" s="0" t="s">
        <v>16</v>
      </c>
      <c r="S2268" s="131" t="s">
        <v>201</v>
      </c>
      <c r="T2268" s="0" t="s">
        <v>198</v>
      </c>
      <c r="U2268" s="131" t="s">
        <v>202</v>
      </c>
      <c r="V2268" s="0" t="s">
        <v>1790</v>
      </c>
      <c r="W2268" s="110" t="s">
        <v>204</v>
      </c>
      <c r="X2268" s="130" t="n">
        <v>2005</v>
      </c>
      <c r="Y2268" s="130"/>
      <c r="Z2268" s="130" t="s">
        <v>221</v>
      </c>
      <c r="AA2268" s="122" t="s">
        <v>200</v>
      </c>
      <c r="AB2268" s="131" t="s">
        <v>14149</v>
      </c>
      <c r="AC2268" s="131" t="s">
        <v>9448</v>
      </c>
      <c r="AD2268" s="130" t="n">
        <v>2005</v>
      </c>
      <c r="AE2268" s="130" t="s">
        <v>222</v>
      </c>
      <c r="AF2268" s="130"/>
      <c r="AG2268" s="130"/>
      <c r="AH2268" s="130"/>
      <c r="AI2268" s="130" t="s">
        <v>207</v>
      </c>
      <c r="AJ2268" s="130"/>
      <c r="AK2268" s="111" t="str">
        <f aca="false">(AB2268)</f>
        <v>Artoon</v>
      </c>
      <c r="AM2268" s="111" t="n">
        <f aca="false">AD2268</f>
        <v>2005</v>
      </c>
      <c r="AN2268" s="130" t="s">
        <v>208</v>
      </c>
      <c r="AO2268" s="131" t="s">
        <v>4360</v>
      </c>
      <c r="AP2268" s="0" t="s">
        <v>200</v>
      </c>
      <c r="AS2268" s="0" t="s">
        <v>10071</v>
      </c>
      <c r="AU2268" s="0" t="s">
        <v>434</v>
      </c>
      <c r="AV2268" s="0" t="s">
        <v>14150</v>
      </c>
      <c r="AZ2268" s="131" t="s">
        <v>14151</v>
      </c>
      <c r="BA2268" s="124" t="s">
        <v>200</v>
      </c>
      <c r="BB2268" s="0" t="s">
        <v>248</v>
      </c>
      <c r="BC2268" s="104" t="s">
        <v>14152</v>
      </c>
      <c r="BE2268" s="0" t="s">
        <v>14153</v>
      </c>
      <c r="BG2268" s="125" t="s">
        <v>200</v>
      </c>
      <c r="BH2268" s="0" t="s">
        <v>2225</v>
      </c>
      <c r="BI2268" s="112" t="n">
        <v>45496735579</v>
      </c>
      <c r="BJ2268" s="126" t="s">
        <v>200</v>
      </c>
      <c r="BK2268" s="131" t="s">
        <v>215</v>
      </c>
      <c r="BL2268" s="112" t="n">
        <v>4</v>
      </c>
      <c r="BM2268" s="112" t="n">
        <v>4</v>
      </c>
      <c r="BN2268" s="112" t="n">
        <v>4</v>
      </c>
      <c r="BO2268" s="111" t="n">
        <v>20</v>
      </c>
      <c r="BP2268" s="125" t="s">
        <v>200</v>
      </c>
      <c r="BQ2268" s="127" t="s">
        <v>216</v>
      </c>
    </row>
    <row r="2269" customFormat="false" ht="13.8" hidden="false" customHeight="false" outlineLevel="0" collapsed="false">
      <c r="A2269" s="131" t="s">
        <v>14154</v>
      </c>
      <c r="B2269" s="0" t="s">
        <v>11086</v>
      </c>
      <c r="C2269" s="0" t="s">
        <v>329</v>
      </c>
      <c r="D2269" s="0" t="s">
        <v>193</v>
      </c>
      <c r="E2269" s="0" t="s">
        <v>194</v>
      </c>
      <c r="F2269" s="0" t="s">
        <v>195</v>
      </c>
      <c r="G2269" s="0" t="s">
        <v>330</v>
      </c>
      <c r="H2269" s="0" t="s">
        <v>197</v>
      </c>
      <c r="I2269" s="131"/>
      <c r="J2269" s="111" t="n">
        <v>1</v>
      </c>
      <c r="K2269" s="0" t="s">
        <v>13718</v>
      </c>
      <c r="L2269" s="0" t="s">
        <v>533</v>
      </c>
      <c r="M2269" s="0" t="s">
        <v>274</v>
      </c>
      <c r="O2269" s="0" t="s">
        <v>237</v>
      </c>
      <c r="P2269" s="0" t="s">
        <v>238</v>
      </c>
      <c r="Q2269" s="120" t="s">
        <v>200</v>
      </c>
      <c r="R2269" s="0" t="s">
        <v>16</v>
      </c>
      <c r="S2269" s="131" t="s">
        <v>201</v>
      </c>
      <c r="T2269" s="0" t="s">
        <v>198</v>
      </c>
      <c r="U2269" s="131" t="s">
        <v>202</v>
      </c>
      <c r="V2269" s="0" t="s">
        <v>1790</v>
      </c>
      <c r="W2269" s="110" t="s">
        <v>204</v>
      </c>
      <c r="X2269" s="130" t="n">
        <v>2003</v>
      </c>
      <c r="Y2269" s="130" t="s">
        <v>498</v>
      </c>
      <c r="Z2269" s="130" t="s">
        <v>757</v>
      </c>
      <c r="AA2269" s="122" t="s">
        <v>200</v>
      </c>
      <c r="AB2269" s="131" t="s">
        <v>13684</v>
      </c>
      <c r="AC2269" s="131" t="s">
        <v>9448</v>
      </c>
      <c r="AD2269" s="130" t="n">
        <v>2003</v>
      </c>
      <c r="AE2269" s="111" t="s">
        <v>222</v>
      </c>
      <c r="AG2269" s="111" t="s">
        <v>241</v>
      </c>
      <c r="AH2269" s="130" t="s">
        <v>1983</v>
      </c>
      <c r="AI2269" s="111" t="s">
        <v>294</v>
      </c>
      <c r="AJ2269" s="111" t="s">
        <v>737</v>
      </c>
      <c r="AK2269" s="111" t="s">
        <v>9448</v>
      </c>
      <c r="AL2269" s="0" t="s">
        <v>200</v>
      </c>
      <c r="AM2269" s="111" t="n">
        <v>1991</v>
      </c>
      <c r="AN2269" s="111" t="s">
        <v>208</v>
      </c>
      <c r="AO2269" s="131"/>
      <c r="AQ2269" s="0" t="s">
        <v>200</v>
      </c>
      <c r="AR2269" s="0" t="s">
        <v>200</v>
      </c>
      <c r="AS2269" s="0" t="s">
        <v>10086</v>
      </c>
      <c r="AT2269" s="0" t="s">
        <v>2316</v>
      </c>
      <c r="AU2269" s="0" t="s">
        <v>332</v>
      </c>
      <c r="AV2269" s="104" t="s">
        <v>9625</v>
      </c>
      <c r="AW2269" s="0" t="s">
        <v>9626</v>
      </c>
      <c r="AZ2269" s="131" t="s">
        <v>14155</v>
      </c>
      <c r="BA2269" s="124" t="s">
        <v>200</v>
      </c>
      <c r="BB2269" s="0" t="s">
        <v>462</v>
      </c>
      <c r="BC2269" s="104" t="s">
        <v>14156</v>
      </c>
      <c r="BD2269" s="0" t="s">
        <v>3385</v>
      </c>
      <c r="BE2269" s="0" t="s">
        <v>14157</v>
      </c>
      <c r="BG2269" s="125" t="s">
        <v>200</v>
      </c>
      <c r="BH2269" s="0" t="s">
        <v>2215</v>
      </c>
      <c r="BI2269" s="112" t="s">
        <v>198</v>
      </c>
      <c r="BJ2269" s="126" t="s">
        <v>200</v>
      </c>
      <c r="BK2269" s="131" t="s">
        <v>1284</v>
      </c>
      <c r="BL2269" s="112" t="n">
        <v>4</v>
      </c>
      <c r="BM2269" s="112" t="s">
        <v>66</v>
      </c>
      <c r="BN2269" s="112" t="s">
        <v>66</v>
      </c>
      <c r="BO2269" s="111" t="n">
        <v>20</v>
      </c>
      <c r="BP2269" s="125" t="s">
        <v>200</v>
      </c>
      <c r="BQ2269" s="127" t="s">
        <v>216</v>
      </c>
    </row>
    <row r="2270" customFormat="false" ht="13.8" hidden="false" customHeight="false" outlineLevel="0" collapsed="false">
      <c r="A2270" s="0" t="s">
        <v>14158</v>
      </c>
      <c r="B2270" s="0" t="s">
        <v>11086</v>
      </c>
      <c r="C2270" s="0" t="s">
        <v>329</v>
      </c>
      <c r="D2270" s="0" t="s">
        <v>193</v>
      </c>
      <c r="E2270" s="0" t="s">
        <v>284</v>
      </c>
      <c r="F2270" s="0" t="s">
        <v>399</v>
      </c>
      <c r="G2270" s="0" t="s">
        <v>330</v>
      </c>
      <c r="H2270" s="0" t="s">
        <v>197</v>
      </c>
      <c r="I2270" s="131"/>
      <c r="J2270" s="130" t="n">
        <v>1</v>
      </c>
      <c r="K2270" s="131" t="s">
        <v>198</v>
      </c>
      <c r="L2270" s="0" t="s">
        <v>198</v>
      </c>
      <c r="M2270" s="0" t="s">
        <v>274</v>
      </c>
      <c r="O2270" s="0" t="s">
        <v>200</v>
      </c>
      <c r="P2270" s="0" t="s">
        <v>13403</v>
      </c>
      <c r="Q2270" s="120" t="s">
        <v>200</v>
      </c>
      <c r="R2270" s="0" t="s">
        <v>16</v>
      </c>
      <c r="S2270" s="0" t="s">
        <v>698</v>
      </c>
      <c r="T2270" s="0" t="s">
        <v>198</v>
      </c>
      <c r="U2270" s="131" t="s">
        <v>202</v>
      </c>
      <c r="V2270" s="0" t="s">
        <v>1790</v>
      </c>
      <c r="W2270" s="110" t="s">
        <v>204</v>
      </c>
      <c r="X2270" s="130" t="n">
        <v>2004</v>
      </c>
      <c r="Y2270" s="130" t="s">
        <v>205</v>
      </c>
      <c r="Z2270" s="111" t="s">
        <v>221</v>
      </c>
      <c r="AA2270" s="122" t="s">
        <v>200</v>
      </c>
      <c r="AB2270" s="131" t="s">
        <v>9448</v>
      </c>
      <c r="AC2270" s="131" t="s">
        <v>9448</v>
      </c>
      <c r="AD2270" s="130" t="n">
        <v>2004</v>
      </c>
      <c r="AE2270" s="111" t="s">
        <v>222</v>
      </c>
      <c r="AI2270" s="111" t="s">
        <v>294</v>
      </c>
      <c r="AJ2270" s="111" t="s">
        <v>3493</v>
      </c>
      <c r="AK2270" s="111" t="s">
        <v>9448</v>
      </c>
      <c r="AL2270" s="0" t="s">
        <v>200</v>
      </c>
      <c r="AM2270" s="111" t="n">
        <v>1986</v>
      </c>
      <c r="AN2270" s="111" t="s">
        <v>208</v>
      </c>
      <c r="AO2270" s="131"/>
      <c r="AQ2270" s="0" t="s">
        <v>14159</v>
      </c>
      <c r="AR2270" s="0" t="s">
        <v>14160</v>
      </c>
      <c r="AS2270" s="0" t="s">
        <v>10086</v>
      </c>
      <c r="AT2270" s="0" t="s">
        <v>339</v>
      </c>
      <c r="AU2270" s="0" t="s">
        <v>332</v>
      </c>
      <c r="AV2270" s="104" t="s">
        <v>9625</v>
      </c>
      <c r="AW2270" s="0" t="s">
        <v>9626</v>
      </c>
      <c r="AZ2270" s="131" t="s">
        <v>14161</v>
      </c>
      <c r="BA2270" s="124" t="s">
        <v>200</v>
      </c>
      <c r="BB2270" s="0" t="s">
        <v>248</v>
      </c>
      <c r="BC2270" s="0" t="s">
        <v>14162</v>
      </c>
      <c r="BD2270" s="0" t="s">
        <v>14163</v>
      </c>
      <c r="BE2270" s="0" t="s">
        <v>14164</v>
      </c>
      <c r="BG2270" s="125" t="s">
        <v>200</v>
      </c>
      <c r="BH2270" s="0" t="s">
        <v>2215</v>
      </c>
      <c r="BI2270" s="112" t="n">
        <v>45496734022</v>
      </c>
      <c r="BJ2270" s="126" t="s">
        <v>200</v>
      </c>
      <c r="BK2270" s="131" t="s">
        <v>215</v>
      </c>
      <c r="BL2270" s="112" t="n">
        <v>4</v>
      </c>
      <c r="BM2270" s="112" t="n">
        <v>4</v>
      </c>
      <c r="BN2270" s="112" t="n">
        <v>4</v>
      </c>
      <c r="BO2270" s="111" t="n">
        <v>20</v>
      </c>
      <c r="BP2270" s="125" t="s">
        <v>200</v>
      </c>
      <c r="BQ2270" s="127" t="s">
        <v>216</v>
      </c>
    </row>
    <row r="2271" customFormat="false" ht="13.8" hidden="false" customHeight="false" outlineLevel="0" collapsed="false">
      <c r="A2271" s="0" t="s">
        <v>14165</v>
      </c>
      <c r="B2271" s="0" t="s">
        <v>11086</v>
      </c>
      <c r="C2271" s="0" t="s">
        <v>329</v>
      </c>
      <c r="D2271" s="0" t="s">
        <v>193</v>
      </c>
      <c r="E2271" s="0" t="s">
        <v>284</v>
      </c>
      <c r="F2271" s="0" t="s">
        <v>195</v>
      </c>
      <c r="G2271" s="0" t="s">
        <v>330</v>
      </c>
      <c r="H2271" s="0" t="s">
        <v>219</v>
      </c>
      <c r="I2271" s="131"/>
      <c r="J2271" s="130" t="n">
        <v>1</v>
      </c>
      <c r="K2271" s="131" t="s">
        <v>198</v>
      </c>
      <c r="L2271" s="0" t="s">
        <v>198</v>
      </c>
      <c r="M2271" s="0" t="s">
        <v>274</v>
      </c>
      <c r="O2271" s="0" t="s">
        <v>200</v>
      </c>
      <c r="P2271" s="0" t="s">
        <v>238</v>
      </c>
      <c r="Q2271" s="120" t="s">
        <v>200</v>
      </c>
      <c r="R2271" s="0" t="s">
        <v>16</v>
      </c>
      <c r="S2271" s="0" t="s">
        <v>698</v>
      </c>
      <c r="T2271" s="0" t="s">
        <v>198</v>
      </c>
      <c r="U2271" s="131" t="s">
        <v>202</v>
      </c>
      <c r="V2271" s="0" t="s">
        <v>1790</v>
      </c>
      <c r="W2271" s="110" t="s">
        <v>204</v>
      </c>
      <c r="X2271" s="130" t="n">
        <v>2004</v>
      </c>
      <c r="Y2271" s="130" t="s">
        <v>205</v>
      </c>
      <c r="Z2271" s="111" t="s">
        <v>221</v>
      </c>
      <c r="AA2271" s="122" t="s">
        <v>200</v>
      </c>
      <c r="AB2271" s="131" t="s">
        <v>9448</v>
      </c>
      <c r="AC2271" s="131" t="s">
        <v>9448</v>
      </c>
      <c r="AD2271" s="130" t="n">
        <v>2004</v>
      </c>
      <c r="AE2271" s="111" t="s">
        <v>222</v>
      </c>
      <c r="AI2271" s="111" t="s">
        <v>294</v>
      </c>
      <c r="AJ2271" s="111" t="s">
        <v>3493</v>
      </c>
      <c r="AK2271" s="111" t="s">
        <v>9448</v>
      </c>
      <c r="AL2271" s="0" t="s">
        <v>200</v>
      </c>
      <c r="AM2271" s="111" t="n">
        <v>1987</v>
      </c>
      <c r="AN2271" s="111" t="s">
        <v>208</v>
      </c>
      <c r="AO2271" s="131"/>
      <c r="AQ2271" s="0" t="s">
        <v>14166</v>
      </c>
      <c r="AR2271" s="0" t="s">
        <v>224</v>
      </c>
      <c r="AS2271" s="0" t="s">
        <v>10086</v>
      </c>
      <c r="AT2271" s="0" t="s">
        <v>339</v>
      </c>
      <c r="AU2271" s="0" t="s">
        <v>332</v>
      </c>
      <c r="AV2271" s="0" t="s">
        <v>9774</v>
      </c>
      <c r="AW2271" s="0" t="s">
        <v>9457</v>
      </c>
      <c r="AZ2271" s="131" t="s">
        <v>14167</v>
      </c>
      <c r="BA2271" s="124" t="s">
        <v>200</v>
      </c>
      <c r="BB2271" s="0" t="s">
        <v>248</v>
      </c>
      <c r="BC2271" s="104" t="s">
        <v>14168</v>
      </c>
      <c r="BE2271" s="0" t="s">
        <v>14169</v>
      </c>
      <c r="BF2271" s="0" t="s">
        <v>14170</v>
      </c>
      <c r="BG2271" s="125" t="s">
        <v>200</v>
      </c>
      <c r="BH2271" s="0" t="s">
        <v>2215</v>
      </c>
      <c r="BI2271" s="112" t="n">
        <v>45496734893</v>
      </c>
      <c r="BJ2271" s="126" t="s">
        <v>200</v>
      </c>
      <c r="BK2271" s="131" t="s">
        <v>215</v>
      </c>
      <c r="BL2271" s="112" t="n">
        <v>4</v>
      </c>
      <c r="BM2271" s="112" t="n">
        <v>4</v>
      </c>
      <c r="BN2271" s="112" t="n">
        <v>4</v>
      </c>
      <c r="BO2271" s="111" t="n">
        <v>20</v>
      </c>
      <c r="BP2271" s="125" t="s">
        <v>200</v>
      </c>
      <c r="BQ2271" s="127" t="s">
        <v>216</v>
      </c>
    </row>
    <row r="2272" customFormat="false" ht="13.8" hidden="false" customHeight="false" outlineLevel="0" collapsed="false">
      <c r="A2272" s="0" t="s">
        <v>14171</v>
      </c>
      <c r="B2272" s="0" t="s">
        <v>11086</v>
      </c>
      <c r="C2272" s="0" t="s">
        <v>329</v>
      </c>
      <c r="D2272" s="0" t="s">
        <v>193</v>
      </c>
      <c r="E2272" s="0" t="s">
        <v>194</v>
      </c>
      <c r="F2272" s="0" t="s">
        <v>195</v>
      </c>
      <c r="G2272" s="0" t="s">
        <v>330</v>
      </c>
      <c r="H2272" s="0" t="s">
        <v>197</v>
      </c>
      <c r="I2272" s="131"/>
      <c r="J2272" s="130" t="n">
        <v>1</v>
      </c>
      <c r="K2272" s="131" t="s">
        <v>198</v>
      </c>
      <c r="L2272" s="0" t="s">
        <v>198</v>
      </c>
      <c r="M2272" s="0" t="s">
        <v>199</v>
      </c>
      <c r="O2272" s="0" t="s">
        <v>200</v>
      </c>
      <c r="Q2272" s="120" t="s">
        <v>200</v>
      </c>
      <c r="R2272" s="0" t="s">
        <v>16</v>
      </c>
      <c r="S2272" s="131" t="s">
        <v>201</v>
      </c>
      <c r="T2272" s="0" t="s">
        <v>198</v>
      </c>
      <c r="U2272" s="131" t="s">
        <v>202</v>
      </c>
      <c r="V2272" s="0" t="s">
        <v>1790</v>
      </c>
      <c r="W2272" s="110" t="s">
        <v>204</v>
      </c>
      <c r="X2272" s="130" t="n">
        <v>2004</v>
      </c>
      <c r="Y2272" s="130"/>
      <c r="Z2272" s="130" t="s">
        <v>757</v>
      </c>
      <c r="AA2272" s="122" t="s">
        <v>200</v>
      </c>
      <c r="AB2272" s="131" t="s">
        <v>13684</v>
      </c>
      <c r="AC2272" s="131" t="s">
        <v>9448</v>
      </c>
      <c r="AD2272" s="130" t="n">
        <v>2004</v>
      </c>
      <c r="AE2272" s="130" t="s">
        <v>222</v>
      </c>
      <c r="AF2272" s="130"/>
      <c r="AG2272" s="130"/>
      <c r="AH2272" s="130" t="s">
        <v>799</v>
      </c>
      <c r="AI2272" s="130" t="s">
        <v>207</v>
      </c>
      <c r="AJ2272" s="130"/>
      <c r="AK2272" s="111" t="str">
        <f aca="false">(AB2272)</f>
        <v>Flagship</v>
      </c>
      <c r="AM2272" s="111" t="n">
        <f aca="false">AD2272</f>
        <v>2004</v>
      </c>
      <c r="AN2272" s="130" t="s">
        <v>208</v>
      </c>
      <c r="AO2272" s="131"/>
      <c r="AS2272" s="0" t="s">
        <v>10086</v>
      </c>
      <c r="AT2272" s="0" t="s">
        <v>226</v>
      </c>
      <c r="AU2272" s="0" t="s">
        <v>332</v>
      </c>
      <c r="AV2272" s="0" t="s">
        <v>14172</v>
      </c>
      <c r="AW2272" s="0" t="s">
        <v>200</v>
      </c>
      <c r="AZ2272" s="131" t="s">
        <v>14173</v>
      </c>
      <c r="BA2272" s="124" t="s">
        <v>200</v>
      </c>
      <c r="BB2272" s="0" t="s">
        <v>248</v>
      </c>
      <c r="BC2272" s="104" t="s">
        <v>6900</v>
      </c>
      <c r="BD2272" s="0" t="s">
        <v>14174</v>
      </c>
      <c r="BE2272" s="0" t="s">
        <v>14175</v>
      </c>
      <c r="BF2272" s="0" t="s">
        <v>14176</v>
      </c>
      <c r="BG2272" s="125" t="s">
        <v>200</v>
      </c>
      <c r="BH2272" s="0" t="s">
        <v>2215</v>
      </c>
      <c r="BI2272" s="112" t="s">
        <v>198</v>
      </c>
      <c r="BJ2272" s="126" t="s">
        <v>200</v>
      </c>
      <c r="BK2272" s="131" t="s">
        <v>1284</v>
      </c>
      <c r="BL2272" s="112" t="n">
        <v>4</v>
      </c>
      <c r="BM2272" s="112" t="s">
        <v>66</v>
      </c>
      <c r="BN2272" s="112" t="s">
        <v>66</v>
      </c>
      <c r="BO2272" s="111" t="n">
        <v>20</v>
      </c>
      <c r="BP2272" s="125" t="s">
        <v>200</v>
      </c>
      <c r="BQ2272" s="127" t="s">
        <v>216</v>
      </c>
    </row>
    <row r="2273" customFormat="false" ht="13.8" hidden="false" customHeight="false" outlineLevel="0" collapsed="false">
      <c r="A2273" s="0" t="s">
        <v>14177</v>
      </c>
      <c r="B2273" s="0" t="s">
        <v>11086</v>
      </c>
      <c r="C2273" s="0" t="s">
        <v>2655</v>
      </c>
      <c r="D2273" s="131" t="s">
        <v>193</v>
      </c>
      <c r="E2273" s="0" t="s">
        <v>848</v>
      </c>
      <c r="F2273" s="0" t="s">
        <v>848</v>
      </c>
      <c r="G2273" s="0" t="s">
        <v>848</v>
      </c>
      <c r="H2273" s="0" t="s">
        <v>197</v>
      </c>
      <c r="I2273" s="131"/>
      <c r="J2273" s="130" t="n">
        <v>1</v>
      </c>
      <c r="K2273" s="131" t="s">
        <v>198</v>
      </c>
      <c r="L2273" s="0" t="s">
        <v>198</v>
      </c>
      <c r="M2273" s="0" t="s">
        <v>199</v>
      </c>
      <c r="O2273" s="0" t="s">
        <v>200</v>
      </c>
      <c r="Q2273" s="120" t="s">
        <v>200</v>
      </c>
      <c r="R2273" s="0" t="s">
        <v>16</v>
      </c>
      <c r="S2273" s="131" t="s">
        <v>201</v>
      </c>
      <c r="T2273" s="0" t="s">
        <v>198</v>
      </c>
      <c r="U2273" s="131" t="s">
        <v>202</v>
      </c>
      <c r="V2273" s="0" t="s">
        <v>1790</v>
      </c>
      <c r="W2273" s="110" t="s">
        <v>204</v>
      </c>
      <c r="X2273" s="130" t="n">
        <v>2004</v>
      </c>
      <c r="Y2273" s="130" t="s">
        <v>205</v>
      </c>
      <c r="Z2273" s="130" t="s">
        <v>757</v>
      </c>
      <c r="AA2273" s="122" t="s">
        <v>200</v>
      </c>
      <c r="AB2273" s="0" t="s">
        <v>14178</v>
      </c>
      <c r="AC2273" s="131" t="s">
        <v>14178</v>
      </c>
      <c r="AD2273" s="130" t="n">
        <v>2004</v>
      </c>
      <c r="AE2273" s="130" t="s">
        <v>222</v>
      </c>
      <c r="AF2273" s="130"/>
      <c r="AG2273" s="130"/>
      <c r="AH2273" s="130"/>
      <c r="AI2273" s="111" t="s">
        <v>294</v>
      </c>
      <c r="AJ2273" s="111" t="s">
        <v>6935</v>
      </c>
      <c r="AK2273" s="111" t="s">
        <v>1794</v>
      </c>
      <c r="AM2273" s="111" t="s">
        <v>849</v>
      </c>
      <c r="AN2273" s="111" t="s">
        <v>5317</v>
      </c>
      <c r="AO2273" s="131"/>
      <c r="AS2273" s="0" t="s">
        <v>10086</v>
      </c>
      <c r="AV2273" s="0" t="s">
        <v>200</v>
      </c>
      <c r="AZ2273" s="131" t="s">
        <v>14179</v>
      </c>
      <c r="BA2273" s="124" t="s">
        <v>200</v>
      </c>
      <c r="BB2273" s="0" t="s">
        <v>210</v>
      </c>
      <c r="BC2273" s="104" t="s">
        <v>14180</v>
      </c>
      <c r="BE2273" s="0" t="s">
        <v>14181</v>
      </c>
      <c r="BG2273" s="125" t="s">
        <v>200</v>
      </c>
      <c r="BH2273" s="0" t="s">
        <v>13727</v>
      </c>
      <c r="BI2273" s="112" t="s">
        <v>198</v>
      </c>
      <c r="BJ2273" s="126" t="s">
        <v>200</v>
      </c>
      <c r="BK2273" s="0" t="s">
        <v>2069</v>
      </c>
      <c r="BL2273" s="112" t="n">
        <v>4</v>
      </c>
      <c r="BM2273" s="112" t="s">
        <v>66</v>
      </c>
      <c r="BN2273" s="112" t="s">
        <v>66</v>
      </c>
      <c r="BO2273" s="111" t="n">
        <v>20</v>
      </c>
      <c r="BP2273" s="125" t="s">
        <v>200</v>
      </c>
      <c r="BQ2273" s="127" t="s">
        <v>216</v>
      </c>
    </row>
    <row r="2274" customFormat="false" ht="13.8" hidden="false" customHeight="false" outlineLevel="0" collapsed="false">
      <c r="A2274" s="0" t="s">
        <v>14182</v>
      </c>
      <c r="B2274" s="0" t="s">
        <v>6851</v>
      </c>
      <c r="C2274" s="0" t="s">
        <v>6524</v>
      </c>
      <c r="D2274" s="0" t="s">
        <v>193</v>
      </c>
      <c r="E2274" s="0" t="s">
        <v>194</v>
      </c>
      <c r="F2274" s="0" t="s">
        <v>314</v>
      </c>
      <c r="G2274" s="0" t="s">
        <v>391</v>
      </c>
      <c r="H2274" s="0" t="s">
        <v>400</v>
      </c>
      <c r="I2274" s="0" t="s">
        <v>839</v>
      </c>
      <c r="J2274" s="111" t="n">
        <v>1</v>
      </c>
      <c r="K2274" s="0" t="s">
        <v>8734</v>
      </c>
      <c r="L2274" s="0" t="s">
        <v>392</v>
      </c>
      <c r="M2274" s="0" t="s">
        <v>274</v>
      </c>
      <c r="O2274" s="0" t="s">
        <v>6250</v>
      </c>
      <c r="Q2274" s="120" t="s">
        <v>200</v>
      </c>
      <c r="R2274" s="0" t="s">
        <v>16</v>
      </c>
      <c r="S2274" s="131" t="s">
        <v>201</v>
      </c>
      <c r="T2274" s="0" t="s">
        <v>198</v>
      </c>
      <c r="U2274" s="131" t="s">
        <v>202</v>
      </c>
      <c r="V2274" s="0" t="s">
        <v>1790</v>
      </c>
      <c r="W2274" s="110" t="s">
        <v>204</v>
      </c>
      <c r="X2274" s="130" t="n">
        <v>2006</v>
      </c>
      <c r="Y2274" s="130" t="s">
        <v>498</v>
      </c>
      <c r="Z2274" s="130" t="s">
        <v>198</v>
      </c>
      <c r="AA2274" s="122" t="s">
        <v>200</v>
      </c>
      <c r="AB2274" s="131" t="s">
        <v>14183</v>
      </c>
      <c r="AC2274" s="131" t="s">
        <v>9448</v>
      </c>
      <c r="AD2274" s="130" t="n">
        <v>2006</v>
      </c>
      <c r="AE2274" s="130" t="s">
        <v>222</v>
      </c>
      <c r="AF2274" s="130"/>
      <c r="AG2274" s="130"/>
      <c r="AH2274" s="130"/>
      <c r="AI2274" s="130" t="s">
        <v>207</v>
      </c>
      <c r="AJ2274" s="130"/>
      <c r="AK2274" s="111" t="str">
        <f aca="false">(AB2274)</f>
        <v>Agenda</v>
      </c>
      <c r="AM2274" s="111" t="n">
        <f aca="false">AD2274</f>
        <v>2006</v>
      </c>
      <c r="AN2274" s="130" t="s">
        <v>208</v>
      </c>
      <c r="AO2274" s="131" t="s">
        <v>9045</v>
      </c>
      <c r="AP2274" s="0" t="s">
        <v>200</v>
      </c>
      <c r="AS2274" s="0" t="s">
        <v>200</v>
      </c>
      <c r="AV2274" s="0" t="s">
        <v>200</v>
      </c>
      <c r="AZ2274" s="131" t="s">
        <v>14184</v>
      </c>
      <c r="BA2274" s="124" t="s">
        <v>200</v>
      </c>
      <c r="BB2274" s="0" t="s">
        <v>462</v>
      </c>
      <c r="BC2274" s="104" t="s">
        <v>14185</v>
      </c>
      <c r="BD2274" s="0" t="s">
        <v>14186</v>
      </c>
      <c r="BE2274" s="0" t="s">
        <v>14187</v>
      </c>
      <c r="BG2274" s="125" t="s">
        <v>200</v>
      </c>
      <c r="BH2274" s="0" t="s">
        <v>2225</v>
      </c>
      <c r="BI2274" s="112" t="n">
        <v>45496463205</v>
      </c>
      <c r="BJ2274" s="126" t="s">
        <v>200</v>
      </c>
      <c r="BK2274" s="131" t="s">
        <v>215</v>
      </c>
      <c r="BL2274" s="112" t="n">
        <v>4</v>
      </c>
      <c r="BM2274" s="112" t="n">
        <v>4</v>
      </c>
      <c r="BN2274" s="112" t="n">
        <v>4</v>
      </c>
      <c r="BO2274" s="111" t="n">
        <v>20</v>
      </c>
      <c r="BP2274" s="125" t="s">
        <v>200</v>
      </c>
      <c r="BQ2274" s="127" t="s">
        <v>216</v>
      </c>
    </row>
    <row r="2275" customFormat="false" ht="13.8" hidden="false" customHeight="false" outlineLevel="0" collapsed="false">
      <c r="A2275" s="133" t="n">
        <v>999</v>
      </c>
      <c r="B2275" s="0" t="s">
        <v>6851</v>
      </c>
      <c r="C2275" s="131" t="s">
        <v>1386</v>
      </c>
      <c r="D2275" s="131" t="s">
        <v>193</v>
      </c>
      <c r="E2275" s="0" t="s">
        <v>1433</v>
      </c>
      <c r="F2275" s="0" t="s">
        <v>1509</v>
      </c>
      <c r="G2275" s="0" t="s">
        <v>330</v>
      </c>
      <c r="H2275" s="0" t="s">
        <v>1287</v>
      </c>
      <c r="I2275" s="131"/>
      <c r="J2275" s="130" t="n">
        <v>1</v>
      </c>
      <c r="K2275" s="131" t="s">
        <v>198</v>
      </c>
      <c r="L2275" s="0" t="s">
        <v>198</v>
      </c>
      <c r="M2275" s="0" t="s">
        <v>199</v>
      </c>
      <c r="O2275" s="0" t="s">
        <v>200</v>
      </c>
      <c r="P2275" s="0" t="s">
        <v>410</v>
      </c>
      <c r="Q2275" s="120" t="s">
        <v>200</v>
      </c>
      <c r="R2275" s="0" t="s">
        <v>16</v>
      </c>
      <c r="S2275" s="131" t="s">
        <v>201</v>
      </c>
      <c r="T2275" s="0" t="s">
        <v>198</v>
      </c>
      <c r="U2275" s="131" t="s">
        <v>285</v>
      </c>
      <c r="V2275" s="0" t="s">
        <v>1790</v>
      </c>
      <c r="W2275" s="110" t="s">
        <v>204</v>
      </c>
      <c r="X2275" s="130" t="n">
        <v>2010</v>
      </c>
      <c r="Y2275" s="111" t="s">
        <v>205</v>
      </c>
      <c r="Z2275" s="130" t="s">
        <v>757</v>
      </c>
      <c r="AA2275" s="122" t="s">
        <v>200</v>
      </c>
      <c r="AB2275" s="131" t="s">
        <v>8536</v>
      </c>
      <c r="AC2275" s="131" t="s">
        <v>4878</v>
      </c>
      <c r="AD2275" s="130" t="s">
        <v>198</v>
      </c>
      <c r="AE2275" s="130" t="s">
        <v>222</v>
      </c>
      <c r="AF2275" s="130"/>
      <c r="AG2275" s="130"/>
      <c r="AH2275" s="130"/>
      <c r="AI2275" s="130" t="s">
        <v>207</v>
      </c>
      <c r="AJ2275" s="130"/>
      <c r="AK2275" s="111" t="str">
        <f aca="false">(AB2275)</f>
        <v>Chunsoft</v>
      </c>
      <c r="AM2275" s="111" t="n">
        <f aca="false">X2275</f>
        <v>2010</v>
      </c>
      <c r="AN2275" s="130" t="s">
        <v>208</v>
      </c>
      <c r="AO2275" s="131" t="s">
        <v>9045</v>
      </c>
      <c r="AS2275" s="0" t="s">
        <v>8043</v>
      </c>
      <c r="AT2275" s="0" t="s">
        <v>5748</v>
      </c>
      <c r="AU2275" s="0" t="s">
        <v>8044</v>
      </c>
      <c r="AV2275" s="128" t="s">
        <v>8045</v>
      </c>
      <c r="AZ2275" s="131" t="s">
        <v>14188</v>
      </c>
      <c r="BA2275" s="124" t="s">
        <v>200</v>
      </c>
      <c r="BB2275" s="0" t="s">
        <v>248</v>
      </c>
      <c r="BC2275" s="104" t="s">
        <v>14189</v>
      </c>
      <c r="BE2275" s="0" t="s">
        <v>14190</v>
      </c>
      <c r="BF2275" s="0" t="s">
        <v>14191</v>
      </c>
      <c r="BG2275" s="125" t="s">
        <v>200</v>
      </c>
      <c r="BH2275" s="0" t="s">
        <v>466</v>
      </c>
      <c r="BI2275" s="112" t="n">
        <v>742725275638</v>
      </c>
      <c r="BJ2275" s="126" t="s">
        <v>200</v>
      </c>
      <c r="BK2275" s="131" t="s">
        <v>215</v>
      </c>
      <c r="BL2275" s="112" t="n">
        <v>4</v>
      </c>
      <c r="BM2275" s="112" t="n">
        <v>4</v>
      </c>
      <c r="BN2275" s="112" t="n">
        <v>4</v>
      </c>
      <c r="BO2275" s="111" t="n">
        <v>50</v>
      </c>
      <c r="BP2275" s="125" t="s">
        <v>200</v>
      </c>
      <c r="BQ2275" s="127" t="s">
        <v>216</v>
      </c>
    </row>
    <row r="2276" customFormat="false" ht="13.8" hidden="false" customHeight="false" outlineLevel="0" collapsed="false">
      <c r="A2276" s="0" t="s">
        <v>14192</v>
      </c>
      <c r="B2276" s="0" t="s">
        <v>6851</v>
      </c>
      <c r="C2276" s="131" t="s">
        <v>1386</v>
      </c>
      <c r="D2276" s="131" t="s">
        <v>193</v>
      </c>
      <c r="E2276" s="0" t="s">
        <v>194</v>
      </c>
      <c r="F2276" s="0" t="s">
        <v>399</v>
      </c>
      <c r="G2276" s="0" t="s">
        <v>196</v>
      </c>
      <c r="H2276" s="0" t="s">
        <v>197</v>
      </c>
      <c r="I2276" s="131"/>
      <c r="J2276" s="130" t="n">
        <v>1</v>
      </c>
      <c r="K2276" s="131" t="s">
        <v>198</v>
      </c>
      <c r="L2276" s="0" t="s">
        <v>198</v>
      </c>
      <c r="M2276" s="0" t="s">
        <v>199</v>
      </c>
      <c r="O2276" s="0" t="s">
        <v>200</v>
      </c>
      <c r="Q2276" s="120" t="s">
        <v>200</v>
      </c>
      <c r="R2276" s="0" t="s">
        <v>16</v>
      </c>
      <c r="S2276" s="131" t="s">
        <v>201</v>
      </c>
      <c r="T2276" s="0" t="s">
        <v>198</v>
      </c>
      <c r="U2276" s="131" t="s">
        <v>202</v>
      </c>
      <c r="V2276" s="0" t="s">
        <v>1790</v>
      </c>
      <c r="W2276" s="110" t="s">
        <v>204</v>
      </c>
      <c r="X2276" s="130" t="n">
        <v>2008</v>
      </c>
      <c r="Y2276" s="130" t="s">
        <v>498</v>
      </c>
      <c r="Z2276" s="130" t="s">
        <v>757</v>
      </c>
      <c r="AA2276" s="122" t="s">
        <v>200</v>
      </c>
      <c r="AB2276" s="131" t="s">
        <v>543</v>
      </c>
      <c r="AC2276" s="131" t="s">
        <v>543</v>
      </c>
      <c r="AD2276" s="130" t="n">
        <v>2008</v>
      </c>
      <c r="AE2276" s="130" t="s">
        <v>222</v>
      </c>
      <c r="AF2276" s="130"/>
      <c r="AG2276" s="130"/>
      <c r="AH2276" s="130"/>
      <c r="AI2276" s="130" t="s">
        <v>207</v>
      </c>
      <c r="AJ2276" s="130"/>
      <c r="AK2276" s="111" t="str">
        <f aca="false">(AB2276)</f>
        <v>Capcom</v>
      </c>
      <c r="AM2276" s="111" t="n">
        <f aca="false">AD2276</f>
        <v>2008</v>
      </c>
      <c r="AN2276" s="130" t="s">
        <v>208</v>
      </c>
      <c r="AO2276" s="131" t="s">
        <v>9045</v>
      </c>
      <c r="AS2276" s="0" t="s">
        <v>11087</v>
      </c>
      <c r="AT2276" s="0" t="s">
        <v>1150</v>
      </c>
      <c r="AV2276" s="0" t="s">
        <v>3542</v>
      </c>
      <c r="AZ2276" s="131" t="s">
        <v>14193</v>
      </c>
      <c r="BA2276" s="124" t="s">
        <v>200</v>
      </c>
      <c r="BB2276" s="0" t="s">
        <v>462</v>
      </c>
      <c r="BC2276" s="104" t="s">
        <v>14194</v>
      </c>
      <c r="BE2276" s="0" t="s">
        <v>14195</v>
      </c>
      <c r="BF2276" s="0" t="s">
        <v>14196</v>
      </c>
      <c r="BG2276" s="125" t="s">
        <v>200</v>
      </c>
      <c r="BH2276" s="0" t="s">
        <v>466</v>
      </c>
      <c r="BI2276" s="112" t="n">
        <v>45496466657</v>
      </c>
      <c r="BJ2276" s="126" t="s">
        <v>200</v>
      </c>
      <c r="BK2276" s="131" t="s">
        <v>215</v>
      </c>
      <c r="BL2276" s="112" t="n">
        <v>4</v>
      </c>
      <c r="BM2276" s="112" t="n">
        <v>4</v>
      </c>
      <c r="BN2276" s="112" t="n">
        <v>4</v>
      </c>
      <c r="BO2276" s="111" t="n">
        <v>20</v>
      </c>
      <c r="BP2276" s="125" t="s">
        <v>200</v>
      </c>
      <c r="BQ2276" s="127" t="s">
        <v>216</v>
      </c>
    </row>
    <row r="2277" customFormat="false" ht="13.8" hidden="false" customHeight="false" outlineLevel="0" collapsed="false">
      <c r="A2277" s="0" t="s">
        <v>14197</v>
      </c>
      <c r="B2277" s="0" t="s">
        <v>6851</v>
      </c>
      <c r="C2277" s="131" t="s">
        <v>1386</v>
      </c>
      <c r="D2277" s="131" t="s">
        <v>193</v>
      </c>
      <c r="E2277" s="0" t="s">
        <v>194</v>
      </c>
      <c r="F2277" s="0" t="s">
        <v>399</v>
      </c>
      <c r="G2277" s="0" t="s">
        <v>196</v>
      </c>
      <c r="H2277" s="0" t="s">
        <v>197</v>
      </c>
      <c r="I2277" s="131"/>
      <c r="J2277" s="130" t="n">
        <v>1</v>
      </c>
      <c r="K2277" s="131" t="s">
        <v>198</v>
      </c>
      <c r="L2277" s="0" t="s">
        <v>198</v>
      </c>
      <c r="M2277" s="0" t="s">
        <v>199</v>
      </c>
      <c r="O2277" s="0" t="s">
        <v>200</v>
      </c>
      <c r="Q2277" s="120" t="s">
        <v>200</v>
      </c>
      <c r="R2277" s="0" t="s">
        <v>16</v>
      </c>
      <c r="S2277" s="131" t="s">
        <v>201</v>
      </c>
      <c r="T2277" s="0" t="s">
        <v>198</v>
      </c>
      <c r="U2277" s="131" t="s">
        <v>285</v>
      </c>
      <c r="V2277" s="0" t="s">
        <v>1790</v>
      </c>
      <c r="W2277" s="110" t="s">
        <v>204</v>
      </c>
      <c r="X2277" s="130" t="n">
        <v>2010</v>
      </c>
      <c r="Y2277" s="111" t="s">
        <v>205</v>
      </c>
      <c r="Z2277" s="130" t="s">
        <v>757</v>
      </c>
      <c r="AA2277" s="122" t="s">
        <v>200</v>
      </c>
      <c r="AB2277" s="131" t="s">
        <v>543</v>
      </c>
      <c r="AC2277" s="131" t="s">
        <v>543</v>
      </c>
      <c r="AD2277" s="130" t="s">
        <v>198</v>
      </c>
      <c r="AE2277" s="130" t="s">
        <v>222</v>
      </c>
      <c r="AF2277" s="130"/>
      <c r="AG2277" s="130"/>
      <c r="AH2277" s="130"/>
      <c r="AI2277" s="130" t="s">
        <v>207</v>
      </c>
      <c r="AJ2277" s="130"/>
      <c r="AK2277" s="111" t="str">
        <f aca="false">(AB2277)</f>
        <v>Capcom</v>
      </c>
      <c r="AM2277" s="111" t="n">
        <f aca="false">X2277</f>
        <v>2010</v>
      </c>
      <c r="AN2277" s="130" t="s">
        <v>208</v>
      </c>
      <c r="AO2277" s="131" t="s">
        <v>9045</v>
      </c>
      <c r="AS2277" s="0" t="s">
        <v>11087</v>
      </c>
      <c r="AV2277" s="0" t="s">
        <v>200</v>
      </c>
      <c r="AW2277" s="0" t="s">
        <v>2570</v>
      </c>
      <c r="AZ2277" s="131" t="s">
        <v>14198</v>
      </c>
      <c r="BA2277" s="124" t="s">
        <v>200</v>
      </c>
      <c r="BB2277" s="0" t="s">
        <v>248</v>
      </c>
      <c r="BC2277" s="104" t="s">
        <v>14199</v>
      </c>
      <c r="BE2277" s="0" t="s">
        <v>14200</v>
      </c>
      <c r="BF2277" s="0" t="s">
        <v>14201</v>
      </c>
      <c r="BG2277" s="125" t="s">
        <v>200</v>
      </c>
      <c r="BH2277" s="0" t="s">
        <v>466</v>
      </c>
      <c r="BI2277" s="112" t="n">
        <v>13388320189</v>
      </c>
      <c r="BJ2277" s="126" t="s">
        <v>200</v>
      </c>
      <c r="BK2277" s="131" t="s">
        <v>215</v>
      </c>
      <c r="BL2277" s="112" t="n">
        <v>4</v>
      </c>
      <c r="BM2277" s="112" t="n">
        <v>4</v>
      </c>
      <c r="BN2277" s="112" t="n">
        <v>4</v>
      </c>
      <c r="BO2277" s="111" t="n">
        <v>20</v>
      </c>
      <c r="BP2277" s="125" t="s">
        <v>200</v>
      </c>
      <c r="BQ2277" s="127" t="s">
        <v>216</v>
      </c>
    </row>
    <row r="2278" customFormat="false" ht="13.8" hidden="false" customHeight="false" outlineLevel="0" collapsed="false">
      <c r="A2278" s="0" t="s">
        <v>14202</v>
      </c>
      <c r="B2278" s="0" t="s">
        <v>6851</v>
      </c>
      <c r="C2278" s="131" t="s">
        <v>1386</v>
      </c>
      <c r="D2278" s="131" t="s">
        <v>193</v>
      </c>
      <c r="E2278" s="0" t="s">
        <v>194</v>
      </c>
      <c r="F2278" s="0" t="s">
        <v>399</v>
      </c>
      <c r="G2278" s="0" t="s">
        <v>196</v>
      </c>
      <c r="H2278" s="0" t="s">
        <v>197</v>
      </c>
      <c r="I2278" s="131"/>
      <c r="J2278" s="130" t="n">
        <v>1</v>
      </c>
      <c r="K2278" s="131" t="s">
        <v>198</v>
      </c>
      <c r="L2278" s="0" t="s">
        <v>198</v>
      </c>
      <c r="M2278" s="0" t="s">
        <v>274</v>
      </c>
      <c r="O2278" s="0" t="s">
        <v>237</v>
      </c>
      <c r="P2278" s="0" t="s">
        <v>238</v>
      </c>
      <c r="Q2278" s="120" t="s">
        <v>200</v>
      </c>
      <c r="R2278" s="0" t="s">
        <v>16</v>
      </c>
      <c r="S2278" s="131" t="s">
        <v>201</v>
      </c>
      <c r="T2278" s="0" t="s">
        <v>198</v>
      </c>
      <c r="U2278" s="131" t="s">
        <v>202</v>
      </c>
      <c r="V2278" s="0" t="s">
        <v>1790</v>
      </c>
      <c r="W2278" s="110" t="s">
        <v>204</v>
      </c>
      <c r="X2278" s="130" t="n">
        <v>2007</v>
      </c>
      <c r="Y2278" s="130" t="s">
        <v>498</v>
      </c>
      <c r="Z2278" s="130" t="s">
        <v>757</v>
      </c>
      <c r="AA2278" s="122" t="s">
        <v>200</v>
      </c>
      <c r="AB2278" s="131" t="s">
        <v>543</v>
      </c>
      <c r="AC2278" s="131" t="s">
        <v>543</v>
      </c>
      <c r="AD2278" s="130" t="n">
        <v>2007</v>
      </c>
      <c r="AE2278" s="111" t="s">
        <v>222</v>
      </c>
      <c r="AI2278" s="111" t="s">
        <v>294</v>
      </c>
      <c r="AJ2278" s="111" t="s">
        <v>11086</v>
      </c>
      <c r="AK2278" s="111" t="s">
        <v>543</v>
      </c>
      <c r="AM2278" s="111" t="n">
        <v>2002</v>
      </c>
      <c r="AN2278" s="111" t="s">
        <v>208</v>
      </c>
      <c r="AO2278" s="131" t="s">
        <v>9045</v>
      </c>
      <c r="AS2278" s="0" t="s">
        <v>11087</v>
      </c>
      <c r="AT2278" s="0" t="s">
        <v>5296</v>
      </c>
      <c r="AU2278" s="0" t="s">
        <v>200</v>
      </c>
      <c r="AV2278" s="0" t="s">
        <v>2426</v>
      </c>
      <c r="AZ2278" s="131" t="s">
        <v>14203</v>
      </c>
      <c r="BA2278" s="124" t="s">
        <v>200</v>
      </c>
      <c r="BB2278" s="0" t="s">
        <v>462</v>
      </c>
      <c r="BC2278" s="104" t="s">
        <v>14204</v>
      </c>
      <c r="BE2278" s="0" t="s">
        <v>14205</v>
      </c>
      <c r="BF2278" s="0" t="s">
        <v>14206</v>
      </c>
      <c r="BG2278" s="125" t="s">
        <v>200</v>
      </c>
      <c r="BH2278" s="0" t="s">
        <v>466</v>
      </c>
      <c r="BI2278" s="112" t="n">
        <v>45496464172</v>
      </c>
      <c r="BJ2278" s="126" t="s">
        <v>200</v>
      </c>
      <c r="BK2278" s="131" t="s">
        <v>215</v>
      </c>
      <c r="BL2278" s="112" t="n">
        <v>4</v>
      </c>
      <c r="BM2278" s="112" t="n">
        <v>4</v>
      </c>
      <c r="BN2278" s="112" t="n">
        <v>4</v>
      </c>
      <c r="BO2278" s="111" t="n">
        <v>20</v>
      </c>
      <c r="BP2278" s="125" t="s">
        <v>200</v>
      </c>
      <c r="BQ2278" s="127" t="s">
        <v>216</v>
      </c>
    </row>
    <row r="2279" customFormat="false" ht="13.8" hidden="false" customHeight="false" outlineLevel="0" collapsed="false">
      <c r="A2279" s="0" t="s">
        <v>14207</v>
      </c>
      <c r="B2279" s="0" t="s">
        <v>6851</v>
      </c>
      <c r="C2279" s="131" t="s">
        <v>1386</v>
      </c>
      <c r="D2279" s="131" t="s">
        <v>193</v>
      </c>
      <c r="E2279" s="0" t="s">
        <v>194</v>
      </c>
      <c r="F2279" s="0" t="s">
        <v>399</v>
      </c>
      <c r="G2279" s="0" t="s">
        <v>196</v>
      </c>
      <c r="H2279" s="0" t="s">
        <v>197</v>
      </c>
      <c r="I2279" s="131"/>
      <c r="J2279" s="130" t="n">
        <v>1</v>
      </c>
      <c r="K2279" s="131" t="s">
        <v>198</v>
      </c>
      <c r="L2279" s="0" t="s">
        <v>198</v>
      </c>
      <c r="M2279" s="0" t="s">
        <v>235</v>
      </c>
      <c r="N2279" s="0" t="s">
        <v>11083</v>
      </c>
      <c r="O2279" s="0" t="s">
        <v>237</v>
      </c>
      <c r="P2279" s="0" t="s">
        <v>11084</v>
      </c>
      <c r="Q2279" s="120" t="s">
        <v>200</v>
      </c>
      <c r="R2279" s="0" t="s">
        <v>16</v>
      </c>
      <c r="S2279" s="131" t="s">
        <v>201</v>
      </c>
      <c r="T2279" s="0" t="s">
        <v>198</v>
      </c>
      <c r="U2279" s="131" t="s">
        <v>202</v>
      </c>
      <c r="V2279" s="0" t="s">
        <v>1790</v>
      </c>
      <c r="W2279" s="110" t="s">
        <v>204</v>
      </c>
      <c r="X2279" s="130" t="n">
        <v>2006</v>
      </c>
      <c r="Y2279" s="130" t="s">
        <v>498</v>
      </c>
      <c r="Z2279" s="130" t="s">
        <v>757</v>
      </c>
      <c r="AA2279" s="122" t="s">
        <v>200</v>
      </c>
      <c r="AB2279" s="131" t="s">
        <v>543</v>
      </c>
      <c r="AC2279" s="131" t="s">
        <v>543</v>
      </c>
      <c r="AD2279" s="130" t="n">
        <v>2006</v>
      </c>
      <c r="AE2279" s="111" t="s">
        <v>222</v>
      </c>
      <c r="AI2279" s="111" t="s">
        <v>294</v>
      </c>
      <c r="AJ2279" s="111" t="s">
        <v>11086</v>
      </c>
      <c r="AK2279" s="111" t="s">
        <v>543</v>
      </c>
      <c r="AL2279" s="0" t="s">
        <v>200</v>
      </c>
      <c r="AM2279" s="111" t="n">
        <v>2001</v>
      </c>
      <c r="AN2279" s="111" t="s">
        <v>208</v>
      </c>
      <c r="AO2279" s="131" t="s">
        <v>9045</v>
      </c>
      <c r="AR2279" s="0" t="s">
        <v>200</v>
      </c>
      <c r="AS2279" s="0" t="s">
        <v>11087</v>
      </c>
      <c r="AT2279" s="0" t="s">
        <v>11088</v>
      </c>
      <c r="AU2279" s="0" t="s">
        <v>200</v>
      </c>
      <c r="AV2279" s="0" t="s">
        <v>11089</v>
      </c>
      <c r="AW2279" s="0" t="s">
        <v>3861</v>
      </c>
      <c r="AZ2279" s="131" t="s">
        <v>14208</v>
      </c>
      <c r="BA2279" s="124" t="s">
        <v>200</v>
      </c>
      <c r="BB2279" s="0" t="s">
        <v>462</v>
      </c>
      <c r="BC2279" s="104" t="s">
        <v>11091</v>
      </c>
      <c r="BD2279" s="0" t="s">
        <v>11092</v>
      </c>
      <c r="BE2279" s="0" t="s">
        <v>11093</v>
      </c>
      <c r="BF2279" s="0" t="s">
        <v>11094</v>
      </c>
      <c r="BG2279" s="125" t="s">
        <v>200</v>
      </c>
      <c r="BH2279" s="0" t="s">
        <v>466</v>
      </c>
      <c r="BI2279" s="112" t="n">
        <v>45496462482</v>
      </c>
      <c r="BJ2279" s="126" t="s">
        <v>200</v>
      </c>
      <c r="BK2279" s="131" t="s">
        <v>215</v>
      </c>
      <c r="BL2279" s="112" t="n">
        <v>4</v>
      </c>
      <c r="BM2279" s="112" t="n">
        <v>4</v>
      </c>
      <c r="BN2279" s="112" t="n">
        <v>4</v>
      </c>
      <c r="BO2279" s="111" t="n">
        <v>20</v>
      </c>
      <c r="BP2279" s="125" t="s">
        <v>200</v>
      </c>
      <c r="BQ2279" s="127" t="s">
        <v>216</v>
      </c>
    </row>
    <row r="2280" customFormat="false" ht="13.8" hidden="false" customHeight="false" outlineLevel="0" collapsed="false">
      <c r="A2280" s="0" t="s">
        <v>14209</v>
      </c>
      <c r="B2280" s="0" t="s">
        <v>6851</v>
      </c>
      <c r="C2280" s="131" t="s">
        <v>1386</v>
      </c>
      <c r="D2280" s="131" t="s">
        <v>193</v>
      </c>
      <c r="E2280" s="0" t="s">
        <v>194</v>
      </c>
      <c r="F2280" s="0" t="s">
        <v>195</v>
      </c>
      <c r="G2280" s="0" t="s">
        <v>196</v>
      </c>
      <c r="H2280" s="0" t="s">
        <v>197</v>
      </c>
      <c r="I2280" s="131"/>
      <c r="J2280" s="130" t="n">
        <v>1</v>
      </c>
      <c r="K2280" s="131" t="s">
        <v>198</v>
      </c>
      <c r="L2280" s="0" t="s">
        <v>198</v>
      </c>
      <c r="M2280" s="0" t="s">
        <v>274</v>
      </c>
      <c r="O2280" s="0" t="s">
        <v>237</v>
      </c>
      <c r="P2280" s="0" t="s">
        <v>11084</v>
      </c>
      <c r="Q2280" s="120" t="s">
        <v>200</v>
      </c>
      <c r="R2280" s="0" t="s">
        <v>16</v>
      </c>
      <c r="S2280" s="131" t="s">
        <v>201</v>
      </c>
      <c r="T2280" s="0" t="s">
        <v>198</v>
      </c>
      <c r="U2280" s="131" t="s">
        <v>202</v>
      </c>
      <c r="V2280" s="0" t="s">
        <v>1790</v>
      </c>
      <c r="W2280" s="110" t="s">
        <v>204</v>
      </c>
      <c r="X2280" s="130" t="n">
        <v>2008</v>
      </c>
      <c r="Y2280" s="130" t="s">
        <v>498</v>
      </c>
      <c r="Z2280" s="130" t="s">
        <v>757</v>
      </c>
      <c r="AA2280" s="122" t="s">
        <v>200</v>
      </c>
      <c r="AB2280" s="131" t="s">
        <v>543</v>
      </c>
      <c r="AC2280" s="131" t="s">
        <v>543</v>
      </c>
      <c r="AD2280" s="130" t="n">
        <v>2008</v>
      </c>
      <c r="AE2280" s="111" t="s">
        <v>222</v>
      </c>
      <c r="AI2280" s="111" t="s">
        <v>294</v>
      </c>
      <c r="AJ2280" s="111" t="s">
        <v>11086</v>
      </c>
      <c r="AK2280" s="111" t="s">
        <v>543</v>
      </c>
      <c r="AM2280" s="111" t="n">
        <v>2004</v>
      </c>
      <c r="AN2280" s="111" t="s">
        <v>208</v>
      </c>
      <c r="AO2280" s="131" t="s">
        <v>9045</v>
      </c>
      <c r="AS2280" s="0" t="s">
        <v>11087</v>
      </c>
      <c r="AT2280" s="0" t="s">
        <v>11088</v>
      </c>
      <c r="AU2280" s="0" t="s">
        <v>200</v>
      </c>
      <c r="AV2280" s="0" t="s">
        <v>2426</v>
      </c>
      <c r="AZ2280" s="131" t="s">
        <v>14210</v>
      </c>
      <c r="BA2280" s="124" t="s">
        <v>200</v>
      </c>
      <c r="BB2280" s="0" t="s">
        <v>462</v>
      </c>
      <c r="BC2280" s="104" t="s">
        <v>14211</v>
      </c>
      <c r="BD2280" s="0" t="s">
        <v>200</v>
      </c>
      <c r="BE2280" s="0" t="s">
        <v>14212</v>
      </c>
      <c r="BF2280" s="0" t="s">
        <v>14213</v>
      </c>
      <c r="BG2280" s="125" t="s">
        <v>200</v>
      </c>
      <c r="BH2280" s="0" t="s">
        <v>466</v>
      </c>
      <c r="BI2280" s="112" t="n">
        <v>45496467388</v>
      </c>
      <c r="BJ2280" s="126" t="s">
        <v>200</v>
      </c>
      <c r="BK2280" s="131" t="s">
        <v>215</v>
      </c>
      <c r="BL2280" s="112" t="n">
        <v>4</v>
      </c>
      <c r="BM2280" s="112" t="n">
        <v>4</v>
      </c>
      <c r="BN2280" s="112" t="n">
        <v>4</v>
      </c>
      <c r="BO2280" s="111" t="n">
        <v>20</v>
      </c>
      <c r="BP2280" s="125" t="s">
        <v>200</v>
      </c>
      <c r="BQ2280" s="127" t="s">
        <v>216</v>
      </c>
    </row>
    <row r="2281" customFormat="false" ht="13.8" hidden="false" customHeight="false" outlineLevel="0" collapsed="false">
      <c r="A2281" s="0" t="s">
        <v>14214</v>
      </c>
      <c r="B2281" s="0" t="s">
        <v>6851</v>
      </c>
      <c r="C2281" s="0" t="s">
        <v>994</v>
      </c>
      <c r="D2281" s="0" t="s">
        <v>193</v>
      </c>
      <c r="E2281" s="0" t="s">
        <v>194</v>
      </c>
      <c r="F2281" s="0" t="s">
        <v>195</v>
      </c>
      <c r="G2281" s="0" t="s">
        <v>196</v>
      </c>
      <c r="H2281" s="0" t="s">
        <v>197</v>
      </c>
      <c r="I2281" s="131"/>
      <c r="J2281" s="111" t="n">
        <v>1</v>
      </c>
      <c r="K2281" s="0" t="s">
        <v>2825</v>
      </c>
      <c r="L2281" s="0" t="s">
        <v>456</v>
      </c>
      <c r="M2281" s="0" t="s">
        <v>235</v>
      </c>
      <c r="N2281" s="0" t="s">
        <v>14215</v>
      </c>
      <c r="O2281" s="0" t="s">
        <v>237</v>
      </c>
      <c r="Q2281" s="120" t="s">
        <v>200</v>
      </c>
      <c r="R2281" s="0" t="s">
        <v>16</v>
      </c>
      <c r="S2281" s="131" t="s">
        <v>201</v>
      </c>
      <c r="T2281" s="0" t="s">
        <v>198</v>
      </c>
      <c r="U2281" s="131" t="s">
        <v>202</v>
      </c>
      <c r="V2281" s="0" t="s">
        <v>1790</v>
      </c>
      <c r="W2281" s="110" t="s">
        <v>204</v>
      </c>
      <c r="X2281" s="130" t="n">
        <v>2005</v>
      </c>
      <c r="Y2281" s="130"/>
      <c r="Z2281" s="111" t="s">
        <v>221</v>
      </c>
      <c r="AA2281" s="122" t="s">
        <v>200</v>
      </c>
      <c r="AB2281" s="131" t="s">
        <v>9666</v>
      </c>
      <c r="AC2281" s="131" t="s">
        <v>9448</v>
      </c>
      <c r="AD2281" s="130" t="n">
        <v>2005</v>
      </c>
      <c r="AE2281" s="130" t="s">
        <v>222</v>
      </c>
      <c r="AF2281" s="130"/>
      <c r="AG2281" s="130"/>
      <c r="AH2281" s="130"/>
      <c r="AI2281" s="130" t="s">
        <v>207</v>
      </c>
      <c r="AJ2281" s="130"/>
      <c r="AK2281" s="111" t="str">
        <f aca="false">(AB2281)</f>
        <v>Intelligent system</v>
      </c>
      <c r="AM2281" s="111" t="n">
        <f aca="false">AD2281</f>
        <v>2005</v>
      </c>
      <c r="AN2281" s="130" t="s">
        <v>208</v>
      </c>
      <c r="AO2281" s="131" t="s">
        <v>9045</v>
      </c>
      <c r="AS2281" s="0" t="s">
        <v>11103</v>
      </c>
      <c r="AU2281" s="0" t="s">
        <v>537</v>
      </c>
      <c r="AV2281" s="0" t="s">
        <v>11104</v>
      </c>
      <c r="AZ2281" s="131" t="s">
        <v>14216</v>
      </c>
      <c r="BA2281" s="124" t="s">
        <v>200</v>
      </c>
      <c r="BB2281" s="0" t="s">
        <v>248</v>
      </c>
      <c r="BC2281" s="104" t="s">
        <v>14217</v>
      </c>
      <c r="BD2281" s="0" t="s">
        <v>14218</v>
      </c>
      <c r="BE2281" s="0" t="s">
        <v>14219</v>
      </c>
      <c r="BF2281" s="0" t="s">
        <v>200</v>
      </c>
      <c r="BG2281" s="125" t="s">
        <v>200</v>
      </c>
      <c r="BH2281" s="0" t="s">
        <v>466</v>
      </c>
      <c r="BI2281" s="112" t="n">
        <v>45496466015</v>
      </c>
      <c r="BJ2281" s="126" t="s">
        <v>200</v>
      </c>
      <c r="BK2281" s="131" t="s">
        <v>215</v>
      </c>
      <c r="BL2281" s="112" t="n">
        <v>4</v>
      </c>
      <c r="BM2281" s="112" t="n">
        <v>4</v>
      </c>
      <c r="BN2281" s="112" t="n">
        <v>4</v>
      </c>
      <c r="BO2281" s="111" t="n">
        <v>20</v>
      </c>
      <c r="BP2281" s="125" t="s">
        <v>200</v>
      </c>
      <c r="BQ2281" s="127" t="s">
        <v>216</v>
      </c>
    </row>
    <row r="2282" customFormat="false" ht="13.8" hidden="false" customHeight="false" outlineLevel="0" collapsed="false">
      <c r="A2282" s="0" t="s">
        <v>14220</v>
      </c>
      <c r="B2282" s="0" t="s">
        <v>6851</v>
      </c>
      <c r="C2282" s="0" t="s">
        <v>994</v>
      </c>
      <c r="D2282" s="0" t="s">
        <v>193</v>
      </c>
      <c r="E2282" s="0" t="s">
        <v>194</v>
      </c>
      <c r="F2282" s="0" t="s">
        <v>195</v>
      </c>
      <c r="G2282" s="0" t="s">
        <v>196</v>
      </c>
      <c r="H2282" s="0" t="s">
        <v>197</v>
      </c>
      <c r="I2282" s="131"/>
      <c r="J2282" s="111" t="n">
        <v>1</v>
      </c>
      <c r="K2282" s="0" t="s">
        <v>14221</v>
      </c>
      <c r="L2282" s="0" t="s">
        <v>456</v>
      </c>
      <c r="M2282" s="0" t="s">
        <v>199</v>
      </c>
      <c r="O2282" s="0" t="s">
        <v>458</v>
      </c>
      <c r="Q2282" s="120" t="s">
        <v>200</v>
      </c>
      <c r="R2282" s="0" t="s">
        <v>16</v>
      </c>
      <c r="S2282" s="131" t="s">
        <v>201</v>
      </c>
      <c r="T2282" s="0" t="s">
        <v>198</v>
      </c>
      <c r="U2282" s="131" t="s">
        <v>202</v>
      </c>
      <c r="V2282" s="0" t="s">
        <v>1790</v>
      </c>
      <c r="W2282" s="110" t="s">
        <v>204</v>
      </c>
      <c r="X2282" s="130" t="n">
        <v>2008</v>
      </c>
      <c r="Y2282" s="130"/>
      <c r="Z2282" s="130" t="s">
        <v>221</v>
      </c>
      <c r="AA2282" s="122" t="s">
        <v>200</v>
      </c>
      <c r="AB2282" s="131" t="s">
        <v>9666</v>
      </c>
      <c r="AC2282" s="131" t="s">
        <v>9448</v>
      </c>
      <c r="AD2282" s="130" t="n">
        <v>2008</v>
      </c>
      <c r="AE2282" s="130" t="s">
        <v>222</v>
      </c>
      <c r="AF2282" s="130"/>
      <c r="AG2282" s="130"/>
      <c r="AH2282" s="130"/>
      <c r="AI2282" s="130" t="s">
        <v>207</v>
      </c>
      <c r="AJ2282" s="130"/>
      <c r="AK2282" s="111" t="str">
        <f aca="false">(AB2282)</f>
        <v>Intelligent system</v>
      </c>
      <c r="AM2282" s="111" t="n">
        <f aca="false">AD2282</f>
        <v>2008</v>
      </c>
      <c r="AN2282" s="130" t="s">
        <v>208</v>
      </c>
      <c r="AO2282" s="131" t="s">
        <v>200</v>
      </c>
      <c r="AP2282" s="0" t="s">
        <v>200</v>
      </c>
      <c r="AS2282" s="0" t="s">
        <v>11103</v>
      </c>
      <c r="AT2282" s="0" t="s">
        <v>226</v>
      </c>
      <c r="AU2282" s="0" t="s">
        <v>299</v>
      </c>
      <c r="AV2282" s="0" t="s">
        <v>11104</v>
      </c>
      <c r="AZ2282" s="131" t="s">
        <v>14222</v>
      </c>
      <c r="BA2282" s="124" t="s">
        <v>200</v>
      </c>
      <c r="BB2282" s="0" t="s">
        <v>248</v>
      </c>
      <c r="BC2282" s="104" t="s">
        <v>14223</v>
      </c>
      <c r="BE2282" s="0" t="s">
        <v>14224</v>
      </c>
      <c r="BF2282" s="0" t="s">
        <v>14225</v>
      </c>
      <c r="BG2282" s="125" t="s">
        <v>200</v>
      </c>
      <c r="BH2282" s="0" t="s">
        <v>466</v>
      </c>
      <c r="BI2282" s="112" t="n">
        <v>45496462208</v>
      </c>
      <c r="BJ2282" s="126" t="s">
        <v>200</v>
      </c>
      <c r="BK2282" s="131" t="s">
        <v>215</v>
      </c>
      <c r="BL2282" s="112" t="n">
        <v>4</v>
      </c>
      <c r="BM2282" s="112" t="n">
        <v>4</v>
      </c>
      <c r="BN2282" s="112" t="n">
        <v>4</v>
      </c>
      <c r="BO2282" s="111" t="n">
        <v>20</v>
      </c>
      <c r="BP2282" s="125" t="s">
        <v>200</v>
      </c>
      <c r="BQ2282" s="127" t="s">
        <v>216</v>
      </c>
    </row>
    <row r="2283" customFormat="false" ht="13.8" hidden="false" customHeight="false" outlineLevel="0" collapsed="false">
      <c r="A2283" s="0" t="s">
        <v>14226</v>
      </c>
      <c r="B2283" s="0" t="s">
        <v>6851</v>
      </c>
      <c r="C2283" s="0" t="s">
        <v>965</v>
      </c>
      <c r="D2283" s="0" t="s">
        <v>193</v>
      </c>
      <c r="E2283" s="0" t="s">
        <v>194</v>
      </c>
      <c r="F2283" s="0" t="s">
        <v>195</v>
      </c>
      <c r="G2283" s="0" t="s">
        <v>330</v>
      </c>
      <c r="H2283" s="0" t="s">
        <v>197</v>
      </c>
      <c r="I2283" s="131"/>
      <c r="J2283" s="130" t="n">
        <v>1</v>
      </c>
      <c r="K2283" s="131" t="s">
        <v>198</v>
      </c>
      <c r="L2283" s="0" t="s">
        <v>198</v>
      </c>
      <c r="M2283" s="0" t="s">
        <v>199</v>
      </c>
      <c r="O2283" s="0" t="s">
        <v>200</v>
      </c>
      <c r="Q2283" s="120" t="s">
        <v>200</v>
      </c>
      <c r="R2283" s="0" t="s">
        <v>16</v>
      </c>
      <c r="S2283" s="131" t="s">
        <v>201</v>
      </c>
      <c r="T2283" s="0" t="s">
        <v>198</v>
      </c>
      <c r="U2283" s="131" t="s">
        <v>202</v>
      </c>
      <c r="V2283" s="0" t="s">
        <v>1790</v>
      </c>
      <c r="W2283" s="110" t="s">
        <v>204</v>
      </c>
      <c r="X2283" s="130" t="n">
        <v>2011</v>
      </c>
      <c r="Y2283" s="130"/>
      <c r="Z2283" s="130" t="s">
        <v>198</v>
      </c>
      <c r="AA2283" s="122" t="s">
        <v>200</v>
      </c>
      <c r="AB2283" s="131" t="s">
        <v>4202</v>
      </c>
      <c r="AC2283" s="131" t="s">
        <v>206</v>
      </c>
      <c r="AD2283" s="130" t="n">
        <v>2011</v>
      </c>
      <c r="AE2283" s="130" t="s">
        <v>222</v>
      </c>
      <c r="AF2283" s="130"/>
      <c r="AG2283" s="130"/>
      <c r="AH2283" s="130"/>
      <c r="AI2283" s="130" t="s">
        <v>207</v>
      </c>
      <c r="AJ2283" s="130"/>
      <c r="AK2283" s="111" t="str">
        <f aca="false">(AB2283)</f>
        <v>Wayforward</v>
      </c>
      <c r="AL2283" s="0" t="s">
        <v>200</v>
      </c>
      <c r="AM2283" s="111" t="n">
        <f aca="false">AD2283</f>
        <v>2011</v>
      </c>
      <c r="AN2283" s="111" t="s">
        <v>297</v>
      </c>
      <c r="AO2283" s="131"/>
      <c r="AP2283" s="0" t="s">
        <v>264</v>
      </c>
      <c r="AQ2283" s="0" t="s">
        <v>200</v>
      </c>
      <c r="AR2283" s="0" t="s">
        <v>200</v>
      </c>
      <c r="AS2283" s="0" t="s">
        <v>265</v>
      </c>
      <c r="AT2283" s="0" t="s">
        <v>5562</v>
      </c>
      <c r="AU2283" s="0" t="s">
        <v>1306</v>
      </c>
      <c r="AV2283" s="0" t="s">
        <v>200</v>
      </c>
      <c r="AZ2283" s="131" t="s">
        <v>14227</v>
      </c>
      <c r="BA2283" s="124" t="s">
        <v>200</v>
      </c>
      <c r="BB2283" s="0" t="s">
        <v>248</v>
      </c>
      <c r="BC2283" s="104" t="s">
        <v>14228</v>
      </c>
      <c r="BD2283" s="0" t="s">
        <v>14229</v>
      </c>
      <c r="BE2283" s="0" t="s">
        <v>14230</v>
      </c>
      <c r="BF2283" s="0" t="s">
        <v>14231</v>
      </c>
      <c r="BG2283" s="125" t="s">
        <v>200</v>
      </c>
      <c r="BH2283" s="0" t="s">
        <v>466</v>
      </c>
      <c r="BI2283" s="112" t="n">
        <v>5055277013593</v>
      </c>
      <c r="BJ2283" s="126" t="s">
        <v>200</v>
      </c>
      <c r="BK2283" s="131" t="s">
        <v>215</v>
      </c>
      <c r="BL2283" s="112" t="n">
        <v>4</v>
      </c>
      <c r="BM2283" s="112" t="n">
        <v>4</v>
      </c>
      <c r="BN2283" s="112" t="n">
        <v>4</v>
      </c>
      <c r="BO2283" s="111" t="n">
        <v>20</v>
      </c>
      <c r="BP2283" s="125" t="s">
        <v>200</v>
      </c>
      <c r="BQ2283" s="127" t="s">
        <v>216</v>
      </c>
    </row>
    <row r="2284" customFormat="false" ht="13.8" hidden="false" customHeight="false" outlineLevel="0" collapsed="false">
      <c r="A2284" s="0" t="s">
        <v>14232</v>
      </c>
      <c r="B2284" s="0" t="s">
        <v>6851</v>
      </c>
      <c r="C2284" s="131" t="s">
        <v>858</v>
      </c>
      <c r="D2284" s="131" t="s">
        <v>312</v>
      </c>
      <c r="E2284" s="0" t="s">
        <v>194</v>
      </c>
      <c r="F2284" s="0" t="s">
        <v>195</v>
      </c>
      <c r="G2284" s="0" t="s">
        <v>196</v>
      </c>
      <c r="H2284" s="0" t="s">
        <v>197</v>
      </c>
      <c r="I2284" s="131"/>
      <c r="J2284" s="130" t="n">
        <v>1</v>
      </c>
      <c r="K2284" s="131" t="s">
        <v>198</v>
      </c>
      <c r="L2284" s="0" t="s">
        <v>198</v>
      </c>
      <c r="M2284" s="0" t="s">
        <v>274</v>
      </c>
      <c r="O2284" s="0" t="s">
        <v>237</v>
      </c>
      <c r="Q2284" s="120" t="s">
        <v>200</v>
      </c>
      <c r="R2284" s="0" t="s">
        <v>16</v>
      </c>
      <c r="S2284" s="131" t="s">
        <v>201</v>
      </c>
      <c r="T2284" s="0" t="s">
        <v>198</v>
      </c>
      <c r="U2284" s="131" t="s">
        <v>202</v>
      </c>
      <c r="V2284" s="0" t="s">
        <v>1790</v>
      </c>
      <c r="W2284" s="110" t="s">
        <v>204</v>
      </c>
      <c r="X2284" s="130" t="n">
        <v>2007</v>
      </c>
      <c r="Y2284" s="130" t="s">
        <v>498</v>
      </c>
      <c r="Z2284" s="130" t="s">
        <v>198</v>
      </c>
      <c r="AA2284" s="122" t="s">
        <v>200</v>
      </c>
      <c r="AB2284" s="131" t="s">
        <v>14233</v>
      </c>
      <c r="AC2284" s="131" t="s">
        <v>14234</v>
      </c>
      <c r="AD2284" s="130" t="n">
        <v>2007</v>
      </c>
      <c r="AE2284" s="130" t="s">
        <v>222</v>
      </c>
      <c r="AF2284" s="130"/>
      <c r="AG2284" s="130"/>
      <c r="AH2284" s="130"/>
      <c r="AI2284" s="130" t="s">
        <v>207</v>
      </c>
      <c r="AJ2284" s="130"/>
      <c r="AK2284" s="111" t="str">
        <f aca="false">(AB2284)</f>
        <v>Keen games</v>
      </c>
      <c r="AM2284" s="111" t="n">
        <f aca="false">AD2284</f>
        <v>2007</v>
      </c>
      <c r="AN2284" s="130" t="s">
        <v>2009</v>
      </c>
      <c r="AO2284" s="131" t="s">
        <v>9045</v>
      </c>
      <c r="AS2284" s="0" t="s">
        <v>10380</v>
      </c>
      <c r="AT2284" s="0" t="s">
        <v>14235</v>
      </c>
      <c r="AU2284" s="0" t="s">
        <v>3968</v>
      </c>
      <c r="AV2284" s="0" t="s">
        <v>200</v>
      </c>
      <c r="AZ2284" s="131" t="s">
        <v>14236</v>
      </c>
      <c r="BA2284" s="124" t="s">
        <v>200</v>
      </c>
      <c r="BB2284" s="0" t="s">
        <v>462</v>
      </c>
      <c r="BC2284" s="104" t="s">
        <v>14237</v>
      </c>
      <c r="BD2284" s="0" t="s">
        <v>14238</v>
      </c>
      <c r="BE2284" s="0" t="s">
        <v>14239</v>
      </c>
      <c r="BG2284" s="125" t="s">
        <v>200</v>
      </c>
      <c r="BH2284" s="0" t="s">
        <v>466</v>
      </c>
      <c r="BI2284" s="112" t="n">
        <v>8717418123598</v>
      </c>
      <c r="BJ2284" s="126" t="s">
        <v>200</v>
      </c>
      <c r="BK2284" s="131" t="s">
        <v>215</v>
      </c>
      <c r="BL2284" s="112" t="n">
        <v>4</v>
      </c>
      <c r="BM2284" s="112" t="n">
        <v>4</v>
      </c>
      <c r="BN2284" s="112" t="n">
        <v>4</v>
      </c>
      <c r="BO2284" s="111" t="n">
        <v>20</v>
      </c>
      <c r="BP2284" s="125" t="s">
        <v>200</v>
      </c>
      <c r="BQ2284" s="127" t="s">
        <v>216</v>
      </c>
    </row>
    <row r="2285" customFormat="false" ht="13.8" hidden="false" customHeight="false" outlineLevel="0" collapsed="false">
      <c r="A2285" s="0" t="s">
        <v>10378</v>
      </c>
      <c r="B2285" s="0" t="s">
        <v>6851</v>
      </c>
      <c r="C2285" s="131" t="s">
        <v>858</v>
      </c>
      <c r="D2285" s="131" t="s">
        <v>312</v>
      </c>
      <c r="E2285" s="0" t="s">
        <v>194</v>
      </c>
      <c r="F2285" s="0" t="s">
        <v>195</v>
      </c>
      <c r="G2285" s="0" t="s">
        <v>196</v>
      </c>
      <c r="H2285" s="0" t="s">
        <v>197</v>
      </c>
      <c r="I2285" s="131"/>
      <c r="J2285" s="111" t="n">
        <v>1</v>
      </c>
      <c r="K2285" s="0" t="s">
        <v>8612</v>
      </c>
      <c r="L2285" s="0" t="s">
        <v>198</v>
      </c>
      <c r="M2285" s="0" t="s">
        <v>199</v>
      </c>
      <c r="O2285" s="0" t="s">
        <v>200</v>
      </c>
      <c r="Q2285" s="120" t="s">
        <v>200</v>
      </c>
      <c r="R2285" s="0" t="s">
        <v>16</v>
      </c>
      <c r="S2285" s="131" t="s">
        <v>201</v>
      </c>
      <c r="T2285" s="0" t="s">
        <v>198</v>
      </c>
      <c r="U2285" s="131" t="s">
        <v>202</v>
      </c>
      <c r="V2285" s="0" t="s">
        <v>1790</v>
      </c>
      <c r="W2285" s="110" t="s">
        <v>204</v>
      </c>
      <c r="X2285" s="130" t="n">
        <v>2009</v>
      </c>
      <c r="Y2285" s="130" t="s">
        <v>498</v>
      </c>
      <c r="Z2285" s="130" t="s">
        <v>198</v>
      </c>
      <c r="AA2285" s="122" t="s">
        <v>200</v>
      </c>
      <c r="AB2285" s="131" t="s">
        <v>14233</v>
      </c>
      <c r="AC2285" s="131" t="s">
        <v>1696</v>
      </c>
      <c r="AD2285" s="130" t="n">
        <v>2009</v>
      </c>
      <c r="AE2285" s="111" t="s">
        <v>9436</v>
      </c>
      <c r="AI2285" s="130" t="s">
        <v>207</v>
      </c>
      <c r="AJ2285" s="130"/>
      <c r="AK2285" s="111" t="str">
        <f aca="false">(AB2285)</f>
        <v>Keen games</v>
      </c>
      <c r="AM2285" s="111" t="n">
        <f aca="false">AD2285</f>
        <v>2009</v>
      </c>
      <c r="AN2285" s="130" t="s">
        <v>2009</v>
      </c>
      <c r="AO2285" s="131" t="s">
        <v>9045</v>
      </c>
      <c r="AS2285" s="0" t="s">
        <v>10380</v>
      </c>
      <c r="AT2285" s="0" t="s">
        <v>2749</v>
      </c>
      <c r="AU2285" s="0" t="s">
        <v>3556</v>
      </c>
      <c r="AV2285" s="132" t="s">
        <v>908</v>
      </c>
      <c r="AY2285" s="132" t="s">
        <v>908</v>
      </c>
      <c r="AZ2285" s="131" t="s">
        <v>14240</v>
      </c>
      <c r="BA2285" s="124" t="s">
        <v>200</v>
      </c>
      <c r="BB2285" s="0" t="s">
        <v>462</v>
      </c>
      <c r="BC2285" s="104" t="s">
        <v>14241</v>
      </c>
      <c r="BD2285" s="0" t="s">
        <v>14242</v>
      </c>
      <c r="BE2285" s="0" t="s">
        <v>14243</v>
      </c>
      <c r="BF2285" s="0" t="s">
        <v>14244</v>
      </c>
      <c r="BG2285" s="125" t="s">
        <v>200</v>
      </c>
      <c r="BH2285" s="0" t="s">
        <v>466</v>
      </c>
      <c r="BI2285" s="112" t="n">
        <v>3307211649118</v>
      </c>
      <c r="BJ2285" s="126" t="s">
        <v>200</v>
      </c>
      <c r="BK2285" s="131" t="s">
        <v>215</v>
      </c>
      <c r="BL2285" s="112" t="n">
        <v>4</v>
      </c>
      <c r="BM2285" s="112" t="n">
        <v>4</v>
      </c>
      <c r="BN2285" s="112" t="n">
        <v>4</v>
      </c>
      <c r="BO2285" s="111" t="n">
        <v>20</v>
      </c>
      <c r="BP2285" s="125" t="s">
        <v>200</v>
      </c>
      <c r="BQ2285" s="127" t="s">
        <v>216</v>
      </c>
    </row>
    <row r="2286" customFormat="false" ht="13.8" hidden="false" customHeight="false" outlineLevel="0" collapsed="false">
      <c r="A2286" s="0" t="s">
        <v>14245</v>
      </c>
      <c r="B2286" s="0" t="s">
        <v>6851</v>
      </c>
      <c r="C2286" s="131" t="s">
        <v>1386</v>
      </c>
      <c r="D2286" s="131" t="s">
        <v>1452</v>
      </c>
      <c r="E2286" s="0" t="s">
        <v>194</v>
      </c>
      <c r="F2286" s="0" t="s">
        <v>399</v>
      </c>
      <c r="G2286" s="0" t="s">
        <v>330</v>
      </c>
      <c r="H2286" s="0" t="s">
        <v>197</v>
      </c>
      <c r="I2286" s="131"/>
      <c r="J2286" s="130" t="n">
        <v>1</v>
      </c>
      <c r="K2286" s="131" t="s">
        <v>198</v>
      </c>
      <c r="L2286" s="0" t="s">
        <v>198</v>
      </c>
      <c r="M2286" s="0" t="s">
        <v>199</v>
      </c>
      <c r="Q2286" s="120" t="s">
        <v>200</v>
      </c>
      <c r="R2286" s="0" t="s">
        <v>16</v>
      </c>
      <c r="S2286" s="131" t="s">
        <v>201</v>
      </c>
      <c r="T2286" s="0" t="s">
        <v>198</v>
      </c>
      <c r="U2286" s="131" t="s">
        <v>202</v>
      </c>
      <c r="V2286" s="0" t="s">
        <v>1790</v>
      </c>
      <c r="W2286" s="110" t="s">
        <v>204</v>
      </c>
      <c r="X2286" s="130" t="n">
        <v>2005</v>
      </c>
      <c r="Y2286" s="130"/>
      <c r="Z2286" s="130" t="s">
        <v>198</v>
      </c>
      <c r="AA2286" s="122" t="s">
        <v>200</v>
      </c>
      <c r="AB2286" s="131" t="s">
        <v>9188</v>
      </c>
      <c r="AC2286" s="131" t="s">
        <v>9448</v>
      </c>
      <c r="AD2286" s="130" t="n">
        <v>2005</v>
      </c>
      <c r="AE2286" s="111" t="s">
        <v>222</v>
      </c>
      <c r="AI2286" s="130" t="s">
        <v>207</v>
      </c>
      <c r="AJ2286" s="130"/>
      <c r="AK2286" s="111" t="str">
        <f aca="false">(AB2286)</f>
        <v>Cing</v>
      </c>
      <c r="AM2286" s="111" t="n">
        <f aca="false">AD2286</f>
        <v>2005</v>
      </c>
      <c r="AN2286" s="130" t="s">
        <v>208</v>
      </c>
      <c r="AO2286" s="131" t="s">
        <v>9045</v>
      </c>
      <c r="AT2286" s="0" t="s">
        <v>2328</v>
      </c>
      <c r="AU2286" s="0" t="s">
        <v>200</v>
      </c>
      <c r="AZ2286" s="131" t="s">
        <v>14246</v>
      </c>
      <c r="BA2286" s="124" t="s">
        <v>200</v>
      </c>
      <c r="BB2286" s="0" t="s">
        <v>248</v>
      </c>
      <c r="BC2286" s="104" t="s">
        <v>14247</v>
      </c>
      <c r="BE2286" s="0" t="s">
        <v>1342</v>
      </c>
      <c r="BG2286" s="125"/>
      <c r="BH2286" s="0" t="s">
        <v>466</v>
      </c>
      <c r="BI2286" s="112" t="n">
        <v>45496735777</v>
      </c>
      <c r="BJ2286" s="126"/>
      <c r="BK2286" s="131" t="s">
        <v>215</v>
      </c>
      <c r="BL2286" s="112" t="n">
        <v>4</v>
      </c>
      <c r="BM2286" s="112" t="n">
        <v>4</v>
      </c>
      <c r="BN2286" s="112" t="n">
        <v>4</v>
      </c>
      <c r="BO2286" s="111" t="n">
        <v>20</v>
      </c>
      <c r="BP2286" s="125"/>
      <c r="BQ2286" s="127" t="s">
        <v>216</v>
      </c>
    </row>
    <row r="2287" customFormat="false" ht="13.8" hidden="false" customHeight="false" outlineLevel="0" collapsed="false">
      <c r="A2287" s="0" t="s">
        <v>14248</v>
      </c>
      <c r="B2287" s="0" t="s">
        <v>6851</v>
      </c>
      <c r="C2287" s="0" t="s">
        <v>2655</v>
      </c>
      <c r="D2287" s="131" t="s">
        <v>193</v>
      </c>
      <c r="E2287" s="0" t="s">
        <v>848</v>
      </c>
      <c r="F2287" s="0" t="s">
        <v>848</v>
      </c>
      <c r="G2287" s="0" t="s">
        <v>848</v>
      </c>
      <c r="H2287" s="0" t="s">
        <v>197</v>
      </c>
      <c r="I2287" s="131"/>
      <c r="J2287" s="111" t="n">
        <v>1</v>
      </c>
      <c r="K2287" s="0" t="s">
        <v>8734</v>
      </c>
      <c r="L2287" s="0" t="s">
        <v>392</v>
      </c>
      <c r="M2287" s="0" t="s">
        <v>220</v>
      </c>
      <c r="O2287" s="0" t="s">
        <v>200</v>
      </c>
      <c r="Q2287" s="120" t="s">
        <v>200</v>
      </c>
      <c r="R2287" s="0" t="s">
        <v>16</v>
      </c>
      <c r="S2287" s="131" t="s">
        <v>201</v>
      </c>
      <c r="T2287" s="0" t="s">
        <v>198</v>
      </c>
      <c r="U2287" s="131" t="s">
        <v>202</v>
      </c>
      <c r="V2287" s="0" t="s">
        <v>1790</v>
      </c>
      <c r="W2287" s="110" t="s">
        <v>204</v>
      </c>
      <c r="X2287" s="130" t="n">
        <v>2010</v>
      </c>
      <c r="Y2287" s="111" t="s">
        <v>205</v>
      </c>
      <c r="Z2287" s="130" t="s">
        <v>198</v>
      </c>
      <c r="AA2287" s="122" t="s">
        <v>200</v>
      </c>
      <c r="AB2287" s="131" t="s">
        <v>14249</v>
      </c>
      <c r="AC2287" s="131" t="s">
        <v>393</v>
      </c>
      <c r="AD2287" s="130" t="n">
        <v>2010</v>
      </c>
      <c r="AE2287" s="130" t="s">
        <v>222</v>
      </c>
      <c r="AF2287" s="130"/>
      <c r="AG2287" s="130"/>
      <c r="AH2287" s="130"/>
      <c r="AI2287" s="111" t="s">
        <v>294</v>
      </c>
      <c r="AJ2287" s="111" t="s">
        <v>295</v>
      </c>
      <c r="AK2287" s="111" t="s">
        <v>393</v>
      </c>
      <c r="AL2287" s="0" t="s">
        <v>216</v>
      </c>
      <c r="AM2287" s="111" t="s">
        <v>849</v>
      </c>
      <c r="AN2287" s="111" t="s">
        <v>1887</v>
      </c>
      <c r="AO2287" s="131" t="s">
        <v>200</v>
      </c>
      <c r="AP2287" s="0" t="s">
        <v>200</v>
      </c>
      <c r="AQ2287" s="0" t="s">
        <v>200</v>
      </c>
      <c r="AR2287" s="0" t="s">
        <v>200</v>
      </c>
      <c r="AS2287" s="0" t="s">
        <v>200</v>
      </c>
      <c r="AV2287" s="0" t="s">
        <v>11219</v>
      </c>
      <c r="AZ2287" s="131" t="s">
        <v>14250</v>
      </c>
      <c r="BA2287" s="124" t="s">
        <v>200</v>
      </c>
      <c r="BB2287" s="0" t="s">
        <v>325</v>
      </c>
      <c r="BC2287" s="104" t="s">
        <v>14251</v>
      </c>
      <c r="BD2287" s="0" t="s">
        <v>200</v>
      </c>
      <c r="BE2287" s="0" t="s">
        <v>14252</v>
      </c>
      <c r="BF2287" s="0" t="s">
        <v>14253</v>
      </c>
      <c r="BG2287" s="125" t="s">
        <v>200</v>
      </c>
      <c r="BH2287" s="0" t="s">
        <v>466</v>
      </c>
      <c r="BI2287" s="112" t="n">
        <v>3546430150436</v>
      </c>
      <c r="BJ2287" s="126" t="s">
        <v>200</v>
      </c>
      <c r="BK2287" s="131" t="s">
        <v>215</v>
      </c>
      <c r="BL2287" s="112" t="n">
        <v>4</v>
      </c>
      <c r="BM2287" s="112" t="n">
        <v>4</v>
      </c>
      <c r="BN2287" s="112" t="n">
        <v>4</v>
      </c>
      <c r="BO2287" s="111" t="n">
        <v>20</v>
      </c>
      <c r="BP2287" s="125" t="s">
        <v>200</v>
      </c>
      <c r="BQ2287" s="127" t="s">
        <v>216</v>
      </c>
    </row>
    <row r="2288" customFormat="false" ht="13.8" hidden="false" customHeight="false" outlineLevel="0" collapsed="false">
      <c r="A2288" s="0" t="s">
        <v>14254</v>
      </c>
      <c r="B2288" s="0" t="s">
        <v>6851</v>
      </c>
      <c r="C2288" s="0" t="s">
        <v>2655</v>
      </c>
      <c r="D2288" s="131" t="s">
        <v>193</v>
      </c>
      <c r="E2288" s="0" t="s">
        <v>848</v>
      </c>
      <c r="F2288" s="0" t="s">
        <v>848</v>
      </c>
      <c r="G2288" s="0" t="s">
        <v>848</v>
      </c>
      <c r="H2288" s="0" t="s">
        <v>197</v>
      </c>
      <c r="I2288" s="131"/>
      <c r="J2288" s="130" t="n">
        <v>1</v>
      </c>
      <c r="K2288" s="131" t="s">
        <v>198</v>
      </c>
      <c r="L2288" s="0" t="s">
        <v>198</v>
      </c>
      <c r="M2288" s="0" t="s">
        <v>220</v>
      </c>
      <c r="O2288" s="0" t="s">
        <v>200</v>
      </c>
      <c r="Q2288" s="120" t="s">
        <v>200</v>
      </c>
      <c r="R2288" s="0" t="s">
        <v>16</v>
      </c>
      <c r="S2288" s="131" t="s">
        <v>201</v>
      </c>
      <c r="T2288" s="0" t="s">
        <v>198</v>
      </c>
      <c r="U2288" s="131" t="s">
        <v>285</v>
      </c>
      <c r="V2288" s="0" t="s">
        <v>1790</v>
      </c>
      <c r="W2288" s="110" t="s">
        <v>204</v>
      </c>
      <c r="X2288" s="130" t="n">
        <v>2011</v>
      </c>
      <c r="Y2288" s="111" t="s">
        <v>205</v>
      </c>
      <c r="Z2288" s="130" t="s">
        <v>198</v>
      </c>
      <c r="AA2288" s="122" t="s">
        <v>200</v>
      </c>
      <c r="AB2288" s="131" t="s">
        <v>14249</v>
      </c>
      <c r="AC2288" s="131" t="s">
        <v>393</v>
      </c>
      <c r="AD2288" s="130" t="s">
        <v>198</v>
      </c>
      <c r="AE2288" s="130" t="s">
        <v>222</v>
      </c>
      <c r="AF2288" s="130"/>
      <c r="AG2288" s="130"/>
      <c r="AH2288" s="130"/>
      <c r="AI2288" s="111" t="s">
        <v>294</v>
      </c>
      <c r="AJ2288" s="111" t="s">
        <v>295</v>
      </c>
      <c r="AK2288" s="111" t="s">
        <v>393</v>
      </c>
      <c r="AL2288" s="0" t="s">
        <v>216</v>
      </c>
      <c r="AM2288" s="111" t="s">
        <v>849</v>
      </c>
      <c r="AN2288" s="111" t="s">
        <v>1887</v>
      </c>
      <c r="AO2288" s="131"/>
      <c r="AP2288" s="0" t="s">
        <v>200</v>
      </c>
      <c r="AQ2288" s="0" t="s">
        <v>200</v>
      </c>
      <c r="AR2288" s="0" t="s">
        <v>200</v>
      </c>
      <c r="AS2288" s="0" t="s">
        <v>200</v>
      </c>
      <c r="AV2288" s="0" t="s">
        <v>11219</v>
      </c>
      <c r="AZ2288" s="131" t="s">
        <v>14255</v>
      </c>
      <c r="BA2288" s="124" t="s">
        <v>200</v>
      </c>
      <c r="BB2288" s="0" t="s">
        <v>325</v>
      </c>
      <c r="BC2288" s="104" t="s">
        <v>14251</v>
      </c>
      <c r="BD2288" s="0" t="s">
        <v>200</v>
      </c>
      <c r="BE2288" s="0" t="s">
        <v>14252</v>
      </c>
      <c r="BF2288" s="0" t="s">
        <v>14256</v>
      </c>
      <c r="BG2288" s="125" t="s">
        <v>200</v>
      </c>
      <c r="BH2288" s="0" t="s">
        <v>466</v>
      </c>
      <c r="BI2288" s="112" t="n">
        <v>742725282001</v>
      </c>
      <c r="BJ2288" s="126" t="s">
        <v>200</v>
      </c>
      <c r="BK2288" s="131" t="s">
        <v>215</v>
      </c>
      <c r="BL2288" s="112" t="n">
        <v>4</v>
      </c>
      <c r="BM2288" s="112" t="n">
        <v>4</v>
      </c>
      <c r="BN2288" s="112" t="n">
        <v>4</v>
      </c>
      <c r="BO2288" s="111" t="n">
        <v>20</v>
      </c>
      <c r="BP2288" s="125" t="s">
        <v>200</v>
      </c>
      <c r="BQ2288" s="127" t="s">
        <v>216</v>
      </c>
    </row>
    <row r="2289" customFormat="false" ht="13.8" hidden="false" customHeight="false" outlineLevel="0" collapsed="false">
      <c r="A2289" s="0" t="s">
        <v>14257</v>
      </c>
      <c r="B2289" s="0" t="s">
        <v>6851</v>
      </c>
      <c r="C2289" s="0" t="s">
        <v>192</v>
      </c>
      <c r="D2289" s="0" t="s">
        <v>193</v>
      </c>
      <c r="E2289" s="0" t="s">
        <v>194</v>
      </c>
      <c r="F2289" s="0" t="s">
        <v>195</v>
      </c>
      <c r="G2289" s="0" t="s">
        <v>196</v>
      </c>
      <c r="H2289" s="0" t="s">
        <v>197</v>
      </c>
      <c r="I2289" s="131"/>
      <c r="J2289" s="111" t="n">
        <v>1</v>
      </c>
      <c r="K2289" s="0" t="s">
        <v>2825</v>
      </c>
      <c r="L2289" s="0" t="s">
        <v>392</v>
      </c>
      <c r="M2289" s="0" t="s">
        <v>274</v>
      </c>
      <c r="O2289" s="0" t="s">
        <v>237</v>
      </c>
      <c r="Q2289" s="120" t="s">
        <v>200</v>
      </c>
      <c r="R2289" s="0" t="s">
        <v>16</v>
      </c>
      <c r="S2289" s="131" t="s">
        <v>201</v>
      </c>
      <c r="T2289" s="0" t="s">
        <v>198</v>
      </c>
      <c r="U2289" s="131" t="s">
        <v>285</v>
      </c>
      <c r="V2289" s="0" t="s">
        <v>1790</v>
      </c>
      <c r="W2289" s="110" t="s">
        <v>204</v>
      </c>
      <c r="X2289" s="130" t="n">
        <v>2008</v>
      </c>
      <c r="Y2289" s="130" t="s">
        <v>205</v>
      </c>
      <c r="Z2289" s="130" t="s">
        <v>198</v>
      </c>
      <c r="AA2289" s="122" t="s">
        <v>200</v>
      </c>
      <c r="AB2289" s="131" t="s">
        <v>628</v>
      </c>
      <c r="AC2289" s="131" t="s">
        <v>3301</v>
      </c>
      <c r="AD2289" s="130" t="n">
        <v>2008</v>
      </c>
      <c r="AE2289" s="111" t="s">
        <v>222</v>
      </c>
      <c r="AI2289" s="130" t="s">
        <v>207</v>
      </c>
      <c r="AJ2289" s="130"/>
      <c r="AK2289" s="111" t="str">
        <f aca="false">(AB2289)</f>
        <v>Treasure</v>
      </c>
      <c r="AM2289" s="111" t="n">
        <f aca="false">AD2289</f>
        <v>2008</v>
      </c>
      <c r="AN2289" s="130" t="s">
        <v>208</v>
      </c>
      <c r="AO2289" s="131"/>
      <c r="AS2289" s="0" t="s">
        <v>200</v>
      </c>
      <c r="AT2289" s="0" t="s">
        <v>967</v>
      </c>
      <c r="AU2289" s="0" t="s">
        <v>267</v>
      </c>
      <c r="AZ2289" s="131" t="s">
        <v>14258</v>
      </c>
      <c r="BA2289" s="124" t="s">
        <v>200</v>
      </c>
      <c r="BB2289" s="0" t="s">
        <v>462</v>
      </c>
      <c r="BC2289" s="104" t="s">
        <v>14259</v>
      </c>
      <c r="BD2289" s="0" t="s">
        <v>14260</v>
      </c>
      <c r="BE2289" s="0" t="s">
        <v>14261</v>
      </c>
      <c r="BF2289" s="0" t="s">
        <v>200</v>
      </c>
      <c r="BG2289" s="125" t="s">
        <v>200</v>
      </c>
      <c r="BH2289" s="0" t="s">
        <v>466</v>
      </c>
      <c r="BI2289" s="112" t="n">
        <v>879278320086</v>
      </c>
      <c r="BJ2289" s="126" t="s">
        <v>200</v>
      </c>
      <c r="BK2289" s="131" t="s">
        <v>215</v>
      </c>
      <c r="BL2289" s="112" t="n">
        <v>4</v>
      </c>
      <c r="BM2289" s="112" t="n">
        <v>4</v>
      </c>
      <c r="BN2289" s="112" t="n">
        <v>4</v>
      </c>
      <c r="BO2289" s="111" t="n">
        <v>20</v>
      </c>
      <c r="BP2289" s="125" t="s">
        <v>200</v>
      </c>
      <c r="BQ2289" s="127" t="s">
        <v>216</v>
      </c>
    </row>
    <row r="2290" customFormat="false" ht="13.8" hidden="false" customHeight="false" outlineLevel="0" collapsed="false">
      <c r="A2290" s="0" t="s">
        <v>14262</v>
      </c>
      <c r="B2290" s="0" t="s">
        <v>6851</v>
      </c>
      <c r="C2290" s="0" t="s">
        <v>605</v>
      </c>
      <c r="D2290" s="0" t="s">
        <v>193</v>
      </c>
      <c r="E2290" s="0" t="s">
        <v>194</v>
      </c>
      <c r="F2290" s="0" t="s">
        <v>606</v>
      </c>
      <c r="G2290" s="0" t="s">
        <v>391</v>
      </c>
      <c r="H2290" s="0" t="s">
        <v>197</v>
      </c>
      <c r="I2290" s="131"/>
      <c r="J2290" s="111" t="n">
        <v>1</v>
      </c>
      <c r="K2290" s="0" t="s">
        <v>2825</v>
      </c>
      <c r="L2290" s="0" t="s">
        <v>392</v>
      </c>
      <c r="M2290" s="0" t="s">
        <v>274</v>
      </c>
      <c r="O2290" s="0" t="s">
        <v>596</v>
      </c>
      <c r="Q2290" s="120" t="s">
        <v>200</v>
      </c>
      <c r="R2290" s="0" t="s">
        <v>16</v>
      </c>
      <c r="S2290" s="131" t="s">
        <v>201</v>
      </c>
      <c r="T2290" s="0" t="s">
        <v>198</v>
      </c>
      <c r="U2290" s="131" t="s">
        <v>285</v>
      </c>
      <c r="V2290" s="0" t="s">
        <v>1790</v>
      </c>
      <c r="W2290" s="110" t="s">
        <v>204</v>
      </c>
      <c r="X2290" s="130" t="n">
        <v>2008</v>
      </c>
      <c r="Y2290" s="130" t="s">
        <v>205</v>
      </c>
      <c r="Z2290" s="130" t="s">
        <v>198</v>
      </c>
      <c r="AA2290" s="122" t="s">
        <v>200</v>
      </c>
      <c r="AB2290" s="131" t="s">
        <v>628</v>
      </c>
      <c r="AC2290" s="131" t="s">
        <v>206</v>
      </c>
      <c r="AD2290" s="130" t="n">
        <v>2009</v>
      </c>
      <c r="AE2290" s="130" t="s">
        <v>222</v>
      </c>
      <c r="AF2290" s="130"/>
      <c r="AG2290" s="130"/>
      <c r="AH2290" s="130"/>
      <c r="AI2290" s="130" t="s">
        <v>207</v>
      </c>
      <c r="AJ2290" s="130"/>
      <c r="AK2290" s="111" t="str">
        <f aca="false">(AB2290)</f>
        <v>Treasure</v>
      </c>
      <c r="AL2290" s="0" t="s">
        <v>200</v>
      </c>
      <c r="AM2290" s="111" t="n">
        <f aca="false">AD2290</f>
        <v>2009</v>
      </c>
      <c r="AN2290" s="130" t="s">
        <v>208</v>
      </c>
      <c r="AO2290" s="0" t="s">
        <v>609</v>
      </c>
      <c r="AP2290" s="0" t="s">
        <v>610</v>
      </c>
      <c r="AQ2290" s="0" t="s">
        <v>200</v>
      </c>
      <c r="AR2290" s="0" t="s">
        <v>200</v>
      </c>
      <c r="AS2290" s="0" t="s">
        <v>14263</v>
      </c>
      <c r="AT2290" s="104" t="s">
        <v>433</v>
      </c>
      <c r="AU2290" s="0" t="s">
        <v>200</v>
      </c>
      <c r="AV2290" s="0" t="s">
        <v>200</v>
      </c>
      <c r="AZ2290" s="131" t="s">
        <v>14264</v>
      </c>
      <c r="BA2290" s="124" t="s">
        <v>200</v>
      </c>
      <c r="BB2290" s="0" t="s">
        <v>248</v>
      </c>
      <c r="BC2290" s="104" t="s">
        <v>14265</v>
      </c>
      <c r="BD2290" s="0" t="s">
        <v>14266</v>
      </c>
      <c r="BE2290" s="0" t="s">
        <v>14267</v>
      </c>
      <c r="BG2290" s="125" t="s">
        <v>200</v>
      </c>
      <c r="BH2290" s="0" t="s">
        <v>466</v>
      </c>
      <c r="BI2290" s="112" t="n">
        <v>10086670226</v>
      </c>
      <c r="BJ2290" s="126" t="s">
        <v>200</v>
      </c>
      <c r="BK2290" s="131" t="s">
        <v>215</v>
      </c>
      <c r="BL2290" s="112" t="n">
        <v>4</v>
      </c>
      <c r="BM2290" s="112" t="n">
        <v>4</v>
      </c>
      <c r="BN2290" s="112" t="n">
        <v>4</v>
      </c>
      <c r="BO2290" s="111" t="n">
        <v>20</v>
      </c>
      <c r="BP2290" s="125" t="s">
        <v>200</v>
      </c>
      <c r="BQ2290" s="127" t="s">
        <v>216</v>
      </c>
    </row>
    <row r="2291" customFormat="false" ht="13.8" hidden="false" customHeight="false" outlineLevel="0" collapsed="false">
      <c r="A2291" s="0" t="s">
        <v>14268</v>
      </c>
      <c r="B2291" s="0" t="s">
        <v>6851</v>
      </c>
      <c r="C2291" s="0" t="s">
        <v>369</v>
      </c>
      <c r="D2291" s="0" t="s">
        <v>1460</v>
      </c>
      <c r="E2291" s="0" t="s">
        <v>194</v>
      </c>
      <c r="F2291" s="0" t="s">
        <v>195</v>
      </c>
      <c r="G2291" s="0" t="s">
        <v>196</v>
      </c>
      <c r="H2291" s="0" t="s">
        <v>197</v>
      </c>
      <c r="I2291" s="131"/>
      <c r="J2291" s="111" t="n">
        <v>1</v>
      </c>
      <c r="K2291" s="0" t="s">
        <v>8588</v>
      </c>
      <c r="L2291" s="0" t="s">
        <v>392</v>
      </c>
      <c r="M2291" s="0" t="s">
        <v>199</v>
      </c>
      <c r="O2291" s="0" t="s">
        <v>200</v>
      </c>
      <c r="Q2291" s="120" t="s">
        <v>200</v>
      </c>
      <c r="R2291" s="0" t="s">
        <v>16</v>
      </c>
      <c r="S2291" s="131" t="s">
        <v>201</v>
      </c>
      <c r="T2291" s="0" t="s">
        <v>198</v>
      </c>
      <c r="U2291" s="131" t="s">
        <v>202</v>
      </c>
      <c r="V2291" s="0" t="s">
        <v>1790</v>
      </c>
      <c r="W2291" s="110" t="s">
        <v>204</v>
      </c>
      <c r="X2291" s="130" t="n">
        <v>2009</v>
      </c>
      <c r="Y2291" s="130"/>
      <c r="Z2291" s="130" t="s">
        <v>198</v>
      </c>
      <c r="AA2291" s="122" t="s">
        <v>200</v>
      </c>
      <c r="AB2291" s="131" t="s">
        <v>14269</v>
      </c>
      <c r="AC2291" s="131" t="s">
        <v>3921</v>
      </c>
      <c r="AD2291" s="130" t="n">
        <v>2009</v>
      </c>
      <c r="AE2291" s="130" t="s">
        <v>222</v>
      </c>
      <c r="AF2291" s="130"/>
      <c r="AG2291" s="130"/>
      <c r="AH2291" s="130"/>
      <c r="AI2291" s="130" t="s">
        <v>207</v>
      </c>
      <c r="AJ2291" s="130"/>
      <c r="AK2291" s="111" t="str">
        <f aca="false">(AB2291)</f>
        <v>Arkedo studio</v>
      </c>
      <c r="AM2291" s="111" t="n">
        <f aca="false">AD2291</f>
        <v>2009</v>
      </c>
      <c r="AN2291" s="130" t="s">
        <v>510</v>
      </c>
      <c r="AO2291" s="131" t="s">
        <v>200</v>
      </c>
      <c r="AP2291" s="0" t="s">
        <v>200</v>
      </c>
      <c r="AS2291" s="0" t="s">
        <v>200</v>
      </c>
      <c r="AU2291" s="0" t="s">
        <v>227</v>
      </c>
      <c r="AV2291" s="0" t="s">
        <v>200</v>
      </c>
      <c r="AZ2291" s="131" t="s">
        <v>14270</v>
      </c>
      <c r="BA2291" s="124" t="s">
        <v>200</v>
      </c>
      <c r="BB2291" s="0" t="s">
        <v>248</v>
      </c>
      <c r="BC2291" s="104" t="s">
        <v>14271</v>
      </c>
      <c r="BD2291" s="0" t="s">
        <v>14272</v>
      </c>
      <c r="BE2291" s="0" t="s">
        <v>14273</v>
      </c>
      <c r="BG2291" s="125" t="s">
        <v>200</v>
      </c>
      <c r="BH2291" s="0" t="s">
        <v>2225</v>
      </c>
      <c r="BI2291" s="112" t="n">
        <v>612561900202</v>
      </c>
      <c r="BJ2291" s="126" t="s">
        <v>200</v>
      </c>
      <c r="BK2291" s="131" t="s">
        <v>215</v>
      </c>
      <c r="BL2291" s="112" t="n">
        <v>4</v>
      </c>
      <c r="BM2291" s="112" t="n">
        <v>4</v>
      </c>
      <c r="BN2291" s="112" t="n">
        <v>4</v>
      </c>
      <c r="BO2291" s="111" t="n">
        <v>20</v>
      </c>
      <c r="BP2291" s="125" t="s">
        <v>200</v>
      </c>
      <c r="BQ2291" s="127" t="s">
        <v>216</v>
      </c>
    </row>
    <row r="2292" customFormat="false" ht="13.8" hidden="false" customHeight="false" outlineLevel="0" collapsed="false">
      <c r="A2292" s="0" t="s">
        <v>14274</v>
      </c>
      <c r="B2292" s="0" t="s">
        <v>6851</v>
      </c>
      <c r="C2292" s="0" t="s">
        <v>369</v>
      </c>
      <c r="D2292" s="0" t="s">
        <v>193</v>
      </c>
      <c r="E2292" s="0" t="s">
        <v>194</v>
      </c>
      <c r="F2292" s="0" t="s">
        <v>195</v>
      </c>
      <c r="G2292" s="0" t="s">
        <v>196</v>
      </c>
      <c r="H2292" s="0" t="s">
        <v>197</v>
      </c>
      <c r="I2292" s="131"/>
      <c r="J2292" s="111" t="n">
        <v>1</v>
      </c>
      <c r="K2292" s="0" t="s">
        <v>14275</v>
      </c>
      <c r="L2292" s="0" t="s">
        <v>456</v>
      </c>
      <c r="M2292" s="0" t="s">
        <v>199</v>
      </c>
      <c r="O2292" s="0" t="s">
        <v>200</v>
      </c>
      <c r="Q2292" s="120" t="s">
        <v>200</v>
      </c>
      <c r="R2292" s="0" t="s">
        <v>16</v>
      </c>
      <c r="S2292" s="131" t="s">
        <v>201</v>
      </c>
      <c r="T2292" s="0" t="s">
        <v>198</v>
      </c>
      <c r="U2292" s="131" t="s">
        <v>202</v>
      </c>
      <c r="V2292" s="0" t="s">
        <v>1790</v>
      </c>
      <c r="W2292" s="110" t="s">
        <v>204</v>
      </c>
      <c r="X2292" s="130" t="n">
        <v>2009</v>
      </c>
      <c r="Y2292" s="130"/>
      <c r="Z2292" s="130" t="s">
        <v>198</v>
      </c>
      <c r="AA2292" s="122" t="s">
        <v>200</v>
      </c>
      <c r="AB2292" s="131" t="s">
        <v>840</v>
      </c>
      <c r="AC2292" s="131" t="s">
        <v>840</v>
      </c>
      <c r="AD2292" s="130" t="n">
        <v>2009</v>
      </c>
      <c r="AE2292" s="130" t="s">
        <v>222</v>
      </c>
      <c r="AF2292" s="130"/>
      <c r="AG2292" s="130"/>
      <c r="AH2292" s="130"/>
      <c r="AI2292" s="130" t="s">
        <v>207</v>
      </c>
      <c r="AJ2292" s="130"/>
      <c r="AK2292" s="111" t="str">
        <f aca="false">(AB2292)</f>
        <v>Hudson soft</v>
      </c>
      <c r="AM2292" s="111" t="n">
        <f aca="false">AD2292</f>
        <v>2009</v>
      </c>
      <c r="AN2292" s="130" t="s">
        <v>208</v>
      </c>
      <c r="AO2292" s="131" t="s">
        <v>200</v>
      </c>
      <c r="AP2292" s="0" t="s">
        <v>200</v>
      </c>
      <c r="AS2292" s="0" t="s">
        <v>841</v>
      </c>
      <c r="AV2292" s="0" t="s">
        <v>200</v>
      </c>
      <c r="AZ2292" s="131" t="s">
        <v>14276</v>
      </c>
      <c r="BA2292" s="124" t="s">
        <v>200</v>
      </c>
      <c r="BB2292" s="0" t="s">
        <v>248</v>
      </c>
      <c r="BC2292" s="104" t="s">
        <v>761</v>
      </c>
      <c r="BD2292" s="0" t="s">
        <v>14277</v>
      </c>
      <c r="BE2292" s="0" t="s">
        <v>14278</v>
      </c>
      <c r="BF2292" s="0" t="s">
        <v>14279</v>
      </c>
      <c r="BG2292" s="125" t="s">
        <v>200</v>
      </c>
      <c r="BH2292" s="0" t="s">
        <v>466</v>
      </c>
      <c r="BI2292" s="112" t="n">
        <v>4012927083208</v>
      </c>
      <c r="BJ2292" s="126" t="s">
        <v>200</v>
      </c>
      <c r="BK2292" s="131" t="s">
        <v>215</v>
      </c>
      <c r="BL2292" s="112" t="n">
        <v>4</v>
      </c>
      <c r="BM2292" s="112" t="n">
        <v>4</v>
      </c>
      <c r="BN2292" s="112" t="n">
        <v>4</v>
      </c>
      <c r="BO2292" s="111" t="n">
        <v>20</v>
      </c>
      <c r="BP2292" s="125" t="s">
        <v>200</v>
      </c>
      <c r="BQ2292" s="127" t="s">
        <v>216</v>
      </c>
    </row>
    <row r="2293" customFormat="false" ht="13.8" hidden="false" customHeight="false" outlineLevel="0" collapsed="false">
      <c r="A2293" s="0" t="s">
        <v>14280</v>
      </c>
      <c r="B2293" s="0" t="s">
        <v>6851</v>
      </c>
      <c r="C2293" s="0" t="s">
        <v>2128</v>
      </c>
      <c r="D2293" s="0" t="s">
        <v>193</v>
      </c>
      <c r="E2293" s="0" t="s">
        <v>284</v>
      </c>
      <c r="F2293" s="0" t="s">
        <v>195</v>
      </c>
      <c r="G2293" s="0" t="s">
        <v>330</v>
      </c>
      <c r="H2293" s="0" t="s">
        <v>400</v>
      </c>
      <c r="I2293" s="131" t="s">
        <v>401</v>
      </c>
      <c r="J2293" s="111" t="n">
        <v>1</v>
      </c>
      <c r="K2293" s="0" t="s">
        <v>14275</v>
      </c>
      <c r="L2293" s="0" t="s">
        <v>456</v>
      </c>
      <c r="M2293" s="0" t="s">
        <v>274</v>
      </c>
      <c r="O2293" s="0" t="s">
        <v>458</v>
      </c>
      <c r="Q2293" s="120" t="s">
        <v>200</v>
      </c>
      <c r="R2293" s="0" t="s">
        <v>16</v>
      </c>
      <c r="S2293" s="131" t="s">
        <v>201</v>
      </c>
      <c r="T2293" s="0" t="s">
        <v>198</v>
      </c>
      <c r="U2293" s="131" t="s">
        <v>202</v>
      </c>
      <c r="V2293" s="0" t="s">
        <v>1790</v>
      </c>
      <c r="W2293" s="110" t="s">
        <v>204</v>
      </c>
      <c r="X2293" s="130" t="n">
        <v>2007</v>
      </c>
      <c r="Y2293" s="130" t="s">
        <v>498</v>
      </c>
      <c r="Z2293" s="111" t="s">
        <v>221</v>
      </c>
      <c r="AA2293" s="122" t="s">
        <v>200</v>
      </c>
      <c r="AB2293" s="131" t="s">
        <v>840</v>
      </c>
      <c r="AC2293" s="131" t="s">
        <v>4491</v>
      </c>
      <c r="AD2293" s="130" t="n">
        <v>2007</v>
      </c>
      <c r="AE2293" s="130" t="s">
        <v>222</v>
      </c>
      <c r="AF2293" s="130"/>
      <c r="AG2293" s="130"/>
      <c r="AH2293" s="130"/>
      <c r="AI2293" s="130" t="s">
        <v>207</v>
      </c>
      <c r="AJ2293" s="130"/>
      <c r="AK2293" s="111" t="str">
        <f aca="false">(AB2293)</f>
        <v>Hudson soft</v>
      </c>
      <c r="AM2293" s="111" t="n">
        <f aca="false">AD2293</f>
        <v>2007</v>
      </c>
      <c r="AN2293" s="130" t="s">
        <v>208</v>
      </c>
      <c r="AO2293" s="131" t="s">
        <v>9045</v>
      </c>
      <c r="AP2293" s="0" t="s">
        <v>200</v>
      </c>
      <c r="AS2293" s="0" t="s">
        <v>841</v>
      </c>
      <c r="AU2293" s="0" t="s">
        <v>434</v>
      </c>
      <c r="AV2293" s="0" t="s">
        <v>200</v>
      </c>
      <c r="AZ2293" s="131" t="s">
        <v>14281</v>
      </c>
      <c r="BA2293" s="124" t="s">
        <v>200</v>
      </c>
      <c r="BB2293" s="0" t="s">
        <v>248</v>
      </c>
      <c r="BC2293" s="104" t="s">
        <v>14282</v>
      </c>
      <c r="BD2293" s="0" t="s">
        <v>200</v>
      </c>
      <c r="BE2293" s="0" t="s">
        <v>14283</v>
      </c>
      <c r="BF2293" s="0" t="s">
        <v>200</v>
      </c>
      <c r="BG2293" s="125" t="s">
        <v>200</v>
      </c>
      <c r="BH2293" s="0" t="s">
        <v>735</v>
      </c>
      <c r="BI2293" s="112" t="n">
        <v>5060102950356</v>
      </c>
      <c r="BJ2293" s="126" t="s">
        <v>200</v>
      </c>
      <c r="BK2293" s="131" t="s">
        <v>215</v>
      </c>
      <c r="BL2293" s="112" t="n">
        <v>4</v>
      </c>
      <c r="BM2293" s="112" t="n">
        <v>4</v>
      </c>
      <c r="BN2293" s="112" t="n">
        <v>4</v>
      </c>
      <c r="BO2293" s="111" t="n">
        <v>20</v>
      </c>
      <c r="BP2293" s="125" t="s">
        <v>200</v>
      </c>
      <c r="BQ2293" s="127" t="s">
        <v>216</v>
      </c>
    </row>
    <row r="2294" customFormat="false" ht="13.8" hidden="false" customHeight="false" outlineLevel="0" collapsed="false">
      <c r="A2294" s="0" t="s">
        <v>14284</v>
      </c>
      <c r="B2294" s="0" t="s">
        <v>6851</v>
      </c>
      <c r="C2294" s="0" t="s">
        <v>2128</v>
      </c>
      <c r="D2294" s="0" t="s">
        <v>193</v>
      </c>
      <c r="E2294" s="0" t="s">
        <v>284</v>
      </c>
      <c r="F2294" s="0" t="s">
        <v>195</v>
      </c>
      <c r="G2294" s="0" t="s">
        <v>330</v>
      </c>
      <c r="H2294" s="0" t="s">
        <v>400</v>
      </c>
      <c r="I2294" s="131" t="s">
        <v>401</v>
      </c>
      <c r="J2294" s="111" t="n">
        <v>1</v>
      </c>
      <c r="K2294" s="0" t="s">
        <v>14275</v>
      </c>
      <c r="L2294" s="0" t="s">
        <v>456</v>
      </c>
      <c r="M2294" s="0" t="s">
        <v>199</v>
      </c>
      <c r="O2294" s="0" t="s">
        <v>458</v>
      </c>
      <c r="Q2294" s="120" t="s">
        <v>200</v>
      </c>
      <c r="R2294" s="0" t="s">
        <v>16</v>
      </c>
      <c r="S2294" s="131" t="s">
        <v>201</v>
      </c>
      <c r="T2294" s="0" t="s">
        <v>198</v>
      </c>
      <c r="U2294" s="131" t="s">
        <v>202</v>
      </c>
      <c r="V2294" s="0" t="s">
        <v>1790</v>
      </c>
      <c r="W2294" s="110" t="s">
        <v>204</v>
      </c>
      <c r="X2294" s="130" t="n">
        <v>2008</v>
      </c>
      <c r="Y2294" s="130" t="s">
        <v>498</v>
      </c>
      <c r="Z2294" s="111" t="s">
        <v>221</v>
      </c>
      <c r="AA2294" s="122" t="s">
        <v>200</v>
      </c>
      <c r="AB2294" s="131" t="s">
        <v>840</v>
      </c>
      <c r="AC2294" s="131" t="s">
        <v>4491</v>
      </c>
      <c r="AD2294" s="130" t="n">
        <v>2008</v>
      </c>
      <c r="AE2294" s="130" t="s">
        <v>222</v>
      </c>
      <c r="AF2294" s="130"/>
      <c r="AG2294" s="130"/>
      <c r="AH2294" s="130"/>
      <c r="AI2294" s="130" t="s">
        <v>207</v>
      </c>
      <c r="AJ2294" s="130"/>
      <c r="AK2294" s="111" t="str">
        <f aca="false">(AB2294)</f>
        <v>Hudson soft</v>
      </c>
      <c r="AM2294" s="111" t="n">
        <f aca="false">AD2294</f>
        <v>2008</v>
      </c>
      <c r="AN2294" s="130" t="s">
        <v>208</v>
      </c>
      <c r="AO2294" s="131" t="s">
        <v>9045</v>
      </c>
      <c r="AP2294" s="0" t="s">
        <v>200</v>
      </c>
      <c r="AS2294" s="0" t="s">
        <v>841</v>
      </c>
      <c r="AU2294" s="0" t="s">
        <v>434</v>
      </c>
      <c r="AV2294" s="0" t="s">
        <v>200</v>
      </c>
      <c r="AZ2294" s="131" t="s">
        <v>14285</v>
      </c>
      <c r="BA2294" s="124" t="s">
        <v>200</v>
      </c>
      <c r="BB2294" s="0" t="s">
        <v>248</v>
      </c>
      <c r="BC2294" s="104" t="s">
        <v>14282</v>
      </c>
      <c r="BD2294" s="0" t="s">
        <v>200</v>
      </c>
      <c r="BE2294" s="0" t="s">
        <v>14286</v>
      </c>
      <c r="BF2294" s="0" t="s">
        <v>200</v>
      </c>
      <c r="BG2294" s="125" t="s">
        <v>200</v>
      </c>
      <c r="BH2294" s="0" t="s">
        <v>735</v>
      </c>
      <c r="BI2294" s="112" t="n">
        <v>5060102950943</v>
      </c>
      <c r="BJ2294" s="126" t="s">
        <v>200</v>
      </c>
      <c r="BK2294" s="131" t="s">
        <v>215</v>
      </c>
      <c r="BL2294" s="112" t="n">
        <v>4</v>
      </c>
      <c r="BM2294" s="112" t="n">
        <v>4</v>
      </c>
      <c r="BN2294" s="112" t="n">
        <v>4</v>
      </c>
      <c r="BO2294" s="111" t="n">
        <v>20</v>
      </c>
      <c r="BP2294" s="125" t="s">
        <v>200</v>
      </c>
      <c r="BQ2294" s="127" t="s">
        <v>216</v>
      </c>
    </row>
    <row r="2295" customFormat="false" ht="13.8" hidden="false" customHeight="false" outlineLevel="0" collapsed="false">
      <c r="A2295" s="0" t="s">
        <v>14287</v>
      </c>
      <c r="B2295" s="0" t="s">
        <v>6851</v>
      </c>
      <c r="C2295" s="131" t="s">
        <v>380</v>
      </c>
      <c r="D2295" s="131" t="s">
        <v>193</v>
      </c>
      <c r="E2295" s="0" t="s">
        <v>194</v>
      </c>
      <c r="F2295" s="0" t="s">
        <v>314</v>
      </c>
      <c r="G2295" s="0" t="s">
        <v>196</v>
      </c>
      <c r="H2295" s="0" t="s">
        <v>197</v>
      </c>
      <c r="I2295" s="131"/>
      <c r="J2295" s="111" t="n">
        <v>1</v>
      </c>
      <c r="K2295" s="0" t="s">
        <v>8612</v>
      </c>
      <c r="L2295" s="0" t="s">
        <v>392</v>
      </c>
      <c r="M2295" s="0" t="s">
        <v>199</v>
      </c>
      <c r="O2295" s="0" t="s">
        <v>200</v>
      </c>
      <c r="Q2295" s="120" t="s">
        <v>200</v>
      </c>
      <c r="R2295" s="0" t="s">
        <v>16</v>
      </c>
      <c r="S2295" s="131" t="s">
        <v>201</v>
      </c>
      <c r="T2295" s="0" t="s">
        <v>198</v>
      </c>
      <c r="U2295" s="131" t="s">
        <v>202</v>
      </c>
      <c r="V2295" s="0" t="s">
        <v>1790</v>
      </c>
      <c r="W2295" s="110" t="s">
        <v>204</v>
      </c>
      <c r="X2295" s="130" t="n">
        <v>2007</v>
      </c>
      <c r="Y2295" s="130"/>
      <c r="Z2295" s="130" t="s">
        <v>198</v>
      </c>
      <c r="AA2295" s="122" t="s">
        <v>200</v>
      </c>
      <c r="AB2295" s="131" t="s">
        <v>14288</v>
      </c>
      <c r="AC2295" s="131" t="s">
        <v>14289</v>
      </c>
      <c r="AD2295" s="130" t="n">
        <v>2007</v>
      </c>
      <c r="AE2295" s="130" t="s">
        <v>198</v>
      </c>
      <c r="AF2295" s="130"/>
      <c r="AG2295" s="130"/>
      <c r="AH2295" s="130"/>
      <c r="AI2295" s="130" t="s">
        <v>1313</v>
      </c>
      <c r="AJ2295" s="111" t="s">
        <v>295</v>
      </c>
      <c r="AK2295" s="111" t="s">
        <v>14290</v>
      </c>
      <c r="AM2295" s="111" t="n">
        <v>1984</v>
      </c>
      <c r="AN2295" s="111" t="s">
        <v>5995</v>
      </c>
      <c r="AO2295" s="131"/>
      <c r="AS2295" s="0" t="s">
        <v>200</v>
      </c>
      <c r="AU2295" s="0" t="s">
        <v>244</v>
      </c>
      <c r="AV2295" s="0" t="s">
        <v>200</v>
      </c>
      <c r="AZ2295" s="131" t="s">
        <v>14291</v>
      </c>
      <c r="BA2295" s="124" t="s">
        <v>200</v>
      </c>
      <c r="BB2295" s="0" t="s">
        <v>210</v>
      </c>
      <c r="BC2295" s="104" t="s">
        <v>14292</v>
      </c>
      <c r="BE2295" s="0" t="s">
        <v>14293</v>
      </c>
      <c r="BG2295" s="125" t="s">
        <v>200</v>
      </c>
      <c r="BH2295" s="0" t="s">
        <v>466</v>
      </c>
      <c r="BI2295" s="112" t="n">
        <v>4260086010690</v>
      </c>
      <c r="BJ2295" s="126" t="s">
        <v>200</v>
      </c>
      <c r="BK2295" s="131" t="s">
        <v>215</v>
      </c>
      <c r="BL2295" s="112" t="n">
        <v>4</v>
      </c>
      <c r="BM2295" s="112" t="n">
        <v>4</v>
      </c>
      <c r="BN2295" s="112" t="n">
        <v>4</v>
      </c>
      <c r="BO2295" s="111" t="n">
        <v>20</v>
      </c>
      <c r="BP2295" s="125" t="s">
        <v>200</v>
      </c>
      <c r="BQ2295" s="127" t="s">
        <v>216</v>
      </c>
    </row>
    <row r="2296" customFormat="false" ht="13.8" hidden="false" customHeight="false" outlineLevel="0" collapsed="false">
      <c r="A2296" s="0" t="s">
        <v>14294</v>
      </c>
      <c r="B2296" s="0" t="s">
        <v>6851</v>
      </c>
      <c r="C2296" s="131" t="s">
        <v>380</v>
      </c>
      <c r="D2296" s="131" t="s">
        <v>193</v>
      </c>
      <c r="E2296" s="0" t="s">
        <v>194</v>
      </c>
      <c r="F2296" s="0" t="s">
        <v>314</v>
      </c>
      <c r="G2296" s="0" t="s">
        <v>391</v>
      </c>
      <c r="H2296" s="0" t="s">
        <v>838</v>
      </c>
      <c r="I2296" s="0" t="s">
        <v>594</v>
      </c>
      <c r="J2296" s="111" t="n">
        <v>1</v>
      </c>
      <c r="K2296" s="131" t="s">
        <v>14295</v>
      </c>
      <c r="L2296" s="0" t="s">
        <v>392</v>
      </c>
      <c r="M2296" s="0" t="s">
        <v>199</v>
      </c>
      <c r="O2296" s="0" t="s">
        <v>596</v>
      </c>
      <c r="Q2296" s="120" t="s">
        <v>200</v>
      </c>
      <c r="R2296" s="0" t="s">
        <v>16</v>
      </c>
      <c r="S2296" s="131" t="s">
        <v>201</v>
      </c>
      <c r="T2296" s="0" t="s">
        <v>198</v>
      </c>
      <c r="U2296" s="131" t="s">
        <v>285</v>
      </c>
      <c r="V2296" s="0" t="s">
        <v>1790</v>
      </c>
      <c r="W2296" s="110" t="s">
        <v>204</v>
      </c>
      <c r="X2296" s="130" t="n">
        <v>2005</v>
      </c>
      <c r="Y2296" s="130" t="s">
        <v>205</v>
      </c>
      <c r="Z2296" s="130" t="s">
        <v>198</v>
      </c>
      <c r="AA2296" s="122" t="s">
        <v>200</v>
      </c>
      <c r="AB2296" s="131" t="s">
        <v>363</v>
      </c>
      <c r="AC2296" s="131" t="s">
        <v>3594</v>
      </c>
      <c r="AD2296" s="130" t="n">
        <v>2006</v>
      </c>
      <c r="AE2296" s="130" t="s">
        <v>222</v>
      </c>
      <c r="AF2296" s="130"/>
      <c r="AG2296" s="130"/>
      <c r="AH2296" s="130"/>
      <c r="AI2296" s="130" t="s">
        <v>207</v>
      </c>
      <c r="AJ2296" s="130"/>
      <c r="AK2296" s="111" t="str">
        <f aca="false">(AB2296)</f>
        <v>Taito</v>
      </c>
      <c r="AM2296" s="111" t="n">
        <f aca="false">AD2296</f>
        <v>2006</v>
      </c>
      <c r="AN2296" s="130" t="s">
        <v>208</v>
      </c>
      <c r="AO2296" s="131" t="s">
        <v>9045</v>
      </c>
      <c r="AP2296" s="0" t="s">
        <v>200</v>
      </c>
      <c r="AQ2296" s="0" t="s">
        <v>200</v>
      </c>
      <c r="AR2296" s="0" t="s">
        <v>200</v>
      </c>
      <c r="AS2296" s="0" t="s">
        <v>9410</v>
      </c>
      <c r="AU2296" s="0" t="s">
        <v>434</v>
      </c>
      <c r="AV2296" s="0" t="s">
        <v>200</v>
      </c>
      <c r="AZ2296" s="131" t="s">
        <v>14296</v>
      </c>
      <c r="BA2296" s="124" t="s">
        <v>200</v>
      </c>
      <c r="BB2296" s="0" t="s">
        <v>248</v>
      </c>
      <c r="BC2296" s="104" t="s">
        <v>14297</v>
      </c>
      <c r="BE2296" s="0" t="s">
        <v>14298</v>
      </c>
      <c r="BF2296" s="0" t="s">
        <v>14299</v>
      </c>
      <c r="BG2296" s="125" t="s">
        <v>200</v>
      </c>
      <c r="BH2296" s="0" t="s">
        <v>466</v>
      </c>
      <c r="BI2296" s="112" t="n">
        <v>96427014416</v>
      </c>
      <c r="BJ2296" s="126" t="s">
        <v>200</v>
      </c>
      <c r="BK2296" s="131" t="s">
        <v>215</v>
      </c>
      <c r="BL2296" s="112" t="n">
        <v>4</v>
      </c>
      <c r="BM2296" s="112" t="n">
        <v>4</v>
      </c>
      <c r="BN2296" s="112" t="n">
        <v>4</v>
      </c>
      <c r="BO2296" s="111" t="n">
        <v>20</v>
      </c>
      <c r="BP2296" s="125" t="s">
        <v>200</v>
      </c>
      <c r="BQ2296" s="127" t="s">
        <v>216</v>
      </c>
    </row>
    <row r="2297" customFormat="false" ht="13.8" hidden="false" customHeight="false" outlineLevel="0" collapsed="false">
      <c r="A2297" s="0" t="s">
        <v>14300</v>
      </c>
      <c r="B2297" s="0" t="s">
        <v>6851</v>
      </c>
      <c r="C2297" s="131" t="s">
        <v>380</v>
      </c>
      <c r="D2297" s="131" t="s">
        <v>193</v>
      </c>
      <c r="E2297" s="0" t="s">
        <v>313</v>
      </c>
      <c r="F2297" s="0" t="s">
        <v>314</v>
      </c>
      <c r="G2297" s="0" t="s">
        <v>196</v>
      </c>
      <c r="H2297" s="0" t="s">
        <v>400</v>
      </c>
      <c r="I2297" s="0" t="s">
        <v>4043</v>
      </c>
      <c r="J2297" s="130" t="n">
        <v>1</v>
      </c>
      <c r="K2297" s="131" t="s">
        <v>198</v>
      </c>
      <c r="L2297" s="0" t="s">
        <v>198</v>
      </c>
      <c r="M2297" s="0" t="s">
        <v>220</v>
      </c>
      <c r="O2297" s="0" t="s">
        <v>200</v>
      </c>
      <c r="Q2297" s="120" t="s">
        <v>200</v>
      </c>
      <c r="R2297" s="0" t="s">
        <v>16</v>
      </c>
      <c r="S2297" s="131" t="s">
        <v>201</v>
      </c>
      <c r="T2297" s="0" t="s">
        <v>198</v>
      </c>
      <c r="U2297" s="131" t="s">
        <v>202</v>
      </c>
      <c r="V2297" s="0" t="s">
        <v>1790</v>
      </c>
      <c r="W2297" s="110" t="s">
        <v>204</v>
      </c>
      <c r="X2297" s="130" t="n">
        <v>2008</v>
      </c>
      <c r="Y2297" s="130" t="s">
        <v>498</v>
      </c>
      <c r="Z2297" s="130" t="s">
        <v>198</v>
      </c>
      <c r="AA2297" s="122" t="s">
        <v>200</v>
      </c>
      <c r="AB2297" s="131" t="s">
        <v>14301</v>
      </c>
      <c r="AC2297" s="131" t="s">
        <v>6379</v>
      </c>
      <c r="AD2297" s="130" t="n">
        <v>2008</v>
      </c>
      <c r="AE2297" s="130" t="s">
        <v>222</v>
      </c>
      <c r="AF2297" s="130"/>
      <c r="AG2297" s="130"/>
      <c r="AH2297" s="130"/>
      <c r="AI2297" s="130" t="s">
        <v>207</v>
      </c>
      <c r="AJ2297" s="130"/>
      <c r="AK2297" s="111" t="str">
        <f aca="false">(AB2297)</f>
        <v>Bip games</v>
      </c>
      <c r="AM2297" s="111" t="n">
        <f aca="false">AD2297</f>
        <v>2008</v>
      </c>
      <c r="AN2297" s="130" t="s">
        <v>297</v>
      </c>
      <c r="AO2297" s="131"/>
      <c r="AS2297" s="0" t="s">
        <v>200</v>
      </c>
      <c r="AV2297" s="0" t="s">
        <v>200</v>
      </c>
      <c r="AZ2297" s="131" t="s">
        <v>14302</v>
      </c>
      <c r="BA2297" s="124" t="s">
        <v>200</v>
      </c>
      <c r="BB2297" s="0" t="s">
        <v>248</v>
      </c>
      <c r="BC2297" s="104" t="s">
        <v>14303</v>
      </c>
      <c r="BE2297" s="0" t="s">
        <v>14304</v>
      </c>
      <c r="BG2297" s="125" t="s">
        <v>200</v>
      </c>
      <c r="BH2297" s="0" t="s">
        <v>466</v>
      </c>
      <c r="BI2297" s="112" t="n">
        <v>5390102491574</v>
      </c>
      <c r="BJ2297" s="126" t="s">
        <v>200</v>
      </c>
      <c r="BK2297" s="131" t="s">
        <v>215</v>
      </c>
      <c r="BL2297" s="112" t="n">
        <v>4</v>
      </c>
      <c r="BM2297" s="112" t="n">
        <v>4</v>
      </c>
      <c r="BN2297" s="112" t="n">
        <v>4</v>
      </c>
      <c r="BO2297" s="111" t="n">
        <v>20</v>
      </c>
      <c r="BP2297" s="125" t="s">
        <v>200</v>
      </c>
      <c r="BQ2297" s="127" t="s">
        <v>216</v>
      </c>
    </row>
    <row r="2298" customFormat="false" ht="13.8" hidden="false" customHeight="false" outlineLevel="0" collapsed="false">
      <c r="A2298" s="0" t="s">
        <v>14305</v>
      </c>
      <c r="B2298" s="0" t="s">
        <v>6851</v>
      </c>
      <c r="C2298" s="131" t="s">
        <v>380</v>
      </c>
      <c r="D2298" s="131" t="s">
        <v>193</v>
      </c>
      <c r="E2298" s="0" t="s">
        <v>313</v>
      </c>
      <c r="F2298" s="0" t="s">
        <v>314</v>
      </c>
      <c r="G2298" s="0" t="s">
        <v>196</v>
      </c>
      <c r="H2298" s="0" t="s">
        <v>400</v>
      </c>
      <c r="I2298" s="0" t="s">
        <v>4043</v>
      </c>
      <c r="J2298" s="130" t="n">
        <v>1</v>
      </c>
      <c r="K2298" s="131" t="s">
        <v>198</v>
      </c>
      <c r="L2298" s="0" t="s">
        <v>198</v>
      </c>
      <c r="M2298" s="0" t="s">
        <v>220</v>
      </c>
      <c r="O2298" s="0" t="s">
        <v>200</v>
      </c>
      <c r="Q2298" s="120" t="s">
        <v>200</v>
      </c>
      <c r="R2298" s="0" t="s">
        <v>16</v>
      </c>
      <c r="S2298" s="131" t="s">
        <v>201</v>
      </c>
      <c r="T2298" s="0" t="s">
        <v>198</v>
      </c>
      <c r="U2298" s="131" t="s">
        <v>202</v>
      </c>
      <c r="V2298" s="0" t="s">
        <v>1790</v>
      </c>
      <c r="W2298" s="110" t="s">
        <v>204</v>
      </c>
      <c r="X2298" s="130" t="n">
        <v>2009</v>
      </c>
      <c r="Y2298" s="130" t="s">
        <v>498</v>
      </c>
      <c r="Z2298" s="130" t="s">
        <v>198</v>
      </c>
      <c r="AA2298" s="122" t="s">
        <v>200</v>
      </c>
      <c r="AB2298" s="131" t="s">
        <v>14301</v>
      </c>
      <c r="AC2298" s="131" t="s">
        <v>6379</v>
      </c>
      <c r="AD2298" s="130" t="n">
        <v>2009</v>
      </c>
      <c r="AE2298" s="130" t="s">
        <v>222</v>
      </c>
      <c r="AF2298" s="130"/>
      <c r="AG2298" s="130"/>
      <c r="AH2298" s="130"/>
      <c r="AI2298" s="130" t="s">
        <v>207</v>
      </c>
      <c r="AJ2298" s="130"/>
      <c r="AK2298" s="111" t="str">
        <f aca="false">(AB2298)</f>
        <v>Bip games</v>
      </c>
      <c r="AM2298" s="111" t="n">
        <f aca="false">AD2298</f>
        <v>2009</v>
      </c>
      <c r="AN2298" s="130" t="s">
        <v>297</v>
      </c>
      <c r="AO2298" s="131"/>
      <c r="AS2298" s="0" t="s">
        <v>200</v>
      </c>
      <c r="AV2298" s="0" t="s">
        <v>200</v>
      </c>
      <c r="AZ2298" s="131" t="s">
        <v>14302</v>
      </c>
      <c r="BA2298" s="124" t="s">
        <v>200</v>
      </c>
      <c r="BB2298" s="0" t="s">
        <v>248</v>
      </c>
      <c r="BC2298" s="104" t="s">
        <v>14303</v>
      </c>
      <c r="BE2298" s="0" t="s">
        <v>14306</v>
      </c>
      <c r="BG2298" s="125" t="s">
        <v>200</v>
      </c>
      <c r="BH2298" s="0" t="s">
        <v>466</v>
      </c>
      <c r="BI2298" s="112" t="n">
        <v>5390102502423</v>
      </c>
      <c r="BJ2298" s="126" t="s">
        <v>200</v>
      </c>
      <c r="BK2298" s="131" t="s">
        <v>215</v>
      </c>
      <c r="BL2298" s="112" t="n">
        <v>4</v>
      </c>
      <c r="BM2298" s="112" t="n">
        <v>4</v>
      </c>
      <c r="BN2298" s="112" t="n">
        <v>4</v>
      </c>
      <c r="BO2298" s="111" t="n">
        <v>20</v>
      </c>
      <c r="BP2298" s="125" t="s">
        <v>200</v>
      </c>
      <c r="BQ2298" s="127" t="s">
        <v>216</v>
      </c>
    </row>
    <row r="2299" customFormat="false" ht="14.25" hidden="false" customHeight="true" outlineLevel="0" collapsed="false">
      <c r="A2299" s="0" t="s">
        <v>14307</v>
      </c>
      <c r="B2299" s="0" t="s">
        <v>6851</v>
      </c>
      <c r="C2299" s="0" t="s">
        <v>6524</v>
      </c>
      <c r="D2299" s="0" t="s">
        <v>193</v>
      </c>
      <c r="E2299" s="0" t="s">
        <v>194</v>
      </c>
      <c r="F2299" s="0" t="s">
        <v>195</v>
      </c>
      <c r="G2299" s="0" t="s">
        <v>391</v>
      </c>
      <c r="H2299" s="0" t="s">
        <v>197</v>
      </c>
      <c r="I2299" s="131"/>
      <c r="J2299" s="111" t="n">
        <v>1</v>
      </c>
      <c r="K2299" s="0" t="s">
        <v>8612</v>
      </c>
      <c r="L2299" s="0" t="s">
        <v>392</v>
      </c>
      <c r="M2299" s="0" t="s">
        <v>199</v>
      </c>
      <c r="O2299" s="0" t="s">
        <v>200</v>
      </c>
      <c r="Q2299" s="120" t="s">
        <v>200</v>
      </c>
      <c r="R2299" s="0" t="s">
        <v>16</v>
      </c>
      <c r="S2299" s="131" t="s">
        <v>201</v>
      </c>
      <c r="T2299" s="0" t="s">
        <v>198</v>
      </c>
      <c r="U2299" s="131" t="s">
        <v>202</v>
      </c>
      <c r="V2299" s="0" t="s">
        <v>1790</v>
      </c>
      <c r="W2299" s="110" t="s">
        <v>204</v>
      </c>
      <c r="X2299" s="130" t="n">
        <v>2007</v>
      </c>
      <c r="Y2299" s="130"/>
      <c r="Z2299" s="130" t="s">
        <v>757</v>
      </c>
      <c r="AA2299" s="122" t="s">
        <v>200</v>
      </c>
      <c r="AB2299" s="131" t="s">
        <v>1534</v>
      </c>
      <c r="AC2299" s="131" t="s">
        <v>3523</v>
      </c>
      <c r="AD2299" s="130" t="n">
        <v>2007</v>
      </c>
      <c r="AE2299" s="130" t="s">
        <v>222</v>
      </c>
      <c r="AF2299" s="130"/>
      <c r="AG2299" s="130"/>
      <c r="AH2299" s="130"/>
      <c r="AI2299" s="130" t="s">
        <v>1313</v>
      </c>
      <c r="AJ2299" s="111" t="s">
        <v>12362</v>
      </c>
      <c r="AK2299" s="111" t="s">
        <v>1534</v>
      </c>
      <c r="AM2299" s="111" t="n">
        <v>1999</v>
      </c>
      <c r="AN2299" s="111" t="s">
        <v>208</v>
      </c>
      <c r="AO2299" s="131" t="s">
        <v>9045</v>
      </c>
      <c r="AR2299" s="0" t="s">
        <v>14308</v>
      </c>
      <c r="AS2299" s="0" t="s">
        <v>200</v>
      </c>
      <c r="AV2299" s="0" t="s">
        <v>200</v>
      </c>
      <c r="AZ2299" s="131" t="s">
        <v>14309</v>
      </c>
      <c r="BA2299" s="124" t="s">
        <v>200</v>
      </c>
      <c r="BB2299" s="0" t="s">
        <v>248</v>
      </c>
      <c r="BC2299" s="0" t="s">
        <v>14310</v>
      </c>
      <c r="BD2299" s="0" t="s">
        <v>14311</v>
      </c>
      <c r="BE2299" s="0" t="s">
        <v>14312</v>
      </c>
      <c r="BG2299" s="125" t="s">
        <v>200</v>
      </c>
      <c r="BH2299" s="0" t="s">
        <v>466</v>
      </c>
      <c r="BI2299" s="112" t="n">
        <v>5060050944971</v>
      </c>
      <c r="BJ2299" s="126" t="s">
        <v>200</v>
      </c>
      <c r="BK2299" s="131" t="s">
        <v>215</v>
      </c>
      <c r="BL2299" s="112" t="n">
        <v>4</v>
      </c>
      <c r="BM2299" s="112" t="n">
        <v>4</v>
      </c>
      <c r="BN2299" s="112" t="n">
        <v>4</v>
      </c>
      <c r="BO2299" s="111" t="n">
        <v>20</v>
      </c>
      <c r="BP2299" s="125" t="s">
        <v>200</v>
      </c>
      <c r="BQ2299" s="127" t="s">
        <v>216</v>
      </c>
    </row>
    <row r="2300" customFormat="false" ht="13.8" hidden="false" customHeight="false" outlineLevel="0" collapsed="false">
      <c r="A2300" s="0" t="s">
        <v>14313</v>
      </c>
      <c r="B2300" s="0" t="s">
        <v>6851</v>
      </c>
      <c r="C2300" s="131" t="s">
        <v>2304</v>
      </c>
      <c r="D2300" s="131" t="s">
        <v>193</v>
      </c>
      <c r="E2300" s="0" t="s">
        <v>194</v>
      </c>
      <c r="F2300" s="0" t="s">
        <v>399</v>
      </c>
      <c r="G2300" s="0" t="s">
        <v>330</v>
      </c>
      <c r="H2300" s="0" t="s">
        <v>197</v>
      </c>
      <c r="I2300" s="131"/>
      <c r="J2300" s="111" t="n">
        <v>1</v>
      </c>
      <c r="K2300" s="0" t="s">
        <v>8612</v>
      </c>
      <c r="L2300" s="0" t="s">
        <v>392</v>
      </c>
      <c r="M2300" s="0" t="s">
        <v>199</v>
      </c>
      <c r="O2300" s="0" t="s">
        <v>200</v>
      </c>
      <c r="Q2300" s="120" t="s">
        <v>200</v>
      </c>
      <c r="R2300" s="0" t="s">
        <v>16</v>
      </c>
      <c r="S2300" s="131" t="s">
        <v>201</v>
      </c>
      <c r="T2300" s="0" t="s">
        <v>198</v>
      </c>
      <c r="U2300" s="131" t="s">
        <v>202</v>
      </c>
      <c r="V2300" s="0" t="s">
        <v>1790</v>
      </c>
      <c r="W2300" s="110" t="s">
        <v>204</v>
      </c>
      <c r="X2300" s="130" t="n">
        <v>2005</v>
      </c>
      <c r="Y2300" s="130"/>
      <c r="Z2300" s="130" t="s">
        <v>221</v>
      </c>
      <c r="AA2300" s="122" t="s">
        <v>200</v>
      </c>
      <c r="AB2300" s="131" t="s">
        <v>459</v>
      </c>
      <c r="AC2300" s="131" t="s">
        <v>459</v>
      </c>
      <c r="AD2300" s="130" t="n">
        <v>2005</v>
      </c>
      <c r="AE2300" s="130" t="s">
        <v>222</v>
      </c>
      <c r="AF2300" s="130"/>
      <c r="AG2300" s="130"/>
      <c r="AH2300" s="130"/>
      <c r="AI2300" s="130" t="s">
        <v>207</v>
      </c>
      <c r="AJ2300" s="130"/>
      <c r="AK2300" s="111" t="str">
        <f aca="false">(AB2300)</f>
        <v>Konami</v>
      </c>
      <c r="AM2300" s="111" t="n">
        <f aca="false">AD2300</f>
        <v>2005</v>
      </c>
      <c r="AN2300" s="111" t="s">
        <v>208</v>
      </c>
      <c r="AO2300" s="131"/>
      <c r="AS2300" s="0" t="s">
        <v>2307</v>
      </c>
      <c r="AT2300" s="0" t="s">
        <v>5627</v>
      </c>
      <c r="AU2300" s="0" t="s">
        <v>2262</v>
      </c>
      <c r="AV2300" s="0" t="s">
        <v>2309</v>
      </c>
      <c r="AW2300" s="0" t="s">
        <v>977</v>
      </c>
      <c r="AZ2300" s="131" t="s">
        <v>14314</v>
      </c>
      <c r="BA2300" s="124" t="s">
        <v>200</v>
      </c>
      <c r="BB2300" s="0" t="s">
        <v>462</v>
      </c>
      <c r="BC2300" s="104" t="s">
        <v>14315</v>
      </c>
      <c r="BD2300" s="0" t="s">
        <v>14316</v>
      </c>
      <c r="BE2300" s="0" t="s">
        <v>14317</v>
      </c>
      <c r="BG2300" s="125" t="s">
        <v>200</v>
      </c>
      <c r="BH2300" s="0" t="s">
        <v>466</v>
      </c>
      <c r="BI2300" s="112" t="n">
        <v>4012927081303</v>
      </c>
      <c r="BJ2300" s="126" t="s">
        <v>200</v>
      </c>
      <c r="BK2300" s="131" t="s">
        <v>215</v>
      </c>
      <c r="BL2300" s="112" t="n">
        <v>4</v>
      </c>
      <c r="BM2300" s="112" t="n">
        <v>4</v>
      </c>
      <c r="BN2300" s="112" t="n">
        <v>4</v>
      </c>
      <c r="BO2300" s="111" t="n">
        <v>20</v>
      </c>
      <c r="BP2300" s="125" t="s">
        <v>200</v>
      </c>
      <c r="BQ2300" s="127" t="s">
        <v>216</v>
      </c>
    </row>
    <row r="2301" customFormat="false" ht="13.8" hidden="false" customHeight="false" outlineLevel="0" collapsed="false">
      <c r="A2301" s="0" t="s">
        <v>14318</v>
      </c>
      <c r="B2301" s="0" t="s">
        <v>6851</v>
      </c>
      <c r="C2301" s="131" t="s">
        <v>2304</v>
      </c>
      <c r="D2301" s="131" t="s">
        <v>193</v>
      </c>
      <c r="E2301" s="0" t="s">
        <v>194</v>
      </c>
      <c r="F2301" s="0" t="s">
        <v>399</v>
      </c>
      <c r="G2301" s="0" t="s">
        <v>330</v>
      </c>
      <c r="H2301" s="0" t="s">
        <v>197</v>
      </c>
      <c r="I2301" s="131"/>
      <c r="J2301" s="111" t="n">
        <v>1</v>
      </c>
      <c r="K2301" s="0" t="s">
        <v>2825</v>
      </c>
      <c r="L2301" s="0" t="s">
        <v>12579</v>
      </c>
      <c r="M2301" s="0" t="s">
        <v>274</v>
      </c>
      <c r="O2301" s="0" t="s">
        <v>200</v>
      </c>
      <c r="Q2301" s="120" t="s">
        <v>200</v>
      </c>
      <c r="R2301" s="0" t="s">
        <v>16</v>
      </c>
      <c r="S2301" s="131" t="s">
        <v>201</v>
      </c>
      <c r="T2301" s="0" t="s">
        <v>198</v>
      </c>
      <c r="U2301" s="131" t="s">
        <v>202</v>
      </c>
      <c r="V2301" s="0" t="s">
        <v>1790</v>
      </c>
      <c r="W2301" s="110" t="s">
        <v>204</v>
      </c>
      <c r="X2301" s="130" t="n">
        <v>2008</v>
      </c>
      <c r="Y2301" s="130"/>
      <c r="Z2301" s="130" t="s">
        <v>221</v>
      </c>
      <c r="AA2301" s="122" t="s">
        <v>200</v>
      </c>
      <c r="AB2301" s="131" t="s">
        <v>459</v>
      </c>
      <c r="AC2301" s="131" t="s">
        <v>459</v>
      </c>
      <c r="AD2301" s="130" t="n">
        <v>2008</v>
      </c>
      <c r="AE2301" s="130" t="s">
        <v>222</v>
      </c>
      <c r="AF2301" s="130"/>
      <c r="AG2301" s="130"/>
      <c r="AH2301" s="130"/>
      <c r="AI2301" s="130" t="s">
        <v>207</v>
      </c>
      <c r="AJ2301" s="130"/>
      <c r="AK2301" s="111" t="str">
        <f aca="false">(AB2301)</f>
        <v>Konami</v>
      </c>
      <c r="AM2301" s="111" t="n">
        <f aca="false">AD2301</f>
        <v>2008</v>
      </c>
      <c r="AN2301" s="111" t="s">
        <v>208</v>
      </c>
      <c r="AO2301" s="131"/>
      <c r="AS2301" s="0" t="s">
        <v>2307</v>
      </c>
      <c r="AT2301" s="0" t="s">
        <v>14319</v>
      </c>
      <c r="AU2301" s="0" t="s">
        <v>2262</v>
      </c>
      <c r="AV2301" s="0" t="s">
        <v>2309</v>
      </c>
      <c r="AW2301" s="0" t="s">
        <v>977</v>
      </c>
      <c r="AZ2301" s="131" t="s">
        <v>14320</v>
      </c>
      <c r="BA2301" s="124" t="s">
        <v>200</v>
      </c>
      <c r="BB2301" s="0" t="s">
        <v>462</v>
      </c>
      <c r="BC2301" s="104" t="s">
        <v>14321</v>
      </c>
      <c r="BD2301" s="0" t="s">
        <v>14322</v>
      </c>
      <c r="BE2301" s="0" t="s">
        <v>14323</v>
      </c>
      <c r="BF2301" s="0" t="s">
        <v>14324</v>
      </c>
      <c r="BG2301" s="125" t="s">
        <v>200</v>
      </c>
      <c r="BH2301" s="0" t="s">
        <v>466</v>
      </c>
      <c r="BI2301" s="112" t="n">
        <v>4012927082898</v>
      </c>
      <c r="BJ2301" s="126" t="s">
        <v>200</v>
      </c>
      <c r="BK2301" s="131" t="s">
        <v>215</v>
      </c>
      <c r="BL2301" s="112" t="n">
        <v>4</v>
      </c>
      <c r="BM2301" s="112" t="n">
        <v>4</v>
      </c>
      <c r="BN2301" s="112" t="n">
        <v>4</v>
      </c>
      <c r="BO2301" s="111" t="n">
        <v>20</v>
      </c>
      <c r="BP2301" s="125" t="s">
        <v>200</v>
      </c>
      <c r="BQ2301" s="127" t="s">
        <v>216</v>
      </c>
    </row>
    <row r="2302" customFormat="false" ht="13.8" hidden="false" customHeight="false" outlineLevel="0" collapsed="false">
      <c r="A2302" s="0" t="s">
        <v>14325</v>
      </c>
      <c r="B2302" s="0" t="s">
        <v>6851</v>
      </c>
      <c r="C2302" s="131" t="s">
        <v>2304</v>
      </c>
      <c r="D2302" s="131" t="s">
        <v>193</v>
      </c>
      <c r="E2302" s="0" t="s">
        <v>194</v>
      </c>
      <c r="F2302" s="0" t="s">
        <v>399</v>
      </c>
      <c r="G2302" s="0" t="s">
        <v>330</v>
      </c>
      <c r="H2302" s="0" t="s">
        <v>197</v>
      </c>
      <c r="I2302" s="131"/>
      <c r="J2302" s="111" t="n">
        <v>1</v>
      </c>
      <c r="K2302" s="0" t="s">
        <v>14326</v>
      </c>
      <c r="L2302" s="0" t="s">
        <v>12589</v>
      </c>
      <c r="M2302" s="0" t="s">
        <v>274</v>
      </c>
      <c r="O2302" s="0" t="s">
        <v>200</v>
      </c>
      <c r="Q2302" s="120" t="s">
        <v>200</v>
      </c>
      <c r="R2302" s="0" t="s">
        <v>16</v>
      </c>
      <c r="S2302" s="131" t="s">
        <v>201</v>
      </c>
      <c r="T2302" s="0" t="s">
        <v>198</v>
      </c>
      <c r="U2302" s="131" t="s">
        <v>285</v>
      </c>
      <c r="V2302" s="0" t="s">
        <v>1790</v>
      </c>
      <c r="W2302" s="110" t="s">
        <v>204</v>
      </c>
      <c r="X2302" s="130" t="n">
        <v>2007</v>
      </c>
      <c r="Y2302" s="130" t="s">
        <v>205</v>
      </c>
      <c r="Z2302" s="111" t="s">
        <v>221</v>
      </c>
      <c r="AA2302" s="122" t="s">
        <v>200</v>
      </c>
      <c r="AB2302" s="131" t="s">
        <v>459</v>
      </c>
      <c r="AC2302" s="131" t="s">
        <v>459</v>
      </c>
      <c r="AD2302" s="130" t="n">
        <v>2007</v>
      </c>
      <c r="AE2302" s="130" t="s">
        <v>222</v>
      </c>
      <c r="AF2302" s="130"/>
      <c r="AG2302" s="130"/>
      <c r="AH2302" s="130"/>
      <c r="AI2302" s="130" t="s">
        <v>207</v>
      </c>
      <c r="AJ2302" s="130"/>
      <c r="AK2302" s="111" t="str">
        <f aca="false">(AB2302)</f>
        <v>Konami</v>
      </c>
      <c r="AM2302" s="111" t="n">
        <f aca="false">AD2302</f>
        <v>2007</v>
      </c>
      <c r="AN2302" s="111" t="s">
        <v>208</v>
      </c>
      <c r="AO2302" s="131"/>
      <c r="AS2302" s="0" t="s">
        <v>2307</v>
      </c>
      <c r="AT2302" s="0" t="s">
        <v>14327</v>
      </c>
      <c r="AU2302" s="0" t="s">
        <v>2262</v>
      </c>
      <c r="AV2302" s="0" t="s">
        <v>2309</v>
      </c>
      <c r="AW2302" s="0" t="s">
        <v>14328</v>
      </c>
      <c r="AX2302" s="0" t="s">
        <v>200</v>
      </c>
      <c r="AY2302" s="0" t="s">
        <v>200</v>
      </c>
      <c r="AZ2302" s="131" t="s">
        <v>14329</v>
      </c>
      <c r="BA2302" s="124" t="s">
        <v>200</v>
      </c>
      <c r="BB2302" s="0" t="s">
        <v>462</v>
      </c>
      <c r="BC2302" s="104" t="s">
        <v>14330</v>
      </c>
      <c r="BD2302" s="0" t="s">
        <v>14331</v>
      </c>
      <c r="BE2302" s="0" t="s">
        <v>14332</v>
      </c>
      <c r="BF2302" s="0" t="s">
        <v>200</v>
      </c>
      <c r="BG2302" s="125" t="s">
        <v>200</v>
      </c>
      <c r="BH2302" s="0" t="s">
        <v>466</v>
      </c>
      <c r="BI2302" s="112" t="n">
        <v>83717241126</v>
      </c>
      <c r="BJ2302" s="126" t="s">
        <v>200</v>
      </c>
      <c r="BK2302" s="131" t="s">
        <v>215</v>
      </c>
      <c r="BL2302" s="112" t="n">
        <v>4</v>
      </c>
      <c r="BM2302" s="112" t="n">
        <v>4</v>
      </c>
      <c r="BN2302" s="112" t="n">
        <v>4</v>
      </c>
      <c r="BO2302" s="111" t="n">
        <v>20</v>
      </c>
      <c r="BP2302" s="125" t="s">
        <v>200</v>
      </c>
      <c r="BQ2302" s="127" t="s">
        <v>216</v>
      </c>
    </row>
    <row r="2303" customFormat="false" ht="13.8" hidden="false" customHeight="false" outlineLevel="0" collapsed="false">
      <c r="A2303" s="0" t="s">
        <v>14333</v>
      </c>
      <c r="B2303" s="0" t="s">
        <v>6851</v>
      </c>
      <c r="C2303" s="131" t="s">
        <v>1386</v>
      </c>
      <c r="D2303" s="131" t="s">
        <v>193</v>
      </c>
      <c r="E2303" s="0" t="s">
        <v>194</v>
      </c>
      <c r="F2303" s="0" t="s">
        <v>195</v>
      </c>
      <c r="G2303" s="0" t="s">
        <v>330</v>
      </c>
      <c r="H2303" s="0" t="s">
        <v>197</v>
      </c>
      <c r="I2303" s="131"/>
      <c r="J2303" s="130" t="n">
        <v>1</v>
      </c>
      <c r="K2303" s="131" t="s">
        <v>198</v>
      </c>
      <c r="L2303" s="0" t="s">
        <v>198</v>
      </c>
      <c r="M2303" s="0" t="s">
        <v>199</v>
      </c>
      <c r="O2303" s="0" t="s">
        <v>200</v>
      </c>
      <c r="Q2303" s="120" t="s">
        <v>200</v>
      </c>
      <c r="R2303" s="0" t="s">
        <v>16</v>
      </c>
      <c r="S2303" s="131" t="s">
        <v>201</v>
      </c>
      <c r="T2303" s="0" t="s">
        <v>198</v>
      </c>
      <c r="U2303" s="131" t="s">
        <v>202</v>
      </c>
      <c r="V2303" s="0" t="s">
        <v>1790</v>
      </c>
      <c r="W2303" s="110" t="s">
        <v>204</v>
      </c>
      <c r="X2303" s="130" t="n">
        <v>2009</v>
      </c>
      <c r="Y2303" s="130"/>
      <c r="Z2303" s="130" t="s">
        <v>757</v>
      </c>
      <c r="AA2303" s="122" t="s">
        <v>200</v>
      </c>
      <c r="AB2303" s="131" t="s">
        <v>2278</v>
      </c>
      <c r="AC2303" s="131" t="s">
        <v>1696</v>
      </c>
      <c r="AD2303" s="130" t="n">
        <v>2009</v>
      </c>
      <c r="AE2303" s="130" t="s">
        <v>14334</v>
      </c>
      <c r="AF2303" s="130"/>
      <c r="AG2303" s="130"/>
      <c r="AH2303" s="130"/>
      <c r="AI2303" s="130" t="s">
        <v>207</v>
      </c>
      <c r="AJ2303" s="130"/>
      <c r="AK2303" s="111" t="str">
        <f aca="false">(AB2303)</f>
        <v>Revolution software</v>
      </c>
      <c r="AL2303" s="0" t="s">
        <v>200</v>
      </c>
      <c r="AM2303" s="111" t="n">
        <f aca="false">AD2303</f>
        <v>2009</v>
      </c>
      <c r="AN2303" s="130" t="s">
        <v>263</v>
      </c>
      <c r="AO2303" s="131" t="s">
        <v>9045</v>
      </c>
      <c r="AQ2303" s="0" t="s">
        <v>200</v>
      </c>
      <c r="AR2303" s="0" t="s">
        <v>200</v>
      </c>
      <c r="AS2303" s="0" t="s">
        <v>2279</v>
      </c>
      <c r="AU2303" s="0" t="s">
        <v>14335</v>
      </c>
      <c r="AV2303" s="0" t="s">
        <v>2281</v>
      </c>
      <c r="AZ2303" s="131" t="s">
        <v>14336</v>
      </c>
      <c r="BA2303" s="124" t="s">
        <v>200</v>
      </c>
      <c r="BB2303" s="0" t="s">
        <v>248</v>
      </c>
      <c r="BC2303" s="104" t="s">
        <v>14337</v>
      </c>
      <c r="BD2303" s="0" t="s">
        <v>14338</v>
      </c>
      <c r="BE2303" s="0" t="s">
        <v>14339</v>
      </c>
      <c r="BF2303" s="0" t="s">
        <v>200</v>
      </c>
      <c r="BG2303" s="125" t="s">
        <v>200</v>
      </c>
      <c r="BH2303" s="0" t="s">
        <v>466</v>
      </c>
      <c r="BI2303" s="112" t="n">
        <v>3307211611207</v>
      </c>
      <c r="BJ2303" s="126" t="s">
        <v>200</v>
      </c>
      <c r="BK2303" s="131" t="s">
        <v>215</v>
      </c>
      <c r="BL2303" s="112" t="n">
        <v>4</v>
      </c>
      <c r="BM2303" s="112" t="n">
        <v>4</v>
      </c>
      <c r="BN2303" s="112" t="n">
        <v>4</v>
      </c>
      <c r="BO2303" s="111" t="n">
        <v>20</v>
      </c>
      <c r="BP2303" s="125" t="s">
        <v>200</v>
      </c>
      <c r="BQ2303" s="127" t="s">
        <v>216</v>
      </c>
    </row>
    <row r="2304" customFormat="false" ht="13.8" hidden="false" customHeight="false" outlineLevel="0" collapsed="false">
      <c r="A2304" s="0" t="s">
        <v>14340</v>
      </c>
      <c r="B2304" s="0" t="s">
        <v>6851</v>
      </c>
      <c r="C2304" s="131" t="s">
        <v>3086</v>
      </c>
      <c r="D2304" s="131" t="s">
        <v>193</v>
      </c>
      <c r="E2304" s="0" t="s">
        <v>194</v>
      </c>
      <c r="F2304" s="0" t="s">
        <v>195</v>
      </c>
      <c r="G2304" s="0" t="s">
        <v>196</v>
      </c>
      <c r="H2304" s="0" t="s">
        <v>197</v>
      </c>
      <c r="I2304" s="131"/>
      <c r="J2304" s="111" t="n">
        <v>1</v>
      </c>
      <c r="K2304" s="0" t="s">
        <v>2825</v>
      </c>
      <c r="L2304" s="0" t="s">
        <v>533</v>
      </c>
      <c r="M2304" s="0" t="s">
        <v>199</v>
      </c>
      <c r="O2304" s="0" t="s">
        <v>534</v>
      </c>
      <c r="Q2304" s="120" t="s">
        <v>200</v>
      </c>
      <c r="R2304" s="0" t="s">
        <v>16</v>
      </c>
      <c r="S2304" s="131" t="s">
        <v>201</v>
      </c>
      <c r="T2304" s="0" t="s">
        <v>198</v>
      </c>
      <c r="U2304" s="131" t="s">
        <v>202</v>
      </c>
      <c r="V2304" s="0" t="s">
        <v>1790</v>
      </c>
      <c r="W2304" s="110" t="s">
        <v>204</v>
      </c>
      <c r="X2304" s="130" t="n">
        <v>2007</v>
      </c>
      <c r="Y2304" s="130"/>
      <c r="Z2304" s="130" t="s">
        <v>221</v>
      </c>
      <c r="AA2304" s="122" t="s">
        <v>200</v>
      </c>
      <c r="AB2304" s="131" t="s">
        <v>3613</v>
      </c>
      <c r="AC2304" s="131" t="s">
        <v>3215</v>
      </c>
      <c r="AD2304" s="130" t="n">
        <v>2007</v>
      </c>
      <c r="AE2304" s="130" t="s">
        <v>222</v>
      </c>
      <c r="AF2304" s="130"/>
      <c r="AG2304" s="130"/>
      <c r="AH2304" s="130"/>
      <c r="AI2304" s="130" t="s">
        <v>207</v>
      </c>
      <c r="AJ2304" s="130"/>
      <c r="AK2304" s="111" t="str">
        <f aca="false">(AB2304)</f>
        <v>Nex entertainment</v>
      </c>
      <c r="AM2304" s="111" t="n">
        <f aca="false">AD2304</f>
        <v>2007</v>
      </c>
      <c r="AN2304" s="130" t="s">
        <v>208</v>
      </c>
      <c r="AO2304" s="131"/>
      <c r="AS2304" s="0" t="s">
        <v>7531</v>
      </c>
      <c r="AT2304" s="0" t="s">
        <v>226</v>
      </c>
      <c r="AU2304" s="0" t="s">
        <v>332</v>
      </c>
      <c r="AV2304" s="0" t="s">
        <v>9920</v>
      </c>
      <c r="AZ2304" s="131" t="s">
        <v>14341</v>
      </c>
      <c r="BA2304" s="124" t="s">
        <v>200</v>
      </c>
      <c r="BB2304" s="0" t="s">
        <v>248</v>
      </c>
      <c r="BC2304" s="104" t="s">
        <v>14342</v>
      </c>
      <c r="BD2304" s="0" t="s">
        <v>14343</v>
      </c>
      <c r="BE2304" s="0" t="s">
        <v>14344</v>
      </c>
      <c r="BF2304" s="0" t="s">
        <v>200</v>
      </c>
      <c r="BG2304" s="125" t="s">
        <v>200</v>
      </c>
      <c r="BH2304" s="0" t="s">
        <v>466</v>
      </c>
      <c r="BI2304" s="112" t="n">
        <v>45496463885</v>
      </c>
      <c r="BJ2304" s="126" t="s">
        <v>200</v>
      </c>
      <c r="BK2304" s="131" t="s">
        <v>215</v>
      </c>
      <c r="BL2304" s="112" t="n">
        <v>4</v>
      </c>
      <c r="BM2304" s="112" t="n">
        <v>4</v>
      </c>
      <c r="BN2304" s="112" t="n">
        <v>4</v>
      </c>
      <c r="BO2304" s="111" t="n">
        <v>20</v>
      </c>
      <c r="BP2304" s="125" t="s">
        <v>200</v>
      </c>
      <c r="BQ2304" s="127" t="s">
        <v>216</v>
      </c>
    </row>
    <row r="2305" customFormat="false" ht="13.8" hidden="false" customHeight="false" outlineLevel="0" collapsed="false">
      <c r="A2305" s="0" t="s">
        <v>14345</v>
      </c>
      <c r="B2305" s="0" t="s">
        <v>6851</v>
      </c>
      <c r="C2305" s="0" t="s">
        <v>928</v>
      </c>
      <c r="D2305" s="0" t="s">
        <v>193</v>
      </c>
      <c r="E2305" s="0" t="s">
        <v>284</v>
      </c>
      <c r="F2305" s="0" t="s">
        <v>2487</v>
      </c>
      <c r="G2305" s="0" t="s">
        <v>330</v>
      </c>
      <c r="H2305" s="0" t="s">
        <v>197</v>
      </c>
      <c r="I2305" s="131"/>
      <c r="J2305" s="130" t="n">
        <v>1</v>
      </c>
      <c r="K2305" s="131" t="s">
        <v>198</v>
      </c>
      <c r="L2305" s="0" t="s">
        <v>198</v>
      </c>
      <c r="M2305" s="0" t="s">
        <v>235</v>
      </c>
      <c r="N2305" s="0" t="s">
        <v>14346</v>
      </c>
      <c r="O2305" s="0" t="s">
        <v>237</v>
      </c>
      <c r="P2305" s="0" t="s">
        <v>11084</v>
      </c>
      <c r="Q2305" s="120" t="s">
        <v>200</v>
      </c>
      <c r="R2305" s="0" t="s">
        <v>16</v>
      </c>
      <c r="S2305" s="131" t="s">
        <v>201</v>
      </c>
      <c r="T2305" s="0" t="s">
        <v>198</v>
      </c>
      <c r="U2305" s="131" t="s">
        <v>285</v>
      </c>
      <c r="V2305" s="0" t="s">
        <v>1790</v>
      </c>
      <c r="W2305" s="110" t="s">
        <v>204</v>
      </c>
      <c r="X2305" s="130" t="n">
        <v>2008</v>
      </c>
      <c r="Y2305" s="111" t="s">
        <v>205</v>
      </c>
      <c r="Z2305" s="130" t="s">
        <v>757</v>
      </c>
      <c r="AA2305" s="122" t="s">
        <v>200</v>
      </c>
      <c r="AB2305" s="131" t="s">
        <v>8947</v>
      </c>
      <c r="AC2305" s="131" t="s">
        <v>3215</v>
      </c>
      <c r="AD2305" s="130" t="n">
        <v>2009</v>
      </c>
      <c r="AE2305" s="111" t="s">
        <v>222</v>
      </c>
      <c r="AI2305" s="111" t="s">
        <v>294</v>
      </c>
      <c r="AJ2305" s="111" t="s">
        <v>737</v>
      </c>
      <c r="AK2305" s="111" t="s">
        <v>2294</v>
      </c>
      <c r="AL2305" s="0" t="s">
        <v>200</v>
      </c>
      <c r="AM2305" s="111" t="n">
        <v>1995</v>
      </c>
      <c r="AN2305" s="111" t="s">
        <v>208</v>
      </c>
      <c r="AO2305" s="131"/>
      <c r="AQ2305" s="0" t="s">
        <v>200</v>
      </c>
      <c r="AR2305" s="0" t="s">
        <v>14347</v>
      </c>
      <c r="AS2305" s="0" t="s">
        <v>200</v>
      </c>
      <c r="AT2305" s="0" t="s">
        <v>14348</v>
      </c>
      <c r="AU2305" s="0" t="s">
        <v>332</v>
      </c>
      <c r="AV2305" s="0" t="s">
        <v>14349</v>
      </c>
      <c r="AW2305" s="0" t="s">
        <v>14350</v>
      </c>
      <c r="AZ2305" s="131" t="s">
        <v>14351</v>
      </c>
      <c r="BA2305" s="124" t="s">
        <v>200</v>
      </c>
      <c r="BB2305" s="0" t="s">
        <v>462</v>
      </c>
      <c r="BC2305" s="104" t="s">
        <v>14352</v>
      </c>
      <c r="BD2305" s="0" t="s">
        <v>14353</v>
      </c>
      <c r="BE2305" s="0" t="s">
        <v>14354</v>
      </c>
      <c r="BG2305" s="125" t="s">
        <v>200</v>
      </c>
      <c r="BH2305" s="0" t="s">
        <v>466</v>
      </c>
      <c r="BI2305" s="112" t="n">
        <v>662248908243</v>
      </c>
      <c r="BJ2305" s="126" t="s">
        <v>200</v>
      </c>
      <c r="BK2305" s="131" t="s">
        <v>215</v>
      </c>
      <c r="BL2305" s="112" t="n">
        <v>4</v>
      </c>
      <c r="BM2305" s="112" t="n">
        <v>4</v>
      </c>
      <c r="BN2305" s="112" t="n">
        <v>4</v>
      </c>
      <c r="BO2305" s="111" t="n">
        <v>80</v>
      </c>
      <c r="BP2305" s="125" t="s">
        <v>200</v>
      </c>
      <c r="BQ2305" s="127" t="s">
        <v>216</v>
      </c>
    </row>
    <row r="2306" customFormat="false" ht="13.8" hidden="false" customHeight="false" outlineLevel="0" collapsed="false">
      <c r="A2306" s="131" t="s">
        <v>14355</v>
      </c>
      <c r="B2306" s="0" t="s">
        <v>6851</v>
      </c>
      <c r="C2306" s="0" t="s">
        <v>965</v>
      </c>
      <c r="D2306" s="0" t="s">
        <v>193</v>
      </c>
      <c r="E2306" s="0" t="s">
        <v>194</v>
      </c>
      <c r="F2306" s="0" t="s">
        <v>195</v>
      </c>
      <c r="G2306" s="0" t="s">
        <v>196</v>
      </c>
      <c r="H2306" s="0" t="s">
        <v>197</v>
      </c>
      <c r="I2306" s="131"/>
      <c r="J2306" s="111" t="n">
        <v>1</v>
      </c>
      <c r="K2306" s="0" t="s">
        <v>8612</v>
      </c>
      <c r="L2306" s="0" t="s">
        <v>533</v>
      </c>
      <c r="M2306" s="0" t="s">
        <v>199</v>
      </c>
      <c r="O2306" s="0" t="s">
        <v>534</v>
      </c>
      <c r="Q2306" s="120" t="s">
        <v>200</v>
      </c>
      <c r="R2306" s="0" t="s">
        <v>16</v>
      </c>
      <c r="S2306" s="131" t="s">
        <v>201</v>
      </c>
      <c r="T2306" s="0" t="s">
        <v>198</v>
      </c>
      <c r="U2306" s="131" t="s">
        <v>285</v>
      </c>
      <c r="V2306" s="0" t="s">
        <v>1790</v>
      </c>
      <c r="W2306" s="110" t="s">
        <v>204</v>
      </c>
      <c r="X2306" s="130" t="n">
        <v>2007</v>
      </c>
      <c r="Y2306" s="130" t="s">
        <v>205</v>
      </c>
      <c r="Z2306" s="130" t="s">
        <v>198</v>
      </c>
      <c r="AA2306" s="122" t="s">
        <v>200</v>
      </c>
      <c r="AB2306" s="131" t="s">
        <v>4202</v>
      </c>
      <c r="AC2306" s="131" t="s">
        <v>459</v>
      </c>
      <c r="AD2306" s="130" t="s">
        <v>198</v>
      </c>
      <c r="AE2306" s="130" t="s">
        <v>222</v>
      </c>
      <c r="AF2306" s="130"/>
      <c r="AG2306" s="130"/>
      <c r="AH2306" s="130"/>
      <c r="AI2306" s="130" t="s">
        <v>207</v>
      </c>
      <c r="AJ2306" s="130"/>
      <c r="AK2306" s="111" t="str">
        <f aca="false">(AB2306)</f>
        <v>Wayforward</v>
      </c>
      <c r="AM2306" s="111" t="n">
        <f aca="false">X2306</f>
        <v>2007</v>
      </c>
      <c r="AN2306" s="111" t="s">
        <v>297</v>
      </c>
      <c r="AO2306" s="131"/>
      <c r="AS2306" s="0" t="s">
        <v>14356</v>
      </c>
      <c r="AV2306" s="0" t="s">
        <v>200</v>
      </c>
      <c r="AZ2306" s="131" t="s">
        <v>14357</v>
      </c>
      <c r="BA2306" s="124" t="s">
        <v>200</v>
      </c>
      <c r="BB2306" s="0" t="s">
        <v>248</v>
      </c>
      <c r="BC2306" s="104" t="s">
        <v>14358</v>
      </c>
      <c r="BE2306" s="0" t="s">
        <v>14359</v>
      </c>
      <c r="BG2306" s="125" t="s">
        <v>200</v>
      </c>
      <c r="BH2306" s="0" t="s">
        <v>466</v>
      </c>
      <c r="BI2306" s="112" t="n">
        <v>83717241287</v>
      </c>
      <c r="BJ2306" s="126" t="s">
        <v>200</v>
      </c>
      <c r="BK2306" s="131" t="s">
        <v>215</v>
      </c>
      <c r="BL2306" s="112" t="n">
        <v>4</v>
      </c>
      <c r="BM2306" s="112" t="n">
        <v>4</v>
      </c>
      <c r="BN2306" s="112" t="n">
        <v>4</v>
      </c>
      <c r="BO2306" s="111" t="n">
        <v>20</v>
      </c>
      <c r="BP2306" s="125" t="s">
        <v>200</v>
      </c>
      <c r="BQ2306" s="127" t="s">
        <v>216</v>
      </c>
    </row>
    <row r="2307" customFormat="false" ht="13.8" hidden="false" customHeight="false" outlineLevel="0" collapsed="false">
      <c r="A2307" s="0" t="s">
        <v>14360</v>
      </c>
      <c r="B2307" s="0" t="s">
        <v>6851</v>
      </c>
      <c r="C2307" s="131" t="s">
        <v>380</v>
      </c>
      <c r="D2307" s="131" t="s">
        <v>193</v>
      </c>
      <c r="E2307" s="0" t="s">
        <v>194</v>
      </c>
      <c r="F2307" s="0" t="s">
        <v>314</v>
      </c>
      <c r="G2307" s="0" t="s">
        <v>196</v>
      </c>
      <c r="H2307" s="0" t="s">
        <v>197</v>
      </c>
      <c r="I2307" s="131"/>
      <c r="J2307" s="111" t="n">
        <v>1</v>
      </c>
      <c r="K2307" s="0" t="s">
        <v>2825</v>
      </c>
      <c r="L2307" s="0" t="s">
        <v>392</v>
      </c>
      <c r="M2307" s="0" t="s">
        <v>199</v>
      </c>
      <c r="O2307" s="0" t="s">
        <v>200</v>
      </c>
      <c r="Q2307" s="120" t="s">
        <v>200</v>
      </c>
      <c r="R2307" s="0" t="s">
        <v>16</v>
      </c>
      <c r="S2307" s="131" t="s">
        <v>201</v>
      </c>
      <c r="T2307" s="0" t="s">
        <v>198</v>
      </c>
      <c r="U2307" s="131" t="s">
        <v>202</v>
      </c>
      <c r="V2307" s="0" t="s">
        <v>1790</v>
      </c>
      <c r="W2307" s="110" t="s">
        <v>204</v>
      </c>
      <c r="X2307" s="130" t="n">
        <v>2009</v>
      </c>
      <c r="Y2307" s="130"/>
      <c r="Z2307" s="130" t="s">
        <v>221</v>
      </c>
      <c r="AA2307" s="122" t="s">
        <v>200</v>
      </c>
      <c r="AB2307" s="131" t="s">
        <v>14361</v>
      </c>
      <c r="AC2307" s="131" t="s">
        <v>14362</v>
      </c>
      <c r="AD2307" s="130" t="n">
        <v>2009</v>
      </c>
      <c r="AE2307" s="130" t="s">
        <v>14363</v>
      </c>
      <c r="AF2307" s="130"/>
      <c r="AG2307" s="130"/>
      <c r="AH2307" s="130"/>
      <c r="AI2307" s="130" t="s">
        <v>207</v>
      </c>
      <c r="AJ2307" s="130"/>
      <c r="AK2307" s="111" t="str">
        <f aca="false">(AB2307)</f>
        <v>Fakt soft</v>
      </c>
      <c r="AM2307" s="111" t="n">
        <f aca="false">AD2307</f>
        <v>2009</v>
      </c>
      <c r="AN2307" s="130" t="s">
        <v>2009</v>
      </c>
      <c r="AO2307" s="131" t="s">
        <v>11029</v>
      </c>
      <c r="AP2307" s="0" t="s">
        <v>200</v>
      </c>
      <c r="AS2307" s="0" t="s">
        <v>5711</v>
      </c>
      <c r="AV2307" s="0" t="s">
        <v>200</v>
      </c>
      <c r="AZ2307" s="131" t="s">
        <v>14364</v>
      </c>
      <c r="BA2307" s="124" t="s">
        <v>200</v>
      </c>
      <c r="BB2307" s="0" t="s">
        <v>248</v>
      </c>
      <c r="BC2307" s="104" t="s">
        <v>14365</v>
      </c>
      <c r="BE2307" s="0" t="s">
        <v>1665</v>
      </c>
      <c r="BF2307" s="0" t="s">
        <v>14366</v>
      </c>
      <c r="BG2307" s="125" t="s">
        <v>200</v>
      </c>
      <c r="BH2307" s="0" t="s">
        <v>466</v>
      </c>
      <c r="BI2307" s="112" t="n">
        <v>4017244021117</v>
      </c>
      <c r="BJ2307" s="126" t="s">
        <v>200</v>
      </c>
      <c r="BK2307" s="131" t="s">
        <v>215</v>
      </c>
      <c r="BL2307" s="112" t="n">
        <v>4</v>
      </c>
      <c r="BM2307" s="112" t="n">
        <v>4</v>
      </c>
      <c r="BN2307" s="112" t="n">
        <v>4</v>
      </c>
      <c r="BO2307" s="111" t="n">
        <v>20</v>
      </c>
      <c r="BP2307" s="125" t="s">
        <v>200</v>
      </c>
      <c r="BQ2307" s="127" t="s">
        <v>216</v>
      </c>
    </row>
    <row r="2308" customFormat="false" ht="13.8" hidden="false" customHeight="false" outlineLevel="0" collapsed="false">
      <c r="A2308" s="0" t="s">
        <v>14367</v>
      </c>
      <c r="B2308" s="0" t="s">
        <v>6851</v>
      </c>
      <c r="C2308" s="131" t="s">
        <v>1489</v>
      </c>
      <c r="D2308" s="131" t="s">
        <v>1333</v>
      </c>
      <c r="E2308" s="0" t="s">
        <v>194</v>
      </c>
      <c r="F2308" s="0" t="s">
        <v>195</v>
      </c>
      <c r="G2308" s="0" t="s">
        <v>196</v>
      </c>
      <c r="H2308" s="131" t="s">
        <v>901</v>
      </c>
      <c r="I2308" s="131"/>
      <c r="J2308" s="130" t="n">
        <v>1</v>
      </c>
      <c r="K2308" s="131" t="s">
        <v>198</v>
      </c>
      <c r="L2308" s="0" t="s">
        <v>198</v>
      </c>
      <c r="M2308" s="0" t="s">
        <v>199</v>
      </c>
      <c r="O2308" s="0" t="s">
        <v>200</v>
      </c>
      <c r="Q2308" s="120" t="s">
        <v>200</v>
      </c>
      <c r="R2308" s="0" t="s">
        <v>16</v>
      </c>
      <c r="S2308" s="131" t="s">
        <v>201</v>
      </c>
      <c r="T2308" s="0" t="s">
        <v>198</v>
      </c>
      <c r="U2308" s="131" t="s">
        <v>285</v>
      </c>
      <c r="V2308" s="0" t="s">
        <v>1790</v>
      </c>
      <c r="W2308" s="110" t="s">
        <v>204</v>
      </c>
      <c r="X2308" s="130" t="n">
        <v>2007</v>
      </c>
      <c r="Y2308" s="130" t="s">
        <v>205</v>
      </c>
      <c r="Z2308" s="130" t="s">
        <v>198</v>
      </c>
      <c r="AA2308" s="122" t="s">
        <v>200</v>
      </c>
      <c r="AB2308" s="131" t="s">
        <v>14368</v>
      </c>
      <c r="AC2308" s="131" t="s">
        <v>14369</v>
      </c>
      <c r="AD2308" s="130" t="n">
        <v>2009</v>
      </c>
      <c r="AE2308" s="130" t="s">
        <v>222</v>
      </c>
      <c r="AF2308" s="130"/>
      <c r="AG2308" s="130"/>
      <c r="AH2308" s="130"/>
      <c r="AI2308" s="130" t="s">
        <v>207</v>
      </c>
      <c r="AJ2308" s="130"/>
      <c r="AK2308" s="111" t="str">
        <f aca="false">(AB2308)</f>
        <v>Renegade kid</v>
      </c>
      <c r="AM2308" s="111" t="n">
        <f aca="false">AD2308</f>
        <v>2009</v>
      </c>
      <c r="AN2308" s="130" t="s">
        <v>297</v>
      </c>
      <c r="AO2308" s="131" t="s">
        <v>9045</v>
      </c>
      <c r="AR2308" s="0" t="s">
        <v>1455</v>
      </c>
      <c r="AS2308" s="0" t="s">
        <v>200</v>
      </c>
      <c r="AU2308" s="0" t="s">
        <v>470</v>
      </c>
      <c r="AV2308" s="0" t="s">
        <v>200</v>
      </c>
      <c r="AZ2308" s="131" t="s">
        <v>14370</v>
      </c>
      <c r="BA2308" s="124" t="s">
        <v>200</v>
      </c>
      <c r="BB2308" s="0" t="s">
        <v>210</v>
      </c>
      <c r="BC2308" s="104" t="s">
        <v>5502</v>
      </c>
      <c r="BD2308" s="0" t="s">
        <v>14371</v>
      </c>
      <c r="BE2308" s="0" t="s">
        <v>14372</v>
      </c>
      <c r="BF2308" s="0" t="s">
        <v>9823</v>
      </c>
      <c r="BG2308" s="125" t="s">
        <v>200</v>
      </c>
      <c r="BH2308" s="0" t="s">
        <v>466</v>
      </c>
      <c r="BI2308" s="112" t="n">
        <v>899163001043</v>
      </c>
      <c r="BJ2308" s="126" t="s">
        <v>200</v>
      </c>
      <c r="BK2308" s="131" t="s">
        <v>215</v>
      </c>
      <c r="BL2308" s="112" t="n">
        <v>4</v>
      </c>
      <c r="BM2308" s="112" t="n">
        <v>4</v>
      </c>
      <c r="BN2308" s="112" t="n">
        <v>4</v>
      </c>
      <c r="BO2308" s="111" t="n">
        <v>20</v>
      </c>
      <c r="BP2308" s="125" t="s">
        <v>200</v>
      </c>
      <c r="BQ2308" s="127" t="s">
        <v>216</v>
      </c>
    </row>
    <row r="2309" customFormat="false" ht="13.8" hidden="false" customHeight="false" outlineLevel="0" collapsed="false">
      <c r="A2309" s="0" t="s">
        <v>14373</v>
      </c>
      <c r="B2309" s="0" t="s">
        <v>6851</v>
      </c>
      <c r="C2309" s="131" t="s">
        <v>1489</v>
      </c>
      <c r="D2309" s="131" t="s">
        <v>1333</v>
      </c>
      <c r="E2309" s="0" t="s">
        <v>194</v>
      </c>
      <c r="F2309" s="0" t="s">
        <v>195</v>
      </c>
      <c r="G2309" s="0" t="s">
        <v>196</v>
      </c>
      <c r="H2309" s="131" t="s">
        <v>901</v>
      </c>
      <c r="I2309" s="131"/>
      <c r="J2309" s="130" t="n">
        <v>1</v>
      </c>
      <c r="K2309" s="131" t="s">
        <v>198</v>
      </c>
      <c r="L2309" s="0" t="s">
        <v>198</v>
      </c>
      <c r="M2309" s="0" t="s">
        <v>199</v>
      </c>
      <c r="O2309" s="0" t="s">
        <v>200</v>
      </c>
      <c r="Q2309" s="120" t="s">
        <v>200</v>
      </c>
      <c r="R2309" s="0" t="s">
        <v>16</v>
      </c>
      <c r="S2309" s="131" t="s">
        <v>201</v>
      </c>
      <c r="T2309" s="0" t="s">
        <v>198</v>
      </c>
      <c r="U2309" s="131" t="s">
        <v>202</v>
      </c>
      <c r="V2309" s="0" t="s">
        <v>1790</v>
      </c>
      <c r="W2309" s="110" t="s">
        <v>204</v>
      </c>
      <c r="X2309" s="130" t="n">
        <v>2010</v>
      </c>
      <c r="Y2309" s="130"/>
      <c r="Z2309" s="130" t="s">
        <v>221</v>
      </c>
      <c r="AA2309" s="122" t="s">
        <v>200</v>
      </c>
      <c r="AB2309" s="131" t="s">
        <v>14368</v>
      </c>
      <c r="AC2309" s="131" t="s">
        <v>3921</v>
      </c>
      <c r="AD2309" s="130" t="n">
        <v>2010</v>
      </c>
      <c r="AE2309" s="130" t="s">
        <v>222</v>
      </c>
      <c r="AF2309" s="130"/>
      <c r="AG2309" s="130"/>
      <c r="AH2309" s="130"/>
      <c r="AI2309" s="130" t="s">
        <v>207</v>
      </c>
      <c r="AJ2309" s="130"/>
      <c r="AK2309" s="111" t="str">
        <f aca="false">(AB2309)</f>
        <v>Renegade kid</v>
      </c>
      <c r="AM2309" s="111" t="n">
        <f aca="false">AD2309</f>
        <v>2010</v>
      </c>
      <c r="AN2309" s="130" t="s">
        <v>297</v>
      </c>
      <c r="AO2309" s="131" t="s">
        <v>9045</v>
      </c>
      <c r="AR2309" s="0" t="s">
        <v>1455</v>
      </c>
      <c r="AS2309" s="0" t="s">
        <v>200</v>
      </c>
      <c r="AU2309" s="0" t="s">
        <v>470</v>
      </c>
      <c r="AV2309" s="0" t="s">
        <v>200</v>
      </c>
      <c r="AZ2309" s="131" t="s">
        <v>14374</v>
      </c>
      <c r="BA2309" s="124" t="s">
        <v>200</v>
      </c>
      <c r="BB2309" s="0" t="s">
        <v>210</v>
      </c>
      <c r="BC2309" s="104" t="s">
        <v>14375</v>
      </c>
      <c r="BD2309" s="0" t="s">
        <v>14376</v>
      </c>
      <c r="BE2309" s="0" t="s">
        <v>14377</v>
      </c>
      <c r="BG2309" s="125" t="s">
        <v>200</v>
      </c>
      <c r="BH2309" s="0" t="s">
        <v>466</v>
      </c>
      <c r="BI2309" s="112" t="n">
        <v>5060112743566</v>
      </c>
      <c r="BJ2309" s="126" t="s">
        <v>200</v>
      </c>
      <c r="BK2309" s="131" t="s">
        <v>215</v>
      </c>
      <c r="BL2309" s="112" t="n">
        <v>4</v>
      </c>
      <c r="BM2309" s="112" t="n">
        <v>4</v>
      </c>
      <c r="BN2309" s="112" t="n">
        <v>4</v>
      </c>
      <c r="BO2309" s="111" t="n">
        <v>20</v>
      </c>
      <c r="BP2309" s="125" t="s">
        <v>200</v>
      </c>
      <c r="BQ2309" s="127" t="s">
        <v>216</v>
      </c>
    </row>
    <row r="2310" customFormat="false" ht="13.8" hidden="false" customHeight="false" outlineLevel="0" collapsed="false">
      <c r="A2310" s="0" t="s">
        <v>14378</v>
      </c>
      <c r="B2310" s="0" t="s">
        <v>6851</v>
      </c>
      <c r="C2310" s="0" t="s">
        <v>818</v>
      </c>
      <c r="D2310" s="0" t="s">
        <v>1333</v>
      </c>
      <c r="E2310" s="0" t="s">
        <v>284</v>
      </c>
      <c r="F2310" s="0" t="s">
        <v>195</v>
      </c>
      <c r="G2310" s="0" t="s">
        <v>880</v>
      </c>
      <c r="H2310" s="0" t="s">
        <v>197</v>
      </c>
      <c r="I2310" s="131"/>
      <c r="J2310" s="111" t="n">
        <v>1</v>
      </c>
      <c r="K2310" s="0" t="s">
        <v>14379</v>
      </c>
      <c r="L2310" s="0" t="s">
        <v>456</v>
      </c>
      <c r="M2310" s="0" t="s">
        <v>199</v>
      </c>
      <c r="O2310" s="0" t="s">
        <v>200</v>
      </c>
      <c r="Q2310" s="120" t="s">
        <v>200</v>
      </c>
      <c r="R2310" s="0" t="s">
        <v>16</v>
      </c>
      <c r="S2310" s="131" t="s">
        <v>201</v>
      </c>
      <c r="T2310" s="0" t="s">
        <v>198</v>
      </c>
      <c r="U2310" s="131" t="s">
        <v>202</v>
      </c>
      <c r="V2310" s="0" t="s">
        <v>1790</v>
      </c>
      <c r="W2310" s="110" t="s">
        <v>204</v>
      </c>
      <c r="X2310" s="130" t="n">
        <v>2007</v>
      </c>
      <c r="Y2310" s="130" t="s">
        <v>498</v>
      </c>
      <c r="Z2310" s="130" t="s">
        <v>198</v>
      </c>
      <c r="AA2310" s="122" t="s">
        <v>200</v>
      </c>
      <c r="AB2310" s="131" t="s">
        <v>1016</v>
      </c>
      <c r="AC2310" s="131" t="s">
        <v>9448</v>
      </c>
      <c r="AD2310" s="130" t="n">
        <v>2007</v>
      </c>
      <c r="AE2310" s="111" t="s">
        <v>222</v>
      </c>
      <c r="AH2310" s="111" t="s">
        <v>914</v>
      </c>
      <c r="AI2310" s="111" t="s">
        <v>294</v>
      </c>
      <c r="AJ2310" s="111" t="s">
        <v>14380</v>
      </c>
      <c r="AK2310" s="111" t="s">
        <v>1016</v>
      </c>
      <c r="AM2310" s="111" t="n">
        <v>1997</v>
      </c>
      <c r="AN2310" s="111" t="s">
        <v>263</v>
      </c>
      <c r="AO2310" s="131" t="s">
        <v>200</v>
      </c>
      <c r="AP2310" s="0" t="s">
        <v>200</v>
      </c>
      <c r="AS2310" s="0" t="s">
        <v>9749</v>
      </c>
      <c r="AV2310" s="0" t="s">
        <v>1018</v>
      </c>
      <c r="AW2310" s="0" t="s">
        <v>1019</v>
      </c>
      <c r="AZ2310" s="131" t="s">
        <v>14381</v>
      </c>
      <c r="BA2310" s="124" t="s">
        <v>200</v>
      </c>
      <c r="BB2310" s="0" t="s">
        <v>210</v>
      </c>
      <c r="BC2310" s="104" t="s">
        <v>14382</v>
      </c>
      <c r="BD2310" s="0" t="s">
        <v>14383</v>
      </c>
      <c r="BE2310" s="0" t="s">
        <v>14384</v>
      </c>
      <c r="BF2310" s="0" t="s">
        <v>14385</v>
      </c>
      <c r="BG2310" s="125" t="s">
        <v>200</v>
      </c>
      <c r="BH2310" s="0" t="s">
        <v>466</v>
      </c>
      <c r="BI2310" s="112" t="n">
        <v>45496464325</v>
      </c>
      <c r="BJ2310" s="126" t="s">
        <v>200</v>
      </c>
      <c r="BK2310" s="131" t="s">
        <v>215</v>
      </c>
      <c r="BL2310" s="112" t="n">
        <v>4</v>
      </c>
      <c r="BM2310" s="112" t="n">
        <v>4</v>
      </c>
      <c r="BN2310" s="112" t="n">
        <v>4</v>
      </c>
      <c r="BO2310" s="111" t="n">
        <v>20</v>
      </c>
      <c r="BP2310" s="125" t="s">
        <v>200</v>
      </c>
      <c r="BQ2310" s="127" t="s">
        <v>216</v>
      </c>
    </row>
    <row r="2311" customFormat="false" ht="13.8" hidden="false" customHeight="false" outlineLevel="0" collapsed="false">
      <c r="A2311" s="0" t="s">
        <v>14386</v>
      </c>
      <c r="B2311" s="0" t="s">
        <v>6851</v>
      </c>
      <c r="C2311" s="0" t="s">
        <v>369</v>
      </c>
      <c r="D2311" s="0" t="s">
        <v>193</v>
      </c>
      <c r="E2311" s="0" t="s">
        <v>194</v>
      </c>
      <c r="F2311" s="0" t="s">
        <v>195</v>
      </c>
      <c r="G2311" s="0" t="s">
        <v>330</v>
      </c>
      <c r="H2311" s="0" t="s">
        <v>197</v>
      </c>
      <c r="I2311" s="131"/>
      <c r="J2311" s="111" t="n">
        <v>1</v>
      </c>
      <c r="K2311" s="0" t="s">
        <v>8612</v>
      </c>
      <c r="L2311" s="0" t="s">
        <v>392</v>
      </c>
      <c r="M2311" s="0" t="s">
        <v>274</v>
      </c>
      <c r="O2311" s="0" t="s">
        <v>200</v>
      </c>
      <c r="Q2311" s="120" t="s">
        <v>200</v>
      </c>
      <c r="R2311" s="0" t="s">
        <v>16</v>
      </c>
      <c r="S2311" s="131" t="s">
        <v>201</v>
      </c>
      <c r="T2311" s="0" t="s">
        <v>198</v>
      </c>
      <c r="U2311" s="131" t="s">
        <v>202</v>
      </c>
      <c r="V2311" s="0" t="s">
        <v>1790</v>
      </c>
      <c r="W2311" s="110" t="s">
        <v>204</v>
      </c>
      <c r="X2311" s="130" t="n">
        <v>2007</v>
      </c>
      <c r="Y2311" s="130"/>
      <c r="Z2311" s="130" t="s">
        <v>198</v>
      </c>
      <c r="AA2311" s="122" t="s">
        <v>200</v>
      </c>
      <c r="AB2311" s="131" t="s">
        <v>14387</v>
      </c>
      <c r="AC2311" s="131" t="s">
        <v>1902</v>
      </c>
      <c r="AD2311" s="130" t="n">
        <v>2007</v>
      </c>
      <c r="AE2311" s="130" t="s">
        <v>198</v>
      </c>
      <c r="AF2311" s="130"/>
      <c r="AG2311" s="130"/>
      <c r="AH2311" s="130"/>
      <c r="AI2311" s="130" t="s">
        <v>207</v>
      </c>
      <c r="AJ2311" s="130"/>
      <c r="AK2311" s="111" t="str">
        <f aca="false">(AB2311)</f>
        <v>Playfirst</v>
      </c>
      <c r="AM2311" s="111" t="n">
        <f aca="false">AD2311</f>
        <v>2007</v>
      </c>
      <c r="AN2311" s="130" t="s">
        <v>297</v>
      </c>
      <c r="AO2311" s="131" t="s">
        <v>9045</v>
      </c>
      <c r="AS2311" s="0" t="s">
        <v>200</v>
      </c>
      <c r="AV2311" s="0" t="s">
        <v>200</v>
      </c>
      <c r="AZ2311" s="131" t="s">
        <v>14388</v>
      </c>
      <c r="BA2311" s="124" t="s">
        <v>200</v>
      </c>
      <c r="BB2311" s="0" t="s">
        <v>248</v>
      </c>
      <c r="BC2311" s="104" t="s">
        <v>14389</v>
      </c>
      <c r="BE2311" s="0" t="s">
        <v>14390</v>
      </c>
      <c r="BF2311" s="0" t="s">
        <v>14391</v>
      </c>
      <c r="BG2311" s="125" t="s">
        <v>200</v>
      </c>
      <c r="BH2311" s="0" t="s">
        <v>466</v>
      </c>
      <c r="BI2311" s="112" t="n">
        <v>5021290030039</v>
      </c>
      <c r="BJ2311" s="126" t="s">
        <v>200</v>
      </c>
      <c r="BK2311" s="131" t="s">
        <v>215</v>
      </c>
      <c r="BL2311" s="112" t="n">
        <v>4</v>
      </c>
      <c r="BM2311" s="112" t="n">
        <v>4</v>
      </c>
      <c r="BN2311" s="112" t="n">
        <v>4</v>
      </c>
      <c r="BO2311" s="111" t="n">
        <v>20</v>
      </c>
      <c r="BP2311" s="125" t="s">
        <v>200</v>
      </c>
      <c r="BQ2311" s="127" t="s">
        <v>216</v>
      </c>
    </row>
    <row r="2312" customFormat="false" ht="13.8" hidden="false" customHeight="false" outlineLevel="0" collapsed="false">
      <c r="A2312" s="0" t="s">
        <v>14392</v>
      </c>
      <c r="B2312" s="0" t="s">
        <v>6851</v>
      </c>
      <c r="C2312" s="131" t="s">
        <v>234</v>
      </c>
      <c r="D2312" s="131" t="s">
        <v>193</v>
      </c>
      <c r="E2312" s="0" t="s">
        <v>194</v>
      </c>
      <c r="F2312" s="0" t="s">
        <v>195</v>
      </c>
      <c r="G2312" s="0" t="s">
        <v>196</v>
      </c>
      <c r="H2312" s="0" t="s">
        <v>197</v>
      </c>
      <c r="I2312" s="131"/>
      <c r="J2312" s="111" t="n">
        <v>1</v>
      </c>
      <c r="K2312" s="0" t="s">
        <v>14393</v>
      </c>
      <c r="L2312" s="0" t="s">
        <v>392</v>
      </c>
      <c r="M2312" s="0" t="s">
        <v>199</v>
      </c>
      <c r="O2312" s="0" t="s">
        <v>200</v>
      </c>
      <c r="Q2312" s="120" t="s">
        <v>200</v>
      </c>
      <c r="R2312" s="0" t="s">
        <v>16</v>
      </c>
      <c r="S2312" s="131" t="s">
        <v>201</v>
      </c>
      <c r="T2312" s="0" t="s">
        <v>198</v>
      </c>
      <c r="U2312" s="131" t="s">
        <v>202</v>
      </c>
      <c r="V2312" s="0" t="s">
        <v>1790</v>
      </c>
      <c r="W2312" s="110" t="s">
        <v>204</v>
      </c>
      <c r="X2312" s="130" t="n">
        <v>2007</v>
      </c>
      <c r="Y2312" s="130" t="s">
        <v>498</v>
      </c>
      <c r="Z2312" s="130" t="s">
        <v>198</v>
      </c>
      <c r="AA2312" s="122" t="s">
        <v>200</v>
      </c>
      <c r="AB2312" s="131" t="s">
        <v>10519</v>
      </c>
      <c r="AC2312" s="131" t="s">
        <v>9448</v>
      </c>
      <c r="AD2312" s="130" t="n">
        <v>2007</v>
      </c>
      <c r="AE2312" s="130" t="s">
        <v>222</v>
      </c>
      <c r="AF2312" s="130"/>
      <c r="AG2312" s="130"/>
      <c r="AH2312" s="130"/>
      <c r="AI2312" s="130" t="s">
        <v>207</v>
      </c>
      <c r="AJ2312" s="130"/>
      <c r="AK2312" s="111" t="str">
        <f aca="false">(AB2312)</f>
        <v>Paon</v>
      </c>
      <c r="AM2312" s="111" t="n">
        <f aca="false">AD2312</f>
        <v>2007</v>
      </c>
      <c r="AN2312" s="130" t="s">
        <v>208</v>
      </c>
      <c r="AO2312" s="131" t="s">
        <v>200</v>
      </c>
      <c r="AP2312" s="0" t="s">
        <v>200</v>
      </c>
      <c r="AS2312" s="0" t="s">
        <v>9749</v>
      </c>
      <c r="AV2312" s="0" t="s">
        <v>200</v>
      </c>
      <c r="AZ2312" s="131" t="s">
        <v>14394</v>
      </c>
      <c r="BA2312" s="124" t="s">
        <v>200</v>
      </c>
      <c r="BB2312" s="0" t="s">
        <v>210</v>
      </c>
      <c r="BC2312" s="104" t="s">
        <v>14395</v>
      </c>
      <c r="BD2312" s="0" t="s">
        <v>14396</v>
      </c>
      <c r="BE2312" s="0" t="s">
        <v>14397</v>
      </c>
      <c r="BG2312" s="125" t="s">
        <v>200</v>
      </c>
      <c r="BH2312" s="0" t="s">
        <v>466</v>
      </c>
      <c r="BI2312" s="112" t="n">
        <v>45496465490</v>
      </c>
      <c r="BJ2312" s="126" t="s">
        <v>200</v>
      </c>
      <c r="BK2312" s="131" t="s">
        <v>215</v>
      </c>
      <c r="BL2312" s="112" t="n">
        <v>4</v>
      </c>
      <c r="BM2312" s="112" t="n">
        <v>4</v>
      </c>
      <c r="BN2312" s="112" t="n">
        <v>4</v>
      </c>
      <c r="BO2312" s="111" t="n">
        <v>20</v>
      </c>
      <c r="BP2312" s="125" t="s">
        <v>200</v>
      </c>
      <c r="BQ2312" s="127" t="s">
        <v>216</v>
      </c>
    </row>
    <row r="2313" customFormat="false" ht="13.8" hidden="false" customHeight="false" outlineLevel="0" collapsed="false">
      <c r="A2313" s="0" t="s">
        <v>14398</v>
      </c>
      <c r="B2313" s="0" t="s">
        <v>6851</v>
      </c>
      <c r="C2313" s="0" t="s">
        <v>490</v>
      </c>
      <c r="D2313" s="0" t="s">
        <v>1333</v>
      </c>
      <c r="E2313" s="0" t="s">
        <v>194</v>
      </c>
      <c r="F2313" s="0" t="s">
        <v>195</v>
      </c>
      <c r="G2313" s="0" t="s">
        <v>196</v>
      </c>
      <c r="H2313" s="0" t="s">
        <v>197</v>
      </c>
      <c r="I2313" s="131"/>
      <c r="J2313" s="111" t="n">
        <v>1</v>
      </c>
      <c r="K2313" s="0" t="s">
        <v>8612</v>
      </c>
      <c r="L2313" s="0" t="s">
        <v>14099</v>
      </c>
      <c r="M2313" s="0" t="s">
        <v>199</v>
      </c>
      <c r="O2313" s="132" t="s">
        <v>200</v>
      </c>
      <c r="Q2313" s="120" t="s">
        <v>200</v>
      </c>
      <c r="R2313" s="0" t="s">
        <v>16</v>
      </c>
      <c r="S2313" s="131" t="s">
        <v>201</v>
      </c>
      <c r="T2313" s="0" t="s">
        <v>198</v>
      </c>
      <c r="U2313" s="131" t="s">
        <v>202</v>
      </c>
      <c r="V2313" s="0" t="s">
        <v>1790</v>
      </c>
      <c r="W2313" s="110" t="s">
        <v>204</v>
      </c>
      <c r="X2313" s="130" t="n">
        <v>2008</v>
      </c>
      <c r="Y2313" s="130"/>
      <c r="Z2313" s="130" t="s">
        <v>757</v>
      </c>
      <c r="AA2313" s="122" t="s">
        <v>200</v>
      </c>
      <c r="AB2313" s="131" t="s">
        <v>3307</v>
      </c>
      <c r="AC2313" s="131" t="s">
        <v>4644</v>
      </c>
      <c r="AD2313" s="130" t="n">
        <v>2008</v>
      </c>
      <c r="AE2313" s="130" t="s">
        <v>222</v>
      </c>
      <c r="AF2313" s="130"/>
      <c r="AG2313" s="130"/>
      <c r="AH2313" s="130"/>
      <c r="AI2313" s="130" t="s">
        <v>207</v>
      </c>
      <c r="AJ2313" s="130"/>
      <c r="AK2313" s="111" t="str">
        <f aca="false">(AB2313)</f>
        <v>Game republic</v>
      </c>
      <c r="AL2313" s="0" t="s">
        <v>200</v>
      </c>
      <c r="AM2313" s="111" t="n">
        <f aca="false">AD2313</f>
        <v>2008</v>
      </c>
      <c r="AN2313" s="130" t="s">
        <v>208</v>
      </c>
      <c r="AO2313" s="131" t="s">
        <v>9045</v>
      </c>
      <c r="AP2313" s="0" t="s">
        <v>610</v>
      </c>
      <c r="AQ2313" s="0" t="s">
        <v>200</v>
      </c>
      <c r="AR2313" s="0" t="s">
        <v>200</v>
      </c>
      <c r="AS2313" s="0" t="s">
        <v>9420</v>
      </c>
      <c r="AT2313" s="0" t="s">
        <v>226</v>
      </c>
      <c r="AU2313" s="0" t="s">
        <v>200</v>
      </c>
      <c r="AV2313" s="0" t="s">
        <v>612</v>
      </c>
      <c r="AZ2313" s="131" t="s">
        <v>14399</v>
      </c>
      <c r="BA2313" s="124" t="s">
        <v>200</v>
      </c>
      <c r="BB2313" s="0" t="s">
        <v>248</v>
      </c>
      <c r="BC2313" s="104" t="s">
        <v>14400</v>
      </c>
      <c r="BD2313" s="0" t="s">
        <v>14401</v>
      </c>
      <c r="BE2313" s="0" t="s">
        <v>14402</v>
      </c>
      <c r="BF2313" s="0" t="s">
        <v>14403</v>
      </c>
      <c r="BG2313" s="125" t="s">
        <v>200</v>
      </c>
      <c r="BH2313" s="0" t="s">
        <v>466</v>
      </c>
      <c r="BI2313" s="112" t="n">
        <v>3700577000393</v>
      </c>
      <c r="BJ2313" s="126" t="s">
        <v>200</v>
      </c>
      <c r="BK2313" s="131" t="s">
        <v>215</v>
      </c>
      <c r="BL2313" s="112" t="n">
        <v>4</v>
      </c>
      <c r="BM2313" s="112" t="n">
        <v>4</v>
      </c>
      <c r="BN2313" s="112" t="n">
        <v>4</v>
      </c>
      <c r="BO2313" s="111" t="n">
        <v>20</v>
      </c>
      <c r="BP2313" s="125" t="s">
        <v>200</v>
      </c>
      <c r="BQ2313" s="127" t="s">
        <v>216</v>
      </c>
    </row>
    <row r="2314" customFormat="false" ht="13.8" hidden="false" customHeight="false" outlineLevel="0" collapsed="false">
      <c r="A2314" s="0" t="s">
        <v>14404</v>
      </c>
      <c r="B2314" s="0" t="s">
        <v>6851</v>
      </c>
      <c r="C2314" s="0" t="s">
        <v>490</v>
      </c>
      <c r="D2314" s="0" t="s">
        <v>1333</v>
      </c>
      <c r="E2314" s="0" t="s">
        <v>194</v>
      </c>
      <c r="F2314" s="0" t="s">
        <v>195</v>
      </c>
      <c r="G2314" s="0" t="s">
        <v>196</v>
      </c>
      <c r="H2314" s="0" t="s">
        <v>197</v>
      </c>
      <c r="I2314" s="131"/>
      <c r="J2314" s="111" t="n">
        <v>1</v>
      </c>
      <c r="K2314" s="0" t="s">
        <v>8612</v>
      </c>
      <c r="L2314" s="0" t="s">
        <v>533</v>
      </c>
      <c r="M2314" s="0" t="s">
        <v>199</v>
      </c>
      <c r="O2314" s="0" t="s">
        <v>200</v>
      </c>
      <c r="Q2314" s="120" t="s">
        <v>200</v>
      </c>
      <c r="R2314" s="0" t="s">
        <v>16</v>
      </c>
      <c r="S2314" s="131" t="s">
        <v>201</v>
      </c>
      <c r="T2314" s="0" t="s">
        <v>198</v>
      </c>
      <c r="U2314" s="131" t="s">
        <v>202</v>
      </c>
      <c r="V2314" s="0" t="s">
        <v>1790</v>
      </c>
      <c r="W2314" s="110" t="s">
        <v>204</v>
      </c>
      <c r="X2314" s="130" t="n">
        <v>2010</v>
      </c>
      <c r="Y2314" s="130"/>
      <c r="Z2314" s="130" t="s">
        <v>757</v>
      </c>
      <c r="AA2314" s="122" t="s">
        <v>200</v>
      </c>
      <c r="AB2314" s="131" t="s">
        <v>3307</v>
      </c>
      <c r="AC2314" s="131" t="s">
        <v>4644</v>
      </c>
      <c r="AD2314" s="130" t="n">
        <v>2010</v>
      </c>
      <c r="AE2314" s="130" t="s">
        <v>222</v>
      </c>
      <c r="AF2314" s="130"/>
      <c r="AG2314" s="130"/>
      <c r="AH2314" s="130"/>
      <c r="AI2314" s="130" t="s">
        <v>207</v>
      </c>
      <c r="AJ2314" s="130"/>
      <c r="AK2314" s="111" t="str">
        <f aca="false">(AB2314)</f>
        <v>Game republic</v>
      </c>
      <c r="AL2314" s="0" t="s">
        <v>200</v>
      </c>
      <c r="AM2314" s="111" t="n">
        <f aca="false">AD2314</f>
        <v>2010</v>
      </c>
      <c r="AN2314" s="130" t="s">
        <v>208</v>
      </c>
      <c r="AO2314" s="131" t="s">
        <v>9045</v>
      </c>
      <c r="AP2314" s="0" t="s">
        <v>610</v>
      </c>
      <c r="AQ2314" s="0" t="s">
        <v>200</v>
      </c>
      <c r="AR2314" s="0" t="s">
        <v>200</v>
      </c>
      <c r="AS2314" s="0" t="s">
        <v>9420</v>
      </c>
      <c r="AT2314" s="0" t="s">
        <v>226</v>
      </c>
      <c r="AV2314" s="0" t="s">
        <v>612</v>
      </c>
      <c r="AZ2314" s="131" t="s">
        <v>14405</v>
      </c>
      <c r="BA2314" s="124" t="s">
        <v>200</v>
      </c>
      <c r="BB2314" s="0" t="s">
        <v>248</v>
      </c>
      <c r="BC2314" s="104" t="s">
        <v>14406</v>
      </c>
      <c r="BD2314" s="0" t="s">
        <v>14407</v>
      </c>
      <c r="BE2314" s="0" t="s">
        <v>14408</v>
      </c>
      <c r="BF2314" s="0" t="s">
        <v>14409</v>
      </c>
      <c r="BG2314" s="125" t="s">
        <v>200</v>
      </c>
      <c r="BH2314" s="0" t="s">
        <v>466</v>
      </c>
      <c r="BI2314" s="112" t="n">
        <v>3296580806331</v>
      </c>
      <c r="BJ2314" s="126" t="s">
        <v>200</v>
      </c>
      <c r="BK2314" s="131" t="s">
        <v>215</v>
      </c>
      <c r="BL2314" s="112" t="n">
        <v>4</v>
      </c>
      <c r="BM2314" s="112" t="n">
        <v>4</v>
      </c>
      <c r="BN2314" s="112" t="n">
        <v>4</v>
      </c>
      <c r="BO2314" s="111" t="n">
        <v>20</v>
      </c>
      <c r="BP2314" s="125" t="s">
        <v>200</v>
      </c>
      <c r="BQ2314" s="127" t="s">
        <v>216</v>
      </c>
    </row>
    <row r="2315" customFormat="false" ht="13.8" hidden="false" customHeight="false" outlineLevel="0" collapsed="false">
      <c r="A2315" s="0" t="s">
        <v>14410</v>
      </c>
      <c r="B2315" s="0" t="s">
        <v>6851</v>
      </c>
      <c r="C2315" s="131" t="s">
        <v>605</v>
      </c>
      <c r="D2315" s="131" t="s">
        <v>1460</v>
      </c>
      <c r="E2315" s="0" t="s">
        <v>194</v>
      </c>
      <c r="F2315" s="0" t="s">
        <v>606</v>
      </c>
      <c r="G2315" s="0" t="s">
        <v>391</v>
      </c>
      <c r="H2315" s="0" t="s">
        <v>197</v>
      </c>
      <c r="I2315" s="131"/>
      <c r="J2315" s="111" t="n">
        <v>1</v>
      </c>
      <c r="K2315" s="0" t="s">
        <v>8612</v>
      </c>
      <c r="L2315" s="0" t="s">
        <v>392</v>
      </c>
      <c r="M2315" s="0" t="s">
        <v>199</v>
      </c>
      <c r="O2315" s="0" t="s">
        <v>200</v>
      </c>
      <c r="Q2315" s="120" t="s">
        <v>200</v>
      </c>
      <c r="R2315" s="0" t="s">
        <v>16</v>
      </c>
      <c r="S2315" s="131" t="s">
        <v>201</v>
      </c>
      <c r="T2315" s="0" t="s">
        <v>198</v>
      </c>
      <c r="U2315" s="131" t="s">
        <v>202</v>
      </c>
      <c r="V2315" s="0" t="s">
        <v>1790</v>
      </c>
      <c r="W2315" s="110" t="s">
        <v>204</v>
      </c>
      <c r="X2315" s="130" t="n">
        <v>2006</v>
      </c>
      <c r="Y2315" s="130"/>
      <c r="Z2315" s="130" t="s">
        <v>198</v>
      </c>
      <c r="AA2315" s="122" t="s">
        <v>200</v>
      </c>
      <c r="AB2315" s="131" t="s">
        <v>3397</v>
      </c>
      <c r="AC2315" s="131" t="s">
        <v>4644</v>
      </c>
      <c r="AD2315" s="130" t="n">
        <v>2006</v>
      </c>
      <c r="AE2315" s="130" t="s">
        <v>222</v>
      </c>
      <c r="AF2315" s="130"/>
      <c r="AG2315" s="130"/>
      <c r="AH2315" s="130"/>
      <c r="AI2315" s="130" t="s">
        <v>207</v>
      </c>
      <c r="AJ2315" s="130"/>
      <c r="AK2315" s="111" t="str">
        <f aca="false">(AB2315)</f>
        <v>Arc system works</v>
      </c>
      <c r="AL2315" s="0" t="s">
        <v>200</v>
      </c>
      <c r="AM2315" s="111" t="n">
        <f aca="false">AD2315</f>
        <v>2006</v>
      </c>
      <c r="AN2315" s="130" t="s">
        <v>208</v>
      </c>
      <c r="AO2315" s="131" t="s">
        <v>609</v>
      </c>
      <c r="AP2315" s="0" t="s">
        <v>610</v>
      </c>
      <c r="AQ2315" s="0" t="s">
        <v>200</v>
      </c>
      <c r="AR2315" s="0" t="s">
        <v>200</v>
      </c>
      <c r="AS2315" s="0" t="s">
        <v>611</v>
      </c>
      <c r="AT2315" s="104" t="s">
        <v>433</v>
      </c>
      <c r="AU2315" s="0" t="s">
        <v>200</v>
      </c>
      <c r="AV2315" s="0" t="s">
        <v>612</v>
      </c>
      <c r="AZ2315" s="131" t="s">
        <v>14411</v>
      </c>
      <c r="BA2315" s="124" t="s">
        <v>200</v>
      </c>
      <c r="BB2315" s="0" t="s">
        <v>210</v>
      </c>
      <c r="BC2315" s="104" t="s">
        <v>14412</v>
      </c>
      <c r="BE2315" s="0" t="s">
        <v>14413</v>
      </c>
      <c r="BF2315" s="0" t="s">
        <v>14414</v>
      </c>
      <c r="BG2315" s="125" t="s">
        <v>200</v>
      </c>
      <c r="BH2315" s="0" t="s">
        <v>466</v>
      </c>
      <c r="BI2315" s="112" t="n">
        <v>3296580802524</v>
      </c>
      <c r="BJ2315" s="126" t="s">
        <v>200</v>
      </c>
      <c r="BK2315" s="131" t="s">
        <v>215</v>
      </c>
      <c r="BL2315" s="112" t="n">
        <v>4</v>
      </c>
      <c r="BM2315" s="112" t="n">
        <v>4</v>
      </c>
      <c r="BN2315" s="112" t="n">
        <v>4</v>
      </c>
      <c r="BO2315" s="111" t="n">
        <v>20</v>
      </c>
      <c r="BP2315" s="125" t="s">
        <v>200</v>
      </c>
      <c r="BQ2315" s="127" t="s">
        <v>216</v>
      </c>
    </row>
    <row r="2316" customFormat="false" ht="13.8" hidden="false" customHeight="false" outlineLevel="0" collapsed="false">
      <c r="A2316" s="0" t="s">
        <v>14415</v>
      </c>
      <c r="B2316" s="0" t="s">
        <v>6851</v>
      </c>
      <c r="C2316" s="0" t="s">
        <v>928</v>
      </c>
      <c r="D2316" s="0" t="s">
        <v>1869</v>
      </c>
      <c r="E2316" s="0" t="s">
        <v>194</v>
      </c>
      <c r="F2316" s="0" t="s">
        <v>195</v>
      </c>
      <c r="G2316" s="0" t="s">
        <v>330</v>
      </c>
      <c r="H2316" s="0" t="s">
        <v>197</v>
      </c>
      <c r="I2316" s="131"/>
      <c r="J2316" s="111" t="n">
        <v>1</v>
      </c>
      <c r="K2316" s="0" t="s">
        <v>2825</v>
      </c>
      <c r="L2316" s="0" t="s">
        <v>392</v>
      </c>
      <c r="M2316" s="0" t="s">
        <v>274</v>
      </c>
      <c r="O2316" s="0" t="s">
        <v>596</v>
      </c>
      <c r="Q2316" s="120" t="s">
        <v>200</v>
      </c>
      <c r="R2316" s="0" t="s">
        <v>16</v>
      </c>
      <c r="S2316" s="131" t="s">
        <v>201</v>
      </c>
      <c r="T2316" s="0" t="s">
        <v>198</v>
      </c>
      <c r="U2316" s="131" t="s">
        <v>285</v>
      </c>
      <c r="V2316" s="0" t="s">
        <v>1790</v>
      </c>
      <c r="W2316" s="110" t="s">
        <v>204</v>
      </c>
      <c r="X2316" s="130" t="n">
        <v>2007</v>
      </c>
      <c r="Y2316" s="111" t="s">
        <v>205</v>
      </c>
      <c r="Z2316" s="130" t="s">
        <v>757</v>
      </c>
      <c r="AA2316" s="122" t="s">
        <v>200</v>
      </c>
      <c r="AB2316" s="131" t="s">
        <v>8947</v>
      </c>
      <c r="AC2316" s="131" t="s">
        <v>3215</v>
      </c>
      <c r="AD2316" s="130" t="n">
        <v>2008</v>
      </c>
      <c r="AE2316" s="130" t="s">
        <v>222</v>
      </c>
      <c r="AF2316" s="130"/>
      <c r="AG2316" s="130"/>
      <c r="AH2316" s="130" t="s">
        <v>799</v>
      </c>
      <c r="AI2316" s="130" t="s">
        <v>207</v>
      </c>
      <c r="AJ2316" s="130"/>
      <c r="AK2316" s="111" t="str">
        <f aca="false">(AB2316)</f>
        <v>Tose</v>
      </c>
      <c r="AM2316" s="111" t="n">
        <f aca="false">AD2316</f>
        <v>2008</v>
      </c>
      <c r="AN2316" s="130" t="s">
        <v>208</v>
      </c>
      <c r="AO2316" s="131"/>
      <c r="AS2316" s="0" t="s">
        <v>3218</v>
      </c>
      <c r="AT2316" s="0" t="s">
        <v>4594</v>
      </c>
      <c r="AU2316" s="0" t="s">
        <v>332</v>
      </c>
      <c r="AV2316" s="0" t="s">
        <v>3220</v>
      </c>
      <c r="AW2316" s="0" t="s">
        <v>3221</v>
      </c>
      <c r="AZ2316" s="131" t="s">
        <v>14416</v>
      </c>
      <c r="BA2316" s="124" t="s">
        <v>200</v>
      </c>
      <c r="BB2316" s="0" t="s">
        <v>248</v>
      </c>
      <c r="BC2316" s="104" t="s">
        <v>14417</v>
      </c>
      <c r="BD2316" s="0" t="s">
        <v>14418</v>
      </c>
      <c r="BE2316" s="0" t="s">
        <v>14419</v>
      </c>
      <c r="BF2316" s="0" t="s">
        <v>200</v>
      </c>
      <c r="BG2316" s="125" t="s">
        <v>200</v>
      </c>
      <c r="BH2316" s="0" t="s">
        <v>466</v>
      </c>
      <c r="BI2316" s="112" t="n">
        <v>662248907123</v>
      </c>
      <c r="BJ2316" s="126" t="s">
        <v>200</v>
      </c>
      <c r="BK2316" s="131" t="s">
        <v>215</v>
      </c>
      <c r="BL2316" s="112" t="n">
        <v>4</v>
      </c>
      <c r="BM2316" s="112" t="n">
        <v>4</v>
      </c>
      <c r="BN2316" s="112" t="n">
        <v>4</v>
      </c>
      <c r="BO2316" s="111" t="n">
        <v>20</v>
      </c>
      <c r="BP2316" s="125" t="s">
        <v>200</v>
      </c>
      <c r="BQ2316" s="127" t="s">
        <v>216</v>
      </c>
    </row>
    <row r="2317" customFormat="false" ht="13.8" hidden="false" customHeight="false" outlineLevel="0" collapsed="false">
      <c r="A2317" s="0" t="s">
        <v>14420</v>
      </c>
      <c r="B2317" s="0" t="s">
        <v>6851</v>
      </c>
      <c r="C2317" s="0" t="s">
        <v>928</v>
      </c>
      <c r="D2317" s="0" t="s">
        <v>1460</v>
      </c>
      <c r="E2317" s="0" t="s">
        <v>194</v>
      </c>
      <c r="F2317" s="0" t="s">
        <v>399</v>
      </c>
      <c r="G2317" s="0" t="s">
        <v>330</v>
      </c>
      <c r="H2317" s="0" t="s">
        <v>219</v>
      </c>
      <c r="I2317" s="131"/>
      <c r="J2317" s="111" t="n">
        <v>1</v>
      </c>
      <c r="K2317" s="0" t="s">
        <v>8612</v>
      </c>
      <c r="L2317" s="0" t="s">
        <v>14099</v>
      </c>
      <c r="M2317" s="0" t="s">
        <v>274</v>
      </c>
      <c r="O2317" s="0" t="s">
        <v>200</v>
      </c>
      <c r="P2317" s="132"/>
      <c r="Q2317" s="120" t="s">
        <v>200</v>
      </c>
      <c r="R2317" s="0" t="s">
        <v>16</v>
      </c>
      <c r="S2317" s="131" t="s">
        <v>201</v>
      </c>
      <c r="T2317" s="0" t="s">
        <v>198</v>
      </c>
      <c r="U2317" s="131" t="s">
        <v>202</v>
      </c>
      <c r="V2317" s="0" t="s">
        <v>1790</v>
      </c>
      <c r="W2317" s="110" t="s">
        <v>204</v>
      </c>
      <c r="X2317" s="130" t="n">
        <v>2008</v>
      </c>
      <c r="Y2317" s="130"/>
      <c r="Z2317" s="130" t="s">
        <v>757</v>
      </c>
      <c r="AA2317" s="122" t="s">
        <v>200</v>
      </c>
      <c r="AB2317" s="131" t="s">
        <v>14421</v>
      </c>
      <c r="AC2317" s="131" t="s">
        <v>3215</v>
      </c>
      <c r="AD2317" s="130" t="n">
        <v>2008</v>
      </c>
      <c r="AE2317" s="111" t="s">
        <v>222</v>
      </c>
      <c r="AI2317" s="130" t="s">
        <v>1313</v>
      </c>
      <c r="AJ2317" s="111" t="s">
        <v>3493</v>
      </c>
      <c r="AK2317" s="111" t="s">
        <v>1572</v>
      </c>
      <c r="AM2317" s="111" t="n">
        <v>1990</v>
      </c>
      <c r="AN2317" s="111" t="s">
        <v>208</v>
      </c>
      <c r="AO2317" s="131"/>
      <c r="AS2317" s="0" t="s">
        <v>3218</v>
      </c>
      <c r="AU2317" s="0" t="s">
        <v>332</v>
      </c>
      <c r="AV2317" s="0" t="s">
        <v>3220</v>
      </c>
      <c r="AW2317" s="0" t="s">
        <v>3221</v>
      </c>
      <c r="AZ2317" s="131" t="s">
        <v>14422</v>
      </c>
      <c r="BA2317" s="124" t="s">
        <v>200</v>
      </c>
      <c r="BB2317" s="0" t="s">
        <v>248</v>
      </c>
      <c r="BC2317" s="104" t="s">
        <v>14423</v>
      </c>
      <c r="BD2317" s="0" t="s">
        <v>14424</v>
      </c>
      <c r="BE2317" s="0" t="s">
        <v>7080</v>
      </c>
      <c r="BF2317" s="0" t="s">
        <v>14425</v>
      </c>
      <c r="BG2317" s="125" t="s">
        <v>200</v>
      </c>
      <c r="BH2317" s="0" t="s">
        <v>466</v>
      </c>
      <c r="BI2317" s="112" t="n">
        <v>5060121821187</v>
      </c>
      <c r="BJ2317" s="126" t="s">
        <v>200</v>
      </c>
      <c r="BK2317" s="131" t="s">
        <v>215</v>
      </c>
      <c r="BL2317" s="112" t="n">
        <v>4</v>
      </c>
      <c r="BM2317" s="112" t="n">
        <v>4</v>
      </c>
      <c r="BN2317" s="112" t="n">
        <v>4</v>
      </c>
      <c r="BO2317" s="111" t="n">
        <v>20</v>
      </c>
      <c r="BP2317" s="125" t="s">
        <v>200</v>
      </c>
      <c r="BQ2317" s="127" t="s">
        <v>216</v>
      </c>
    </row>
    <row r="2318" customFormat="false" ht="13.8" hidden="false" customHeight="false" outlineLevel="0" collapsed="false">
      <c r="A2318" s="0" t="s">
        <v>14426</v>
      </c>
      <c r="B2318" s="0" t="s">
        <v>6851</v>
      </c>
      <c r="C2318" s="0" t="s">
        <v>928</v>
      </c>
      <c r="D2318" s="0" t="s">
        <v>1460</v>
      </c>
      <c r="E2318" s="0" t="s">
        <v>284</v>
      </c>
      <c r="F2318" s="0" t="s">
        <v>7120</v>
      </c>
      <c r="G2318" s="0" t="s">
        <v>330</v>
      </c>
      <c r="H2318" s="0" t="s">
        <v>219</v>
      </c>
      <c r="I2318" s="131"/>
      <c r="J2318" s="111" t="n">
        <v>1</v>
      </c>
      <c r="K2318" s="0" t="s">
        <v>8612</v>
      </c>
      <c r="L2318" s="0" t="s">
        <v>14099</v>
      </c>
      <c r="M2318" s="0" t="s">
        <v>274</v>
      </c>
      <c r="O2318" s="0" t="s">
        <v>200</v>
      </c>
      <c r="Q2318" s="120" t="s">
        <v>200</v>
      </c>
      <c r="R2318" s="0" t="s">
        <v>16</v>
      </c>
      <c r="S2318" s="131" t="s">
        <v>201</v>
      </c>
      <c r="T2318" s="0" t="s">
        <v>198</v>
      </c>
      <c r="U2318" s="131" t="s">
        <v>202</v>
      </c>
      <c r="V2318" s="0" t="s">
        <v>1790</v>
      </c>
      <c r="W2318" s="110" t="s">
        <v>204</v>
      </c>
      <c r="X2318" s="130" t="n">
        <v>2009</v>
      </c>
      <c r="Y2318" s="130"/>
      <c r="Z2318" s="130" t="s">
        <v>757</v>
      </c>
      <c r="AA2318" s="122" t="s">
        <v>200</v>
      </c>
      <c r="AB2318" s="131" t="s">
        <v>14421</v>
      </c>
      <c r="AC2318" s="131" t="s">
        <v>3215</v>
      </c>
      <c r="AD2318" s="130" t="n">
        <v>2009</v>
      </c>
      <c r="AE2318" s="111" t="s">
        <v>222</v>
      </c>
      <c r="AH2318" s="111" t="s">
        <v>799</v>
      </c>
      <c r="AI2318" s="130" t="s">
        <v>1313</v>
      </c>
      <c r="AJ2318" s="111" t="s">
        <v>737</v>
      </c>
      <c r="AK2318" s="111" t="s">
        <v>1572</v>
      </c>
      <c r="AM2318" s="111" t="n">
        <v>1992</v>
      </c>
      <c r="AN2318" s="111" t="s">
        <v>208</v>
      </c>
      <c r="AO2318" s="131"/>
      <c r="AS2318" s="0" t="s">
        <v>3218</v>
      </c>
      <c r="AU2318" s="0" t="s">
        <v>332</v>
      </c>
      <c r="AV2318" s="0" t="s">
        <v>3220</v>
      </c>
      <c r="AW2318" s="0" t="s">
        <v>3221</v>
      </c>
      <c r="AZ2318" s="131" t="s">
        <v>14422</v>
      </c>
      <c r="BA2318" s="124" t="s">
        <v>200</v>
      </c>
      <c r="BB2318" s="0" t="s">
        <v>248</v>
      </c>
      <c r="BC2318" s="104" t="s">
        <v>14427</v>
      </c>
      <c r="BD2318" s="0" t="s">
        <v>14424</v>
      </c>
      <c r="BE2318" s="0" t="s">
        <v>7080</v>
      </c>
      <c r="BF2318" s="0" t="s">
        <v>14425</v>
      </c>
      <c r="BG2318" s="125" t="s">
        <v>200</v>
      </c>
      <c r="BH2318" s="0" t="s">
        <v>466</v>
      </c>
      <c r="BI2318" s="112" t="n">
        <v>5060121821255</v>
      </c>
      <c r="BJ2318" s="126" t="s">
        <v>200</v>
      </c>
      <c r="BK2318" s="131" t="s">
        <v>215</v>
      </c>
      <c r="BL2318" s="112" t="n">
        <v>4</v>
      </c>
      <c r="BM2318" s="112" t="n">
        <v>4</v>
      </c>
      <c r="BN2318" s="112" t="n">
        <v>4</v>
      </c>
      <c r="BO2318" s="111" t="n">
        <v>20</v>
      </c>
      <c r="BP2318" s="125" t="s">
        <v>200</v>
      </c>
      <c r="BQ2318" s="127" t="s">
        <v>216</v>
      </c>
    </row>
    <row r="2319" customFormat="false" ht="13.8" hidden="false" customHeight="false" outlineLevel="0" collapsed="false">
      <c r="A2319" s="0" t="s">
        <v>14428</v>
      </c>
      <c r="B2319" s="0" t="s">
        <v>6851</v>
      </c>
      <c r="C2319" s="0" t="s">
        <v>928</v>
      </c>
      <c r="D2319" s="0" t="s">
        <v>1460</v>
      </c>
      <c r="E2319" s="0" t="s">
        <v>194</v>
      </c>
      <c r="F2319" s="0" t="s">
        <v>195</v>
      </c>
      <c r="G2319" s="0" t="s">
        <v>330</v>
      </c>
      <c r="H2319" s="0" t="s">
        <v>219</v>
      </c>
      <c r="I2319" s="131"/>
      <c r="J2319" s="111" t="n">
        <v>1</v>
      </c>
      <c r="K2319" s="0" t="s">
        <v>8612</v>
      </c>
      <c r="L2319" s="0" t="s">
        <v>14099</v>
      </c>
      <c r="M2319" s="0" t="s">
        <v>199</v>
      </c>
      <c r="O2319" s="0" t="s">
        <v>200</v>
      </c>
      <c r="Q2319" s="120" t="s">
        <v>200</v>
      </c>
      <c r="R2319" s="0" t="s">
        <v>16</v>
      </c>
      <c r="S2319" s="131" t="s">
        <v>201</v>
      </c>
      <c r="T2319" s="0" t="s">
        <v>198</v>
      </c>
      <c r="U2319" s="131" t="s">
        <v>285</v>
      </c>
      <c r="V2319" s="0" t="s">
        <v>1790</v>
      </c>
      <c r="W2319" s="110" t="s">
        <v>204</v>
      </c>
      <c r="X2319" s="130" t="n">
        <v>2011</v>
      </c>
      <c r="Y2319" s="111" t="s">
        <v>205</v>
      </c>
      <c r="Z2319" s="130" t="s">
        <v>757</v>
      </c>
      <c r="AA2319" s="122" t="s">
        <v>200</v>
      </c>
      <c r="AB2319" s="131" t="s">
        <v>14421</v>
      </c>
      <c r="AC2319" s="131" t="s">
        <v>3215</v>
      </c>
      <c r="AD2319" s="130" t="n">
        <v>2011</v>
      </c>
      <c r="AE2319" s="111" t="s">
        <v>222</v>
      </c>
      <c r="AH2319" s="111" t="s">
        <v>799</v>
      </c>
      <c r="AI2319" s="130" t="s">
        <v>1313</v>
      </c>
      <c r="AJ2319" s="111" t="s">
        <v>737</v>
      </c>
      <c r="AK2319" s="111" t="s">
        <v>1572</v>
      </c>
      <c r="AM2319" s="111" t="n">
        <v>1995</v>
      </c>
      <c r="AN2319" s="111" t="s">
        <v>208</v>
      </c>
      <c r="AO2319" s="131"/>
      <c r="AS2319" s="0" t="s">
        <v>3218</v>
      </c>
      <c r="AU2319" s="0" t="s">
        <v>332</v>
      </c>
      <c r="AV2319" s="0" t="s">
        <v>3220</v>
      </c>
      <c r="AW2319" s="0" t="s">
        <v>3221</v>
      </c>
      <c r="AZ2319" s="131" t="s">
        <v>14422</v>
      </c>
      <c r="BA2319" s="124" t="s">
        <v>200</v>
      </c>
      <c r="BB2319" s="0" t="s">
        <v>248</v>
      </c>
      <c r="BC2319" s="104" t="s">
        <v>14429</v>
      </c>
      <c r="BD2319" s="0" t="s">
        <v>14424</v>
      </c>
      <c r="BE2319" s="0" t="s">
        <v>7080</v>
      </c>
      <c r="BF2319" s="0" t="s">
        <v>14425</v>
      </c>
      <c r="BG2319" s="125" t="s">
        <v>200</v>
      </c>
      <c r="BH2319" s="0" t="s">
        <v>466</v>
      </c>
      <c r="BI2319" s="112" t="n">
        <v>45496741259</v>
      </c>
      <c r="BJ2319" s="126" t="s">
        <v>200</v>
      </c>
      <c r="BK2319" s="131" t="s">
        <v>215</v>
      </c>
      <c r="BL2319" s="112" t="n">
        <v>4</v>
      </c>
      <c r="BM2319" s="112" t="n">
        <v>4</v>
      </c>
      <c r="BN2319" s="112" t="n">
        <v>4</v>
      </c>
      <c r="BO2319" s="111" t="n">
        <v>20</v>
      </c>
      <c r="BP2319" s="125" t="s">
        <v>200</v>
      </c>
      <c r="BQ2319" s="127" t="s">
        <v>216</v>
      </c>
    </row>
    <row r="2320" customFormat="false" ht="13.8" hidden="false" customHeight="false" outlineLevel="0" collapsed="false">
      <c r="A2320" s="0" t="s">
        <v>14430</v>
      </c>
      <c r="B2320" s="0" t="s">
        <v>6851</v>
      </c>
      <c r="C2320" s="0" t="s">
        <v>928</v>
      </c>
      <c r="D2320" s="0" t="s">
        <v>1869</v>
      </c>
      <c r="E2320" s="0" t="s">
        <v>194</v>
      </c>
      <c r="F2320" s="0" t="s">
        <v>195</v>
      </c>
      <c r="G2320" s="0" t="s">
        <v>330</v>
      </c>
      <c r="H2320" s="0" t="s">
        <v>219</v>
      </c>
      <c r="I2320" s="131"/>
      <c r="J2320" s="111" t="n">
        <v>1</v>
      </c>
      <c r="K2320" s="0" t="s">
        <v>2825</v>
      </c>
      <c r="L2320" s="0" t="s">
        <v>533</v>
      </c>
      <c r="M2320" s="0" t="s">
        <v>199</v>
      </c>
      <c r="O2320" s="0" t="s">
        <v>200</v>
      </c>
      <c r="Q2320" s="120" t="s">
        <v>200</v>
      </c>
      <c r="R2320" s="0" t="s">
        <v>16</v>
      </c>
      <c r="S2320" s="131" t="s">
        <v>201</v>
      </c>
      <c r="T2320" s="0" t="s">
        <v>198</v>
      </c>
      <c r="U2320" s="131" t="s">
        <v>202</v>
      </c>
      <c r="V2320" s="0" t="s">
        <v>1790</v>
      </c>
      <c r="W2320" s="110" t="s">
        <v>204</v>
      </c>
      <c r="X2320" s="130" t="n">
        <v>2010</v>
      </c>
      <c r="Y2320" s="130"/>
      <c r="Z2320" s="130" t="s">
        <v>757</v>
      </c>
      <c r="AA2320" s="122" t="s">
        <v>200</v>
      </c>
      <c r="AB2320" s="131" t="s">
        <v>3186</v>
      </c>
      <c r="AC2320" s="131" t="s">
        <v>3215</v>
      </c>
      <c r="AD2320" s="130" t="n">
        <v>2010</v>
      </c>
      <c r="AE2320" s="130" t="s">
        <v>222</v>
      </c>
      <c r="AF2320" s="130"/>
      <c r="AG2320" s="111" t="s">
        <v>241</v>
      </c>
      <c r="AH2320" s="111" t="s">
        <v>2530</v>
      </c>
      <c r="AI2320" s="130" t="s">
        <v>207</v>
      </c>
      <c r="AJ2320" s="130"/>
      <c r="AK2320" s="111" t="str">
        <f aca="false">(AB2320)</f>
        <v>Level-5</v>
      </c>
      <c r="AM2320" s="111" t="n">
        <f aca="false">AD2320</f>
        <v>2010</v>
      </c>
      <c r="AN2320" s="130" t="s">
        <v>208</v>
      </c>
      <c r="AO2320" s="131"/>
      <c r="AS2320" s="0" t="s">
        <v>3218</v>
      </c>
      <c r="AU2320" s="0" t="s">
        <v>332</v>
      </c>
      <c r="AV2320" s="0" t="s">
        <v>3220</v>
      </c>
      <c r="AW2320" s="0" t="s">
        <v>3221</v>
      </c>
      <c r="AZ2320" s="131" t="s">
        <v>14431</v>
      </c>
      <c r="BA2320" s="124" t="s">
        <v>200</v>
      </c>
      <c r="BB2320" s="0" t="s">
        <v>248</v>
      </c>
      <c r="BC2320" s="0" t="s">
        <v>14432</v>
      </c>
      <c r="BE2320" s="0" t="s">
        <v>14433</v>
      </c>
      <c r="BF2320" s="0" t="s">
        <v>14434</v>
      </c>
      <c r="BG2320" s="125" t="s">
        <v>200</v>
      </c>
      <c r="BH2320" s="0" t="s">
        <v>466</v>
      </c>
      <c r="BI2320" s="112" t="n">
        <v>45496470074</v>
      </c>
      <c r="BJ2320" s="126" t="s">
        <v>200</v>
      </c>
      <c r="BK2320" s="131" t="s">
        <v>215</v>
      </c>
      <c r="BL2320" s="112" t="n">
        <v>4</v>
      </c>
      <c r="BM2320" s="112" t="n">
        <v>4</v>
      </c>
      <c r="BN2320" s="112" t="n">
        <v>4</v>
      </c>
      <c r="BO2320" s="111" t="n">
        <v>20</v>
      </c>
      <c r="BP2320" s="125" t="s">
        <v>200</v>
      </c>
      <c r="BQ2320" s="127" t="s">
        <v>216</v>
      </c>
    </row>
    <row r="2321" customFormat="false" ht="13.8" hidden="false" customHeight="false" outlineLevel="0" collapsed="false">
      <c r="A2321" s="0" t="s">
        <v>14435</v>
      </c>
      <c r="B2321" s="0" t="s">
        <v>6851</v>
      </c>
      <c r="C2321" s="131" t="s">
        <v>3767</v>
      </c>
      <c r="D2321" s="131" t="s">
        <v>193</v>
      </c>
      <c r="E2321" s="0" t="s">
        <v>10921</v>
      </c>
      <c r="F2321" s="0" t="s">
        <v>314</v>
      </c>
      <c r="G2321" s="0" t="s">
        <v>196</v>
      </c>
      <c r="H2321" s="0" t="s">
        <v>838</v>
      </c>
      <c r="I2321" s="0" t="s">
        <v>839</v>
      </c>
      <c r="J2321" s="130" t="n">
        <v>1</v>
      </c>
      <c r="K2321" s="131" t="s">
        <v>198</v>
      </c>
      <c r="L2321" s="0" t="s">
        <v>198</v>
      </c>
      <c r="M2321" s="0" t="s">
        <v>199</v>
      </c>
      <c r="O2321" s="0" t="s">
        <v>200</v>
      </c>
      <c r="Q2321" s="120" t="s">
        <v>200</v>
      </c>
      <c r="R2321" s="0" t="s">
        <v>16</v>
      </c>
      <c r="S2321" s="131" t="s">
        <v>201</v>
      </c>
      <c r="T2321" s="0" t="s">
        <v>198</v>
      </c>
      <c r="U2321" s="131" t="s">
        <v>202</v>
      </c>
      <c r="V2321" s="0" t="s">
        <v>1790</v>
      </c>
      <c r="W2321" s="110" t="s">
        <v>204</v>
      </c>
      <c r="X2321" s="130" t="n">
        <v>2005</v>
      </c>
      <c r="Y2321" s="130"/>
      <c r="Z2321" s="130" t="s">
        <v>198</v>
      </c>
      <c r="AA2321" s="122" t="s">
        <v>200</v>
      </c>
      <c r="AB2321" s="131" t="s">
        <v>9448</v>
      </c>
      <c r="AC2321" s="131" t="s">
        <v>9448</v>
      </c>
      <c r="AD2321" s="130" t="n">
        <v>2005</v>
      </c>
      <c r="AE2321" s="130" t="s">
        <v>222</v>
      </c>
      <c r="AF2321" s="130"/>
      <c r="AG2321" s="130"/>
      <c r="AH2321" s="130"/>
      <c r="AI2321" s="130" t="s">
        <v>207</v>
      </c>
      <c r="AJ2321" s="130"/>
      <c r="AK2321" s="111" t="str">
        <f aca="false">(AB2321)</f>
        <v>Nintendo</v>
      </c>
      <c r="AM2321" s="111" t="n">
        <f aca="false">AD2321</f>
        <v>2005</v>
      </c>
      <c r="AN2321" s="130" t="s">
        <v>208</v>
      </c>
      <c r="AO2321" s="131" t="s">
        <v>9045</v>
      </c>
      <c r="AS2321" s="0" t="s">
        <v>200</v>
      </c>
      <c r="AT2321" s="0" t="s">
        <v>381</v>
      </c>
      <c r="AV2321" s="0" t="s">
        <v>200</v>
      </c>
      <c r="AZ2321" s="131" t="s">
        <v>14436</v>
      </c>
      <c r="BA2321" s="124" t="s">
        <v>200</v>
      </c>
      <c r="BB2321" s="0" t="s">
        <v>248</v>
      </c>
      <c r="BC2321" s="0" t="s">
        <v>14437</v>
      </c>
      <c r="BD2321" s="0" t="s">
        <v>14438</v>
      </c>
      <c r="BE2321" s="0" t="s">
        <v>14439</v>
      </c>
      <c r="BF2321" s="0" t="s">
        <v>14440</v>
      </c>
      <c r="BG2321" s="125" t="s">
        <v>200</v>
      </c>
      <c r="BH2321" s="0" t="s">
        <v>466</v>
      </c>
      <c r="BI2321" s="112" t="n">
        <v>45496462611</v>
      </c>
      <c r="BJ2321" s="126" t="s">
        <v>200</v>
      </c>
      <c r="BK2321" s="131" t="s">
        <v>215</v>
      </c>
      <c r="BL2321" s="112" t="n">
        <v>4</v>
      </c>
      <c r="BM2321" s="112" t="n">
        <v>4</v>
      </c>
      <c r="BN2321" s="112" t="n">
        <v>4</v>
      </c>
      <c r="BO2321" s="111" t="n">
        <v>20</v>
      </c>
      <c r="BP2321" s="125" t="s">
        <v>200</v>
      </c>
      <c r="BQ2321" s="127" t="s">
        <v>216</v>
      </c>
    </row>
    <row r="2322" customFormat="false" ht="13.8" hidden="false" customHeight="false" outlineLevel="0" collapsed="false">
      <c r="A2322" s="0" t="s">
        <v>14441</v>
      </c>
      <c r="B2322" s="0" t="s">
        <v>6851</v>
      </c>
      <c r="C2322" s="131" t="s">
        <v>3767</v>
      </c>
      <c r="D2322" s="131" t="s">
        <v>8875</v>
      </c>
      <c r="E2322" s="0" t="s">
        <v>284</v>
      </c>
      <c r="F2322" s="0" t="s">
        <v>195</v>
      </c>
      <c r="G2322" s="0" t="s">
        <v>362</v>
      </c>
      <c r="H2322" s="0" t="s">
        <v>197</v>
      </c>
      <c r="I2322" s="131"/>
      <c r="J2322" s="111" t="n">
        <v>1</v>
      </c>
      <c r="K2322" s="0" t="s">
        <v>14442</v>
      </c>
      <c r="L2322" s="0" t="s">
        <v>392</v>
      </c>
      <c r="M2322" s="0" t="s">
        <v>235</v>
      </c>
      <c r="N2322" s="0" t="s">
        <v>14443</v>
      </c>
      <c r="O2322" s="0" t="s">
        <v>237</v>
      </c>
      <c r="P2322" s="0" t="s">
        <v>238</v>
      </c>
      <c r="Q2322" s="120" t="s">
        <v>200</v>
      </c>
      <c r="R2322" s="0" t="s">
        <v>16</v>
      </c>
      <c r="S2322" s="131" t="s">
        <v>201</v>
      </c>
      <c r="T2322" s="0" t="s">
        <v>198</v>
      </c>
      <c r="U2322" s="131" t="s">
        <v>285</v>
      </c>
      <c r="V2322" s="0" t="s">
        <v>1790</v>
      </c>
      <c r="W2322" s="110" t="s">
        <v>204</v>
      </c>
      <c r="X2322" s="130" t="n">
        <v>2006</v>
      </c>
      <c r="Y2322" s="111" t="s">
        <v>200</v>
      </c>
      <c r="Z2322" s="130" t="s">
        <v>198</v>
      </c>
      <c r="AA2322" s="122" t="s">
        <v>200</v>
      </c>
      <c r="AB2322" s="131" t="s">
        <v>14444</v>
      </c>
      <c r="AC2322" s="131" t="s">
        <v>9448</v>
      </c>
      <c r="AD2322" s="130" t="n">
        <v>2007</v>
      </c>
      <c r="AE2322" s="130" t="s">
        <v>222</v>
      </c>
      <c r="AF2322" s="130"/>
      <c r="AG2322" s="130"/>
      <c r="AH2322" s="130"/>
      <c r="AI2322" s="130" t="s">
        <v>207</v>
      </c>
      <c r="AJ2322" s="130"/>
      <c r="AK2322" s="111" t="str">
        <f aca="false">(AB2322)</f>
        <v>Inis</v>
      </c>
      <c r="AM2322" s="111" t="n">
        <f aca="false">AD2322</f>
        <v>2007</v>
      </c>
      <c r="AN2322" s="130" t="s">
        <v>208</v>
      </c>
      <c r="AO2322" s="131" t="s">
        <v>9045</v>
      </c>
      <c r="AP2322" s="0" t="s">
        <v>200</v>
      </c>
      <c r="AS2322" s="0" t="s">
        <v>14445</v>
      </c>
      <c r="AT2322" s="0" t="s">
        <v>381</v>
      </c>
      <c r="AU2322" s="0" t="s">
        <v>227</v>
      </c>
      <c r="AV2322" s="0" t="s">
        <v>200</v>
      </c>
      <c r="AZ2322" s="131" t="s">
        <v>14446</v>
      </c>
      <c r="BA2322" s="124" t="s">
        <v>200</v>
      </c>
      <c r="BB2322" s="0" t="s">
        <v>248</v>
      </c>
      <c r="BC2322" s="0" t="s">
        <v>14447</v>
      </c>
      <c r="BD2322" s="0" t="s">
        <v>14448</v>
      </c>
      <c r="BE2322" s="0" t="s">
        <v>14449</v>
      </c>
      <c r="BF2322" s="0" t="s">
        <v>200</v>
      </c>
      <c r="BG2322" s="125" t="s">
        <v>200</v>
      </c>
      <c r="BH2322" s="0" t="s">
        <v>466</v>
      </c>
      <c r="BI2322" s="112" t="n">
        <v>45496737955</v>
      </c>
      <c r="BJ2322" s="126" t="s">
        <v>200</v>
      </c>
      <c r="BK2322" s="131" t="s">
        <v>215</v>
      </c>
      <c r="BL2322" s="112" t="n">
        <v>4</v>
      </c>
      <c r="BM2322" s="112" t="n">
        <v>4</v>
      </c>
      <c r="BN2322" s="112" t="n">
        <v>4</v>
      </c>
      <c r="BO2322" s="111" t="n">
        <v>20</v>
      </c>
      <c r="BP2322" s="125" t="s">
        <v>200</v>
      </c>
      <c r="BQ2322" s="127" t="s">
        <v>216</v>
      </c>
    </row>
    <row r="2323" customFormat="false" ht="13.8" hidden="false" customHeight="false" outlineLevel="0" collapsed="false">
      <c r="A2323" s="0" t="s">
        <v>14450</v>
      </c>
      <c r="B2323" s="0" t="s">
        <v>6851</v>
      </c>
      <c r="C2323" s="131" t="s">
        <v>380</v>
      </c>
      <c r="D2323" s="131" t="s">
        <v>193</v>
      </c>
      <c r="E2323" s="0" t="s">
        <v>194</v>
      </c>
      <c r="F2323" s="0" t="s">
        <v>195</v>
      </c>
      <c r="G2323" s="0" t="s">
        <v>196</v>
      </c>
      <c r="H2323" s="0" t="s">
        <v>197</v>
      </c>
      <c r="I2323" s="131"/>
      <c r="J2323" s="130" t="n">
        <v>1</v>
      </c>
      <c r="K2323" s="131" t="s">
        <v>198</v>
      </c>
      <c r="L2323" s="0" t="s">
        <v>198</v>
      </c>
      <c r="M2323" s="0" t="s">
        <v>220</v>
      </c>
      <c r="O2323" s="0" t="s">
        <v>200</v>
      </c>
      <c r="Q2323" s="120" t="s">
        <v>200</v>
      </c>
      <c r="R2323" s="0" t="s">
        <v>16</v>
      </c>
      <c r="S2323" s="131" t="s">
        <v>201</v>
      </c>
      <c r="T2323" s="0" t="s">
        <v>198</v>
      </c>
      <c r="U2323" s="131" t="s">
        <v>285</v>
      </c>
      <c r="V2323" s="0" t="s">
        <v>1790</v>
      </c>
      <c r="W2323" s="110" t="s">
        <v>204</v>
      </c>
      <c r="X2323" s="130" t="n">
        <v>2006</v>
      </c>
      <c r="Y2323" s="111" t="s">
        <v>205</v>
      </c>
      <c r="Z2323" s="111" t="s">
        <v>221</v>
      </c>
      <c r="AA2323" s="122" t="s">
        <v>200</v>
      </c>
      <c r="AB2323" s="131" t="s">
        <v>7011</v>
      </c>
      <c r="AC2323" s="131" t="s">
        <v>363</v>
      </c>
      <c r="AD2323" s="130" t="n">
        <v>2006</v>
      </c>
      <c r="AE2323" s="130" t="s">
        <v>198</v>
      </c>
      <c r="AF2323" s="130"/>
      <c r="AG2323" s="130"/>
      <c r="AH2323" s="130"/>
      <c r="AI2323" s="130" t="s">
        <v>207</v>
      </c>
      <c r="AJ2323" s="130"/>
      <c r="AK2323" s="111" t="str">
        <f aca="false">(AB2323)</f>
        <v>Moss</v>
      </c>
      <c r="AM2323" s="111" t="n">
        <f aca="false">AD2323</f>
        <v>2006</v>
      </c>
      <c r="AN2323" s="130" t="s">
        <v>208</v>
      </c>
      <c r="AO2323" s="131"/>
      <c r="AS2323" s="0" t="s">
        <v>200</v>
      </c>
      <c r="AT2323" s="0" t="s">
        <v>298</v>
      </c>
      <c r="AV2323" s="0" t="s">
        <v>200</v>
      </c>
      <c r="AZ2323" s="131" t="s">
        <v>14451</v>
      </c>
      <c r="BA2323" s="124" t="s">
        <v>200</v>
      </c>
      <c r="BB2323" s="0" t="s">
        <v>210</v>
      </c>
      <c r="BC2323" s="0" t="s">
        <v>14452</v>
      </c>
      <c r="BD2323" s="0" t="s">
        <v>14453</v>
      </c>
      <c r="BE2323" s="0" t="s">
        <v>14454</v>
      </c>
      <c r="BG2323" s="125" t="s">
        <v>200</v>
      </c>
      <c r="BH2323" s="0" t="s">
        <v>466</v>
      </c>
      <c r="BI2323" s="112" t="n">
        <v>662248908175</v>
      </c>
      <c r="BJ2323" s="126" t="s">
        <v>200</v>
      </c>
      <c r="BK2323" s="131" t="s">
        <v>215</v>
      </c>
      <c r="BL2323" s="112" t="n">
        <v>4</v>
      </c>
      <c r="BM2323" s="112" t="n">
        <v>4</v>
      </c>
      <c r="BN2323" s="112" t="n">
        <v>4</v>
      </c>
      <c r="BO2323" s="111" t="n">
        <v>20</v>
      </c>
      <c r="BP2323" s="125" t="s">
        <v>200</v>
      </c>
      <c r="BQ2323" s="127" t="s">
        <v>216</v>
      </c>
    </row>
    <row r="2324" customFormat="false" ht="13.8" hidden="false" customHeight="false" outlineLevel="0" collapsed="false">
      <c r="A2324" s="0" t="s">
        <v>14455</v>
      </c>
      <c r="B2324" s="0" t="s">
        <v>6851</v>
      </c>
      <c r="C2324" s="0" t="s">
        <v>369</v>
      </c>
      <c r="D2324" s="0" t="s">
        <v>193</v>
      </c>
      <c r="E2324" s="0" t="s">
        <v>194</v>
      </c>
      <c r="F2324" s="0" t="s">
        <v>195</v>
      </c>
      <c r="G2324" s="0" t="s">
        <v>330</v>
      </c>
      <c r="H2324" s="0" t="s">
        <v>197</v>
      </c>
      <c r="I2324" s="131"/>
      <c r="J2324" s="130" t="n">
        <v>1</v>
      </c>
      <c r="K2324" s="131" t="s">
        <v>198</v>
      </c>
      <c r="L2324" s="0" t="s">
        <v>198</v>
      </c>
      <c r="M2324" s="0" t="s">
        <v>199</v>
      </c>
      <c r="O2324" s="0" t="s">
        <v>200</v>
      </c>
      <c r="Q2324" s="120" t="s">
        <v>200</v>
      </c>
      <c r="R2324" s="0" t="s">
        <v>16</v>
      </c>
      <c r="S2324" s="131" t="s">
        <v>201</v>
      </c>
      <c r="T2324" s="0" t="s">
        <v>198</v>
      </c>
      <c r="U2324" s="131" t="s">
        <v>202</v>
      </c>
      <c r="V2324" s="0" t="s">
        <v>1790</v>
      </c>
      <c r="W2324" s="110" t="s">
        <v>204</v>
      </c>
      <c r="X2324" s="130" t="n">
        <v>2009</v>
      </c>
      <c r="Y2324" s="130"/>
      <c r="Z2324" s="130" t="s">
        <v>198</v>
      </c>
      <c r="AA2324" s="122" t="s">
        <v>200</v>
      </c>
      <c r="AB2324" s="131" t="s">
        <v>14456</v>
      </c>
      <c r="AC2324" s="131" t="s">
        <v>14457</v>
      </c>
      <c r="AD2324" s="130" t="n">
        <v>2009</v>
      </c>
      <c r="AE2324" s="130" t="s">
        <v>222</v>
      </c>
      <c r="AF2324" s="130"/>
      <c r="AG2324" s="130"/>
      <c r="AH2324" s="130"/>
      <c r="AI2324" s="130" t="s">
        <v>207</v>
      </c>
      <c r="AJ2324" s="130"/>
      <c r="AK2324" s="111" t="str">
        <f aca="false">(AB2324)</f>
        <v>Dorasu</v>
      </c>
      <c r="AM2324" s="111" t="n">
        <f aca="false">AD2324</f>
        <v>2009</v>
      </c>
      <c r="AN2324" s="130" t="s">
        <v>208</v>
      </c>
      <c r="AO2324" s="131" t="s">
        <v>9045</v>
      </c>
      <c r="AS2324" s="0" t="s">
        <v>200</v>
      </c>
      <c r="AV2324" s="0" t="s">
        <v>200</v>
      </c>
      <c r="AZ2324" s="131" t="s">
        <v>14458</v>
      </c>
      <c r="BA2324" s="124" t="s">
        <v>200</v>
      </c>
      <c r="BB2324" s="0" t="s">
        <v>248</v>
      </c>
      <c r="BC2324" s="0" t="s">
        <v>14459</v>
      </c>
      <c r="BD2324" s="0" t="s">
        <v>14460</v>
      </c>
      <c r="BE2324" s="0" t="s">
        <v>3898</v>
      </c>
      <c r="BF2324" s="0" t="s">
        <v>14461</v>
      </c>
      <c r="BG2324" s="125" t="s">
        <v>200</v>
      </c>
      <c r="BH2324" s="0" t="s">
        <v>466</v>
      </c>
      <c r="BI2324" s="112" t="n">
        <v>3760137146756</v>
      </c>
      <c r="BJ2324" s="126" t="s">
        <v>200</v>
      </c>
      <c r="BK2324" s="131" t="s">
        <v>215</v>
      </c>
      <c r="BL2324" s="112" t="n">
        <v>4</v>
      </c>
      <c r="BM2324" s="112" t="n">
        <v>4</v>
      </c>
      <c r="BN2324" s="112" t="n">
        <v>4</v>
      </c>
      <c r="BO2324" s="111" t="n">
        <v>20</v>
      </c>
      <c r="BP2324" s="125" t="s">
        <v>200</v>
      </c>
      <c r="BQ2324" s="127" t="s">
        <v>216</v>
      </c>
    </row>
    <row r="2325" customFormat="false" ht="13.8" hidden="false" customHeight="false" outlineLevel="0" collapsed="false">
      <c r="A2325" s="0" t="s">
        <v>14462</v>
      </c>
      <c r="B2325" s="0" t="s">
        <v>6851</v>
      </c>
      <c r="C2325" s="0" t="s">
        <v>390</v>
      </c>
      <c r="D2325" s="0" t="s">
        <v>1460</v>
      </c>
      <c r="E2325" s="0" t="s">
        <v>194</v>
      </c>
      <c r="F2325" s="0" t="s">
        <v>195</v>
      </c>
      <c r="G2325" s="0" t="s">
        <v>196</v>
      </c>
      <c r="H2325" s="0" t="s">
        <v>219</v>
      </c>
      <c r="I2325" s="131"/>
      <c r="J2325" s="130" t="n">
        <v>1</v>
      </c>
      <c r="K2325" s="131" t="s">
        <v>198</v>
      </c>
      <c r="L2325" s="0" t="s">
        <v>198</v>
      </c>
      <c r="M2325" s="0" t="s">
        <v>199</v>
      </c>
      <c r="O2325" s="0" t="s">
        <v>200</v>
      </c>
      <c r="Q2325" s="120" t="s">
        <v>200</v>
      </c>
      <c r="R2325" s="0" t="s">
        <v>16</v>
      </c>
      <c r="S2325" s="131" t="s">
        <v>201</v>
      </c>
      <c r="T2325" s="0" t="s">
        <v>198</v>
      </c>
      <c r="U2325" s="131" t="s">
        <v>202</v>
      </c>
      <c r="V2325" s="0" t="s">
        <v>1790</v>
      </c>
      <c r="W2325" s="110" t="s">
        <v>204</v>
      </c>
      <c r="X2325" s="130" t="n">
        <v>2008</v>
      </c>
      <c r="Y2325" s="130" t="s">
        <v>498</v>
      </c>
      <c r="Z2325" s="130" t="s">
        <v>757</v>
      </c>
      <c r="AA2325" s="122" t="s">
        <v>200</v>
      </c>
      <c r="AB2325" s="131" t="s">
        <v>14463</v>
      </c>
      <c r="AC2325" s="131" t="s">
        <v>3215</v>
      </c>
      <c r="AD2325" s="130" t="n">
        <v>2008</v>
      </c>
      <c r="AE2325" s="130" t="s">
        <v>222</v>
      </c>
      <c r="AF2325" s="130"/>
      <c r="AG2325" s="130"/>
      <c r="AH2325" s="130" t="s">
        <v>914</v>
      </c>
      <c r="AI2325" s="130" t="s">
        <v>207</v>
      </c>
      <c r="AJ2325" s="130"/>
      <c r="AK2325" s="111" t="str">
        <f aca="false">(AB2325)</f>
        <v>Think &amp; feel</v>
      </c>
      <c r="AM2325" s="111" t="n">
        <f aca="false">AD2325</f>
        <v>2008</v>
      </c>
      <c r="AN2325" s="130" t="s">
        <v>1794</v>
      </c>
      <c r="AO2325" s="131" t="s">
        <v>9045</v>
      </c>
      <c r="AS2325" s="0" t="s">
        <v>2503</v>
      </c>
      <c r="AU2325" s="0" t="s">
        <v>332</v>
      </c>
      <c r="AV2325" s="0" t="s">
        <v>3280</v>
      </c>
      <c r="AZ2325" s="131" t="s">
        <v>14464</v>
      </c>
      <c r="BA2325" s="124" t="s">
        <v>200</v>
      </c>
      <c r="BB2325" s="0" t="s">
        <v>248</v>
      </c>
      <c r="BC2325" s="0" t="s">
        <v>14465</v>
      </c>
      <c r="BD2325" s="0" t="s">
        <v>14466</v>
      </c>
      <c r="BE2325" s="0" t="s">
        <v>14467</v>
      </c>
      <c r="BF2325" s="0" t="s">
        <v>200</v>
      </c>
      <c r="BG2325" s="125" t="s">
        <v>200</v>
      </c>
      <c r="BH2325" s="0" t="s">
        <v>466</v>
      </c>
      <c r="BI2325" s="112" t="n">
        <v>5060121822221</v>
      </c>
      <c r="BJ2325" s="126" t="s">
        <v>200</v>
      </c>
      <c r="BK2325" s="131" t="s">
        <v>215</v>
      </c>
      <c r="BL2325" s="112" t="n">
        <v>4</v>
      </c>
      <c r="BM2325" s="112" t="n">
        <v>4</v>
      </c>
      <c r="BN2325" s="112" t="n">
        <v>4</v>
      </c>
      <c r="BO2325" s="111" t="n">
        <v>20</v>
      </c>
      <c r="BP2325" s="125" t="s">
        <v>200</v>
      </c>
      <c r="BQ2325" s="127" t="s">
        <v>216</v>
      </c>
    </row>
    <row r="2326" customFormat="false" ht="13.8" hidden="false" customHeight="false" outlineLevel="0" collapsed="false">
      <c r="A2326" s="0" t="s">
        <v>14468</v>
      </c>
      <c r="B2326" s="0" t="s">
        <v>6851</v>
      </c>
      <c r="C2326" s="0" t="s">
        <v>994</v>
      </c>
      <c r="D2326" s="0" t="s">
        <v>193</v>
      </c>
      <c r="E2326" s="0" t="s">
        <v>194</v>
      </c>
      <c r="F2326" s="0" t="s">
        <v>399</v>
      </c>
      <c r="G2326" s="0" t="s">
        <v>196</v>
      </c>
      <c r="H2326" s="0" t="s">
        <v>197</v>
      </c>
      <c r="I2326" s="131"/>
      <c r="J2326" s="111" t="n">
        <v>1</v>
      </c>
      <c r="K2326" s="0" t="s">
        <v>8612</v>
      </c>
      <c r="L2326" s="0" t="s">
        <v>392</v>
      </c>
      <c r="M2326" s="0" t="s">
        <v>199</v>
      </c>
      <c r="O2326" s="0" t="s">
        <v>200</v>
      </c>
      <c r="Q2326" s="120" t="s">
        <v>200</v>
      </c>
      <c r="R2326" s="0" t="s">
        <v>16</v>
      </c>
      <c r="S2326" s="131" t="s">
        <v>201</v>
      </c>
      <c r="T2326" s="0" t="s">
        <v>198</v>
      </c>
      <c r="U2326" s="131" t="s">
        <v>202</v>
      </c>
      <c r="V2326" s="0" t="s">
        <v>1790</v>
      </c>
      <c r="W2326" s="110" t="s">
        <v>204</v>
      </c>
      <c r="X2326" s="130" t="n">
        <v>2008</v>
      </c>
      <c r="Y2326" s="130"/>
      <c r="Z2326" s="130" t="s">
        <v>757</v>
      </c>
      <c r="AA2326" s="122" t="s">
        <v>200</v>
      </c>
      <c r="AB2326" s="131" t="s">
        <v>9666</v>
      </c>
      <c r="AC2326" s="131" t="s">
        <v>9448</v>
      </c>
      <c r="AD2326" s="130" t="n">
        <v>2008</v>
      </c>
      <c r="AE2326" s="130" t="s">
        <v>222</v>
      </c>
      <c r="AF2326" s="130"/>
      <c r="AG2326" s="130"/>
      <c r="AH2326" s="130"/>
      <c r="AI2326" s="130" t="s">
        <v>1313</v>
      </c>
      <c r="AJ2326" s="111" t="s">
        <v>3493</v>
      </c>
      <c r="AK2326" s="111" t="s">
        <v>9666</v>
      </c>
      <c r="AM2326" s="111" t="n">
        <v>1987</v>
      </c>
      <c r="AN2326" s="111" t="s">
        <v>208</v>
      </c>
      <c r="AO2326" s="131"/>
      <c r="AS2326" s="0" t="s">
        <v>10262</v>
      </c>
      <c r="AU2326" s="0" t="s">
        <v>332</v>
      </c>
      <c r="AV2326" s="0" t="s">
        <v>200</v>
      </c>
      <c r="AZ2326" s="131" t="s">
        <v>14469</v>
      </c>
      <c r="BA2326" s="124" t="s">
        <v>200</v>
      </c>
      <c r="BB2326" s="0" t="s">
        <v>210</v>
      </c>
      <c r="BC2326" s="0" t="s">
        <v>14470</v>
      </c>
      <c r="BE2326" s="0" t="s">
        <v>14471</v>
      </c>
      <c r="BF2326" s="0" t="s">
        <v>14472</v>
      </c>
      <c r="BG2326" s="125" t="s">
        <v>200</v>
      </c>
      <c r="BH2326" s="0" t="s">
        <v>466</v>
      </c>
      <c r="BI2326" s="112" t="n">
        <v>45496467845</v>
      </c>
      <c r="BJ2326" s="126" t="s">
        <v>200</v>
      </c>
      <c r="BK2326" s="131" t="s">
        <v>215</v>
      </c>
      <c r="BL2326" s="112" t="n">
        <v>4</v>
      </c>
      <c r="BM2326" s="112" t="n">
        <v>4</v>
      </c>
      <c r="BN2326" s="112" t="n">
        <v>4</v>
      </c>
      <c r="BO2326" s="111" t="n">
        <v>80</v>
      </c>
      <c r="BP2326" s="125" t="s">
        <v>200</v>
      </c>
      <c r="BQ2326" s="127" t="s">
        <v>216</v>
      </c>
    </row>
    <row r="2327" customFormat="false" ht="13.8" hidden="false" customHeight="false" outlineLevel="0" collapsed="false">
      <c r="A2327" s="0" t="s">
        <v>14473</v>
      </c>
      <c r="B2327" s="0" t="s">
        <v>6851</v>
      </c>
      <c r="C2327" s="0" t="s">
        <v>1267</v>
      </c>
      <c r="D2327" s="0" t="s">
        <v>1333</v>
      </c>
      <c r="E2327" s="0" t="s">
        <v>194</v>
      </c>
      <c r="F2327" s="0" t="s">
        <v>195</v>
      </c>
      <c r="G2327" s="0" t="s">
        <v>330</v>
      </c>
      <c r="H2327" s="0" t="s">
        <v>219</v>
      </c>
      <c r="I2327" s="131"/>
      <c r="J2327" s="130" t="n">
        <v>1</v>
      </c>
      <c r="K2327" s="131" t="s">
        <v>198</v>
      </c>
      <c r="L2327" s="0" t="s">
        <v>198</v>
      </c>
      <c r="M2327" s="0" t="s">
        <v>199</v>
      </c>
      <c r="O2327" s="0" t="s">
        <v>200</v>
      </c>
      <c r="Q2327" s="120" t="s">
        <v>200</v>
      </c>
      <c r="R2327" s="0" t="s">
        <v>16</v>
      </c>
      <c r="S2327" s="131" t="s">
        <v>201</v>
      </c>
      <c r="T2327" s="0" t="s">
        <v>198</v>
      </c>
      <c r="U2327" s="131" t="s">
        <v>202</v>
      </c>
      <c r="V2327" s="0" t="s">
        <v>1790</v>
      </c>
      <c r="W2327" s="110" t="s">
        <v>204</v>
      </c>
      <c r="X2327" s="130" t="n">
        <v>2008</v>
      </c>
      <c r="Y2327" s="130"/>
      <c r="Z2327" s="130" t="s">
        <v>757</v>
      </c>
      <c r="AA2327" s="122" t="s">
        <v>200</v>
      </c>
      <c r="AB2327" s="131" t="s">
        <v>4709</v>
      </c>
      <c r="AC2327" s="131" t="s">
        <v>4491</v>
      </c>
      <c r="AD2327" s="130" t="n">
        <v>2008</v>
      </c>
      <c r="AE2327" s="130" t="s">
        <v>222</v>
      </c>
      <c r="AF2327" s="130"/>
      <c r="AG2327" s="130"/>
      <c r="AH2327" s="130"/>
      <c r="AI2327" s="130" t="s">
        <v>207</v>
      </c>
      <c r="AJ2327" s="130"/>
      <c r="AK2327" s="111" t="str">
        <f aca="false">(AB2327)</f>
        <v>Grasshopper Manufacture</v>
      </c>
      <c r="AM2327" s="111" t="n">
        <f aca="false">AD2327</f>
        <v>2008</v>
      </c>
      <c r="AN2327" s="130" t="s">
        <v>208</v>
      </c>
      <c r="AO2327" s="131"/>
      <c r="AS2327" s="0" t="s">
        <v>200</v>
      </c>
      <c r="AU2327" s="0" t="s">
        <v>14474</v>
      </c>
      <c r="AV2327" s="0" t="s">
        <v>4470</v>
      </c>
      <c r="AW2327" s="0" t="s">
        <v>3435</v>
      </c>
      <c r="AZ2327" s="131" t="s">
        <v>14475</v>
      </c>
      <c r="BA2327" s="124" t="s">
        <v>200</v>
      </c>
      <c r="BB2327" s="0" t="s">
        <v>210</v>
      </c>
      <c r="BC2327" s="0" t="s">
        <v>14476</v>
      </c>
      <c r="BE2327" s="0" t="s">
        <v>14477</v>
      </c>
      <c r="BF2327" s="0" t="s">
        <v>2968</v>
      </c>
      <c r="BG2327" s="125" t="s">
        <v>200</v>
      </c>
      <c r="BH2327" s="0" t="s">
        <v>466</v>
      </c>
      <c r="BI2327" s="112" t="n">
        <v>5060102951230</v>
      </c>
      <c r="BJ2327" s="126" t="s">
        <v>200</v>
      </c>
      <c r="BK2327" s="131" t="s">
        <v>215</v>
      </c>
      <c r="BL2327" s="112" t="n">
        <v>4</v>
      </c>
      <c r="BM2327" s="112" t="n">
        <v>4</v>
      </c>
      <c r="BN2327" s="112" t="n">
        <v>4</v>
      </c>
      <c r="BO2327" s="111" t="n">
        <v>20</v>
      </c>
      <c r="BP2327" s="125" t="s">
        <v>200</v>
      </c>
      <c r="BQ2327" s="127" t="s">
        <v>216</v>
      </c>
    </row>
    <row r="2328" customFormat="false" ht="13.8" hidden="false" customHeight="false" outlineLevel="0" collapsed="false">
      <c r="A2328" s="0" t="s">
        <v>14478</v>
      </c>
      <c r="B2328" s="0" t="s">
        <v>6851</v>
      </c>
      <c r="C2328" s="0" t="s">
        <v>994</v>
      </c>
      <c r="D2328" s="0" t="s">
        <v>312</v>
      </c>
      <c r="E2328" s="0" t="s">
        <v>194</v>
      </c>
      <c r="F2328" s="0" t="s">
        <v>195</v>
      </c>
      <c r="G2328" s="0" t="s">
        <v>196</v>
      </c>
      <c r="H2328" s="0" t="s">
        <v>219</v>
      </c>
      <c r="I2328" s="131"/>
      <c r="J2328" s="111" t="n">
        <v>1</v>
      </c>
      <c r="K2328" s="0" t="s">
        <v>8612</v>
      </c>
      <c r="L2328" s="0" t="s">
        <v>392</v>
      </c>
      <c r="M2328" s="0" t="s">
        <v>199</v>
      </c>
      <c r="O2328" s="0" t="s">
        <v>200</v>
      </c>
      <c r="Q2328" s="120" t="s">
        <v>200</v>
      </c>
      <c r="R2328" s="0" t="s">
        <v>16</v>
      </c>
      <c r="S2328" s="131" t="s">
        <v>201</v>
      </c>
      <c r="T2328" s="0" t="s">
        <v>198</v>
      </c>
      <c r="U2328" s="131" t="s">
        <v>285</v>
      </c>
      <c r="V2328" s="0" t="s">
        <v>1790</v>
      </c>
      <c r="W2328" s="110" t="s">
        <v>204</v>
      </c>
      <c r="X2328" s="130" t="n">
        <v>2007</v>
      </c>
      <c r="Y2328" s="111" t="s">
        <v>205</v>
      </c>
      <c r="Z2328" s="130" t="s">
        <v>757</v>
      </c>
      <c r="AA2328" s="122" t="s">
        <v>200</v>
      </c>
      <c r="AB2328" s="131" t="s">
        <v>3215</v>
      </c>
      <c r="AC2328" s="131" t="s">
        <v>3215</v>
      </c>
      <c r="AD2328" s="130" t="s">
        <v>198</v>
      </c>
      <c r="AE2328" s="130" t="s">
        <v>222</v>
      </c>
      <c r="AF2328" s="130"/>
      <c r="AG2328" s="130"/>
      <c r="AH2328" s="130"/>
      <c r="AI2328" s="130" t="s">
        <v>294</v>
      </c>
      <c r="AJ2328" s="111" t="s">
        <v>737</v>
      </c>
      <c r="AK2328" s="111" t="s">
        <v>14479</v>
      </c>
      <c r="AM2328" s="111" t="n">
        <v>1995</v>
      </c>
      <c r="AN2328" s="111" t="s">
        <v>208</v>
      </c>
      <c r="AO2328" s="131"/>
      <c r="AS2328" s="0" t="s">
        <v>200</v>
      </c>
      <c r="AT2328" s="0" t="s">
        <v>967</v>
      </c>
      <c r="AU2328" s="0" t="s">
        <v>267</v>
      </c>
      <c r="AV2328" s="0" t="s">
        <v>200</v>
      </c>
      <c r="AZ2328" s="131" t="s">
        <v>14480</v>
      </c>
      <c r="BA2328" s="124" t="s">
        <v>200</v>
      </c>
      <c r="BB2328" s="0" t="s">
        <v>210</v>
      </c>
      <c r="BC2328" s="0" t="s">
        <v>14481</v>
      </c>
      <c r="BD2328" s="0" t="s">
        <v>14482</v>
      </c>
      <c r="BE2328" s="0" t="s">
        <v>14483</v>
      </c>
      <c r="BG2328" s="125" t="s">
        <v>200</v>
      </c>
      <c r="BH2328" s="0" t="s">
        <v>466</v>
      </c>
      <c r="BI2328" s="112" t="n">
        <v>662248907130</v>
      </c>
      <c r="BJ2328" s="126" t="s">
        <v>200</v>
      </c>
      <c r="BK2328" s="131" t="s">
        <v>215</v>
      </c>
      <c r="BL2328" s="112" t="n">
        <v>4</v>
      </c>
      <c r="BM2328" s="112" t="n">
        <v>4</v>
      </c>
      <c r="BN2328" s="112" t="n">
        <v>4</v>
      </c>
      <c r="BO2328" s="111" t="n">
        <v>20</v>
      </c>
      <c r="BP2328" s="125" t="s">
        <v>200</v>
      </c>
      <c r="BQ2328" s="127" t="s">
        <v>216</v>
      </c>
    </row>
    <row r="2329" customFormat="false" ht="13.8" hidden="false" customHeight="false" outlineLevel="0" collapsed="false">
      <c r="A2329" s="0" t="s">
        <v>14484</v>
      </c>
      <c r="B2329" s="0" t="s">
        <v>6851</v>
      </c>
      <c r="C2329" s="131" t="s">
        <v>369</v>
      </c>
      <c r="D2329" s="131" t="s">
        <v>193</v>
      </c>
      <c r="E2329" s="0" t="s">
        <v>10921</v>
      </c>
      <c r="F2329" s="0" t="s">
        <v>314</v>
      </c>
      <c r="G2329" s="0" t="s">
        <v>196</v>
      </c>
      <c r="H2329" s="0" t="s">
        <v>838</v>
      </c>
      <c r="I2329" s="131" t="s">
        <v>401</v>
      </c>
      <c r="J2329" s="130" t="n">
        <v>1</v>
      </c>
      <c r="K2329" s="131" t="s">
        <v>198</v>
      </c>
      <c r="L2329" s="0" t="s">
        <v>198</v>
      </c>
      <c r="M2329" s="0" t="s">
        <v>199</v>
      </c>
      <c r="O2329" s="0" t="s">
        <v>200</v>
      </c>
      <c r="Q2329" s="120" t="s">
        <v>200</v>
      </c>
      <c r="R2329" s="0" t="s">
        <v>16</v>
      </c>
      <c r="S2329" s="0" t="s">
        <v>5247</v>
      </c>
      <c r="T2329" s="0" t="s">
        <v>198</v>
      </c>
      <c r="U2329" s="131" t="s">
        <v>202</v>
      </c>
      <c r="V2329" s="0" t="s">
        <v>1790</v>
      </c>
      <c r="W2329" s="110" t="s">
        <v>204</v>
      </c>
      <c r="X2329" s="130" t="n">
        <v>2009</v>
      </c>
      <c r="Y2329" s="130"/>
      <c r="Z2329" s="130" t="s">
        <v>198</v>
      </c>
      <c r="AA2329" s="122" t="s">
        <v>200</v>
      </c>
      <c r="AB2329" s="131" t="s">
        <v>9448</v>
      </c>
      <c r="AC2329" s="131" t="s">
        <v>14485</v>
      </c>
      <c r="AD2329" s="130" t="n">
        <v>2009</v>
      </c>
      <c r="AE2329" s="130" t="s">
        <v>222</v>
      </c>
      <c r="AF2329" s="130"/>
      <c r="AG2329" s="130"/>
      <c r="AH2329" s="130"/>
      <c r="AI2329" s="111" t="s">
        <v>294</v>
      </c>
      <c r="AJ2329" s="111" t="s">
        <v>13414</v>
      </c>
      <c r="AK2329" s="131" t="s">
        <v>9448</v>
      </c>
      <c r="AM2329" s="111" t="s">
        <v>849</v>
      </c>
      <c r="AN2329" s="111" t="s">
        <v>208</v>
      </c>
      <c r="AO2329" s="131"/>
      <c r="AS2329" s="0" t="s">
        <v>13415</v>
      </c>
      <c r="AV2329" s="0" t="s">
        <v>200</v>
      </c>
      <c r="AZ2329" s="131" t="s">
        <v>14486</v>
      </c>
      <c r="BA2329" s="124" t="s">
        <v>200</v>
      </c>
      <c r="BB2329" s="0" t="s">
        <v>248</v>
      </c>
      <c r="BC2329" s="0" t="s">
        <v>14487</v>
      </c>
      <c r="BD2329" s="0" t="s">
        <v>14488</v>
      </c>
      <c r="BE2329" s="0" t="s">
        <v>14489</v>
      </c>
      <c r="BG2329" s="125" t="s">
        <v>200</v>
      </c>
      <c r="BH2329" s="0" t="s">
        <v>253</v>
      </c>
      <c r="BI2329" s="112" t="s">
        <v>198</v>
      </c>
      <c r="BJ2329" s="126" t="s">
        <v>200</v>
      </c>
      <c r="BK2329" s="131" t="s">
        <v>215</v>
      </c>
      <c r="BL2329" s="112" t="n">
        <v>4</v>
      </c>
      <c r="BM2329" s="112" t="n">
        <v>4</v>
      </c>
      <c r="BN2329" s="112" t="n">
        <v>4</v>
      </c>
      <c r="BO2329" s="111" t="n">
        <v>40</v>
      </c>
      <c r="BP2329" s="125" t="s">
        <v>200</v>
      </c>
      <c r="BQ2329" s="127" t="s">
        <v>216</v>
      </c>
    </row>
    <row r="2330" customFormat="false" ht="13.8" hidden="false" customHeight="false" outlineLevel="0" collapsed="false">
      <c r="A2330" s="131" t="s">
        <v>14490</v>
      </c>
      <c r="B2330" s="0" t="s">
        <v>6851</v>
      </c>
      <c r="C2330" s="0" t="s">
        <v>192</v>
      </c>
      <c r="D2330" s="0" t="s">
        <v>193</v>
      </c>
      <c r="E2330" s="0" t="s">
        <v>194</v>
      </c>
      <c r="F2330" s="0" t="s">
        <v>314</v>
      </c>
      <c r="G2330" s="0" t="s">
        <v>391</v>
      </c>
      <c r="H2330" s="0" t="s">
        <v>197</v>
      </c>
      <c r="I2330" s="131"/>
      <c r="J2330" s="111" t="n">
        <v>1</v>
      </c>
      <c r="K2330" s="0" t="s">
        <v>8588</v>
      </c>
      <c r="L2330" s="0" t="s">
        <v>1050</v>
      </c>
      <c r="M2330" s="0" t="s">
        <v>199</v>
      </c>
      <c r="O2330" s="0" t="s">
        <v>200</v>
      </c>
      <c r="Q2330" s="120" t="s">
        <v>200</v>
      </c>
      <c r="R2330" s="0" t="s">
        <v>16</v>
      </c>
      <c r="S2330" s="131" t="s">
        <v>201</v>
      </c>
      <c r="T2330" s="0" t="s">
        <v>198</v>
      </c>
      <c r="U2330" s="131" t="s">
        <v>202</v>
      </c>
      <c r="V2330" s="0" t="s">
        <v>1790</v>
      </c>
      <c r="W2330" s="110" t="s">
        <v>204</v>
      </c>
      <c r="X2330" s="130" t="n">
        <v>2008</v>
      </c>
      <c r="Y2330" s="130"/>
      <c r="Z2330" s="130" t="s">
        <v>198</v>
      </c>
      <c r="AA2330" s="122" t="s">
        <v>200</v>
      </c>
      <c r="AB2330" s="131" t="s">
        <v>1215</v>
      </c>
      <c r="AC2330" s="131" t="s">
        <v>3164</v>
      </c>
      <c r="AD2330" s="130" t="n">
        <v>2008</v>
      </c>
      <c r="AE2330" s="130" t="s">
        <v>198</v>
      </c>
      <c r="AF2330" s="130"/>
      <c r="AG2330" s="130"/>
      <c r="AH2330" s="130"/>
      <c r="AI2330" s="130" t="s">
        <v>207</v>
      </c>
      <c r="AJ2330" s="130"/>
      <c r="AK2330" s="111" t="str">
        <f aca="false">(AB2330)</f>
        <v>Bizarre creations</v>
      </c>
      <c r="AM2330" s="111" t="n">
        <f aca="false">AD2330</f>
        <v>2008</v>
      </c>
      <c r="AN2330" s="130" t="s">
        <v>263</v>
      </c>
      <c r="AO2330" s="131" t="s">
        <v>200</v>
      </c>
      <c r="AP2330" s="0" t="s">
        <v>200</v>
      </c>
      <c r="AS2330" s="0" t="s">
        <v>200</v>
      </c>
      <c r="AV2330" s="0" t="s">
        <v>200</v>
      </c>
      <c r="AZ2330" s="131" t="s">
        <v>14491</v>
      </c>
      <c r="BA2330" s="124" t="s">
        <v>200</v>
      </c>
      <c r="BB2330" s="0" t="s">
        <v>248</v>
      </c>
      <c r="BC2330" s="0" t="s">
        <v>14492</v>
      </c>
      <c r="BD2330" s="0" t="s">
        <v>14493</v>
      </c>
      <c r="BE2330" s="0" t="s">
        <v>3212</v>
      </c>
      <c r="BF2330" s="132" t="s">
        <v>908</v>
      </c>
      <c r="BG2330" s="125" t="s">
        <v>200</v>
      </c>
      <c r="BH2330" s="0" t="s">
        <v>466</v>
      </c>
      <c r="BI2330" s="112" t="n">
        <v>3348542214002</v>
      </c>
      <c r="BJ2330" s="126" t="s">
        <v>200</v>
      </c>
      <c r="BK2330" s="131" t="s">
        <v>215</v>
      </c>
      <c r="BL2330" s="112" t="n">
        <v>4</v>
      </c>
      <c r="BM2330" s="112" t="n">
        <v>4</v>
      </c>
      <c r="BN2330" s="112" t="n">
        <v>4</v>
      </c>
      <c r="BO2330" s="111" t="n">
        <v>20</v>
      </c>
      <c r="BP2330" s="125" t="s">
        <v>200</v>
      </c>
      <c r="BQ2330" s="127" t="s">
        <v>216</v>
      </c>
    </row>
    <row r="2331" customFormat="false" ht="13.8" hidden="false" customHeight="false" outlineLevel="0" collapsed="false">
      <c r="A2331" s="0" t="s">
        <v>14494</v>
      </c>
      <c r="B2331" s="0" t="s">
        <v>6851</v>
      </c>
      <c r="C2331" s="131" t="s">
        <v>380</v>
      </c>
      <c r="D2331" s="131" t="s">
        <v>193</v>
      </c>
      <c r="E2331" s="0" t="s">
        <v>194</v>
      </c>
      <c r="F2331" s="0" t="s">
        <v>195</v>
      </c>
      <c r="G2331" s="0" t="s">
        <v>196</v>
      </c>
      <c r="H2331" s="0" t="s">
        <v>197</v>
      </c>
      <c r="I2331" s="131"/>
      <c r="J2331" s="130" t="n">
        <v>1</v>
      </c>
      <c r="K2331" s="131" t="s">
        <v>198</v>
      </c>
      <c r="L2331" s="0" t="s">
        <v>198</v>
      </c>
      <c r="M2331" s="0" t="s">
        <v>235</v>
      </c>
      <c r="N2331" s="0" t="s">
        <v>14495</v>
      </c>
      <c r="O2331" s="0" t="s">
        <v>237</v>
      </c>
      <c r="P2331" s="0" t="s">
        <v>2259</v>
      </c>
      <c r="Q2331" s="120" t="s">
        <v>200</v>
      </c>
      <c r="R2331" s="0" t="s">
        <v>16</v>
      </c>
      <c r="S2331" s="131" t="s">
        <v>201</v>
      </c>
      <c r="T2331" s="0" t="s">
        <v>198</v>
      </c>
      <c r="U2331" s="131" t="s">
        <v>202</v>
      </c>
      <c r="V2331" s="0" t="s">
        <v>1790</v>
      </c>
      <c r="W2331" s="110" t="s">
        <v>204</v>
      </c>
      <c r="X2331" s="130" t="n">
        <v>2011</v>
      </c>
      <c r="Y2331" s="130" t="s">
        <v>498</v>
      </c>
      <c r="Z2331" s="130" t="s">
        <v>757</v>
      </c>
      <c r="AA2331" s="122" t="s">
        <v>200</v>
      </c>
      <c r="AB2331" s="131" t="s">
        <v>543</v>
      </c>
      <c r="AC2331" s="131" t="s">
        <v>543</v>
      </c>
      <c r="AD2331" s="130" t="n">
        <v>2011</v>
      </c>
      <c r="AE2331" s="130" t="s">
        <v>222</v>
      </c>
      <c r="AF2331" s="130"/>
      <c r="AG2331" s="130"/>
      <c r="AH2331" s="130"/>
      <c r="AI2331" s="130" t="s">
        <v>207</v>
      </c>
      <c r="AJ2331" s="130"/>
      <c r="AK2331" s="111" t="str">
        <f aca="false">(AB2331)</f>
        <v>Capcom</v>
      </c>
      <c r="AM2331" s="111" t="n">
        <f aca="false">AD2331</f>
        <v>2011</v>
      </c>
      <c r="AN2331" s="130" t="s">
        <v>208</v>
      </c>
      <c r="AO2331" s="131" t="s">
        <v>9045</v>
      </c>
      <c r="AS2331" s="0" t="s">
        <v>200</v>
      </c>
      <c r="AT2331" s="0" t="s">
        <v>14496</v>
      </c>
      <c r="AU2331" s="0" t="s">
        <v>200</v>
      </c>
      <c r="AV2331" s="0" t="s">
        <v>3542</v>
      </c>
      <c r="AZ2331" s="131" t="s">
        <v>14497</v>
      </c>
      <c r="BA2331" s="124" t="s">
        <v>200</v>
      </c>
      <c r="BB2331" s="0" t="s">
        <v>462</v>
      </c>
      <c r="BC2331" s="0" t="s">
        <v>14498</v>
      </c>
      <c r="BD2331" s="0" t="s">
        <v>14499</v>
      </c>
      <c r="BE2331" s="0" t="s">
        <v>14500</v>
      </c>
      <c r="BG2331" s="125" t="s">
        <v>200</v>
      </c>
      <c r="BH2331" s="0" t="s">
        <v>466</v>
      </c>
      <c r="BI2331" s="112" t="n">
        <v>45496470821</v>
      </c>
      <c r="BJ2331" s="126" t="s">
        <v>200</v>
      </c>
      <c r="BK2331" s="131" t="s">
        <v>215</v>
      </c>
      <c r="BL2331" s="112" t="n">
        <v>4</v>
      </c>
      <c r="BM2331" s="112" t="n">
        <v>4</v>
      </c>
      <c r="BN2331" s="112" t="n">
        <v>4</v>
      </c>
      <c r="BO2331" s="111" t="n">
        <v>20</v>
      </c>
      <c r="BP2331" s="125" t="s">
        <v>200</v>
      </c>
      <c r="BQ2331" s="127" t="s">
        <v>216</v>
      </c>
    </row>
    <row r="2332" customFormat="false" ht="13.8" hidden="false" customHeight="false" outlineLevel="0" collapsed="false">
      <c r="A2332" s="0" t="s">
        <v>14501</v>
      </c>
      <c r="B2332" s="0" t="s">
        <v>6851</v>
      </c>
      <c r="C2332" s="0" t="s">
        <v>234</v>
      </c>
      <c r="D2332" s="0" t="s">
        <v>193</v>
      </c>
      <c r="E2332" s="0" t="s">
        <v>194</v>
      </c>
      <c r="F2332" s="0" t="s">
        <v>195</v>
      </c>
      <c r="G2332" s="0" t="s">
        <v>196</v>
      </c>
      <c r="H2332" s="0" t="s">
        <v>197</v>
      </c>
      <c r="I2332" s="131"/>
      <c r="J2332" s="130" t="n">
        <v>1</v>
      </c>
      <c r="K2332" s="131" t="s">
        <v>198</v>
      </c>
      <c r="L2332" s="0" t="s">
        <v>198</v>
      </c>
      <c r="M2332" s="0" t="s">
        <v>199</v>
      </c>
      <c r="O2332" s="0" t="s">
        <v>200</v>
      </c>
      <c r="Q2332" s="120" t="s">
        <v>200</v>
      </c>
      <c r="R2332" s="0" t="s">
        <v>16</v>
      </c>
      <c r="S2332" s="131" t="s">
        <v>201</v>
      </c>
      <c r="T2332" s="0" t="s">
        <v>198</v>
      </c>
      <c r="U2332" s="131" t="s">
        <v>285</v>
      </c>
      <c r="V2332" s="0" t="s">
        <v>1790</v>
      </c>
      <c r="W2332" s="110" t="s">
        <v>204</v>
      </c>
      <c r="X2332" s="130" t="n">
        <v>2009</v>
      </c>
      <c r="Y2332" s="130" t="s">
        <v>205</v>
      </c>
      <c r="Z2332" s="130" t="s">
        <v>198</v>
      </c>
      <c r="AA2332" s="122" t="s">
        <v>200</v>
      </c>
      <c r="AB2332" s="131" t="s">
        <v>13729</v>
      </c>
      <c r="AC2332" s="131" t="s">
        <v>14362</v>
      </c>
      <c r="AD2332" s="130" t="s">
        <v>198</v>
      </c>
      <c r="AE2332" s="130" t="s">
        <v>222</v>
      </c>
      <c r="AF2332" s="130"/>
      <c r="AG2332" s="130"/>
      <c r="AH2332" s="130"/>
      <c r="AI2332" s="111" t="s">
        <v>294</v>
      </c>
      <c r="AJ2332" s="111" t="s">
        <v>509</v>
      </c>
      <c r="AK2332" s="111" t="s">
        <v>14502</v>
      </c>
      <c r="AM2332" s="111" t="n">
        <v>1987</v>
      </c>
      <c r="AN2332" s="111" t="s">
        <v>2009</v>
      </c>
      <c r="AO2332" s="131"/>
      <c r="AQ2332" s="0" t="s">
        <v>14503</v>
      </c>
      <c r="AR2332" s="0" t="s">
        <v>200</v>
      </c>
      <c r="AS2332" s="0" t="s">
        <v>14504</v>
      </c>
      <c r="AT2332" s="0" t="s">
        <v>1795</v>
      </c>
      <c r="AU2332" s="0" t="s">
        <v>200</v>
      </c>
      <c r="AV2332" s="0" t="s">
        <v>14505</v>
      </c>
      <c r="AZ2332" s="131" t="s">
        <v>14506</v>
      </c>
      <c r="BA2332" s="124" t="s">
        <v>200</v>
      </c>
      <c r="BB2332" s="0" t="s">
        <v>210</v>
      </c>
      <c r="BC2332" s="0" t="s">
        <v>2155</v>
      </c>
      <c r="BE2332" s="0" t="s">
        <v>14507</v>
      </c>
      <c r="BF2332" s="0" t="s">
        <v>14508</v>
      </c>
      <c r="BG2332" s="125" t="s">
        <v>200</v>
      </c>
      <c r="BH2332" s="0" t="s">
        <v>466</v>
      </c>
      <c r="BI2332" s="112" t="n">
        <v>828068213428</v>
      </c>
      <c r="BJ2332" s="126" t="s">
        <v>200</v>
      </c>
      <c r="BK2332" s="131" t="s">
        <v>215</v>
      </c>
      <c r="BL2332" s="112" t="n">
        <v>4</v>
      </c>
      <c r="BM2332" s="112" t="n">
        <v>4</v>
      </c>
      <c r="BN2332" s="112" t="n">
        <v>4</v>
      </c>
      <c r="BO2332" s="111" t="n">
        <v>20</v>
      </c>
      <c r="BP2332" s="125" t="s">
        <v>200</v>
      </c>
      <c r="BQ2332" s="127" t="s">
        <v>216</v>
      </c>
    </row>
    <row r="2333" customFormat="false" ht="13.8" hidden="false" customHeight="false" outlineLevel="0" collapsed="false">
      <c r="A2333" s="0" t="s">
        <v>14509</v>
      </c>
      <c r="B2333" s="0" t="s">
        <v>6851</v>
      </c>
      <c r="C2333" s="0" t="s">
        <v>192</v>
      </c>
      <c r="D2333" s="0" t="s">
        <v>193</v>
      </c>
      <c r="E2333" s="0" t="s">
        <v>194</v>
      </c>
      <c r="F2333" s="0" t="s">
        <v>195</v>
      </c>
      <c r="G2333" s="0" t="s">
        <v>196</v>
      </c>
      <c r="H2333" s="0" t="s">
        <v>197</v>
      </c>
      <c r="I2333" s="131"/>
      <c r="J2333" s="130" t="n">
        <v>1</v>
      </c>
      <c r="K2333" s="131" t="s">
        <v>198</v>
      </c>
      <c r="L2333" s="0" t="s">
        <v>198</v>
      </c>
      <c r="M2333" s="0" t="s">
        <v>199</v>
      </c>
      <c r="O2333" s="0" t="s">
        <v>200</v>
      </c>
      <c r="Q2333" s="120" t="s">
        <v>200</v>
      </c>
      <c r="R2333" s="0" t="s">
        <v>16</v>
      </c>
      <c r="S2333" s="131" t="s">
        <v>201</v>
      </c>
      <c r="T2333" s="0" t="s">
        <v>198</v>
      </c>
      <c r="U2333" s="131" t="s">
        <v>202</v>
      </c>
      <c r="V2333" s="0" t="s">
        <v>1790</v>
      </c>
      <c r="W2333" s="110" t="s">
        <v>204</v>
      </c>
      <c r="X2333" s="130" t="n">
        <v>2007</v>
      </c>
      <c r="Y2333" s="130"/>
      <c r="Z2333" s="130" t="s">
        <v>198</v>
      </c>
      <c r="AA2333" s="122" t="s">
        <v>200</v>
      </c>
      <c r="AB2333" s="131" t="s">
        <v>14510</v>
      </c>
      <c r="AC2333" s="131" t="s">
        <v>8826</v>
      </c>
      <c r="AD2333" s="130" t="n">
        <v>2007</v>
      </c>
      <c r="AE2333" s="130" t="s">
        <v>222</v>
      </c>
      <c r="AF2333" s="130"/>
      <c r="AG2333" s="130"/>
      <c r="AH2333" s="130"/>
      <c r="AI2333" s="130" t="s">
        <v>207</v>
      </c>
      <c r="AJ2333" s="130"/>
      <c r="AK2333" s="111" t="str">
        <f aca="false">(AB2333)</f>
        <v>Odenis studio</v>
      </c>
      <c r="AM2333" s="111" t="n">
        <f aca="false">AD2333</f>
        <v>2007</v>
      </c>
      <c r="AN2333" s="130" t="s">
        <v>297</v>
      </c>
      <c r="AO2333" s="131"/>
      <c r="AS2333" s="0" t="s">
        <v>14511</v>
      </c>
      <c r="AT2333" s="0" t="s">
        <v>298</v>
      </c>
      <c r="AU2333" s="0" t="s">
        <v>299</v>
      </c>
      <c r="AV2333" s="0" t="s">
        <v>200</v>
      </c>
      <c r="AZ2333" s="131" t="s">
        <v>14512</v>
      </c>
      <c r="BA2333" s="124" t="s">
        <v>200</v>
      </c>
      <c r="BB2333" s="0" t="s">
        <v>210</v>
      </c>
      <c r="BC2333" s="0" t="s">
        <v>14513</v>
      </c>
      <c r="BD2333" s="132" t="s">
        <v>908</v>
      </c>
      <c r="BE2333" s="0" t="s">
        <v>14514</v>
      </c>
      <c r="BF2333" s="0" t="s">
        <v>14515</v>
      </c>
      <c r="BG2333" s="125" t="s">
        <v>200</v>
      </c>
      <c r="BH2333" s="0" t="s">
        <v>2225</v>
      </c>
      <c r="BI2333" s="112" t="n">
        <v>5036675010384</v>
      </c>
      <c r="BJ2333" s="126" t="s">
        <v>200</v>
      </c>
      <c r="BK2333" s="131" t="s">
        <v>215</v>
      </c>
      <c r="BL2333" s="112" t="n">
        <v>4</v>
      </c>
      <c r="BM2333" s="112" t="n">
        <v>4</v>
      </c>
      <c r="BN2333" s="112" t="n">
        <v>4</v>
      </c>
      <c r="BO2333" s="111" t="n">
        <v>20</v>
      </c>
      <c r="BP2333" s="125" t="s">
        <v>200</v>
      </c>
      <c r="BQ2333" s="127" t="s">
        <v>216</v>
      </c>
    </row>
    <row r="2334" customFormat="false" ht="13.8" hidden="false" customHeight="false" outlineLevel="0" collapsed="false">
      <c r="A2334" s="0" t="s">
        <v>14516</v>
      </c>
      <c r="B2334" s="0" t="s">
        <v>6851</v>
      </c>
      <c r="C2334" s="0" t="s">
        <v>532</v>
      </c>
      <c r="D2334" s="0" t="s">
        <v>1869</v>
      </c>
      <c r="E2334" s="0" t="s">
        <v>284</v>
      </c>
      <c r="F2334" s="0" t="s">
        <v>195</v>
      </c>
      <c r="G2334" s="0" t="s">
        <v>330</v>
      </c>
      <c r="H2334" s="131" t="s">
        <v>901</v>
      </c>
      <c r="I2334" s="131"/>
      <c r="J2334" s="111" t="n">
        <v>1</v>
      </c>
      <c r="K2334" s="0" t="s">
        <v>8612</v>
      </c>
      <c r="L2334" s="0" t="s">
        <v>1050</v>
      </c>
      <c r="M2334" s="0" t="s">
        <v>199</v>
      </c>
      <c r="O2334" s="0" t="s">
        <v>200</v>
      </c>
      <c r="Q2334" s="120" t="s">
        <v>200</v>
      </c>
      <c r="R2334" s="0" t="s">
        <v>16</v>
      </c>
      <c r="S2334" s="131" t="s">
        <v>201</v>
      </c>
      <c r="T2334" s="0" t="s">
        <v>198</v>
      </c>
      <c r="U2334" s="131" t="s">
        <v>202</v>
      </c>
      <c r="V2334" s="0" t="s">
        <v>1790</v>
      </c>
      <c r="W2334" s="110" t="s">
        <v>204</v>
      </c>
      <c r="X2334" s="130" t="n">
        <v>2009</v>
      </c>
      <c r="Y2334" s="130"/>
      <c r="Z2334" s="130" t="s">
        <v>757</v>
      </c>
      <c r="AA2334" s="122" t="s">
        <v>200</v>
      </c>
      <c r="AB2334" s="0" t="s">
        <v>3341</v>
      </c>
      <c r="AC2334" s="131" t="s">
        <v>3342</v>
      </c>
      <c r="AD2334" s="130" t="n">
        <v>2009</v>
      </c>
      <c r="AE2334" s="130" t="s">
        <v>198</v>
      </c>
      <c r="AF2334" s="130"/>
      <c r="AG2334" s="130"/>
      <c r="AH2334" s="130"/>
      <c r="AI2334" s="130" t="s">
        <v>207</v>
      </c>
      <c r="AJ2334" s="130"/>
      <c r="AK2334" s="111" t="str">
        <f aca="false">(AB2334)</f>
        <v>Rockstar north</v>
      </c>
      <c r="AM2334" s="111" t="n">
        <f aca="false">AD2334</f>
        <v>2009</v>
      </c>
      <c r="AN2334" s="130" t="s">
        <v>263</v>
      </c>
      <c r="AO2334" s="131" t="s">
        <v>9045</v>
      </c>
      <c r="AP2334" s="0" t="s">
        <v>200</v>
      </c>
      <c r="AR2334" s="0" t="s">
        <v>2589</v>
      </c>
      <c r="AS2334" s="0" t="s">
        <v>2590</v>
      </c>
      <c r="AT2334" s="0" t="s">
        <v>2591</v>
      </c>
      <c r="AU2334" s="0" t="s">
        <v>1823</v>
      </c>
      <c r="AV2334" s="0" t="s">
        <v>200</v>
      </c>
      <c r="AZ2334" s="131" t="s">
        <v>14517</v>
      </c>
      <c r="BA2334" s="124" t="s">
        <v>200</v>
      </c>
      <c r="BB2334" s="0" t="s">
        <v>248</v>
      </c>
      <c r="BC2334" s="0" t="s">
        <v>14518</v>
      </c>
      <c r="BD2334" s="0" t="s">
        <v>8495</v>
      </c>
      <c r="BE2334" s="0" t="s">
        <v>14519</v>
      </c>
      <c r="BF2334" s="0" t="s">
        <v>14520</v>
      </c>
      <c r="BG2334" s="125" t="s">
        <v>200</v>
      </c>
      <c r="BH2334" s="0" t="s">
        <v>466</v>
      </c>
      <c r="BI2334" s="112" t="n">
        <v>5026555042468</v>
      </c>
      <c r="BJ2334" s="126" t="s">
        <v>200</v>
      </c>
      <c r="BK2334" s="131" t="s">
        <v>215</v>
      </c>
      <c r="BL2334" s="112" t="n">
        <v>4</v>
      </c>
      <c r="BM2334" s="112" t="n">
        <v>4</v>
      </c>
      <c r="BN2334" s="112" t="n">
        <v>4</v>
      </c>
      <c r="BO2334" s="111" t="n">
        <v>20</v>
      </c>
      <c r="BP2334" s="125" t="s">
        <v>200</v>
      </c>
      <c r="BQ2334" s="127" t="s">
        <v>216</v>
      </c>
    </row>
    <row r="2335" customFormat="false" ht="13.8" hidden="false" customHeight="false" outlineLevel="0" collapsed="false">
      <c r="A2335" s="0" t="s">
        <v>14521</v>
      </c>
      <c r="B2335" s="0" t="s">
        <v>6851</v>
      </c>
      <c r="C2335" s="131" t="s">
        <v>3767</v>
      </c>
      <c r="D2335" s="131" t="s">
        <v>1333</v>
      </c>
      <c r="E2335" s="0" t="s">
        <v>10921</v>
      </c>
      <c r="F2335" s="0" t="s">
        <v>314</v>
      </c>
      <c r="G2335" s="0" t="s">
        <v>362</v>
      </c>
      <c r="H2335" s="0" t="s">
        <v>400</v>
      </c>
      <c r="I2335" s="0" t="s">
        <v>4380</v>
      </c>
      <c r="J2335" s="130" t="n">
        <v>1</v>
      </c>
      <c r="K2335" s="131" t="s">
        <v>198</v>
      </c>
      <c r="L2335" s="0" t="s">
        <v>198</v>
      </c>
      <c r="M2335" s="0" t="s">
        <v>199</v>
      </c>
      <c r="O2335" s="0" t="s">
        <v>200</v>
      </c>
      <c r="Q2335" s="120" t="s">
        <v>200</v>
      </c>
      <c r="R2335" s="0" t="s">
        <v>16</v>
      </c>
      <c r="S2335" s="131" t="s">
        <v>1834</v>
      </c>
      <c r="T2335" s="131" t="s">
        <v>14522</v>
      </c>
      <c r="U2335" s="131" t="s">
        <v>202</v>
      </c>
      <c r="V2335" s="0" t="s">
        <v>1790</v>
      </c>
      <c r="W2335" s="110" t="s">
        <v>204</v>
      </c>
      <c r="X2335" s="130" t="n">
        <v>2009</v>
      </c>
      <c r="Y2335" s="130"/>
      <c r="Z2335" s="130" t="s">
        <v>198</v>
      </c>
      <c r="AA2335" s="122" t="s">
        <v>200</v>
      </c>
      <c r="AB2335" s="131" t="s">
        <v>5686</v>
      </c>
      <c r="AC2335" s="131" t="s">
        <v>2016</v>
      </c>
      <c r="AD2335" s="130" t="n">
        <v>2009</v>
      </c>
      <c r="AE2335" s="111" t="s">
        <v>222</v>
      </c>
      <c r="AH2335" s="111" t="s">
        <v>799</v>
      </c>
      <c r="AI2335" s="111" t="s">
        <v>700</v>
      </c>
      <c r="AJ2335" s="111" t="s">
        <v>6851</v>
      </c>
      <c r="AK2335" s="131" t="s">
        <v>5686</v>
      </c>
      <c r="AL2335" s="0" t="s">
        <v>200</v>
      </c>
      <c r="AM2335" s="111" t="s">
        <v>849</v>
      </c>
      <c r="AN2335" s="111" t="s">
        <v>297</v>
      </c>
      <c r="AO2335" s="131" t="s">
        <v>14523</v>
      </c>
      <c r="AP2335" s="0" t="s">
        <v>4382</v>
      </c>
      <c r="AQ2335" s="0" t="s">
        <v>200</v>
      </c>
      <c r="AR2335" s="0" t="s">
        <v>200</v>
      </c>
      <c r="AS2335" s="0" t="s">
        <v>4383</v>
      </c>
      <c r="AV2335" s="0" t="s">
        <v>200</v>
      </c>
      <c r="AZ2335" s="131" t="s">
        <v>14524</v>
      </c>
      <c r="BA2335" s="124" t="s">
        <v>200</v>
      </c>
      <c r="BB2335" s="0" t="s">
        <v>248</v>
      </c>
      <c r="BC2335" s="0" t="s">
        <v>14525</v>
      </c>
      <c r="BD2335" s="0" t="s">
        <v>14526</v>
      </c>
      <c r="BE2335" s="0" t="s">
        <v>14527</v>
      </c>
      <c r="BF2335" s="0" t="s">
        <v>200</v>
      </c>
      <c r="BG2335" s="125" t="s">
        <v>200</v>
      </c>
      <c r="BH2335" s="0" t="s">
        <v>253</v>
      </c>
      <c r="BI2335" s="112" t="n">
        <v>5030917068911</v>
      </c>
      <c r="BJ2335" s="126" t="s">
        <v>200</v>
      </c>
      <c r="BK2335" s="131" t="s">
        <v>215</v>
      </c>
      <c r="BL2335" s="112" t="n">
        <v>4</v>
      </c>
      <c r="BM2335" s="112" t="n">
        <v>4</v>
      </c>
      <c r="BN2335" s="112" t="n">
        <v>4</v>
      </c>
      <c r="BO2335" s="111" t="n">
        <v>20</v>
      </c>
      <c r="BP2335" s="125" t="s">
        <v>200</v>
      </c>
      <c r="BQ2335" s="127" t="s">
        <v>216</v>
      </c>
    </row>
    <row r="2336" customFormat="false" ht="13.8" hidden="false" customHeight="false" outlineLevel="0" collapsed="false">
      <c r="A2336" s="0" t="s">
        <v>14528</v>
      </c>
      <c r="B2336" s="0" t="s">
        <v>6851</v>
      </c>
      <c r="C2336" s="131" t="s">
        <v>6012</v>
      </c>
      <c r="D2336" s="131" t="s">
        <v>8875</v>
      </c>
      <c r="E2336" s="0" t="s">
        <v>313</v>
      </c>
      <c r="F2336" s="0" t="s">
        <v>1509</v>
      </c>
      <c r="G2336" s="0" t="s">
        <v>330</v>
      </c>
      <c r="H2336" s="0" t="s">
        <v>400</v>
      </c>
      <c r="I2336" s="131" t="s">
        <v>401</v>
      </c>
      <c r="J2336" s="130" t="n">
        <v>1</v>
      </c>
      <c r="K2336" s="131" t="s">
        <v>198</v>
      </c>
      <c r="L2336" s="0" t="s">
        <v>198</v>
      </c>
      <c r="M2336" s="0" t="s">
        <v>274</v>
      </c>
      <c r="O2336" s="0" t="s">
        <v>200</v>
      </c>
      <c r="Q2336" s="120" t="s">
        <v>200</v>
      </c>
      <c r="R2336" s="0" t="s">
        <v>16</v>
      </c>
      <c r="S2336" s="131" t="s">
        <v>201</v>
      </c>
      <c r="T2336" s="0" t="s">
        <v>198</v>
      </c>
      <c r="U2336" s="131" t="s">
        <v>285</v>
      </c>
      <c r="V2336" s="0" t="s">
        <v>1790</v>
      </c>
      <c r="W2336" s="110" t="s">
        <v>204</v>
      </c>
      <c r="X2336" s="130" t="n">
        <v>2006</v>
      </c>
      <c r="Y2336" s="111" t="s">
        <v>205</v>
      </c>
      <c r="Z2336" s="111" t="s">
        <v>221</v>
      </c>
      <c r="AA2336" s="122" t="s">
        <v>200</v>
      </c>
      <c r="AB2336" s="131" t="s">
        <v>8372</v>
      </c>
      <c r="AC2336" s="131" t="s">
        <v>4491</v>
      </c>
      <c r="AD2336" s="130" t="n">
        <v>2007</v>
      </c>
      <c r="AE2336" s="111" t="s">
        <v>222</v>
      </c>
      <c r="AI2336" s="111" t="s">
        <v>922</v>
      </c>
      <c r="AJ2336" s="111" t="s">
        <v>11086</v>
      </c>
      <c r="AK2336" s="111" t="s">
        <v>8372</v>
      </c>
      <c r="AM2336" s="111" t="n">
        <v>2003</v>
      </c>
      <c r="AN2336" s="111" t="s">
        <v>208</v>
      </c>
      <c r="AO2336" s="131"/>
      <c r="AS2336" s="0" t="s">
        <v>12731</v>
      </c>
      <c r="AT2336" s="0" t="s">
        <v>13835</v>
      </c>
      <c r="AU2336" s="0" t="s">
        <v>244</v>
      </c>
      <c r="AV2336" s="0" t="s">
        <v>200</v>
      </c>
      <c r="AZ2336" s="131" t="s">
        <v>14529</v>
      </c>
      <c r="BA2336" s="124" t="s">
        <v>200</v>
      </c>
      <c r="BB2336" s="0" t="s">
        <v>248</v>
      </c>
      <c r="BC2336" s="0" t="s">
        <v>14530</v>
      </c>
      <c r="BD2336" s="0" t="s">
        <v>14531</v>
      </c>
      <c r="BE2336" s="0" t="s">
        <v>14532</v>
      </c>
      <c r="BF2336" s="0" t="s">
        <v>14533</v>
      </c>
      <c r="BG2336" s="125" t="s">
        <v>200</v>
      </c>
      <c r="BH2336" s="0" t="s">
        <v>466</v>
      </c>
      <c r="BI2336" s="112" t="n">
        <v>719593100010</v>
      </c>
      <c r="BJ2336" s="126" t="s">
        <v>200</v>
      </c>
      <c r="BK2336" s="131" t="s">
        <v>215</v>
      </c>
      <c r="BL2336" s="112" t="n">
        <v>4</v>
      </c>
      <c r="BM2336" s="112" t="n">
        <v>4</v>
      </c>
      <c r="BN2336" s="112" t="n">
        <v>4</v>
      </c>
      <c r="BO2336" s="111" t="n">
        <v>20</v>
      </c>
      <c r="BP2336" s="125" t="s">
        <v>200</v>
      </c>
      <c r="BQ2336" s="127" t="s">
        <v>216</v>
      </c>
    </row>
    <row r="2337" customFormat="false" ht="13.8" hidden="false" customHeight="false" outlineLevel="0" collapsed="false">
      <c r="A2337" s="0" t="s">
        <v>14534</v>
      </c>
      <c r="B2337" s="0" t="s">
        <v>6851</v>
      </c>
      <c r="C2337" s="131" t="s">
        <v>6012</v>
      </c>
      <c r="D2337" s="131" t="s">
        <v>193</v>
      </c>
      <c r="E2337" s="0" t="s">
        <v>313</v>
      </c>
      <c r="F2337" s="0" t="s">
        <v>1509</v>
      </c>
      <c r="G2337" s="0" t="s">
        <v>330</v>
      </c>
      <c r="H2337" s="0" t="s">
        <v>197</v>
      </c>
      <c r="I2337" s="131"/>
      <c r="J2337" s="111" t="n">
        <v>1</v>
      </c>
      <c r="K2337" s="0" t="s">
        <v>2825</v>
      </c>
      <c r="L2337" s="0" t="s">
        <v>533</v>
      </c>
      <c r="M2337" s="0" t="s">
        <v>199</v>
      </c>
      <c r="O2337" s="0" t="s">
        <v>200</v>
      </c>
      <c r="Q2337" s="120" t="s">
        <v>200</v>
      </c>
      <c r="R2337" s="0" t="s">
        <v>16</v>
      </c>
      <c r="S2337" s="131" t="s">
        <v>201</v>
      </c>
      <c r="T2337" s="0" t="s">
        <v>198</v>
      </c>
      <c r="U2337" s="131" t="s">
        <v>202</v>
      </c>
      <c r="V2337" s="0" t="s">
        <v>1790</v>
      </c>
      <c r="W2337" s="110" t="s">
        <v>204</v>
      </c>
      <c r="X2337" s="130" t="n">
        <v>2012</v>
      </c>
      <c r="Y2337" s="130" t="s">
        <v>498</v>
      </c>
      <c r="Z2337" s="130" t="s">
        <v>757</v>
      </c>
      <c r="AA2337" s="122" t="s">
        <v>200</v>
      </c>
      <c r="AB2337" s="131" t="s">
        <v>7550</v>
      </c>
      <c r="AC2337" s="131" t="s">
        <v>4491</v>
      </c>
      <c r="AD2337" s="130" t="n">
        <v>2012</v>
      </c>
      <c r="AE2337" s="111" t="s">
        <v>9436</v>
      </c>
      <c r="AI2337" s="130" t="s">
        <v>207</v>
      </c>
      <c r="AJ2337" s="130"/>
      <c r="AK2337" s="111" t="str">
        <f aca="false">(AB2337)</f>
        <v>Marvelous</v>
      </c>
      <c r="AM2337" s="111" t="n">
        <f aca="false">AD2337</f>
        <v>2012</v>
      </c>
      <c r="AN2337" s="130" t="s">
        <v>208</v>
      </c>
      <c r="AO2337" s="131"/>
      <c r="AS2337" s="0" t="s">
        <v>12731</v>
      </c>
      <c r="AT2337" s="0" t="s">
        <v>13835</v>
      </c>
      <c r="AU2337" s="0" t="s">
        <v>244</v>
      </c>
      <c r="AV2337" s="0" t="s">
        <v>200</v>
      </c>
      <c r="AZ2337" s="131" t="s">
        <v>14535</v>
      </c>
      <c r="BA2337" s="124" t="s">
        <v>200</v>
      </c>
      <c r="BB2337" s="0" t="s">
        <v>248</v>
      </c>
      <c r="BC2337" s="0" t="s">
        <v>14536</v>
      </c>
      <c r="BD2337" s="0" t="s">
        <v>14537</v>
      </c>
      <c r="BE2337" s="0" t="s">
        <v>14538</v>
      </c>
      <c r="BG2337" s="125" t="s">
        <v>200</v>
      </c>
      <c r="BH2337" s="0" t="s">
        <v>466</v>
      </c>
      <c r="BI2337" s="112" t="n">
        <v>5060102953272</v>
      </c>
      <c r="BJ2337" s="126" t="s">
        <v>200</v>
      </c>
      <c r="BK2337" s="131" t="s">
        <v>215</v>
      </c>
      <c r="BL2337" s="112" t="n">
        <v>4</v>
      </c>
      <c r="BM2337" s="112" t="n">
        <v>4</v>
      </c>
      <c r="BN2337" s="112" t="n">
        <v>4</v>
      </c>
      <c r="BO2337" s="111" t="n">
        <v>20</v>
      </c>
      <c r="BP2337" s="125" t="s">
        <v>200</v>
      </c>
      <c r="BQ2337" s="127" t="s">
        <v>216</v>
      </c>
    </row>
    <row r="2338" customFormat="false" ht="13.8" hidden="false" customHeight="false" outlineLevel="0" collapsed="false">
      <c r="A2338" s="0" t="s">
        <v>14539</v>
      </c>
      <c r="B2338" s="0" t="s">
        <v>6851</v>
      </c>
      <c r="C2338" s="0" t="s">
        <v>234</v>
      </c>
      <c r="D2338" s="0" t="s">
        <v>193</v>
      </c>
      <c r="E2338" s="0" t="s">
        <v>194</v>
      </c>
      <c r="F2338" s="0" t="s">
        <v>195</v>
      </c>
      <c r="G2338" s="0" t="s">
        <v>196</v>
      </c>
      <c r="H2338" s="0" t="s">
        <v>197</v>
      </c>
      <c r="I2338" s="131"/>
      <c r="J2338" s="130" t="n">
        <v>1</v>
      </c>
      <c r="K2338" s="131" t="s">
        <v>198</v>
      </c>
      <c r="L2338" s="0" t="s">
        <v>198</v>
      </c>
      <c r="M2338" s="0" t="s">
        <v>274</v>
      </c>
      <c r="O2338" s="0" t="s">
        <v>237</v>
      </c>
      <c r="P2338" s="0" t="s">
        <v>410</v>
      </c>
      <c r="Q2338" s="120" t="s">
        <v>200</v>
      </c>
      <c r="R2338" s="0" t="s">
        <v>16</v>
      </c>
      <c r="S2338" s="131" t="s">
        <v>201</v>
      </c>
      <c r="T2338" s="0" t="s">
        <v>198</v>
      </c>
      <c r="U2338" s="131" t="s">
        <v>202</v>
      </c>
      <c r="V2338" s="0" t="s">
        <v>1790</v>
      </c>
      <c r="W2338" s="110" t="s">
        <v>204</v>
      </c>
      <c r="X2338" s="130" t="n">
        <v>2009</v>
      </c>
      <c r="Y2338" s="130"/>
      <c r="Z2338" s="111" t="s">
        <v>221</v>
      </c>
      <c r="AA2338" s="122" t="s">
        <v>200</v>
      </c>
      <c r="AB2338" s="131" t="s">
        <v>574</v>
      </c>
      <c r="AC2338" s="131" t="s">
        <v>574</v>
      </c>
      <c r="AD2338" s="130" t="n">
        <v>2009</v>
      </c>
      <c r="AE2338" s="130" t="s">
        <v>222</v>
      </c>
      <c r="AF2338" s="130"/>
      <c r="AG2338" s="130"/>
      <c r="AH2338" s="130"/>
      <c r="AI2338" s="130" t="s">
        <v>207</v>
      </c>
      <c r="AJ2338" s="130"/>
      <c r="AK2338" s="111" t="str">
        <f aca="false">(AB2338)</f>
        <v>Electronic arts</v>
      </c>
      <c r="AM2338" s="111" t="n">
        <f aca="false">AD2338</f>
        <v>2009</v>
      </c>
      <c r="AN2338" s="111" t="s">
        <v>297</v>
      </c>
      <c r="AO2338" s="131" t="s">
        <v>9045</v>
      </c>
      <c r="AS2338" s="0" t="s">
        <v>200</v>
      </c>
      <c r="AT2338" s="0" t="s">
        <v>2504</v>
      </c>
      <c r="AV2338" s="0" t="s">
        <v>200</v>
      </c>
      <c r="AZ2338" s="131" t="s">
        <v>14540</v>
      </c>
      <c r="BA2338" s="124" t="s">
        <v>200</v>
      </c>
      <c r="BB2338" s="0" t="s">
        <v>248</v>
      </c>
      <c r="BC2338" s="0" t="s">
        <v>14541</v>
      </c>
      <c r="BD2338" s="0" t="s">
        <v>14542</v>
      </c>
      <c r="BE2338" s="0" t="s">
        <v>14543</v>
      </c>
      <c r="BG2338" s="125" t="s">
        <v>200</v>
      </c>
      <c r="BH2338" s="0" t="s">
        <v>466</v>
      </c>
      <c r="BI2338" s="112" t="n">
        <v>5030931071515</v>
      </c>
      <c r="BJ2338" s="126" t="s">
        <v>200</v>
      </c>
      <c r="BK2338" s="131" t="s">
        <v>215</v>
      </c>
      <c r="BL2338" s="112" t="n">
        <v>4</v>
      </c>
      <c r="BM2338" s="112" t="n">
        <v>4</v>
      </c>
      <c r="BN2338" s="112" t="n">
        <v>4</v>
      </c>
      <c r="BO2338" s="111" t="n">
        <v>20</v>
      </c>
      <c r="BP2338" s="125" t="s">
        <v>200</v>
      </c>
      <c r="BQ2338" s="127" t="s">
        <v>216</v>
      </c>
    </row>
    <row r="2339" customFormat="false" ht="13.8" hidden="false" customHeight="false" outlineLevel="0" collapsed="false">
      <c r="A2339" s="0" t="s">
        <v>14544</v>
      </c>
      <c r="B2339" s="0" t="s">
        <v>6851</v>
      </c>
      <c r="C2339" s="0" t="s">
        <v>1267</v>
      </c>
      <c r="D2339" s="0" t="s">
        <v>14545</v>
      </c>
      <c r="E2339" s="0" t="s">
        <v>194</v>
      </c>
      <c r="F2339" s="0" t="s">
        <v>399</v>
      </c>
      <c r="G2339" s="0" t="s">
        <v>330</v>
      </c>
      <c r="H2339" s="0" t="s">
        <v>197</v>
      </c>
      <c r="I2339" s="131"/>
      <c r="J2339" s="130" t="n">
        <v>1</v>
      </c>
      <c r="K2339" s="131" t="s">
        <v>198</v>
      </c>
      <c r="L2339" s="0" t="s">
        <v>198</v>
      </c>
      <c r="M2339" s="0" t="s">
        <v>274</v>
      </c>
      <c r="O2339" s="0" t="s">
        <v>237</v>
      </c>
      <c r="P2339" s="0" t="s">
        <v>2084</v>
      </c>
      <c r="Q2339" s="120" t="s">
        <v>200</v>
      </c>
      <c r="R2339" s="0" t="s">
        <v>16</v>
      </c>
      <c r="S2339" s="131" t="s">
        <v>201</v>
      </c>
      <c r="T2339" s="0" t="s">
        <v>198</v>
      </c>
      <c r="U2339" s="131" t="s">
        <v>285</v>
      </c>
      <c r="V2339" s="0" t="s">
        <v>1790</v>
      </c>
      <c r="W2339" s="110" t="s">
        <v>204</v>
      </c>
      <c r="X2339" s="130" t="n">
        <v>2007</v>
      </c>
      <c r="Y2339" s="111" t="s">
        <v>205</v>
      </c>
      <c r="Z2339" s="130" t="s">
        <v>757</v>
      </c>
      <c r="AA2339" s="122" t="s">
        <v>200</v>
      </c>
      <c r="AB2339" s="131" t="s">
        <v>9188</v>
      </c>
      <c r="AC2339" s="131" t="s">
        <v>9448</v>
      </c>
      <c r="AD2339" s="130" t="n">
        <v>2007</v>
      </c>
      <c r="AE2339" s="130" t="s">
        <v>222</v>
      </c>
      <c r="AF2339" s="130"/>
      <c r="AG2339" s="130"/>
      <c r="AH2339" s="130"/>
      <c r="AI2339" s="130" t="s">
        <v>207</v>
      </c>
      <c r="AJ2339" s="130"/>
      <c r="AK2339" s="111" t="str">
        <f aca="false">(AB2339)</f>
        <v>Cing</v>
      </c>
      <c r="AM2339" s="111" t="n">
        <f aca="false">AD2339</f>
        <v>2007</v>
      </c>
      <c r="AN2339" s="130" t="s">
        <v>208</v>
      </c>
      <c r="AO2339" s="131" t="s">
        <v>9045</v>
      </c>
      <c r="AS2339" s="0" t="s">
        <v>200</v>
      </c>
      <c r="AT2339" s="0" t="s">
        <v>7446</v>
      </c>
      <c r="AU2339" s="0" t="s">
        <v>2351</v>
      </c>
      <c r="AV2339" s="0" t="s">
        <v>200</v>
      </c>
      <c r="AZ2339" s="131" t="s">
        <v>14546</v>
      </c>
      <c r="BA2339" s="124" t="s">
        <v>200</v>
      </c>
      <c r="BB2339" s="0" t="s">
        <v>248</v>
      </c>
      <c r="BC2339" s="0" t="s">
        <v>14547</v>
      </c>
      <c r="BD2339" s="0" t="s">
        <v>14548</v>
      </c>
      <c r="BE2339" s="0" t="s">
        <v>14549</v>
      </c>
      <c r="BF2339" s="0" t="s">
        <v>200</v>
      </c>
      <c r="BG2339" s="125" t="s">
        <v>200</v>
      </c>
      <c r="BH2339" s="0" t="s">
        <v>466</v>
      </c>
      <c r="BI2339" s="112" t="n">
        <v>45496738082</v>
      </c>
      <c r="BJ2339" s="126" t="s">
        <v>200</v>
      </c>
      <c r="BK2339" s="131" t="s">
        <v>215</v>
      </c>
      <c r="BL2339" s="112" t="n">
        <v>4</v>
      </c>
      <c r="BM2339" s="112" t="n">
        <v>4</v>
      </c>
      <c r="BN2339" s="112" t="n">
        <v>4</v>
      </c>
      <c r="BO2339" s="111" t="n">
        <v>20</v>
      </c>
      <c r="BP2339" s="125" t="s">
        <v>200</v>
      </c>
      <c r="BQ2339" s="127" t="s">
        <v>216</v>
      </c>
    </row>
    <row r="2340" customFormat="false" ht="13.8" hidden="false" customHeight="false" outlineLevel="0" collapsed="false">
      <c r="A2340" s="0" t="s">
        <v>14550</v>
      </c>
      <c r="B2340" s="0" t="s">
        <v>6851</v>
      </c>
      <c r="C2340" s="0" t="s">
        <v>234</v>
      </c>
      <c r="D2340" s="0" t="s">
        <v>193</v>
      </c>
      <c r="E2340" s="0" t="s">
        <v>194</v>
      </c>
      <c r="F2340" s="0" t="s">
        <v>195</v>
      </c>
      <c r="G2340" s="0" t="s">
        <v>196</v>
      </c>
      <c r="H2340" s="0" t="s">
        <v>197</v>
      </c>
      <c r="I2340" s="131"/>
      <c r="J2340" s="130" t="n">
        <v>1</v>
      </c>
      <c r="K2340" s="131" t="s">
        <v>198</v>
      </c>
      <c r="L2340" s="0" t="s">
        <v>198</v>
      </c>
      <c r="M2340" s="0" t="s">
        <v>199</v>
      </c>
      <c r="O2340" s="0" t="s">
        <v>200</v>
      </c>
      <c r="Q2340" s="120" t="s">
        <v>200</v>
      </c>
      <c r="R2340" s="0" t="s">
        <v>16</v>
      </c>
      <c r="S2340" s="131" t="s">
        <v>201</v>
      </c>
      <c r="T2340" s="0" t="s">
        <v>198</v>
      </c>
      <c r="U2340" s="131" t="s">
        <v>202</v>
      </c>
      <c r="V2340" s="0" t="s">
        <v>1790</v>
      </c>
      <c r="W2340" s="110" t="s">
        <v>204</v>
      </c>
      <c r="X2340" s="130" t="n">
        <v>2007</v>
      </c>
      <c r="Y2340" s="130"/>
      <c r="Z2340" s="130" t="s">
        <v>198</v>
      </c>
      <c r="AA2340" s="122" t="s">
        <v>200</v>
      </c>
      <c r="AB2340" s="131" t="s">
        <v>14551</v>
      </c>
      <c r="AC2340" s="131" t="s">
        <v>14552</v>
      </c>
      <c r="AD2340" s="130" t="n">
        <v>2007</v>
      </c>
      <c r="AE2340" s="130" t="s">
        <v>222</v>
      </c>
      <c r="AF2340" s="130"/>
      <c r="AG2340" s="130"/>
      <c r="AH2340" s="130"/>
      <c r="AI2340" s="130" t="s">
        <v>1313</v>
      </c>
      <c r="AJ2340" s="111" t="s">
        <v>295</v>
      </c>
      <c r="AK2340" s="111" t="s">
        <v>14551</v>
      </c>
      <c r="AM2340" s="111" t="n">
        <v>1984</v>
      </c>
      <c r="AN2340" s="111" t="s">
        <v>297</v>
      </c>
      <c r="AO2340" s="131"/>
      <c r="AS2340" s="0" t="s">
        <v>200</v>
      </c>
      <c r="AV2340" s="0" t="s">
        <v>200</v>
      </c>
      <c r="AZ2340" s="131" t="s">
        <v>14553</v>
      </c>
      <c r="BA2340" s="124" t="s">
        <v>200</v>
      </c>
      <c r="BB2340" s="0" t="s">
        <v>210</v>
      </c>
      <c r="BC2340" s="0" t="s">
        <v>14554</v>
      </c>
      <c r="BE2340" s="0" t="s">
        <v>14555</v>
      </c>
      <c r="BF2340" s="0" t="s">
        <v>14556</v>
      </c>
      <c r="BG2340" s="125" t="s">
        <v>200</v>
      </c>
      <c r="BH2340" s="0" t="s">
        <v>466</v>
      </c>
      <c r="BI2340" s="112" t="n">
        <v>5060057024881</v>
      </c>
      <c r="BJ2340" s="126" t="s">
        <v>200</v>
      </c>
      <c r="BK2340" s="131" t="s">
        <v>215</v>
      </c>
      <c r="BL2340" s="112" t="n">
        <v>4</v>
      </c>
      <c r="BM2340" s="112" t="n">
        <v>4</v>
      </c>
      <c r="BN2340" s="112" t="n">
        <v>4</v>
      </c>
      <c r="BO2340" s="111" t="n">
        <v>20</v>
      </c>
      <c r="BP2340" s="125" t="s">
        <v>200</v>
      </c>
      <c r="BQ2340" s="127" t="s">
        <v>216</v>
      </c>
    </row>
    <row r="2341" customFormat="false" ht="13.8" hidden="false" customHeight="false" outlineLevel="0" collapsed="false">
      <c r="A2341" s="0" t="s">
        <v>14557</v>
      </c>
      <c r="B2341" s="0" t="s">
        <v>6851</v>
      </c>
      <c r="C2341" s="0" t="s">
        <v>928</v>
      </c>
      <c r="D2341" s="0" t="s">
        <v>1333</v>
      </c>
      <c r="E2341" s="0" t="s">
        <v>194</v>
      </c>
      <c r="F2341" s="0" t="s">
        <v>195</v>
      </c>
      <c r="G2341" s="0" t="s">
        <v>330</v>
      </c>
      <c r="H2341" s="0" t="s">
        <v>197</v>
      </c>
      <c r="I2341" s="131"/>
      <c r="J2341" s="111" t="n">
        <v>1</v>
      </c>
      <c r="K2341" s="0" t="s">
        <v>2825</v>
      </c>
      <c r="L2341" s="0" t="s">
        <v>14558</v>
      </c>
      <c r="M2341" s="0" t="s">
        <v>235</v>
      </c>
      <c r="N2341" s="0" t="s">
        <v>14559</v>
      </c>
      <c r="O2341" s="0" t="s">
        <v>237</v>
      </c>
      <c r="P2341" s="0" t="s">
        <v>410</v>
      </c>
      <c r="Q2341" s="120" t="s">
        <v>200</v>
      </c>
      <c r="R2341" s="0" t="s">
        <v>16</v>
      </c>
      <c r="S2341" s="131" t="s">
        <v>201</v>
      </c>
      <c r="T2341" s="0" t="s">
        <v>198</v>
      </c>
      <c r="U2341" s="131" t="s">
        <v>202</v>
      </c>
      <c r="V2341" s="0" t="s">
        <v>1790</v>
      </c>
      <c r="W2341" s="110" t="s">
        <v>204</v>
      </c>
      <c r="X2341" s="130" t="n">
        <v>2011</v>
      </c>
      <c r="Y2341" s="130" t="s">
        <v>498</v>
      </c>
      <c r="Z2341" s="130" t="s">
        <v>757</v>
      </c>
      <c r="AA2341" s="122" t="s">
        <v>200</v>
      </c>
      <c r="AB2341" s="131" t="s">
        <v>3186</v>
      </c>
      <c r="AC2341" s="131" t="s">
        <v>3186</v>
      </c>
      <c r="AD2341" s="130" t="n">
        <v>2011</v>
      </c>
      <c r="AE2341" s="130" t="s">
        <v>222</v>
      </c>
      <c r="AF2341" s="130"/>
      <c r="AG2341" s="130"/>
      <c r="AH2341" s="130"/>
      <c r="AI2341" s="130" t="s">
        <v>207</v>
      </c>
      <c r="AJ2341" s="130"/>
      <c r="AK2341" s="111" t="str">
        <f aca="false">(AB2341)</f>
        <v>Level-5</v>
      </c>
      <c r="AM2341" s="111" t="n">
        <f aca="false">AD2341</f>
        <v>2011</v>
      </c>
      <c r="AN2341" s="130" t="s">
        <v>208</v>
      </c>
      <c r="AO2341" s="131" t="s">
        <v>9045</v>
      </c>
      <c r="AS2341" s="0" t="s">
        <v>10499</v>
      </c>
      <c r="AT2341" s="0" t="s">
        <v>14560</v>
      </c>
      <c r="AU2341" s="0" t="s">
        <v>2087</v>
      </c>
      <c r="AV2341" s="0" t="s">
        <v>200</v>
      </c>
      <c r="AW2341" s="104" t="s">
        <v>2318</v>
      </c>
      <c r="AX2341" s="104"/>
      <c r="AY2341" s="104"/>
      <c r="AZ2341" s="131" t="s">
        <v>14561</v>
      </c>
      <c r="BA2341" s="124" t="s">
        <v>200</v>
      </c>
      <c r="BB2341" s="0" t="s">
        <v>248</v>
      </c>
      <c r="BC2341" s="0" t="s">
        <v>14562</v>
      </c>
      <c r="BD2341" s="0" t="s">
        <v>14563</v>
      </c>
      <c r="BE2341" s="0" t="s">
        <v>14564</v>
      </c>
      <c r="BF2341" s="0" t="s">
        <v>14565</v>
      </c>
      <c r="BG2341" s="125" t="s">
        <v>200</v>
      </c>
      <c r="BH2341" s="0" t="s">
        <v>466</v>
      </c>
      <c r="BI2341" s="112" t="n">
        <v>45496470654</v>
      </c>
      <c r="BJ2341" s="126" t="s">
        <v>200</v>
      </c>
      <c r="BK2341" s="131" t="s">
        <v>215</v>
      </c>
      <c r="BL2341" s="112" t="n">
        <v>4</v>
      </c>
      <c r="BM2341" s="112" t="n">
        <v>4</v>
      </c>
      <c r="BN2341" s="112" t="n">
        <v>4</v>
      </c>
      <c r="BO2341" s="111" t="n">
        <v>20</v>
      </c>
      <c r="BP2341" s="125" t="s">
        <v>200</v>
      </c>
      <c r="BQ2341" s="127" t="s">
        <v>216</v>
      </c>
    </row>
    <row r="2342" customFormat="false" ht="13.8" hidden="false" customHeight="false" outlineLevel="0" collapsed="false">
      <c r="A2342" s="0" t="s">
        <v>14566</v>
      </c>
      <c r="B2342" s="0" t="s">
        <v>6851</v>
      </c>
      <c r="C2342" s="0" t="s">
        <v>928</v>
      </c>
      <c r="D2342" s="0" t="s">
        <v>1333</v>
      </c>
      <c r="E2342" s="0" t="s">
        <v>194</v>
      </c>
      <c r="F2342" s="0" t="s">
        <v>195</v>
      </c>
      <c r="G2342" s="0" t="s">
        <v>330</v>
      </c>
      <c r="H2342" s="0" t="s">
        <v>197</v>
      </c>
      <c r="I2342" s="131"/>
      <c r="J2342" s="111" t="n">
        <v>1</v>
      </c>
      <c r="K2342" s="0" t="s">
        <v>2825</v>
      </c>
      <c r="L2342" s="0" t="s">
        <v>14558</v>
      </c>
      <c r="M2342" s="0" t="s">
        <v>199</v>
      </c>
      <c r="O2342" s="0" t="s">
        <v>200</v>
      </c>
      <c r="Q2342" s="120" t="s">
        <v>200</v>
      </c>
      <c r="R2342" s="0" t="s">
        <v>16</v>
      </c>
      <c r="S2342" s="131" t="s">
        <v>201</v>
      </c>
      <c r="T2342" s="0" t="s">
        <v>198</v>
      </c>
      <c r="U2342" s="131" t="s">
        <v>202</v>
      </c>
      <c r="V2342" s="0" t="s">
        <v>1790</v>
      </c>
      <c r="W2342" s="110" t="s">
        <v>204</v>
      </c>
      <c r="X2342" s="130" t="n">
        <v>2012</v>
      </c>
      <c r="Y2342" s="130" t="s">
        <v>498</v>
      </c>
      <c r="Z2342" s="130" t="s">
        <v>757</v>
      </c>
      <c r="AA2342" s="122" t="s">
        <v>200</v>
      </c>
      <c r="AB2342" s="131" t="s">
        <v>3186</v>
      </c>
      <c r="AC2342" s="131" t="s">
        <v>3186</v>
      </c>
      <c r="AD2342" s="130" t="n">
        <v>2012</v>
      </c>
      <c r="AE2342" s="130" t="s">
        <v>222</v>
      </c>
      <c r="AF2342" s="130"/>
      <c r="AG2342" s="130"/>
      <c r="AH2342" s="130" t="s">
        <v>914</v>
      </c>
      <c r="AI2342" s="130" t="s">
        <v>207</v>
      </c>
      <c r="AJ2342" s="130"/>
      <c r="AK2342" s="111" t="str">
        <f aca="false">(AB2342)</f>
        <v>Level-5</v>
      </c>
      <c r="AM2342" s="111" t="n">
        <f aca="false">AD2342</f>
        <v>2012</v>
      </c>
      <c r="AN2342" s="130" t="s">
        <v>208</v>
      </c>
      <c r="AO2342" s="131" t="s">
        <v>9045</v>
      </c>
      <c r="AS2342" s="0" t="s">
        <v>10499</v>
      </c>
      <c r="AT2342" s="0" t="s">
        <v>14567</v>
      </c>
      <c r="AU2342" s="0" t="s">
        <v>2087</v>
      </c>
      <c r="AV2342" s="0" t="s">
        <v>200</v>
      </c>
      <c r="AW2342" s="104" t="s">
        <v>2318</v>
      </c>
      <c r="AX2342" s="104"/>
      <c r="AY2342" s="104"/>
      <c r="AZ2342" s="131" t="s">
        <v>14568</v>
      </c>
      <c r="BA2342" s="124" t="s">
        <v>200</v>
      </c>
      <c r="BB2342" s="0" t="s">
        <v>248</v>
      </c>
      <c r="BC2342" s="0" t="s">
        <v>14569</v>
      </c>
      <c r="BD2342" s="0" t="s">
        <v>14570</v>
      </c>
      <c r="BE2342" s="0" t="s">
        <v>14571</v>
      </c>
      <c r="BF2342" s="0" t="s">
        <v>200</v>
      </c>
      <c r="BG2342" s="125" t="s">
        <v>200</v>
      </c>
      <c r="BH2342" s="0" t="s">
        <v>466</v>
      </c>
      <c r="BI2342" s="112" t="n">
        <v>45496471651</v>
      </c>
      <c r="BJ2342" s="126" t="s">
        <v>200</v>
      </c>
      <c r="BK2342" s="131" t="s">
        <v>215</v>
      </c>
      <c r="BL2342" s="112" t="n">
        <v>4</v>
      </c>
      <c r="BM2342" s="112" t="n">
        <v>4</v>
      </c>
      <c r="BN2342" s="112" t="n">
        <v>4</v>
      </c>
      <c r="BO2342" s="111" t="n">
        <v>20</v>
      </c>
      <c r="BP2342" s="125" t="s">
        <v>200</v>
      </c>
      <c r="BQ2342" s="127" t="s">
        <v>216</v>
      </c>
    </row>
    <row r="2343" customFormat="false" ht="13.8" hidden="false" customHeight="false" outlineLevel="0" collapsed="false">
      <c r="A2343" s="0" t="s">
        <v>14572</v>
      </c>
      <c r="B2343" s="0" t="s">
        <v>6851</v>
      </c>
      <c r="C2343" s="0" t="s">
        <v>390</v>
      </c>
      <c r="D2343" s="0" t="s">
        <v>1333</v>
      </c>
      <c r="E2343" s="0" t="s">
        <v>194</v>
      </c>
      <c r="F2343" s="0" t="s">
        <v>195</v>
      </c>
      <c r="G2343" s="0" t="s">
        <v>196</v>
      </c>
      <c r="H2343" s="0" t="s">
        <v>219</v>
      </c>
      <c r="I2343" s="131"/>
      <c r="J2343" s="111" t="n">
        <v>1</v>
      </c>
      <c r="K2343" s="0" t="s">
        <v>8612</v>
      </c>
      <c r="L2343" s="0" t="s">
        <v>392</v>
      </c>
      <c r="M2343" s="0" t="s">
        <v>199</v>
      </c>
      <c r="O2343" s="0" t="s">
        <v>200</v>
      </c>
      <c r="Q2343" s="120" t="s">
        <v>200</v>
      </c>
      <c r="R2343" s="0" t="s">
        <v>16</v>
      </c>
      <c r="S2343" s="131" t="s">
        <v>201</v>
      </c>
      <c r="T2343" s="0" t="s">
        <v>198</v>
      </c>
      <c r="U2343" s="131" t="s">
        <v>202</v>
      </c>
      <c r="V2343" s="0" t="s">
        <v>1790</v>
      </c>
      <c r="W2343" s="110" t="s">
        <v>204</v>
      </c>
      <c r="X2343" s="130" t="n">
        <v>2010</v>
      </c>
      <c r="Y2343" s="130"/>
      <c r="Z2343" s="130" t="s">
        <v>757</v>
      </c>
      <c r="AA2343" s="122" t="s">
        <v>200</v>
      </c>
      <c r="AB2343" s="131" t="s">
        <v>14573</v>
      </c>
      <c r="AC2343" s="131" t="s">
        <v>206</v>
      </c>
      <c r="AD2343" s="130" t="n">
        <v>2010</v>
      </c>
      <c r="AE2343" s="130" t="s">
        <v>222</v>
      </c>
      <c r="AF2343" s="130"/>
      <c r="AG2343" s="130"/>
      <c r="AH2343" s="130"/>
      <c r="AI2343" s="130" t="s">
        <v>207</v>
      </c>
      <c r="AJ2343" s="130"/>
      <c r="AK2343" s="111" t="str">
        <f aca="false">(AB2343)</f>
        <v>Nude maker</v>
      </c>
      <c r="AM2343" s="111" t="n">
        <f aca="false">AD2343</f>
        <v>2010</v>
      </c>
      <c r="AN2343" s="130" t="s">
        <v>208</v>
      </c>
      <c r="AO2343" s="131"/>
      <c r="AS2343" s="0" t="s">
        <v>200</v>
      </c>
      <c r="AT2343" s="0" t="s">
        <v>576</v>
      </c>
      <c r="AU2343" s="0" t="s">
        <v>1306</v>
      </c>
      <c r="AV2343" s="0" t="s">
        <v>8965</v>
      </c>
      <c r="AW2343" s="0" t="s">
        <v>3435</v>
      </c>
      <c r="AZ2343" s="131" t="s">
        <v>14574</v>
      </c>
      <c r="BA2343" s="124" t="s">
        <v>200</v>
      </c>
      <c r="BB2343" s="0" t="s">
        <v>210</v>
      </c>
      <c r="BC2343" s="0" t="s">
        <v>14575</v>
      </c>
      <c r="BD2343" s="0" t="s">
        <v>14576</v>
      </c>
      <c r="BE2343" s="0" t="s">
        <v>11870</v>
      </c>
      <c r="BF2343" s="0" t="s">
        <v>3212</v>
      </c>
      <c r="BG2343" s="125" t="s">
        <v>200</v>
      </c>
      <c r="BH2343" s="0" t="s">
        <v>466</v>
      </c>
      <c r="BI2343" s="112" t="n">
        <v>5055277005420</v>
      </c>
      <c r="BJ2343" s="126" t="s">
        <v>200</v>
      </c>
      <c r="BK2343" s="131" t="s">
        <v>215</v>
      </c>
      <c r="BL2343" s="112" t="n">
        <v>4</v>
      </c>
      <c r="BM2343" s="112" t="n">
        <v>4</v>
      </c>
      <c r="BN2343" s="112" t="n">
        <v>4</v>
      </c>
      <c r="BO2343" s="111" t="n">
        <v>20</v>
      </c>
      <c r="BP2343" s="125" t="s">
        <v>200</v>
      </c>
      <c r="BQ2343" s="127" t="s">
        <v>216</v>
      </c>
    </row>
    <row r="2344" customFormat="false" ht="13.8" hidden="false" customHeight="false" outlineLevel="0" collapsed="false">
      <c r="A2344" s="0" t="s">
        <v>14577</v>
      </c>
      <c r="B2344" s="0" t="s">
        <v>6851</v>
      </c>
      <c r="C2344" s="0" t="s">
        <v>234</v>
      </c>
      <c r="D2344" s="0" t="s">
        <v>193</v>
      </c>
      <c r="E2344" s="0" t="s">
        <v>194</v>
      </c>
      <c r="F2344" s="0" t="s">
        <v>195</v>
      </c>
      <c r="G2344" s="0" t="s">
        <v>196</v>
      </c>
      <c r="H2344" s="0" t="s">
        <v>197</v>
      </c>
      <c r="I2344" s="131"/>
      <c r="J2344" s="130" t="n">
        <v>1</v>
      </c>
      <c r="K2344" s="131" t="s">
        <v>198</v>
      </c>
      <c r="L2344" s="0" t="s">
        <v>198</v>
      </c>
      <c r="M2344" s="0" t="s">
        <v>199</v>
      </c>
      <c r="O2344" s="0" t="s">
        <v>200</v>
      </c>
      <c r="Q2344" s="120" t="s">
        <v>200</v>
      </c>
      <c r="R2344" s="0" t="s">
        <v>16</v>
      </c>
      <c r="S2344" s="131" t="s">
        <v>201</v>
      </c>
      <c r="T2344" s="0" t="s">
        <v>198</v>
      </c>
      <c r="U2344" s="131" t="s">
        <v>202</v>
      </c>
      <c r="V2344" s="0" t="s">
        <v>1790</v>
      </c>
      <c r="W2344" s="110" t="s">
        <v>204</v>
      </c>
      <c r="X2344" s="130" t="n">
        <v>2005</v>
      </c>
      <c r="Y2344" s="132" t="s">
        <v>908</v>
      </c>
      <c r="Z2344" s="130" t="s">
        <v>198</v>
      </c>
      <c r="AA2344" s="122" t="s">
        <v>200</v>
      </c>
      <c r="AB2344" s="131" t="s">
        <v>14578</v>
      </c>
      <c r="AC2344" s="131" t="s">
        <v>3061</v>
      </c>
      <c r="AD2344" s="130" t="n">
        <v>2005</v>
      </c>
      <c r="AE2344" s="111" t="s">
        <v>222</v>
      </c>
      <c r="AF2344" s="132" t="s">
        <v>908</v>
      </c>
      <c r="AI2344" s="111" t="s">
        <v>294</v>
      </c>
      <c r="AJ2344" s="111" t="s">
        <v>509</v>
      </c>
      <c r="AK2344" s="131" t="s">
        <v>14578</v>
      </c>
      <c r="AM2344" s="111" t="n">
        <v>1991</v>
      </c>
      <c r="AN2344" s="111" t="s">
        <v>263</v>
      </c>
      <c r="AO2344" s="131"/>
      <c r="AP2344" s="0" t="s">
        <v>264</v>
      </c>
      <c r="AS2344" s="0" t="s">
        <v>6172</v>
      </c>
      <c r="AT2344" s="0" t="s">
        <v>381</v>
      </c>
      <c r="AU2344" s="0" t="s">
        <v>2087</v>
      </c>
      <c r="AV2344" s="0" t="s">
        <v>200</v>
      </c>
      <c r="AZ2344" s="131" t="s">
        <v>14579</v>
      </c>
      <c r="BA2344" s="124" t="s">
        <v>200</v>
      </c>
      <c r="BB2344" s="0" t="s">
        <v>210</v>
      </c>
      <c r="BC2344" s="0" t="s">
        <v>14580</v>
      </c>
      <c r="BE2344" s="0" t="s">
        <v>14581</v>
      </c>
      <c r="BF2344" s="0" t="s">
        <v>14582</v>
      </c>
      <c r="BG2344" s="125" t="s">
        <v>200</v>
      </c>
      <c r="BH2344" s="0" t="s">
        <v>466</v>
      </c>
      <c r="BI2344" s="112" t="n">
        <v>5060057023679</v>
      </c>
      <c r="BJ2344" s="126" t="s">
        <v>200</v>
      </c>
      <c r="BK2344" s="131" t="s">
        <v>215</v>
      </c>
      <c r="BL2344" s="112" t="n">
        <v>4</v>
      </c>
      <c r="BM2344" s="112" t="n">
        <v>4</v>
      </c>
      <c r="BN2344" s="112" t="n">
        <v>4</v>
      </c>
      <c r="BO2344" s="111" t="n">
        <v>20</v>
      </c>
      <c r="BP2344" s="125" t="s">
        <v>200</v>
      </c>
      <c r="BQ2344" s="127" t="s">
        <v>216</v>
      </c>
    </row>
    <row r="2345" customFormat="false" ht="13.8" hidden="false" customHeight="false" outlineLevel="0" collapsed="false">
      <c r="A2345" s="0" t="s">
        <v>14583</v>
      </c>
      <c r="B2345" s="0" t="s">
        <v>6851</v>
      </c>
      <c r="C2345" s="131" t="s">
        <v>4720</v>
      </c>
      <c r="D2345" s="131" t="s">
        <v>193</v>
      </c>
      <c r="E2345" s="0" t="s">
        <v>194</v>
      </c>
      <c r="F2345" s="0" t="s">
        <v>606</v>
      </c>
      <c r="G2345" s="0" t="s">
        <v>391</v>
      </c>
      <c r="H2345" s="0" t="s">
        <v>197</v>
      </c>
      <c r="I2345" s="131"/>
      <c r="J2345" s="111" t="n">
        <v>1</v>
      </c>
      <c r="K2345" s="0" t="s">
        <v>14584</v>
      </c>
      <c r="L2345" s="0" t="s">
        <v>456</v>
      </c>
      <c r="M2345" s="0" t="s">
        <v>199</v>
      </c>
      <c r="O2345" s="0" t="s">
        <v>6040</v>
      </c>
      <c r="Q2345" s="120" t="s">
        <v>200</v>
      </c>
      <c r="R2345" s="0" t="s">
        <v>16</v>
      </c>
      <c r="S2345" s="131" t="s">
        <v>201</v>
      </c>
      <c r="T2345" s="132" t="s">
        <v>908</v>
      </c>
      <c r="U2345" s="131" t="s">
        <v>239</v>
      </c>
      <c r="V2345" s="0" t="s">
        <v>1790</v>
      </c>
      <c r="W2345" s="110" t="s">
        <v>204</v>
      </c>
      <c r="X2345" s="130" t="n">
        <v>2006</v>
      </c>
      <c r="Y2345" s="130" t="s">
        <v>240</v>
      </c>
      <c r="Z2345" s="130" t="s">
        <v>198</v>
      </c>
      <c r="AA2345" s="122" t="s">
        <v>200</v>
      </c>
      <c r="AB2345" s="131" t="s">
        <v>10656</v>
      </c>
      <c r="AC2345" s="131" t="s">
        <v>8595</v>
      </c>
      <c r="AD2345" s="130" t="s">
        <v>198</v>
      </c>
      <c r="AE2345" s="130" t="s">
        <v>222</v>
      </c>
      <c r="AF2345" s="130"/>
      <c r="AG2345" s="130"/>
      <c r="AH2345" s="130"/>
      <c r="AI2345" s="130" t="s">
        <v>207</v>
      </c>
      <c r="AJ2345" s="130"/>
      <c r="AK2345" s="111" t="str">
        <f aca="false">(AB2345)</f>
        <v>Ganbarion</v>
      </c>
      <c r="AL2345" s="0" t="s">
        <v>200</v>
      </c>
      <c r="AM2345" s="111" t="n">
        <f aca="false">X2345</f>
        <v>2006</v>
      </c>
      <c r="AN2345" s="130" t="s">
        <v>208</v>
      </c>
      <c r="AO2345" s="131" t="s">
        <v>609</v>
      </c>
      <c r="AP2345" s="0" t="s">
        <v>610</v>
      </c>
      <c r="AQ2345" s="0" t="s">
        <v>200</v>
      </c>
      <c r="AR2345" s="0" t="s">
        <v>200</v>
      </c>
      <c r="AS2345" s="0" t="s">
        <v>14585</v>
      </c>
      <c r="AT2345" s="104" t="s">
        <v>433</v>
      </c>
      <c r="AU2345" s="0" t="s">
        <v>200</v>
      </c>
      <c r="AV2345" s="0" t="s">
        <v>200</v>
      </c>
      <c r="AZ2345" s="131" t="s">
        <v>14586</v>
      </c>
      <c r="BA2345" s="124" t="s">
        <v>200</v>
      </c>
      <c r="BB2345" s="0" t="s">
        <v>248</v>
      </c>
      <c r="BC2345" s="0" t="s">
        <v>14587</v>
      </c>
      <c r="BD2345" s="0" t="s">
        <v>14588</v>
      </c>
      <c r="BE2345" s="0" t="s">
        <v>14267</v>
      </c>
      <c r="BG2345" s="125" t="s">
        <v>200</v>
      </c>
      <c r="BH2345" s="0" t="s">
        <v>253</v>
      </c>
      <c r="BI2345" s="112" t="n">
        <v>4902370515572</v>
      </c>
      <c r="BJ2345" s="126" t="s">
        <v>200</v>
      </c>
      <c r="BK2345" s="131" t="s">
        <v>215</v>
      </c>
      <c r="BL2345" s="112" t="n">
        <v>4</v>
      </c>
      <c r="BM2345" s="112" t="n">
        <v>4</v>
      </c>
      <c r="BN2345" s="112" t="n">
        <v>4</v>
      </c>
      <c r="BO2345" s="111" t="n">
        <v>20</v>
      </c>
      <c r="BP2345" s="125" t="s">
        <v>200</v>
      </c>
      <c r="BQ2345" s="127" t="s">
        <v>216</v>
      </c>
    </row>
    <row r="2346" customFormat="false" ht="13.8" hidden="false" customHeight="false" outlineLevel="0" collapsed="false">
      <c r="A2346" s="0" t="s">
        <v>14589</v>
      </c>
      <c r="B2346" s="0" t="s">
        <v>6851</v>
      </c>
      <c r="C2346" s="0" t="s">
        <v>218</v>
      </c>
      <c r="D2346" s="0" t="s">
        <v>193</v>
      </c>
      <c r="E2346" s="0" t="s">
        <v>194</v>
      </c>
      <c r="F2346" s="0" t="s">
        <v>195</v>
      </c>
      <c r="G2346" s="0" t="s">
        <v>196</v>
      </c>
      <c r="H2346" s="0" t="s">
        <v>400</v>
      </c>
      <c r="I2346" s="131" t="s">
        <v>401</v>
      </c>
      <c r="J2346" s="130" t="n">
        <v>1</v>
      </c>
      <c r="K2346" s="131" t="s">
        <v>198</v>
      </c>
      <c r="L2346" s="0" t="s">
        <v>198</v>
      </c>
      <c r="M2346" s="0" t="s">
        <v>199</v>
      </c>
      <c r="O2346" s="0" t="s">
        <v>200</v>
      </c>
      <c r="Q2346" s="120" t="s">
        <v>200</v>
      </c>
      <c r="R2346" s="0" t="s">
        <v>16</v>
      </c>
      <c r="S2346" s="131" t="s">
        <v>201</v>
      </c>
      <c r="T2346" s="0" t="s">
        <v>198</v>
      </c>
      <c r="U2346" s="131" t="s">
        <v>285</v>
      </c>
      <c r="V2346" s="0" t="s">
        <v>1790</v>
      </c>
      <c r="W2346" s="110" t="s">
        <v>204</v>
      </c>
      <c r="X2346" s="130" t="n">
        <v>2005</v>
      </c>
      <c r="Y2346" s="111" t="s">
        <v>200</v>
      </c>
      <c r="Z2346" s="130" t="s">
        <v>198</v>
      </c>
      <c r="AA2346" s="122" t="s">
        <v>200</v>
      </c>
      <c r="AB2346" s="131" t="s">
        <v>9362</v>
      </c>
      <c r="AC2346" s="131" t="s">
        <v>9448</v>
      </c>
      <c r="AD2346" s="130" t="n">
        <v>2005</v>
      </c>
      <c r="AE2346" s="130" t="s">
        <v>222</v>
      </c>
      <c r="AF2346" s="130"/>
      <c r="AG2346" s="130"/>
      <c r="AH2346" s="130"/>
      <c r="AI2346" s="130" t="s">
        <v>207</v>
      </c>
      <c r="AJ2346" s="130"/>
      <c r="AK2346" s="111" t="str">
        <f aca="false">(AB2346)</f>
        <v>Hal laboratory</v>
      </c>
      <c r="AM2346" s="111" t="n">
        <f aca="false">AD2346</f>
        <v>2005</v>
      </c>
      <c r="AN2346" s="130" t="s">
        <v>208</v>
      </c>
      <c r="AO2346" s="131" t="s">
        <v>9045</v>
      </c>
      <c r="AS2346" s="0" t="s">
        <v>9524</v>
      </c>
      <c r="AT2346" s="0" t="s">
        <v>373</v>
      </c>
      <c r="AU2346" s="0" t="s">
        <v>434</v>
      </c>
      <c r="AV2346" s="0" t="s">
        <v>200</v>
      </c>
      <c r="AZ2346" s="131" t="s">
        <v>14590</v>
      </c>
      <c r="BA2346" s="124" t="s">
        <v>200</v>
      </c>
      <c r="BB2346" s="0" t="s">
        <v>248</v>
      </c>
      <c r="BC2346" s="0" t="s">
        <v>14591</v>
      </c>
      <c r="BE2346" s="0" t="s">
        <v>14592</v>
      </c>
      <c r="BG2346" s="125" t="s">
        <v>200</v>
      </c>
      <c r="BH2346" s="0" t="s">
        <v>466</v>
      </c>
      <c r="BI2346" s="112" t="n">
        <v>45496735531</v>
      </c>
      <c r="BJ2346" s="126" t="s">
        <v>200</v>
      </c>
      <c r="BK2346" s="131" t="s">
        <v>215</v>
      </c>
      <c r="BL2346" s="112" t="n">
        <v>4</v>
      </c>
      <c r="BM2346" s="112" t="n">
        <v>4</v>
      </c>
      <c r="BN2346" s="112" t="n">
        <v>4</v>
      </c>
      <c r="BO2346" s="111" t="n">
        <v>20</v>
      </c>
      <c r="BP2346" s="125" t="s">
        <v>200</v>
      </c>
      <c r="BQ2346" s="127" t="s">
        <v>216</v>
      </c>
    </row>
    <row r="2347" customFormat="false" ht="13.8" hidden="false" customHeight="false" outlineLevel="0" collapsed="false">
      <c r="A2347" s="0" t="s">
        <v>14593</v>
      </c>
      <c r="B2347" s="0" t="s">
        <v>6851</v>
      </c>
      <c r="C2347" s="0" t="s">
        <v>234</v>
      </c>
      <c r="D2347" s="0" t="s">
        <v>193</v>
      </c>
      <c r="E2347" s="0" t="s">
        <v>194</v>
      </c>
      <c r="F2347" s="0" t="s">
        <v>195</v>
      </c>
      <c r="G2347" s="0" t="s">
        <v>196</v>
      </c>
      <c r="H2347" s="0" t="s">
        <v>400</v>
      </c>
      <c r="I2347" s="131" t="s">
        <v>401</v>
      </c>
      <c r="J2347" s="130" t="n">
        <v>1</v>
      </c>
      <c r="K2347" s="131" t="s">
        <v>198</v>
      </c>
      <c r="L2347" s="0" t="s">
        <v>198</v>
      </c>
      <c r="M2347" s="0" t="s">
        <v>235</v>
      </c>
      <c r="N2347" s="0" t="s">
        <v>14594</v>
      </c>
      <c r="O2347" s="0" t="s">
        <v>237</v>
      </c>
      <c r="P2347" s="0" t="s">
        <v>410</v>
      </c>
      <c r="Q2347" s="120" t="s">
        <v>200</v>
      </c>
      <c r="R2347" s="0" t="s">
        <v>16</v>
      </c>
      <c r="S2347" s="131" t="s">
        <v>201</v>
      </c>
      <c r="T2347" s="0" t="s">
        <v>198</v>
      </c>
      <c r="U2347" s="131" t="s">
        <v>285</v>
      </c>
      <c r="V2347" s="0" t="s">
        <v>1790</v>
      </c>
      <c r="W2347" s="110" t="s">
        <v>204</v>
      </c>
      <c r="X2347" s="130" t="n">
        <v>2011</v>
      </c>
      <c r="Y2347" s="111" t="s">
        <v>200</v>
      </c>
      <c r="Z2347" s="130" t="s">
        <v>198</v>
      </c>
      <c r="AA2347" s="122" t="s">
        <v>200</v>
      </c>
      <c r="AB2347" s="131" t="s">
        <v>9362</v>
      </c>
      <c r="AC2347" s="131" t="s">
        <v>9448</v>
      </c>
      <c r="AD2347" s="130" t="n">
        <v>2011</v>
      </c>
      <c r="AE2347" s="130" t="s">
        <v>222</v>
      </c>
      <c r="AF2347" s="130"/>
      <c r="AG2347" s="130"/>
      <c r="AH2347" s="130" t="s">
        <v>914</v>
      </c>
      <c r="AI2347" s="130" t="s">
        <v>207</v>
      </c>
      <c r="AJ2347" s="130"/>
      <c r="AK2347" s="111" t="str">
        <f aca="false">(AB2347)</f>
        <v>Hal laboratory</v>
      </c>
      <c r="AM2347" s="111" t="n">
        <f aca="false">AD2347</f>
        <v>2011</v>
      </c>
      <c r="AN2347" s="130" t="s">
        <v>208</v>
      </c>
      <c r="AO2347" s="131" t="s">
        <v>9045</v>
      </c>
      <c r="AS2347" s="0" t="s">
        <v>9524</v>
      </c>
      <c r="AT2347" s="0" t="s">
        <v>373</v>
      </c>
      <c r="AU2347" s="0" t="s">
        <v>434</v>
      </c>
      <c r="AV2347" s="0" t="s">
        <v>200</v>
      </c>
      <c r="AZ2347" s="131" t="s">
        <v>14595</v>
      </c>
      <c r="BA2347" s="124" t="s">
        <v>200</v>
      </c>
      <c r="BB2347" s="0" t="s">
        <v>462</v>
      </c>
      <c r="BC2347" s="0" t="s">
        <v>14596</v>
      </c>
      <c r="BD2347" s="0" t="s">
        <v>14597</v>
      </c>
      <c r="BE2347" s="0" t="s">
        <v>14598</v>
      </c>
      <c r="BF2347" s="0" t="s">
        <v>200</v>
      </c>
      <c r="BG2347" s="125" t="s">
        <v>200</v>
      </c>
      <c r="BH2347" s="0" t="s">
        <v>466</v>
      </c>
      <c r="BI2347" s="112" t="n">
        <v>45496741648</v>
      </c>
      <c r="BJ2347" s="126" t="s">
        <v>200</v>
      </c>
      <c r="BK2347" s="131" t="s">
        <v>215</v>
      </c>
      <c r="BL2347" s="112" t="n">
        <v>4</v>
      </c>
      <c r="BM2347" s="112" t="n">
        <v>4</v>
      </c>
      <c r="BN2347" s="112" t="n">
        <v>4</v>
      </c>
      <c r="BO2347" s="111" t="n">
        <v>20</v>
      </c>
      <c r="BP2347" s="125" t="s">
        <v>200</v>
      </c>
      <c r="BQ2347" s="127" t="s">
        <v>216</v>
      </c>
    </row>
    <row r="2348" customFormat="false" ht="13.8" hidden="false" customHeight="false" outlineLevel="0" collapsed="false">
      <c r="A2348" s="0" t="s">
        <v>14599</v>
      </c>
      <c r="B2348" s="0" t="s">
        <v>6851</v>
      </c>
      <c r="C2348" s="0" t="s">
        <v>234</v>
      </c>
      <c r="D2348" s="0" t="s">
        <v>193</v>
      </c>
      <c r="E2348" s="0" t="s">
        <v>194</v>
      </c>
      <c r="F2348" s="0" t="s">
        <v>195</v>
      </c>
      <c r="G2348" s="0" t="s">
        <v>196</v>
      </c>
      <c r="H2348" s="0" t="s">
        <v>838</v>
      </c>
      <c r="I2348" s="131" t="s">
        <v>401</v>
      </c>
      <c r="J2348" s="111" t="n">
        <v>1</v>
      </c>
      <c r="K2348" s="0" t="s">
        <v>8734</v>
      </c>
      <c r="L2348" s="0" t="s">
        <v>392</v>
      </c>
      <c r="M2348" s="0" t="s">
        <v>199</v>
      </c>
      <c r="O2348" s="0" t="s">
        <v>200</v>
      </c>
      <c r="Q2348" s="120" t="s">
        <v>200</v>
      </c>
      <c r="R2348" s="0" t="s">
        <v>16</v>
      </c>
      <c r="S2348" s="131" t="s">
        <v>201</v>
      </c>
      <c r="T2348" s="0" t="s">
        <v>198</v>
      </c>
      <c r="U2348" s="131" t="s">
        <v>202</v>
      </c>
      <c r="V2348" s="0" t="s">
        <v>1790</v>
      </c>
      <c r="W2348" s="110" t="s">
        <v>204</v>
      </c>
      <c r="X2348" s="130" t="n">
        <v>2007</v>
      </c>
      <c r="Y2348" s="130"/>
      <c r="Z2348" s="130" t="s">
        <v>198</v>
      </c>
      <c r="AA2348" s="122" t="s">
        <v>200</v>
      </c>
      <c r="AB2348" s="131" t="s">
        <v>13684</v>
      </c>
      <c r="AC2348" s="131" t="s">
        <v>9448</v>
      </c>
      <c r="AD2348" s="130" t="n">
        <v>2007</v>
      </c>
      <c r="AE2348" s="130" t="s">
        <v>222</v>
      </c>
      <c r="AF2348" s="130"/>
      <c r="AG2348" s="130"/>
      <c r="AH2348" s="130" t="s">
        <v>799</v>
      </c>
      <c r="AI2348" s="130" t="s">
        <v>207</v>
      </c>
      <c r="AJ2348" s="130"/>
      <c r="AK2348" s="111" t="str">
        <f aca="false">(AB2348)</f>
        <v>Flagship</v>
      </c>
      <c r="AM2348" s="111" t="n">
        <f aca="false">AD2348</f>
        <v>2007</v>
      </c>
      <c r="AN2348" s="130" t="s">
        <v>208</v>
      </c>
      <c r="AO2348" s="131" t="s">
        <v>200</v>
      </c>
      <c r="AP2348" s="0" t="s">
        <v>200</v>
      </c>
      <c r="AS2348" s="0" t="s">
        <v>9524</v>
      </c>
      <c r="AT2348" s="0" t="s">
        <v>373</v>
      </c>
      <c r="AU2348" s="0" t="s">
        <v>434</v>
      </c>
      <c r="AV2348" s="0" t="s">
        <v>200</v>
      </c>
      <c r="AZ2348" s="131" t="s">
        <v>14600</v>
      </c>
      <c r="BA2348" s="124" t="s">
        <v>200</v>
      </c>
      <c r="BB2348" s="0" t="s">
        <v>462</v>
      </c>
      <c r="BC2348" s="0" t="s">
        <v>14601</v>
      </c>
      <c r="BD2348" s="0" t="s">
        <v>14602</v>
      </c>
      <c r="BE2348" s="0" t="s">
        <v>14603</v>
      </c>
      <c r="BG2348" s="125" t="s">
        <v>200</v>
      </c>
      <c r="BH2348" s="0" t="s">
        <v>466</v>
      </c>
      <c r="BI2348" s="112" t="n">
        <v>45496465018</v>
      </c>
      <c r="BJ2348" s="126" t="s">
        <v>200</v>
      </c>
      <c r="BK2348" s="131" t="s">
        <v>215</v>
      </c>
      <c r="BL2348" s="112" t="n">
        <v>4</v>
      </c>
      <c r="BM2348" s="112" t="n">
        <v>4</v>
      </c>
      <c r="BN2348" s="112" t="n">
        <v>4</v>
      </c>
      <c r="BO2348" s="111" t="n">
        <v>20</v>
      </c>
      <c r="BP2348" s="125" t="s">
        <v>200</v>
      </c>
      <c r="BQ2348" s="127" t="s">
        <v>216</v>
      </c>
    </row>
    <row r="2349" customFormat="false" ht="13.8" hidden="false" customHeight="false" outlineLevel="0" collapsed="false">
      <c r="A2349" s="0" t="s">
        <v>14604</v>
      </c>
      <c r="B2349" s="0" t="s">
        <v>6851</v>
      </c>
      <c r="C2349" s="0" t="s">
        <v>234</v>
      </c>
      <c r="D2349" s="0" t="s">
        <v>193</v>
      </c>
      <c r="E2349" s="0" t="s">
        <v>194</v>
      </c>
      <c r="F2349" s="0" t="s">
        <v>195</v>
      </c>
      <c r="G2349" s="0" t="s">
        <v>196</v>
      </c>
      <c r="H2349" s="0" t="s">
        <v>838</v>
      </c>
      <c r="I2349" s="131" t="s">
        <v>401</v>
      </c>
      <c r="J2349" s="111" t="n">
        <v>1</v>
      </c>
      <c r="K2349" s="0" t="s">
        <v>14605</v>
      </c>
      <c r="L2349" s="0" t="s">
        <v>1050</v>
      </c>
      <c r="M2349" s="0" t="s">
        <v>199</v>
      </c>
      <c r="O2349" s="0" t="s">
        <v>200</v>
      </c>
      <c r="Q2349" s="120" t="s">
        <v>200</v>
      </c>
      <c r="R2349" s="0" t="s">
        <v>16</v>
      </c>
      <c r="S2349" s="131" t="s">
        <v>201</v>
      </c>
      <c r="T2349" s="0" t="s">
        <v>198</v>
      </c>
      <c r="U2349" s="131" t="s">
        <v>202</v>
      </c>
      <c r="V2349" s="0" t="s">
        <v>1790</v>
      </c>
      <c r="W2349" s="110" t="s">
        <v>204</v>
      </c>
      <c r="X2349" s="130" t="n">
        <v>2009</v>
      </c>
      <c r="Y2349" s="130"/>
      <c r="Z2349" s="130" t="s">
        <v>198</v>
      </c>
      <c r="AA2349" s="122" t="s">
        <v>200</v>
      </c>
      <c r="AB2349" s="131" t="s">
        <v>9362</v>
      </c>
      <c r="AC2349" s="131" t="s">
        <v>9448</v>
      </c>
      <c r="AD2349" s="130" t="n">
        <v>2011</v>
      </c>
      <c r="AE2349" s="111" t="s">
        <v>222</v>
      </c>
      <c r="AH2349" s="111" t="s">
        <v>2370</v>
      </c>
      <c r="AI2349" s="130" t="s">
        <v>1313</v>
      </c>
      <c r="AJ2349" s="111" t="s">
        <v>737</v>
      </c>
      <c r="AK2349" s="111" t="s">
        <v>9362</v>
      </c>
      <c r="AL2349" s="132" t="s">
        <v>908</v>
      </c>
      <c r="AM2349" s="111" t="n">
        <v>1996</v>
      </c>
      <c r="AN2349" s="111" t="s">
        <v>208</v>
      </c>
      <c r="AO2349" s="131" t="s">
        <v>200</v>
      </c>
      <c r="AP2349" s="0" t="s">
        <v>200</v>
      </c>
      <c r="AS2349" s="0" t="s">
        <v>9524</v>
      </c>
      <c r="AT2349" s="0" t="s">
        <v>373</v>
      </c>
      <c r="AU2349" s="0" t="s">
        <v>434</v>
      </c>
      <c r="AV2349" s="0" t="s">
        <v>200</v>
      </c>
      <c r="AZ2349" s="131" t="s">
        <v>14606</v>
      </c>
      <c r="BA2349" s="124" t="s">
        <v>200</v>
      </c>
      <c r="BB2349" s="0" t="s">
        <v>462</v>
      </c>
      <c r="BC2349" s="0" t="s">
        <v>14607</v>
      </c>
      <c r="BD2349" s="0" t="s">
        <v>14608</v>
      </c>
      <c r="BE2349" s="0" t="s">
        <v>14609</v>
      </c>
      <c r="BG2349" s="125" t="s">
        <v>200</v>
      </c>
      <c r="BH2349" s="0" t="s">
        <v>466</v>
      </c>
      <c r="BI2349" s="112" t="n">
        <v>45496468866</v>
      </c>
      <c r="BJ2349" s="126" t="s">
        <v>200</v>
      </c>
      <c r="BK2349" s="131" t="s">
        <v>215</v>
      </c>
      <c r="BL2349" s="112" t="n">
        <v>4</v>
      </c>
      <c r="BM2349" s="112" t="n">
        <v>4</v>
      </c>
      <c r="BN2349" s="112" t="n">
        <v>4</v>
      </c>
      <c r="BO2349" s="111" t="n">
        <v>20</v>
      </c>
      <c r="BP2349" s="125" t="s">
        <v>200</v>
      </c>
      <c r="BQ2349" s="127" t="s">
        <v>216</v>
      </c>
    </row>
    <row r="2350" customFormat="false" ht="13.8" hidden="false" customHeight="false" outlineLevel="0" collapsed="false">
      <c r="A2350" s="0" t="s">
        <v>14610</v>
      </c>
      <c r="B2350" s="0" t="s">
        <v>6851</v>
      </c>
      <c r="C2350" s="0" t="s">
        <v>2655</v>
      </c>
      <c r="D2350" s="131" t="s">
        <v>193</v>
      </c>
      <c r="E2350" s="0" t="s">
        <v>848</v>
      </c>
      <c r="F2350" s="0" t="s">
        <v>848</v>
      </c>
      <c r="G2350" s="0" t="s">
        <v>848</v>
      </c>
      <c r="H2350" s="0" t="s">
        <v>197</v>
      </c>
      <c r="I2350" s="131"/>
      <c r="J2350" s="111" t="n">
        <v>1</v>
      </c>
      <c r="K2350" s="0" t="s">
        <v>8588</v>
      </c>
      <c r="L2350" s="0" t="s">
        <v>392</v>
      </c>
      <c r="M2350" s="0" t="s">
        <v>199</v>
      </c>
      <c r="O2350" s="0" t="s">
        <v>200</v>
      </c>
      <c r="Q2350" s="120" t="s">
        <v>200</v>
      </c>
      <c r="R2350" s="0" t="s">
        <v>16</v>
      </c>
      <c r="S2350" s="131" t="s">
        <v>201</v>
      </c>
      <c r="T2350" s="0" t="s">
        <v>198</v>
      </c>
      <c r="U2350" s="131" t="s">
        <v>202</v>
      </c>
      <c r="V2350" s="0" t="s">
        <v>1790</v>
      </c>
      <c r="W2350" s="110" t="s">
        <v>204</v>
      </c>
      <c r="X2350" s="130" t="n">
        <v>2007</v>
      </c>
      <c r="Y2350" s="111" t="s">
        <v>205</v>
      </c>
      <c r="Z2350" s="130" t="s">
        <v>198</v>
      </c>
      <c r="AA2350" s="122" t="s">
        <v>200</v>
      </c>
      <c r="AB2350" s="131" t="s">
        <v>3630</v>
      </c>
      <c r="AC2350" s="131" t="s">
        <v>459</v>
      </c>
      <c r="AD2350" s="130" t="n">
        <v>2012</v>
      </c>
      <c r="AE2350" s="130" t="s">
        <v>222</v>
      </c>
      <c r="AF2350" s="130"/>
      <c r="AG2350" s="130"/>
      <c r="AH2350" s="130"/>
      <c r="AI2350" s="111" t="s">
        <v>294</v>
      </c>
      <c r="AJ2350" s="111" t="s">
        <v>295</v>
      </c>
      <c r="AK2350" s="111" t="s">
        <v>459</v>
      </c>
      <c r="AL2350" s="0" t="s">
        <v>216</v>
      </c>
      <c r="AM2350" s="111" t="s">
        <v>849</v>
      </c>
      <c r="AN2350" s="111" t="s">
        <v>208</v>
      </c>
      <c r="AO2350" s="131" t="s">
        <v>200</v>
      </c>
      <c r="AP2350" s="0" t="s">
        <v>200</v>
      </c>
      <c r="AQ2350" s="131" t="s">
        <v>1615</v>
      </c>
      <c r="AR2350" s="0" t="s">
        <v>200</v>
      </c>
      <c r="AS2350" s="0" t="s">
        <v>14611</v>
      </c>
      <c r="AT2350" s="0" t="s">
        <v>1380</v>
      </c>
      <c r="AU2350" s="0" t="s">
        <v>200</v>
      </c>
      <c r="AV2350" s="0" t="s">
        <v>200</v>
      </c>
      <c r="AZ2350" s="131" t="s">
        <v>14612</v>
      </c>
      <c r="BA2350" s="124" t="s">
        <v>200</v>
      </c>
      <c r="BB2350" s="0" t="s">
        <v>248</v>
      </c>
      <c r="BC2350" s="0" t="s">
        <v>14613</v>
      </c>
      <c r="BD2350" s="0" t="s">
        <v>14614</v>
      </c>
      <c r="BE2350" s="0" t="s">
        <v>14615</v>
      </c>
      <c r="BG2350" s="125" t="s">
        <v>200</v>
      </c>
      <c r="BH2350" s="0" t="s">
        <v>466</v>
      </c>
      <c r="BI2350" s="112" t="n">
        <v>4012927082225</v>
      </c>
      <c r="BJ2350" s="126" t="s">
        <v>200</v>
      </c>
      <c r="BK2350" s="131" t="s">
        <v>215</v>
      </c>
      <c r="BL2350" s="112" t="n">
        <v>4</v>
      </c>
      <c r="BM2350" s="112" t="n">
        <v>4</v>
      </c>
      <c r="BN2350" s="112" t="n">
        <v>4</v>
      </c>
      <c r="BO2350" s="111" t="n">
        <v>20</v>
      </c>
      <c r="BP2350" s="125" t="s">
        <v>200</v>
      </c>
      <c r="BQ2350" s="127" t="s">
        <v>216</v>
      </c>
    </row>
    <row r="2351" customFormat="false" ht="13.8" hidden="false" customHeight="false" outlineLevel="0" collapsed="false">
      <c r="A2351" s="0" t="s">
        <v>14616</v>
      </c>
      <c r="B2351" s="0" t="s">
        <v>6851</v>
      </c>
      <c r="C2351" s="0" t="s">
        <v>1267</v>
      </c>
      <c r="D2351" s="0" t="s">
        <v>14545</v>
      </c>
      <c r="E2351" s="0" t="s">
        <v>194</v>
      </c>
      <c r="F2351" s="0" t="s">
        <v>195</v>
      </c>
      <c r="G2351" s="0" t="s">
        <v>330</v>
      </c>
      <c r="H2351" s="0" t="s">
        <v>197</v>
      </c>
      <c r="I2351" s="131"/>
      <c r="J2351" s="130" t="n">
        <v>1</v>
      </c>
      <c r="K2351" s="131" t="s">
        <v>198</v>
      </c>
      <c r="L2351" s="0" t="s">
        <v>198</v>
      </c>
      <c r="M2351" s="0" t="s">
        <v>199</v>
      </c>
      <c r="O2351" s="0" t="s">
        <v>200</v>
      </c>
      <c r="Q2351" s="120" t="s">
        <v>200</v>
      </c>
      <c r="R2351" s="0" t="s">
        <v>16</v>
      </c>
      <c r="S2351" s="131" t="s">
        <v>201</v>
      </c>
      <c r="T2351" s="0" t="s">
        <v>198</v>
      </c>
      <c r="U2351" s="131" t="s">
        <v>202</v>
      </c>
      <c r="V2351" s="0" t="s">
        <v>1790</v>
      </c>
      <c r="W2351" s="110" t="s">
        <v>204</v>
      </c>
      <c r="X2351" s="130" t="n">
        <v>2010</v>
      </c>
      <c r="Y2351" s="130" t="s">
        <v>498</v>
      </c>
      <c r="Z2351" s="130" t="s">
        <v>757</v>
      </c>
      <c r="AA2351" s="122" t="s">
        <v>200</v>
      </c>
      <c r="AB2351" s="131" t="s">
        <v>9188</v>
      </c>
      <c r="AC2351" s="131" t="s">
        <v>9448</v>
      </c>
      <c r="AD2351" s="130" t="n">
        <v>2010</v>
      </c>
      <c r="AE2351" s="130" t="s">
        <v>222</v>
      </c>
      <c r="AF2351" s="130"/>
      <c r="AG2351" s="130"/>
      <c r="AH2351" s="130"/>
      <c r="AI2351" s="130" t="s">
        <v>207</v>
      </c>
      <c r="AJ2351" s="130"/>
      <c r="AK2351" s="111" t="str">
        <f aca="false">(AB2351)</f>
        <v>Cing</v>
      </c>
      <c r="AM2351" s="111" t="n">
        <f aca="false">AD2351</f>
        <v>2010</v>
      </c>
      <c r="AN2351" s="130" t="s">
        <v>208</v>
      </c>
      <c r="AO2351" s="131" t="s">
        <v>9045</v>
      </c>
      <c r="AS2351" s="0" t="s">
        <v>200</v>
      </c>
      <c r="AU2351" s="0" t="s">
        <v>2351</v>
      </c>
      <c r="AV2351" s="0" t="s">
        <v>200</v>
      </c>
      <c r="AZ2351" s="131" t="s">
        <v>14617</v>
      </c>
      <c r="BA2351" s="124" t="s">
        <v>200</v>
      </c>
      <c r="BB2351" s="0" t="s">
        <v>248</v>
      </c>
      <c r="BC2351" s="0" t="s">
        <v>14618</v>
      </c>
      <c r="BE2351" s="0" t="s">
        <v>14619</v>
      </c>
      <c r="BG2351" s="125" t="s">
        <v>200</v>
      </c>
      <c r="BH2351" s="0" t="s">
        <v>466</v>
      </c>
      <c r="BI2351" s="112" t="n">
        <v>45496470289</v>
      </c>
      <c r="BJ2351" s="126" t="s">
        <v>200</v>
      </c>
      <c r="BK2351" s="131" t="s">
        <v>215</v>
      </c>
      <c r="BL2351" s="112" t="n">
        <v>4</v>
      </c>
      <c r="BM2351" s="112" t="n">
        <v>4</v>
      </c>
      <c r="BN2351" s="112" t="n">
        <v>4</v>
      </c>
      <c r="BO2351" s="111" t="n">
        <v>20</v>
      </c>
      <c r="BP2351" s="125" t="s">
        <v>200</v>
      </c>
      <c r="BQ2351" s="127" t="s">
        <v>216</v>
      </c>
    </row>
    <row r="2352" customFormat="false" ht="13.8" hidden="false" customHeight="false" outlineLevel="0" collapsed="false">
      <c r="A2352" s="0" t="s">
        <v>14620</v>
      </c>
      <c r="B2352" s="0" t="s">
        <v>6851</v>
      </c>
      <c r="C2352" s="0" t="s">
        <v>234</v>
      </c>
      <c r="D2352" s="0" t="s">
        <v>193</v>
      </c>
      <c r="E2352" s="0" t="s">
        <v>194</v>
      </c>
      <c r="F2352" s="0" t="s">
        <v>195</v>
      </c>
      <c r="G2352" s="0" t="s">
        <v>196</v>
      </c>
      <c r="H2352" s="0" t="s">
        <v>838</v>
      </c>
      <c r="I2352" s="131" t="s">
        <v>401</v>
      </c>
      <c r="J2352" s="111" t="n">
        <v>1</v>
      </c>
      <c r="K2352" s="0" t="s">
        <v>14621</v>
      </c>
      <c r="L2352" s="0" t="s">
        <v>533</v>
      </c>
      <c r="M2352" s="0" t="s">
        <v>199</v>
      </c>
      <c r="O2352" s="0" t="s">
        <v>200</v>
      </c>
      <c r="Q2352" s="120" t="s">
        <v>200</v>
      </c>
      <c r="R2352" s="0" t="s">
        <v>16</v>
      </c>
      <c r="S2352" s="131" t="s">
        <v>201</v>
      </c>
      <c r="T2352" s="0" t="s">
        <v>198</v>
      </c>
      <c r="U2352" s="131" t="s">
        <v>285</v>
      </c>
      <c r="V2352" s="0" t="s">
        <v>1790</v>
      </c>
      <c r="W2352" s="110" t="s">
        <v>204</v>
      </c>
      <c r="X2352" s="130" t="n">
        <v>2009</v>
      </c>
      <c r="Z2352" s="130" t="s">
        <v>198</v>
      </c>
      <c r="AA2352" s="122" t="s">
        <v>200</v>
      </c>
      <c r="AB2352" s="131" t="s">
        <v>8947</v>
      </c>
      <c r="AC2352" s="131" t="s">
        <v>9448</v>
      </c>
      <c r="AD2352" s="130" t="n">
        <v>2005</v>
      </c>
      <c r="AE2352" s="130" t="s">
        <v>222</v>
      </c>
      <c r="AF2352" s="130"/>
      <c r="AG2352" s="130"/>
      <c r="AH2352" s="130"/>
      <c r="AI2352" s="130" t="s">
        <v>207</v>
      </c>
      <c r="AJ2352" s="130"/>
      <c r="AK2352" s="111" t="str">
        <f aca="false">(AB2352)</f>
        <v>Tose</v>
      </c>
      <c r="AM2352" s="111" t="n">
        <f aca="false">AD2352</f>
        <v>2005</v>
      </c>
      <c r="AN2352" s="130" t="s">
        <v>208</v>
      </c>
      <c r="AO2352" s="131" t="s">
        <v>200</v>
      </c>
      <c r="AP2352" s="0" t="s">
        <v>200</v>
      </c>
      <c r="AS2352" s="0" t="s">
        <v>200</v>
      </c>
      <c r="AT2352" s="0" t="s">
        <v>381</v>
      </c>
      <c r="AU2352" s="0" t="s">
        <v>434</v>
      </c>
      <c r="AV2352" s="0" t="s">
        <v>200</v>
      </c>
      <c r="AZ2352" s="131" t="s">
        <v>14622</v>
      </c>
      <c r="BA2352" s="124" t="s">
        <v>200</v>
      </c>
      <c r="BB2352" s="0" t="s">
        <v>248</v>
      </c>
      <c r="BC2352" s="0" t="s">
        <v>14623</v>
      </c>
      <c r="BD2352" s="0" t="s">
        <v>200</v>
      </c>
      <c r="BE2352" s="0" t="s">
        <v>14624</v>
      </c>
      <c r="BG2352" s="125" t="s">
        <v>200</v>
      </c>
      <c r="BH2352" s="0" t="s">
        <v>466</v>
      </c>
      <c r="BI2352" s="112" t="n">
        <v>45496740276</v>
      </c>
      <c r="BJ2352" s="126" t="s">
        <v>200</v>
      </c>
      <c r="BK2352" s="131" t="s">
        <v>215</v>
      </c>
      <c r="BL2352" s="112" t="n">
        <v>4</v>
      </c>
      <c r="BM2352" s="112" t="n">
        <v>4</v>
      </c>
      <c r="BN2352" s="112" t="n">
        <v>4</v>
      </c>
      <c r="BO2352" s="111" t="n">
        <v>30</v>
      </c>
      <c r="BP2352" s="125" t="s">
        <v>200</v>
      </c>
      <c r="BQ2352" s="127" t="s">
        <v>216</v>
      </c>
    </row>
    <row r="2353" customFormat="false" ht="13.8" hidden="false" customHeight="false" outlineLevel="0" collapsed="false">
      <c r="A2353" s="0" t="s">
        <v>14625</v>
      </c>
      <c r="B2353" s="0" t="s">
        <v>6851</v>
      </c>
      <c r="C2353" s="0" t="s">
        <v>234</v>
      </c>
      <c r="D2353" s="0" t="s">
        <v>193</v>
      </c>
      <c r="E2353" s="0" t="s">
        <v>194</v>
      </c>
      <c r="F2353" s="0" t="s">
        <v>195</v>
      </c>
      <c r="G2353" s="0" t="s">
        <v>196</v>
      </c>
      <c r="H2353" s="0" t="s">
        <v>197</v>
      </c>
      <c r="I2353" s="131"/>
      <c r="J2353" s="130" t="n">
        <v>1</v>
      </c>
      <c r="K2353" s="131" t="s">
        <v>198</v>
      </c>
      <c r="L2353" s="0" t="s">
        <v>198</v>
      </c>
      <c r="M2353" s="0" t="s">
        <v>199</v>
      </c>
      <c r="O2353" s="0" t="s">
        <v>200</v>
      </c>
      <c r="Q2353" s="120" t="s">
        <v>200</v>
      </c>
      <c r="R2353" s="0" t="s">
        <v>16</v>
      </c>
      <c r="S2353" s="131" t="s">
        <v>201</v>
      </c>
      <c r="T2353" s="0" t="s">
        <v>198</v>
      </c>
      <c r="U2353" s="131" t="s">
        <v>202</v>
      </c>
      <c r="V2353" s="0" t="s">
        <v>1790</v>
      </c>
      <c r="W2353" s="110" t="s">
        <v>204</v>
      </c>
      <c r="X2353" s="130" t="n">
        <v>2008</v>
      </c>
      <c r="Y2353" s="130"/>
      <c r="Z2353" s="111" t="s">
        <v>221</v>
      </c>
      <c r="AA2353" s="122" t="s">
        <v>200</v>
      </c>
      <c r="AB2353" s="131" t="s">
        <v>14626</v>
      </c>
      <c r="AC2353" s="131" t="s">
        <v>3215</v>
      </c>
      <c r="AD2353" s="130" t="n">
        <v>2008</v>
      </c>
      <c r="AE2353" s="130" t="s">
        <v>222</v>
      </c>
      <c r="AF2353" s="130"/>
      <c r="AG2353" s="130"/>
      <c r="AH2353" s="130"/>
      <c r="AI2353" s="130" t="s">
        <v>207</v>
      </c>
      <c r="AJ2353" s="111" t="s">
        <v>200</v>
      </c>
      <c r="AK2353" s="111" t="str">
        <f aca="false">(AB2353)</f>
        <v>Lancarse</v>
      </c>
      <c r="AM2353" s="111" t="n">
        <f aca="false">AD2353</f>
        <v>2008</v>
      </c>
      <c r="AN2353" s="111" t="s">
        <v>208</v>
      </c>
      <c r="AO2353" s="131"/>
      <c r="AP2353" s="132" t="s">
        <v>908</v>
      </c>
      <c r="AS2353" s="0" t="s">
        <v>200</v>
      </c>
      <c r="AT2353" s="0" t="s">
        <v>354</v>
      </c>
      <c r="AU2353" s="0" t="s">
        <v>200</v>
      </c>
      <c r="AV2353" s="0" t="s">
        <v>200</v>
      </c>
      <c r="AZ2353" s="131" t="s">
        <v>14627</v>
      </c>
      <c r="BA2353" s="124" t="s">
        <v>200</v>
      </c>
      <c r="BB2353" s="0" t="s">
        <v>210</v>
      </c>
      <c r="BC2353" s="0" t="s">
        <v>1515</v>
      </c>
      <c r="BD2353" s="132" t="s">
        <v>908</v>
      </c>
      <c r="BE2353" s="0" t="s">
        <v>14628</v>
      </c>
      <c r="BF2353" s="0" t="s">
        <v>14629</v>
      </c>
      <c r="BG2353" s="125" t="s">
        <v>200</v>
      </c>
      <c r="BH2353" s="0" t="s">
        <v>466</v>
      </c>
      <c r="BI2353" s="112" t="n">
        <v>5060121823860</v>
      </c>
      <c r="BJ2353" s="126" t="s">
        <v>200</v>
      </c>
      <c r="BK2353" s="131" t="s">
        <v>215</v>
      </c>
      <c r="BL2353" s="112" t="n">
        <v>4</v>
      </c>
      <c r="BM2353" s="112" t="n">
        <v>4</v>
      </c>
      <c r="BN2353" s="112" t="n">
        <v>4</v>
      </c>
      <c r="BO2353" s="111" t="n">
        <v>20</v>
      </c>
      <c r="BP2353" s="125" t="s">
        <v>200</v>
      </c>
      <c r="BQ2353" s="127" t="s">
        <v>216</v>
      </c>
    </row>
    <row r="2354" customFormat="false" ht="13.8" hidden="false" customHeight="false" outlineLevel="0" collapsed="false">
      <c r="A2354" s="0" t="s">
        <v>14630</v>
      </c>
      <c r="B2354" s="0" t="s">
        <v>6851</v>
      </c>
      <c r="C2354" s="0" t="s">
        <v>390</v>
      </c>
      <c r="D2354" s="0" t="s">
        <v>312</v>
      </c>
      <c r="E2354" s="0" t="s">
        <v>194</v>
      </c>
      <c r="F2354" s="0" t="s">
        <v>195</v>
      </c>
      <c r="G2354" s="0" t="s">
        <v>196</v>
      </c>
      <c r="H2354" s="0" t="s">
        <v>197</v>
      </c>
      <c r="I2354" s="131"/>
      <c r="J2354" s="111" t="n">
        <v>1</v>
      </c>
      <c r="K2354" s="0" t="s">
        <v>8612</v>
      </c>
      <c r="L2354" s="0" t="s">
        <v>392</v>
      </c>
      <c r="M2354" s="0" t="s">
        <v>199</v>
      </c>
      <c r="O2354" s="0" t="s">
        <v>200</v>
      </c>
      <c r="Q2354" s="120" t="s">
        <v>200</v>
      </c>
      <c r="R2354" s="0" t="s">
        <v>16</v>
      </c>
      <c r="S2354" s="131" t="s">
        <v>201</v>
      </c>
      <c r="T2354" s="0" t="s">
        <v>198</v>
      </c>
      <c r="U2354" s="131" t="s">
        <v>202</v>
      </c>
      <c r="V2354" s="0" t="s">
        <v>1790</v>
      </c>
      <c r="W2354" s="110" t="s">
        <v>204</v>
      </c>
      <c r="X2354" s="130" t="n">
        <v>2008</v>
      </c>
      <c r="Y2354" s="130"/>
      <c r="Z2354" s="111" t="s">
        <v>221</v>
      </c>
      <c r="AA2354" s="122" t="s">
        <v>200</v>
      </c>
      <c r="AB2354" s="131" t="s">
        <v>6852</v>
      </c>
      <c r="AC2354" s="131" t="s">
        <v>3608</v>
      </c>
      <c r="AD2354" s="130" t="n">
        <v>2008</v>
      </c>
      <c r="AE2354" s="130" t="s">
        <v>222</v>
      </c>
      <c r="AF2354" s="130"/>
      <c r="AG2354" s="130"/>
      <c r="AH2354" s="130"/>
      <c r="AI2354" s="130" t="s">
        <v>207</v>
      </c>
      <c r="AJ2354" s="130"/>
      <c r="AK2354" s="111" t="str">
        <f aca="false">(AB2354)</f>
        <v>5th cell</v>
      </c>
      <c r="AM2354" s="111" t="n">
        <f aca="false">AD2354</f>
        <v>2008</v>
      </c>
      <c r="AN2354" s="130" t="s">
        <v>297</v>
      </c>
      <c r="AO2354" s="131" t="s">
        <v>9045</v>
      </c>
      <c r="AS2354" s="0" t="s">
        <v>200</v>
      </c>
      <c r="AU2354" s="0" t="s">
        <v>200</v>
      </c>
      <c r="AV2354" s="0" t="s">
        <v>200</v>
      </c>
      <c r="AZ2354" s="131" t="s">
        <v>14631</v>
      </c>
      <c r="BA2354" s="124" t="s">
        <v>200</v>
      </c>
      <c r="BB2354" s="0" t="s">
        <v>248</v>
      </c>
      <c r="BC2354" s="0" t="s">
        <v>6854</v>
      </c>
      <c r="BD2354" s="0" t="s">
        <v>6855</v>
      </c>
      <c r="BE2354" s="0" t="s">
        <v>14632</v>
      </c>
      <c r="BF2354" s="0" t="s">
        <v>200</v>
      </c>
      <c r="BG2354" s="125" t="s">
        <v>200</v>
      </c>
      <c r="BH2354" s="0" t="s">
        <v>466</v>
      </c>
      <c r="BI2354" s="112" t="n">
        <v>4005209112161</v>
      </c>
      <c r="BJ2354" s="126" t="s">
        <v>200</v>
      </c>
      <c r="BK2354" s="131" t="s">
        <v>215</v>
      </c>
      <c r="BL2354" s="112" t="n">
        <v>4</v>
      </c>
      <c r="BM2354" s="112" t="n">
        <v>4</v>
      </c>
      <c r="BN2354" s="112" t="n">
        <v>4</v>
      </c>
      <c r="BO2354" s="111" t="n">
        <v>20</v>
      </c>
      <c r="BP2354" s="125" t="s">
        <v>200</v>
      </c>
      <c r="BQ2354" s="127" t="s">
        <v>216</v>
      </c>
    </row>
    <row r="2355" customFormat="false" ht="13.8" hidden="false" customHeight="false" outlineLevel="0" collapsed="false">
      <c r="A2355" s="0" t="s">
        <v>14633</v>
      </c>
      <c r="B2355" s="0" t="s">
        <v>6851</v>
      </c>
      <c r="C2355" s="0" t="s">
        <v>369</v>
      </c>
      <c r="D2355" s="0" t="s">
        <v>193</v>
      </c>
      <c r="E2355" s="0" t="s">
        <v>194</v>
      </c>
      <c r="F2355" s="0" t="s">
        <v>195</v>
      </c>
      <c r="G2355" s="0" t="s">
        <v>196</v>
      </c>
      <c r="H2355" s="0" t="s">
        <v>197</v>
      </c>
      <c r="I2355" s="131"/>
      <c r="J2355" s="130" t="n">
        <v>1</v>
      </c>
      <c r="K2355" s="131" t="s">
        <v>198</v>
      </c>
      <c r="L2355" s="0" t="s">
        <v>198</v>
      </c>
      <c r="M2355" s="0" t="s">
        <v>199</v>
      </c>
      <c r="O2355" s="0" t="s">
        <v>200</v>
      </c>
      <c r="Q2355" s="120" t="s">
        <v>200</v>
      </c>
      <c r="R2355" s="0" t="s">
        <v>16</v>
      </c>
      <c r="S2355" s="131" t="s">
        <v>201</v>
      </c>
      <c r="T2355" s="0" t="s">
        <v>198</v>
      </c>
      <c r="U2355" s="131" t="s">
        <v>239</v>
      </c>
      <c r="V2355" s="0" t="s">
        <v>1790</v>
      </c>
      <c r="W2355" s="110" t="s">
        <v>204</v>
      </c>
      <c r="X2355" s="130" t="n">
        <v>2006</v>
      </c>
      <c r="Y2355" s="130" t="s">
        <v>240</v>
      </c>
      <c r="Z2355" s="130" t="s">
        <v>198</v>
      </c>
      <c r="AA2355" s="122" t="s">
        <v>200</v>
      </c>
      <c r="AB2355" s="131" t="s">
        <v>840</v>
      </c>
      <c r="AC2355" s="131" t="s">
        <v>840</v>
      </c>
      <c r="AD2355" s="130" t="s">
        <v>198</v>
      </c>
      <c r="AE2355" s="130" t="s">
        <v>222</v>
      </c>
      <c r="AF2355" s="130"/>
      <c r="AG2355" s="130"/>
      <c r="AH2355" s="130"/>
      <c r="AI2355" s="130" t="s">
        <v>294</v>
      </c>
      <c r="AJ2355" s="111" t="s">
        <v>295</v>
      </c>
      <c r="AK2355" s="111" t="s">
        <v>12147</v>
      </c>
      <c r="AM2355" s="111" t="n">
        <v>1983</v>
      </c>
      <c r="AN2355" s="111" t="s">
        <v>208</v>
      </c>
      <c r="AO2355" s="131"/>
      <c r="AS2355" s="0" t="s">
        <v>12148</v>
      </c>
      <c r="AV2355" s="0" t="s">
        <v>200</v>
      </c>
      <c r="AZ2355" s="131" t="s">
        <v>14634</v>
      </c>
      <c r="BA2355" s="124" t="s">
        <v>200</v>
      </c>
      <c r="BB2355" s="0" t="s">
        <v>210</v>
      </c>
      <c r="BC2355" s="0" t="s">
        <v>14635</v>
      </c>
      <c r="BE2355" s="0" t="s">
        <v>14636</v>
      </c>
      <c r="BF2355" s="0" t="s">
        <v>200</v>
      </c>
      <c r="BG2355" s="125" t="s">
        <v>200</v>
      </c>
      <c r="BH2355" s="0" t="s">
        <v>253</v>
      </c>
      <c r="BI2355" s="112" t="n">
        <v>4988607006204</v>
      </c>
      <c r="BJ2355" s="126" t="s">
        <v>200</v>
      </c>
      <c r="BK2355" s="131" t="s">
        <v>215</v>
      </c>
      <c r="BL2355" s="112" t="n">
        <v>4</v>
      </c>
      <c r="BM2355" s="112" t="n">
        <v>4</v>
      </c>
      <c r="BN2355" s="112" t="n">
        <v>4</v>
      </c>
      <c r="BO2355" s="111" t="n">
        <v>20</v>
      </c>
      <c r="BP2355" s="125" t="s">
        <v>200</v>
      </c>
      <c r="BQ2355" s="127" t="s">
        <v>216</v>
      </c>
    </row>
    <row r="2356" customFormat="false" ht="13.8" hidden="false" customHeight="false" outlineLevel="0" collapsed="false">
      <c r="A2356" s="0" t="s">
        <v>14637</v>
      </c>
      <c r="B2356" s="0" t="s">
        <v>6851</v>
      </c>
      <c r="C2356" s="0" t="s">
        <v>329</v>
      </c>
      <c r="D2356" s="0" t="s">
        <v>312</v>
      </c>
      <c r="E2356" s="0" t="s">
        <v>194</v>
      </c>
      <c r="F2356" s="0" t="s">
        <v>195</v>
      </c>
      <c r="G2356" s="0" t="s">
        <v>196</v>
      </c>
      <c r="H2356" s="0" t="s">
        <v>197</v>
      </c>
      <c r="I2356" s="131"/>
      <c r="J2356" s="130" t="n">
        <v>1</v>
      </c>
      <c r="K2356" s="131" t="s">
        <v>198</v>
      </c>
      <c r="L2356" s="0" t="s">
        <v>198</v>
      </c>
      <c r="M2356" s="0" t="s">
        <v>199</v>
      </c>
      <c r="O2356" s="0" t="s">
        <v>200</v>
      </c>
      <c r="Q2356" s="120" t="s">
        <v>200</v>
      </c>
      <c r="R2356" s="0" t="s">
        <v>16</v>
      </c>
      <c r="S2356" s="131" t="s">
        <v>201</v>
      </c>
      <c r="T2356" s="0" t="s">
        <v>198</v>
      </c>
      <c r="U2356" s="131" t="s">
        <v>202</v>
      </c>
      <c r="V2356" s="0" t="s">
        <v>1790</v>
      </c>
      <c r="W2356" s="110" t="s">
        <v>204</v>
      </c>
      <c r="X2356" s="130" t="n">
        <v>2007</v>
      </c>
      <c r="Y2356" s="130"/>
      <c r="Z2356" s="130" t="s">
        <v>221</v>
      </c>
      <c r="AA2356" s="122" t="s">
        <v>200</v>
      </c>
      <c r="AB2356" s="0" t="s">
        <v>4568</v>
      </c>
      <c r="AC2356" s="131" t="s">
        <v>459</v>
      </c>
      <c r="AD2356" s="130" t="n">
        <v>2007</v>
      </c>
      <c r="AE2356" s="130" t="s">
        <v>222</v>
      </c>
      <c r="AF2356" s="130"/>
      <c r="AG2356" s="130"/>
      <c r="AH2356" s="130"/>
      <c r="AI2356" s="130" t="s">
        <v>207</v>
      </c>
      <c r="AJ2356" s="130"/>
      <c r="AK2356" s="111" t="str">
        <f aca="false">(AB2356)</f>
        <v>Konami – Kojima production</v>
      </c>
      <c r="AM2356" s="111" t="n">
        <f aca="false">AD2356</f>
        <v>2007</v>
      </c>
      <c r="AN2356" s="130" t="s">
        <v>208</v>
      </c>
      <c r="AO2356" s="131"/>
      <c r="AS2356" s="0" t="s">
        <v>200</v>
      </c>
      <c r="AU2356" s="0" t="s">
        <v>267</v>
      </c>
      <c r="AV2356" s="0" t="s">
        <v>2989</v>
      </c>
      <c r="AZ2356" s="131" t="s">
        <v>14638</v>
      </c>
      <c r="BA2356" s="124" t="s">
        <v>200</v>
      </c>
      <c r="BB2356" s="0" t="s">
        <v>248</v>
      </c>
      <c r="BC2356" s="0" t="s">
        <v>14639</v>
      </c>
      <c r="BD2356" s="0" t="s">
        <v>200</v>
      </c>
      <c r="BE2356" s="0" t="s">
        <v>14640</v>
      </c>
      <c r="BF2356" s="0" t="s">
        <v>14641</v>
      </c>
      <c r="BG2356" s="125" t="s">
        <v>200</v>
      </c>
      <c r="BH2356" s="0" t="s">
        <v>466</v>
      </c>
      <c r="BI2356" s="112" t="n">
        <v>4012927081891</v>
      </c>
      <c r="BJ2356" s="126" t="s">
        <v>200</v>
      </c>
      <c r="BK2356" s="131" t="s">
        <v>215</v>
      </c>
      <c r="BL2356" s="112" t="n">
        <v>4</v>
      </c>
      <c r="BM2356" s="112" t="n">
        <v>4</v>
      </c>
      <c r="BN2356" s="112" t="n">
        <v>4</v>
      </c>
      <c r="BO2356" s="111" t="n">
        <v>20</v>
      </c>
      <c r="BP2356" s="125" t="s">
        <v>200</v>
      </c>
      <c r="BQ2356" s="127" t="s">
        <v>216</v>
      </c>
    </row>
    <row r="2357" customFormat="false" ht="13.8" hidden="false" customHeight="false" outlineLevel="0" collapsed="false">
      <c r="A2357" s="0" t="s">
        <v>14642</v>
      </c>
      <c r="B2357" s="0" t="s">
        <v>6851</v>
      </c>
      <c r="C2357" s="131" t="s">
        <v>3767</v>
      </c>
      <c r="D2357" s="131" t="s">
        <v>193</v>
      </c>
      <c r="E2357" s="0" t="s">
        <v>194</v>
      </c>
      <c r="F2357" s="0" t="s">
        <v>195</v>
      </c>
      <c r="G2357" s="0" t="s">
        <v>196</v>
      </c>
      <c r="H2357" s="0" t="s">
        <v>400</v>
      </c>
      <c r="I2357" s="0" t="s">
        <v>4380</v>
      </c>
      <c r="J2357" s="130" t="n">
        <v>1</v>
      </c>
      <c r="K2357" s="131" t="s">
        <v>198</v>
      </c>
      <c r="L2357" s="0" t="s">
        <v>198</v>
      </c>
      <c r="M2357" s="0" t="s">
        <v>199</v>
      </c>
      <c r="O2357" s="0" t="s">
        <v>200</v>
      </c>
      <c r="P2357" s="0" t="s">
        <v>238</v>
      </c>
      <c r="Q2357" s="120" t="s">
        <v>200</v>
      </c>
      <c r="R2357" s="0" t="s">
        <v>16</v>
      </c>
      <c r="S2357" s="131" t="s">
        <v>201</v>
      </c>
      <c r="T2357" s="0" t="s">
        <v>198</v>
      </c>
      <c r="U2357" s="131" t="s">
        <v>202</v>
      </c>
      <c r="V2357" s="0" t="s">
        <v>1790</v>
      </c>
      <c r="W2357" s="110" t="s">
        <v>204</v>
      </c>
      <c r="X2357" s="130" t="n">
        <v>2009</v>
      </c>
      <c r="Y2357" s="130"/>
      <c r="Z2357" s="130" t="s">
        <v>198</v>
      </c>
      <c r="AA2357" s="122" t="s">
        <v>200</v>
      </c>
      <c r="AB2357" s="131" t="s">
        <v>14643</v>
      </c>
      <c r="AC2357" s="131" t="s">
        <v>14644</v>
      </c>
      <c r="AD2357" s="130" t="n">
        <v>2009</v>
      </c>
      <c r="AE2357" s="130" t="s">
        <v>222</v>
      </c>
      <c r="AF2357" s="130"/>
      <c r="AG2357" s="130"/>
      <c r="AH2357" s="130"/>
      <c r="AI2357" s="130" t="s">
        <v>207</v>
      </c>
      <c r="AJ2357" s="130"/>
      <c r="AK2357" s="111" t="str">
        <f aca="false">(AB2357)</f>
        <v>Pastagames</v>
      </c>
      <c r="AM2357" s="111" t="n">
        <f aca="false">AD2357</f>
        <v>2009</v>
      </c>
      <c r="AN2357" s="130" t="s">
        <v>510</v>
      </c>
      <c r="AO2357" s="131" t="s">
        <v>9045</v>
      </c>
      <c r="AQ2357" s="0" t="s">
        <v>200</v>
      </c>
      <c r="AU2357" s="0" t="s">
        <v>200</v>
      </c>
      <c r="AV2357" s="0" t="s">
        <v>200</v>
      </c>
      <c r="AZ2357" s="131" t="s">
        <v>14645</v>
      </c>
      <c r="BA2357" s="124" t="s">
        <v>200</v>
      </c>
      <c r="BB2357" s="0" t="s">
        <v>248</v>
      </c>
      <c r="BC2357" s="0" t="s">
        <v>14646</v>
      </c>
      <c r="BD2357" s="0" t="s">
        <v>14647</v>
      </c>
      <c r="BE2357" s="0" t="s">
        <v>14648</v>
      </c>
      <c r="BG2357" s="125" t="s">
        <v>200</v>
      </c>
      <c r="BH2357" s="0" t="s">
        <v>735</v>
      </c>
      <c r="BI2357" s="112" t="n">
        <v>3499550272932</v>
      </c>
      <c r="BJ2357" s="126" t="s">
        <v>200</v>
      </c>
      <c r="BK2357" s="131" t="s">
        <v>215</v>
      </c>
      <c r="BL2357" s="112" t="n">
        <v>4</v>
      </c>
      <c r="BM2357" s="112" t="n">
        <v>4</v>
      </c>
      <c r="BN2357" s="112" t="n">
        <v>4</v>
      </c>
      <c r="BO2357" s="111" t="n">
        <v>20</v>
      </c>
      <c r="BP2357" s="125" t="s">
        <v>200</v>
      </c>
      <c r="BQ2357" s="127" t="s">
        <v>216</v>
      </c>
    </row>
    <row r="2358" customFormat="false" ht="13.8" hidden="false" customHeight="false" outlineLevel="0" collapsed="false">
      <c r="A2358" s="0" t="s">
        <v>14649</v>
      </c>
      <c r="B2358" s="0" t="s">
        <v>6851</v>
      </c>
      <c r="C2358" s="0" t="s">
        <v>928</v>
      </c>
      <c r="D2358" s="0" t="s">
        <v>193</v>
      </c>
      <c r="E2358" s="0" t="s">
        <v>194</v>
      </c>
      <c r="F2358" s="0" t="s">
        <v>195</v>
      </c>
      <c r="G2358" s="0" t="s">
        <v>330</v>
      </c>
      <c r="H2358" s="0" t="s">
        <v>197</v>
      </c>
      <c r="I2358" s="131"/>
      <c r="J2358" s="111" t="n">
        <v>1</v>
      </c>
      <c r="K2358" s="0" t="s">
        <v>8715</v>
      </c>
      <c r="L2358" s="0" t="s">
        <v>456</v>
      </c>
      <c r="M2358" s="0" t="s">
        <v>274</v>
      </c>
      <c r="O2358" s="0" t="s">
        <v>237</v>
      </c>
      <c r="Q2358" s="120" t="s">
        <v>200</v>
      </c>
      <c r="R2358" s="0" t="s">
        <v>16</v>
      </c>
      <c r="S2358" s="131" t="s">
        <v>201</v>
      </c>
      <c r="T2358" s="0" t="s">
        <v>198</v>
      </c>
      <c r="U2358" s="131" t="s">
        <v>202</v>
      </c>
      <c r="V2358" s="0" t="s">
        <v>1790</v>
      </c>
      <c r="W2358" s="110" t="s">
        <v>204</v>
      </c>
      <c r="X2358" s="130" t="n">
        <v>2007</v>
      </c>
      <c r="Y2358" s="130" t="s">
        <v>498</v>
      </c>
      <c r="Z2358" s="130" t="s">
        <v>757</v>
      </c>
      <c r="AA2358" s="122" t="s">
        <v>200</v>
      </c>
      <c r="AB2358" s="131" t="s">
        <v>13946</v>
      </c>
      <c r="AC2358" s="131" t="s">
        <v>9448</v>
      </c>
      <c r="AD2358" s="130" t="n">
        <v>2007</v>
      </c>
      <c r="AE2358" s="130" t="s">
        <v>222</v>
      </c>
      <c r="AF2358" s="130"/>
      <c r="AG2358" s="130"/>
      <c r="AH2358" s="130"/>
      <c r="AI2358" s="130" t="s">
        <v>207</v>
      </c>
      <c r="AJ2358" s="130"/>
      <c r="AK2358" s="111" t="str">
        <f aca="false">(AB2358)</f>
        <v>Brownie brown</v>
      </c>
      <c r="AM2358" s="111" t="n">
        <f aca="false">AD2358</f>
        <v>2007</v>
      </c>
      <c r="AN2358" s="130" t="s">
        <v>208</v>
      </c>
      <c r="AO2358" s="131" t="s">
        <v>9045</v>
      </c>
      <c r="AS2358" s="0" t="s">
        <v>200</v>
      </c>
      <c r="AT2358" s="0" t="s">
        <v>14650</v>
      </c>
      <c r="AU2358" s="0" t="s">
        <v>332</v>
      </c>
      <c r="AV2358" s="0" t="s">
        <v>200</v>
      </c>
      <c r="AZ2358" s="131" t="s">
        <v>14651</v>
      </c>
      <c r="BA2358" s="124" t="s">
        <v>200</v>
      </c>
      <c r="BB2358" s="0" t="s">
        <v>462</v>
      </c>
      <c r="BC2358" s="0" t="s">
        <v>14652</v>
      </c>
      <c r="BD2358" s="0" t="s">
        <v>5157</v>
      </c>
      <c r="BE2358" s="0" t="s">
        <v>14653</v>
      </c>
      <c r="BF2358" s="0" t="s">
        <v>14654</v>
      </c>
      <c r="BG2358" s="125" t="s">
        <v>200</v>
      </c>
      <c r="BH2358" s="0" t="s">
        <v>735</v>
      </c>
      <c r="BI2358" s="112" t="n">
        <v>45496463939</v>
      </c>
      <c r="BJ2358" s="126" t="s">
        <v>200</v>
      </c>
      <c r="BK2358" s="131" t="s">
        <v>215</v>
      </c>
      <c r="BL2358" s="112" t="n">
        <v>4</v>
      </c>
      <c r="BM2358" s="112" t="n">
        <v>4</v>
      </c>
      <c r="BN2358" s="112" t="n">
        <v>4</v>
      </c>
      <c r="BO2358" s="111" t="n">
        <v>20</v>
      </c>
      <c r="BP2358" s="125" t="s">
        <v>200</v>
      </c>
      <c r="BQ2358" s="127" t="s">
        <v>216</v>
      </c>
    </row>
    <row r="2359" customFormat="false" ht="13.8" hidden="false" customHeight="false" outlineLevel="0" collapsed="false">
      <c r="A2359" s="0" t="s">
        <v>14655</v>
      </c>
      <c r="B2359" s="0" t="s">
        <v>6851</v>
      </c>
      <c r="C2359" s="131" t="s">
        <v>380</v>
      </c>
      <c r="D2359" s="131" t="s">
        <v>193</v>
      </c>
      <c r="E2359" s="0" t="s">
        <v>194</v>
      </c>
      <c r="F2359" s="0" t="s">
        <v>195</v>
      </c>
      <c r="G2359" s="0" t="s">
        <v>391</v>
      </c>
      <c r="H2359" s="0" t="s">
        <v>197</v>
      </c>
      <c r="I2359" s="131"/>
      <c r="J2359" s="111" t="n">
        <v>1</v>
      </c>
      <c r="K2359" s="0" t="s">
        <v>8588</v>
      </c>
      <c r="L2359" s="0" t="s">
        <v>392</v>
      </c>
      <c r="M2359" s="0" t="s">
        <v>199</v>
      </c>
      <c r="O2359" s="0" t="s">
        <v>200</v>
      </c>
      <c r="Q2359" s="120" t="s">
        <v>200</v>
      </c>
      <c r="R2359" s="0" t="s">
        <v>16</v>
      </c>
      <c r="S2359" s="131" t="s">
        <v>201</v>
      </c>
      <c r="T2359" s="0" t="s">
        <v>198</v>
      </c>
      <c r="U2359" s="131" t="s">
        <v>285</v>
      </c>
      <c r="V2359" s="0" t="s">
        <v>1790</v>
      </c>
      <c r="W2359" s="110" t="s">
        <v>204</v>
      </c>
      <c r="X2359" s="130" t="n">
        <v>2006</v>
      </c>
      <c r="Y2359" s="111" t="s">
        <v>200</v>
      </c>
      <c r="Z2359" s="130" t="s">
        <v>198</v>
      </c>
      <c r="AA2359" s="122" t="s">
        <v>200</v>
      </c>
      <c r="AB2359" s="131" t="s">
        <v>10013</v>
      </c>
      <c r="AC2359" s="131" t="s">
        <v>9448</v>
      </c>
      <c r="AD2359" s="130" t="n">
        <v>2007</v>
      </c>
      <c r="AE2359" s="130" t="s">
        <v>222</v>
      </c>
      <c r="AF2359" s="130"/>
      <c r="AG2359" s="130"/>
      <c r="AH2359" s="130"/>
      <c r="AI2359" s="130" t="s">
        <v>207</v>
      </c>
      <c r="AJ2359" s="130"/>
      <c r="AK2359" s="111" t="str">
        <f aca="false">(AB2359)</f>
        <v>Mitchell</v>
      </c>
      <c r="AM2359" s="111" t="n">
        <f aca="false">AD2359</f>
        <v>2007</v>
      </c>
      <c r="AN2359" s="130" t="s">
        <v>208</v>
      </c>
      <c r="AO2359" s="131" t="s">
        <v>200</v>
      </c>
      <c r="AP2359" s="0" t="s">
        <v>200</v>
      </c>
      <c r="AS2359" s="0" t="s">
        <v>200</v>
      </c>
      <c r="AV2359" s="0" t="s">
        <v>200</v>
      </c>
      <c r="AZ2359" s="131" t="s">
        <v>14656</v>
      </c>
      <c r="BA2359" s="124" t="s">
        <v>200</v>
      </c>
      <c r="BB2359" s="0" t="s">
        <v>248</v>
      </c>
      <c r="BC2359" s="0" t="s">
        <v>14657</v>
      </c>
      <c r="BE2359" s="0" t="s">
        <v>2422</v>
      </c>
      <c r="BG2359" s="125" t="s">
        <v>200</v>
      </c>
      <c r="BH2359" s="0" t="s">
        <v>466</v>
      </c>
      <c r="BI2359" s="112" t="n">
        <v>45496737436</v>
      </c>
      <c r="BJ2359" s="126" t="s">
        <v>200</v>
      </c>
      <c r="BK2359" s="131" t="s">
        <v>215</v>
      </c>
      <c r="BL2359" s="112" t="n">
        <v>4</v>
      </c>
      <c r="BM2359" s="112" t="n">
        <v>4</v>
      </c>
      <c r="BN2359" s="112" t="n">
        <v>4</v>
      </c>
      <c r="BO2359" s="111" t="n">
        <v>20</v>
      </c>
      <c r="BP2359" s="125" t="s">
        <v>200</v>
      </c>
      <c r="BQ2359" s="127" t="s">
        <v>216</v>
      </c>
    </row>
    <row r="2360" customFormat="false" ht="13.8" hidden="false" customHeight="false" outlineLevel="0" collapsed="false">
      <c r="A2360" s="0" t="s">
        <v>14658</v>
      </c>
      <c r="B2360" s="0" t="s">
        <v>6851</v>
      </c>
      <c r="C2360" s="0" t="s">
        <v>928</v>
      </c>
      <c r="D2360" s="0" t="s">
        <v>193</v>
      </c>
      <c r="E2360" s="0" t="s">
        <v>194</v>
      </c>
      <c r="F2360" s="0" t="s">
        <v>195</v>
      </c>
      <c r="G2360" s="0" t="s">
        <v>330</v>
      </c>
      <c r="H2360" s="0" t="s">
        <v>197</v>
      </c>
      <c r="I2360" s="131"/>
      <c r="J2360" s="130" t="n">
        <v>1</v>
      </c>
      <c r="K2360" s="131" t="s">
        <v>198</v>
      </c>
      <c r="L2360" s="0" t="s">
        <v>198</v>
      </c>
      <c r="M2360" s="0" t="s">
        <v>274</v>
      </c>
      <c r="O2360" s="0" t="s">
        <v>237</v>
      </c>
      <c r="Q2360" s="120" t="s">
        <v>200</v>
      </c>
      <c r="R2360" s="0" t="s">
        <v>16</v>
      </c>
      <c r="S2360" s="131" t="s">
        <v>201</v>
      </c>
      <c r="T2360" s="0" t="s">
        <v>198</v>
      </c>
      <c r="U2360" s="131" t="s">
        <v>202</v>
      </c>
      <c r="V2360" s="0" t="s">
        <v>1790</v>
      </c>
      <c r="W2360" s="110" t="s">
        <v>204</v>
      </c>
      <c r="X2360" s="130" t="n">
        <v>2006</v>
      </c>
      <c r="Y2360" s="130" t="s">
        <v>498</v>
      </c>
      <c r="Z2360" s="130" t="s">
        <v>757</v>
      </c>
      <c r="AA2360" s="122" t="s">
        <v>200</v>
      </c>
      <c r="AB2360" s="131" t="s">
        <v>13889</v>
      </c>
      <c r="AC2360" s="131" t="s">
        <v>9448</v>
      </c>
      <c r="AD2360" s="130" t="n">
        <v>2006</v>
      </c>
      <c r="AE2360" s="130" t="s">
        <v>222</v>
      </c>
      <c r="AF2360" s="130"/>
      <c r="AG2360" s="130"/>
      <c r="AH2360" s="130"/>
      <c r="AI2360" s="130" t="s">
        <v>207</v>
      </c>
      <c r="AJ2360" s="130"/>
      <c r="AK2360" s="111" t="str">
        <f aca="false">(AB2360)</f>
        <v>Alpha dream</v>
      </c>
      <c r="AM2360" s="111" t="n">
        <f aca="false">AD2360</f>
        <v>2006</v>
      </c>
      <c r="AN2360" s="130" t="s">
        <v>208</v>
      </c>
      <c r="AO2360" s="131"/>
      <c r="AR2360" s="0" t="s">
        <v>371</v>
      </c>
      <c r="AS2360" s="0" t="s">
        <v>9449</v>
      </c>
      <c r="AT2360" s="0" t="s">
        <v>2316</v>
      </c>
      <c r="AU2360" s="0" t="s">
        <v>200</v>
      </c>
      <c r="AV2360" s="0" t="s">
        <v>200</v>
      </c>
      <c r="AW2360" s="0" t="s">
        <v>1092</v>
      </c>
      <c r="AZ2360" s="131" t="s">
        <v>14659</v>
      </c>
      <c r="BA2360" s="124" t="s">
        <v>200</v>
      </c>
      <c r="BB2360" s="0" t="s">
        <v>462</v>
      </c>
      <c r="BC2360" s="0" t="s">
        <v>14660</v>
      </c>
      <c r="BD2360" s="0" t="s">
        <v>14661</v>
      </c>
      <c r="BE2360" s="0" t="s">
        <v>14662</v>
      </c>
      <c r="BF2360" s="0" t="s">
        <v>14663</v>
      </c>
      <c r="BG2360" s="125" t="s">
        <v>200</v>
      </c>
      <c r="BH2360" s="0" t="s">
        <v>735</v>
      </c>
      <c r="BI2360" s="112" t="n">
        <v>45496735944</v>
      </c>
      <c r="BJ2360" s="126" t="s">
        <v>200</v>
      </c>
      <c r="BK2360" s="131" t="s">
        <v>215</v>
      </c>
      <c r="BL2360" s="112" t="n">
        <v>4</v>
      </c>
      <c r="BM2360" s="112" t="n">
        <v>4</v>
      </c>
      <c r="BN2360" s="112" t="n">
        <v>4</v>
      </c>
      <c r="BO2360" s="111" t="n">
        <v>20</v>
      </c>
      <c r="BP2360" s="125" t="s">
        <v>200</v>
      </c>
      <c r="BQ2360" s="127" t="s">
        <v>216</v>
      </c>
    </row>
    <row r="2361" customFormat="false" ht="13.8" hidden="false" customHeight="false" outlineLevel="0" collapsed="false">
      <c r="A2361" s="0" t="s">
        <v>14664</v>
      </c>
      <c r="B2361" s="0" t="s">
        <v>6851</v>
      </c>
      <c r="C2361" s="0" t="s">
        <v>928</v>
      </c>
      <c r="D2361" s="0" t="s">
        <v>193</v>
      </c>
      <c r="E2361" s="0" t="s">
        <v>194</v>
      </c>
      <c r="F2361" s="0" t="s">
        <v>195</v>
      </c>
      <c r="G2361" s="0" t="s">
        <v>330</v>
      </c>
      <c r="H2361" s="0" t="s">
        <v>197</v>
      </c>
      <c r="I2361" s="131"/>
      <c r="J2361" s="130" t="n">
        <v>1</v>
      </c>
      <c r="K2361" s="131" t="s">
        <v>198</v>
      </c>
      <c r="L2361" s="0" t="s">
        <v>198</v>
      </c>
      <c r="M2361" s="0" t="s">
        <v>199</v>
      </c>
      <c r="Q2361" s="120" t="s">
        <v>200</v>
      </c>
      <c r="R2361" s="0" t="s">
        <v>16</v>
      </c>
      <c r="S2361" s="131" t="s">
        <v>201</v>
      </c>
      <c r="T2361" s="0" t="s">
        <v>198</v>
      </c>
      <c r="U2361" s="131" t="s">
        <v>202</v>
      </c>
      <c r="V2361" s="0" t="s">
        <v>1790</v>
      </c>
      <c r="W2361" s="110" t="s">
        <v>204</v>
      </c>
      <c r="X2361" s="130" t="n">
        <v>2009</v>
      </c>
      <c r="Y2361" s="130" t="s">
        <v>498</v>
      </c>
      <c r="Z2361" s="130" t="s">
        <v>757</v>
      </c>
      <c r="AA2361" s="122" t="s">
        <v>200</v>
      </c>
      <c r="AB2361" s="131" t="s">
        <v>13889</v>
      </c>
      <c r="AC2361" s="131" t="s">
        <v>9448</v>
      </c>
      <c r="AD2361" s="130" t="n">
        <v>2009</v>
      </c>
      <c r="AE2361" s="130" t="s">
        <v>222</v>
      </c>
      <c r="AF2361" s="130"/>
      <c r="AG2361" s="130"/>
      <c r="AH2361" s="130" t="s">
        <v>480</v>
      </c>
      <c r="AI2361" s="130" t="s">
        <v>207</v>
      </c>
      <c r="AJ2361" s="130"/>
      <c r="AK2361" s="111" t="str">
        <f aca="false">(AB2361)</f>
        <v>Alpha dream</v>
      </c>
      <c r="AM2361" s="111" t="n">
        <f aca="false">AD2361</f>
        <v>2009</v>
      </c>
      <c r="AN2361" s="130" t="s">
        <v>208</v>
      </c>
      <c r="AR2361" s="0" t="s">
        <v>371</v>
      </c>
      <c r="AS2361" s="0" t="s">
        <v>9449</v>
      </c>
      <c r="AT2361" s="0" t="s">
        <v>9998</v>
      </c>
      <c r="AU2361" s="0" t="s">
        <v>200</v>
      </c>
      <c r="AV2361" s="0" t="s">
        <v>11030</v>
      </c>
      <c r="AW2361" s="0" t="s">
        <v>1092</v>
      </c>
      <c r="AZ2361" s="131" t="s">
        <v>14665</v>
      </c>
      <c r="BA2361" s="124" t="s">
        <v>200</v>
      </c>
      <c r="BB2361" s="0" t="s">
        <v>462</v>
      </c>
      <c r="BC2361" s="0" t="s">
        <v>14666</v>
      </c>
      <c r="BD2361" s="0" t="s">
        <v>14667</v>
      </c>
      <c r="BE2361" s="0" t="s">
        <v>14668</v>
      </c>
      <c r="BF2361" s="0" t="s">
        <v>200</v>
      </c>
      <c r="BG2361" s="125" t="s">
        <v>200</v>
      </c>
      <c r="BH2361" s="0" t="s">
        <v>735</v>
      </c>
      <c r="BI2361" s="112" t="n">
        <v>45496469085</v>
      </c>
      <c r="BJ2361" s="126" t="s">
        <v>200</v>
      </c>
      <c r="BK2361" s="131" t="s">
        <v>215</v>
      </c>
      <c r="BL2361" s="112" t="n">
        <v>4</v>
      </c>
      <c r="BM2361" s="112" t="n">
        <v>4</v>
      </c>
      <c r="BN2361" s="112" t="n">
        <v>4</v>
      </c>
      <c r="BO2361" s="111" t="n">
        <v>20</v>
      </c>
      <c r="BP2361" s="125" t="s">
        <v>200</v>
      </c>
      <c r="BQ2361" s="127" t="s">
        <v>216</v>
      </c>
    </row>
    <row r="2362" customFormat="false" ht="13.8" hidden="false" customHeight="false" outlineLevel="0" collapsed="false">
      <c r="A2362" s="0" t="s">
        <v>14669</v>
      </c>
      <c r="B2362" s="0" t="s">
        <v>6851</v>
      </c>
      <c r="C2362" s="131" t="s">
        <v>1377</v>
      </c>
      <c r="D2362" s="131" t="s">
        <v>1333</v>
      </c>
      <c r="E2362" s="0" t="s">
        <v>284</v>
      </c>
      <c r="F2362" s="0" t="s">
        <v>195</v>
      </c>
      <c r="G2362" s="0" t="s">
        <v>196</v>
      </c>
      <c r="H2362" s="0" t="s">
        <v>400</v>
      </c>
      <c r="I2362" s="0" t="s">
        <v>594</v>
      </c>
      <c r="J2362" s="111" t="n">
        <v>1</v>
      </c>
      <c r="K2362" s="0" t="s">
        <v>14670</v>
      </c>
      <c r="L2362" s="0" t="s">
        <v>392</v>
      </c>
      <c r="M2362" s="0" t="s">
        <v>274</v>
      </c>
      <c r="O2362" s="0" t="s">
        <v>596</v>
      </c>
      <c r="Q2362" s="120" t="s">
        <v>200</v>
      </c>
      <c r="R2362" s="0" t="s">
        <v>16</v>
      </c>
      <c r="S2362" s="131" t="s">
        <v>201</v>
      </c>
      <c r="T2362" s="0" t="s">
        <v>198</v>
      </c>
      <c r="U2362" s="131" t="s">
        <v>285</v>
      </c>
      <c r="V2362" s="0" t="s">
        <v>1790</v>
      </c>
      <c r="W2362" s="110" t="s">
        <v>204</v>
      </c>
      <c r="X2362" s="130" t="n">
        <v>2008</v>
      </c>
      <c r="Y2362" s="111" t="s">
        <v>498</v>
      </c>
      <c r="Z2362" s="130" t="s">
        <v>198</v>
      </c>
      <c r="AA2362" s="122" t="s">
        <v>200</v>
      </c>
      <c r="AB2362" s="131" t="s">
        <v>206</v>
      </c>
      <c r="AC2362" s="131" t="s">
        <v>206</v>
      </c>
      <c r="AD2362" s="130" t="n">
        <v>2008</v>
      </c>
      <c r="AE2362" s="111" t="s">
        <v>222</v>
      </c>
      <c r="AH2362" s="130" t="s">
        <v>480</v>
      </c>
      <c r="AI2362" s="130" t="s">
        <v>207</v>
      </c>
      <c r="AJ2362" s="130"/>
      <c r="AK2362" s="111" t="str">
        <f aca="false">(AB2362)</f>
        <v>Sega</v>
      </c>
      <c r="AM2362" s="111" t="n">
        <f aca="false">AD2362</f>
        <v>2008</v>
      </c>
      <c r="AN2362" s="130" t="s">
        <v>208</v>
      </c>
      <c r="AO2362" s="131" t="s">
        <v>14671</v>
      </c>
      <c r="AP2362" s="0" t="s">
        <v>200</v>
      </c>
      <c r="AS2362" s="0" t="s">
        <v>10565</v>
      </c>
      <c r="AT2362" s="0" t="s">
        <v>10566</v>
      </c>
      <c r="AU2362" s="0" t="s">
        <v>200</v>
      </c>
      <c r="AV2362" s="0" t="s">
        <v>200</v>
      </c>
      <c r="AZ2362" s="131" t="s">
        <v>14672</v>
      </c>
      <c r="BA2362" s="124" t="s">
        <v>200</v>
      </c>
      <c r="BB2362" s="0" t="s">
        <v>248</v>
      </c>
      <c r="BC2362" s="0" t="s">
        <v>14673</v>
      </c>
      <c r="BE2362" s="0" t="s">
        <v>14674</v>
      </c>
      <c r="BF2362" s="0" t="s">
        <v>14675</v>
      </c>
      <c r="BG2362" s="125" t="s">
        <v>200</v>
      </c>
      <c r="BH2362" s="0" t="s">
        <v>466</v>
      </c>
      <c r="BI2362" s="112" t="n">
        <v>10086670127</v>
      </c>
      <c r="BJ2362" s="126" t="s">
        <v>200</v>
      </c>
      <c r="BK2362" s="131" t="s">
        <v>215</v>
      </c>
      <c r="BL2362" s="112" t="n">
        <v>4</v>
      </c>
      <c r="BM2362" s="112" t="n">
        <v>4</v>
      </c>
      <c r="BN2362" s="112" t="n">
        <v>4</v>
      </c>
      <c r="BO2362" s="111" t="n">
        <v>20</v>
      </c>
      <c r="BP2362" s="125" t="s">
        <v>200</v>
      </c>
      <c r="BQ2362" s="127" t="s">
        <v>216</v>
      </c>
    </row>
    <row r="2363" customFormat="false" ht="13.8" hidden="false" customHeight="false" outlineLevel="0" collapsed="false">
      <c r="A2363" s="0" t="s">
        <v>10572</v>
      </c>
      <c r="B2363" s="0" t="s">
        <v>6851</v>
      </c>
      <c r="C2363" s="131" t="s">
        <v>1377</v>
      </c>
      <c r="D2363" s="131" t="s">
        <v>1333</v>
      </c>
      <c r="E2363" s="0" t="s">
        <v>284</v>
      </c>
      <c r="F2363" s="0" t="s">
        <v>195</v>
      </c>
      <c r="G2363" s="0" t="s">
        <v>196</v>
      </c>
      <c r="H2363" s="0" t="s">
        <v>197</v>
      </c>
      <c r="I2363" s="131"/>
      <c r="J2363" s="111" t="n">
        <v>1</v>
      </c>
      <c r="K2363" s="0" t="s">
        <v>14670</v>
      </c>
      <c r="L2363" s="0" t="s">
        <v>392</v>
      </c>
      <c r="M2363" s="0" t="s">
        <v>199</v>
      </c>
      <c r="O2363" s="0" t="s">
        <v>200</v>
      </c>
      <c r="Q2363" s="120" t="s">
        <v>200</v>
      </c>
      <c r="R2363" s="0" t="s">
        <v>16</v>
      </c>
      <c r="S2363" s="131" t="s">
        <v>201</v>
      </c>
      <c r="T2363" s="0" t="s">
        <v>198</v>
      </c>
      <c r="U2363" s="131" t="s">
        <v>202</v>
      </c>
      <c r="V2363" s="0" t="s">
        <v>1790</v>
      </c>
      <c r="W2363" s="110" t="s">
        <v>204</v>
      </c>
      <c r="X2363" s="130" t="n">
        <v>2009</v>
      </c>
      <c r="Y2363" s="130" t="s">
        <v>498</v>
      </c>
      <c r="Z2363" s="130" t="s">
        <v>198</v>
      </c>
      <c r="AA2363" s="122" t="s">
        <v>200</v>
      </c>
      <c r="AB2363" s="131" t="s">
        <v>206</v>
      </c>
      <c r="AC2363" s="131" t="s">
        <v>206</v>
      </c>
      <c r="AD2363" s="130" t="n">
        <v>2009</v>
      </c>
      <c r="AE2363" s="111" t="s">
        <v>222</v>
      </c>
      <c r="AI2363" s="130" t="s">
        <v>207</v>
      </c>
      <c r="AJ2363" s="130"/>
      <c r="AK2363" s="111" t="str">
        <f aca="false">(AB2363)</f>
        <v>Sega</v>
      </c>
      <c r="AM2363" s="111" t="n">
        <f aca="false">AD2363</f>
        <v>2009</v>
      </c>
      <c r="AN2363" s="130" t="s">
        <v>208</v>
      </c>
      <c r="AO2363" s="131" t="s">
        <v>14671</v>
      </c>
      <c r="AP2363" s="0" t="s">
        <v>200</v>
      </c>
      <c r="AS2363" s="0" t="s">
        <v>10565</v>
      </c>
      <c r="AT2363" s="0" t="s">
        <v>10566</v>
      </c>
      <c r="AU2363" s="0" t="s">
        <v>200</v>
      </c>
      <c r="AV2363" s="0" t="s">
        <v>200</v>
      </c>
      <c r="AZ2363" s="131" t="s">
        <v>14676</v>
      </c>
      <c r="BA2363" s="124" t="s">
        <v>200</v>
      </c>
      <c r="BB2363" s="0" t="s">
        <v>248</v>
      </c>
      <c r="BC2363" s="0" t="s">
        <v>14677</v>
      </c>
      <c r="BD2363" s="0" t="s">
        <v>14678</v>
      </c>
      <c r="BE2363" s="0" t="s">
        <v>14679</v>
      </c>
      <c r="BG2363" s="125" t="s">
        <v>200</v>
      </c>
      <c r="BH2363" s="0" t="s">
        <v>735</v>
      </c>
      <c r="BI2363" s="112" t="n">
        <v>5055277000968</v>
      </c>
      <c r="BJ2363" s="126" t="s">
        <v>200</v>
      </c>
      <c r="BK2363" s="131" t="s">
        <v>215</v>
      </c>
      <c r="BL2363" s="112" t="n">
        <v>4</v>
      </c>
      <c r="BM2363" s="112" t="n">
        <v>4</v>
      </c>
      <c r="BN2363" s="112" t="n">
        <v>4</v>
      </c>
      <c r="BO2363" s="111" t="n">
        <v>20</v>
      </c>
      <c r="BP2363" s="125" t="s">
        <v>200</v>
      </c>
      <c r="BQ2363" s="127" t="s">
        <v>216</v>
      </c>
    </row>
    <row r="2364" customFormat="false" ht="13.8" hidden="false" customHeight="false" outlineLevel="0" collapsed="false">
      <c r="A2364" s="0" t="s">
        <v>14680</v>
      </c>
      <c r="B2364" s="0" t="s">
        <v>6851</v>
      </c>
      <c r="C2364" s="0" t="s">
        <v>818</v>
      </c>
      <c r="D2364" s="0" t="s">
        <v>1333</v>
      </c>
      <c r="E2364" s="0" t="s">
        <v>313</v>
      </c>
      <c r="F2364" s="0" t="s">
        <v>314</v>
      </c>
      <c r="G2364" s="0" t="s">
        <v>880</v>
      </c>
      <c r="H2364" s="0" t="s">
        <v>838</v>
      </c>
      <c r="I2364" s="0" t="s">
        <v>2367</v>
      </c>
      <c r="J2364" s="111" t="n">
        <v>1</v>
      </c>
      <c r="K2364" s="0" t="s">
        <v>14681</v>
      </c>
      <c r="L2364" s="0" t="s">
        <v>456</v>
      </c>
      <c r="M2364" s="0" t="s">
        <v>235</v>
      </c>
      <c r="N2364" s="0" t="s">
        <v>14682</v>
      </c>
      <c r="O2364" s="0" t="s">
        <v>6250</v>
      </c>
      <c r="Q2364" s="120" t="s">
        <v>200</v>
      </c>
      <c r="R2364" s="0" t="s">
        <v>16</v>
      </c>
      <c r="S2364" s="131" t="s">
        <v>201</v>
      </c>
      <c r="T2364" s="0" t="s">
        <v>198</v>
      </c>
      <c r="U2364" s="131" t="s">
        <v>202</v>
      </c>
      <c r="V2364" s="0" t="s">
        <v>1790</v>
      </c>
      <c r="W2364" s="110" t="s">
        <v>204</v>
      </c>
      <c r="X2364" s="130" t="n">
        <v>2005</v>
      </c>
      <c r="Y2364" s="130" t="s">
        <v>1624</v>
      </c>
      <c r="Z2364" s="130" t="s">
        <v>198</v>
      </c>
      <c r="AA2364" s="122" t="s">
        <v>200</v>
      </c>
      <c r="AB2364" s="131" t="s">
        <v>9448</v>
      </c>
      <c r="AC2364" s="131" t="s">
        <v>9448</v>
      </c>
      <c r="AD2364" s="130" t="n">
        <v>2005</v>
      </c>
      <c r="AE2364" s="130" t="s">
        <v>222</v>
      </c>
      <c r="AF2364" s="130"/>
      <c r="AG2364" s="111" t="s">
        <v>241</v>
      </c>
      <c r="AH2364" s="130" t="s">
        <v>14683</v>
      </c>
      <c r="AI2364" s="130" t="s">
        <v>207</v>
      </c>
      <c r="AJ2364" s="130"/>
      <c r="AK2364" s="111" t="str">
        <f aca="false">(AB2364)</f>
        <v>Nintendo</v>
      </c>
      <c r="AL2364" s="0" t="s">
        <v>200</v>
      </c>
      <c r="AM2364" s="111" t="n">
        <f aca="false">AD2364</f>
        <v>2005</v>
      </c>
      <c r="AN2364" s="130" t="s">
        <v>208</v>
      </c>
      <c r="AO2364" s="131" t="s">
        <v>200</v>
      </c>
      <c r="AP2364" s="0" t="s">
        <v>200</v>
      </c>
      <c r="AQ2364" s="0" t="s">
        <v>14684</v>
      </c>
      <c r="AR2364" s="0" t="s">
        <v>200</v>
      </c>
      <c r="AS2364" s="0" t="s">
        <v>9449</v>
      </c>
      <c r="AT2364" s="0" t="s">
        <v>433</v>
      </c>
      <c r="AV2364" s="0" t="s">
        <v>10177</v>
      </c>
      <c r="AZ2364" s="131" t="s">
        <v>14685</v>
      </c>
      <c r="BA2364" s="124" t="s">
        <v>200</v>
      </c>
      <c r="BB2364" s="0" t="s">
        <v>248</v>
      </c>
      <c r="BC2364" s="0" t="s">
        <v>14686</v>
      </c>
      <c r="BD2364" s="0" t="s">
        <v>14687</v>
      </c>
      <c r="BE2364" s="0" t="s">
        <v>14688</v>
      </c>
      <c r="BG2364" s="125" t="s">
        <v>200</v>
      </c>
      <c r="BH2364" s="0" t="s">
        <v>735</v>
      </c>
      <c r="BI2364" s="112" t="n">
        <v>45496462321</v>
      </c>
      <c r="BJ2364" s="126" t="s">
        <v>200</v>
      </c>
      <c r="BK2364" s="131" t="s">
        <v>215</v>
      </c>
      <c r="BL2364" s="112" t="n">
        <v>4</v>
      </c>
      <c r="BM2364" s="112" t="n">
        <v>4</v>
      </c>
      <c r="BN2364" s="112" t="n">
        <v>4</v>
      </c>
      <c r="BO2364" s="111" t="n">
        <v>20</v>
      </c>
      <c r="BP2364" s="125" t="s">
        <v>200</v>
      </c>
      <c r="BQ2364" s="127" t="s">
        <v>216</v>
      </c>
    </row>
    <row r="2365" customFormat="false" ht="13.8" hidden="false" customHeight="false" outlineLevel="0" collapsed="false">
      <c r="A2365" s="0" t="s">
        <v>14689</v>
      </c>
      <c r="B2365" s="0" t="s">
        <v>6851</v>
      </c>
      <c r="C2365" s="0" t="s">
        <v>2128</v>
      </c>
      <c r="D2365" s="0" t="s">
        <v>1333</v>
      </c>
      <c r="E2365" s="0" t="s">
        <v>313</v>
      </c>
      <c r="F2365" s="0" t="s">
        <v>195</v>
      </c>
      <c r="G2365" s="0" t="s">
        <v>196</v>
      </c>
      <c r="H2365" s="0" t="s">
        <v>838</v>
      </c>
      <c r="I2365" s="0" t="s">
        <v>594</v>
      </c>
      <c r="J2365" s="111" t="n">
        <v>1</v>
      </c>
      <c r="K2365" s="0" t="s">
        <v>14393</v>
      </c>
      <c r="L2365" s="0" t="s">
        <v>392</v>
      </c>
      <c r="M2365" s="0" t="s">
        <v>235</v>
      </c>
      <c r="N2365" s="0" t="s">
        <v>14690</v>
      </c>
      <c r="O2365" s="0" t="s">
        <v>596</v>
      </c>
      <c r="Q2365" s="120" t="s">
        <v>200</v>
      </c>
      <c r="R2365" s="0" t="s">
        <v>16</v>
      </c>
      <c r="S2365" s="131" t="s">
        <v>201</v>
      </c>
      <c r="T2365" s="0" t="s">
        <v>198</v>
      </c>
      <c r="U2365" s="131" t="s">
        <v>202</v>
      </c>
      <c r="V2365" s="0" t="s">
        <v>1790</v>
      </c>
      <c r="W2365" s="110" t="s">
        <v>204</v>
      </c>
      <c r="X2365" s="130" t="n">
        <v>2007</v>
      </c>
      <c r="Y2365" s="130" t="s">
        <v>1624</v>
      </c>
      <c r="Z2365" s="130" t="s">
        <v>198</v>
      </c>
      <c r="AA2365" s="122" t="s">
        <v>200</v>
      </c>
      <c r="AB2365" s="131" t="s">
        <v>840</v>
      </c>
      <c r="AC2365" s="131" t="s">
        <v>9448</v>
      </c>
      <c r="AD2365" s="130" t="n">
        <v>2007</v>
      </c>
      <c r="AE2365" s="130" t="s">
        <v>222</v>
      </c>
      <c r="AF2365" s="130"/>
      <c r="AG2365" s="111" t="s">
        <v>241</v>
      </c>
      <c r="AH2365" s="111" t="s">
        <v>2522</v>
      </c>
      <c r="AI2365" s="130" t="s">
        <v>207</v>
      </c>
      <c r="AJ2365" s="130"/>
      <c r="AK2365" s="111" t="str">
        <f aca="false">(AB2365)</f>
        <v>Hudson soft</v>
      </c>
      <c r="AM2365" s="111" t="n">
        <f aca="false">AD2365</f>
        <v>2007</v>
      </c>
      <c r="AN2365" s="130" t="s">
        <v>208</v>
      </c>
      <c r="AO2365" s="131" t="s">
        <v>14671</v>
      </c>
      <c r="AP2365" s="0" t="s">
        <v>200</v>
      </c>
      <c r="AS2365" s="0" t="s">
        <v>9449</v>
      </c>
      <c r="AT2365" s="0" t="s">
        <v>10566</v>
      </c>
      <c r="AU2365" s="0" t="s">
        <v>200</v>
      </c>
      <c r="AV2365" s="0" t="s">
        <v>200</v>
      </c>
      <c r="AZ2365" s="131" t="s">
        <v>14691</v>
      </c>
      <c r="BA2365" s="124" t="s">
        <v>200</v>
      </c>
      <c r="BB2365" s="0" t="s">
        <v>248</v>
      </c>
      <c r="BC2365" s="0" t="s">
        <v>14692</v>
      </c>
      <c r="BD2365" s="0" t="s">
        <v>14693</v>
      </c>
      <c r="BE2365" s="0" t="s">
        <v>14694</v>
      </c>
      <c r="BG2365" s="125" t="s">
        <v>200</v>
      </c>
      <c r="BH2365" s="0" t="s">
        <v>735</v>
      </c>
      <c r="BI2365" s="112" t="n">
        <v>45496465902</v>
      </c>
      <c r="BJ2365" s="126" t="s">
        <v>200</v>
      </c>
      <c r="BK2365" s="131" t="s">
        <v>215</v>
      </c>
      <c r="BL2365" s="112" t="n">
        <v>4</v>
      </c>
      <c r="BM2365" s="112" t="n">
        <v>4</v>
      </c>
      <c r="BN2365" s="112" t="n">
        <v>4</v>
      </c>
      <c r="BO2365" s="111" t="n">
        <v>20</v>
      </c>
      <c r="BP2365" s="125" t="s">
        <v>200</v>
      </c>
      <c r="BQ2365" s="127" t="s">
        <v>216</v>
      </c>
    </row>
    <row r="2366" customFormat="false" ht="13.8" hidden="false" customHeight="false" outlineLevel="0" collapsed="false">
      <c r="A2366" s="0" t="s">
        <v>14695</v>
      </c>
      <c r="B2366" s="0" t="s">
        <v>6851</v>
      </c>
      <c r="C2366" s="131" t="s">
        <v>911</v>
      </c>
      <c r="D2366" s="131" t="s">
        <v>1333</v>
      </c>
      <c r="E2366" s="0" t="s">
        <v>313</v>
      </c>
      <c r="F2366" s="0" t="s">
        <v>195</v>
      </c>
      <c r="G2366" s="0" t="s">
        <v>424</v>
      </c>
      <c r="H2366" s="0" t="s">
        <v>197</v>
      </c>
      <c r="I2366" s="131"/>
      <c r="J2366" s="111" t="n">
        <v>1</v>
      </c>
      <c r="K2366" s="0" t="s">
        <v>8734</v>
      </c>
      <c r="L2366" s="0" t="s">
        <v>456</v>
      </c>
      <c r="M2366" s="0" t="s">
        <v>274</v>
      </c>
      <c r="O2366" s="0" t="s">
        <v>458</v>
      </c>
      <c r="Q2366" s="120" t="s">
        <v>200</v>
      </c>
      <c r="R2366" s="0" t="s">
        <v>16</v>
      </c>
      <c r="S2366" s="131" t="s">
        <v>201</v>
      </c>
      <c r="T2366" s="0" t="s">
        <v>198</v>
      </c>
      <c r="U2366" s="131" t="s">
        <v>202</v>
      </c>
      <c r="V2366" s="0" t="s">
        <v>1790</v>
      </c>
      <c r="W2366" s="110" t="s">
        <v>204</v>
      </c>
      <c r="X2366" s="130" t="n">
        <v>2007</v>
      </c>
      <c r="Y2366" s="130"/>
      <c r="Z2366" s="130" t="s">
        <v>198</v>
      </c>
      <c r="AA2366" s="122" t="s">
        <v>200</v>
      </c>
      <c r="AB2366" s="131" t="s">
        <v>3215</v>
      </c>
      <c r="AC2366" s="131" t="s">
        <v>9448</v>
      </c>
      <c r="AD2366" s="130" t="n">
        <v>2007</v>
      </c>
      <c r="AE2366" s="130" t="s">
        <v>222</v>
      </c>
      <c r="AF2366" s="130"/>
      <c r="AG2366" s="130"/>
      <c r="AH2366" s="130" t="s">
        <v>799</v>
      </c>
      <c r="AI2366" s="130" t="s">
        <v>207</v>
      </c>
      <c r="AJ2366" s="130"/>
      <c r="AK2366" s="111" t="str">
        <f aca="false">(AB2366)</f>
        <v>Square-Enix</v>
      </c>
      <c r="AM2366" s="111" t="n">
        <f aca="false">AD2366</f>
        <v>2007</v>
      </c>
      <c r="AN2366" s="130" t="s">
        <v>208</v>
      </c>
      <c r="AO2366" s="131" t="s">
        <v>14671</v>
      </c>
      <c r="AP2366" s="0" t="s">
        <v>200</v>
      </c>
      <c r="AS2366" s="0" t="s">
        <v>9449</v>
      </c>
      <c r="AT2366" s="0" t="s">
        <v>433</v>
      </c>
      <c r="AV2366" s="0" t="s">
        <v>14696</v>
      </c>
      <c r="AW2366" s="0" t="s">
        <v>200</v>
      </c>
      <c r="AZ2366" s="131" t="s">
        <v>14697</v>
      </c>
      <c r="BA2366" s="124" t="s">
        <v>200</v>
      </c>
      <c r="BB2366" s="0" t="s">
        <v>248</v>
      </c>
      <c r="BC2366" s="0" t="s">
        <v>14698</v>
      </c>
      <c r="BD2366" s="0" t="s">
        <v>14699</v>
      </c>
      <c r="BE2366" s="0" t="s">
        <v>14700</v>
      </c>
      <c r="BG2366" s="125" t="s">
        <v>200</v>
      </c>
      <c r="BH2366" s="0" t="s">
        <v>735</v>
      </c>
      <c r="BI2366" s="112" t="n">
        <v>45496463663</v>
      </c>
      <c r="BJ2366" s="126" t="s">
        <v>200</v>
      </c>
      <c r="BK2366" s="131" t="s">
        <v>215</v>
      </c>
      <c r="BL2366" s="112" t="n">
        <v>4</v>
      </c>
      <c r="BM2366" s="112" t="n">
        <v>4</v>
      </c>
      <c r="BN2366" s="112" t="n">
        <v>4</v>
      </c>
      <c r="BO2366" s="111" t="n">
        <v>20</v>
      </c>
      <c r="BP2366" s="125" t="s">
        <v>200</v>
      </c>
      <c r="BQ2366" s="127" t="s">
        <v>216</v>
      </c>
    </row>
    <row r="2367" customFormat="false" ht="13.8" hidden="false" customHeight="false" outlineLevel="0" collapsed="false">
      <c r="A2367" s="0" t="s">
        <v>14701</v>
      </c>
      <c r="B2367" s="0" t="s">
        <v>6851</v>
      </c>
      <c r="C2367" s="131" t="s">
        <v>380</v>
      </c>
      <c r="D2367" s="131" t="s">
        <v>1417</v>
      </c>
      <c r="E2367" s="0" t="s">
        <v>194</v>
      </c>
      <c r="F2367" s="0" t="s">
        <v>195</v>
      </c>
      <c r="G2367" s="0" t="s">
        <v>196</v>
      </c>
      <c r="H2367" s="0" t="s">
        <v>197</v>
      </c>
      <c r="I2367" s="131"/>
      <c r="J2367" s="130" t="n">
        <v>1</v>
      </c>
      <c r="K2367" s="0" t="s">
        <v>8612</v>
      </c>
      <c r="L2367" s="0" t="s">
        <v>533</v>
      </c>
      <c r="M2367" s="0" t="s">
        <v>274</v>
      </c>
      <c r="O2367" s="0" t="s">
        <v>200</v>
      </c>
      <c r="Q2367" s="120" t="s">
        <v>200</v>
      </c>
      <c r="R2367" s="0" t="s">
        <v>16</v>
      </c>
      <c r="S2367" s="131" t="s">
        <v>201</v>
      </c>
      <c r="T2367" s="0" t="s">
        <v>198</v>
      </c>
      <c r="U2367" s="131" t="s">
        <v>285</v>
      </c>
      <c r="V2367" s="0" t="s">
        <v>1790</v>
      </c>
      <c r="W2367" s="110" t="s">
        <v>204</v>
      </c>
      <c r="X2367" s="130" t="n">
        <v>2007</v>
      </c>
      <c r="Y2367" s="130" t="s">
        <v>498</v>
      </c>
      <c r="Z2367" s="130" t="s">
        <v>198</v>
      </c>
      <c r="AA2367" s="122" t="s">
        <v>200</v>
      </c>
      <c r="AB2367" s="0" t="s">
        <v>10211</v>
      </c>
      <c r="AC2367" s="131" t="s">
        <v>9448</v>
      </c>
      <c r="AD2367" s="130" t="n">
        <v>2007</v>
      </c>
      <c r="AE2367" s="130" t="s">
        <v>222</v>
      </c>
      <c r="AF2367" s="130"/>
      <c r="AG2367" s="130"/>
      <c r="AH2367" s="130" t="s">
        <v>914</v>
      </c>
      <c r="AI2367" s="130" t="s">
        <v>207</v>
      </c>
      <c r="AJ2367" s="130"/>
      <c r="AK2367" s="111" t="str">
        <f aca="false">(AB2367)</f>
        <v>Nintendo – software technology</v>
      </c>
      <c r="AM2367" s="111" t="n">
        <f aca="false">AD2367</f>
        <v>2007</v>
      </c>
      <c r="AN2367" s="130" t="s">
        <v>297</v>
      </c>
      <c r="AO2367" s="131" t="s">
        <v>9045</v>
      </c>
      <c r="AS2367" s="0" t="s">
        <v>13909</v>
      </c>
      <c r="AT2367" s="0" t="s">
        <v>298</v>
      </c>
      <c r="AU2367" s="0" t="s">
        <v>200</v>
      </c>
      <c r="AV2367" s="0" t="s">
        <v>10199</v>
      </c>
      <c r="AZ2367" s="131" t="s">
        <v>14702</v>
      </c>
      <c r="BA2367" s="124" t="s">
        <v>200</v>
      </c>
      <c r="BB2367" s="0" t="s">
        <v>248</v>
      </c>
      <c r="BC2367" s="0" t="s">
        <v>14703</v>
      </c>
      <c r="BD2367" s="0" t="s">
        <v>14704</v>
      </c>
      <c r="BE2367" s="0" t="s">
        <v>5096</v>
      </c>
      <c r="BG2367" s="125" t="s">
        <v>200</v>
      </c>
      <c r="BH2367" s="0" t="s">
        <v>466</v>
      </c>
      <c r="BI2367" s="112" t="n">
        <v>45496737689</v>
      </c>
      <c r="BJ2367" s="126" t="s">
        <v>200</v>
      </c>
      <c r="BK2367" s="131" t="s">
        <v>215</v>
      </c>
      <c r="BL2367" s="112" t="n">
        <v>4</v>
      </c>
      <c r="BM2367" s="112" t="n">
        <v>4</v>
      </c>
      <c r="BN2367" s="112" t="n">
        <v>4</v>
      </c>
      <c r="BO2367" s="111" t="n">
        <v>20</v>
      </c>
      <c r="BP2367" s="125" t="s">
        <v>200</v>
      </c>
      <c r="BQ2367" s="127" t="s">
        <v>216</v>
      </c>
    </row>
    <row r="2368" customFormat="false" ht="13.8" hidden="false" customHeight="false" outlineLevel="0" collapsed="false">
      <c r="A2368" s="0" t="s">
        <v>14705</v>
      </c>
      <c r="B2368" s="0" t="s">
        <v>6851</v>
      </c>
      <c r="C2368" s="131" t="s">
        <v>380</v>
      </c>
      <c r="D2368" s="131" t="s">
        <v>193</v>
      </c>
      <c r="E2368" s="0" t="s">
        <v>194</v>
      </c>
      <c r="F2368" s="0" t="s">
        <v>195</v>
      </c>
      <c r="G2368" s="0" t="s">
        <v>196</v>
      </c>
      <c r="H2368" s="0" t="s">
        <v>197</v>
      </c>
      <c r="I2368" s="131"/>
      <c r="J2368" s="111" t="n">
        <v>1</v>
      </c>
      <c r="K2368" s="0" t="s">
        <v>8612</v>
      </c>
      <c r="L2368" s="0" t="s">
        <v>533</v>
      </c>
      <c r="M2368" s="0" t="s">
        <v>199</v>
      </c>
      <c r="O2368" s="0" t="s">
        <v>200</v>
      </c>
      <c r="Q2368" s="120" t="s">
        <v>200</v>
      </c>
      <c r="R2368" s="0" t="s">
        <v>16</v>
      </c>
      <c r="S2368" s="131" t="s">
        <v>201</v>
      </c>
      <c r="T2368" s="0" t="s">
        <v>198</v>
      </c>
      <c r="U2368" s="131" t="s">
        <v>202</v>
      </c>
      <c r="V2368" s="0" t="s">
        <v>1790</v>
      </c>
      <c r="W2368" s="110" t="s">
        <v>204</v>
      </c>
      <c r="X2368" s="130" t="n">
        <v>2011</v>
      </c>
      <c r="Y2368" s="130" t="s">
        <v>498</v>
      </c>
      <c r="Z2368" s="130" t="s">
        <v>198</v>
      </c>
      <c r="AA2368" s="122" t="s">
        <v>200</v>
      </c>
      <c r="AB2368" s="0" t="s">
        <v>10211</v>
      </c>
      <c r="AC2368" s="131" t="s">
        <v>9448</v>
      </c>
      <c r="AD2368" s="130" t="n">
        <v>2011</v>
      </c>
      <c r="AE2368" s="130" t="s">
        <v>222</v>
      </c>
      <c r="AF2368" s="130"/>
      <c r="AG2368" s="130"/>
      <c r="AH2368" s="130"/>
      <c r="AI2368" s="130" t="s">
        <v>207</v>
      </c>
      <c r="AJ2368" s="130"/>
      <c r="AK2368" s="111" t="str">
        <f aca="false">(AB2368)</f>
        <v>Nintendo – software technology</v>
      </c>
      <c r="AM2368" s="111" t="n">
        <f aca="false">AD2368</f>
        <v>2011</v>
      </c>
      <c r="AN2368" s="130" t="s">
        <v>297</v>
      </c>
      <c r="AO2368" s="131" t="s">
        <v>9045</v>
      </c>
      <c r="AS2368" s="0" t="s">
        <v>13909</v>
      </c>
      <c r="AT2368" s="0" t="s">
        <v>298</v>
      </c>
      <c r="AU2368" s="0" t="s">
        <v>200</v>
      </c>
      <c r="AV2368" s="0" t="s">
        <v>10199</v>
      </c>
      <c r="AZ2368" s="131" t="s">
        <v>14706</v>
      </c>
      <c r="BA2368" s="124" t="s">
        <v>200</v>
      </c>
      <c r="BB2368" s="0" t="s">
        <v>248</v>
      </c>
      <c r="BC2368" s="0" t="s">
        <v>14707</v>
      </c>
      <c r="BD2368" s="0" t="s">
        <v>14708</v>
      </c>
      <c r="BE2368" s="0" t="s">
        <v>14709</v>
      </c>
      <c r="BF2368" s="0" t="s">
        <v>200</v>
      </c>
      <c r="BG2368" s="125" t="s">
        <v>200</v>
      </c>
      <c r="BH2368" s="0" t="s">
        <v>735</v>
      </c>
      <c r="BI2368" s="112" t="n">
        <v>45496470883</v>
      </c>
      <c r="BJ2368" s="126" t="s">
        <v>200</v>
      </c>
      <c r="BK2368" s="131" t="s">
        <v>215</v>
      </c>
      <c r="BL2368" s="112" t="n">
        <v>4</v>
      </c>
      <c r="BM2368" s="112" t="n">
        <v>4</v>
      </c>
      <c r="BN2368" s="112" t="n">
        <v>4</v>
      </c>
      <c r="BO2368" s="111" t="n">
        <v>20</v>
      </c>
      <c r="BP2368" s="125" t="s">
        <v>200</v>
      </c>
      <c r="BQ2368" s="127" t="s">
        <v>216</v>
      </c>
    </row>
    <row r="2369" customFormat="false" ht="13.8" hidden="false" customHeight="false" outlineLevel="0" collapsed="false">
      <c r="A2369" s="0" t="s">
        <v>14710</v>
      </c>
      <c r="B2369" s="0" t="s">
        <v>6851</v>
      </c>
      <c r="C2369" s="0" t="s">
        <v>234</v>
      </c>
      <c r="D2369" s="0" t="s">
        <v>193</v>
      </c>
      <c r="E2369" s="0" t="s">
        <v>194</v>
      </c>
      <c r="F2369" s="0" t="s">
        <v>195</v>
      </c>
      <c r="G2369" s="0" t="s">
        <v>196</v>
      </c>
      <c r="H2369" s="0" t="s">
        <v>219</v>
      </c>
      <c r="I2369" s="131"/>
      <c r="J2369" s="130" t="n">
        <v>1</v>
      </c>
      <c r="K2369" s="131" t="s">
        <v>198</v>
      </c>
      <c r="L2369" s="0" t="s">
        <v>198</v>
      </c>
      <c r="M2369" s="0" t="s">
        <v>199</v>
      </c>
      <c r="O2369" s="0" t="s">
        <v>200</v>
      </c>
      <c r="Q2369" s="120" t="s">
        <v>200</v>
      </c>
      <c r="R2369" s="0" t="s">
        <v>16</v>
      </c>
      <c r="S2369" s="131" t="s">
        <v>201</v>
      </c>
      <c r="T2369" s="0" t="s">
        <v>198</v>
      </c>
      <c r="U2369" s="131" t="s">
        <v>285</v>
      </c>
      <c r="V2369" s="0" t="s">
        <v>1790</v>
      </c>
      <c r="W2369" s="110" t="s">
        <v>204</v>
      </c>
      <c r="X2369" s="130" t="n">
        <v>2010</v>
      </c>
      <c r="Y2369" s="111" t="s">
        <v>200</v>
      </c>
      <c r="Z2369" s="130" t="s">
        <v>198</v>
      </c>
      <c r="AA2369" s="122" t="s">
        <v>200</v>
      </c>
      <c r="AB2369" s="131" t="s">
        <v>6342</v>
      </c>
      <c r="AC2369" s="131" t="s">
        <v>543</v>
      </c>
      <c r="AD2369" s="130" t="n">
        <v>2010</v>
      </c>
      <c r="AE2369" s="130" t="s">
        <v>222</v>
      </c>
      <c r="AF2369" s="130"/>
      <c r="AG2369" s="130"/>
      <c r="AH2369" s="130"/>
      <c r="AI2369" s="111" t="s">
        <v>294</v>
      </c>
      <c r="AJ2369" s="111" t="s">
        <v>11086</v>
      </c>
      <c r="AK2369" s="111" t="s">
        <v>543</v>
      </c>
      <c r="AM2369" s="111" t="s">
        <v>849</v>
      </c>
      <c r="AN2369" s="111" t="s">
        <v>208</v>
      </c>
      <c r="AO2369" s="131"/>
      <c r="AS2369" s="0" t="s">
        <v>3003</v>
      </c>
      <c r="AT2369" s="0" t="s">
        <v>749</v>
      </c>
      <c r="AU2369" s="0" t="s">
        <v>267</v>
      </c>
      <c r="AV2369" s="0" t="s">
        <v>3542</v>
      </c>
      <c r="AZ2369" s="131" t="s">
        <v>14711</v>
      </c>
      <c r="BA2369" s="124" t="s">
        <v>200</v>
      </c>
      <c r="BB2369" s="0" t="s">
        <v>248</v>
      </c>
      <c r="BC2369" s="0" t="s">
        <v>14712</v>
      </c>
      <c r="BD2369" s="0" t="s">
        <v>1669</v>
      </c>
      <c r="BE2369" s="0" t="s">
        <v>14713</v>
      </c>
      <c r="BG2369" s="125" t="s">
        <v>200</v>
      </c>
      <c r="BH2369" s="0" t="s">
        <v>466</v>
      </c>
      <c r="BI2369" s="112" t="n">
        <v>13388320202</v>
      </c>
      <c r="BJ2369" s="126" t="s">
        <v>200</v>
      </c>
      <c r="BK2369" s="131" t="s">
        <v>215</v>
      </c>
      <c r="BL2369" s="112" t="n">
        <v>4</v>
      </c>
      <c r="BM2369" s="112" t="n">
        <v>4</v>
      </c>
      <c r="BN2369" s="112" t="n">
        <v>4</v>
      </c>
      <c r="BO2369" s="111" t="n">
        <v>20</v>
      </c>
      <c r="BP2369" s="125" t="s">
        <v>200</v>
      </c>
      <c r="BQ2369" s="127" t="s">
        <v>216</v>
      </c>
    </row>
    <row r="2370" customFormat="false" ht="13.8" hidden="false" customHeight="false" outlineLevel="0" collapsed="false">
      <c r="A2370" s="0" t="s">
        <v>14714</v>
      </c>
      <c r="B2370" s="0" t="s">
        <v>6851</v>
      </c>
      <c r="C2370" s="0" t="s">
        <v>965</v>
      </c>
      <c r="D2370" s="0" t="s">
        <v>193</v>
      </c>
      <c r="E2370" s="0" t="s">
        <v>194</v>
      </c>
      <c r="F2370" s="0" t="s">
        <v>195</v>
      </c>
      <c r="G2370" s="0" t="s">
        <v>196</v>
      </c>
      <c r="H2370" s="0" t="s">
        <v>197</v>
      </c>
      <c r="I2370" s="131"/>
      <c r="J2370" s="130" t="n">
        <v>1</v>
      </c>
      <c r="K2370" s="131" t="s">
        <v>198</v>
      </c>
      <c r="L2370" s="0" t="s">
        <v>198</v>
      </c>
      <c r="M2370" s="0" t="s">
        <v>199</v>
      </c>
      <c r="O2370" s="0" t="s">
        <v>200</v>
      </c>
      <c r="Q2370" s="120" t="s">
        <v>200</v>
      </c>
      <c r="R2370" s="0" t="s">
        <v>16</v>
      </c>
      <c r="S2370" s="131" t="s">
        <v>201</v>
      </c>
      <c r="T2370" s="0" t="s">
        <v>198</v>
      </c>
      <c r="U2370" s="131" t="s">
        <v>202</v>
      </c>
      <c r="V2370" s="0" t="s">
        <v>1790</v>
      </c>
      <c r="W2370" s="110" t="s">
        <v>204</v>
      </c>
      <c r="X2370" s="130" t="n">
        <v>2008</v>
      </c>
      <c r="Y2370" s="130"/>
      <c r="Z2370" s="130" t="s">
        <v>198</v>
      </c>
      <c r="AA2370" s="122" t="s">
        <v>200</v>
      </c>
      <c r="AB2370" s="131" t="s">
        <v>1534</v>
      </c>
      <c r="AC2370" s="131" t="s">
        <v>3523</v>
      </c>
      <c r="AD2370" s="130" t="n">
        <v>2008</v>
      </c>
      <c r="AE2370" s="130" t="s">
        <v>222</v>
      </c>
      <c r="AF2370" s="130"/>
      <c r="AG2370" s="130"/>
      <c r="AH2370" s="130"/>
      <c r="AI2370" s="130" t="s">
        <v>207</v>
      </c>
      <c r="AJ2370" s="130"/>
      <c r="AK2370" s="111" t="str">
        <f aca="false">(AB2370)</f>
        <v>SNK</v>
      </c>
      <c r="AM2370" s="111" t="n">
        <f aca="false">AD2370</f>
        <v>2008</v>
      </c>
      <c r="AN2370" s="130" t="s">
        <v>208</v>
      </c>
      <c r="AO2370" s="131"/>
      <c r="AS2370" s="0" t="s">
        <v>6957</v>
      </c>
      <c r="AT2370" s="0" t="s">
        <v>6230</v>
      </c>
      <c r="AU2370" s="0" t="s">
        <v>299</v>
      </c>
      <c r="AV2370" s="0" t="s">
        <v>200</v>
      </c>
      <c r="AZ2370" s="131" t="s">
        <v>14715</v>
      </c>
      <c r="BA2370" s="124" t="s">
        <v>200</v>
      </c>
      <c r="BB2370" s="0" t="s">
        <v>248</v>
      </c>
      <c r="BC2370" s="0" t="s">
        <v>14716</v>
      </c>
      <c r="BE2370" s="0" t="s">
        <v>14717</v>
      </c>
      <c r="BF2370" s="0" t="s">
        <v>14718</v>
      </c>
      <c r="BG2370" s="125" t="s">
        <v>200</v>
      </c>
      <c r="BH2370" s="0" t="s">
        <v>735</v>
      </c>
      <c r="BI2370" s="112" t="n">
        <v>5060050946289</v>
      </c>
      <c r="BJ2370" s="126" t="s">
        <v>200</v>
      </c>
      <c r="BK2370" s="131" t="s">
        <v>215</v>
      </c>
      <c r="BL2370" s="112" t="n">
        <v>4</v>
      </c>
      <c r="BM2370" s="112" t="n">
        <v>4</v>
      </c>
      <c r="BN2370" s="112" t="n">
        <v>4</v>
      </c>
      <c r="BO2370" s="111" t="n">
        <v>20</v>
      </c>
      <c r="BP2370" s="125" t="s">
        <v>200</v>
      </c>
      <c r="BQ2370" s="127" t="s">
        <v>216</v>
      </c>
    </row>
    <row r="2371" customFormat="false" ht="13.8" hidden="false" customHeight="false" outlineLevel="0" collapsed="false">
      <c r="A2371" s="0" t="s">
        <v>14719</v>
      </c>
      <c r="B2371" s="0" t="s">
        <v>6851</v>
      </c>
      <c r="C2371" s="131" t="s">
        <v>380</v>
      </c>
      <c r="D2371" s="131" t="s">
        <v>193</v>
      </c>
      <c r="E2371" s="0" t="s">
        <v>194</v>
      </c>
      <c r="F2371" s="0" t="s">
        <v>195</v>
      </c>
      <c r="G2371" s="0" t="s">
        <v>391</v>
      </c>
      <c r="H2371" s="0" t="s">
        <v>197</v>
      </c>
      <c r="I2371" s="131"/>
      <c r="J2371" s="111" t="n">
        <v>1</v>
      </c>
      <c r="K2371" s="0" t="s">
        <v>8734</v>
      </c>
      <c r="L2371" s="0" t="s">
        <v>392</v>
      </c>
      <c r="M2371" s="0" t="s">
        <v>199</v>
      </c>
      <c r="O2371" s="0" t="s">
        <v>200</v>
      </c>
      <c r="Q2371" s="120" t="s">
        <v>200</v>
      </c>
      <c r="R2371" s="0" t="s">
        <v>16</v>
      </c>
      <c r="S2371" s="131" t="s">
        <v>201</v>
      </c>
      <c r="T2371" s="0" t="s">
        <v>198</v>
      </c>
      <c r="U2371" s="131" t="s">
        <v>202</v>
      </c>
      <c r="V2371" s="0" t="s">
        <v>1790</v>
      </c>
      <c r="W2371" s="110" t="s">
        <v>204</v>
      </c>
      <c r="X2371" s="130" t="n">
        <v>2005</v>
      </c>
      <c r="Y2371" s="130"/>
      <c r="Z2371" s="130" t="s">
        <v>198</v>
      </c>
      <c r="AA2371" s="122" t="s">
        <v>200</v>
      </c>
      <c r="AB2371" s="131" t="s">
        <v>4083</v>
      </c>
      <c r="AC2371" s="131" t="s">
        <v>608</v>
      </c>
      <c r="AD2371" s="130" t="n">
        <v>2005</v>
      </c>
      <c r="AE2371" s="130" t="s">
        <v>222</v>
      </c>
      <c r="AF2371" s="130"/>
      <c r="AG2371" s="130"/>
      <c r="AH2371" s="130"/>
      <c r="AI2371" s="130" t="s">
        <v>207</v>
      </c>
      <c r="AJ2371" s="130"/>
      <c r="AK2371" s="111" t="str">
        <f aca="false">(AB2371)</f>
        <v>Q entertainment</v>
      </c>
      <c r="AM2371" s="111" t="n">
        <f aca="false">AD2371</f>
        <v>2005</v>
      </c>
      <c r="AN2371" s="130" t="s">
        <v>208</v>
      </c>
      <c r="AO2371" s="131" t="s">
        <v>14671</v>
      </c>
      <c r="AP2371" s="0" t="s">
        <v>200</v>
      </c>
      <c r="AS2371" s="0" t="s">
        <v>200</v>
      </c>
      <c r="AV2371" s="131" t="s">
        <v>14720</v>
      </c>
      <c r="AW2371" s="131" t="s">
        <v>200</v>
      </c>
      <c r="AX2371" s="131"/>
      <c r="AY2371" s="131"/>
      <c r="AZ2371" s="131" t="s">
        <v>14721</v>
      </c>
      <c r="BA2371" s="124" t="s">
        <v>200</v>
      </c>
      <c r="BB2371" s="0" t="s">
        <v>248</v>
      </c>
      <c r="BC2371" s="0" t="s">
        <v>14722</v>
      </c>
      <c r="BE2371" s="0" t="s">
        <v>14723</v>
      </c>
      <c r="BF2371" s="0" t="s">
        <v>1665</v>
      </c>
      <c r="BG2371" s="125" t="s">
        <v>200</v>
      </c>
      <c r="BH2371" s="0" t="s">
        <v>735</v>
      </c>
      <c r="BI2371" s="112" t="n">
        <v>45496735739</v>
      </c>
      <c r="BJ2371" s="126" t="s">
        <v>200</v>
      </c>
      <c r="BK2371" s="131" t="s">
        <v>215</v>
      </c>
      <c r="BL2371" s="112" t="n">
        <v>4</v>
      </c>
      <c r="BM2371" s="112" t="n">
        <v>4</v>
      </c>
      <c r="BN2371" s="112" t="n">
        <v>4</v>
      </c>
      <c r="BO2371" s="111" t="n">
        <v>20</v>
      </c>
      <c r="BP2371" s="125" t="s">
        <v>200</v>
      </c>
      <c r="BQ2371" s="127" t="s">
        <v>216</v>
      </c>
    </row>
    <row r="2372" customFormat="false" ht="13.8" hidden="false" customHeight="false" outlineLevel="0" collapsed="false">
      <c r="A2372" s="0" t="s">
        <v>14724</v>
      </c>
      <c r="B2372" s="0" t="s">
        <v>6851</v>
      </c>
      <c r="C2372" s="131" t="s">
        <v>1489</v>
      </c>
      <c r="D2372" s="131" t="s">
        <v>1333</v>
      </c>
      <c r="E2372" s="0" t="s">
        <v>194</v>
      </c>
      <c r="F2372" s="0" t="s">
        <v>399</v>
      </c>
      <c r="G2372" s="0" t="s">
        <v>330</v>
      </c>
      <c r="H2372" s="0" t="s">
        <v>197</v>
      </c>
      <c r="I2372" s="131"/>
      <c r="J2372" s="111" t="n">
        <v>1</v>
      </c>
      <c r="K2372" s="0" t="s">
        <v>14725</v>
      </c>
      <c r="L2372" s="0" t="s">
        <v>456</v>
      </c>
      <c r="M2372" s="0" t="s">
        <v>199</v>
      </c>
      <c r="O2372" s="0" t="s">
        <v>6250</v>
      </c>
      <c r="Q2372" s="120" t="s">
        <v>200</v>
      </c>
      <c r="R2372" s="0" t="s">
        <v>16</v>
      </c>
      <c r="S2372" s="131" t="s">
        <v>201</v>
      </c>
      <c r="T2372" s="0" t="s">
        <v>198</v>
      </c>
      <c r="U2372" s="131" t="s">
        <v>202</v>
      </c>
      <c r="V2372" s="0" t="s">
        <v>1790</v>
      </c>
      <c r="W2372" s="110" t="s">
        <v>204</v>
      </c>
      <c r="X2372" s="130" t="n">
        <v>2006</v>
      </c>
      <c r="Y2372" s="130"/>
      <c r="Z2372" s="130" t="s">
        <v>198</v>
      </c>
      <c r="AA2372" s="122" t="s">
        <v>200</v>
      </c>
      <c r="AB2372" s="0" t="s">
        <v>10211</v>
      </c>
      <c r="AC2372" s="131" t="s">
        <v>9448</v>
      </c>
      <c r="AD2372" s="130" t="n">
        <v>2006</v>
      </c>
      <c r="AE2372" s="130" t="s">
        <v>222</v>
      </c>
      <c r="AF2372" s="130"/>
      <c r="AG2372" s="130"/>
      <c r="AH2372" s="130"/>
      <c r="AI2372" s="130" t="s">
        <v>207</v>
      </c>
      <c r="AJ2372" s="130"/>
      <c r="AK2372" s="111" t="str">
        <f aca="false">(AB2372)</f>
        <v>Nintendo – software technology</v>
      </c>
      <c r="AM2372" s="111" t="n">
        <f aca="false">AD2372</f>
        <v>2006</v>
      </c>
      <c r="AN2372" s="130" t="s">
        <v>297</v>
      </c>
      <c r="AO2372" s="131" t="s">
        <v>14671</v>
      </c>
      <c r="AP2372" s="0" t="s">
        <v>200</v>
      </c>
      <c r="AS2372" s="0" t="s">
        <v>10005</v>
      </c>
      <c r="AT2372" s="0" t="s">
        <v>10006</v>
      </c>
      <c r="AU2372" s="0" t="s">
        <v>1306</v>
      </c>
      <c r="AV2372" s="0" t="s">
        <v>200</v>
      </c>
      <c r="AW2372" s="128" t="s">
        <v>10007</v>
      </c>
      <c r="AX2372" s="128"/>
      <c r="AY2372" s="128"/>
      <c r="AZ2372" s="131" t="s">
        <v>14726</v>
      </c>
      <c r="BA2372" s="124" t="s">
        <v>200</v>
      </c>
      <c r="BB2372" s="0" t="s">
        <v>210</v>
      </c>
      <c r="BC2372" s="0" t="s">
        <v>760</v>
      </c>
      <c r="BD2372" s="0" t="s">
        <v>14727</v>
      </c>
      <c r="BE2372" s="0" t="s">
        <v>665</v>
      </c>
      <c r="BG2372" s="125" t="s">
        <v>200</v>
      </c>
      <c r="BH2372" s="0" t="s">
        <v>735</v>
      </c>
      <c r="BI2372" s="112" t="n">
        <v>45496462802</v>
      </c>
      <c r="BJ2372" s="126" t="s">
        <v>200</v>
      </c>
      <c r="BK2372" s="131" t="s">
        <v>215</v>
      </c>
      <c r="BL2372" s="112" t="n">
        <v>4</v>
      </c>
      <c r="BM2372" s="112" t="n">
        <v>4</v>
      </c>
      <c r="BN2372" s="112" t="n">
        <v>4</v>
      </c>
      <c r="BO2372" s="111" t="n">
        <v>20</v>
      </c>
      <c r="BP2372" s="125" t="s">
        <v>200</v>
      </c>
      <c r="BQ2372" s="127" t="s">
        <v>216</v>
      </c>
    </row>
    <row r="2373" customFormat="false" ht="13.8" hidden="false" customHeight="false" outlineLevel="0" collapsed="false">
      <c r="A2373" s="0" t="s">
        <v>14728</v>
      </c>
      <c r="B2373" s="0" t="s">
        <v>6851</v>
      </c>
      <c r="C2373" s="131" t="s">
        <v>380</v>
      </c>
      <c r="D2373" s="131" t="s">
        <v>193</v>
      </c>
      <c r="E2373" s="0" t="s">
        <v>194</v>
      </c>
      <c r="F2373" s="0" t="s">
        <v>195</v>
      </c>
      <c r="G2373" s="0" t="s">
        <v>196</v>
      </c>
      <c r="H2373" s="0" t="s">
        <v>400</v>
      </c>
      <c r="I2373" s="131" t="s">
        <v>401</v>
      </c>
      <c r="J2373" s="111" t="n">
        <v>1</v>
      </c>
      <c r="K2373" s="0" t="s">
        <v>8612</v>
      </c>
      <c r="L2373" s="0" t="s">
        <v>392</v>
      </c>
      <c r="M2373" s="0" t="s">
        <v>235</v>
      </c>
      <c r="N2373" s="0" t="s">
        <v>14729</v>
      </c>
      <c r="O2373" s="0" t="s">
        <v>596</v>
      </c>
      <c r="Q2373" s="120" t="s">
        <v>200</v>
      </c>
      <c r="R2373" s="0" t="s">
        <v>16</v>
      </c>
      <c r="S2373" s="131" t="s">
        <v>201</v>
      </c>
      <c r="T2373" s="0" t="s">
        <v>198</v>
      </c>
      <c r="U2373" s="131" t="s">
        <v>285</v>
      </c>
      <c r="V2373" s="0" t="s">
        <v>1790</v>
      </c>
      <c r="W2373" s="110" t="s">
        <v>204</v>
      </c>
      <c r="X2373" s="130" t="n">
        <v>2009</v>
      </c>
      <c r="Y2373" s="111" t="s">
        <v>205</v>
      </c>
      <c r="Z2373" s="111" t="s">
        <v>221</v>
      </c>
      <c r="AA2373" s="122" t="s">
        <v>200</v>
      </c>
      <c r="AB2373" s="131" t="s">
        <v>14730</v>
      </c>
      <c r="AC2373" s="131" t="s">
        <v>1696</v>
      </c>
      <c r="AD2373" s="130" t="n">
        <v>2010</v>
      </c>
      <c r="AE2373" s="130" t="s">
        <v>1004</v>
      </c>
      <c r="AF2373" s="130"/>
      <c r="AG2373" s="130"/>
      <c r="AH2373" s="130"/>
      <c r="AI2373" s="130" t="s">
        <v>207</v>
      </c>
      <c r="AJ2373" s="130"/>
      <c r="AK2373" s="111" t="str">
        <f aca="false">(AB2373)</f>
        <v>Capybara games</v>
      </c>
      <c r="AM2373" s="111" t="n">
        <f aca="false">AD2373</f>
        <v>2010</v>
      </c>
      <c r="AN2373" s="130" t="s">
        <v>1887</v>
      </c>
      <c r="AO2373" s="131" t="s">
        <v>9045</v>
      </c>
      <c r="AS2373" s="0" t="s">
        <v>200</v>
      </c>
      <c r="AT2373" s="0" t="s">
        <v>1216</v>
      </c>
      <c r="AU2373" s="0" t="s">
        <v>332</v>
      </c>
      <c r="AV2373" s="0" t="s">
        <v>200</v>
      </c>
      <c r="AZ2373" s="131" t="s">
        <v>14731</v>
      </c>
      <c r="BA2373" s="124" t="s">
        <v>200</v>
      </c>
      <c r="BB2373" s="0" t="s">
        <v>248</v>
      </c>
      <c r="BC2373" s="0" t="s">
        <v>14732</v>
      </c>
      <c r="BD2373" s="0" t="s">
        <v>14733</v>
      </c>
      <c r="BE2373" s="0" t="s">
        <v>14734</v>
      </c>
      <c r="BF2373" s="0" t="s">
        <v>14735</v>
      </c>
      <c r="BG2373" s="125" t="s">
        <v>200</v>
      </c>
      <c r="BH2373" s="0" t="s">
        <v>466</v>
      </c>
      <c r="BI2373" s="112" t="n">
        <v>8888165651</v>
      </c>
      <c r="BJ2373" s="126" t="s">
        <v>200</v>
      </c>
      <c r="BK2373" s="131" t="s">
        <v>215</v>
      </c>
      <c r="BL2373" s="112" t="n">
        <v>4</v>
      </c>
      <c r="BM2373" s="112" t="n">
        <v>4</v>
      </c>
      <c r="BN2373" s="112" t="n">
        <v>4</v>
      </c>
      <c r="BO2373" s="111" t="n">
        <v>20</v>
      </c>
      <c r="BP2373" s="125" t="s">
        <v>200</v>
      </c>
      <c r="BQ2373" s="127" t="s">
        <v>216</v>
      </c>
    </row>
    <row r="2374" customFormat="false" ht="13.8" hidden="false" customHeight="false" outlineLevel="0" collapsed="false">
      <c r="A2374" s="0" t="s">
        <v>14736</v>
      </c>
      <c r="B2374" s="0" t="s">
        <v>6851</v>
      </c>
      <c r="C2374" s="131" t="s">
        <v>380</v>
      </c>
      <c r="D2374" s="131" t="s">
        <v>193</v>
      </c>
      <c r="E2374" s="0" t="s">
        <v>194</v>
      </c>
      <c r="F2374" s="0" t="s">
        <v>195</v>
      </c>
      <c r="G2374" s="0" t="s">
        <v>196</v>
      </c>
      <c r="H2374" s="0" t="s">
        <v>197</v>
      </c>
      <c r="I2374" s="131"/>
      <c r="J2374" s="130" t="n">
        <v>1</v>
      </c>
      <c r="K2374" s="131" t="s">
        <v>14295</v>
      </c>
      <c r="L2374" s="0" t="s">
        <v>392</v>
      </c>
      <c r="M2374" s="0" t="s">
        <v>199</v>
      </c>
      <c r="O2374" s="0" t="s">
        <v>596</v>
      </c>
      <c r="Q2374" s="120" t="s">
        <v>200</v>
      </c>
      <c r="R2374" s="0" t="s">
        <v>16</v>
      </c>
      <c r="S2374" s="131" t="s">
        <v>201</v>
      </c>
      <c r="T2374" s="0" t="s">
        <v>198</v>
      </c>
      <c r="U2374" s="131" t="s">
        <v>202</v>
      </c>
      <c r="V2374" s="0" t="s">
        <v>1790</v>
      </c>
      <c r="W2374" s="110" t="s">
        <v>204</v>
      </c>
      <c r="X2374" s="130" t="n">
        <v>2005</v>
      </c>
      <c r="Y2374" s="130"/>
      <c r="Z2374" s="130" t="s">
        <v>198</v>
      </c>
      <c r="AA2374" s="122" t="s">
        <v>200</v>
      </c>
      <c r="AB2374" s="131" t="s">
        <v>370</v>
      </c>
      <c r="AC2374" s="131" t="s">
        <v>9448</v>
      </c>
      <c r="AD2374" s="130" t="n">
        <v>2005</v>
      </c>
      <c r="AE2374" s="130" t="s">
        <v>222</v>
      </c>
      <c r="AF2374" s="130"/>
      <c r="AG2374" s="130"/>
      <c r="AH2374" s="130"/>
      <c r="AI2374" s="130" t="s">
        <v>207</v>
      </c>
      <c r="AJ2374" s="130"/>
      <c r="AK2374" s="111" t="str">
        <f aca="false">(AB2374)</f>
        <v>Namco</v>
      </c>
      <c r="AM2374" s="111" t="n">
        <f aca="false">AD2374</f>
        <v>2005</v>
      </c>
      <c r="AN2374" s="130" t="s">
        <v>208</v>
      </c>
      <c r="AO2374" s="131"/>
      <c r="AS2374" s="0" t="s">
        <v>200</v>
      </c>
      <c r="AU2374" s="0" t="s">
        <v>244</v>
      </c>
      <c r="AV2374" s="0" t="s">
        <v>200</v>
      </c>
      <c r="AZ2374" s="131" t="s">
        <v>14737</v>
      </c>
      <c r="BA2374" s="124" t="s">
        <v>200</v>
      </c>
      <c r="BB2374" s="0" t="s">
        <v>248</v>
      </c>
      <c r="BC2374" s="0" t="s">
        <v>12285</v>
      </c>
      <c r="BD2374" s="0" t="s">
        <v>14738</v>
      </c>
      <c r="BE2374" s="0" t="s">
        <v>14739</v>
      </c>
      <c r="BG2374" s="125" t="s">
        <v>200</v>
      </c>
      <c r="BH2374" s="0" t="s">
        <v>466</v>
      </c>
      <c r="BI2374" s="112" t="n">
        <v>45496462093</v>
      </c>
      <c r="BJ2374" s="126" t="s">
        <v>200</v>
      </c>
      <c r="BK2374" s="131" t="s">
        <v>215</v>
      </c>
      <c r="BL2374" s="112" t="n">
        <v>4</v>
      </c>
      <c r="BM2374" s="112" t="n">
        <v>4</v>
      </c>
      <c r="BN2374" s="112" t="n">
        <v>4</v>
      </c>
      <c r="BO2374" s="111" t="n">
        <v>20</v>
      </c>
      <c r="BP2374" s="125" t="s">
        <v>200</v>
      </c>
      <c r="BQ2374" s="127" t="s">
        <v>216</v>
      </c>
    </row>
    <row r="2375" customFormat="false" ht="13.8" hidden="false" customHeight="false" outlineLevel="0" collapsed="false">
      <c r="A2375" s="0" t="s">
        <v>14740</v>
      </c>
      <c r="B2375" s="0" t="s">
        <v>6851</v>
      </c>
      <c r="C2375" s="0" t="s">
        <v>311</v>
      </c>
      <c r="D2375" s="0" t="s">
        <v>1333</v>
      </c>
      <c r="E2375" s="0" t="s">
        <v>313</v>
      </c>
      <c r="F2375" s="0" t="s">
        <v>314</v>
      </c>
      <c r="G2375" s="0" t="s">
        <v>880</v>
      </c>
      <c r="H2375" s="0" t="s">
        <v>197</v>
      </c>
      <c r="I2375" s="131"/>
      <c r="J2375" s="111" t="n">
        <v>1</v>
      </c>
      <c r="K2375" s="131" t="s">
        <v>14379</v>
      </c>
      <c r="L2375" s="0" t="s">
        <v>392</v>
      </c>
      <c r="M2375" s="0" t="s">
        <v>199</v>
      </c>
      <c r="O2375" s="0" t="s">
        <v>200</v>
      </c>
      <c r="Q2375" s="120" t="s">
        <v>200</v>
      </c>
      <c r="R2375" s="0" t="s">
        <v>16</v>
      </c>
      <c r="S2375" s="131" t="s">
        <v>201</v>
      </c>
      <c r="T2375" s="0" t="s">
        <v>198</v>
      </c>
      <c r="U2375" s="131" t="s">
        <v>202</v>
      </c>
      <c r="V2375" s="0" t="s">
        <v>1790</v>
      </c>
      <c r="W2375" s="110" t="s">
        <v>204</v>
      </c>
      <c r="X2375" s="130" t="n">
        <v>2008</v>
      </c>
      <c r="Y2375" s="130"/>
      <c r="Z2375" s="130" t="s">
        <v>198</v>
      </c>
      <c r="AA2375" s="122" t="s">
        <v>200</v>
      </c>
      <c r="AB2375" s="131" t="s">
        <v>14741</v>
      </c>
      <c r="AC2375" s="131" t="s">
        <v>14457</v>
      </c>
      <c r="AD2375" s="130" t="n">
        <v>2008</v>
      </c>
      <c r="AE2375" s="130" t="s">
        <v>222</v>
      </c>
      <c r="AF2375" s="130"/>
      <c r="AG2375" s="130"/>
      <c r="AH2375" s="130"/>
      <c r="AI2375" s="130" t="s">
        <v>207</v>
      </c>
      <c r="AJ2375" s="130"/>
      <c r="AK2375" s="111" t="str">
        <f aca="false">(AB2375)</f>
        <v>Artefacts studio</v>
      </c>
      <c r="AM2375" s="111" t="n">
        <f aca="false">AD2375</f>
        <v>2008</v>
      </c>
      <c r="AN2375" s="130" t="s">
        <v>510</v>
      </c>
      <c r="AO2375" s="131" t="s">
        <v>14671</v>
      </c>
      <c r="AP2375" s="0" t="s">
        <v>200</v>
      </c>
      <c r="AS2375" s="0" t="s">
        <v>2710</v>
      </c>
      <c r="AV2375" s="0" t="s">
        <v>200</v>
      </c>
      <c r="AZ2375" s="131" t="s">
        <v>14742</v>
      </c>
      <c r="BA2375" s="124" t="s">
        <v>200</v>
      </c>
      <c r="BB2375" s="0" t="s">
        <v>210</v>
      </c>
      <c r="BC2375" s="0" t="s">
        <v>14657</v>
      </c>
      <c r="BE2375" s="0" t="s">
        <v>14743</v>
      </c>
      <c r="BF2375" s="0" t="s">
        <v>14744</v>
      </c>
      <c r="BG2375" s="125" t="s">
        <v>200</v>
      </c>
      <c r="BH2375" s="0" t="s">
        <v>735</v>
      </c>
      <c r="BI2375" s="112" t="n">
        <v>3760137145018</v>
      </c>
      <c r="BJ2375" s="126" t="s">
        <v>200</v>
      </c>
      <c r="BK2375" s="131" t="s">
        <v>215</v>
      </c>
      <c r="BL2375" s="112" t="n">
        <v>4</v>
      </c>
      <c r="BM2375" s="112" t="n">
        <v>4</v>
      </c>
      <c r="BN2375" s="112" t="n">
        <v>4</v>
      </c>
      <c r="BO2375" s="111" t="n">
        <v>20</v>
      </c>
      <c r="BP2375" s="125" t="s">
        <v>200</v>
      </c>
      <c r="BQ2375" s="127" t="s">
        <v>216</v>
      </c>
    </row>
    <row r="2376" customFormat="false" ht="13.8" hidden="false" customHeight="false" outlineLevel="0" collapsed="false">
      <c r="A2376" s="0" t="s">
        <v>14745</v>
      </c>
      <c r="B2376" s="0" t="s">
        <v>6851</v>
      </c>
      <c r="C2376" s="0" t="s">
        <v>234</v>
      </c>
      <c r="D2376" s="0" t="s">
        <v>5239</v>
      </c>
      <c r="E2376" s="0" t="s">
        <v>194</v>
      </c>
      <c r="F2376" s="0" t="s">
        <v>195</v>
      </c>
      <c r="G2376" s="0" t="s">
        <v>196</v>
      </c>
      <c r="H2376" s="0" t="s">
        <v>400</v>
      </c>
      <c r="I2376" s="131" t="s">
        <v>401</v>
      </c>
      <c r="J2376" s="130" t="n">
        <v>1</v>
      </c>
      <c r="K2376" s="131" t="s">
        <v>198</v>
      </c>
      <c r="L2376" s="0" t="s">
        <v>198</v>
      </c>
      <c r="M2376" s="0" t="s">
        <v>199</v>
      </c>
      <c r="O2376" s="0" t="s">
        <v>200</v>
      </c>
      <c r="Q2376" s="120" t="s">
        <v>200</v>
      </c>
      <c r="R2376" s="0" t="s">
        <v>16</v>
      </c>
      <c r="S2376" s="131" t="s">
        <v>201</v>
      </c>
      <c r="T2376" s="0" t="s">
        <v>198</v>
      </c>
      <c r="U2376" s="131" t="s">
        <v>285</v>
      </c>
      <c r="V2376" s="0" t="s">
        <v>1790</v>
      </c>
      <c r="W2376" s="110" t="s">
        <v>204</v>
      </c>
      <c r="X2376" s="130" t="n">
        <v>2008</v>
      </c>
      <c r="Y2376" s="111" t="s">
        <v>200</v>
      </c>
      <c r="Z2376" s="130" t="s">
        <v>198</v>
      </c>
      <c r="AA2376" s="122" t="s">
        <v>200</v>
      </c>
      <c r="AB2376" s="131" t="s">
        <v>14746</v>
      </c>
      <c r="AC2376" s="131" t="s">
        <v>393</v>
      </c>
      <c r="AD2376" s="130" t="n">
        <v>2009</v>
      </c>
      <c r="AE2376" s="130" t="s">
        <v>198</v>
      </c>
      <c r="AF2376" s="130"/>
      <c r="AG2376" s="130"/>
      <c r="AH2376" s="130"/>
      <c r="AI2376" s="130" t="s">
        <v>207</v>
      </c>
      <c r="AJ2376" s="130"/>
      <c r="AK2376" s="111" t="str">
        <f aca="false">(AB2376)</f>
        <v>Silverbirch studio</v>
      </c>
      <c r="AM2376" s="111" t="n">
        <f aca="false">AD2376</f>
        <v>2009</v>
      </c>
      <c r="AN2376" s="130" t="s">
        <v>208</v>
      </c>
      <c r="AO2376" s="131"/>
      <c r="AT2376" s="0" t="s">
        <v>381</v>
      </c>
      <c r="AV2376" s="0" t="s">
        <v>200</v>
      </c>
      <c r="AZ2376" s="131" t="s">
        <v>14747</v>
      </c>
      <c r="BA2376" s="124" t="s">
        <v>200</v>
      </c>
      <c r="BB2376" s="0" t="s">
        <v>248</v>
      </c>
      <c r="BC2376" s="0" t="s">
        <v>14748</v>
      </c>
      <c r="BD2376" s="0" t="s">
        <v>1347</v>
      </c>
      <c r="BE2376" s="0" t="s">
        <v>14749</v>
      </c>
      <c r="BF2376" s="0" t="s">
        <v>200</v>
      </c>
      <c r="BG2376" s="125" t="s">
        <v>200</v>
      </c>
      <c r="BH2376" s="0" t="s">
        <v>466</v>
      </c>
      <c r="BI2376" s="112" t="n">
        <v>742725275638</v>
      </c>
      <c r="BJ2376" s="126" t="s">
        <v>200</v>
      </c>
      <c r="BK2376" s="131" t="s">
        <v>215</v>
      </c>
      <c r="BL2376" s="112" t="n">
        <v>4</v>
      </c>
      <c r="BM2376" s="112" t="n">
        <v>4</v>
      </c>
      <c r="BN2376" s="112" t="n">
        <v>4</v>
      </c>
      <c r="BO2376" s="111" t="n">
        <v>20</v>
      </c>
      <c r="BP2376" s="125" t="s">
        <v>200</v>
      </c>
      <c r="BQ2376" s="127" t="s">
        <v>216</v>
      </c>
    </row>
    <row r="2377" customFormat="false" ht="13.8" hidden="false" customHeight="false" outlineLevel="0" collapsed="false">
      <c r="A2377" s="0" t="s">
        <v>14750</v>
      </c>
      <c r="B2377" s="0" t="s">
        <v>6851</v>
      </c>
      <c r="C2377" s="0" t="s">
        <v>192</v>
      </c>
      <c r="D2377" s="0" t="s">
        <v>1333</v>
      </c>
      <c r="E2377" s="0" t="s">
        <v>194</v>
      </c>
      <c r="F2377" s="0" t="s">
        <v>195</v>
      </c>
      <c r="G2377" s="0" t="s">
        <v>196</v>
      </c>
      <c r="H2377" s="0" t="s">
        <v>197</v>
      </c>
      <c r="I2377" s="131"/>
      <c r="J2377" s="111" t="n">
        <v>1</v>
      </c>
      <c r="K2377" s="0" t="s">
        <v>8588</v>
      </c>
      <c r="L2377" s="0" t="s">
        <v>533</v>
      </c>
      <c r="M2377" s="0" t="s">
        <v>199</v>
      </c>
      <c r="O2377" s="0" t="s">
        <v>200</v>
      </c>
      <c r="Q2377" s="120" t="s">
        <v>200</v>
      </c>
      <c r="R2377" s="0" t="s">
        <v>16</v>
      </c>
      <c r="S2377" s="131" t="s">
        <v>201</v>
      </c>
      <c r="T2377" s="0" t="s">
        <v>198</v>
      </c>
      <c r="U2377" s="131" t="s">
        <v>202</v>
      </c>
      <c r="V2377" s="0" t="s">
        <v>1790</v>
      </c>
      <c r="W2377" s="110" t="s">
        <v>204</v>
      </c>
      <c r="X2377" s="130" t="n">
        <v>2006</v>
      </c>
      <c r="Y2377" s="130"/>
      <c r="Z2377" s="130" t="s">
        <v>198</v>
      </c>
      <c r="AA2377" s="122" t="s">
        <v>200</v>
      </c>
      <c r="AB2377" s="131" t="s">
        <v>10903</v>
      </c>
      <c r="AC2377" s="131" t="s">
        <v>3594</v>
      </c>
      <c r="AD2377" s="130" t="n">
        <v>2006</v>
      </c>
      <c r="AE2377" s="130" t="s">
        <v>222</v>
      </c>
      <c r="AF2377" s="130"/>
      <c r="AG2377" s="130"/>
      <c r="AH2377" s="130"/>
      <c r="AI2377" s="130" t="s">
        <v>207</v>
      </c>
      <c r="AJ2377" s="130"/>
      <c r="AK2377" s="111" t="str">
        <f aca="false">(AB2377)</f>
        <v>Shin’en</v>
      </c>
      <c r="AM2377" s="111" t="n">
        <f aca="false">AD2377</f>
        <v>2006</v>
      </c>
      <c r="AN2377" s="130" t="s">
        <v>2009</v>
      </c>
      <c r="AO2377" s="131" t="s">
        <v>200</v>
      </c>
      <c r="AP2377" s="0" t="s">
        <v>200</v>
      </c>
      <c r="AS2377" s="0" t="s">
        <v>200</v>
      </c>
      <c r="AT2377" s="0" t="s">
        <v>200</v>
      </c>
      <c r="AU2377" s="0" t="s">
        <v>1306</v>
      </c>
      <c r="AV2377" s="0" t="s">
        <v>200</v>
      </c>
      <c r="AZ2377" s="131" t="s">
        <v>14751</v>
      </c>
      <c r="BA2377" s="124" t="s">
        <v>200</v>
      </c>
      <c r="BB2377" s="0" t="s">
        <v>210</v>
      </c>
      <c r="BC2377" s="0" t="s">
        <v>10027</v>
      </c>
      <c r="BD2377" s="0" t="s">
        <v>14752</v>
      </c>
      <c r="BE2377" s="0" t="s">
        <v>14753</v>
      </c>
      <c r="BF2377" s="0" t="s">
        <v>200</v>
      </c>
      <c r="BG2377" s="125" t="s">
        <v>200</v>
      </c>
      <c r="BH2377" s="0" t="s">
        <v>735</v>
      </c>
      <c r="BI2377" s="112" t="n">
        <v>4005209070492</v>
      </c>
      <c r="BJ2377" s="126" t="s">
        <v>200</v>
      </c>
      <c r="BK2377" s="131" t="s">
        <v>215</v>
      </c>
      <c r="BL2377" s="112" t="n">
        <v>4</v>
      </c>
      <c r="BM2377" s="112" t="n">
        <v>4</v>
      </c>
      <c r="BN2377" s="112" t="n">
        <v>4</v>
      </c>
      <c r="BO2377" s="111" t="n">
        <v>20</v>
      </c>
      <c r="BP2377" s="125" t="s">
        <v>200</v>
      </c>
      <c r="BQ2377" s="127" t="s">
        <v>216</v>
      </c>
    </row>
    <row r="2378" customFormat="false" ht="13.8" hidden="false" customHeight="false" outlineLevel="0" collapsed="false">
      <c r="A2378" s="0" t="s">
        <v>14754</v>
      </c>
      <c r="B2378" s="0" t="s">
        <v>6851</v>
      </c>
      <c r="C2378" s="0" t="s">
        <v>192</v>
      </c>
      <c r="D2378" s="0" t="s">
        <v>1333</v>
      </c>
      <c r="E2378" s="0" t="s">
        <v>194</v>
      </c>
      <c r="F2378" s="0" t="s">
        <v>195</v>
      </c>
      <c r="G2378" s="0" t="s">
        <v>196</v>
      </c>
      <c r="H2378" s="0" t="s">
        <v>197</v>
      </c>
      <c r="I2378" s="131"/>
      <c r="J2378" s="111" t="n">
        <v>1</v>
      </c>
      <c r="K2378" s="0" t="s">
        <v>8588</v>
      </c>
      <c r="L2378" s="0" t="s">
        <v>533</v>
      </c>
      <c r="M2378" s="0" t="s">
        <v>199</v>
      </c>
      <c r="O2378" s="0" t="s">
        <v>200</v>
      </c>
      <c r="Q2378" s="120" t="s">
        <v>200</v>
      </c>
      <c r="R2378" s="0" t="s">
        <v>16</v>
      </c>
      <c r="S2378" s="131" t="s">
        <v>201</v>
      </c>
      <c r="T2378" s="0" t="s">
        <v>198</v>
      </c>
      <c r="U2378" s="131" t="s">
        <v>202</v>
      </c>
      <c r="V2378" s="0" t="s">
        <v>1790</v>
      </c>
      <c r="W2378" s="110" t="s">
        <v>204</v>
      </c>
      <c r="X2378" s="130" t="n">
        <v>2008</v>
      </c>
      <c r="Y2378" s="130"/>
      <c r="Z2378" s="130" t="s">
        <v>198</v>
      </c>
      <c r="AA2378" s="122" t="s">
        <v>200</v>
      </c>
      <c r="AB2378" s="131" t="s">
        <v>10903</v>
      </c>
      <c r="AC2378" s="131" t="s">
        <v>3594</v>
      </c>
      <c r="AD2378" s="130" t="n">
        <v>2008</v>
      </c>
      <c r="AE2378" s="130" t="s">
        <v>222</v>
      </c>
      <c r="AF2378" s="130"/>
      <c r="AG2378" s="130"/>
      <c r="AH2378" s="130"/>
      <c r="AI2378" s="130" t="s">
        <v>207</v>
      </c>
      <c r="AJ2378" s="130"/>
      <c r="AK2378" s="111" t="str">
        <f aca="false">(AB2378)</f>
        <v>Shin’en</v>
      </c>
      <c r="AM2378" s="111" t="n">
        <f aca="false">AD2378</f>
        <v>2008</v>
      </c>
      <c r="AN2378" s="130" t="s">
        <v>2009</v>
      </c>
      <c r="AO2378" s="131" t="s">
        <v>200</v>
      </c>
      <c r="AP2378" s="0" t="s">
        <v>200</v>
      </c>
      <c r="AS2378" s="0" t="s">
        <v>200</v>
      </c>
      <c r="AT2378" s="0" t="s">
        <v>200</v>
      </c>
      <c r="AU2378" s="0" t="s">
        <v>1306</v>
      </c>
      <c r="AV2378" s="0" t="s">
        <v>200</v>
      </c>
      <c r="AZ2378" s="131" t="s">
        <v>14755</v>
      </c>
      <c r="BA2378" s="124" t="s">
        <v>200</v>
      </c>
      <c r="BB2378" s="0" t="s">
        <v>210</v>
      </c>
      <c r="BC2378" s="0" t="s">
        <v>14756</v>
      </c>
      <c r="BE2378" s="0" t="s">
        <v>14757</v>
      </c>
      <c r="BG2378" s="125" t="s">
        <v>200</v>
      </c>
      <c r="BH2378" s="0" t="s">
        <v>735</v>
      </c>
      <c r="BI2378" s="112" t="n">
        <v>5060136650253</v>
      </c>
      <c r="BJ2378" s="126" t="s">
        <v>200</v>
      </c>
      <c r="BK2378" s="131" t="s">
        <v>215</v>
      </c>
      <c r="BL2378" s="112" t="n">
        <v>4</v>
      </c>
      <c r="BM2378" s="112" t="n">
        <v>4</v>
      </c>
      <c r="BN2378" s="112" t="n">
        <v>4</v>
      </c>
      <c r="BO2378" s="111" t="n">
        <v>20</v>
      </c>
      <c r="BP2378" s="125" t="s">
        <v>200</v>
      </c>
      <c r="BQ2378" s="127" t="s">
        <v>216</v>
      </c>
    </row>
    <row r="2379" customFormat="false" ht="13.8" hidden="false" customHeight="false" outlineLevel="0" collapsed="false">
      <c r="A2379" s="0" t="s">
        <v>14758</v>
      </c>
      <c r="B2379" s="0" t="s">
        <v>6851</v>
      </c>
      <c r="C2379" s="0" t="s">
        <v>369</v>
      </c>
      <c r="D2379" s="0" t="s">
        <v>193</v>
      </c>
      <c r="E2379" s="0" t="s">
        <v>194</v>
      </c>
      <c r="F2379" s="0" t="s">
        <v>195</v>
      </c>
      <c r="G2379" s="0" t="s">
        <v>196</v>
      </c>
      <c r="H2379" s="0" t="s">
        <v>197</v>
      </c>
      <c r="I2379" s="131"/>
      <c r="J2379" s="111" t="n">
        <v>1</v>
      </c>
      <c r="K2379" s="0" t="s">
        <v>8588</v>
      </c>
      <c r="L2379" s="0" t="s">
        <v>392</v>
      </c>
      <c r="M2379" s="0" t="s">
        <v>199</v>
      </c>
      <c r="O2379" s="0" t="s">
        <v>200</v>
      </c>
      <c r="Q2379" s="120" t="s">
        <v>200</v>
      </c>
      <c r="R2379" s="0" t="s">
        <v>16</v>
      </c>
      <c r="S2379" s="131" t="s">
        <v>201</v>
      </c>
      <c r="T2379" s="0" t="s">
        <v>198</v>
      </c>
      <c r="U2379" s="131" t="s">
        <v>202</v>
      </c>
      <c r="V2379" s="0" t="s">
        <v>1790</v>
      </c>
      <c r="W2379" s="110" t="s">
        <v>204</v>
      </c>
      <c r="X2379" s="130" t="n">
        <v>2007</v>
      </c>
      <c r="Y2379" s="130"/>
      <c r="Z2379" s="130" t="s">
        <v>198</v>
      </c>
      <c r="AA2379" s="122" t="s">
        <v>200</v>
      </c>
      <c r="AB2379" s="131" t="s">
        <v>14269</v>
      </c>
      <c r="AC2379" s="131" t="s">
        <v>1902</v>
      </c>
      <c r="AD2379" s="130" t="n">
        <v>2007</v>
      </c>
      <c r="AE2379" s="130" t="s">
        <v>222</v>
      </c>
      <c r="AF2379" s="130"/>
      <c r="AG2379" s="130"/>
      <c r="AH2379" s="130"/>
      <c r="AI2379" s="130" t="s">
        <v>207</v>
      </c>
      <c r="AJ2379" s="130"/>
      <c r="AK2379" s="111" t="str">
        <f aca="false">(AB2379)</f>
        <v>Arkedo studio</v>
      </c>
      <c r="AM2379" s="111" t="n">
        <f aca="false">AD2379</f>
        <v>2007</v>
      </c>
      <c r="AN2379" s="130" t="s">
        <v>510</v>
      </c>
      <c r="AO2379" s="131" t="s">
        <v>14671</v>
      </c>
      <c r="AP2379" s="0" t="s">
        <v>200</v>
      </c>
      <c r="AS2379" s="0" t="s">
        <v>200</v>
      </c>
      <c r="AV2379" s="0" t="s">
        <v>200</v>
      </c>
      <c r="AZ2379" s="131" t="s">
        <v>14759</v>
      </c>
      <c r="BA2379" s="124" t="s">
        <v>200</v>
      </c>
      <c r="BB2379" s="0" t="s">
        <v>248</v>
      </c>
      <c r="BC2379" s="0" t="s">
        <v>14760</v>
      </c>
      <c r="BD2379" s="0" t="s">
        <v>14761</v>
      </c>
      <c r="BE2379" s="0" t="s">
        <v>14762</v>
      </c>
      <c r="BF2379" s="0" t="s">
        <v>831</v>
      </c>
      <c r="BG2379" s="125" t="s">
        <v>200</v>
      </c>
      <c r="BH2379" s="0" t="s">
        <v>2225</v>
      </c>
      <c r="BI2379" s="112" t="n">
        <v>5021290030831</v>
      </c>
      <c r="BJ2379" s="126" t="s">
        <v>200</v>
      </c>
      <c r="BK2379" s="131" t="s">
        <v>215</v>
      </c>
      <c r="BL2379" s="112" t="n">
        <v>4</v>
      </c>
      <c r="BM2379" s="112" t="n">
        <v>4</v>
      </c>
      <c r="BN2379" s="112" t="n">
        <v>4</v>
      </c>
      <c r="BO2379" s="111" t="n">
        <v>20</v>
      </c>
      <c r="BP2379" s="125" t="s">
        <v>200</v>
      </c>
      <c r="BQ2379" s="127" t="s">
        <v>216</v>
      </c>
    </row>
    <row r="2380" customFormat="false" ht="13.8" hidden="false" customHeight="false" outlineLevel="0" collapsed="false">
      <c r="A2380" s="0" t="s">
        <v>14763</v>
      </c>
      <c r="B2380" s="0" t="s">
        <v>6851</v>
      </c>
      <c r="C2380" s="131" t="s">
        <v>1377</v>
      </c>
      <c r="D2380" s="131" t="s">
        <v>1333</v>
      </c>
      <c r="E2380" s="0" t="s">
        <v>313</v>
      </c>
      <c r="F2380" s="0" t="s">
        <v>314</v>
      </c>
      <c r="G2380" s="0" t="s">
        <v>196</v>
      </c>
      <c r="H2380" s="0" t="s">
        <v>197</v>
      </c>
      <c r="I2380" s="131"/>
      <c r="J2380" s="111" t="n">
        <v>1</v>
      </c>
      <c r="K2380" s="0" t="s">
        <v>8734</v>
      </c>
      <c r="L2380" s="0" t="s">
        <v>392</v>
      </c>
      <c r="M2380" s="0" t="s">
        <v>199</v>
      </c>
      <c r="O2380" s="0" t="s">
        <v>200</v>
      </c>
      <c r="Q2380" s="120" t="s">
        <v>200</v>
      </c>
      <c r="R2380" s="0" t="s">
        <v>16</v>
      </c>
      <c r="S2380" s="131" t="s">
        <v>201</v>
      </c>
      <c r="T2380" s="0" t="s">
        <v>198</v>
      </c>
      <c r="U2380" s="131" t="s">
        <v>202</v>
      </c>
      <c r="V2380" s="0" t="s">
        <v>1790</v>
      </c>
      <c r="W2380" s="110" t="s">
        <v>204</v>
      </c>
      <c r="X2380" s="130" t="n">
        <v>2008</v>
      </c>
      <c r="Y2380" s="130"/>
      <c r="Z2380" s="130" t="s">
        <v>198</v>
      </c>
      <c r="AA2380" s="122" t="s">
        <v>200</v>
      </c>
      <c r="AB2380" s="131" t="s">
        <v>4915</v>
      </c>
      <c r="AC2380" s="131" t="s">
        <v>459</v>
      </c>
      <c r="AD2380" s="130" t="n">
        <v>2008</v>
      </c>
      <c r="AE2380" s="130" t="s">
        <v>222</v>
      </c>
      <c r="AF2380" s="130"/>
      <c r="AG2380" s="130"/>
      <c r="AH2380" s="130"/>
      <c r="AI2380" s="130" t="s">
        <v>207</v>
      </c>
      <c r="AK2380" s="111" t="str">
        <f aca="false">(AB2380)</f>
        <v>Sumo digital</v>
      </c>
      <c r="AM2380" s="111" t="n">
        <f aca="false">AD2380</f>
        <v>2008</v>
      </c>
      <c r="AN2380" s="111" t="s">
        <v>263</v>
      </c>
      <c r="AO2380" s="131" t="s">
        <v>14671</v>
      </c>
      <c r="AP2380" s="0" t="s">
        <v>200</v>
      </c>
      <c r="AS2380" s="0" t="s">
        <v>1379</v>
      </c>
      <c r="AT2380" s="0" t="s">
        <v>1380</v>
      </c>
      <c r="AU2380" s="0" t="s">
        <v>200</v>
      </c>
      <c r="AV2380" s="0" t="s">
        <v>200</v>
      </c>
      <c r="AZ2380" s="131" t="s">
        <v>14764</v>
      </c>
      <c r="BA2380" s="124" t="s">
        <v>200</v>
      </c>
      <c r="BB2380" s="0" t="s">
        <v>210</v>
      </c>
      <c r="BC2380" s="0" t="s">
        <v>10839</v>
      </c>
      <c r="BE2380" s="0" t="s">
        <v>14765</v>
      </c>
      <c r="BF2380" s="0" t="s">
        <v>14675</v>
      </c>
      <c r="BG2380" s="125" t="s">
        <v>200</v>
      </c>
      <c r="BH2380" s="0" t="s">
        <v>735</v>
      </c>
      <c r="BI2380" s="112" t="n">
        <v>4012927082720</v>
      </c>
      <c r="BJ2380" s="126" t="s">
        <v>200</v>
      </c>
      <c r="BK2380" s="131" t="s">
        <v>215</v>
      </c>
      <c r="BL2380" s="112" t="n">
        <v>4</v>
      </c>
      <c r="BM2380" s="112" t="n">
        <v>4</v>
      </c>
      <c r="BN2380" s="112" t="n">
        <v>4</v>
      </c>
      <c r="BO2380" s="111" t="n">
        <v>20</v>
      </c>
      <c r="BP2380" s="125" t="s">
        <v>200</v>
      </c>
      <c r="BQ2380" s="127" t="s">
        <v>216</v>
      </c>
    </row>
    <row r="2381" customFormat="false" ht="13.8" hidden="false" customHeight="false" outlineLevel="0" collapsed="false">
      <c r="A2381" s="0" t="s">
        <v>14766</v>
      </c>
      <c r="B2381" s="0" t="s">
        <v>6851</v>
      </c>
      <c r="C2381" s="0" t="s">
        <v>234</v>
      </c>
      <c r="D2381" s="0" t="s">
        <v>1452</v>
      </c>
      <c r="E2381" s="0" t="s">
        <v>194</v>
      </c>
      <c r="F2381" s="0" t="s">
        <v>195</v>
      </c>
      <c r="G2381" s="0" t="s">
        <v>196</v>
      </c>
      <c r="H2381" s="0" t="s">
        <v>838</v>
      </c>
      <c r="I2381" s="131" t="s">
        <v>401</v>
      </c>
      <c r="J2381" s="111" t="n">
        <v>1</v>
      </c>
      <c r="K2381" s="0" t="s">
        <v>8734</v>
      </c>
      <c r="L2381" s="0" t="s">
        <v>392</v>
      </c>
      <c r="M2381" s="0" t="s">
        <v>199</v>
      </c>
      <c r="O2381" s="0" t="s">
        <v>200</v>
      </c>
      <c r="Q2381" s="120" t="s">
        <v>200</v>
      </c>
      <c r="R2381" s="0" t="s">
        <v>16</v>
      </c>
      <c r="S2381" s="131" t="s">
        <v>201</v>
      </c>
      <c r="T2381" s="0" t="s">
        <v>198</v>
      </c>
      <c r="U2381" s="131" t="s">
        <v>202</v>
      </c>
      <c r="V2381" s="0" t="s">
        <v>1790</v>
      </c>
      <c r="W2381" s="110" t="s">
        <v>204</v>
      </c>
      <c r="X2381" s="130" t="n">
        <v>2006</v>
      </c>
      <c r="Y2381" s="130" t="s">
        <v>1624</v>
      </c>
      <c r="Z2381" s="130" t="s">
        <v>198</v>
      </c>
      <c r="AA2381" s="122" t="s">
        <v>200</v>
      </c>
      <c r="AB2381" s="131" t="s">
        <v>9448</v>
      </c>
      <c r="AC2381" s="131" t="s">
        <v>9448</v>
      </c>
      <c r="AD2381" s="130" t="n">
        <v>2006</v>
      </c>
      <c r="AE2381" s="130" t="s">
        <v>222</v>
      </c>
      <c r="AF2381" s="130"/>
      <c r="AG2381" s="111" t="s">
        <v>241</v>
      </c>
      <c r="AH2381" s="130" t="s">
        <v>7676</v>
      </c>
      <c r="AI2381" s="130" t="s">
        <v>207</v>
      </c>
      <c r="AJ2381" s="130"/>
      <c r="AK2381" s="111" t="str">
        <f aca="false">(AB2381)</f>
        <v>Nintendo</v>
      </c>
      <c r="AM2381" s="111" t="n">
        <f aca="false">AD2381</f>
        <v>2006</v>
      </c>
      <c r="AN2381" s="130" t="s">
        <v>208</v>
      </c>
      <c r="AO2381" s="131" t="s">
        <v>200</v>
      </c>
      <c r="AP2381" s="0" t="s">
        <v>200</v>
      </c>
      <c r="AR2381" s="0" t="s">
        <v>371</v>
      </c>
      <c r="AS2381" s="0" t="s">
        <v>9449</v>
      </c>
      <c r="AT2381" s="0" t="s">
        <v>339</v>
      </c>
      <c r="AV2381" s="104" t="s">
        <v>9625</v>
      </c>
      <c r="AW2381" s="104" t="s">
        <v>200</v>
      </c>
      <c r="AX2381" s="104"/>
      <c r="AY2381" s="104"/>
      <c r="AZ2381" s="131" t="s">
        <v>14767</v>
      </c>
      <c r="BA2381" s="124" t="s">
        <v>200</v>
      </c>
      <c r="BB2381" s="0" t="s">
        <v>462</v>
      </c>
      <c r="BC2381" s="0" t="s">
        <v>14768</v>
      </c>
      <c r="BE2381" s="0" t="s">
        <v>14769</v>
      </c>
      <c r="BF2381" s="0" t="s">
        <v>200</v>
      </c>
      <c r="BG2381" s="125" t="s">
        <v>200</v>
      </c>
      <c r="BH2381" s="0" t="s">
        <v>735</v>
      </c>
      <c r="BI2381" s="112" t="n">
        <v>45496463083</v>
      </c>
      <c r="BJ2381" s="126" t="s">
        <v>200</v>
      </c>
      <c r="BK2381" s="131" t="s">
        <v>215</v>
      </c>
      <c r="BL2381" s="112" t="n">
        <v>4</v>
      </c>
      <c r="BM2381" s="112" t="n">
        <v>4</v>
      </c>
      <c r="BN2381" s="112" t="n">
        <v>4</v>
      </c>
      <c r="BO2381" s="111" t="n">
        <v>20</v>
      </c>
      <c r="BP2381" s="125" t="s">
        <v>200</v>
      </c>
      <c r="BQ2381" s="127" t="s">
        <v>216</v>
      </c>
    </row>
    <row r="2382" customFormat="false" ht="13.8" hidden="false" customHeight="false" outlineLevel="0" collapsed="false">
      <c r="A2382" s="0" t="s">
        <v>14770</v>
      </c>
      <c r="B2382" s="0" t="s">
        <v>6851</v>
      </c>
      <c r="C2382" s="0" t="s">
        <v>234</v>
      </c>
      <c r="D2382" s="0" t="s">
        <v>193</v>
      </c>
      <c r="E2382" s="0" t="s">
        <v>194</v>
      </c>
      <c r="F2382" s="0" t="s">
        <v>195</v>
      </c>
      <c r="G2382" s="0" t="s">
        <v>196</v>
      </c>
      <c r="H2382" s="0" t="s">
        <v>197</v>
      </c>
      <c r="I2382" s="131"/>
      <c r="J2382" s="111" t="n">
        <v>1</v>
      </c>
      <c r="K2382" s="0" t="s">
        <v>2825</v>
      </c>
      <c r="L2382" s="0" t="s">
        <v>392</v>
      </c>
      <c r="M2382" s="0" t="s">
        <v>199</v>
      </c>
      <c r="O2382" s="0" t="s">
        <v>200</v>
      </c>
      <c r="Q2382" s="120" t="s">
        <v>200</v>
      </c>
      <c r="R2382" s="0" t="s">
        <v>16</v>
      </c>
      <c r="S2382" s="131" t="s">
        <v>201</v>
      </c>
      <c r="T2382" s="0" t="s">
        <v>198</v>
      </c>
      <c r="U2382" s="131" t="s">
        <v>202</v>
      </c>
      <c r="V2382" s="0" t="s">
        <v>1790</v>
      </c>
      <c r="W2382" s="110" t="s">
        <v>204</v>
      </c>
      <c r="X2382" s="130" t="n">
        <v>2007</v>
      </c>
      <c r="Y2382" s="111" t="s">
        <v>205</v>
      </c>
      <c r="Z2382" s="130" t="s">
        <v>198</v>
      </c>
      <c r="AA2382" s="122" t="s">
        <v>200</v>
      </c>
      <c r="AB2382" s="131" t="s">
        <v>14771</v>
      </c>
      <c r="AC2382" s="131" t="s">
        <v>4491</v>
      </c>
      <c r="AD2382" s="130" t="n">
        <v>2007</v>
      </c>
      <c r="AE2382" s="130" t="s">
        <v>222</v>
      </c>
      <c r="AF2382" s="130"/>
      <c r="AG2382" s="130"/>
      <c r="AH2382" s="130"/>
      <c r="AI2382" s="111" t="s">
        <v>294</v>
      </c>
      <c r="AJ2382" s="111" t="s">
        <v>509</v>
      </c>
      <c r="AK2382" s="111" t="s">
        <v>363</v>
      </c>
      <c r="AL2382" s="0" t="s">
        <v>216</v>
      </c>
      <c r="AM2382" s="111" t="n">
        <v>1998</v>
      </c>
      <c r="AN2382" s="111" t="s">
        <v>297</v>
      </c>
      <c r="AO2382" s="131"/>
      <c r="AS2382" s="0" t="s">
        <v>200</v>
      </c>
      <c r="AT2382" s="0" t="s">
        <v>381</v>
      </c>
      <c r="AV2382" s="0" t="s">
        <v>200</v>
      </c>
      <c r="AZ2382" s="131" t="s">
        <v>14772</v>
      </c>
      <c r="BA2382" s="124" t="s">
        <v>200</v>
      </c>
      <c r="BB2382" s="0" t="s">
        <v>210</v>
      </c>
      <c r="BC2382" s="0" t="s">
        <v>14773</v>
      </c>
      <c r="BD2382" s="0" t="s">
        <v>200</v>
      </c>
      <c r="BE2382" s="0" t="s">
        <v>14774</v>
      </c>
      <c r="BF2382" s="0" t="s">
        <v>200</v>
      </c>
      <c r="BG2382" s="125" t="s">
        <v>200</v>
      </c>
      <c r="BH2382" s="0" t="s">
        <v>735</v>
      </c>
      <c r="BI2382" s="112" t="n">
        <v>5060102950134</v>
      </c>
      <c r="BJ2382" s="126" t="s">
        <v>200</v>
      </c>
      <c r="BK2382" s="131" t="s">
        <v>215</v>
      </c>
      <c r="BL2382" s="112" t="n">
        <v>4</v>
      </c>
      <c r="BM2382" s="112" t="n">
        <v>4</v>
      </c>
      <c r="BN2382" s="112" t="n">
        <v>4</v>
      </c>
      <c r="BO2382" s="111" t="n">
        <v>20</v>
      </c>
      <c r="BP2382" s="125" t="s">
        <v>200</v>
      </c>
      <c r="BQ2382" s="127" t="s">
        <v>216</v>
      </c>
    </row>
    <row r="2383" customFormat="false" ht="13.8" hidden="false" customHeight="false" outlineLevel="0" collapsed="false">
      <c r="A2383" s="0" t="s">
        <v>14775</v>
      </c>
      <c r="B2383" s="0" t="s">
        <v>6851</v>
      </c>
      <c r="C2383" s="131" t="s">
        <v>1408</v>
      </c>
      <c r="D2383" s="131" t="s">
        <v>1452</v>
      </c>
      <c r="E2383" s="0" t="s">
        <v>194</v>
      </c>
      <c r="F2383" s="0" t="s">
        <v>195</v>
      </c>
      <c r="G2383" s="0" t="s">
        <v>196</v>
      </c>
      <c r="H2383" s="0" t="s">
        <v>219</v>
      </c>
      <c r="I2383" s="131"/>
      <c r="J2383" s="130" t="n">
        <v>1</v>
      </c>
      <c r="K2383" s="131" t="s">
        <v>198</v>
      </c>
      <c r="L2383" s="0" t="s">
        <v>198</v>
      </c>
      <c r="M2383" s="0" t="s">
        <v>274</v>
      </c>
      <c r="O2383" s="0" t="s">
        <v>200</v>
      </c>
      <c r="Q2383" s="120" t="s">
        <v>200</v>
      </c>
      <c r="R2383" s="0" t="s">
        <v>16</v>
      </c>
      <c r="S2383" s="131" t="s">
        <v>201</v>
      </c>
      <c r="T2383" s="0" t="s">
        <v>198</v>
      </c>
      <c r="U2383" s="131" t="s">
        <v>285</v>
      </c>
      <c r="V2383" s="0" t="s">
        <v>1790</v>
      </c>
      <c r="W2383" s="110" t="s">
        <v>204</v>
      </c>
      <c r="X2383" s="130" t="n">
        <v>2008</v>
      </c>
      <c r="Y2383" s="111" t="s">
        <v>205</v>
      </c>
      <c r="Z2383" s="130" t="s">
        <v>757</v>
      </c>
      <c r="AA2383" s="122" t="s">
        <v>200</v>
      </c>
      <c r="AB2383" s="131" t="s">
        <v>2405</v>
      </c>
      <c r="AC2383" s="0" t="s">
        <v>352</v>
      </c>
      <c r="AD2383" s="130" t="n">
        <v>2008</v>
      </c>
      <c r="AE2383" s="130" t="s">
        <v>222</v>
      </c>
      <c r="AF2383" s="130"/>
      <c r="AG2383" s="130"/>
      <c r="AH2383" s="130"/>
      <c r="AI2383" s="130" t="s">
        <v>207</v>
      </c>
      <c r="AJ2383" s="130"/>
      <c r="AK2383" s="111" t="str">
        <f aca="false">(AB2383)</f>
        <v>Team Ninja</v>
      </c>
      <c r="AM2383" s="111" t="n">
        <f aca="false">AD2383</f>
        <v>2008</v>
      </c>
      <c r="AN2383" s="130" t="s">
        <v>208</v>
      </c>
      <c r="AO2383" s="131" t="s">
        <v>9045</v>
      </c>
      <c r="AS2383" s="0" t="s">
        <v>353</v>
      </c>
      <c r="AT2383" s="0" t="s">
        <v>354</v>
      </c>
      <c r="AU2383" s="0" t="s">
        <v>200</v>
      </c>
      <c r="AV2383" s="0" t="s">
        <v>2408</v>
      </c>
      <c r="AZ2383" s="131" t="s">
        <v>14776</v>
      </c>
      <c r="BA2383" s="124" t="s">
        <v>200</v>
      </c>
      <c r="BB2383" s="0" t="s">
        <v>248</v>
      </c>
      <c r="BC2383" s="0" t="s">
        <v>14777</v>
      </c>
      <c r="BD2383" s="0" t="s">
        <v>14778</v>
      </c>
      <c r="BE2383" s="0" t="s">
        <v>14779</v>
      </c>
      <c r="BG2383" s="125" t="s">
        <v>200</v>
      </c>
      <c r="BH2383" s="0" t="s">
        <v>466</v>
      </c>
      <c r="BI2383" s="112" t="n">
        <v>18946010526</v>
      </c>
      <c r="BJ2383" s="126" t="s">
        <v>200</v>
      </c>
      <c r="BK2383" s="131" t="s">
        <v>215</v>
      </c>
      <c r="BL2383" s="112" t="n">
        <v>4</v>
      </c>
      <c r="BM2383" s="112" t="n">
        <v>4</v>
      </c>
      <c r="BN2383" s="112" t="n">
        <v>4</v>
      </c>
      <c r="BO2383" s="111" t="n">
        <v>20</v>
      </c>
      <c r="BP2383" s="125" t="s">
        <v>200</v>
      </c>
      <c r="BQ2383" s="127" t="s">
        <v>216</v>
      </c>
    </row>
    <row r="2384" customFormat="false" ht="13.8" hidden="false" customHeight="false" outlineLevel="0" collapsed="false">
      <c r="A2384" s="0" t="s">
        <v>14780</v>
      </c>
      <c r="B2384" s="0" t="s">
        <v>6851</v>
      </c>
      <c r="C2384" s="0" t="s">
        <v>390</v>
      </c>
      <c r="D2384" s="0" t="s">
        <v>193</v>
      </c>
      <c r="E2384" s="0" t="s">
        <v>194</v>
      </c>
      <c r="F2384" s="0" t="s">
        <v>195</v>
      </c>
      <c r="G2384" s="0" t="s">
        <v>196</v>
      </c>
      <c r="H2384" s="0" t="s">
        <v>197</v>
      </c>
      <c r="I2384" s="131"/>
      <c r="J2384" s="111" t="n">
        <v>1</v>
      </c>
      <c r="K2384" s="0" t="s">
        <v>8588</v>
      </c>
      <c r="L2384" s="0" t="s">
        <v>392</v>
      </c>
      <c r="M2384" s="0" t="s">
        <v>199</v>
      </c>
      <c r="O2384" s="0" t="s">
        <v>200</v>
      </c>
      <c r="Q2384" s="120" t="s">
        <v>200</v>
      </c>
      <c r="R2384" s="0" t="s">
        <v>16</v>
      </c>
      <c r="S2384" s="131" t="s">
        <v>201</v>
      </c>
      <c r="T2384" s="0" t="s">
        <v>198</v>
      </c>
      <c r="U2384" s="131" t="s">
        <v>285</v>
      </c>
      <c r="V2384" s="0" t="s">
        <v>1790</v>
      </c>
      <c r="W2384" s="110" t="s">
        <v>204</v>
      </c>
      <c r="X2384" s="130" t="n">
        <v>2008</v>
      </c>
      <c r="Y2384" s="111" t="s">
        <v>205</v>
      </c>
      <c r="Z2384" s="111" t="s">
        <v>221</v>
      </c>
      <c r="AA2384" s="122" t="s">
        <v>200</v>
      </c>
      <c r="AB2384" s="131" t="s">
        <v>14781</v>
      </c>
      <c r="AC2384" s="131" t="s">
        <v>3921</v>
      </c>
      <c r="AD2384" s="130" t="n">
        <v>2008</v>
      </c>
      <c r="AE2384" s="130" t="s">
        <v>222</v>
      </c>
      <c r="AF2384" s="130"/>
      <c r="AG2384" s="130"/>
      <c r="AH2384" s="130"/>
      <c r="AI2384" s="130" t="s">
        <v>207</v>
      </c>
      <c r="AJ2384" s="130"/>
      <c r="AK2384" s="111" t="str">
        <f aca="false">(AB2384)</f>
        <v>Venan entertainment</v>
      </c>
      <c r="AM2384" s="111" t="n">
        <f aca="false">AD2384</f>
        <v>2008</v>
      </c>
      <c r="AN2384" s="130" t="s">
        <v>297</v>
      </c>
      <c r="AO2384" s="131" t="s">
        <v>9045</v>
      </c>
      <c r="AP2384" s="0" t="s">
        <v>200</v>
      </c>
      <c r="AS2384" s="0" t="s">
        <v>200</v>
      </c>
      <c r="AT2384" s="0" t="s">
        <v>354</v>
      </c>
      <c r="AU2384" s="0" t="s">
        <v>200</v>
      </c>
      <c r="AV2384" s="0" t="s">
        <v>200</v>
      </c>
      <c r="AZ2384" s="131" t="s">
        <v>14782</v>
      </c>
      <c r="BA2384" s="124" t="s">
        <v>200</v>
      </c>
      <c r="BB2384" s="0" t="s">
        <v>248</v>
      </c>
      <c r="BC2384" s="0" t="s">
        <v>14783</v>
      </c>
      <c r="BD2384" s="0" t="s">
        <v>14784</v>
      </c>
      <c r="BE2384" s="0" t="s">
        <v>14785</v>
      </c>
      <c r="BG2384" s="125" t="s">
        <v>200</v>
      </c>
      <c r="BH2384" s="0" t="s">
        <v>466</v>
      </c>
      <c r="BI2384" s="112" t="n">
        <v>612561900097</v>
      </c>
      <c r="BJ2384" s="126" t="s">
        <v>200</v>
      </c>
      <c r="BK2384" s="131" t="s">
        <v>215</v>
      </c>
      <c r="BL2384" s="112" t="n">
        <v>4</v>
      </c>
      <c r="BM2384" s="112" t="n">
        <v>4</v>
      </c>
      <c r="BN2384" s="112" t="n">
        <v>4</v>
      </c>
      <c r="BO2384" s="111" t="n">
        <v>20</v>
      </c>
      <c r="BP2384" s="125" t="s">
        <v>200</v>
      </c>
      <c r="BQ2384" s="127" t="s">
        <v>216</v>
      </c>
    </row>
    <row r="2385" customFormat="false" ht="13.8" hidden="false" customHeight="false" outlineLevel="0" collapsed="false">
      <c r="A2385" s="0" t="s">
        <v>14786</v>
      </c>
      <c r="B2385" s="0" t="s">
        <v>6851</v>
      </c>
      <c r="C2385" s="0" t="s">
        <v>928</v>
      </c>
      <c r="D2385" s="0" t="s">
        <v>14787</v>
      </c>
      <c r="E2385" s="0" t="s">
        <v>194</v>
      </c>
      <c r="F2385" s="0" t="s">
        <v>195</v>
      </c>
      <c r="G2385" s="0" t="s">
        <v>330</v>
      </c>
      <c r="H2385" s="0" t="s">
        <v>197</v>
      </c>
      <c r="I2385" s="131"/>
      <c r="J2385" s="111" t="n">
        <v>1</v>
      </c>
      <c r="K2385" s="0" t="s">
        <v>2825</v>
      </c>
      <c r="L2385" s="0" t="s">
        <v>14099</v>
      </c>
      <c r="M2385" s="0" t="s">
        <v>199</v>
      </c>
      <c r="O2385" s="0" t="s">
        <v>200</v>
      </c>
      <c r="Q2385" s="120" t="s">
        <v>200</v>
      </c>
      <c r="R2385" s="0" t="s">
        <v>16</v>
      </c>
      <c r="S2385" s="131" t="s">
        <v>1834</v>
      </c>
      <c r="T2385" s="131" t="s">
        <v>14788</v>
      </c>
      <c r="U2385" s="131" t="s">
        <v>239</v>
      </c>
      <c r="V2385" s="0" t="s">
        <v>1790</v>
      </c>
      <c r="W2385" s="110" t="s">
        <v>204</v>
      </c>
      <c r="X2385" s="130" t="n">
        <v>2010</v>
      </c>
      <c r="Y2385" s="111" t="s">
        <v>240</v>
      </c>
      <c r="Z2385" s="130" t="s">
        <v>757</v>
      </c>
      <c r="AA2385" s="122" t="s">
        <v>200</v>
      </c>
      <c r="AB2385" s="131" t="s">
        <v>3186</v>
      </c>
      <c r="AC2385" s="131" t="s">
        <v>5016</v>
      </c>
      <c r="AD2385" s="130" t="s">
        <v>198</v>
      </c>
      <c r="AE2385" s="130" t="s">
        <v>222</v>
      </c>
      <c r="AF2385" s="130"/>
      <c r="AG2385" s="130"/>
      <c r="AH2385" s="130"/>
      <c r="AI2385" s="130" t="s">
        <v>207</v>
      </c>
      <c r="AJ2385" s="130"/>
      <c r="AK2385" s="111" t="str">
        <f aca="false">(AB2385)</f>
        <v>Level-5</v>
      </c>
      <c r="AM2385" s="111" t="n">
        <f aca="false">X2385</f>
        <v>2010</v>
      </c>
      <c r="AN2385" s="130" t="s">
        <v>208</v>
      </c>
      <c r="AO2385" s="131" t="s">
        <v>14789</v>
      </c>
      <c r="AS2385" s="0" t="s">
        <v>4703</v>
      </c>
      <c r="AU2385" s="0" t="s">
        <v>332</v>
      </c>
      <c r="AV2385" s="0" t="s">
        <v>200</v>
      </c>
      <c r="AW2385" s="0" t="s">
        <v>4704</v>
      </c>
      <c r="AZ2385" s="131" t="s">
        <v>14790</v>
      </c>
      <c r="BA2385" s="124" t="s">
        <v>200</v>
      </c>
      <c r="BB2385" s="0" t="s">
        <v>248</v>
      </c>
      <c r="BC2385" s="0" t="s">
        <v>979</v>
      </c>
      <c r="BD2385" s="0" t="s">
        <v>14791</v>
      </c>
      <c r="BE2385" s="0" t="s">
        <v>14792</v>
      </c>
      <c r="BF2385" s="0" t="s">
        <v>14793</v>
      </c>
      <c r="BG2385" s="125" t="s">
        <v>200</v>
      </c>
      <c r="BH2385" s="0" t="s">
        <v>4172</v>
      </c>
      <c r="BI2385" s="112" t="n">
        <v>4571237660177</v>
      </c>
      <c r="BJ2385" s="126" t="s">
        <v>200</v>
      </c>
      <c r="BK2385" s="131" t="s">
        <v>215</v>
      </c>
      <c r="BL2385" s="112" t="n">
        <v>4</v>
      </c>
      <c r="BM2385" s="112" t="n">
        <v>4</v>
      </c>
      <c r="BN2385" s="112" t="n">
        <v>4</v>
      </c>
      <c r="BO2385" s="111" t="n">
        <v>50</v>
      </c>
      <c r="BP2385" s="125" t="s">
        <v>200</v>
      </c>
      <c r="BQ2385" s="127" t="s">
        <v>216</v>
      </c>
    </row>
    <row r="2386" customFormat="false" ht="13.8" hidden="false" customHeight="false" outlineLevel="0" collapsed="false">
      <c r="A2386" s="0" t="s">
        <v>14794</v>
      </c>
      <c r="B2386" s="0" t="s">
        <v>6851</v>
      </c>
      <c r="C2386" s="131" t="s">
        <v>3767</v>
      </c>
      <c r="D2386" s="131" t="s">
        <v>8875</v>
      </c>
      <c r="E2386" s="0" t="s">
        <v>194</v>
      </c>
      <c r="F2386" s="0" t="s">
        <v>195</v>
      </c>
      <c r="G2386" s="0" t="s">
        <v>362</v>
      </c>
      <c r="H2386" s="0" t="s">
        <v>197</v>
      </c>
      <c r="I2386" s="131"/>
      <c r="J2386" s="111" t="n">
        <v>1</v>
      </c>
      <c r="K2386" s="0" t="s">
        <v>14442</v>
      </c>
      <c r="L2386" s="0" t="s">
        <v>392</v>
      </c>
      <c r="M2386" s="0" t="s">
        <v>199</v>
      </c>
      <c r="Q2386" s="120" t="s">
        <v>200</v>
      </c>
      <c r="R2386" s="0" t="s">
        <v>16</v>
      </c>
      <c r="S2386" s="131" t="s">
        <v>201</v>
      </c>
      <c r="T2386" s="0" t="s">
        <v>198</v>
      </c>
      <c r="U2386" s="131" t="s">
        <v>239</v>
      </c>
      <c r="V2386" s="0" t="s">
        <v>1790</v>
      </c>
      <c r="W2386" s="110" t="s">
        <v>204</v>
      </c>
      <c r="X2386" s="130" t="n">
        <v>2005</v>
      </c>
      <c r="Y2386" s="130" t="s">
        <v>240</v>
      </c>
      <c r="Z2386" s="130" t="s">
        <v>198</v>
      </c>
      <c r="AA2386" s="122" t="s">
        <v>200</v>
      </c>
      <c r="AB2386" s="131" t="s">
        <v>14444</v>
      </c>
      <c r="AC2386" s="131" t="s">
        <v>9448</v>
      </c>
      <c r="AD2386" s="130" t="s">
        <v>198</v>
      </c>
      <c r="AE2386" s="130" t="s">
        <v>222</v>
      </c>
      <c r="AF2386" s="130"/>
      <c r="AG2386" s="130"/>
      <c r="AH2386" s="130"/>
      <c r="AI2386" s="130" t="s">
        <v>207</v>
      </c>
      <c r="AJ2386" s="130"/>
      <c r="AK2386" s="111" t="str">
        <f aca="false">(AB2386)</f>
        <v>Inis</v>
      </c>
      <c r="AM2386" s="111" t="n">
        <f aca="false">X2386</f>
        <v>2005</v>
      </c>
      <c r="AN2386" s="130" t="s">
        <v>208</v>
      </c>
      <c r="AO2386" s="131" t="s">
        <v>9045</v>
      </c>
      <c r="AP2386" s="0" t="s">
        <v>200</v>
      </c>
      <c r="AS2386" s="0" t="s">
        <v>14445</v>
      </c>
      <c r="AT2386" s="0" t="s">
        <v>14795</v>
      </c>
      <c r="AU2386" s="0" t="s">
        <v>2087</v>
      </c>
      <c r="AV2386" s="0" t="s">
        <v>200</v>
      </c>
      <c r="AZ2386" s="131" t="s">
        <v>14796</v>
      </c>
      <c r="BA2386" s="124" t="s">
        <v>200</v>
      </c>
      <c r="BB2386" s="0" t="s">
        <v>248</v>
      </c>
      <c r="BC2386" s="0" t="s">
        <v>14797</v>
      </c>
      <c r="BD2386" s="0" t="s">
        <v>14798</v>
      </c>
      <c r="BE2386" s="0" t="s">
        <v>14799</v>
      </c>
      <c r="BG2386" s="125" t="s">
        <v>200</v>
      </c>
      <c r="BH2386" s="0" t="s">
        <v>253</v>
      </c>
      <c r="BI2386" s="112" t="n">
        <v>4902370512281</v>
      </c>
      <c r="BJ2386" s="126" t="s">
        <v>200</v>
      </c>
      <c r="BK2386" s="131" t="s">
        <v>215</v>
      </c>
      <c r="BL2386" s="112" t="n">
        <v>4</v>
      </c>
      <c r="BM2386" s="112" t="n">
        <v>4</v>
      </c>
      <c r="BN2386" s="112" t="n">
        <v>4</v>
      </c>
      <c r="BO2386" s="111" t="n">
        <v>20</v>
      </c>
      <c r="BP2386" s="125" t="s">
        <v>200</v>
      </c>
      <c r="BQ2386" s="127" t="s">
        <v>216</v>
      </c>
    </row>
    <row r="2387" customFormat="false" ht="13.8" hidden="false" customHeight="false" outlineLevel="0" collapsed="false">
      <c r="A2387" s="0" t="s">
        <v>14800</v>
      </c>
      <c r="B2387" s="0" t="s">
        <v>6851</v>
      </c>
      <c r="C2387" s="131" t="s">
        <v>3767</v>
      </c>
      <c r="D2387" s="131" t="s">
        <v>8875</v>
      </c>
      <c r="E2387" s="0" t="s">
        <v>194</v>
      </c>
      <c r="F2387" s="0" t="s">
        <v>195</v>
      </c>
      <c r="G2387" s="0" t="s">
        <v>362</v>
      </c>
      <c r="H2387" s="0" t="s">
        <v>197</v>
      </c>
      <c r="I2387" s="131"/>
      <c r="J2387" s="111" t="n">
        <v>1</v>
      </c>
      <c r="K2387" s="0" t="s">
        <v>14442</v>
      </c>
      <c r="L2387" s="0" t="s">
        <v>392</v>
      </c>
      <c r="M2387" s="0" t="s">
        <v>199</v>
      </c>
      <c r="Q2387" s="120" t="s">
        <v>200</v>
      </c>
      <c r="R2387" s="0" t="s">
        <v>16</v>
      </c>
      <c r="S2387" s="131" t="s">
        <v>201</v>
      </c>
      <c r="T2387" s="0" t="s">
        <v>198</v>
      </c>
      <c r="U2387" s="131" t="s">
        <v>239</v>
      </c>
      <c r="V2387" s="0" t="s">
        <v>1790</v>
      </c>
      <c r="W2387" s="110" t="s">
        <v>204</v>
      </c>
      <c r="X2387" s="130" t="n">
        <v>2007</v>
      </c>
      <c r="Y2387" s="130" t="s">
        <v>240</v>
      </c>
      <c r="Z2387" s="130" t="s">
        <v>198</v>
      </c>
      <c r="AA2387" s="122" t="s">
        <v>200</v>
      </c>
      <c r="AB2387" s="131" t="s">
        <v>14444</v>
      </c>
      <c r="AC2387" s="131" t="s">
        <v>9448</v>
      </c>
      <c r="AD2387" s="130" t="s">
        <v>198</v>
      </c>
      <c r="AE2387" s="130" t="s">
        <v>222</v>
      </c>
      <c r="AF2387" s="130"/>
      <c r="AG2387" s="130"/>
      <c r="AH2387" s="130"/>
      <c r="AI2387" s="130" t="s">
        <v>207</v>
      </c>
      <c r="AJ2387" s="130"/>
      <c r="AK2387" s="111" t="str">
        <f aca="false">(AB2387)</f>
        <v>Inis</v>
      </c>
      <c r="AM2387" s="111" t="n">
        <f aca="false">X2387</f>
        <v>2007</v>
      </c>
      <c r="AN2387" s="130" t="s">
        <v>208</v>
      </c>
      <c r="AO2387" s="131" t="s">
        <v>9045</v>
      </c>
      <c r="AP2387" s="0" t="s">
        <v>200</v>
      </c>
      <c r="AS2387" s="0" t="s">
        <v>14445</v>
      </c>
      <c r="AT2387" s="0" t="s">
        <v>14795</v>
      </c>
      <c r="AU2387" s="0" t="s">
        <v>2087</v>
      </c>
      <c r="AV2387" s="0" t="s">
        <v>200</v>
      </c>
      <c r="AZ2387" s="131" t="s">
        <v>14801</v>
      </c>
      <c r="BA2387" s="124" t="s">
        <v>200</v>
      </c>
      <c r="BB2387" s="0" t="s">
        <v>248</v>
      </c>
      <c r="BC2387" s="0" t="s">
        <v>14797</v>
      </c>
      <c r="BD2387" s="0" t="s">
        <v>14798</v>
      </c>
      <c r="BE2387" s="0" t="s">
        <v>14802</v>
      </c>
      <c r="BF2387" s="0" t="s">
        <v>14803</v>
      </c>
      <c r="BG2387" s="125" t="s">
        <v>200</v>
      </c>
      <c r="BH2387" s="0" t="s">
        <v>253</v>
      </c>
      <c r="BI2387" s="112" t="n">
        <v>4902370516043</v>
      </c>
      <c r="BJ2387" s="126" t="s">
        <v>200</v>
      </c>
      <c r="BK2387" s="131" t="s">
        <v>215</v>
      </c>
      <c r="BL2387" s="112" t="n">
        <v>4</v>
      </c>
      <c r="BM2387" s="112" t="n">
        <v>4</v>
      </c>
      <c r="BN2387" s="112" t="n">
        <v>4</v>
      </c>
      <c r="BO2387" s="111" t="n">
        <v>20</v>
      </c>
      <c r="BP2387" s="125" t="s">
        <v>200</v>
      </c>
      <c r="BQ2387" s="127" t="s">
        <v>216</v>
      </c>
    </row>
    <row r="2388" customFormat="false" ht="13.8" hidden="false" customHeight="false" outlineLevel="0" collapsed="false">
      <c r="A2388" s="0" t="s">
        <v>14804</v>
      </c>
      <c r="B2388" s="0" t="s">
        <v>6851</v>
      </c>
      <c r="C2388" s="0" t="s">
        <v>329</v>
      </c>
      <c r="D2388" s="0" t="s">
        <v>1869</v>
      </c>
      <c r="E2388" s="0" t="s">
        <v>194</v>
      </c>
      <c r="F2388" s="0" t="s">
        <v>195</v>
      </c>
      <c r="G2388" s="0" t="s">
        <v>330</v>
      </c>
      <c r="H2388" s="0" t="s">
        <v>197</v>
      </c>
      <c r="I2388" s="131"/>
      <c r="J2388" s="130" t="n">
        <v>1</v>
      </c>
      <c r="K2388" s="131" t="s">
        <v>198</v>
      </c>
      <c r="L2388" s="0" t="s">
        <v>198</v>
      </c>
      <c r="M2388" s="0" t="s">
        <v>199</v>
      </c>
      <c r="O2388" s="0" t="s">
        <v>200</v>
      </c>
      <c r="Q2388" s="120" t="s">
        <v>200</v>
      </c>
      <c r="R2388" s="0" t="s">
        <v>16</v>
      </c>
      <c r="S2388" s="131" t="s">
        <v>201</v>
      </c>
      <c r="T2388" s="0" t="s">
        <v>198</v>
      </c>
      <c r="U2388" s="131" t="s">
        <v>285</v>
      </c>
      <c r="V2388" s="0" t="s">
        <v>1790</v>
      </c>
      <c r="W2388" s="110" t="s">
        <v>204</v>
      </c>
      <c r="X2388" s="130" t="n">
        <v>2011</v>
      </c>
      <c r="Y2388" s="111" t="s">
        <v>205</v>
      </c>
      <c r="Z2388" s="130" t="s">
        <v>757</v>
      </c>
      <c r="AA2388" s="122" t="s">
        <v>200</v>
      </c>
      <c r="AB2388" s="131" t="s">
        <v>543</v>
      </c>
      <c r="AC2388" s="131" t="s">
        <v>543</v>
      </c>
      <c r="AD2388" s="130" t="n">
        <v>2011</v>
      </c>
      <c r="AE2388" s="130" t="s">
        <v>222</v>
      </c>
      <c r="AF2388" s="130"/>
      <c r="AG2388" s="130"/>
      <c r="AH2388" s="130"/>
      <c r="AI2388" s="130" t="s">
        <v>207</v>
      </c>
      <c r="AJ2388" s="130"/>
      <c r="AK2388" s="111" t="str">
        <f aca="false">(AB2388)</f>
        <v>Capcom</v>
      </c>
      <c r="AM2388" s="111" t="n">
        <f aca="false">AD2388</f>
        <v>2011</v>
      </c>
      <c r="AN2388" s="130" t="s">
        <v>208</v>
      </c>
      <c r="AO2388" s="131" t="s">
        <v>9045</v>
      </c>
      <c r="AS2388" s="0" t="s">
        <v>7129</v>
      </c>
      <c r="AT2388" s="0" t="s">
        <v>4793</v>
      </c>
      <c r="AU2388" s="0" t="s">
        <v>2297</v>
      </c>
      <c r="AV2388" s="0" t="s">
        <v>200</v>
      </c>
      <c r="AZ2388" s="131" t="s">
        <v>14805</v>
      </c>
      <c r="BA2388" s="124" t="s">
        <v>200</v>
      </c>
      <c r="BB2388" s="0" t="s">
        <v>210</v>
      </c>
      <c r="BC2388" s="0" t="s">
        <v>14806</v>
      </c>
      <c r="BD2388" s="0" t="s">
        <v>14807</v>
      </c>
      <c r="BE2388" s="0" t="s">
        <v>14808</v>
      </c>
      <c r="BG2388" s="125" t="s">
        <v>200</v>
      </c>
      <c r="BH2388" s="0" t="s">
        <v>466</v>
      </c>
      <c r="BI2388" s="112" t="n">
        <v>13388320219</v>
      </c>
      <c r="BJ2388" s="126" t="s">
        <v>200</v>
      </c>
      <c r="BK2388" s="131" t="s">
        <v>215</v>
      </c>
      <c r="BL2388" s="112" t="n">
        <v>4</v>
      </c>
      <c r="BM2388" s="112" t="n">
        <v>4</v>
      </c>
      <c r="BN2388" s="112" t="n">
        <v>4</v>
      </c>
      <c r="BO2388" s="111" t="n">
        <v>20</v>
      </c>
      <c r="BP2388" s="125" t="s">
        <v>200</v>
      </c>
      <c r="BQ2388" s="127" t="s">
        <v>216</v>
      </c>
    </row>
    <row r="2389" customFormat="false" ht="13.8" hidden="false" customHeight="false" outlineLevel="0" collapsed="false">
      <c r="A2389" s="0" t="s">
        <v>14809</v>
      </c>
      <c r="B2389" s="0" t="s">
        <v>6851</v>
      </c>
      <c r="C2389" s="131" t="s">
        <v>1003</v>
      </c>
      <c r="D2389" s="131" t="s">
        <v>1460</v>
      </c>
      <c r="E2389" s="0" t="s">
        <v>194</v>
      </c>
      <c r="F2389" s="0" t="s">
        <v>195</v>
      </c>
      <c r="G2389" s="131" t="s">
        <v>330</v>
      </c>
      <c r="H2389" s="0" t="s">
        <v>219</v>
      </c>
      <c r="I2389" s="131"/>
      <c r="J2389" s="130" t="n">
        <v>1</v>
      </c>
      <c r="K2389" s="131" t="s">
        <v>198</v>
      </c>
      <c r="L2389" s="0" t="s">
        <v>198</v>
      </c>
      <c r="M2389" s="0" t="s">
        <v>199</v>
      </c>
      <c r="O2389" s="0" t="s">
        <v>200</v>
      </c>
      <c r="Q2389" s="120" t="s">
        <v>200</v>
      </c>
      <c r="R2389" s="0" t="s">
        <v>16</v>
      </c>
      <c r="S2389" s="131" t="s">
        <v>201</v>
      </c>
      <c r="T2389" s="0" t="s">
        <v>198</v>
      </c>
      <c r="U2389" s="131" t="s">
        <v>202</v>
      </c>
      <c r="V2389" s="0" t="s">
        <v>1790</v>
      </c>
      <c r="W2389" s="110" t="s">
        <v>204</v>
      </c>
      <c r="X2389" s="130" t="n">
        <v>2006</v>
      </c>
      <c r="Y2389" s="130"/>
      <c r="Z2389" s="130" t="s">
        <v>221</v>
      </c>
      <c r="AA2389" s="122" t="s">
        <v>200</v>
      </c>
      <c r="AB2389" s="131" t="s">
        <v>14810</v>
      </c>
      <c r="AC2389" s="131" t="s">
        <v>574</v>
      </c>
      <c r="AD2389" s="130" t="n">
        <v>2006</v>
      </c>
      <c r="AE2389" s="130" t="s">
        <v>5241</v>
      </c>
      <c r="AF2389" s="130"/>
      <c r="AG2389" s="130"/>
      <c r="AH2389" s="130"/>
      <c r="AI2389" s="130" t="s">
        <v>207</v>
      </c>
      <c r="AJ2389" s="130"/>
      <c r="AK2389" s="111" t="str">
        <f aca="false">(AB2389)</f>
        <v>Fountainhead entertainment</v>
      </c>
      <c r="AM2389" s="111" t="n">
        <f aca="false">AD2389</f>
        <v>2006</v>
      </c>
      <c r="AN2389" s="130" t="s">
        <v>297</v>
      </c>
      <c r="AO2389" s="131"/>
      <c r="AS2389" s="0" t="s">
        <v>200</v>
      </c>
      <c r="AU2389" s="0" t="s">
        <v>332</v>
      </c>
      <c r="AV2389" s="0" t="s">
        <v>200</v>
      </c>
      <c r="AZ2389" s="131" t="s">
        <v>14811</v>
      </c>
      <c r="BA2389" s="124" t="s">
        <v>200</v>
      </c>
      <c r="BB2389" s="0" t="s">
        <v>210</v>
      </c>
      <c r="BC2389" s="0" t="s">
        <v>14812</v>
      </c>
      <c r="BD2389" s="0" t="s">
        <v>14813</v>
      </c>
      <c r="BE2389" s="0" t="s">
        <v>14814</v>
      </c>
      <c r="BG2389" s="125" t="s">
        <v>200</v>
      </c>
      <c r="BH2389" s="0" t="s">
        <v>735</v>
      </c>
      <c r="BI2389" s="112" t="n">
        <v>5030931061394</v>
      </c>
      <c r="BJ2389" s="126" t="s">
        <v>200</v>
      </c>
      <c r="BK2389" s="131" t="s">
        <v>215</v>
      </c>
      <c r="BL2389" s="112" t="n">
        <v>4</v>
      </c>
      <c r="BM2389" s="112" t="n">
        <v>4</v>
      </c>
      <c r="BN2389" s="112" t="n">
        <v>4</v>
      </c>
      <c r="BO2389" s="111" t="n">
        <v>20</v>
      </c>
      <c r="BP2389" s="125" t="s">
        <v>200</v>
      </c>
      <c r="BQ2389" s="127" t="s">
        <v>216</v>
      </c>
    </row>
    <row r="2390" customFormat="false" ht="13.8" hidden="false" customHeight="false" outlineLevel="0" collapsed="false">
      <c r="A2390" s="0" t="s">
        <v>14815</v>
      </c>
      <c r="B2390" s="0" t="s">
        <v>6851</v>
      </c>
      <c r="C2390" s="131" t="s">
        <v>380</v>
      </c>
      <c r="D2390" s="131" t="s">
        <v>1333</v>
      </c>
      <c r="E2390" s="0" t="s">
        <v>194</v>
      </c>
      <c r="F2390" s="0" t="s">
        <v>195</v>
      </c>
      <c r="G2390" s="0" t="s">
        <v>196</v>
      </c>
      <c r="H2390" s="0" t="s">
        <v>197</v>
      </c>
      <c r="I2390" s="131"/>
      <c r="J2390" s="130" t="n">
        <v>1</v>
      </c>
      <c r="K2390" s="131" t="s">
        <v>198</v>
      </c>
      <c r="L2390" s="0" t="s">
        <v>198</v>
      </c>
      <c r="M2390" s="0" t="s">
        <v>199</v>
      </c>
      <c r="O2390" s="0" t="s">
        <v>200</v>
      </c>
      <c r="Q2390" s="120" t="s">
        <v>200</v>
      </c>
      <c r="R2390" s="0" t="s">
        <v>16</v>
      </c>
      <c r="S2390" s="131" t="s">
        <v>201</v>
      </c>
      <c r="T2390" s="0" t="s">
        <v>198</v>
      </c>
      <c r="U2390" s="131" t="s">
        <v>285</v>
      </c>
      <c r="V2390" s="0" t="s">
        <v>1790</v>
      </c>
      <c r="W2390" s="110" t="s">
        <v>204</v>
      </c>
      <c r="X2390" s="130" t="n">
        <v>2005</v>
      </c>
      <c r="Y2390" s="111" t="s">
        <v>200</v>
      </c>
      <c r="Z2390" s="130" t="s">
        <v>198</v>
      </c>
      <c r="AA2390" s="122" t="s">
        <v>200</v>
      </c>
      <c r="AB2390" s="131" t="s">
        <v>370</v>
      </c>
      <c r="AC2390" s="131" t="s">
        <v>370</v>
      </c>
      <c r="AD2390" s="130" t="n">
        <v>2005</v>
      </c>
      <c r="AE2390" s="130" t="s">
        <v>222</v>
      </c>
      <c r="AF2390" s="130"/>
      <c r="AG2390" s="130"/>
      <c r="AH2390" s="130"/>
      <c r="AI2390" s="130" t="s">
        <v>207</v>
      </c>
      <c r="AJ2390" s="130"/>
      <c r="AK2390" s="111" t="str">
        <f aca="false">(AB2390)</f>
        <v>Namco</v>
      </c>
      <c r="AM2390" s="111" t="n">
        <f aca="false">AD2390</f>
        <v>2005</v>
      </c>
      <c r="AN2390" s="130" t="s">
        <v>208</v>
      </c>
      <c r="AO2390" s="131" t="s">
        <v>9045</v>
      </c>
      <c r="AS2390" s="0" t="s">
        <v>372</v>
      </c>
      <c r="AT2390" s="0" t="s">
        <v>373</v>
      </c>
      <c r="AV2390" s="0" t="s">
        <v>200</v>
      </c>
      <c r="AZ2390" s="131" t="s">
        <v>14816</v>
      </c>
      <c r="BA2390" s="124" t="s">
        <v>200</v>
      </c>
      <c r="BB2390" s="0" t="s">
        <v>210</v>
      </c>
      <c r="BC2390" s="0" t="s">
        <v>14817</v>
      </c>
      <c r="BE2390" s="0" t="s">
        <v>3023</v>
      </c>
      <c r="BF2390" s="0" t="s">
        <v>272</v>
      </c>
      <c r="BG2390" s="125" t="s">
        <v>200</v>
      </c>
      <c r="BH2390" s="0" t="s">
        <v>466</v>
      </c>
      <c r="BI2390" s="112" t="n">
        <v>722674700047</v>
      </c>
      <c r="BJ2390" s="126" t="s">
        <v>200</v>
      </c>
      <c r="BK2390" s="131" t="s">
        <v>215</v>
      </c>
      <c r="BL2390" s="112" t="n">
        <v>4</v>
      </c>
      <c r="BM2390" s="112" t="n">
        <v>4</v>
      </c>
      <c r="BN2390" s="112" t="n">
        <v>4</v>
      </c>
      <c r="BO2390" s="111" t="n">
        <v>20</v>
      </c>
      <c r="BP2390" s="125" t="s">
        <v>200</v>
      </c>
      <c r="BQ2390" s="127" t="s">
        <v>216</v>
      </c>
    </row>
    <row r="2391" customFormat="false" ht="13.8" hidden="false" customHeight="false" outlineLevel="0" collapsed="false">
      <c r="A2391" s="0" t="s">
        <v>14818</v>
      </c>
      <c r="B2391" s="0" t="s">
        <v>6851</v>
      </c>
      <c r="C2391" s="131" t="s">
        <v>380</v>
      </c>
      <c r="D2391" s="131" t="s">
        <v>193</v>
      </c>
      <c r="E2391" s="0" t="s">
        <v>194</v>
      </c>
      <c r="F2391" s="0" t="s">
        <v>195</v>
      </c>
      <c r="G2391" s="0" t="s">
        <v>196</v>
      </c>
      <c r="H2391" s="0" t="s">
        <v>197</v>
      </c>
      <c r="I2391" s="131"/>
      <c r="J2391" s="130" t="n">
        <v>1</v>
      </c>
      <c r="K2391" s="131" t="s">
        <v>198</v>
      </c>
      <c r="L2391" s="0" t="s">
        <v>198</v>
      </c>
      <c r="M2391" s="0" t="s">
        <v>199</v>
      </c>
      <c r="O2391" s="0" t="s">
        <v>200</v>
      </c>
      <c r="Q2391" s="120" t="s">
        <v>200</v>
      </c>
      <c r="R2391" s="0" t="s">
        <v>16</v>
      </c>
      <c r="S2391" s="131" t="s">
        <v>201</v>
      </c>
      <c r="T2391" s="0" t="s">
        <v>198</v>
      </c>
      <c r="U2391" s="131" t="s">
        <v>202</v>
      </c>
      <c r="V2391" s="0" t="s">
        <v>1790</v>
      </c>
      <c r="W2391" s="110" t="s">
        <v>204</v>
      </c>
      <c r="X2391" s="130" t="n">
        <v>2005</v>
      </c>
      <c r="Y2391" s="111" t="s">
        <v>200</v>
      </c>
      <c r="Z2391" s="130" t="s">
        <v>198</v>
      </c>
      <c r="AA2391" s="122" t="s">
        <v>200</v>
      </c>
      <c r="AB2391" s="131" t="s">
        <v>370</v>
      </c>
      <c r="AC2391" s="131" t="s">
        <v>370</v>
      </c>
      <c r="AD2391" s="130" t="n">
        <v>2005</v>
      </c>
      <c r="AE2391" s="130" t="s">
        <v>222</v>
      </c>
      <c r="AF2391" s="130"/>
      <c r="AG2391" s="130"/>
      <c r="AH2391" s="130"/>
      <c r="AI2391" s="130" t="s">
        <v>207</v>
      </c>
      <c r="AJ2391" s="130"/>
      <c r="AK2391" s="111" t="str">
        <f aca="false">(AB2391)</f>
        <v>Namco</v>
      </c>
      <c r="AM2391" s="111" t="n">
        <f aca="false">AD2391</f>
        <v>2005</v>
      </c>
      <c r="AN2391" s="130" t="s">
        <v>208</v>
      </c>
      <c r="AO2391" s="131" t="s">
        <v>9045</v>
      </c>
      <c r="AS2391" s="0" t="s">
        <v>372</v>
      </c>
      <c r="AT2391" s="0" t="s">
        <v>373</v>
      </c>
      <c r="AV2391" s="0" t="s">
        <v>200</v>
      </c>
      <c r="AZ2391" s="131" t="s">
        <v>14819</v>
      </c>
      <c r="BA2391" s="124" t="s">
        <v>200</v>
      </c>
      <c r="BB2391" s="0" t="s">
        <v>248</v>
      </c>
      <c r="BC2391" s="0" t="s">
        <v>14820</v>
      </c>
      <c r="BE2391" s="0" t="s">
        <v>2968</v>
      </c>
      <c r="BF2391" s="0" t="s">
        <v>14821</v>
      </c>
      <c r="BG2391" s="125" t="s">
        <v>200</v>
      </c>
      <c r="BH2391" s="0" t="s">
        <v>735</v>
      </c>
      <c r="BI2391" s="112" t="n">
        <v>45496462147</v>
      </c>
      <c r="BJ2391" s="126" t="s">
        <v>200</v>
      </c>
      <c r="BK2391" s="131" t="s">
        <v>215</v>
      </c>
      <c r="BL2391" s="112" t="n">
        <v>4</v>
      </c>
      <c r="BM2391" s="112" t="n">
        <v>4</v>
      </c>
      <c r="BN2391" s="112" t="n">
        <v>4</v>
      </c>
      <c r="BO2391" s="111" t="n">
        <v>20</v>
      </c>
      <c r="BP2391" s="125" t="s">
        <v>200</v>
      </c>
      <c r="BQ2391" s="127" t="s">
        <v>216</v>
      </c>
    </row>
    <row r="2392" customFormat="false" ht="13.8" hidden="false" customHeight="false" outlineLevel="0" collapsed="false">
      <c r="A2392" s="0" t="s">
        <v>13518</v>
      </c>
      <c r="B2392" s="0" t="s">
        <v>6851</v>
      </c>
      <c r="C2392" s="0" t="s">
        <v>369</v>
      </c>
      <c r="D2392" s="0" t="s">
        <v>193</v>
      </c>
      <c r="E2392" s="0" t="s">
        <v>194</v>
      </c>
      <c r="F2392" s="0" t="s">
        <v>195</v>
      </c>
      <c r="G2392" s="0" t="s">
        <v>196</v>
      </c>
      <c r="H2392" s="0" t="s">
        <v>197</v>
      </c>
      <c r="I2392" s="131"/>
      <c r="J2392" s="111" t="n">
        <v>1</v>
      </c>
      <c r="K2392" s="0" t="s">
        <v>8588</v>
      </c>
      <c r="L2392" s="0" t="s">
        <v>392</v>
      </c>
      <c r="M2392" s="0" t="s">
        <v>220</v>
      </c>
      <c r="O2392" s="0" t="s">
        <v>200</v>
      </c>
      <c r="Q2392" s="120" t="s">
        <v>200</v>
      </c>
      <c r="R2392" s="0" t="s">
        <v>16</v>
      </c>
      <c r="S2392" s="131" t="s">
        <v>201</v>
      </c>
      <c r="T2392" s="0" t="s">
        <v>198</v>
      </c>
      <c r="U2392" s="131" t="s">
        <v>202</v>
      </c>
      <c r="V2392" s="0" t="s">
        <v>1790</v>
      </c>
      <c r="W2392" s="110" t="s">
        <v>204</v>
      </c>
      <c r="X2392" s="130" t="n">
        <v>2010</v>
      </c>
      <c r="Y2392" s="130"/>
      <c r="Z2392" s="130" t="s">
        <v>198</v>
      </c>
      <c r="AA2392" s="122" t="s">
        <v>200</v>
      </c>
      <c r="AB2392" s="131" t="s">
        <v>10013</v>
      </c>
      <c r="AC2392" s="131" t="s">
        <v>4491</v>
      </c>
      <c r="AD2392" s="130" t="n">
        <v>2010</v>
      </c>
      <c r="AE2392" s="130" t="s">
        <v>222</v>
      </c>
      <c r="AF2392" s="130"/>
      <c r="AG2392" s="130"/>
      <c r="AH2392" s="130"/>
      <c r="AI2392" s="130" t="s">
        <v>207</v>
      </c>
      <c r="AJ2392" s="130"/>
      <c r="AK2392" s="111" t="str">
        <f aca="false">(AB2392)</f>
        <v>Mitchell</v>
      </c>
      <c r="AM2392" s="111" t="n">
        <f aca="false">AD2392</f>
        <v>2010</v>
      </c>
      <c r="AN2392" s="130" t="s">
        <v>208</v>
      </c>
      <c r="AO2392" s="131" t="s">
        <v>200</v>
      </c>
      <c r="AP2392" s="0" t="s">
        <v>200</v>
      </c>
      <c r="AS2392" s="0" t="s">
        <v>7220</v>
      </c>
      <c r="AV2392" s="0" t="s">
        <v>200</v>
      </c>
      <c r="AZ2392" s="131" t="s">
        <v>14822</v>
      </c>
      <c r="BA2392" s="124" t="s">
        <v>200</v>
      </c>
      <c r="BB2392" s="0" t="s">
        <v>248</v>
      </c>
      <c r="BC2392" s="0" t="s">
        <v>14823</v>
      </c>
      <c r="BD2392" s="0" t="s">
        <v>200</v>
      </c>
      <c r="BE2392" s="0" t="s">
        <v>14824</v>
      </c>
      <c r="BG2392" s="125" t="s">
        <v>200</v>
      </c>
      <c r="BH2392" s="0" t="s">
        <v>735</v>
      </c>
      <c r="BI2392" s="112" t="n">
        <v>5060102951438</v>
      </c>
      <c r="BJ2392" s="126" t="s">
        <v>200</v>
      </c>
      <c r="BK2392" s="131" t="s">
        <v>215</v>
      </c>
      <c r="BL2392" s="112" t="n">
        <v>4</v>
      </c>
      <c r="BM2392" s="112" t="n">
        <v>4</v>
      </c>
      <c r="BN2392" s="112" t="n">
        <v>4</v>
      </c>
      <c r="BO2392" s="111" t="n">
        <v>20</v>
      </c>
      <c r="BP2392" s="125" t="s">
        <v>200</v>
      </c>
      <c r="BQ2392" s="127" t="s">
        <v>216</v>
      </c>
    </row>
    <row r="2393" customFormat="false" ht="13.8" hidden="false" customHeight="false" outlineLevel="0" collapsed="false">
      <c r="A2393" s="0" t="s">
        <v>14825</v>
      </c>
      <c r="B2393" s="0" t="s">
        <v>6851</v>
      </c>
      <c r="C2393" s="131" t="s">
        <v>380</v>
      </c>
      <c r="D2393" s="131" t="s">
        <v>193</v>
      </c>
      <c r="E2393" s="0" t="s">
        <v>194</v>
      </c>
      <c r="F2393" s="0" t="s">
        <v>195</v>
      </c>
      <c r="G2393" s="0" t="s">
        <v>196</v>
      </c>
      <c r="H2393" s="0" t="s">
        <v>400</v>
      </c>
      <c r="I2393" s="131" t="s">
        <v>401</v>
      </c>
      <c r="J2393" s="130" t="n">
        <v>1</v>
      </c>
      <c r="K2393" s="0" t="s">
        <v>198</v>
      </c>
      <c r="L2393" s="0" t="s">
        <v>198</v>
      </c>
      <c r="M2393" s="0" t="s">
        <v>199</v>
      </c>
      <c r="O2393" s="0" t="s">
        <v>200</v>
      </c>
      <c r="Q2393" s="120" t="s">
        <v>200</v>
      </c>
      <c r="R2393" s="0" t="s">
        <v>16</v>
      </c>
      <c r="S2393" s="131" t="s">
        <v>201</v>
      </c>
      <c r="T2393" s="0" t="s">
        <v>198</v>
      </c>
      <c r="U2393" s="131" t="s">
        <v>202</v>
      </c>
      <c r="V2393" s="0" t="s">
        <v>1790</v>
      </c>
      <c r="W2393" s="110" t="s">
        <v>204</v>
      </c>
      <c r="X2393" s="130" t="n">
        <v>2007</v>
      </c>
      <c r="Y2393" s="130"/>
      <c r="Z2393" s="130" t="s">
        <v>198</v>
      </c>
      <c r="AA2393" s="122" t="s">
        <v>200</v>
      </c>
      <c r="AB2393" s="131" t="s">
        <v>14826</v>
      </c>
      <c r="AC2393" s="131" t="s">
        <v>9448</v>
      </c>
      <c r="AD2393" s="130" t="n">
        <v>2007</v>
      </c>
      <c r="AE2393" s="130" t="s">
        <v>222</v>
      </c>
      <c r="AF2393" s="130"/>
      <c r="AG2393" s="130"/>
      <c r="AH2393" s="130"/>
      <c r="AI2393" s="130" t="s">
        <v>207</v>
      </c>
      <c r="AJ2393" s="130"/>
      <c r="AK2393" s="111" t="str">
        <f aca="false">(AB2393)</f>
        <v>Jupiter</v>
      </c>
      <c r="AM2393" s="111" t="n">
        <f aca="false">AD2393</f>
        <v>2007</v>
      </c>
      <c r="AN2393" s="130" t="s">
        <v>208</v>
      </c>
      <c r="AO2393" s="131" t="s">
        <v>9045</v>
      </c>
      <c r="AS2393" s="0" t="s">
        <v>200</v>
      </c>
      <c r="AV2393" s="0" t="s">
        <v>200</v>
      </c>
      <c r="AZ2393" s="131" t="s">
        <v>14827</v>
      </c>
      <c r="BA2393" s="124" t="s">
        <v>200</v>
      </c>
      <c r="BB2393" s="0" t="s">
        <v>248</v>
      </c>
      <c r="BC2393" s="0" t="s">
        <v>14828</v>
      </c>
      <c r="BE2393" s="0" t="s">
        <v>14829</v>
      </c>
      <c r="BG2393" s="125" t="s">
        <v>200</v>
      </c>
      <c r="BH2393" s="0" t="s">
        <v>735</v>
      </c>
      <c r="BI2393" s="112" t="n">
        <v>45496465261</v>
      </c>
      <c r="BJ2393" s="126" t="s">
        <v>200</v>
      </c>
      <c r="BK2393" s="131" t="s">
        <v>215</v>
      </c>
      <c r="BL2393" s="112" t="n">
        <v>4</v>
      </c>
      <c r="BM2393" s="112" t="n">
        <v>4</v>
      </c>
      <c r="BN2393" s="112" t="n">
        <v>4</v>
      </c>
      <c r="BO2393" s="111" t="n">
        <v>20</v>
      </c>
      <c r="BP2393" s="125" t="s">
        <v>200</v>
      </c>
      <c r="BQ2393" s="127" t="s">
        <v>216</v>
      </c>
    </row>
    <row r="2394" customFormat="false" ht="13.8" hidden="false" customHeight="false" outlineLevel="0" collapsed="false">
      <c r="A2394" s="0" t="s">
        <v>14830</v>
      </c>
      <c r="B2394" s="0" t="s">
        <v>6851</v>
      </c>
      <c r="C2394" s="0" t="s">
        <v>390</v>
      </c>
      <c r="D2394" s="0" t="s">
        <v>193</v>
      </c>
      <c r="E2394" s="0" t="s">
        <v>194</v>
      </c>
      <c r="F2394" s="0" t="s">
        <v>195</v>
      </c>
      <c r="G2394" s="0" t="s">
        <v>391</v>
      </c>
      <c r="H2394" s="0" t="s">
        <v>197</v>
      </c>
      <c r="I2394" s="131"/>
      <c r="J2394" s="111" t="n">
        <v>1</v>
      </c>
      <c r="K2394" s="0" t="s">
        <v>8588</v>
      </c>
      <c r="L2394" s="0" t="s">
        <v>392</v>
      </c>
      <c r="M2394" s="0" t="s">
        <v>199</v>
      </c>
      <c r="O2394" s="0" t="s">
        <v>200</v>
      </c>
      <c r="Q2394" s="120" t="s">
        <v>200</v>
      </c>
      <c r="R2394" s="0" t="s">
        <v>16</v>
      </c>
      <c r="S2394" s="131" t="s">
        <v>201</v>
      </c>
      <c r="T2394" s="0" t="s">
        <v>198</v>
      </c>
      <c r="U2394" s="131" t="s">
        <v>202</v>
      </c>
      <c r="V2394" s="0" t="s">
        <v>1790</v>
      </c>
      <c r="W2394" s="110" t="s">
        <v>204</v>
      </c>
      <c r="X2394" s="130" t="n">
        <v>2011</v>
      </c>
      <c r="Y2394" s="130"/>
      <c r="Z2394" s="130" t="s">
        <v>198</v>
      </c>
      <c r="AA2394" s="122" t="s">
        <v>200</v>
      </c>
      <c r="AB2394" s="131" t="s">
        <v>4752</v>
      </c>
      <c r="AC2394" s="131" t="s">
        <v>5143</v>
      </c>
      <c r="AD2394" s="130" t="n">
        <v>2011</v>
      </c>
      <c r="AE2394" s="130" t="s">
        <v>198</v>
      </c>
      <c r="AF2394" s="130"/>
      <c r="AG2394" s="130"/>
      <c r="AH2394" s="130"/>
      <c r="AI2394" s="111" t="s">
        <v>294</v>
      </c>
      <c r="AJ2394" s="111" t="s">
        <v>1793</v>
      </c>
      <c r="AK2394" s="131" t="s">
        <v>4752</v>
      </c>
      <c r="AM2394" s="130" t="n">
        <v>2009</v>
      </c>
      <c r="AN2394" s="130" t="s">
        <v>297</v>
      </c>
      <c r="AO2394" s="131" t="s">
        <v>9045</v>
      </c>
      <c r="AP2394" s="0" t="s">
        <v>200</v>
      </c>
      <c r="AS2394" s="0" t="s">
        <v>200</v>
      </c>
      <c r="AV2394" s="0" t="s">
        <v>200</v>
      </c>
      <c r="AZ2394" s="131" t="s">
        <v>14831</v>
      </c>
      <c r="BA2394" s="124" t="s">
        <v>200</v>
      </c>
      <c r="BB2394" s="0" t="s">
        <v>248</v>
      </c>
      <c r="BC2394" s="0" t="s">
        <v>14832</v>
      </c>
      <c r="BD2394" s="0" t="s">
        <v>14833</v>
      </c>
      <c r="BE2394" s="0" t="s">
        <v>14785</v>
      </c>
      <c r="BG2394" s="125" t="s">
        <v>200</v>
      </c>
      <c r="BH2394" s="0" t="s">
        <v>735</v>
      </c>
      <c r="BI2394" s="112" t="n">
        <v>8716051046233</v>
      </c>
      <c r="BJ2394" s="126" t="s">
        <v>200</v>
      </c>
      <c r="BK2394" s="131" t="s">
        <v>215</v>
      </c>
      <c r="BL2394" s="112" t="n">
        <v>4</v>
      </c>
      <c r="BM2394" s="112" t="n">
        <v>4</v>
      </c>
      <c r="BN2394" s="112" t="n">
        <v>4</v>
      </c>
      <c r="BO2394" s="111" t="n">
        <v>20</v>
      </c>
      <c r="BP2394" s="125" t="s">
        <v>200</v>
      </c>
      <c r="BQ2394" s="127" t="s">
        <v>216</v>
      </c>
    </row>
    <row r="2395" customFormat="false" ht="13.8" hidden="false" customHeight="false" outlineLevel="0" collapsed="false">
      <c r="A2395" s="0" t="s">
        <v>14834</v>
      </c>
      <c r="B2395" s="0" t="s">
        <v>6851</v>
      </c>
      <c r="C2395" s="0" t="s">
        <v>218</v>
      </c>
      <c r="D2395" s="0" t="s">
        <v>1333</v>
      </c>
      <c r="E2395" s="0" t="s">
        <v>194</v>
      </c>
      <c r="F2395" s="0" t="s">
        <v>195</v>
      </c>
      <c r="G2395" s="0" t="s">
        <v>196</v>
      </c>
      <c r="H2395" s="0" t="s">
        <v>838</v>
      </c>
      <c r="I2395" s="0" t="s">
        <v>594</v>
      </c>
      <c r="J2395" s="130" t="n">
        <v>1</v>
      </c>
      <c r="K2395" s="131" t="s">
        <v>198</v>
      </c>
      <c r="L2395" s="0" t="s">
        <v>198</v>
      </c>
      <c r="M2395" s="0" t="s">
        <v>199</v>
      </c>
      <c r="Q2395" s="120" t="s">
        <v>200</v>
      </c>
      <c r="R2395" s="0" t="s">
        <v>16</v>
      </c>
      <c r="S2395" s="131" t="s">
        <v>1834</v>
      </c>
      <c r="T2395" s="131" t="s">
        <v>14835</v>
      </c>
      <c r="U2395" s="131" t="s">
        <v>202</v>
      </c>
      <c r="V2395" s="0" t="s">
        <v>1790</v>
      </c>
      <c r="W2395" s="110" t="s">
        <v>204</v>
      </c>
      <c r="X2395" s="130" t="n">
        <v>2012</v>
      </c>
      <c r="Y2395" s="130"/>
      <c r="Z2395" s="130" t="s">
        <v>198</v>
      </c>
      <c r="AA2395" s="122" t="s">
        <v>200</v>
      </c>
      <c r="AB2395" s="131" t="s">
        <v>14836</v>
      </c>
      <c r="AC2395" s="131" t="s">
        <v>9448</v>
      </c>
      <c r="AD2395" s="130" t="n">
        <v>2012</v>
      </c>
      <c r="AE2395" s="130" t="s">
        <v>222</v>
      </c>
      <c r="AF2395" s="130"/>
      <c r="AG2395" s="130"/>
      <c r="AH2395" s="130"/>
      <c r="AI2395" s="111" t="s">
        <v>207</v>
      </c>
      <c r="AK2395" s="111" t="str">
        <f aca="false">(AB2395)</f>
        <v>Genius sonority</v>
      </c>
      <c r="AM2395" s="111" t="n">
        <f aca="false">AD2395</f>
        <v>2012</v>
      </c>
      <c r="AN2395" s="130" t="s">
        <v>208</v>
      </c>
      <c r="AO2395" s="131" t="s">
        <v>14837</v>
      </c>
      <c r="AP2395" s="0" t="s">
        <v>200</v>
      </c>
      <c r="AR2395" s="0" t="s">
        <v>12593</v>
      </c>
      <c r="AS2395" s="0" t="s">
        <v>12369</v>
      </c>
      <c r="AT2395" s="0" t="s">
        <v>12581</v>
      </c>
      <c r="AU2395" s="0" t="s">
        <v>200</v>
      </c>
      <c r="AZ2395" s="131" t="s">
        <v>14838</v>
      </c>
      <c r="BA2395" s="124" t="s">
        <v>200</v>
      </c>
      <c r="BB2395" s="0" t="s">
        <v>248</v>
      </c>
      <c r="BC2395" s="0" t="s">
        <v>13594</v>
      </c>
      <c r="BD2395" s="0" t="s">
        <v>14839</v>
      </c>
      <c r="BE2395" s="0" t="s">
        <v>14840</v>
      </c>
      <c r="BG2395" s="125"/>
      <c r="BH2395" s="0" t="s">
        <v>4172</v>
      </c>
      <c r="BI2395" s="112" t="n">
        <v>45496471828</v>
      </c>
      <c r="BJ2395" s="126"/>
      <c r="BK2395" s="131" t="s">
        <v>215</v>
      </c>
      <c r="BL2395" s="112" t="n">
        <v>4</v>
      </c>
      <c r="BM2395" s="112" t="n">
        <v>4</v>
      </c>
      <c r="BN2395" s="112" t="n">
        <v>4</v>
      </c>
      <c r="BO2395" s="111" t="n">
        <v>20</v>
      </c>
      <c r="BP2395" s="125"/>
      <c r="BQ2395" s="127" t="s">
        <v>216</v>
      </c>
    </row>
    <row r="2396" customFormat="false" ht="13.8" hidden="false" customHeight="false" outlineLevel="0" collapsed="false">
      <c r="A2396" s="0" t="s">
        <v>14841</v>
      </c>
      <c r="B2396" s="0" t="s">
        <v>6851</v>
      </c>
      <c r="C2396" s="0" t="s">
        <v>928</v>
      </c>
      <c r="D2396" s="131" t="s">
        <v>1460</v>
      </c>
      <c r="E2396" s="0" t="s">
        <v>194</v>
      </c>
      <c r="F2396" s="0" t="s">
        <v>195</v>
      </c>
      <c r="G2396" s="0" t="s">
        <v>330</v>
      </c>
      <c r="H2396" s="0" t="s">
        <v>197</v>
      </c>
      <c r="I2396" s="131"/>
      <c r="J2396" s="111" t="n">
        <v>1</v>
      </c>
      <c r="K2396" s="0" t="s">
        <v>14842</v>
      </c>
      <c r="L2396" s="0" t="s">
        <v>12579</v>
      </c>
      <c r="M2396" s="0" t="s">
        <v>274</v>
      </c>
      <c r="O2396" s="0" t="s">
        <v>200</v>
      </c>
      <c r="Q2396" s="120" t="s">
        <v>200</v>
      </c>
      <c r="R2396" s="0" t="s">
        <v>16</v>
      </c>
      <c r="S2396" s="131" t="s">
        <v>201</v>
      </c>
      <c r="T2396" s="0" t="s">
        <v>198</v>
      </c>
      <c r="U2396" s="131" t="s">
        <v>202</v>
      </c>
      <c r="V2396" s="0" t="s">
        <v>1790</v>
      </c>
      <c r="W2396" s="110" t="s">
        <v>204</v>
      </c>
      <c r="X2396" s="130" t="n">
        <v>2011</v>
      </c>
      <c r="Y2396" s="130" t="s">
        <v>498</v>
      </c>
      <c r="Z2396" s="130" t="s">
        <v>198</v>
      </c>
      <c r="AA2396" s="122" t="s">
        <v>200</v>
      </c>
      <c r="AB2396" s="131" t="s">
        <v>9813</v>
      </c>
      <c r="AC2396" s="131" t="s">
        <v>9448</v>
      </c>
      <c r="AD2396" s="130" t="n">
        <v>2011</v>
      </c>
      <c r="AE2396" s="130" t="s">
        <v>222</v>
      </c>
      <c r="AF2396" s="130"/>
      <c r="AG2396" s="111" t="s">
        <v>241</v>
      </c>
      <c r="AH2396" s="111" t="s">
        <v>5034</v>
      </c>
      <c r="AI2396" s="130" t="s">
        <v>207</v>
      </c>
      <c r="AJ2396" s="130"/>
      <c r="AK2396" s="111" t="str">
        <f aca="false">(AB2396)</f>
        <v>Game freak</v>
      </c>
      <c r="AM2396" s="111" t="n">
        <v>2010</v>
      </c>
      <c r="AN2396" s="130" t="s">
        <v>208</v>
      </c>
      <c r="AO2396" s="131"/>
      <c r="AR2396" s="0" t="s">
        <v>12593</v>
      </c>
      <c r="AS2396" s="0" t="s">
        <v>12369</v>
      </c>
      <c r="AT2396" s="0" t="s">
        <v>12581</v>
      </c>
      <c r="AU2396" s="0" t="s">
        <v>14843</v>
      </c>
      <c r="AV2396" s="0" t="s">
        <v>9852</v>
      </c>
      <c r="AW2396" s="0" t="s">
        <v>9853</v>
      </c>
      <c r="AZ2396" s="131" t="s">
        <v>14844</v>
      </c>
      <c r="BA2396" s="124" t="s">
        <v>200</v>
      </c>
      <c r="BB2396" s="0" t="s">
        <v>248</v>
      </c>
      <c r="BC2396" s="0" t="s">
        <v>14845</v>
      </c>
      <c r="BD2396" s="0" t="s">
        <v>200</v>
      </c>
      <c r="BE2396" s="0" t="s">
        <v>14846</v>
      </c>
      <c r="BG2396" s="125" t="s">
        <v>200</v>
      </c>
      <c r="BH2396" s="0" t="s">
        <v>253</v>
      </c>
      <c r="BI2396" s="112" t="n">
        <v>45496471071</v>
      </c>
      <c r="BJ2396" s="126" t="s">
        <v>200</v>
      </c>
      <c r="BK2396" s="131" t="s">
        <v>215</v>
      </c>
      <c r="BL2396" s="112" t="n">
        <v>4</v>
      </c>
      <c r="BM2396" s="112" t="n">
        <v>4</v>
      </c>
      <c r="BN2396" s="112" t="n">
        <v>4</v>
      </c>
      <c r="BO2396" s="111" t="n">
        <v>20</v>
      </c>
      <c r="BP2396" s="125" t="s">
        <v>200</v>
      </c>
      <c r="BQ2396" s="127"/>
    </row>
    <row r="2397" customFormat="false" ht="13.8" hidden="false" customHeight="false" outlineLevel="0" collapsed="false">
      <c r="A2397" s="0" t="s">
        <v>14847</v>
      </c>
      <c r="B2397" s="0" t="s">
        <v>6851</v>
      </c>
      <c r="C2397" s="0" t="s">
        <v>928</v>
      </c>
      <c r="D2397" s="131" t="s">
        <v>1460</v>
      </c>
      <c r="E2397" s="0" t="s">
        <v>194</v>
      </c>
      <c r="F2397" s="0" t="s">
        <v>195</v>
      </c>
      <c r="G2397" s="0" t="s">
        <v>330</v>
      </c>
      <c r="H2397" s="0" t="s">
        <v>197</v>
      </c>
      <c r="I2397" s="131"/>
      <c r="J2397" s="111" t="n">
        <v>1</v>
      </c>
      <c r="K2397" s="0" t="s">
        <v>8679</v>
      </c>
      <c r="L2397" s="0" t="s">
        <v>12579</v>
      </c>
      <c r="M2397" s="0" t="s">
        <v>274</v>
      </c>
      <c r="O2397" s="0" t="s">
        <v>200</v>
      </c>
      <c r="Q2397" s="120" t="s">
        <v>200</v>
      </c>
      <c r="R2397" s="0" t="s">
        <v>16</v>
      </c>
      <c r="S2397" s="131" t="s">
        <v>201</v>
      </c>
      <c r="T2397" s="0" t="s">
        <v>198</v>
      </c>
      <c r="U2397" s="131" t="s">
        <v>202</v>
      </c>
      <c r="V2397" s="0" t="s">
        <v>1790</v>
      </c>
      <c r="W2397" s="110" t="s">
        <v>204</v>
      </c>
      <c r="X2397" s="130" t="n">
        <v>2007</v>
      </c>
      <c r="Y2397" s="130"/>
      <c r="Z2397" s="130" t="s">
        <v>198</v>
      </c>
      <c r="AA2397" s="122" t="s">
        <v>200</v>
      </c>
      <c r="AB2397" s="131" t="s">
        <v>9813</v>
      </c>
      <c r="AC2397" s="131" t="s">
        <v>9448</v>
      </c>
      <c r="AD2397" s="130" t="n">
        <v>2007</v>
      </c>
      <c r="AE2397" s="130" t="s">
        <v>222</v>
      </c>
      <c r="AF2397" s="130"/>
      <c r="AG2397" s="111" t="s">
        <v>241</v>
      </c>
      <c r="AH2397" s="111" t="s">
        <v>13564</v>
      </c>
      <c r="AI2397" s="130" t="s">
        <v>207</v>
      </c>
      <c r="AJ2397" s="130"/>
      <c r="AK2397" s="111" t="str">
        <f aca="false">(AB2397)</f>
        <v>Game freak</v>
      </c>
      <c r="AM2397" s="111" t="n">
        <f aca="false">AD2397</f>
        <v>2007</v>
      </c>
      <c r="AN2397" s="130" t="s">
        <v>208</v>
      </c>
      <c r="AO2397" s="131"/>
      <c r="AR2397" s="0" t="s">
        <v>12593</v>
      </c>
      <c r="AS2397" s="0" t="s">
        <v>12369</v>
      </c>
      <c r="AT2397" s="0" t="s">
        <v>12581</v>
      </c>
      <c r="AU2397" s="0" t="s">
        <v>12582</v>
      </c>
      <c r="AV2397" s="0" t="s">
        <v>9852</v>
      </c>
      <c r="AW2397" s="0" t="s">
        <v>9853</v>
      </c>
      <c r="AZ2397" s="131" t="s">
        <v>14848</v>
      </c>
      <c r="BA2397" s="124" t="s">
        <v>200</v>
      </c>
      <c r="BB2397" s="0" t="s">
        <v>248</v>
      </c>
      <c r="BC2397" s="0" t="s">
        <v>14849</v>
      </c>
      <c r="BD2397" s="0" t="s">
        <v>200</v>
      </c>
      <c r="BE2397" s="0" t="s">
        <v>14850</v>
      </c>
      <c r="BF2397" s="0" t="s">
        <v>14851</v>
      </c>
      <c r="BG2397" s="125" t="s">
        <v>200</v>
      </c>
      <c r="BH2397" s="0" t="s">
        <v>253</v>
      </c>
      <c r="BI2397" s="112" t="n">
        <v>45496464851</v>
      </c>
      <c r="BJ2397" s="126" t="s">
        <v>200</v>
      </c>
      <c r="BK2397" s="131" t="s">
        <v>215</v>
      </c>
      <c r="BL2397" s="112" t="n">
        <v>4</v>
      </c>
      <c r="BM2397" s="112" t="n">
        <v>4</v>
      </c>
      <c r="BN2397" s="112" t="n">
        <v>4</v>
      </c>
      <c r="BO2397" s="111" t="n">
        <v>20</v>
      </c>
      <c r="BP2397" s="125" t="s">
        <v>200</v>
      </c>
      <c r="BQ2397" s="127" t="s">
        <v>216</v>
      </c>
    </row>
    <row r="2398" customFormat="false" ht="13.8" hidden="false" customHeight="false" outlineLevel="0" collapsed="false">
      <c r="A2398" s="0" t="s">
        <v>14852</v>
      </c>
      <c r="B2398" s="0" t="s">
        <v>6851</v>
      </c>
      <c r="C2398" s="0" t="s">
        <v>928</v>
      </c>
      <c r="D2398" s="131" t="s">
        <v>1460</v>
      </c>
      <c r="E2398" s="0" t="s">
        <v>194</v>
      </c>
      <c r="F2398" s="0" t="s">
        <v>195</v>
      </c>
      <c r="G2398" s="0" t="s">
        <v>330</v>
      </c>
      <c r="H2398" s="0" t="s">
        <v>197</v>
      </c>
      <c r="I2398" s="131"/>
      <c r="J2398" s="111" t="n">
        <v>1</v>
      </c>
      <c r="K2398" s="131" t="s">
        <v>14842</v>
      </c>
      <c r="L2398" s="0" t="s">
        <v>12579</v>
      </c>
      <c r="M2398" s="0" t="s">
        <v>274</v>
      </c>
      <c r="O2398" s="0" t="s">
        <v>200</v>
      </c>
      <c r="Q2398" s="120" t="s">
        <v>200</v>
      </c>
      <c r="R2398" s="0" t="s">
        <v>16</v>
      </c>
      <c r="S2398" s="131" t="s">
        <v>201</v>
      </c>
      <c r="T2398" s="0" t="s">
        <v>198</v>
      </c>
      <c r="U2398" s="131" t="s">
        <v>202</v>
      </c>
      <c r="V2398" s="0" t="s">
        <v>1790</v>
      </c>
      <c r="W2398" s="110" t="s">
        <v>204</v>
      </c>
      <c r="X2398" s="130" t="n">
        <v>2010</v>
      </c>
      <c r="Y2398" s="130"/>
      <c r="Z2398" s="130" t="s">
        <v>198</v>
      </c>
      <c r="AA2398" s="122" t="s">
        <v>200</v>
      </c>
      <c r="AB2398" s="131" t="s">
        <v>9813</v>
      </c>
      <c r="AC2398" s="131" t="s">
        <v>9448</v>
      </c>
      <c r="AD2398" s="130" t="n">
        <v>2010</v>
      </c>
      <c r="AE2398" s="130" t="s">
        <v>222</v>
      </c>
      <c r="AF2398" s="130"/>
      <c r="AG2398" s="111" t="s">
        <v>241</v>
      </c>
      <c r="AH2398" s="130" t="s">
        <v>3364</v>
      </c>
      <c r="AI2398" s="130" t="s">
        <v>1313</v>
      </c>
      <c r="AJ2398" s="111" t="s">
        <v>11086</v>
      </c>
      <c r="AK2398" s="111" t="s">
        <v>9813</v>
      </c>
      <c r="AM2398" s="111" t="n">
        <v>1999</v>
      </c>
      <c r="AN2398" s="111" t="s">
        <v>208</v>
      </c>
      <c r="AO2398" s="131"/>
      <c r="AR2398" s="0" t="s">
        <v>12593</v>
      </c>
      <c r="AS2398" s="0" t="s">
        <v>12369</v>
      </c>
      <c r="AT2398" s="0" t="s">
        <v>12581</v>
      </c>
      <c r="AU2398" s="0" t="s">
        <v>14853</v>
      </c>
      <c r="AV2398" s="0" t="s">
        <v>9852</v>
      </c>
      <c r="AW2398" s="0" t="s">
        <v>9853</v>
      </c>
      <c r="AZ2398" s="131" t="s">
        <v>14854</v>
      </c>
      <c r="BA2398" s="124" t="s">
        <v>200</v>
      </c>
      <c r="BB2398" s="0" t="s">
        <v>248</v>
      </c>
      <c r="BC2398" s="0" t="s">
        <v>14855</v>
      </c>
      <c r="BD2398" s="0" t="s">
        <v>200</v>
      </c>
      <c r="BE2398" s="0" t="s">
        <v>14856</v>
      </c>
      <c r="BG2398" s="125" t="s">
        <v>200</v>
      </c>
      <c r="BH2398" s="0" t="s">
        <v>253</v>
      </c>
      <c r="BI2398" s="112" t="s">
        <v>14857</v>
      </c>
      <c r="BJ2398" s="126" t="s">
        <v>200</v>
      </c>
      <c r="BK2398" s="131" t="s">
        <v>215</v>
      </c>
      <c r="BL2398" s="112" t="n">
        <v>4</v>
      </c>
      <c r="BM2398" s="112" t="n">
        <v>4</v>
      </c>
      <c r="BN2398" s="112" t="n">
        <v>4</v>
      </c>
      <c r="BO2398" s="111" t="n">
        <v>20</v>
      </c>
      <c r="BP2398" s="125" t="s">
        <v>200</v>
      </c>
      <c r="BQ2398" s="127" t="s">
        <v>216</v>
      </c>
    </row>
    <row r="2399" customFormat="false" ht="13.8" hidden="false" customHeight="false" outlineLevel="0" collapsed="false">
      <c r="A2399" s="0" t="s">
        <v>14858</v>
      </c>
      <c r="B2399" s="0" t="s">
        <v>6851</v>
      </c>
      <c r="C2399" s="131" t="s">
        <v>380</v>
      </c>
      <c r="D2399" s="131" t="s">
        <v>193</v>
      </c>
      <c r="E2399" s="0" t="s">
        <v>194</v>
      </c>
      <c r="F2399" s="0" t="s">
        <v>195</v>
      </c>
      <c r="G2399" s="0" t="s">
        <v>391</v>
      </c>
      <c r="H2399" s="0" t="s">
        <v>197</v>
      </c>
      <c r="I2399" s="131"/>
      <c r="J2399" s="111" t="n">
        <v>1</v>
      </c>
      <c r="K2399" s="0" t="s">
        <v>8588</v>
      </c>
      <c r="L2399" s="0" t="s">
        <v>392</v>
      </c>
      <c r="M2399" s="0" t="s">
        <v>199</v>
      </c>
      <c r="O2399" s="0" t="s">
        <v>200</v>
      </c>
      <c r="Q2399" s="120" t="s">
        <v>200</v>
      </c>
      <c r="R2399" s="0" t="s">
        <v>16</v>
      </c>
      <c r="S2399" s="131" t="s">
        <v>201</v>
      </c>
      <c r="T2399" s="0" t="s">
        <v>198</v>
      </c>
      <c r="U2399" s="131" t="s">
        <v>202</v>
      </c>
      <c r="V2399" s="0" t="s">
        <v>1790</v>
      </c>
      <c r="W2399" s="110" t="s">
        <v>204</v>
      </c>
      <c r="X2399" s="130" t="n">
        <v>2005</v>
      </c>
      <c r="Y2399" s="130"/>
      <c r="Z2399" s="130" t="s">
        <v>198</v>
      </c>
      <c r="AA2399" s="122" t="s">
        <v>200</v>
      </c>
      <c r="AB2399" s="131" t="s">
        <v>10013</v>
      </c>
      <c r="AC2399" s="131" t="s">
        <v>9448</v>
      </c>
      <c r="AD2399" s="130" t="n">
        <v>2005</v>
      </c>
      <c r="AE2399" s="130" t="s">
        <v>9436</v>
      </c>
      <c r="AF2399" s="130"/>
      <c r="AG2399" s="130"/>
      <c r="AH2399" s="130"/>
      <c r="AI2399" s="130" t="s">
        <v>207</v>
      </c>
      <c r="AJ2399" s="130"/>
      <c r="AK2399" s="111" t="str">
        <f aca="false">(AB2399)</f>
        <v>Mitchell</v>
      </c>
      <c r="AM2399" s="111" t="n">
        <f aca="false">AD2399</f>
        <v>2005</v>
      </c>
      <c r="AN2399" s="130" t="s">
        <v>208</v>
      </c>
      <c r="AO2399" s="131" t="s">
        <v>9045</v>
      </c>
      <c r="AP2399" s="0" t="s">
        <v>200</v>
      </c>
      <c r="AS2399" s="0" t="s">
        <v>200</v>
      </c>
      <c r="AV2399" s="0" t="s">
        <v>200</v>
      </c>
      <c r="AZ2399" s="131" t="s">
        <v>14859</v>
      </c>
      <c r="BA2399" s="124" t="s">
        <v>200</v>
      </c>
      <c r="BB2399" s="0" t="s">
        <v>248</v>
      </c>
      <c r="BC2399" s="0" t="s">
        <v>14860</v>
      </c>
      <c r="BE2399" s="0" t="s">
        <v>14861</v>
      </c>
      <c r="BG2399" s="125" t="s">
        <v>200</v>
      </c>
      <c r="BH2399" s="0" t="s">
        <v>735</v>
      </c>
      <c r="BI2399" s="112" t="n">
        <v>45496735234</v>
      </c>
      <c r="BJ2399" s="126" t="s">
        <v>200</v>
      </c>
      <c r="BK2399" s="131" t="s">
        <v>215</v>
      </c>
      <c r="BL2399" s="112" t="n">
        <v>4</v>
      </c>
      <c r="BM2399" s="112" t="n">
        <v>4</v>
      </c>
      <c r="BN2399" s="112" t="n">
        <v>4</v>
      </c>
      <c r="BO2399" s="111" t="n">
        <v>20</v>
      </c>
      <c r="BP2399" s="125" t="s">
        <v>200</v>
      </c>
      <c r="BQ2399" s="127" t="s">
        <v>216</v>
      </c>
    </row>
    <row r="2400" customFormat="false" ht="13.8" hidden="false" customHeight="false" outlineLevel="0" collapsed="false">
      <c r="A2400" s="0" t="s">
        <v>14862</v>
      </c>
      <c r="B2400" s="0" t="s">
        <v>6851</v>
      </c>
      <c r="C2400" s="131" t="s">
        <v>858</v>
      </c>
      <c r="D2400" s="131" t="s">
        <v>312</v>
      </c>
      <c r="E2400" s="0" t="s">
        <v>194</v>
      </c>
      <c r="F2400" s="0" t="s">
        <v>195</v>
      </c>
      <c r="G2400" s="0" t="s">
        <v>196</v>
      </c>
      <c r="H2400" s="0" t="s">
        <v>219</v>
      </c>
      <c r="I2400" s="131"/>
      <c r="J2400" s="111" t="n">
        <v>1</v>
      </c>
      <c r="K2400" s="0" t="s">
        <v>2825</v>
      </c>
      <c r="L2400" s="0" t="s">
        <v>456</v>
      </c>
      <c r="M2400" s="0" t="s">
        <v>220</v>
      </c>
      <c r="O2400" s="0" t="s">
        <v>200</v>
      </c>
      <c r="Q2400" s="120" t="s">
        <v>200</v>
      </c>
      <c r="R2400" s="0" t="s">
        <v>16</v>
      </c>
      <c r="S2400" s="131" t="s">
        <v>201</v>
      </c>
      <c r="T2400" s="0" t="s">
        <v>198</v>
      </c>
      <c r="U2400" s="131" t="s">
        <v>202</v>
      </c>
      <c r="V2400" s="0" t="s">
        <v>1790</v>
      </c>
      <c r="W2400" s="110" t="s">
        <v>204</v>
      </c>
      <c r="X2400" s="130" t="n">
        <v>2009</v>
      </c>
      <c r="Y2400" s="130"/>
      <c r="Z2400" s="130" t="s">
        <v>221</v>
      </c>
      <c r="AA2400" s="122" t="s">
        <v>200</v>
      </c>
      <c r="AB2400" s="131" t="s">
        <v>14863</v>
      </c>
      <c r="AC2400" s="131" t="s">
        <v>4491</v>
      </c>
      <c r="AD2400" s="130" t="n">
        <v>2009</v>
      </c>
      <c r="AE2400" s="130" t="s">
        <v>222</v>
      </c>
      <c r="AF2400" s="130"/>
      <c r="AG2400" s="130"/>
      <c r="AH2400" s="130"/>
      <c r="AI2400" s="130" t="s">
        <v>1313</v>
      </c>
      <c r="AJ2400" s="111" t="s">
        <v>1163</v>
      </c>
      <c r="AK2400" s="111" t="s">
        <v>1149</v>
      </c>
      <c r="AM2400" s="111" t="n">
        <v>1989</v>
      </c>
      <c r="AN2400" s="111" t="s">
        <v>208</v>
      </c>
      <c r="AO2400" s="131" t="s">
        <v>9045</v>
      </c>
      <c r="AS2400" s="132" t="s">
        <v>908</v>
      </c>
      <c r="AV2400" s="0" t="s">
        <v>1151</v>
      </c>
      <c r="AZ2400" s="131" t="s">
        <v>14864</v>
      </c>
      <c r="BA2400" s="124" t="s">
        <v>200</v>
      </c>
      <c r="BB2400" s="0" t="s">
        <v>210</v>
      </c>
      <c r="BC2400" s="0" t="s">
        <v>14865</v>
      </c>
      <c r="BE2400" s="0" t="s">
        <v>14866</v>
      </c>
      <c r="BG2400" s="125" t="s">
        <v>200</v>
      </c>
      <c r="BH2400" s="0" t="s">
        <v>735</v>
      </c>
      <c r="BI2400" s="112" t="n">
        <v>5060102951872</v>
      </c>
      <c r="BJ2400" s="126" t="s">
        <v>200</v>
      </c>
      <c r="BK2400" s="131" t="s">
        <v>215</v>
      </c>
      <c r="BL2400" s="112" t="n">
        <v>4</v>
      </c>
      <c r="BM2400" s="112" t="n">
        <v>4</v>
      </c>
      <c r="BN2400" s="112" t="n">
        <v>4</v>
      </c>
      <c r="BO2400" s="111" t="n">
        <v>20</v>
      </c>
      <c r="BP2400" s="125" t="s">
        <v>200</v>
      </c>
      <c r="BQ2400" s="127" t="s">
        <v>216</v>
      </c>
    </row>
    <row r="2401" customFormat="false" ht="13.8" hidden="false" customHeight="false" outlineLevel="0" collapsed="false">
      <c r="A2401" s="0" t="s">
        <v>14867</v>
      </c>
      <c r="B2401" s="0" t="s">
        <v>6851</v>
      </c>
      <c r="C2401" s="0" t="s">
        <v>234</v>
      </c>
      <c r="D2401" s="0" t="s">
        <v>1333</v>
      </c>
      <c r="E2401" s="0" t="s">
        <v>194</v>
      </c>
      <c r="F2401" s="0" t="s">
        <v>195</v>
      </c>
      <c r="G2401" s="0" t="s">
        <v>196</v>
      </c>
      <c r="H2401" s="0" t="s">
        <v>197</v>
      </c>
      <c r="I2401" s="131"/>
      <c r="J2401" s="130" t="n">
        <v>1</v>
      </c>
      <c r="K2401" s="131" t="s">
        <v>198</v>
      </c>
      <c r="L2401" s="0" t="s">
        <v>198</v>
      </c>
      <c r="M2401" s="0" t="s">
        <v>199</v>
      </c>
      <c r="O2401" s="0" t="s">
        <v>200</v>
      </c>
      <c r="Q2401" s="120" t="s">
        <v>200</v>
      </c>
      <c r="R2401" s="0" t="s">
        <v>16</v>
      </c>
      <c r="S2401" s="131" t="s">
        <v>201</v>
      </c>
      <c r="T2401" s="0" t="s">
        <v>198</v>
      </c>
      <c r="U2401" s="131" t="s">
        <v>202</v>
      </c>
      <c r="V2401" s="0" t="s">
        <v>1790</v>
      </c>
      <c r="W2401" s="110" t="s">
        <v>204</v>
      </c>
      <c r="X2401" s="130" t="n">
        <v>2010</v>
      </c>
      <c r="Y2401" s="130" t="s">
        <v>498</v>
      </c>
      <c r="Z2401" s="130" t="s">
        <v>757</v>
      </c>
      <c r="AA2401" s="122" t="s">
        <v>200</v>
      </c>
      <c r="AB2401" s="131" t="s">
        <v>4775</v>
      </c>
      <c r="AC2401" s="131" t="s">
        <v>1696</v>
      </c>
      <c r="AD2401" s="130" t="n">
        <v>2010</v>
      </c>
      <c r="AE2401" s="130" t="s">
        <v>222</v>
      </c>
      <c r="AF2401" s="130"/>
      <c r="AG2401" s="130"/>
      <c r="AH2401" s="130"/>
      <c r="AI2401" s="130" t="s">
        <v>207</v>
      </c>
      <c r="AJ2401" s="130"/>
      <c r="AK2401" s="111" t="str">
        <f aca="false">(AB2401)</f>
        <v>Ubisoft Montreal</v>
      </c>
      <c r="AM2401" s="111" t="n">
        <f aca="false">AD2401</f>
        <v>2010</v>
      </c>
      <c r="AN2401" s="130" t="s">
        <v>1887</v>
      </c>
      <c r="AO2401" s="131"/>
      <c r="AS2401" s="0" t="s">
        <v>947</v>
      </c>
      <c r="AT2401" s="0" t="s">
        <v>2316</v>
      </c>
      <c r="AU2401" s="0" t="s">
        <v>483</v>
      </c>
      <c r="AV2401" s="0" t="s">
        <v>200</v>
      </c>
      <c r="AZ2401" s="131" t="s">
        <v>14868</v>
      </c>
      <c r="BA2401" s="124" t="s">
        <v>200</v>
      </c>
      <c r="BB2401" s="0" t="s">
        <v>210</v>
      </c>
      <c r="BC2401" s="0" t="s">
        <v>14777</v>
      </c>
      <c r="BE2401" s="0" t="s">
        <v>14869</v>
      </c>
      <c r="BF2401" s="0" t="s">
        <v>200</v>
      </c>
      <c r="BG2401" s="125" t="s">
        <v>200</v>
      </c>
      <c r="BH2401" s="0" t="s">
        <v>735</v>
      </c>
      <c r="BI2401" s="112" t="n">
        <v>3307212805551</v>
      </c>
      <c r="BJ2401" s="126" t="s">
        <v>200</v>
      </c>
      <c r="BK2401" s="131" t="s">
        <v>215</v>
      </c>
      <c r="BL2401" s="112" t="n">
        <v>4</v>
      </c>
      <c r="BM2401" s="112" t="n">
        <v>4</v>
      </c>
      <c r="BN2401" s="112" t="n">
        <v>4</v>
      </c>
      <c r="BO2401" s="111" t="n">
        <v>20</v>
      </c>
      <c r="BP2401" s="125" t="s">
        <v>200</v>
      </c>
      <c r="BQ2401" s="127" t="s">
        <v>216</v>
      </c>
    </row>
    <row r="2402" customFormat="false" ht="13.8" hidden="false" customHeight="false" outlineLevel="0" collapsed="false">
      <c r="A2402" s="0" t="s">
        <v>14870</v>
      </c>
      <c r="B2402" s="0" t="s">
        <v>6851</v>
      </c>
      <c r="C2402" s="131" t="s">
        <v>1386</v>
      </c>
      <c r="D2402" s="131" t="s">
        <v>193</v>
      </c>
      <c r="E2402" s="0" t="s">
        <v>194</v>
      </c>
      <c r="F2402" s="0" t="s">
        <v>195</v>
      </c>
      <c r="G2402" s="0" t="s">
        <v>330</v>
      </c>
      <c r="H2402" s="0" t="s">
        <v>400</v>
      </c>
      <c r="I2402" s="0" t="s">
        <v>14871</v>
      </c>
      <c r="J2402" s="130" t="n">
        <v>1</v>
      </c>
      <c r="K2402" s="131" t="s">
        <v>198</v>
      </c>
      <c r="L2402" s="0" t="s">
        <v>198</v>
      </c>
      <c r="M2402" s="0" t="s">
        <v>235</v>
      </c>
      <c r="N2402" s="0" t="s">
        <v>14872</v>
      </c>
      <c r="O2402" s="0" t="s">
        <v>237</v>
      </c>
      <c r="P2402" s="0" t="s">
        <v>14873</v>
      </c>
      <c r="Q2402" s="120" t="s">
        <v>200</v>
      </c>
      <c r="R2402" s="0" t="s">
        <v>16</v>
      </c>
      <c r="S2402" s="131" t="s">
        <v>201</v>
      </c>
      <c r="T2402" s="0" t="s">
        <v>198</v>
      </c>
      <c r="U2402" s="131" t="s">
        <v>202</v>
      </c>
      <c r="V2402" s="0" t="s">
        <v>1790</v>
      </c>
      <c r="W2402" s="110" t="s">
        <v>204</v>
      </c>
      <c r="X2402" s="130" t="n">
        <v>2008</v>
      </c>
      <c r="Y2402" s="130" t="s">
        <v>1624</v>
      </c>
      <c r="Z2402" s="130" t="s">
        <v>757</v>
      </c>
      <c r="AA2402" s="122" t="s">
        <v>200</v>
      </c>
      <c r="AB2402" s="131" t="s">
        <v>3186</v>
      </c>
      <c r="AC2402" s="131" t="s">
        <v>9448</v>
      </c>
      <c r="AD2402" s="130" t="n">
        <v>2008</v>
      </c>
      <c r="AE2402" s="130" t="s">
        <v>222</v>
      </c>
      <c r="AF2402" s="130"/>
      <c r="AG2402" s="111" t="s">
        <v>241</v>
      </c>
      <c r="AH2402" s="111" t="s">
        <v>2737</v>
      </c>
      <c r="AI2402" s="130" t="s">
        <v>207</v>
      </c>
      <c r="AJ2402" s="130"/>
      <c r="AK2402" s="111" t="str">
        <f aca="false">(AB2402)</f>
        <v>Level-5</v>
      </c>
      <c r="AL2402" s="0" t="s">
        <v>200</v>
      </c>
      <c r="AM2402" s="111" t="n">
        <f aca="false">AD2402</f>
        <v>2008</v>
      </c>
      <c r="AN2402" s="130" t="s">
        <v>208</v>
      </c>
      <c r="AO2402" s="131" t="s">
        <v>9045</v>
      </c>
      <c r="AQ2402" s="0" t="s">
        <v>200</v>
      </c>
      <c r="AR2402" s="0" t="s">
        <v>200</v>
      </c>
      <c r="AS2402" s="0" t="s">
        <v>14874</v>
      </c>
      <c r="AT2402" s="0" t="s">
        <v>14875</v>
      </c>
      <c r="AU2402" s="0" t="s">
        <v>5533</v>
      </c>
      <c r="AV2402" s="0" t="s">
        <v>200</v>
      </c>
      <c r="AZ2402" s="131" t="s">
        <v>14876</v>
      </c>
      <c r="BA2402" s="124" t="s">
        <v>200</v>
      </c>
      <c r="BB2402" s="0" t="s">
        <v>462</v>
      </c>
      <c r="BC2402" s="0" t="s">
        <v>14877</v>
      </c>
      <c r="BD2402" s="0" t="s">
        <v>14878</v>
      </c>
      <c r="BE2402" s="0" t="s">
        <v>14879</v>
      </c>
      <c r="BF2402" s="0" t="s">
        <v>200</v>
      </c>
      <c r="BG2402" s="125" t="s">
        <v>200</v>
      </c>
      <c r="BH2402" s="0" t="s">
        <v>735</v>
      </c>
      <c r="BI2402" s="112" t="n">
        <v>45496467951</v>
      </c>
      <c r="BJ2402" s="126" t="s">
        <v>200</v>
      </c>
      <c r="BK2402" s="131" t="s">
        <v>215</v>
      </c>
      <c r="BL2402" s="112" t="n">
        <v>4</v>
      </c>
      <c r="BM2402" s="112" t="n">
        <v>4</v>
      </c>
      <c r="BN2402" s="112" t="n">
        <v>4</v>
      </c>
      <c r="BO2402" s="111" t="n">
        <v>20</v>
      </c>
      <c r="BP2402" s="125" t="s">
        <v>200</v>
      </c>
      <c r="BQ2402" s="127" t="s">
        <v>216</v>
      </c>
    </row>
    <row r="2403" customFormat="false" ht="13.8" hidden="false" customHeight="false" outlineLevel="0" collapsed="false">
      <c r="A2403" s="0" t="s">
        <v>14880</v>
      </c>
      <c r="B2403" s="0" t="s">
        <v>6851</v>
      </c>
      <c r="C2403" s="131" t="s">
        <v>1386</v>
      </c>
      <c r="D2403" s="131" t="s">
        <v>193</v>
      </c>
      <c r="E2403" s="0" t="s">
        <v>194</v>
      </c>
      <c r="F2403" s="0" t="s">
        <v>195</v>
      </c>
      <c r="G2403" s="0" t="s">
        <v>330</v>
      </c>
      <c r="H2403" s="0" t="s">
        <v>400</v>
      </c>
      <c r="I2403" s="0" t="s">
        <v>14871</v>
      </c>
      <c r="J2403" s="130" t="n">
        <v>1</v>
      </c>
      <c r="K2403" s="131" t="s">
        <v>198</v>
      </c>
      <c r="L2403" s="0" t="s">
        <v>198</v>
      </c>
      <c r="M2403" s="0" t="s">
        <v>274</v>
      </c>
      <c r="O2403" s="0" t="s">
        <v>237</v>
      </c>
      <c r="P2403" s="0" t="s">
        <v>14873</v>
      </c>
      <c r="Q2403" s="120" t="s">
        <v>200</v>
      </c>
      <c r="R2403" s="0" t="s">
        <v>16</v>
      </c>
      <c r="S2403" s="131" t="s">
        <v>201</v>
      </c>
      <c r="T2403" s="0" t="s">
        <v>198</v>
      </c>
      <c r="U2403" s="131" t="s">
        <v>202</v>
      </c>
      <c r="V2403" s="0" t="s">
        <v>1790</v>
      </c>
      <c r="W2403" s="110" t="s">
        <v>204</v>
      </c>
      <c r="X2403" s="130" t="n">
        <v>2009</v>
      </c>
      <c r="Y2403" s="130" t="s">
        <v>498</v>
      </c>
      <c r="Z2403" s="130" t="s">
        <v>757</v>
      </c>
      <c r="AA2403" s="122" t="s">
        <v>200</v>
      </c>
      <c r="AB2403" s="131" t="s">
        <v>3186</v>
      </c>
      <c r="AC2403" s="131" t="s">
        <v>9448</v>
      </c>
      <c r="AD2403" s="130" t="n">
        <v>2009</v>
      </c>
      <c r="AE2403" s="130" t="s">
        <v>222</v>
      </c>
      <c r="AF2403" s="130"/>
      <c r="AG2403" s="130"/>
      <c r="AH2403" s="130" t="s">
        <v>480</v>
      </c>
      <c r="AI2403" s="130" t="s">
        <v>207</v>
      </c>
      <c r="AJ2403" s="130"/>
      <c r="AK2403" s="111" t="str">
        <f aca="false">(AB2403)</f>
        <v>Level-5</v>
      </c>
      <c r="AM2403" s="111" t="n">
        <f aca="false">AD2403</f>
        <v>2009</v>
      </c>
      <c r="AN2403" s="130" t="s">
        <v>208</v>
      </c>
      <c r="AO2403" s="131" t="s">
        <v>9045</v>
      </c>
      <c r="AS2403" s="0" t="s">
        <v>14874</v>
      </c>
      <c r="AT2403" s="0" t="s">
        <v>3426</v>
      </c>
      <c r="AU2403" s="0" t="s">
        <v>5533</v>
      </c>
      <c r="AV2403" s="0" t="s">
        <v>200</v>
      </c>
      <c r="AW2403" s="132" t="s">
        <v>908</v>
      </c>
      <c r="AX2403" s="132"/>
      <c r="AZ2403" s="131" t="s">
        <v>14881</v>
      </c>
      <c r="BA2403" s="124" t="s">
        <v>200</v>
      </c>
      <c r="BB2403" s="0" t="s">
        <v>462</v>
      </c>
      <c r="BC2403" s="0" t="s">
        <v>14882</v>
      </c>
      <c r="BD2403" s="0" t="s">
        <v>200</v>
      </c>
      <c r="BE2403" s="0" t="s">
        <v>14883</v>
      </c>
      <c r="BG2403" s="125" t="s">
        <v>200</v>
      </c>
      <c r="BH2403" s="0" t="s">
        <v>735</v>
      </c>
      <c r="BI2403" s="112" t="n">
        <v>45496468927</v>
      </c>
      <c r="BJ2403" s="126" t="s">
        <v>200</v>
      </c>
      <c r="BK2403" s="131" t="s">
        <v>215</v>
      </c>
      <c r="BL2403" s="112" t="n">
        <v>4</v>
      </c>
      <c r="BM2403" s="112" t="n">
        <v>4</v>
      </c>
      <c r="BN2403" s="112" t="n">
        <v>4</v>
      </c>
      <c r="BO2403" s="111" t="n">
        <v>20</v>
      </c>
      <c r="BP2403" s="125" t="s">
        <v>200</v>
      </c>
      <c r="BQ2403" s="127" t="s">
        <v>216</v>
      </c>
    </row>
    <row r="2404" customFormat="false" ht="13.8" hidden="false" customHeight="false" outlineLevel="0" collapsed="false">
      <c r="A2404" s="0" t="s">
        <v>14884</v>
      </c>
      <c r="B2404" s="0" t="s">
        <v>6851</v>
      </c>
      <c r="C2404" s="131" t="s">
        <v>1386</v>
      </c>
      <c r="D2404" s="131" t="s">
        <v>193</v>
      </c>
      <c r="E2404" s="0" t="s">
        <v>194</v>
      </c>
      <c r="F2404" s="0" t="s">
        <v>195</v>
      </c>
      <c r="G2404" s="0" t="s">
        <v>330</v>
      </c>
      <c r="H2404" s="0" t="s">
        <v>400</v>
      </c>
      <c r="I2404" s="0" t="s">
        <v>14871</v>
      </c>
      <c r="J2404" s="130" t="n">
        <v>1</v>
      </c>
      <c r="K2404" s="131" t="s">
        <v>198</v>
      </c>
      <c r="L2404" s="0" t="s">
        <v>198</v>
      </c>
      <c r="M2404" s="0" t="s">
        <v>235</v>
      </c>
      <c r="N2404" s="0" t="s">
        <v>14885</v>
      </c>
      <c r="O2404" s="0" t="s">
        <v>237</v>
      </c>
      <c r="P2404" s="0" t="s">
        <v>14873</v>
      </c>
      <c r="Q2404" s="120" t="s">
        <v>200</v>
      </c>
      <c r="R2404" s="0" t="s">
        <v>16</v>
      </c>
      <c r="S2404" s="131" t="s">
        <v>201</v>
      </c>
      <c r="T2404" s="0" t="s">
        <v>198</v>
      </c>
      <c r="U2404" s="131" t="s">
        <v>202</v>
      </c>
      <c r="V2404" s="0" t="s">
        <v>1790</v>
      </c>
      <c r="W2404" s="110" t="s">
        <v>204</v>
      </c>
      <c r="X2404" s="130" t="n">
        <v>2010</v>
      </c>
      <c r="Y2404" s="130" t="s">
        <v>498</v>
      </c>
      <c r="Z2404" s="130" t="s">
        <v>757</v>
      </c>
      <c r="AA2404" s="122" t="s">
        <v>200</v>
      </c>
      <c r="AB2404" s="131" t="s">
        <v>3186</v>
      </c>
      <c r="AC2404" s="131" t="s">
        <v>9448</v>
      </c>
      <c r="AD2404" s="130" t="n">
        <v>2010</v>
      </c>
      <c r="AE2404" s="130" t="s">
        <v>222</v>
      </c>
      <c r="AF2404" s="130"/>
      <c r="AG2404" s="130"/>
      <c r="AH2404" s="130" t="s">
        <v>2370</v>
      </c>
      <c r="AI2404" s="130" t="s">
        <v>207</v>
      </c>
      <c r="AJ2404" s="130"/>
      <c r="AK2404" s="111" t="str">
        <f aca="false">(AB2404)</f>
        <v>Level-5</v>
      </c>
      <c r="AM2404" s="111" t="n">
        <f aca="false">AD2404</f>
        <v>2010</v>
      </c>
      <c r="AN2404" s="130" t="s">
        <v>208</v>
      </c>
      <c r="AO2404" s="131" t="s">
        <v>9045</v>
      </c>
      <c r="AS2404" s="0" t="s">
        <v>14874</v>
      </c>
      <c r="AT2404" s="0" t="s">
        <v>14886</v>
      </c>
      <c r="AU2404" s="0" t="s">
        <v>5533</v>
      </c>
      <c r="AV2404" s="0" t="s">
        <v>200</v>
      </c>
      <c r="AZ2404" s="131" t="s">
        <v>14887</v>
      </c>
      <c r="BA2404" s="124" t="s">
        <v>200</v>
      </c>
      <c r="BB2404" s="0" t="s">
        <v>462</v>
      </c>
      <c r="BC2404" s="0" t="s">
        <v>14888</v>
      </c>
      <c r="BD2404" s="0" t="s">
        <v>14889</v>
      </c>
      <c r="BE2404" s="0" t="s">
        <v>14890</v>
      </c>
      <c r="BG2404" s="125" t="s">
        <v>200</v>
      </c>
      <c r="BH2404" s="0" t="s">
        <v>735</v>
      </c>
      <c r="BI2404" s="112" t="n">
        <v>45496470562</v>
      </c>
      <c r="BJ2404" s="126" t="s">
        <v>200</v>
      </c>
      <c r="BK2404" s="131" t="s">
        <v>215</v>
      </c>
      <c r="BL2404" s="112" t="n">
        <v>4</v>
      </c>
      <c r="BM2404" s="112" t="n">
        <v>4</v>
      </c>
      <c r="BN2404" s="112" t="n">
        <v>4</v>
      </c>
      <c r="BO2404" s="111" t="n">
        <v>20</v>
      </c>
      <c r="BP2404" s="125" t="s">
        <v>200</v>
      </c>
      <c r="BQ2404" s="127" t="s">
        <v>216</v>
      </c>
    </row>
    <row r="2405" customFormat="false" ht="13.8" hidden="false" customHeight="false" outlineLevel="0" collapsed="false">
      <c r="A2405" s="0" t="s">
        <v>14891</v>
      </c>
      <c r="B2405" s="0" t="s">
        <v>6851</v>
      </c>
      <c r="C2405" s="131" t="s">
        <v>1386</v>
      </c>
      <c r="D2405" s="131" t="s">
        <v>193</v>
      </c>
      <c r="E2405" s="0" t="s">
        <v>194</v>
      </c>
      <c r="F2405" s="0" t="s">
        <v>195</v>
      </c>
      <c r="G2405" s="0" t="s">
        <v>330</v>
      </c>
      <c r="H2405" s="0" t="s">
        <v>400</v>
      </c>
      <c r="I2405" s="0" t="s">
        <v>14871</v>
      </c>
      <c r="J2405" s="130" t="n">
        <v>1</v>
      </c>
      <c r="K2405" s="131" t="s">
        <v>198</v>
      </c>
      <c r="L2405" s="0" t="s">
        <v>198</v>
      </c>
      <c r="M2405" s="0" t="s">
        <v>199</v>
      </c>
      <c r="O2405" s="0" t="s">
        <v>200</v>
      </c>
      <c r="Q2405" s="120" t="s">
        <v>200</v>
      </c>
      <c r="R2405" s="0" t="s">
        <v>16</v>
      </c>
      <c r="S2405" s="131" t="s">
        <v>201</v>
      </c>
      <c r="T2405" s="0" t="s">
        <v>198</v>
      </c>
      <c r="U2405" s="131" t="s">
        <v>202</v>
      </c>
      <c r="V2405" s="0" t="s">
        <v>1790</v>
      </c>
      <c r="W2405" s="110" t="s">
        <v>204</v>
      </c>
      <c r="X2405" s="130" t="n">
        <v>2011</v>
      </c>
      <c r="Y2405" s="130" t="s">
        <v>498</v>
      </c>
      <c r="Z2405" s="130" t="s">
        <v>757</v>
      </c>
      <c r="AA2405" s="122" t="s">
        <v>200</v>
      </c>
      <c r="AB2405" s="131" t="s">
        <v>3186</v>
      </c>
      <c r="AC2405" s="131" t="s">
        <v>9448</v>
      </c>
      <c r="AD2405" s="130" t="n">
        <v>2011</v>
      </c>
      <c r="AE2405" s="130" t="s">
        <v>222</v>
      </c>
      <c r="AF2405" s="130"/>
      <c r="AG2405" s="130"/>
      <c r="AH2405" s="130"/>
      <c r="AI2405" s="130" t="s">
        <v>207</v>
      </c>
      <c r="AJ2405" s="130"/>
      <c r="AK2405" s="111" t="str">
        <f aca="false">(AB2405)</f>
        <v>Level-5</v>
      </c>
      <c r="AM2405" s="111" t="n">
        <f aca="false">AD2405</f>
        <v>2011</v>
      </c>
      <c r="AN2405" s="130" t="s">
        <v>208</v>
      </c>
      <c r="AO2405" s="131" t="s">
        <v>9045</v>
      </c>
      <c r="AS2405" s="0" t="s">
        <v>14874</v>
      </c>
      <c r="AT2405" s="0" t="s">
        <v>3426</v>
      </c>
      <c r="AU2405" s="0" t="s">
        <v>5533</v>
      </c>
      <c r="AV2405" s="0" t="s">
        <v>200</v>
      </c>
      <c r="AZ2405" s="131" t="s">
        <v>14892</v>
      </c>
      <c r="BA2405" s="124" t="s">
        <v>200</v>
      </c>
      <c r="BB2405" s="0" t="s">
        <v>462</v>
      </c>
      <c r="BC2405" s="0" t="s">
        <v>14893</v>
      </c>
      <c r="BD2405" s="0" t="s">
        <v>200</v>
      </c>
      <c r="BE2405" s="0" t="s">
        <v>14894</v>
      </c>
      <c r="BF2405" s="0" t="s">
        <v>14895</v>
      </c>
      <c r="BG2405" s="125" t="s">
        <v>200</v>
      </c>
      <c r="BH2405" s="0" t="s">
        <v>735</v>
      </c>
      <c r="BI2405" s="112" t="n">
        <v>45496471576</v>
      </c>
      <c r="BJ2405" s="126" t="s">
        <v>200</v>
      </c>
      <c r="BK2405" s="131" t="s">
        <v>215</v>
      </c>
      <c r="BL2405" s="112" t="n">
        <v>4</v>
      </c>
      <c r="BM2405" s="112" t="n">
        <v>4</v>
      </c>
      <c r="BN2405" s="112" t="n">
        <v>4</v>
      </c>
      <c r="BO2405" s="111" t="n">
        <v>20</v>
      </c>
      <c r="BP2405" s="125" t="s">
        <v>200</v>
      </c>
      <c r="BQ2405" s="127" t="s">
        <v>216</v>
      </c>
    </row>
    <row r="2406" customFormat="false" ht="13.8" hidden="false" customHeight="false" outlineLevel="0" collapsed="false">
      <c r="A2406" s="0" t="s">
        <v>14896</v>
      </c>
      <c r="B2406" s="0" t="s">
        <v>6851</v>
      </c>
      <c r="C2406" s="131" t="s">
        <v>380</v>
      </c>
      <c r="D2406" s="131" t="s">
        <v>193</v>
      </c>
      <c r="E2406" s="0" t="s">
        <v>194</v>
      </c>
      <c r="F2406" s="0" t="s">
        <v>195</v>
      </c>
      <c r="G2406" s="0" t="s">
        <v>330</v>
      </c>
      <c r="H2406" s="0" t="s">
        <v>400</v>
      </c>
      <c r="I2406" s="0" t="s">
        <v>594</v>
      </c>
      <c r="J2406" s="111" t="n">
        <v>1</v>
      </c>
      <c r="K2406" s="131" t="s">
        <v>14897</v>
      </c>
      <c r="L2406" s="0" t="s">
        <v>392</v>
      </c>
      <c r="M2406" s="0" t="s">
        <v>220</v>
      </c>
      <c r="O2406" s="0" t="s">
        <v>200</v>
      </c>
      <c r="Q2406" s="120" t="s">
        <v>200</v>
      </c>
      <c r="R2406" s="0" t="s">
        <v>16</v>
      </c>
      <c r="S2406" s="131" t="s">
        <v>201</v>
      </c>
      <c r="T2406" s="0" t="s">
        <v>198</v>
      </c>
      <c r="U2406" s="131" t="s">
        <v>202</v>
      </c>
      <c r="V2406" s="0" t="s">
        <v>1790</v>
      </c>
      <c r="W2406" s="110" t="s">
        <v>204</v>
      </c>
      <c r="X2406" s="130" t="n">
        <v>2006</v>
      </c>
      <c r="Y2406" s="130" t="s">
        <v>498</v>
      </c>
      <c r="Z2406" s="130" t="s">
        <v>198</v>
      </c>
      <c r="AA2406" s="122" t="s">
        <v>200</v>
      </c>
      <c r="AB2406" s="131" t="s">
        <v>9448</v>
      </c>
      <c r="AC2406" s="131" t="s">
        <v>9448</v>
      </c>
      <c r="AD2406" s="130" t="n">
        <v>2006</v>
      </c>
      <c r="AE2406" s="130" t="s">
        <v>222</v>
      </c>
      <c r="AF2406" s="130"/>
      <c r="AG2406" s="111" t="s">
        <v>241</v>
      </c>
      <c r="AH2406" s="130" t="s">
        <v>14898</v>
      </c>
      <c r="AI2406" s="130" t="s">
        <v>207</v>
      </c>
      <c r="AJ2406" s="130"/>
      <c r="AK2406" s="111" t="str">
        <f aca="false">(AB2406)</f>
        <v>Nintendo</v>
      </c>
      <c r="AM2406" s="111" t="n">
        <f aca="false">AD2406</f>
        <v>2006</v>
      </c>
      <c r="AN2406" s="130" t="s">
        <v>208</v>
      </c>
      <c r="AO2406" s="131" t="s">
        <v>9045</v>
      </c>
      <c r="AP2406" s="0" t="s">
        <v>200</v>
      </c>
      <c r="AR2406" s="0" t="s">
        <v>14899</v>
      </c>
      <c r="AS2406" s="0" t="s">
        <v>200</v>
      </c>
      <c r="AV2406" s="0" t="s">
        <v>200</v>
      </c>
      <c r="AW2406" s="128" t="s">
        <v>9457</v>
      </c>
      <c r="AZ2406" s="131" t="s">
        <v>14900</v>
      </c>
      <c r="BA2406" s="124" t="s">
        <v>200</v>
      </c>
      <c r="BB2406" s="0" t="s">
        <v>210</v>
      </c>
      <c r="BC2406" s="0" t="s">
        <v>14901</v>
      </c>
      <c r="BD2406" s="0" t="s">
        <v>14902</v>
      </c>
      <c r="BE2406" s="0" t="s">
        <v>14903</v>
      </c>
      <c r="BF2406" s="0" t="s">
        <v>14904</v>
      </c>
      <c r="BG2406" s="125" t="s">
        <v>200</v>
      </c>
      <c r="BH2406" s="0" t="s">
        <v>735</v>
      </c>
      <c r="BI2406" s="112" t="n">
        <v>45496462574</v>
      </c>
      <c r="BJ2406" s="126" t="s">
        <v>200</v>
      </c>
      <c r="BK2406" s="131" t="s">
        <v>215</v>
      </c>
      <c r="BL2406" s="112" t="n">
        <v>4</v>
      </c>
      <c r="BM2406" s="112" t="n">
        <v>4</v>
      </c>
      <c r="BN2406" s="112" t="n">
        <v>4</v>
      </c>
      <c r="BO2406" s="111" t="n">
        <v>20</v>
      </c>
      <c r="BP2406" s="125" t="s">
        <v>200</v>
      </c>
      <c r="BQ2406" s="127" t="s">
        <v>216</v>
      </c>
    </row>
    <row r="2407" customFormat="false" ht="13.8" hidden="false" customHeight="false" outlineLevel="0" collapsed="false">
      <c r="A2407" s="0" t="s">
        <v>14905</v>
      </c>
      <c r="B2407" s="0" t="s">
        <v>6851</v>
      </c>
      <c r="C2407" s="131" t="s">
        <v>380</v>
      </c>
      <c r="D2407" s="131" t="s">
        <v>193</v>
      </c>
      <c r="E2407" s="0" t="s">
        <v>194</v>
      </c>
      <c r="F2407" s="0" t="s">
        <v>195</v>
      </c>
      <c r="G2407" s="0" t="s">
        <v>196</v>
      </c>
      <c r="H2407" s="0" t="s">
        <v>197</v>
      </c>
      <c r="I2407" s="131"/>
      <c r="J2407" s="111" t="n">
        <v>1</v>
      </c>
      <c r="K2407" s="131" t="s">
        <v>14897</v>
      </c>
      <c r="L2407" s="0" t="s">
        <v>392</v>
      </c>
      <c r="M2407" s="0" t="s">
        <v>220</v>
      </c>
      <c r="O2407" s="0" t="s">
        <v>200</v>
      </c>
      <c r="Q2407" s="120" t="s">
        <v>200</v>
      </c>
      <c r="R2407" s="0" t="s">
        <v>16</v>
      </c>
      <c r="S2407" s="131" t="s">
        <v>201</v>
      </c>
      <c r="T2407" s="0" t="s">
        <v>198</v>
      </c>
      <c r="U2407" s="131" t="s">
        <v>202</v>
      </c>
      <c r="V2407" s="0" t="s">
        <v>1790</v>
      </c>
      <c r="W2407" s="110" t="s">
        <v>204</v>
      </c>
      <c r="X2407" s="130" t="n">
        <v>2007</v>
      </c>
      <c r="Y2407" s="130" t="s">
        <v>498</v>
      </c>
      <c r="Z2407" s="130" t="s">
        <v>198</v>
      </c>
      <c r="AA2407" s="122" t="s">
        <v>200</v>
      </c>
      <c r="AB2407" s="131" t="s">
        <v>9448</v>
      </c>
      <c r="AC2407" s="131" t="s">
        <v>9448</v>
      </c>
      <c r="AD2407" s="130" t="n">
        <v>2007</v>
      </c>
      <c r="AE2407" s="130" t="s">
        <v>222</v>
      </c>
      <c r="AF2407" s="130"/>
      <c r="AG2407" s="111" t="s">
        <v>241</v>
      </c>
      <c r="AH2407" s="130" t="s">
        <v>1043</v>
      </c>
      <c r="AI2407" s="130" t="s">
        <v>207</v>
      </c>
      <c r="AJ2407" s="130"/>
      <c r="AK2407" s="111" t="str">
        <f aca="false">(AB2407)</f>
        <v>Nintendo</v>
      </c>
      <c r="AM2407" s="111" t="n">
        <f aca="false">AD2407</f>
        <v>2007</v>
      </c>
      <c r="AN2407" s="130" t="s">
        <v>208</v>
      </c>
      <c r="AO2407" s="131" t="s">
        <v>9045</v>
      </c>
      <c r="AP2407" s="0" t="s">
        <v>200</v>
      </c>
      <c r="AR2407" s="0" t="s">
        <v>14899</v>
      </c>
      <c r="AS2407" s="0" t="s">
        <v>200</v>
      </c>
      <c r="AV2407" s="0" t="s">
        <v>200</v>
      </c>
      <c r="AZ2407" s="131" t="s">
        <v>14906</v>
      </c>
      <c r="BA2407" s="124" t="s">
        <v>200</v>
      </c>
      <c r="BB2407" s="0" t="s">
        <v>210</v>
      </c>
      <c r="BC2407" s="0" t="s">
        <v>14907</v>
      </c>
      <c r="BE2407" s="0" t="s">
        <v>14908</v>
      </c>
      <c r="BF2407" s="0" t="s">
        <v>14909</v>
      </c>
      <c r="BG2407" s="125" t="s">
        <v>200</v>
      </c>
      <c r="BH2407" s="0" t="s">
        <v>735</v>
      </c>
      <c r="BI2407" s="112" t="n">
        <v>45496464738</v>
      </c>
      <c r="BJ2407" s="126" t="s">
        <v>200</v>
      </c>
      <c r="BK2407" s="131" t="s">
        <v>215</v>
      </c>
      <c r="BL2407" s="112" t="n">
        <v>4</v>
      </c>
      <c r="BM2407" s="112" t="n">
        <v>4</v>
      </c>
      <c r="BN2407" s="112" t="n">
        <v>4</v>
      </c>
      <c r="BO2407" s="111" t="n">
        <v>20</v>
      </c>
      <c r="BP2407" s="125" t="s">
        <v>200</v>
      </c>
      <c r="BQ2407" s="127" t="s">
        <v>216</v>
      </c>
    </row>
    <row r="2408" customFormat="false" ht="13.8" hidden="false" customHeight="false" outlineLevel="0" collapsed="false">
      <c r="A2408" s="0" t="s">
        <v>14910</v>
      </c>
      <c r="B2408" s="0" t="s">
        <v>6851</v>
      </c>
      <c r="C2408" s="131" t="s">
        <v>369</v>
      </c>
      <c r="D2408" s="131" t="s">
        <v>1333</v>
      </c>
      <c r="E2408" s="0" t="s">
        <v>194</v>
      </c>
      <c r="F2408" s="0" t="s">
        <v>195</v>
      </c>
      <c r="G2408" s="0" t="s">
        <v>196</v>
      </c>
      <c r="H2408" s="0" t="s">
        <v>197</v>
      </c>
      <c r="I2408" s="131"/>
      <c r="J2408" s="130" t="n">
        <v>1</v>
      </c>
      <c r="K2408" s="131" t="s">
        <v>198</v>
      </c>
      <c r="L2408" s="0" t="s">
        <v>198</v>
      </c>
      <c r="M2408" s="0" t="s">
        <v>199</v>
      </c>
      <c r="Q2408" s="120" t="s">
        <v>200</v>
      </c>
      <c r="R2408" s="0" t="s">
        <v>16</v>
      </c>
      <c r="S2408" s="131" t="s">
        <v>201</v>
      </c>
      <c r="T2408" s="0" t="s">
        <v>198</v>
      </c>
      <c r="U2408" s="131" t="s">
        <v>202</v>
      </c>
      <c r="V2408" s="0" t="s">
        <v>1790</v>
      </c>
      <c r="W2408" s="110" t="s">
        <v>204</v>
      </c>
      <c r="X2408" s="130" t="n">
        <v>2005</v>
      </c>
      <c r="Y2408" s="130"/>
      <c r="Z2408" s="130" t="s">
        <v>198</v>
      </c>
      <c r="AA2408" s="122" t="s">
        <v>200</v>
      </c>
      <c r="AB2408" s="0" t="s">
        <v>1032</v>
      </c>
      <c r="AC2408" s="131" t="s">
        <v>9448</v>
      </c>
      <c r="AD2408" s="130" t="n">
        <v>2005</v>
      </c>
      <c r="AE2408" s="130" t="s">
        <v>222</v>
      </c>
      <c r="AF2408" s="130"/>
      <c r="AH2408" s="130"/>
      <c r="AI2408" s="130" t="s">
        <v>207</v>
      </c>
      <c r="AJ2408" s="130"/>
      <c r="AK2408" s="111" t="str">
        <f aca="false">(AB2408)</f>
        <v>Sega – Sonic team</v>
      </c>
      <c r="AM2408" s="111" t="n">
        <f aca="false">AD2408</f>
        <v>2005</v>
      </c>
      <c r="AN2408" s="130" t="s">
        <v>208</v>
      </c>
      <c r="AO2408" s="131" t="s">
        <v>9045</v>
      </c>
      <c r="AU2408" s="0" t="s">
        <v>2087</v>
      </c>
      <c r="AW2408" s="0" t="s">
        <v>1412</v>
      </c>
      <c r="AZ2408" s="131" t="s">
        <v>14911</v>
      </c>
      <c r="BA2408" s="124" t="s">
        <v>200</v>
      </c>
      <c r="BB2408" s="0" t="s">
        <v>210</v>
      </c>
      <c r="BC2408" s="0" t="s">
        <v>11342</v>
      </c>
      <c r="BD2408" s="0" t="s">
        <v>14912</v>
      </c>
      <c r="BE2408" s="0" t="s">
        <v>14913</v>
      </c>
      <c r="BF2408" s="0" t="s">
        <v>213</v>
      </c>
      <c r="BG2408" s="125"/>
      <c r="BH2408" s="0" t="s">
        <v>735</v>
      </c>
      <c r="BI2408" s="112" t="n">
        <v>5060004764778</v>
      </c>
      <c r="BJ2408" s="126"/>
      <c r="BK2408" s="131" t="s">
        <v>215</v>
      </c>
      <c r="BL2408" s="112" t="n">
        <v>4</v>
      </c>
      <c r="BM2408" s="112" t="n">
        <v>4</v>
      </c>
      <c r="BN2408" s="112" t="n">
        <v>4</v>
      </c>
      <c r="BO2408" s="111" t="n">
        <v>20</v>
      </c>
      <c r="BP2408" s="125"/>
      <c r="BQ2408" s="127" t="s">
        <v>216</v>
      </c>
    </row>
    <row r="2409" customFormat="false" ht="13.8" hidden="false" customHeight="false" outlineLevel="0" collapsed="false">
      <c r="A2409" s="0" t="s">
        <v>14914</v>
      </c>
      <c r="B2409" s="0" t="s">
        <v>6851</v>
      </c>
      <c r="C2409" s="131" t="s">
        <v>380</v>
      </c>
      <c r="D2409" s="131" t="s">
        <v>193</v>
      </c>
      <c r="E2409" s="0" t="s">
        <v>194</v>
      </c>
      <c r="F2409" s="0" t="s">
        <v>195</v>
      </c>
      <c r="G2409" s="0" t="s">
        <v>391</v>
      </c>
      <c r="H2409" s="0" t="s">
        <v>400</v>
      </c>
      <c r="I2409" s="131" t="s">
        <v>594</v>
      </c>
      <c r="J2409" s="111" t="n">
        <v>1</v>
      </c>
      <c r="K2409" s="0" t="s">
        <v>14915</v>
      </c>
      <c r="L2409" s="0" t="s">
        <v>392</v>
      </c>
      <c r="M2409" s="0" t="s">
        <v>199</v>
      </c>
      <c r="O2409" s="0" t="s">
        <v>200</v>
      </c>
      <c r="Q2409" s="120" t="s">
        <v>200</v>
      </c>
      <c r="R2409" s="0" t="s">
        <v>16</v>
      </c>
      <c r="S2409" s="131" t="s">
        <v>201</v>
      </c>
      <c r="T2409" s="0" t="s">
        <v>198</v>
      </c>
      <c r="U2409" s="131" t="s">
        <v>239</v>
      </c>
      <c r="V2409" s="0" t="s">
        <v>1790</v>
      </c>
      <c r="W2409" s="110" t="s">
        <v>204</v>
      </c>
      <c r="X2409" s="130" t="n">
        <v>2011</v>
      </c>
      <c r="Y2409" s="130" t="s">
        <v>240</v>
      </c>
      <c r="Z2409" s="130" t="s">
        <v>198</v>
      </c>
      <c r="AA2409" s="122" t="s">
        <v>200</v>
      </c>
      <c r="AB2409" s="0" t="s">
        <v>1032</v>
      </c>
      <c r="AC2409" s="131" t="s">
        <v>206</v>
      </c>
      <c r="AD2409" s="130" t="s">
        <v>198</v>
      </c>
      <c r="AE2409" s="130" t="s">
        <v>222</v>
      </c>
      <c r="AF2409" s="130"/>
      <c r="AG2409" s="130"/>
      <c r="AH2409" s="130"/>
      <c r="AI2409" s="130" t="s">
        <v>207</v>
      </c>
      <c r="AJ2409" s="130"/>
      <c r="AK2409" s="111" t="str">
        <f aca="false">(AB2409)</f>
        <v>Sega – Sonic team</v>
      </c>
      <c r="AM2409" s="111" t="n">
        <f aca="false">X2409</f>
        <v>2011</v>
      </c>
      <c r="AN2409" s="130" t="s">
        <v>208</v>
      </c>
      <c r="AO2409" s="131" t="s">
        <v>200</v>
      </c>
      <c r="AP2409" s="0" t="s">
        <v>200</v>
      </c>
      <c r="AS2409" s="0" t="s">
        <v>597</v>
      </c>
      <c r="AT2409" s="104" t="s">
        <v>2832</v>
      </c>
      <c r="AV2409" s="0" t="s">
        <v>200</v>
      </c>
      <c r="AZ2409" s="131" t="s">
        <v>14916</v>
      </c>
      <c r="BA2409" s="124" t="s">
        <v>200</v>
      </c>
      <c r="BB2409" s="0" t="s">
        <v>248</v>
      </c>
      <c r="BC2409" s="0" t="s">
        <v>14917</v>
      </c>
      <c r="BE2409" s="0" t="s">
        <v>14918</v>
      </c>
      <c r="BG2409" s="125" t="s">
        <v>200</v>
      </c>
      <c r="BH2409" s="0" t="s">
        <v>253</v>
      </c>
      <c r="BI2409" s="112" t="n">
        <v>4974365910839</v>
      </c>
      <c r="BJ2409" s="126" t="s">
        <v>200</v>
      </c>
      <c r="BK2409" s="131" t="s">
        <v>215</v>
      </c>
      <c r="BL2409" s="112" t="n">
        <v>4</v>
      </c>
      <c r="BM2409" s="112" t="n">
        <v>4</v>
      </c>
      <c r="BN2409" s="112" t="n">
        <v>4</v>
      </c>
      <c r="BO2409" s="111" t="n">
        <v>20</v>
      </c>
      <c r="BP2409" s="125" t="s">
        <v>200</v>
      </c>
      <c r="BQ2409" s="127" t="s">
        <v>216</v>
      </c>
    </row>
    <row r="2410" customFormat="false" ht="13.8" hidden="false" customHeight="false" outlineLevel="0" collapsed="false">
      <c r="A2410" s="0" t="s">
        <v>14919</v>
      </c>
      <c r="B2410" s="0" t="s">
        <v>6851</v>
      </c>
      <c r="C2410" s="131" t="s">
        <v>380</v>
      </c>
      <c r="D2410" s="131" t="s">
        <v>193</v>
      </c>
      <c r="E2410" s="0" t="s">
        <v>194</v>
      </c>
      <c r="F2410" s="0" t="s">
        <v>195</v>
      </c>
      <c r="G2410" s="0" t="s">
        <v>391</v>
      </c>
      <c r="H2410" s="0" t="s">
        <v>400</v>
      </c>
      <c r="I2410" s="131" t="s">
        <v>594</v>
      </c>
      <c r="J2410" s="111" t="n">
        <v>1</v>
      </c>
      <c r="K2410" s="0" t="s">
        <v>14915</v>
      </c>
      <c r="L2410" s="0" t="s">
        <v>392</v>
      </c>
      <c r="M2410" s="0" t="s">
        <v>235</v>
      </c>
      <c r="N2410" s="0" t="s">
        <v>14920</v>
      </c>
      <c r="O2410" s="104" t="s">
        <v>596</v>
      </c>
      <c r="P2410" s="0" t="s">
        <v>238</v>
      </c>
      <c r="Q2410" s="120" t="s">
        <v>200</v>
      </c>
      <c r="R2410" s="0" t="s">
        <v>16</v>
      </c>
      <c r="S2410" s="131" t="s">
        <v>201</v>
      </c>
      <c r="T2410" s="0" t="s">
        <v>198</v>
      </c>
      <c r="U2410" s="131" t="s">
        <v>202</v>
      </c>
      <c r="V2410" s="0" t="s">
        <v>1790</v>
      </c>
      <c r="W2410" s="110" t="s">
        <v>204</v>
      </c>
      <c r="X2410" s="130" t="n">
        <v>2006</v>
      </c>
      <c r="Y2410" s="130"/>
      <c r="Z2410" s="130" t="s">
        <v>198</v>
      </c>
      <c r="AA2410" s="122" t="s">
        <v>200</v>
      </c>
      <c r="AB2410" s="0" t="s">
        <v>1032</v>
      </c>
      <c r="AC2410" s="131" t="s">
        <v>206</v>
      </c>
      <c r="AD2410" s="130" t="n">
        <v>2006</v>
      </c>
      <c r="AE2410" s="130" t="s">
        <v>198</v>
      </c>
      <c r="AF2410" s="130"/>
      <c r="AG2410" s="130"/>
      <c r="AH2410" s="130"/>
      <c r="AI2410" s="130" t="s">
        <v>207</v>
      </c>
      <c r="AJ2410" s="130"/>
      <c r="AK2410" s="111" t="str">
        <f aca="false">(AB2410)</f>
        <v>Sega – Sonic team</v>
      </c>
      <c r="AM2410" s="111" t="n">
        <f aca="false">AD2410</f>
        <v>2006</v>
      </c>
      <c r="AN2410" s="130" t="s">
        <v>208</v>
      </c>
      <c r="AO2410" s="131" t="s">
        <v>200</v>
      </c>
      <c r="AP2410" s="0" t="s">
        <v>200</v>
      </c>
      <c r="AS2410" s="0" t="s">
        <v>597</v>
      </c>
      <c r="AT2410" s="104" t="s">
        <v>2832</v>
      </c>
      <c r="AV2410" s="0" t="s">
        <v>3654</v>
      </c>
      <c r="AY2410" s="0" t="s">
        <v>3119</v>
      </c>
      <c r="AZ2410" s="131" t="s">
        <v>14921</v>
      </c>
      <c r="BA2410" s="124" t="s">
        <v>200</v>
      </c>
      <c r="BB2410" s="0" t="s">
        <v>462</v>
      </c>
      <c r="BC2410" s="0" t="s">
        <v>14922</v>
      </c>
      <c r="BD2410" s="0" t="s">
        <v>14923</v>
      </c>
      <c r="BE2410" s="0" t="s">
        <v>14924</v>
      </c>
      <c r="BF2410" s="0" t="s">
        <v>200</v>
      </c>
      <c r="BG2410" s="125" t="s">
        <v>200</v>
      </c>
      <c r="BH2410" s="0" t="s">
        <v>735</v>
      </c>
      <c r="BI2410" s="112" t="n">
        <v>5060050944148</v>
      </c>
      <c r="BJ2410" s="126" t="s">
        <v>200</v>
      </c>
      <c r="BK2410" s="131" t="s">
        <v>215</v>
      </c>
      <c r="BL2410" s="112" t="n">
        <v>4</v>
      </c>
      <c r="BM2410" s="112" t="n">
        <v>4</v>
      </c>
      <c r="BN2410" s="112" t="n">
        <v>4</v>
      </c>
      <c r="BO2410" s="111" t="n">
        <v>20</v>
      </c>
      <c r="BP2410" s="125" t="s">
        <v>200</v>
      </c>
      <c r="BQ2410" s="127" t="s">
        <v>216</v>
      </c>
    </row>
    <row r="2411" customFormat="false" ht="13.8" hidden="false" customHeight="false" outlineLevel="0" collapsed="false">
      <c r="A2411" s="0" t="s">
        <v>14925</v>
      </c>
      <c r="B2411" s="0" t="s">
        <v>6851</v>
      </c>
      <c r="C2411" s="131" t="s">
        <v>380</v>
      </c>
      <c r="D2411" s="131" t="s">
        <v>312</v>
      </c>
      <c r="E2411" s="0" t="s">
        <v>194</v>
      </c>
      <c r="F2411" s="0" t="s">
        <v>195</v>
      </c>
      <c r="G2411" s="0" t="s">
        <v>330</v>
      </c>
      <c r="H2411" s="0" t="s">
        <v>197</v>
      </c>
      <c r="I2411" s="131"/>
      <c r="J2411" s="111" t="n">
        <v>1</v>
      </c>
      <c r="K2411" s="0" t="s">
        <v>8612</v>
      </c>
      <c r="L2411" s="0" t="s">
        <v>392</v>
      </c>
      <c r="M2411" s="0" t="s">
        <v>199</v>
      </c>
      <c r="O2411" s="0" t="s">
        <v>200</v>
      </c>
      <c r="Q2411" s="120" t="s">
        <v>200</v>
      </c>
      <c r="R2411" s="0" t="s">
        <v>16</v>
      </c>
      <c r="S2411" s="131" t="s">
        <v>201</v>
      </c>
      <c r="T2411" s="0" t="s">
        <v>198</v>
      </c>
      <c r="U2411" s="131" t="s">
        <v>202</v>
      </c>
      <c r="V2411" s="0" t="s">
        <v>1790</v>
      </c>
      <c r="W2411" s="110" t="s">
        <v>204</v>
      </c>
      <c r="X2411" s="130" t="n">
        <v>2008</v>
      </c>
      <c r="Y2411" s="130"/>
      <c r="Z2411" s="130" t="s">
        <v>221</v>
      </c>
      <c r="AA2411" s="122" t="s">
        <v>200</v>
      </c>
      <c r="AB2411" s="131" t="s">
        <v>8863</v>
      </c>
      <c r="AC2411" s="131" t="s">
        <v>3301</v>
      </c>
      <c r="AD2411" s="130" t="n">
        <v>2008</v>
      </c>
      <c r="AE2411" s="130" t="s">
        <v>5887</v>
      </c>
      <c r="AF2411" s="130"/>
      <c r="AG2411" s="130"/>
      <c r="AH2411" s="130"/>
      <c r="AI2411" s="130" t="s">
        <v>207</v>
      </c>
      <c r="AJ2411" s="130"/>
      <c r="AK2411" s="111" t="str">
        <f aca="false">(AB2411)</f>
        <v>Infinite interactive</v>
      </c>
      <c r="AM2411" s="111" t="n">
        <f aca="false">AD2411</f>
        <v>2008</v>
      </c>
      <c r="AN2411" s="130" t="s">
        <v>5341</v>
      </c>
      <c r="AO2411" s="131" t="s">
        <v>9045</v>
      </c>
      <c r="AS2411" s="0" t="s">
        <v>200</v>
      </c>
      <c r="AU2411" s="0" t="s">
        <v>332</v>
      </c>
      <c r="AV2411" s="0" t="s">
        <v>200</v>
      </c>
      <c r="AZ2411" s="131" t="s">
        <v>14926</v>
      </c>
      <c r="BA2411" s="124" t="s">
        <v>200</v>
      </c>
      <c r="BB2411" s="0" t="s">
        <v>248</v>
      </c>
      <c r="BC2411" s="0" t="s">
        <v>14927</v>
      </c>
      <c r="BE2411" s="0" t="s">
        <v>14928</v>
      </c>
      <c r="BF2411" s="0" t="s">
        <v>14929</v>
      </c>
      <c r="BG2411" s="125" t="s">
        <v>200</v>
      </c>
      <c r="BH2411" s="0" t="s">
        <v>735</v>
      </c>
      <c r="BI2411" s="112" t="n">
        <v>5060125485385</v>
      </c>
      <c r="BJ2411" s="126" t="s">
        <v>200</v>
      </c>
      <c r="BK2411" s="131" t="s">
        <v>215</v>
      </c>
      <c r="BL2411" s="112" t="n">
        <v>4</v>
      </c>
      <c r="BM2411" s="112" t="n">
        <v>4</v>
      </c>
      <c r="BN2411" s="112" t="n">
        <v>4</v>
      </c>
      <c r="BO2411" s="111" t="n">
        <v>20</v>
      </c>
      <c r="BP2411" s="125" t="s">
        <v>200</v>
      </c>
      <c r="BQ2411" s="127" t="s">
        <v>216</v>
      </c>
    </row>
    <row r="2412" customFormat="false" ht="13.8" hidden="false" customHeight="false" outlineLevel="0" collapsed="false">
      <c r="A2412" s="0" t="s">
        <v>14930</v>
      </c>
      <c r="B2412" s="0" t="s">
        <v>6851</v>
      </c>
      <c r="C2412" s="0" t="s">
        <v>928</v>
      </c>
      <c r="D2412" s="0" t="s">
        <v>1460</v>
      </c>
      <c r="E2412" s="0" t="s">
        <v>194</v>
      </c>
      <c r="F2412" s="0" t="s">
        <v>195</v>
      </c>
      <c r="G2412" s="0" t="s">
        <v>330</v>
      </c>
      <c r="H2412" s="0" t="s">
        <v>197</v>
      </c>
      <c r="I2412" s="131"/>
      <c r="J2412" s="130" t="n">
        <v>1</v>
      </c>
      <c r="K2412" s="131" t="s">
        <v>198</v>
      </c>
      <c r="L2412" s="0" t="s">
        <v>198</v>
      </c>
      <c r="M2412" s="0" t="s">
        <v>274</v>
      </c>
      <c r="O2412" s="0" t="s">
        <v>237</v>
      </c>
      <c r="Q2412" s="120" t="s">
        <v>200</v>
      </c>
      <c r="R2412" s="0" t="s">
        <v>16</v>
      </c>
      <c r="S2412" s="131" t="s">
        <v>201</v>
      </c>
      <c r="T2412" s="0" t="s">
        <v>198</v>
      </c>
      <c r="U2412" s="131" t="s">
        <v>285</v>
      </c>
      <c r="V2412" s="0" t="s">
        <v>1790</v>
      </c>
      <c r="W2412" s="110" t="s">
        <v>204</v>
      </c>
      <c r="X2412" s="130" t="n">
        <v>2011</v>
      </c>
      <c r="Y2412" s="111" t="s">
        <v>205</v>
      </c>
      <c r="Z2412" s="130" t="s">
        <v>757</v>
      </c>
      <c r="AA2412" s="122" t="s">
        <v>200</v>
      </c>
      <c r="AB2412" s="131" t="s">
        <v>2959</v>
      </c>
      <c r="AC2412" s="131" t="s">
        <v>2959</v>
      </c>
      <c r="AD2412" s="130" t="s">
        <v>198</v>
      </c>
      <c r="AE2412" s="130" t="s">
        <v>222</v>
      </c>
      <c r="AF2412" s="130"/>
      <c r="AG2412" s="130"/>
      <c r="AH2412" s="130"/>
      <c r="AI2412" s="130" t="s">
        <v>207</v>
      </c>
      <c r="AJ2412" s="130"/>
      <c r="AK2412" s="111" t="str">
        <f aca="false">(AB2412)</f>
        <v>Atlus</v>
      </c>
      <c r="AM2412" s="111" t="n">
        <f aca="false">X2412</f>
        <v>2011</v>
      </c>
      <c r="AN2412" s="130" t="s">
        <v>208</v>
      </c>
      <c r="AO2412" s="131" t="s">
        <v>9045</v>
      </c>
      <c r="AS2412" s="0" t="s">
        <v>200</v>
      </c>
      <c r="AT2412" s="0" t="s">
        <v>2316</v>
      </c>
      <c r="AU2412" s="0" t="s">
        <v>332</v>
      </c>
      <c r="AV2412" s="0" t="s">
        <v>200</v>
      </c>
      <c r="AW2412" s="0" t="s">
        <v>1092</v>
      </c>
      <c r="AZ2412" s="131" t="s">
        <v>14931</v>
      </c>
      <c r="BA2412" s="124" t="s">
        <v>200</v>
      </c>
      <c r="BB2412" s="0" t="s">
        <v>248</v>
      </c>
      <c r="BC2412" s="0" t="s">
        <v>14932</v>
      </c>
      <c r="BD2412" s="0" t="s">
        <v>7511</v>
      </c>
      <c r="BE2412" s="0" t="s">
        <v>14933</v>
      </c>
      <c r="BF2412" s="0" t="s">
        <v>14934</v>
      </c>
      <c r="BG2412" s="125" t="s">
        <v>200</v>
      </c>
      <c r="BH2412" s="0" t="s">
        <v>466</v>
      </c>
      <c r="BI2412" s="112" t="n">
        <v>730865400423</v>
      </c>
      <c r="BJ2412" s="126" t="s">
        <v>200</v>
      </c>
      <c r="BK2412" s="131" t="s">
        <v>215</v>
      </c>
      <c r="BL2412" s="112" t="n">
        <v>4</v>
      </c>
      <c r="BM2412" s="112" t="n">
        <v>4</v>
      </c>
      <c r="BN2412" s="112" t="n">
        <v>4</v>
      </c>
      <c r="BO2412" s="111" t="n">
        <v>20</v>
      </c>
      <c r="BP2412" s="125" t="s">
        <v>200</v>
      </c>
      <c r="BQ2412" s="127" t="s">
        <v>216</v>
      </c>
    </row>
    <row r="2413" customFormat="false" ht="13.8" hidden="false" customHeight="false" outlineLevel="0" collapsed="false">
      <c r="A2413" s="0" t="s">
        <v>14935</v>
      </c>
      <c r="B2413" s="0" t="s">
        <v>6851</v>
      </c>
      <c r="C2413" s="0" t="s">
        <v>369</v>
      </c>
      <c r="D2413" s="0" t="s">
        <v>5239</v>
      </c>
      <c r="E2413" s="0" t="s">
        <v>194</v>
      </c>
      <c r="F2413" s="0" t="s">
        <v>195</v>
      </c>
      <c r="G2413" s="0" t="s">
        <v>196</v>
      </c>
      <c r="H2413" s="0" t="s">
        <v>197</v>
      </c>
      <c r="I2413" s="131"/>
      <c r="J2413" s="130" t="n">
        <v>1</v>
      </c>
      <c r="K2413" s="131" t="s">
        <v>198</v>
      </c>
      <c r="L2413" s="0" t="s">
        <v>198</v>
      </c>
      <c r="M2413" s="0" t="s">
        <v>199</v>
      </c>
      <c r="O2413" s="0" t="s">
        <v>200</v>
      </c>
      <c r="Q2413" s="120" t="s">
        <v>200</v>
      </c>
      <c r="R2413" s="0" t="s">
        <v>16</v>
      </c>
      <c r="S2413" s="131" t="s">
        <v>201</v>
      </c>
      <c r="T2413" s="0" t="s">
        <v>198</v>
      </c>
      <c r="U2413" s="131" t="s">
        <v>239</v>
      </c>
      <c r="V2413" s="0" t="s">
        <v>1790</v>
      </c>
      <c r="W2413" s="110" t="s">
        <v>204</v>
      </c>
      <c r="X2413" s="130" t="n">
        <v>2009</v>
      </c>
      <c r="Y2413" s="111" t="s">
        <v>240</v>
      </c>
      <c r="Z2413" s="130" t="s">
        <v>757</v>
      </c>
      <c r="AA2413" s="122" t="s">
        <v>200</v>
      </c>
      <c r="AB2413" s="131" t="s">
        <v>12932</v>
      </c>
      <c r="AC2413" s="131" t="s">
        <v>5016</v>
      </c>
      <c r="AD2413" s="130" t="s">
        <v>198</v>
      </c>
      <c r="AE2413" s="130" t="s">
        <v>222</v>
      </c>
      <c r="AF2413" s="130"/>
      <c r="AG2413" s="130"/>
      <c r="AH2413" s="130"/>
      <c r="AI2413" s="130" t="s">
        <v>207</v>
      </c>
      <c r="AJ2413" s="130"/>
      <c r="AK2413" s="111" t="str">
        <f aca="false">(AB2413)</f>
        <v>Indieszero</v>
      </c>
      <c r="AM2413" s="111" t="n">
        <f aca="false">X2413</f>
        <v>2009</v>
      </c>
      <c r="AN2413" s="130" t="s">
        <v>208</v>
      </c>
      <c r="AO2413" s="131"/>
      <c r="AS2413" s="0" t="s">
        <v>200</v>
      </c>
      <c r="AV2413" s="0" t="s">
        <v>200</v>
      </c>
      <c r="AZ2413" s="131" t="s">
        <v>14936</v>
      </c>
      <c r="BA2413" s="124" t="s">
        <v>200</v>
      </c>
      <c r="BB2413" s="0" t="s">
        <v>248</v>
      </c>
      <c r="BC2413" s="0" t="s">
        <v>14937</v>
      </c>
      <c r="BD2413" s="0" t="s">
        <v>14938</v>
      </c>
      <c r="BE2413" s="0" t="s">
        <v>14939</v>
      </c>
      <c r="BG2413" s="125"/>
      <c r="BH2413" s="0" t="s">
        <v>253</v>
      </c>
      <c r="BI2413" s="112" t="n">
        <v>4582224491872</v>
      </c>
      <c r="BJ2413" s="126"/>
      <c r="BK2413" s="131" t="s">
        <v>215</v>
      </c>
      <c r="BL2413" s="112" t="n">
        <v>4</v>
      </c>
      <c r="BM2413" s="112" t="n">
        <v>4</v>
      </c>
      <c r="BN2413" s="112" t="n">
        <v>4</v>
      </c>
      <c r="BO2413" s="111" t="n">
        <v>80</v>
      </c>
      <c r="BP2413" s="125"/>
      <c r="BQ2413" s="127" t="s">
        <v>216</v>
      </c>
    </row>
    <row r="2414" customFormat="false" ht="13.8" hidden="false" customHeight="false" outlineLevel="0" collapsed="false">
      <c r="A2414" s="0" t="s">
        <v>14940</v>
      </c>
      <c r="B2414" s="0" t="s">
        <v>6851</v>
      </c>
      <c r="C2414" s="0" t="s">
        <v>369</v>
      </c>
      <c r="D2414" s="0" t="s">
        <v>5239</v>
      </c>
      <c r="E2414" s="0" t="s">
        <v>194</v>
      </c>
      <c r="F2414" s="0" t="s">
        <v>195</v>
      </c>
      <c r="G2414" s="0" t="s">
        <v>196</v>
      </c>
      <c r="H2414" s="0" t="s">
        <v>197</v>
      </c>
      <c r="I2414" s="131"/>
      <c r="J2414" s="130" t="n">
        <v>1</v>
      </c>
      <c r="K2414" s="131" t="s">
        <v>198</v>
      </c>
      <c r="L2414" s="0" t="s">
        <v>198</v>
      </c>
      <c r="M2414" s="0" t="s">
        <v>199</v>
      </c>
      <c r="O2414" s="0" t="s">
        <v>200</v>
      </c>
      <c r="Q2414" s="120" t="s">
        <v>200</v>
      </c>
      <c r="R2414" s="0" t="s">
        <v>16</v>
      </c>
      <c r="S2414" s="131" t="s">
        <v>201</v>
      </c>
      <c r="T2414" s="0" t="s">
        <v>198</v>
      </c>
      <c r="U2414" s="131" t="s">
        <v>239</v>
      </c>
      <c r="V2414" s="0" t="s">
        <v>1790</v>
      </c>
      <c r="W2414" s="110" t="s">
        <v>204</v>
      </c>
      <c r="X2414" s="130" t="n">
        <v>2007</v>
      </c>
      <c r="Y2414" s="111" t="s">
        <v>240</v>
      </c>
      <c r="Z2414" s="111" t="s">
        <v>221</v>
      </c>
      <c r="AA2414" s="122" t="s">
        <v>200</v>
      </c>
      <c r="AB2414" s="131" t="s">
        <v>12932</v>
      </c>
      <c r="AC2414" s="131" t="s">
        <v>5016</v>
      </c>
      <c r="AD2414" s="130" t="s">
        <v>198</v>
      </c>
      <c r="AE2414" s="130" t="s">
        <v>222</v>
      </c>
      <c r="AF2414" s="130"/>
      <c r="AG2414" s="130"/>
      <c r="AH2414" s="130"/>
      <c r="AI2414" s="130" t="s">
        <v>207</v>
      </c>
      <c r="AJ2414" s="130"/>
      <c r="AK2414" s="111" t="str">
        <f aca="false">(AB2414)</f>
        <v>Indieszero</v>
      </c>
      <c r="AM2414" s="111" t="n">
        <f aca="false">X2414</f>
        <v>2007</v>
      </c>
      <c r="AN2414" s="130" t="s">
        <v>208</v>
      </c>
      <c r="AO2414" s="131"/>
      <c r="AS2414" s="0" t="s">
        <v>200</v>
      </c>
      <c r="AV2414" s="0" t="s">
        <v>200</v>
      </c>
      <c r="AZ2414" s="131" t="s">
        <v>14936</v>
      </c>
      <c r="BA2414" s="124" t="s">
        <v>200</v>
      </c>
      <c r="BB2414" s="0" t="s">
        <v>248</v>
      </c>
      <c r="BC2414" s="0" t="s">
        <v>14937</v>
      </c>
      <c r="BD2414" s="0" t="s">
        <v>14938</v>
      </c>
      <c r="BE2414" s="0" t="s">
        <v>14941</v>
      </c>
      <c r="BG2414" s="125" t="s">
        <v>200</v>
      </c>
      <c r="BH2414" s="0" t="s">
        <v>253</v>
      </c>
      <c r="BI2414" s="112" t="n">
        <v>4582224492695</v>
      </c>
      <c r="BJ2414" s="126" t="s">
        <v>200</v>
      </c>
      <c r="BK2414" s="131" t="s">
        <v>215</v>
      </c>
      <c r="BL2414" s="112" t="n">
        <v>4</v>
      </c>
      <c r="BM2414" s="112" t="n">
        <v>4</v>
      </c>
      <c r="BN2414" s="112" t="n">
        <v>4</v>
      </c>
      <c r="BO2414" s="111" t="n">
        <v>80</v>
      </c>
      <c r="BP2414" s="125" t="s">
        <v>200</v>
      </c>
      <c r="BQ2414" s="127" t="s">
        <v>216</v>
      </c>
    </row>
    <row r="2415" customFormat="false" ht="13.8" hidden="false" customHeight="false" outlineLevel="0" collapsed="false">
      <c r="A2415" s="0" t="s">
        <v>14942</v>
      </c>
      <c r="B2415" s="0" t="s">
        <v>6851</v>
      </c>
      <c r="C2415" s="0" t="s">
        <v>928</v>
      </c>
      <c r="D2415" s="0" t="s">
        <v>193</v>
      </c>
      <c r="E2415" s="0" t="s">
        <v>194</v>
      </c>
      <c r="F2415" s="0" t="s">
        <v>195</v>
      </c>
      <c r="G2415" s="0" t="s">
        <v>330</v>
      </c>
      <c r="H2415" s="0" t="s">
        <v>197</v>
      </c>
      <c r="I2415" s="131"/>
      <c r="J2415" s="130" t="n">
        <v>1</v>
      </c>
      <c r="K2415" s="131" t="s">
        <v>198</v>
      </c>
      <c r="L2415" s="0" t="s">
        <v>198</v>
      </c>
      <c r="M2415" s="0" t="s">
        <v>199</v>
      </c>
      <c r="O2415" s="0" t="s">
        <v>200</v>
      </c>
      <c r="Q2415" s="120" t="s">
        <v>200</v>
      </c>
      <c r="R2415" s="0" t="s">
        <v>16</v>
      </c>
      <c r="S2415" s="131" t="s">
        <v>201</v>
      </c>
      <c r="T2415" s="0" t="s">
        <v>198</v>
      </c>
      <c r="U2415" s="131" t="s">
        <v>285</v>
      </c>
      <c r="V2415" s="0" t="s">
        <v>1790</v>
      </c>
      <c r="W2415" s="110" t="s">
        <v>204</v>
      </c>
      <c r="X2415" s="130" t="n">
        <v>2008</v>
      </c>
      <c r="Y2415" s="111" t="s">
        <v>205</v>
      </c>
      <c r="Z2415" s="111" t="s">
        <v>221</v>
      </c>
      <c r="AA2415" s="122" t="s">
        <v>200</v>
      </c>
      <c r="AB2415" s="131" t="s">
        <v>5955</v>
      </c>
      <c r="AC2415" s="131" t="s">
        <v>5026</v>
      </c>
      <c r="AD2415" s="130" t="n">
        <v>2009</v>
      </c>
      <c r="AE2415" s="130" t="s">
        <v>222</v>
      </c>
      <c r="AF2415" s="130"/>
      <c r="AG2415" s="130"/>
      <c r="AH2415" s="130"/>
      <c r="AI2415" s="111" t="s">
        <v>294</v>
      </c>
      <c r="AJ2415" s="111" t="s">
        <v>3813</v>
      </c>
      <c r="AK2415" s="131" t="s">
        <v>5955</v>
      </c>
      <c r="AM2415" s="111" t="n">
        <v>1998</v>
      </c>
      <c r="AN2415" s="111" t="s">
        <v>208</v>
      </c>
      <c r="AO2415" s="131"/>
      <c r="AS2415" s="0" t="s">
        <v>200</v>
      </c>
      <c r="AT2415" s="0" t="s">
        <v>226</v>
      </c>
      <c r="AU2415" s="0" t="s">
        <v>332</v>
      </c>
      <c r="AV2415" s="0" t="s">
        <v>200</v>
      </c>
      <c r="AZ2415" s="131" t="s">
        <v>14943</v>
      </c>
      <c r="BA2415" s="124" t="s">
        <v>200</v>
      </c>
      <c r="BB2415" s="0" t="s">
        <v>248</v>
      </c>
      <c r="BC2415" s="0" t="s">
        <v>8836</v>
      </c>
      <c r="BD2415" s="0" t="s">
        <v>14944</v>
      </c>
      <c r="BE2415" s="0" t="s">
        <v>14609</v>
      </c>
      <c r="BG2415" s="125" t="s">
        <v>200</v>
      </c>
      <c r="BH2415" s="0" t="s">
        <v>466</v>
      </c>
      <c r="BI2415" s="112" t="n">
        <v>857823001451</v>
      </c>
      <c r="BJ2415" s="126" t="s">
        <v>200</v>
      </c>
      <c r="BK2415" s="131" t="s">
        <v>215</v>
      </c>
      <c r="BL2415" s="112" t="n">
        <v>4</v>
      </c>
      <c r="BM2415" s="112" t="n">
        <v>4</v>
      </c>
      <c r="BN2415" s="112" t="n">
        <v>4</v>
      </c>
      <c r="BO2415" s="111" t="n">
        <v>20</v>
      </c>
      <c r="BP2415" s="125" t="s">
        <v>200</v>
      </c>
      <c r="BQ2415" s="127" t="s">
        <v>216</v>
      </c>
    </row>
    <row r="2416" customFormat="false" ht="13.8" hidden="false" customHeight="false" outlineLevel="0" collapsed="false">
      <c r="A2416" s="0" t="s">
        <v>14945</v>
      </c>
      <c r="B2416" s="0" t="s">
        <v>6851</v>
      </c>
      <c r="C2416" s="131" t="s">
        <v>1451</v>
      </c>
      <c r="D2416" s="131" t="s">
        <v>1452</v>
      </c>
      <c r="E2416" s="0" t="s">
        <v>1622</v>
      </c>
      <c r="F2416" s="0" t="s">
        <v>1509</v>
      </c>
      <c r="G2416" s="0" t="s">
        <v>330</v>
      </c>
      <c r="H2416" s="131" t="s">
        <v>901</v>
      </c>
      <c r="I2416" s="131"/>
      <c r="J2416" s="111" t="n">
        <v>1</v>
      </c>
      <c r="K2416" s="0" t="s">
        <v>2825</v>
      </c>
      <c r="L2416" s="0" t="s">
        <v>1050</v>
      </c>
      <c r="M2416" s="0" t="s">
        <v>199</v>
      </c>
      <c r="O2416" s="0" t="s">
        <v>237</v>
      </c>
      <c r="Q2416" s="120" t="s">
        <v>200</v>
      </c>
      <c r="R2416" s="0" t="s">
        <v>16</v>
      </c>
      <c r="S2416" s="131" t="s">
        <v>201</v>
      </c>
      <c r="T2416" s="0" t="s">
        <v>198</v>
      </c>
      <c r="U2416" s="131" t="s">
        <v>285</v>
      </c>
      <c r="V2416" s="0" t="s">
        <v>1790</v>
      </c>
      <c r="W2416" s="110" t="s">
        <v>204</v>
      </c>
      <c r="X2416" s="130" t="n">
        <v>2006</v>
      </c>
      <c r="Y2416" s="111" t="s">
        <v>205</v>
      </c>
      <c r="Z2416" s="130" t="s">
        <v>757</v>
      </c>
      <c r="AA2416" s="122" t="s">
        <v>200</v>
      </c>
      <c r="AB2416" s="131" t="s">
        <v>543</v>
      </c>
      <c r="AC2416" s="131" t="s">
        <v>543</v>
      </c>
      <c r="AD2416" s="130" t="n">
        <v>2006</v>
      </c>
      <c r="AE2416" s="111" t="s">
        <v>222</v>
      </c>
      <c r="AI2416" s="111" t="s">
        <v>294</v>
      </c>
      <c r="AJ2416" s="111" t="s">
        <v>3813</v>
      </c>
      <c r="AK2416" s="111" t="s">
        <v>543</v>
      </c>
      <c r="AM2416" s="111" t="n">
        <v>1996</v>
      </c>
      <c r="AN2416" s="111" t="s">
        <v>208</v>
      </c>
      <c r="AO2416" s="131" t="s">
        <v>9045</v>
      </c>
      <c r="AR2416" s="0" t="s">
        <v>1455</v>
      </c>
      <c r="AS2416" s="0" t="s">
        <v>1627</v>
      </c>
      <c r="AT2416" s="0" t="s">
        <v>14946</v>
      </c>
      <c r="AU2416" s="0" t="s">
        <v>470</v>
      </c>
      <c r="AV2416" s="0" t="s">
        <v>2426</v>
      </c>
      <c r="AZ2416" s="131" t="s">
        <v>14947</v>
      </c>
      <c r="BA2416" s="124" t="s">
        <v>200</v>
      </c>
      <c r="BB2416" s="0" t="s">
        <v>210</v>
      </c>
      <c r="BC2416" s="0" t="s">
        <v>14948</v>
      </c>
      <c r="BD2416" s="0" t="s">
        <v>14949</v>
      </c>
      <c r="BE2416" s="0" t="s">
        <v>14950</v>
      </c>
      <c r="BG2416" s="125" t="s">
        <v>200</v>
      </c>
      <c r="BH2416" s="0" t="s">
        <v>466</v>
      </c>
      <c r="BI2416" s="112" t="n">
        <v>13388320042</v>
      </c>
      <c r="BJ2416" s="126" t="s">
        <v>200</v>
      </c>
      <c r="BK2416" s="131" t="s">
        <v>215</v>
      </c>
      <c r="BL2416" s="112" t="n">
        <v>4</v>
      </c>
      <c r="BM2416" s="112" t="n">
        <v>4</v>
      </c>
      <c r="BN2416" s="112" t="n">
        <v>4</v>
      </c>
      <c r="BO2416" s="111" t="n">
        <v>20</v>
      </c>
      <c r="BP2416" s="125" t="s">
        <v>200</v>
      </c>
      <c r="BQ2416" s="127" t="s">
        <v>216</v>
      </c>
    </row>
    <row r="2417" customFormat="false" ht="13.8" hidden="false" customHeight="false" outlineLevel="0" collapsed="false">
      <c r="A2417" s="0" t="s">
        <v>14951</v>
      </c>
      <c r="B2417" s="0" t="s">
        <v>6851</v>
      </c>
      <c r="C2417" s="131" t="s">
        <v>3767</v>
      </c>
      <c r="D2417" s="131" t="s">
        <v>193</v>
      </c>
      <c r="E2417" s="0" t="s">
        <v>194</v>
      </c>
      <c r="F2417" s="0" t="s">
        <v>195</v>
      </c>
      <c r="G2417" s="0" t="s">
        <v>362</v>
      </c>
      <c r="H2417" s="0" t="s">
        <v>400</v>
      </c>
      <c r="I2417" s="0" t="s">
        <v>594</v>
      </c>
      <c r="J2417" s="130" t="n">
        <v>1</v>
      </c>
      <c r="K2417" s="131" t="s">
        <v>198</v>
      </c>
      <c r="L2417" s="0" t="s">
        <v>198</v>
      </c>
      <c r="M2417" s="0" t="s">
        <v>235</v>
      </c>
      <c r="N2417" s="0" t="s">
        <v>14952</v>
      </c>
      <c r="O2417" s="0" t="s">
        <v>237</v>
      </c>
      <c r="P2417" s="0" t="s">
        <v>238</v>
      </c>
      <c r="Q2417" s="120" t="s">
        <v>200</v>
      </c>
      <c r="R2417" s="0" t="s">
        <v>16</v>
      </c>
      <c r="S2417" s="131" t="s">
        <v>201</v>
      </c>
      <c r="T2417" s="0" t="s">
        <v>198</v>
      </c>
      <c r="U2417" s="131" t="s">
        <v>202</v>
      </c>
      <c r="V2417" s="0" t="s">
        <v>1790</v>
      </c>
      <c r="W2417" s="110" t="s">
        <v>204</v>
      </c>
      <c r="X2417" s="130" t="n">
        <v>2009</v>
      </c>
      <c r="Y2417" s="130"/>
      <c r="Z2417" s="130" t="s">
        <v>198</v>
      </c>
      <c r="AA2417" s="122" t="s">
        <v>200</v>
      </c>
      <c r="AB2417" s="131" t="s">
        <v>9448</v>
      </c>
      <c r="AC2417" s="131" t="s">
        <v>9448</v>
      </c>
      <c r="AD2417" s="130" t="n">
        <v>2009</v>
      </c>
      <c r="AE2417" s="130" t="s">
        <v>222</v>
      </c>
      <c r="AF2417" s="130"/>
      <c r="AG2417" s="130"/>
      <c r="AH2417" s="130" t="s">
        <v>1746</v>
      </c>
      <c r="AI2417" s="130" t="s">
        <v>207</v>
      </c>
      <c r="AJ2417" s="130"/>
      <c r="AK2417" s="111" t="str">
        <f aca="false">(AB2417)</f>
        <v>Nintendo</v>
      </c>
      <c r="AL2417" s="0" t="s">
        <v>200</v>
      </c>
      <c r="AM2417" s="111" t="n">
        <f aca="false">AD2417</f>
        <v>2009</v>
      </c>
      <c r="AN2417" s="130" t="s">
        <v>208</v>
      </c>
      <c r="AO2417" s="131" t="s">
        <v>9045</v>
      </c>
      <c r="AR2417" s="0" t="s">
        <v>200</v>
      </c>
      <c r="AS2417" s="0" t="s">
        <v>10398</v>
      </c>
      <c r="AT2417" s="0" t="s">
        <v>4793</v>
      </c>
      <c r="AU2417" s="0" t="s">
        <v>2087</v>
      </c>
      <c r="AV2417" s="0" t="s">
        <v>200</v>
      </c>
      <c r="AZ2417" s="131" t="s">
        <v>14953</v>
      </c>
      <c r="BA2417" s="124" t="s">
        <v>200</v>
      </c>
      <c r="BB2417" s="0" t="s">
        <v>462</v>
      </c>
      <c r="BC2417" s="0" t="s">
        <v>14954</v>
      </c>
      <c r="BD2417" s="0" t="s">
        <v>14955</v>
      </c>
      <c r="BE2417" s="0" t="s">
        <v>14956</v>
      </c>
      <c r="BF2417" s="0" t="s">
        <v>14957</v>
      </c>
      <c r="BG2417" s="125" t="s">
        <v>200</v>
      </c>
      <c r="BH2417" s="0" t="s">
        <v>735</v>
      </c>
      <c r="BI2417" s="112" t="n">
        <v>45496468750</v>
      </c>
      <c r="BJ2417" s="126" t="s">
        <v>200</v>
      </c>
      <c r="BK2417" s="131" t="s">
        <v>215</v>
      </c>
      <c r="BL2417" s="112" t="n">
        <v>4</v>
      </c>
      <c r="BM2417" s="112" t="n">
        <v>4</v>
      </c>
      <c r="BN2417" s="112" t="n">
        <v>4</v>
      </c>
      <c r="BO2417" s="111" t="n">
        <v>20</v>
      </c>
      <c r="BP2417" s="125" t="s">
        <v>200</v>
      </c>
      <c r="BQ2417" s="127" t="s">
        <v>216</v>
      </c>
    </row>
    <row r="2418" customFormat="false" ht="13.8" hidden="false" customHeight="false" outlineLevel="0" collapsed="false">
      <c r="A2418" s="0" t="s">
        <v>14958</v>
      </c>
      <c r="B2418" s="0" t="s">
        <v>6851</v>
      </c>
      <c r="C2418" s="0" t="s">
        <v>423</v>
      </c>
      <c r="D2418" s="0" t="s">
        <v>1333</v>
      </c>
      <c r="E2418" s="0" t="s">
        <v>313</v>
      </c>
      <c r="F2418" s="0" t="s">
        <v>195</v>
      </c>
      <c r="G2418" s="0" t="s">
        <v>424</v>
      </c>
      <c r="H2418" s="0" t="s">
        <v>197</v>
      </c>
      <c r="I2418" s="131"/>
      <c r="J2418" s="111" t="n">
        <v>1</v>
      </c>
      <c r="K2418" s="0" t="s">
        <v>2825</v>
      </c>
      <c r="L2418" s="0" t="s">
        <v>456</v>
      </c>
      <c r="M2418" s="0" t="s">
        <v>199</v>
      </c>
      <c r="O2418" s="0" t="s">
        <v>200</v>
      </c>
      <c r="Q2418" s="120" t="s">
        <v>200</v>
      </c>
      <c r="R2418" s="0" t="s">
        <v>16</v>
      </c>
      <c r="S2418" s="131" t="s">
        <v>201</v>
      </c>
      <c r="T2418" s="0" t="s">
        <v>198</v>
      </c>
      <c r="U2418" s="131" t="s">
        <v>285</v>
      </c>
      <c r="V2418" s="0" t="s">
        <v>1790</v>
      </c>
      <c r="W2418" s="110" t="s">
        <v>204</v>
      </c>
      <c r="X2418" s="130" t="n">
        <v>2010</v>
      </c>
      <c r="Y2418" s="111" t="s">
        <v>200</v>
      </c>
      <c r="Z2418" s="130" t="s">
        <v>198</v>
      </c>
      <c r="AA2418" s="122" t="s">
        <v>200</v>
      </c>
      <c r="AB2418" s="131" t="s">
        <v>14959</v>
      </c>
      <c r="AC2418" s="131" t="s">
        <v>4878</v>
      </c>
      <c r="AD2418" s="130" t="s">
        <v>198</v>
      </c>
      <c r="AE2418" s="130" t="s">
        <v>222</v>
      </c>
      <c r="AF2418" s="130"/>
      <c r="AG2418" s="130"/>
      <c r="AH2418" s="130"/>
      <c r="AI2418" s="111" t="s">
        <v>1313</v>
      </c>
      <c r="AJ2418" s="111" t="s">
        <v>3493</v>
      </c>
      <c r="AK2418" s="111" t="s">
        <v>12086</v>
      </c>
      <c r="AM2418" s="111" t="n">
        <v>1990</v>
      </c>
      <c r="AN2418" s="111" t="s">
        <v>208</v>
      </c>
      <c r="AO2418" s="131"/>
      <c r="AS2418" s="0" t="s">
        <v>4879</v>
      </c>
      <c r="AT2418" s="104"/>
      <c r="AU2418" s="0" t="s">
        <v>1871</v>
      </c>
      <c r="AV2418" s="0" t="s">
        <v>200</v>
      </c>
      <c r="AZ2418" s="131" t="s">
        <v>14960</v>
      </c>
      <c r="BA2418" s="124" t="s">
        <v>200</v>
      </c>
      <c r="BB2418" s="0" t="s">
        <v>210</v>
      </c>
      <c r="BC2418" s="0" t="s">
        <v>14961</v>
      </c>
      <c r="BD2418" s="0" t="s">
        <v>14962</v>
      </c>
      <c r="BE2418" s="0" t="s">
        <v>14963</v>
      </c>
      <c r="BF2418" s="0" t="s">
        <v>14964</v>
      </c>
      <c r="BG2418" s="125" t="s">
        <v>200</v>
      </c>
      <c r="BH2418" s="0" t="s">
        <v>466</v>
      </c>
      <c r="BI2418" s="112" t="n">
        <v>893610001341</v>
      </c>
      <c r="BJ2418" s="126" t="s">
        <v>200</v>
      </c>
      <c r="BK2418" s="131" t="s">
        <v>215</v>
      </c>
      <c r="BL2418" s="112" t="n">
        <v>4</v>
      </c>
      <c r="BM2418" s="112" t="n">
        <v>4</v>
      </c>
      <c r="BN2418" s="112" t="n">
        <v>4</v>
      </c>
      <c r="BO2418" s="111" t="n">
        <v>20</v>
      </c>
      <c r="BP2418" s="125" t="s">
        <v>200</v>
      </c>
      <c r="BQ2418" s="127" t="s">
        <v>216</v>
      </c>
    </row>
    <row r="2419" customFormat="false" ht="13.8" hidden="false" customHeight="false" outlineLevel="0" collapsed="false">
      <c r="A2419" s="0" t="s">
        <v>14965</v>
      </c>
      <c r="B2419" s="0" t="s">
        <v>6851</v>
      </c>
      <c r="C2419" s="0" t="s">
        <v>490</v>
      </c>
      <c r="D2419" s="0" t="s">
        <v>193</v>
      </c>
      <c r="E2419" s="0" t="s">
        <v>194</v>
      </c>
      <c r="F2419" s="0" t="s">
        <v>195</v>
      </c>
      <c r="G2419" s="0" t="s">
        <v>330</v>
      </c>
      <c r="H2419" s="0" t="s">
        <v>197</v>
      </c>
      <c r="I2419" s="131"/>
      <c r="J2419" s="111" t="n">
        <v>1</v>
      </c>
      <c r="K2419" s="131" t="s">
        <v>14966</v>
      </c>
      <c r="L2419" s="0" t="s">
        <v>456</v>
      </c>
      <c r="M2419" s="0" t="s">
        <v>199</v>
      </c>
      <c r="O2419" s="0" t="s">
        <v>200</v>
      </c>
      <c r="Q2419" s="120" t="s">
        <v>200</v>
      </c>
      <c r="R2419" s="0" t="s">
        <v>16</v>
      </c>
      <c r="S2419" s="131" t="s">
        <v>201</v>
      </c>
      <c r="T2419" s="0" t="s">
        <v>198</v>
      </c>
      <c r="U2419" s="131" t="s">
        <v>285</v>
      </c>
      <c r="V2419" s="0" t="s">
        <v>1790</v>
      </c>
      <c r="W2419" s="110" t="s">
        <v>204</v>
      </c>
      <c r="X2419" s="130" t="n">
        <v>2006</v>
      </c>
      <c r="Y2419" s="111" t="s">
        <v>205</v>
      </c>
      <c r="Z2419" s="111" t="s">
        <v>221</v>
      </c>
      <c r="AA2419" s="122" t="s">
        <v>200</v>
      </c>
      <c r="AB2419" s="131" t="s">
        <v>8947</v>
      </c>
      <c r="AC2419" s="131" t="s">
        <v>3215</v>
      </c>
      <c r="AD2419" s="130" t="s">
        <v>198</v>
      </c>
      <c r="AE2419" s="130" t="s">
        <v>222</v>
      </c>
      <c r="AF2419" s="130"/>
      <c r="AG2419" s="130"/>
      <c r="AH2419" s="130"/>
      <c r="AI2419" s="130" t="s">
        <v>207</v>
      </c>
      <c r="AJ2419" s="130"/>
      <c r="AK2419" s="111" t="str">
        <f aca="false">(AB2419)</f>
        <v>Tose</v>
      </c>
      <c r="AM2419" s="111" t="n">
        <f aca="false">X2419</f>
        <v>2006</v>
      </c>
      <c r="AN2419" s="130" t="s">
        <v>208</v>
      </c>
      <c r="AO2419" s="131" t="s">
        <v>200</v>
      </c>
      <c r="AP2419" s="0" t="s">
        <v>200</v>
      </c>
      <c r="AS2419" s="0" t="s">
        <v>200</v>
      </c>
      <c r="AT2419" s="0" t="s">
        <v>381</v>
      </c>
      <c r="AU2419" s="0" t="s">
        <v>332</v>
      </c>
      <c r="AV2419" s="0" t="s">
        <v>3220</v>
      </c>
      <c r="AW2419" s="0" t="s">
        <v>200</v>
      </c>
      <c r="AZ2419" s="131" t="s">
        <v>14967</v>
      </c>
      <c r="BA2419" s="124" t="s">
        <v>200</v>
      </c>
      <c r="BB2419" s="0" t="s">
        <v>248</v>
      </c>
      <c r="BC2419" s="0" t="s">
        <v>14968</v>
      </c>
      <c r="BD2419" s="0" t="s">
        <v>14969</v>
      </c>
      <c r="BE2419" s="0" t="s">
        <v>14970</v>
      </c>
      <c r="BF2419" s="0" t="s">
        <v>200</v>
      </c>
      <c r="BG2419" s="125" t="s">
        <v>200</v>
      </c>
      <c r="BH2419" s="0" t="s">
        <v>466</v>
      </c>
      <c r="BI2419" s="112" t="n">
        <v>662248906126</v>
      </c>
      <c r="BJ2419" s="126" t="s">
        <v>200</v>
      </c>
      <c r="BK2419" s="131" t="s">
        <v>215</v>
      </c>
      <c r="BL2419" s="112" t="n">
        <v>4</v>
      </c>
      <c r="BM2419" s="112" t="n">
        <v>4</v>
      </c>
      <c r="BN2419" s="112" t="n">
        <v>4</v>
      </c>
      <c r="BO2419" s="111" t="n">
        <v>20</v>
      </c>
      <c r="BP2419" s="125" t="s">
        <v>200</v>
      </c>
      <c r="BQ2419" s="127" t="s">
        <v>216</v>
      </c>
    </row>
    <row r="2420" customFormat="false" ht="13.8" hidden="false" customHeight="false" outlineLevel="0" collapsed="false">
      <c r="A2420" s="0" t="s">
        <v>14971</v>
      </c>
      <c r="B2420" s="0" t="s">
        <v>6851</v>
      </c>
      <c r="C2420" s="0" t="s">
        <v>6012</v>
      </c>
      <c r="D2420" s="0" t="s">
        <v>1452</v>
      </c>
      <c r="E2420" s="0" t="s">
        <v>194</v>
      </c>
      <c r="F2420" s="0" t="s">
        <v>195</v>
      </c>
      <c r="G2420" s="0" t="s">
        <v>330</v>
      </c>
      <c r="H2420" s="0" t="s">
        <v>197</v>
      </c>
      <c r="I2420" s="131"/>
      <c r="J2420" s="111" t="n">
        <v>1</v>
      </c>
      <c r="K2420" s="131" t="s">
        <v>198</v>
      </c>
      <c r="L2420" s="0" t="s">
        <v>198</v>
      </c>
      <c r="M2420" s="0" t="s">
        <v>199</v>
      </c>
      <c r="Q2420" s="120" t="s">
        <v>200</v>
      </c>
      <c r="R2420" s="0" t="s">
        <v>16</v>
      </c>
      <c r="S2420" s="131" t="s">
        <v>201</v>
      </c>
      <c r="T2420" s="0" t="s">
        <v>198</v>
      </c>
      <c r="U2420" s="131" t="s">
        <v>202</v>
      </c>
      <c r="V2420" s="0" t="s">
        <v>1790</v>
      </c>
      <c r="W2420" s="110" t="s">
        <v>204</v>
      </c>
      <c r="X2420" s="130" t="n">
        <v>2009</v>
      </c>
      <c r="Y2420" s="111" t="s">
        <v>498</v>
      </c>
      <c r="Z2420" s="111" t="s">
        <v>757</v>
      </c>
      <c r="AA2420" s="122" t="s">
        <v>200</v>
      </c>
      <c r="AB2420" s="131" t="s">
        <v>12730</v>
      </c>
      <c r="AC2420" s="131" t="s">
        <v>4491</v>
      </c>
      <c r="AD2420" s="130" t="n">
        <v>2009</v>
      </c>
      <c r="AE2420" s="130" t="s">
        <v>198</v>
      </c>
      <c r="AF2420" s="130"/>
      <c r="AG2420" s="130"/>
      <c r="AH2420" s="130"/>
      <c r="AI2420" s="130" t="s">
        <v>207</v>
      </c>
      <c r="AJ2420" s="130"/>
      <c r="AK2420" s="111" t="str">
        <f aca="false">(AB2420)</f>
        <v>Neverland</v>
      </c>
      <c r="AM2420" s="111" t="n">
        <f aca="false">AD2420</f>
        <v>2009</v>
      </c>
      <c r="AN2420" s="130" t="s">
        <v>208</v>
      </c>
      <c r="AO2420" s="131"/>
      <c r="AS2420" s="0" t="s">
        <v>12731</v>
      </c>
      <c r="AT2420" s="0" t="s">
        <v>2944</v>
      </c>
      <c r="AU2420" s="0" t="s">
        <v>332</v>
      </c>
      <c r="AZ2420" s="131" t="s">
        <v>12732</v>
      </c>
      <c r="BA2420" s="124" t="s">
        <v>200</v>
      </c>
      <c r="BB2420" s="0" t="s">
        <v>248</v>
      </c>
      <c r="BC2420" s="0" t="s">
        <v>12733</v>
      </c>
      <c r="BD2420" s="0" t="s">
        <v>8495</v>
      </c>
      <c r="BE2420" s="0" t="s">
        <v>3717</v>
      </c>
      <c r="BF2420" s="0" t="s">
        <v>12735</v>
      </c>
      <c r="BG2420" s="125"/>
      <c r="BH2420" s="0" t="s">
        <v>253</v>
      </c>
      <c r="BI2420" s="112" t="n">
        <v>5060102950820</v>
      </c>
      <c r="BJ2420" s="126"/>
      <c r="BK2420" s="131" t="s">
        <v>215</v>
      </c>
      <c r="BL2420" s="112" t="n">
        <v>4</v>
      </c>
      <c r="BM2420" s="112" t="n">
        <v>4</v>
      </c>
      <c r="BN2420" s="112" t="n">
        <v>4</v>
      </c>
      <c r="BO2420" s="111" t="n">
        <v>20</v>
      </c>
      <c r="BP2420" s="125"/>
      <c r="BQ2420" s="127" t="s">
        <v>216</v>
      </c>
    </row>
    <row r="2421" customFormat="false" ht="13.8" hidden="false" customHeight="false" outlineLevel="0" collapsed="false">
      <c r="A2421" s="0" t="s">
        <v>14972</v>
      </c>
      <c r="B2421" s="0" t="s">
        <v>6851</v>
      </c>
      <c r="C2421" s="0" t="s">
        <v>3792</v>
      </c>
      <c r="D2421" s="0" t="s">
        <v>1869</v>
      </c>
      <c r="E2421" s="0" t="s">
        <v>10921</v>
      </c>
      <c r="F2421" s="0" t="s">
        <v>195</v>
      </c>
      <c r="G2421" s="0" t="s">
        <v>880</v>
      </c>
      <c r="H2421" s="0" t="s">
        <v>197</v>
      </c>
      <c r="I2421" s="131"/>
      <c r="J2421" s="111" t="n">
        <v>1</v>
      </c>
      <c r="K2421" s="0" t="s">
        <v>8734</v>
      </c>
      <c r="L2421" s="0" t="s">
        <v>392</v>
      </c>
      <c r="M2421" s="0" t="s">
        <v>199</v>
      </c>
      <c r="Q2421" s="120"/>
      <c r="R2421" s="0" t="s">
        <v>16</v>
      </c>
      <c r="S2421" s="131" t="s">
        <v>201</v>
      </c>
      <c r="T2421" s="0" t="s">
        <v>198</v>
      </c>
      <c r="U2421" s="131" t="s">
        <v>285</v>
      </c>
      <c r="V2421" s="0" t="s">
        <v>1790</v>
      </c>
      <c r="W2421" s="110" t="s">
        <v>204</v>
      </c>
      <c r="X2421" s="130" t="n">
        <v>2005</v>
      </c>
      <c r="Y2421" s="111" t="s">
        <v>205</v>
      </c>
      <c r="Z2421" s="111" t="s">
        <v>198</v>
      </c>
      <c r="AA2421" s="122"/>
      <c r="AB2421" s="131" t="s">
        <v>14973</v>
      </c>
      <c r="AC2421" s="131" t="s">
        <v>2959</v>
      </c>
      <c r="AD2421" s="130" t="n">
        <v>2006</v>
      </c>
      <c r="AE2421" s="130" t="s">
        <v>222</v>
      </c>
      <c r="AF2421" s="130"/>
      <c r="AG2421" s="130"/>
      <c r="AH2421" s="130"/>
      <c r="AI2421" s="130" t="s">
        <v>207</v>
      </c>
      <c r="AJ2421" s="130"/>
      <c r="AK2421" s="131" t="s">
        <v>14973</v>
      </c>
      <c r="AM2421" s="111" t="n">
        <v>2005</v>
      </c>
      <c r="AN2421" s="130" t="s">
        <v>208</v>
      </c>
      <c r="AO2421" s="131" t="s">
        <v>9045</v>
      </c>
      <c r="AS2421" s="0" t="s">
        <v>14974</v>
      </c>
      <c r="AZ2421" s="131" t="s">
        <v>14975</v>
      </c>
      <c r="BA2421" s="124" t="s">
        <v>200</v>
      </c>
      <c r="BB2421" s="0" t="s">
        <v>248</v>
      </c>
      <c r="BC2421" s="0" t="s">
        <v>14976</v>
      </c>
      <c r="BD2421" s="0" t="s">
        <v>14977</v>
      </c>
      <c r="BE2421" s="0" t="s">
        <v>14978</v>
      </c>
      <c r="BG2421" s="125"/>
      <c r="BH2421" s="0" t="s">
        <v>253</v>
      </c>
      <c r="BI2421" s="112" t="n">
        <v>730865400010</v>
      </c>
      <c r="BJ2421" s="126"/>
      <c r="BK2421" s="131" t="s">
        <v>215</v>
      </c>
      <c r="BL2421" s="112" t="n">
        <v>4</v>
      </c>
      <c r="BM2421" s="112" t="n">
        <v>4</v>
      </c>
      <c r="BN2421" s="112" t="n">
        <v>4</v>
      </c>
      <c r="BO2421" s="111" t="n">
        <v>20</v>
      </c>
      <c r="BP2421" s="125"/>
      <c r="BQ2421" s="127" t="s">
        <v>5461</v>
      </c>
    </row>
    <row r="2422" customFormat="false" ht="14.25" hidden="false" customHeight="true" outlineLevel="0" collapsed="false">
      <c r="A2422" s="0" t="s">
        <v>14979</v>
      </c>
      <c r="B2422" s="0" t="s">
        <v>6851</v>
      </c>
      <c r="C2422" s="0" t="s">
        <v>490</v>
      </c>
      <c r="D2422" s="0" t="s">
        <v>312</v>
      </c>
      <c r="E2422" s="0" t="s">
        <v>194</v>
      </c>
      <c r="F2422" s="0" t="s">
        <v>195</v>
      </c>
      <c r="G2422" s="0" t="s">
        <v>196</v>
      </c>
      <c r="H2422" s="0" t="s">
        <v>197</v>
      </c>
      <c r="I2422" s="131"/>
      <c r="J2422" s="130" t="n">
        <v>1</v>
      </c>
      <c r="K2422" s="131" t="s">
        <v>198</v>
      </c>
      <c r="L2422" s="0" t="s">
        <v>198</v>
      </c>
      <c r="M2422" s="0" t="s">
        <v>199</v>
      </c>
      <c r="O2422" s="0" t="s">
        <v>200</v>
      </c>
      <c r="Q2422" s="120" t="s">
        <v>200</v>
      </c>
      <c r="R2422" s="0" t="s">
        <v>16</v>
      </c>
      <c r="S2422" s="131" t="s">
        <v>201</v>
      </c>
      <c r="T2422" s="0" t="s">
        <v>198</v>
      </c>
      <c r="U2422" s="131" t="s">
        <v>202</v>
      </c>
      <c r="V2422" s="0" t="s">
        <v>1790</v>
      </c>
      <c r="W2422" s="110" t="s">
        <v>204</v>
      </c>
      <c r="X2422" s="130" t="n">
        <v>2006</v>
      </c>
      <c r="Y2422" s="130"/>
      <c r="Z2422" s="130" t="s">
        <v>221</v>
      </c>
      <c r="AA2422" s="122" t="s">
        <v>200</v>
      </c>
      <c r="AB2422" s="131" t="s">
        <v>13986</v>
      </c>
      <c r="AC2422" s="131" t="s">
        <v>3921</v>
      </c>
      <c r="AD2422" s="130" t="n">
        <v>2006</v>
      </c>
      <c r="AE2422" s="130" t="s">
        <v>222</v>
      </c>
      <c r="AF2422" s="130"/>
      <c r="AG2422" s="130"/>
      <c r="AH2422" s="130"/>
      <c r="AI2422" s="130" t="s">
        <v>207</v>
      </c>
      <c r="AJ2422" s="130"/>
      <c r="AK2422" s="111" t="str">
        <f aca="false">(AB2422)</f>
        <v>Orbital media</v>
      </c>
      <c r="AM2422" s="111" t="n">
        <f aca="false">AD2422</f>
        <v>2006</v>
      </c>
      <c r="AN2422" s="130" t="s">
        <v>1887</v>
      </c>
      <c r="AO2422" s="131"/>
      <c r="AS2422" s="0" t="s">
        <v>200</v>
      </c>
      <c r="AU2422" s="0" t="s">
        <v>267</v>
      </c>
      <c r="AV2422" s="0" t="s">
        <v>200</v>
      </c>
      <c r="AZ2422" s="131" t="s">
        <v>14980</v>
      </c>
      <c r="BA2422" s="124" t="s">
        <v>200</v>
      </c>
      <c r="BB2422" s="0" t="s">
        <v>210</v>
      </c>
      <c r="BC2422" s="0" t="s">
        <v>14265</v>
      </c>
      <c r="BD2422" s="0" t="s">
        <v>14981</v>
      </c>
      <c r="BE2422" s="0" t="s">
        <v>10023</v>
      </c>
      <c r="BG2422" s="125" t="s">
        <v>200</v>
      </c>
      <c r="BH2422" s="0" t="s">
        <v>735</v>
      </c>
      <c r="BI2422" s="112" t="n">
        <v>5060112740374</v>
      </c>
      <c r="BJ2422" s="126" t="s">
        <v>200</v>
      </c>
      <c r="BK2422" s="131" t="s">
        <v>215</v>
      </c>
      <c r="BL2422" s="112" t="n">
        <v>4</v>
      </c>
      <c r="BM2422" s="112" t="n">
        <v>4</v>
      </c>
      <c r="BN2422" s="112" t="n">
        <v>4</v>
      </c>
      <c r="BO2422" s="111" t="n">
        <v>20</v>
      </c>
      <c r="BP2422" s="125" t="s">
        <v>200</v>
      </c>
      <c r="BQ2422" s="127" t="s">
        <v>216</v>
      </c>
    </row>
    <row r="2423" customFormat="false" ht="14.25" hidden="false" customHeight="true" outlineLevel="0" collapsed="false">
      <c r="A2423" s="0" t="s">
        <v>14982</v>
      </c>
      <c r="B2423" s="0" t="s">
        <v>6851</v>
      </c>
      <c r="C2423" s="0" t="s">
        <v>218</v>
      </c>
      <c r="D2423" s="0" t="s">
        <v>193</v>
      </c>
      <c r="E2423" s="0" t="s">
        <v>194</v>
      </c>
      <c r="F2423" s="0" t="s">
        <v>195</v>
      </c>
      <c r="G2423" s="0" t="s">
        <v>196</v>
      </c>
      <c r="H2423" s="0" t="s">
        <v>197</v>
      </c>
      <c r="I2423" s="131"/>
      <c r="J2423" s="111" t="n">
        <v>1</v>
      </c>
      <c r="K2423" s="0" t="s">
        <v>14983</v>
      </c>
      <c r="L2423" s="0" t="s">
        <v>533</v>
      </c>
      <c r="M2423" s="0" t="s">
        <v>199</v>
      </c>
      <c r="O2423" s="0" t="s">
        <v>200</v>
      </c>
      <c r="Q2423" s="120" t="s">
        <v>200</v>
      </c>
      <c r="R2423" s="0" t="s">
        <v>16</v>
      </c>
      <c r="S2423" s="0" t="s">
        <v>5247</v>
      </c>
      <c r="T2423" s="0" t="s">
        <v>198</v>
      </c>
      <c r="U2423" s="131" t="s">
        <v>239</v>
      </c>
      <c r="V2423" s="0" t="s">
        <v>1790</v>
      </c>
      <c r="W2423" s="110" t="s">
        <v>204</v>
      </c>
      <c r="X2423" s="130" t="n">
        <v>2007</v>
      </c>
      <c r="Y2423" s="111" t="s">
        <v>240</v>
      </c>
      <c r="Z2423" s="111" t="s">
        <v>221</v>
      </c>
      <c r="AA2423" s="122" t="s">
        <v>200</v>
      </c>
      <c r="AB2423" s="131" t="s">
        <v>13782</v>
      </c>
      <c r="AC2423" s="131" t="s">
        <v>14485</v>
      </c>
      <c r="AD2423" s="130" t="s">
        <v>198</v>
      </c>
      <c r="AE2423" s="130" t="s">
        <v>222</v>
      </c>
      <c r="AF2423" s="130"/>
      <c r="AG2423" s="130"/>
      <c r="AH2423" s="130"/>
      <c r="AI2423" s="130" t="s">
        <v>207</v>
      </c>
      <c r="AJ2423" s="130"/>
      <c r="AK2423" s="111" t="str">
        <f aca="false">(AB2423)</f>
        <v>Suzak</v>
      </c>
      <c r="AM2423" s="111" t="n">
        <f aca="false">X2423</f>
        <v>2007</v>
      </c>
      <c r="AN2423" s="130" t="s">
        <v>208</v>
      </c>
      <c r="AO2423" s="131" t="s">
        <v>200</v>
      </c>
      <c r="AP2423" s="104" t="s">
        <v>200</v>
      </c>
      <c r="AT2423" s="0" t="s">
        <v>8964</v>
      </c>
      <c r="AU2423" s="0" t="s">
        <v>2087</v>
      </c>
      <c r="AV2423" s="0" t="s">
        <v>200</v>
      </c>
      <c r="AZ2423" s="131" t="s">
        <v>14984</v>
      </c>
      <c r="BA2423" s="124" t="s">
        <v>200</v>
      </c>
      <c r="BB2423" s="0" t="s">
        <v>248</v>
      </c>
      <c r="BC2423" s="0" t="s">
        <v>14985</v>
      </c>
      <c r="BD2423" s="0" t="s">
        <v>14986</v>
      </c>
      <c r="BE2423" s="0" t="s">
        <v>14987</v>
      </c>
      <c r="BF2423" s="0" t="s">
        <v>14988</v>
      </c>
      <c r="BG2423" s="125" t="s">
        <v>200</v>
      </c>
      <c r="BH2423" s="0" t="s">
        <v>253</v>
      </c>
      <c r="BI2423" s="112" t="s">
        <v>198</v>
      </c>
      <c r="BJ2423" s="126" t="s">
        <v>200</v>
      </c>
      <c r="BK2423" s="131" t="s">
        <v>215</v>
      </c>
      <c r="BL2423" s="112" t="n">
        <v>4</v>
      </c>
      <c r="BM2423" s="112" t="n">
        <v>4</v>
      </c>
      <c r="BN2423" s="112" t="n">
        <v>4</v>
      </c>
      <c r="BO2423" s="111" t="n">
        <v>40</v>
      </c>
      <c r="BP2423" s="125" t="s">
        <v>200</v>
      </c>
      <c r="BQ2423" s="127" t="s">
        <v>216</v>
      </c>
    </row>
    <row r="2424" customFormat="false" ht="14.25" hidden="false" customHeight="true" outlineLevel="0" collapsed="false">
      <c r="A2424" s="0" t="s">
        <v>14989</v>
      </c>
      <c r="B2424" s="0" t="s">
        <v>6851</v>
      </c>
      <c r="C2424" s="131" t="s">
        <v>858</v>
      </c>
      <c r="D2424" s="131" t="s">
        <v>2880</v>
      </c>
      <c r="E2424" s="0" t="s">
        <v>313</v>
      </c>
      <c r="F2424" s="0" t="s">
        <v>195</v>
      </c>
      <c r="G2424" s="0" t="s">
        <v>330</v>
      </c>
      <c r="H2424" s="0" t="s">
        <v>219</v>
      </c>
      <c r="I2424" s="131"/>
      <c r="J2424" s="111" t="n">
        <v>1</v>
      </c>
      <c r="K2424" s="0" t="s">
        <v>8612</v>
      </c>
      <c r="L2424" s="0" t="s">
        <v>14099</v>
      </c>
      <c r="M2424" s="0" t="s">
        <v>199</v>
      </c>
      <c r="O2424" s="0" t="s">
        <v>200</v>
      </c>
      <c r="Q2424" s="120" t="s">
        <v>200</v>
      </c>
      <c r="R2424" s="0" t="s">
        <v>16</v>
      </c>
      <c r="S2424" s="131" t="s">
        <v>201</v>
      </c>
      <c r="T2424" s="0" t="s">
        <v>198</v>
      </c>
      <c r="U2424" s="131" t="s">
        <v>202</v>
      </c>
      <c r="V2424" s="0" t="s">
        <v>1790</v>
      </c>
      <c r="W2424" s="110" t="s">
        <v>204</v>
      </c>
      <c r="X2424" s="130" t="n">
        <v>2008</v>
      </c>
      <c r="Y2424" s="130" t="s">
        <v>498</v>
      </c>
      <c r="Z2424" s="130" t="s">
        <v>757</v>
      </c>
      <c r="AA2424" s="122" t="s">
        <v>200</v>
      </c>
      <c r="AB2424" s="131" t="s">
        <v>8647</v>
      </c>
      <c r="AC2424" s="131" t="s">
        <v>574</v>
      </c>
      <c r="AD2424" s="130" t="n">
        <v>2008</v>
      </c>
      <c r="AE2424" s="130" t="s">
        <v>222</v>
      </c>
      <c r="AF2424" s="130"/>
      <c r="AG2424" s="130"/>
      <c r="AH2424" s="130"/>
      <c r="AI2424" s="130" t="s">
        <v>207</v>
      </c>
      <c r="AJ2424" s="130"/>
      <c r="AK2424" s="111" t="str">
        <f aca="false">(AB2424)</f>
        <v>Aki corp</v>
      </c>
      <c r="AM2424" s="111" t="n">
        <f aca="false">AD2424</f>
        <v>2008</v>
      </c>
      <c r="AN2424" s="130" t="s">
        <v>208</v>
      </c>
      <c r="AO2424" s="131" t="s">
        <v>9045</v>
      </c>
      <c r="AS2424" s="0" t="s">
        <v>2882</v>
      </c>
      <c r="AT2424" s="0" t="s">
        <v>1165</v>
      </c>
      <c r="AV2424" s="0" t="s">
        <v>200</v>
      </c>
      <c r="AZ2424" s="131" t="s">
        <v>14990</v>
      </c>
      <c r="BA2424" s="124" t="s">
        <v>200</v>
      </c>
      <c r="BB2424" s="0" t="s">
        <v>248</v>
      </c>
      <c r="BC2424" s="0" t="s">
        <v>14991</v>
      </c>
      <c r="BE2424" s="0" t="s">
        <v>14992</v>
      </c>
      <c r="BF2424" s="0" t="s">
        <v>14993</v>
      </c>
      <c r="BG2424" s="125" t="s">
        <v>200</v>
      </c>
      <c r="BH2424" s="0" t="s">
        <v>735</v>
      </c>
      <c r="BI2424" s="112" t="n">
        <v>5030931065699</v>
      </c>
      <c r="BJ2424" s="126" t="s">
        <v>200</v>
      </c>
      <c r="BK2424" s="131" t="s">
        <v>215</v>
      </c>
      <c r="BL2424" s="112" t="n">
        <v>4</v>
      </c>
      <c r="BM2424" s="112" t="n">
        <v>4</v>
      </c>
      <c r="BN2424" s="112" t="n">
        <v>4</v>
      </c>
      <c r="BO2424" s="111" t="n">
        <v>20</v>
      </c>
      <c r="BP2424" s="125" t="s">
        <v>200</v>
      </c>
      <c r="BQ2424" s="127" t="s">
        <v>216</v>
      </c>
    </row>
    <row r="2425" customFormat="false" ht="14.25" hidden="false" customHeight="true" outlineLevel="0" collapsed="false">
      <c r="A2425" s="0" t="s">
        <v>14994</v>
      </c>
      <c r="B2425" s="0" t="s">
        <v>6851</v>
      </c>
      <c r="C2425" s="0" t="s">
        <v>218</v>
      </c>
      <c r="D2425" s="0" t="s">
        <v>193</v>
      </c>
      <c r="E2425" s="0" t="s">
        <v>194</v>
      </c>
      <c r="F2425" s="0" t="s">
        <v>195</v>
      </c>
      <c r="G2425" s="0" t="s">
        <v>196</v>
      </c>
      <c r="H2425" s="0" t="s">
        <v>197</v>
      </c>
      <c r="I2425" s="131"/>
      <c r="J2425" s="130" t="n">
        <v>1</v>
      </c>
      <c r="K2425" s="131" t="s">
        <v>2825</v>
      </c>
      <c r="L2425" s="0" t="s">
        <v>392</v>
      </c>
      <c r="M2425" s="0" t="s">
        <v>199</v>
      </c>
      <c r="O2425" s="0" t="s">
        <v>200</v>
      </c>
      <c r="Q2425" s="120" t="s">
        <v>200</v>
      </c>
      <c r="R2425" s="0" t="s">
        <v>16</v>
      </c>
      <c r="S2425" s="131" t="s">
        <v>1834</v>
      </c>
      <c r="T2425" s="131" t="s">
        <v>14995</v>
      </c>
      <c r="U2425" s="131" t="s">
        <v>239</v>
      </c>
      <c r="V2425" s="0" t="s">
        <v>1790</v>
      </c>
      <c r="W2425" s="110" t="s">
        <v>204</v>
      </c>
      <c r="X2425" s="130" t="n">
        <v>2007</v>
      </c>
      <c r="Y2425" s="111" t="s">
        <v>240</v>
      </c>
      <c r="Z2425" s="111" t="s">
        <v>221</v>
      </c>
      <c r="AA2425" s="122" t="s">
        <v>200</v>
      </c>
      <c r="AB2425" s="131" t="s">
        <v>9448</v>
      </c>
      <c r="AC2425" s="131" t="s">
        <v>9448</v>
      </c>
      <c r="AD2425" s="130" t="s">
        <v>198</v>
      </c>
      <c r="AE2425" s="130" t="s">
        <v>222</v>
      </c>
      <c r="AF2425" s="130"/>
      <c r="AG2425" s="130" t="s">
        <v>3099</v>
      </c>
      <c r="AH2425" s="130"/>
      <c r="AI2425" s="130" t="s">
        <v>207</v>
      </c>
      <c r="AJ2425" s="130"/>
      <c r="AK2425" s="111" t="str">
        <f aca="false">(AB2425)</f>
        <v>Nintendo</v>
      </c>
      <c r="AM2425" s="111" t="n">
        <f aca="false">X2425</f>
        <v>2007</v>
      </c>
      <c r="AN2425" s="130" t="s">
        <v>208</v>
      </c>
      <c r="AO2425" s="131" t="s">
        <v>14996</v>
      </c>
      <c r="AP2425" s="0" t="s">
        <v>200</v>
      </c>
      <c r="AS2425" s="0" t="s">
        <v>200</v>
      </c>
      <c r="AT2425" s="0" t="s">
        <v>381</v>
      </c>
      <c r="AU2425" s="0" t="s">
        <v>244</v>
      </c>
      <c r="AV2425" s="0" t="s">
        <v>14997</v>
      </c>
      <c r="AZ2425" s="131" t="s">
        <v>14998</v>
      </c>
      <c r="BA2425" s="124" t="s">
        <v>200</v>
      </c>
      <c r="BB2425" s="0" t="s">
        <v>248</v>
      </c>
      <c r="BC2425" s="0" t="s">
        <v>14999</v>
      </c>
      <c r="BE2425" s="0" t="s">
        <v>15000</v>
      </c>
      <c r="BG2425" s="125" t="s">
        <v>200</v>
      </c>
      <c r="BH2425" s="0" t="s">
        <v>253</v>
      </c>
      <c r="BI2425" s="112" t="n">
        <v>4902370516104</v>
      </c>
      <c r="BJ2425" s="126" t="s">
        <v>200</v>
      </c>
      <c r="BK2425" s="131" t="s">
        <v>215</v>
      </c>
      <c r="BL2425" s="112" t="n">
        <v>4</v>
      </c>
      <c r="BM2425" s="112" t="n">
        <v>4</v>
      </c>
      <c r="BN2425" s="112" t="n">
        <v>4</v>
      </c>
      <c r="BO2425" s="111" t="n">
        <v>20</v>
      </c>
      <c r="BP2425" s="125" t="s">
        <v>200</v>
      </c>
      <c r="BQ2425" s="127" t="s">
        <v>216</v>
      </c>
    </row>
    <row r="2426" customFormat="false" ht="13.8" hidden="false" customHeight="false" outlineLevel="0" collapsed="false">
      <c r="A2426" s="0" t="s">
        <v>15001</v>
      </c>
      <c r="B2426" s="0" t="s">
        <v>6851</v>
      </c>
      <c r="C2426" s="0" t="s">
        <v>329</v>
      </c>
      <c r="D2426" s="0" t="s">
        <v>1333</v>
      </c>
      <c r="E2426" s="0" t="s">
        <v>194</v>
      </c>
      <c r="F2426" s="0" t="s">
        <v>195</v>
      </c>
      <c r="G2426" s="0" t="s">
        <v>330</v>
      </c>
      <c r="H2426" s="0" t="s">
        <v>197</v>
      </c>
      <c r="I2426" s="131"/>
      <c r="J2426" s="111" t="n">
        <v>1</v>
      </c>
      <c r="K2426" s="0" t="s">
        <v>2825</v>
      </c>
      <c r="L2426" s="0" t="s">
        <v>392</v>
      </c>
      <c r="M2426" s="0" t="s">
        <v>199</v>
      </c>
      <c r="O2426" s="0" t="s">
        <v>200</v>
      </c>
      <c r="Q2426" s="120" t="s">
        <v>200</v>
      </c>
      <c r="R2426" s="0" t="s">
        <v>16</v>
      </c>
      <c r="S2426" s="131" t="s">
        <v>201</v>
      </c>
      <c r="T2426" s="0" t="s">
        <v>198</v>
      </c>
      <c r="U2426" s="131" t="s">
        <v>202</v>
      </c>
      <c r="V2426" s="0" t="s">
        <v>1790</v>
      </c>
      <c r="W2426" s="110" t="s">
        <v>204</v>
      </c>
      <c r="X2426" s="130" t="n">
        <v>2011</v>
      </c>
      <c r="Y2426" s="130"/>
      <c r="Z2426" s="130" t="s">
        <v>757</v>
      </c>
      <c r="AA2426" s="122" t="s">
        <v>200</v>
      </c>
      <c r="AB2426" s="131" t="s">
        <v>4643</v>
      </c>
      <c r="AC2426" s="131" t="s">
        <v>4644</v>
      </c>
      <c r="AD2426" s="130" t="n">
        <v>2011</v>
      </c>
      <c r="AE2426" s="130" t="s">
        <v>222</v>
      </c>
      <c r="AF2426" s="130"/>
      <c r="AG2426" s="130"/>
      <c r="AH2426" s="130"/>
      <c r="AI2426" s="130" t="s">
        <v>207</v>
      </c>
      <c r="AJ2426" s="130"/>
      <c r="AK2426" s="111" t="str">
        <f aca="false">(AB2426)</f>
        <v>Cyberconnect 2</v>
      </c>
      <c r="AM2426" s="111" t="n">
        <f aca="false">AD2426</f>
        <v>2011</v>
      </c>
      <c r="AN2426" s="130" t="s">
        <v>208</v>
      </c>
      <c r="AO2426" s="131"/>
      <c r="AS2426" s="0" t="s">
        <v>200</v>
      </c>
      <c r="AU2426" s="0" t="s">
        <v>200</v>
      </c>
      <c r="AV2426" s="0" t="s">
        <v>200</v>
      </c>
      <c r="AZ2426" s="131" t="s">
        <v>15002</v>
      </c>
      <c r="BA2426" s="124" t="s">
        <v>200</v>
      </c>
      <c r="BB2426" s="0" t="s">
        <v>210</v>
      </c>
      <c r="BC2426" s="0" t="s">
        <v>15003</v>
      </c>
      <c r="BD2426" s="0" t="s">
        <v>15004</v>
      </c>
      <c r="BE2426" s="0" t="s">
        <v>15005</v>
      </c>
      <c r="BF2426" s="0" t="s">
        <v>15006</v>
      </c>
      <c r="BG2426" s="125" t="s">
        <v>200</v>
      </c>
      <c r="BH2426" s="0" t="s">
        <v>735</v>
      </c>
      <c r="BI2426" s="112" t="n">
        <v>45496471347</v>
      </c>
      <c r="BJ2426" s="126" t="s">
        <v>200</v>
      </c>
      <c r="BK2426" s="131" t="s">
        <v>215</v>
      </c>
      <c r="BL2426" s="112" t="n">
        <v>4</v>
      </c>
      <c r="BM2426" s="112" t="n">
        <v>4</v>
      </c>
      <c r="BN2426" s="112" t="n">
        <v>4</v>
      </c>
      <c r="BO2426" s="111" t="n">
        <v>20</v>
      </c>
      <c r="BP2426" s="125" t="s">
        <v>200</v>
      </c>
      <c r="BQ2426" s="127" t="s">
        <v>216</v>
      </c>
    </row>
    <row r="2427" customFormat="false" ht="13.8" hidden="false" customHeight="false" outlineLevel="0" collapsed="false">
      <c r="A2427" s="0" t="s">
        <v>15007</v>
      </c>
      <c r="B2427" s="0" t="s">
        <v>6851</v>
      </c>
      <c r="C2427" s="131" t="s">
        <v>3086</v>
      </c>
      <c r="D2427" s="131" t="s">
        <v>15008</v>
      </c>
      <c r="E2427" s="0" t="s">
        <v>194</v>
      </c>
      <c r="F2427" s="0" t="s">
        <v>195</v>
      </c>
      <c r="G2427" s="0" t="s">
        <v>330</v>
      </c>
      <c r="H2427" s="0" t="s">
        <v>197</v>
      </c>
      <c r="I2427" s="131"/>
      <c r="J2427" s="111" t="n">
        <v>1</v>
      </c>
      <c r="K2427" s="0" t="s">
        <v>15009</v>
      </c>
      <c r="L2427" s="0" t="s">
        <v>533</v>
      </c>
      <c r="M2427" s="0" t="s">
        <v>274</v>
      </c>
      <c r="O2427" s="0" t="s">
        <v>534</v>
      </c>
      <c r="Q2427" s="120" t="s">
        <v>200</v>
      </c>
      <c r="R2427" s="0" t="s">
        <v>16</v>
      </c>
      <c r="S2427" s="131" t="s">
        <v>201</v>
      </c>
      <c r="T2427" s="0" t="s">
        <v>198</v>
      </c>
      <c r="U2427" s="131" t="s">
        <v>239</v>
      </c>
      <c r="V2427" s="0" t="s">
        <v>1790</v>
      </c>
      <c r="W2427" s="110" t="s">
        <v>204</v>
      </c>
      <c r="X2427" s="130" t="n">
        <v>2008</v>
      </c>
      <c r="Y2427" s="111" t="s">
        <v>240</v>
      </c>
      <c r="Z2427" s="130" t="s">
        <v>757</v>
      </c>
      <c r="AA2427" s="122" t="s">
        <v>200</v>
      </c>
      <c r="AB2427" s="131" t="s">
        <v>10215</v>
      </c>
      <c r="AC2427" s="131" t="s">
        <v>9448</v>
      </c>
      <c r="AD2427" s="130" t="s">
        <v>198</v>
      </c>
      <c r="AE2427" s="130" t="s">
        <v>222</v>
      </c>
      <c r="AF2427" s="130"/>
      <c r="AG2427" s="130"/>
      <c r="AH2427" s="130"/>
      <c r="AI2427" s="130" t="s">
        <v>207</v>
      </c>
      <c r="AJ2427" s="130"/>
      <c r="AK2427" s="111" t="str">
        <f aca="false">(AB2427)</f>
        <v>Monolith soft</v>
      </c>
      <c r="AM2427" s="111" t="n">
        <f aca="false">X2427</f>
        <v>2008</v>
      </c>
      <c r="AN2427" s="130" t="s">
        <v>208</v>
      </c>
      <c r="AO2427" s="0" t="s">
        <v>609</v>
      </c>
      <c r="AP2427" s="0" t="s">
        <v>200</v>
      </c>
      <c r="AS2427" s="0" t="s">
        <v>200</v>
      </c>
      <c r="AT2427" s="0" t="s">
        <v>226</v>
      </c>
      <c r="AU2427" s="0" t="s">
        <v>332</v>
      </c>
      <c r="AV2427" s="0" t="s">
        <v>200</v>
      </c>
      <c r="AW2427" s="104" t="s">
        <v>2318</v>
      </c>
      <c r="AX2427" s="104"/>
      <c r="AY2427" s="104"/>
      <c r="AZ2427" s="131" t="s">
        <v>15010</v>
      </c>
      <c r="BA2427" s="124" t="s">
        <v>200</v>
      </c>
      <c r="BB2427" s="0" t="s">
        <v>210</v>
      </c>
      <c r="BC2427" s="0" t="s">
        <v>15011</v>
      </c>
      <c r="BD2427" s="0" t="s">
        <v>15012</v>
      </c>
      <c r="BE2427" s="0" t="s">
        <v>15013</v>
      </c>
      <c r="BG2427" s="125" t="s">
        <v>200</v>
      </c>
      <c r="BH2427" s="0" t="s">
        <v>253</v>
      </c>
      <c r="BI2427" s="112" t="n">
        <v>4902370516401</v>
      </c>
      <c r="BJ2427" s="126" t="s">
        <v>200</v>
      </c>
      <c r="BK2427" s="131" t="s">
        <v>215</v>
      </c>
      <c r="BL2427" s="112" t="n">
        <v>4</v>
      </c>
      <c r="BM2427" s="112" t="n">
        <v>4</v>
      </c>
      <c r="BN2427" s="112" t="n">
        <v>4</v>
      </c>
      <c r="BO2427" s="111" t="n">
        <v>20</v>
      </c>
      <c r="BP2427" s="125" t="s">
        <v>200</v>
      </c>
      <c r="BQ2427" s="127" t="s">
        <v>216</v>
      </c>
    </row>
    <row r="2428" customFormat="false" ht="13.8" hidden="false" customHeight="false" outlineLevel="0" collapsed="false">
      <c r="A2428" s="0" t="s">
        <v>15014</v>
      </c>
      <c r="B2428" s="0" t="s">
        <v>6851</v>
      </c>
      <c r="C2428" s="0" t="s">
        <v>234</v>
      </c>
      <c r="D2428" s="0" t="s">
        <v>1452</v>
      </c>
      <c r="E2428" s="0" t="s">
        <v>194</v>
      </c>
      <c r="F2428" s="0" t="s">
        <v>195</v>
      </c>
      <c r="G2428" s="0" t="s">
        <v>196</v>
      </c>
      <c r="H2428" s="0" t="s">
        <v>197</v>
      </c>
      <c r="I2428" s="131"/>
      <c r="J2428" s="111" t="n">
        <v>1</v>
      </c>
      <c r="K2428" s="0" t="s">
        <v>8588</v>
      </c>
      <c r="L2428" s="0" t="s">
        <v>392</v>
      </c>
      <c r="M2428" s="0" t="s">
        <v>199</v>
      </c>
      <c r="O2428" s="0" t="s">
        <v>200</v>
      </c>
      <c r="Q2428" s="120" t="s">
        <v>200</v>
      </c>
      <c r="R2428" s="0" t="s">
        <v>16</v>
      </c>
      <c r="S2428" s="131" t="s">
        <v>201</v>
      </c>
      <c r="T2428" s="0" t="s">
        <v>198</v>
      </c>
      <c r="U2428" s="131" t="s">
        <v>202</v>
      </c>
      <c r="V2428" s="0" t="s">
        <v>1790</v>
      </c>
      <c r="W2428" s="110" t="s">
        <v>204</v>
      </c>
      <c r="X2428" s="130" t="n">
        <v>2010</v>
      </c>
      <c r="Y2428" s="130"/>
      <c r="Z2428" s="130" t="s">
        <v>198</v>
      </c>
      <c r="AA2428" s="122" t="s">
        <v>200</v>
      </c>
      <c r="AB2428" s="131" t="s">
        <v>4184</v>
      </c>
      <c r="AC2428" s="131" t="s">
        <v>206</v>
      </c>
      <c r="AD2428" s="130" t="n">
        <v>2010</v>
      </c>
      <c r="AE2428" s="130" t="s">
        <v>222</v>
      </c>
      <c r="AF2428" s="130"/>
      <c r="AG2428" s="130"/>
      <c r="AH2428" s="130" t="s">
        <v>914</v>
      </c>
      <c r="AI2428" s="130" t="s">
        <v>207</v>
      </c>
      <c r="AJ2428" s="130"/>
      <c r="AK2428" s="111" t="str">
        <f aca="false">(AB2428)</f>
        <v>Dimps</v>
      </c>
      <c r="AM2428" s="111" t="n">
        <f aca="false">AD2428</f>
        <v>2010</v>
      </c>
      <c r="AN2428" s="130" t="s">
        <v>208</v>
      </c>
      <c r="AO2428" s="131" t="s">
        <v>200</v>
      </c>
      <c r="AP2428" s="0" t="s">
        <v>200</v>
      </c>
      <c r="AS2428" s="0" t="s">
        <v>403</v>
      </c>
      <c r="AV2428" s="0" t="s">
        <v>3802</v>
      </c>
      <c r="AW2428" s="0" t="s">
        <v>1412</v>
      </c>
      <c r="AZ2428" s="131" t="s">
        <v>15015</v>
      </c>
      <c r="BA2428" s="124" t="s">
        <v>200</v>
      </c>
      <c r="BB2428" s="0" t="s">
        <v>248</v>
      </c>
      <c r="BC2428" s="0" t="s">
        <v>15016</v>
      </c>
      <c r="BD2428" s="0" t="s">
        <v>15017</v>
      </c>
      <c r="BE2428" s="0" t="s">
        <v>15018</v>
      </c>
      <c r="BG2428" s="125" t="s">
        <v>200</v>
      </c>
      <c r="BH2428" s="0" t="s">
        <v>735</v>
      </c>
      <c r="BI2428" s="112" t="n">
        <v>5055277008797</v>
      </c>
      <c r="BJ2428" s="126" t="s">
        <v>200</v>
      </c>
      <c r="BK2428" s="131" t="s">
        <v>215</v>
      </c>
      <c r="BL2428" s="112" t="n">
        <v>4</v>
      </c>
      <c r="BM2428" s="112" t="n">
        <v>4</v>
      </c>
      <c r="BN2428" s="112" t="n">
        <v>4</v>
      </c>
      <c r="BO2428" s="111" t="n">
        <v>20</v>
      </c>
      <c r="BP2428" s="125" t="s">
        <v>200</v>
      </c>
      <c r="BQ2428" s="127" t="s">
        <v>216</v>
      </c>
    </row>
    <row r="2429" customFormat="false" ht="13.8" hidden="false" customHeight="false" outlineLevel="0" collapsed="false">
      <c r="A2429" s="0" t="s">
        <v>15019</v>
      </c>
      <c r="B2429" s="0" t="s">
        <v>6851</v>
      </c>
      <c r="C2429" s="0" t="s">
        <v>234</v>
      </c>
      <c r="D2429" s="0" t="s">
        <v>1452</v>
      </c>
      <c r="E2429" s="0" t="s">
        <v>194</v>
      </c>
      <c r="F2429" s="0" t="s">
        <v>195</v>
      </c>
      <c r="G2429" s="0" t="s">
        <v>196</v>
      </c>
      <c r="H2429" s="0" t="s">
        <v>197</v>
      </c>
      <c r="I2429" s="131"/>
      <c r="J2429" s="111" t="n">
        <v>1</v>
      </c>
      <c r="K2429" s="0" t="s">
        <v>8588</v>
      </c>
      <c r="L2429" s="0" t="s">
        <v>392</v>
      </c>
      <c r="M2429" s="0" t="s">
        <v>274</v>
      </c>
      <c r="O2429" s="0" t="s">
        <v>237</v>
      </c>
      <c r="P2429" s="0" t="s">
        <v>238</v>
      </c>
      <c r="Q2429" s="120" t="s">
        <v>200</v>
      </c>
      <c r="R2429" s="0" t="s">
        <v>16</v>
      </c>
      <c r="S2429" s="131" t="s">
        <v>201</v>
      </c>
      <c r="T2429" s="0" t="s">
        <v>198</v>
      </c>
      <c r="U2429" s="131" t="s">
        <v>202</v>
      </c>
      <c r="V2429" s="0" t="s">
        <v>1790</v>
      </c>
      <c r="W2429" s="110" t="s">
        <v>204</v>
      </c>
      <c r="X2429" s="130" t="n">
        <v>2005</v>
      </c>
      <c r="Y2429" s="130"/>
      <c r="Z2429" s="130" t="s">
        <v>198</v>
      </c>
      <c r="AA2429" s="122" t="s">
        <v>200</v>
      </c>
      <c r="AB2429" s="131" t="s">
        <v>4184</v>
      </c>
      <c r="AC2429" s="131" t="s">
        <v>206</v>
      </c>
      <c r="AD2429" s="130" t="n">
        <v>2005</v>
      </c>
      <c r="AE2429" s="130" t="s">
        <v>222</v>
      </c>
      <c r="AF2429" s="130"/>
      <c r="AG2429" s="130"/>
      <c r="AH2429" s="130" t="s">
        <v>2370</v>
      </c>
      <c r="AI2429" s="130" t="s">
        <v>207</v>
      </c>
      <c r="AJ2429" s="130"/>
      <c r="AK2429" s="111" t="str">
        <f aca="false">(AB2429)</f>
        <v>Dimps</v>
      </c>
      <c r="AM2429" s="111" t="n">
        <f aca="false">AD2429</f>
        <v>2005</v>
      </c>
      <c r="AN2429" s="130" t="s">
        <v>208</v>
      </c>
      <c r="AO2429" s="131" t="s">
        <v>200</v>
      </c>
      <c r="AP2429" s="0" t="s">
        <v>200</v>
      </c>
      <c r="AS2429" s="0" t="s">
        <v>403</v>
      </c>
      <c r="AV2429" s="0" t="s">
        <v>3802</v>
      </c>
      <c r="AW2429" s="0" t="s">
        <v>1873</v>
      </c>
      <c r="AZ2429" s="131" t="s">
        <v>15020</v>
      </c>
      <c r="BA2429" s="124" t="s">
        <v>200</v>
      </c>
      <c r="BB2429" s="0" t="s">
        <v>248</v>
      </c>
      <c r="BC2429" s="0" t="s">
        <v>3824</v>
      </c>
      <c r="BD2429" s="0" t="s">
        <v>1883</v>
      </c>
      <c r="BE2429" s="0" t="s">
        <v>15021</v>
      </c>
      <c r="BG2429" s="125" t="s">
        <v>200</v>
      </c>
      <c r="BH2429" s="0" t="s">
        <v>735</v>
      </c>
      <c r="BI2429" s="112" t="n">
        <v>5060004765935</v>
      </c>
      <c r="BJ2429" s="126" t="s">
        <v>200</v>
      </c>
      <c r="BK2429" s="131" t="s">
        <v>215</v>
      </c>
      <c r="BL2429" s="112" t="n">
        <v>4</v>
      </c>
      <c r="BM2429" s="112" t="n">
        <v>4</v>
      </c>
      <c r="BN2429" s="112" t="n">
        <v>4</v>
      </c>
      <c r="BO2429" s="111" t="n">
        <v>20</v>
      </c>
      <c r="BP2429" s="125" t="s">
        <v>200</v>
      </c>
      <c r="BQ2429" s="127" t="s">
        <v>216</v>
      </c>
    </row>
    <row r="2430" customFormat="false" ht="13.8" hidden="false" customHeight="false" outlineLevel="0" collapsed="false">
      <c r="A2430" s="0" t="s">
        <v>15022</v>
      </c>
      <c r="B2430" s="0" t="s">
        <v>6851</v>
      </c>
      <c r="C2430" s="0" t="s">
        <v>234</v>
      </c>
      <c r="D2430" s="0" t="s">
        <v>1452</v>
      </c>
      <c r="E2430" s="0" t="s">
        <v>194</v>
      </c>
      <c r="F2430" s="0" t="s">
        <v>195</v>
      </c>
      <c r="G2430" s="0" t="s">
        <v>196</v>
      </c>
      <c r="H2430" s="0" t="s">
        <v>197</v>
      </c>
      <c r="I2430" s="131"/>
      <c r="J2430" s="111" t="n">
        <v>1</v>
      </c>
      <c r="K2430" s="0" t="s">
        <v>8588</v>
      </c>
      <c r="L2430" s="0" t="s">
        <v>392</v>
      </c>
      <c r="M2430" s="0" t="s">
        <v>199</v>
      </c>
      <c r="O2430" s="0" t="s">
        <v>200</v>
      </c>
      <c r="Q2430" s="120" t="s">
        <v>200</v>
      </c>
      <c r="R2430" s="0" t="s">
        <v>16</v>
      </c>
      <c r="S2430" s="131" t="s">
        <v>201</v>
      </c>
      <c r="T2430" s="0" t="s">
        <v>198</v>
      </c>
      <c r="U2430" s="131" t="s">
        <v>202</v>
      </c>
      <c r="V2430" s="0" t="s">
        <v>1790</v>
      </c>
      <c r="W2430" s="110" t="s">
        <v>204</v>
      </c>
      <c r="X2430" s="130" t="n">
        <v>2007</v>
      </c>
      <c r="Y2430" s="130"/>
      <c r="Z2430" s="130" t="s">
        <v>198</v>
      </c>
      <c r="AA2430" s="122" t="s">
        <v>200</v>
      </c>
      <c r="AB2430" s="131" t="s">
        <v>4184</v>
      </c>
      <c r="AC2430" s="131" t="s">
        <v>206</v>
      </c>
      <c r="AD2430" s="130" t="n">
        <v>2007</v>
      </c>
      <c r="AE2430" s="130" t="s">
        <v>222</v>
      </c>
      <c r="AF2430" s="130"/>
      <c r="AG2430" s="130"/>
      <c r="AH2430" s="130"/>
      <c r="AI2430" s="130" t="s">
        <v>207</v>
      </c>
      <c r="AJ2430" s="130"/>
      <c r="AK2430" s="111" t="str">
        <f aca="false">(AB2430)</f>
        <v>Dimps</v>
      </c>
      <c r="AM2430" s="111" t="n">
        <f aca="false">AD2430</f>
        <v>2007</v>
      </c>
      <c r="AN2430" s="130" t="s">
        <v>208</v>
      </c>
      <c r="AO2430" s="131" t="s">
        <v>200</v>
      </c>
      <c r="AP2430" s="0" t="s">
        <v>200</v>
      </c>
      <c r="AS2430" s="0" t="s">
        <v>403</v>
      </c>
      <c r="AV2430" s="0" t="s">
        <v>3802</v>
      </c>
      <c r="AZ2430" s="131" t="s">
        <v>15023</v>
      </c>
      <c r="BA2430" s="124" t="s">
        <v>200</v>
      </c>
      <c r="BB2430" s="0" t="s">
        <v>248</v>
      </c>
      <c r="BC2430" s="0" t="s">
        <v>15024</v>
      </c>
      <c r="BE2430" s="0" t="s">
        <v>15025</v>
      </c>
      <c r="BF2430" s="0" t="s">
        <v>15026</v>
      </c>
      <c r="BG2430" s="125" t="s">
        <v>200</v>
      </c>
      <c r="BH2430" s="0" t="s">
        <v>735</v>
      </c>
      <c r="BI2430" s="112" t="n">
        <v>5060138431997</v>
      </c>
      <c r="BJ2430" s="126" t="s">
        <v>200</v>
      </c>
      <c r="BK2430" s="131" t="s">
        <v>215</v>
      </c>
      <c r="BL2430" s="112" t="n">
        <v>4</v>
      </c>
      <c r="BM2430" s="112" t="n">
        <v>4</v>
      </c>
      <c r="BN2430" s="112" t="n">
        <v>4</v>
      </c>
      <c r="BO2430" s="111" t="n">
        <v>20</v>
      </c>
      <c r="BP2430" s="125" t="s">
        <v>200</v>
      </c>
      <c r="BQ2430" s="127" t="s">
        <v>216</v>
      </c>
    </row>
    <row r="2431" customFormat="false" ht="13.8" hidden="false" customHeight="false" outlineLevel="0" collapsed="false">
      <c r="A2431" s="0" t="s">
        <v>15027</v>
      </c>
      <c r="B2431" s="0" t="s">
        <v>6851</v>
      </c>
      <c r="C2431" s="131" t="s">
        <v>380</v>
      </c>
      <c r="D2431" s="131" t="s">
        <v>1452</v>
      </c>
      <c r="E2431" s="0" t="s">
        <v>194</v>
      </c>
      <c r="F2431" s="0" t="s">
        <v>195</v>
      </c>
      <c r="G2431" s="0" t="s">
        <v>196</v>
      </c>
      <c r="H2431" s="0" t="s">
        <v>400</v>
      </c>
      <c r="I2431" s="131" t="s">
        <v>401</v>
      </c>
      <c r="J2431" s="130" t="n">
        <v>1</v>
      </c>
      <c r="K2431" s="131" t="s">
        <v>198</v>
      </c>
      <c r="L2431" s="0" t="s">
        <v>198</v>
      </c>
      <c r="M2431" s="0" t="s">
        <v>274</v>
      </c>
      <c r="O2431" s="0" t="s">
        <v>200</v>
      </c>
      <c r="Q2431" s="120" t="s">
        <v>200</v>
      </c>
      <c r="R2431" s="0" t="s">
        <v>16</v>
      </c>
      <c r="S2431" s="131" t="s">
        <v>201</v>
      </c>
      <c r="T2431" s="0" t="s">
        <v>198</v>
      </c>
      <c r="U2431" s="131" t="s">
        <v>202</v>
      </c>
      <c r="V2431" s="0" t="s">
        <v>1790</v>
      </c>
      <c r="W2431" s="110" t="s">
        <v>204</v>
      </c>
      <c r="X2431" s="130" t="n">
        <v>2008</v>
      </c>
      <c r="Y2431" s="130"/>
      <c r="Z2431" s="130" t="s">
        <v>198</v>
      </c>
      <c r="AA2431" s="122" t="s">
        <v>200</v>
      </c>
      <c r="AB2431" s="131" t="s">
        <v>15028</v>
      </c>
      <c r="AC2431" s="131" t="s">
        <v>1902</v>
      </c>
      <c r="AD2431" s="130" t="n">
        <v>2008</v>
      </c>
      <c r="AE2431" s="130" t="s">
        <v>222</v>
      </c>
      <c r="AF2431" s="130"/>
      <c r="AG2431" s="130"/>
      <c r="AH2431" s="130"/>
      <c r="AI2431" s="130" t="s">
        <v>207</v>
      </c>
      <c r="AJ2431" s="130"/>
      <c r="AK2431" s="111" t="str">
        <f aca="false">(AB2431)</f>
        <v>Mekensleep</v>
      </c>
      <c r="AM2431" s="111" t="n">
        <f aca="false">AD2431</f>
        <v>2008</v>
      </c>
      <c r="AN2431" s="130" t="s">
        <v>510</v>
      </c>
      <c r="AO2431" s="131" t="s">
        <v>9045</v>
      </c>
      <c r="AS2431" s="0" t="s">
        <v>200</v>
      </c>
      <c r="AT2431" s="0" t="s">
        <v>226</v>
      </c>
      <c r="AU2431" s="0" t="s">
        <v>4447</v>
      </c>
      <c r="AV2431" s="0" t="s">
        <v>200</v>
      </c>
      <c r="AZ2431" s="131" t="s">
        <v>15029</v>
      </c>
      <c r="BA2431" s="124" t="s">
        <v>200</v>
      </c>
      <c r="BB2431" s="0" t="s">
        <v>248</v>
      </c>
      <c r="BC2431" s="0" t="s">
        <v>15030</v>
      </c>
      <c r="BD2431" s="0" t="s">
        <v>15031</v>
      </c>
      <c r="BE2431" s="0" t="s">
        <v>15032</v>
      </c>
      <c r="BG2431" s="125" t="s">
        <v>200</v>
      </c>
      <c r="BH2431" s="0" t="s">
        <v>735</v>
      </c>
      <c r="BI2431" s="112" t="n">
        <v>5021290036369</v>
      </c>
      <c r="BJ2431" s="126" t="s">
        <v>200</v>
      </c>
      <c r="BK2431" s="131" t="s">
        <v>215</v>
      </c>
      <c r="BL2431" s="112" t="n">
        <v>4</v>
      </c>
      <c r="BM2431" s="112" t="n">
        <v>4</v>
      </c>
      <c r="BN2431" s="112" t="n">
        <v>4</v>
      </c>
      <c r="BO2431" s="111" t="n">
        <v>20</v>
      </c>
      <c r="BP2431" s="125" t="s">
        <v>200</v>
      </c>
      <c r="BQ2431" s="127" t="s">
        <v>216</v>
      </c>
    </row>
    <row r="2432" customFormat="false" ht="13.8" hidden="false" customHeight="false" outlineLevel="0" collapsed="false">
      <c r="A2432" s="131" t="s">
        <v>15033</v>
      </c>
      <c r="B2432" s="0" t="s">
        <v>6851</v>
      </c>
      <c r="C2432" s="0" t="s">
        <v>192</v>
      </c>
      <c r="D2432" s="0" t="s">
        <v>193</v>
      </c>
      <c r="E2432" s="0" t="s">
        <v>194</v>
      </c>
      <c r="F2432" s="0" t="s">
        <v>314</v>
      </c>
      <c r="G2432" s="0" t="s">
        <v>196</v>
      </c>
      <c r="H2432" s="0" t="s">
        <v>400</v>
      </c>
      <c r="I2432" s="131" t="s">
        <v>401</v>
      </c>
      <c r="J2432" s="130" t="n">
        <v>2</v>
      </c>
      <c r="K2432" s="131" t="s">
        <v>198</v>
      </c>
      <c r="L2432" s="131" t="s">
        <v>392</v>
      </c>
      <c r="M2432" s="0" t="s">
        <v>199</v>
      </c>
      <c r="O2432" s="131"/>
      <c r="Q2432" s="120" t="s">
        <v>200</v>
      </c>
      <c r="R2432" s="0" t="s">
        <v>16</v>
      </c>
      <c r="S2432" s="131" t="s">
        <v>201</v>
      </c>
      <c r="T2432" s="0" t="s">
        <v>198</v>
      </c>
      <c r="U2432" s="131" t="s">
        <v>202</v>
      </c>
      <c r="V2432" s="0" t="s">
        <v>1790</v>
      </c>
      <c r="W2432" s="110" t="s">
        <v>204</v>
      </c>
      <c r="X2432" s="130" t="n">
        <v>2009</v>
      </c>
      <c r="Y2432" s="130" t="s">
        <v>205</v>
      </c>
      <c r="Z2432" s="130" t="s">
        <v>198</v>
      </c>
      <c r="AA2432" s="122" t="s">
        <v>200</v>
      </c>
      <c r="AB2432" s="131" t="s">
        <v>15034</v>
      </c>
      <c r="AC2432" s="131" t="s">
        <v>363</v>
      </c>
      <c r="AD2432" s="130" t="n">
        <v>2009</v>
      </c>
      <c r="AE2432" s="130" t="s">
        <v>222</v>
      </c>
      <c r="AF2432" s="130"/>
      <c r="AG2432" s="111" t="s">
        <v>200</v>
      </c>
      <c r="AH2432" s="111" t="s">
        <v>200</v>
      </c>
      <c r="AI2432" s="130" t="s">
        <v>1313</v>
      </c>
      <c r="AJ2432" s="130" t="s">
        <v>295</v>
      </c>
      <c r="AK2432" s="130" t="s">
        <v>363</v>
      </c>
      <c r="AL2432" s="0" t="s">
        <v>200</v>
      </c>
      <c r="AM2432" s="130" t="n">
        <v>1978</v>
      </c>
      <c r="AN2432" s="130" t="s">
        <v>208</v>
      </c>
      <c r="AO2432" s="131"/>
      <c r="AQ2432" s="0" t="s">
        <v>200</v>
      </c>
      <c r="AR2432" s="0" t="s">
        <v>200</v>
      </c>
      <c r="AS2432" s="0" t="s">
        <v>3777</v>
      </c>
      <c r="AT2432" s="0" t="s">
        <v>200</v>
      </c>
      <c r="AU2432" s="0" t="s">
        <v>1306</v>
      </c>
      <c r="AV2432" s="131" t="s">
        <v>15035</v>
      </c>
      <c r="AW2432" s="131"/>
      <c r="AX2432" s="131"/>
      <c r="AY2432" s="131"/>
      <c r="AZ2432" s="131" t="s">
        <v>15036</v>
      </c>
      <c r="BA2432" s="124" t="s">
        <v>200</v>
      </c>
      <c r="BB2432" s="0" t="s">
        <v>248</v>
      </c>
      <c r="BC2432" s="0" t="s">
        <v>15037</v>
      </c>
      <c r="BD2432" s="0" t="s">
        <v>760</v>
      </c>
      <c r="BE2432" s="0" t="s">
        <v>15038</v>
      </c>
      <c r="BG2432" s="125" t="s">
        <v>200</v>
      </c>
      <c r="BH2432" s="0" t="s">
        <v>253</v>
      </c>
      <c r="BI2432" s="112" t="n">
        <v>5060121825536</v>
      </c>
      <c r="BJ2432" s="126" t="s">
        <v>200</v>
      </c>
      <c r="BK2432" s="131" t="s">
        <v>215</v>
      </c>
      <c r="BL2432" s="112" t="n">
        <v>4</v>
      </c>
      <c r="BM2432" s="112" t="n">
        <v>4</v>
      </c>
      <c r="BN2432" s="112" t="n">
        <v>4</v>
      </c>
      <c r="BO2432" s="111" t="n">
        <v>20</v>
      </c>
      <c r="BP2432" s="125" t="s">
        <v>200</v>
      </c>
      <c r="BQ2432" s="127" t="s">
        <v>216</v>
      </c>
    </row>
    <row r="2433" customFormat="false" ht="13.8" hidden="false" customHeight="false" outlineLevel="0" collapsed="false">
      <c r="A2433" s="0" t="s">
        <v>15039</v>
      </c>
      <c r="B2433" s="0" t="s">
        <v>6851</v>
      </c>
      <c r="C2433" s="0" t="s">
        <v>1344</v>
      </c>
      <c r="D2433" s="0" t="s">
        <v>1333</v>
      </c>
      <c r="E2433" s="0" t="s">
        <v>1433</v>
      </c>
      <c r="F2433" s="0" t="s">
        <v>1434</v>
      </c>
      <c r="G2433" s="0" t="s">
        <v>196</v>
      </c>
      <c r="H2433" s="0" t="s">
        <v>197</v>
      </c>
      <c r="I2433" s="131"/>
      <c r="J2433" s="111" t="n">
        <v>1</v>
      </c>
      <c r="K2433" s="131" t="s">
        <v>15040</v>
      </c>
      <c r="L2433" s="0" t="s">
        <v>392</v>
      </c>
      <c r="M2433" s="0" t="s">
        <v>220</v>
      </c>
      <c r="O2433" s="0" t="s">
        <v>200</v>
      </c>
      <c r="Q2433" s="120" t="s">
        <v>200</v>
      </c>
      <c r="R2433" s="0" t="s">
        <v>16</v>
      </c>
      <c r="S2433" s="131" t="s">
        <v>201</v>
      </c>
      <c r="T2433" s="0" t="s">
        <v>198</v>
      </c>
      <c r="U2433" s="131" t="s">
        <v>285</v>
      </c>
      <c r="V2433" s="0" t="s">
        <v>1790</v>
      </c>
      <c r="W2433" s="110" t="s">
        <v>204</v>
      </c>
      <c r="X2433" s="130" t="n">
        <v>2006</v>
      </c>
      <c r="Y2433" s="111" t="s">
        <v>205</v>
      </c>
      <c r="Z2433" s="111" t="s">
        <v>221</v>
      </c>
      <c r="AA2433" s="122" t="s">
        <v>200</v>
      </c>
      <c r="AB2433" s="131" t="s">
        <v>15041</v>
      </c>
      <c r="AC2433" s="131" t="s">
        <v>9448</v>
      </c>
      <c r="AD2433" s="130" t="n">
        <v>2007</v>
      </c>
      <c r="AE2433" s="130" t="s">
        <v>222</v>
      </c>
      <c r="AF2433" s="130"/>
      <c r="AG2433" s="130"/>
      <c r="AH2433" s="130"/>
      <c r="AI2433" s="130" t="s">
        <v>207</v>
      </c>
      <c r="AJ2433" s="130"/>
      <c r="AK2433" s="111" t="str">
        <f aca="false">(AB2433)</f>
        <v>Q games</v>
      </c>
      <c r="AM2433" s="111" t="n">
        <f aca="false">AD2433</f>
        <v>2007</v>
      </c>
      <c r="AN2433" s="130" t="s">
        <v>208</v>
      </c>
      <c r="AO2433" s="131" t="s">
        <v>9045</v>
      </c>
      <c r="AP2433" s="0" t="s">
        <v>200</v>
      </c>
      <c r="AS2433" s="0" t="s">
        <v>9959</v>
      </c>
      <c r="AT2433" s="0" t="s">
        <v>200</v>
      </c>
      <c r="AU2433" s="0" t="s">
        <v>1306</v>
      </c>
      <c r="AV2433" s="0" t="s">
        <v>9960</v>
      </c>
      <c r="AZ2433" s="131" t="s">
        <v>15042</v>
      </c>
      <c r="BA2433" s="124" t="s">
        <v>200</v>
      </c>
      <c r="BB2433" s="0" t="s">
        <v>210</v>
      </c>
      <c r="BC2433" s="0" t="s">
        <v>15043</v>
      </c>
      <c r="BD2433" s="0" t="s">
        <v>15044</v>
      </c>
      <c r="BE2433" s="0" t="s">
        <v>15045</v>
      </c>
      <c r="BG2433" s="125" t="s">
        <v>200</v>
      </c>
      <c r="BH2433" s="0" t="s">
        <v>466</v>
      </c>
      <c r="BI2433" s="112" t="n">
        <v>45496737740</v>
      </c>
      <c r="BJ2433" s="126" t="s">
        <v>200</v>
      </c>
      <c r="BK2433" s="131" t="s">
        <v>215</v>
      </c>
      <c r="BL2433" s="112" t="n">
        <v>4</v>
      </c>
      <c r="BM2433" s="112" t="n">
        <v>4</v>
      </c>
      <c r="BN2433" s="112" t="n">
        <v>4</v>
      </c>
      <c r="BO2433" s="111" t="n">
        <v>20</v>
      </c>
      <c r="BP2433" s="125" t="s">
        <v>200</v>
      </c>
      <c r="BQ2433" s="127" t="s">
        <v>216</v>
      </c>
    </row>
    <row r="2434" customFormat="false" ht="13.8" hidden="false" customHeight="false" outlineLevel="0" collapsed="false">
      <c r="A2434" s="0" t="s">
        <v>15046</v>
      </c>
      <c r="B2434" s="0" t="s">
        <v>6851</v>
      </c>
      <c r="C2434" s="0" t="s">
        <v>928</v>
      </c>
      <c r="D2434" s="0" t="s">
        <v>1452</v>
      </c>
      <c r="E2434" s="0" t="s">
        <v>194</v>
      </c>
      <c r="F2434" s="0" t="s">
        <v>195</v>
      </c>
      <c r="G2434" s="0" t="s">
        <v>330</v>
      </c>
      <c r="H2434" s="0" t="s">
        <v>197</v>
      </c>
      <c r="I2434" s="131"/>
      <c r="J2434" s="111" t="n">
        <v>1</v>
      </c>
      <c r="K2434" s="0" t="s">
        <v>8612</v>
      </c>
      <c r="L2434" s="0" t="s">
        <v>14099</v>
      </c>
      <c r="M2434" s="0" t="s">
        <v>199</v>
      </c>
      <c r="O2434" s="0" t="s">
        <v>200</v>
      </c>
      <c r="Q2434" s="120" t="s">
        <v>200</v>
      </c>
      <c r="R2434" s="0" t="s">
        <v>16</v>
      </c>
      <c r="S2434" s="131" t="s">
        <v>201</v>
      </c>
      <c r="T2434" s="0" t="s">
        <v>198</v>
      </c>
      <c r="U2434" s="131" t="s">
        <v>202</v>
      </c>
      <c r="V2434" s="0" t="s">
        <v>1790</v>
      </c>
      <c r="W2434" s="110" t="s">
        <v>204</v>
      </c>
      <c r="X2434" s="130" t="n">
        <v>2009</v>
      </c>
      <c r="Y2434" s="130"/>
      <c r="Z2434" s="130" t="s">
        <v>757</v>
      </c>
      <c r="AA2434" s="122" t="s">
        <v>200</v>
      </c>
      <c r="AB2434" s="131" t="s">
        <v>459</v>
      </c>
      <c r="AC2434" s="131" t="s">
        <v>459</v>
      </c>
      <c r="AD2434" s="130" t="n">
        <v>2009</v>
      </c>
      <c r="AE2434" s="130" t="s">
        <v>222</v>
      </c>
      <c r="AF2434" s="130"/>
      <c r="AG2434" s="130"/>
      <c r="AH2434" s="130"/>
      <c r="AI2434" s="130" t="s">
        <v>207</v>
      </c>
      <c r="AJ2434" s="130"/>
      <c r="AK2434" s="111" t="str">
        <f aca="false">(AB2434)</f>
        <v>Konami</v>
      </c>
      <c r="AM2434" s="111" t="n">
        <f aca="false">AD2434</f>
        <v>2009</v>
      </c>
      <c r="AN2434" s="111" t="s">
        <v>208</v>
      </c>
      <c r="AO2434" s="131"/>
      <c r="AP2434" s="0" t="s">
        <v>619</v>
      </c>
      <c r="AQ2434" s="0" t="s">
        <v>200</v>
      </c>
      <c r="AS2434" s="0" t="s">
        <v>2914</v>
      </c>
      <c r="AT2434" s="0" t="s">
        <v>2580</v>
      </c>
      <c r="AU2434" s="0" t="s">
        <v>332</v>
      </c>
      <c r="AV2434" s="0" t="s">
        <v>200</v>
      </c>
      <c r="AZ2434" s="131" t="s">
        <v>15047</v>
      </c>
      <c r="BA2434" s="124" t="s">
        <v>200</v>
      </c>
      <c r="BB2434" s="0" t="s">
        <v>210</v>
      </c>
      <c r="BC2434" s="0" t="s">
        <v>15048</v>
      </c>
      <c r="BD2434" s="0" t="s">
        <v>15049</v>
      </c>
      <c r="BE2434" s="0" t="s">
        <v>15050</v>
      </c>
      <c r="BF2434" s="0" t="s">
        <v>200</v>
      </c>
      <c r="BG2434" s="125" t="s">
        <v>200</v>
      </c>
      <c r="BH2434" s="0" t="s">
        <v>735</v>
      </c>
      <c r="BI2434" s="112" t="n">
        <v>4012927083031</v>
      </c>
      <c r="BJ2434" s="126" t="s">
        <v>200</v>
      </c>
      <c r="BK2434" s="131" t="s">
        <v>215</v>
      </c>
      <c r="BL2434" s="112" t="n">
        <v>4</v>
      </c>
      <c r="BM2434" s="112" t="n">
        <v>4</v>
      </c>
      <c r="BN2434" s="112" t="n">
        <v>4</v>
      </c>
      <c r="BO2434" s="111" t="n">
        <v>80</v>
      </c>
      <c r="BP2434" s="125" t="s">
        <v>200</v>
      </c>
      <c r="BQ2434" s="127" t="s">
        <v>216</v>
      </c>
    </row>
    <row r="2435" customFormat="false" ht="13.8" hidden="false" customHeight="false" outlineLevel="0" collapsed="false">
      <c r="A2435" s="0" t="s">
        <v>15051</v>
      </c>
      <c r="B2435" s="0" t="s">
        <v>6851</v>
      </c>
      <c r="C2435" s="131" t="s">
        <v>3086</v>
      </c>
      <c r="D2435" s="131" t="s">
        <v>1769</v>
      </c>
      <c r="E2435" s="0" t="s">
        <v>194</v>
      </c>
      <c r="F2435" s="0" t="s">
        <v>195</v>
      </c>
      <c r="G2435" s="0" t="s">
        <v>330</v>
      </c>
      <c r="H2435" s="0" t="s">
        <v>197</v>
      </c>
      <c r="I2435" s="131"/>
      <c r="J2435" s="111" t="n">
        <v>1</v>
      </c>
      <c r="K2435" s="0" t="s">
        <v>8612</v>
      </c>
      <c r="L2435" s="0" t="s">
        <v>533</v>
      </c>
      <c r="M2435" s="0" t="s">
        <v>274</v>
      </c>
      <c r="O2435" s="0" t="s">
        <v>534</v>
      </c>
      <c r="Q2435" s="120" t="s">
        <v>200</v>
      </c>
      <c r="R2435" s="0" t="s">
        <v>16</v>
      </c>
      <c r="S2435" s="131" t="s">
        <v>201</v>
      </c>
      <c r="T2435" s="0" t="s">
        <v>198</v>
      </c>
      <c r="U2435" s="131" t="s">
        <v>285</v>
      </c>
      <c r="V2435" s="0" t="s">
        <v>1790</v>
      </c>
      <c r="W2435" s="110" t="s">
        <v>204</v>
      </c>
      <c r="X2435" s="130" t="n">
        <v>2008</v>
      </c>
      <c r="Y2435" s="111" t="s">
        <v>205</v>
      </c>
      <c r="Z2435" s="111" t="s">
        <v>221</v>
      </c>
      <c r="AA2435" s="122" t="s">
        <v>200</v>
      </c>
      <c r="AB2435" s="131" t="s">
        <v>15052</v>
      </c>
      <c r="AC2435" s="131" t="s">
        <v>2959</v>
      </c>
      <c r="AD2435" s="130" t="s">
        <v>198</v>
      </c>
      <c r="AE2435" s="130" t="s">
        <v>222</v>
      </c>
      <c r="AF2435" s="130"/>
      <c r="AG2435" s="130"/>
      <c r="AH2435" s="130"/>
      <c r="AI2435" s="130" t="s">
        <v>207</v>
      </c>
      <c r="AJ2435" s="130"/>
      <c r="AK2435" s="111" t="str">
        <f aca="false">(AB2435)</f>
        <v>Flight-plan</v>
      </c>
      <c r="AL2435" s="131"/>
      <c r="AM2435" s="111" t="n">
        <f aca="false">X2435</f>
        <v>2008</v>
      </c>
      <c r="AN2435" s="130" t="s">
        <v>208</v>
      </c>
      <c r="AO2435" s="131" t="s">
        <v>9090</v>
      </c>
      <c r="AP2435" s="131"/>
      <c r="AQ2435" s="131"/>
      <c r="AR2435" s="131"/>
      <c r="AS2435" s="0" t="s">
        <v>200</v>
      </c>
      <c r="AT2435" s="0" t="s">
        <v>13679</v>
      </c>
      <c r="AU2435" s="0" t="s">
        <v>332</v>
      </c>
      <c r="AV2435" s="0" t="s">
        <v>200</v>
      </c>
      <c r="AZ2435" s="131" t="s">
        <v>15053</v>
      </c>
      <c r="BA2435" s="124" t="s">
        <v>200</v>
      </c>
      <c r="BB2435" s="0" t="s">
        <v>248</v>
      </c>
      <c r="BC2435" s="0" t="s">
        <v>15054</v>
      </c>
      <c r="BD2435" s="0" t="s">
        <v>15055</v>
      </c>
      <c r="BE2435" s="0" t="s">
        <v>15056</v>
      </c>
      <c r="BF2435" s="0" t="s">
        <v>15057</v>
      </c>
      <c r="BG2435" s="125" t="s">
        <v>200</v>
      </c>
      <c r="BH2435" s="0" t="s">
        <v>466</v>
      </c>
      <c r="BI2435" s="112" t="n">
        <v>730865400188</v>
      </c>
      <c r="BJ2435" s="126" t="s">
        <v>200</v>
      </c>
      <c r="BK2435" s="131" t="s">
        <v>215</v>
      </c>
      <c r="BL2435" s="112" t="n">
        <v>4</v>
      </c>
      <c r="BM2435" s="112" t="n">
        <v>4</v>
      </c>
      <c r="BN2435" s="112" t="n">
        <v>4</v>
      </c>
      <c r="BO2435" s="111" t="n">
        <v>20</v>
      </c>
      <c r="BP2435" s="125" t="s">
        <v>200</v>
      </c>
      <c r="BQ2435" s="127" t="s">
        <v>216</v>
      </c>
    </row>
    <row r="2436" customFormat="false" ht="13.8" hidden="false" customHeight="false" outlineLevel="0" collapsed="false">
      <c r="A2436" s="0" t="s">
        <v>15058</v>
      </c>
      <c r="B2436" s="0" t="s">
        <v>6851</v>
      </c>
      <c r="C2436" s="131" t="s">
        <v>1394</v>
      </c>
      <c r="D2436" s="131" t="s">
        <v>1333</v>
      </c>
      <c r="E2436" s="0" t="s">
        <v>284</v>
      </c>
      <c r="F2436" s="0" t="s">
        <v>195</v>
      </c>
      <c r="G2436" s="0" t="s">
        <v>330</v>
      </c>
      <c r="H2436" s="0" t="s">
        <v>838</v>
      </c>
      <c r="I2436" s="131" t="s">
        <v>2367</v>
      </c>
      <c r="J2436" s="111" t="n">
        <v>1</v>
      </c>
      <c r="K2436" s="0" t="s">
        <v>14393</v>
      </c>
      <c r="L2436" s="0" t="s">
        <v>392</v>
      </c>
      <c r="M2436" s="0" t="s">
        <v>199</v>
      </c>
      <c r="O2436" s="0" t="s">
        <v>237</v>
      </c>
      <c r="P2436" s="0" t="s">
        <v>238</v>
      </c>
      <c r="Q2436" s="120" t="s">
        <v>200</v>
      </c>
      <c r="R2436" s="0" t="s">
        <v>16</v>
      </c>
      <c r="S2436" s="131" t="s">
        <v>201</v>
      </c>
      <c r="T2436" s="0" t="s">
        <v>198</v>
      </c>
      <c r="U2436" s="131" t="s">
        <v>202</v>
      </c>
      <c r="V2436" s="0" t="s">
        <v>1790</v>
      </c>
      <c r="W2436" s="110" t="s">
        <v>204</v>
      </c>
      <c r="X2436" s="130" t="n">
        <v>2005</v>
      </c>
      <c r="Y2436" s="130" t="s">
        <v>1624</v>
      </c>
      <c r="Z2436" s="130" t="s">
        <v>221</v>
      </c>
      <c r="AA2436" s="122" t="s">
        <v>200</v>
      </c>
      <c r="AB2436" s="131" t="s">
        <v>9448</v>
      </c>
      <c r="AC2436" s="131" t="s">
        <v>9448</v>
      </c>
      <c r="AD2436" s="130" t="n">
        <v>2005</v>
      </c>
      <c r="AE2436" s="111" t="s">
        <v>222</v>
      </c>
      <c r="AG2436" s="111" t="s">
        <v>241</v>
      </c>
      <c r="AH2436" s="111" t="s">
        <v>2577</v>
      </c>
      <c r="AI2436" s="111" t="s">
        <v>922</v>
      </c>
      <c r="AJ2436" s="111" t="s">
        <v>14380</v>
      </c>
      <c r="AK2436" s="130" t="s">
        <v>9448</v>
      </c>
      <c r="AM2436" s="111" t="n">
        <v>1996</v>
      </c>
      <c r="AN2436" s="111" t="s">
        <v>208</v>
      </c>
      <c r="AO2436" s="131" t="s">
        <v>9045</v>
      </c>
      <c r="AP2436" s="0" t="s">
        <v>200</v>
      </c>
      <c r="AS2436" s="0" t="s">
        <v>9449</v>
      </c>
      <c r="AT2436" s="0" t="s">
        <v>339</v>
      </c>
      <c r="AU2436" s="0" t="s">
        <v>200</v>
      </c>
      <c r="AV2436" s="0" t="s">
        <v>10199</v>
      </c>
      <c r="AW2436" s="0" t="s">
        <v>9626</v>
      </c>
      <c r="AZ2436" s="131" t="s">
        <v>15059</v>
      </c>
      <c r="BA2436" s="124" t="s">
        <v>200</v>
      </c>
      <c r="BB2436" s="0" t="s">
        <v>248</v>
      </c>
      <c r="BC2436" s="0" t="s">
        <v>15060</v>
      </c>
      <c r="BD2436" s="0" t="s">
        <v>15061</v>
      </c>
      <c r="BE2436" s="0" t="s">
        <v>15062</v>
      </c>
      <c r="BF2436" s="0" t="s">
        <v>15063</v>
      </c>
      <c r="BG2436" s="125" t="s">
        <v>200</v>
      </c>
      <c r="BH2436" s="0" t="s">
        <v>735</v>
      </c>
      <c r="BI2436" s="112" t="n">
        <v>45496462024</v>
      </c>
      <c r="BJ2436" s="126" t="s">
        <v>200</v>
      </c>
      <c r="BK2436" s="131" t="s">
        <v>215</v>
      </c>
      <c r="BL2436" s="112" t="n">
        <v>4</v>
      </c>
      <c r="BM2436" s="112" t="n">
        <v>4</v>
      </c>
      <c r="BN2436" s="112" t="n">
        <v>4</v>
      </c>
      <c r="BO2436" s="111" t="n">
        <v>20</v>
      </c>
      <c r="BP2436" s="125" t="s">
        <v>200</v>
      </c>
      <c r="BQ2436" s="127" t="s">
        <v>216</v>
      </c>
    </row>
    <row r="2437" customFormat="false" ht="13.8" hidden="false" customHeight="false" outlineLevel="0" collapsed="false">
      <c r="A2437" s="0" t="s">
        <v>15064</v>
      </c>
      <c r="B2437" s="0" t="s">
        <v>6851</v>
      </c>
      <c r="C2437" s="0" t="s">
        <v>234</v>
      </c>
      <c r="D2437" s="0" t="s">
        <v>193</v>
      </c>
      <c r="E2437" s="0" t="s">
        <v>194</v>
      </c>
      <c r="F2437" s="0" t="s">
        <v>195</v>
      </c>
      <c r="G2437" s="0" t="s">
        <v>196</v>
      </c>
      <c r="H2437" s="0" t="s">
        <v>197</v>
      </c>
      <c r="I2437" s="131"/>
      <c r="J2437" s="130" t="n">
        <v>1</v>
      </c>
      <c r="K2437" s="131" t="s">
        <v>198</v>
      </c>
      <c r="L2437" s="0" t="s">
        <v>198</v>
      </c>
      <c r="M2437" s="0" t="s">
        <v>199</v>
      </c>
      <c r="O2437" s="0" t="s">
        <v>200</v>
      </c>
      <c r="Q2437" s="120" t="s">
        <v>200</v>
      </c>
      <c r="R2437" s="0" t="s">
        <v>16</v>
      </c>
      <c r="S2437" s="131" t="s">
        <v>201</v>
      </c>
      <c r="T2437" s="0" t="s">
        <v>198</v>
      </c>
      <c r="U2437" s="131" t="s">
        <v>202</v>
      </c>
      <c r="V2437" s="0" t="s">
        <v>1790</v>
      </c>
      <c r="W2437" s="110" t="s">
        <v>204</v>
      </c>
      <c r="X2437" s="130" t="n">
        <v>2006</v>
      </c>
      <c r="Y2437" s="130" t="s">
        <v>498</v>
      </c>
      <c r="Z2437" s="130" t="s">
        <v>198</v>
      </c>
      <c r="AA2437" s="122" t="s">
        <v>200</v>
      </c>
      <c r="AB2437" s="131" t="s">
        <v>8947</v>
      </c>
      <c r="AC2437" s="131" t="s">
        <v>9448</v>
      </c>
      <c r="AD2437" s="130" t="n">
        <v>2006</v>
      </c>
      <c r="AE2437" s="130" t="s">
        <v>222</v>
      </c>
      <c r="AF2437" s="130"/>
      <c r="AG2437" s="130"/>
      <c r="AH2437" s="130" t="s">
        <v>914</v>
      </c>
      <c r="AI2437" s="130" t="s">
        <v>207</v>
      </c>
      <c r="AJ2437" s="130"/>
      <c r="AK2437" s="111" t="str">
        <f aca="false">(AB2437)</f>
        <v>Tose</v>
      </c>
      <c r="AM2437" s="111" t="n">
        <f aca="false">AD2437</f>
        <v>2006</v>
      </c>
      <c r="AN2437" s="130" t="s">
        <v>208</v>
      </c>
      <c r="AO2437" s="131" t="s">
        <v>9045</v>
      </c>
      <c r="AS2437" s="0" t="s">
        <v>9449</v>
      </c>
      <c r="AT2437" s="0" t="s">
        <v>266</v>
      </c>
      <c r="AU2437" s="0" t="s">
        <v>244</v>
      </c>
      <c r="AV2437" s="0" t="s">
        <v>200</v>
      </c>
      <c r="AZ2437" s="131" t="s">
        <v>15065</v>
      </c>
      <c r="BA2437" s="124" t="s">
        <v>200</v>
      </c>
      <c r="BB2437" s="0" t="s">
        <v>248</v>
      </c>
      <c r="BC2437" s="0" t="s">
        <v>15066</v>
      </c>
      <c r="BD2437" s="0" t="s">
        <v>1397</v>
      </c>
      <c r="BE2437" s="0" t="s">
        <v>15067</v>
      </c>
      <c r="BG2437" s="125" t="s">
        <v>200</v>
      </c>
      <c r="BH2437" s="0" t="s">
        <v>735</v>
      </c>
      <c r="BI2437" s="112" t="n">
        <v>45496462918</v>
      </c>
      <c r="BJ2437" s="126" t="s">
        <v>200</v>
      </c>
      <c r="BK2437" s="131" t="s">
        <v>215</v>
      </c>
      <c r="BL2437" s="112" t="n">
        <v>4</v>
      </c>
      <c r="BM2437" s="112" t="n">
        <v>4</v>
      </c>
      <c r="BN2437" s="112" t="n">
        <v>4</v>
      </c>
      <c r="BO2437" s="111" t="n">
        <v>20</v>
      </c>
      <c r="BP2437" s="125" t="s">
        <v>200</v>
      </c>
      <c r="BQ2437" s="127" t="s">
        <v>216</v>
      </c>
    </row>
    <row r="2438" customFormat="false" ht="13.8" hidden="false" customHeight="false" outlineLevel="0" collapsed="false">
      <c r="A2438" s="131" t="s">
        <v>15068</v>
      </c>
      <c r="B2438" s="0" t="s">
        <v>6851</v>
      </c>
      <c r="C2438" s="131" t="s">
        <v>380</v>
      </c>
      <c r="D2438" s="131" t="s">
        <v>193</v>
      </c>
      <c r="E2438" s="0" t="s">
        <v>194</v>
      </c>
      <c r="F2438" s="0" t="s">
        <v>314</v>
      </c>
      <c r="G2438" s="0" t="s">
        <v>391</v>
      </c>
      <c r="H2438" s="0" t="s">
        <v>838</v>
      </c>
      <c r="I2438" s="131" t="s">
        <v>594</v>
      </c>
      <c r="J2438" s="111" t="n">
        <v>1</v>
      </c>
      <c r="K2438" s="131" t="s">
        <v>15069</v>
      </c>
      <c r="L2438" s="0" t="s">
        <v>392</v>
      </c>
      <c r="M2438" s="0" t="s">
        <v>274</v>
      </c>
      <c r="O2438" s="0" t="s">
        <v>237</v>
      </c>
      <c r="Q2438" s="120" t="s">
        <v>200</v>
      </c>
      <c r="R2438" s="0" t="s">
        <v>16</v>
      </c>
      <c r="S2438" s="131" t="s">
        <v>201</v>
      </c>
      <c r="T2438" s="0" t="s">
        <v>198</v>
      </c>
      <c r="U2438" s="131" t="s">
        <v>202</v>
      </c>
      <c r="V2438" s="0" t="s">
        <v>1790</v>
      </c>
      <c r="W2438" s="110" t="s">
        <v>204</v>
      </c>
      <c r="X2438" s="130" t="n">
        <v>2006</v>
      </c>
      <c r="Y2438" s="130"/>
      <c r="Z2438" s="130" t="s">
        <v>198</v>
      </c>
      <c r="AA2438" s="122" t="s">
        <v>200</v>
      </c>
      <c r="AB2438" s="131" t="s">
        <v>9448</v>
      </c>
      <c r="AC2438" s="131" t="s">
        <v>9448</v>
      </c>
      <c r="AD2438" s="130" t="n">
        <v>2006</v>
      </c>
      <c r="AE2438" s="130" t="s">
        <v>222</v>
      </c>
      <c r="AF2438" s="130"/>
      <c r="AG2438" s="130"/>
      <c r="AH2438" s="130" t="s">
        <v>1746</v>
      </c>
      <c r="AI2438" s="130" t="s">
        <v>207</v>
      </c>
      <c r="AJ2438" s="130"/>
      <c r="AK2438" s="111" t="str">
        <f aca="false">(AB2438)</f>
        <v>Nintendo</v>
      </c>
      <c r="AM2438" s="111" t="n">
        <f aca="false">AD2438</f>
        <v>2006</v>
      </c>
      <c r="AN2438" s="130" t="s">
        <v>208</v>
      </c>
      <c r="AO2438" s="131" t="s">
        <v>200</v>
      </c>
      <c r="AP2438" s="0" t="s">
        <v>200</v>
      </c>
      <c r="AS2438" s="0" t="s">
        <v>7957</v>
      </c>
      <c r="AV2438" s="0" t="s">
        <v>13584</v>
      </c>
      <c r="AZ2438" s="131" t="s">
        <v>15070</v>
      </c>
      <c r="BA2438" s="124" t="s">
        <v>200</v>
      </c>
      <c r="BB2438" s="0" t="s">
        <v>462</v>
      </c>
      <c r="BC2438" s="0" t="s">
        <v>15071</v>
      </c>
      <c r="BD2438" s="0" t="s">
        <v>15072</v>
      </c>
      <c r="BE2438" s="0" t="s">
        <v>15073</v>
      </c>
      <c r="BG2438" s="125" t="s">
        <v>200</v>
      </c>
      <c r="BH2438" s="0" t="s">
        <v>735</v>
      </c>
      <c r="BI2438" s="112" t="n">
        <v>45496462710</v>
      </c>
      <c r="BJ2438" s="126" t="s">
        <v>200</v>
      </c>
      <c r="BK2438" s="131" t="s">
        <v>215</v>
      </c>
      <c r="BL2438" s="112" t="n">
        <v>4</v>
      </c>
      <c r="BM2438" s="112" t="n">
        <v>4</v>
      </c>
      <c r="BN2438" s="112" t="n">
        <v>4</v>
      </c>
      <c r="BO2438" s="111" t="n">
        <v>20</v>
      </c>
      <c r="BP2438" s="125" t="s">
        <v>200</v>
      </c>
      <c r="BQ2438" s="127" t="s">
        <v>216</v>
      </c>
    </row>
    <row r="2439" customFormat="false" ht="13.8" hidden="false" customHeight="false" outlineLevel="0" collapsed="false">
      <c r="A2439" s="0" t="s">
        <v>15074</v>
      </c>
      <c r="B2439" s="0" t="s">
        <v>6851</v>
      </c>
      <c r="C2439" s="131" t="s">
        <v>858</v>
      </c>
      <c r="D2439" s="131" t="s">
        <v>312</v>
      </c>
      <c r="E2439" s="0" t="s">
        <v>313</v>
      </c>
      <c r="F2439" s="0" t="s">
        <v>195</v>
      </c>
      <c r="G2439" s="0" t="s">
        <v>196</v>
      </c>
      <c r="H2439" s="0" t="s">
        <v>197</v>
      </c>
      <c r="I2439" s="131"/>
      <c r="J2439" s="111" t="n">
        <v>1</v>
      </c>
      <c r="K2439" s="0" t="s">
        <v>8612</v>
      </c>
      <c r="L2439" s="0" t="s">
        <v>14099</v>
      </c>
      <c r="M2439" s="0" t="s">
        <v>235</v>
      </c>
      <c r="N2439" s="0" t="s">
        <v>15075</v>
      </c>
      <c r="O2439" s="0" t="s">
        <v>237</v>
      </c>
      <c r="Q2439" s="120" t="s">
        <v>200</v>
      </c>
      <c r="R2439" s="0" t="s">
        <v>16</v>
      </c>
      <c r="S2439" s="131" t="s">
        <v>201</v>
      </c>
      <c r="T2439" s="0" t="s">
        <v>198</v>
      </c>
      <c r="U2439" s="131" t="s">
        <v>202</v>
      </c>
      <c r="V2439" s="0" t="s">
        <v>1790</v>
      </c>
      <c r="W2439" s="110" t="s">
        <v>204</v>
      </c>
      <c r="X2439" s="130" t="n">
        <v>2007</v>
      </c>
      <c r="Y2439" s="130"/>
      <c r="Z2439" s="111" t="s">
        <v>221</v>
      </c>
      <c r="AA2439" s="122" t="s">
        <v>200</v>
      </c>
      <c r="AB2439" s="131" t="s">
        <v>574</v>
      </c>
      <c r="AC2439" s="131" t="s">
        <v>574</v>
      </c>
      <c r="AD2439" s="130" t="n">
        <v>2007</v>
      </c>
      <c r="AE2439" s="111" t="s">
        <v>222</v>
      </c>
      <c r="AI2439" s="111" t="s">
        <v>294</v>
      </c>
      <c r="AJ2439" s="111" t="s">
        <v>1163</v>
      </c>
      <c r="AK2439" s="111" t="s">
        <v>1149</v>
      </c>
      <c r="AM2439" s="111" t="n">
        <v>1994</v>
      </c>
      <c r="AN2439" s="111" t="s">
        <v>297</v>
      </c>
      <c r="AO2439" s="131" t="s">
        <v>9045</v>
      </c>
      <c r="AS2439" s="0" t="s">
        <v>1164</v>
      </c>
      <c r="AT2439" s="0" t="s">
        <v>1165</v>
      </c>
      <c r="AU2439" s="0" t="s">
        <v>227</v>
      </c>
      <c r="AV2439" s="131" t="s">
        <v>1151</v>
      </c>
      <c r="AW2439" s="131"/>
      <c r="AX2439" s="131"/>
      <c r="AY2439" s="131"/>
      <c r="AZ2439" s="131" t="s">
        <v>15076</v>
      </c>
      <c r="BA2439" s="124" t="s">
        <v>200</v>
      </c>
      <c r="BB2439" s="0" t="s">
        <v>462</v>
      </c>
      <c r="BC2439" s="0" t="s">
        <v>15077</v>
      </c>
      <c r="BD2439" s="0" t="s">
        <v>15078</v>
      </c>
      <c r="BE2439" s="0" t="s">
        <v>15079</v>
      </c>
      <c r="BG2439" s="125" t="s">
        <v>200</v>
      </c>
      <c r="BH2439" s="0" t="s">
        <v>735</v>
      </c>
      <c r="BI2439" s="112" t="n">
        <v>5030931055423</v>
      </c>
      <c r="BJ2439" s="126" t="s">
        <v>200</v>
      </c>
      <c r="BK2439" s="131" t="s">
        <v>215</v>
      </c>
      <c r="BL2439" s="112" t="n">
        <v>4</v>
      </c>
      <c r="BM2439" s="112" t="n">
        <v>4</v>
      </c>
      <c r="BN2439" s="112" t="n">
        <v>4</v>
      </c>
      <c r="BO2439" s="111" t="n">
        <v>20</v>
      </c>
      <c r="BP2439" s="125" t="s">
        <v>200</v>
      </c>
      <c r="BQ2439" s="127" t="s">
        <v>216</v>
      </c>
    </row>
    <row r="2440" customFormat="false" ht="13.8" hidden="false" customHeight="false" outlineLevel="0" collapsed="false">
      <c r="A2440" s="0" t="s">
        <v>15080</v>
      </c>
      <c r="B2440" s="0" t="s">
        <v>6851</v>
      </c>
      <c r="C2440" s="0" t="s">
        <v>928</v>
      </c>
      <c r="D2440" s="0" t="s">
        <v>193</v>
      </c>
      <c r="E2440" s="0" t="s">
        <v>194</v>
      </c>
      <c r="F2440" s="0" t="s">
        <v>195</v>
      </c>
      <c r="G2440" s="0" t="s">
        <v>330</v>
      </c>
      <c r="H2440" s="0" t="s">
        <v>219</v>
      </c>
      <c r="I2440" s="131"/>
      <c r="J2440" s="111" t="n">
        <v>1</v>
      </c>
      <c r="K2440" s="0" t="s">
        <v>2825</v>
      </c>
      <c r="L2440" s="0" t="s">
        <v>12579</v>
      </c>
      <c r="M2440" s="0" t="s">
        <v>274</v>
      </c>
      <c r="O2440" s="0" t="s">
        <v>237</v>
      </c>
      <c r="P2440" s="0" t="s">
        <v>15081</v>
      </c>
      <c r="Q2440" s="120" t="s">
        <v>200</v>
      </c>
      <c r="R2440" s="0" t="s">
        <v>16</v>
      </c>
      <c r="S2440" s="131" t="s">
        <v>201</v>
      </c>
      <c r="T2440" s="0" t="s">
        <v>198</v>
      </c>
      <c r="U2440" s="131" t="s">
        <v>202</v>
      </c>
      <c r="V2440" s="0" t="s">
        <v>1790</v>
      </c>
      <c r="W2440" s="110" t="s">
        <v>204</v>
      </c>
      <c r="X2440" s="130" t="n">
        <v>2008</v>
      </c>
      <c r="Y2440" s="130"/>
      <c r="Z2440" s="130" t="s">
        <v>757</v>
      </c>
      <c r="AA2440" s="122" t="s">
        <v>200</v>
      </c>
      <c r="AB2440" s="131" t="s">
        <v>14826</v>
      </c>
      <c r="AC2440" s="131" t="s">
        <v>3215</v>
      </c>
      <c r="AD2440" s="130" t="n">
        <v>2008</v>
      </c>
      <c r="AE2440" s="130" t="s">
        <v>222</v>
      </c>
      <c r="AF2440" s="130"/>
      <c r="AG2440" s="130"/>
      <c r="AH2440" s="130"/>
      <c r="AI2440" s="130" t="s">
        <v>207</v>
      </c>
      <c r="AJ2440" s="130"/>
      <c r="AK2440" s="111" t="str">
        <f aca="false">(AB2440)</f>
        <v>Jupiter</v>
      </c>
      <c r="AM2440" s="111" t="n">
        <f aca="false">AD2440</f>
        <v>2008</v>
      </c>
      <c r="AN2440" s="130" t="s">
        <v>208</v>
      </c>
      <c r="AO2440" s="131" t="s">
        <v>9045</v>
      </c>
      <c r="AS2440" s="0" t="s">
        <v>12355</v>
      </c>
      <c r="AT2440" s="0" t="s">
        <v>12356</v>
      </c>
      <c r="AU2440" s="0" t="s">
        <v>5233</v>
      </c>
      <c r="AV2440" s="0" t="s">
        <v>2758</v>
      </c>
      <c r="AZ2440" s="131" t="s">
        <v>15082</v>
      </c>
      <c r="BA2440" s="124" t="s">
        <v>200</v>
      </c>
      <c r="BB2440" s="0" t="s">
        <v>248</v>
      </c>
      <c r="BC2440" s="0" t="s">
        <v>15083</v>
      </c>
      <c r="BD2440" s="0" t="s">
        <v>15084</v>
      </c>
      <c r="BE2440" s="0" t="s">
        <v>15085</v>
      </c>
      <c r="BF2440" s="0" t="s">
        <v>15086</v>
      </c>
      <c r="BG2440" s="125" t="s">
        <v>200</v>
      </c>
      <c r="BH2440" s="0" t="s">
        <v>735</v>
      </c>
      <c r="BI2440" s="112" t="n">
        <v>5060121822672</v>
      </c>
      <c r="BJ2440" s="126" t="s">
        <v>200</v>
      </c>
      <c r="BK2440" s="131" t="s">
        <v>215</v>
      </c>
      <c r="BL2440" s="112" t="n">
        <v>4</v>
      </c>
      <c r="BM2440" s="112" t="n">
        <v>4</v>
      </c>
      <c r="BN2440" s="112" t="n">
        <v>4</v>
      </c>
      <c r="BO2440" s="111" t="n">
        <v>20</v>
      </c>
      <c r="BP2440" s="125" t="s">
        <v>200</v>
      </c>
      <c r="BQ2440" s="127" t="s">
        <v>216</v>
      </c>
    </row>
    <row r="2441" customFormat="false" ht="13.8" hidden="false" customHeight="false" outlineLevel="0" collapsed="false">
      <c r="A2441" s="0" t="s">
        <v>15087</v>
      </c>
      <c r="B2441" s="0" t="s">
        <v>6851</v>
      </c>
      <c r="C2441" s="0" t="s">
        <v>369</v>
      </c>
      <c r="D2441" s="0" t="s">
        <v>193</v>
      </c>
      <c r="E2441" s="0" t="s">
        <v>194</v>
      </c>
      <c r="F2441" s="0" t="s">
        <v>195</v>
      </c>
      <c r="G2441" s="0" t="s">
        <v>196</v>
      </c>
      <c r="H2441" s="0" t="s">
        <v>197</v>
      </c>
      <c r="I2441" s="131"/>
      <c r="J2441" s="111" t="n">
        <v>1</v>
      </c>
      <c r="K2441" s="0" t="s">
        <v>8734</v>
      </c>
      <c r="L2441" s="0" t="s">
        <v>392</v>
      </c>
      <c r="M2441" s="0" t="s">
        <v>199</v>
      </c>
      <c r="O2441" s="0" t="s">
        <v>200</v>
      </c>
      <c r="Q2441" s="120" t="s">
        <v>200</v>
      </c>
      <c r="R2441" s="0" t="s">
        <v>16</v>
      </c>
      <c r="S2441" s="0" t="s">
        <v>5247</v>
      </c>
      <c r="T2441" s="0" t="s">
        <v>198</v>
      </c>
      <c r="U2441" s="131" t="s">
        <v>239</v>
      </c>
      <c r="V2441" s="0" t="s">
        <v>1790</v>
      </c>
      <c r="W2441" s="110" t="s">
        <v>204</v>
      </c>
      <c r="X2441" s="130" t="n">
        <v>2007</v>
      </c>
      <c r="Y2441" s="130" t="s">
        <v>240</v>
      </c>
      <c r="Z2441" s="130" t="s">
        <v>198</v>
      </c>
      <c r="AA2441" s="122" t="s">
        <v>200</v>
      </c>
      <c r="AB2441" s="131" t="s">
        <v>9448</v>
      </c>
      <c r="AC2441" s="131" t="s">
        <v>14485</v>
      </c>
      <c r="AD2441" s="130" t="s">
        <v>198</v>
      </c>
      <c r="AE2441" s="130" t="s">
        <v>222</v>
      </c>
      <c r="AF2441" s="130"/>
      <c r="AG2441" s="130"/>
      <c r="AH2441" s="130"/>
      <c r="AI2441" s="130" t="s">
        <v>207</v>
      </c>
      <c r="AJ2441" s="130"/>
      <c r="AK2441" s="111" t="str">
        <f aca="false">(AB2441)</f>
        <v>Nintendo</v>
      </c>
      <c r="AM2441" s="111" t="n">
        <f aca="false">X2441</f>
        <v>2007</v>
      </c>
      <c r="AN2441" s="130" t="s">
        <v>208</v>
      </c>
      <c r="AO2441" s="131" t="s">
        <v>9045</v>
      </c>
      <c r="AP2441" s="0" t="s">
        <v>200</v>
      </c>
      <c r="AS2441" s="0" t="s">
        <v>15088</v>
      </c>
      <c r="AT2441" s="0" t="s">
        <v>381</v>
      </c>
      <c r="AU2441" s="0" t="s">
        <v>227</v>
      </c>
      <c r="AV2441" s="0" t="s">
        <v>200</v>
      </c>
      <c r="AZ2441" s="131" t="s">
        <v>15089</v>
      </c>
      <c r="BA2441" s="124" t="s">
        <v>200</v>
      </c>
      <c r="BB2441" s="0" t="s">
        <v>248</v>
      </c>
      <c r="BC2441" s="0" t="s">
        <v>15090</v>
      </c>
      <c r="BE2441" s="0" t="s">
        <v>15091</v>
      </c>
      <c r="BG2441" s="125" t="s">
        <v>200</v>
      </c>
      <c r="BH2441" s="0" t="s">
        <v>253</v>
      </c>
      <c r="BI2441" s="112" t="s">
        <v>198</v>
      </c>
      <c r="BJ2441" s="126" t="s">
        <v>200</v>
      </c>
      <c r="BK2441" s="131" t="s">
        <v>215</v>
      </c>
      <c r="BL2441" s="112" t="n">
        <v>4</v>
      </c>
      <c r="BM2441" s="112" t="n">
        <v>4</v>
      </c>
      <c r="BN2441" s="112" t="n">
        <v>4</v>
      </c>
      <c r="BO2441" s="111" t="n">
        <v>40</v>
      </c>
      <c r="BP2441" s="125" t="s">
        <v>200</v>
      </c>
      <c r="BQ2441" s="127" t="s">
        <v>216</v>
      </c>
    </row>
    <row r="2442" customFormat="false" ht="13.8" hidden="false" customHeight="false" outlineLevel="0" collapsed="false">
      <c r="A2442" s="0" t="s">
        <v>15092</v>
      </c>
      <c r="B2442" s="0" t="s">
        <v>6851</v>
      </c>
      <c r="C2442" s="0" t="s">
        <v>218</v>
      </c>
      <c r="D2442" s="0" t="s">
        <v>193</v>
      </c>
      <c r="E2442" s="0" t="s">
        <v>194</v>
      </c>
      <c r="F2442" s="0" t="s">
        <v>195</v>
      </c>
      <c r="G2442" s="0" t="s">
        <v>196</v>
      </c>
      <c r="H2442" s="0" t="s">
        <v>219</v>
      </c>
      <c r="I2442" s="131"/>
      <c r="J2442" s="130" t="n">
        <v>1</v>
      </c>
      <c r="K2442" s="131" t="s">
        <v>198</v>
      </c>
      <c r="L2442" s="0" t="s">
        <v>198</v>
      </c>
      <c r="M2442" s="0" t="s">
        <v>199</v>
      </c>
      <c r="O2442" s="0" t="s">
        <v>200</v>
      </c>
      <c r="P2442" s="0" t="s">
        <v>410</v>
      </c>
      <c r="Q2442" s="120" t="s">
        <v>200</v>
      </c>
      <c r="R2442" s="0" t="s">
        <v>16</v>
      </c>
      <c r="S2442" s="131" t="s">
        <v>201</v>
      </c>
      <c r="T2442" s="0" t="s">
        <v>198</v>
      </c>
      <c r="U2442" s="131" t="s">
        <v>202</v>
      </c>
      <c r="V2442" s="0" t="s">
        <v>1790</v>
      </c>
      <c r="W2442" s="110" t="s">
        <v>204</v>
      </c>
      <c r="X2442" s="130" t="n">
        <v>2006</v>
      </c>
      <c r="Y2442" s="130"/>
      <c r="Z2442" s="130" t="s">
        <v>221</v>
      </c>
      <c r="AA2442" s="122" t="s">
        <v>200</v>
      </c>
      <c r="AB2442" s="131" t="s">
        <v>2959</v>
      </c>
      <c r="AC2442" s="131" t="s">
        <v>2959</v>
      </c>
      <c r="AD2442" s="130" t="n">
        <v>2006</v>
      </c>
      <c r="AE2442" s="130" t="s">
        <v>222</v>
      </c>
      <c r="AF2442" s="130"/>
      <c r="AG2442" s="130"/>
      <c r="AH2442" s="130"/>
      <c r="AI2442" s="130" t="s">
        <v>207</v>
      </c>
      <c r="AJ2442" s="130"/>
      <c r="AK2442" s="111" t="str">
        <f aca="false">(AB2442)</f>
        <v>Atlus</v>
      </c>
      <c r="AM2442" s="111" t="n">
        <f aca="false">AD2442</f>
        <v>2006</v>
      </c>
      <c r="AN2442" s="130" t="s">
        <v>208</v>
      </c>
      <c r="AO2442" s="131" t="s">
        <v>9045</v>
      </c>
      <c r="AR2442" s="0" t="s">
        <v>224</v>
      </c>
      <c r="AS2442" s="0" t="s">
        <v>10828</v>
      </c>
      <c r="AT2442" s="0" t="s">
        <v>2944</v>
      </c>
      <c r="AV2442" s="0" t="s">
        <v>200</v>
      </c>
      <c r="AW2442" s="0" t="s">
        <v>4746</v>
      </c>
      <c r="AZ2442" s="131" t="s">
        <v>15093</v>
      </c>
      <c r="BA2442" s="124" t="s">
        <v>200</v>
      </c>
      <c r="BB2442" s="0" t="s">
        <v>248</v>
      </c>
      <c r="BC2442" s="0" t="s">
        <v>15094</v>
      </c>
      <c r="BD2442" s="0" t="s">
        <v>494</v>
      </c>
      <c r="BE2442" s="0" t="s">
        <v>15095</v>
      </c>
      <c r="BF2442" s="0" t="s">
        <v>15096</v>
      </c>
      <c r="BG2442" s="125" t="s">
        <v>200</v>
      </c>
      <c r="BH2442" s="0" t="s">
        <v>735</v>
      </c>
      <c r="BI2442" s="112" t="n">
        <v>45496462642</v>
      </c>
      <c r="BJ2442" s="126" t="s">
        <v>200</v>
      </c>
      <c r="BK2442" s="131" t="s">
        <v>215</v>
      </c>
      <c r="BL2442" s="112" t="n">
        <v>4</v>
      </c>
      <c r="BM2442" s="112" t="n">
        <v>4</v>
      </c>
      <c r="BN2442" s="112" t="n">
        <v>4</v>
      </c>
      <c r="BO2442" s="111" t="n">
        <v>20</v>
      </c>
      <c r="BP2442" s="125" t="s">
        <v>200</v>
      </c>
      <c r="BQ2442" s="127" t="s">
        <v>216</v>
      </c>
    </row>
    <row r="2443" customFormat="false" ht="13.8" hidden="false" customHeight="false" outlineLevel="0" collapsed="false">
      <c r="A2443" s="0" t="s">
        <v>15097</v>
      </c>
      <c r="B2443" s="0" t="s">
        <v>6851</v>
      </c>
      <c r="C2443" s="0" t="s">
        <v>218</v>
      </c>
      <c r="D2443" s="0" t="s">
        <v>193</v>
      </c>
      <c r="E2443" s="0" t="s">
        <v>194</v>
      </c>
      <c r="F2443" s="0" t="s">
        <v>195</v>
      </c>
      <c r="G2443" s="0" t="s">
        <v>196</v>
      </c>
      <c r="H2443" s="0" t="s">
        <v>219</v>
      </c>
      <c r="I2443" s="131"/>
      <c r="J2443" s="130" t="n">
        <v>1</v>
      </c>
      <c r="K2443" s="131" t="s">
        <v>198</v>
      </c>
      <c r="L2443" s="0" t="s">
        <v>198</v>
      </c>
      <c r="M2443" s="0" t="s">
        <v>199</v>
      </c>
      <c r="O2443" s="0" t="s">
        <v>200</v>
      </c>
      <c r="Q2443" s="120" t="s">
        <v>200</v>
      </c>
      <c r="R2443" s="0" t="s">
        <v>16</v>
      </c>
      <c r="S2443" s="131" t="s">
        <v>201</v>
      </c>
      <c r="T2443" s="0" t="s">
        <v>198</v>
      </c>
      <c r="U2443" s="131" t="s">
        <v>285</v>
      </c>
      <c r="V2443" s="0" t="s">
        <v>1790</v>
      </c>
      <c r="W2443" s="110" t="s">
        <v>204</v>
      </c>
      <c r="X2443" s="130" t="n">
        <v>2008</v>
      </c>
      <c r="Y2443" s="111" t="s">
        <v>205</v>
      </c>
      <c r="Z2443" s="111" t="s">
        <v>221</v>
      </c>
      <c r="AA2443" s="122" t="s">
        <v>200</v>
      </c>
      <c r="AB2443" s="131" t="s">
        <v>2959</v>
      </c>
      <c r="AC2443" s="131" t="s">
        <v>2959</v>
      </c>
      <c r="AD2443" s="130" t="s">
        <v>198</v>
      </c>
      <c r="AE2443" s="130" t="s">
        <v>222</v>
      </c>
      <c r="AF2443" s="130"/>
      <c r="AG2443" s="130"/>
      <c r="AH2443" s="130"/>
      <c r="AI2443" s="130" t="s">
        <v>207</v>
      </c>
      <c r="AJ2443" s="130"/>
      <c r="AK2443" s="111" t="str">
        <f aca="false">(AB2443)</f>
        <v>Atlus</v>
      </c>
      <c r="AM2443" s="111" t="n">
        <f aca="false">X2443</f>
        <v>2008</v>
      </c>
      <c r="AN2443" s="130" t="s">
        <v>208</v>
      </c>
      <c r="AO2443" s="131" t="s">
        <v>9045</v>
      </c>
      <c r="AS2443" s="0" t="s">
        <v>10828</v>
      </c>
      <c r="AT2443" s="0" t="s">
        <v>2944</v>
      </c>
      <c r="AU2443" s="0" t="s">
        <v>801</v>
      </c>
      <c r="AV2443" s="0" t="s">
        <v>200</v>
      </c>
      <c r="AZ2443" s="131" t="s">
        <v>15098</v>
      </c>
      <c r="BA2443" s="124" t="s">
        <v>200</v>
      </c>
      <c r="BB2443" s="0" t="s">
        <v>248</v>
      </c>
      <c r="BC2443" s="0" t="s">
        <v>15099</v>
      </c>
      <c r="BD2443" s="0" t="s">
        <v>200</v>
      </c>
      <c r="BE2443" s="0" t="s">
        <v>15100</v>
      </c>
      <c r="BF2443" s="0" t="s">
        <v>15101</v>
      </c>
      <c r="BG2443" s="125" t="s">
        <v>200</v>
      </c>
      <c r="BH2443" s="0" t="s">
        <v>466</v>
      </c>
      <c r="BI2443" s="112" t="n">
        <v>730865400171</v>
      </c>
      <c r="BJ2443" s="126" t="s">
        <v>200</v>
      </c>
      <c r="BK2443" s="131" t="s">
        <v>215</v>
      </c>
      <c r="BL2443" s="112" t="n">
        <v>4</v>
      </c>
      <c r="BM2443" s="112" t="n">
        <v>4</v>
      </c>
      <c r="BN2443" s="112" t="n">
        <v>4</v>
      </c>
      <c r="BO2443" s="111" t="n">
        <v>20</v>
      </c>
      <c r="BP2443" s="125" t="s">
        <v>200</v>
      </c>
      <c r="BQ2443" s="127" t="s">
        <v>216</v>
      </c>
    </row>
    <row r="2444" customFormat="false" ht="13.8" hidden="false" customHeight="false" outlineLevel="0" collapsed="false">
      <c r="A2444" s="0" t="s">
        <v>15102</v>
      </c>
      <c r="B2444" s="0" t="s">
        <v>6851</v>
      </c>
      <c r="C2444" s="0" t="s">
        <v>605</v>
      </c>
      <c r="D2444" s="131" t="s">
        <v>900</v>
      </c>
      <c r="E2444" s="0" t="s">
        <v>194</v>
      </c>
      <c r="F2444" s="0" t="s">
        <v>606</v>
      </c>
      <c r="G2444" s="0" t="s">
        <v>391</v>
      </c>
      <c r="H2444" s="131" t="s">
        <v>901</v>
      </c>
      <c r="I2444" s="131"/>
      <c r="J2444" s="111" t="n">
        <v>1</v>
      </c>
      <c r="K2444" s="0" t="s">
        <v>8588</v>
      </c>
      <c r="L2444" s="0" t="s">
        <v>392</v>
      </c>
      <c r="M2444" s="0" t="s">
        <v>199</v>
      </c>
      <c r="O2444" s="0" t="s">
        <v>200</v>
      </c>
      <c r="Q2444" s="120" t="s">
        <v>200</v>
      </c>
      <c r="R2444" s="0" t="s">
        <v>16</v>
      </c>
      <c r="S2444" s="131" t="s">
        <v>201</v>
      </c>
      <c r="T2444" s="0" t="s">
        <v>198</v>
      </c>
      <c r="U2444" s="131" t="s">
        <v>202</v>
      </c>
      <c r="V2444" s="0" t="s">
        <v>1790</v>
      </c>
      <c r="W2444" s="110" t="s">
        <v>204</v>
      </c>
      <c r="X2444" s="130" t="n">
        <v>2007</v>
      </c>
      <c r="Y2444" s="111" t="s">
        <v>205</v>
      </c>
      <c r="Z2444" s="130" t="s">
        <v>198</v>
      </c>
      <c r="AA2444" s="122" t="s">
        <v>200</v>
      </c>
      <c r="AB2444" s="131" t="s">
        <v>902</v>
      </c>
      <c r="AC2444" s="131" t="s">
        <v>902</v>
      </c>
      <c r="AD2444" s="130" t="n">
        <v>2007</v>
      </c>
      <c r="AE2444" s="111" t="s">
        <v>222</v>
      </c>
      <c r="AI2444" s="111" t="s">
        <v>294</v>
      </c>
      <c r="AJ2444" s="111" t="s">
        <v>701</v>
      </c>
      <c r="AK2444" s="111" t="s">
        <v>902</v>
      </c>
      <c r="AL2444" s="0" t="s">
        <v>216</v>
      </c>
      <c r="AM2444" s="111" t="n">
        <v>1995</v>
      </c>
      <c r="AN2444" s="111" t="s">
        <v>297</v>
      </c>
      <c r="AO2444" s="131" t="s">
        <v>609</v>
      </c>
      <c r="AP2444" s="0" t="s">
        <v>200</v>
      </c>
      <c r="AQ2444" s="0" t="s">
        <v>200</v>
      </c>
      <c r="AR2444" s="0" t="s">
        <v>1455</v>
      </c>
      <c r="AS2444" s="0" t="s">
        <v>904</v>
      </c>
      <c r="AT2444" s="104" t="s">
        <v>433</v>
      </c>
      <c r="AU2444" s="0" t="s">
        <v>200</v>
      </c>
      <c r="AV2444" s="0" t="s">
        <v>905</v>
      </c>
      <c r="AZ2444" s="131" t="s">
        <v>15103</v>
      </c>
      <c r="BA2444" s="124" t="s">
        <v>200</v>
      </c>
      <c r="BB2444" s="0" t="s">
        <v>210</v>
      </c>
      <c r="BC2444" s="0" t="s">
        <v>15104</v>
      </c>
      <c r="BD2444" s="132" t="s">
        <v>908</v>
      </c>
      <c r="BE2444" s="0" t="s">
        <v>15105</v>
      </c>
      <c r="BF2444" s="0" t="s">
        <v>200</v>
      </c>
      <c r="BG2444" s="125" t="s">
        <v>200</v>
      </c>
      <c r="BH2444" s="0" t="s">
        <v>735</v>
      </c>
      <c r="BI2444" s="112" t="n">
        <v>5037930140303</v>
      </c>
      <c r="BJ2444" s="126" t="s">
        <v>200</v>
      </c>
      <c r="BK2444" s="131" t="s">
        <v>215</v>
      </c>
      <c r="BL2444" s="112" t="n">
        <v>4</v>
      </c>
      <c r="BM2444" s="112" t="n">
        <v>4</v>
      </c>
      <c r="BN2444" s="112" t="n">
        <v>4</v>
      </c>
      <c r="BO2444" s="111" t="n">
        <v>20</v>
      </c>
      <c r="BP2444" s="125" t="s">
        <v>200</v>
      </c>
      <c r="BQ2444" s="127" t="s">
        <v>216</v>
      </c>
    </row>
    <row r="2445" customFormat="false" ht="13.8" hidden="false" customHeight="false" outlineLevel="0" collapsed="false">
      <c r="A2445" s="0" t="s">
        <v>15106</v>
      </c>
      <c r="B2445" s="0" t="s">
        <v>6851</v>
      </c>
      <c r="C2445" s="131" t="s">
        <v>6012</v>
      </c>
      <c r="D2445" s="131" t="s">
        <v>1452</v>
      </c>
      <c r="E2445" s="0" t="s">
        <v>313</v>
      </c>
      <c r="F2445" s="0" t="s">
        <v>195</v>
      </c>
      <c r="G2445" s="0" t="s">
        <v>330</v>
      </c>
      <c r="H2445" s="0" t="s">
        <v>197</v>
      </c>
      <c r="I2445" s="131"/>
      <c r="J2445" s="111" t="n">
        <v>1</v>
      </c>
      <c r="K2445" s="0" t="s">
        <v>8612</v>
      </c>
      <c r="L2445" s="0" t="s">
        <v>14099</v>
      </c>
      <c r="M2445" s="0" t="s">
        <v>199</v>
      </c>
      <c r="O2445" s="0" t="s">
        <v>200</v>
      </c>
      <c r="Q2445" s="120" t="s">
        <v>200</v>
      </c>
      <c r="R2445" s="0" t="s">
        <v>16</v>
      </c>
      <c r="S2445" s="131" t="s">
        <v>201</v>
      </c>
      <c r="T2445" s="0" t="s">
        <v>198</v>
      </c>
      <c r="U2445" s="131" t="s">
        <v>202</v>
      </c>
      <c r="V2445" s="0" t="s">
        <v>1790</v>
      </c>
      <c r="W2445" s="110" t="s">
        <v>204</v>
      </c>
      <c r="X2445" s="130" t="n">
        <v>2008</v>
      </c>
      <c r="Y2445" s="130"/>
      <c r="Z2445" s="130" t="s">
        <v>198</v>
      </c>
      <c r="AA2445" s="122" t="s">
        <v>200</v>
      </c>
      <c r="AB2445" s="131" t="s">
        <v>1016</v>
      </c>
      <c r="AC2445" s="131" t="s">
        <v>3608</v>
      </c>
      <c r="AD2445" s="130" t="n">
        <v>2008</v>
      </c>
      <c r="AE2445" s="130" t="s">
        <v>222</v>
      </c>
      <c r="AF2445" s="130"/>
      <c r="AG2445" s="130"/>
      <c r="AH2445" s="130"/>
      <c r="AI2445" s="130" t="s">
        <v>207</v>
      </c>
      <c r="AJ2445" s="130"/>
      <c r="AK2445" s="111" t="str">
        <f aca="false">(AB2445)</f>
        <v>Rare software</v>
      </c>
      <c r="AM2445" s="111" t="n">
        <f aca="false">AD2445</f>
        <v>2008</v>
      </c>
      <c r="AN2445" s="130" t="s">
        <v>263</v>
      </c>
      <c r="AO2445" s="131"/>
      <c r="AS2445" s="0" t="s">
        <v>200</v>
      </c>
      <c r="AT2445" s="0" t="s">
        <v>15107</v>
      </c>
      <c r="AU2445" s="0" t="s">
        <v>244</v>
      </c>
      <c r="AV2445" s="0" t="s">
        <v>1018</v>
      </c>
      <c r="AW2445" s="0" t="s">
        <v>8516</v>
      </c>
      <c r="AZ2445" s="131" t="s">
        <v>15108</v>
      </c>
      <c r="BA2445" s="124" t="s">
        <v>200</v>
      </c>
      <c r="BB2445" s="0" t="s">
        <v>210</v>
      </c>
      <c r="BC2445" s="0" t="s">
        <v>15109</v>
      </c>
      <c r="BD2445" s="0" t="s">
        <v>15110</v>
      </c>
      <c r="BE2445" s="0" t="s">
        <v>1876</v>
      </c>
      <c r="BG2445" s="125" t="s">
        <v>200</v>
      </c>
      <c r="BH2445" s="0" t="s">
        <v>735</v>
      </c>
      <c r="BI2445" s="112" t="n">
        <v>4005209107686</v>
      </c>
      <c r="BJ2445" s="126" t="s">
        <v>200</v>
      </c>
      <c r="BK2445" s="131" t="s">
        <v>215</v>
      </c>
      <c r="BL2445" s="112" t="n">
        <v>4</v>
      </c>
      <c r="BM2445" s="112" t="n">
        <v>4</v>
      </c>
      <c r="BN2445" s="112" t="n">
        <v>4</v>
      </c>
      <c r="BO2445" s="111" t="n">
        <v>20</v>
      </c>
      <c r="BP2445" s="125" t="s">
        <v>200</v>
      </c>
      <c r="BQ2445" s="127" t="s">
        <v>216</v>
      </c>
    </row>
    <row r="2446" customFormat="false" ht="13.8" hidden="false" customHeight="false" outlineLevel="0" collapsed="false">
      <c r="A2446" s="0" t="s">
        <v>15111</v>
      </c>
      <c r="B2446" s="0" t="s">
        <v>6851</v>
      </c>
      <c r="C2446" s="131" t="s">
        <v>5078</v>
      </c>
      <c r="D2446" s="131" t="s">
        <v>193</v>
      </c>
      <c r="E2446" s="0" t="s">
        <v>313</v>
      </c>
      <c r="F2446" s="0" t="s">
        <v>195</v>
      </c>
      <c r="G2446" s="0" t="s">
        <v>196</v>
      </c>
      <c r="H2446" s="0" t="s">
        <v>197</v>
      </c>
      <c r="I2446" s="132" t="s">
        <v>908</v>
      </c>
      <c r="J2446" s="111" t="n">
        <v>1</v>
      </c>
      <c r="K2446" s="0" t="s">
        <v>8612</v>
      </c>
      <c r="L2446" s="0" t="s">
        <v>392</v>
      </c>
      <c r="M2446" s="0" t="s">
        <v>274</v>
      </c>
      <c r="O2446" s="0" t="s">
        <v>200</v>
      </c>
      <c r="Q2446" s="120" t="s">
        <v>200</v>
      </c>
      <c r="R2446" s="0" t="s">
        <v>16</v>
      </c>
      <c r="S2446" s="131" t="s">
        <v>201</v>
      </c>
      <c r="T2446" s="0" t="s">
        <v>198</v>
      </c>
      <c r="U2446" s="131" t="s">
        <v>202</v>
      </c>
      <c r="V2446" s="0" t="s">
        <v>1790</v>
      </c>
      <c r="W2446" s="110" t="s">
        <v>204</v>
      </c>
      <c r="X2446" s="130" t="n">
        <v>2010</v>
      </c>
      <c r="Y2446" s="130"/>
      <c r="Z2446" s="111" t="s">
        <v>221</v>
      </c>
      <c r="AA2446" s="122" t="s">
        <v>200</v>
      </c>
      <c r="AB2446" s="131" t="s">
        <v>9666</v>
      </c>
      <c r="AC2446" s="131" t="s">
        <v>9448</v>
      </c>
      <c r="AD2446" s="130" t="n">
        <v>2010</v>
      </c>
      <c r="AE2446" s="130" t="s">
        <v>222</v>
      </c>
      <c r="AF2446" s="130"/>
      <c r="AG2446" s="130"/>
      <c r="AH2446" s="130"/>
      <c r="AI2446" s="130" t="s">
        <v>207</v>
      </c>
      <c r="AJ2446" s="130"/>
      <c r="AK2446" s="111" t="str">
        <f aca="false">(AB2446)</f>
        <v>Intelligent system</v>
      </c>
      <c r="AM2446" s="111" t="n">
        <f aca="false">AD2446</f>
        <v>2010</v>
      </c>
      <c r="AN2446" s="130" t="s">
        <v>208</v>
      </c>
      <c r="AO2446" s="131" t="s">
        <v>11029</v>
      </c>
      <c r="AP2446" s="0" t="s">
        <v>200</v>
      </c>
      <c r="AS2446" s="0" t="s">
        <v>10352</v>
      </c>
      <c r="AT2446" s="0" t="s">
        <v>433</v>
      </c>
      <c r="AU2446" s="0" t="s">
        <v>2087</v>
      </c>
      <c r="AV2446" s="0" t="s">
        <v>200</v>
      </c>
      <c r="AZ2446" s="131" t="s">
        <v>15112</v>
      </c>
      <c r="BA2446" s="124" t="s">
        <v>200</v>
      </c>
      <c r="BB2446" s="0" t="s">
        <v>462</v>
      </c>
      <c r="BC2446" s="0" t="s">
        <v>15113</v>
      </c>
      <c r="BD2446" s="0" t="s">
        <v>15114</v>
      </c>
      <c r="BE2446" s="0" t="s">
        <v>15115</v>
      </c>
      <c r="BG2446" s="125" t="s">
        <v>200</v>
      </c>
      <c r="BH2446" s="0" t="s">
        <v>735</v>
      </c>
      <c r="BI2446" s="112" t="n">
        <v>45496469924</v>
      </c>
      <c r="BJ2446" s="126" t="s">
        <v>200</v>
      </c>
      <c r="BK2446" s="131" t="s">
        <v>215</v>
      </c>
      <c r="BL2446" s="112" t="n">
        <v>4</v>
      </c>
      <c r="BM2446" s="112" t="n">
        <v>4</v>
      </c>
      <c r="BN2446" s="112" t="n">
        <v>4</v>
      </c>
      <c r="BO2446" s="111" t="n">
        <v>20</v>
      </c>
      <c r="BP2446" s="125" t="s">
        <v>200</v>
      </c>
      <c r="BQ2446" s="127" t="s">
        <v>216</v>
      </c>
    </row>
    <row r="2447" customFormat="false" ht="13.8" hidden="false" customHeight="false" outlineLevel="0" collapsed="false">
      <c r="A2447" s="0" t="s">
        <v>15116</v>
      </c>
      <c r="B2447" s="0" t="s">
        <v>6851</v>
      </c>
      <c r="C2447" s="0" t="s">
        <v>369</v>
      </c>
      <c r="D2447" s="0" t="s">
        <v>193</v>
      </c>
      <c r="E2447" s="0" t="s">
        <v>194</v>
      </c>
      <c r="F2447" s="0" t="s">
        <v>195</v>
      </c>
      <c r="G2447" s="0" t="s">
        <v>196</v>
      </c>
      <c r="H2447" s="0" t="s">
        <v>197</v>
      </c>
      <c r="I2447" s="131"/>
      <c r="J2447" s="130" t="n">
        <v>1</v>
      </c>
      <c r="K2447" s="131" t="s">
        <v>198</v>
      </c>
      <c r="L2447" s="0" t="s">
        <v>198</v>
      </c>
      <c r="M2447" s="0" t="s">
        <v>274</v>
      </c>
      <c r="O2447" s="0" t="s">
        <v>200</v>
      </c>
      <c r="Q2447" s="120" t="s">
        <v>200</v>
      </c>
      <c r="R2447" s="0" t="s">
        <v>16</v>
      </c>
      <c r="S2447" s="131" t="s">
        <v>201</v>
      </c>
      <c r="T2447" s="0" t="s">
        <v>198</v>
      </c>
      <c r="U2447" s="131" t="s">
        <v>202</v>
      </c>
      <c r="V2447" s="0" t="s">
        <v>1790</v>
      </c>
      <c r="W2447" s="110" t="s">
        <v>204</v>
      </c>
      <c r="X2447" s="130" t="n">
        <v>2005</v>
      </c>
      <c r="Y2447" s="130"/>
      <c r="Z2447" s="130" t="s">
        <v>198</v>
      </c>
      <c r="AA2447" s="122" t="s">
        <v>200</v>
      </c>
      <c r="AB2447" s="131" t="s">
        <v>9666</v>
      </c>
      <c r="AC2447" s="131" t="s">
        <v>9448</v>
      </c>
      <c r="AD2447" s="130" t="n">
        <v>2005</v>
      </c>
      <c r="AE2447" s="130" t="s">
        <v>222</v>
      </c>
      <c r="AF2447" s="130"/>
      <c r="AG2447" s="130"/>
      <c r="AH2447" s="130" t="s">
        <v>1983</v>
      </c>
      <c r="AI2447" s="130" t="s">
        <v>207</v>
      </c>
      <c r="AJ2447" s="130"/>
      <c r="AK2447" s="111" t="str">
        <f aca="false">(AB2447)</f>
        <v>Intelligent system</v>
      </c>
      <c r="AM2447" s="111" t="n">
        <f aca="false">AD2447</f>
        <v>2005</v>
      </c>
      <c r="AN2447" s="130" t="s">
        <v>208</v>
      </c>
      <c r="AO2447" s="131" t="s">
        <v>9045</v>
      </c>
      <c r="AP2447" s="0" t="s">
        <v>200</v>
      </c>
      <c r="AR2447" s="0" t="s">
        <v>15117</v>
      </c>
      <c r="AS2447" s="0" t="s">
        <v>10352</v>
      </c>
      <c r="AT2447" s="0" t="s">
        <v>433</v>
      </c>
      <c r="AU2447" s="0" t="s">
        <v>2087</v>
      </c>
      <c r="AV2447" s="0" t="s">
        <v>200</v>
      </c>
      <c r="AZ2447" s="131" t="s">
        <v>15118</v>
      </c>
      <c r="BA2447" s="124" t="s">
        <v>200</v>
      </c>
      <c r="BB2447" s="0" t="s">
        <v>462</v>
      </c>
      <c r="BC2447" s="0" t="s">
        <v>15119</v>
      </c>
      <c r="BD2447" s="0" t="s">
        <v>15120</v>
      </c>
      <c r="BE2447" s="0" t="s">
        <v>15121</v>
      </c>
      <c r="BF2447" s="0" t="s">
        <v>200</v>
      </c>
      <c r="BG2447" s="125" t="s">
        <v>200</v>
      </c>
      <c r="BH2447" s="0" t="s">
        <v>735</v>
      </c>
      <c r="BI2447" s="112" t="n">
        <v>45496735180</v>
      </c>
      <c r="BJ2447" s="126" t="s">
        <v>200</v>
      </c>
      <c r="BK2447" s="131" t="s">
        <v>215</v>
      </c>
      <c r="BL2447" s="112" t="n">
        <v>4</v>
      </c>
      <c r="BM2447" s="112" t="n">
        <v>4</v>
      </c>
      <c r="BN2447" s="112" t="n">
        <v>4</v>
      </c>
      <c r="BO2447" s="111" t="n">
        <v>20</v>
      </c>
      <c r="BP2447" s="125" t="s">
        <v>200</v>
      </c>
      <c r="BQ2447" s="127" t="s">
        <v>216</v>
      </c>
    </row>
    <row r="2448" customFormat="false" ht="13.8" hidden="false" customHeight="false" outlineLevel="0" collapsed="false">
      <c r="A2448" s="0" t="s">
        <v>15122</v>
      </c>
      <c r="B2448" s="0" t="s">
        <v>6851</v>
      </c>
      <c r="C2448" s="0" t="s">
        <v>234</v>
      </c>
      <c r="D2448" s="0" t="s">
        <v>193</v>
      </c>
      <c r="E2448" s="0" t="s">
        <v>194</v>
      </c>
      <c r="F2448" s="0" t="s">
        <v>195</v>
      </c>
      <c r="G2448" s="0" t="s">
        <v>196</v>
      </c>
      <c r="H2448" s="0" t="s">
        <v>400</v>
      </c>
      <c r="I2448" s="131" t="s">
        <v>401</v>
      </c>
      <c r="J2448" s="130" t="n">
        <v>1</v>
      </c>
      <c r="K2448" s="131" t="s">
        <v>198</v>
      </c>
      <c r="L2448" s="0" t="s">
        <v>198</v>
      </c>
      <c r="M2448" s="0" t="s">
        <v>274</v>
      </c>
      <c r="O2448" s="0" t="s">
        <v>200</v>
      </c>
      <c r="Q2448" s="120" t="s">
        <v>200</v>
      </c>
      <c r="R2448" s="0" t="s">
        <v>16</v>
      </c>
      <c r="S2448" s="131" t="s">
        <v>201</v>
      </c>
      <c r="T2448" s="0" t="s">
        <v>198</v>
      </c>
      <c r="U2448" s="131" t="s">
        <v>202</v>
      </c>
      <c r="V2448" s="0" t="s">
        <v>1790</v>
      </c>
      <c r="W2448" s="110" t="s">
        <v>204</v>
      </c>
      <c r="X2448" s="130" t="n">
        <v>2006</v>
      </c>
      <c r="Y2448" s="130" t="s">
        <v>498</v>
      </c>
      <c r="Z2448" s="130" t="s">
        <v>221</v>
      </c>
      <c r="AA2448" s="122" t="s">
        <v>200</v>
      </c>
      <c r="AB2448" s="131" t="s">
        <v>14149</v>
      </c>
      <c r="AC2448" s="131" t="s">
        <v>9448</v>
      </c>
      <c r="AD2448" s="130" t="n">
        <v>2006</v>
      </c>
      <c r="AE2448" s="130" t="s">
        <v>222</v>
      </c>
      <c r="AF2448" s="130"/>
      <c r="AG2448" s="130"/>
      <c r="AH2448" s="130" t="s">
        <v>2737</v>
      </c>
      <c r="AI2448" s="130" t="s">
        <v>207</v>
      </c>
      <c r="AJ2448" s="130"/>
      <c r="AK2448" s="111" t="str">
        <f aca="false">(AB2448)</f>
        <v>Artoon</v>
      </c>
      <c r="AM2448" s="111" t="n">
        <f aca="false">AD2448</f>
        <v>2006</v>
      </c>
      <c r="AN2448" s="130" t="s">
        <v>208</v>
      </c>
      <c r="AO2448" s="131"/>
      <c r="AS2448" s="0" t="s">
        <v>10071</v>
      </c>
      <c r="AU2448" s="0" t="s">
        <v>434</v>
      </c>
      <c r="AV2448" s="0" t="s">
        <v>14150</v>
      </c>
      <c r="AW2448" s="128" t="s">
        <v>3770</v>
      </c>
      <c r="AX2448" s="128"/>
      <c r="AZ2448" s="131" t="s">
        <v>15123</v>
      </c>
      <c r="BA2448" s="124" t="s">
        <v>200</v>
      </c>
      <c r="BB2448" s="0" t="s">
        <v>248</v>
      </c>
      <c r="BC2448" s="0" t="s">
        <v>15124</v>
      </c>
      <c r="BD2448" s="0" t="s">
        <v>15125</v>
      </c>
      <c r="BE2448" s="0" t="s">
        <v>15126</v>
      </c>
      <c r="BF2448" s="0" t="s">
        <v>15127</v>
      </c>
      <c r="BG2448" s="125" t="s">
        <v>200</v>
      </c>
      <c r="BH2448" s="0" t="s">
        <v>2225</v>
      </c>
      <c r="BI2448" s="112" t="n">
        <v>45496463243</v>
      </c>
      <c r="BJ2448" s="126" t="s">
        <v>200</v>
      </c>
      <c r="BK2448" s="131" t="s">
        <v>215</v>
      </c>
      <c r="BL2448" s="112" t="n">
        <v>4</v>
      </c>
      <c r="BM2448" s="112" t="n">
        <v>4</v>
      </c>
      <c r="BN2448" s="112" t="n">
        <v>4</v>
      </c>
      <c r="BO2448" s="111" t="n">
        <v>20</v>
      </c>
      <c r="BP2448" s="125" t="s">
        <v>200</v>
      </c>
      <c r="BQ2448" s="127" t="s">
        <v>216</v>
      </c>
    </row>
    <row r="2449" customFormat="false" ht="13.8" hidden="false" customHeight="false" outlineLevel="0" collapsed="false">
      <c r="A2449" s="0" t="s">
        <v>15128</v>
      </c>
      <c r="B2449" s="0" t="s">
        <v>6851</v>
      </c>
      <c r="C2449" s="0" t="s">
        <v>218</v>
      </c>
      <c r="D2449" s="0" t="s">
        <v>193</v>
      </c>
      <c r="E2449" s="0" t="s">
        <v>194</v>
      </c>
      <c r="F2449" s="0" t="s">
        <v>195</v>
      </c>
      <c r="G2449" s="0" t="s">
        <v>362</v>
      </c>
      <c r="H2449" s="0" t="s">
        <v>838</v>
      </c>
      <c r="I2449" s="131" t="s">
        <v>401</v>
      </c>
      <c r="J2449" s="111" t="n">
        <v>1</v>
      </c>
      <c r="K2449" s="0" t="s">
        <v>8588</v>
      </c>
      <c r="L2449" s="0" t="s">
        <v>392</v>
      </c>
      <c r="M2449" s="0" t="s">
        <v>199</v>
      </c>
      <c r="O2449" s="0" t="s">
        <v>200</v>
      </c>
      <c r="Q2449" s="120" t="s">
        <v>200</v>
      </c>
      <c r="R2449" s="0" t="s">
        <v>16</v>
      </c>
      <c r="S2449" s="131" t="s">
        <v>201</v>
      </c>
      <c r="T2449" s="0" t="s">
        <v>198</v>
      </c>
      <c r="U2449" s="131" t="s">
        <v>202</v>
      </c>
      <c r="V2449" s="0" t="s">
        <v>1790</v>
      </c>
      <c r="W2449" s="110" t="s">
        <v>204</v>
      </c>
      <c r="X2449" s="130" t="n">
        <v>2005</v>
      </c>
      <c r="Y2449" s="130"/>
      <c r="Z2449" s="130" t="s">
        <v>221</v>
      </c>
      <c r="AA2449" s="122" t="s">
        <v>200</v>
      </c>
      <c r="AB2449" s="131" t="s">
        <v>9448</v>
      </c>
      <c r="AC2449" s="131" t="s">
        <v>9448</v>
      </c>
      <c r="AD2449" s="130" t="n">
        <v>2005</v>
      </c>
      <c r="AE2449" s="130" t="s">
        <v>222</v>
      </c>
      <c r="AF2449" s="130"/>
      <c r="AG2449" s="130"/>
      <c r="AH2449" s="130"/>
      <c r="AI2449" s="130" t="s">
        <v>207</v>
      </c>
      <c r="AJ2449" s="130"/>
      <c r="AK2449" s="111" t="str">
        <f aca="false">(AB2449)</f>
        <v>Nintendo</v>
      </c>
      <c r="AM2449" s="111" t="n">
        <f aca="false">AD2449</f>
        <v>2005</v>
      </c>
      <c r="AN2449" s="130" t="s">
        <v>208</v>
      </c>
      <c r="AO2449" s="131" t="s">
        <v>9045</v>
      </c>
      <c r="AP2449" s="0" t="s">
        <v>200</v>
      </c>
      <c r="AS2449" s="0" t="s">
        <v>10071</v>
      </c>
      <c r="AT2449" s="132" t="s">
        <v>908</v>
      </c>
      <c r="AU2449" s="0" t="s">
        <v>434</v>
      </c>
      <c r="AV2449" s="0" t="s">
        <v>11030</v>
      </c>
      <c r="AW2449" s="0" t="s">
        <v>10117</v>
      </c>
      <c r="AZ2449" s="131" t="s">
        <v>15129</v>
      </c>
      <c r="BA2449" s="124" t="s">
        <v>200</v>
      </c>
      <c r="BB2449" s="0" t="s">
        <v>248</v>
      </c>
      <c r="BC2449" s="0" t="s">
        <v>15130</v>
      </c>
      <c r="BD2449" s="0" t="s">
        <v>15131</v>
      </c>
      <c r="BE2449" s="0" t="s">
        <v>15132</v>
      </c>
      <c r="BG2449" s="125" t="s">
        <v>200</v>
      </c>
      <c r="BH2449" s="0" t="s">
        <v>2225</v>
      </c>
      <c r="BI2449" s="112" t="n">
        <v>45496735258</v>
      </c>
      <c r="BJ2449" s="126" t="s">
        <v>200</v>
      </c>
      <c r="BK2449" s="131" t="s">
        <v>215</v>
      </c>
      <c r="BL2449" s="112" t="n">
        <v>4</v>
      </c>
      <c r="BM2449" s="112" t="n">
        <v>4</v>
      </c>
      <c r="BN2449" s="112" t="n">
        <v>4</v>
      </c>
      <c r="BO2449" s="111" t="n">
        <v>20</v>
      </c>
      <c r="BP2449" s="125" t="s">
        <v>200</v>
      </c>
      <c r="BQ2449" s="127" t="s">
        <v>216</v>
      </c>
    </row>
    <row r="2450" customFormat="false" ht="13.8" hidden="false" customHeight="false" outlineLevel="0" collapsed="false">
      <c r="A2450" s="0" t="s">
        <v>15133</v>
      </c>
      <c r="B2450" s="0" t="s">
        <v>6851</v>
      </c>
      <c r="C2450" s="0" t="s">
        <v>329</v>
      </c>
      <c r="D2450" s="0" t="s">
        <v>1869</v>
      </c>
      <c r="E2450" s="0" t="s">
        <v>194</v>
      </c>
      <c r="F2450" s="0" t="s">
        <v>195</v>
      </c>
      <c r="G2450" s="0" t="s">
        <v>330</v>
      </c>
      <c r="H2450" s="0" t="s">
        <v>400</v>
      </c>
      <c r="I2450" s="131" t="s">
        <v>401</v>
      </c>
      <c r="J2450" s="111" t="n">
        <v>1</v>
      </c>
      <c r="K2450" s="0" t="s">
        <v>8588</v>
      </c>
      <c r="L2450" s="0" t="s">
        <v>456</v>
      </c>
      <c r="M2450" s="0" t="s">
        <v>274</v>
      </c>
      <c r="O2450" s="0" t="s">
        <v>200</v>
      </c>
      <c r="P2450" s="0" t="s">
        <v>410</v>
      </c>
      <c r="Q2450" s="120" t="s">
        <v>200</v>
      </c>
      <c r="R2450" s="0" t="s">
        <v>16</v>
      </c>
      <c r="S2450" s="131" t="s">
        <v>201</v>
      </c>
      <c r="T2450" s="0" t="s">
        <v>198</v>
      </c>
      <c r="U2450" s="131" t="s">
        <v>202</v>
      </c>
      <c r="V2450" s="0" t="s">
        <v>1790</v>
      </c>
      <c r="W2450" s="110" t="s">
        <v>204</v>
      </c>
      <c r="X2450" s="130" t="n">
        <v>2007</v>
      </c>
      <c r="Y2450" s="130" t="s">
        <v>498</v>
      </c>
      <c r="Z2450" s="130" t="s">
        <v>757</v>
      </c>
      <c r="AA2450" s="122" t="s">
        <v>200</v>
      </c>
      <c r="AB2450" s="131" t="s">
        <v>9448</v>
      </c>
      <c r="AC2450" s="131" t="s">
        <v>9448</v>
      </c>
      <c r="AD2450" s="130" t="n">
        <v>2007</v>
      </c>
      <c r="AE2450" s="130" t="s">
        <v>222</v>
      </c>
      <c r="AF2450" s="130"/>
      <c r="AH2450" s="130" t="s">
        <v>480</v>
      </c>
      <c r="AI2450" s="130" t="s">
        <v>207</v>
      </c>
      <c r="AJ2450" s="130"/>
      <c r="AK2450" s="111" t="str">
        <f aca="false">(AB2450)</f>
        <v>Nintendo</v>
      </c>
      <c r="AM2450" s="111" t="n">
        <f aca="false">AD2450</f>
        <v>2007</v>
      </c>
      <c r="AN2450" s="130" t="s">
        <v>208</v>
      </c>
      <c r="AO2450" s="131" t="s">
        <v>9045</v>
      </c>
      <c r="AP2450" s="0" t="s">
        <v>200</v>
      </c>
      <c r="AS2450" s="0" t="s">
        <v>10086</v>
      </c>
      <c r="AT2450" s="0" t="s">
        <v>3426</v>
      </c>
      <c r="AU2450" s="0" t="s">
        <v>332</v>
      </c>
      <c r="AV2450" s="0" t="s">
        <v>10531</v>
      </c>
      <c r="AZ2450" s="131" t="s">
        <v>15134</v>
      </c>
      <c r="BA2450" s="124" t="s">
        <v>200</v>
      </c>
      <c r="BB2450" s="0" t="s">
        <v>210</v>
      </c>
      <c r="BC2450" s="0" t="s">
        <v>15135</v>
      </c>
      <c r="BD2450" s="0" t="s">
        <v>15136</v>
      </c>
      <c r="BE2450" s="0" t="s">
        <v>665</v>
      </c>
      <c r="BG2450" s="125" t="s">
        <v>200</v>
      </c>
      <c r="BH2450" s="0" t="s">
        <v>2225</v>
      </c>
      <c r="BI2450" s="112" t="n">
        <v>45496465384</v>
      </c>
      <c r="BJ2450" s="126" t="s">
        <v>200</v>
      </c>
      <c r="BK2450" s="131" t="s">
        <v>215</v>
      </c>
      <c r="BL2450" s="112" t="n">
        <v>4</v>
      </c>
      <c r="BM2450" s="112" t="n">
        <v>4</v>
      </c>
      <c r="BN2450" s="112" t="n">
        <v>4</v>
      </c>
      <c r="BO2450" s="111" t="n">
        <v>20</v>
      </c>
      <c r="BP2450" s="125" t="s">
        <v>200</v>
      </c>
      <c r="BQ2450" s="127" t="s">
        <v>216</v>
      </c>
    </row>
    <row r="2451" customFormat="false" ht="13.8" hidden="false" customHeight="false" outlineLevel="0" collapsed="false">
      <c r="A2451" s="0" t="s">
        <v>15137</v>
      </c>
      <c r="B2451" s="0" t="s">
        <v>6851</v>
      </c>
      <c r="C2451" s="0" t="s">
        <v>329</v>
      </c>
      <c r="D2451" s="0" t="s">
        <v>1869</v>
      </c>
      <c r="E2451" s="0" t="s">
        <v>194</v>
      </c>
      <c r="F2451" s="0" t="s">
        <v>195</v>
      </c>
      <c r="G2451" s="0" t="s">
        <v>330</v>
      </c>
      <c r="H2451" s="0" t="s">
        <v>197</v>
      </c>
      <c r="I2451" s="131"/>
      <c r="J2451" s="111" t="n">
        <v>1</v>
      </c>
      <c r="K2451" s="0" t="s">
        <v>8734</v>
      </c>
      <c r="L2451" s="0" t="s">
        <v>392</v>
      </c>
      <c r="M2451" s="0" t="s">
        <v>199</v>
      </c>
      <c r="O2451" s="0" t="s">
        <v>200</v>
      </c>
      <c r="Q2451" s="120" t="s">
        <v>200</v>
      </c>
      <c r="R2451" s="0" t="s">
        <v>16</v>
      </c>
      <c r="S2451" s="131" t="s">
        <v>201</v>
      </c>
      <c r="T2451" s="0" t="s">
        <v>198</v>
      </c>
      <c r="U2451" s="131" t="s">
        <v>202</v>
      </c>
      <c r="V2451" s="0" t="s">
        <v>1790</v>
      </c>
      <c r="W2451" s="110" t="s">
        <v>204</v>
      </c>
      <c r="X2451" s="130" t="n">
        <v>2009</v>
      </c>
      <c r="Y2451" s="130" t="s">
        <v>498</v>
      </c>
      <c r="Z2451" s="130" t="s">
        <v>757</v>
      </c>
      <c r="AA2451" s="122" t="s">
        <v>200</v>
      </c>
      <c r="AB2451" s="131" t="s">
        <v>9448</v>
      </c>
      <c r="AC2451" s="131" t="s">
        <v>9448</v>
      </c>
      <c r="AD2451" s="130" t="n">
        <v>2009</v>
      </c>
      <c r="AE2451" s="130" t="s">
        <v>222</v>
      </c>
      <c r="AF2451" s="130"/>
      <c r="AG2451" s="130"/>
      <c r="AH2451" s="130" t="s">
        <v>2370</v>
      </c>
      <c r="AI2451" s="130" t="s">
        <v>207</v>
      </c>
      <c r="AJ2451" s="130"/>
      <c r="AK2451" s="111" t="str">
        <f aca="false">(AB2451)</f>
        <v>Nintendo</v>
      </c>
      <c r="AM2451" s="111" t="n">
        <f aca="false">AD2451</f>
        <v>2009</v>
      </c>
      <c r="AN2451" s="130" t="s">
        <v>208</v>
      </c>
      <c r="AO2451" s="131" t="s">
        <v>9045</v>
      </c>
      <c r="AP2451" s="0" t="s">
        <v>200</v>
      </c>
      <c r="AS2451" s="0" t="s">
        <v>10086</v>
      </c>
      <c r="AT2451" s="0" t="s">
        <v>15138</v>
      </c>
      <c r="AU2451" s="0" t="s">
        <v>332</v>
      </c>
      <c r="AV2451" s="0" t="s">
        <v>15139</v>
      </c>
      <c r="AW2451" s="0" t="s">
        <v>9626</v>
      </c>
      <c r="AZ2451" s="131" t="s">
        <v>15140</v>
      </c>
      <c r="BA2451" s="124" t="s">
        <v>200</v>
      </c>
      <c r="BB2451" s="0" t="s">
        <v>210</v>
      </c>
      <c r="BC2451" s="0" t="s">
        <v>15141</v>
      </c>
      <c r="BD2451" s="0" t="s">
        <v>15142</v>
      </c>
      <c r="BE2451" s="0" t="s">
        <v>15143</v>
      </c>
      <c r="BF2451" s="0" t="s">
        <v>15144</v>
      </c>
      <c r="BG2451" s="125" t="s">
        <v>200</v>
      </c>
      <c r="BH2451" s="0" t="s">
        <v>2225</v>
      </c>
      <c r="BI2451" s="112" t="n">
        <v>45496469474</v>
      </c>
      <c r="BJ2451" s="126" t="s">
        <v>200</v>
      </c>
      <c r="BK2451" s="131" t="s">
        <v>215</v>
      </c>
      <c r="BL2451" s="112" t="n">
        <v>4</v>
      </c>
      <c r="BM2451" s="112" t="n">
        <v>4</v>
      </c>
      <c r="BN2451" s="112" t="n">
        <v>4</v>
      </c>
      <c r="BO2451" s="111" t="n">
        <v>20</v>
      </c>
      <c r="BP2451" s="125" t="s">
        <v>200</v>
      </c>
      <c r="BQ2451" s="127" t="s">
        <v>216</v>
      </c>
    </row>
    <row r="2452" customFormat="false" ht="13.8" hidden="false" customHeight="false" outlineLevel="0" collapsed="false">
      <c r="A2452" s="0" t="s">
        <v>15145</v>
      </c>
      <c r="B2452" s="0" t="s">
        <v>15146</v>
      </c>
      <c r="C2452" s="0" t="s">
        <v>1344</v>
      </c>
      <c r="D2452" s="0" t="s">
        <v>15147</v>
      </c>
      <c r="E2452" s="0" t="s">
        <v>194</v>
      </c>
      <c r="F2452" s="0" t="s">
        <v>195</v>
      </c>
      <c r="G2452" s="0" t="s">
        <v>196</v>
      </c>
      <c r="H2452" s="0" t="s">
        <v>197</v>
      </c>
      <c r="I2452" s="131"/>
      <c r="J2452" s="130" t="n">
        <v>1</v>
      </c>
      <c r="K2452" s="131" t="s">
        <v>198</v>
      </c>
      <c r="L2452" s="0" t="s">
        <v>198</v>
      </c>
      <c r="M2452" s="0" t="s">
        <v>199</v>
      </c>
      <c r="O2452" s="0" t="s">
        <v>200</v>
      </c>
      <c r="Q2452" s="120" t="s">
        <v>200</v>
      </c>
      <c r="R2452" s="0" t="s">
        <v>16</v>
      </c>
      <c r="S2452" s="131" t="s">
        <v>201</v>
      </c>
      <c r="T2452" s="0" t="s">
        <v>198</v>
      </c>
      <c r="U2452" s="131" t="s">
        <v>202</v>
      </c>
      <c r="V2452" s="0" t="s">
        <v>1252</v>
      </c>
      <c r="W2452" s="110" t="s">
        <v>204</v>
      </c>
      <c r="X2452" s="130" t="n">
        <v>2011</v>
      </c>
      <c r="Y2452" s="130"/>
      <c r="Z2452" s="130" t="s">
        <v>221</v>
      </c>
      <c r="AA2452" s="122" t="s">
        <v>200</v>
      </c>
      <c r="AB2452" s="131" t="s">
        <v>4193</v>
      </c>
      <c r="AC2452" s="131" t="s">
        <v>5016</v>
      </c>
      <c r="AD2452" s="130" t="n">
        <v>2011</v>
      </c>
      <c r="AE2452" s="130" t="s">
        <v>222</v>
      </c>
      <c r="AF2452" s="130"/>
      <c r="AG2452" s="130"/>
      <c r="AH2452" s="130"/>
      <c r="AI2452" s="130" t="s">
        <v>207</v>
      </c>
      <c r="AJ2452" s="130"/>
      <c r="AK2452" s="111" t="str">
        <f aca="false">(AB2452)</f>
        <v>Access games</v>
      </c>
      <c r="AM2452" s="111" t="n">
        <f aca="false">AD2452</f>
        <v>2011</v>
      </c>
      <c r="AN2452" s="130" t="s">
        <v>208</v>
      </c>
      <c r="AO2452" s="131" t="s">
        <v>10094</v>
      </c>
      <c r="AS2452" s="0" t="s">
        <v>5274</v>
      </c>
      <c r="AU2452" s="0" t="s">
        <v>299</v>
      </c>
      <c r="AV2452" s="0" t="s">
        <v>200</v>
      </c>
      <c r="AZ2452" s="131" t="s">
        <v>15148</v>
      </c>
      <c r="BA2452" s="124" t="s">
        <v>200</v>
      </c>
      <c r="BB2452" s="0" t="s">
        <v>210</v>
      </c>
      <c r="BC2452" s="0" t="s">
        <v>15149</v>
      </c>
      <c r="BD2452" s="0" t="s">
        <v>9035</v>
      </c>
      <c r="BE2452" s="0" t="s">
        <v>15150</v>
      </c>
      <c r="BF2452" s="0" t="s">
        <v>15151</v>
      </c>
      <c r="BG2452" s="125" t="s">
        <v>200</v>
      </c>
      <c r="BH2452" s="0" t="s">
        <v>2225</v>
      </c>
      <c r="BI2452" s="112" t="n">
        <v>3391891956109</v>
      </c>
      <c r="BJ2452" s="126" t="s">
        <v>200</v>
      </c>
      <c r="BK2452" s="131" t="s">
        <v>215</v>
      </c>
      <c r="BL2452" s="112" t="n">
        <v>4</v>
      </c>
      <c r="BM2452" s="112" t="n">
        <v>4</v>
      </c>
      <c r="BN2452" s="112" t="n">
        <v>4</v>
      </c>
      <c r="BO2452" s="111" t="n">
        <v>20</v>
      </c>
      <c r="BP2452" s="125" t="s">
        <v>200</v>
      </c>
      <c r="BQ2452" s="127" t="s">
        <v>216</v>
      </c>
    </row>
    <row r="2453" customFormat="false" ht="13.8" hidden="false" customHeight="false" outlineLevel="0" collapsed="false">
      <c r="A2453" s="0" t="s">
        <v>15152</v>
      </c>
      <c r="B2453" s="0" t="s">
        <v>15146</v>
      </c>
      <c r="C2453" s="0" t="s">
        <v>369</v>
      </c>
      <c r="D2453" s="0" t="s">
        <v>15153</v>
      </c>
      <c r="E2453" s="0" t="s">
        <v>194</v>
      </c>
      <c r="F2453" s="0" t="s">
        <v>195</v>
      </c>
      <c r="G2453" s="0" t="s">
        <v>196</v>
      </c>
      <c r="H2453" s="0" t="s">
        <v>197</v>
      </c>
      <c r="I2453" s="131"/>
      <c r="J2453" s="130" t="n">
        <v>1</v>
      </c>
      <c r="K2453" s="131" t="s">
        <v>198</v>
      </c>
      <c r="L2453" s="0" t="s">
        <v>198</v>
      </c>
      <c r="M2453" s="0" t="s">
        <v>199</v>
      </c>
      <c r="O2453" s="0" t="s">
        <v>200</v>
      </c>
      <c r="Q2453" s="120" t="s">
        <v>200</v>
      </c>
      <c r="R2453" s="0" t="s">
        <v>16</v>
      </c>
      <c r="S2453" s="131" t="s">
        <v>201</v>
      </c>
      <c r="T2453" s="0" t="s">
        <v>198</v>
      </c>
      <c r="U2453" s="131" t="s">
        <v>202</v>
      </c>
      <c r="V2453" s="0" t="s">
        <v>1252</v>
      </c>
      <c r="W2453" s="110" t="s">
        <v>204</v>
      </c>
      <c r="X2453" s="130" t="n">
        <v>2012</v>
      </c>
      <c r="Y2453" s="130" t="s">
        <v>498</v>
      </c>
      <c r="Z2453" s="130" t="s">
        <v>198</v>
      </c>
      <c r="AA2453" s="122" t="s">
        <v>200</v>
      </c>
      <c r="AB2453" s="131" t="s">
        <v>15154</v>
      </c>
      <c r="AC2453" s="131" t="s">
        <v>2016</v>
      </c>
      <c r="AD2453" s="130" t="n">
        <v>2012</v>
      </c>
      <c r="AE2453" s="130" t="s">
        <v>5241</v>
      </c>
      <c r="AF2453" s="130"/>
      <c r="AG2453" s="130"/>
      <c r="AH2453" s="130"/>
      <c r="AI2453" s="111" t="s">
        <v>294</v>
      </c>
      <c r="AJ2453" s="111" t="s">
        <v>1793</v>
      </c>
      <c r="AK2453" s="131" t="s">
        <v>15154</v>
      </c>
      <c r="AM2453" s="130" t="n">
        <v>2009</v>
      </c>
      <c r="AN2453" s="130" t="s">
        <v>5295</v>
      </c>
      <c r="AO2453" s="131" t="s">
        <v>9045</v>
      </c>
      <c r="AS2453" s="0" t="s">
        <v>200</v>
      </c>
      <c r="AV2453" s="0" t="s">
        <v>200</v>
      </c>
      <c r="AZ2453" s="131" t="s">
        <v>15155</v>
      </c>
      <c r="BA2453" s="124" t="s">
        <v>200</v>
      </c>
      <c r="BB2453" s="0" t="s">
        <v>248</v>
      </c>
      <c r="BC2453" s="0" t="s">
        <v>15156</v>
      </c>
      <c r="BD2453" s="0" t="s">
        <v>15157</v>
      </c>
      <c r="BE2453" s="0" t="s">
        <v>15158</v>
      </c>
      <c r="BG2453" s="125" t="s">
        <v>200</v>
      </c>
      <c r="BH2453" s="0" t="s">
        <v>2225</v>
      </c>
      <c r="BI2453" s="112" t="n">
        <v>5030917116018</v>
      </c>
      <c r="BJ2453" s="126" t="s">
        <v>200</v>
      </c>
      <c r="BK2453" s="131" t="s">
        <v>215</v>
      </c>
      <c r="BL2453" s="112" t="n">
        <v>4</v>
      </c>
      <c r="BM2453" s="112" t="n">
        <v>4</v>
      </c>
      <c r="BN2453" s="112" t="n">
        <v>4</v>
      </c>
      <c r="BO2453" s="111" t="n">
        <v>20</v>
      </c>
      <c r="BP2453" s="125" t="s">
        <v>200</v>
      </c>
      <c r="BQ2453" s="127" t="s">
        <v>216</v>
      </c>
    </row>
    <row r="2454" customFormat="false" ht="13.8" hidden="false" customHeight="false" outlineLevel="0" collapsed="false">
      <c r="A2454" s="0" t="s">
        <v>15159</v>
      </c>
      <c r="B2454" s="0" t="s">
        <v>15146</v>
      </c>
      <c r="C2454" s="131" t="s">
        <v>6012</v>
      </c>
      <c r="D2454" s="0" t="s">
        <v>15147</v>
      </c>
      <c r="E2454" s="0" t="s">
        <v>194</v>
      </c>
      <c r="F2454" s="0" t="s">
        <v>195</v>
      </c>
      <c r="G2454" s="0" t="s">
        <v>330</v>
      </c>
      <c r="H2454" s="0" t="s">
        <v>197</v>
      </c>
      <c r="I2454" s="131"/>
      <c r="J2454" s="111" t="n">
        <v>1</v>
      </c>
      <c r="K2454" s="0" t="s">
        <v>2825</v>
      </c>
      <c r="L2454" s="0" t="s">
        <v>14099</v>
      </c>
      <c r="M2454" s="0" t="s">
        <v>199</v>
      </c>
      <c r="O2454" s="0" t="s">
        <v>200</v>
      </c>
      <c r="Q2454" s="120" t="s">
        <v>200</v>
      </c>
      <c r="R2454" s="0" t="s">
        <v>16</v>
      </c>
      <c r="S2454" s="131" t="s">
        <v>201</v>
      </c>
      <c r="T2454" s="0" t="s">
        <v>198</v>
      </c>
      <c r="U2454" s="131" t="s">
        <v>202</v>
      </c>
      <c r="V2454" s="0" t="s">
        <v>1252</v>
      </c>
      <c r="W2454" s="110" t="s">
        <v>204</v>
      </c>
      <c r="X2454" s="130" t="n">
        <v>2013</v>
      </c>
      <c r="Y2454" s="130" t="s">
        <v>498</v>
      </c>
      <c r="Z2454" s="130" t="s">
        <v>198</v>
      </c>
      <c r="AA2454" s="122" t="s">
        <v>200</v>
      </c>
      <c r="AB2454" s="131" t="s">
        <v>9448</v>
      </c>
      <c r="AC2454" s="131" t="s">
        <v>9448</v>
      </c>
      <c r="AD2454" s="130" t="n">
        <v>2013</v>
      </c>
      <c r="AE2454" s="130" t="s">
        <v>222</v>
      </c>
      <c r="AF2454" s="130"/>
      <c r="AG2454" s="111" t="s">
        <v>241</v>
      </c>
      <c r="AH2454" s="130" t="s">
        <v>6395</v>
      </c>
      <c r="AI2454" s="130" t="s">
        <v>207</v>
      </c>
      <c r="AJ2454" s="130"/>
      <c r="AK2454" s="111" t="str">
        <f aca="false">(AB2454)</f>
        <v>Nintendo</v>
      </c>
      <c r="AM2454" s="111" t="n">
        <f aca="false">AD2454</f>
        <v>2013</v>
      </c>
      <c r="AN2454" s="130" t="s">
        <v>208</v>
      </c>
      <c r="AO2454" s="131" t="s">
        <v>10094</v>
      </c>
      <c r="AS2454" s="0" t="s">
        <v>11158</v>
      </c>
      <c r="AT2454" s="0" t="s">
        <v>4594</v>
      </c>
      <c r="AV2454" s="0" t="s">
        <v>11030</v>
      </c>
      <c r="AW2454" s="0" t="s">
        <v>13337</v>
      </c>
      <c r="AZ2454" s="131" t="s">
        <v>15160</v>
      </c>
      <c r="BA2454" s="124" t="s">
        <v>200</v>
      </c>
      <c r="BB2454" s="0" t="s">
        <v>248</v>
      </c>
      <c r="BC2454" s="0" t="s">
        <v>15161</v>
      </c>
      <c r="BD2454" s="0" t="s">
        <v>15162</v>
      </c>
      <c r="BE2454" s="0" t="s">
        <v>15163</v>
      </c>
      <c r="BF2454" s="0" t="s">
        <v>200</v>
      </c>
      <c r="BG2454" s="125" t="s">
        <v>200</v>
      </c>
      <c r="BH2454" s="0" t="s">
        <v>2225</v>
      </c>
      <c r="BI2454" s="112" t="n">
        <v>45496523770</v>
      </c>
      <c r="BJ2454" s="126" t="s">
        <v>200</v>
      </c>
      <c r="BK2454" s="131" t="s">
        <v>215</v>
      </c>
      <c r="BL2454" s="112" t="n">
        <v>4</v>
      </c>
      <c r="BM2454" s="112" t="n">
        <v>4</v>
      </c>
      <c r="BN2454" s="112" t="n">
        <v>4</v>
      </c>
      <c r="BO2454" s="111" t="n">
        <v>20</v>
      </c>
      <c r="BP2454" s="125" t="s">
        <v>200</v>
      </c>
      <c r="BQ2454" s="127" t="s">
        <v>216</v>
      </c>
    </row>
    <row r="2455" customFormat="false" ht="13.8" hidden="false" customHeight="false" outlineLevel="0" collapsed="false">
      <c r="A2455" s="0" t="s">
        <v>15164</v>
      </c>
      <c r="B2455" s="0" t="s">
        <v>15146</v>
      </c>
      <c r="C2455" s="131" t="s">
        <v>1386</v>
      </c>
      <c r="D2455" s="131" t="s">
        <v>1452</v>
      </c>
      <c r="E2455" s="0" t="s">
        <v>194</v>
      </c>
      <c r="F2455" s="0" t="s">
        <v>195</v>
      </c>
      <c r="G2455" s="0" t="s">
        <v>330</v>
      </c>
      <c r="H2455" s="0" t="s">
        <v>400</v>
      </c>
      <c r="I2455" s="0" t="s">
        <v>14871</v>
      </c>
      <c r="J2455" s="130" t="n">
        <v>1</v>
      </c>
      <c r="K2455" s="131" t="s">
        <v>198</v>
      </c>
      <c r="L2455" s="0" t="s">
        <v>198</v>
      </c>
      <c r="M2455" s="0" t="s">
        <v>199</v>
      </c>
      <c r="O2455" s="0" t="s">
        <v>200</v>
      </c>
      <c r="Q2455" s="120" t="s">
        <v>200</v>
      </c>
      <c r="R2455" s="0" t="s">
        <v>16</v>
      </c>
      <c r="S2455" s="131" t="s">
        <v>201</v>
      </c>
      <c r="T2455" s="0" t="s">
        <v>198</v>
      </c>
      <c r="U2455" s="131" t="s">
        <v>202</v>
      </c>
      <c r="V2455" s="0" t="s">
        <v>1252</v>
      </c>
      <c r="W2455" s="110" t="s">
        <v>204</v>
      </c>
      <c r="X2455" s="130" t="n">
        <v>2017</v>
      </c>
      <c r="Y2455" s="130" t="s">
        <v>498</v>
      </c>
      <c r="Z2455" s="130" t="s">
        <v>757</v>
      </c>
      <c r="AA2455" s="122" t="s">
        <v>200</v>
      </c>
      <c r="AB2455" s="131" t="s">
        <v>3186</v>
      </c>
      <c r="AC2455" s="131" t="s">
        <v>3186</v>
      </c>
      <c r="AD2455" s="130" t="n">
        <v>2017</v>
      </c>
      <c r="AE2455" s="130" t="s">
        <v>14334</v>
      </c>
      <c r="AF2455" s="130"/>
      <c r="AG2455" s="130"/>
      <c r="AH2455" s="130"/>
      <c r="AI2455" s="130" t="s">
        <v>207</v>
      </c>
      <c r="AJ2455" s="130"/>
      <c r="AK2455" s="111" t="str">
        <f aca="false">(AB2455)</f>
        <v>Level-5</v>
      </c>
      <c r="AM2455" s="111" t="n">
        <f aca="false">AD2455</f>
        <v>2017</v>
      </c>
      <c r="AN2455" s="130" t="s">
        <v>208</v>
      </c>
      <c r="AO2455" s="131" t="s">
        <v>9045</v>
      </c>
      <c r="AS2455" s="0" t="s">
        <v>14874</v>
      </c>
      <c r="AT2455" s="0" t="s">
        <v>226</v>
      </c>
      <c r="AU2455" s="0" t="s">
        <v>5533</v>
      </c>
      <c r="AV2455" s="0" t="s">
        <v>200</v>
      </c>
      <c r="AZ2455" s="131" t="s">
        <v>15165</v>
      </c>
      <c r="BA2455" s="124" t="s">
        <v>200</v>
      </c>
      <c r="BB2455" s="0" t="s">
        <v>462</v>
      </c>
      <c r="BC2455" s="0" t="s">
        <v>15166</v>
      </c>
      <c r="BD2455" s="0" t="s">
        <v>15167</v>
      </c>
      <c r="BE2455" s="0" t="s">
        <v>15168</v>
      </c>
      <c r="BF2455" s="0" t="s">
        <v>15169</v>
      </c>
      <c r="BG2455" s="125" t="s">
        <v>200</v>
      </c>
      <c r="BH2455" s="0" t="s">
        <v>2225</v>
      </c>
      <c r="BI2455" s="112" t="n">
        <v>45496476472</v>
      </c>
      <c r="BJ2455" s="126" t="s">
        <v>200</v>
      </c>
      <c r="BK2455" s="131" t="s">
        <v>215</v>
      </c>
      <c r="BL2455" s="112" t="n">
        <v>4</v>
      </c>
      <c r="BM2455" s="112" t="n">
        <v>4</v>
      </c>
      <c r="BN2455" s="112" t="n">
        <v>4</v>
      </c>
      <c r="BO2455" s="111" t="n">
        <v>20</v>
      </c>
      <c r="BP2455" s="125" t="s">
        <v>200</v>
      </c>
      <c r="BQ2455" s="127" t="s">
        <v>216</v>
      </c>
    </row>
    <row r="2456" customFormat="false" ht="13.8" hidden="false" customHeight="false" outlineLevel="0" collapsed="false">
      <c r="A2456" s="0" t="s">
        <v>15170</v>
      </c>
      <c r="B2456" s="0" t="s">
        <v>15146</v>
      </c>
      <c r="C2456" s="0" t="s">
        <v>928</v>
      </c>
      <c r="D2456" s="0" t="s">
        <v>15147</v>
      </c>
      <c r="E2456" s="0" t="s">
        <v>194</v>
      </c>
      <c r="F2456" s="0" t="s">
        <v>399</v>
      </c>
      <c r="G2456" s="0" t="s">
        <v>330</v>
      </c>
      <c r="H2456" s="0" t="s">
        <v>219</v>
      </c>
      <c r="I2456" s="131"/>
      <c r="J2456" s="130" t="n">
        <v>1</v>
      </c>
      <c r="K2456" s="131" t="s">
        <v>198</v>
      </c>
      <c r="L2456" s="0" t="s">
        <v>198</v>
      </c>
      <c r="M2456" s="0" t="s">
        <v>199</v>
      </c>
      <c r="N2456" s="132" t="s">
        <v>908</v>
      </c>
      <c r="O2456" s="0" t="s">
        <v>200</v>
      </c>
      <c r="Q2456" s="120" t="s">
        <v>200</v>
      </c>
      <c r="R2456" s="0" t="s">
        <v>16</v>
      </c>
      <c r="S2456" s="131" t="s">
        <v>1834</v>
      </c>
      <c r="T2456" s="0" t="s">
        <v>5505</v>
      </c>
      <c r="U2456" s="131" t="s">
        <v>202</v>
      </c>
      <c r="V2456" s="0" t="s">
        <v>1252</v>
      </c>
      <c r="W2456" s="110" t="s">
        <v>204</v>
      </c>
      <c r="X2456" s="130" t="n">
        <v>2013</v>
      </c>
      <c r="Y2456" s="130" t="s">
        <v>1624</v>
      </c>
      <c r="Z2456" s="130" t="s">
        <v>757</v>
      </c>
      <c r="AA2456" s="122" t="s">
        <v>200</v>
      </c>
      <c r="AB2456" s="131" t="s">
        <v>3920</v>
      </c>
      <c r="AC2456" s="131" t="s">
        <v>9448</v>
      </c>
      <c r="AD2456" s="130" t="n">
        <v>2013</v>
      </c>
      <c r="AE2456" s="130" t="s">
        <v>222</v>
      </c>
      <c r="AF2456" s="130"/>
      <c r="AG2456" s="130"/>
      <c r="AH2456" s="130" t="s">
        <v>914</v>
      </c>
      <c r="AI2456" s="130" t="s">
        <v>207</v>
      </c>
      <c r="AJ2456" s="130"/>
      <c r="AK2456" s="111" t="str">
        <f aca="false">(AB2456)</f>
        <v>Silicon studio</v>
      </c>
      <c r="AM2456" s="111" t="n">
        <f aca="false">AD2456</f>
        <v>2013</v>
      </c>
      <c r="AN2456" s="130" t="s">
        <v>208</v>
      </c>
      <c r="AO2456" s="131" t="s">
        <v>10094</v>
      </c>
      <c r="AR2456" s="104" t="s">
        <v>15171</v>
      </c>
      <c r="AS2456" s="0" t="s">
        <v>11367</v>
      </c>
      <c r="AT2456" s="0" t="s">
        <v>12444</v>
      </c>
      <c r="AU2456" s="0" t="s">
        <v>332</v>
      </c>
      <c r="AV2456" s="0" t="s">
        <v>200</v>
      </c>
      <c r="AZ2456" s="131" t="s">
        <v>15172</v>
      </c>
      <c r="BA2456" s="124" t="s">
        <v>200</v>
      </c>
      <c r="BB2456" s="0" t="s">
        <v>248</v>
      </c>
      <c r="BC2456" s="0" t="s">
        <v>3855</v>
      </c>
      <c r="BD2456" s="0" t="s">
        <v>11371</v>
      </c>
      <c r="BE2456" s="0" t="s">
        <v>15173</v>
      </c>
      <c r="BG2456" s="125" t="s">
        <v>200</v>
      </c>
      <c r="BH2456" s="0" t="s">
        <v>11766</v>
      </c>
      <c r="BI2456" s="112" t="s">
        <v>198</v>
      </c>
      <c r="BJ2456" s="126" t="s">
        <v>200</v>
      </c>
      <c r="BK2456" s="131" t="s">
        <v>215</v>
      </c>
      <c r="BL2456" s="112" t="n">
        <v>4</v>
      </c>
      <c r="BM2456" s="112" t="n">
        <v>4</v>
      </c>
      <c r="BN2456" s="112" t="n">
        <v>4</v>
      </c>
      <c r="BO2456" s="111" t="n">
        <v>80</v>
      </c>
      <c r="BP2456" s="125" t="s">
        <v>200</v>
      </c>
      <c r="BQ2456" s="127" t="s">
        <v>216</v>
      </c>
    </row>
    <row r="2457" customFormat="false" ht="13.8" hidden="false" customHeight="false" outlineLevel="0" collapsed="false">
      <c r="A2457" s="0" t="s">
        <v>15174</v>
      </c>
      <c r="B2457" s="0" t="s">
        <v>15146</v>
      </c>
      <c r="C2457" s="0" t="s">
        <v>928</v>
      </c>
      <c r="D2457" s="0" t="s">
        <v>15147</v>
      </c>
      <c r="E2457" s="0" t="s">
        <v>194</v>
      </c>
      <c r="F2457" s="0" t="s">
        <v>399</v>
      </c>
      <c r="G2457" s="0" t="s">
        <v>330</v>
      </c>
      <c r="H2457" s="0" t="s">
        <v>219</v>
      </c>
      <c r="I2457" s="131"/>
      <c r="J2457" s="130" t="n">
        <v>1</v>
      </c>
      <c r="K2457" s="131" t="s">
        <v>198</v>
      </c>
      <c r="L2457" s="0" t="s">
        <v>198</v>
      </c>
      <c r="M2457" s="0" t="s">
        <v>199</v>
      </c>
      <c r="O2457" s="0" t="s">
        <v>200</v>
      </c>
      <c r="Q2457" s="120" t="s">
        <v>200</v>
      </c>
      <c r="R2457" s="0" t="s">
        <v>16</v>
      </c>
      <c r="S2457" s="131" t="s">
        <v>1834</v>
      </c>
      <c r="T2457" s="0" t="s">
        <v>5505</v>
      </c>
      <c r="U2457" s="131" t="s">
        <v>202</v>
      </c>
      <c r="V2457" s="0" t="s">
        <v>1252</v>
      </c>
      <c r="W2457" s="110" t="s">
        <v>204</v>
      </c>
      <c r="X2457" s="130" t="n">
        <v>2016</v>
      </c>
      <c r="Y2457" s="130" t="s">
        <v>1624</v>
      </c>
      <c r="Z2457" s="130" t="s">
        <v>757</v>
      </c>
      <c r="AA2457" s="122" t="s">
        <v>200</v>
      </c>
      <c r="AB2457" s="131" t="s">
        <v>3920</v>
      </c>
      <c r="AC2457" s="131" t="s">
        <v>9448</v>
      </c>
      <c r="AD2457" s="130" t="n">
        <v>2016</v>
      </c>
      <c r="AE2457" s="130" t="s">
        <v>222</v>
      </c>
      <c r="AF2457" s="130"/>
      <c r="AG2457" s="130"/>
      <c r="AH2457" s="130"/>
      <c r="AI2457" s="130" t="s">
        <v>207</v>
      </c>
      <c r="AJ2457" s="130"/>
      <c r="AK2457" s="111" t="str">
        <f aca="false">(AB2457)</f>
        <v>Silicon studio</v>
      </c>
      <c r="AM2457" s="111" t="n">
        <f aca="false">AD2457</f>
        <v>2016</v>
      </c>
      <c r="AN2457" s="130" t="s">
        <v>208</v>
      </c>
      <c r="AO2457" s="131" t="s">
        <v>10094</v>
      </c>
      <c r="AR2457" s="0" t="s">
        <v>15175</v>
      </c>
      <c r="AS2457" s="0" t="s">
        <v>11367</v>
      </c>
      <c r="AT2457" s="0" t="s">
        <v>12444</v>
      </c>
      <c r="AU2457" s="0" t="s">
        <v>332</v>
      </c>
      <c r="AV2457" s="0" t="s">
        <v>200</v>
      </c>
      <c r="AZ2457" s="131" t="s">
        <v>15176</v>
      </c>
      <c r="BA2457" s="124" t="s">
        <v>200</v>
      </c>
      <c r="BB2457" s="0" t="s">
        <v>248</v>
      </c>
      <c r="BC2457" s="0" t="s">
        <v>15177</v>
      </c>
      <c r="BD2457" s="0" t="s">
        <v>15178</v>
      </c>
      <c r="BE2457" s="0" t="s">
        <v>15179</v>
      </c>
      <c r="BF2457" s="0" t="s">
        <v>15180</v>
      </c>
      <c r="BG2457" s="125" t="s">
        <v>200</v>
      </c>
      <c r="BH2457" s="0" t="s">
        <v>4172</v>
      </c>
      <c r="BI2457" s="112" t="s">
        <v>198</v>
      </c>
      <c r="BJ2457" s="126" t="s">
        <v>200</v>
      </c>
      <c r="BK2457" s="131" t="s">
        <v>215</v>
      </c>
      <c r="BL2457" s="112" t="n">
        <v>4</v>
      </c>
      <c r="BM2457" s="112" t="n">
        <v>4</v>
      </c>
      <c r="BN2457" s="112" t="n">
        <v>4</v>
      </c>
      <c r="BO2457" s="111" t="n">
        <v>80</v>
      </c>
      <c r="BP2457" s="125" t="s">
        <v>200</v>
      </c>
      <c r="BQ2457" s="127" t="s">
        <v>216</v>
      </c>
    </row>
    <row r="2458" customFormat="false" ht="13.8" hidden="false" customHeight="false" outlineLevel="0" collapsed="false">
      <c r="A2458" s="131" t="s">
        <v>11414</v>
      </c>
      <c r="B2458" s="0" t="s">
        <v>15146</v>
      </c>
      <c r="C2458" s="0" t="s">
        <v>380</v>
      </c>
      <c r="D2458" s="0" t="s">
        <v>15147</v>
      </c>
      <c r="E2458" s="0" t="s">
        <v>194</v>
      </c>
      <c r="F2458" s="0" t="s">
        <v>195</v>
      </c>
      <c r="G2458" s="0" t="s">
        <v>196</v>
      </c>
      <c r="H2458" s="0" t="s">
        <v>400</v>
      </c>
      <c r="I2458" s="0" t="s">
        <v>2367</v>
      </c>
      <c r="J2458" s="133" t="n">
        <v>1</v>
      </c>
      <c r="K2458" s="0" t="s">
        <v>198</v>
      </c>
      <c r="L2458" s="0" t="s">
        <v>198</v>
      </c>
      <c r="M2458" s="0" t="s">
        <v>235</v>
      </c>
      <c r="N2458" s="0" t="s">
        <v>200</v>
      </c>
      <c r="O2458" s="0" t="s">
        <v>237</v>
      </c>
      <c r="P2458" s="0" t="s">
        <v>238</v>
      </c>
      <c r="Q2458" s="120" t="s">
        <v>200</v>
      </c>
      <c r="R2458" s="0" t="s">
        <v>16</v>
      </c>
      <c r="S2458" s="0" t="s">
        <v>201</v>
      </c>
      <c r="T2458" s="0" t="s">
        <v>198</v>
      </c>
      <c r="U2458" s="0" t="s">
        <v>202</v>
      </c>
      <c r="V2458" s="0" t="s">
        <v>1790</v>
      </c>
      <c r="W2458" s="110" t="s">
        <v>204</v>
      </c>
      <c r="X2458" s="111" t="n">
        <v>2018</v>
      </c>
      <c r="Y2458" s="111" t="s">
        <v>498</v>
      </c>
      <c r="Z2458" s="111" t="s">
        <v>198</v>
      </c>
      <c r="AA2458" s="122" t="s">
        <v>200</v>
      </c>
      <c r="AB2458" s="0" t="s">
        <v>9448</v>
      </c>
      <c r="AC2458" s="0" t="s">
        <v>9448</v>
      </c>
      <c r="AD2458" s="111" t="n">
        <v>2018</v>
      </c>
      <c r="AE2458" s="111" t="s">
        <v>9436</v>
      </c>
      <c r="AI2458" s="111" t="s">
        <v>294</v>
      </c>
      <c r="AJ2458" s="111" t="s">
        <v>6803</v>
      </c>
      <c r="AK2458" s="0" t="s">
        <v>9448</v>
      </c>
      <c r="AM2458" s="111" t="n">
        <v>2014</v>
      </c>
      <c r="AN2458" s="111" t="s">
        <v>208</v>
      </c>
      <c r="AO2458" s="0" t="s">
        <v>9045</v>
      </c>
      <c r="AP2458" s="0" t="s">
        <v>200</v>
      </c>
      <c r="AS2458" s="0" t="s">
        <v>200</v>
      </c>
      <c r="AT2458" s="0" t="s">
        <v>266</v>
      </c>
      <c r="AU2458" s="0" t="s">
        <v>434</v>
      </c>
      <c r="AV2458" s="0" t="s">
        <v>11024</v>
      </c>
      <c r="AZ2458" s="0" t="s">
        <v>11417</v>
      </c>
      <c r="BA2458" s="124" t="s">
        <v>200</v>
      </c>
      <c r="BB2458" s="0" t="s">
        <v>462</v>
      </c>
      <c r="BC2458" s="0" t="s">
        <v>11418</v>
      </c>
      <c r="BD2458" s="0" t="s">
        <v>11419</v>
      </c>
      <c r="BE2458" s="0" t="s">
        <v>15181</v>
      </c>
      <c r="BF2458" s="0" t="s">
        <v>200</v>
      </c>
      <c r="BG2458" s="125" t="s">
        <v>200</v>
      </c>
      <c r="BH2458" s="0" t="s">
        <v>2225</v>
      </c>
      <c r="BI2458" s="112" t="n">
        <v>45496477691</v>
      </c>
      <c r="BJ2458" s="126" t="s">
        <v>200</v>
      </c>
      <c r="BK2458" s="0" t="s">
        <v>215</v>
      </c>
      <c r="BL2458" s="112" t="n">
        <v>4</v>
      </c>
      <c r="BM2458" s="112" t="n">
        <v>4</v>
      </c>
      <c r="BN2458" s="112" t="n">
        <v>4</v>
      </c>
      <c r="BO2458" s="111" t="n">
        <v>20</v>
      </c>
      <c r="BP2458" s="125" t="s">
        <v>200</v>
      </c>
      <c r="BQ2458" s="127" t="s">
        <v>216</v>
      </c>
    </row>
    <row r="2459" customFormat="false" ht="13.8" hidden="false" customHeight="false" outlineLevel="0" collapsed="false">
      <c r="A2459" s="0" t="s">
        <v>15182</v>
      </c>
      <c r="B2459" s="0" t="s">
        <v>15146</v>
      </c>
      <c r="C2459" s="131" t="s">
        <v>2304</v>
      </c>
      <c r="D2459" s="0" t="s">
        <v>15147</v>
      </c>
      <c r="E2459" s="0" t="s">
        <v>194</v>
      </c>
      <c r="F2459" s="0" t="s">
        <v>195</v>
      </c>
      <c r="G2459" s="0" t="s">
        <v>330</v>
      </c>
      <c r="H2459" s="0" t="s">
        <v>197</v>
      </c>
      <c r="I2459" s="131"/>
      <c r="J2459" s="130" t="n">
        <v>1</v>
      </c>
      <c r="K2459" s="131" t="s">
        <v>198</v>
      </c>
      <c r="L2459" s="0" t="s">
        <v>198</v>
      </c>
      <c r="M2459" s="0" t="s">
        <v>199</v>
      </c>
      <c r="O2459" s="0" t="s">
        <v>200</v>
      </c>
      <c r="Q2459" s="120" t="s">
        <v>200</v>
      </c>
      <c r="R2459" s="0" t="s">
        <v>16</v>
      </c>
      <c r="S2459" s="131" t="s">
        <v>201</v>
      </c>
      <c r="T2459" s="0" t="s">
        <v>198</v>
      </c>
      <c r="U2459" s="131" t="s">
        <v>202</v>
      </c>
      <c r="V2459" s="0" t="s">
        <v>1252</v>
      </c>
      <c r="W2459" s="110" t="s">
        <v>204</v>
      </c>
      <c r="X2459" s="130" t="n">
        <v>2013</v>
      </c>
      <c r="Y2459" s="130" t="s">
        <v>1624</v>
      </c>
      <c r="Z2459" s="130" t="s">
        <v>221</v>
      </c>
      <c r="AA2459" s="122" t="s">
        <v>200</v>
      </c>
      <c r="AB2459" s="131" t="s">
        <v>4071</v>
      </c>
      <c r="AC2459" s="131" t="s">
        <v>459</v>
      </c>
      <c r="AD2459" s="130" t="n">
        <v>2013</v>
      </c>
      <c r="AE2459" s="130" t="s">
        <v>198</v>
      </c>
      <c r="AF2459" s="130"/>
      <c r="AG2459" s="130"/>
      <c r="AH2459" s="130"/>
      <c r="AI2459" s="130" t="s">
        <v>207</v>
      </c>
      <c r="AJ2459" s="130"/>
      <c r="AK2459" s="111" t="str">
        <f aca="false">(AB2459)</f>
        <v>Mercury steam</v>
      </c>
      <c r="AM2459" s="111" t="n">
        <f aca="false">AD2459</f>
        <v>2013</v>
      </c>
      <c r="AN2459" s="130" t="s">
        <v>3156</v>
      </c>
      <c r="AO2459" s="131" t="s">
        <v>10094</v>
      </c>
      <c r="AS2459" s="0" t="s">
        <v>2307</v>
      </c>
      <c r="AT2459" s="0" t="s">
        <v>11329</v>
      </c>
      <c r="AU2459" s="0" t="s">
        <v>2262</v>
      </c>
      <c r="AV2459" s="0" t="s">
        <v>200</v>
      </c>
      <c r="AZ2459" s="131" t="s">
        <v>15183</v>
      </c>
      <c r="BA2459" s="124" t="s">
        <v>200</v>
      </c>
      <c r="BB2459" s="0" t="s">
        <v>248</v>
      </c>
      <c r="BC2459" s="0" t="s">
        <v>15184</v>
      </c>
      <c r="BD2459" s="0" t="s">
        <v>15185</v>
      </c>
      <c r="BE2459" s="0" t="s">
        <v>15186</v>
      </c>
      <c r="BG2459" s="125" t="s">
        <v>200</v>
      </c>
      <c r="BH2459" s="0" t="s">
        <v>2225</v>
      </c>
      <c r="BI2459" s="112" t="n">
        <v>45496523077</v>
      </c>
      <c r="BJ2459" s="126" t="s">
        <v>200</v>
      </c>
      <c r="BK2459" s="131" t="s">
        <v>215</v>
      </c>
      <c r="BL2459" s="112" t="n">
        <v>4</v>
      </c>
      <c r="BM2459" s="112" t="n">
        <v>4</v>
      </c>
      <c r="BN2459" s="112" t="n">
        <v>4</v>
      </c>
      <c r="BO2459" s="111" t="n">
        <v>20</v>
      </c>
      <c r="BP2459" s="125" t="s">
        <v>200</v>
      </c>
      <c r="BQ2459" s="127" t="s">
        <v>216</v>
      </c>
    </row>
    <row r="2460" customFormat="false" ht="13.8" hidden="false" customHeight="false" outlineLevel="0" collapsed="false">
      <c r="A2460" s="0" t="s">
        <v>15187</v>
      </c>
      <c r="B2460" s="0" t="s">
        <v>15146</v>
      </c>
      <c r="C2460" s="0" t="s">
        <v>234</v>
      </c>
      <c r="D2460" s="0" t="s">
        <v>15147</v>
      </c>
      <c r="E2460" s="0" t="s">
        <v>194</v>
      </c>
      <c r="F2460" s="0" t="s">
        <v>195</v>
      </c>
      <c r="G2460" s="0" t="s">
        <v>196</v>
      </c>
      <c r="H2460" s="0" t="s">
        <v>197</v>
      </c>
      <c r="I2460" s="131"/>
      <c r="J2460" s="130" t="n">
        <v>1</v>
      </c>
      <c r="K2460" s="131" t="s">
        <v>198</v>
      </c>
      <c r="L2460" s="0" t="s">
        <v>198</v>
      </c>
      <c r="M2460" s="0" t="s">
        <v>199</v>
      </c>
      <c r="O2460" s="0" t="s">
        <v>200</v>
      </c>
      <c r="Q2460" s="120" t="s">
        <v>200</v>
      </c>
      <c r="R2460" s="0" t="s">
        <v>16</v>
      </c>
      <c r="S2460" s="131" t="s">
        <v>201</v>
      </c>
      <c r="T2460" s="0" t="s">
        <v>198</v>
      </c>
      <c r="U2460" s="131" t="s">
        <v>202</v>
      </c>
      <c r="V2460" s="0" t="s">
        <v>1252</v>
      </c>
      <c r="W2460" s="110" t="s">
        <v>204</v>
      </c>
      <c r="X2460" s="130" t="n">
        <v>2011</v>
      </c>
      <c r="Y2460" s="130" t="s">
        <v>498</v>
      </c>
      <c r="Z2460" s="130" t="s">
        <v>198</v>
      </c>
      <c r="AA2460" s="122" t="s">
        <v>200</v>
      </c>
      <c r="AB2460" s="131" t="s">
        <v>14049</v>
      </c>
      <c r="AC2460" s="131" t="s">
        <v>9448</v>
      </c>
      <c r="AD2460" s="130" t="n">
        <v>2011</v>
      </c>
      <c r="AE2460" s="130" t="s">
        <v>222</v>
      </c>
      <c r="AF2460" s="130"/>
      <c r="AG2460" s="130"/>
      <c r="AH2460" s="130"/>
      <c r="AI2460" s="130" t="s">
        <v>207</v>
      </c>
      <c r="AJ2460" s="130"/>
      <c r="AK2460" s="111" t="str">
        <f aca="false">(AB2460)</f>
        <v>Skip</v>
      </c>
      <c r="AM2460" s="111" t="n">
        <f aca="false">AD2460</f>
        <v>2011</v>
      </c>
      <c r="AN2460" s="130" t="s">
        <v>208</v>
      </c>
      <c r="AO2460" s="131" t="s">
        <v>10094</v>
      </c>
      <c r="AS2460" s="0" t="s">
        <v>200</v>
      </c>
      <c r="AV2460" s="0" t="s">
        <v>10850</v>
      </c>
      <c r="AZ2460" s="131" t="s">
        <v>15188</v>
      </c>
      <c r="BA2460" s="124" t="s">
        <v>200</v>
      </c>
      <c r="BB2460" s="0" t="s">
        <v>210</v>
      </c>
      <c r="BC2460" s="0" t="s">
        <v>15189</v>
      </c>
      <c r="BD2460" s="0" t="s">
        <v>15190</v>
      </c>
      <c r="BE2460" s="0" t="s">
        <v>15191</v>
      </c>
      <c r="BF2460" s="0" t="s">
        <v>200</v>
      </c>
      <c r="BG2460" s="125" t="s">
        <v>200</v>
      </c>
      <c r="BH2460" s="0" t="s">
        <v>2225</v>
      </c>
      <c r="BI2460" s="112" t="n">
        <v>45496529093</v>
      </c>
      <c r="BJ2460" s="126" t="s">
        <v>200</v>
      </c>
      <c r="BK2460" s="131" t="s">
        <v>215</v>
      </c>
      <c r="BL2460" s="112" t="n">
        <v>4</v>
      </c>
      <c r="BM2460" s="112" t="n">
        <v>4</v>
      </c>
      <c r="BN2460" s="112" t="n">
        <v>4</v>
      </c>
      <c r="BO2460" s="111" t="n">
        <v>20</v>
      </c>
      <c r="BP2460" s="125" t="s">
        <v>200</v>
      </c>
      <c r="BQ2460" s="127" t="s">
        <v>216</v>
      </c>
    </row>
    <row r="2461" customFormat="false" ht="13.8" hidden="false" customHeight="false" outlineLevel="0" collapsed="false">
      <c r="A2461" s="0" t="s">
        <v>15192</v>
      </c>
      <c r="B2461" s="0" t="s">
        <v>15146</v>
      </c>
      <c r="C2461" s="131" t="s">
        <v>380</v>
      </c>
      <c r="D2461" s="131" t="s">
        <v>15153</v>
      </c>
      <c r="E2461" s="0" t="s">
        <v>194</v>
      </c>
      <c r="F2461" s="0" t="s">
        <v>195</v>
      </c>
      <c r="G2461" s="0" t="s">
        <v>196</v>
      </c>
      <c r="H2461" s="0" t="s">
        <v>838</v>
      </c>
      <c r="I2461" s="0" t="s">
        <v>839</v>
      </c>
      <c r="J2461" s="130" t="n">
        <v>1</v>
      </c>
      <c r="K2461" s="131" t="s">
        <v>198</v>
      </c>
      <c r="L2461" s="0" t="s">
        <v>198</v>
      </c>
      <c r="M2461" s="0" t="s">
        <v>199</v>
      </c>
      <c r="O2461" s="0" t="s">
        <v>200</v>
      </c>
      <c r="Q2461" s="120" t="s">
        <v>200</v>
      </c>
      <c r="R2461" s="0" t="s">
        <v>16</v>
      </c>
      <c r="S2461" s="131" t="s">
        <v>201</v>
      </c>
      <c r="T2461" s="0" t="s">
        <v>198</v>
      </c>
      <c r="U2461" s="131" t="s">
        <v>202</v>
      </c>
      <c r="V2461" s="0" t="s">
        <v>1252</v>
      </c>
      <c r="W2461" s="110" t="s">
        <v>204</v>
      </c>
      <c r="X2461" s="130" t="n">
        <v>2014</v>
      </c>
      <c r="Y2461" s="130" t="s">
        <v>498</v>
      </c>
      <c r="Z2461" s="130" t="s">
        <v>198</v>
      </c>
      <c r="AA2461" s="122" t="s">
        <v>200</v>
      </c>
      <c r="AB2461" s="131" t="s">
        <v>15193</v>
      </c>
      <c r="AC2461" s="131" t="s">
        <v>2016</v>
      </c>
      <c r="AD2461" s="130" t="n">
        <v>2014</v>
      </c>
      <c r="AE2461" s="130" t="s">
        <v>5241</v>
      </c>
      <c r="AF2461" s="130"/>
      <c r="AG2461" s="130"/>
      <c r="AH2461" s="130"/>
      <c r="AI2461" s="111" t="s">
        <v>294</v>
      </c>
      <c r="AJ2461" s="111" t="s">
        <v>1793</v>
      </c>
      <c r="AK2461" s="131" t="s">
        <v>15193</v>
      </c>
      <c r="AM2461" s="130" t="n">
        <v>2010</v>
      </c>
      <c r="AN2461" s="130" t="s">
        <v>5725</v>
      </c>
      <c r="AO2461" s="131" t="s">
        <v>9045</v>
      </c>
      <c r="AS2461" s="0" t="s">
        <v>200</v>
      </c>
      <c r="AT2461" s="0" t="s">
        <v>381</v>
      </c>
      <c r="AU2461" s="0" t="s">
        <v>434</v>
      </c>
      <c r="AV2461" s="0" t="s">
        <v>200</v>
      </c>
      <c r="AZ2461" s="131" t="s">
        <v>15194</v>
      </c>
      <c r="BA2461" s="124" t="s">
        <v>200</v>
      </c>
      <c r="BB2461" s="0" t="s">
        <v>248</v>
      </c>
      <c r="BC2461" s="0" t="s">
        <v>15195</v>
      </c>
      <c r="BD2461" s="0" t="s">
        <v>15196</v>
      </c>
      <c r="BE2461" s="0" t="s">
        <v>15197</v>
      </c>
      <c r="BF2461" s="0" t="s">
        <v>200</v>
      </c>
      <c r="BG2461" s="125" t="s">
        <v>200</v>
      </c>
      <c r="BH2461" s="0" t="s">
        <v>2225</v>
      </c>
      <c r="BI2461" s="112" t="n">
        <v>5030917142161</v>
      </c>
      <c r="BJ2461" s="126" t="s">
        <v>200</v>
      </c>
      <c r="BK2461" s="131" t="s">
        <v>215</v>
      </c>
      <c r="BL2461" s="112" t="n">
        <v>4</v>
      </c>
      <c r="BM2461" s="112" t="n">
        <v>4</v>
      </c>
      <c r="BN2461" s="112" t="n">
        <v>4</v>
      </c>
      <c r="BO2461" s="111" t="n">
        <v>20</v>
      </c>
      <c r="BP2461" s="125" t="s">
        <v>200</v>
      </c>
      <c r="BQ2461" s="127" t="s">
        <v>216</v>
      </c>
    </row>
    <row r="2462" customFormat="false" ht="13.8" hidden="false" customHeight="false" outlineLevel="0" collapsed="false">
      <c r="A2462" s="0" t="s">
        <v>15198</v>
      </c>
      <c r="B2462" s="0" t="s">
        <v>15146</v>
      </c>
      <c r="C2462" s="0" t="s">
        <v>1735</v>
      </c>
      <c r="D2462" s="0" t="s">
        <v>15147</v>
      </c>
      <c r="E2462" s="0" t="s">
        <v>194</v>
      </c>
      <c r="F2462" s="0" t="s">
        <v>606</v>
      </c>
      <c r="G2462" s="0" t="s">
        <v>391</v>
      </c>
      <c r="H2462" s="0" t="s">
        <v>197</v>
      </c>
      <c r="I2462" s="131"/>
      <c r="J2462" s="111" t="n">
        <v>1</v>
      </c>
      <c r="K2462" s="0" t="s">
        <v>8612</v>
      </c>
      <c r="L2462" s="0" t="s">
        <v>392</v>
      </c>
      <c r="M2462" s="0" t="s">
        <v>199</v>
      </c>
      <c r="O2462" s="0" t="s">
        <v>200</v>
      </c>
      <c r="Q2462" s="120" t="s">
        <v>200</v>
      </c>
      <c r="R2462" s="0" t="s">
        <v>16</v>
      </c>
      <c r="S2462" s="131" t="s">
        <v>201</v>
      </c>
      <c r="T2462" s="0" t="s">
        <v>198</v>
      </c>
      <c r="U2462" s="131" t="s">
        <v>202</v>
      </c>
      <c r="V2462" s="0" t="s">
        <v>1252</v>
      </c>
      <c r="W2462" s="110" t="s">
        <v>204</v>
      </c>
      <c r="X2462" s="130" t="n">
        <v>2011</v>
      </c>
      <c r="Y2462" s="130" t="s">
        <v>607</v>
      </c>
      <c r="Z2462" s="130" t="s">
        <v>198</v>
      </c>
      <c r="AA2462" s="122" t="s">
        <v>200</v>
      </c>
      <c r="AB2462" s="131" t="s">
        <v>2405</v>
      </c>
      <c r="AC2462" s="131" t="s">
        <v>5554</v>
      </c>
      <c r="AD2462" s="130" t="n">
        <v>2011</v>
      </c>
      <c r="AE2462" s="130" t="s">
        <v>222</v>
      </c>
      <c r="AF2462" s="130"/>
      <c r="AG2462" s="130"/>
      <c r="AH2462" s="130"/>
      <c r="AI2462" s="130" t="s">
        <v>207</v>
      </c>
      <c r="AJ2462" s="130"/>
      <c r="AK2462" s="111" t="str">
        <f aca="false">(AB2462)</f>
        <v>Team Ninja</v>
      </c>
      <c r="AM2462" s="111" t="n">
        <f aca="false">AD2462</f>
        <v>2011</v>
      </c>
      <c r="AN2462" s="130" t="s">
        <v>208</v>
      </c>
      <c r="AO2462" s="131" t="s">
        <v>10094</v>
      </c>
      <c r="AS2462" s="0" t="s">
        <v>2406</v>
      </c>
      <c r="AT2462" s="0" t="s">
        <v>2407</v>
      </c>
      <c r="AU2462" s="0" t="s">
        <v>200</v>
      </c>
      <c r="AV2462" s="0" t="s">
        <v>2408</v>
      </c>
      <c r="AZ2462" s="131" t="s">
        <v>15199</v>
      </c>
      <c r="BA2462" s="124" t="s">
        <v>200</v>
      </c>
      <c r="BB2462" s="0" t="s">
        <v>248</v>
      </c>
      <c r="BC2462" s="0" t="s">
        <v>15200</v>
      </c>
      <c r="BD2462" s="0" t="s">
        <v>15201</v>
      </c>
      <c r="BE2462" s="0" t="s">
        <v>15202</v>
      </c>
      <c r="BG2462" s="125" t="s">
        <v>200</v>
      </c>
      <c r="BH2462" s="0" t="s">
        <v>2225</v>
      </c>
      <c r="BI2462" s="112" t="n">
        <v>45496520694</v>
      </c>
      <c r="BJ2462" s="126" t="s">
        <v>200</v>
      </c>
      <c r="BK2462" s="131" t="s">
        <v>215</v>
      </c>
      <c r="BL2462" s="112" t="n">
        <v>4</v>
      </c>
      <c r="BM2462" s="112" t="n">
        <v>4</v>
      </c>
      <c r="BN2462" s="112" t="n">
        <v>4</v>
      </c>
      <c r="BO2462" s="111" t="n">
        <v>20</v>
      </c>
      <c r="BP2462" s="125" t="s">
        <v>200</v>
      </c>
      <c r="BQ2462" s="127" t="s">
        <v>216</v>
      </c>
    </row>
    <row r="2463" customFormat="false" ht="13.8" hidden="false" customHeight="false" outlineLevel="0" collapsed="false">
      <c r="A2463" s="0" t="s">
        <v>15203</v>
      </c>
      <c r="B2463" s="0" t="s">
        <v>15146</v>
      </c>
      <c r="C2463" s="131" t="s">
        <v>5078</v>
      </c>
      <c r="D2463" s="131" t="s">
        <v>193</v>
      </c>
      <c r="E2463" s="0" t="s">
        <v>194</v>
      </c>
      <c r="F2463" s="0" t="s">
        <v>314</v>
      </c>
      <c r="G2463" s="0" t="s">
        <v>196</v>
      </c>
      <c r="H2463" s="0" t="s">
        <v>400</v>
      </c>
      <c r="I2463" s="131" t="s">
        <v>5079</v>
      </c>
      <c r="J2463" s="130" t="n">
        <v>1</v>
      </c>
      <c r="K2463" s="131" t="s">
        <v>14295</v>
      </c>
      <c r="L2463" s="0" t="s">
        <v>14099</v>
      </c>
      <c r="M2463" s="0" t="s">
        <v>199</v>
      </c>
      <c r="O2463" s="0" t="s">
        <v>200</v>
      </c>
      <c r="Q2463" s="120" t="s">
        <v>200</v>
      </c>
      <c r="R2463" s="0" t="s">
        <v>16</v>
      </c>
      <c r="S2463" s="131" t="s">
        <v>201</v>
      </c>
      <c r="T2463" s="0" t="s">
        <v>198</v>
      </c>
      <c r="U2463" s="131" t="s">
        <v>202</v>
      </c>
      <c r="V2463" s="0" t="s">
        <v>1252</v>
      </c>
      <c r="W2463" s="110" t="s">
        <v>204</v>
      </c>
      <c r="X2463" s="130" t="n">
        <v>2016</v>
      </c>
      <c r="Y2463" s="130" t="s">
        <v>498</v>
      </c>
      <c r="Z2463" s="130" t="s">
        <v>198</v>
      </c>
      <c r="AA2463" s="122" t="s">
        <v>200</v>
      </c>
      <c r="AB2463" s="0" t="s">
        <v>4416</v>
      </c>
      <c r="AC2463" s="131" t="s">
        <v>9448</v>
      </c>
      <c r="AD2463" s="130" t="n">
        <v>2016</v>
      </c>
      <c r="AE2463" s="130" t="s">
        <v>222</v>
      </c>
      <c r="AF2463" s="130"/>
      <c r="AG2463" s="130"/>
      <c r="AH2463" s="130"/>
      <c r="AI2463" s="130" t="s">
        <v>207</v>
      </c>
      <c r="AJ2463" s="130"/>
      <c r="AK2463" s="111" t="str">
        <f aca="false">(AB2463)</f>
        <v>Kuju entertainment (Headstrong games)</v>
      </c>
      <c r="AL2463" s="0" t="s">
        <v>200</v>
      </c>
      <c r="AM2463" s="111" t="n">
        <f aca="false">AD2463</f>
        <v>2016</v>
      </c>
      <c r="AN2463" s="130" t="s">
        <v>263</v>
      </c>
      <c r="AO2463" s="131" t="s">
        <v>9045</v>
      </c>
      <c r="AP2463" s="0" t="s">
        <v>286</v>
      </c>
      <c r="AQ2463" s="0" t="s">
        <v>200</v>
      </c>
      <c r="AR2463" s="0" t="s">
        <v>200</v>
      </c>
      <c r="AS2463" s="0" t="s">
        <v>5981</v>
      </c>
      <c r="AV2463" s="0" t="s">
        <v>200</v>
      </c>
      <c r="AZ2463" s="131" t="s">
        <v>15204</v>
      </c>
      <c r="BA2463" s="124" t="s">
        <v>200</v>
      </c>
      <c r="BB2463" s="0" t="s">
        <v>248</v>
      </c>
      <c r="BC2463" s="0" t="s">
        <v>15205</v>
      </c>
      <c r="BD2463" s="0" t="s">
        <v>15206</v>
      </c>
      <c r="BE2463" s="0" t="s">
        <v>15207</v>
      </c>
      <c r="BF2463" s="0" t="s">
        <v>200</v>
      </c>
      <c r="BG2463" s="125" t="s">
        <v>200</v>
      </c>
      <c r="BH2463" s="0" t="s">
        <v>2225</v>
      </c>
      <c r="BI2463" s="112" t="n">
        <v>45496473129</v>
      </c>
      <c r="BJ2463" s="126" t="s">
        <v>200</v>
      </c>
      <c r="BK2463" s="131" t="s">
        <v>215</v>
      </c>
      <c r="BL2463" s="112" t="n">
        <v>4</v>
      </c>
      <c r="BM2463" s="112" t="n">
        <v>4</v>
      </c>
      <c r="BN2463" s="112" t="n">
        <v>4</v>
      </c>
      <c r="BO2463" s="111" t="n">
        <v>20</v>
      </c>
      <c r="BP2463" s="125" t="s">
        <v>200</v>
      </c>
      <c r="BQ2463" s="127" t="s">
        <v>216</v>
      </c>
    </row>
    <row r="2464" customFormat="false" ht="13.8" hidden="false" customHeight="false" outlineLevel="0" collapsed="false">
      <c r="A2464" s="0" t="s">
        <v>15208</v>
      </c>
      <c r="B2464" s="0" t="s">
        <v>15146</v>
      </c>
      <c r="C2464" s="0" t="s">
        <v>234</v>
      </c>
      <c r="D2464" s="0" t="s">
        <v>15147</v>
      </c>
      <c r="E2464" s="0" t="s">
        <v>194</v>
      </c>
      <c r="F2464" s="0" t="s">
        <v>195</v>
      </c>
      <c r="G2464" s="0" t="s">
        <v>196</v>
      </c>
      <c r="H2464" s="0" t="s">
        <v>197</v>
      </c>
      <c r="I2464" s="131"/>
      <c r="J2464" s="111" t="n">
        <v>1</v>
      </c>
      <c r="K2464" s="0" t="s">
        <v>8612</v>
      </c>
      <c r="L2464" s="0" t="s">
        <v>533</v>
      </c>
      <c r="M2464" s="0" t="s">
        <v>274</v>
      </c>
      <c r="O2464" s="0" t="s">
        <v>237</v>
      </c>
      <c r="P2464" s="0" t="s">
        <v>238</v>
      </c>
      <c r="Q2464" s="120" t="s">
        <v>200</v>
      </c>
      <c r="R2464" s="0" t="s">
        <v>16</v>
      </c>
      <c r="S2464" s="131" t="s">
        <v>201</v>
      </c>
      <c r="T2464" s="0" t="s">
        <v>198</v>
      </c>
      <c r="U2464" s="131" t="s">
        <v>202</v>
      </c>
      <c r="V2464" s="0" t="s">
        <v>1252</v>
      </c>
      <c r="W2464" s="110" t="s">
        <v>204</v>
      </c>
      <c r="X2464" s="130" t="n">
        <v>2013</v>
      </c>
      <c r="Y2464" s="130" t="s">
        <v>498</v>
      </c>
      <c r="Z2464" s="130" t="s">
        <v>198</v>
      </c>
      <c r="AA2464" s="122" t="s">
        <v>200</v>
      </c>
      <c r="AB2464" s="131" t="s">
        <v>10460</v>
      </c>
      <c r="AC2464" s="131" t="s">
        <v>9448</v>
      </c>
      <c r="AD2464" s="130" t="n">
        <v>2013</v>
      </c>
      <c r="AE2464" s="130" t="s">
        <v>9436</v>
      </c>
      <c r="AF2464" s="130"/>
      <c r="AG2464" s="130"/>
      <c r="AH2464" s="130" t="s">
        <v>1983</v>
      </c>
      <c r="AI2464" s="111" t="s">
        <v>294</v>
      </c>
      <c r="AJ2464" s="111" t="s">
        <v>4710</v>
      </c>
      <c r="AK2464" s="111" t="s">
        <v>11639</v>
      </c>
      <c r="AM2464" s="111" t="n">
        <v>2010</v>
      </c>
      <c r="AN2464" s="111" t="s">
        <v>297</v>
      </c>
      <c r="AO2464" s="131" t="s">
        <v>10094</v>
      </c>
      <c r="AS2464" s="0" t="s">
        <v>9749</v>
      </c>
      <c r="AV2464" s="0" t="s">
        <v>10199</v>
      </c>
      <c r="AW2464" s="0" t="s">
        <v>10433</v>
      </c>
      <c r="AZ2464" s="131" t="s">
        <v>15209</v>
      </c>
      <c r="BA2464" s="124" t="s">
        <v>200</v>
      </c>
      <c r="BB2464" s="0" t="s">
        <v>248</v>
      </c>
      <c r="BC2464" s="0" t="s">
        <v>15210</v>
      </c>
      <c r="BE2464" s="0" t="s">
        <v>15211</v>
      </c>
      <c r="BF2464" s="0" t="s">
        <v>15212</v>
      </c>
      <c r="BG2464" s="125" t="s">
        <v>200</v>
      </c>
      <c r="BH2464" s="0" t="s">
        <v>2225</v>
      </c>
      <c r="BI2464" s="112" t="n">
        <v>45496523558</v>
      </c>
      <c r="BJ2464" s="126" t="s">
        <v>200</v>
      </c>
      <c r="BK2464" s="131" t="s">
        <v>215</v>
      </c>
      <c r="BL2464" s="112" t="n">
        <v>4</v>
      </c>
      <c r="BM2464" s="112" t="n">
        <v>4</v>
      </c>
      <c r="BN2464" s="112" t="n">
        <v>4</v>
      </c>
      <c r="BO2464" s="111" t="n">
        <v>20</v>
      </c>
      <c r="BP2464" s="125" t="s">
        <v>200</v>
      </c>
      <c r="BQ2464" s="127" t="s">
        <v>216</v>
      </c>
    </row>
    <row r="2465" customFormat="false" ht="13.8" hidden="false" customHeight="false" outlineLevel="0" collapsed="false">
      <c r="A2465" s="0" t="s">
        <v>15213</v>
      </c>
      <c r="B2465" s="0" t="s">
        <v>15146</v>
      </c>
      <c r="C2465" s="0" t="s">
        <v>928</v>
      </c>
      <c r="D2465" s="0" t="s">
        <v>15147</v>
      </c>
      <c r="E2465" s="0" t="s">
        <v>194</v>
      </c>
      <c r="F2465" s="0" t="s">
        <v>195</v>
      </c>
      <c r="G2465" s="0" t="s">
        <v>330</v>
      </c>
      <c r="H2465" s="0" t="s">
        <v>197</v>
      </c>
      <c r="I2465" s="131"/>
      <c r="J2465" s="111" t="n">
        <v>1</v>
      </c>
      <c r="K2465" s="0" t="s">
        <v>8612</v>
      </c>
      <c r="L2465" s="0" t="s">
        <v>392</v>
      </c>
      <c r="M2465" s="0" t="s">
        <v>199</v>
      </c>
      <c r="O2465" s="0" t="s">
        <v>200</v>
      </c>
      <c r="Q2465" s="120" t="s">
        <v>200</v>
      </c>
      <c r="R2465" s="0" t="s">
        <v>16</v>
      </c>
      <c r="S2465" s="131" t="s">
        <v>201</v>
      </c>
      <c r="T2465" s="0" t="s">
        <v>198</v>
      </c>
      <c r="U2465" s="131" t="s">
        <v>202</v>
      </c>
      <c r="V2465" s="0" t="s">
        <v>1252</v>
      </c>
      <c r="W2465" s="110" t="s">
        <v>204</v>
      </c>
      <c r="X2465" s="130" t="n">
        <v>2017</v>
      </c>
      <c r="Y2465" s="130" t="s">
        <v>607</v>
      </c>
      <c r="Z2465" s="130" t="s">
        <v>757</v>
      </c>
      <c r="AA2465" s="122" t="s">
        <v>200</v>
      </c>
      <c r="AB2465" s="131" t="s">
        <v>10656</v>
      </c>
      <c r="AC2465" s="131" t="s">
        <v>4644</v>
      </c>
      <c r="AD2465" s="130" t="n">
        <v>2017</v>
      </c>
      <c r="AE2465" s="130" t="s">
        <v>222</v>
      </c>
      <c r="AF2465" s="130"/>
      <c r="AG2465" s="130"/>
      <c r="AH2465" s="130"/>
      <c r="AI2465" s="130" t="s">
        <v>207</v>
      </c>
      <c r="AJ2465" s="130"/>
      <c r="AK2465" s="111" t="str">
        <f aca="false">(AB2465)</f>
        <v>Ganbarion</v>
      </c>
      <c r="AL2465" s="0" t="s">
        <v>200</v>
      </c>
      <c r="AM2465" s="111" t="n">
        <f aca="false">AD2465</f>
        <v>2017</v>
      </c>
      <c r="AN2465" s="130" t="s">
        <v>208</v>
      </c>
      <c r="AO2465" s="131"/>
      <c r="AP2465" s="0" t="s">
        <v>610</v>
      </c>
      <c r="AQ2465" s="0" t="s">
        <v>200</v>
      </c>
      <c r="AR2465" s="0" t="s">
        <v>200</v>
      </c>
      <c r="AS2465" s="0" t="s">
        <v>611</v>
      </c>
      <c r="AU2465" s="0" t="s">
        <v>200</v>
      </c>
      <c r="AV2465" s="0" t="s">
        <v>612</v>
      </c>
      <c r="AZ2465" s="131" t="s">
        <v>15214</v>
      </c>
      <c r="BA2465" s="124" t="s">
        <v>200</v>
      </c>
      <c r="BB2465" s="0" t="s">
        <v>248</v>
      </c>
      <c r="BC2465" s="0" t="s">
        <v>15215</v>
      </c>
      <c r="BD2465" s="0" t="s">
        <v>11424</v>
      </c>
      <c r="BE2465" s="0" t="s">
        <v>15216</v>
      </c>
      <c r="BF2465" s="0" t="s">
        <v>200</v>
      </c>
      <c r="BG2465" s="125" t="s">
        <v>200</v>
      </c>
      <c r="BH2465" s="0" t="s">
        <v>2225</v>
      </c>
      <c r="BI2465" s="112" t="n">
        <v>3391891989343</v>
      </c>
      <c r="BJ2465" s="126" t="s">
        <v>200</v>
      </c>
      <c r="BK2465" s="131" t="s">
        <v>215</v>
      </c>
      <c r="BL2465" s="112" t="n">
        <v>4</v>
      </c>
      <c r="BM2465" s="112" t="n">
        <v>4</v>
      </c>
      <c r="BN2465" s="112" t="n">
        <v>4</v>
      </c>
      <c r="BO2465" s="111" t="n">
        <v>20</v>
      </c>
      <c r="BP2465" s="125" t="s">
        <v>200</v>
      </c>
      <c r="BQ2465" s="127" t="s">
        <v>216</v>
      </c>
    </row>
    <row r="2466" customFormat="false" ht="13.8" hidden="false" customHeight="false" outlineLevel="0" collapsed="false">
      <c r="A2466" s="0" t="s">
        <v>15217</v>
      </c>
      <c r="B2466" s="0" t="s">
        <v>15146</v>
      </c>
      <c r="C2466" s="131" t="s">
        <v>605</v>
      </c>
      <c r="D2466" s="131" t="s">
        <v>15218</v>
      </c>
      <c r="E2466" s="0" t="s">
        <v>194</v>
      </c>
      <c r="F2466" s="0" t="s">
        <v>606</v>
      </c>
      <c r="G2466" s="0" t="s">
        <v>391</v>
      </c>
      <c r="H2466" s="0" t="s">
        <v>197</v>
      </c>
      <c r="I2466" s="131"/>
      <c r="J2466" s="111" t="n">
        <v>1</v>
      </c>
      <c r="K2466" s="0" t="s">
        <v>8612</v>
      </c>
      <c r="L2466" s="0" t="s">
        <v>392</v>
      </c>
      <c r="M2466" s="0" t="s">
        <v>199</v>
      </c>
      <c r="O2466" s="0" t="s">
        <v>200</v>
      </c>
      <c r="Q2466" s="120" t="s">
        <v>200</v>
      </c>
      <c r="R2466" s="0" t="s">
        <v>16</v>
      </c>
      <c r="S2466" s="131" t="s">
        <v>201</v>
      </c>
      <c r="T2466" s="0" t="s">
        <v>198</v>
      </c>
      <c r="U2466" s="131" t="s">
        <v>202</v>
      </c>
      <c r="V2466" s="0" t="s">
        <v>1252</v>
      </c>
      <c r="W2466" s="110" t="s">
        <v>204</v>
      </c>
      <c r="X2466" s="130" t="n">
        <v>2015</v>
      </c>
      <c r="Y2466" s="130" t="s">
        <v>607</v>
      </c>
      <c r="Z2466" s="130" t="s">
        <v>198</v>
      </c>
      <c r="AA2466" s="122" t="s">
        <v>200</v>
      </c>
      <c r="AB2466" s="131" t="s">
        <v>3397</v>
      </c>
      <c r="AC2466" s="131" t="s">
        <v>4644</v>
      </c>
      <c r="AD2466" s="130" t="n">
        <v>2015</v>
      </c>
      <c r="AE2466" s="130" t="s">
        <v>222</v>
      </c>
      <c r="AF2466" s="130"/>
      <c r="AG2466" s="130"/>
      <c r="AH2466" s="130"/>
      <c r="AI2466" s="130" t="s">
        <v>207</v>
      </c>
      <c r="AJ2466" s="130"/>
      <c r="AK2466" s="111" t="str">
        <f aca="false">(AB2466)</f>
        <v>Arc system works</v>
      </c>
      <c r="AL2466" s="0" t="s">
        <v>200</v>
      </c>
      <c r="AM2466" s="111" t="n">
        <f aca="false">AD2466</f>
        <v>2015</v>
      </c>
      <c r="AN2466" s="130" t="s">
        <v>208</v>
      </c>
      <c r="AP2466" s="0" t="s">
        <v>610</v>
      </c>
      <c r="AQ2466" s="0" t="s">
        <v>200</v>
      </c>
      <c r="AR2466" s="0" t="s">
        <v>200</v>
      </c>
      <c r="AS2466" s="0" t="s">
        <v>611</v>
      </c>
      <c r="AT2466" s="104" t="s">
        <v>433</v>
      </c>
      <c r="AU2466" s="0" t="s">
        <v>200</v>
      </c>
      <c r="AV2466" s="0" t="s">
        <v>612</v>
      </c>
      <c r="AZ2466" s="131" t="s">
        <v>15219</v>
      </c>
      <c r="BA2466" s="124" t="s">
        <v>200</v>
      </c>
      <c r="BB2466" s="0" t="s">
        <v>248</v>
      </c>
      <c r="BC2466" s="0" t="s">
        <v>15220</v>
      </c>
      <c r="BD2466" s="0" t="s">
        <v>4329</v>
      </c>
      <c r="BE2466" s="0" t="s">
        <v>15221</v>
      </c>
      <c r="BF2466" s="0" t="s">
        <v>15222</v>
      </c>
      <c r="BG2466" s="125" t="s">
        <v>200</v>
      </c>
      <c r="BH2466" s="0" t="s">
        <v>2225</v>
      </c>
      <c r="BI2466" s="112" t="n">
        <v>3391891984850</v>
      </c>
      <c r="BJ2466" s="126" t="s">
        <v>200</v>
      </c>
      <c r="BK2466" s="131" t="s">
        <v>215</v>
      </c>
      <c r="BL2466" s="112" t="n">
        <v>4</v>
      </c>
      <c r="BM2466" s="112" t="n">
        <v>4</v>
      </c>
      <c r="BN2466" s="112" t="n">
        <v>4</v>
      </c>
      <c r="BO2466" s="111" t="n">
        <v>20</v>
      </c>
      <c r="BP2466" s="125" t="s">
        <v>200</v>
      </c>
      <c r="BQ2466" s="127" t="s">
        <v>216</v>
      </c>
    </row>
    <row r="2467" customFormat="false" ht="13.8" hidden="false" customHeight="false" outlineLevel="0" collapsed="false">
      <c r="A2467" s="0" t="s">
        <v>15223</v>
      </c>
      <c r="B2467" s="0" t="s">
        <v>15146</v>
      </c>
      <c r="C2467" s="0" t="s">
        <v>928</v>
      </c>
      <c r="D2467" s="0" t="s">
        <v>15224</v>
      </c>
      <c r="E2467" s="0" t="s">
        <v>194</v>
      </c>
      <c r="F2467" s="0" t="s">
        <v>195</v>
      </c>
      <c r="G2467" s="0" t="s">
        <v>330</v>
      </c>
      <c r="H2467" s="0" t="s">
        <v>219</v>
      </c>
      <c r="I2467" s="131"/>
      <c r="J2467" s="130" t="n">
        <v>1</v>
      </c>
      <c r="K2467" s="131" t="s">
        <v>198</v>
      </c>
      <c r="L2467" s="0" t="s">
        <v>198</v>
      </c>
      <c r="M2467" s="0" t="s">
        <v>199</v>
      </c>
      <c r="O2467" s="0" t="s">
        <v>200</v>
      </c>
      <c r="Q2467" s="120" t="s">
        <v>200</v>
      </c>
      <c r="R2467" s="0" t="s">
        <v>16</v>
      </c>
      <c r="S2467" s="131" t="s">
        <v>201</v>
      </c>
      <c r="T2467" s="0" t="s">
        <v>198</v>
      </c>
      <c r="U2467" s="131" t="s">
        <v>202</v>
      </c>
      <c r="V2467" s="0" t="s">
        <v>1252</v>
      </c>
      <c r="W2467" s="110" t="s">
        <v>204</v>
      </c>
      <c r="X2467" s="130" t="n">
        <v>2016</v>
      </c>
      <c r="Y2467" s="130" t="s">
        <v>498</v>
      </c>
      <c r="Z2467" s="130" t="s">
        <v>757</v>
      </c>
      <c r="AA2467" s="122" t="s">
        <v>200</v>
      </c>
      <c r="AB2467" s="131" t="s">
        <v>14421</v>
      </c>
      <c r="AC2467" s="131" t="s">
        <v>3215</v>
      </c>
      <c r="AD2467" s="130" t="n">
        <v>2016</v>
      </c>
      <c r="AE2467" s="111" t="s">
        <v>222</v>
      </c>
      <c r="AH2467" s="111" t="s">
        <v>914</v>
      </c>
      <c r="AI2467" s="130" t="s">
        <v>1313</v>
      </c>
      <c r="AJ2467" s="111" t="s">
        <v>3813</v>
      </c>
      <c r="AK2467" s="111" t="s">
        <v>1572</v>
      </c>
      <c r="AM2467" s="111" t="n">
        <v>2000</v>
      </c>
      <c r="AN2467" s="111" t="s">
        <v>208</v>
      </c>
      <c r="AO2467" s="131"/>
      <c r="AS2467" s="0" t="s">
        <v>3218</v>
      </c>
      <c r="AU2467" s="0" t="s">
        <v>332</v>
      </c>
      <c r="AV2467" s="0" t="s">
        <v>3220</v>
      </c>
      <c r="AW2467" s="0" t="s">
        <v>3221</v>
      </c>
      <c r="AZ2467" s="131" t="s">
        <v>15225</v>
      </c>
      <c r="BA2467" s="124" t="s">
        <v>200</v>
      </c>
      <c r="BB2467" s="0" t="s">
        <v>248</v>
      </c>
      <c r="BC2467" s="0" t="s">
        <v>15226</v>
      </c>
      <c r="BD2467" s="0" t="s">
        <v>15227</v>
      </c>
      <c r="BE2467" s="0" t="s">
        <v>15228</v>
      </c>
      <c r="BF2467" s="0" t="s">
        <v>15229</v>
      </c>
      <c r="BG2467" s="125" t="s">
        <v>200</v>
      </c>
      <c r="BH2467" s="0" t="s">
        <v>2225</v>
      </c>
      <c r="BI2467" s="112" t="n">
        <v>45496473570</v>
      </c>
      <c r="BJ2467" s="126" t="s">
        <v>200</v>
      </c>
      <c r="BK2467" s="131" t="s">
        <v>215</v>
      </c>
      <c r="BL2467" s="112" t="n">
        <v>4</v>
      </c>
      <c r="BM2467" s="112" t="n">
        <v>4</v>
      </c>
      <c r="BN2467" s="112" t="n">
        <v>4</v>
      </c>
      <c r="BO2467" s="111" t="n">
        <v>20</v>
      </c>
      <c r="BP2467" s="125" t="s">
        <v>200</v>
      </c>
      <c r="BQ2467" s="127" t="s">
        <v>216</v>
      </c>
    </row>
    <row r="2468" customFormat="false" ht="13.8" hidden="false" customHeight="false" outlineLevel="0" collapsed="false">
      <c r="A2468" s="0" t="s">
        <v>15230</v>
      </c>
      <c r="B2468" s="0" t="s">
        <v>15146</v>
      </c>
      <c r="C2468" s="0" t="s">
        <v>928</v>
      </c>
      <c r="D2468" s="0" t="s">
        <v>15224</v>
      </c>
      <c r="E2468" s="0" t="s">
        <v>194</v>
      </c>
      <c r="F2468" s="0" t="s">
        <v>399</v>
      </c>
      <c r="G2468" s="0" t="s">
        <v>330</v>
      </c>
      <c r="H2468" s="0" t="s">
        <v>219</v>
      </c>
      <c r="I2468" s="131"/>
      <c r="J2468" s="130" t="n">
        <v>1</v>
      </c>
      <c r="K2468" s="131" t="s">
        <v>198</v>
      </c>
      <c r="L2468" s="0" t="s">
        <v>198</v>
      </c>
      <c r="M2468" s="0" t="s">
        <v>274</v>
      </c>
      <c r="O2468" s="0" t="s">
        <v>237</v>
      </c>
      <c r="P2468" s="0" t="s">
        <v>238</v>
      </c>
      <c r="Q2468" s="120" t="s">
        <v>200</v>
      </c>
      <c r="R2468" s="0" t="s">
        <v>16</v>
      </c>
      <c r="S2468" s="131" t="s">
        <v>201</v>
      </c>
      <c r="T2468" s="0" t="s">
        <v>198</v>
      </c>
      <c r="U2468" s="131" t="s">
        <v>202</v>
      </c>
      <c r="V2468" s="0" t="s">
        <v>1252</v>
      </c>
      <c r="W2468" s="110" t="s">
        <v>204</v>
      </c>
      <c r="X2468" s="130" t="n">
        <v>2017</v>
      </c>
      <c r="Y2468" s="130" t="s">
        <v>1624</v>
      </c>
      <c r="Z2468" s="130" t="s">
        <v>757</v>
      </c>
      <c r="AA2468" s="122" t="s">
        <v>200</v>
      </c>
      <c r="AB2468" s="131" t="s">
        <v>14421</v>
      </c>
      <c r="AC2468" s="131" t="s">
        <v>3215</v>
      </c>
      <c r="AD2468" s="130" t="n">
        <v>2017</v>
      </c>
      <c r="AE2468" s="111" t="s">
        <v>222</v>
      </c>
      <c r="AI2468" s="130" t="s">
        <v>1313</v>
      </c>
      <c r="AJ2468" s="111" t="s">
        <v>3887</v>
      </c>
      <c r="AK2468" s="111" t="s">
        <v>1572</v>
      </c>
      <c r="AM2468" s="111" t="n">
        <v>2004</v>
      </c>
      <c r="AN2468" s="111" t="s">
        <v>208</v>
      </c>
      <c r="AO2468" s="131"/>
      <c r="AR2468" s="0" t="s">
        <v>15231</v>
      </c>
      <c r="AS2468" s="0" t="s">
        <v>3218</v>
      </c>
      <c r="AT2468" s="0" t="s">
        <v>2872</v>
      </c>
      <c r="AU2468" s="0" t="s">
        <v>332</v>
      </c>
      <c r="AV2468" s="0" t="s">
        <v>3220</v>
      </c>
      <c r="AW2468" s="0" t="s">
        <v>3221</v>
      </c>
      <c r="AZ2468" s="131" t="s">
        <v>15232</v>
      </c>
      <c r="BA2468" s="124" t="s">
        <v>200</v>
      </c>
      <c r="BB2468" s="0" t="s">
        <v>248</v>
      </c>
      <c r="BC2468" s="0" t="s">
        <v>15233</v>
      </c>
      <c r="BD2468" s="0" t="s">
        <v>15234</v>
      </c>
      <c r="BE2468" s="0" t="s">
        <v>15235</v>
      </c>
      <c r="BG2468" s="125" t="s">
        <v>200</v>
      </c>
      <c r="BH2468" s="0" t="s">
        <v>2225</v>
      </c>
      <c r="BI2468" s="112" t="n">
        <v>45496474478</v>
      </c>
      <c r="BJ2468" s="126" t="s">
        <v>200</v>
      </c>
      <c r="BK2468" s="131" t="s">
        <v>215</v>
      </c>
      <c r="BL2468" s="112" t="n">
        <v>4</v>
      </c>
      <c r="BM2468" s="112" t="n">
        <v>4</v>
      </c>
      <c r="BN2468" s="112" t="n">
        <v>4</v>
      </c>
      <c r="BO2468" s="111" t="n">
        <v>20</v>
      </c>
      <c r="BP2468" s="125" t="s">
        <v>200</v>
      </c>
      <c r="BQ2468" s="127" t="s">
        <v>216</v>
      </c>
    </row>
    <row r="2469" customFormat="false" ht="13.8" hidden="false" customHeight="false" outlineLevel="0" collapsed="false">
      <c r="A2469" s="0" t="s">
        <v>15236</v>
      </c>
      <c r="B2469" s="0" t="s">
        <v>15146</v>
      </c>
      <c r="C2469" s="0" t="s">
        <v>234</v>
      </c>
      <c r="D2469" s="0" t="s">
        <v>15153</v>
      </c>
      <c r="E2469" s="0" t="s">
        <v>194</v>
      </c>
      <c r="F2469" s="0" t="s">
        <v>195</v>
      </c>
      <c r="G2469" s="0" t="s">
        <v>196</v>
      </c>
      <c r="H2469" s="0" t="s">
        <v>197</v>
      </c>
      <c r="I2469" s="131"/>
      <c r="J2469" s="130" t="n">
        <v>1</v>
      </c>
      <c r="K2469" s="131" t="s">
        <v>198</v>
      </c>
      <c r="L2469" s="0" t="s">
        <v>198</v>
      </c>
      <c r="M2469" s="0" t="s">
        <v>199</v>
      </c>
      <c r="O2469" s="0" t="s">
        <v>200</v>
      </c>
      <c r="Q2469" s="120" t="s">
        <v>200</v>
      </c>
      <c r="R2469" s="0" t="s">
        <v>16</v>
      </c>
      <c r="S2469" s="131" t="s">
        <v>201</v>
      </c>
      <c r="T2469" s="0" t="s">
        <v>198</v>
      </c>
      <c r="U2469" s="131" t="s">
        <v>202</v>
      </c>
      <c r="V2469" s="0" t="s">
        <v>1252</v>
      </c>
      <c r="W2469" s="110" t="s">
        <v>204</v>
      </c>
      <c r="X2469" s="130" t="n">
        <v>2012</v>
      </c>
      <c r="Y2469" s="111" t="s">
        <v>205</v>
      </c>
      <c r="Z2469" s="130" t="s">
        <v>198</v>
      </c>
      <c r="AA2469" s="122" t="s">
        <v>200</v>
      </c>
      <c r="AB2469" s="131" t="s">
        <v>15237</v>
      </c>
      <c r="AC2469" s="131" t="s">
        <v>584</v>
      </c>
      <c r="AD2469" s="130" t="n">
        <v>2012</v>
      </c>
      <c r="AE2469" s="130" t="s">
        <v>222</v>
      </c>
      <c r="AF2469" s="130"/>
      <c r="AG2469" s="130"/>
      <c r="AH2469" s="130"/>
      <c r="AI2469" s="130" t="s">
        <v>207</v>
      </c>
      <c r="AJ2469" s="130"/>
      <c r="AK2469" s="111" t="str">
        <f aca="false">(AB2469)</f>
        <v>Dreamrift</v>
      </c>
      <c r="AM2469" s="111" t="n">
        <f aca="false">AD2469</f>
        <v>2012</v>
      </c>
      <c r="AN2469" s="130" t="s">
        <v>297</v>
      </c>
      <c r="AO2469" s="131"/>
      <c r="AP2469" s="0" t="s">
        <v>286</v>
      </c>
      <c r="AQ2469" s="0" t="s">
        <v>200</v>
      </c>
      <c r="AS2469" s="0" t="s">
        <v>287</v>
      </c>
      <c r="AV2469" s="0" t="s">
        <v>2378</v>
      </c>
      <c r="AZ2469" s="131" t="s">
        <v>15238</v>
      </c>
      <c r="BA2469" s="124" t="s">
        <v>200</v>
      </c>
      <c r="BB2469" s="0" t="s">
        <v>248</v>
      </c>
      <c r="BC2469" s="0" t="s">
        <v>5839</v>
      </c>
      <c r="BE2469" s="0" t="s">
        <v>15239</v>
      </c>
      <c r="BF2469" s="0" t="s">
        <v>15240</v>
      </c>
      <c r="BG2469" s="125" t="s">
        <v>200</v>
      </c>
      <c r="BH2469" s="0" t="s">
        <v>2225</v>
      </c>
      <c r="BI2469" s="112" t="n">
        <v>8717418375287</v>
      </c>
      <c r="BJ2469" s="126" t="s">
        <v>200</v>
      </c>
      <c r="BK2469" s="131" t="s">
        <v>215</v>
      </c>
      <c r="BL2469" s="112" t="n">
        <v>4</v>
      </c>
      <c r="BM2469" s="112" t="n">
        <v>4</v>
      </c>
      <c r="BN2469" s="112" t="n">
        <v>4</v>
      </c>
      <c r="BO2469" s="111" t="n">
        <v>20</v>
      </c>
      <c r="BP2469" s="125" t="s">
        <v>200</v>
      </c>
      <c r="BQ2469" s="127" t="s">
        <v>216</v>
      </c>
    </row>
    <row r="2470" customFormat="false" ht="13.8" hidden="false" customHeight="false" outlineLevel="0" collapsed="false">
      <c r="A2470" s="0" t="s">
        <v>15241</v>
      </c>
      <c r="B2470" s="0" t="s">
        <v>15146</v>
      </c>
      <c r="C2470" s="131" t="s">
        <v>1003</v>
      </c>
      <c r="D2470" s="0" t="s">
        <v>15242</v>
      </c>
      <c r="E2470" s="0" t="s">
        <v>194</v>
      </c>
      <c r="F2470" s="0" t="s">
        <v>195</v>
      </c>
      <c r="G2470" s="0" t="s">
        <v>330</v>
      </c>
      <c r="H2470" s="0" t="s">
        <v>219</v>
      </c>
      <c r="I2470" s="131"/>
      <c r="J2470" s="130" t="n">
        <v>1</v>
      </c>
      <c r="K2470" s="131" t="s">
        <v>198</v>
      </c>
      <c r="L2470" s="0" t="s">
        <v>198</v>
      </c>
      <c r="M2470" s="0" t="s">
        <v>199</v>
      </c>
      <c r="O2470" s="0" t="s">
        <v>200</v>
      </c>
      <c r="Q2470" s="120" t="s">
        <v>200</v>
      </c>
      <c r="R2470" s="0" t="s">
        <v>16</v>
      </c>
      <c r="S2470" s="131" t="s">
        <v>201</v>
      </c>
      <c r="T2470" s="0" t="s">
        <v>198</v>
      </c>
      <c r="U2470" s="131" t="s">
        <v>202</v>
      </c>
      <c r="V2470" s="0" t="s">
        <v>1252</v>
      </c>
      <c r="W2470" s="110" t="s">
        <v>204</v>
      </c>
      <c r="X2470" s="130" t="n">
        <v>2014</v>
      </c>
      <c r="Y2470" s="130" t="s">
        <v>205</v>
      </c>
      <c r="Z2470" s="130" t="s">
        <v>757</v>
      </c>
      <c r="AA2470" s="122" t="s">
        <v>200</v>
      </c>
      <c r="AB2470" s="131" t="s">
        <v>2959</v>
      </c>
      <c r="AC2470" s="131" t="s">
        <v>5026</v>
      </c>
      <c r="AD2470" s="130" t="n">
        <v>2014</v>
      </c>
      <c r="AE2470" s="130" t="s">
        <v>222</v>
      </c>
      <c r="AF2470" s="130"/>
      <c r="AG2470" s="130"/>
      <c r="AH2470" s="130"/>
      <c r="AI2470" s="130" t="s">
        <v>207</v>
      </c>
      <c r="AJ2470" s="130"/>
      <c r="AK2470" s="111" t="str">
        <f aca="false">(AB2470)</f>
        <v>Atlus</v>
      </c>
      <c r="AM2470" s="111" t="n">
        <f aca="false">AD2470</f>
        <v>2014</v>
      </c>
      <c r="AN2470" s="130" t="s">
        <v>208</v>
      </c>
      <c r="AO2470" s="131"/>
      <c r="AS2470" s="0" t="s">
        <v>200</v>
      </c>
      <c r="AT2470" s="0" t="s">
        <v>226</v>
      </c>
      <c r="AU2470" s="0" t="s">
        <v>332</v>
      </c>
      <c r="AV2470" s="0" t="s">
        <v>200</v>
      </c>
      <c r="AW2470" s="0" t="s">
        <v>404</v>
      </c>
      <c r="AZ2470" s="131" t="s">
        <v>15243</v>
      </c>
      <c r="BA2470" s="124" t="s">
        <v>200</v>
      </c>
      <c r="BB2470" s="0" t="s">
        <v>248</v>
      </c>
      <c r="BC2470" s="0" t="s">
        <v>15244</v>
      </c>
      <c r="BD2470" s="0" t="s">
        <v>15245</v>
      </c>
      <c r="BE2470" s="0" t="s">
        <v>15246</v>
      </c>
      <c r="BG2470" s="125" t="s">
        <v>200</v>
      </c>
      <c r="BH2470" s="0" t="s">
        <v>2225</v>
      </c>
      <c r="BI2470" s="112" t="n">
        <v>5060112431159</v>
      </c>
      <c r="BJ2470" s="126" t="s">
        <v>200</v>
      </c>
      <c r="BK2470" s="131" t="s">
        <v>215</v>
      </c>
      <c r="BL2470" s="112" t="n">
        <v>4</v>
      </c>
      <c r="BM2470" s="112" t="n">
        <v>4</v>
      </c>
      <c r="BN2470" s="112" t="n">
        <v>4</v>
      </c>
      <c r="BO2470" s="111" t="n">
        <v>20</v>
      </c>
      <c r="BP2470" s="125" t="s">
        <v>200</v>
      </c>
      <c r="BQ2470" s="127" t="s">
        <v>216</v>
      </c>
    </row>
    <row r="2471" customFormat="false" ht="13.8" hidden="false" customHeight="false" outlineLevel="0" collapsed="false">
      <c r="A2471" s="0" t="s">
        <v>15247</v>
      </c>
      <c r="B2471" s="0" t="s">
        <v>15146</v>
      </c>
      <c r="C2471" s="0" t="s">
        <v>329</v>
      </c>
      <c r="D2471" s="0" t="s">
        <v>15242</v>
      </c>
      <c r="E2471" s="0" t="s">
        <v>194</v>
      </c>
      <c r="F2471" s="0" t="s">
        <v>195</v>
      </c>
      <c r="G2471" s="0" t="s">
        <v>330</v>
      </c>
      <c r="H2471" s="0" t="s">
        <v>197</v>
      </c>
      <c r="I2471" s="131"/>
      <c r="J2471" s="130" t="n">
        <v>1</v>
      </c>
      <c r="K2471" s="131" t="s">
        <v>198</v>
      </c>
      <c r="L2471" s="0" t="s">
        <v>198</v>
      </c>
      <c r="M2471" s="0" t="s">
        <v>199</v>
      </c>
      <c r="O2471" s="0" t="s">
        <v>200</v>
      </c>
      <c r="Q2471" s="120" t="s">
        <v>200</v>
      </c>
      <c r="R2471" s="0" t="s">
        <v>16</v>
      </c>
      <c r="S2471" s="131" t="s">
        <v>201</v>
      </c>
      <c r="T2471" s="0" t="s">
        <v>198</v>
      </c>
      <c r="U2471" s="131" t="s">
        <v>202</v>
      </c>
      <c r="V2471" s="0" t="s">
        <v>1252</v>
      </c>
      <c r="W2471" s="110" t="s">
        <v>204</v>
      </c>
      <c r="X2471" s="130" t="n">
        <v>2017</v>
      </c>
      <c r="Y2471" s="130" t="s">
        <v>498</v>
      </c>
      <c r="Z2471" s="130" t="s">
        <v>757</v>
      </c>
      <c r="AA2471" s="122" t="s">
        <v>200</v>
      </c>
      <c r="AB2471" s="131" t="s">
        <v>12115</v>
      </c>
      <c r="AC2471" s="131" t="s">
        <v>9448</v>
      </c>
      <c r="AD2471" s="130" t="n">
        <v>2017</v>
      </c>
      <c r="AE2471" s="130" t="s">
        <v>222</v>
      </c>
      <c r="AF2471" s="130"/>
      <c r="AG2471" s="130"/>
      <c r="AH2471" s="130"/>
      <c r="AI2471" s="130" t="s">
        <v>207</v>
      </c>
      <c r="AJ2471" s="130"/>
      <c r="AK2471" s="111" t="str">
        <f aca="false">(AB2471)</f>
        <v>Grezzo</v>
      </c>
      <c r="AM2471" s="111" t="n">
        <f aca="false">AD2471</f>
        <v>2017</v>
      </c>
      <c r="AN2471" s="130" t="s">
        <v>208</v>
      </c>
      <c r="AO2471" s="131" t="s">
        <v>10094</v>
      </c>
      <c r="AS2471" s="0" t="s">
        <v>200</v>
      </c>
      <c r="AT2471" s="0" t="s">
        <v>4594</v>
      </c>
      <c r="AU2471" s="0" t="s">
        <v>332</v>
      </c>
      <c r="AV2471" s="0" t="s">
        <v>9920</v>
      </c>
      <c r="AZ2471" s="131" t="s">
        <v>15248</v>
      </c>
      <c r="BA2471" s="124" t="s">
        <v>200</v>
      </c>
      <c r="BB2471" s="0" t="s">
        <v>248</v>
      </c>
      <c r="BC2471" s="0" t="s">
        <v>15249</v>
      </c>
      <c r="BD2471" s="0" t="s">
        <v>15250</v>
      </c>
      <c r="BE2471" s="0" t="s">
        <v>15251</v>
      </c>
      <c r="BF2471" s="0" t="s">
        <v>200</v>
      </c>
      <c r="BG2471" s="125" t="s">
        <v>200</v>
      </c>
      <c r="BH2471" s="0" t="s">
        <v>2225</v>
      </c>
      <c r="BI2471" s="112" t="n">
        <v>45496475222</v>
      </c>
      <c r="BJ2471" s="126" t="s">
        <v>200</v>
      </c>
      <c r="BK2471" s="131" t="s">
        <v>215</v>
      </c>
      <c r="BL2471" s="112" t="n">
        <v>4</v>
      </c>
      <c r="BM2471" s="112" t="n">
        <v>4</v>
      </c>
      <c r="BN2471" s="112" t="n">
        <v>4</v>
      </c>
      <c r="BO2471" s="111" t="n">
        <v>20</v>
      </c>
      <c r="BP2471" s="125" t="s">
        <v>200</v>
      </c>
      <c r="BQ2471" s="127" t="s">
        <v>216</v>
      </c>
    </row>
    <row r="2472" customFormat="false" ht="13.8" hidden="false" customHeight="false" outlineLevel="0" collapsed="false">
      <c r="A2472" s="131" t="s">
        <v>15252</v>
      </c>
      <c r="B2472" s="0" t="s">
        <v>15146</v>
      </c>
      <c r="C2472" s="0" t="s">
        <v>329</v>
      </c>
      <c r="D2472" s="0" t="s">
        <v>15147</v>
      </c>
      <c r="E2472" s="0" t="s">
        <v>284</v>
      </c>
      <c r="F2472" s="0" t="s">
        <v>195</v>
      </c>
      <c r="G2472" s="0" t="s">
        <v>330</v>
      </c>
      <c r="H2472" s="0" t="s">
        <v>197</v>
      </c>
      <c r="I2472" s="131"/>
      <c r="J2472" s="111" t="n">
        <v>1</v>
      </c>
      <c r="K2472" s="0" t="s">
        <v>15009</v>
      </c>
      <c r="L2472" s="0" t="s">
        <v>533</v>
      </c>
      <c r="M2472" s="0" t="s">
        <v>274</v>
      </c>
      <c r="O2472" s="0" t="s">
        <v>237</v>
      </c>
      <c r="Q2472" s="120" t="s">
        <v>200</v>
      </c>
      <c r="R2472" s="0" t="s">
        <v>16</v>
      </c>
      <c r="S2472" s="131" t="s">
        <v>201</v>
      </c>
      <c r="T2472" s="0" t="s">
        <v>198</v>
      </c>
      <c r="U2472" s="131" t="s">
        <v>202</v>
      </c>
      <c r="V2472" s="0" t="s">
        <v>1252</v>
      </c>
      <c r="W2472" s="110" t="s">
        <v>204</v>
      </c>
      <c r="X2472" s="130" t="n">
        <v>2014</v>
      </c>
      <c r="Y2472" s="130" t="s">
        <v>498</v>
      </c>
      <c r="Z2472" s="130" t="s">
        <v>757</v>
      </c>
      <c r="AA2472" s="122" t="s">
        <v>200</v>
      </c>
      <c r="AB2472" s="131" t="s">
        <v>3186</v>
      </c>
      <c r="AC2472" s="131" t="s">
        <v>9448</v>
      </c>
      <c r="AD2472" s="130" t="n">
        <v>2014</v>
      </c>
      <c r="AE2472" s="130" t="s">
        <v>222</v>
      </c>
      <c r="AF2472" s="130"/>
      <c r="AG2472" s="130"/>
      <c r="AH2472" s="130" t="s">
        <v>914</v>
      </c>
      <c r="AI2472" s="130" t="s">
        <v>207</v>
      </c>
      <c r="AJ2472" s="130"/>
      <c r="AK2472" s="111" t="str">
        <f aca="false">(AB2472)</f>
        <v>Level-5</v>
      </c>
      <c r="AM2472" s="111" t="n">
        <f aca="false">AD2472</f>
        <v>2014</v>
      </c>
      <c r="AN2472" s="130" t="s">
        <v>208</v>
      </c>
      <c r="AO2472" s="131" t="s">
        <v>10094</v>
      </c>
      <c r="AS2472" s="0" t="s">
        <v>200</v>
      </c>
      <c r="AT2472" s="0" t="s">
        <v>1216</v>
      </c>
      <c r="AU2472" s="0" t="s">
        <v>332</v>
      </c>
      <c r="AV2472" s="0" t="s">
        <v>3280</v>
      </c>
      <c r="AW2472" s="0" t="s">
        <v>2506</v>
      </c>
      <c r="AZ2472" s="131" t="s">
        <v>15253</v>
      </c>
      <c r="BA2472" s="124" t="s">
        <v>200</v>
      </c>
      <c r="BB2472" s="0" t="s">
        <v>462</v>
      </c>
      <c r="BC2472" s="0" t="s">
        <v>15254</v>
      </c>
      <c r="BD2472" s="0" t="s">
        <v>15255</v>
      </c>
      <c r="BE2472" s="0" t="s">
        <v>15256</v>
      </c>
      <c r="BF2472" s="0" t="s">
        <v>15257</v>
      </c>
      <c r="BG2472" s="125" t="s">
        <v>200</v>
      </c>
      <c r="BH2472" s="0" t="s">
        <v>2225</v>
      </c>
      <c r="BI2472" s="112" t="n">
        <v>45496525941</v>
      </c>
      <c r="BJ2472" s="126" t="s">
        <v>200</v>
      </c>
      <c r="BK2472" s="131" t="s">
        <v>215</v>
      </c>
      <c r="BL2472" s="112" t="n">
        <v>4</v>
      </c>
      <c r="BM2472" s="112" t="n">
        <v>4</v>
      </c>
      <c r="BN2472" s="112" t="n">
        <v>4</v>
      </c>
      <c r="BO2472" s="111" t="n">
        <v>20</v>
      </c>
      <c r="BP2472" s="125" t="s">
        <v>200</v>
      </c>
      <c r="BQ2472" s="127" t="s">
        <v>216</v>
      </c>
    </row>
    <row r="2473" customFormat="false" ht="13.8" hidden="false" customHeight="false" outlineLevel="0" collapsed="false">
      <c r="A2473" s="0" t="s">
        <v>15258</v>
      </c>
      <c r="B2473" s="0" t="s">
        <v>15146</v>
      </c>
      <c r="C2473" s="0" t="s">
        <v>994</v>
      </c>
      <c r="D2473" s="0" t="s">
        <v>15147</v>
      </c>
      <c r="E2473" s="0" t="s">
        <v>194</v>
      </c>
      <c r="F2473" s="0" t="s">
        <v>195</v>
      </c>
      <c r="G2473" s="0" t="s">
        <v>196</v>
      </c>
      <c r="H2473" s="0" t="s">
        <v>197</v>
      </c>
      <c r="I2473" s="131"/>
      <c r="J2473" s="111" t="n">
        <v>1</v>
      </c>
      <c r="K2473" s="0" t="s">
        <v>8612</v>
      </c>
      <c r="L2473" s="0" t="s">
        <v>392</v>
      </c>
      <c r="M2473" s="0" t="s">
        <v>199</v>
      </c>
      <c r="O2473" s="0" t="s">
        <v>200</v>
      </c>
      <c r="Q2473" s="120" t="s">
        <v>200</v>
      </c>
      <c r="R2473" s="0" t="s">
        <v>16</v>
      </c>
      <c r="S2473" s="131" t="s">
        <v>201</v>
      </c>
      <c r="T2473" s="0" t="s">
        <v>198</v>
      </c>
      <c r="U2473" s="131" t="s">
        <v>202</v>
      </c>
      <c r="V2473" s="0" t="s">
        <v>1252</v>
      </c>
      <c r="W2473" s="110" t="s">
        <v>204</v>
      </c>
      <c r="X2473" s="130" t="n">
        <v>2013</v>
      </c>
      <c r="Y2473" s="130" t="s">
        <v>1624</v>
      </c>
      <c r="Z2473" s="130" t="s">
        <v>757</v>
      </c>
      <c r="AA2473" s="122" t="s">
        <v>200</v>
      </c>
      <c r="AB2473" s="131" t="s">
        <v>9666</v>
      </c>
      <c r="AC2473" s="131" t="s">
        <v>9448</v>
      </c>
      <c r="AD2473" s="130" t="n">
        <v>2013</v>
      </c>
      <c r="AE2473" s="130" t="s">
        <v>222</v>
      </c>
      <c r="AF2473" s="130"/>
      <c r="AG2473" s="130"/>
      <c r="AH2473" s="130" t="s">
        <v>1983</v>
      </c>
      <c r="AI2473" s="130" t="s">
        <v>207</v>
      </c>
      <c r="AJ2473" s="130"/>
      <c r="AK2473" s="111" t="str">
        <f aca="false">(AB2473)</f>
        <v>Intelligent system</v>
      </c>
      <c r="AM2473" s="111" t="n">
        <f aca="false">AD2473</f>
        <v>2013</v>
      </c>
      <c r="AN2473" s="130" t="s">
        <v>208</v>
      </c>
      <c r="AO2473" s="131"/>
      <c r="AR2473" s="0" t="s">
        <v>15259</v>
      </c>
      <c r="AS2473" s="0" t="s">
        <v>10262</v>
      </c>
      <c r="AT2473" s="0" t="s">
        <v>683</v>
      </c>
      <c r="AU2473" s="0" t="s">
        <v>332</v>
      </c>
      <c r="AV2473" s="0" t="s">
        <v>15260</v>
      </c>
      <c r="AZ2473" s="131" t="s">
        <v>15261</v>
      </c>
      <c r="BA2473" s="124" t="s">
        <v>200</v>
      </c>
      <c r="BB2473" s="0" t="s">
        <v>248</v>
      </c>
      <c r="BC2473" s="0" t="s">
        <v>15262</v>
      </c>
      <c r="BD2473" s="0" t="s">
        <v>15263</v>
      </c>
      <c r="BE2473" s="0" t="s">
        <v>15264</v>
      </c>
      <c r="BF2473" s="0" t="s">
        <v>15265</v>
      </c>
      <c r="BG2473" s="125" t="s">
        <v>200</v>
      </c>
      <c r="BH2473" s="0" t="s">
        <v>2225</v>
      </c>
      <c r="BI2473" s="112" t="n">
        <v>45496523381</v>
      </c>
      <c r="BJ2473" s="126" t="s">
        <v>200</v>
      </c>
      <c r="BK2473" s="131" t="s">
        <v>215</v>
      </c>
      <c r="BL2473" s="112" t="n">
        <v>4</v>
      </c>
      <c r="BM2473" s="112" t="n">
        <v>4</v>
      </c>
      <c r="BN2473" s="112" t="n">
        <v>4</v>
      </c>
      <c r="BO2473" s="111" t="n">
        <v>20</v>
      </c>
      <c r="BP2473" s="125" t="s">
        <v>200</v>
      </c>
      <c r="BQ2473" s="127" t="s">
        <v>216</v>
      </c>
    </row>
    <row r="2474" customFormat="false" ht="13.8" hidden="false" customHeight="false" outlineLevel="0" collapsed="false">
      <c r="A2474" s="0" t="s">
        <v>15266</v>
      </c>
      <c r="B2474" s="0" t="s">
        <v>15146</v>
      </c>
      <c r="C2474" s="0" t="s">
        <v>994</v>
      </c>
      <c r="D2474" s="0" t="s">
        <v>15147</v>
      </c>
      <c r="E2474" s="0" t="s">
        <v>194</v>
      </c>
      <c r="F2474" s="0" t="s">
        <v>195</v>
      </c>
      <c r="G2474" s="0" t="s">
        <v>196</v>
      </c>
      <c r="H2474" s="0" t="s">
        <v>197</v>
      </c>
      <c r="I2474" s="131"/>
      <c r="J2474" s="111" t="n">
        <v>1</v>
      </c>
      <c r="K2474" s="0" t="s">
        <v>198</v>
      </c>
      <c r="L2474" s="0" t="s">
        <v>198</v>
      </c>
      <c r="M2474" s="0" t="s">
        <v>199</v>
      </c>
      <c r="O2474" s="0" t="s">
        <v>200</v>
      </c>
      <c r="Q2474" s="120" t="s">
        <v>200</v>
      </c>
      <c r="R2474" s="0" t="s">
        <v>16</v>
      </c>
      <c r="S2474" s="131" t="s">
        <v>1834</v>
      </c>
      <c r="T2474" s="0" t="s">
        <v>5505</v>
      </c>
      <c r="U2474" s="131" t="s">
        <v>202</v>
      </c>
      <c r="V2474" s="0" t="s">
        <v>1252</v>
      </c>
      <c r="W2474" s="110" t="s">
        <v>204</v>
      </c>
      <c r="X2474" s="130" t="n">
        <v>2016</v>
      </c>
      <c r="Y2474" s="130" t="s">
        <v>1624</v>
      </c>
      <c r="Z2474" s="130" t="s">
        <v>757</v>
      </c>
      <c r="AA2474" s="122" t="s">
        <v>200</v>
      </c>
      <c r="AB2474" s="131" t="s">
        <v>9666</v>
      </c>
      <c r="AC2474" s="131" t="s">
        <v>9448</v>
      </c>
      <c r="AD2474" s="130" t="n">
        <v>2016</v>
      </c>
      <c r="AE2474" s="130" t="s">
        <v>222</v>
      </c>
      <c r="AF2474" s="130"/>
      <c r="AG2474" s="130"/>
      <c r="AH2474" s="130"/>
      <c r="AI2474" s="130" t="s">
        <v>1313</v>
      </c>
      <c r="AJ2474" s="130" t="s">
        <v>3493</v>
      </c>
      <c r="AK2474" s="130" t="s">
        <v>9666</v>
      </c>
      <c r="AM2474" s="130" t="n">
        <v>1992</v>
      </c>
      <c r="AN2474" s="130" t="s">
        <v>208</v>
      </c>
      <c r="AO2474" s="131"/>
      <c r="AS2474" s="0" t="s">
        <v>10262</v>
      </c>
      <c r="AT2474" s="0" t="s">
        <v>266</v>
      </c>
      <c r="AU2474" s="0" t="s">
        <v>332</v>
      </c>
      <c r="AV2474" s="0" t="s">
        <v>200</v>
      </c>
      <c r="AZ2474" s="131" t="s">
        <v>15267</v>
      </c>
      <c r="BA2474" s="124" t="s">
        <v>200</v>
      </c>
      <c r="BB2474" s="0" t="s">
        <v>248</v>
      </c>
      <c r="BC2474" s="0" t="s">
        <v>2122</v>
      </c>
      <c r="BD2474" s="0" t="s">
        <v>15268</v>
      </c>
      <c r="BE2474" s="0" t="s">
        <v>15269</v>
      </c>
      <c r="BF2474" s="0" t="s">
        <v>15270</v>
      </c>
      <c r="BG2474" s="125" t="s">
        <v>200</v>
      </c>
      <c r="BH2474" s="0" t="s">
        <v>4857</v>
      </c>
      <c r="BI2474" s="112" t="n">
        <v>45496475116</v>
      </c>
      <c r="BJ2474" s="126" t="s">
        <v>200</v>
      </c>
      <c r="BK2474" s="131" t="s">
        <v>215</v>
      </c>
      <c r="BL2474" s="112" t="n">
        <v>4</v>
      </c>
      <c r="BM2474" s="112" t="n">
        <v>4</v>
      </c>
      <c r="BN2474" s="112" t="n">
        <v>4</v>
      </c>
      <c r="BO2474" s="111" t="n">
        <v>20</v>
      </c>
      <c r="BP2474" s="125" t="s">
        <v>200</v>
      </c>
      <c r="BQ2474" s="127" t="s">
        <v>216</v>
      </c>
    </row>
    <row r="2475" customFormat="false" ht="13.8" hidden="false" customHeight="false" outlineLevel="0" collapsed="false">
      <c r="A2475" s="0" t="s">
        <v>15271</v>
      </c>
      <c r="B2475" s="0" t="s">
        <v>15146</v>
      </c>
      <c r="C2475" s="0" t="s">
        <v>994</v>
      </c>
      <c r="D2475" s="0" t="s">
        <v>15147</v>
      </c>
      <c r="E2475" s="0" t="s">
        <v>194</v>
      </c>
      <c r="F2475" s="0" t="s">
        <v>195</v>
      </c>
      <c r="G2475" s="0" t="s">
        <v>196</v>
      </c>
      <c r="H2475" s="0" t="s">
        <v>197</v>
      </c>
      <c r="I2475" s="131"/>
      <c r="J2475" s="111" t="n">
        <v>1</v>
      </c>
      <c r="K2475" s="0" t="s">
        <v>8612</v>
      </c>
      <c r="L2475" s="0" t="s">
        <v>1050</v>
      </c>
      <c r="M2475" s="0" t="s">
        <v>199</v>
      </c>
      <c r="O2475" s="0" t="s">
        <v>200</v>
      </c>
      <c r="Q2475" s="120" t="s">
        <v>200</v>
      </c>
      <c r="R2475" s="0" t="s">
        <v>16</v>
      </c>
      <c r="S2475" s="131" t="s">
        <v>1834</v>
      </c>
      <c r="T2475" s="0" t="s">
        <v>4851</v>
      </c>
      <c r="U2475" s="131" t="s">
        <v>202</v>
      </c>
      <c r="V2475" s="0" t="s">
        <v>1252</v>
      </c>
      <c r="W2475" s="110" t="s">
        <v>204</v>
      </c>
      <c r="X2475" s="130" t="n">
        <v>2017</v>
      </c>
      <c r="Y2475" s="130" t="s">
        <v>1624</v>
      </c>
      <c r="Z2475" s="130" t="s">
        <v>757</v>
      </c>
      <c r="AA2475" s="122" t="s">
        <v>200</v>
      </c>
      <c r="AB2475" s="131" t="s">
        <v>9666</v>
      </c>
      <c r="AC2475" s="131" t="s">
        <v>9448</v>
      </c>
      <c r="AD2475" s="130" t="n">
        <v>2017</v>
      </c>
      <c r="AE2475" s="130" t="s">
        <v>222</v>
      </c>
      <c r="AF2475" s="130"/>
      <c r="AG2475" s="130"/>
      <c r="AH2475" s="130" t="s">
        <v>2370</v>
      </c>
      <c r="AI2475" s="130" t="s">
        <v>207</v>
      </c>
      <c r="AJ2475" s="130"/>
      <c r="AK2475" s="111" t="str">
        <f aca="false">(AB2475)</f>
        <v>Intelligent system</v>
      </c>
      <c r="AM2475" s="111" t="n">
        <f aca="false">AD2475</f>
        <v>2017</v>
      </c>
      <c r="AN2475" s="130" t="s">
        <v>208</v>
      </c>
      <c r="AO2475" s="131"/>
      <c r="AR2475" s="0" t="s">
        <v>15272</v>
      </c>
      <c r="AS2475" s="0" t="s">
        <v>10262</v>
      </c>
      <c r="AT2475" s="0" t="s">
        <v>266</v>
      </c>
      <c r="AU2475" s="0" t="s">
        <v>332</v>
      </c>
      <c r="AV2475" s="0" t="s">
        <v>15260</v>
      </c>
      <c r="AZ2475" s="131" t="s">
        <v>15273</v>
      </c>
      <c r="BA2475" s="124" t="s">
        <v>200</v>
      </c>
      <c r="BB2475" s="0" t="s">
        <v>248</v>
      </c>
      <c r="BC2475" s="0" t="s">
        <v>15274</v>
      </c>
      <c r="BD2475" s="0" t="s">
        <v>15275</v>
      </c>
      <c r="BE2475" s="0" t="s">
        <v>14359</v>
      </c>
      <c r="BG2475" s="125" t="s">
        <v>200</v>
      </c>
      <c r="BH2475" s="0" t="s">
        <v>2235</v>
      </c>
      <c r="BI2475" s="112" t="n">
        <v>45496472344</v>
      </c>
      <c r="BJ2475" s="126" t="s">
        <v>200</v>
      </c>
      <c r="BK2475" s="131" t="s">
        <v>215</v>
      </c>
      <c r="BL2475" s="112" t="n">
        <v>4</v>
      </c>
      <c r="BM2475" s="112" t="n">
        <v>4</v>
      </c>
      <c r="BN2475" s="112" t="n">
        <v>4</v>
      </c>
      <c r="BO2475" s="111" t="n">
        <v>20</v>
      </c>
      <c r="BP2475" s="125" t="s">
        <v>200</v>
      </c>
      <c r="BQ2475" s="127" t="s">
        <v>216</v>
      </c>
    </row>
    <row r="2476" customFormat="false" ht="13.8" hidden="false" customHeight="false" outlineLevel="0" collapsed="false">
      <c r="A2476" s="0" t="s">
        <v>15276</v>
      </c>
      <c r="B2476" s="0" t="s">
        <v>15146</v>
      </c>
      <c r="C2476" s="0" t="s">
        <v>369</v>
      </c>
      <c r="D2476" s="0" t="s">
        <v>15147</v>
      </c>
      <c r="E2476" s="0" t="s">
        <v>194</v>
      </c>
      <c r="F2476" s="0" t="s">
        <v>195</v>
      </c>
      <c r="G2476" s="0" t="s">
        <v>196</v>
      </c>
      <c r="H2476" s="0" t="s">
        <v>197</v>
      </c>
      <c r="I2476" s="131"/>
      <c r="J2476" s="111" t="n">
        <v>1</v>
      </c>
      <c r="K2476" s="0" t="s">
        <v>2825</v>
      </c>
      <c r="L2476" s="0" t="s">
        <v>392</v>
      </c>
      <c r="M2476" s="0" t="s">
        <v>220</v>
      </c>
      <c r="O2476" s="0" t="s">
        <v>200</v>
      </c>
      <c r="Q2476" s="120" t="s">
        <v>200</v>
      </c>
      <c r="R2476" s="0" t="s">
        <v>16</v>
      </c>
      <c r="S2476" s="131" t="s">
        <v>201</v>
      </c>
      <c r="T2476" s="0" t="s">
        <v>198</v>
      </c>
      <c r="U2476" s="131" t="s">
        <v>202</v>
      </c>
      <c r="V2476" s="0" t="s">
        <v>1252</v>
      </c>
      <c r="W2476" s="110" t="s">
        <v>204</v>
      </c>
      <c r="X2476" s="130" t="n">
        <v>2011</v>
      </c>
      <c r="Y2476" s="130" t="s">
        <v>1624</v>
      </c>
      <c r="Z2476" s="130" t="s">
        <v>198</v>
      </c>
      <c r="AA2476" s="122" t="s">
        <v>200</v>
      </c>
      <c r="AB2476" s="131" t="s">
        <v>15277</v>
      </c>
      <c r="AC2476" s="131" t="s">
        <v>459</v>
      </c>
      <c r="AD2476" s="130" t="n">
        <v>2011</v>
      </c>
      <c r="AE2476" s="130" t="s">
        <v>222</v>
      </c>
      <c r="AF2476" s="130"/>
      <c r="AG2476" s="130"/>
      <c r="AH2476" s="130"/>
      <c r="AI2476" s="130" t="s">
        <v>207</v>
      </c>
      <c r="AK2476" s="111" t="str">
        <f aca="false">(AB2476)</f>
        <v>Alpha unit</v>
      </c>
      <c r="AM2476" s="111" t="n">
        <f aca="false">AD2476</f>
        <v>2011</v>
      </c>
      <c r="AN2476" s="111" t="s">
        <v>208</v>
      </c>
      <c r="AO2476" s="131"/>
      <c r="AS2476" s="0" t="s">
        <v>200</v>
      </c>
      <c r="AT2476" s="0" t="s">
        <v>381</v>
      </c>
      <c r="AV2476" s="0" t="s">
        <v>200</v>
      </c>
      <c r="AZ2476" s="131" t="s">
        <v>15278</v>
      </c>
      <c r="BA2476" s="124" t="s">
        <v>200</v>
      </c>
      <c r="BB2476" s="0" t="s">
        <v>210</v>
      </c>
      <c r="BC2476" s="0" t="s">
        <v>15279</v>
      </c>
      <c r="BD2476" s="0" t="s">
        <v>200</v>
      </c>
      <c r="BE2476" s="0" t="s">
        <v>15280</v>
      </c>
      <c r="BF2476" s="0" t="s">
        <v>200</v>
      </c>
      <c r="BG2476" s="125" t="s">
        <v>200</v>
      </c>
      <c r="BH2476" s="0" t="s">
        <v>2225</v>
      </c>
      <c r="BI2476" s="112" t="n">
        <v>4012927084359</v>
      </c>
      <c r="BJ2476" s="126" t="s">
        <v>200</v>
      </c>
      <c r="BK2476" s="131" t="s">
        <v>215</v>
      </c>
      <c r="BL2476" s="112" t="n">
        <v>4</v>
      </c>
      <c r="BM2476" s="112" t="n">
        <v>4</v>
      </c>
      <c r="BN2476" s="112" t="n">
        <v>4</v>
      </c>
      <c r="BO2476" s="111" t="n">
        <v>20</v>
      </c>
      <c r="BP2476" s="125" t="s">
        <v>200</v>
      </c>
      <c r="BQ2476" s="127" t="s">
        <v>216</v>
      </c>
    </row>
    <row r="2477" customFormat="false" ht="13.8" hidden="false" customHeight="false" outlineLevel="0" collapsed="false">
      <c r="A2477" s="0" t="s">
        <v>15281</v>
      </c>
      <c r="B2477" s="0" t="s">
        <v>15146</v>
      </c>
      <c r="C2477" s="0" t="s">
        <v>3086</v>
      </c>
      <c r="D2477" s="0" t="s">
        <v>15147</v>
      </c>
      <c r="E2477" s="0" t="s">
        <v>194</v>
      </c>
      <c r="F2477" s="0" t="s">
        <v>195</v>
      </c>
      <c r="G2477" s="0" t="s">
        <v>330</v>
      </c>
      <c r="H2477" s="0" t="s">
        <v>197</v>
      </c>
      <c r="I2477" s="131"/>
      <c r="J2477" s="111" t="n">
        <v>1</v>
      </c>
      <c r="K2477" s="0" t="s">
        <v>2825</v>
      </c>
      <c r="L2477" s="0" t="s">
        <v>533</v>
      </c>
      <c r="M2477" s="0" t="s">
        <v>199</v>
      </c>
      <c r="O2477" s="0" t="s">
        <v>200</v>
      </c>
      <c r="Q2477" s="120" t="s">
        <v>200</v>
      </c>
      <c r="R2477" s="0" t="s">
        <v>16</v>
      </c>
      <c r="S2477" s="131" t="s">
        <v>201</v>
      </c>
      <c r="T2477" s="0" t="s">
        <v>198</v>
      </c>
      <c r="U2477" s="131" t="s">
        <v>202</v>
      </c>
      <c r="V2477" s="0" t="s">
        <v>1252</v>
      </c>
      <c r="W2477" s="110" t="s">
        <v>204</v>
      </c>
      <c r="X2477" s="130" t="n">
        <v>2012</v>
      </c>
      <c r="Y2477" s="130" t="s">
        <v>498</v>
      </c>
      <c r="Z2477" s="130" t="s">
        <v>757</v>
      </c>
      <c r="AA2477" s="122" t="s">
        <v>200</v>
      </c>
      <c r="AB2477" s="131" t="s">
        <v>15282</v>
      </c>
      <c r="AC2477" s="131" t="s">
        <v>3215</v>
      </c>
      <c r="AD2477" s="130" t="n">
        <v>2012</v>
      </c>
      <c r="AE2477" s="130" t="s">
        <v>222</v>
      </c>
      <c r="AF2477" s="130"/>
      <c r="AG2477" s="130"/>
      <c r="AH2477" s="130"/>
      <c r="AI2477" s="130" t="s">
        <v>207</v>
      </c>
      <c r="AJ2477" s="130"/>
      <c r="AK2477" s="111" t="str">
        <f aca="false">(AB2477)</f>
        <v>N-space</v>
      </c>
      <c r="AM2477" s="111" t="n">
        <f aca="false">AD2477</f>
        <v>2012</v>
      </c>
      <c r="AN2477" s="130" t="s">
        <v>297</v>
      </c>
      <c r="AO2477" s="0" t="s">
        <v>609</v>
      </c>
      <c r="AP2477" s="0" t="s">
        <v>200</v>
      </c>
      <c r="AS2477" s="0" t="s">
        <v>200</v>
      </c>
      <c r="AT2477" s="0" t="s">
        <v>3090</v>
      </c>
      <c r="AU2477" s="0" t="s">
        <v>332</v>
      </c>
      <c r="AV2477" s="0" t="s">
        <v>200</v>
      </c>
      <c r="AZ2477" s="131" t="s">
        <v>15283</v>
      </c>
      <c r="BA2477" s="124" t="s">
        <v>200</v>
      </c>
      <c r="BB2477" s="0" t="s">
        <v>210</v>
      </c>
      <c r="BC2477" s="0" t="s">
        <v>15284</v>
      </c>
      <c r="BD2477" s="0" t="s">
        <v>15285</v>
      </c>
      <c r="BE2477" s="0" t="s">
        <v>15286</v>
      </c>
      <c r="BG2477" s="125" t="s">
        <v>200</v>
      </c>
      <c r="BH2477" s="0" t="s">
        <v>2225</v>
      </c>
      <c r="BI2477" s="112" t="n">
        <v>45496522162</v>
      </c>
      <c r="BJ2477" s="126" t="s">
        <v>200</v>
      </c>
      <c r="BK2477" s="131" t="s">
        <v>215</v>
      </c>
      <c r="BL2477" s="112" t="n">
        <v>4</v>
      </c>
      <c r="BM2477" s="112" t="n">
        <v>4</v>
      </c>
      <c r="BN2477" s="112" t="n">
        <v>4</v>
      </c>
      <c r="BO2477" s="111" t="n">
        <v>20</v>
      </c>
      <c r="BP2477" s="125" t="s">
        <v>200</v>
      </c>
      <c r="BQ2477" s="127" t="s">
        <v>216</v>
      </c>
    </row>
    <row r="2478" customFormat="false" ht="13.8" hidden="false" customHeight="false" outlineLevel="0" collapsed="false">
      <c r="A2478" s="0" t="s">
        <v>15287</v>
      </c>
      <c r="B2478" s="0" t="s">
        <v>15146</v>
      </c>
      <c r="C2478" s="131" t="s">
        <v>380</v>
      </c>
      <c r="D2478" s="0" t="s">
        <v>15147</v>
      </c>
      <c r="E2478" s="0" t="s">
        <v>194</v>
      </c>
      <c r="F2478" s="0" t="s">
        <v>195</v>
      </c>
      <c r="G2478" s="0" t="s">
        <v>196</v>
      </c>
      <c r="H2478" s="0" t="s">
        <v>197</v>
      </c>
      <c r="I2478" s="131"/>
      <c r="J2478" s="130" t="n">
        <v>1</v>
      </c>
      <c r="K2478" s="131" t="s">
        <v>198</v>
      </c>
      <c r="L2478" s="0" t="s">
        <v>198</v>
      </c>
      <c r="M2478" s="0" t="s">
        <v>199</v>
      </c>
      <c r="O2478" s="0" t="s">
        <v>200</v>
      </c>
      <c r="Q2478" s="120" t="s">
        <v>200</v>
      </c>
      <c r="R2478" s="0" t="s">
        <v>16</v>
      </c>
      <c r="S2478" s="131" t="s">
        <v>201</v>
      </c>
      <c r="T2478" s="0" t="s">
        <v>198</v>
      </c>
      <c r="U2478" s="131" t="s">
        <v>202</v>
      </c>
      <c r="V2478" s="0" t="s">
        <v>1252</v>
      </c>
      <c r="W2478" s="110" t="s">
        <v>204</v>
      </c>
      <c r="X2478" s="130" t="n">
        <v>2017</v>
      </c>
      <c r="Y2478" s="130" t="s">
        <v>498</v>
      </c>
      <c r="Z2478" s="130" t="s">
        <v>221</v>
      </c>
      <c r="AA2478" s="122" t="s">
        <v>200</v>
      </c>
      <c r="AB2478" s="131" t="s">
        <v>15288</v>
      </c>
      <c r="AC2478" s="131" t="s">
        <v>9448</v>
      </c>
      <c r="AD2478" s="130" t="n">
        <v>2017</v>
      </c>
      <c r="AE2478" s="130" t="s">
        <v>222</v>
      </c>
      <c r="AF2478" s="130"/>
      <c r="AG2478" s="130"/>
      <c r="AH2478" s="130"/>
      <c r="AI2478" s="130" t="s">
        <v>207</v>
      </c>
      <c r="AJ2478" s="130"/>
      <c r="AK2478" s="111" t="str">
        <f aca="false">(AB2478)</f>
        <v>Arzest</v>
      </c>
      <c r="AM2478" s="111" t="n">
        <f aca="false">AD2478</f>
        <v>2017</v>
      </c>
      <c r="AN2478" s="130" t="s">
        <v>208</v>
      </c>
      <c r="AO2478" s="131"/>
      <c r="AS2478" s="0" t="s">
        <v>10662</v>
      </c>
      <c r="AT2478" s="0" t="s">
        <v>381</v>
      </c>
      <c r="AV2478" s="0" t="s">
        <v>200</v>
      </c>
      <c r="AZ2478" s="131" t="s">
        <v>15289</v>
      </c>
      <c r="BA2478" s="124" t="s">
        <v>200</v>
      </c>
      <c r="BB2478" s="0" t="s">
        <v>210</v>
      </c>
      <c r="BC2478" s="0" t="s">
        <v>15290</v>
      </c>
      <c r="BE2478" s="0" t="s">
        <v>15291</v>
      </c>
      <c r="BF2478" s="0" t="s">
        <v>15292</v>
      </c>
      <c r="BG2478" s="125" t="s">
        <v>200</v>
      </c>
      <c r="BH2478" s="0" t="s">
        <v>2225</v>
      </c>
      <c r="BI2478" s="112" t="n">
        <v>45496475291</v>
      </c>
      <c r="BJ2478" s="126" t="s">
        <v>200</v>
      </c>
      <c r="BK2478" s="131" t="s">
        <v>215</v>
      </c>
      <c r="BL2478" s="112" t="n">
        <v>4</v>
      </c>
      <c r="BM2478" s="112" t="n">
        <v>4</v>
      </c>
      <c r="BN2478" s="112" t="n">
        <v>4</v>
      </c>
      <c r="BO2478" s="111" t="n">
        <v>20</v>
      </c>
      <c r="BP2478" s="125" t="s">
        <v>200</v>
      </c>
      <c r="BQ2478" s="127" t="s">
        <v>216</v>
      </c>
    </row>
    <row r="2479" customFormat="false" ht="13.8" hidden="false" customHeight="false" outlineLevel="0" collapsed="false">
      <c r="A2479" s="0" t="s">
        <v>15293</v>
      </c>
      <c r="B2479" s="0" t="s">
        <v>15146</v>
      </c>
      <c r="C2479" s="0" t="s">
        <v>928</v>
      </c>
      <c r="D2479" s="0" t="s">
        <v>15147</v>
      </c>
      <c r="E2479" s="0" t="s">
        <v>194</v>
      </c>
      <c r="F2479" s="0" t="s">
        <v>195</v>
      </c>
      <c r="G2479" s="0" t="s">
        <v>330</v>
      </c>
      <c r="H2479" s="0" t="s">
        <v>197</v>
      </c>
      <c r="I2479" s="131"/>
      <c r="J2479" s="111" t="n">
        <v>1</v>
      </c>
      <c r="K2479" s="0" t="s">
        <v>2825</v>
      </c>
      <c r="L2479" s="0" t="s">
        <v>14558</v>
      </c>
      <c r="M2479" s="0" t="s">
        <v>199</v>
      </c>
      <c r="O2479" s="0" t="s">
        <v>200</v>
      </c>
      <c r="Q2479" s="120" t="s">
        <v>200</v>
      </c>
      <c r="R2479" s="0" t="s">
        <v>16</v>
      </c>
      <c r="S2479" s="131" t="s">
        <v>201</v>
      </c>
      <c r="T2479" s="0" t="s">
        <v>198</v>
      </c>
      <c r="U2479" s="131" t="s">
        <v>202</v>
      </c>
      <c r="V2479" s="0" t="s">
        <v>1252</v>
      </c>
      <c r="W2479" s="110" t="s">
        <v>204</v>
      </c>
      <c r="X2479" s="130" t="n">
        <v>2014</v>
      </c>
      <c r="Y2479" s="130" t="s">
        <v>498</v>
      </c>
      <c r="Z2479" s="130" t="s">
        <v>198</v>
      </c>
      <c r="AA2479" s="122" t="s">
        <v>200</v>
      </c>
      <c r="AB2479" s="131" t="s">
        <v>3186</v>
      </c>
      <c r="AC2479" s="131" t="s">
        <v>3186</v>
      </c>
      <c r="AD2479" s="130" t="n">
        <v>2014</v>
      </c>
      <c r="AE2479" s="130" t="s">
        <v>222</v>
      </c>
      <c r="AF2479" s="130"/>
      <c r="AG2479" s="130"/>
      <c r="AH2479" s="130"/>
      <c r="AI2479" s="130" t="s">
        <v>207</v>
      </c>
      <c r="AJ2479" s="130"/>
      <c r="AK2479" s="111" t="str">
        <f aca="false">(AB2479)</f>
        <v>Level-5</v>
      </c>
      <c r="AM2479" s="111" t="n">
        <f aca="false">AD2479</f>
        <v>2014</v>
      </c>
      <c r="AN2479" s="130" t="s">
        <v>208</v>
      </c>
      <c r="AO2479" s="131" t="s">
        <v>9045</v>
      </c>
      <c r="AS2479" s="0" t="s">
        <v>10499</v>
      </c>
      <c r="AT2479" s="0" t="s">
        <v>14560</v>
      </c>
      <c r="AU2479" s="0" t="s">
        <v>2087</v>
      </c>
      <c r="AV2479" s="0" t="s">
        <v>200</v>
      </c>
      <c r="AW2479" s="104" t="s">
        <v>2318</v>
      </c>
      <c r="AX2479" s="104"/>
      <c r="AY2479" s="104"/>
      <c r="AZ2479" s="131" t="s">
        <v>15294</v>
      </c>
      <c r="BA2479" s="124" t="s">
        <v>200</v>
      </c>
      <c r="BB2479" s="0" t="s">
        <v>248</v>
      </c>
      <c r="BC2479" s="0" t="s">
        <v>15295</v>
      </c>
      <c r="BD2479" s="0" t="s">
        <v>15296</v>
      </c>
      <c r="BE2479" s="0" t="s">
        <v>15297</v>
      </c>
      <c r="BF2479" s="0" t="s">
        <v>15298</v>
      </c>
      <c r="BG2479" s="125" t="s">
        <v>200</v>
      </c>
      <c r="BH2479" s="0" t="s">
        <v>2225</v>
      </c>
      <c r="BI2479" s="112" t="n">
        <v>45496525583</v>
      </c>
      <c r="BJ2479" s="126" t="s">
        <v>200</v>
      </c>
      <c r="BK2479" s="131" t="s">
        <v>215</v>
      </c>
      <c r="BL2479" s="112" t="n">
        <v>4</v>
      </c>
      <c r="BM2479" s="112" t="n">
        <v>4</v>
      </c>
      <c r="BN2479" s="112" t="n">
        <v>4</v>
      </c>
      <c r="BO2479" s="111" t="n">
        <v>20</v>
      </c>
      <c r="BP2479" s="125" t="s">
        <v>200</v>
      </c>
      <c r="BQ2479" s="127" t="s">
        <v>216</v>
      </c>
    </row>
    <row r="2480" customFormat="false" ht="13.8" hidden="false" customHeight="false" outlineLevel="0" collapsed="false">
      <c r="A2480" s="0" t="s">
        <v>15299</v>
      </c>
      <c r="B2480" s="0" t="s">
        <v>15146</v>
      </c>
      <c r="C2480" s="0" t="s">
        <v>928</v>
      </c>
      <c r="D2480" s="0" t="s">
        <v>15147</v>
      </c>
      <c r="E2480" s="0" t="s">
        <v>194</v>
      </c>
      <c r="F2480" s="0" t="s">
        <v>195</v>
      </c>
      <c r="G2480" s="0" t="s">
        <v>330</v>
      </c>
      <c r="H2480" s="0" t="s">
        <v>197</v>
      </c>
      <c r="I2480" s="131"/>
      <c r="J2480" s="111" t="n">
        <v>1</v>
      </c>
      <c r="K2480" s="0" t="s">
        <v>2825</v>
      </c>
      <c r="L2480" s="0" t="s">
        <v>14558</v>
      </c>
      <c r="M2480" s="0" t="s">
        <v>274</v>
      </c>
      <c r="O2480" s="0" t="s">
        <v>6250</v>
      </c>
      <c r="P2480" s="0" t="s">
        <v>200</v>
      </c>
      <c r="Q2480" s="120" t="s">
        <v>200</v>
      </c>
      <c r="R2480" s="0" t="s">
        <v>16</v>
      </c>
      <c r="S2480" s="131" t="s">
        <v>201</v>
      </c>
      <c r="T2480" s="0" t="s">
        <v>198</v>
      </c>
      <c r="U2480" s="131" t="s">
        <v>202</v>
      </c>
      <c r="V2480" s="0" t="s">
        <v>1252</v>
      </c>
      <c r="W2480" s="110" t="s">
        <v>204</v>
      </c>
      <c r="X2480" s="130" t="n">
        <v>2013</v>
      </c>
      <c r="Y2480" s="130" t="s">
        <v>498</v>
      </c>
      <c r="Z2480" s="130" t="s">
        <v>198</v>
      </c>
      <c r="AA2480" s="122" t="s">
        <v>200</v>
      </c>
      <c r="AB2480" s="131" t="s">
        <v>3186</v>
      </c>
      <c r="AC2480" s="131" t="s">
        <v>3186</v>
      </c>
      <c r="AD2480" s="130" t="n">
        <v>2013</v>
      </c>
      <c r="AE2480" s="130" t="s">
        <v>222</v>
      </c>
      <c r="AF2480" s="130"/>
      <c r="AG2480" s="130"/>
      <c r="AH2480" s="130" t="s">
        <v>1983</v>
      </c>
      <c r="AI2480" s="130" t="s">
        <v>207</v>
      </c>
      <c r="AJ2480" s="130"/>
      <c r="AK2480" s="111" t="str">
        <f aca="false">(AB2480)</f>
        <v>Level-5</v>
      </c>
      <c r="AM2480" s="111" t="n">
        <f aca="false">AD2480</f>
        <v>2013</v>
      </c>
      <c r="AN2480" s="130" t="s">
        <v>208</v>
      </c>
      <c r="AO2480" s="131" t="s">
        <v>9045</v>
      </c>
      <c r="AP2480" s="0" t="s">
        <v>200</v>
      </c>
      <c r="AS2480" s="0" t="s">
        <v>10499</v>
      </c>
      <c r="AT2480" s="0" t="s">
        <v>14560</v>
      </c>
      <c r="AU2480" s="0" t="s">
        <v>2087</v>
      </c>
      <c r="AV2480" s="0" t="s">
        <v>200</v>
      </c>
      <c r="AW2480" s="104" t="s">
        <v>2318</v>
      </c>
      <c r="AX2480" s="104"/>
      <c r="AY2480" s="104"/>
      <c r="AZ2480" s="131" t="s">
        <v>15300</v>
      </c>
      <c r="BA2480" s="124" t="s">
        <v>200</v>
      </c>
      <c r="BB2480" s="0" t="s">
        <v>248</v>
      </c>
      <c r="BC2480" s="0" t="s">
        <v>15301</v>
      </c>
      <c r="BD2480" s="0" t="s">
        <v>15302</v>
      </c>
      <c r="BE2480" s="0" t="s">
        <v>15303</v>
      </c>
      <c r="BG2480" s="125" t="s">
        <v>200</v>
      </c>
      <c r="BH2480" s="0" t="s">
        <v>2225</v>
      </c>
      <c r="BI2480" s="112" t="n">
        <v>45496524012</v>
      </c>
      <c r="BJ2480" s="126" t="s">
        <v>200</v>
      </c>
      <c r="BK2480" s="131" t="s">
        <v>215</v>
      </c>
      <c r="BL2480" s="112" t="n">
        <v>4</v>
      </c>
      <c r="BM2480" s="112" t="n">
        <v>4</v>
      </c>
      <c r="BN2480" s="112" t="n">
        <v>4</v>
      </c>
      <c r="BO2480" s="111" t="n">
        <v>20</v>
      </c>
      <c r="BP2480" s="125" t="s">
        <v>200</v>
      </c>
      <c r="BQ2480" s="127" t="s">
        <v>200</v>
      </c>
    </row>
    <row r="2481" customFormat="false" ht="13.8" hidden="false" customHeight="false" outlineLevel="0" collapsed="false">
      <c r="A2481" s="0" t="s">
        <v>15304</v>
      </c>
      <c r="B2481" s="0" t="s">
        <v>15146</v>
      </c>
      <c r="C2481" s="0" t="s">
        <v>928</v>
      </c>
      <c r="D2481" s="0" t="s">
        <v>15147</v>
      </c>
      <c r="E2481" s="0" t="s">
        <v>194</v>
      </c>
      <c r="F2481" s="0" t="s">
        <v>195</v>
      </c>
      <c r="G2481" s="0" t="s">
        <v>330</v>
      </c>
      <c r="H2481" s="0" t="s">
        <v>197</v>
      </c>
      <c r="I2481" s="131"/>
      <c r="J2481" s="111" t="n">
        <v>1</v>
      </c>
      <c r="K2481" s="0" t="s">
        <v>2825</v>
      </c>
      <c r="L2481" s="0" t="s">
        <v>14558</v>
      </c>
      <c r="M2481" s="0" t="s">
        <v>274</v>
      </c>
      <c r="O2481" s="0" t="s">
        <v>6250</v>
      </c>
      <c r="P2481" s="0" t="s">
        <v>200</v>
      </c>
      <c r="Q2481" s="120" t="s">
        <v>200</v>
      </c>
      <c r="R2481" s="0" t="s">
        <v>16</v>
      </c>
      <c r="S2481" s="131" t="s">
        <v>201</v>
      </c>
      <c r="T2481" s="0" t="s">
        <v>198</v>
      </c>
      <c r="U2481" s="131" t="s">
        <v>202</v>
      </c>
      <c r="V2481" s="0" t="s">
        <v>1252</v>
      </c>
      <c r="W2481" s="110" t="s">
        <v>204</v>
      </c>
      <c r="X2481" s="130" t="n">
        <v>2013</v>
      </c>
      <c r="Y2481" s="130" t="s">
        <v>498</v>
      </c>
      <c r="Z2481" s="130" t="s">
        <v>198</v>
      </c>
      <c r="AA2481" s="122" t="s">
        <v>200</v>
      </c>
      <c r="AB2481" s="131" t="s">
        <v>3186</v>
      </c>
      <c r="AC2481" s="131" t="s">
        <v>3186</v>
      </c>
      <c r="AD2481" s="130" t="n">
        <v>2013</v>
      </c>
      <c r="AE2481" s="130" t="s">
        <v>222</v>
      </c>
      <c r="AF2481" s="130"/>
      <c r="AG2481" s="130"/>
      <c r="AH2481" s="130" t="s">
        <v>1983</v>
      </c>
      <c r="AI2481" s="130" t="s">
        <v>207</v>
      </c>
      <c r="AJ2481" s="130"/>
      <c r="AK2481" s="111" t="str">
        <f aca="false">(AB2481)</f>
        <v>Level-5</v>
      </c>
      <c r="AM2481" s="111" t="n">
        <f aca="false">AD2481</f>
        <v>2013</v>
      </c>
      <c r="AN2481" s="130" t="s">
        <v>208</v>
      </c>
      <c r="AO2481" s="131" t="s">
        <v>9045</v>
      </c>
      <c r="AP2481" s="0" t="s">
        <v>200</v>
      </c>
      <c r="AS2481" s="0" t="s">
        <v>10499</v>
      </c>
      <c r="AT2481" s="0" t="s">
        <v>14560</v>
      </c>
      <c r="AU2481" s="0" t="s">
        <v>2087</v>
      </c>
      <c r="AV2481" s="0" t="s">
        <v>200</v>
      </c>
      <c r="AW2481" s="104" t="s">
        <v>2318</v>
      </c>
      <c r="AX2481" s="104"/>
      <c r="AY2481" s="104"/>
      <c r="AZ2481" s="131" t="s">
        <v>15300</v>
      </c>
      <c r="BA2481" s="124" t="s">
        <v>200</v>
      </c>
      <c r="BB2481" s="0" t="s">
        <v>248</v>
      </c>
      <c r="BC2481" s="0" t="s">
        <v>15301</v>
      </c>
      <c r="BD2481" s="0" t="s">
        <v>15302</v>
      </c>
      <c r="BE2481" s="0" t="s">
        <v>15303</v>
      </c>
      <c r="BG2481" s="125" t="s">
        <v>200</v>
      </c>
      <c r="BH2481" s="0" t="s">
        <v>2225</v>
      </c>
      <c r="BI2481" s="112" t="n">
        <v>45496524081</v>
      </c>
      <c r="BJ2481" s="126" t="s">
        <v>200</v>
      </c>
      <c r="BK2481" s="131" t="s">
        <v>215</v>
      </c>
      <c r="BL2481" s="112" t="n">
        <v>4</v>
      </c>
      <c r="BM2481" s="112" t="n">
        <v>4</v>
      </c>
      <c r="BN2481" s="112" t="n">
        <v>4</v>
      </c>
      <c r="BO2481" s="111" t="n">
        <v>20</v>
      </c>
      <c r="BP2481" s="125" t="s">
        <v>200</v>
      </c>
      <c r="BQ2481" s="127" t="s">
        <v>216</v>
      </c>
    </row>
    <row r="2482" customFormat="false" ht="13.8" hidden="false" customHeight="false" outlineLevel="0" collapsed="false">
      <c r="A2482" s="0" t="s">
        <v>15305</v>
      </c>
      <c r="B2482" s="0" t="s">
        <v>15146</v>
      </c>
      <c r="C2482" s="0" t="s">
        <v>928</v>
      </c>
      <c r="D2482" s="0" t="s">
        <v>15147</v>
      </c>
      <c r="E2482" s="0" t="s">
        <v>194</v>
      </c>
      <c r="F2482" s="0" t="s">
        <v>195</v>
      </c>
      <c r="G2482" s="0" t="s">
        <v>330</v>
      </c>
      <c r="H2482" s="0" t="s">
        <v>197</v>
      </c>
      <c r="I2482" s="131"/>
      <c r="J2482" s="111" t="n">
        <v>1</v>
      </c>
      <c r="K2482" s="0" t="s">
        <v>2825</v>
      </c>
      <c r="L2482" s="0" t="s">
        <v>14558</v>
      </c>
      <c r="M2482" s="0" t="s">
        <v>274</v>
      </c>
      <c r="O2482" s="0" t="s">
        <v>458</v>
      </c>
      <c r="Q2482" s="120" t="s">
        <v>200</v>
      </c>
      <c r="R2482" s="0" t="s">
        <v>16</v>
      </c>
      <c r="S2482" s="131" t="s">
        <v>201</v>
      </c>
      <c r="T2482" s="0" t="s">
        <v>198</v>
      </c>
      <c r="U2482" s="131" t="s">
        <v>202</v>
      </c>
      <c r="V2482" s="0" t="s">
        <v>1252</v>
      </c>
      <c r="W2482" s="110" t="s">
        <v>204</v>
      </c>
      <c r="X2482" s="130" t="n">
        <v>2014</v>
      </c>
      <c r="Y2482" s="130" t="s">
        <v>498</v>
      </c>
      <c r="Z2482" s="130" t="s">
        <v>198</v>
      </c>
      <c r="AA2482" s="122" t="s">
        <v>200</v>
      </c>
      <c r="AB2482" s="131" t="s">
        <v>3186</v>
      </c>
      <c r="AC2482" s="131" t="s">
        <v>3186</v>
      </c>
      <c r="AD2482" s="130" t="n">
        <v>2014</v>
      </c>
      <c r="AE2482" s="130" t="s">
        <v>222</v>
      </c>
      <c r="AF2482" s="130"/>
      <c r="AG2482" s="130"/>
      <c r="AH2482" s="130" t="s">
        <v>1983</v>
      </c>
      <c r="AI2482" s="130" t="s">
        <v>207</v>
      </c>
      <c r="AJ2482" s="130"/>
      <c r="AK2482" s="111" t="str">
        <f aca="false">(AB2482)</f>
        <v>Level-5</v>
      </c>
      <c r="AM2482" s="111" t="n">
        <f aca="false">AD2482</f>
        <v>2014</v>
      </c>
      <c r="AN2482" s="130" t="s">
        <v>208</v>
      </c>
      <c r="AO2482" s="131" t="s">
        <v>9045</v>
      </c>
      <c r="AP2482" s="0" t="s">
        <v>200</v>
      </c>
      <c r="AS2482" s="0" t="s">
        <v>10499</v>
      </c>
      <c r="AT2482" s="0" t="s">
        <v>14560</v>
      </c>
      <c r="AU2482" s="0" t="s">
        <v>2087</v>
      </c>
      <c r="AV2482" s="0" t="s">
        <v>200</v>
      </c>
      <c r="AW2482" s="104" t="s">
        <v>2318</v>
      </c>
      <c r="AX2482" s="104"/>
      <c r="AY2482" s="104"/>
      <c r="AZ2482" s="131" t="s">
        <v>15306</v>
      </c>
      <c r="BA2482" s="124" t="s">
        <v>200</v>
      </c>
      <c r="BB2482" s="0" t="s">
        <v>248</v>
      </c>
      <c r="BC2482" s="0" t="s">
        <v>15307</v>
      </c>
      <c r="BD2482" s="0" t="s">
        <v>15308</v>
      </c>
      <c r="BE2482" s="0" t="s">
        <v>15309</v>
      </c>
      <c r="BF2482" s="0" t="s">
        <v>200</v>
      </c>
      <c r="BG2482" s="125" t="s">
        <v>200</v>
      </c>
      <c r="BH2482" s="0" t="s">
        <v>253</v>
      </c>
      <c r="BI2482" s="112" t="n">
        <v>45496525057</v>
      </c>
      <c r="BJ2482" s="126" t="s">
        <v>200</v>
      </c>
      <c r="BK2482" s="131" t="s">
        <v>215</v>
      </c>
      <c r="BL2482" s="112" t="n">
        <v>4</v>
      </c>
      <c r="BM2482" s="112" t="n">
        <v>4</v>
      </c>
      <c r="BN2482" s="112" t="n">
        <v>4</v>
      </c>
      <c r="BO2482" s="111" t="n">
        <v>20</v>
      </c>
      <c r="BP2482" s="125" t="s">
        <v>200</v>
      </c>
      <c r="BQ2482" s="127" t="s">
        <v>216</v>
      </c>
    </row>
    <row r="2483" customFormat="false" ht="13.8" hidden="false" customHeight="false" outlineLevel="0" collapsed="false">
      <c r="A2483" s="0" t="s">
        <v>15310</v>
      </c>
      <c r="B2483" s="0" t="s">
        <v>15146</v>
      </c>
      <c r="C2483" s="131" t="s">
        <v>1408</v>
      </c>
      <c r="D2483" s="0" t="s">
        <v>15147</v>
      </c>
      <c r="E2483" s="0" t="s">
        <v>194</v>
      </c>
      <c r="F2483" s="0" t="s">
        <v>195</v>
      </c>
      <c r="G2483" s="0" t="s">
        <v>196</v>
      </c>
      <c r="H2483" s="0" t="s">
        <v>219</v>
      </c>
      <c r="I2483" s="131"/>
      <c r="J2483" s="111" t="n">
        <v>1</v>
      </c>
      <c r="K2483" s="0" t="s">
        <v>8715</v>
      </c>
      <c r="L2483" s="0" t="s">
        <v>456</v>
      </c>
      <c r="M2483" s="0" t="s">
        <v>199</v>
      </c>
      <c r="O2483" s="0" t="s">
        <v>200</v>
      </c>
      <c r="Q2483" s="120" t="s">
        <v>200</v>
      </c>
      <c r="R2483" s="0" t="s">
        <v>16</v>
      </c>
      <c r="S2483" s="131" t="s">
        <v>201</v>
      </c>
      <c r="T2483" s="0" t="s">
        <v>198</v>
      </c>
      <c r="U2483" s="131" t="s">
        <v>202</v>
      </c>
      <c r="V2483" s="0" t="s">
        <v>1252</v>
      </c>
      <c r="W2483" s="110" t="s">
        <v>204</v>
      </c>
      <c r="X2483" s="130" t="n">
        <v>2012</v>
      </c>
      <c r="Y2483" s="130" t="s">
        <v>1624</v>
      </c>
      <c r="Z2483" s="130" t="s">
        <v>757</v>
      </c>
      <c r="AA2483" s="122" t="s">
        <v>200</v>
      </c>
      <c r="AB2483" s="131" t="s">
        <v>10795</v>
      </c>
      <c r="AC2483" s="131" t="s">
        <v>9448</v>
      </c>
      <c r="AD2483" s="130" t="n">
        <v>2012</v>
      </c>
      <c r="AE2483" s="130" t="s">
        <v>222</v>
      </c>
      <c r="AF2483" s="130"/>
      <c r="AG2483" s="130"/>
      <c r="AH2483" s="130" t="s">
        <v>914</v>
      </c>
      <c r="AI2483" s="130" t="s">
        <v>207</v>
      </c>
      <c r="AJ2483" s="130"/>
      <c r="AK2483" s="111" t="str">
        <f aca="false">(AB2483)</f>
        <v>Sora</v>
      </c>
      <c r="AM2483" s="111" t="n">
        <f aca="false">AD2483</f>
        <v>2012</v>
      </c>
      <c r="AN2483" s="130" t="s">
        <v>208</v>
      </c>
      <c r="AO2483" s="131" t="s">
        <v>9045</v>
      </c>
      <c r="AS2483" s="0" t="s">
        <v>13461</v>
      </c>
      <c r="AT2483" s="0" t="s">
        <v>226</v>
      </c>
      <c r="AU2483" s="0" t="s">
        <v>2616</v>
      </c>
      <c r="AV2483" s="0" t="s">
        <v>9525</v>
      </c>
      <c r="AW2483" s="0" t="s">
        <v>15311</v>
      </c>
      <c r="AX2483" s="0" t="s">
        <v>200</v>
      </c>
      <c r="AZ2483" s="131" t="s">
        <v>15312</v>
      </c>
      <c r="BA2483" s="124" t="s">
        <v>200</v>
      </c>
      <c r="BB2483" s="0" t="s">
        <v>248</v>
      </c>
      <c r="BC2483" s="0" t="s">
        <v>15313</v>
      </c>
      <c r="BD2483" s="0" t="s">
        <v>15314</v>
      </c>
      <c r="BE2483" s="0" t="s">
        <v>4200</v>
      </c>
      <c r="BF2483" s="0" t="s">
        <v>15315</v>
      </c>
      <c r="BG2483" s="125" t="s">
        <v>200</v>
      </c>
      <c r="BH2483" s="0" t="s">
        <v>2225</v>
      </c>
      <c r="BI2483" s="112" t="s">
        <v>15316</v>
      </c>
      <c r="BJ2483" s="126" t="s">
        <v>200</v>
      </c>
      <c r="BK2483" s="131" t="s">
        <v>215</v>
      </c>
      <c r="BL2483" s="112" t="n">
        <v>4</v>
      </c>
      <c r="BM2483" s="112" t="n">
        <v>4</v>
      </c>
      <c r="BN2483" s="112" t="n">
        <v>4</v>
      </c>
      <c r="BO2483" s="111" t="n">
        <v>20</v>
      </c>
      <c r="BP2483" s="125" t="s">
        <v>200</v>
      </c>
      <c r="BQ2483" s="127" t="s">
        <v>216</v>
      </c>
    </row>
    <row r="2484" customFormat="false" ht="13.8" hidden="false" customHeight="false" outlineLevel="0" collapsed="false">
      <c r="A2484" s="0" t="s">
        <v>15317</v>
      </c>
      <c r="B2484" s="0" t="s">
        <v>15146</v>
      </c>
      <c r="C2484" s="0" t="s">
        <v>329</v>
      </c>
      <c r="D2484" s="0" t="s">
        <v>15147</v>
      </c>
      <c r="E2484" s="0" t="s">
        <v>194</v>
      </c>
      <c r="F2484" s="0" t="s">
        <v>195</v>
      </c>
      <c r="G2484" s="0" t="s">
        <v>196</v>
      </c>
      <c r="H2484" s="0" t="s">
        <v>197</v>
      </c>
      <c r="I2484" s="131"/>
      <c r="J2484" s="111" t="n">
        <v>1</v>
      </c>
      <c r="K2484" s="0" t="s">
        <v>8612</v>
      </c>
      <c r="L2484" s="0" t="s">
        <v>392</v>
      </c>
      <c r="M2484" s="0" t="s">
        <v>199</v>
      </c>
      <c r="O2484" s="0" t="s">
        <v>200</v>
      </c>
      <c r="Q2484" s="120" t="s">
        <v>200</v>
      </c>
      <c r="R2484" s="0" t="s">
        <v>16</v>
      </c>
      <c r="S2484" s="131" t="s">
        <v>201</v>
      </c>
      <c r="T2484" s="0" t="s">
        <v>198</v>
      </c>
      <c r="U2484" s="131" t="s">
        <v>202</v>
      </c>
      <c r="V2484" s="0" t="s">
        <v>1252</v>
      </c>
      <c r="W2484" s="110" t="s">
        <v>204</v>
      </c>
      <c r="X2484" s="130" t="n">
        <v>2012</v>
      </c>
      <c r="Y2484" s="130" t="s">
        <v>1624</v>
      </c>
      <c r="Z2484" s="130" t="s">
        <v>757</v>
      </c>
      <c r="AA2484" s="122" t="s">
        <v>200</v>
      </c>
      <c r="AB2484" s="131" t="s">
        <v>3215</v>
      </c>
      <c r="AC2484" s="131" t="s">
        <v>3215</v>
      </c>
      <c r="AD2484" s="130" t="n">
        <v>2012</v>
      </c>
      <c r="AE2484" s="130" t="s">
        <v>222</v>
      </c>
      <c r="AF2484" s="130"/>
      <c r="AG2484" s="130"/>
      <c r="AH2484" s="130" t="s">
        <v>799</v>
      </c>
      <c r="AI2484" s="130" t="s">
        <v>207</v>
      </c>
      <c r="AJ2484" s="130"/>
      <c r="AK2484" s="111" t="str">
        <f aca="false">(AB2484)</f>
        <v>Square-Enix</v>
      </c>
      <c r="AM2484" s="111" t="n">
        <f aca="false">AD2484</f>
        <v>2012</v>
      </c>
      <c r="AN2484" s="130" t="s">
        <v>208</v>
      </c>
      <c r="AO2484" s="131" t="s">
        <v>10094</v>
      </c>
      <c r="AP2484" s="0" t="s">
        <v>286</v>
      </c>
      <c r="AQ2484" s="0" t="s">
        <v>200</v>
      </c>
      <c r="AS2484" s="0" t="s">
        <v>4477</v>
      </c>
      <c r="AT2484" s="0" t="s">
        <v>226</v>
      </c>
      <c r="AU2484" s="0" t="s">
        <v>200</v>
      </c>
      <c r="AV2484" s="0" t="s">
        <v>2758</v>
      </c>
      <c r="AW2484" s="0" t="s">
        <v>1092</v>
      </c>
      <c r="AZ2484" s="131" t="s">
        <v>15318</v>
      </c>
      <c r="BA2484" s="124" t="s">
        <v>200</v>
      </c>
      <c r="BB2484" s="0" t="s">
        <v>210</v>
      </c>
      <c r="BC2484" s="0" t="s">
        <v>15319</v>
      </c>
      <c r="BD2484" s="0" t="s">
        <v>200</v>
      </c>
      <c r="BE2484" s="0" t="s">
        <v>15320</v>
      </c>
      <c r="BF2484" s="0" t="s">
        <v>15321</v>
      </c>
      <c r="BG2484" s="125" t="s">
        <v>200</v>
      </c>
      <c r="BH2484" s="0" t="s">
        <v>2225</v>
      </c>
      <c r="BI2484" s="112" t="n">
        <v>45496522407</v>
      </c>
      <c r="BJ2484" s="126" t="s">
        <v>200</v>
      </c>
      <c r="BK2484" s="131" t="s">
        <v>215</v>
      </c>
      <c r="BL2484" s="112" t="n">
        <v>4</v>
      </c>
      <c r="BM2484" s="112" t="n">
        <v>4</v>
      </c>
      <c r="BN2484" s="112" t="n">
        <v>4</v>
      </c>
      <c r="BO2484" s="111" t="n">
        <v>20</v>
      </c>
      <c r="BP2484" s="125" t="s">
        <v>200</v>
      </c>
      <c r="BQ2484" s="127" t="s">
        <v>216</v>
      </c>
    </row>
    <row r="2485" customFormat="false" ht="13.8" hidden="false" customHeight="false" outlineLevel="0" collapsed="false">
      <c r="A2485" s="0" t="s">
        <v>15322</v>
      </c>
      <c r="B2485" s="0" t="s">
        <v>15146</v>
      </c>
      <c r="C2485" s="0" t="s">
        <v>234</v>
      </c>
      <c r="D2485" s="0" t="s">
        <v>193</v>
      </c>
      <c r="E2485" s="0" t="s">
        <v>194</v>
      </c>
      <c r="F2485" s="0" t="s">
        <v>195</v>
      </c>
      <c r="G2485" s="0" t="s">
        <v>196</v>
      </c>
      <c r="H2485" s="0" t="s">
        <v>838</v>
      </c>
      <c r="I2485" s="0" t="s">
        <v>839</v>
      </c>
      <c r="J2485" s="130" t="n">
        <v>1</v>
      </c>
      <c r="K2485" s="131" t="s">
        <v>198</v>
      </c>
      <c r="L2485" s="0" t="s">
        <v>198</v>
      </c>
      <c r="M2485" s="0" t="s">
        <v>199</v>
      </c>
      <c r="Q2485" s="120" t="s">
        <v>200</v>
      </c>
      <c r="R2485" s="0" t="s">
        <v>16</v>
      </c>
      <c r="S2485" s="131" t="s">
        <v>201</v>
      </c>
      <c r="T2485" s="0" t="s">
        <v>198</v>
      </c>
      <c r="U2485" s="131" t="s">
        <v>202</v>
      </c>
      <c r="V2485" s="0" t="s">
        <v>1252</v>
      </c>
      <c r="W2485" s="110" t="s">
        <v>204</v>
      </c>
      <c r="X2485" s="130" t="n">
        <v>2019</v>
      </c>
      <c r="Y2485" s="130" t="s">
        <v>498</v>
      </c>
      <c r="Z2485" s="130" t="s">
        <v>198</v>
      </c>
      <c r="AA2485" s="122" t="s">
        <v>200</v>
      </c>
      <c r="AB2485" s="131" t="s">
        <v>10509</v>
      </c>
      <c r="AC2485" s="131" t="s">
        <v>9448</v>
      </c>
      <c r="AD2485" s="130" t="n">
        <v>2019</v>
      </c>
      <c r="AE2485" s="130" t="s">
        <v>222</v>
      </c>
      <c r="AF2485" s="130"/>
      <c r="AG2485" s="130"/>
      <c r="AH2485" s="130"/>
      <c r="AI2485" s="130" t="s">
        <v>294</v>
      </c>
      <c r="AJ2485" s="130" t="s">
        <v>15323</v>
      </c>
      <c r="AK2485" s="131" t="s">
        <v>10509</v>
      </c>
      <c r="AM2485" s="130" t="n">
        <v>2011</v>
      </c>
      <c r="AN2485" s="130" t="s">
        <v>208</v>
      </c>
      <c r="AO2485" s="131"/>
      <c r="AS2485" s="0" t="s">
        <v>9524</v>
      </c>
      <c r="AT2485" s="0" t="s">
        <v>373</v>
      </c>
      <c r="AU2485" s="0" t="s">
        <v>434</v>
      </c>
      <c r="AZ2485" s="131" t="s">
        <v>15324</v>
      </c>
      <c r="BA2485" s="124" t="s">
        <v>200</v>
      </c>
      <c r="BB2485" s="0" t="s">
        <v>248</v>
      </c>
      <c r="BC2485" s="0" t="s">
        <v>15325</v>
      </c>
      <c r="BE2485" s="0" t="s">
        <v>15326</v>
      </c>
      <c r="BF2485" s="0" t="s">
        <v>15327</v>
      </c>
      <c r="BG2485" s="125"/>
      <c r="BH2485" s="0" t="s">
        <v>2225</v>
      </c>
      <c r="BI2485" s="112" t="n">
        <v>45496477936</v>
      </c>
      <c r="BJ2485" s="126"/>
      <c r="BK2485" s="131" t="s">
        <v>215</v>
      </c>
      <c r="BL2485" s="112" t="n">
        <v>4</v>
      </c>
      <c r="BM2485" s="112" t="n">
        <v>4</v>
      </c>
      <c r="BN2485" s="112" t="n">
        <v>4</v>
      </c>
      <c r="BO2485" s="111" t="n">
        <v>20</v>
      </c>
      <c r="BP2485" s="125"/>
      <c r="BQ2485" s="127" t="s">
        <v>216</v>
      </c>
    </row>
    <row r="2486" customFormat="false" ht="13.8" hidden="false" customHeight="false" outlineLevel="0" collapsed="false">
      <c r="A2486" s="0" t="s">
        <v>15328</v>
      </c>
      <c r="B2486" s="0" t="s">
        <v>15146</v>
      </c>
      <c r="C2486" s="0" t="s">
        <v>2128</v>
      </c>
      <c r="D2486" s="0" t="s">
        <v>15224</v>
      </c>
      <c r="E2486" s="0" t="s">
        <v>313</v>
      </c>
      <c r="F2486" s="0" t="s">
        <v>195</v>
      </c>
      <c r="G2486" s="0" t="s">
        <v>391</v>
      </c>
      <c r="H2486" s="0" t="s">
        <v>838</v>
      </c>
      <c r="I2486" s="131" t="s">
        <v>401</v>
      </c>
      <c r="J2486" s="111" t="n">
        <v>1</v>
      </c>
      <c r="K2486" s="0" t="s">
        <v>8734</v>
      </c>
      <c r="L2486" s="0" t="s">
        <v>456</v>
      </c>
      <c r="M2486" s="0" t="s">
        <v>274</v>
      </c>
      <c r="O2486" s="0" t="s">
        <v>6250</v>
      </c>
      <c r="Q2486" s="120" t="s">
        <v>200</v>
      </c>
      <c r="R2486" s="0" t="s">
        <v>16</v>
      </c>
      <c r="S2486" s="131" t="s">
        <v>201</v>
      </c>
      <c r="T2486" s="0" t="s">
        <v>198</v>
      </c>
      <c r="U2486" s="131" t="s">
        <v>202</v>
      </c>
      <c r="V2486" s="0" t="s">
        <v>1252</v>
      </c>
      <c r="W2486" s="110" t="s">
        <v>204</v>
      </c>
      <c r="X2486" s="130" t="n">
        <v>2017</v>
      </c>
      <c r="Y2486" s="130" t="s">
        <v>498</v>
      </c>
      <c r="Z2486" s="130" t="s">
        <v>198</v>
      </c>
      <c r="AA2486" s="122" t="s">
        <v>200</v>
      </c>
      <c r="AB2486" s="131" t="s">
        <v>9362</v>
      </c>
      <c r="AC2486" s="131" t="s">
        <v>9448</v>
      </c>
      <c r="AD2486" s="130" t="n">
        <v>2017</v>
      </c>
      <c r="AE2486" s="130" t="s">
        <v>222</v>
      </c>
      <c r="AF2486" s="130"/>
      <c r="AG2486" s="130"/>
      <c r="AH2486" s="130"/>
      <c r="AI2486" s="130" t="s">
        <v>207</v>
      </c>
      <c r="AJ2486" s="130"/>
      <c r="AK2486" s="111" t="str">
        <f aca="false">(AB2486)</f>
        <v>Hal laboratory</v>
      </c>
      <c r="AM2486" s="111" t="n">
        <f aca="false">AD2486</f>
        <v>2017</v>
      </c>
      <c r="AN2486" s="130" t="s">
        <v>208</v>
      </c>
      <c r="AO2486" s="131" t="s">
        <v>9045</v>
      </c>
      <c r="AP2486" s="0" t="s">
        <v>200</v>
      </c>
      <c r="AS2486" s="0" t="s">
        <v>9524</v>
      </c>
      <c r="AT2486" s="0" t="s">
        <v>373</v>
      </c>
      <c r="AU2486" s="0" t="s">
        <v>434</v>
      </c>
      <c r="AV2486" s="0" t="s">
        <v>200</v>
      </c>
      <c r="AZ2486" s="131" t="s">
        <v>15329</v>
      </c>
      <c r="BA2486" s="124" t="s">
        <v>200</v>
      </c>
      <c r="BB2486" s="0" t="s">
        <v>248</v>
      </c>
      <c r="BC2486" s="0" t="s">
        <v>15330</v>
      </c>
      <c r="BE2486" s="0" t="s">
        <v>15331</v>
      </c>
      <c r="BF2486" s="0" t="s">
        <v>15332</v>
      </c>
      <c r="BG2486" s="125" t="s">
        <v>200</v>
      </c>
      <c r="BH2486" s="0" t="s">
        <v>2225</v>
      </c>
      <c r="BI2486" s="112" t="n">
        <v>45496476830</v>
      </c>
      <c r="BJ2486" s="126" t="s">
        <v>200</v>
      </c>
      <c r="BK2486" s="131" t="s">
        <v>215</v>
      </c>
      <c r="BL2486" s="112" t="n">
        <v>4</v>
      </c>
      <c r="BM2486" s="112" t="n">
        <v>4</v>
      </c>
      <c r="BN2486" s="112" t="n">
        <v>4</v>
      </c>
      <c r="BO2486" s="111" t="n">
        <v>20</v>
      </c>
      <c r="BP2486" s="125" t="s">
        <v>200</v>
      </c>
      <c r="BQ2486" s="127" t="s">
        <v>216</v>
      </c>
    </row>
    <row r="2487" customFormat="false" ht="13.8" hidden="false" customHeight="false" outlineLevel="0" collapsed="false">
      <c r="A2487" s="0" t="s">
        <v>15333</v>
      </c>
      <c r="B2487" s="0" t="s">
        <v>15146</v>
      </c>
      <c r="C2487" s="0" t="s">
        <v>234</v>
      </c>
      <c r="D2487" s="0" t="s">
        <v>15147</v>
      </c>
      <c r="E2487" s="0" t="s">
        <v>194</v>
      </c>
      <c r="F2487" s="0" t="s">
        <v>195</v>
      </c>
      <c r="G2487" s="0" t="s">
        <v>196</v>
      </c>
      <c r="H2487" s="0" t="s">
        <v>838</v>
      </c>
      <c r="I2487" s="131" t="s">
        <v>401</v>
      </c>
      <c r="J2487" s="111" t="n">
        <v>1</v>
      </c>
      <c r="K2487" s="0" t="s">
        <v>8734</v>
      </c>
      <c r="L2487" s="0" t="s">
        <v>456</v>
      </c>
      <c r="M2487" s="0" t="s">
        <v>199</v>
      </c>
      <c r="O2487" s="0" t="s">
        <v>200</v>
      </c>
      <c r="Q2487" s="120" t="s">
        <v>200</v>
      </c>
      <c r="R2487" s="0" t="s">
        <v>16</v>
      </c>
      <c r="S2487" s="131" t="s">
        <v>201</v>
      </c>
      <c r="T2487" s="0" t="s">
        <v>198</v>
      </c>
      <c r="U2487" s="131" t="s">
        <v>202</v>
      </c>
      <c r="V2487" s="0" t="s">
        <v>1252</v>
      </c>
      <c r="W2487" s="110" t="s">
        <v>204</v>
      </c>
      <c r="X2487" s="130" t="n">
        <v>2016</v>
      </c>
      <c r="Y2487" s="130" t="s">
        <v>498</v>
      </c>
      <c r="Z2487" s="130" t="s">
        <v>198</v>
      </c>
      <c r="AA2487" s="122" t="s">
        <v>200</v>
      </c>
      <c r="AB2487" s="131" t="s">
        <v>9362</v>
      </c>
      <c r="AC2487" s="131" t="s">
        <v>9448</v>
      </c>
      <c r="AD2487" s="130" t="n">
        <v>2016</v>
      </c>
      <c r="AE2487" s="130" t="s">
        <v>222</v>
      </c>
      <c r="AF2487" s="130"/>
      <c r="AG2487" s="130"/>
      <c r="AH2487" s="130" t="s">
        <v>799</v>
      </c>
      <c r="AI2487" s="130" t="s">
        <v>207</v>
      </c>
      <c r="AJ2487" s="130"/>
      <c r="AK2487" s="111" t="str">
        <f aca="false">(AB2487)</f>
        <v>Hal laboratory</v>
      </c>
      <c r="AM2487" s="111" t="n">
        <f aca="false">AD2487</f>
        <v>2016</v>
      </c>
      <c r="AN2487" s="130" t="s">
        <v>208</v>
      </c>
      <c r="AO2487" s="131" t="s">
        <v>10094</v>
      </c>
      <c r="AP2487" s="0" t="s">
        <v>200</v>
      </c>
      <c r="AS2487" s="0" t="s">
        <v>9524</v>
      </c>
      <c r="AT2487" s="0" t="s">
        <v>373</v>
      </c>
      <c r="AU2487" s="0" t="s">
        <v>434</v>
      </c>
      <c r="AV2487" s="0" t="s">
        <v>200</v>
      </c>
      <c r="AZ2487" s="131" t="s">
        <v>15334</v>
      </c>
      <c r="BA2487" s="124" t="s">
        <v>200</v>
      </c>
      <c r="BB2487" s="0" t="s">
        <v>248</v>
      </c>
      <c r="BC2487" s="0" t="s">
        <v>15335</v>
      </c>
      <c r="BD2487" s="0" t="s">
        <v>15336</v>
      </c>
      <c r="BE2487" s="0" t="s">
        <v>15337</v>
      </c>
      <c r="BG2487" s="125" t="s">
        <v>200</v>
      </c>
      <c r="BH2487" s="0" t="s">
        <v>2225</v>
      </c>
      <c r="BI2487" s="112" t="n">
        <v>45496473006</v>
      </c>
      <c r="BJ2487" s="126" t="s">
        <v>200</v>
      </c>
      <c r="BK2487" s="131" t="s">
        <v>215</v>
      </c>
      <c r="BL2487" s="112" t="n">
        <v>4</v>
      </c>
      <c r="BM2487" s="112" t="n">
        <v>4</v>
      </c>
      <c r="BN2487" s="112" t="n">
        <v>4</v>
      </c>
      <c r="BO2487" s="111" t="n">
        <v>20</v>
      </c>
      <c r="BP2487" s="125" t="s">
        <v>200</v>
      </c>
      <c r="BQ2487" s="127" t="s">
        <v>216</v>
      </c>
    </row>
    <row r="2488" customFormat="false" ht="13.8" hidden="false" customHeight="false" outlineLevel="0" collapsed="false">
      <c r="A2488" s="0" t="s">
        <v>15338</v>
      </c>
      <c r="B2488" s="0" t="s">
        <v>15146</v>
      </c>
      <c r="C2488" s="0" t="s">
        <v>234</v>
      </c>
      <c r="D2488" s="0" t="s">
        <v>15147</v>
      </c>
      <c r="E2488" s="0" t="s">
        <v>194</v>
      </c>
      <c r="F2488" s="0" t="s">
        <v>195</v>
      </c>
      <c r="G2488" s="0" t="s">
        <v>196</v>
      </c>
      <c r="H2488" s="0" t="s">
        <v>838</v>
      </c>
      <c r="I2488" s="131" t="s">
        <v>401</v>
      </c>
      <c r="J2488" s="111" t="n">
        <v>1</v>
      </c>
      <c r="K2488" s="0" t="s">
        <v>8734</v>
      </c>
      <c r="L2488" s="0" t="s">
        <v>456</v>
      </c>
      <c r="M2488" s="0" t="s">
        <v>199</v>
      </c>
      <c r="O2488" s="0" t="s">
        <v>200</v>
      </c>
      <c r="Q2488" s="120" t="s">
        <v>200</v>
      </c>
      <c r="R2488" s="0" t="s">
        <v>16</v>
      </c>
      <c r="S2488" s="131" t="s">
        <v>201</v>
      </c>
      <c r="T2488" s="0" t="s">
        <v>198</v>
      </c>
      <c r="U2488" s="131" t="s">
        <v>202</v>
      </c>
      <c r="V2488" s="0" t="s">
        <v>1252</v>
      </c>
      <c r="W2488" s="110" t="s">
        <v>204</v>
      </c>
      <c r="X2488" s="130" t="n">
        <v>2014</v>
      </c>
      <c r="Y2488" s="130" t="s">
        <v>498</v>
      </c>
      <c r="Z2488" s="130" t="s">
        <v>198</v>
      </c>
      <c r="AA2488" s="122" t="s">
        <v>200</v>
      </c>
      <c r="AB2488" s="131" t="s">
        <v>9362</v>
      </c>
      <c r="AC2488" s="131" t="s">
        <v>9448</v>
      </c>
      <c r="AD2488" s="130" t="n">
        <v>2014</v>
      </c>
      <c r="AE2488" s="130" t="s">
        <v>222</v>
      </c>
      <c r="AF2488" s="130"/>
      <c r="AG2488" s="130"/>
      <c r="AH2488" s="130" t="s">
        <v>1983</v>
      </c>
      <c r="AI2488" s="130" t="s">
        <v>207</v>
      </c>
      <c r="AJ2488" s="130"/>
      <c r="AK2488" s="111" t="str">
        <f aca="false">(AB2488)</f>
        <v>Hal laboratory</v>
      </c>
      <c r="AM2488" s="111" t="n">
        <f aca="false">AD2488</f>
        <v>2014</v>
      </c>
      <c r="AN2488" s="130" t="s">
        <v>208</v>
      </c>
      <c r="AO2488" s="131" t="s">
        <v>10094</v>
      </c>
      <c r="AP2488" s="0" t="s">
        <v>200</v>
      </c>
      <c r="AS2488" s="0" t="s">
        <v>9524</v>
      </c>
      <c r="AT2488" s="0" t="s">
        <v>373</v>
      </c>
      <c r="AU2488" s="0" t="s">
        <v>434</v>
      </c>
      <c r="AV2488" s="0" t="s">
        <v>200</v>
      </c>
      <c r="AZ2488" s="131" t="s">
        <v>15339</v>
      </c>
      <c r="BA2488" s="124" t="s">
        <v>200</v>
      </c>
      <c r="BB2488" s="0" t="s">
        <v>248</v>
      </c>
      <c r="BC2488" s="0" t="s">
        <v>15340</v>
      </c>
      <c r="BG2488" s="125" t="s">
        <v>200</v>
      </c>
      <c r="BH2488" s="0" t="s">
        <v>2225</v>
      </c>
      <c r="BI2488" s="112" t="n">
        <v>45496525408</v>
      </c>
      <c r="BJ2488" s="126" t="s">
        <v>200</v>
      </c>
      <c r="BK2488" s="131" t="s">
        <v>215</v>
      </c>
      <c r="BL2488" s="112" t="n">
        <v>4</v>
      </c>
      <c r="BM2488" s="112" t="n">
        <v>4</v>
      </c>
      <c r="BN2488" s="112" t="n">
        <v>4</v>
      </c>
      <c r="BO2488" s="111" t="n">
        <v>20</v>
      </c>
      <c r="BP2488" s="125" t="s">
        <v>200</v>
      </c>
      <c r="BQ2488" s="127" t="s">
        <v>216</v>
      </c>
    </row>
    <row r="2489" customFormat="false" ht="13.8" hidden="false" customHeight="false" outlineLevel="0" collapsed="false">
      <c r="A2489" s="0" t="s">
        <v>15341</v>
      </c>
      <c r="B2489" s="0" t="s">
        <v>15146</v>
      </c>
      <c r="C2489" s="0" t="s">
        <v>329</v>
      </c>
      <c r="D2489" s="0" t="s">
        <v>15224</v>
      </c>
      <c r="E2489" s="0" t="s">
        <v>194</v>
      </c>
      <c r="F2489" s="0" t="s">
        <v>195</v>
      </c>
      <c r="G2489" s="0" t="s">
        <v>330</v>
      </c>
      <c r="H2489" s="0" t="s">
        <v>197</v>
      </c>
      <c r="I2489" s="131"/>
      <c r="J2489" s="130" t="n">
        <v>1</v>
      </c>
      <c r="K2489" s="131" t="s">
        <v>198</v>
      </c>
      <c r="L2489" s="0" t="s">
        <v>198</v>
      </c>
      <c r="M2489" s="0" t="s">
        <v>199</v>
      </c>
      <c r="O2489" s="0" t="s">
        <v>200</v>
      </c>
      <c r="Q2489" s="120" t="s">
        <v>200</v>
      </c>
      <c r="R2489" s="0" t="s">
        <v>16</v>
      </c>
      <c r="S2489" s="131" t="s">
        <v>201</v>
      </c>
      <c r="T2489" s="0" t="s">
        <v>198</v>
      </c>
      <c r="U2489" s="131" t="s">
        <v>202</v>
      </c>
      <c r="V2489" s="0" t="s">
        <v>1252</v>
      </c>
      <c r="W2489" s="110" t="s">
        <v>204</v>
      </c>
      <c r="X2489" s="130" t="n">
        <v>2013</v>
      </c>
      <c r="Y2489" s="130" t="s">
        <v>498</v>
      </c>
      <c r="Z2489" s="111" t="s">
        <v>757</v>
      </c>
      <c r="AA2489" s="122" t="s">
        <v>200</v>
      </c>
      <c r="AB2489" s="131" t="s">
        <v>9448</v>
      </c>
      <c r="AC2489" s="131" t="s">
        <v>9448</v>
      </c>
      <c r="AD2489" s="130" t="n">
        <v>2013</v>
      </c>
      <c r="AE2489" s="130" t="s">
        <v>222</v>
      </c>
      <c r="AF2489" s="130"/>
      <c r="AG2489" s="130"/>
      <c r="AH2489" s="130" t="s">
        <v>480</v>
      </c>
      <c r="AI2489" s="130" t="s">
        <v>207</v>
      </c>
      <c r="AJ2489" s="130"/>
      <c r="AK2489" s="111" t="str">
        <f aca="false">(AB2489)</f>
        <v>Nintendo</v>
      </c>
      <c r="AM2489" s="111" t="n">
        <f aca="false">AD2489</f>
        <v>2013</v>
      </c>
      <c r="AN2489" s="130" t="s">
        <v>208</v>
      </c>
      <c r="AO2489" s="131" t="s">
        <v>10094</v>
      </c>
      <c r="AR2489" s="0" t="s">
        <v>15342</v>
      </c>
      <c r="AS2489" s="0" t="s">
        <v>10086</v>
      </c>
      <c r="AU2489" s="0" t="s">
        <v>332</v>
      </c>
      <c r="AV2489" s="0" t="s">
        <v>10531</v>
      </c>
      <c r="AZ2489" s="131" t="s">
        <v>15343</v>
      </c>
      <c r="BA2489" s="124" t="s">
        <v>200</v>
      </c>
      <c r="BB2489" s="0" t="s">
        <v>462</v>
      </c>
      <c r="BC2489" s="0" t="s">
        <v>15344</v>
      </c>
      <c r="BD2489" s="0" t="s">
        <v>15345</v>
      </c>
      <c r="BE2489" s="0" t="s">
        <v>15346</v>
      </c>
      <c r="BF2489" s="0" t="s">
        <v>762</v>
      </c>
      <c r="BG2489" s="125" t="s">
        <v>200</v>
      </c>
      <c r="BH2489" s="0" t="s">
        <v>2225</v>
      </c>
      <c r="BI2489" s="112" t="s">
        <v>198</v>
      </c>
      <c r="BJ2489" s="126" t="s">
        <v>200</v>
      </c>
      <c r="BK2489" s="131" t="s">
        <v>215</v>
      </c>
      <c r="BL2489" s="112" t="n">
        <v>4</v>
      </c>
      <c r="BM2489" s="112" t="n">
        <v>4</v>
      </c>
      <c r="BN2489" s="112" t="n">
        <v>4</v>
      </c>
      <c r="BO2489" s="111" t="n">
        <v>20</v>
      </c>
      <c r="BP2489" s="125" t="s">
        <v>200</v>
      </c>
      <c r="BQ2489" s="127" t="s">
        <v>216</v>
      </c>
    </row>
    <row r="2490" customFormat="false" ht="13.8" hidden="false" customHeight="false" outlineLevel="0" collapsed="false">
      <c r="A2490" s="0" t="s">
        <v>15347</v>
      </c>
      <c r="B2490" s="0" t="s">
        <v>15146</v>
      </c>
      <c r="C2490" s="0" t="s">
        <v>329</v>
      </c>
      <c r="D2490" s="0" t="s">
        <v>15147</v>
      </c>
      <c r="E2490" s="0" t="s">
        <v>194</v>
      </c>
      <c r="F2490" s="0" t="s">
        <v>195</v>
      </c>
      <c r="G2490" s="0" t="s">
        <v>330</v>
      </c>
      <c r="H2490" s="0" t="s">
        <v>197</v>
      </c>
      <c r="I2490" s="131"/>
      <c r="J2490" s="130" t="n">
        <v>1</v>
      </c>
      <c r="K2490" s="131" t="s">
        <v>198</v>
      </c>
      <c r="L2490" s="0" t="s">
        <v>198</v>
      </c>
      <c r="M2490" s="0" t="s">
        <v>199</v>
      </c>
      <c r="O2490" s="0" t="s">
        <v>200</v>
      </c>
      <c r="Q2490" s="120" t="s">
        <v>200</v>
      </c>
      <c r="R2490" s="0" t="s">
        <v>16</v>
      </c>
      <c r="S2490" s="131" t="s">
        <v>1834</v>
      </c>
      <c r="T2490" s="0" t="s">
        <v>15348</v>
      </c>
      <c r="U2490" s="131" t="s">
        <v>202</v>
      </c>
      <c r="V2490" s="0" t="s">
        <v>1252</v>
      </c>
      <c r="W2490" s="110" t="s">
        <v>204</v>
      </c>
      <c r="X2490" s="130" t="n">
        <v>2015</v>
      </c>
      <c r="Y2490" s="130" t="s">
        <v>498</v>
      </c>
      <c r="Z2490" s="130" t="s">
        <v>757</v>
      </c>
      <c r="AA2490" s="122" t="s">
        <v>200</v>
      </c>
      <c r="AB2490" s="131" t="s">
        <v>12115</v>
      </c>
      <c r="AC2490" s="131" t="s">
        <v>9448</v>
      </c>
      <c r="AD2490" s="130" t="n">
        <v>2015</v>
      </c>
      <c r="AE2490" s="111" t="s">
        <v>222</v>
      </c>
      <c r="AH2490" s="111" t="s">
        <v>2370</v>
      </c>
      <c r="AI2490" s="130" t="s">
        <v>922</v>
      </c>
      <c r="AJ2490" s="111" t="s">
        <v>14380</v>
      </c>
      <c r="AK2490" s="130" t="s">
        <v>9448</v>
      </c>
      <c r="AM2490" s="111" t="n">
        <v>2000</v>
      </c>
      <c r="AN2490" s="111" t="s">
        <v>208</v>
      </c>
      <c r="AO2490" s="131" t="s">
        <v>10094</v>
      </c>
      <c r="AS2490" s="0" t="s">
        <v>10086</v>
      </c>
      <c r="AT2490" s="0" t="s">
        <v>2316</v>
      </c>
      <c r="AU2490" s="0" t="s">
        <v>332</v>
      </c>
      <c r="AV2490" s="0" t="s">
        <v>15349</v>
      </c>
      <c r="AW2490" s="0" t="s">
        <v>9626</v>
      </c>
      <c r="AZ2490" s="131" t="s">
        <v>15350</v>
      </c>
      <c r="BA2490" s="124" t="s">
        <v>200</v>
      </c>
      <c r="BB2490" s="0" t="s">
        <v>248</v>
      </c>
      <c r="BC2490" s="0" t="s">
        <v>3458</v>
      </c>
      <c r="BD2490" s="0" t="s">
        <v>15351</v>
      </c>
      <c r="BE2490" s="0" t="s">
        <v>15352</v>
      </c>
      <c r="BG2490" s="125" t="s">
        <v>200</v>
      </c>
      <c r="BH2490" s="0" t="s">
        <v>2235</v>
      </c>
      <c r="BI2490" s="112" t="n">
        <v>45496527297</v>
      </c>
      <c r="BJ2490" s="126" t="s">
        <v>200</v>
      </c>
      <c r="BK2490" s="131" t="s">
        <v>215</v>
      </c>
      <c r="BL2490" s="112" t="n">
        <v>4</v>
      </c>
      <c r="BM2490" s="112" t="n">
        <v>4</v>
      </c>
      <c r="BN2490" s="112" t="n">
        <v>4</v>
      </c>
      <c r="BO2490" s="111" t="n">
        <v>20</v>
      </c>
      <c r="BP2490" s="125" t="s">
        <v>200</v>
      </c>
      <c r="BQ2490" s="127" t="s">
        <v>216</v>
      </c>
    </row>
    <row r="2491" customFormat="false" ht="13.8" hidden="false" customHeight="false" outlineLevel="0" collapsed="false">
      <c r="A2491" s="0" t="s">
        <v>15353</v>
      </c>
      <c r="B2491" s="0" t="s">
        <v>15146</v>
      </c>
      <c r="C2491" s="0" t="s">
        <v>329</v>
      </c>
      <c r="D2491" s="0" t="s">
        <v>15147</v>
      </c>
      <c r="E2491" s="0" t="s">
        <v>194</v>
      </c>
      <c r="F2491" s="0" t="s">
        <v>195</v>
      </c>
      <c r="G2491" s="0" t="s">
        <v>330</v>
      </c>
      <c r="H2491" s="0" t="s">
        <v>197</v>
      </c>
      <c r="I2491" s="131"/>
      <c r="J2491" s="130" t="n">
        <v>1</v>
      </c>
      <c r="K2491" s="131" t="s">
        <v>198</v>
      </c>
      <c r="L2491" s="0" t="s">
        <v>198</v>
      </c>
      <c r="M2491" s="0" t="s">
        <v>235</v>
      </c>
      <c r="N2491" s="0" t="s">
        <v>15354</v>
      </c>
      <c r="O2491" s="0" t="s">
        <v>237</v>
      </c>
      <c r="P2491" s="0" t="s">
        <v>13403</v>
      </c>
      <c r="Q2491" s="120" t="s">
        <v>200</v>
      </c>
      <c r="R2491" s="0" t="s">
        <v>16</v>
      </c>
      <c r="S2491" s="131" t="s">
        <v>201</v>
      </c>
      <c r="T2491" s="0" t="s">
        <v>198</v>
      </c>
      <c r="U2491" s="131" t="s">
        <v>202</v>
      </c>
      <c r="V2491" s="0" t="s">
        <v>1252</v>
      </c>
      <c r="W2491" s="110" t="s">
        <v>204</v>
      </c>
      <c r="X2491" s="130" t="n">
        <v>2011</v>
      </c>
      <c r="Y2491" s="130" t="s">
        <v>498</v>
      </c>
      <c r="Z2491" s="130" t="s">
        <v>757</v>
      </c>
      <c r="AA2491" s="122" t="s">
        <v>200</v>
      </c>
      <c r="AB2491" s="131" t="s">
        <v>12115</v>
      </c>
      <c r="AC2491" s="131" t="s">
        <v>9448</v>
      </c>
      <c r="AD2491" s="130" t="n">
        <v>2011</v>
      </c>
      <c r="AE2491" s="111" t="s">
        <v>222</v>
      </c>
      <c r="AG2491" s="111" t="s">
        <v>241</v>
      </c>
      <c r="AH2491" s="111" t="s">
        <v>1051</v>
      </c>
      <c r="AI2491" s="130" t="s">
        <v>922</v>
      </c>
      <c r="AJ2491" s="111" t="s">
        <v>14380</v>
      </c>
      <c r="AK2491" s="130" t="s">
        <v>9448</v>
      </c>
      <c r="AL2491" s="0" t="s">
        <v>200</v>
      </c>
      <c r="AM2491" s="111" t="n">
        <v>1998</v>
      </c>
      <c r="AN2491" s="111" t="s">
        <v>208</v>
      </c>
      <c r="AO2491" s="131" t="s">
        <v>10094</v>
      </c>
      <c r="AQ2491" s="0" t="s">
        <v>15355</v>
      </c>
      <c r="AR2491" s="0" t="s">
        <v>15356</v>
      </c>
      <c r="AS2491" s="0" t="s">
        <v>10086</v>
      </c>
      <c r="AT2491" s="0" t="s">
        <v>15357</v>
      </c>
      <c r="AU2491" s="0" t="s">
        <v>332</v>
      </c>
      <c r="AV2491" s="0" t="s">
        <v>15349</v>
      </c>
      <c r="AW2491" s="0" t="s">
        <v>9626</v>
      </c>
      <c r="AZ2491" s="131" t="s">
        <v>15358</v>
      </c>
      <c r="BA2491" s="124" t="s">
        <v>200</v>
      </c>
      <c r="BB2491" s="0" t="s">
        <v>248</v>
      </c>
      <c r="BC2491" s="0" t="s">
        <v>15359</v>
      </c>
      <c r="BD2491" s="0" t="s">
        <v>15360</v>
      </c>
      <c r="BE2491" s="0" t="s">
        <v>15361</v>
      </c>
      <c r="BF2491" s="0" t="s">
        <v>15362</v>
      </c>
      <c r="BG2491" s="125" t="s">
        <v>200</v>
      </c>
      <c r="BH2491" s="0" t="s">
        <v>2225</v>
      </c>
      <c r="BI2491" s="112" t="n">
        <v>45496520809</v>
      </c>
      <c r="BJ2491" s="126" t="s">
        <v>200</v>
      </c>
      <c r="BK2491" s="131" t="s">
        <v>215</v>
      </c>
      <c r="BL2491" s="112" t="n">
        <v>4</v>
      </c>
      <c r="BM2491" s="112" t="n">
        <v>4</v>
      </c>
      <c r="BN2491" s="112" t="n">
        <v>4</v>
      </c>
      <c r="BO2491" s="111" t="n">
        <v>20</v>
      </c>
      <c r="BP2491" s="125" t="s">
        <v>200</v>
      </c>
      <c r="BQ2491" s="127" t="s">
        <v>216</v>
      </c>
    </row>
    <row r="2492" customFormat="false" ht="13.8" hidden="false" customHeight="false" outlineLevel="0" collapsed="false">
      <c r="A2492" s="0" t="s">
        <v>15363</v>
      </c>
      <c r="B2492" s="0" t="s">
        <v>15146</v>
      </c>
      <c r="C2492" s="0" t="s">
        <v>329</v>
      </c>
      <c r="D2492" s="0" t="s">
        <v>15147</v>
      </c>
      <c r="E2492" s="0" t="s">
        <v>194</v>
      </c>
      <c r="F2492" s="0" t="s">
        <v>195</v>
      </c>
      <c r="G2492" s="0" t="s">
        <v>196</v>
      </c>
      <c r="H2492" s="0" t="s">
        <v>400</v>
      </c>
      <c r="I2492" s="131" t="s">
        <v>401</v>
      </c>
      <c r="J2492" s="111" t="n">
        <v>1</v>
      </c>
      <c r="K2492" s="0" t="s">
        <v>15364</v>
      </c>
      <c r="L2492" s="0" t="s">
        <v>533</v>
      </c>
      <c r="M2492" s="0" t="s">
        <v>274</v>
      </c>
      <c r="O2492" s="0" t="s">
        <v>534</v>
      </c>
      <c r="Q2492" s="120" t="s">
        <v>200</v>
      </c>
      <c r="R2492" s="0" t="s">
        <v>16</v>
      </c>
      <c r="S2492" s="131" t="s">
        <v>201</v>
      </c>
      <c r="T2492" s="0" t="s">
        <v>198</v>
      </c>
      <c r="U2492" s="131" t="s">
        <v>202</v>
      </c>
      <c r="V2492" s="0" t="s">
        <v>1252</v>
      </c>
      <c r="W2492" s="110" t="s">
        <v>204</v>
      </c>
      <c r="X2492" s="130" t="n">
        <v>2015</v>
      </c>
      <c r="Y2492" s="130" t="s">
        <v>498</v>
      </c>
      <c r="Z2492" s="130" t="s">
        <v>221</v>
      </c>
      <c r="AA2492" s="122" t="s">
        <v>200</v>
      </c>
      <c r="AB2492" s="131" t="s">
        <v>12115</v>
      </c>
      <c r="AC2492" s="131" t="s">
        <v>9448</v>
      </c>
      <c r="AD2492" s="130" t="n">
        <v>2015</v>
      </c>
      <c r="AE2492" s="130" t="s">
        <v>222</v>
      </c>
      <c r="AF2492" s="130"/>
      <c r="AG2492" s="130"/>
      <c r="AH2492" s="130" t="s">
        <v>914</v>
      </c>
      <c r="AI2492" s="130" t="s">
        <v>207</v>
      </c>
      <c r="AJ2492" s="130"/>
      <c r="AK2492" s="111" t="str">
        <f aca="false">(AB2492)</f>
        <v>Grezzo</v>
      </c>
      <c r="AM2492" s="111" t="n">
        <f aca="false">AD2492</f>
        <v>2015</v>
      </c>
      <c r="AN2492" s="130" t="s">
        <v>208</v>
      </c>
      <c r="AO2492" s="131" t="s">
        <v>200</v>
      </c>
      <c r="AP2492" s="0" t="s">
        <v>200</v>
      </c>
      <c r="AS2492" s="0" t="s">
        <v>10086</v>
      </c>
      <c r="AU2492" s="0" t="s">
        <v>332</v>
      </c>
      <c r="AV2492" s="0" t="s">
        <v>10366</v>
      </c>
      <c r="AZ2492" s="131" t="s">
        <v>15365</v>
      </c>
      <c r="BA2492" s="124" t="s">
        <v>200</v>
      </c>
      <c r="BB2492" s="0" t="s">
        <v>248</v>
      </c>
      <c r="BC2492" s="0" t="s">
        <v>15366</v>
      </c>
      <c r="BD2492" s="0" t="s">
        <v>15367</v>
      </c>
      <c r="BE2492" s="0" t="s">
        <v>15368</v>
      </c>
      <c r="BF2492" s="0" t="s">
        <v>15369</v>
      </c>
      <c r="BG2492" s="125" t="s">
        <v>200</v>
      </c>
      <c r="BH2492" s="0" t="s">
        <v>2225</v>
      </c>
      <c r="BI2492" s="112" t="n">
        <v>45496528430</v>
      </c>
      <c r="BJ2492" s="126" t="s">
        <v>200</v>
      </c>
      <c r="BK2492" s="131" t="s">
        <v>215</v>
      </c>
      <c r="BL2492" s="112" t="n">
        <v>4</v>
      </c>
      <c r="BM2492" s="112" t="n">
        <v>4</v>
      </c>
      <c r="BN2492" s="112" t="n">
        <v>4</v>
      </c>
      <c r="BO2492" s="111" t="n">
        <v>20</v>
      </c>
      <c r="BP2492" s="125" t="s">
        <v>200</v>
      </c>
      <c r="BQ2492" s="127" t="s">
        <v>216</v>
      </c>
    </row>
    <row r="2493" customFormat="false" ht="13.8" hidden="false" customHeight="false" outlineLevel="0" collapsed="false">
      <c r="A2493" s="0" t="s">
        <v>15370</v>
      </c>
      <c r="B2493" s="0" t="s">
        <v>15146</v>
      </c>
      <c r="C2493" s="0" t="s">
        <v>2375</v>
      </c>
      <c r="D2493" s="0" t="s">
        <v>15147</v>
      </c>
      <c r="E2493" s="0" t="s">
        <v>194</v>
      </c>
      <c r="F2493" s="0" t="s">
        <v>195</v>
      </c>
      <c r="G2493" s="0" t="s">
        <v>196</v>
      </c>
      <c r="H2493" s="0" t="s">
        <v>197</v>
      </c>
      <c r="I2493" s="131"/>
      <c r="J2493" s="130" t="n">
        <v>1</v>
      </c>
      <c r="K2493" s="131" t="s">
        <v>198</v>
      </c>
      <c r="L2493" s="0" t="s">
        <v>198</v>
      </c>
      <c r="M2493" s="0" t="s">
        <v>199</v>
      </c>
      <c r="O2493" s="0" t="s">
        <v>200</v>
      </c>
      <c r="Q2493" s="120" t="s">
        <v>200</v>
      </c>
      <c r="R2493" s="0" t="s">
        <v>16</v>
      </c>
      <c r="S2493" s="131" t="s">
        <v>201</v>
      </c>
      <c r="T2493" s="0" t="s">
        <v>198</v>
      </c>
      <c r="U2493" s="131" t="s">
        <v>202</v>
      </c>
      <c r="V2493" s="0" t="s">
        <v>1252</v>
      </c>
      <c r="W2493" s="110" t="s">
        <v>204</v>
      </c>
      <c r="X2493" s="130" t="n">
        <v>2014</v>
      </c>
      <c r="Y2493" s="130"/>
      <c r="Z2493" s="130" t="s">
        <v>198</v>
      </c>
      <c r="AA2493" s="122" t="s">
        <v>200</v>
      </c>
      <c r="AB2493" s="131" t="s">
        <v>14644</v>
      </c>
      <c r="AC2493" s="131" t="s">
        <v>15371</v>
      </c>
      <c r="AD2493" s="130" t="n">
        <v>2014</v>
      </c>
      <c r="AE2493" s="130" t="s">
        <v>222</v>
      </c>
      <c r="AF2493" s="130"/>
      <c r="AG2493" s="130"/>
      <c r="AH2493" s="130"/>
      <c r="AI2493" s="130" t="s">
        <v>207</v>
      </c>
      <c r="AJ2493" s="130"/>
      <c r="AK2493" s="111" t="str">
        <f aca="false">(AB2493)</f>
        <v>Neko entertainment</v>
      </c>
      <c r="AL2493" s="0" t="s">
        <v>200</v>
      </c>
      <c r="AM2493" s="111" t="n">
        <f aca="false">AD2493</f>
        <v>2014</v>
      </c>
      <c r="AN2493" s="130" t="s">
        <v>510</v>
      </c>
      <c r="AO2493" s="131"/>
      <c r="AP2493" s="0" t="s">
        <v>286</v>
      </c>
      <c r="AQ2493" s="0" t="s">
        <v>200</v>
      </c>
      <c r="AR2493" s="0" t="s">
        <v>200</v>
      </c>
      <c r="AS2493" s="0" t="s">
        <v>15372</v>
      </c>
      <c r="AT2493" s="0" t="s">
        <v>200</v>
      </c>
      <c r="AU2493" s="0" t="s">
        <v>200</v>
      </c>
      <c r="AV2493" s="0" t="s">
        <v>200</v>
      </c>
      <c r="AZ2493" s="131" t="s">
        <v>15373</v>
      </c>
      <c r="BA2493" s="124" t="s">
        <v>200</v>
      </c>
      <c r="BB2493" s="0" t="s">
        <v>248</v>
      </c>
      <c r="BC2493" s="0" t="s">
        <v>15374</v>
      </c>
      <c r="BD2493" s="0" t="s">
        <v>15375</v>
      </c>
      <c r="BE2493" s="0" t="s">
        <v>15376</v>
      </c>
      <c r="BG2493" s="125" t="s">
        <v>200</v>
      </c>
      <c r="BH2493" s="0" t="s">
        <v>2225</v>
      </c>
      <c r="BI2493" s="112" t="n">
        <v>3391891977555</v>
      </c>
      <c r="BJ2493" s="126" t="s">
        <v>200</v>
      </c>
      <c r="BK2493" s="131" t="s">
        <v>215</v>
      </c>
      <c r="BL2493" s="112" t="n">
        <v>4</v>
      </c>
      <c r="BM2493" s="112" t="n">
        <v>4</v>
      </c>
      <c r="BN2493" s="112" t="n">
        <v>4</v>
      </c>
      <c r="BO2493" s="111" t="n">
        <v>20</v>
      </c>
      <c r="BP2493" s="125" t="s">
        <v>200</v>
      </c>
      <c r="BQ2493" s="127" t="s">
        <v>216</v>
      </c>
    </row>
    <row r="2494" customFormat="false" ht="13.8" hidden="false" customHeight="false" outlineLevel="0" collapsed="false">
      <c r="A2494" s="0" t="s">
        <v>15377</v>
      </c>
      <c r="B2494" s="0" t="s">
        <v>15146</v>
      </c>
      <c r="C2494" s="131" t="s">
        <v>380</v>
      </c>
      <c r="D2494" s="131" t="s">
        <v>15147</v>
      </c>
      <c r="E2494" s="0" t="s">
        <v>194</v>
      </c>
      <c r="F2494" s="0" t="s">
        <v>195</v>
      </c>
      <c r="G2494" s="0" t="s">
        <v>196</v>
      </c>
      <c r="H2494" s="0" t="s">
        <v>400</v>
      </c>
      <c r="I2494" s="0" t="s">
        <v>594</v>
      </c>
      <c r="J2494" s="111" t="n">
        <v>1</v>
      </c>
      <c r="K2494" s="131" t="s">
        <v>198</v>
      </c>
      <c r="L2494" s="0" t="s">
        <v>198</v>
      </c>
      <c r="M2494" s="0" t="s">
        <v>199</v>
      </c>
      <c r="O2494" s="0" t="s">
        <v>200</v>
      </c>
      <c r="Q2494" s="120" t="s">
        <v>200</v>
      </c>
      <c r="R2494" s="0" t="s">
        <v>16</v>
      </c>
      <c r="S2494" s="131" t="s">
        <v>201</v>
      </c>
      <c r="T2494" s="0" t="s">
        <v>198</v>
      </c>
      <c r="U2494" s="131" t="s">
        <v>202</v>
      </c>
      <c r="V2494" s="0" t="s">
        <v>1252</v>
      </c>
      <c r="W2494" s="110" t="s">
        <v>204</v>
      </c>
      <c r="X2494" s="130" t="n">
        <v>2017</v>
      </c>
      <c r="Y2494" s="130" t="s">
        <v>498</v>
      </c>
      <c r="Z2494" s="130" t="s">
        <v>198</v>
      </c>
      <c r="AA2494" s="122" t="s">
        <v>200</v>
      </c>
      <c r="AB2494" s="131" t="s">
        <v>9448</v>
      </c>
      <c r="AC2494" s="131" t="s">
        <v>9448</v>
      </c>
      <c r="AD2494" s="130" t="n">
        <v>2017</v>
      </c>
      <c r="AE2494" s="130" t="s">
        <v>222</v>
      </c>
      <c r="AF2494" s="130"/>
      <c r="AG2494" s="111" t="s">
        <v>200</v>
      </c>
      <c r="AH2494" s="130" t="s">
        <v>200</v>
      </c>
      <c r="AI2494" s="130" t="s">
        <v>207</v>
      </c>
      <c r="AJ2494" s="130"/>
      <c r="AK2494" s="111" t="str">
        <f aca="false">(AB2494)</f>
        <v>Nintendo</v>
      </c>
      <c r="AM2494" s="111" t="n">
        <f aca="false">AD2494</f>
        <v>2017</v>
      </c>
      <c r="AN2494" s="130" t="s">
        <v>208</v>
      </c>
      <c r="AO2494" s="131" t="s">
        <v>9045</v>
      </c>
      <c r="AP2494" s="0" t="s">
        <v>200</v>
      </c>
      <c r="AR2494" s="0" t="s">
        <v>14899</v>
      </c>
      <c r="AS2494" s="0" t="s">
        <v>200</v>
      </c>
      <c r="AV2494" s="0" t="s">
        <v>200</v>
      </c>
      <c r="AZ2494" s="131" t="s">
        <v>15378</v>
      </c>
      <c r="BA2494" s="124" t="s">
        <v>200</v>
      </c>
      <c r="BB2494" s="0" t="s">
        <v>210</v>
      </c>
      <c r="BC2494" s="0" t="s">
        <v>14901</v>
      </c>
      <c r="BD2494" s="0" t="s">
        <v>15379</v>
      </c>
      <c r="BE2494" s="0" t="s">
        <v>15380</v>
      </c>
      <c r="BF2494" s="0" t="s">
        <v>15381</v>
      </c>
      <c r="BG2494" s="125" t="s">
        <v>200</v>
      </c>
      <c r="BH2494" s="0" t="s">
        <v>2225</v>
      </c>
      <c r="BI2494" s="112" t="n">
        <v>45496522988</v>
      </c>
      <c r="BJ2494" s="126" t="s">
        <v>200</v>
      </c>
      <c r="BK2494" s="131" t="s">
        <v>215</v>
      </c>
      <c r="BL2494" s="112" t="n">
        <v>4</v>
      </c>
      <c r="BM2494" s="112" t="n">
        <v>4</v>
      </c>
      <c r="BN2494" s="112" t="n">
        <v>4</v>
      </c>
      <c r="BO2494" s="111" t="n">
        <v>20</v>
      </c>
      <c r="BP2494" s="125" t="s">
        <v>200</v>
      </c>
      <c r="BQ2494" s="127" t="s">
        <v>216</v>
      </c>
    </row>
    <row r="2495" customFormat="false" ht="13.8" hidden="false" customHeight="false" outlineLevel="0" collapsed="false">
      <c r="A2495" s="0" t="s">
        <v>15382</v>
      </c>
      <c r="B2495" s="0" t="s">
        <v>15146</v>
      </c>
      <c r="C2495" s="0" t="s">
        <v>329</v>
      </c>
      <c r="D2495" s="131" t="s">
        <v>15147</v>
      </c>
      <c r="E2495" s="0" t="s">
        <v>194</v>
      </c>
      <c r="F2495" s="0" t="s">
        <v>195</v>
      </c>
      <c r="G2495" s="0" t="s">
        <v>330</v>
      </c>
      <c r="H2495" s="0" t="s">
        <v>197</v>
      </c>
      <c r="I2495" s="131"/>
      <c r="J2495" s="111" t="n">
        <v>1</v>
      </c>
      <c r="K2495" s="0" t="s">
        <v>8715</v>
      </c>
      <c r="L2495" s="0" t="s">
        <v>456</v>
      </c>
      <c r="M2495" s="0" t="s">
        <v>199</v>
      </c>
      <c r="O2495" s="0" t="s">
        <v>200</v>
      </c>
      <c r="Q2495" s="120" t="s">
        <v>200</v>
      </c>
      <c r="R2495" s="0" t="s">
        <v>16</v>
      </c>
      <c r="S2495" s="131" t="s">
        <v>201</v>
      </c>
      <c r="T2495" s="0" t="s">
        <v>198</v>
      </c>
      <c r="U2495" s="131" t="s">
        <v>202</v>
      </c>
      <c r="V2495" s="0" t="s">
        <v>1252</v>
      </c>
      <c r="W2495" s="110" t="s">
        <v>204</v>
      </c>
      <c r="X2495" s="130" t="n">
        <v>2015</v>
      </c>
      <c r="Y2495" s="130"/>
      <c r="Z2495" s="130" t="s">
        <v>757</v>
      </c>
      <c r="AA2495" s="122" t="s">
        <v>200</v>
      </c>
      <c r="AB2495" s="131" t="s">
        <v>3186</v>
      </c>
      <c r="AC2495" s="131" t="s">
        <v>3186</v>
      </c>
      <c r="AD2495" s="130" t="n">
        <v>2015</v>
      </c>
      <c r="AE2495" s="130" t="s">
        <v>222</v>
      </c>
      <c r="AF2495" s="130"/>
      <c r="AG2495" s="130"/>
      <c r="AH2495" s="130"/>
      <c r="AI2495" s="130" t="s">
        <v>207</v>
      </c>
      <c r="AJ2495" s="130"/>
      <c r="AK2495" s="111" t="str">
        <f aca="false">(AB2495)</f>
        <v>Level-5</v>
      </c>
      <c r="AM2495" s="111" t="n">
        <f aca="false">AD2495</f>
        <v>2015</v>
      </c>
      <c r="AN2495" s="130" t="s">
        <v>208</v>
      </c>
      <c r="AO2495" s="131"/>
      <c r="AS2495" s="0" t="s">
        <v>200</v>
      </c>
      <c r="AT2495" s="0" t="s">
        <v>967</v>
      </c>
      <c r="AU2495" s="0" t="s">
        <v>267</v>
      </c>
      <c r="AV2495" s="0" t="s">
        <v>200</v>
      </c>
      <c r="AZ2495" s="131" t="s">
        <v>15383</v>
      </c>
      <c r="BA2495" s="124" t="s">
        <v>200</v>
      </c>
      <c r="BB2495" s="0" t="s">
        <v>248</v>
      </c>
      <c r="BC2495" s="0" t="s">
        <v>15384</v>
      </c>
      <c r="BD2495" s="0" t="s">
        <v>15385</v>
      </c>
      <c r="BE2495" s="0" t="s">
        <v>15386</v>
      </c>
      <c r="BF2495" s="0" t="s">
        <v>15387</v>
      </c>
      <c r="BG2495" s="125" t="s">
        <v>200</v>
      </c>
      <c r="BH2495" s="0" t="s">
        <v>2225</v>
      </c>
      <c r="BI2495" s="112" t="n">
        <v>45496528225</v>
      </c>
      <c r="BJ2495" s="126" t="s">
        <v>200</v>
      </c>
      <c r="BK2495" s="131" t="s">
        <v>215</v>
      </c>
      <c r="BL2495" s="112" t="n">
        <v>4</v>
      </c>
      <c r="BM2495" s="112" t="n">
        <v>4</v>
      </c>
      <c r="BN2495" s="112" t="n">
        <v>4</v>
      </c>
      <c r="BO2495" s="111" t="n">
        <v>20</v>
      </c>
      <c r="BP2495" s="125" t="s">
        <v>200</v>
      </c>
      <c r="BQ2495" s="127" t="s">
        <v>216</v>
      </c>
    </row>
    <row r="2496" customFormat="false" ht="13.8" hidden="false" customHeight="false" outlineLevel="0" collapsed="false">
      <c r="A2496" s="0" t="s">
        <v>15388</v>
      </c>
      <c r="B2496" s="0" t="s">
        <v>15146</v>
      </c>
      <c r="C2496" s="131" t="s">
        <v>1451</v>
      </c>
      <c r="D2496" s="131" t="s">
        <v>15147</v>
      </c>
      <c r="E2496" s="0" t="s">
        <v>194</v>
      </c>
      <c r="F2496" s="0" t="s">
        <v>195</v>
      </c>
      <c r="G2496" s="0" t="s">
        <v>330</v>
      </c>
      <c r="H2496" s="0" t="s">
        <v>197</v>
      </c>
      <c r="I2496" s="131"/>
      <c r="J2496" s="130" t="n">
        <v>1</v>
      </c>
      <c r="K2496" s="131" t="s">
        <v>15389</v>
      </c>
      <c r="L2496" s="0" t="s">
        <v>10612</v>
      </c>
      <c r="M2496" s="0" t="s">
        <v>199</v>
      </c>
      <c r="P2496" s="0" t="s">
        <v>410</v>
      </c>
      <c r="Q2496" s="120" t="s">
        <v>200</v>
      </c>
      <c r="R2496" s="0" t="s">
        <v>16</v>
      </c>
      <c r="S2496" s="131" t="s">
        <v>201</v>
      </c>
      <c r="T2496" s="0" t="s">
        <v>198</v>
      </c>
      <c r="U2496" s="131" t="s">
        <v>202</v>
      </c>
      <c r="V2496" s="0" t="s">
        <v>1252</v>
      </c>
      <c r="W2496" s="110" t="s">
        <v>204</v>
      </c>
      <c r="X2496" s="130" t="n">
        <v>2018</v>
      </c>
      <c r="Y2496" s="130" t="s">
        <v>1624</v>
      </c>
      <c r="Z2496" s="130" t="s">
        <v>221</v>
      </c>
      <c r="AA2496" s="122" t="s">
        <v>200</v>
      </c>
      <c r="AB2496" s="131" t="s">
        <v>12115</v>
      </c>
      <c r="AC2496" s="131" t="s">
        <v>9448</v>
      </c>
      <c r="AD2496" s="130" t="n">
        <v>2018</v>
      </c>
      <c r="AE2496" s="111" t="s">
        <v>222</v>
      </c>
      <c r="AI2496" s="130" t="s">
        <v>922</v>
      </c>
      <c r="AJ2496" s="130" t="s">
        <v>4852</v>
      </c>
      <c r="AK2496" s="130" t="s">
        <v>9448</v>
      </c>
      <c r="AM2496" s="130" t="n">
        <v>2001</v>
      </c>
      <c r="AN2496" s="130" t="s">
        <v>208</v>
      </c>
      <c r="AO2496" s="131" t="s">
        <v>10094</v>
      </c>
      <c r="AS2496" s="0" t="s">
        <v>9449</v>
      </c>
      <c r="AT2496" s="0" t="s">
        <v>373</v>
      </c>
      <c r="AV2496" s="0" t="s">
        <v>15390</v>
      </c>
      <c r="AW2496" s="0" t="s">
        <v>10117</v>
      </c>
      <c r="AZ2496" s="131" t="s">
        <v>15391</v>
      </c>
      <c r="BA2496" s="124" t="s">
        <v>200</v>
      </c>
      <c r="BB2496" s="0" t="s">
        <v>248</v>
      </c>
      <c r="BC2496" s="0" t="s">
        <v>5548</v>
      </c>
      <c r="BD2496" s="0" t="s">
        <v>502</v>
      </c>
      <c r="BE2496" s="0" t="s">
        <v>15392</v>
      </c>
      <c r="BF2496" s="0" t="s">
        <v>15393</v>
      </c>
      <c r="BG2496" s="125" t="s">
        <v>200</v>
      </c>
      <c r="BH2496" s="0" t="s">
        <v>2225</v>
      </c>
      <c r="BI2496" s="112" t="n">
        <v>45496478056</v>
      </c>
      <c r="BJ2496" s="126" t="s">
        <v>200</v>
      </c>
      <c r="BK2496" s="131" t="s">
        <v>215</v>
      </c>
      <c r="BL2496" s="112" t="n">
        <v>4</v>
      </c>
      <c r="BM2496" s="112" t="n">
        <v>4</v>
      </c>
      <c r="BN2496" s="112" t="n">
        <v>4</v>
      </c>
      <c r="BO2496" s="111" t="n">
        <v>20</v>
      </c>
      <c r="BP2496" s="125" t="s">
        <v>200</v>
      </c>
      <c r="BQ2496" s="127" t="s">
        <v>216</v>
      </c>
    </row>
    <row r="2497" customFormat="false" ht="13.8" hidden="false" customHeight="false" outlineLevel="0" collapsed="false">
      <c r="A2497" s="0" t="s">
        <v>15394</v>
      </c>
      <c r="B2497" s="0" t="s">
        <v>15146</v>
      </c>
      <c r="C2497" s="131" t="s">
        <v>1451</v>
      </c>
      <c r="D2497" s="131" t="s">
        <v>15147</v>
      </c>
      <c r="E2497" s="0" t="s">
        <v>194</v>
      </c>
      <c r="F2497" s="0" t="s">
        <v>195</v>
      </c>
      <c r="G2497" s="0" t="s">
        <v>330</v>
      </c>
      <c r="H2497" s="0" t="s">
        <v>197</v>
      </c>
      <c r="I2497" s="131"/>
      <c r="J2497" s="111" t="n">
        <v>1</v>
      </c>
      <c r="K2497" s="0" t="s">
        <v>8734</v>
      </c>
      <c r="L2497" s="0" t="s">
        <v>1050</v>
      </c>
      <c r="M2497" s="0" t="s">
        <v>274</v>
      </c>
      <c r="O2497" s="0" t="s">
        <v>200</v>
      </c>
      <c r="Q2497" s="120" t="s">
        <v>200</v>
      </c>
      <c r="R2497" s="0" t="s">
        <v>16</v>
      </c>
      <c r="S2497" s="131" t="s">
        <v>201</v>
      </c>
      <c r="T2497" s="0" t="s">
        <v>198</v>
      </c>
      <c r="U2497" s="131" t="s">
        <v>202</v>
      </c>
      <c r="V2497" s="0" t="s">
        <v>1252</v>
      </c>
      <c r="W2497" s="110" t="s">
        <v>204</v>
      </c>
      <c r="X2497" s="130" t="n">
        <v>2013</v>
      </c>
      <c r="Y2497" s="130" t="s">
        <v>1624</v>
      </c>
      <c r="Z2497" s="130" t="s">
        <v>221</v>
      </c>
      <c r="AA2497" s="122" t="s">
        <v>200</v>
      </c>
      <c r="AB2497" s="131" t="s">
        <v>10589</v>
      </c>
      <c r="AC2497" s="131" t="s">
        <v>9448</v>
      </c>
      <c r="AD2497" s="130" t="n">
        <v>2013</v>
      </c>
      <c r="AE2497" s="130" t="s">
        <v>222</v>
      </c>
      <c r="AF2497" s="130"/>
      <c r="AG2497" s="111" t="s">
        <v>241</v>
      </c>
      <c r="AH2497" s="111" t="s">
        <v>3279</v>
      </c>
      <c r="AI2497" s="130" t="s">
        <v>207</v>
      </c>
      <c r="AJ2497" s="130"/>
      <c r="AK2497" s="111" t="str">
        <f aca="false">(AB2497)</f>
        <v>Next level games</v>
      </c>
      <c r="AM2497" s="111" t="n">
        <f aca="false">AD2497</f>
        <v>2013</v>
      </c>
      <c r="AN2497" s="130" t="s">
        <v>1887</v>
      </c>
      <c r="AO2497" s="131" t="s">
        <v>10094</v>
      </c>
      <c r="AS2497" s="0" t="s">
        <v>9449</v>
      </c>
      <c r="AT2497" s="0" t="s">
        <v>373</v>
      </c>
      <c r="AV2497" s="0" t="s">
        <v>200</v>
      </c>
      <c r="AW2497" s="0" t="s">
        <v>10117</v>
      </c>
      <c r="AZ2497" s="131" t="s">
        <v>15395</v>
      </c>
      <c r="BA2497" s="124" t="s">
        <v>200</v>
      </c>
      <c r="BB2497" s="0" t="s">
        <v>248</v>
      </c>
      <c r="BC2497" s="0" t="s">
        <v>15396</v>
      </c>
      <c r="BD2497" s="0" t="s">
        <v>15397</v>
      </c>
      <c r="BE2497" s="0" t="s">
        <v>15398</v>
      </c>
      <c r="BG2497" s="125" t="s">
        <v>200</v>
      </c>
      <c r="BH2497" s="0" t="s">
        <v>2225</v>
      </c>
      <c r="BI2497" s="112" t="n">
        <v>45496523275</v>
      </c>
      <c r="BJ2497" s="126" t="s">
        <v>200</v>
      </c>
      <c r="BK2497" s="131" t="s">
        <v>215</v>
      </c>
      <c r="BL2497" s="112" t="n">
        <v>4</v>
      </c>
      <c r="BM2497" s="112" t="n">
        <v>4</v>
      </c>
      <c r="BN2497" s="112" t="n">
        <v>4</v>
      </c>
      <c r="BO2497" s="111" t="n">
        <v>20</v>
      </c>
      <c r="BP2497" s="125" t="s">
        <v>200</v>
      </c>
      <c r="BQ2497" s="127" t="s">
        <v>216</v>
      </c>
    </row>
    <row r="2498" customFormat="false" ht="13.8" hidden="false" customHeight="false" outlineLevel="0" collapsed="false">
      <c r="A2498" s="0" t="s">
        <v>15399</v>
      </c>
      <c r="B2498" s="0" t="s">
        <v>15146</v>
      </c>
      <c r="C2498" s="0" t="s">
        <v>928</v>
      </c>
      <c r="D2498" s="0" t="s">
        <v>15153</v>
      </c>
      <c r="E2498" s="0" t="s">
        <v>194</v>
      </c>
      <c r="F2498" s="0" t="s">
        <v>195</v>
      </c>
      <c r="G2498" s="0" t="s">
        <v>330</v>
      </c>
      <c r="H2498" s="0" t="s">
        <v>197</v>
      </c>
      <c r="I2498" s="131"/>
      <c r="J2498" s="130" t="n">
        <v>1</v>
      </c>
      <c r="K2498" s="131" t="s">
        <v>198</v>
      </c>
      <c r="L2498" s="0" t="s">
        <v>198</v>
      </c>
      <c r="M2498" s="0" t="s">
        <v>199</v>
      </c>
      <c r="O2498" s="0" t="s">
        <v>200</v>
      </c>
      <c r="Q2498" s="120" t="s">
        <v>200</v>
      </c>
      <c r="R2498" s="0" t="s">
        <v>16</v>
      </c>
      <c r="S2498" s="131" t="s">
        <v>201</v>
      </c>
      <c r="T2498" s="0" t="s">
        <v>198</v>
      </c>
      <c r="U2498" s="131" t="s">
        <v>202</v>
      </c>
      <c r="V2498" s="0" t="s">
        <v>1252</v>
      </c>
      <c r="W2498" s="110" t="s">
        <v>204</v>
      </c>
      <c r="X2498" s="130" t="n">
        <v>2013</v>
      </c>
      <c r="Y2498" s="130"/>
      <c r="Z2498" s="130" t="s">
        <v>757</v>
      </c>
      <c r="AA2498" s="122" t="s">
        <v>200</v>
      </c>
      <c r="AB2498" s="131" t="s">
        <v>13889</v>
      </c>
      <c r="AC2498" s="131" t="s">
        <v>9448</v>
      </c>
      <c r="AD2498" s="130" t="n">
        <v>2013</v>
      </c>
      <c r="AE2498" s="130" t="s">
        <v>222</v>
      </c>
      <c r="AF2498" s="130"/>
      <c r="AG2498" s="130"/>
      <c r="AH2498" s="111" t="s">
        <v>1746</v>
      </c>
      <c r="AI2498" s="111" t="s">
        <v>207</v>
      </c>
      <c r="AJ2498" s="111" t="s">
        <v>200</v>
      </c>
      <c r="AK2498" s="111" t="str">
        <f aca="false">(AB2498)</f>
        <v>Alpha dream</v>
      </c>
      <c r="AM2498" s="111" t="n">
        <f aca="false">AD2498</f>
        <v>2013</v>
      </c>
      <c r="AN2498" s="111" t="s">
        <v>208</v>
      </c>
      <c r="AO2498" s="131"/>
      <c r="AR2498" s="0" t="s">
        <v>371</v>
      </c>
      <c r="AS2498" s="0" t="s">
        <v>9449</v>
      </c>
      <c r="AV2498" s="0" t="s">
        <v>200</v>
      </c>
      <c r="AW2498" s="0" t="s">
        <v>1092</v>
      </c>
      <c r="AZ2498" s="131" t="s">
        <v>15400</v>
      </c>
      <c r="BA2498" s="124" t="s">
        <v>200</v>
      </c>
      <c r="BB2498" s="0" t="s">
        <v>462</v>
      </c>
      <c r="BC2498" s="0" t="s">
        <v>14265</v>
      </c>
      <c r="BD2498" s="0" t="s">
        <v>15401</v>
      </c>
      <c r="BE2498" s="0" t="s">
        <v>15402</v>
      </c>
      <c r="BG2498" s="125" t="s">
        <v>200</v>
      </c>
      <c r="BH2498" s="0" t="s">
        <v>2225</v>
      </c>
      <c r="BI2498" s="112" t="n">
        <v>45496523893</v>
      </c>
      <c r="BJ2498" s="126" t="s">
        <v>200</v>
      </c>
      <c r="BK2498" s="131" t="s">
        <v>215</v>
      </c>
      <c r="BL2498" s="112" t="n">
        <v>4</v>
      </c>
      <c r="BM2498" s="112" t="n">
        <v>4</v>
      </c>
      <c r="BN2498" s="112" t="n">
        <v>4</v>
      </c>
      <c r="BO2498" s="111" t="n">
        <v>20</v>
      </c>
      <c r="BP2498" s="125" t="s">
        <v>200</v>
      </c>
      <c r="BQ2498" s="127" t="s">
        <v>216</v>
      </c>
    </row>
    <row r="2499" customFormat="false" ht="13.8" hidden="false" customHeight="false" outlineLevel="0" collapsed="false">
      <c r="A2499" s="0" t="s">
        <v>15403</v>
      </c>
      <c r="B2499" s="0" t="s">
        <v>15146</v>
      </c>
      <c r="C2499" s="0" t="s">
        <v>928</v>
      </c>
      <c r="D2499" s="0" t="s">
        <v>15218</v>
      </c>
      <c r="E2499" s="0" t="s">
        <v>194</v>
      </c>
      <c r="F2499" s="0" t="s">
        <v>195</v>
      </c>
      <c r="G2499" s="0" t="s">
        <v>330</v>
      </c>
      <c r="H2499" s="0" t="s">
        <v>197</v>
      </c>
      <c r="I2499" s="131"/>
      <c r="J2499" s="130" t="n">
        <v>1</v>
      </c>
      <c r="K2499" s="131" t="s">
        <v>198</v>
      </c>
      <c r="L2499" s="0" t="s">
        <v>198</v>
      </c>
      <c r="M2499" s="0" t="s">
        <v>199</v>
      </c>
      <c r="O2499" s="0" t="s">
        <v>200</v>
      </c>
      <c r="Q2499" s="120" t="s">
        <v>200</v>
      </c>
      <c r="R2499" s="0" t="s">
        <v>16</v>
      </c>
      <c r="S2499" s="131" t="s">
        <v>201</v>
      </c>
      <c r="T2499" s="0" t="s">
        <v>198</v>
      </c>
      <c r="U2499" s="131" t="s">
        <v>202</v>
      </c>
      <c r="V2499" s="0" t="s">
        <v>1252</v>
      </c>
      <c r="W2499" s="110" t="s">
        <v>204</v>
      </c>
      <c r="X2499" s="130" t="n">
        <v>2015</v>
      </c>
      <c r="Y2499" s="130"/>
      <c r="Z2499" s="130" t="s">
        <v>757</v>
      </c>
      <c r="AA2499" s="122" t="s">
        <v>200</v>
      </c>
      <c r="AB2499" s="131" t="s">
        <v>13889</v>
      </c>
      <c r="AC2499" s="131" t="s">
        <v>9448</v>
      </c>
      <c r="AD2499" s="130" t="n">
        <v>2015</v>
      </c>
      <c r="AE2499" s="130" t="s">
        <v>222</v>
      </c>
      <c r="AF2499" s="130"/>
      <c r="AG2499" s="130"/>
      <c r="AH2499" s="130"/>
      <c r="AI2499" s="130" t="s">
        <v>207</v>
      </c>
      <c r="AJ2499" s="130"/>
      <c r="AK2499" s="111" t="str">
        <f aca="false">(AB2499)</f>
        <v>Alpha dream</v>
      </c>
      <c r="AM2499" s="111" t="n">
        <f aca="false">AD2499</f>
        <v>2015</v>
      </c>
      <c r="AN2499" s="130" t="s">
        <v>208</v>
      </c>
      <c r="AO2499" s="131" t="s">
        <v>10094</v>
      </c>
      <c r="AS2499" s="0" t="s">
        <v>9449</v>
      </c>
      <c r="AV2499" s="0" t="s">
        <v>200</v>
      </c>
      <c r="AW2499" s="0" t="s">
        <v>1092</v>
      </c>
      <c r="AZ2499" s="131" t="s">
        <v>15404</v>
      </c>
      <c r="BA2499" s="124" t="s">
        <v>200</v>
      </c>
      <c r="BB2499" s="0" t="s">
        <v>462</v>
      </c>
      <c r="BC2499" s="0" t="s">
        <v>15405</v>
      </c>
      <c r="BD2499" s="0" t="s">
        <v>15406</v>
      </c>
      <c r="BE2499" s="0" t="s">
        <v>15407</v>
      </c>
      <c r="BF2499" s="0" t="s">
        <v>200</v>
      </c>
      <c r="BG2499" s="125" t="s">
        <v>200</v>
      </c>
      <c r="BH2499" s="0" t="s">
        <v>2225</v>
      </c>
      <c r="BI2499" s="112" t="n">
        <v>45496529482</v>
      </c>
      <c r="BJ2499" s="126" t="s">
        <v>200</v>
      </c>
      <c r="BK2499" s="131" t="s">
        <v>215</v>
      </c>
      <c r="BL2499" s="112" t="n">
        <v>4</v>
      </c>
      <c r="BM2499" s="112" t="n">
        <v>4</v>
      </c>
      <c r="BN2499" s="112" t="n">
        <v>4</v>
      </c>
      <c r="BO2499" s="111" t="n">
        <v>20</v>
      </c>
      <c r="BP2499" s="125" t="s">
        <v>200</v>
      </c>
      <c r="BQ2499" s="127" t="s">
        <v>216</v>
      </c>
    </row>
    <row r="2500" customFormat="false" ht="13.8" hidden="false" customHeight="false" outlineLevel="0" collapsed="false">
      <c r="A2500" s="0" t="s">
        <v>15408</v>
      </c>
      <c r="B2500" s="0" t="s">
        <v>15146</v>
      </c>
      <c r="C2500" s="0" t="s">
        <v>928</v>
      </c>
      <c r="D2500" s="0" t="s">
        <v>15153</v>
      </c>
      <c r="E2500" s="0" t="s">
        <v>194</v>
      </c>
      <c r="F2500" s="0" t="s">
        <v>195</v>
      </c>
      <c r="G2500" s="0" t="s">
        <v>330</v>
      </c>
      <c r="H2500" s="0" t="s">
        <v>197</v>
      </c>
      <c r="I2500" s="131"/>
      <c r="J2500" s="130" t="n">
        <v>1</v>
      </c>
      <c r="K2500" s="131" t="s">
        <v>198</v>
      </c>
      <c r="L2500" s="0" t="s">
        <v>198</v>
      </c>
      <c r="M2500" s="0" t="s">
        <v>274</v>
      </c>
      <c r="O2500" s="0" t="s">
        <v>200</v>
      </c>
      <c r="P2500" s="0" t="s">
        <v>410</v>
      </c>
      <c r="Q2500" s="120" t="s">
        <v>200</v>
      </c>
      <c r="R2500" s="0" t="s">
        <v>16</v>
      </c>
      <c r="S2500" s="131" t="s">
        <v>201</v>
      </c>
      <c r="T2500" s="0" t="s">
        <v>198</v>
      </c>
      <c r="U2500" s="131" t="s">
        <v>202</v>
      </c>
      <c r="V2500" s="0" t="s">
        <v>1252</v>
      </c>
      <c r="W2500" s="110" t="s">
        <v>204</v>
      </c>
      <c r="X2500" s="130" t="n">
        <v>2017</v>
      </c>
      <c r="Y2500" s="130" t="s">
        <v>498</v>
      </c>
      <c r="Z2500" s="130" t="s">
        <v>757</v>
      </c>
      <c r="AA2500" s="122" t="s">
        <v>200</v>
      </c>
      <c r="AB2500" s="131" t="s">
        <v>13889</v>
      </c>
      <c r="AC2500" s="131" t="s">
        <v>9448</v>
      </c>
      <c r="AD2500" s="130" t="n">
        <v>2017</v>
      </c>
      <c r="AE2500" s="111" t="s">
        <v>222</v>
      </c>
      <c r="AI2500" s="111" t="s">
        <v>294</v>
      </c>
      <c r="AJ2500" s="111" t="s">
        <v>11086</v>
      </c>
      <c r="AK2500" s="131" t="s">
        <v>13889</v>
      </c>
      <c r="AM2500" s="111" t="n">
        <v>2008</v>
      </c>
      <c r="AN2500" s="111" t="s">
        <v>208</v>
      </c>
      <c r="AO2500" s="131" t="s">
        <v>10094</v>
      </c>
      <c r="AR2500" s="0" t="s">
        <v>371</v>
      </c>
      <c r="AS2500" s="0" t="s">
        <v>9449</v>
      </c>
      <c r="AT2500" s="0" t="s">
        <v>339</v>
      </c>
      <c r="AV2500" s="0" t="s">
        <v>200</v>
      </c>
      <c r="AW2500" s="0" t="s">
        <v>1092</v>
      </c>
      <c r="AZ2500" s="131" t="s">
        <v>15409</v>
      </c>
      <c r="BA2500" s="124" t="s">
        <v>200</v>
      </c>
      <c r="BB2500" s="0" t="s">
        <v>462</v>
      </c>
      <c r="BC2500" s="0" t="s">
        <v>15410</v>
      </c>
      <c r="BD2500" s="0" t="s">
        <v>7511</v>
      </c>
      <c r="BE2500" s="0" t="s">
        <v>15411</v>
      </c>
      <c r="BF2500" s="0" t="s">
        <v>15412</v>
      </c>
      <c r="BG2500" s="125" t="s">
        <v>200</v>
      </c>
      <c r="BH2500" s="0" t="s">
        <v>2225</v>
      </c>
      <c r="BI2500" s="112" t="n">
        <v>45496476052</v>
      </c>
      <c r="BJ2500" s="126" t="s">
        <v>200</v>
      </c>
      <c r="BK2500" s="131" t="s">
        <v>215</v>
      </c>
      <c r="BL2500" s="112" t="n">
        <v>4</v>
      </c>
      <c r="BM2500" s="112" t="n">
        <v>4</v>
      </c>
      <c r="BN2500" s="112" t="n">
        <v>4</v>
      </c>
      <c r="BO2500" s="111" t="n">
        <v>20</v>
      </c>
      <c r="BP2500" s="125" t="s">
        <v>200</v>
      </c>
      <c r="BQ2500" s="127" t="s">
        <v>216</v>
      </c>
    </row>
    <row r="2501" customFormat="false" ht="13.8" hidden="false" customHeight="false" outlineLevel="0" collapsed="false">
      <c r="A2501" s="0" t="s">
        <v>15413</v>
      </c>
      <c r="B2501" s="0" t="s">
        <v>15146</v>
      </c>
      <c r="C2501" s="131" t="s">
        <v>3240</v>
      </c>
      <c r="D2501" s="131" t="s">
        <v>15147</v>
      </c>
      <c r="E2501" s="0" t="s">
        <v>313</v>
      </c>
      <c r="F2501" s="0" t="s">
        <v>195</v>
      </c>
      <c r="G2501" s="0" t="s">
        <v>196</v>
      </c>
      <c r="H2501" s="0" t="s">
        <v>197</v>
      </c>
      <c r="I2501" s="131"/>
      <c r="J2501" s="111" t="n">
        <v>1</v>
      </c>
      <c r="K2501" s="0" t="s">
        <v>2825</v>
      </c>
      <c r="L2501" s="0" t="s">
        <v>392</v>
      </c>
      <c r="M2501" s="0" t="s">
        <v>199</v>
      </c>
      <c r="O2501" s="0" t="s">
        <v>200</v>
      </c>
      <c r="Q2501" s="120" t="s">
        <v>200</v>
      </c>
      <c r="R2501" s="0" t="s">
        <v>16</v>
      </c>
      <c r="S2501" s="131" t="s">
        <v>201</v>
      </c>
      <c r="T2501" s="0" t="s">
        <v>198</v>
      </c>
      <c r="U2501" s="131" t="s">
        <v>202</v>
      </c>
      <c r="V2501" s="0" t="s">
        <v>1252</v>
      </c>
      <c r="W2501" s="110" t="s">
        <v>204</v>
      </c>
      <c r="X2501" s="130" t="n">
        <v>2014</v>
      </c>
      <c r="Y2501" s="130"/>
      <c r="Z2501" s="130" t="s">
        <v>198</v>
      </c>
      <c r="AA2501" s="122" t="s">
        <v>200</v>
      </c>
      <c r="AB2501" s="131" t="s">
        <v>996</v>
      </c>
      <c r="AC2501" s="131" t="s">
        <v>9448</v>
      </c>
      <c r="AD2501" s="130" t="n">
        <v>2014</v>
      </c>
      <c r="AE2501" s="130" t="s">
        <v>222</v>
      </c>
      <c r="AF2501" s="130"/>
      <c r="AG2501" s="130"/>
      <c r="AH2501" s="130"/>
      <c r="AI2501" s="130" t="s">
        <v>207</v>
      </c>
      <c r="AJ2501" s="130"/>
      <c r="AK2501" s="111" t="str">
        <f aca="false">(AB2501)</f>
        <v>Camelot software</v>
      </c>
      <c r="AM2501" s="111" t="n">
        <f aca="false">AD2501</f>
        <v>2014</v>
      </c>
      <c r="AN2501" s="130" t="s">
        <v>208</v>
      </c>
      <c r="AO2501" s="131"/>
      <c r="AS2501" s="0" t="s">
        <v>9449</v>
      </c>
      <c r="AT2501" s="0" t="s">
        <v>433</v>
      </c>
      <c r="AV2501" s="0" t="s">
        <v>200</v>
      </c>
      <c r="AZ2501" s="131" t="s">
        <v>15414</v>
      </c>
      <c r="BA2501" s="124" t="s">
        <v>200</v>
      </c>
      <c r="BB2501" s="0" t="s">
        <v>248</v>
      </c>
      <c r="BC2501" s="0" t="s">
        <v>15415</v>
      </c>
      <c r="BD2501" s="0" t="s">
        <v>15416</v>
      </c>
      <c r="BE2501" s="0" t="s">
        <v>15417</v>
      </c>
      <c r="BF2501" s="0" t="s">
        <v>200</v>
      </c>
      <c r="BG2501" s="125" t="s">
        <v>200</v>
      </c>
      <c r="BH2501" s="0" t="s">
        <v>2225</v>
      </c>
      <c r="BI2501" s="112" t="n">
        <v>45496525309</v>
      </c>
      <c r="BJ2501" s="126" t="s">
        <v>200</v>
      </c>
      <c r="BK2501" s="131" t="s">
        <v>215</v>
      </c>
      <c r="BL2501" s="112" t="n">
        <v>4</v>
      </c>
      <c r="BM2501" s="112" t="n">
        <v>4</v>
      </c>
      <c r="BN2501" s="112" t="n">
        <v>4</v>
      </c>
      <c r="BO2501" s="111" t="n">
        <v>20</v>
      </c>
      <c r="BP2501" s="125" t="s">
        <v>200</v>
      </c>
      <c r="BQ2501" s="127" t="s">
        <v>216</v>
      </c>
    </row>
    <row r="2502" customFormat="false" ht="13.8" hidden="false" customHeight="false" outlineLevel="0" collapsed="false">
      <c r="A2502" s="0" t="s">
        <v>15418</v>
      </c>
      <c r="B2502" s="0" t="s">
        <v>15146</v>
      </c>
      <c r="C2502" s="0" t="s">
        <v>818</v>
      </c>
      <c r="D2502" s="131" t="s">
        <v>15147</v>
      </c>
      <c r="E2502" s="0" t="s">
        <v>313</v>
      </c>
      <c r="F2502" s="0" t="s">
        <v>314</v>
      </c>
      <c r="G2502" s="0" t="s">
        <v>880</v>
      </c>
      <c r="H2502" s="0" t="s">
        <v>838</v>
      </c>
      <c r="I2502" s="0" t="s">
        <v>2367</v>
      </c>
      <c r="J2502" s="111" t="n">
        <v>1</v>
      </c>
      <c r="K2502" s="0" t="s">
        <v>15419</v>
      </c>
      <c r="L2502" s="0" t="s">
        <v>456</v>
      </c>
      <c r="M2502" s="0" t="s">
        <v>274</v>
      </c>
      <c r="O2502" s="0" t="s">
        <v>6250</v>
      </c>
      <c r="Q2502" s="120" t="s">
        <v>200</v>
      </c>
      <c r="R2502" s="0" t="s">
        <v>16</v>
      </c>
      <c r="S2502" s="131" t="s">
        <v>201</v>
      </c>
      <c r="T2502" s="0" t="s">
        <v>198</v>
      </c>
      <c r="U2502" s="131" t="s">
        <v>202</v>
      </c>
      <c r="V2502" s="0" t="s">
        <v>1252</v>
      </c>
      <c r="W2502" s="110" t="s">
        <v>204</v>
      </c>
      <c r="X2502" s="130" t="n">
        <v>2011</v>
      </c>
      <c r="Y2502" s="130" t="s">
        <v>1624</v>
      </c>
      <c r="Z2502" s="130" t="s">
        <v>198</v>
      </c>
      <c r="AA2502" s="122" t="s">
        <v>200</v>
      </c>
      <c r="AB2502" s="131" t="s">
        <v>9448</v>
      </c>
      <c r="AC2502" s="131" t="s">
        <v>9448</v>
      </c>
      <c r="AD2502" s="130" t="n">
        <v>2011</v>
      </c>
      <c r="AE2502" s="130" t="s">
        <v>222</v>
      </c>
      <c r="AF2502" s="130"/>
      <c r="AG2502" s="111" t="s">
        <v>241</v>
      </c>
      <c r="AH2502" s="130" t="s">
        <v>13564</v>
      </c>
      <c r="AI2502" s="130" t="s">
        <v>207</v>
      </c>
      <c r="AJ2502" s="130"/>
      <c r="AK2502" s="111" t="str">
        <f aca="false">(AB2502)</f>
        <v>Nintendo</v>
      </c>
      <c r="AM2502" s="111" t="n">
        <f aca="false">AD2502</f>
        <v>2011</v>
      </c>
      <c r="AN2502" s="130" t="s">
        <v>208</v>
      </c>
      <c r="AO2502" s="131" t="s">
        <v>10094</v>
      </c>
      <c r="AP2502" s="0" t="s">
        <v>200</v>
      </c>
      <c r="AS2502" s="0" t="s">
        <v>9449</v>
      </c>
      <c r="AT2502" s="0" t="s">
        <v>433</v>
      </c>
      <c r="AV2502" s="0" t="s">
        <v>10949</v>
      </c>
      <c r="AZ2502" s="131" t="s">
        <v>15420</v>
      </c>
      <c r="BA2502" s="124" t="s">
        <v>200</v>
      </c>
      <c r="BB2502" s="0" t="s">
        <v>462</v>
      </c>
      <c r="BC2502" s="0" t="s">
        <v>15421</v>
      </c>
      <c r="BD2502" s="0" t="s">
        <v>15422</v>
      </c>
      <c r="BE2502" s="0" t="s">
        <v>15423</v>
      </c>
      <c r="BF2502" s="0" t="s">
        <v>15424</v>
      </c>
      <c r="BG2502" s="125" t="s">
        <v>200</v>
      </c>
      <c r="BH2502" s="0" t="s">
        <v>2225</v>
      </c>
      <c r="BI2502" s="112" t="n">
        <v>45496521271</v>
      </c>
      <c r="BJ2502" s="126" t="s">
        <v>200</v>
      </c>
      <c r="BK2502" s="131" t="s">
        <v>215</v>
      </c>
      <c r="BL2502" s="112" t="n">
        <v>4</v>
      </c>
      <c r="BM2502" s="112" t="n">
        <v>4</v>
      </c>
      <c r="BN2502" s="112" t="n">
        <v>4</v>
      </c>
      <c r="BO2502" s="111" t="n">
        <v>20</v>
      </c>
      <c r="BP2502" s="125" t="s">
        <v>200</v>
      </c>
      <c r="BQ2502" s="127" t="s">
        <v>216</v>
      </c>
    </row>
    <row r="2503" customFormat="false" ht="13.8" hidden="false" customHeight="false" outlineLevel="0" collapsed="false">
      <c r="A2503" s="0" t="s">
        <v>15425</v>
      </c>
      <c r="B2503" s="0" t="s">
        <v>15146</v>
      </c>
      <c r="C2503" s="0" t="s">
        <v>2128</v>
      </c>
      <c r="D2503" s="131" t="s">
        <v>15147</v>
      </c>
      <c r="E2503" s="0" t="s">
        <v>313</v>
      </c>
      <c r="F2503" s="0" t="s">
        <v>195</v>
      </c>
      <c r="G2503" s="0" t="s">
        <v>391</v>
      </c>
      <c r="H2503" s="0" t="s">
        <v>838</v>
      </c>
      <c r="I2503" s="131" t="s">
        <v>594</v>
      </c>
      <c r="J2503" s="111" t="n">
        <v>1</v>
      </c>
      <c r="K2503" s="0" t="s">
        <v>14393</v>
      </c>
      <c r="L2503" s="0" t="s">
        <v>456</v>
      </c>
      <c r="M2503" s="0" t="s">
        <v>274</v>
      </c>
      <c r="O2503" s="0" t="s">
        <v>596</v>
      </c>
      <c r="Q2503" s="120" t="s">
        <v>200</v>
      </c>
      <c r="R2503" s="0" t="s">
        <v>16</v>
      </c>
      <c r="S2503" s="131" t="s">
        <v>201</v>
      </c>
      <c r="T2503" s="0" t="s">
        <v>198</v>
      </c>
      <c r="U2503" s="131" t="s">
        <v>202</v>
      </c>
      <c r="V2503" s="0" t="s">
        <v>1252</v>
      </c>
      <c r="W2503" s="110" t="s">
        <v>204</v>
      </c>
      <c r="X2503" s="130" t="n">
        <v>2014</v>
      </c>
      <c r="Y2503" s="130" t="s">
        <v>1624</v>
      </c>
      <c r="Z2503" s="130" t="s">
        <v>198</v>
      </c>
      <c r="AA2503" s="122" t="s">
        <v>200</v>
      </c>
      <c r="AB2503" s="131" t="s">
        <v>10584</v>
      </c>
      <c r="AC2503" s="131" t="s">
        <v>9448</v>
      </c>
      <c r="AD2503" s="130" t="n">
        <v>2014</v>
      </c>
      <c r="AE2503" s="130" t="s">
        <v>222</v>
      </c>
      <c r="AF2503" s="130"/>
      <c r="AG2503" s="130"/>
      <c r="AH2503" s="130" t="s">
        <v>2370</v>
      </c>
      <c r="AI2503" s="130" t="s">
        <v>207</v>
      </c>
      <c r="AJ2503" s="130"/>
      <c r="AK2503" s="111" t="str">
        <f aca="false">(AB2503)</f>
        <v>Nd cube</v>
      </c>
      <c r="AM2503" s="111" t="n">
        <f aca="false">AD2503</f>
        <v>2014</v>
      </c>
      <c r="AN2503" s="130" t="s">
        <v>208</v>
      </c>
      <c r="AO2503" s="131" t="s">
        <v>200</v>
      </c>
      <c r="AP2503" s="0" t="s">
        <v>200</v>
      </c>
      <c r="AS2503" s="0" t="s">
        <v>9449</v>
      </c>
      <c r="AT2503" s="0" t="s">
        <v>10566</v>
      </c>
      <c r="AU2503" s="0" t="s">
        <v>200</v>
      </c>
      <c r="AV2503" s="0" t="s">
        <v>200</v>
      </c>
      <c r="AZ2503" s="131" t="s">
        <v>15426</v>
      </c>
      <c r="BA2503" s="124" t="s">
        <v>200</v>
      </c>
      <c r="BB2503" s="0" t="s">
        <v>462</v>
      </c>
      <c r="BC2503" s="0" t="s">
        <v>15427</v>
      </c>
      <c r="BD2503" s="0" t="s">
        <v>15428</v>
      </c>
      <c r="BE2503" s="0" t="s">
        <v>15429</v>
      </c>
      <c r="BF2503" s="0" t="s">
        <v>15430</v>
      </c>
      <c r="BG2503" s="125" t="s">
        <v>200</v>
      </c>
      <c r="BH2503" s="0" t="s">
        <v>2225</v>
      </c>
      <c r="BI2503" s="112" t="n">
        <v>45496524623</v>
      </c>
      <c r="BJ2503" s="126" t="s">
        <v>200</v>
      </c>
      <c r="BK2503" s="131" t="s">
        <v>215</v>
      </c>
      <c r="BL2503" s="112" t="n">
        <v>4</v>
      </c>
      <c r="BM2503" s="112" t="n">
        <v>4</v>
      </c>
      <c r="BN2503" s="112" t="n">
        <v>4</v>
      </c>
      <c r="BO2503" s="111" t="n">
        <v>20</v>
      </c>
      <c r="BP2503" s="125" t="s">
        <v>200</v>
      </c>
      <c r="BQ2503" s="127" t="s">
        <v>216</v>
      </c>
    </row>
    <row r="2504" customFormat="false" ht="13.8" hidden="false" customHeight="false" outlineLevel="0" collapsed="false">
      <c r="A2504" s="0" t="s">
        <v>15431</v>
      </c>
      <c r="B2504" s="0" t="s">
        <v>15146</v>
      </c>
      <c r="C2504" s="0" t="s">
        <v>2128</v>
      </c>
      <c r="D2504" s="131" t="s">
        <v>15147</v>
      </c>
      <c r="E2504" s="0" t="s">
        <v>313</v>
      </c>
      <c r="F2504" s="0" t="s">
        <v>195</v>
      </c>
      <c r="G2504" s="0" t="s">
        <v>391</v>
      </c>
      <c r="H2504" s="0" t="s">
        <v>838</v>
      </c>
      <c r="I2504" s="131" t="s">
        <v>594</v>
      </c>
      <c r="J2504" s="111" t="n">
        <v>1</v>
      </c>
      <c r="K2504" s="0" t="s">
        <v>14393</v>
      </c>
      <c r="L2504" s="0" t="s">
        <v>456</v>
      </c>
      <c r="M2504" s="0" t="s">
        <v>199</v>
      </c>
      <c r="Q2504" s="120" t="s">
        <v>200</v>
      </c>
      <c r="R2504" s="0" t="s">
        <v>16</v>
      </c>
      <c r="S2504" s="131" t="s">
        <v>201</v>
      </c>
      <c r="T2504" s="0" t="s">
        <v>198</v>
      </c>
      <c r="U2504" s="131" t="s">
        <v>202</v>
      </c>
      <c r="V2504" s="0" t="s">
        <v>1252</v>
      </c>
      <c r="W2504" s="110" t="s">
        <v>204</v>
      </c>
      <c r="X2504" s="130" t="n">
        <v>2016</v>
      </c>
      <c r="Y2504" s="130" t="s">
        <v>1624</v>
      </c>
      <c r="Z2504" s="130" t="s">
        <v>198</v>
      </c>
      <c r="AA2504" s="122" t="s">
        <v>200</v>
      </c>
      <c r="AB2504" s="131" t="s">
        <v>10584</v>
      </c>
      <c r="AC2504" s="131" t="s">
        <v>9448</v>
      </c>
      <c r="AD2504" s="130" t="n">
        <v>2016</v>
      </c>
      <c r="AE2504" s="130" t="s">
        <v>222</v>
      </c>
      <c r="AF2504" s="130"/>
      <c r="AG2504" s="130"/>
      <c r="AH2504" s="130"/>
      <c r="AI2504" s="130" t="s">
        <v>207</v>
      </c>
      <c r="AJ2504" s="130"/>
      <c r="AK2504" s="111" t="str">
        <f aca="false">(AB2504)</f>
        <v>Nd cube</v>
      </c>
      <c r="AM2504" s="111" t="n">
        <f aca="false">AD2504</f>
        <v>2016</v>
      </c>
      <c r="AN2504" s="130" t="s">
        <v>208</v>
      </c>
      <c r="AO2504" s="131" t="s">
        <v>200</v>
      </c>
      <c r="AP2504" s="0" t="s">
        <v>200</v>
      </c>
      <c r="AS2504" s="0" t="s">
        <v>9449</v>
      </c>
      <c r="AT2504" s="0" t="s">
        <v>10566</v>
      </c>
      <c r="AU2504" s="0" t="s">
        <v>200</v>
      </c>
      <c r="AV2504" s="0" t="s">
        <v>200</v>
      </c>
      <c r="AZ2504" s="131" t="s">
        <v>15432</v>
      </c>
      <c r="BA2504" s="124" t="s">
        <v>200</v>
      </c>
      <c r="BB2504" s="0" t="s">
        <v>462</v>
      </c>
      <c r="BC2504" s="0" t="s">
        <v>15433</v>
      </c>
      <c r="BD2504" s="0" t="s">
        <v>15434</v>
      </c>
      <c r="BE2504" s="0" t="s">
        <v>15435</v>
      </c>
      <c r="BG2504" s="125" t="s">
        <v>200</v>
      </c>
      <c r="BH2504" s="0" t="s">
        <v>2225</v>
      </c>
      <c r="BI2504" s="112" t="n">
        <v>45496473938</v>
      </c>
      <c r="BJ2504" s="126" t="s">
        <v>200</v>
      </c>
      <c r="BK2504" s="131" t="s">
        <v>215</v>
      </c>
      <c r="BL2504" s="112" t="n">
        <v>4</v>
      </c>
      <c r="BM2504" s="112" t="n">
        <v>4</v>
      </c>
      <c r="BN2504" s="112" t="n">
        <v>4</v>
      </c>
      <c r="BO2504" s="111" t="n">
        <v>20</v>
      </c>
      <c r="BP2504" s="125" t="s">
        <v>200</v>
      </c>
      <c r="BQ2504" s="127"/>
    </row>
    <row r="2505" customFormat="false" ht="13.8" hidden="false" customHeight="false" outlineLevel="0" collapsed="false">
      <c r="A2505" s="0" t="s">
        <v>15436</v>
      </c>
      <c r="B2505" s="0" t="s">
        <v>15146</v>
      </c>
      <c r="C2505" s="0" t="s">
        <v>2128</v>
      </c>
      <c r="D2505" s="131" t="s">
        <v>15147</v>
      </c>
      <c r="E2505" s="0" t="s">
        <v>313</v>
      </c>
      <c r="F2505" s="0" t="s">
        <v>195</v>
      </c>
      <c r="G2505" s="0" t="s">
        <v>391</v>
      </c>
      <c r="H2505" s="0" t="s">
        <v>838</v>
      </c>
      <c r="I2505" s="131" t="s">
        <v>594</v>
      </c>
      <c r="J2505" s="111" t="n">
        <v>1</v>
      </c>
      <c r="K2505" s="0" t="s">
        <v>14393</v>
      </c>
      <c r="L2505" s="0" t="s">
        <v>392</v>
      </c>
      <c r="M2505" s="0" t="s">
        <v>274</v>
      </c>
      <c r="O2505" s="0" t="s">
        <v>596</v>
      </c>
      <c r="Q2505" s="120" t="s">
        <v>200</v>
      </c>
      <c r="R2505" s="0" t="s">
        <v>16</v>
      </c>
      <c r="S2505" s="131" t="s">
        <v>201</v>
      </c>
      <c r="T2505" s="0" t="s">
        <v>198</v>
      </c>
      <c r="U2505" s="131" t="s">
        <v>202</v>
      </c>
      <c r="V2505" s="0" t="s">
        <v>1252</v>
      </c>
      <c r="W2505" s="110" t="s">
        <v>204</v>
      </c>
      <c r="X2505" s="130" t="n">
        <v>2017</v>
      </c>
      <c r="Y2505" s="130" t="s">
        <v>1624</v>
      </c>
      <c r="Z2505" s="130" t="s">
        <v>198</v>
      </c>
      <c r="AA2505" s="122" t="s">
        <v>200</v>
      </c>
      <c r="AB2505" s="131" t="s">
        <v>10584</v>
      </c>
      <c r="AC2505" s="131" t="s">
        <v>9448</v>
      </c>
      <c r="AD2505" s="130" t="n">
        <v>2017</v>
      </c>
      <c r="AE2505" s="130" t="s">
        <v>222</v>
      </c>
      <c r="AF2505" s="130"/>
      <c r="AG2505" s="130"/>
      <c r="AH2505" s="130"/>
      <c r="AI2505" s="130" t="s">
        <v>207</v>
      </c>
      <c r="AJ2505" s="130"/>
      <c r="AK2505" s="111" t="str">
        <f aca="false">(AB2505)</f>
        <v>Nd cube</v>
      </c>
      <c r="AM2505" s="111" t="n">
        <f aca="false">AD2505</f>
        <v>2017</v>
      </c>
      <c r="AN2505" s="130" t="s">
        <v>208</v>
      </c>
      <c r="AO2505" s="131" t="s">
        <v>200</v>
      </c>
      <c r="AP2505" s="0" t="s">
        <v>200</v>
      </c>
      <c r="AS2505" s="0" t="s">
        <v>9449</v>
      </c>
      <c r="AT2505" s="0" t="s">
        <v>10566</v>
      </c>
      <c r="AU2505" s="0" t="s">
        <v>200</v>
      </c>
      <c r="AV2505" s="0" t="s">
        <v>200</v>
      </c>
      <c r="AZ2505" s="131" t="s">
        <v>15437</v>
      </c>
      <c r="BA2505" s="124" t="s">
        <v>200</v>
      </c>
      <c r="BB2505" s="0" t="s">
        <v>462</v>
      </c>
      <c r="BC2505" s="0" t="s">
        <v>15438</v>
      </c>
      <c r="BD2505" s="0" t="s">
        <v>15439</v>
      </c>
      <c r="BE2505" s="0" t="s">
        <v>15440</v>
      </c>
      <c r="BG2505" s="125" t="s">
        <v>200</v>
      </c>
      <c r="BH2505" s="0" t="s">
        <v>2225</v>
      </c>
      <c r="BI2505" s="112" t="n">
        <v>45496476908</v>
      </c>
      <c r="BJ2505" s="126" t="s">
        <v>200</v>
      </c>
      <c r="BK2505" s="131" t="s">
        <v>215</v>
      </c>
      <c r="BL2505" s="112" t="n">
        <v>4</v>
      </c>
      <c r="BM2505" s="112" t="n">
        <v>4</v>
      </c>
      <c r="BN2505" s="112" t="n">
        <v>4</v>
      </c>
      <c r="BO2505" s="111" t="n">
        <v>20</v>
      </c>
      <c r="BP2505" s="125" t="s">
        <v>200</v>
      </c>
      <c r="BQ2505" s="127" t="s">
        <v>216</v>
      </c>
    </row>
    <row r="2506" customFormat="false" ht="13.8" hidden="false" customHeight="false" outlineLevel="0" collapsed="false">
      <c r="A2506" s="0" t="s">
        <v>15441</v>
      </c>
      <c r="B2506" s="0" t="s">
        <v>15146</v>
      </c>
      <c r="C2506" s="131" t="s">
        <v>455</v>
      </c>
      <c r="D2506" s="131" t="s">
        <v>15147</v>
      </c>
      <c r="E2506" s="0" t="s">
        <v>194</v>
      </c>
      <c r="F2506" s="0" t="s">
        <v>195</v>
      </c>
      <c r="G2506" s="0" t="s">
        <v>196</v>
      </c>
      <c r="H2506" s="0" t="s">
        <v>197</v>
      </c>
      <c r="I2506" s="131"/>
      <c r="J2506" s="111" t="n">
        <v>1</v>
      </c>
      <c r="K2506" s="0" t="s">
        <v>8715</v>
      </c>
      <c r="L2506" s="0" t="s">
        <v>456</v>
      </c>
      <c r="M2506" s="0" t="s">
        <v>274</v>
      </c>
      <c r="O2506" s="0" t="s">
        <v>458</v>
      </c>
      <c r="Q2506" s="120" t="s">
        <v>200</v>
      </c>
      <c r="R2506" s="0" t="s">
        <v>16</v>
      </c>
      <c r="S2506" s="131" t="s">
        <v>201</v>
      </c>
      <c r="T2506" s="0" t="s">
        <v>198</v>
      </c>
      <c r="U2506" s="131" t="s">
        <v>202</v>
      </c>
      <c r="V2506" s="0" t="s">
        <v>1252</v>
      </c>
      <c r="W2506" s="110" t="s">
        <v>204</v>
      </c>
      <c r="X2506" s="130" t="n">
        <v>2017</v>
      </c>
      <c r="Y2506" s="130" t="s">
        <v>1624</v>
      </c>
      <c r="Z2506" s="130" t="s">
        <v>198</v>
      </c>
      <c r="AA2506" s="122" t="s">
        <v>200</v>
      </c>
      <c r="AB2506" s="131" t="s">
        <v>9448</v>
      </c>
      <c r="AC2506" s="131" t="s">
        <v>9448</v>
      </c>
      <c r="AD2506" s="130" t="n">
        <v>2017</v>
      </c>
      <c r="AE2506" s="130" t="s">
        <v>222</v>
      </c>
      <c r="AF2506" s="130"/>
      <c r="AG2506" s="130"/>
      <c r="AH2506" s="130"/>
      <c r="AI2506" s="130" t="s">
        <v>207</v>
      </c>
      <c r="AJ2506" s="130"/>
      <c r="AK2506" s="111" t="str">
        <f aca="false">(AB2506)</f>
        <v>Nintendo</v>
      </c>
      <c r="AM2506" s="111" t="n">
        <f aca="false">AD2506</f>
        <v>2017</v>
      </c>
      <c r="AN2506" s="130" t="s">
        <v>208</v>
      </c>
      <c r="AO2506" s="131"/>
      <c r="AP2506" s="0" t="s">
        <v>200</v>
      </c>
      <c r="AS2506" s="0" t="s">
        <v>9449</v>
      </c>
      <c r="AT2506" s="0" t="s">
        <v>433</v>
      </c>
      <c r="AV2506" s="0" t="s">
        <v>200</v>
      </c>
      <c r="AZ2506" s="131" t="s">
        <v>15442</v>
      </c>
      <c r="BA2506" s="124" t="s">
        <v>200</v>
      </c>
      <c r="BB2506" s="0" t="s">
        <v>462</v>
      </c>
      <c r="BC2506" s="0" t="s">
        <v>15443</v>
      </c>
      <c r="BD2506" s="0" t="s">
        <v>15444</v>
      </c>
      <c r="BE2506" s="0" t="s">
        <v>15445</v>
      </c>
      <c r="BF2506" s="0" t="s">
        <v>200</v>
      </c>
      <c r="BG2506" s="125" t="s">
        <v>200</v>
      </c>
      <c r="BH2506" s="0" t="s">
        <v>2225</v>
      </c>
      <c r="BI2506" s="112" t="n">
        <v>45496474713</v>
      </c>
      <c r="BJ2506" s="126" t="s">
        <v>200</v>
      </c>
      <c r="BK2506" s="131" t="s">
        <v>215</v>
      </c>
      <c r="BL2506" s="112" t="n">
        <v>4</v>
      </c>
      <c r="BM2506" s="112" t="n">
        <v>4</v>
      </c>
      <c r="BN2506" s="112" t="n">
        <v>4</v>
      </c>
      <c r="BO2506" s="111" t="n">
        <v>20</v>
      </c>
      <c r="BP2506" s="125" t="s">
        <v>200</v>
      </c>
      <c r="BQ2506" s="127" t="s">
        <v>216</v>
      </c>
    </row>
    <row r="2507" customFormat="false" ht="13.8" hidden="false" customHeight="false" outlineLevel="0" collapsed="false">
      <c r="A2507" s="0" t="s">
        <v>15446</v>
      </c>
      <c r="B2507" s="0" t="s">
        <v>15146</v>
      </c>
      <c r="C2507" s="0" t="s">
        <v>2050</v>
      </c>
      <c r="D2507" s="131" t="s">
        <v>15147</v>
      </c>
      <c r="E2507" s="0" t="s">
        <v>313</v>
      </c>
      <c r="F2507" s="0" t="s">
        <v>314</v>
      </c>
      <c r="G2507" s="0" t="s">
        <v>424</v>
      </c>
      <c r="H2507" s="0" t="s">
        <v>838</v>
      </c>
      <c r="I2507" s="0" t="s">
        <v>594</v>
      </c>
      <c r="J2507" s="111" t="n">
        <v>1</v>
      </c>
      <c r="K2507" s="0" t="s">
        <v>8734</v>
      </c>
      <c r="L2507" s="0" t="s">
        <v>456</v>
      </c>
      <c r="M2507" s="0" t="s">
        <v>199</v>
      </c>
      <c r="O2507" s="0" t="s">
        <v>200</v>
      </c>
      <c r="Q2507" s="120" t="s">
        <v>200</v>
      </c>
      <c r="R2507" s="0" t="s">
        <v>16</v>
      </c>
      <c r="S2507" s="131" t="s">
        <v>201</v>
      </c>
      <c r="T2507" s="0" t="s">
        <v>198</v>
      </c>
      <c r="U2507" s="131" t="s">
        <v>202</v>
      </c>
      <c r="V2507" s="0" t="s">
        <v>1252</v>
      </c>
      <c r="W2507" s="110" t="s">
        <v>204</v>
      </c>
      <c r="X2507" s="130" t="n">
        <v>2012</v>
      </c>
      <c r="Y2507" s="130" t="s">
        <v>1624</v>
      </c>
      <c r="Z2507" s="130" t="s">
        <v>198</v>
      </c>
      <c r="AA2507" s="122" t="s">
        <v>200</v>
      </c>
      <c r="AB2507" s="131" t="s">
        <v>9448</v>
      </c>
      <c r="AC2507" s="131" t="s">
        <v>9448</v>
      </c>
      <c r="AD2507" s="130" t="n">
        <v>2012</v>
      </c>
      <c r="AE2507" s="130" t="s">
        <v>222</v>
      </c>
      <c r="AF2507" s="130"/>
      <c r="AG2507" s="130"/>
      <c r="AH2507" s="130" t="s">
        <v>914</v>
      </c>
      <c r="AI2507" s="130" t="s">
        <v>207</v>
      </c>
      <c r="AJ2507" s="130"/>
      <c r="AK2507" s="111" t="str">
        <f aca="false">(AB2507)</f>
        <v>Nintendo</v>
      </c>
      <c r="AM2507" s="111" t="n">
        <f aca="false">AD2507</f>
        <v>2012</v>
      </c>
      <c r="AN2507" s="130" t="s">
        <v>208</v>
      </c>
      <c r="AO2507" s="131" t="s">
        <v>200</v>
      </c>
      <c r="AP2507" s="0" t="s">
        <v>200</v>
      </c>
      <c r="AS2507" s="0" t="s">
        <v>9449</v>
      </c>
      <c r="AT2507" s="0" t="s">
        <v>433</v>
      </c>
      <c r="AV2507" s="0" t="s">
        <v>200</v>
      </c>
      <c r="AZ2507" s="131" t="s">
        <v>15447</v>
      </c>
      <c r="BA2507" s="124" t="s">
        <v>200</v>
      </c>
      <c r="BB2507" s="0" t="s">
        <v>462</v>
      </c>
      <c r="BC2507" s="0" t="s">
        <v>9499</v>
      </c>
      <c r="BD2507" s="0" t="s">
        <v>15448</v>
      </c>
      <c r="BE2507" s="0" t="s">
        <v>15449</v>
      </c>
      <c r="BF2507" s="0" t="s">
        <v>15450</v>
      </c>
      <c r="BG2507" s="125" t="s">
        <v>200</v>
      </c>
      <c r="BH2507" s="0" t="s">
        <v>2225</v>
      </c>
      <c r="BI2507" s="112" t="n">
        <v>45496521912</v>
      </c>
      <c r="BJ2507" s="126" t="s">
        <v>200</v>
      </c>
      <c r="BK2507" s="131" t="s">
        <v>215</v>
      </c>
      <c r="BL2507" s="112" t="n">
        <v>4</v>
      </c>
      <c r="BM2507" s="112" t="n">
        <v>4</v>
      </c>
      <c r="BN2507" s="112" t="n">
        <v>4</v>
      </c>
      <c r="BO2507" s="111" t="n">
        <v>20</v>
      </c>
      <c r="BP2507" s="125" t="s">
        <v>200</v>
      </c>
      <c r="BQ2507" s="127" t="s">
        <v>216</v>
      </c>
    </row>
    <row r="2508" customFormat="false" ht="13.8" hidden="false" customHeight="false" outlineLevel="0" collapsed="false">
      <c r="A2508" s="0" t="s">
        <v>15451</v>
      </c>
      <c r="B2508" s="0" t="s">
        <v>15146</v>
      </c>
      <c r="C2508" s="131" t="s">
        <v>2304</v>
      </c>
      <c r="D2508" s="131" t="s">
        <v>15147</v>
      </c>
      <c r="E2508" s="0" t="s">
        <v>194</v>
      </c>
      <c r="F2508" s="0" t="s">
        <v>399</v>
      </c>
      <c r="G2508" s="0" t="s">
        <v>330</v>
      </c>
      <c r="H2508" s="0" t="s">
        <v>219</v>
      </c>
      <c r="I2508" s="131"/>
      <c r="J2508" s="130" t="n">
        <v>1</v>
      </c>
      <c r="K2508" s="131" t="s">
        <v>198</v>
      </c>
      <c r="L2508" s="0" t="s">
        <v>198</v>
      </c>
      <c r="M2508" s="0" t="s">
        <v>199</v>
      </c>
      <c r="O2508" s="0" t="s">
        <v>200</v>
      </c>
      <c r="Q2508" s="120" t="s">
        <v>200</v>
      </c>
      <c r="R2508" s="0" t="s">
        <v>16</v>
      </c>
      <c r="S2508" s="131" t="s">
        <v>1834</v>
      </c>
      <c r="T2508" s="131" t="s">
        <v>15452</v>
      </c>
      <c r="U2508" s="131" t="s">
        <v>202</v>
      </c>
      <c r="V2508" s="0" t="s">
        <v>1252</v>
      </c>
      <c r="W2508" s="110" t="s">
        <v>204</v>
      </c>
      <c r="X2508" s="130" t="n">
        <v>2017</v>
      </c>
      <c r="Y2508" s="130"/>
      <c r="Z2508" s="111" t="s">
        <v>221</v>
      </c>
      <c r="AA2508" s="122" t="s">
        <v>200</v>
      </c>
      <c r="AB2508" s="131" t="s">
        <v>4071</v>
      </c>
      <c r="AC2508" s="131" t="s">
        <v>9448</v>
      </c>
      <c r="AD2508" s="130" t="n">
        <v>2017</v>
      </c>
      <c r="AE2508" s="130" t="s">
        <v>222</v>
      </c>
      <c r="AF2508" s="130"/>
      <c r="AG2508" s="130"/>
      <c r="AH2508" s="130"/>
      <c r="AI2508" s="130" t="s">
        <v>1313</v>
      </c>
      <c r="AJ2508" s="111" t="s">
        <v>12591</v>
      </c>
      <c r="AK2508" s="111" t="s">
        <v>9448</v>
      </c>
      <c r="AM2508" s="111" t="n">
        <v>1991</v>
      </c>
      <c r="AN2508" s="111" t="s">
        <v>3156</v>
      </c>
      <c r="AO2508" s="131"/>
      <c r="AS2508" s="0" t="s">
        <v>10005</v>
      </c>
      <c r="AT2508" s="0" t="s">
        <v>10006</v>
      </c>
      <c r="AU2508" s="0" t="s">
        <v>1306</v>
      </c>
      <c r="AV2508" s="0" t="s">
        <v>200</v>
      </c>
      <c r="AW2508" s="128" t="s">
        <v>10007</v>
      </c>
      <c r="AX2508" s="128"/>
      <c r="AY2508" s="128"/>
      <c r="AZ2508" s="131" t="s">
        <v>15453</v>
      </c>
      <c r="BA2508" s="124" t="s">
        <v>200</v>
      </c>
      <c r="BB2508" s="0" t="s">
        <v>248</v>
      </c>
      <c r="BC2508" s="0" t="s">
        <v>15454</v>
      </c>
      <c r="BD2508" s="0" t="s">
        <v>15455</v>
      </c>
      <c r="BE2508" s="0" t="s">
        <v>15456</v>
      </c>
      <c r="BG2508" s="125" t="s">
        <v>200</v>
      </c>
      <c r="BH2508" s="0" t="s">
        <v>2235</v>
      </c>
      <c r="BI2508" s="112" t="n">
        <v>45496475529</v>
      </c>
      <c r="BJ2508" s="126" t="s">
        <v>200</v>
      </c>
      <c r="BK2508" s="131" t="s">
        <v>215</v>
      </c>
      <c r="BL2508" s="112" t="n">
        <v>4</v>
      </c>
      <c r="BM2508" s="112" t="n">
        <v>4</v>
      </c>
      <c r="BN2508" s="112" t="n">
        <v>4</v>
      </c>
      <c r="BO2508" s="111" t="n">
        <v>100</v>
      </c>
      <c r="BP2508" s="125" t="s">
        <v>200</v>
      </c>
      <c r="BQ2508" s="127" t="s">
        <v>216</v>
      </c>
    </row>
    <row r="2509" customFormat="false" ht="13.8" hidden="false" customHeight="false" outlineLevel="0" collapsed="false">
      <c r="A2509" s="0" t="s">
        <v>15457</v>
      </c>
      <c r="B2509" s="0" t="s">
        <v>15146</v>
      </c>
      <c r="C2509" s="0" t="s">
        <v>928</v>
      </c>
      <c r="D2509" s="0" t="s">
        <v>15147</v>
      </c>
      <c r="E2509" s="0" t="s">
        <v>194</v>
      </c>
      <c r="F2509" s="0" t="s">
        <v>4737</v>
      </c>
      <c r="G2509" s="0" t="s">
        <v>330</v>
      </c>
      <c r="H2509" s="0" t="s">
        <v>219</v>
      </c>
      <c r="I2509" s="131"/>
      <c r="J2509" s="130" t="n">
        <v>1</v>
      </c>
      <c r="K2509" s="131" t="s">
        <v>198</v>
      </c>
      <c r="L2509" s="0" t="s">
        <v>198</v>
      </c>
      <c r="M2509" s="0" t="s">
        <v>199</v>
      </c>
      <c r="O2509" s="0" t="s">
        <v>200</v>
      </c>
      <c r="Q2509" s="120" t="s">
        <v>200</v>
      </c>
      <c r="R2509" s="0" t="s">
        <v>16</v>
      </c>
      <c r="S2509" s="131" t="s">
        <v>201</v>
      </c>
      <c r="T2509" s="0" t="s">
        <v>198</v>
      </c>
      <c r="U2509" s="131" t="s">
        <v>202</v>
      </c>
      <c r="V2509" s="0" t="s">
        <v>1252</v>
      </c>
      <c r="W2509" s="110" t="s">
        <v>204</v>
      </c>
      <c r="X2509" s="130" t="n">
        <v>2017</v>
      </c>
      <c r="Y2509" s="130" t="s">
        <v>498</v>
      </c>
      <c r="Z2509" s="130" t="s">
        <v>198</v>
      </c>
      <c r="AA2509" s="122" t="s">
        <v>200</v>
      </c>
      <c r="AB2509" s="131" t="s">
        <v>9448</v>
      </c>
      <c r="AC2509" s="131" t="s">
        <v>9448</v>
      </c>
      <c r="AD2509" s="130" t="n">
        <v>2017</v>
      </c>
      <c r="AE2509" s="130" t="s">
        <v>222</v>
      </c>
      <c r="AF2509" s="130"/>
      <c r="AG2509" s="130"/>
      <c r="AH2509" s="130"/>
      <c r="AI2509" s="130" t="s">
        <v>207</v>
      </c>
      <c r="AJ2509" s="130"/>
      <c r="AK2509" s="111" t="str">
        <f aca="false">(AB2509)</f>
        <v>Nintendo</v>
      </c>
      <c r="AM2509" s="111" t="n">
        <f aca="false">AD2509</f>
        <v>2017</v>
      </c>
      <c r="AN2509" s="130" t="s">
        <v>208</v>
      </c>
      <c r="AO2509" s="131" t="s">
        <v>9045</v>
      </c>
      <c r="AS2509" s="0" t="s">
        <v>200</v>
      </c>
      <c r="AV2509" s="0" t="s">
        <v>200</v>
      </c>
      <c r="AZ2509" s="131" t="s">
        <v>15458</v>
      </c>
      <c r="BA2509" s="124" t="s">
        <v>200</v>
      </c>
      <c r="BB2509" s="0" t="s">
        <v>248</v>
      </c>
      <c r="BC2509" s="0" t="s">
        <v>15459</v>
      </c>
      <c r="BD2509" s="0" t="s">
        <v>15460</v>
      </c>
      <c r="BE2509" s="0" t="s">
        <v>15461</v>
      </c>
      <c r="BF2509" s="0" t="s">
        <v>15462</v>
      </c>
      <c r="BG2509" s="125" t="s">
        <v>200</v>
      </c>
      <c r="BH2509" s="0" t="s">
        <v>2225</v>
      </c>
      <c r="BI2509" s="112" t="n">
        <v>45496475369</v>
      </c>
      <c r="BJ2509" s="126" t="s">
        <v>200</v>
      </c>
      <c r="BK2509" s="131" t="s">
        <v>215</v>
      </c>
      <c r="BL2509" s="112" t="n">
        <v>4</v>
      </c>
      <c r="BM2509" s="112" t="n">
        <v>4</v>
      </c>
      <c r="BN2509" s="112" t="n">
        <v>4</v>
      </c>
      <c r="BO2509" s="111" t="n">
        <v>20</v>
      </c>
      <c r="BP2509" s="125" t="s">
        <v>200</v>
      </c>
      <c r="BQ2509" s="127" t="s">
        <v>216</v>
      </c>
    </row>
    <row r="2510" customFormat="false" ht="13.8" hidden="false" customHeight="false" outlineLevel="0" collapsed="false">
      <c r="A2510" s="0" t="s">
        <v>15463</v>
      </c>
      <c r="B2510" s="0" t="s">
        <v>15146</v>
      </c>
      <c r="C2510" s="131" t="s">
        <v>4720</v>
      </c>
      <c r="D2510" s="131" t="s">
        <v>15218</v>
      </c>
      <c r="E2510" s="0" t="s">
        <v>194</v>
      </c>
      <c r="F2510" s="0" t="s">
        <v>606</v>
      </c>
      <c r="G2510" s="0" t="s">
        <v>391</v>
      </c>
      <c r="H2510" s="0" t="s">
        <v>197</v>
      </c>
      <c r="I2510" s="132" t="s">
        <v>908</v>
      </c>
      <c r="J2510" s="130" t="n">
        <v>1</v>
      </c>
      <c r="K2510" s="131" t="s">
        <v>198</v>
      </c>
      <c r="L2510" s="0" t="s">
        <v>198</v>
      </c>
      <c r="M2510" s="0" t="s">
        <v>199</v>
      </c>
      <c r="O2510" s="0" t="s">
        <v>200</v>
      </c>
      <c r="Q2510" s="120" t="s">
        <v>200</v>
      </c>
      <c r="R2510" s="0" t="s">
        <v>16</v>
      </c>
      <c r="S2510" s="131" t="s">
        <v>201</v>
      </c>
      <c r="T2510" s="0" t="s">
        <v>198</v>
      </c>
      <c r="U2510" s="131" t="s">
        <v>202</v>
      </c>
      <c r="V2510" s="0" t="s">
        <v>1252</v>
      </c>
      <c r="W2510" s="110" t="s">
        <v>204</v>
      </c>
      <c r="X2510" s="130" t="n">
        <v>2013</v>
      </c>
      <c r="Y2510" s="130"/>
      <c r="Z2510" s="130" t="s">
        <v>198</v>
      </c>
      <c r="AA2510" s="122" t="s">
        <v>200</v>
      </c>
      <c r="AB2510" s="131" t="s">
        <v>6342</v>
      </c>
      <c r="AC2510" s="131" t="s">
        <v>5016</v>
      </c>
      <c r="AD2510" s="130" t="n">
        <v>2013</v>
      </c>
      <c r="AE2510" s="130" t="s">
        <v>222</v>
      </c>
      <c r="AF2510" s="130"/>
      <c r="AG2510" s="130"/>
      <c r="AH2510" s="130"/>
      <c r="AI2510" s="130" t="s">
        <v>207</v>
      </c>
      <c r="AJ2510" s="130"/>
      <c r="AK2510" s="111" t="str">
        <f aca="false">(AB2510)</f>
        <v>Inti creates</v>
      </c>
      <c r="AL2510" s="0" t="s">
        <v>200</v>
      </c>
      <c r="AM2510" s="111" t="n">
        <f aca="false">AD2510</f>
        <v>2013</v>
      </c>
      <c r="AN2510" s="130" t="s">
        <v>208</v>
      </c>
      <c r="AO2510" s="131"/>
      <c r="AP2510" s="0" t="s">
        <v>610</v>
      </c>
      <c r="AQ2510" s="0" t="s">
        <v>200</v>
      </c>
      <c r="AR2510" s="0" t="s">
        <v>200</v>
      </c>
      <c r="AS2510" s="0" t="s">
        <v>4645</v>
      </c>
      <c r="AT2510" s="0" t="s">
        <v>15464</v>
      </c>
      <c r="AU2510" s="0" t="s">
        <v>200</v>
      </c>
      <c r="AV2510" s="0" t="s">
        <v>200</v>
      </c>
      <c r="AZ2510" s="131" t="s">
        <v>15465</v>
      </c>
      <c r="BA2510" s="124" t="s">
        <v>200</v>
      </c>
      <c r="BB2510" s="0" t="s">
        <v>248</v>
      </c>
      <c r="BC2510" s="0" t="s">
        <v>10819</v>
      </c>
      <c r="BD2510" s="0" t="s">
        <v>15466</v>
      </c>
      <c r="BE2510" s="0" t="s">
        <v>6417</v>
      </c>
      <c r="BG2510" s="125" t="s">
        <v>200</v>
      </c>
      <c r="BH2510" s="0" t="s">
        <v>2225</v>
      </c>
      <c r="BI2510" s="112" t="n">
        <v>3391891968744</v>
      </c>
      <c r="BJ2510" s="126" t="s">
        <v>200</v>
      </c>
      <c r="BK2510" s="131" t="s">
        <v>215</v>
      </c>
      <c r="BL2510" s="112" t="n">
        <v>4</v>
      </c>
      <c r="BM2510" s="112" t="n">
        <v>4</v>
      </c>
      <c r="BN2510" s="112" t="n">
        <v>4</v>
      </c>
      <c r="BO2510" s="111" t="n">
        <v>20</v>
      </c>
      <c r="BP2510" s="125" t="s">
        <v>200</v>
      </c>
      <c r="BQ2510" s="127" t="s">
        <v>216</v>
      </c>
    </row>
    <row r="2511" customFormat="false" ht="13.8" hidden="false" customHeight="false" outlineLevel="0" collapsed="false">
      <c r="A2511" s="0" t="s">
        <v>15467</v>
      </c>
      <c r="B2511" s="0" t="s">
        <v>15146</v>
      </c>
      <c r="C2511" s="131" t="s">
        <v>5078</v>
      </c>
      <c r="D2511" s="131" t="s">
        <v>193</v>
      </c>
      <c r="E2511" s="0" t="s">
        <v>194</v>
      </c>
      <c r="F2511" s="0" t="s">
        <v>314</v>
      </c>
      <c r="G2511" s="0" t="s">
        <v>196</v>
      </c>
      <c r="H2511" s="0" t="s">
        <v>400</v>
      </c>
      <c r="I2511" s="131" t="s">
        <v>5079</v>
      </c>
      <c r="J2511" s="130" t="n">
        <v>1</v>
      </c>
      <c r="K2511" s="131" t="s">
        <v>15468</v>
      </c>
      <c r="L2511" s="0" t="s">
        <v>14099</v>
      </c>
      <c r="M2511" s="0" t="s">
        <v>199</v>
      </c>
      <c r="N2511" s="132" t="s">
        <v>908</v>
      </c>
      <c r="O2511" s="0" t="s">
        <v>200</v>
      </c>
      <c r="Q2511" s="120" t="s">
        <v>200</v>
      </c>
      <c r="R2511" s="0" t="s">
        <v>16</v>
      </c>
      <c r="S2511" s="131" t="s">
        <v>201</v>
      </c>
      <c r="T2511" s="0" t="s">
        <v>198</v>
      </c>
      <c r="U2511" s="131" t="s">
        <v>202</v>
      </c>
      <c r="V2511" s="0" t="s">
        <v>1252</v>
      </c>
      <c r="W2511" s="110" t="s">
        <v>204</v>
      </c>
      <c r="X2511" s="130" t="n">
        <v>2012</v>
      </c>
      <c r="Y2511" s="130" t="s">
        <v>498</v>
      </c>
      <c r="Z2511" s="130" t="s">
        <v>198</v>
      </c>
      <c r="AA2511" s="122" t="s">
        <v>200</v>
      </c>
      <c r="AB2511" s="0" t="s">
        <v>4416</v>
      </c>
      <c r="AC2511" s="131" t="s">
        <v>9448</v>
      </c>
      <c r="AD2511" s="130" t="n">
        <v>2012</v>
      </c>
      <c r="AE2511" s="130" t="s">
        <v>222</v>
      </c>
      <c r="AF2511" s="130"/>
      <c r="AG2511" s="130"/>
      <c r="AH2511" s="130"/>
      <c r="AI2511" s="130" t="s">
        <v>207</v>
      </c>
      <c r="AJ2511" s="130"/>
      <c r="AK2511" s="111" t="str">
        <f aca="false">(AB2511)</f>
        <v>Kuju entertainment (Headstrong games)</v>
      </c>
      <c r="AM2511" s="111" t="n">
        <f aca="false">AD2511</f>
        <v>2012</v>
      </c>
      <c r="AN2511" s="130" t="s">
        <v>263</v>
      </c>
      <c r="AO2511" s="131" t="s">
        <v>9045</v>
      </c>
      <c r="AS2511" s="0" t="s">
        <v>200</v>
      </c>
      <c r="AV2511" s="0" t="s">
        <v>200</v>
      </c>
      <c r="AZ2511" s="131" t="s">
        <v>15469</v>
      </c>
      <c r="BA2511" s="124" t="s">
        <v>200</v>
      </c>
      <c r="BB2511" s="0" t="s">
        <v>248</v>
      </c>
      <c r="BC2511" s="0" t="s">
        <v>15470</v>
      </c>
      <c r="BD2511" s="0" t="s">
        <v>200</v>
      </c>
      <c r="BE2511" s="0" t="s">
        <v>15471</v>
      </c>
      <c r="BF2511" s="0" t="s">
        <v>200</v>
      </c>
      <c r="BG2511" s="125" t="s">
        <v>200</v>
      </c>
      <c r="BH2511" s="0" t="s">
        <v>2225</v>
      </c>
      <c r="BI2511" s="112" t="n">
        <v>45496522254</v>
      </c>
      <c r="BJ2511" s="126" t="s">
        <v>200</v>
      </c>
      <c r="BK2511" s="131" t="s">
        <v>215</v>
      </c>
      <c r="BL2511" s="112" t="n">
        <v>4</v>
      </c>
      <c r="BM2511" s="112" t="n">
        <v>4</v>
      </c>
      <c r="BN2511" s="112" t="n">
        <v>4</v>
      </c>
      <c r="BO2511" s="111" t="n">
        <v>20</v>
      </c>
      <c r="BP2511" s="125" t="s">
        <v>200</v>
      </c>
      <c r="BQ2511" s="127" t="s">
        <v>216</v>
      </c>
    </row>
    <row r="2512" customFormat="false" ht="13.8" hidden="false" customHeight="false" outlineLevel="0" collapsed="false">
      <c r="A2512" s="0" t="s">
        <v>15472</v>
      </c>
      <c r="B2512" s="0" t="s">
        <v>15146</v>
      </c>
      <c r="C2512" s="0" t="s">
        <v>234</v>
      </c>
      <c r="D2512" s="0" t="s">
        <v>15473</v>
      </c>
      <c r="E2512" s="0" t="s">
        <v>194</v>
      </c>
      <c r="F2512" s="0" t="s">
        <v>195</v>
      </c>
      <c r="G2512" s="0" t="s">
        <v>196</v>
      </c>
      <c r="H2512" s="0" t="s">
        <v>838</v>
      </c>
      <c r="I2512" s="131" t="s">
        <v>401</v>
      </c>
      <c r="J2512" s="111" t="n">
        <v>1</v>
      </c>
      <c r="K2512" s="0" t="s">
        <v>8612</v>
      </c>
      <c r="L2512" s="0" t="s">
        <v>533</v>
      </c>
      <c r="M2512" s="0" t="s">
        <v>199</v>
      </c>
      <c r="O2512" s="0" t="s">
        <v>200</v>
      </c>
      <c r="Q2512" s="120" t="s">
        <v>200</v>
      </c>
      <c r="R2512" s="0" t="s">
        <v>16</v>
      </c>
      <c r="S2512" s="131" t="s">
        <v>201</v>
      </c>
      <c r="T2512" s="0" t="s">
        <v>198</v>
      </c>
      <c r="U2512" s="131" t="s">
        <v>202</v>
      </c>
      <c r="V2512" s="0" t="s">
        <v>1252</v>
      </c>
      <c r="W2512" s="110" t="s">
        <v>204</v>
      </c>
      <c r="X2512" s="130" t="n">
        <v>2012</v>
      </c>
      <c r="Y2512" s="130" t="s">
        <v>1624</v>
      </c>
      <c r="Z2512" s="130" t="s">
        <v>198</v>
      </c>
      <c r="AA2512" s="122" t="s">
        <v>200</v>
      </c>
      <c r="AB2512" s="131" t="s">
        <v>9448</v>
      </c>
      <c r="AC2512" s="131" t="s">
        <v>9448</v>
      </c>
      <c r="AD2512" s="130" t="n">
        <v>2012</v>
      </c>
      <c r="AE2512" s="130" t="s">
        <v>222</v>
      </c>
      <c r="AF2512" s="130"/>
      <c r="AG2512" s="111" t="s">
        <v>241</v>
      </c>
      <c r="AH2512" s="130" t="s">
        <v>12590</v>
      </c>
      <c r="AI2512" s="130" t="s">
        <v>207</v>
      </c>
      <c r="AJ2512" s="130"/>
      <c r="AK2512" s="111" t="str">
        <f aca="false">(AB2512)</f>
        <v>Nintendo</v>
      </c>
      <c r="AM2512" s="111" t="n">
        <f aca="false">AD2512</f>
        <v>2012</v>
      </c>
      <c r="AN2512" s="130" t="s">
        <v>208</v>
      </c>
      <c r="AO2512" s="131"/>
      <c r="AR2512" s="0" t="s">
        <v>371</v>
      </c>
      <c r="AS2512" s="0" t="s">
        <v>9449</v>
      </c>
      <c r="AT2512" s="0" t="s">
        <v>339</v>
      </c>
      <c r="AV2512" s="0" t="s">
        <v>11030</v>
      </c>
      <c r="AZ2512" s="131" t="s">
        <v>15474</v>
      </c>
      <c r="BA2512" s="124" t="s">
        <v>200</v>
      </c>
      <c r="BB2512" s="0" t="s">
        <v>248</v>
      </c>
      <c r="BC2512" s="0" t="s">
        <v>15475</v>
      </c>
      <c r="BE2512" s="0" t="s">
        <v>15476</v>
      </c>
      <c r="BF2512" s="0" t="s">
        <v>15477</v>
      </c>
      <c r="BG2512" s="125" t="s">
        <v>200</v>
      </c>
      <c r="BH2512" s="0" t="s">
        <v>253</v>
      </c>
      <c r="BI2512" s="112" t="n">
        <v>45496522513</v>
      </c>
      <c r="BJ2512" s="126" t="s">
        <v>200</v>
      </c>
      <c r="BK2512" s="131" t="s">
        <v>215</v>
      </c>
      <c r="BL2512" s="112" t="n">
        <v>4</v>
      </c>
      <c r="BM2512" s="112" t="n">
        <v>4</v>
      </c>
      <c r="BN2512" s="112" t="n">
        <v>4</v>
      </c>
      <c r="BO2512" s="111" t="n">
        <v>20</v>
      </c>
      <c r="BP2512" s="125" t="s">
        <v>200</v>
      </c>
      <c r="BQ2512" s="127" t="s">
        <v>216</v>
      </c>
    </row>
    <row r="2513" customFormat="false" ht="13.8" hidden="false" customHeight="false" outlineLevel="0" collapsed="false">
      <c r="A2513" s="0" t="s">
        <v>15478</v>
      </c>
      <c r="B2513" s="0" t="s">
        <v>15146</v>
      </c>
      <c r="C2513" s="0" t="s">
        <v>218</v>
      </c>
      <c r="D2513" s="0" t="s">
        <v>15147</v>
      </c>
      <c r="E2513" s="0" t="s">
        <v>194</v>
      </c>
      <c r="F2513" s="0" t="s">
        <v>314</v>
      </c>
      <c r="G2513" s="0" t="s">
        <v>362</v>
      </c>
      <c r="H2513" s="0" t="s">
        <v>838</v>
      </c>
      <c r="I2513" s="0" t="s">
        <v>839</v>
      </c>
      <c r="J2513" s="130" t="n">
        <v>1</v>
      </c>
      <c r="K2513" s="131" t="s">
        <v>198</v>
      </c>
      <c r="L2513" s="0" t="s">
        <v>198</v>
      </c>
      <c r="M2513" s="0" t="s">
        <v>199</v>
      </c>
      <c r="O2513" s="0" t="s">
        <v>200</v>
      </c>
      <c r="Q2513" s="120" t="s">
        <v>200</v>
      </c>
      <c r="R2513" s="0" t="s">
        <v>16</v>
      </c>
      <c r="S2513" s="131" t="s">
        <v>201</v>
      </c>
      <c r="T2513" s="0" t="s">
        <v>198</v>
      </c>
      <c r="U2513" s="131" t="s">
        <v>202</v>
      </c>
      <c r="V2513" s="0" t="s">
        <v>1252</v>
      </c>
      <c r="W2513" s="110" t="s">
        <v>204</v>
      </c>
      <c r="X2513" s="130" t="n">
        <v>2011</v>
      </c>
      <c r="Y2513" s="130" t="s">
        <v>498</v>
      </c>
      <c r="Z2513" s="130" t="s">
        <v>198</v>
      </c>
      <c r="AA2513" s="122" t="s">
        <v>200</v>
      </c>
      <c r="AB2513" s="131" t="s">
        <v>9448</v>
      </c>
      <c r="AC2513" s="131" t="s">
        <v>9448</v>
      </c>
      <c r="AD2513" s="130" t="n">
        <v>2011</v>
      </c>
      <c r="AE2513" s="130" t="s">
        <v>222</v>
      </c>
      <c r="AF2513" s="130"/>
      <c r="AG2513" s="111" t="s">
        <v>241</v>
      </c>
      <c r="AH2513" s="130" t="s">
        <v>480</v>
      </c>
      <c r="AI2513" s="130" t="s">
        <v>207</v>
      </c>
      <c r="AJ2513" s="130"/>
      <c r="AK2513" s="111" t="str">
        <f aca="false">(AB2513)</f>
        <v>Nintendo</v>
      </c>
      <c r="AM2513" s="111" t="n">
        <f aca="false">AD2513</f>
        <v>2011</v>
      </c>
      <c r="AN2513" s="130" t="s">
        <v>208</v>
      </c>
      <c r="AO2513" s="131" t="s">
        <v>9045</v>
      </c>
      <c r="AP2513" s="0" t="s">
        <v>200</v>
      </c>
      <c r="AS2513" s="0" t="s">
        <v>200</v>
      </c>
      <c r="AT2513" s="0" t="s">
        <v>2944</v>
      </c>
      <c r="AU2513" s="0" t="s">
        <v>244</v>
      </c>
      <c r="AV2513" s="0" t="s">
        <v>10177</v>
      </c>
      <c r="AW2513" s="0" t="s">
        <v>200</v>
      </c>
      <c r="AZ2513" s="131" t="s">
        <v>15479</v>
      </c>
      <c r="BA2513" s="124" t="s">
        <v>200</v>
      </c>
      <c r="BB2513" s="0" t="s">
        <v>248</v>
      </c>
      <c r="BC2513" s="0" t="s">
        <v>15480</v>
      </c>
      <c r="BD2513" s="0" t="s">
        <v>15481</v>
      </c>
      <c r="BE2513" s="0" t="s">
        <v>3898</v>
      </c>
      <c r="BF2513" s="0" t="s">
        <v>15482</v>
      </c>
      <c r="BG2513" s="125" t="s">
        <v>200</v>
      </c>
      <c r="BH2513" s="0" t="s">
        <v>2225</v>
      </c>
      <c r="BI2513" s="112" t="n">
        <v>45496520144</v>
      </c>
      <c r="BJ2513" s="126" t="s">
        <v>200</v>
      </c>
      <c r="BK2513" s="131" t="s">
        <v>215</v>
      </c>
      <c r="BL2513" s="112" t="n">
        <v>4</v>
      </c>
      <c r="BM2513" s="112" t="n">
        <v>4</v>
      </c>
      <c r="BN2513" s="112" t="n">
        <v>4</v>
      </c>
      <c r="BO2513" s="111" t="n">
        <v>20</v>
      </c>
      <c r="BP2513" s="125" t="s">
        <v>200</v>
      </c>
      <c r="BQ2513" s="127" t="s">
        <v>216</v>
      </c>
    </row>
    <row r="2514" customFormat="false" ht="13.8" hidden="false" customHeight="false" outlineLevel="0" collapsed="false">
      <c r="A2514" s="131" t="s">
        <v>15483</v>
      </c>
      <c r="B2514" s="0" t="s">
        <v>15146</v>
      </c>
      <c r="C2514" s="0" t="s">
        <v>369</v>
      </c>
      <c r="D2514" s="0" t="s">
        <v>15153</v>
      </c>
      <c r="E2514" s="0" t="s">
        <v>194</v>
      </c>
      <c r="F2514" s="0" t="s">
        <v>314</v>
      </c>
      <c r="G2514" s="0" t="s">
        <v>391</v>
      </c>
      <c r="H2514" s="0" t="s">
        <v>197</v>
      </c>
      <c r="I2514" s="131"/>
      <c r="J2514" s="130" t="n">
        <v>1</v>
      </c>
      <c r="K2514" s="131" t="s">
        <v>198</v>
      </c>
      <c r="L2514" s="0" t="s">
        <v>198</v>
      </c>
      <c r="M2514" s="0" t="s">
        <v>199</v>
      </c>
      <c r="O2514" s="0" t="s">
        <v>200</v>
      </c>
      <c r="Q2514" s="120" t="s">
        <v>200</v>
      </c>
      <c r="R2514" s="0" t="s">
        <v>16</v>
      </c>
      <c r="S2514" s="131" t="s">
        <v>201</v>
      </c>
      <c r="T2514" s="0" t="s">
        <v>198</v>
      </c>
      <c r="U2514" s="131" t="s">
        <v>202</v>
      </c>
      <c r="V2514" s="0" t="s">
        <v>1252</v>
      </c>
      <c r="W2514" s="110" t="s">
        <v>204</v>
      </c>
      <c r="X2514" s="130" t="n">
        <v>2011</v>
      </c>
      <c r="Y2514" s="130"/>
      <c r="Z2514" s="130" t="s">
        <v>198</v>
      </c>
      <c r="AA2514" s="122" t="s">
        <v>200</v>
      </c>
      <c r="AB2514" s="131" t="s">
        <v>5015</v>
      </c>
      <c r="AC2514" s="131" t="s">
        <v>5016</v>
      </c>
      <c r="AD2514" s="130" t="n">
        <v>2011</v>
      </c>
      <c r="AE2514" s="130" t="s">
        <v>222</v>
      </c>
      <c r="AF2514" s="130"/>
      <c r="AG2514" s="130"/>
      <c r="AH2514" s="130"/>
      <c r="AI2514" s="130" t="s">
        <v>1313</v>
      </c>
      <c r="AJ2514" s="111" t="s">
        <v>295</v>
      </c>
      <c r="AK2514" s="111" t="s">
        <v>370</v>
      </c>
      <c r="AL2514" s="0" t="s">
        <v>216</v>
      </c>
      <c r="AM2514" s="111" t="s">
        <v>849</v>
      </c>
      <c r="AN2514" s="111" t="s">
        <v>208</v>
      </c>
      <c r="AO2514" s="131"/>
      <c r="AP2514" s="0" t="s">
        <v>200</v>
      </c>
      <c r="AQ2514" s="0" t="s">
        <v>200</v>
      </c>
      <c r="AR2514" s="0" t="s">
        <v>371</v>
      </c>
      <c r="AS2514" s="0" t="s">
        <v>372</v>
      </c>
      <c r="AT2514" s="0" t="s">
        <v>15484</v>
      </c>
      <c r="AV2514" s="0" t="s">
        <v>374</v>
      </c>
      <c r="AZ2514" s="131" t="s">
        <v>15485</v>
      </c>
      <c r="BA2514" s="124" t="s">
        <v>200</v>
      </c>
      <c r="BB2514" s="0" t="s">
        <v>248</v>
      </c>
      <c r="BC2514" s="131" t="s">
        <v>15486</v>
      </c>
      <c r="BD2514" s="131" t="s">
        <v>200</v>
      </c>
      <c r="BE2514" s="0" t="s">
        <v>15487</v>
      </c>
      <c r="BG2514" s="125" t="s">
        <v>200</v>
      </c>
      <c r="BH2514" s="0" t="s">
        <v>2225</v>
      </c>
      <c r="BI2514" s="112" t="n">
        <v>3391891955676</v>
      </c>
      <c r="BJ2514" s="126" t="s">
        <v>200</v>
      </c>
      <c r="BK2514" s="131" t="s">
        <v>215</v>
      </c>
      <c r="BL2514" s="112" t="n">
        <v>4</v>
      </c>
      <c r="BM2514" s="112" t="n">
        <v>4</v>
      </c>
      <c r="BN2514" s="112" t="n">
        <v>4</v>
      </c>
      <c r="BO2514" s="111" t="n">
        <v>20</v>
      </c>
      <c r="BP2514" s="125" t="s">
        <v>200</v>
      </c>
      <c r="BQ2514" s="127" t="s">
        <v>216</v>
      </c>
    </row>
    <row r="2515" customFormat="false" ht="13.8" hidden="false" customHeight="false" outlineLevel="0" collapsed="false">
      <c r="A2515" s="0" t="s">
        <v>15488</v>
      </c>
      <c r="B2515" s="0" t="s">
        <v>15146</v>
      </c>
      <c r="C2515" s="0" t="s">
        <v>928</v>
      </c>
      <c r="D2515" s="0" t="s">
        <v>15147</v>
      </c>
      <c r="E2515" s="0" t="s">
        <v>194</v>
      </c>
      <c r="F2515" s="0" t="s">
        <v>195</v>
      </c>
      <c r="G2515" s="0" t="s">
        <v>330</v>
      </c>
      <c r="H2515" s="0" t="s">
        <v>197</v>
      </c>
      <c r="I2515" s="131"/>
      <c r="J2515" s="130" t="n">
        <v>1</v>
      </c>
      <c r="K2515" s="131" t="s">
        <v>198</v>
      </c>
      <c r="L2515" s="0" t="s">
        <v>198</v>
      </c>
      <c r="M2515" s="0" t="s">
        <v>199</v>
      </c>
      <c r="O2515" s="0" t="s">
        <v>200</v>
      </c>
      <c r="Q2515" s="120" t="s">
        <v>200</v>
      </c>
      <c r="R2515" s="0" t="s">
        <v>16</v>
      </c>
      <c r="S2515" s="131" t="s">
        <v>201</v>
      </c>
      <c r="T2515" s="0" t="s">
        <v>198</v>
      </c>
      <c r="U2515" s="131" t="s">
        <v>202</v>
      </c>
      <c r="V2515" s="0" t="s">
        <v>1252</v>
      </c>
      <c r="W2515" s="110" t="s">
        <v>204</v>
      </c>
      <c r="X2515" s="130" t="n">
        <v>2012</v>
      </c>
      <c r="Y2515" s="130" t="s">
        <v>498</v>
      </c>
      <c r="Z2515" s="130" t="s">
        <v>757</v>
      </c>
      <c r="AA2515" s="122" t="s">
        <v>200</v>
      </c>
      <c r="AB2515" s="131" t="s">
        <v>9666</v>
      </c>
      <c r="AC2515" s="131" t="s">
        <v>9448</v>
      </c>
      <c r="AD2515" s="130" t="n">
        <v>2012</v>
      </c>
      <c r="AE2515" s="130" t="s">
        <v>222</v>
      </c>
      <c r="AF2515" s="130"/>
      <c r="AG2515" s="130"/>
      <c r="AH2515" s="111" t="s">
        <v>1983</v>
      </c>
      <c r="AI2515" s="130" t="s">
        <v>207</v>
      </c>
      <c r="AJ2515" s="130"/>
      <c r="AK2515" s="111" t="str">
        <f aca="false">(AB2515)</f>
        <v>Intelligent system</v>
      </c>
      <c r="AM2515" s="111" t="n">
        <f aca="false">AD2515</f>
        <v>2012</v>
      </c>
      <c r="AN2515" s="130" t="s">
        <v>208</v>
      </c>
      <c r="AO2515" s="131" t="s">
        <v>10094</v>
      </c>
      <c r="AS2515" s="0" t="s">
        <v>9449</v>
      </c>
      <c r="AT2515" s="0" t="s">
        <v>339</v>
      </c>
      <c r="AV2515" s="0" t="s">
        <v>200</v>
      </c>
      <c r="AZ2515" s="131" t="s">
        <v>15489</v>
      </c>
      <c r="BA2515" s="124" t="s">
        <v>200</v>
      </c>
      <c r="BB2515" s="0" t="s">
        <v>248</v>
      </c>
      <c r="BC2515" s="0" t="s">
        <v>15490</v>
      </c>
      <c r="BE2515" s="0" t="s">
        <v>15491</v>
      </c>
      <c r="BF2515" s="0" t="s">
        <v>15492</v>
      </c>
      <c r="BG2515" s="125" t="s">
        <v>200</v>
      </c>
      <c r="BH2515" s="0" t="s">
        <v>2225</v>
      </c>
      <c r="BI2515" s="112" t="n">
        <v>45496522803</v>
      </c>
      <c r="BJ2515" s="126" t="s">
        <v>200</v>
      </c>
      <c r="BK2515" s="131" t="s">
        <v>215</v>
      </c>
      <c r="BL2515" s="112" t="n">
        <v>4</v>
      </c>
      <c r="BM2515" s="112" t="n">
        <v>4</v>
      </c>
      <c r="BN2515" s="112" t="n">
        <v>4</v>
      </c>
      <c r="BO2515" s="111" t="n">
        <v>20</v>
      </c>
      <c r="BP2515" s="125" t="s">
        <v>200</v>
      </c>
      <c r="BQ2515" s="127" t="s">
        <v>216</v>
      </c>
    </row>
    <row r="2516" customFormat="false" ht="13.8" hidden="false" customHeight="false" outlineLevel="0" collapsed="false">
      <c r="A2516" s="0" t="s">
        <v>15493</v>
      </c>
      <c r="B2516" s="0" t="s">
        <v>15146</v>
      </c>
      <c r="C2516" s="131" t="s">
        <v>7111</v>
      </c>
      <c r="D2516" s="131" t="s">
        <v>15147</v>
      </c>
      <c r="E2516" s="0" t="s">
        <v>194</v>
      </c>
      <c r="F2516" s="0" t="s">
        <v>314</v>
      </c>
      <c r="G2516" s="0" t="s">
        <v>330</v>
      </c>
      <c r="H2516" s="0" t="s">
        <v>197</v>
      </c>
      <c r="I2516" s="0" t="s">
        <v>3115</v>
      </c>
      <c r="J2516" s="130" t="n">
        <v>1</v>
      </c>
      <c r="K2516" s="131" t="s">
        <v>198</v>
      </c>
      <c r="L2516" s="0" t="s">
        <v>198</v>
      </c>
      <c r="M2516" s="0" t="s">
        <v>274</v>
      </c>
      <c r="O2516" s="0" t="s">
        <v>200</v>
      </c>
      <c r="Q2516" s="120" t="s">
        <v>200</v>
      </c>
      <c r="R2516" s="0" t="s">
        <v>16</v>
      </c>
      <c r="S2516" s="131" t="s">
        <v>201</v>
      </c>
      <c r="T2516" s="0" t="s">
        <v>198</v>
      </c>
      <c r="U2516" s="131" t="s">
        <v>202</v>
      </c>
      <c r="V2516" s="0" t="s">
        <v>1252</v>
      </c>
      <c r="W2516" s="110" t="s">
        <v>204</v>
      </c>
      <c r="X2516" s="130" t="n">
        <v>2011</v>
      </c>
      <c r="Y2516" s="130" t="s">
        <v>498</v>
      </c>
      <c r="Z2516" s="130" t="s">
        <v>198</v>
      </c>
      <c r="AA2516" s="122" t="s">
        <v>200</v>
      </c>
      <c r="AB2516" s="131" t="s">
        <v>10460</v>
      </c>
      <c r="AC2516" s="131" t="s">
        <v>9448</v>
      </c>
      <c r="AD2516" s="130" t="n">
        <v>2011</v>
      </c>
      <c r="AE2516" s="130" t="s">
        <v>222</v>
      </c>
      <c r="AF2516" s="130"/>
      <c r="AG2516" s="130"/>
      <c r="AH2516" s="130"/>
      <c r="AI2516" s="130" t="s">
        <v>207</v>
      </c>
      <c r="AJ2516" s="130"/>
      <c r="AK2516" s="111" t="str">
        <f aca="false">(AB2516)</f>
        <v>Monster games</v>
      </c>
      <c r="AM2516" s="111" t="n">
        <f aca="false">AD2516</f>
        <v>2011</v>
      </c>
      <c r="AN2516" s="130" t="s">
        <v>297</v>
      </c>
      <c r="AO2516" s="131" t="s">
        <v>10094</v>
      </c>
      <c r="AS2516" s="0" t="s">
        <v>200</v>
      </c>
      <c r="AV2516" s="0" t="s">
        <v>200</v>
      </c>
      <c r="AZ2516" s="131" t="s">
        <v>15494</v>
      </c>
      <c r="BA2516" s="124" t="s">
        <v>200</v>
      </c>
      <c r="BB2516" s="0" t="s">
        <v>248</v>
      </c>
      <c r="BC2516" s="0" t="s">
        <v>15495</v>
      </c>
      <c r="BD2516" s="0" t="s">
        <v>15496</v>
      </c>
      <c r="BE2516" s="0" t="s">
        <v>15497</v>
      </c>
      <c r="BG2516" s="125" t="s">
        <v>200</v>
      </c>
      <c r="BH2516" s="0" t="s">
        <v>2225</v>
      </c>
      <c r="BI2516" s="112" t="n">
        <v>45496520366</v>
      </c>
      <c r="BJ2516" s="126" t="s">
        <v>200</v>
      </c>
      <c r="BK2516" s="131" t="s">
        <v>215</v>
      </c>
      <c r="BL2516" s="112" t="n">
        <v>4</v>
      </c>
      <c r="BM2516" s="112" t="n">
        <v>4</v>
      </c>
      <c r="BN2516" s="112" t="n">
        <v>4</v>
      </c>
      <c r="BO2516" s="111" t="n">
        <v>20</v>
      </c>
      <c r="BP2516" s="125" t="s">
        <v>200</v>
      </c>
      <c r="BQ2516" s="127" t="s">
        <v>216</v>
      </c>
    </row>
    <row r="2517" customFormat="false" ht="13.8" hidden="false" customHeight="false" outlineLevel="0" collapsed="false">
      <c r="A2517" s="0" t="s">
        <v>15498</v>
      </c>
      <c r="B2517" s="0" t="s">
        <v>15146</v>
      </c>
      <c r="C2517" s="131" t="s">
        <v>5078</v>
      </c>
      <c r="D2517" s="131" t="s">
        <v>193</v>
      </c>
      <c r="E2517" s="0" t="s">
        <v>194</v>
      </c>
      <c r="F2517" s="0" t="s">
        <v>314</v>
      </c>
      <c r="G2517" s="0" t="s">
        <v>196</v>
      </c>
      <c r="H2517" s="0" t="s">
        <v>400</v>
      </c>
      <c r="I2517" s="131" t="s">
        <v>5079</v>
      </c>
      <c r="J2517" s="130" t="n">
        <v>1</v>
      </c>
      <c r="K2517" s="131" t="s">
        <v>198</v>
      </c>
      <c r="L2517" s="0" t="s">
        <v>198</v>
      </c>
      <c r="M2517" s="0" t="s">
        <v>199</v>
      </c>
      <c r="Q2517" s="120" t="s">
        <v>200</v>
      </c>
      <c r="R2517" s="0" t="s">
        <v>16</v>
      </c>
      <c r="S2517" s="131" t="s">
        <v>201</v>
      </c>
      <c r="T2517" s="0" t="s">
        <v>198</v>
      </c>
      <c r="U2517" s="131" t="s">
        <v>202</v>
      </c>
      <c r="V2517" s="0" t="s">
        <v>1252</v>
      </c>
      <c r="W2517" s="110" t="s">
        <v>204</v>
      </c>
      <c r="X2517" s="130" t="n">
        <v>2014</v>
      </c>
      <c r="Y2517" s="130" t="s">
        <v>498</v>
      </c>
      <c r="Z2517" s="130" t="s">
        <v>757</v>
      </c>
      <c r="AA2517" s="122" t="s">
        <v>200</v>
      </c>
      <c r="AB2517" s="0" t="s">
        <v>4416</v>
      </c>
      <c r="AC2517" s="131" t="s">
        <v>9448</v>
      </c>
      <c r="AD2517" s="130" t="n">
        <v>2014</v>
      </c>
      <c r="AE2517" s="130" t="s">
        <v>222</v>
      </c>
      <c r="AF2517" s="130"/>
      <c r="AG2517" s="130"/>
      <c r="AH2517" s="130"/>
      <c r="AI2517" s="130" t="s">
        <v>207</v>
      </c>
      <c r="AJ2517" s="130"/>
      <c r="AK2517" s="111" t="str">
        <f aca="false">(AB2517)</f>
        <v>Kuju entertainment (Headstrong games)</v>
      </c>
      <c r="AM2517" s="111" t="n">
        <f aca="false">AD2517</f>
        <v>2014</v>
      </c>
      <c r="AN2517" s="130" t="s">
        <v>263</v>
      </c>
      <c r="AO2517" s="131" t="s">
        <v>9045</v>
      </c>
      <c r="AS2517" s="0" t="s">
        <v>12369</v>
      </c>
      <c r="AZ2517" s="131" t="s">
        <v>15499</v>
      </c>
      <c r="BA2517" s="124" t="s">
        <v>200</v>
      </c>
      <c r="BB2517" s="0" t="s">
        <v>248</v>
      </c>
      <c r="BC2517" s="0" t="s">
        <v>15500</v>
      </c>
      <c r="BD2517" s="0" t="s">
        <v>15501</v>
      </c>
      <c r="BE2517" s="0" t="s">
        <v>15502</v>
      </c>
      <c r="BF2517" s="0" t="s">
        <v>15503</v>
      </c>
      <c r="BG2517" s="125"/>
      <c r="BH2517" s="0" t="s">
        <v>2225</v>
      </c>
      <c r="BI2517" s="112" t="n">
        <v>45496525729</v>
      </c>
      <c r="BJ2517" s="126"/>
      <c r="BK2517" s="131" t="s">
        <v>215</v>
      </c>
      <c r="BL2517" s="112" t="n">
        <v>4</v>
      </c>
      <c r="BM2517" s="112" t="n">
        <v>4</v>
      </c>
      <c r="BN2517" s="112" t="n">
        <v>4</v>
      </c>
      <c r="BO2517" s="111" t="n">
        <v>20</v>
      </c>
      <c r="BP2517" s="125"/>
      <c r="BQ2517" s="127" t="s">
        <v>216</v>
      </c>
    </row>
    <row r="2518" customFormat="false" ht="13.8" hidden="false" customHeight="false" outlineLevel="0" collapsed="false">
      <c r="A2518" s="0" t="s">
        <v>15504</v>
      </c>
      <c r="B2518" s="0" t="s">
        <v>15146</v>
      </c>
      <c r="C2518" s="0" t="s">
        <v>928</v>
      </c>
      <c r="D2518" s="0" t="s">
        <v>15147</v>
      </c>
      <c r="E2518" s="0" t="s">
        <v>194</v>
      </c>
      <c r="F2518" s="0" t="s">
        <v>195</v>
      </c>
      <c r="G2518" s="0" t="s">
        <v>330</v>
      </c>
      <c r="H2518" s="0" t="s">
        <v>197</v>
      </c>
      <c r="I2518" s="131"/>
      <c r="J2518" s="111" t="n">
        <v>1</v>
      </c>
      <c r="K2518" s="0" t="s">
        <v>2825</v>
      </c>
      <c r="L2518" s="0" t="s">
        <v>12579</v>
      </c>
      <c r="M2518" s="0" t="s">
        <v>199</v>
      </c>
      <c r="O2518" s="0" t="s">
        <v>200</v>
      </c>
      <c r="Q2518" s="120" t="s">
        <v>200</v>
      </c>
      <c r="R2518" s="0" t="s">
        <v>16</v>
      </c>
      <c r="S2518" s="131" t="s">
        <v>201</v>
      </c>
      <c r="T2518" s="0" t="s">
        <v>198</v>
      </c>
      <c r="U2518" s="131" t="s">
        <v>202</v>
      </c>
      <c r="V2518" s="0" t="s">
        <v>1252</v>
      </c>
      <c r="W2518" s="110" t="s">
        <v>204</v>
      </c>
      <c r="X2518" s="130" t="n">
        <v>2014</v>
      </c>
      <c r="Y2518" s="130" t="s">
        <v>498</v>
      </c>
      <c r="Z2518" s="130" t="s">
        <v>757</v>
      </c>
      <c r="AA2518" s="122" t="s">
        <v>200</v>
      </c>
      <c r="AB2518" s="131" t="s">
        <v>9813</v>
      </c>
      <c r="AC2518" s="131" t="s">
        <v>9448</v>
      </c>
      <c r="AD2518" s="130" t="n">
        <v>2014</v>
      </c>
      <c r="AE2518" s="130" t="s">
        <v>222</v>
      </c>
      <c r="AF2518" s="130"/>
      <c r="AG2518" s="111" t="s">
        <v>241</v>
      </c>
      <c r="AH2518" s="111" t="s">
        <v>1043</v>
      </c>
      <c r="AI2518" s="130" t="s">
        <v>207</v>
      </c>
      <c r="AJ2518" s="130"/>
      <c r="AK2518" s="111" t="str">
        <f aca="false">(AB2518)</f>
        <v>Game freak</v>
      </c>
      <c r="AM2518" s="111" t="n">
        <f aca="false">AD2518</f>
        <v>2014</v>
      </c>
      <c r="AN2518" s="130" t="s">
        <v>208</v>
      </c>
      <c r="AO2518" s="131"/>
      <c r="AR2518" s="0" t="s">
        <v>15505</v>
      </c>
      <c r="AS2518" s="0" t="s">
        <v>12369</v>
      </c>
      <c r="AT2518" s="0" t="s">
        <v>12581</v>
      </c>
      <c r="AU2518" s="0" t="s">
        <v>15506</v>
      </c>
      <c r="AV2518" s="0" t="s">
        <v>9852</v>
      </c>
      <c r="AW2518" s="0" t="s">
        <v>9853</v>
      </c>
      <c r="AZ2518" s="131" t="s">
        <v>15507</v>
      </c>
      <c r="BA2518" s="124" t="s">
        <v>200</v>
      </c>
      <c r="BB2518" s="0" t="s">
        <v>248</v>
      </c>
      <c r="BC2518" s="0" t="s">
        <v>15508</v>
      </c>
      <c r="BD2518" s="0" t="s">
        <v>15509</v>
      </c>
      <c r="BE2518" s="0" t="s">
        <v>15510</v>
      </c>
      <c r="BG2518" s="125" t="s">
        <v>200</v>
      </c>
      <c r="BH2518" s="0" t="s">
        <v>253</v>
      </c>
      <c r="BI2518" s="112" t="n">
        <v>45496526306</v>
      </c>
      <c r="BJ2518" s="126" t="s">
        <v>200</v>
      </c>
      <c r="BK2518" s="131" t="s">
        <v>215</v>
      </c>
      <c r="BL2518" s="112" t="n">
        <v>4</v>
      </c>
      <c r="BM2518" s="112" t="n">
        <v>4</v>
      </c>
      <c r="BN2518" s="112" t="n">
        <v>4</v>
      </c>
      <c r="BO2518" s="111" t="n">
        <v>20</v>
      </c>
      <c r="BP2518" s="125" t="s">
        <v>200</v>
      </c>
      <c r="BQ2518" s="127" t="s">
        <v>216</v>
      </c>
    </row>
    <row r="2519" customFormat="false" ht="13.8" hidden="false" customHeight="false" outlineLevel="0" collapsed="false">
      <c r="A2519" s="0" t="s">
        <v>15511</v>
      </c>
      <c r="B2519" s="0" t="s">
        <v>15146</v>
      </c>
      <c r="C2519" s="0" t="s">
        <v>928</v>
      </c>
      <c r="D2519" s="0" t="s">
        <v>15224</v>
      </c>
      <c r="E2519" s="0" t="s">
        <v>194</v>
      </c>
      <c r="F2519" s="0" t="s">
        <v>195</v>
      </c>
      <c r="G2519" s="0" t="s">
        <v>330</v>
      </c>
      <c r="H2519" s="0" t="s">
        <v>197</v>
      </c>
      <c r="I2519" s="131"/>
      <c r="J2519" s="111" t="n">
        <v>1</v>
      </c>
      <c r="K2519" s="0" t="s">
        <v>2825</v>
      </c>
      <c r="L2519" s="0" t="s">
        <v>12579</v>
      </c>
      <c r="M2519" s="0" t="s">
        <v>199</v>
      </c>
      <c r="O2519" s="0" t="s">
        <v>200</v>
      </c>
      <c r="Q2519" s="120" t="s">
        <v>200</v>
      </c>
      <c r="R2519" s="0" t="s">
        <v>16</v>
      </c>
      <c r="S2519" s="131" t="s">
        <v>201</v>
      </c>
      <c r="T2519" s="0" t="s">
        <v>198</v>
      </c>
      <c r="U2519" s="131" t="s">
        <v>202</v>
      </c>
      <c r="V2519" s="0" t="s">
        <v>1252</v>
      </c>
      <c r="W2519" s="110" t="s">
        <v>204</v>
      </c>
      <c r="X2519" s="130" t="n">
        <v>2013</v>
      </c>
      <c r="Y2519" s="130" t="s">
        <v>498</v>
      </c>
      <c r="Z2519" s="130" t="s">
        <v>757</v>
      </c>
      <c r="AA2519" s="122" t="s">
        <v>200</v>
      </c>
      <c r="AB2519" s="131" t="s">
        <v>9813</v>
      </c>
      <c r="AC2519" s="131" t="s">
        <v>9448</v>
      </c>
      <c r="AD2519" s="130" t="n">
        <v>2013</v>
      </c>
      <c r="AE2519" s="130" t="s">
        <v>222</v>
      </c>
      <c r="AF2519" s="130"/>
      <c r="AG2519" s="111" t="s">
        <v>241</v>
      </c>
      <c r="AH2519" s="111" t="s">
        <v>8278</v>
      </c>
      <c r="AI2519" s="130" t="s">
        <v>207</v>
      </c>
      <c r="AJ2519" s="130"/>
      <c r="AK2519" s="111" t="str">
        <f aca="false">(AB2519)</f>
        <v>Game freak</v>
      </c>
      <c r="AM2519" s="111" t="n">
        <f aca="false">AD2519</f>
        <v>2013</v>
      </c>
      <c r="AN2519" s="130" t="s">
        <v>208</v>
      </c>
      <c r="AO2519" s="131"/>
      <c r="AR2519" s="0" t="s">
        <v>15512</v>
      </c>
      <c r="AS2519" s="0" t="s">
        <v>12369</v>
      </c>
      <c r="AT2519" s="0" t="s">
        <v>12581</v>
      </c>
      <c r="AU2519" s="0" t="s">
        <v>15513</v>
      </c>
      <c r="AV2519" s="0" t="s">
        <v>9852</v>
      </c>
      <c r="AW2519" s="0" t="s">
        <v>9853</v>
      </c>
      <c r="AZ2519" s="131" t="s">
        <v>15514</v>
      </c>
      <c r="BA2519" s="124" t="s">
        <v>200</v>
      </c>
      <c r="BB2519" s="0" t="s">
        <v>248</v>
      </c>
      <c r="BC2519" s="0" t="s">
        <v>15515</v>
      </c>
      <c r="BD2519" s="0" t="s">
        <v>15516</v>
      </c>
      <c r="BE2519" s="0" t="s">
        <v>15517</v>
      </c>
      <c r="BG2519" s="125" t="s">
        <v>200</v>
      </c>
      <c r="BH2519" s="0" t="s">
        <v>253</v>
      </c>
      <c r="BI2519" s="112" t="n">
        <v>45496524159</v>
      </c>
      <c r="BJ2519" s="126" t="s">
        <v>200</v>
      </c>
      <c r="BK2519" s="131" t="s">
        <v>215</v>
      </c>
      <c r="BL2519" s="112" t="n">
        <v>4</v>
      </c>
      <c r="BM2519" s="112" t="n">
        <v>4</v>
      </c>
      <c r="BN2519" s="112" t="n">
        <v>4</v>
      </c>
      <c r="BO2519" s="111" t="n">
        <v>20</v>
      </c>
      <c r="BP2519" s="125" t="s">
        <v>200</v>
      </c>
      <c r="BQ2519" s="127" t="s">
        <v>216</v>
      </c>
    </row>
    <row r="2520" customFormat="false" ht="13.8" hidden="false" customHeight="false" outlineLevel="0" collapsed="false">
      <c r="A2520" s="0" t="s">
        <v>15518</v>
      </c>
      <c r="B2520" s="0" t="s">
        <v>15146</v>
      </c>
      <c r="C2520" s="0" t="s">
        <v>928</v>
      </c>
      <c r="D2520" s="0" t="s">
        <v>15224</v>
      </c>
      <c r="E2520" s="0" t="s">
        <v>194</v>
      </c>
      <c r="F2520" s="0" t="s">
        <v>195</v>
      </c>
      <c r="G2520" s="0" t="s">
        <v>330</v>
      </c>
      <c r="H2520" s="0" t="s">
        <v>197</v>
      </c>
      <c r="I2520" s="131"/>
      <c r="J2520" s="111" t="n">
        <v>1</v>
      </c>
      <c r="K2520" s="0" t="s">
        <v>2825</v>
      </c>
      <c r="L2520" s="0" t="s">
        <v>12579</v>
      </c>
      <c r="M2520" s="0" t="s">
        <v>199</v>
      </c>
      <c r="O2520" s="0" t="s">
        <v>200</v>
      </c>
      <c r="Q2520" s="120" t="s">
        <v>200</v>
      </c>
      <c r="R2520" s="0" t="s">
        <v>16</v>
      </c>
      <c r="S2520" s="131" t="s">
        <v>201</v>
      </c>
      <c r="T2520" s="0" t="s">
        <v>198</v>
      </c>
      <c r="U2520" s="131" t="s">
        <v>202</v>
      </c>
      <c r="V2520" s="0" t="s">
        <v>1252</v>
      </c>
      <c r="W2520" s="110" t="s">
        <v>204</v>
      </c>
      <c r="X2520" s="130" t="n">
        <v>2013</v>
      </c>
      <c r="Y2520" s="130" t="s">
        <v>498</v>
      </c>
      <c r="Z2520" s="130" t="s">
        <v>757</v>
      </c>
      <c r="AA2520" s="122" t="s">
        <v>200</v>
      </c>
      <c r="AB2520" s="131" t="s">
        <v>9813</v>
      </c>
      <c r="AC2520" s="131" t="s">
        <v>9448</v>
      </c>
      <c r="AD2520" s="130" t="n">
        <v>2013</v>
      </c>
      <c r="AE2520" s="130" t="s">
        <v>222</v>
      </c>
      <c r="AF2520" s="130"/>
      <c r="AG2520" s="111" t="s">
        <v>241</v>
      </c>
      <c r="AH2520" s="111" t="s">
        <v>8278</v>
      </c>
      <c r="AI2520" s="130" t="s">
        <v>207</v>
      </c>
      <c r="AJ2520" s="130"/>
      <c r="AK2520" s="111" t="str">
        <f aca="false">(AB2520)</f>
        <v>Game freak</v>
      </c>
      <c r="AM2520" s="111" t="n">
        <f aca="false">AD2520</f>
        <v>2013</v>
      </c>
      <c r="AN2520" s="130" t="s">
        <v>208</v>
      </c>
      <c r="AO2520" s="131"/>
      <c r="AR2520" s="0" t="s">
        <v>15512</v>
      </c>
      <c r="AS2520" s="0" t="s">
        <v>12369</v>
      </c>
      <c r="AT2520" s="0" t="s">
        <v>12581</v>
      </c>
      <c r="AU2520" s="0" t="s">
        <v>15513</v>
      </c>
      <c r="AV2520" s="0" t="s">
        <v>9852</v>
      </c>
      <c r="AW2520" s="0" t="s">
        <v>9853</v>
      </c>
      <c r="AZ2520" s="131" t="s">
        <v>15514</v>
      </c>
      <c r="BA2520" s="124" t="s">
        <v>200</v>
      </c>
      <c r="BB2520" s="0" t="s">
        <v>248</v>
      </c>
      <c r="BC2520" s="0" t="s">
        <v>15515</v>
      </c>
      <c r="BD2520" s="0" t="s">
        <v>15516</v>
      </c>
      <c r="BE2520" s="0" t="s">
        <v>15517</v>
      </c>
      <c r="BG2520" s="125" t="s">
        <v>200</v>
      </c>
      <c r="BH2520" s="0" t="s">
        <v>253</v>
      </c>
      <c r="BI2520" s="112" t="n">
        <v>45496524265</v>
      </c>
      <c r="BJ2520" s="126" t="s">
        <v>200</v>
      </c>
      <c r="BK2520" s="131" t="s">
        <v>215</v>
      </c>
      <c r="BL2520" s="112" t="n">
        <v>4</v>
      </c>
      <c r="BM2520" s="112" t="n">
        <v>4</v>
      </c>
      <c r="BN2520" s="112" t="n">
        <v>4</v>
      </c>
      <c r="BO2520" s="111" t="n">
        <v>20</v>
      </c>
      <c r="BP2520" s="125" t="s">
        <v>200</v>
      </c>
      <c r="BQ2520" s="127"/>
    </row>
    <row r="2521" customFormat="false" ht="13.8" hidden="false" customHeight="false" outlineLevel="0" collapsed="false">
      <c r="A2521" s="0" t="s">
        <v>15519</v>
      </c>
      <c r="B2521" s="0" t="s">
        <v>15146</v>
      </c>
      <c r="C2521" s="0" t="s">
        <v>423</v>
      </c>
      <c r="D2521" s="0" t="s">
        <v>15147</v>
      </c>
      <c r="E2521" s="0" t="s">
        <v>313</v>
      </c>
      <c r="F2521" s="0" t="s">
        <v>314</v>
      </c>
      <c r="G2521" s="0" t="s">
        <v>424</v>
      </c>
      <c r="H2521" s="0" t="s">
        <v>197</v>
      </c>
      <c r="I2521" s="131"/>
      <c r="J2521" s="111" t="n">
        <v>1</v>
      </c>
      <c r="K2521" s="0" t="s">
        <v>8612</v>
      </c>
      <c r="L2521" s="0" t="s">
        <v>392</v>
      </c>
      <c r="M2521" s="0" t="s">
        <v>199</v>
      </c>
      <c r="O2521" s="0" t="s">
        <v>200</v>
      </c>
      <c r="Q2521" s="120" t="s">
        <v>200</v>
      </c>
      <c r="R2521" s="0" t="s">
        <v>16</v>
      </c>
      <c r="S2521" s="131" t="s">
        <v>201</v>
      </c>
      <c r="T2521" s="0" t="s">
        <v>198</v>
      </c>
      <c r="U2521" s="131" t="s">
        <v>202</v>
      </c>
      <c r="V2521" s="0" t="s">
        <v>1252</v>
      </c>
      <c r="W2521" s="110" t="s">
        <v>204</v>
      </c>
      <c r="X2521" s="130" t="n">
        <v>2012</v>
      </c>
      <c r="Y2521" s="130" t="s">
        <v>498</v>
      </c>
      <c r="Z2521" s="130" t="s">
        <v>198</v>
      </c>
      <c r="AA2521" s="122" t="s">
        <v>200</v>
      </c>
      <c r="AB2521" s="131" t="s">
        <v>459</v>
      </c>
      <c r="AC2521" s="131" t="s">
        <v>459</v>
      </c>
      <c r="AD2521" s="130" t="n">
        <v>2012</v>
      </c>
      <c r="AE2521" s="130" t="s">
        <v>198</v>
      </c>
      <c r="AF2521" s="130"/>
      <c r="AG2521" s="130"/>
      <c r="AH2521" s="130"/>
      <c r="AI2521" s="130" t="s">
        <v>207</v>
      </c>
      <c r="AJ2521" s="130"/>
      <c r="AK2521" s="111" t="str">
        <f aca="false">(AB2521)</f>
        <v>Konami</v>
      </c>
      <c r="AM2521" s="111" t="n">
        <f aca="false">AD2521</f>
        <v>2012</v>
      </c>
      <c r="AN2521" s="111" t="s">
        <v>208</v>
      </c>
      <c r="AO2521" s="131" t="s">
        <v>10094</v>
      </c>
      <c r="AP2521" s="0" t="s">
        <v>674</v>
      </c>
      <c r="AQ2521" s="0" t="s">
        <v>200</v>
      </c>
      <c r="AS2521" s="0" t="s">
        <v>738</v>
      </c>
      <c r="AV2521" s="0" t="s">
        <v>200</v>
      </c>
      <c r="AZ2521" s="131" t="s">
        <v>15520</v>
      </c>
      <c r="BA2521" s="124" t="s">
        <v>200</v>
      </c>
      <c r="BB2521" s="0" t="s">
        <v>248</v>
      </c>
      <c r="BC2521" s="0" t="s">
        <v>15521</v>
      </c>
      <c r="BD2521" s="0" t="s">
        <v>15522</v>
      </c>
      <c r="BE2521" s="0" t="s">
        <v>15523</v>
      </c>
      <c r="BG2521" s="125" t="s">
        <v>200</v>
      </c>
      <c r="BH2521" s="0" t="s">
        <v>2225</v>
      </c>
      <c r="BI2521" s="112" t="n">
        <v>4012927084502</v>
      </c>
      <c r="BJ2521" s="126" t="s">
        <v>200</v>
      </c>
      <c r="BK2521" s="131" t="s">
        <v>215</v>
      </c>
      <c r="BL2521" s="112" t="n">
        <v>4</v>
      </c>
      <c r="BM2521" s="112" t="n">
        <v>4</v>
      </c>
      <c r="BN2521" s="112" t="n">
        <v>4</v>
      </c>
      <c r="BO2521" s="111" t="n">
        <v>20</v>
      </c>
      <c r="BP2521" s="125" t="s">
        <v>200</v>
      </c>
      <c r="BQ2521" s="127" t="s">
        <v>216</v>
      </c>
    </row>
    <row r="2522" customFormat="false" ht="13.8" hidden="false" customHeight="false" outlineLevel="0" collapsed="false">
      <c r="A2522" s="0" t="s">
        <v>15524</v>
      </c>
      <c r="B2522" s="0" t="s">
        <v>15146</v>
      </c>
      <c r="C2522" s="131" t="s">
        <v>1386</v>
      </c>
      <c r="D2522" s="131" t="s">
        <v>15153</v>
      </c>
      <c r="E2522" s="0" t="s">
        <v>194</v>
      </c>
      <c r="F2522" s="0" t="s">
        <v>195</v>
      </c>
      <c r="G2522" s="0" t="s">
        <v>330</v>
      </c>
      <c r="H2522" s="0" t="s">
        <v>400</v>
      </c>
      <c r="I2522" s="0" t="s">
        <v>14871</v>
      </c>
      <c r="J2522" s="130" t="n">
        <v>1</v>
      </c>
      <c r="K2522" s="131" t="s">
        <v>198</v>
      </c>
      <c r="L2522" s="0" t="s">
        <v>198</v>
      </c>
      <c r="M2522" s="0" t="s">
        <v>199</v>
      </c>
      <c r="O2522" s="0" t="s">
        <v>200</v>
      </c>
      <c r="Q2522" s="120" t="s">
        <v>200</v>
      </c>
      <c r="R2522" s="0" t="s">
        <v>16</v>
      </c>
      <c r="S2522" s="131" t="s">
        <v>201</v>
      </c>
      <c r="T2522" s="0" t="s">
        <v>198</v>
      </c>
      <c r="U2522" s="131" t="s">
        <v>202</v>
      </c>
      <c r="V2522" s="0" t="s">
        <v>1252</v>
      </c>
      <c r="W2522" s="110" t="s">
        <v>204</v>
      </c>
      <c r="X2522" s="130" t="n">
        <v>2012</v>
      </c>
      <c r="Y2522" s="130" t="s">
        <v>498</v>
      </c>
      <c r="Z2522" s="130" t="s">
        <v>757</v>
      </c>
      <c r="AA2522" s="122" t="s">
        <v>200</v>
      </c>
      <c r="AB2522" s="131" t="s">
        <v>3186</v>
      </c>
      <c r="AC2522" s="131" t="s">
        <v>3186</v>
      </c>
      <c r="AD2522" s="130" t="n">
        <v>2012</v>
      </c>
      <c r="AE2522" s="130" t="s">
        <v>222</v>
      </c>
      <c r="AF2522" s="130"/>
      <c r="AG2522" s="130"/>
      <c r="AH2522" s="130"/>
      <c r="AI2522" s="130" t="s">
        <v>207</v>
      </c>
      <c r="AJ2522" s="130"/>
      <c r="AK2522" s="111" t="str">
        <f aca="false">(AB2522)</f>
        <v>Level-5</v>
      </c>
      <c r="AM2522" s="111" t="n">
        <f aca="false">AD2522</f>
        <v>2012</v>
      </c>
      <c r="AN2522" s="130" t="s">
        <v>208</v>
      </c>
      <c r="AO2522" s="131" t="s">
        <v>9045</v>
      </c>
      <c r="AS2522" s="0" t="s">
        <v>14874</v>
      </c>
      <c r="AT2522" s="0" t="s">
        <v>3426</v>
      </c>
      <c r="AU2522" s="0" t="s">
        <v>5533</v>
      </c>
      <c r="AV2522" s="0" t="s">
        <v>200</v>
      </c>
      <c r="AZ2522" s="131" t="s">
        <v>15525</v>
      </c>
      <c r="BA2522" s="124" t="s">
        <v>200</v>
      </c>
      <c r="BB2522" s="0" t="s">
        <v>462</v>
      </c>
      <c r="BC2522" s="0" t="s">
        <v>15526</v>
      </c>
      <c r="BD2522" s="0" t="s">
        <v>12290</v>
      </c>
      <c r="BE2522" s="0" t="s">
        <v>15527</v>
      </c>
      <c r="BG2522" s="125" t="s">
        <v>200</v>
      </c>
      <c r="BH2522" s="0" t="s">
        <v>2225</v>
      </c>
      <c r="BI2522" s="112" t="n">
        <v>45496522636</v>
      </c>
      <c r="BJ2522" s="126" t="s">
        <v>200</v>
      </c>
      <c r="BK2522" s="131" t="s">
        <v>215</v>
      </c>
      <c r="BL2522" s="112" t="n">
        <v>4</v>
      </c>
      <c r="BM2522" s="112" t="n">
        <v>4</v>
      </c>
      <c r="BN2522" s="112" t="n">
        <v>4</v>
      </c>
      <c r="BO2522" s="111" t="n">
        <v>20</v>
      </c>
      <c r="BP2522" s="125" t="s">
        <v>200</v>
      </c>
      <c r="BQ2522" s="127" t="s">
        <v>216</v>
      </c>
    </row>
    <row r="2523" customFormat="false" ht="13.8" hidden="false" customHeight="false" outlineLevel="0" collapsed="false">
      <c r="A2523" s="0" t="s">
        <v>15528</v>
      </c>
      <c r="B2523" s="0" t="s">
        <v>15146</v>
      </c>
      <c r="C2523" s="131" t="s">
        <v>1386</v>
      </c>
      <c r="D2523" s="131" t="s">
        <v>15153</v>
      </c>
      <c r="E2523" s="0" t="s">
        <v>194</v>
      </c>
      <c r="F2523" s="0" t="s">
        <v>195</v>
      </c>
      <c r="G2523" s="0" t="s">
        <v>330</v>
      </c>
      <c r="H2523" s="0" t="s">
        <v>400</v>
      </c>
      <c r="I2523" s="0" t="s">
        <v>14871</v>
      </c>
      <c r="J2523" s="130" t="n">
        <v>1</v>
      </c>
      <c r="K2523" s="131" t="s">
        <v>198</v>
      </c>
      <c r="L2523" s="0" t="s">
        <v>198</v>
      </c>
      <c r="M2523" s="0" t="s">
        <v>199</v>
      </c>
      <c r="O2523" s="0" t="s">
        <v>200</v>
      </c>
      <c r="Q2523" s="120" t="s">
        <v>200</v>
      </c>
      <c r="R2523" s="0" t="s">
        <v>16</v>
      </c>
      <c r="S2523" s="131" t="s">
        <v>201</v>
      </c>
      <c r="T2523" s="0" t="s">
        <v>198</v>
      </c>
      <c r="U2523" s="131" t="s">
        <v>202</v>
      </c>
      <c r="V2523" s="0" t="s">
        <v>1252</v>
      </c>
      <c r="W2523" s="110" t="s">
        <v>204</v>
      </c>
      <c r="X2523" s="130" t="n">
        <v>2013</v>
      </c>
      <c r="Y2523" s="130" t="s">
        <v>498</v>
      </c>
      <c r="Z2523" s="130" t="s">
        <v>757</v>
      </c>
      <c r="AA2523" s="122" t="s">
        <v>200</v>
      </c>
      <c r="AB2523" s="131" t="s">
        <v>3186</v>
      </c>
      <c r="AC2523" s="131" t="s">
        <v>3186</v>
      </c>
      <c r="AD2523" s="130" t="n">
        <v>2013</v>
      </c>
      <c r="AE2523" s="130" t="s">
        <v>222</v>
      </c>
      <c r="AF2523" s="130"/>
      <c r="AG2523" s="130"/>
      <c r="AH2523" s="130"/>
      <c r="AI2523" s="130" t="s">
        <v>207</v>
      </c>
      <c r="AJ2523" s="130"/>
      <c r="AK2523" s="111" t="str">
        <f aca="false">(AB2523)</f>
        <v>Level-5</v>
      </c>
      <c r="AM2523" s="111" t="n">
        <f aca="false">AD2523</f>
        <v>2013</v>
      </c>
      <c r="AN2523" s="130" t="s">
        <v>208</v>
      </c>
      <c r="AO2523" s="131" t="s">
        <v>9045</v>
      </c>
      <c r="AS2523" s="0" t="s">
        <v>14874</v>
      </c>
      <c r="AT2523" s="0" t="s">
        <v>3426</v>
      </c>
      <c r="AU2523" s="0" t="s">
        <v>5533</v>
      </c>
      <c r="AV2523" s="0" t="s">
        <v>200</v>
      </c>
      <c r="AZ2523" s="131" t="s">
        <v>15529</v>
      </c>
      <c r="BA2523" s="124" t="s">
        <v>200</v>
      </c>
      <c r="BB2523" s="0" t="s">
        <v>462</v>
      </c>
      <c r="BC2523" s="0" t="s">
        <v>15526</v>
      </c>
      <c r="BD2523" s="0" t="s">
        <v>12290</v>
      </c>
      <c r="BE2523" s="0" t="s">
        <v>15530</v>
      </c>
      <c r="BF2523" s="0" t="s">
        <v>15531</v>
      </c>
      <c r="BG2523" s="125" t="s">
        <v>200</v>
      </c>
      <c r="BH2523" s="0" t="s">
        <v>2225</v>
      </c>
      <c r="BI2523" s="112" t="n">
        <v>45496524708</v>
      </c>
      <c r="BJ2523" s="126" t="s">
        <v>200</v>
      </c>
      <c r="BK2523" s="131" t="s">
        <v>215</v>
      </c>
      <c r="BL2523" s="112" t="n">
        <v>4</v>
      </c>
      <c r="BM2523" s="112" t="n">
        <v>4</v>
      </c>
      <c r="BN2523" s="112" t="n">
        <v>4</v>
      </c>
      <c r="BO2523" s="111" t="n">
        <v>20</v>
      </c>
      <c r="BP2523" s="125" t="s">
        <v>200</v>
      </c>
      <c r="BQ2523" s="127" t="s">
        <v>216</v>
      </c>
    </row>
    <row r="2524" customFormat="false" ht="13.8" hidden="false" customHeight="false" outlineLevel="0" collapsed="false">
      <c r="A2524" s="0" t="s">
        <v>15532</v>
      </c>
      <c r="B2524" s="0" t="s">
        <v>15146</v>
      </c>
      <c r="C2524" s="131" t="s">
        <v>1386</v>
      </c>
      <c r="D2524" s="131" t="s">
        <v>15533</v>
      </c>
      <c r="E2524" s="0" t="s">
        <v>194</v>
      </c>
      <c r="F2524" s="0" t="s">
        <v>195</v>
      </c>
      <c r="G2524" s="0" t="s">
        <v>330</v>
      </c>
      <c r="H2524" s="0" t="s">
        <v>197</v>
      </c>
      <c r="I2524" s="131"/>
      <c r="J2524" s="130" t="n">
        <v>1</v>
      </c>
      <c r="K2524" s="131" t="s">
        <v>198</v>
      </c>
      <c r="L2524" s="0" t="s">
        <v>198</v>
      </c>
      <c r="M2524" s="0" t="s">
        <v>199</v>
      </c>
      <c r="O2524" s="0" t="s">
        <v>200</v>
      </c>
      <c r="Q2524" s="120" t="s">
        <v>200</v>
      </c>
      <c r="R2524" s="0" t="s">
        <v>16</v>
      </c>
      <c r="S2524" s="131" t="s">
        <v>201</v>
      </c>
      <c r="T2524" s="0" t="s">
        <v>198</v>
      </c>
      <c r="U2524" s="131" t="s">
        <v>202</v>
      </c>
      <c r="V2524" s="0" t="s">
        <v>1252</v>
      </c>
      <c r="W2524" s="110" t="s">
        <v>204</v>
      </c>
      <c r="X2524" s="130" t="n">
        <v>2014</v>
      </c>
      <c r="Y2524" s="130" t="s">
        <v>498</v>
      </c>
      <c r="Z2524" s="130" t="s">
        <v>198</v>
      </c>
      <c r="AA2524" s="122" t="s">
        <v>200</v>
      </c>
      <c r="AB2524" s="131" t="s">
        <v>543</v>
      </c>
      <c r="AC2524" s="131" t="s">
        <v>3186</v>
      </c>
      <c r="AD2524" s="130" t="n">
        <v>2014</v>
      </c>
      <c r="AE2524" s="130" t="s">
        <v>222</v>
      </c>
      <c r="AF2524" s="130"/>
      <c r="AG2524" s="130"/>
      <c r="AH2524" s="130"/>
      <c r="AI2524" s="130" t="s">
        <v>207</v>
      </c>
      <c r="AJ2524" s="130"/>
      <c r="AK2524" s="111" t="str">
        <f aca="false">(AB2524)</f>
        <v>Capcom</v>
      </c>
      <c r="AM2524" s="111" t="n">
        <f aca="false">AD2524</f>
        <v>2014</v>
      </c>
      <c r="AN2524" s="130" t="s">
        <v>208</v>
      </c>
      <c r="AO2524" s="131" t="s">
        <v>9045</v>
      </c>
      <c r="AS2524" s="0" t="s">
        <v>15534</v>
      </c>
      <c r="AT2524" s="0" t="s">
        <v>3426</v>
      </c>
      <c r="AU2524" s="0" t="s">
        <v>5533</v>
      </c>
      <c r="AV2524" s="0" t="s">
        <v>200</v>
      </c>
      <c r="AW2524" s="0" t="s">
        <v>3861</v>
      </c>
      <c r="AZ2524" s="131" t="s">
        <v>15535</v>
      </c>
      <c r="BA2524" s="124" t="s">
        <v>200</v>
      </c>
      <c r="BB2524" s="0" t="s">
        <v>462</v>
      </c>
      <c r="BC2524" s="0" t="s">
        <v>15536</v>
      </c>
      <c r="BE2524" s="0" t="s">
        <v>15537</v>
      </c>
      <c r="BG2524" s="125" t="s">
        <v>200</v>
      </c>
      <c r="BH2524" s="0" t="s">
        <v>2225</v>
      </c>
      <c r="BI2524" s="112" t="n">
        <v>45496525200</v>
      </c>
      <c r="BJ2524" s="126" t="s">
        <v>200</v>
      </c>
      <c r="BK2524" s="131" t="s">
        <v>215</v>
      </c>
      <c r="BL2524" s="112" t="n">
        <v>4</v>
      </c>
      <c r="BM2524" s="112" t="n">
        <v>4</v>
      </c>
      <c r="BN2524" s="112" t="n">
        <v>4</v>
      </c>
      <c r="BO2524" s="111" t="n">
        <v>20</v>
      </c>
      <c r="BP2524" s="125" t="s">
        <v>200</v>
      </c>
      <c r="BQ2524" s="127" t="s">
        <v>216</v>
      </c>
    </row>
    <row r="2525" customFormat="false" ht="13.8" hidden="false" customHeight="false" outlineLevel="0" collapsed="false">
      <c r="A2525" s="0" t="s">
        <v>15538</v>
      </c>
      <c r="B2525" s="0" t="s">
        <v>15146</v>
      </c>
      <c r="C2525" s="131" t="s">
        <v>3767</v>
      </c>
      <c r="D2525" s="131" t="s">
        <v>15147</v>
      </c>
      <c r="E2525" s="0" t="s">
        <v>194</v>
      </c>
      <c r="F2525" s="0" t="s">
        <v>314</v>
      </c>
      <c r="G2525" s="0" t="s">
        <v>362</v>
      </c>
      <c r="H2525" s="0" t="s">
        <v>197</v>
      </c>
      <c r="I2525" s="131"/>
      <c r="J2525" s="111" t="n">
        <v>1</v>
      </c>
      <c r="K2525" s="0" t="s">
        <v>8612</v>
      </c>
      <c r="L2525" s="0" t="s">
        <v>392</v>
      </c>
      <c r="M2525" s="0" t="s">
        <v>235</v>
      </c>
      <c r="N2525" s="0" t="s">
        <v>15539</v>
      </c>
      <c r="O2525" s="0" t="s">
        <v>237</v>
      </c>
      <c r="P2525" s="0" t="s">
        <v>238</v>
      </c>
      <c r="Q2525" s="120" t="s">
        <v>200</v>
      </c>
      <c r="R2525" s="0" t="s">
        <v>16</v>
      </c>
      <c r="S2525" s="131" t="s">
        <v>201</v>
      </c>
      <c r="T2525" s="0" t="s">
        <v>198</v>
      </c>
      <c r="U2525" s="131" t="s">
        <v>202</v>
      </c>
      <c r="V2525" s="0" t="s">
        <v>1252</v>
      </c>
      <c r="W2525" s="110" t="s">
        <v>204</v>
      </c>
      <c r="X2525" s="130" t="n">
        <v>2015</v>
      </c>
      <c r="Y2525" s="130" t="s">
        <v>1702</v>
      </c>
      <c r="Z2525" s="130" t="s">
        <v>198</v>
      </c>
      <c r="AA2525" s="122" t="s">
        <v>200</v>
      </c>
      <c r="AB2525" s="131" t="s">
        <v>206</v>
      </c>
      <c r="AC2525" s="131" t="s">
        <v>206</v>
      </c>
      <c r="AD2525" s="130" t="n">
        <v>2015</v>
      </c>
      <c r="AE2525" s="130" t="s">
        <v>222</v>
      </c>
      <c r="AF2525" s="130"/>
      <c r="AG2525" s="130"/>
      <c r="AH2525" s="130"/>
      <c r="AI2525" s="130" t="s">
        <v>207</v>
      </c>
      <c r="AJ2525" s="130"/>
      <c r="AK2525" s="111" t="str">
        <f aca="false">(AB2525)</f>
        <v>Sega</v>
      </c>
      <c r="AM2525" s="111" t="n">
        <f aca="false">AD2525</f>
        <v>2015</v>
      </c>
      <c r="AN2525" s="130" t="s">
        <v>208</v>
      </c>
      <c r="AO2525" s="131" t="s">
        <v>9045</v>
      </c>
      <c r="AS2525" s="0" t="s">
        <v>4785</v>
      </c>
      <c r="AT2525" s="0" t="s">
        <v>4786</v>
      </c>
      <c r="AU2525" s="0" t="s">
        <v>200</v>
      </c>
      <c r="AV2525" s="0" t="s">
        <v>200</v>
      </c>
      <c r="AZ2525" s="131" t="s">
        <v>11933</v>
      </c>
      <c r="BA2525" s="124" t="s">
        <v>200</v>
      </c>
      <c r="BB2525" s="0" t="s">
        <v>248</v>
      </c>
      <c r="BC2525" s="0" t="s">
        <v>11934</v>
      </c>
      <c r="BE2525" s="0" t="s">
        <v>15540</v>
      </c>
      <c r="BF2525" s="0" t="s">
        <v>200</v>
      </c>
      <c r="BG2525" s="125" t="s">
        <v>200</v>
      </c>
      <c r="BH2525" s="0" t="s">
        <v>2225</v>
      </c>
      <c r="BI2525" s="112" t="n">
        <v>5055277026289</v>
      </c>
      <c r="BJ2525" s="126" t="s">
        <v>200</v>
      </c>
      <c r="BK2525" s="131" t="s">
        <v>215</v>
      </c>
      <c r="BL2525" s="112" t="n">
        <v>4</v>
      </c>
      <c r="BM2525" s="112" t="n">
        <v>4</v>
      </c>
      <c r="BN2525" s="112" t="n">
        <v>4</v>
      </c>
      <c r="BO2525" s="111" t="n">
        <v>20</v>
      </c>
      <c r="BP2525" s="125" t="s">
        <v>200</v>
      </c>
      <c r="BQ2525" s="127" t="s">
        <v>216</v>
      </c>
    </row>
    <row r="2526" customFormat="false" ht="13.8" hidden="false" customHeight="false" outlineLevel="0" collapsed="false">
      <c r="A2526" s="0" t="s">
        <v>15541</v>
      </c>
      <c r="B2526" s="0" t="s">
        <v>15146</v>
      </c>
      <c r="C2526" s="0" t="s">
        <v>994</v>
      </c>
      <c r="D2526" s="0" t="s">
        <v>15542</v>
      </c>
      <c r="E2526" s="0" t="s">
        <v>194</v>
      </c>
      <c r="F2526" s="0" t="s">
        <v>195</v>
      </c>
      <c r="G2526" s="0" t="s">
        <v>196</v>
      </c>
      <c r="H2526" s="0" t="s">
        <v>219</v>
      </c>
      <c r="I2526" s="131"/>
      <c r="J2526" s="130" t="n">
        <v>1</v>
      </c>
      <c r="K2526" s="131" t="s">
        <v>198</v>
      </c>
      <c r="L2526" s="0" t="s">
        <v>198</v>
      </c>
      <c r="M2526" s="0" t="s">
        <v>199</v>
      </c>
      <c r="O2526" s="0" t="s">
        <v>200</v>
      </c>
      <c r="Q2526" s="120" t="s">
        <v>200</v>
      </c>
      <c r="R2526" s="0" t="s">
        <v>16</v>
      </c>
      <c r="S2526" s="131" t="s">
        <v>201</v>
      </c>
      <c r="T2526" s="0" t="s">
        <v>198</v>
      </c>
      <c r="U2526" s="131" t="s">
        <v>202</v>
      </c>
      <c r="V2526" s="0" t="s">
        <v>1252</v>
      </c>
      <c r="W2526" s="110" t="s">
        <v>204</v>
      </c>
      <c r="X2526" s="130" t="n">
        <v>2013</v>
      </c>
      <c r="Y2526" s="130" t="s">
        <v>205</v>
      </c>
      <c r="Z2526" s="130" t="s">
        <v>757</v>
      </c>
      <c r="AA2526" s="122" t="s">
        <v>200</v>
      </c>
      <c r="AB2526" s="131" t="s">
        <v>10215</v>
      </c>
      <c r="AC2526" s="131" t="s">
        <v>4644</v>
      </c>
      <c r="AD2526" s="130" t="n">
        <v>2013</v>
      </c>
      <c r="AE2526" s="130" t="s">
        <v>222</v>
      </c>
      <c r="AF2526" s="130"/>
      <c r="AG2526" s="130"/>
      <c r="AH2526" s="130"/>
      <c r="AI2526" s="130" t="s">
        <v>207</v>
      </c>
      <c r="AJ2526" s="130"/>
      <c r="AK2526" s="111" t="str">
        <f aca="false">(AB2526)</f>
        <v>Monolith soft</v>
      </c>
      <c r="AM2526" s="111" t="n">
        <f aca="false">AD2526</f>
        <v>2013</v>
      </c>
      <c r="AN2526" s="130" t="s">
        <v>208</v>
      </c>
      <c r="AO2526" s="131"/>
      <c r="AS2526" s="0" t="s">
        <v>15543</v>
      </c>
      <c r="AT2526" s="0" t="s">
        <v>200</v>
      </c>
      <c r="AU2526" s="0" t="s">
        <v>200</v>
      </c>
      <c r="AV2526" s="0" t="s">
        <v>200</v>
      </c>
      <c r="AZ2526" s="131" t="s">
        <v>15544</v>
      </c>
      <c r="BA2526" s="124" t="s">
        <v>200</v>
      </c>
      <c r="BB2526" s="0" t="s">
        <v>248</v>
      </c>
      <c r="BC2526" s="0" t="s">
        <v>15545</v>
      </c>
      <c r="BD2526" s="0" t="s">
        <v>14145</v>
      </c>
      <c r="BE2526" s="0" t="s">
        <v>15546</v>
      </c>
      <c r="BF2526" s="0" t="s">
        <v>15547</v>
      </c>
      <c r="BG2526" s="125" t="s">
        <v>200</v>
      </c>
      <c r="BH2526" s="0" t="s">
        <v>2225</v>
      </c>
      <c r="BI2526" s="112" t="n">
        <v>3391891970723</v>
      </c>
      <c r="BJ2526" s="126" t="s">
        <v>200</v>
      </c>
      <c r="BK2526" s="131" t="s">
        <v>215</v>
      </c>
      <c r="BL2526" s="112" t="n">
        <v>4</v>
      </c>
      <c r="BM2526" s="112" t="n">
        <v>4</v>
      </c>
      <c r="BN2526" s="112" t="n">
        <v>4</v>
      </c>
      <c r="BO2526" s="111" t="n">
        <v>20</v>
      </c>
      <c r="BP2526" s="125" t="s">
        <v>200</v>
      </c>
      <c r="BQ2526" s="127" t="s">
        <v>216</v>
      </c>
    </row>
    <row r="2527" customFormat="false" ht="13.8" hidden="false" customHeight="false" outlineLevel="0" collapsed="false">
      <c r="A2527" s="0" t="s">
        <v>15548</v>
      </c>
      <c r="B2527" s="0" t="s">
        <v>15146</v>
      </c>
      <c r="C2527" s="0" t="s">
        <v>994</v>
      </c>
      <c r="D2527" s="0" t="s">
        <v>15542</v>
      </c>
      <c r="E2527" s="0" t="s">
        <v>194</v>
      </c>
      <c r="F2527" s="0" t="s">
        <v>195</v>
      </c>
      <c r="G2527" s="0" t="s">
        <v>196</v>
      </c>
      <c r="H2527" s="0" t="s">
        <v>219</v>
      </c>
      <c r="I2527" s="131"/>
      <c r="J2527" s="130" t="n">
        <v>1</v>
      </c>
      <c r="K2527" s="131" t="s">
        <v>198</v>
      </c>
      <c r="L2527" s="0" t="s">
        <v>198</v>
      </c>
      <c r="M2527" s="0" t="s">
        <v>199</v>
      </c>
      <c r="O2527" s="0" t="s">
        <v>200</v>
      </c>
      <c r="Q2527" s="120" t="s">
        <v>200</v>
      </c>
      <c r="R2527" s="0" t="s">
        <v>16</v>
      </c>
      <c r="S2527" s="131" t="s">
        <v>201</v>
      </c>
      <c r="T2527" s="0" t="s">
        <v>198</v>
      </c>
      <c r="U2527" s="131" t="s">
        <v>202</v>
      </c>
      <c r="V2527" s="0" t="s">
        <v>1252</v>
      </c>
      <c r="W2527" s="110" t="s">
        <v>204</v>
      </c>
      <c r="X2527" s="130" t="n">
        <v>2016</v>
      </c>
      <c r="Y2527" s="130" t="s">
        <v>205</v>
      </c>
      <c r="Z2527" s="130" t="s">
        <v>757</v>
      </c>
      <c r="AA2527" s="122" t="s">
        <v>200</v>
      </c>
      <c r="AB2527" s="131" t="s">
        <v>10215</v>
      </c>
      <c r="AC2527" s="131" t="s">
        <v>4644</v>
      </c>
      <c r="AD2527" s="130" t="n">
        <v>2016</v>
      </c>
      <c r="AE2527" s="130" t="s">
        <v>222</v>
      </c>
      <c r="AF2527" s="130"/>
      <c r="AG2527" s="130"/>
      <c r="AH2527" s="130"/>
      <c r="AI2527" s="130" t="s">
        <v>207</v>
      </c>
      <c r="AJ2527" s="130"/>
      <c r="AK2527" s="111" t="str">
        <f aca="false">(AB2527)</f>
        <v>Monolith soft</v>
      </c>
      <c r="AM2527" s="111" t="n">
        <f aca="false">AD2527</f>
        <v>2016</v>
      </c>
      <c r="AN2527" s="130" t="s">
        <v>208</v>
      </c>
      <c r="AO2527" s="131"/>
      <c r="AS2527" s="0" t="s">
        <v>15543</v>
      </c>
      <c r="AT2527" s="0" t="s">
        <v>200</v>
      </c>
      <c r="AU2527" s="0" t="s">
        <v>200</v>
      </c>
      <c r="AV2527" s="0" t="s">
        <v>200</v>
      </c>
      <c r="AZ2527" s="131" t="s">
        <v>15549</v>
      </c>
      <c r="BA2527" s="124" t="s">
        <v>200</v>
      </c>
      <c r="BB2527" s="0" t="s">
        <v>248</v>
      </c>
      <c r="BC2527" s="0" t="s">
        <v>15550</v>
      </c>
      <c r="BD2527" s="0" t="s">
        <v>14145</v>
      </c>
      <c r="BE2527" s="0" t="s">
        <v>15551</v>
      </c>
      <c r="BF2527" s="0" t="s">
        <v>15547</v>
      </c>
      <c r="BG2527" s="125" t="s">
        <v>200</v>
      </c>
      <c r="BH2527" s="0" t="s">
        <v>2225</v>
      </c>
      <c r="BI2527" s="112" t="n">
        <v>3391891984799</v>
      </c>
      <c r="BJ2527" s="126" t="s">
        <v>200</v>
      </c>
      <c r="BK2527" s="131" t="s">
        <v>215</v>
      </c>
      <c r="BL2527" s="112" t="n">
        <v>4</v>
      </c>
      <c r="BM2527" s="112" t="n">
        <v>4</v>
      </c>
      <c r="BN2527" s="112" t="n">
        <v>4</v>
      </c>
      <c r="BO2527" s="111" t="n">
        <v>20</v>
      </c>
      <c r="BP2527" s="125" t="s">
        <v>200</v>
      </c>
      <c r="BQ2527" s="127" t="s">
        <v>216</v>
      </c>
    </row>
    <row r="2528" customFormat="false" ht="13.8" hidden="false" customHeight="false" outlineLevel="0" collapsed="false">
      <c r="A2528" s="0" t="s">
        <v>15552</v>
      </c>
      <c r="B2528" s="0" t="s">
        <v>15146</v>
      </c>
      <c r="C2528" s="131" t="s">
        <v>380</v>
      </c>
      <c r="D2528" s="131" t="s">
        <v>15553</v>
      </c>
      <c r="E2528" s="0" t="s">
        <v>194</v>
      </c>
      <c r="F2528" s="0" t="s">
        <v>195</v>
      </c>
      <c r="G2528" s="0" t="s">
        <v>391</v>
      </c>
      <c r="H2528" s="0" t="s">
        <v>197</v>
      </c>
      <c r="I2528" s="131"/>
      <c r="J2528" s="130" t="n">
        <v>1</v>
      </c>
      <c r="K2528" s="131" t="s">
        <v>198</v>
      </c>
      <c r="L2528" s="0" t="s">
        <v>198</v>
      </c>
      <c r="M2528" s="0" t="s">
        <v>199</v>
      </c>
      <c r="O2528" s="0" t="s">
        <v>200</v>
      </c>
      <c r="Q2528" s="120" t="s">
        <v>200</v>
      </c>
      <c r="R2528" s="0" t="s">
        <v>16</v>
      </c>
      <c r="S2528" s="131" t="s">
        <v>201</v>
      </c>
      <c r="T2528" s="0" t="s">
        <v>198</v>
      </c>
      <c r="U2528" s="131" t="s">
        <v>202</v>
      </c>
      <c r="V2528" s="0" t="s">
        <v>1252</v>
      </c>
      <c r="W2528" s="110" t="s">
        <v>204</v>
      </c>
      <c r="X2528" s="130" t="n">
        <v>2015</v>
      </c>
      <c r="Y2528" s="130" t="s">
        <v>498</v>
      </c>
      <c r="Z2528" s="111" t="s">
        <v>221</v>
      </c>
      <c r="AA2528" s="122" t="s">
        <v>200</v>
      </c>
      <c r="AB2528" s="0" t="s">
        <v>15554</v>
      </c>
      <c r="AC2528" s="131" t="s">
        <v>9448</v>
      </c>
      <c r="AD2528" s="130" t="n">
        <v>2015</v>
      </c>
      <c r="AE2528" s="111" t="s">
        <v>222</v>
      </c>
      <c r="AI2528" s="111" t="s">
        <v>294</v>
      </c>
      <c r="AJ2528" s="130" t="s">
        <v>1793</v>
      </c>
      <c r="AK2528" s="0" t="s">
        <v>15554</v>
      </c>
      <c r="AM2528" s="130" t="n">
        <v>2012</v>
      </c>
      <c r="AN2528" s="130" t="s">
        <v>208</v>
      </c>
      <c r="AO2528" s="131" t="s">
        <v>9045</v>
      </c>
      <c r="AS2528" s="0" t="s">
        <v>9449</v>
      </c>
      <c r="AU2528" s="0" t="s">
        <v>332</v>
      </c>
      <c r="AV2528" s="0" t="s">
        <v>200</v>
      </c>
      <c r="AZ2528" s="131" t="s">
        <v>15555</v>
      </c>
      <c r="BA2528" s="124" t="s">
        <v>200</v>
      </c>
      <c r="BB2528" s="0" t="s">
        <v>248</v>
      </c>
      <c r="BC2528" s="0" t="s">
        <v>15556</v>
      </c>
      <c r="BD2528" s="0" t="s">
        <v>4283</v>
      </c>
      <c r="BE2528" s="0" t="s">
        <v>15557</v>
      </c>
      <c r="BG2528" s="125" t="s">
        <v>200</v>
      </c>
      <c r="BH2528" s="0" t="s">
        <v>2225</v>
      </c>
      <c r="BI2528" s="112" t="n">
        <v>45496527785</v>
      </c>
      <c r="BJ2528" s="126" t="s">
        <v>200</v>
      </c>
      <c r="BK2528" s="131" t="s">
        <v>215</v>
      </c>
      <c r="BL2528" s="112" t="n">
        <v>4</v>
      </c>
      <c r="BM2528" s="112" t="n">
        <v>4</v>
      </c>
      <c r="BN2528" s="112" t="n">
        <v>4</v>
      </c>
      <c r="BO2528" s="111" t="n">
        <v>20</v>
      </c>
      <c r="BP2528" s="125" t="s">
        <v>200</v>
      </c>
      <c r="BQ2528" s="127" t="s">
        <v>216</v>
      </c>
    </row>
    <row r="2529" customFormat="false" ht="13.8" hidden="false" customHeight="false" outlineLevel="0" collapsed="false">
      <c r="A2529" s="0" t="s">
        <v>15558</v>
      </c>
      <c r="B2529" s="0" t="s">
        <v>15146</v>
      </c>
      <c r="C2529" s="0" t="s">
        <v>928</v>
      </c>
      <c r="D2529" s="0" t="s">
        <v>1460</v>
      </c>
      <c r="E2529" s="0" t="s">
        <v>194</v>
      </c>
      <c r="F2529" s="0" t="s">
        <v>195</v>
      </c>
      <c r="G2529" s="0" t="s">
        <v>330</v>
      </c>
      <c r="H2529" s="0" t="s">
        <v>219</v>
      </c>
      <c r="I2529" s="131"/>
      <c r="J2529" s="130" t="n">
        <v>1</v>
      </c>
      <c r="K2529" s="131" t="s">
        <v>198</v>
      </c>
      <c r="L2529" s="0" t="s">
        <v>198</v>
      </c>
      <c r="M2529" s="0" t="s">
        <v>274</v>
      </c>
      <c r="O2529" s="0" t="s">
        <v>237</v>
      </c>
      <c r="Q2529" s="120" t="s">
        <v>200</v>
      </c>
      <c r="R2529" s="0" t="s">
        <v>16</v>
      </c>
      <c r="S2529" s="131" t="s">
        <v>201</v>
      </c>
      <c r="T2529" s="0" t="s">
        <v>198</v>
      </c>
      <c r="U2529" s="131" t="s">
        <v>202</v>
      </c>
      <c r="V2529" s="0" t="s">
        <v>1252</v>
      </c>
      <c r="W2529" s="110" t="s">
        <v>204</v>
      </c>
      <c r="X2529" s="130" t="n">
        <v>2018</v>
      </c>
      <c r="Y2529" s="130" t="s">
        <v>205</v>
      </c>
      <c r="Z2529" s="130" t="s">
        <v>757</v>
      </c>
      <c r="AA2529" s="122" t="s">
        <v>200</v>
      </c>
      <c r="AB2529" s="131" t="s">
        <v>2959</v>
      </c>
      <c r="AC2529" s="131" t="s">
        <v>2959</v>
      </c>
      <c r="AD2529" s="130" t="n">
        <v>2018</v>
      </c>
      <c r="AE2529" s="111" t="s">
        <v>222</v>
      </c>
      <c r="AI2529" s="111" t="s">
        <v>294</v>
      </c>
      <c r="AJ2529" s="130" t="s">
        <v>15559</v>
      </c>
      <c r="AK2529" s="131" t="s">
        <v>2959</v>
      </c>
      <c r="AM2529" s="130" t="n">
        <v>2010</v>
      </c>
      <c r="AN2529" s="130" t="s">
        <v>208</v>
      </c>
      <c r="AO2529" s="131"/>
      <c r="AS2529" s="0" t="s">
        <v>200</v>
      </c>
      <c r="AT2529" s="0" t="s">
        <v>2316</v>
      </c>
      <c r="AU2529" s="0" t="s">
        <v>332</v>
      </c>
      <c r="AV2529" s="0" t="s">
        <v>200</v>
      </c>
      <c r="AW2529" s="0" t="s">
        <v>1092</v>
      </c>
      <c r="AZ2529" s="131" t="s">
        <v>15560</v>
      </c>
      <c r="BA2529" s="124" t="s">
        <v>200</v>
      </c>
      <c r="BB2529" s="0" t="s">
        <v>248</v>
      </c>
      <c r="BC2529" s="0" t="s">
        <v>10818</v>
      </c>
      <c r="BD2529" s="0" t="s">
        <v>15561</v>
      </c>
      <c r="BE2529" s="0" t="s">
        <v>15562</v>
      </c>
      <c r="BF2529" s="0" t="s">
        <v>15563</v>
      </c>
      <c r="BG2529" s="125" t="s">
        <v>200</v>
      </c>
      <c r="BH2529" s="0" t="s">
        <v>2225</v>
      </c>
      <c r="BI2529" s="112" t="n">
        <v>4020628778538</v>
      </c>
      <c r="BJ2529" s="126" t="s">
        <v>200</v>
      </c>
      <c r="BK2529" s="131" t="s">
        <v>215</v>
      </c>
      <c r="BL2529" s="112" t="n">
        <v>4</v>
      </c>
      <c r="BM2529" s="112" t="n">
        <v>4</v>
      </c>
      <c r="BN2529" s="112" t="n">
        <v>4</v>
      </c>
      <c r="BO2529" s="111" t="n">
        <v>20</v>
      </c>
      <c r="BP2529" s="125" t="s">
        <v>200</v>
      </c>
      <c r="BQ2529" s="127" t="s">
        <v>216</v>
      </c>
    </row>
    <row r="2530" customFormat="false" ht="13.8" hidden="false" customHeight="false" outlineLevel="0" collapsed="false">
      <c r="A2530" s="0" t="s">
        <v>15564</v>
      </c>
      <c r="B2530" s="0" t="s">
        <v>15146</v>
      </c>
      <c r="C2530" s="131" t="s">
        <v>1394</v>
      </c>
      <c r="D2530" s="0" t="s">
        <v>15147</v>
      </c>
      <c r="E2530" s="0" t="s">
        <v>194</v>
      </c>
      <c r="F2530" s="0" t="s">
        <v>1509</v>
      </c>
      <c r="G2530" s="0" t="s">
        <v>196</v>
      </c>
      <c r="H2530" s="0" t="s">
        <v>197</v>
      </c>
      <c r="I2530" s="131"/>
      <c r="J2530" s="130" t="n">
        <v>1</v>
      </c>
      <c r="K2530" s="131" t="s">
        <v>198</v>
      </c>
      <c r="L2530" s="0" t="s">
        <v>198</v>
      </c>
      <c r="M2530" s="0" t="s">
        <v>199</v>
      </c>
      <c r="O2530" s="0" t="s">
        <v>200</v>
      </c>
      <c r="Q2530" s="120" t="s">
        <v>200</v>
      </c>
      <c r="R2530" s="0" t="s">
        <v>16</v>
      </c>
      <c r="S2530" s="131" t="s">
        <v>201</v>
      </c>
      <c r="T2530" s="0" t="s">
        <v>198</v>
      </c>
      <c r="U2530" s="131" t="s">
        <v>202</v>
      </c>
      <c r="V2530" s="0" t="s">
        <v>1252</v>
      </c>
      <c r="W2530" s="110" t="s">
        <v>204</v>
      </c>
      <c r="X2530" s="130" t="n">
        <v>2011</v>
      </c>
      <c r="Y2530" s="130" t="s">
        <v>498</v>
      </c>
      <c r="Z2530" s="130" t="s">
        <v>221</v>
      </c>
      <c r="AA2530" s="122" t="s">
        <v>200</v>
      </c>
      <c r="AB2530" s="131" t="s">
        <v>2802</v>
      </c>
      <c r="AC2530" s="131" t="s">
        <v>1696</v>
      </c>
      <c r="AD2530" s="130" t="n">
        <v>2011</v>
      </c>
      <c r="AE2530" s="111" t="s">
        <v>222</v>
      </c>
      <c r="AI2530" s="111" t="s">
        <v>294</v>
      </c>
      <c r="AJ2530" s="111" t="s">
        <v>3887</v>
      </c>
      <c r="AK2530" s="131" t="s">
        <v>2802</v>
      </c>
      <c r="AM2530" s="111" t="n">
        <v>1999</v>
      </c>
      <c r="AN2530" s="111" t="s">
        <v>510</v>
      </c>
      <c r="AO2530" s="131" t="s">
        <v>10094</v>
      </c>
      <c r="AS2530" s="0" t="s">
        <v>2804</v>
      </c>
      <c r="AT2530" s="0" t="s">
        <v>200</v>
      </c>
      <c r="AV2530" s="0" t="s">
        <v>2805</v>
      </c>
      <c r="AZ2530" s="131" t="s">
        <v>15565</v>
      </c>
      <c r="BA2530" s="124" t="s">
        <v>200</v>
      </c>
      <c r="BB2530" s="0" t="s">
        <v>210</v>
      </c>
      <c r="BC2530" s="0" t="s">
        <v>15566</v>
      </c>
      <c r="BD2530" s="0" t="s">
        <v>15567</v>
      </c>
      <c r="BE2530" s="0" t="s">
        <v>15568</v>
      </c>
      <c r="BG2530" s="125" t="s">
        <v>200</v>
      </c>
      <c r="BH2530" s="0" t="s">
        <v>2225</v>
      </c>
      <c r="BI2530" s="112" t="n">
        <v>3307219935374</v>
      </c>
      <c r="BJ2530" s="126" t="s">
        <v>200</v>
      </c>
      <c r="BK2530" s="131" t="s">
        <v>215</v>
      </c>
      <c r="BL2530" s="112" t="n">
        <v>4</v>
      </c>
      <c r="BM2530" s="112" t="n">
        <v>4</v>
      </c>
      <c r="BN2530" s="112" t="n">
        <v>4</v>
      </c>
      <c r="BO2530" s="111" t="n">
        <v>20</v>
      </c>
      <c r="BP2530" s="125" t="s">
        <v>200</v>
      </c>
      <c r="BQ2530" s="127" t="s">
        <v>216</v>
      </c>
    </row>
    <row r="2531" customFormat="false" ht="13.8" hidden="false" customHeight="false" outlineLevel="0" collapsed="false">
      <c r="A2531" s="0" t="s">
        <v>15569</v>
      </c>
      <c r="B2531" s="0" t="s">
        <v>15146</v>
      </c>
      <c r="C2531" s="131" t="s">
        <v>1451</v>
      </c>
      <c r="D2531" s="0" t="s">
        <v>15147</v>
      </c>
      <c r="E2531" s="0" t="s">
        <v>194</v>
      </c>
      <c r="F2531" s="0" t="s">
        <v>314</v>
      </c>
      <c r="G2531" s="0" t="s">
        <v>391</v>
      </c>
      <c r="H2531" s="0" t="s">
        <v>901</v>
      </c>
      <c r="I2531" s="131"/>
      <c r="J2531" s="111" t="n">
        <v>1</v>
      </c>
      <c r="K2531" s="0" t="s">
        <v>8612</v>
      </c>
      <c r="L2531" s="0" t="s">
        <v>533</v>
      </c>
      <c r="M2531" s="0" t="s">
        <v>199</v>
      </c>
      <c r="O2531" s="0" t="s">
        <v>200</v>
      </c>
      <c r="Q2531" s="120" t="s">
        <v>200</v>
      </c>
      <c r="R2531" s="0" t="s">
        <v>16</v>
      </c>
      <c r="S2531" s="131" t="s">
        <v>201</v>
      </c>
      <c r="T2531" s="0" t="s">
        <v>198</v>
      </c>
      <c r="U2531" s="131" t="s">
        <v>202</v>
      </c>
      <c r="V2531" s="0" t="s">
        <v>1252</v>
      </c>
      <c r="W2531" s="110" t="s">
        <v>204</v>
      </c>
      <c r="X2531" s="130" t="n">
        <v>2011</v>
      </c>
      <c r="Y2531" s="130" t="s">
        <v>1624</v>
      </c>
      <c r="Z2531" s="130" t="s">
        <v>198</v>
      </c>
      <c r="AA2531" s="122" t="s">
        <v>200</v>
      </c>
      <c r="AB2531" s="131" t="s">
        <v>543</v>
      </c>
      <c r="AC2531" s="131" t="s">
        <v>543</v>
      </c>
      <c r="AD2531" s="130" t="n">
        <v>2011</v>
      </c>
      <c r="AE2531" s="130" t="s">
        <v>222</v>
      </c>
      <c r="AF2531" s="130"/>
      <c r="AG2531" s="130"/>
      <c r="AH2531" s="130"/>
      <c r="AI2531" s="130" t="s">
        <v>207</v>
      </c>
      <c r="AJ2531" s="130"/>
      <c r="AK2531" s="111" t="str">
        <f aca="false">(AB2531)</f>
        <v>Capcom</v>
      </c>
      <c r="AM2531" s="111" t="n">
        <f aca="false">AD2531</f>
        <v>2011</v>
      </c>
      <c r="AN2531" s="130" t="s">
        <v>208</v>
      </c>
      <c r="AO2531" s="131" t="s">
        <v>10094</v>
      </c>
      <c r="AR2531" s="0" t="s">
        <v>1455</v>
      </c>
      <c r="AS2531" s="0" t="s">
        <v>1627</v>
      </c>
      <c r="AT2531" s="0" t="s">
        <v>10992</v>
      </c>
      <c r="AU2531" s="0" t="s">
        <v>801</v>
      </c>
      <c r="AV2531" s="0" t="s">
        <v>200</v>
      </c>
      <c r="AW2531" s="104"/>
      <c r="AX2531" s="104"/>
      <c r="AZ2531" s="131" t="s">
        <v>15570</v>
      </c>
      <c r="BA2531" s="124" t="s">
        <v>200</v>
      </c>
      <c r="BB2531" s="0" t="s">
        <v>248</v>
      </c>
      <c r="BC2531" s="0" t="s">
        <v>9195</v>
      </c>
      <c r="BD2531" s="0" t="s">
        <v>15571</v>
      </c>
      <c r="BE2531" s="0" t="s">
        <v>15572</v>
      </c>
      <c r="BF2531" s="0" t="s">
        <v>15573</v>
      </c>
      <c r="BG2531" s="125" t="s">
        <v>200</v>
      </c>
      <c r="BH2531" s="0" t="s">
        <v>2225</v>
      </c>
      <c r="BI2531" s="112" t="n">
        <v>45496520915</v>
      </c>
      <c r="BJ2531" s="126" t="s">
        <v>200</v>
      </c>
      <c r="BK2531" s="131" t="s">
        <v>215</v>
      </c>
      <c r="BL2531" s="112" t="n">
        <v>4</v>
      </c>
      <c r="BM2531" s="112" t="n">
        <v>4</v>
      </c>
      <c r="BN2531" s="112" t="n">
        <v>4</v>
      </c>
      <c r="BO2531" s="111" t="n">
        <v>20</v>
      </c>
      <c r="BP2531" s="125" t="s">
        <v>200</v>
      </c>
      <c r="BQ2531" s="127" t="s">
        <v>216</v>
      </c>
    </row>
    <row r="2532" customFormat="false" ht="13.8" hidden="false" customHeight="false" outlineLevel="0" collapsed="false">
      <c r="A2532" s="0" t="s">
        <v>15574</v>
      </c>
      <c r="B2532" s="0" t="s">
        <v>15146</v>
      </c>
      <c r="C2532" s="131" t="s">
        <v>3767</v>
      </c>
      <c r="D2532" s="131" t="s">
        <v>15153</v>
      </c>
      <c r="E2532" s="0" t="s">
        <v>194</v>
      </c>
      <c r="F2532" s="0" t="s">
        <v>195</v>
      </c>
      <c r="G2532" s="0" t="s">
        <v>362</v>
      </c>
      <c r="H2532" s="0" t="s">
        <v>400</v>
      </c>
      <c r="I2532" s="0" t="s">
        <v>594</v>
      </c>
      <c r="J2532" s="111" t="n">
        <v>1</v>
      </c>
      <c r="K2532" s="0" t="s">
        <v>8734</v>
      </c>
      <c r="L2532" s="0" t="s">
        <v>1050</v>
      </c>
      <c r="M2532" s="0" t="s">
        <v>274</v>
      </c>
      <c r="O2532" s="0" t="s">
        <v>458</v>
      </c>
      <c r="P2532" s="0" t="s">
        <v>238</v>
      </c>
      <c r="Q2532" s="120" t="s">
        <v>200</v>
      </c>
      <c r="R2532" s="0" t="s">
        <v>16</v>
      </c>
      <c r="S2532" s="131" t="s">
        <v>201</v>
      </c>
      <c r="T2532" s="0" t="s">
        <v>198</v>
      </c>
      <c r="U2532" s="131" t="s">
        <v>202</v>
      </c>
      <c r="V2532" s="0" t="s">
        <v>1252</v>
      </c>
      <c r="W2532" s="110" t="s">
        <v>204</v>
      </c>
      <c r="X2532" s="130" t="n">
        <v>2016</v>
      </c>
      <c r="Y2532" s="130" t="s">
        <v>498</v>
      </c>
      <c r="Z2532" s="130" t="s">
        <v>198</v>
      </c>
      <c r="AA2532" s="122" t="s">
        <v>200</v>
      </c>
      <c r="AB2532" s="131" t="s">
        <v>9448</v>
      </c>
      <c r="AC2532" s="131" t="s">
        <v>9448</v>
      </c>
      <c r="AD2532" s="130" t="n">
        <v>2016</v>
      </c>
      <c r="AE2532" s="130" t="s">
        <v>222</v>
      </c>
      <c r="AF2532" s="130"/>
      <c r="AG2532" s="130"/>
      <c r="AH2532" s="130"/>
      <c r="AI2532" s="130" t="s">
        <v>207</v>
      </c>
      <c r="AJ2532" s="130"/>
      <c r="AK2532" s="111" t="str">
        <f aca="false">(AB2532)</f>
        <v>Nintendo</v>
      </c>
      <c r="AM2532" s="111" t="n">
        <f aca="false">AD2532</f>
        <v>2016</v>
      </c>
      <c r="AN2532" s="130" t="s">
        <v>208</v>
      </c>
      <c r="AO2532" s="131" t="s">
        <v>9045</v>
      </c>
      <c r="AP2532" s="0" t="s">
        <v>200</v>
      </c>
      <c r="AS2532" s="0" t="s">
        <v>10398</v>
      </c>
      <c r="AT2532" s="0" t="s">
        <v>4793</v>
      </c>
      <c r="AU2532" s="0" t="s">
        <v>2087</v>
      </c>
      <c r="AV2532" s="0" t="s">
        <v>200</v>
      </c>
      <c r="AW2532" s="104"/>
      <c r="AX2532" s="104"/>
      <c r="AZ2532" s="131" t="s">
        <v>15575</v>
      </c>
      <c r="BA2532" s="124" t="s">
        <v>200</v>
      </c>
      <c r="BB2532" s="0" t="s">
        <v>462</v>
      </c>
      <c r="BC2532" s="0" t="s">
        <v>15576</v>
      </c>
      <c r="BE2532" s="0" t="s">
        <v>15577</v>
      </c>
      <c r="BF2532" s="0" t="s">
        <v>200</v>
      </c>
      <c r="BG2532" s="125" t="s">
        <v>200</v>
      </c>
      <c r="BH2532" s="0" t="s">
        <v>2225</v>
      </c>
      <c r="BI2532" s="112" t="n">
        <v>45496474089</v>
      </c>
      <c r="BJ2532" s="126" t="s">
        <v>200</v>
      </c>
      <c r="BK2532" s="131" t="s">
        <v>215</v>
      </c>
      <c r="BL2532" s="112" t="n">
        <v>4</v>
      </c>
      <c r="BM2532" s="112" t="n">
        <v>4</v>
      </c>
      <c r="BN2532" s="112" t="n">
        <v>4</v>
      </c>
      <c r="BO2532" s="111" t="n">
        <v>20</v>
      </c>
      <c r="BP2532" s="125" t="s">
        <v>200</v>
      </c>
      <c r="BQ2532" s="127" t="s">
        <v>216</v>
      </c>
    </row>
    <row r="2533" customFormat="false" ht="13.8" hidden="false" customHeight="false" outlineLevel="0" collapsed="false">
      <c r="A2533" s="0" t="s">
        <v>15578</v>
      </c>
      <c r="B2533" s="0" t="s">
        <v>15146</v>
      </c>
      <c r="C2533" s="131" t="s">
        <v>3767</v>
      </c>
      <c r="D2533" s="0" t="s">
        <v>15147</v>
      </c>
      <c r="E2533" s="0" t="s">
        <v>194</v>
      </c>
      <c r="F2533" s="0" t="s">
        <v>195</v>
      </c>
      <c r="G2533" s="0" t="s">
        <v>330</v>
      </c>
      <c r="H2533" s="0" t="s">
        <v>400</v>
      </c>
      <c r="I2533" s="0" t="s">
        <v>4380</v>
      </c>
      <c r="J2533" s="111" t="n">
        <v>1</v>
      </c>
      <c r="K2533" s="0" t="s">
        <v>8588</v>
      </c>
      <c r="L2533" s="0" t="s">
        <v>392</v>
      </c>
      <c r="M2533" s="0" t="s">
        <v>274</v>
      </c>
      <c r="O2533" s="0" t="s">
        <v>237</v>
      </c>
      <c r="P2533" s="0" t="s">
        <v>238</v>
      </c>
      <c r="Q2533" s="120" t="s">
        <v>200</v>
      </c>
      <c r="R2533" s="0" t="s">
        <v>16</v>
      </c>
      <c r="S2533" s="131" t="s">
        <v>201</v>
      </c>
      <c r="T2533" s="0" t="s">
        <v>198</v>
      </c>
      <c r="U2533" s="131" t="s">
        <v>202</v>
      </c>
      <c r="V2533" s="0" t="s">
        <v>1252</v>
      </c>
      <c r="W2533" s="110" t="s">
        <v>204</v>
      </c>
      <c r="X2533" s="130" t="n">
        <v>2012</v>
      </c>
      <c r="Y2533" s="130" t="s">
        <v>498</v>
      </c>
      <c r="Z2533" s="130" t="s">
        <v>198</v>
      </c>
      <c r="AA2533" s="122" t="s">
        <v>200</v>
      </c>
      <c r="AB2533" s="131" t="s">
        <v>206</v>
      </c>
      <c r="AC2533" s="131" t="s">
        <v>206</v>
      </c>
      <c r="AD2533" s="130" t="n">
        <v>2012</v>
      </c>
      <c r="AE2533" s="130" t="s">
        <v>222</v>
      </c>
      <c r="AF2533" s="130"/>
      <c r="AG2533" s="130"/>
      <c r="AH2533" s="130"/>
      <c r="AI2533" s="130" t="s">
        <v>207</v>
      </c>
      <c r="AJ2533" s="130"/>
      <c r="AK2533" s="111" t="str">
        <f aca="false">(AB2533)</f>
        <v>Sega</v>
      </c>
      <c r="AM2533" s="111" t="n">
        <f aca="false">AD2533</f>
        <v>2012</v>
      </c>
      <c r="AN2533" s="130" t="s">
        <v>208</v>
      </c>
      <c r="AO2533" s="131" t="s">
        <v>200</v>
      </c>
      <c r="AP2533" s="0" t="s">
        <v>200</v>
      </c>
      <c r="AS2533" s="0" t="s">
        <v>200</v>
      </c>
      <c r="AU2533" s="0" t="s">
        <v>8504</v>
      </c>
      <c r="AV2533" s="0" t="s">
        <v>200</v>
      </c>
      <c r="AW2533" s="104" t="s">
        <v>1579</v>
      </c>
      <c r="AX2533" s="104"/>
      <c r="AY2533" s="0" t="s">
        <v>200</v>
      </c>
      <c r="AZ2533" s="131" t="s">
        <v>15579</v>
      </c>
      <c r="BA2533" s="124" t="s">
        <v>200</v>
      </c>
      <c r="BB2533" s="0" t="s">
        <v>248</v>
      </c>
      <c r="BC2533" s="0" t="s">
        <v>15580</v>
      </c>
      <c r="BD2533" s="0" t="s">
        <v>15581</v>
      </c>
      <c r="BE2533" s="0" t="s">
        <v>15582</v>
      </c>
      <c r="BF2533" s="0" t="s">
        <v>15583</v>
      </c>
      <c r="BG2533" s="125" t="s">
        <v>200</v>
      </c>
      <c r="BH2533" s="0" t="s">
        <v>2225</v>
      </c>
      <c r="BI2533" s="112" t="n">
        <v>45496522025</v>
      </c>
      <c r="BJ2533" s="126" t="s">
        <v>200</v>
      </c>
      <c r="BK2533" s="131" t="s">
        <v>215</v>
      </c>
      <c r="BL2533" s="112" t="n">
        <v>4</v>
      </c>
      <c r="BM2533" s="112" t="n">
        <v>4</v>
      </c>
      <c r="BN2533" s="112" t="n">
        <v>4</v>
      </c>
      <c r="BO2533" s="111" t="n">
        <v>20</v>
      </c>
      <c r="BP2533" s="125" t="s">
        <v>200</v>
      </c>
      <c r="BQ2533" s="127" t="s">
        <v>216</v>
      </c>
    </row>
    <row r="2534" customFormat="false" ht="13.8" hidden="false" customHeight="false" outlineLevel="0" collapsed="false">
      <c r="A2534" s="0" t="s">
        <v>15584</v>
      </c>
      <c r="B2534" s="0" t="s">
        <v>15146</v>
      </c>
      <c r="C2534" s="0" t="s">
        <v>818</v>
      </c>
      <c r="D2534" s="0" t="s">
        <v>15147</v>
      </c>
      <c r="E2534" s="0" t="s">
        <v>313</v>
      </c>
      <c r="F2534" s="0" t="s">
        <v>314</v>
      </c>
      <c r="G2534" s="0" t="s">
        <v>880</v>
      </c>
      <c r="H2534" s="0" t="s">
        <v>197</v>
      </c>
      <c r="I2534" s="131"/>
      <c r="J2534" s="111" t="n">
        <v>1</v>
      </c>
      <c r="K2534" s="0" t="s">
        <v>2825</v>
      </c>
      <c r="L2534" s="0" t="s">
        <v>392</v>
      </c>
      <c r="M2534" s="0" t="s">
        <v>199</v>
      </c>
      <c r="O2534" s="0" t="s">
        <v>200</v>
      </c>
      <c r="Q2534" s="120" t="s">
        <v>200</v>
      </c>
      <c r="R2534" s="0" t="s">
        <v>16</v>
      </c>
      <c r="S2534" s="131" t="s">
        <v>201</v>
      </c>
      <c r="T2534" s="0" t="s">
        <v>198</v>
      </c>
      <c r="U2534" s="131" t="s">
        <v>202</v>
      </c>
      <c r="V2534" s="0" t="s">
        <v>1252</v>
      </c>
      <c r="W2534" s="110" t="s">
        <v>204</v>
      </c>
      <c r="X2534" s="130" t="n">
        <v>2011</v>
      </c>
      <c r="Y2534" s="130"/>
      <c r="Z2534" s="130" t="s">
        <v>198</v>
      </c>
      <c r="AA2534" s="122" t="s">
        <v>200</v>
      </c>
      <c r="AB2534" s="131" t="s">
        <v>370</v>
      </c>
      <c r="AC2534" s="131" t="s">
        <v>370</v>
      </c>
      <c r="AD2534" s="130" t="n">
        <v>2011</v>
      </c>
      <c r="AE2534" s="111" t="s">
        <v>222</v>
      </c>
      <c r="AI2534" s="130" t="s">
        <v>207</v>
      </c>
      <c r="AJ2534" s="130"/>
      <c r="AK2534" s="111" t="str">
        <f aca="false">(AB2534)</f>
        <v>Namco</v>
      </c>
      <c r="AM2534" s="111" t="n">
        <f aca="false">AD2534</f>
        <v>2011</v>
      </c>
      <c r="AN2534" s="130" t="s">
        <v>208</v>
      </c>
      <c r="AO2534" s="131"/>
      <c r="AS2534" s="0" t="s">
        <v>2826</v>
      </c>
      <c r="AV2534" s="0" t="s">
        <v>200</v>
      </c>
      <c r="AW2534" s="104"/>
      <c r="AX2534" s="104"/>
      <c r="AZ2534" s="131" t="s">
        <v>15585</v>
      </c>
      <c r="BA2534" s="124" t="s">
        <v>200</v>
      </c>
      <c r="BB2534" s="0" t="s">
        <v>248</v>
      </c>
      <c r="BC2534" s="0" t="s">
        <v>15586</v>
      </c>
      <c r="BD2534" s="0" t="s">
        <v>15587</v>
      </c>
      <c r="BE2534" s="0" t="s">
        <v>15588</v>
      </c>
      <c r="BF2534" s="0" t="s">
        <v>15589</v>
      </c>
      <c r="BG2534" s="125" t="s">
        <v>200</v>
      </c>
      <c r="BH2534" s="0" t="s">
        <v>2225</v>
      </c>
      <c r="BI2534" s="112" t="n">
        <v>3700577003196</v>
      </c>
      <c r="BJ2534" s="126" t="s">
        <v>200</v>
      </c>
      <c r="BK2534" s="131" t="s">
        <v>215</v>
      </c>
      <c r="BL2534" s="112" t="n">
        <v>4</v>
      </c>
      <c r="BM2534" s="112" t="n">
        <v>4</v>
      </c>
      <c r="BN2534" s="112" t="n">
        <v>4</v>
      </c>
      <c r="BO2534" s="111" t="n">
        <v>20</v>
      </c>
      <c r="BP2534" s="125" t="s">
        <v>200</v>
      </c>
      <c r="BQ2534" s="127" t="s">
        <v>216</v>
      </c>
    </row>
    <row r="2535" customFormat="false" ht="13.8" hidden="false" customHeight="false" outlineLevel="0" collapsed="false">
      <c r="A2535" s="0" t="s">
        <v>15590</v>
      </c>
      <c r="B2535" s="0" t="s">
        <v>15146</v>
      </c>
      <c r="C2535" s="131" t="s">
        <v>558</v>
      </c>
      <c r="D2535" s="131" t="s">
        <v>15218</v>
      </c>
      <c r="E2535" s="0" t="s">
        <v>194</v>
      </c>
      <c r="F2535" s="0" t="s">
        <v>195</v>
      </c>
      <c r="G2535" s="0" t="s">
        <v>330</v>
      </c>
      <c r="H2535" s="0" t="s">
        <v>197</v>
      </c>
      <c r="I2535" s="131"/>
      <c r="J2535" s="130" t="n">
        <v>1</v>
      </c>
      <c r="K2535" s="131" t="s">
        <v>198</v>
      </c>
      <c r="L2535" s="0" t="s">
        <v>198</v>
      </c>
      <c r="M2535" s="0" t="s">
        <v>199</v>
      </c>
      <c r="O2535" s="0" t="s">
        <v>200</v>
      </c>
      <c r="Q2535" s="120" t="s">
        <v>200</v>
      </c>
      <c r="R2535" s="0" t="s">
        <v>16</v>
      </c>
      <c r="S2535" s="131" t="s">
        <v>201</v>
      </c>
      <c r="T2535" s="0" t="s">
        <v>198</v>
      </c>
      <c r="U2535" s="131" t="s">
        <v>285</v>
      </c>
      <c r="V2535" s="131" t="s">
        <v>2315</v>
      </c>
      <c r="W2535" s="110" t="s">
        <v>198</v>
      </c>
      <c r="X2535" s="130" t="n">
        <v>2016</v>
      </c>
      <c r="Y2535" s="111" t="s">
        <v>205</v>
      </c>
      <c r="Z2535" s="111" t="s">
        <v>221</v>
      </c>
      <c r="AA2535" s="122" t="s">
        <v>200</v>
      </c>
      <c r="AB2535" s="131" t="s">
        <v>13963</v>
      </c>
      <c r="AC2535" s="131" t="s">
        <v>8372</v>
      </c>
      <c r="AD2535" s="130" t="s">
        <v>198</v>
      </c>
      <c r="AE2535" s="130" t="s">
        <v>222</v>
      </c>
      <c r="AF2535" s="130"/>
      <c r="AG2535" s="130"/>
      <c r="AH2535" s="130"/>
      <c r="AI2535" s="130" t="s">
        <v>207</v>
      </c>
      <c r="AJ2535" s="130"/>
      <c r="AK2535" s="111" t="str">
        <f aca="false">(AB2535)</f>
        <v>Million</v>
      </c>
      <c r="AM2535" s="111" t="n">
        <f aca="false">X2535</f>
        <v>2016</v>
      </c>
      <c r="AN2535" s="130" t="s">
        <v>208</v>
      </c>
      <c r="AO2535" s="131"/>
      <c r="AS2535" s="0" t="s">
        <v>4879</v>
      </c>
      <c r="AT2535" s="0" t="s">
        <v>13964</v>
      </c>
      <c r="AU2535" s="0" t="s">
        <v>5233</v>
      </c>
      <c r="AV2535" s="0" t="s">
        <v>200</v>
      </c>
      <c r="AW2535" s="104"/>
      <c r="AX2535" s="104"/>
      <c r="AZ2535" s="131" t="s">
        <v>15591</v>
      </c>
      <c r="BA2535" s="124" t="s">
        <v>200</v>
      </c>
      <c r="BB2535" s="0" t="s">
        <v>248</v>
      </c>
      <c r="BC2535" s="0" t="s">
        <v>15592</v>
      </c>
      <c r="BE2535" s="0" t="s">
        <v>15593</v>
      </c>
      <c r="BG2535" s="125" t="s">
        <v>200</v>
      </c>
      <c r="BH2535" s="0" t="s">
        <v>253</v>
      </c>
      <c r="BI2535" s="112" t="n">
        <v>719593140115</v>
      </c>
      <c r="BJ2535" s="126" t="s">
        <v>200</v>
      </c>
      <c r="BK2535" s="131" t="s">
        <v>215</v>
      </c>
      <c r="BL2535" s="112" t="n">
        <v>4</v>
      </c>
      <c r="BM2535" s="112" t="n">
        <v>4</v>
      </c>
      <c r="BN2535" s="112" t="n">
        <v>4</v>
      </c>
      <c r="BO2535" s="111" t="n">
        <v>20</v>
      </c>
      <c r="BP2535" s="125" t="s">
        <v>200</v>
      </c>
      <c r="BQ2535" s="127" t="s">
        <v>216</v>
      </c>
    </row>
    <row r="2536" customFormat="false" ht="13.8" hidden="false" customHeight="false" outlineLevel="0" collapsed="false">
      <c r="A2536" s="0" t="s">
        <v>15594</v>
      </c>
      <c r="B2536" s="0" t="s">
        <v>15146</v>
      </c>
      <c r="C2536" s="131" t="s">
        <v>5078</v>
      </c>
      <c r="D2536" s="131" t="s">
        <v>193</v>
      </c>
      <c r="E2536" s="0" t="s">
        <v>313</v>
      </c>
      <c r="F2536" s="0" t="s">
        <v>314</v>
      </c>
      <c r="G2536" s="0" t="s">
        <v>196</v>
      </c>
      <c r="H2536" s="0" t="s">
        <v>219</v>
      </c>
      <c r="I2536" s="131"/>
      <c r="J2536" s="130" t="n">
        <v>1</v>
      </c>
      <c r="K2536" s="131" t="s">
        <v>198</v>
      </c>
      <c r="L2536" s="0" t="s">
        <v>198</v>
      </c>
      <c r="M2536" s="0" t="s">
        <v>274</v>
      </c>
      <c r="O2536" s="0" t="s">
        <v>200</v>
      </c>
      <c r="Q2536" s="120" t="s">
        <v>200</v>
      </c>
      <c r="R2536" s="0" t="s">
        <v>16</v>
      </c>
      <c r="S2536" s="131" t="s">
        <v>201</v>
      </c>
      <c r="T2536" s="0" t="s">
        <v>198</v>
      </c>
      <c r="U2536" s="131" t="s">
        <v>202</v>
      </c>
      <c r="V2536" s="0" t="s">
        <v>1252</v>
      </c>
      <c r="W2536" s="110" t="s">
        <v>204</v>
      </c>
      <c r="X2536" s="130" t="n">
        <v>2017</v>
      </c>
      <c r="Y2536" s="130" t="s">
        <v>205</v>
      </c>
      <c r="Z2536" s="130" t="s">
        <v>757</v>
      </c>
      <c r="AA2536" s="122" t="s">
        <v>200</v>
      </c>
      <c r="AB2536" s="131" t="s">
        <v>9255</v>
      </c>
      <c r="AC2536" s="131" t="s">
        <v>5026</v>
      </c>
      <c r="AD2536" s="130" t="n">
        <v>2017</v>
      </c>
      <c r="AE2536" s="111" t="s">
        <v>222</v>
      </c>
      <c r="AI2536" s="130" t="s">
        <v>207</v>
      </c>
      <c r="AJ2536" s="130"/>
      <c r="AK2536" s="111" t="str">
        <f aca="false">(AB2536)</f>
        <v>Kadokawa games</v>
      </c>
      <c r="AM2536" s="111" t="n">
        <f aca="false">AD2536</f>
        <v>2017</v>
      </c>
      <c r="AN2536" s="130" t="s">
        <v>208</v>
      </c>
      <c r="AO2536" s="131" t="s">
        <v>11029</v>
      </c>
      <c r="AP2536" s="0" t="s">
        <v>200</v>
      </c>
      <c r="AS2536" s="0" t="s">
        <v>200</v>
      </c>
      <c r="AV2536" s="0" t="s">
        <v>200</v>
      </c>
      <c r="AW2536" s="104"/>
      <c r="AX2536" s="104"/>
      <c r="AZ2536" s="131" t="s">
        <v>15595</v>
      </c>
      <c r="BA2536" s="124" t="s">
        <v>200</v>
      </c>
      <c r="BB2536" s="0" t="s">
        <v>248</v>
      </c>
      <c r="BC2536" s="0" t="s">
        <v>15596</v>
      </c>
      <c r="BE2536" s="0" t="s">
        <v>15597</v>
      </c>
      <c r="BF2536" s="0" t="s">
        <v>15598</v>
      </c>
      <c r="BG2536" s="125" t="s">
        <v>200</v>
      </c>
      <c r="BH2536" s="0" t="s">
        <v>2225</v>
      </c>
      <c r="BI2536" s="112" t="n">
        <v>5060112431937</v>
      </c>
      <c r="BJ2536" s="126" t="s">
        <v>200</v>
      </c>
      <c r="BK2536" s="131" t="s">
        <v>215</v>
      </c>
      <c r="BL2536" s="112" t="n">
        <v>4</v>
      </c>
      <c r="BM2536" s="112" t="n">
        <v>4</v>
      </c>
      <c r="BN2536" s="112" t="n">
        <v>4</v>
      </c>
      <c r="BO2536" s="111" t="n">
        <v>20</v>
      </c>
      <c r="BP2536" s="125" t="s">
        <v>200</v>
      </c>
      <c r="BQ2536" s="127" t="s">
        <v>216</v>
      </c>
    </row>
    <row r="2537" customFormat="false" ht="13.8" hidden="false" customHeight="false" outlineLevel="0" collapsed="false">
      <c r="A2537" s="131" t="s">
        <v>15599</v>
      </c>
      <c r="B2537" s="0" t="s">
        <v>15146</v>
      </c>
      <c r="C2537" s="131" t="s">
        <v>380</v>
      </c>
      <c r="D2537" s="131" t="s">
        <v>15153</v>
      </c>
      <c r="E2537" s="0" t="s">
        <v>194</v>
      </c>
      <c r="F2537" s="0" t="s">
        <v>195</v>
      </c>
      <c r="G2537" s="0" t="s">
        <v>196</v>
      </c>
      <c r="H2537" s="0" t="s">
        <v>197</v>
      </c>
      <c r="J2537" s="130" t="n">
        <v>1</v>
      </c>
      <c r="K2537" s="131" t="s">
        <v>198</v>
      </c>
      <c r="L2537" s="0" t="s">
        <v>198</v>
      </c>
      <c r="M2537" s="0" t="s">
        <v>199</v>
      </c>
      <c r="O2537" s="0" t="s">
        <v>200</v>
      </c>
      <c r="Q2537" s="120" t="s">
        <v>200</v>
      </c>
      <c r="R2537" s="0" t="s">
        <v>16</v>
      </c>
      <c r="S2537" s="131" t="s">
        <v>201</v>
      </c>
      <c r="T2537" s="0" t="s">
        <v>198</v>
      </c>
      <c r="U2537" s="131" t="s">
        <v>202</v>
      </c>
      <c r="V2537" s="0" t="s">
        <v>1252</v>
      </c>
      <c r="W2537" s="110" t="s">
        <v>204</v>
      </c>
      <c r="X2537" s="130" t="n">
        <v>2016</v>
      </c>
      <c r="Y2537" s="130" t="s">
        <v>498</v>
      </c>
      <c r="Z2537" s="130" t="s">
        <v>757</v>
      </c>
      <c r="AA2537" s="122" t="s">
        <v>200</v>
      </c>
      <c r="AB2537" s="131" t="s">
        <v>6852</v>
      </c>
      <c r="AC2537" s="131" t="s">
        <v>9448</v>
      </c>
      <c r="AD2537" s="130" t="n">
        <v>2016</v>
      </c>
      <c r="AE2537" s="130" t="s">
        <v>14334</v>
      </c>
      <c r="AF2537" s="130"/>
      <c r="AG2537" s="130"/>
      <c r="AH2537" s="130"/>
      <c r="AI2537" s="130" t="s">
        <v>207</v>
      </c>
      <c r="AJ2537" s="130"/>
      <c r="AK2537" s="111" t="str">
        <f aca="false">(AB2537)</f>
        <v>5th cell</v>
      </c>
      <c r="AM2537" s="111" t="n">
        <f aca="false">AD2537</f>
        <v>2016</v>
      </c>
      <c r="AN2537" s="130" t="s">
        <v>297</v>
      </c>
      <c r="AO2537" s="131" t="s">
        <v>9045</v>
      </c>
      <c r="AS2537" s="0" t="s">
        <v>7523</v>
      </c>
      <c r="AV2537" s="0" t="s">
        <v>200</v>
      </c>
      <c r="AW2537" s="104"/>
      <c r="AX2537" s="104"/>
      <c r="AZ2537" s="131" t="s">
        <v>15600</v>
      </c>
      <c r="BA2537" s="124" t="s">
        <v>200</v>
      </c>
      <c r="BB2537" s="0" t="s">
        <v>248</v>
      </c>
      <c r="BC2537" s="0" t="s">
        <v>15601</v>
      </c>
      <c r="BD2537" s="0" t="s">
        <v>15602</v>
      </c>
      <c r="BE2537" s="0" t="s">
        <v>15603</v>
      </c>
      <c r="BF2537" s="0" t="s">
        <v>15604</v>
      </c>
      <c r="BG2537" s="125" t="s">
        <v>200</v>
      </c>
      <c r="BH2537" s="0" t="s">
        <v>2225</v>
      </c>
      <c r="BI2537" s="112" t="n">
        <v>45496522919</v>
      </c>
      <c r="BJ2537" s="126" t="s">
        <v>200</v>
      </c>
      <c r="BK2537" s="131" t="s">
        <v>215</v>
      </c>
      <c r="BL2537" s="112" t="n">
        <v>4</v>
      </c>
      <c r="BM2537" s="112" t="n">
        <v>4</v>
      </c>
      <c r="BN2537" s="112" t="n">
        <v>4</v>
      </c>
      <c r="BO2537" s="111" t="n">
        <v>20</v>
      </c>
      <c r="BP2537" s="125" t="s">
        <v>200</v>
      </c>
      <c r="BQ2537" s="127" t="s">
        <v>216</v>
      </c>
    </row>
    <row r="2538" customFormat="false" ht="13.8" hidden="false" customHeight="false" outlineLevel="0" collapsed="false">
      <c r="A2538" s="131" t="s">
        <v>15605</v>
      </c>
      <c r="B2538" s="0" t="s">
        <v>15146</v>
      </c>
      <c r="C2538" s="0" t="s">
        <v>2655</v>
      </c>
      <c r="D2538" s="131" t="s">
        <v>15606</v>
      </c>
      <c r="E2538" s="0" t="s">
        <v>848</v>
      </c>
      <c r="F2538" s="0" t="s">
        <v>848</v>
      </c>
      <c r="G2538" s="0" t="s">
        <v>848</v>
      </c>
      <c r="H2538" s="0" t="s">
        <v>197</v>
      </c>
      <c r="I2538" s="131"/>
      <c r="J2538" s="111" t="n">
        <v>1</v>
      </c>
      <c r="K2538" s="0" t="s">
        <v>8612</v>
      </c>
      <c r="L2538" s="0" t="s">
        <v>392</v>
      </c>
      <c r="M2538" s="0" t="s">
        <v>199</v>
      </c>
      <c r="O2538" s="0" t="s">
        <v>200</v>
      </c>
      <c r="Q2538" s="120" t="s">
        <v>200</v>
      </c>
      <c r="R2538" s="0" t="s">
        <v>16</v>
      </c>
      <c r="S2538" s="131" t="s">
        <v>201</v>
      </c>
      <c r="T2538" s="132" t="s">
        <v>908</v>
      </c>
      <c r="U2538" s="131" t="s">
        <v>202</v>
      </c>
      <c r="V2538" s="0" t="s">
        <v>1252</v>
      </c>
      <c r="W2538" s="110" t="s">
        <v>204</v>
      </c>
      <c r="X2538" s="130" t="n">
        <v>2016</v>
      </c>
      <c r="Y2538" s="130" t="s">
        <v>205</v>
      </c>
      <c r="Z2538" s="111" t="s">
        <v>221</v>
      </c>
      <c r="AA2538" s="122" t="s">
        <v>200</v>
      </c>
      <c r="AB2538" s="131" t="s">
        <v>206</v>
      </c>
      <c r="AC2538" s="131" t="s">
        <v>206</v>
      </c>
      <c r="AD2538" s="130" t="n">
        <v>2016</v>
      </c>
      <c r="AE2538" s="111" t="s">
        <v>222</v>
      </c>
      <c r="AF2538" s="132" t="s">
        <v>908</v>
      </c>
      <c r="AI2538" s="111" t="s">
        <v>294</v>
      </c>
      <c r="AJ2538" s="111" t="s">
        <v>701</v>
      </c>
      <c r="AK2538" s="111" t="s">
        <v>206</v>
      </c>
      <c r="AL2538" s="0" t="s">
        <v>216</v>
      </c>
      <c r="AM2538" s="111" t="s">
        <v>849</v>
      </c>
      <c r="AN2538" s="111" t="s">
        <v>208</v>
      </c>
      <c r="AO2538" s="131"/>
      <c r="AP2538" s="0" t="s">
        <v>200</v>
      </c>
      <c r="AQ2538" s="0" t="s">
        <v>200</v>
      </c>
      <c r="AR2538" s="0" t="s">
        <v>200</v>
      </c>
      <c r="AS2538" s="0" t="s">
        <v>15607</v>
      </c>
      <c r="AT2538" s="0" t="s">
        <v>200</v>
      </c>
      <c r="AV2538" s="104" t="s">
        <v>4906</v>
      </c>
      <c r="AW2538" s="104" t="s">
        <v>315</v>
      </c>
      <c r="AX2538" s="104"/>
      <c r="AY2538" s="104"/>
      <c r="AZ2538" s="131" t="s">
        <v>15608</v>
      </c>
      <c r="BA2538" s="124" t="s">
        <v>200</v>
      </c>
      <c r="BB2538" s="0" t="s">
        <v>248</v>
      </c>
      <c r="BC2538" s="0" t="s">
        <v>15609</v>
      </c>
      <c r="BE2538" s="0" t="s">
        <v>15610</v>
      </c>
      <c r="BF2538" s="0" t="s">
        <v>15611</v>
      </c>
      <c r="BG2538" s="125" t="s">
        <v>200</v>
      </c>
      <c r="BH2538" s="0" t="s">
        <v>2225</v>
      </c>
      <c r="BI2538" s="112" t="n">
        <v>5055277027767</v>
      </c>
      <c r="BJ2538" s="126" t="s">
        <v>200</v>
      </c>
      <c r="BK2538" s="131" t="s">
        <v>215</v>
      </c>
      <c r="BL2538" s="112" t="n">
        <v>4</v>
      </c>
      <c r="BM2538" s="112" t="n">
        <v>4</v>
      </c>
      <c r="BN2538" s="112" t="n">
        <v>4</v>
      </c>
      <c r="BO2538" s="111" t="n">
        <v>20</v>
      </c>
      <c r="BP2538" s="125" t="s">
        <v>200</v>
      </c>
      <c r="BQ2538" s="127" t="s">
        <v>216</v>
      </c>
    </row>
    <row r="2539" customFormat="false" ht="13.8" hidden="false" customHeight="false" outlineLevel="0" collapsed="false">
      <c r="A2539" s="131" t="s">
        <v>15612</v>
      </c>
      <c r="B2539" s="0" t="s">
        <v>15146</v>
      </c>
      <c r="C2539" s="0" t="s">
        <v>2655</v>
      </c>
      <c r="D2539" s="131" t="s">
        <v>15606</v>
      </c>
      <c r="E2539" s="0" t="s">
        <v>848</v>
      </c>
      <c r="F2539" s="0" t="s">
        <v>848</v>
      </c>
      <c r="G2539" s="0" t="s">
        <v>848</v>
      </c>
      <c r="H2539" s="0" t="s">
        <v>197</v>
      </c>
      <c r="I2539" s="131"/>
      <c r="J2539" s="111" t="n">
        <v>1</v>
      </c>
      <c r="K2539" s="0" t="s">
        <v>8612</v>
      </c>
      <c r="L2539" s="0" t="s">
        <v>533</v>
      </c>
      <c r="M2539" s="0" t="s">
        <v>199</v>
      </c>
      <c r="O2539" s="0" t="s">
        <v>200</v>
      </c>
      <c r="Q2539" s="120" t="s">
        <v>200</v>
      </c>
      <c r="R2539" s="0" t="s">
        <v>16</v>
      </c>
      <c r="S2539" s="131" t="s">
        <v>201</v>
      </c>
      <c r="T2539" s="0" t="s">
        <v>198</v>
      </c>
      <c r="U2539" s="131" t="s">
        <v>239</v>
      </c>
      <c r="V2539" s="0" t="s">
        <v>756</v>
      </c>
      <c r="W2539" s="110" t="s">
        <v>198</v>
      </c>
      <c r="X2539" s="130" t="n">
        <v>2014</v>
      </c>
      <c r="Y2539" s="130" t="s">
        <v>240</v>
      </c>
      <c r="Z2539" s="111" t="s">
        <v>221</v>
      </c>
      <c r="AA2539" s="122" t="s">
        <v>200</v>
      </c>
      <c r="AB2539" s="131" t="s">
        <v>3630</v>
      </c>
      <c r="AC2539" s="131" t="s">
        <v>206</v>
      </c>
      <c r="AD2539" s="130" t="s">
        <v>198</v>
      </c>
      <c r="AE2539" s="111" t="s">
        <v>222</v>
      </c>
      <c r="AI2539" s="111" t="s">
        <v>294</v>
      </c>
      <c r="AJ2539" s="111" t="s">
        <v>701</v>
      </c>
      <c r="AK2539" s="111" t="s">
        <v>206</v>
      </c>
      <c r="AL2539" s="0" t="s">
        <v>216</v>
      </c>
      <c r="AM2539" s="111" t="s">
        <v>849</v>
      </c>
      <c r="AN2539" s="111" t="s">
        <v>208</v>
      </c>
      <c r="AO2539" s="131"/>
      <c r="AP2539" s="0" t="s">
        <v>200</v>
      </c>
      <c r="AQ2539" s="0" t="s">
        <v>200</v>
      </c>
      <c r="AR2539" s="0" t="s">
        <v>200</v>
      </c>
      <c r="AS2539" s="0" t="s">
        <v>15613</v>
      </c>
      <c r="AT2539" s="0" t="s">
        <v>4905</v>
      </c>
      <c r="AU2539" s="0" t="s">
        <v>200</v>
      </c>
      <c r="AV2539" s="104"/>
      <c r="AW2539" s="0" t="s">
        <v>404</v>
      </c>
      <c r="AY2539" s="104"/>
      <c r="AZ2539" s="131" t="s">
        <v>15614</v>
      </c>
      <c r="BA2539" s="124" t="s">
        <v>200</v>
      </c>
      <c r="BB2539" s="0" t="s">
        <v>248</v>
      </c>
      <c r="BC2539" s="0" t="s">
        <v>15609</v>
      </c>
      <c r="BE2539" s="0" t="s">
        <v>15615</v>
      </c>
      <c r="BG2539" s="125" t="s">
        <v>200</v>
      </c>
      <c r="BH2539" s="0" t="s">
        <v>253</v>
      </c>
      <c r="BI2539" s="112" t="n">
        <v>4974365911041</v>
      </c>
      <c r="BJ2539" s="126" t="s">
        <v>200</v>
      </c>
      <c r="BK2539" s="131" t="s">
        <v>215</v>
      </c>
      <c r="BL2539" s="112" t="n">
        <v>4</v>
      </c>
      <c r="BM2539" s="112" t="n">
        <v>4</v>
      </c>
      <c r="BN2539" s="112" t="n">
        <v>4</v>
      </c>
      <c r="BO2539" s="111" t="n">
        <v>40</v>
      </c>
      <c r="BP2539" s="125" t="s">
        <v>200</v>
      </c>
      <c r="BQ2539" s="127" t="s">
        <v>216</v>
      </c>
    </row>
    <row r="2540" customFormat="false" ht="13.8" hidden="false" customHeight="false" outlineLevel="0" collapsed="false">
      <c r="A2540" s="131" t="s">
        <v>15616</v>
      </c>
      <c r="B2540" s="0" t="s">
        <v>15146</v>
      </c>
      <c r="C2540" s="0" t="s">
        <v>2655</v>
      </c>
      <c r="D2540" s="131" t="s">
        <v>15606</v>
      </c>
      <c r="E2540" s="0" t="s">
        <v>848</v>
      </c>
      <c r="F2540" s="0" t="s">
        <v>848</v>
      </c>
      <c r="G2540" s="0" t="s">
        <v>848</v>
      </c>
      <c r="H2540" s="0" t="s">
        <v>197</v>
      </c>
      <c r="I2540" s="132" t="s">
        <v>908</v>
      </c>
      <c r="J2540" s="111" t="n">
        <v>1</v>
      </c>
      <c r="K2540" s="0" t="s">
        <v>8612</v>
      </c>
      <c r="L2540" s="0" t="s">
        <v>533</v>
      </c>
      <c r="M2540" s="0" t="s">
        <v>199</v>
      </c>
      <c r="O2540" s="0" t="s">
        <v>200</v>
      </c>
      <c r="Q2540" s="120" t="s">
        <v>200</v>
      </c>
      <c r="R2540" s="0" t="s">
        <v>16</v>
      </c>
      <c r="S2540" s="131" t="s">
        <v>201</v>
      </c>
      <c r="T2540" s="0" t="s">
        <v>198</v>
      </c>
      <c r="U2540" s="131" t="s">
        <v>239</v>
      </c>
      <c r="V2540" s="0" t="s">
        <v>756</v>
      </c>
      <c r="W2540" s="110" t="s">
        <v>198</v>
      </c>
      <c r="X2540" s="130" t="n">
        <v>2015</v>
      </c>
      <c r="Y2540" s="130" t="s">
        <v>240</v>
      </c>
      <c r="Z2540" s="111" t="s">
        <v>221</v>
      </c>
      <c r="AA2540" s="122" t="s">
        <v>200</v>
      </c>
      <c r="AB2540" s="131" t="s">
        <v>3630</v>
      </c>
      <c r="AC2540" s="131" t="s">
        <v>206</v>
      </c>
      <c r="AD2540" s="130" t="s">
        <v>198</v>
      </c>
      <c r="AE2540" s="111" t="s">
        <v>222</v>
      </c>
      <c r="AI2540" s="111" t="s">
        <v>294</v>
      </c>
      <c r="AJ2540" s="111" t="s">
        <v>701</v>
      </c>
      <c r="AK2540" s="111" t="s">
        <v>206</v>
      </c>
      <c r="AL2540" s="0" t="s">
        <v>216</v>
      </c>
      <c r="AM2540" s="111" t="s">
        <v>849</v>
      </c>
      <c r="AN2540" s="111" t="s">
        <v>208</v>
      </c>
      <c r="AO2540" s="131"/>
      <c r="AP2540" s="0" t="s">
        <v>200</v>
      </c>
      <c r="AQ2540" s="0" t="s">
        <v>200</v>
      </c>
      <c r="AR2540" s="0" t="s">
        <v>200</v>
      </c>
      <c r="AS2540" s="0" t="s">
        <v>15617</v>
      </c>
      <c r="AT2540" s="0" t="s">
        <v>200</v>
      </c>
      <c r="AV2540" s="104"/>
      <c r="AW2540" s="0" t="s">
        <v>404</v>
      </c>
      <c r="AY2540" s="104"/>
      <c r="AZ2540" s="131" t="s">
        <v>15618</v>
      </c>
      <c r="BA2540" s="124" t="s">
        <v>200</v>
      </c>
      <c r="BB2540" s="0" t="s">
        <v>248</v>
      </c>
      <c r="BC2540" s="0" t="s">
        <v>15609</v>
      </c>
      <c r="BE2540" s="0" t="s">
        <v>15619</v>
      </c>
      <c r="BG2540" s="125" t="s">
        <v>200</v>
      </c>
      <c r="BH2540" s="0" t="s">
        <v>253</v>
      </c>
      <c r="BI2540" s="112" t="n">
        <v>4974365911188</v>
      </c>
      <c r="BJ2540" s="126" t="s">
        <v>200</v>
      </c>
      <c r="BK2540" s="131" t="s">
        <v>215</v>
      </c>
      <c r="BL2540" s="112" t="n">
        <v>4</v>
      </c>
      <c r="BM2540" s="112" t="n">
        <v>4</v>
      </c>
      <c r="BN2540" s="112" t="n">
        <v>4</v>
      </c>
      <c r="BO2540" s="111" t="n">
        <v>80</v>
      </c>
      <c r="BP2540" s="125" t="s">
        <v>200</v>
      </c>
      <c r="BQ2540" s="127" t="s">
        <v>216</v>
      </c>
    </row>
    <row r="2541" customFormat="false" ht="13.8" hidden="false" customHeight="false" outlineLevel="0" collapsed="false">
      <c r="A2541" s="0" t="s">
        <v>15620</v>
      </c>
      <c r="B2541" s="0" t="s">
        <v>15146</v>
      </c>
      <c r="C2541" s="131" t="s">
        <v>558</v>
      </c>
      <c r="D2541" s="0" t="s">
        <v>15147</v>
      </c>
      <c r="E2541" s="0" t="s">
        <v>194</v>
      </c>
      <c r="F2541" s="0" t="s">
        <v>195</v>
      </c>
      <c r="G2541" s="0" t="s">
        <v>196</v>
      </c>
      <c r="H2541" s="0" t="s">
        <v>1287</v>
      </c>
      <c r="I2541" s="131"/>
      <c r="J2541" s="130" t="n">
        <v>1</v>
      </c>
      <c r="K2541" s="131" t="s">
        <v>198</v>
      </c>
      <c r="L2541" s="0" t="s">
        <v>198</v>
      </c>
      <c r="M2541" s="0" t="s">
        <v>199</v>
      </c>
      <c r="O2541" s="0" t="s">
        <v>200</v>
      </c>
      <c r="Q2541" s="120" t="s">
        <v>200</v>
      </c>
      <c r="R2541" s="0" t="s">
        <v>16</v>
      </c>
      <c r="S2541" s="131" t="s">
        <v>201</v>
      </c>
      <c r="T2541" s="0" t="s">
        <v>198</v>
      </c>
      <c r="U2541" s="131" t="s">
        <v>202</v>
      </c>
      <c r="V2541" s="0" t="s">
        <v>1252</v>
      </c>
      <c r="W2541" s="110" t="s">
        <v>204</v>
      </c>
      <c r="X2541" s="130" t="n">
        <v>2014</v>
      </c>
      <c r="Y2541" s="130"/>
      <c r="Z2541" s="130" t="s">
        <v>221</v>
      </c>
      <c r="AA2541" s="122" t="s">
        <v>200</v>
      </c>
      <c r="AB2541" s="131" t="s">
        <v>1684</v>
      </c>
      <c r="AC2541" s="131" t="s">
        <v>7550</v>
      </c>
      <c r="AD2541" s="130" t="n">
        <v>2014</v>
      </c>
      <c r="AE2541" s="130" t="s">
        <v>222</v>
      </c>
      <c r="AF2541" s="130"/>
      <c r="AG2541" s="130"/>
      <c r="AH2541" s="130"/>
      <c r="AI2541" s="130" t="s">
        <v>207</v>
      </c>
      <c r="AJ2541" s="130"/>
      <c r="AK2541" s="111" t="str">
        <f aca="false">(AB2541)</f>
        <v>Tamsoft</v>
      </c>
      <c r="AL2541" s="0" t="s">
        <v>200</v>
      </c>
      <c r="AM2541" s="111" t="n">
        <f aca="false">AD2541</f>
        <v>2014</v>
      </c>
      <c r="AN2541" s="130" t="s">
        <v>208</v>
      </c>
      <c r="AO2541" s="131"/>
      <c r="AQ2541" s="0" t="s">
        <v>200</v>
      </c>
      <c r="AR2541" s="0" t="s">
        <v>7551</v>
      </c>
      <c r="AS2541" s="0" t="s">
        <v>7552</v>
      </c>
      <c r="AT2541" s="0" t="s">
        <v>7558</v>
      </c>
      <c r="AU2541" s="0" t="s">
        <v>1871</v>
      </c>
      <c r="AV2541" s="0" t="s">
        <v>200</v>
      </c>
      <c r="AW2541" s="104"/>
      <c r="AX2541" s="104"/>
      <c r="AZ2541" s="131" t="s">
        <v>15621</v>
      </c>
      <c r="BA2541" s="124" t="s">
        <v>200</v>
      </c>
      <c r="BB2541" s="0" t="s">
        <v>248</v>
      </c>
      <c r="BC2541" s="0" t="s">
        <v>15622</v>
      </c>
      <c r="BD2541" s="0" t="s">
        <v>15623</v>
      </c>
      <c r="BE2541" s="0" t="s">
        <v>15624</v>
      </c>
      <c r="BF2541" s="0" t="s">
        <v>15625</v>
      </c>
      <c r="BG2541" s="125" t="s">
        <v>200</v>
      </c>
      <c r="BH2541" s="0" t="s">
        <v>2225</v>
      </c>
      <c r="BI2541" s="112" t="n">
        <v>4510772106948</v>
      </c>
      <c r="BJ2541" s="126" t="s">
        <v>200</v>
      </c>
      <c r="BK2541" s="131" t="s">
        <v>215</v>
      </c>
      <c r="BL2541" s="112" t="n">
        <v>4</v>
      </c>
      <c r="BM2541" s="112" t="n">
        <v>4</v>
      </c>
      <c r="BN2541" s="112" t="n">
        <v>4</v>
      </c>
      <c r="BO2541" s="111" t="n">
        <v>20</v>
      </c>
      <c r="BP2541" s="125" t="s">
        <v>200</v>
      </c>
      <c r="BQ2541" s="127" t="s">
        <v>216</v>
      </c>
    </row>
    <row r="2542" customFormat="false" ht="13.8" hidden="false" customHeight="false" outlineLevel="0" collapsed="false">
      <c r="A2542" s="0" t="s">
        <v>15626</v>
      </c>
      <c r="B2542" s="0" t="s">
        <v>15146</v>
      </c>
      <c r="C2542" s="0" t="s">
        <v>2304</v>
      </c>
      <c r="D2542" s="0" t="s">
        <v>15627</v>
      </c>
      <c r="E2542" s="0" t="s">
        <v>194</v>
      </c>
      <c r="F2542" s="0" t="s">
        <v>195</v>
      </c>
      <c r="G2542" s="0" t="s">
        <v>330</v>
      </c>
      <c r="H2542" s="0" t="s">
        <v>197</v>
      </c>
      <c r="I2542" s="131"/>
      <c r="J2542" s="130" t="n">
        <v>1</v>
      </c>
      <c r="K2542" s="131" t="s">
        <v>198</v>
      </c>
      <c r="L2542" s="0" t="s">
        <v>198</v>
      </c>
      <c r="M2542" s="0" t="s">
        <v>199</v>
      </c>
      <c r="O2542" s="0" t="s">
        <v>237</v>
      </c>
      <c r="P2542" s="0" t="s">
        <v>238</v>
      </c>
      <c r="Q2542" s="120" t="s">
        <v>200</v>
      </c>
      <c r="R2542" s="0" t="s">
        <v>16</v>
      </c>
      <c r="S2542" s="131" t="s">
        <v>201</v>
      </c>
      <c r="T2542" s="0" t="s">
        <v>198</v>
      </c>
      <c r="U2542" s="131" t="s">
        <v>202</v>
      </c>
      <c r="V2542" s="0" t="s">
        <v>1252</v>
      </c>
      <c r="W2542" s="110" t="s">
        <v>204</v>
      </c>
      <c r="X2542" s="130" t="n">
        <v>2016</v>
      </c>
      <c r="Y2542" s="130"/>
      <c r="Z2542" s="130" t="s">
        <v>198</v>
      </c>
      <c r="AA2542" s="122" t="s">
        <v>200</v>
      </c>
      <c r="AB2542" s="131" t="s">
        <v>4202</v>
      </c>
      <c r="AC2542" s="131" t="s">
        <v>4491</v>
      </c>
      <c r="AD2542" s="130" t="n">
        <v>2016</v>
      </c>
      <c r="AE2542" s="130" t="s">
        <v>198</v>
      </c>
      <c r="AF2542" s="130"/>
      <c r="AG2542" s="130"/>
      <c r="AH2542" s="130"/>
      <c r="AI2542" s="111" t="s">
        <v>294</v>
      </c>
      <c r="AJ2542" s="130" t="s">
        <v>1793</v>
      </c>
      <c r="AK2542" s="131" t="s">
        <v>4202</v>
      </c>
      <c r="AM2542" s="130" t="n">
        <v>2014</v>
      </c>
      <c r="AN2542" s="130" t="s">
        <v>297</v>
      </c>
      <c r="AO2542" s="131"/>
      <c r="AS2542" s="0" t="s">
        <v>7605</v>
      </c>
      <c r="AT2542" s="0" t="s">
        <v>1279</v>
      </c>
      <c r="AU2542" s="0" t="s">
        <v>483</v>
      </c>
      <c r="AV2542" s="0" t="s">
        <v>692</v>
      </c>
      <c r="AW2542" s="104"/>
      <c r="AX2542" s="104"/>
      <c r="AZ2542" s="131" t="s">
        <v>15628</v>
      </c>
      <c r="BA2542" s="124" t="s">
        <v>200</v>
      </c>
      <c r="BB2542" s="0" t="s">
        <v>248</v>
      </c>
      <c r="BC2542" s="0" t="s">
        <v>15629</v>
      </c>
      <c r="BD2542" s="0" t="s">
        <v>1347</v>
      </c>
      <c r="BE2542" s="0" t="s">
        <v>15630</v>
      </c>
      <c r="BG2542" s="125" t="s">
        <v>200</v>
      </c>
      <c r="BH2542" s="0" t="s">
        <v>2225</v>
      </c>
      <c r="BI2542" s="112" t="n">
        <v>5060102954484</v>
      </c>
      <c r="BJ2542" s="126" t="s">
        <v>200</v>
      </c>
      <c r="BK2542" s="131" t="s">
        <v>215</v>
      </c>
      <c r="BL2542" s="112" t="n">
        <v>4</v>
      </c>
      <c r="BM2542" s="112" t="n">
        <v>4</v>
      </c>
      <c r="BN2542" s="112" t="n">
        <v>4</v>
      </c>
      <c r="BO2542" s="111" t="n">
        <v>20</v>
      </c>
      <c r="BP2542" s="125" t="s">
        <v>200</v>
      </c>
      <c r="BQ2542" s="127" t="s">
        <v>216</v>
      </c>
    </row>
    <row r="2543" customFormat="false" ht="13.8" hidden="false" customHeight="false" outlineLevel="0" collapsed="false">
      <c r="A2543" s="0" t="s">
        <v>15631</v>
      </c>
      <c r="B2543" s="0" t="s">
        <v>15146</v>
      </c>
      <c r="C2543" s="131" t="s">
        <v>234</v>
      </c>
      <c r="D2543" s="131" t="s">
        <v>15627</v>
      </c>
      <c r="E2543" s="0" t="s">
        <v>194</v>
      </c>
      <c r="F2543" s="0" t="s">
        <v>195</v>
      </c>
      <c r="G2543" s="0" t="s">
        <v>196</v>
      </c>
      <c r="H2543" s="0" t="s">
        <v>197</v>
      </c>
      <c r="I2543" s="131"/>
      <c r="J2543" s="130" t="n">
        <v>1</v>
      </c>
      <c r="K2543" s="131" t="s">
        <v>198</v>
      </c>
      <c r="L2543" s="0" t="s">
        <v>198</v>
      </c>
      <c r="M2543" s="0" t="s">
        <v>199</v>
      </c>
      <c r="O2543" s="0" t="s">
        <v>200</v>
      </c>
      <c r="Q2543" s="120" t="s">
        <v>200</v>
      </c>
      <c r="R2543" s="0" t="s">
        <v>16</v>
      </c>
      <c r="S2543" s="131" t="s">
        <v>201</v>
      </c>
      <c r="T2543" s="0" t="s">
        <v>198</v>
      </c>
      <c r="U2543" s="131" t="s">
        <v>202</v>
      </c>
      <c r="V2543" s="0" t="s">
        <v>1252</v>
      </c>
      <c r="W2543" s="110" t="s">
        <v>204</v>
      </c>
      <c r="X2543" s="130" t="n">
        <v>2015</v>
      </c>
      <c r="Y2543" s="130"/>
      <c r="Z2543" s="130" t="s">
        <v>198</v>
      </c>
      <c r="AA2543" s="122" t="s">
        <v>200</v>
      </c>
      <c r="AB2543" s="131" t="s">
        <v>12788</v>
      </c>
      <c r="AC2543" s="131" t="s">
        <v>12788</v>
      </c>
      <c r="AD2543" s="130" t="n">
        <v>2015</v>
      </c>
      <c r="AE2543" s="130" t="s">
        <v>198</v>
      </c>
      <c r="AF2543" s="130"/>
      <c r="AG2543" s="130"/>
      <c r="AH2543" s="130"/>
      <c r="AI2543" s="111" t="s">
        <v>294</v>
      </c>
      <c r="AJ2543" s="130" t="s">
        <v>1793</v>
      </c>
      <c r="AK2543" s="131" t="s">
        <v>12788</v>
      </c>
      <c r="AM2543" s="130" t="n">
        <v>2014</v>
      </c>
      <c r="AN2543" s="130" t="s">
        <v>297</v>
      </c>
      <c r="AO2543" s="131"/>
      <c r="AS2543" s="0" t="s">
        <v>200</v>
      </c>
      <c r="AU2543" s="0" t="s">
        <v>332</v>
      </c>
      <c r="AV2543" s="0" t="s">
        <v>200</v>
      </c>
      <c r="AW2543" s="128" t="s">
        <v>12789</v>
      </c>
      <c r="AX2543" s="104"/>
      <c r="AZ2543" s="131" t="s">
        <v>15632</v>
      </c>
      <c r="BA2543" s="124" t="s">
        <v>200</v>
      </c>
      <c r="BB2543" s="0" t="s">
        <v>248</v>
      </c>
      <c r="BC2543" s="0" t="s">
        <v>570</v>
      </c>
      <c r="BD2543" s="0" t="s">
        <v>12020</v>
      </c>
      <c r="BE2543" s="0" t="s">
        <v>12021</v>
      </c>
      <c r="BF2543" s="0" t="s">
        <v>12022</v>
      </c>
      <c r="BG2543" s="125" t="s">
        <v>200</v>
      </c>
      <c r="BH2543" s="0" t="s">
        <v>2225</v>
      </c>
      <c r="BI2543" s="112" t="n">
        <v>5060146461962</v>
      </c>
      <c r="BJ2543" s="126" t="s">
        <v>200</v>
      </c>
      <c r="BK2543" s="131" t="s">
        <v>215</v>
      </c>
      <c r="BL2543" s="112" t="n">
        <v>4</v>
      </c>
      <c r="BM2543" s="112" t="n">
        <v>4</v>
      </c>
      <c r="BN2543" s="112" t="n">
        <v>4</v>
      </c>
      <c r="BO2543" s="111" t="n">
        <v>20</v>
      </c>
      <c r="BP2543" s="125" t="s">
        <v>200</v>
      </c>
      <c r="BQ2543" s="127" t="s">
        <v>216</v>
      </c>
    </row>
    <row r="2544" customFormat="false" ht="13.8" hidden="false" customHeight="false" outlineLevel="0" collapsed="false">
      <c r="A2544" s="0" t="s">
        <v>15633</v>
      </c>
      <c r="B2544" s="0" t="s">
        <v>15146</v>
      </c>
      <c r="C2544" s="0" t="s">
        <v>234</v>
      </c>
      <c r="D2544" s="0" t="s">
        <v>15147</v>
      </c>
      <c r="E2544" s="0" t="s">
        <v>194</v>
      </c>
      <c r="F2544" s="0" t="s">
        <v>195</v>
      </c>
      <c r="G2544" s="0" t="s">
        <v>196</v>
      </c>
      <c r="H2544" s="0" t="s">
        <v>197</v>
      </c>
      <c r="I2544" s="131"/>
      <c r="J2544" s="111" t="n">
        <v>1</v>
      </c>
      <c r="K2544" s="0" t="s">
        <v>8612</v>
      </c>
      <c r="L2544" s="0" t="s">
        <v>392</v>
      </c>
      <c r="M2544" s="0" t="s">
        <v>274</v>
      </c>
      <c r="O2544" s="0" t="s">
        <v>200</v>
      </c>
      <c r="Q2544" s="120" t="s">
        <v>200</v>
      </c>
      <c r="R2544" s="0" t="s">
        <v>16</v>
      </c>
      <c r="S2544" s="131" t="s">
        <v>201</v>
      </c>
      <c r="T2544" s="0" t="s">
        <v>198</v>
      </c>
      <c r="U2544" s="131" t="s">
        <v>202</v>
      </c>
      <c r="V2544" s="0" t="s">
        <v>1252</v>
      </c>
      <c r="W2544" s="110" t="s">
        <v>204</v>
      </c>
      <c r="X2544" s="130" t="n">
        <v>2011</v>
      </c>
      <c r="Y2544" s="130"/>
      <c r="Z2544" s="130" t="s">
        <v>198</v>
      </c>
      <c r="AA2544" s="122" t="s">
        <v>200</v>
      </c>
      <c r="AB2544" s="131" t="s">
        <v>4184</v>
      </c>
      <c r="AC2544" s="131" t="s">
        <v>206</v>
      </c>
      <c r="AD2544" s="130" t="n">
        <v>2011</v>
      </c>
      <c r="AE2544" s="111" t="s">
        <v>222</v>
      </c>
      <c r="AI2544" s="130" t="s">
        <v>207</v>
      </c>
      <c r="AJ2544" s="132" t="s">
        <v>908</v>
      </c>
      <c r="AK2544" s="111" t="str">
        <f aca="false">(AB2544)</f>
        <v>Dimps</v>
      </c>
      <c r="AM2544" s="111" t="n">
        <f aca="false">AD2544</f>
        <v>2011</v>
      </c>
      <c r="AN2544" s="130" t="s">
        <v>208</v>
      </c>
      <c r="AO2544" s="131"/>
      <c r="AS2544" s="0" t="s">
        <v>403</v>
      </c>
      <c r="AV2544" s="0" t="s">
        <v>3802</v>
      </c>
      <c r="AW2544" s="104" t="s">
        <v>1579</v>
      </c>
      <c r="AX2544" s="104"/>
      <c r="AY2544" s="0" t="s">
        <v>200</v>
      </c>
      <c r="AZ2544" s="131" t="s">
        <v>15634</v>
      </c>
      <c r="BA2544" s="124" t="s">
        <v>200</v>
      </c>
      <c r="BB2544" s="0" t="s">
        <v>248</v>
      </c>
      <c r="BC2544" s="0" t="s">
        <v>15635</v>
      </c>
      <c r="BD2544" s="0" t="s">
        <v>15636</v>
      </c>
      <c r="BE2544" s="0" t="s">
        <v>15637</v>
      </c>
      <c r="BG2544" s="125" t="s">
        <v>200</v>
      </c>
      <c r="BH2544" s="0" t="s">
        <v>2225</v>
      </c>
      <c r="BI2544" s="112" t="n">
        <v>5055277014330</v>
      </c>
      <c r="BJ2544" s="126" t="s">
        <v>200</v>
      </c>
      <c r="BK2544" s="131" t="s">
        <v>215</v>
      </c>
      <c r="BL2544" s="112" t="n">
        <v>4</v>
      </c>
      <c r="BM2544" s="112" t="n">
        <v>4</v>
      </c>
      <c r="BN2544" s="112" t="n">
        <v>4</v>
      </c>
      <c r="BO2544" s="111" t="n">
        <v>20</v>
      </c>
      <c r="BP2544" s="125" t="s">
        <v>200</v>
      </c>
      <c r="BQ2544" s="127" t="s">
        <v>216</v>
      </c>
    </row>
    <row r="2545" customFormat="false" ht="13.8" hidden="false" customHeight="false" outlineLevel="0" collapsed="false">
      <c r="A2545" s="0" t="s">
        <v>15638</v>
      </c>
      <c r="B2545" s="0" t="s">
        <v>15146</v>
      </c>
      <c r="C2545" s="0" t="s">
        <v>218</v>
      </c>
      <c r="D2545" s="0" t="s">
        <v>15639</v>
      </c>
      <c r="E2545" s="0" t="s">
        <v>194</v>
      </c>
      <c r="F2545" s="0" t="s">
        <v>195</v>
      </c>
      <c r="G2545" s="0" t="s">
        <v>330</v>
      </c>
      <c r="H2545" s="0" t="s">
        <v>219</v>
      </c>
      <c r="I2545" s="131"/>
      <c r="J2545" s="130" t="n">
        <v>1</v>
      </c>
      <c r="K2545" s="131" t="s">
        <v>198</v>
      </c>
      <c r="L2545" s="0" t="s">
        <v>198</v>
      </c>
      <c r="M2545" s="0" t="s">
        <v>199</v>
      </c>
      <c r="O2545" s="0" t="s">
        <v>200</v>
      </c>
      <c r="P2545" s="132"/>
      <c r="Q2545" s="120" t="s">
        <v>200</v>
      </c>
      <c r="R2545" s="0" t="s">
        <v>16</v>
      </c>
      <c r="S2545" s="131" t="s">
        <v>201</v>
      </c>
      <c r="T2545" s="0" t="s">
        <v>198</v>
      </c>
      <c r="U2545" s="131" t="s">
        <v>202</v>
      </c>
      <c r="V2545" s="0" t="s">
        <v>1252</v>
      </c>
      <c r="W2545" s="110" t="s">
        <v>204</v>
      </c>
      <c r="X2545" s="130" t="n">
        <v>2012</v>
      </c>
      <c r="Y2545" s="130"/>
      <c r="Z2545" s="130" t="s">
        <v>221</v>
      </c>
      <c r="AA2545" s="122" t="s">
        <v>200</v>
      </c>
      <c r="AB2545" s="131" t="s">
        <v>5554</v>
      </c>
      <c r="AC2545" s="131" t="s">
        <v>9448</v>
      </c>
      <c r="AD2545" s="130" t="n">
        <v>2012</v>
      </c>
      <c r="AE2545" s="130" t="s">
        <v>222</v>
      </c>
      <c r="AF2545" s="130"/>
      <c r="AG2545" s="130"/>
      <c r="AH2545" s="130"/>
      <c r="AI2545" s="130" t="s">
        <v>207</v>
      </c>
      <c r="AJ2545" s="130"/>
      <c r="AK2545" s="111" t="str">
        <f aca="false">(AB2545)</f>
        <v>Koei-tecmo</v>
      </c>
      <c r="AM2545" s="111" t="n">
        <f aca="false">AD2545</f>
        <v>2012</v>
      </c>
      <c r="AN2545" s="130" t="s">
        <v>208</v>
      </c>
      <c r="AO2545" s="131" t="s">
        <v>4168</v>
      </c>
      <c r="AP2545" s="0" t="s">
        <v>200</v>
      </c>
      <c r="AS2545" s="0" t="s">
        <v>3575</v>
      </c>
      <c r="AT2545" s="0" t="s">
        <v>373</v>
      </c>
      <c r="AU2545" s="0" t="s">
        <v>470</v>
      </c>
      <c r="AV2545" s="0" t="s">
        <v>200</v>
      </c>
      <c r="AW2545" s="104"/>
      <c r="AX2545" s="104"/>
      <c r="AZ2545" s="131" t="s">
        <v>15640</v>
      </c>
      <c r="BA2545" s="124" t="s">
        <v>200</v>
      </c>
      <c r="BB2545" s="0" t="s">
        <v>248</v>
      </c>
      <c r="BC2545" s="0" t="s">
        <v>15641</v>
      </c>
      <c r="BD2545" s="0" t="s">
        <v>15642</v>
      </c>
      <c r="BE2545" s="0" t="s">
        <v>15643</v>
      </c>
      <c r="BG2545" s="125" t="s">
        <v>200</v>
      </c>
      <c r="BH2545" s="0" t="s">
        <v>2225</v>
      </c>
      <c r="BI2545" s="112" t="n">
        <v>45496522094</v>
      </c>
      <c r="BJ2545" s="126" t="s">
        <v>200</v>
      </c>
      <c r="BK2545" s="131" t="s">
        <v>215</v>
      </c>
      <c r="BL2545" s="112" t="n">
        <v>4</v>
      </c>
      <c r="BM2545" s="112" t="n">
        <v>4</v>
      </c>
      <c r="BN2545" s="112" t="n">
        <v>4</v>
      </c>
      <c r="BO2545" s="111" t="n">
        <v>20</v>
      </c>
      <c r="BP2545" s="125" t="s">
        <v>200</v>
      </c>
      <c r="BQ2545" s="127" t="s">
        <v>216</v>
      </c>
    </row>
    <row r="2546" customFormat="false" ht="13.8" hidden="false" customHeight="false" outlineLevel="0" collapsed="false">
      <c r="A2546" s="0" t="s">
        <v>15644</v>
      </c>
      <c r="B2546" s="0" t="s">
        <v>15146</v>
      </c>
      <c r="C2546" s="0" t="s">
        <v>1344</v>
      </c>
      <c r="D2546" s="0" t="s">
        <v>15147</v>
      </c>
      <c r="E2546" s="0" t="s">
        <v>1433</v>
      </c>
      <c r="F2546" s="0" t="s">
        <v>1434</v>
      </c>
      <c r="G2546" s="0" t="s">
        <v>196</v>
      </c>
      <c r="H2546" s="0" t="s">
        <v>197</v>
      </c>
      <c r="I2546" s="131"/>
      <c r="J2546" s="111" t="n">
        <v>1</v>
      </c>
      <c r="K2546" s="0" t="s">
        <v>8734</v>
      </c>
      <c r="L2546" s="0" t="s">
        <v>392</v>
      </c>
      <c r="M2546" s="0" t="s">
        <v>274</v>
      </c>
      <c r="O2546" s="0" t="s">
        <v>1512</v>
      </c>
      <c r="Q2546" s="120" t="s">
        <v>200</v>
      </c>
      <c r="R2546" s="0" t="s">
        <v>16</v>
      </c>
      <c r="S2546" s="131" t="s">
        <v>201</v>
      </c>
      <c r="T2546" s="0" t="s">
        <v>198</v>
      </c>
      <c r="U2546" s="131" t="s">
        <v>202</v>
      </c>
      <c r="V2546" s="0" t="s">
        <v>1252</v>
      </c>
      <c r="W2546" s="110" t="s">
        <v>204</v>
      </c>
      <c r="X2546" s="130" t="n">
        <v>2011</v>
      </c>
      <c r="Y2546" s="130" t="s">
        <v>498</v>
      </c>
      <c r="Z2546" s="111" t="s">
        <v>221</v>
      </c>
      <c r="AA2546" s="122" t="s">
        <v>200</v>
      </c>
      <c r="AB2546" s="131" t="s">
        <v>15041</v>
      </c>
      <c r="AC2546" s="131" t="s">
        <v>9448</v>
      </c>
      <c r="AD2546" s="130" t="n">
        <v>2011</v>
      </c>
      <c r="AE2546" s="111" t="s">
        <v>222</v>
      </c>
      <c r="AI2546" s="130" t="s">
        <v>1313</v>
      </c>
      <c r="AJ2546" s="111" t="s">
        <v>14380</v>
      </c>
      <c r="AK2546" s="111" t="s">
        <v>9448</v>
      </c>
      <c r="AM2546" s="111" t="n">
        <v>1997</v>
      </c>
      <c r="AN2546" s="111" t="s">
        <v>208</v>
      </c>
      <c r="AO2546" s="131" t="s">
        <v>10094</v>
      </c>
      <c r="AP2546" s="0" t="s">
        <v>200</v>
      </c>
      <c r="AS2546" s="0" t="s">
        <v>9959</v>
      </c>
      <c r="AT2546" s="0" t="s">
        <v>200</v>
      </c>
      <c r="AU2546" s="0" t="s">
        <v>1306</v>
      </c>
      <c r="AV2546" s="0" t="s">
        <v>9871</v>
      </c>
      <c r="AW2546" s="104" t="s">
        <v>9626</v>
      </c>
      <c r="AX2546" s="104"/>
      <c r="AZ2546" s="131" t="s">
        <v>15645</v>
      </c>
      <c r="BA2546" s="124" t="s">
        <v>200</v>
      </c>
      <c r="BB2546" s="0" t="s">
        <v>248</v>
      </c>
      <c r="BC2546" s="0" t="s">
        <v>15646</v>
      </c>
      <c r="BD2546" s="0" t="s">
        <v>15647</v>
      </c>
      <c r="BE2546" s="0" t="s">
        <v>15648</v>
      </c>
      <c r="BG2546" s="125" t="s">
        <v>200</v>
      </c>
      <c r="BH2546" s="0" t="s">
        <v>2225</v>
      </c>
      <c r="BI2546" s="112" t="n">
        <v>45496521028</v>
      </c>
      <c r="BJ2546" s="126" t="s">
        <v>200</v>
      </c>
      <c r="BK2546" s="131" t="s">
        <v>215</v>
      </c>
      <c r="BL2546" s="112" t="n">
        <v>4</v>
      </c>
      <c r="BM2546" s="112" t="n">
        <v>4</v>
      </c>
      <c r="BN2546" s="112" t="n">
        <v>4</v>
      </c>
      <c r="BO2546" s="111" t="n">
        <v>20</v>
      </c>
      <c r="BP2546" s="125" t="s">
        <v>200</v>
      </c>
      <c r="BQ2546" s="127" t="s">
        <v>216</v>
      </c>
    </row>
    <row r="2547" customFormat="false" ht="13.8" hidden="false" customHeight="false" outlineLevel="0" collapsed="false">
      <c r="A2547" s="0" t="s">
        <v>15649</v>
      </c>
      <c r="B2547" s="0" t="s">
        <v>15146</v>
      </c>
      <c r="C2547" s="0" t="s">
        <v>192</v>
      </c>
      <c r="D2547" s="0" t="s">
        <v>15147</v>
      </c>
      <c r="E2547" s="0" t="s">
        <v>194</v>
      </c>
      <c r="F2547" s="0" t="s">
        <v>195</v>
      </c>
      <c r="G2547" s="0" t="s">
        <v>196</v>
      </c>
      <c r="H2547" s="0" t="s">
        <v>197</v>
      </c>
      <c r="I2547" s="131"/>
      <c r="J2547" s="111" t="n">
        <v>1</v>
      </c>
      <c r="K2547" s="0" t="s">
        <v>8588</v>
      </c>
      <c r="L2547" s="0" t="s">
        <v>392</v>
      </c>
      <c r="M2547" s="0" t="s">
        <v>199</v>
      </c>
      <c r="O2547" s="0" t="s">
        <v>200</v>
      </c>
      <c r="Q2547" s="120" t="s">
        <v>200</v>
      </c>
      <c r="R2547" s="0" t="s">
        <v>16</v>
      </c>
      <c r="S2547" s="131" t="s">
        <v>201</v>
      </c>
      <c r="T2547" s="0" t="s">
        <v>198</v>
      </c>
      <c r="U2547" s="131" t="s">
        <v>202</v>
      </c>
      <c r="V2547" s="0" t="s">
        <v>1252</v>
      </c>
      <c r="W2547" s="110" t="s">
        <v>204</v>
      </c>
      <c r="X2547" s="130" t="n">
        <v>2011</v>
      </c>
      <c r="Y2547" s="130"/>
      <c r="Z2547" s="130" t="s">
        <v>198</v>
      </c>
      <c r="AA2547" s="122" t="s">
        <v>200</v>
      </c>
      <c r="AB2547" s="131" t="s">
        <v>9448</v>
      </c>
      <c r="AC2547" s="131" t="s">
        <v>9448</v>
      </c>
      <c r="AD2547" s="130" t="n">
        <v>2011</v>
      </c>
      <c r="AE2547" s="130" t="s">
        <v>222</v>
      </c>
      <c r="AF2547" s="130"/>
      <c r="AG2547" s="130"/>
      <c r="AH2547" s="130"/>
      <c r="AI2547" s="130" t="s">
        <v>207</v>
      </c>
      <c r="AJ2547" s="130"/>
      <c r="AK2547" s="111" t="str">
        <f aca="false">(AB2547)</f>
        <v>Nintendo</v>
      </c>
      <c r="AM2547" s="111" t="n">
        <f aca="false">AD2547</f>
        <v>2011</v>
      </c>
      <c r="AN2547" s="130" t="s">
        <v>208</v>
      </c>
      <c r="AO2547" s="131" t="s">
        <v>9045</v>
      </c>
      <c r="AP2547" s="0" t="s">
        <v>200</v>
      </c>
      <c r="AS2547" s="0" t="s">
        <v>200</v>
      </c>
      <c r="AU2547" s="0" t="s">
        <v>417</v>
      </c>
      <c r="AV2547" s="0" t="s">
        <v>15650</v>
      </c>
      <c r="AW2547" s="104"/>
      <c r="AX2547" s="104"/>
      <c r="AZ2547" s="131" t="s">
        <v>15651</v>
      </c>
      <c r="BA2547" s="124" t="s">
        <v>200</v>
      </c>
      <c r="BB2547" s="0" t="s">
        <v>248</v>
      </c>
      <c r="BC2547" s="0" t="s">
        <v>15652</v>
      </c>
      <c r="BD2547" s="0" t="s">
        <v>15653</v>
      </c>
      <c r="BE2547" s="0" t="s">
        <v>15654</v>
      </c>
      <c r="BF2547" s="0" t="s">
        <v>15655</v>
      </c>
      <c r="BG2547" s="125" t="s">
        <v>200</v>
      </c>
      <c r="BH2547" s="0" t="s">
        <v>2225</v>
      </c>
      <c r="BI2547" s="112" t="n">
        <v>45496520588</v>
      </c>
      <c r="BJ2547" s="126" t="s">
        <v>200</v>
      </c>
      <c r="BK2547" s="131" t="s">
        <v>215</v>
      </c>
      <c r="BL2547" s="112" t="n">
        <v>4</v>
      </c>
      <c r="BM2547" s="112" t="n">
        <v>4</v>
      </c>
      <c r="BN2547" s="112" t="n">
        <v>4</v>
      </c>
      <c r="BO2547" s="111" t="n">
        <v>20</v>
      </c>
      <c r="BP2547" s="125" t="s">
        <v>200</v>
      </c>
      <c r="BQ2547" s="127" t="s">
        <v>216</v>
      </c>
    </row>
    <row r="2548" customFormat="false" ht="13.8" hidden="false" customHeight="false" outlineLevel="0" collapsed="false">
      <c r="A2548" s="0" t="s">
        <v>15656</v>
      </c>
      <c r="B2548" s="0" t="s">
        <v>15146</v>
      </c>
      <c r="C2548" s="131" t="s">
        <v>1394</v>
      </c>
      <c r="D2548" s="0" t="s">
        <v>15147</v>
      </c>
      <c r="E2548" s="0" t="s">
        <v>194</v>
      </c>
      <c r="F2548" s="0" t="s">
        <v>399</v>
      </c>
      <c r="G2548" s="0" t="s">
        <v>196</v>
      </c>
      <c r="H2548" s="0" t="s">
        <v>838</v>
      </c>
      <c r="I2548" s="131" t="s">
        <v>2367</v>
      </c>
      <c r="J2548" s="130" t="n">
        <v>1</v>
      </c>
      <c r="K2548" s="131" t="s">
        <v>198</v>
      </c>
      <c r="L2548" s="0" t="s">
        <v>198</v>
      </c>
      <c r="M2548" s="0" t="s">
        <v>274</v>
      </c>
      <c r="O2548" s="0" t="s">
        <v>200</v>
      </c>
      <c r="Q2548" s="120" t="s">
        <v>200</v>
      </c>
      <c r="R2548" s="0" t="s">
        <v>16</v>
      </c>
      <c r="S2548" s="131" t="s">
        <v>201</v>
      </c>
      <c r="T2548" s="0" t="s">
        <v>198</v>
      </c>
      <c r="U2548" s="131" t="s">
        <v>202</v>
      </c>
      <c r="V2548" s="0" t="s">
        <v>1252</v>
      </c>
      <c r="W2548" s="110" t="s">
        <v>204</v>
      </c>
      <c r="X2548" s="130" t="n">
        <v>2011</v>
      </c>
      <c r="Y2548" s="130" t="s">
        <v>1624</v>
      </c>
      <c r="Z2548" s="130" t="s">
        <v>221</v>
      </c>
      <c r="AA2548" s="122" t="s">
        <v>200</v>
      </c>
      <c r="AB2548" s="131" t="s">
        <v>13946</v>
      </c>
      <c r="AC2548" s="131" t="s">
        <v>9448</v>
      </c>
      <c r="AD2548" s="130" t="n">
        <v>2011</v>
      </c>
      <c r="AE2548" s="130" t="s">
        <v>222</v>
      </c>
      <c r="AF2548" s="130"/>
      <c r="AG2548" s="111" t="s">
        <v>241</v>
      </c>
      <c r="AH2548" s="130" t="s">
        <v>3364</v>
      </c>
      <c r="AI2548" s="130" t="s">
        <v>207</v>
      </c>
      <c r="AJ2548" s="130"/>
      <c r="AK2548" s="111" t="str">
        <f aca="false">(AB2548)</f>
        <v>Brownie brown</v>
      </c>
      <c r="AM2548" s="111" t="n">
        <f aca="false">AD2548</f>
        <v>2011</v>
      </c>
      <c r="AN2548" s="130" t="s">
        <v>208</v>
      </c>
      <c r="AO2548" s="131" t="s">
        <v>10094</v>
      </c>
      <c r="AR2548" s="0" t="s">
        <v>371</v>
      </c>
      <c r="AS2548" s="0" t="s">
        <v>9449</v>
      </c>
      <c r="AT2548" s="0" t="s">
        <v>339</v>
      </c>
      <c r="AV2548" s="0" t="s">
        <v>10774</v>
      </c>
      <c r="AW2548" s="0" t="s">
        <v>200</v>
      </c>
      <c r="AZ2548" s="131" t="s">
        <v>15657</v>
      </c>
      <c r="BA2548" s="124" t="s">
        <v>200</v>
      </c>
      <c r="BB2548" s="0" t="s">
        <v>248</v>
      </c>
      <c r="BC2548" s="0" t="s">
        <v>15658</v>
      </c>
      <c r="BD2548" s="0" t="s">
        <v>15659</v>
      </c>
      <c r="BE2548" s="0" t="s">
        <v>15660</v>
      </c>
      <c r="BF2548" s="0" t="s">
        <v>200</v>
      </c>
      <c r="BG2548" s="125" t="s">
        <v>200</v>
      </c>
      <c r="BH2548" s="0" t="s">
        <v>2225</v>
      </c>
      <c r="BI2548" s="112" t="n">
        <v>45496521202</v>
      </c>
      <c r="BJ2548" s="126" t="s">
        <v>200</v>
      </c>
      <c r="BK2548" s="131" t="s">
        <v>215</v>
      </c>
      <c r="BL2548" s="112" t="n">
        <v>4</v>
      </c>
      <c r="BM2548" s="112" t="n">
        <v>4</v>
      </c>
      <c r="BN2548" s="112" t="n">
        <v>4</v>
      </c>
      <c r="BO2548" s="111" t="n">
        <v>20</v>
      </c>
      <c r="BP2548" s="125" t="s">
        <v>200</v>
      </c>
      <c r="BQ2548" s="127" t="s">
        <v>216</v>
      </c>
    </row>
    <row r="2549" customFormat="false" ht="13.8" hidden="false" customHeight="false" outlineLevel="0" collapsed="false">
      <c r="A2549" s="0" t="s">
        <v>15661</v>
      </c>
      <c r="B2549" s="0" t="s">
        <v>15146</v>
      </c>
      <c r="C2549" s="131" t="s">
        <v>5078</v>
      </c>
      <c r="D2549" s="131" t="s">
        <v>193</v>
      </c>
      <c r="E2549" s="0" t="s">
        <v>313</v>
      </c>
      <c r="F2549" s="0" t="s">
        <v>314</v>
      </c>
      <c r="G2549" s="0" t="s">
        <v>196</v>
      </c>
      <c r="H2549" s="0" t="s">
        <v>197</v>
      </c>
      <c r="I2549" s="131"/>
      <c r="J2549" s="130" t="n">
        <v>1</v>
      </c>
      <c r="K2549" s="131" t="s">
        <v>198</v>
      </c>
      <c r="L2549" s="0" t="s">
        <v>198</v>
      </c>
      <c r="M2549" s="0" t="s">
        <v>274</v>
      </c>
      <c r="O2549" s="0" t="s">
        <v>237</v>
      </c>
      <c r="Q2549" s="120" t="s">
        <v>200</v>
      </c>
      <c r="R2549" s="0" t="s">
        <v>16</v>
      </c>
      <c r="S2549" s="131" t="s">
        <v>201</v>
      </c>
      <c r="T2549" s="0" t="s">
        <v>198</v>
      </c>
      <c r="U2549" s="131" t="s">
        <v>202</v>
      </c>
      <c r="V2549" s="0" t="s">
        <v>1252</v>
      </c>
      <c r="W2549" s="110" t="s">
        <v>204</v>
      </c>
      <c r="X2549" s="130" t="n">
        <v>2016</v>
      </c>
      <c r="Y2549" s="130" t="s">
        <v>498</v>
      </c>
      <c r="Z2549" s="130" t="s">
        <v>757</v>
      </c>
      <c r="AA2549" s="122" t="s">
        <v>200</v>
      </c>
      <c r="AB2549" s="131" t="s">
        <v>9448</v>
      </c>
      <c r="AC2549" s="131" t="s">
        <v>9448</v>
      </c>
      <c r="AD2549" s="130" t="n">
        <v>2016</v>
      </c>
      <c r="AE2549" s="111" t="s">
        <v>9436</v>
      </c>
      <c r="AH2549" s="111" t="s">
        <v>2370</v>
      </c>
      <c r="AI2549" s="130" t="s">
        <v>207</v>
      </c>
      <c r="AJ2549" s="130"/>
      <c r="AK2549" s="111" t="str">
        <f aca="false">(AB2549)</f>
        <v>Nintendo</v>
      </c>
      <c r="AM2549" s="111" t="n">
        <f aca="false">AD2549</f>
        <v>2016</v>
      </c>
      <c r="AN2549" s="130" t="s">
        <v>208</v>
      </c>
      <c r="AO2549" s="131" t="s">
        <v>11029</v>
      </c>
      <c r="AP2549" s="0" t="s">
        <v>200</v>
      </c>
      <c r="AR2549" s="0" t="s">
        <v>371</v>
      </c>
      <c r="AS2549" s="0" t="s">
        <v>9449</v>
      </c>
      <c r="AV2549" s="0" t="s">
        <v>11030</v>
      </c>
      <c r="AW2549" s="0" t="s">
        <v>9626</v>
      </c>
      <c r="AZ2549" s="131" t="s">
        <v>15662</v>
      </c>
      <c r="BA2549" s="124" t="s">
        <v>200</v>
      </c>
      <c r="BB2549" s="0" t="s">
        <v>248</v>
      </c>
      <c r="BC2549" s="0" t="s">
        <v>15663</v>
      </c>
      <c r="BD2549" s="0" t="s">
        <v>15664</v>
      </c>
      <c r="BE2549" s="0" t="s">
        <v>15665</v>
      </c>
      <c r="BF2549" s="0" t="s">
        <v>15666</v>
      </c>
      <c r="BG2549" s="125" t="s">
        <v>200</v>
      </c>
      <c r="BH2549" s="0" t="s">
        <v>253</v>
      </c>
      <c r="BI2549" s="112" t="n">
        <v>45496474232</v>
      </c>
      <c r="BJ2549" s="126" t="s">
        <v>200</v>
      </c>
      <c r="BK2549" s="131" t="s">
        <v>215</v>
      </c>
      <c r="BL2549" s="112" t="n">
        <v>4</v>
      </c>
      <c r="BM2549" s="112" t="n">
        <v>4</v>
      </c>
      <c r="BN2549" s="112" t="n">
        <v>4</v>
      </c>
      <c r="BO2549" s="111" t="n">
        <v>20</v>
      </c>
      <c r="BP2549" s="125" t="s">
        <v>200</v>
      </c>
      <c r="BQ2549" s="127" t="s">
        <v>216</v>
      </c>
    </row>
    <row r="2550" customFormat="false" ht="13.8" hidden="false" customHeight="false" outlineLevel="0" collapsed="false">
      <c r="A2550" s="0" t="s">
        <v>15667</v>
      </c>
      <c r="B2550" s="0" t="s">
        <v>15146</v>
      </c>
      <c r="C2550" s="0" t="s">
        <v>605</v>
      </c>
      <c r="D2550" s="0" t="s">
        <v>15224</v>
      </c>
      <c r="E2550" s="0" t="s">
        <v>194</v>
      </c>
      <c r="F2550" s="0" t="s">
        <v>606</v>
      </c>
      <c r="G2550" s="0" t="s">
        <v>391</v>
      </c>
      <c r="H2550" s="0" t="s">
        <v>197</v>
      </c>
      <c r="I2550" s="131"/>
      <c r="J2550" s="111" t="n">
        <v>1</v>
      </c>
      <c r="K2550" s="0" t="s">
        <v>8588</v>
      </c>
      <c r="L2550" s="0" t="s">
        <v>392</v>
      </c>
      <c r="M2550" s="0" t="s">
        <v>274</v>
      </c>
      <c r="O2550" s="0" t="s">
        <v>200</v>
      </c>
      <c r="Q2550" s="120" t="s">
        <v>200</v>
      </c>
      <c r="R2550" s="0" t="s">
        <v>16</v>
      </c>
      <c r="S2550" s="131" t="s">
        <v>201</v>
      </c>
      <c r="T2550" s="0" t="s">
        <v>198</v>
      </c>
      <c r="U2550" s="131" t="s">
        <v>202</v>
      </c>
      <c r="V2550" s="0" t="s">
        <v>1252</v>
      </c>
      <c r="W2550" s="110" t="s">
        <v>204</v>
      </c>
      <c r="X2550" s="130" t="n">
        <v>2011</v>
      </c>
      <c r="Y2550" s="130" t="s">
        <v>1624</v>
      </c>
      <c r="Z2550" s="130" t="s">
        <v>198</v>
      </c>
      <c r="AA2550" s="122" t="s">
        <v>200</v>
      </c>
      <c r="AB2550" s="131" t="s">
        <v>4184</v>
      </c>
      <c r="AC2550" s="131" t="s">
        <v>543</v>
      </c>
      <c r="AD2550" s="130" t="n">
        <v>2011</v>
      </c>
      <c r="AE2550" s="111" t="s">
        <v>222</v>
      </c>
      <c r="AH2550" s="130" t="s">
        <v>799</v>
      </c>
      <c r="AI2550" s="111" t="s">
        <v>294</v>
      </c>
      <c r="AJ2550" s="130" t="s">
        <v>3976</v>
      </c>
      <c r="AK2550" s="130" t="s">
        <v>543</v>
      </c>
      <c r="AL2550" s="0" t="s">
        <v>216</v>
      </c>
      <c r="AM2550" s="130" t="n">
        <v>2008</v>
      </c>
      <c r="AN2550" s="130" t="s">
        <v>208</v>
      </c>
      <c r="AO2550" s="131" t="s">
        <v>15668</v>
      </c>
      <c r="AP2550" s="0" t="s">
        <v>200</v>
      </c>
      <c r="AR2550" s="0" t="s">
        <v>2489</v>
      </c>
      <c r="AS2550" s="0" t="s">
        <v>1090</v>
      </c>
      <c r="AT2550" s="104" t="s">
        <v>433</v>
      </c>
      <c r="AU2550" s="0" t="s">
        <v>200</v>
      </c>
      <c r="AV2550" s="0" t="s">
        <v>5087</v>
      </c>
      <c r="AZ2550" s="131" t="s">
        <v>15669</v>
      </c>
      <c r="BA2550" s="124" t="s">
        <v>200</v>
      </c>
      <c r="BB2550" s="0" t="s">
        <v>248</v>
      </c>
      <c r="BC2550" s="0" t="s">
        <v>15670</v>
      </c>
      <c r="BD2550" s="0" t="s">
        <v>15671</v>
      </c>
      <c r="BE2550" s="0" t="s">
        <v>15672</v>
      </c>
      <c r="BF2550" s="0" t="s">
        <v>15673</v>
      </c>
      <c r="BG2550" s="125" t="s">
        <v>200</v>
      </c>
      <c r="BH2550" s="0" t="s">
        <v>2225</v>
      </c>
      <c r="BI2550" s="112" t="n">
        <v>45496520472</v>
      </c>
      <c r="BJ2550" s="126" t="s">
        <v>200</v>
      </c>
      <c r="BK2550" s="131" t="s">
        <v>215</v>
      </c>
      <c r="BL2550" s="112" t="n">
        <v>4</v>
      </c>
      <c r="BM2550" s="112" t="n">
        <v>4</v>
      </c>
      <c r="BN2550" s="112" t="n">
        <v>4</v>
      </c>
      <c r="BO2550" s="111" t="n">
        <v>20</v>
      </c>
      <c r="BP2550" s="125" t="s">
        <v>200</v>
      </c>
      <c r="BQ2550" s="127" t="s">
        <v>216</v>
      </c>
    </row>
    <row r="2551" customFormat="false" ht="13.8" hidden="false" customHeight="false" outlineLevel="0" collapsed="false">
      <c r="A2551" s="0" t="s">
        <v>15674</v>
      </c>
      <c r="B2551" s="0" t="s">
        <v>15146</v>
      </c>
      <c r="C2551" s="0" t="s">
        <v>329</v>
      </c>
      <c r="D2551" s="0" t="s">
        <v>15147</v>
      </c>
      <c r="E2551" s="0" t="s">
        <v>194</v>
      </c>
      <c r="F2551" s="0" t="s">
        <v>195</v>
      </c>
      <c r="G2551" s="0" t="s">
        <v>330</v>
      </c>
      <c r="H2551" s="0" t="s">
        <v>197</v>
      </c>
      <c r="I2551" s="131"/>
      <c r="J2551" s="130" t="n">
        <v>1</v>
      </c>
      <c r="K2551" s="131" t="s">
        <v>198</v>
      </c>
      <c r="L2551" s="0" t="s">
        <v>198</v>
      </c>
      <c r="M2551" s="0" t="s">
        <v>199</v>
      </c>
      <c r="O2551" s="0" t="s">
        <v>200</v>
      </c>
      <c r="Q2551" s="120" t="s">
        <v>200</v>
      </c>
      <c r="R2551" s="0" t="s">
        <v>16</v>
      </c>
      <c r="S2551" s="131" t="s">
        <v>201</v>
      </c>
      <c r="T2551" s="0" t="s">
        <v>198</v>
      </c>
      <c r="U2551" s="131" t="s">
        <v>202</v>
      </c>
      <c r="V2551" s="0" t="s">
        <v>1252</v>
      </c>
      <c r="W2551" s="110" t="s">
        <v>204</v>
      </c>
      <c r="X2551" s="130" t="n">
        <v>2011</v>
      </c>
      <c r="Y2551" s="130"/>
      <c r="Z2551" s="130" t="s">
        <v>757</v>
      </c>
      <c r="AA2551" s="122" t="s">
        <v>200</v>
      </c>
      <c r="AB2551" s="131" t="s">
        <v>8929</v>
      </c>
      <c r="AC2551" s="131" t="s">
        <v>5016</v>
      </c>
      <c r="AD2551" s="130" t="n">
        <v>2011</v>
      </c>
      <c r="AE2551" s="111" t="s">
        <v>222</v>
      </c>
      <c r="AI2551" s="111" t="s">
        <v>294</v>
      </c>
      <c r="AJ2551" s="130" t="s">
        <v>3887</v>
      </c>
      <c r="AK2551" s="131" t="s">
        <v>8929</v>
      </c>
      <c r="AM2551" s="130" t="n">
        <v>2005</v>
      </c>
      <c r="AN2551" s="130" t="s">
        <v>208</v>
      </c>
      <c r="AO2551" s="131"/>
      <c r="AS2551" s="0" t="s">
        <v>5008</v>
      </c>
      <c r="AT2551" s="0" t="s">
        <v>226</v>
      </c>
      <c r="AU2551" s="0" t="s">
        <v>332</v>
      </c>
      <c r="AV2551" s="0" t="s">
        <v>5009</v>
      </c>
      <c r="AZ2551" s="131" t="s">
        <v>15675</v>
      </c>
      <c r="BA2551" s="124" t="s">
        <v>200</v>
      </c>
      <c r="BB2551" s="0" t="s">
        <v>248</v>
      </c>
      <c r="BC2551" s="0" t="s">
        <v>15044</v>
      </c>
      <c r="BD2551" s="0" t="s">
        <v>7511</v>
      </c>
      <c r="BE2551" s="0" t="s">
        <v>15676</v>
      </c>
      <c r="BG2551" s="125" t="s">
        <v>200</v>
      </c>
      <c r="BH2551" s="0" t="s">
        <v>2225</v>
      </c>
      <c r="BI2551" s="112" t="n">
        <v>3391891956673</v>
      </c>
      <c r="BJ2551" s="126" t="s">
        <v>200</v>
      </c>
      <c r="BK2551" s="131" t="s">
        <v>215</v>
      </c>
      <c r="BL2551" s="112" t="n">
        <v>4</v>
      </c>
      <c r="BM2551" s="112" t="n">
        <v>4</v>
      </c>
      <c r="BN2551" s="112" t="n">
        <v>4</v>
      </c>
      <c r="BO2551" s="111" t="n">
        <v>20</v>
      </c>
      <c r="BP2551" s="125" t="s">
        <v>200</v>
      </c>
      <c r="BQ2551" s="127" t="s">
        <v>216</v>
      </c>
    </row>
    <row r="2552" customFormat="false" ht="13.8" hidden="false" customHeight="false" outlineLevel="0" collapsed="false">
      <c r="A2552" s="0" t="s">
        <v>15677</v>
      </c>
      <c r="B2552" s="0" t="s">
        <v>15146</v>
      </c>
      <c r="C2552" s="131" t="s">
        <v>1735</v>
      </c>
      <c r="D2552" s="0" t="s">
        <v>15147</v>
      </c>
      <c r="E2552" s="0" t="s">
        <v>194</v>
      </c>
      <c r="F2552" s="0" t="s">
        <v>606</v>
      </c>
      <c r="G2552" s="0" t="s">
        <v>391</v>
      </c>
      <c r="H2552" s="0" t="s">
        <v>197</v>
      </c>
      <c r="I2552" s="131"/>
      <c r="J2552" s="111" t="n">
        <v>1</v>
      </c>
      <c r="K2552" s="0" t="s">
        <v>8612</v>
      </c>
      <c r="L2552" s="0" t="s">
        <v>392</v>
      </c>
      <c r="M2552" s="0" t="s">
        <v>199</v>
      </c>
      <c r="O2552" s="0" t="s">
        <v>200</v>
      </c>
      <c r="Q2552" s="120" t="s">
        <v>200</v>
      </c>
      <c r="R2552" s="0" t="s">
        <v>16</v>
      </c>
      <c r="S2552" s="131" t="s">
        <v>201</v>
      </c>
      <c r="T2552" s="0" t="s">
        <v>198</v>
      </c>
      <c r="U2552" s="131" t="s">
        <v>202</v>
      </c>
      <c r="V2552" s="0" t="s">
        <v>1252</v>
      </c>
      <c r="W2552" s="110" t="s">
        <v>204</v>
      </c>
      <c r="X2552" s="130" t="n">
        <v>2012</v>
      </c>
      <c r="Y2552" s="130"/>
      <c r="Z2552" s="130" t="s">
        <v>198</v>
      </c>
      <c r="AA2552" s="122" t="s">
        <v>200</v>
      </c>
      <c r="AB2552" s="131" t="s">
        <v>3820</v>
      </c>
      <c r="AC2552" s="131" t="s">
        <v>370</v>
      </c>
      <c r="AD2552" s="130" t="n">
        <v>2012</v>
      </c>
      <c r="AE2552" s="111" t="s">
        <v>222</v>
      </c>
      <c r="AI2552" s="111" t="s">
        <v>294</v>
      </c>
      <c r="AJ2552" s="111" t="s">
        <v>5105</v>
      </c>
      <c r="AK2552" s="111" t="s">
        <v>15678</v>
      </c>
      <c r="AL2552" s="0" t="s">
        <v>216</v>
      </c>
      <c r="AM2552" s="111" t="n">
        <v>2007</v>
      </c>
      <c r="AN2552" s="111" t="s">
        <v>208</v>
      </c>
      <c r="AO2552" s="131" t="s">
        <v>15668</v>
      </c>
      <c r="AP2552" s="0" t="s">
        <v>200</v>
      </c>
      <c r="AS2552" s="0" t="s">
        <v>2951</v>
      </c>
      <c r="AT2552" s="0" t="s">
        <v>200</v>
      </c>
      <c r="AV2552" s="0" t="s">
        <v>200</v>
      </c>
      <c r="AZ2552" s="131" t="s">
        <v>15679</v>
      </c>
      <c r="BA2552" s="124" t="s">
        <v>200</v>
      </c>
      <c r="BB2552" s="0" t="s">
        <v>248</v>
      </c>
      <c r="BC2552" s="0" t="s">
        <v>15680</v>
      </c>
      <c r="BD2552" s="0" t="s">
        <v>15681</v>
      </c>
      <c r="BE2552" s="0" t="s">
        <v>15682</v>
      </c>
      <c r="BF2552" s="0" t="s">
        <v>15683</v>
      </c>
      <c r="BG2552" s="125" t="s">
        <v>200</v>
      </c>
      <c r="BH2552" s="0" t="s">
        <v>2225</v>
      </c>
      <c r="BI2552" s="112" t="n">
        <v>45496521752</v>
      </c>
      <c r="BJ2552" s="126" t="s">
        <v>200</v>
      </c>
      <c r="BK2552" s="131" t="s">
        <v>215</v>
      </c>
      <c r="BL2552" s="112" t="n">
        <v>4</v>
      </c>
      <c r="BM2552" s="112" t="n">
        <v>4</v>
      </c>
      <c r="BN2552" s="112" t="n">
        <v>4</v>
      </c>
      <c r="BO2552" s="111" t="n">
        <v>20</v>
      </c>
      <c r="BP2552" s="125" t="s">
        <v>200</v>
      </c>
      <c r="BQ2552" s="127" t="s">
        <v>216</v>
      </c>
    </row>
    <row r="2553" customFormat="false" ht="13.8" hidden="false" customHeight="false" outlineLevel="0" collapsed="false">
      <c r="A2553" s="0" t="s">
        <v>15684</v>
      </c>
      <c r="B2553" s="0" t="s">
        <v>15146</v>
      </c>
      <c r="C2553" s="131" t="s">
        <v>3767</v>
      </c>
      <c r="D2553" s="131" t="s">
        <v>193</v>
      </c>
      <c r="E2553" s="0" t="s">
        <v>194</v>
      </c>
      <c r="F2553" s="0" t="s">
        <v>195</v>
      </c>
      <c r="G2553" s="0" t="s">
        <v>362</v>
      </c>
      <c r="H2553" s="0" t="s">
        <v>197</v>
      </c>
      <c r="I2553" s="131"/>
      <c r="J2553" s="111" t="n">
        <v>1</v>
      </c>
      <c r="K2553" s="0" t="s">
        <v>2825</v>
      </c>
      <c r="L2553" s="0" t="s">
        <v>392</v>
      </c>
      <c r="M2553" s="0" t="s">
        <v>199</v>
      </c>
      <c r="O2553" s="0" t="s">
        <v>200</v>
      </c>
      <c r="Q2553" s="120" t="s">
        <v>200</v>
      </c>
      <c r="R2553" s="0" t="s">
        <v>16</v>
      </c>
      <c r="S2553" s="131" t="s">
        <v>201</v>
      </c>
      <c r="T2553" s="0" t="s">
        <v>198</v>
      </c>
      <c r="U2553" s="131" t="s">
        <v>202</v>
      </c>
      <c r="V2553" s="0" t="s">
        <v>1252</v>
      </c>
      <c r="W2553" s="110" t="s">
        <v>204</v>
      </c>
      <c r="X2553" s="130" t="n">
        <v>2012</v>
      </c>
      <c r="Y2553" s="130"/>
      <c r="Z2553" s="130" t="s">
        <v>198</v>
      </c>
      <c r="AA2553" s="122" t="s">
        <v>200</v>
      </c>
      <c r="AB2553" s="131" t="s">
        <v>12932</v>
      </c>
      <c r="AC2553" s="131" t="s">
        <v>3215</v>
      </c>
      <c r="AD2553" s="130" t="n">
        <v>2012</v>
      </c>
      <c r="AE2553" s="130" t="s">
        <v>222</v>
      </c>
      <c r="AF2553" s="130"/>
      <c r="AG2553" s="130"/>
      <c r="AH2553" s="130"/>
      <c r="AI2553" s="130" t="s">
        <v>207</v>
      </c>
      <c r="AJ2553" s="130"/>
      <c r="AK2553" s="111" t="str">
        <f aca="false">(AB2553)</f>
        <v>Indieszero</v>
      </c>
      <c r="AM2553" s="111" t="n">
        <f aca="false">AD2553</f>
        <v>2012</v>
      </c>
      <c r="AN2553" s="130" t="s">
        <v>208</v>
      </c>
      <c r="AO2553" s="131" t="s">
        <v>9045</v>
      </c>
      <c r="AS2553" s="0" t="s">
        <v>2503</v>
      </c>
      <c r="AU2553" s="0" t="s">
        <v>332</v>
      </c>
      <c r="AV2553" s="0" t="s">
        <v>5987</v>
      </c>
      <c r="AW2553" s="0" t="s">
        <v>200</v>
      </c>
      <c r="AZ2553" s="131" t="s">
        <v>15685</v>
      </c>
      <c r="BA2553" s="124" t="s">
        <v>200</v>
      </c>
      <c r="BB2553" s="0" t="s">
        <v>248</v>
      </c>
      <c r="BC2553" s="0" t="s">
        <v>15686</v>
      </c>
      <c r="BE2553" s="0" t="s">
        <v>15687</v>
      </c>
      <c r="BF2553" s="0" t="s">
        <v>15688</v>
      </c>
      <c r="BG2553" s="125" t="s">
        <v>200</v>
      </c>
      <c r="BH2553" s="0" t="s">
        <v>2225</v>
      </c>
      <c r="BI2553" s="112" t="n">
        <v>5021290050990</v>
      </c>
      <c r="BJ2553" s="126" t="s">
        <v>200</v>
      </c>
      <c r="BK2553" s="131" t="s">
        <v>215</v>
      </c>
      <c r="BL2553" s="112" t="n">
        <v>4</v>
      </c>
      <c r="BM2553" s="112" t="n">
        <v>4</v>
      </c>
      <c r="BN2553" s="112" t="n">
        <v>4</v>
      </c>
      <c r="BO2553" s="111" t="n">
        <v>20</v>
      </c>
      <c r="BP2553" s="125" t="s">
        <v>200</v>
      </c>
      <c r="BQ2553" s="127" t="s">
        <v>216</v>
      </c>
    </row>
    <row r="2554" customFormat="false" ht="13.8" hidden="false" customHeight="false" outlineLevel="0" collapsed="false">
      <c r="A2554" s="0" t="s">
        <v>15689</v>
      </c>
      <c r="B2554" s="0" t="s">
        <v>15146</v>
      </c>
      <c r="C2554" s="131" t="s">
        <v>3767</v>
      </c>
      <c r="D2554" s="131" t="s">
        <v>193</v>
      </c>
      <c r="E2554" s="0" t="s">
        <v>194</v>
      </c>
      <c r="F2554" s="0" t="s">
        <v>195</v>
      </c>
      <c r="G2554" s="0" t="s">
        <v>362</v>
      </c>
      <c r="H2554" s="0" t="s">
        <v>197</v>
      </c>
      <c r="I2554" s="131"/>
      <c r="J2554" s="111" t="n">
        <v>1</v>
      </c>
      <c r="K2554" s="0" t="s">
        <v>8612</v>
      </c>
      <c r="L2554" s="0" t="s">
        <v>392</v>
      </c>
      <c r="M2554" s="0" t="s">
        <v>199</v>
      </c>
      <c r="O2554" s="0" t="s">
        <v>200</v>
      </c>
      <c r="Q2554" s="120" t="s">
        <v>200</v>
      </c>
      <c r="R2554" s="0" t="s">
        <v>16</v>
      </c>
      <c r="S2554" s="131" t="s">
        <v>201</v>
      </c>
      <c r="T2554" s="0" t="s">
        <v>198</v>
      </c>
      <c r="U2554" s="131" t="s">
        <v>202</v>
      </c>
      <c r="V2554" s="0" t="s">
        <v>1252</v>
      </c>
      <c r="W2554" s="110" t="s">
        <v>204</v>
      </c>
      <c r="X2554" s="130" t="n">
        <v>2014</v>
      </c>
      <c r="Y2554" s="130"/>
      <c r="Z2554" s="130" t="s">
        <v>198</v>
      </c>
      <c r="AA2554" s="122" t="s">
        <v>200</v>
      </c>
      <c r="AB2554" s="131" t="s">
        <v>12932</v>
      </c>
      <c r="AC2554" s="131" t="s">
        <v>3215</v>
      </c>
      <c r="AD2554" s="130" t="n">
        <v>2014</v>
      </c>
      <c r="AE2554" s="130" t="s">
        <v>222</v>
      </c>
      <c r="AF2554" s="130"/>
      <c r="AG2554" s="130"/>
      <c r="AH2554" s="130"/>
      <c r="AI2554" s="130" t="s">
        <v>207</v>
      </c>
      <c r="AJ2554" s="130"/>
      <c r="AK2554" s="111" t="str">
        <f aca="false">(AB2554)</f>
        <v>Indieszero</v>
      </c>
      <c r="AM2554" s="111" t="n">
        <f aca="false">AD2554</f>
        <v>2014</v>
      </c>
      <c r="AN2554" s="130" t="s">
        <v>208</v>
      </c>
      <c r="AO2554" s="131" t="s">
        <v>9045</v>
      </c>
      <c r="AS2554" s="0" t="s">
        <v>2503</v>
      </c>
      <c r="AU2554" s="0" t="s">
        <v>332</v>
      </c>
      <c r="AV2554" s="0" t="s">
        <v>5987</v>
      </c>
      <c r="AW2554" s="0" t="s">
        <v>200</v>
      </c>
      <c r="AZ2554" s="131" t="s">
        <v>15690</v>
      </c>
      <c r="BA2554" s="124" t="s">
        <v>200</v>
      </c>
      <c r="BB2554" s="0" t="s">
        <v>248</v>
      </c>
      <c r="BC2554" s="0" t="s">
        <v>15691</v>
      </c>
      <c r="BE2554" s="0" t="s">
        <v>15692</v>
      </c>
      <c r="BF2554" s="0" t="s">
        <v>15693</v>
      </c>
      <c r="BG2554" s="125" t="s">
        <v>200</v>
      </c>
      <c r="BH2554" s="0" t="s">
        <v>2225</v>
      </c>
      <c r="BI2554" s="112" t="n">
        <v>5021290064546</v>
      </c>
      <c r="BJ2554" s="126" t="s">
        <v>200</v>
      </c>
      <c r="BK2554" s="131" t="s">
        <v>215</v>
      </c>
      <c r="BL2554" s="112" t="n">
        <v>4</v>
      </c>
      <c r="BM2554" s="112" t="n">
        <v>4</v>
      </c>
      <c r="BN2554" s="112" t="n">
        <v>4</v>
      </c>
      <c r="BO2554" s="111" t="n">
        <v>20</v>
      </c>
      <c r="BP2554" s="125" t="s">
        <v>200</v>
      </c>
      <c r="BQ2554" s="127" t="s">
        <v>216</v>
      </c>
    </row>
    <row r="2555" customFormat="false" ht="13.8" hidden="false" customHeight="false" outlineLevel="0" collapsed="false">
      <c r="A2555" s="0" t="s">
        <v>15694</v>
      </c>
      <c r="B2555" s="0" t="s">
        <v>15146</v>
      </c>
      <c r="C2555" s="0" t="s">
        <v>218</v>
      </c>
      <c r="D2555" s="0" t="s">
        <v>15147</v>
      </c>
      <c r="E2555" s="0" t="s">
        <v>194</v>
      </c>
      <c r="F2555" s="0" t="s">
        <v>314</v>
      </c>
      <c r="G2555" s="0" t="s">
        <v>330</v>
      </c>
      <c r="H2555" s="0" t="s">
        <v>197</v>
      </c>
      <c r="I2555" s="131"/>
      <c r="J2555" s="111" t="n">
        <v>1</v>
      </c>
      <c r="K2555" s="0" t="s">
        <v>8612</v>
      </c>
      <c r="L2555" s="0" t="s">
        <v>14099</v>
      </c>
      <c r="M2555" s="0" t="s">
        <v>235</v>
      </c>
      <c r="N2555" s="0" t="s">
        <v>15695</v>
      </c>
      <c r="O2555" s="0" t="s">
        <v>237</v>
      </c>
      <c r="P2555" s="0" t="s">
        <v>410</v>
      </c>
      <c r="Q2555" s="120" t="s">
        <v>200</v>
      </c>
      <c r="R2555" s="0" t="s">
        <v>16</v>
      </c>
      <c r="S2555" s="131" t="s">
        <v>201</v>
      </c>
      <c r="T2555" s="0" t="s">
        <v>198</v>
      </c>
      <c r="U2555" s="131" t="s">
        <v>202</v>
      </c>
      <c r="V2555" s="0" t="s">
        <v>1252</v>
      </c>
      <c r="W2555" s="110" t="s">
        <v>204</v>
      </c>
      <c r="X2555" s="130" t="n">
        <v>2014</v>
      </c>
      <c r="Y2555" s="130" t="s">
        <v>498</v>
      </c>
      <c r="Z2555" s="130" t="s">
        <v>198</v>
      </c>
      <c r="AA2555" s="122" t="s">
        <v>200</v>
      </c>
      <c r="AB2555" s="131" t="s">
        <v>9448</v>
      </c>
      <c r="AC2555" s="131" t="s">
        <v>9448</v>
      </c>
      <c r="AD2555" s="130" t="n">
        <v>2014</v>
      </c>
      <c r="AE2555" s="130" t="s">
        <v>222</v>
      </c>
      <c r="AF2555" s="130"/>
      <c r="AG2555" s="111" t="s">
        <v>241</v>
      </c>
      <c r="AH2555" s="111" t="s">
        <v>3279</v>
      </c>
      <c r="AI2555" s="130" t="s">
        <v>207</v>
      </c>
      <c r="AJ2555" s="130"/>
      <c r="AK2555" s="111" t="str">
        <f aca="false">(AB2555)</f>
        <v>Nintendo</v>
      </c>
      <c r="AM2555" s="111" t="n">
        <f aca="false">AD2555</f>
        <v>2014</v>
      </c>
      <c r="AN2555" s="130" t="s">
        <v>208</v>
      </c>
      <c r="AO2555" s="131" t="s">
        <v>9045</v>
      </c>
      <c r="AR2555" s="0" t="s">
        <v>15696</v>
      </c>
      <c r="AS2555" s="0" t="s">
        <v>200</v>
      </c>
      <c r="AT2555" s="0" t="s">
        <v>4594</v>
      </c>
      <c r="AU2555" s="0" t="s">
        <v>227</v>
      </c>
      <c r="AV2555" s="0" t="s">
        <v>200</v>
      </c>
      <c r="AZ2555" s="131" t="s">
        <v>15697</v>
      </c>
      <c r="BA2555" s="124" t="s">
        <v>200</v>
      </c>
      <c r="BB2555" s="0" t="s">
        <v>248</v>
      </c>
      <c r="BC2555" s="0" t="s">
        <v>15698</v>
      </c>
      <c r="BD2555" s="0" t="s">
        <v>15699</v>
      </c>
      <c r="BE2555" s="0" t="s">
        <v>15700</v>
      </c>
      <c r="BF2555" s="0" t="s">
        <v>15701</v>
      </c>
      <c r="BG2555" s="125" t="s">
        <v>200</v>
      </c>
      <c r="BH2555" s="0" t="s">
        <v>2225</v>
      </c>
      <c r="BI2555" s="112" t="n">
        <v>45496525514</v>
      </c>
      <c r="BJ2555" s="126" t="s">
        <v>200</v>
      </c>
      <c r="BK2555" s="131" t="s">
        <v>215</v>
      </c>
      <c r="BL2555" s="112" t="n">
        <v>4</v>
      </c>
      <c r="BM2555" s="112" t="n">
        <v>4</v>
      </c>
      <c r="BN2555" s="112" t="n">
        <v>4</v>
      </c>
      <c r="BO2555" s="111" t="n">
        <v>20</v>
      </c>
      <c r="BP2555" s="125" t="s">
        <v>200</v>
      </c>
      <c r="BQ2555" s="127" t="s">
        <v>216</v>
      </c>
    </row>
    <row r="2556" customFormat="false" ht="13.8" hidden="false" customHeight="false" outlineLevel="0" collapsed="false">
      <c r="A2556" s="0" t="s">
        <v>15702</v>
      </c>
      <c r="B2556" s="0" t="s">
        <v>15146</v>
      </c>
      <c r="C2556" s="0" t="s">
        <v>369</v>
      </c>
      <c r="D2556" s="0" t="s">
        <v>193</v>
      </c>
      <c r="E2556" s="0" t="s">
        <v>194</v>
      </c>
      <c r="F2556" s="0" t="s">
        <v>314</v>
      </c>
      <c r="G2556" s="0" t="s">
        <v>196</v>
      </c>
      <c r="H2556" s="0" t="s">
        <v>197</v>
      </c>
      <c r="I2556" s="131"/>
      <c r="J2556" s="130" t="n">
        <v>1</v>
      </c>
      <c r="K2556" s="131" t="s">
        <v>198</v>
      </c>
      <c r="L2556" s="0" t="s">
        <v>198</v>
      </c>
      <c r="M2556" s="0" t="s">
        <v>274</v>
      </c>
      <c r="O2556" s="0" t="s">
        <v>237</v>
      </c>
      <c r="Q2556" s="120" t="s">
        <v>200</v>
      </c>
      <c r="R2556" s="0" t="s">
        <v>16</v>
      </c>
      <c r="S2556" s="131" t="s">
        <v>201</v>
      </c>
      <c r="T2556" s="0" t="s">
        <v>198</v>
      </c>
      <c r="U2556" s="131" t="s">
        <v>202</v>
      </c>
      <c r="V2556" s="0" t="s">
        <v>1252</v>
      </c>
      <c r="W2556" s="110" t="s">
        <v>204</v>
      </c>
      <c r="X2556" s="130" t="n">
        <v>2014</v>
      </c>
      <c r="Y2556" s="130"/>
      <c r="Z2556" s="130" t="s">
        <v>198</v>
      </c>
      <c r="AA2556" s="122" t="s">
        <v>200</v>
      </c>
      <c r="AB2556" s="131" t="s">
        <v>12932</v>
      </c>
      <c r="AC2556" s="131" t="s">
        <v>9448</v>
      </c>
      <c r="AD2556" s="130" t="n">
        <v>2014</v>
      </c>
      <c r="AE2556" s="111" t="s">
        <v>9436</v>
      </c>
      <c r="AI2556" s="130" t="s">
        <v>207</v>
      </c>
      <c r="AJ2556" s="130"/>
      <c r="AK2556" s="111" t="str">
        <f aca="false">(AB2556)</f>
        <v>Indieszero</v>
      </c>
      <c r="AM2556" s="111" t="n">
        <f aca="false">AD2556</f>
        <v>2014</v>
      </c>
      <c r="AN2556" s="130" t="s">
        <v>208</v>
      </c>
      <c r="AO2556" s="131"/>
      <c r="AS2556" s="0" t="s">
        <v>200</v>
      </c>
      <c r="AV2556" s="0" t="s">
        <v>200</v>
      </c>
      <c r="AZ2556" s="131" t="s">
        <v>15703</v>
      </c>
      <c r="BA2556" s="124" t="s">
        <v>200</v>
      </c>
      <c r="BB2556" s="0" t="s">
        <v>248</v>
      </c>
      <c r="BC2556" s="0" t="s">
        <v>15704</v>
      </c>
      <c r="BD2556" s="0" t="s">
        <v>15705</v>
      </c>
      <c r="BE2556" s="0" t="s">
        <v>15706</v>
      </c>
      <c r="BF2556" s="0" t="s">
        <v>15707</v>
      </c>
      <c r="BG2556" s="125" t="s">
        <v>200</v>
      </c>
      <c r="BH2556" s="0" t="s">
        <v>2225</v>
      </c>
      <c r="BI2556" s="112" t="n">
        <v>45496526702</v>
      </c>
      <c r="BJ2556" s="126" t="s">
        <v>200</v>
      </c>
      <c r="BK2556" s="131" t="s">
        <v>215</v>
      </c>
      <c r="BL2556" s="112" t="n">
        <v>4</v>
      </c>
      <c r="BM2556" s="112" t="n">
        <v>4</v>
      </c>
      <c r="BN2556" s="112" t="n">
        <v>4</v>
      </c>
      <c r="BO2556" s="111" t="n">
        <v>20</v>
      </c>
      <c r="BP2556" s="125" t="s">
        <v>200</v>
      </c>
      <c r="BQ2556" s="127" t="s">
        <v>216</v>
      </c>
    </row>
    <row r="2557" customFormat="false" ht="13.8" hidden="false" customHeight="false" outlineLevel="0" collapsed="false">
      <c r="A2557" s="0" t="s">
        <v>15708</v>
      </c>
      <c r="B2557" s="0" t="s">
        <v>15146</v>
      </c>
      <c r="C2557" s="131" t="s">
        <v>1386</v>
      </c>
      <c r="D2557" s="0" t="s">
        <v>15147</v>
      </c>
      <c r="E2557" s="0" t="s">
        <v>1433</v>
      </c>
      <c r="F2557" s="0" t="s">
        <v>1509</v>
      </c>
      <c r="G2557" s="0" t="s">
        <v>196</v>
      </c>
      <c r="H2557" s="0" t="s">
        <v>1287</v>
      </c>
      <c r="I2557" s="131"/>
      <c r="J2557" s="130" t="n">
        <v>1</v>
      </c>
      <c r="K2557" s="131" t="s">
        <v>198</v>
      </c>
      <c r="L2557" s="0" t="s">
        <v>198</v>
      </c>
      <c r="M2557" s="0" t="s">
        <v>199</v>
      </c>
      <c r="O2557" s="0" t="s">
        <v>200</v>
      </c>
      <c r="Q2557" s="120" t="s">
        <v>200</v>
      </c>
      <c r="R2557" s="0" t="s">
        <v>16</v>
      </c>
      <c r="S2557" s="131" t="s">
        <v>201</v>
      </c>
      <c r="T2557" s="0" t="s">
        <v>198</v>
      </c>
      <c r="U2557" s="131" t="s">
        <v>202</v>
      </c>
      <c r="V2557" s="0" t="s">
        <v>1252</v>
      </c>
      <c r="W2557" s="110" t="s">
        <v>204</v>
      </c>
      <c r="X2557" s="130" t="n">
        <v>2012</v>
      </c>
      <c r="Y2557" s="130" t="s">
        <v>205</v>
      </c>
      <c r="Z2557" s="130" t="s">
        <v>757</v>
      </c>
      <c r="AA2557" s="122" t="s">
        <v>200</v>
      </c>
      <c r="AB2557" s="131" t="s">
        <v>8536</v>
      </c>
      <c r="AC2557" s="131" t="s">
        <v>4491</v>
      </c>
      <c r="AD2557" s="130" t="n">
        <v>2012</v>
      </c>
      <c r="AE2557" s="130" t="s">
        <v>198</v>
      </c>
      <c r="AF2557" s="130"/>
      <c r="AG2557" s="130"/>
      <c r="AH2557" s="130"/>
      <c r="AI2557" s="130" t="s">
        <v>207</v>
      </c>
      <c r="AJ2557" s="130"/>
      <c r="AK2557" s="111" t="str">
        <f aca="false">(AB2557)</f>
        <v>Chunsoft</v>
      </c>
      <c r="AM2557" s="111" t="n">
        <f aca="false">AD2557</f>
        <v>2012</v>
      </c>
      <c r="AN2557" s="130" t="s">
        <v>208</v>
      </c>
      <c r="AO2557" s="131" t="s">
        <v>9045</v>
      </c>
      <c r="AS2557" s="0" t="s">
        <v>8043</v>
      </c>
      <c r="AT2557" s="0" t="s">
        <v>5748</v>
      </c>
      <c r="AU2557" s="0" t="s">
        <v>8044</v>
      </c>
      <c r="AV2557" s="128" t="s">
        <v>8045</v>
      </c>
      <c r="AZ2557" s="131" t="s">
        <v>15709</v>
      </c>
      <c r="BA2557" s="124" t="s">
        <v>200</v>
      </c>
      <c r="BB2557" s="0" t="s">
        <v>248</v>
      </c>
      <c r="BC2557" s="0" t="s">
        <v>15710</v>
      </c>
      <c r="BD2557" s="0" t="s">
        <v>15711</v>
      </c>
      <c r="BE2557" s="0" t="s">
        <v>15712</v>
      </c>
      <c r="BF2557" s="0" t="s">
        <v>15713</v>
      </c>
      <c r="BG2557" s="125" t="s">
        <v>200</v>
      </c>
      <c r="BH2557" s="0" t="s">
        <v>2225</v>
      </c>
      <c r="BI2557" s="112" t="n">
        <v>5060102953418</v>
      </c>
      <c r="BJ2557" s="126" t="s">
        <v>200</v>
      </c>
      <c r="BK2557" s="131" t="s">
        <v>215</v>
      </c>
      <c r="BL2557" s="112" t="n">
        <v>4</v>
      </c>
      <c r="BM2557" s="112" t="n">
        <v>4</v>
      </c>
      <c r="BN2557" s="112" t="n">
        <v>4</v>
      </c>
      <c r="BO2557" s="111" t="n">
        <v>20</v>
      </c>
      <c r="BP2557" s="125" t="s">
        <v>200</v>
      </c>
      <c r="BQ2557" s="127" t="s">
        <v>216</v>
      </c>
    </row>
    <row r="2558" customFormat="false" ht="13.8" hidden="false" customHeight="false" outlineLevel="0" collapsed="false">
      <c r="A2558" s="0" t="s">
        <v>15714</v>
      </c>
      <c r="B2558" s="0" t="s">
        <v>15146</v>
      </c>
      <c r="C2558" s="0" t="s">
        <v>369</v>
      </c>
      <c r="D2558" s="0" t="s">
        <v>193</v>
      </c>
      <c r="E2558" s="0" t="s">
        <v>194</v>
      </c>
      <c r="F2558" s="0" t="s">
        <v>195</v>
      </c>
      <c r="G2558" s="0" t="s">
        <v>196</v>
      </c>
      <c r="H2558" s="0" t="s">
        <v>197</v>
      </c>
      <c r="I2558" s="131"/>
      <c r="J2558" s="111" t="n">
        <v>1</v>
      </c>
      <c r="K2558" s="0" t="s">
        <v>8612</v>
      </c>
      <c r="L2558" s="131" t="s">
        <v>392</v>
      </c>
      <c r="M2558" s="0" t="s">
        <v>274</v>
      </c>
      <c r="O2558" s="131" t="s">
        <v>200</v>
      </c>
      <c r="Q2558" s="120" t="s">
        <v>200</v>
      </c>
      <c r="R2558" s="0" t="s">
        <v>16</v>
      </c>
      <c r="S2558" s="131" t="s">
        <v>201</v>
      </c>
      <c r="T2558" s="0" t="s">
        <v>198</v>
      </c>
      <c r="U2558" s="131" t="s">
        <v>202</v>
      </c>
      <c r="V2558" s="0" t="s">
        <v>1252</v>
      </c>
      <c r="W2558" s="110" t="s">
        <v>204</v>
      </c>
      <c r="X2558" s="130" t="n">
        <v>2018</v>
      </c>
      <c r="Y2558" s="130" t="s">
        <v>498</v>
      </c>
      <c r="Z2558" s="130" t="s">
        <v>221</v>
      </c>
      <c r="AA2558" s="122" t="s">
        <v>200</v>
      </c>
      <c r="AB2558" s="131" t="s">
        <v>9666</v>
      </c>
      <c r="AC2558" s="131" t="s">
        <v>9448</v>
      </c>
      <c r="AD2558" s="130" t="n">
        <v>2018</v>
      </c>
      <c r="AE2558" s="130" t="s">
        <v>222</v>
      </c>
      <c r="AF2558" s="130"/>
      <c r="AG2558" s="130"/>
      <c r="AH2558" s="130"/>
      <c r="AI2558" s="130" t="s">
        <v>207</v>
      </c>
      <c r="AJ2558" s="130"/>
      <c r="AK2558" s="111" t="str">
        <f aca="false">(AB2558)</f>
        <v>Intelligent system</v>
      </c>
      <c r="AL2558" s="131"/>
      <c r="AM2558" s="111" t="n">
        <f aca="false">AD2558</f>
        <v>2018</v>
      </c>
      <c r="AN2558" s="130" t="s">
        <v>208</v>
      </c>
      <c r="AO2558" s="131"/>
      <c r="AP2558" s="131"/>
      <c r="AQ2558" s="131"/>
      <c r="AR2558" s="131"/>
      <c r="AS2558" s="0" t="s">
        <v>10352</v>
      </c>
      <c r="AT2558" s="0" t="s">
        <v>433</v>
      </c>
      <c r="AU2558" s="0" t="s">
        <v>2087</v>
      </c>
      <c r="AV2558" s="131"/>
      <c r="AW2558" s="131"/>
      <c r="AX2558" s="131"/>
      <c r="AY2558" s="131"/>
      <c r="AZ2558" s="131" t="s">
        <v>15715</v>
      </c>
      <c r="BA2558" s="124" t="s">
        <v>200</v>
      </c>
      <c r="BB2558" s="0" t="s">
        <v>248</v>
      </c>
      <c r="BC2558" s="0" t="s">
        <v>15716</v>
      </c>
      <c r="BD2558" s="0" t="s">
        <v>200</v>
      </c>
      <c r="BE2558" s="0" t="s">
        <v>15717</v>
      </c>
      <c r="BF2558" s="0" t="s">
        <v>15718</v>
      </c>
      <c r="BG2558" s="125" t="s">
        <v>200</v>
      </c>
      <c r="BH2558" s="0" t="s">
        <v>2225</v>
      </c>
      <c r="BI2558" s="112" t="n">
        <v>45496477752</v>
      </c>
      <c r="BJ2558" s="126" t="s">
        <v>200</v>
      </c>
      <c r="BK2558" s="131" t="s">
        <v>215</v>
      </c>
      <c r="BL2558" s="112" t="n">
        <v>4</v>
      </c>
      <c r="BM2558" s="112" t="n">
        <v>4</v>
      </c>
      <c r="BN2558" s="112" t="n">
        <v>4</v>
      </c>
      <c r="BO2558" s="111" t="n">
        <v>20</v>
      </c>
      <c r="BP2558" s="125" t="s">
        <v>200</v>
      </c>
      <c r="BQ2558" s="127" t="s">
        <v>216</v>
      </c>
    </row>
    <row r="2559" customFormat="false" ht="13.8" hidden="false" customHeight="false" outlineLevel="0" collapsed="false">
      <c r="A2559" s="0" t="s">
        <v>15719</v>
      </c>
      <c r="B2559" s="0" t="s">
        <v>15146</v>
      </c>
      <c r="C2559" s="0" t="s">
        <v>928</v>
      </c>
      <c r="D2559" s="0" t="s">
        <v>15147</v>
      </c>
      <c r="E2559" s="0" t="s">
        <v>194</v>
      </c>
      <c r="F2559" s="0" t="s">
        <v>195</v>
      </c>
      <c r="G2559" s="0" t="s">
        <v>330</v>
      </c>
      <c r="H2559" s="0" t="s">
        <v>197</v>
      </c>
      <c r="I2559" s="131"/>
      <c r="J2559" s="111" t="n">
        <v>1</v>
      </c>
      <c r="K2559" s="0" t="s">
        <v>8612</v>
      </c>
      <c r="L2559" s="131" t="s">
        <v>392</v>
      </c>
      <c r="M2559" s="0" t="s">
        <v>199</v>
      </c>
      <c r="O2559" s="131" t="s">
        <v>200</v>
      </c>
      <c r="Q2559" s="120" t="s">
        <v>200</v>
      </c>
      <c r="R2559" s="0" t="s">
        <v>16</v>
      </c>
      <c r="S2559" s="131" t="s">
        <v>201</v>
      </c>
      <c r="T2559" s="0" t="s">
        <v>198</v>
      </c>
      <c r="U2559" s="131" t="s">
        <v>202</v>
      </c>
      <c r="V2559" s="0" t="s">
        <v>1252</v>
      </c>
      <c r="W2559" s="110" t="s">
        <v>204</v>
      </c>
      <c r="X2559" s="130" t="n">
        <v>2016</v>
      </c>
      <c r="Y2559" s="130"/>
      <c r="Z2559" s="130" t="s">
        <v>757</v>
      </c>
      <c r="AA2559" s="122" t="s">
        <v>200</v>
      </c>
      <c r="AB2559" s="131" t="s">
        <v>3186</v>
      </c>
      <c r="AC2559" s="131" t="s">
        <v>9448</v>
      </c>
      <c r="AD2559" s="130" t="n">
        <v>2016</v>
      </c>
      <c r="AE2559" s="130" t="s">
        <v>222</v>
      </c>
      <c r="AF2559" s="130"/>
      <c r="AG2559" s="130"/>
      <c r="AH2559" s="130" t="s">
        <v>2370</v>
      </c>
      <c r="AI2559" s="130" t="s">
        <v>207</v>
      </c>
      <c r="AJ2559" s="130"/>
      <c r="AK2559" s="111" t="str">
        <f aca="false">(AB2559)</f>
        <v>Level-5</v>
      </c>
      <c r="AL2559" s="131"/>
      <c r="AM2559" s="111" t="n">
        <f aca="false">AD2559</f>
        <v>2016</v>
      </c>
      <c r="AN2559" s="130" t="s">
        <v>208</v>
      </c>
      <c r="AO2559" s="131"/>
      <c r="AP2559" s="131"/>
      <c r="AQ2559" s="131"/>
      <c r="AR2559" s="131"/>
      <c r="AS2559" s="0" t="s">
        <v>200</v>
      </c>
      <c r="AT2559" s="0" t="s">
        <v>15720</v>
      </c>
      <c r="AU2559" s="0" t="s">
        <v>1871</v>
      </c>
      <c r="AV2559" s="131" t="s">
        <v>200</v>
      </c>
      <c r="AW2559" s="131"/>
      <c r="AX2559" s="131"/>
      <c r="AY2559" s="131"/>
      <c r="AZ2559" s="131" t="s">
        <v>15721</v>
      </c>
      <c r="BA2559" s="124" t="s">
        <v>200</v>
      </c>
      <c r="BB2559" s="0" t="s">
        <v>248</v>
      </c>
      <c r="BC2559" s="0" t="s">
        <v>15722</v>
      </c>
      <c r="BD2559" s="0" t="s">
        <v>15723</v>
      </c>
      <c r="BE2559" s="0" t="s">
        <v>15724</v>
      </c>
      <c r="BF2559" s="0" t="s">
        <v>15725</v>
      </c>
      <c r="BG2559" s="125" t="s">
        <v>200</v>
      </c>
      <c r="BH2559" s="0" t="s">
        <v>2225</v>
      </c>
      <c r="BI2559" s="112" t="n">
        <v>45496472269</v>
      </c>
      <c r="BJ2559" s="126" t="s">
        <v>200</v>
      </c>
      <c r="BK2559" s="131" t="s">
        <v>215</v>
      </c>
      <c r="BL2559" s="112" t="n">
        <v>4</v>
      </c>
      <c r="BM2559" s="112" t="n">
        <v>4</v>
      </c>
      <c r="BN2559" s="112" t="n">
        <v>4</v>
      </c>
      <c r="BO2559" s="111" t="n">
        <v>20</v>
      </c>
      <c r="BP2559" s="125" t="s">
        <v>200</v>
      </c>
      <c r="BQ2559" s="127" t="s">
        <v>216</v>
      </c>
    </row>
    <row r="2560" customFormat="false" ht="13.8" hidden="false" customHeight="false" outlineLevel="0" collapsed="false">
      <c r="A2560" s="0" t="s">
        <v>15726</v>
      </c>
      <c r="B2560" s="0" t="s">
        <v>15146</v>
      </c>
      <c r="C2560" s="0" t="s">
        <v>234</v>
      </c>
      <c r="D2560" s="0" t="s">
        <v>15147</v>
      </c>
      <c r="E2560" s="0" t="s">
        <v>194</v>
      </c>
      <c r="F2560" s="0" t="s">
        <v>195</v>
      </c>
      <c r="G2560" s="0" t="s">
        <v>196</v>
      </c>
      <c r="H2560" s="0" t="s">
        <v>838</v>
      </c>
      <c r="I2560" s="131" t="s">
        <v>401</v>
      </c>
      <c r="J2560" s="130" t="n">
        <v>1</v>
      </c>
      <c r="K2560" s="131" t="s">
        <v>198</v>
      </c>
      <c r="L2560" s="131" t="s">
        <v>198</v>
      </c>
      <c r="M2560" s="0" t="s">
        <v>199</v>
      </c>
      <c r="O2560" s="131"/>
      <c r="Q2560" s="120" t="s">
        <v>200</v>
      </c>
      <c r="R2560" s="0" t="s">
        <v>16</v>
      </c>
      <c r="S2560" s="131" t="s">
        <v>201</v>
      </c>
      <c r="T2560" s="0" t="s">
        <v>198</v>
      </c>
      <c r="U2560" s="131" t="s">
        <v>202</v>
      </c>
      <c r="V2560" s="0" t="s">
        <v>1252</v>
      </c>
      <c r="W2560" s="110" t="s">
        <v>204</v>
      </c>
      <c r="X2560" s="130" t="n">
        <v>2017</v>
      </c>
      <c r="Y2560" s="130"/>
      <c r="Z2560" s="130" t="s">
        <v>221</v>
      </c>
      <c r="AA2560" s="122" t="s">
        <v>200</v>
      </c>
      <c r="AB2560" s="131" t="s">
        <v>10509</v>
      </c>
      <c r="AC2560" s="131" t="s">
        <v>9448</v>
      </c>
      <c r="AD2560" s="130" t="n">
        <v>2017</v>
      </c>
      <c r="AE2560" s="111" t="s">
        <v>222</v>
      </c>
      <c r="AI2560" s="111" t="s">
        <v>294</v>
      </c>
      <c r="AJ2560" s="111" t="s">
        <v>6803</v>
      </c>
      <c r="AK2560" s="131" t="s">
        <v>10509</v>
      </c>
      <c r="AL2560" s="131"/>
      <c r="AM2560" s="111" t="n">
        <v>2015</v>
      </c>
      <c r="AN2560" s="111" t="s">
        <v>208</v>
      </c>
      <c r="AO2560" s="131"/>
      <c r="AP2560" s="131"/>
      <c r="AQ2560" s="131"/>
      <c r="AR2560" s="131"/>
      <c r="AS2560" s="0" t="s">
        <v>10071</v>
      </c>
      <c r="AU2560" s="0" t="s">
        <v>434</v>
      </c>
      <c r="AV2560" s="131" t="s">
        <v>11030</v>
      </c>
      <c r="AW2560" s="131" t="s">
        <v>10117</v>
      </c>
      <c r="AX2560" s="131"/>
      <c r="AY2560" s="131"/>
      <c r="AZ2560" s="131" t="s">
        <v>15727</v>
      </c>
      <c r="BA2560" s="124" t="s">
        <v>200</v>
      </c>
      <c r="BB2560" s="0" t="s">
        <v>248</v>
      </c>
      <c r="BC2560" s="0" t="s">
        <v>11602</v>
      </c>
      <c r="BE2560" s="0" t="s">
        <v>15728</v>
      </c>
      <c r="BF2560" s="0" t="s">
        <v>15729</v>
      </c>
      <c r="BG2560" s="125" t="s">
        <v>200</v>
      </c>
      <c r="BH2560" s="0" t="s">
        <v>2225</v>
      </c>
      <c r="BI2560" s="112" t="n">
        <v>45496474560</v>
      </c>
      <c r="BJ2560" s="126" t="s">
        <v>200</v>
      </c>
      <c r="BK2560" s="131" t="s">
        <v>215</v>
      </c>
      <c r="BL2560" s="112" t="n">
        <v>4</v>
      </c>
      <c r="BM2560" s="112" t="n">
        <v>4</v>
      </c>
      <c r="BN2560" s="112" t="n">
        <v>4</v>
      </c>
      <c r="BO2560" s="111" t="n">
        <v>20</v>
      </c>
      <c r="BP2560" s="125" t="s">
        <v>200</v>
      </c>
      <c r="BQ2560" s="127" t="s">
        <v>216</v>
      </c>
    </row>
    <row r="2561" customFormat="false" ht="13.8" hidden="false" customHeight="false" outlineLevel="0" collapsed="false">
      <c r="A2561" s="0" t="s">
        <v>15730</v>
      </c>
      <c r="B2561" s="0" t="s">
        <v>15731</v>
      </c>
      <c r="C2561" s="0" t="s">
        <v>329</v>
      </c>
      <c r="D2561" s="0" t="s">
        <v>1333</v>
      </c>
      <c r="E2561" s="0" t="s">
        <v>194</v>
      </c>
      <c r="F2561" s="0" t="s">
        <v>195</v>
      </c>
      <c r="G2561" s="0" t="s">
        <v>330</v>
      </c>
      <c r="H2561" s="0" t="s">
        <v>219</v>
      </c>
      <c r="I2561" s="131"/>
      <c r="J2561" s="130" t="n">
        <v>1</v>
      </c>
      <c r="K2561" s="131" t="s">
        <v>198</v>
      </c>
      <c r="L2561" s="0" t="s">
        <v>198</v>
      </c>
      <c r="M2561" s="0" t="s">
        <v>274</v>
      </c>
      <c r="Q2561" s="120" t="s">
        <v>200</v>
      </c>
      <c r="R2561" s="0" t="s">
        <v>16</v>
      </c>
      <c r="S2561" s="131" t="s">
        <v>201</v>
      </c>
      <c r="T2561" s="0" t="s">
        <v>198</v>
      </c>
      <c r="U2561" s="131" t="s">
        <v>202</v>
      </c>
      <c r="V2561" s="0" t="s">
        <v>1252</v>
      </c>
      <c r="W2561" s="110" t="s">
        <v>204</v>
      </c>
      <c r="X2561" s="130" t="n">
        <v>2015</v>
      </c>
      <c r="Y2561" s="130"/>
      <c r="Z2561" s="130" t="s">
        <v>757</v>
      </c>
      <c r="AA2561" s="122" t="s">
        <v>200</v>
      </c>
      <c r="AB2561" s="131" t="s">
        <v>10460</v>
      </c>
      <c r="AC2561" s="131" t="s">
        <v>9448</v>
      </c>
      <c r="AD2561" s="130" t="n">
        <v>2015</v>
      </c>
      <c r="AE2561" s="111" t="s">
        <v>222</v>
      </c>
      <c r="AI2561" s="111" t="s">
        <v>294</v>
      </c>
      <c r="AJ2561" s="111" t="s">
        <v>4710</v>
      </c>
      <c r="AK2561" s="111" t="s">
        <v>10215</v>
      </c>
      <c r="AM2561" s="111" t="n">
        <v>2010</v>
      </c>
      <c r="AN2561" s="111" t="s">
        <v>297</v>
      </c>
      <c r="AO2561" s="131"/>
      <c r="AS2561" s="0" t="s">
        <v>10863</v>
      </c>
      <c r="AU2561" s="0" t="s">
        <v>332</v>
      </c>
      <c r="AV2561" s="131" t="s">
        <v>200</v>
      </c>
      <c r="AW2561" s="0" t="s">
        <v>10864</v>
      </c>
      <c r="AY2561" s="0" t="s">
        <v>200</v>
      </c>
      <c r="AZ2561" s="131" t="s">
        <v>13281</v>
      </c>
      <c r="BA2561" s="124" t="s">
        <v>200</v>
      </c>
      <c r="BB2561" s="0" t="s">
        <v>248</v>
      </c>
      <c r="BC2561" s="0" t="s">
        <v>15732</v>
      </c>
      <c r="BD2561" s="0" t="s">
        <v>200</v>
      </c>
      <c r="BE2561" s="0" t="s">
        <v>15733</v>
      </c>
      <c r="BF2561" s="0" t="s">
        <v>15734</v>
      </c>
      <c r="BG2561" s="125" t="s">
        <v>200</v>
      </c>
      <c r="BH2561" s="0" t="s">
        <v>2235</v>
      </c>
      <c r="BI2561" s="112" t="n">
        <v>45496527686</v>
      </c>
      <c r="BJ2561" s="126" t="s">
        <v>200</v>
      </c>
      <c r="BK2561" s="131" t="s">
        <v>215</v>
      </c>
      <c r="BL2561" s="112" t="n">
        <v>4</v>
      </c>
      <c r="BM2561" s="112" t="n">
        <v>4</v>
      </c>
      <c r="BN2561" s="112" t="n">
        <v>4</v>
      </c>
      <c r="BO2561" s="111" t="n">
        <v>20</v>
      </c>
      <c r="BP2561" s="125" t="s">
        <v>200</v>
      </c>
      <c r="BQ2561" s="127" t="s">
        <v>216</v>
      </c>
    </row>
    <row r="2562" customFormat="false" ht="13.8" hidden="false" customHeight="false" outlineLevel="0" collapsed="false">
      <c r="A2562" s="131" t="s">
        <v>15735</v>
      </c>
      <c r="B2562" s="0" t="s">
        <v>9193</v>
      </c>
      <c r="C2562" s="131" t="s">
        <v>1394</v>
      </c>
      <c r="D2562" s="131" t="s">
        <v>1333</v>
      </c>
      <c r="E2562" s="0" t="s">
        <v>194</v>
      </c>
      <c r="F2562" s="0" t="s">
        <v>195</v>
      </c>
      <c r="G2562" s="131" t="s">
        <v>330</v>
      </c>
      <c r="H2562" s="0" t="s">
        <v>901</v>
      </c>
      <c r="I2562" s="131"/>
      <c r="J2562" s="130" t="n">
        <v>2</v>
      </c>
      <c r="K2562" s="131" t="s">
        <v>15736</v>
      </c>
      <c r="L2562" s="131" t="s">
        <v>1050</v>
      </c>
      <c r="M2562" s="0" t="s">
        <v>199</v>
      </c>
      <c r="O2562" s="0" t="s">
        <v>534</v>
      </c>
      <c r="Q2562" s="120" t="s">
        <v>200</v>
      </c>
      <c r="R2562" s="131" t="s">
        <v>3067</v>
      </c>
      <c r="S2562" s="131" t="s">
        <v>201</v>
      </c>
      <c r="T2562" s="0" t="s">
        <v>198</v>
      </c>
      <c r="U2562" s="131" t="s">
        <v>202</v>
      </c>
      <c r="V2562" s="0" t="s">
        <v>1252</v>
      </c>
      <c r="W2562" s="110" t="s">
        <v>204</v>
      </c>
      <c r="X2562" s="130" t="n">
        <v>2005</v>
      </c>
      <c r="Y2562" s="130"/>
      <c r="Z2562" s="130" t="s">
        <v>757</v>
      </c>
      <c r="AA2562" s="122" t="s">
        <v>200</v>
      </c>
      <c r="AB2562" s="131" t="s">
        <v>1016</v>
      </c>
      <c r="AC2562" s="131" t="s">
        <v>15737</v>
      </c>
      <c r="AD2562" s="130" t="n">
        <v>2005</v>
      </c>
      <c r="AE2562" s="130" t="s">
        <v>222</v>
      </c>
      <c r="AF2562" s="130"/>
      <c r="AG2562" s="111" t="s">
        <v>3099</v>
      </c>
      <c r="AH2562" s="111" t="s">
        <v>200</v>
      </c>
      <c r="AI2562" s="130" t="s">
        <v>1313</v>
      </c>
      <c r="AJ2562" s="111" t="s">
        <v>14380</v>
      </c>
      <c r="AK2562" s="111" t="s">
        <v>1016</v>
      </c>
      <c r="AL2562" s="131" t="s">
        <v>200</v>
      </c>
      <c r="AM2562" s="111" t="n">
        <v>2001</v>
      </c>
      <c r="AN2562" s="111" t="s">
        <v>263</v>
      </c>
      <c r="AO2562" s="131"/>
      <c r="AP2562" s="131"/>
      <c r="AQ2562" s="131" t="s">
        <v>200</v>
      </c>
      <c r="AR2562" s="0" t="s">
        <v>15738</v>
      </c>
      <c r="AS2562" s="0" t="s">
        <v>200</v>
      </c>
      <c r="AT2562" s="0" t="s">
        <v>381</v>
      </c>
      <c r="AU2562" s="0" t="s">
        <v>227</v>
      </c>
      <c r="AV2562" s="0" t="s">
        <v>200</v>
      </c>
      <c r="AW2562" s="131"/>
      <c r="AX2562" s="131"/>
      <c r="AY2562" s="131"/>
      <c r="AZ2562" s="131" t="s">
        <v>15739</v>
      </c>
      <c r="BA2562" s="124" t="s">
        <v>200</v>
      </c>
      <c r="BB2562" s="0" t="s">
        <v>248</v>
      </c>
      <c r="BC2562" s="0" t="s">
        <v>15740</v>
      </c>
      <c r="BE2562" s="0" t="s">
        <v>15741</v>
      </c>
      <c r="BF2562" s="0" t="s">
        <v>15742</v>
      </c>
      <c r="BG2562" s="125" t="s">
        <v>200</v>
      </c>
      <c r="BH2562" s="0" t="s">
        <v>2235</v>
      </c>
      <c r="BI2562" s="112" t="n">
        <v>805529997103</v>
      </c>
      <c r="BJ2562" s="126" t="s">
        <v>200</v>
      </c>
      <c r="BK2562" s="131" t="s">
        <v>215</v>
      </c>
      <c r="BL2562" s="112" t="n">
        <v>4</v>
      </c>
      <c r="BM2562" s="112" t="n">
        <v>4</v>
      </c>
      <c r="BN2562" s="112" t="n">
        <v>4</v>
      </c>
      <c r="BO2562" s="111" t="n">
        <v>20</v>
      </c>
      <c r="BP2562" s="125" t="s">
        <v>200</v>
      </c>
      <c r="BQ2562" s="127" t="s">
        <v>216</v>
      </c>
    </row>
    <row r="2563" customFormat="false" ht="13.8" hidden="false" customHeight="false" outlineLevel="0" collapsed="false">
      <c r="A2563" s="131" t="s">
        <v>15743</v>
      </c>
      <c r="B2563" s="0" t="s">
        <v>9193</v>
      </c>
      <c r="C2563" s="0" t="s">
        <v>1735</v>
      </c>
      <c r="D2563" s="0" t="s">
        <v>1333</v>
      </c>
      <c r="E2563" s="0" t="s">
        <v>194</v>
      </c>
      <c r="F2563" s="0" t="s">
        <v>606</v>
      </c>
      <c r="G2563" s="0" t="s">
        <v>391</v>
      </c>
      <c r="H2563" s="0" t="s">
        <v>197</v>
      </c>
      <c r="I2563" s="131"/>
      <c r="J2563" s="130" t="n">
        <v>2</v>
      </c>
      <c r="K2563" s="131" t="s">
        <v>198</v>
      </c>
      <c r="L2563" s="131" t="s">
        <v>392</v>
      </c>
      <c r="M2563" s="0" t="s">
        <v>199</v>
      </c>
      <c r="O2563" s="131"/>
      <c r="Q2563" s="120" t="s">
        <v>200</v>
      </c>
      <c r="R2563" s="131" t="s">
        <v>3067</v>
      </c>
      <c r="S2563" s="131" t="s">
        <v>1834</v>
      </c>
      <c r="T2563" s="0" t="s">
        <v>198</v>
      </c>
      <c r="U2563" s="131" t="s">
        <v>202</v>
      </c>
      <c r="V2563" s="0" t="s">
        <v>1252</v>
      </c>
      <c r="W2563" s="110" t="s">
        <v>204</v>
      </c>
      <c r="X2563" s="130" t="n">
        <v>2005</v>
      </c>
      <c r="Y2563" s="130"/>
      <c r="Z2563" s="130" t="s">
        <v>198</v>
      </c>
      <c r="AA2563" s="122" t="s">
        <v>200</v>
      </c>
      <c r="AB2563" s="131" t="s">
        <v>2405</v>
      </c>
      <c r="AC2563" s="0" t="s">
        <v>352</v>
      </c>
      <c r="AD2563" s="130" t="n">
        <v>2005</v>
      </c>
      <c r="AE2563" s="130" t="s">
        <v>222</v>
      </c>
      <c r="AF2563" s="130"/>
      <c r="AG2563" s="130"/>
      <c r="AH2563" s="130"/>
      <c r="AI2563" s="130" t="s">
        <v>207</v>
      </c>
      <c r="AJ2563" s="130"/>
      <c r="AK2563" s="111" t="str">
        <f aca="false">(AB2563)</f>
        <v>Team Ninja</v>
      </c>
      <c r="AL2563" s="131"/>
      <c r="AM2563" s="111" t="n">
        <f aca="false">AD2563</f>
        <v>2005</v>
      </c>
      <c r="AN2563" s="130" t="s">
        <v>208</v>
      </c>
      <c r="AO2563" s="0" t="s">
        <v>609</v>
      </c>
      <c r="AP2563" s="131" t="s">
        <v>200</v>
      </c>
      <c r="AQ2563" s="131"/>
      <c r="AR2563" s="131"/>
      <c r="AS2563" s="0" t="s">
        <v>2406</v>
      </c>
      <c r="AT2563" s="0" t="s">
        <v>2407</v>
      </c>
      <c r="AU2563" s="0" t="s">
        <v>200</v>
      </c>
      <c r="AV2563" s="0" t="s">
        <v>2408</v>
      </c>
      <c r="AW2563" s="131"/>
      <c r="AX2563" s="131"/>
      <c r="AY2563" s="131"/>
      <c r="AZ2563" s="131" t="s">
        <v>15744</v>
      </c>
      <c r="BA2563" s="124" t="s">
        <v>200</v>
      </c>
      <c r="BB2563" s="0" t="s">
        <v>248</v>
      </c>
      <c r="BC2563" s="0" t="s">
        <v>15745</v>
      </c>
      <c r="BD2563" s="0" t="s">
        <v>15746</v>
      </c>
      <c r="BE2563" s="0" t="s">
        <v>15747</v>
      </c>
      <c r="BF2563" s="0" t="s">
        <v>15748</v>
      </c>
      <c r="BG2563" s="125" t="s">
        <v>200</v>
      </c>
      <c r="BH2563" s="0" t="s">
        <v>2235</v>
      </c>
      <c r="BI2563" s="112" t="n">
        <v>805529996670</v>
      </c>
      <c r="BJ2563" s="126" t="s">
        <v>200</v>
      </c>
      <c r="BK2563" s="131" t="s">
        <v>215</v>
      </c>
      <c r="BL2563" s="112" t="n">
        <v>4</v>
      </c>
      <c r="BM2563" s="112" t="n">
        <v>4</v>
      </c>
      <c r="BN2563" s="112" t="n">
        <v>4</v>
      </c>
      <c r="BO2563" s="111" t="n">
        <v>20</v>
      </c>
      <c r="BP2563" s="125" t="s">
        <v>200</v>
      </c>
      <c r="BQ2563" s="127" t="s">
        <v>216</v>
      </c>
    </row>
    <row r="2564" customFormat="false" ht="13.8" hidden="false" customHeight="false" outlineLevel="0" collapsed="false">
      <c r="A2564" s="131" t="s">
        <v>15749</v>
      </c>
      <c r="B2564" s="0" t="s">
        <v>9193</v>
      </c>
      <c r="C2564" s="131" t="s">
        <v>1408</v>
      </c>
      <c r="D2564" s="131" t="s">
        <v>1333</v>
      </c>
      <c r="E2564" s="0" t="s">
        <v>194</v>
      </c>
      <c r="F2564" s="0" t="s">
        <v>195</v>
      </c>
      <c r="G2564" s="131" t="s">
        <v>330</v>
      </c>
      <c r="H2564" s="0" t="s">
        <v>197</v>
      </c>
      <c r="I2564" s="131"/>
      <c r="J2564" s="130" t="n">
        <v>1</v>
      </c>
      <c r="K2564" s="0" t="s">
        <v>198</v>
      </c>
      <c r="L2564" s="131" t="s">
        <v>198</v>
      </c>
      <c r="M2564" s="0" t="s">
        <v>199</v>
      </c>
      <c r="O2564" s="131"/>
      <c r="Q2564" s="120" t="s">
        <v>200</v>
      </c>
      <c r="R2564" s="131" t="s">
        <v>3067</v>
      </c>
      <c r="S2564" s="131" t="s">
        <v>201</v>
      </c>
      <c r="T2564" s="0" t="s">
        <v>198</v>
      </c>
      <c r="U2564" s="131" t="s">
        <v>202</v>
      </c>
      <c r="V2564" s="0" t="s">
        <v>1252</v>
      </c>
      <c r="W2564" s="110" t="s">
        <v>204</v>
      </c>
      <c r="X2564" s="130" t="n">
        <v>2005</v>
      </c>
      <c r="Y2564" s="130"/>
      <c r="Z2564" s="130" t="s">
        <v>757</v>
      </c>
      <c r="AA2564" s="122" t="s">
        <v>200</v>
      </c>
      <c r="AB2564" s="131" t="s">
        <v>1886</v>
      </c>
      <c r="AC2564" s="131" t="s">
        <v>15737</v>
      </c>
      <c r="AD2564" s="130" t="n">
        <v>2005</v>
      </c>
      <c r="AE2564" s="130" t="s">
        <v>1004</v>
      </c>
      <c r="AF2564" s="130"/>
      <c r="AG2564" s="130"/>
      <c r="AH2564" s="130"/>
      <c r="AI2564" s="130" t="s">
        <v>207</v>
      </c>
      <c r="AJ2564" s="130"/>
      <c r="AK2564" s="111" t="str">
        <f aca="false">(AB2564)</f>
        <v>Bioware</v>
      </c>
      <c r="AL2564" s="131"/>
      <c r="AM2564" s="111" t="n">
        <f aca="false">AD2564</f>
        <v>2005</v>
      </c>
      <c r="AN2564" s="130" t="s">
        <v>1887</v>
      </c>
      <c r="AO2564" s="131"/>
      <c r="AP2564" s="131"/>
      <c r="AQ2564" s="131"/>
      <c r="AR2564" s="131"/>
      <c r="AS2564" s="0" t="s">
        <v>200</v>
      </c>
      <c r="AT2564" s="0" t="s">
        <v>11559</v>
      </c>
      <c r="AU2564" s="0" t="s">
        <v>1178</v>
      </c>
      <c r="AV2564" s="0" t="s">
        <v>4552</v>
      </c>
      <c r="AW2564" s="131" t="s">
        <v>200</v>
      </c>
      <c r="AX2564" s="131"/>
      <c r="AY2564" s="131"/>
      <c r="AZ2564" s="131" t="s">
        <v>15750</v>
      </c>
      <c r="BA2564" s="124" t="s">
        <v>200</v>
      </c>
      <c r="BB2564" s="0" t="s">
        <v>210</v>
      </c>
      <c r="BC2564" s="0" t="s">
        <v>15751</v>
      </c>
      <c r="BD2564" s="0" t="s">
        <v>15752</v>
      </c>
      <c r="BE2564" s="0" t="s">
        <v>1421</v>
      </c>
      <c r="BG2564" s="125" t="s">
        <v>200</v>
      </c>
      <c r="BH2564" s="0" t="s">
        <v>2235</v>
      </c>
      <c r="BI2564" s="112" t="n">
        <v>882224013550</v>
      </c>
      <c r="BJ2564" s="126" t="s">
        <v>200</v>
      </c>
      <c r="BK2564" s="131" t="s">
        <v>215</v>
      </c>
      <c r="BL2564" s="112" t="n">
        <v>4</v>
      </c>
      <c r="BM2564" s="112" t="n">
        <v>4</v>
      </c>
      <c r="BN2564" s="112" t="n">
        <v>4</v>
      </c>
      <c r="BO2564" s="111" t="n">
        <v>20</v>
      </c>
      <c r="BP2564" s="125" t="s">
        <v>200</v>
      </c>
      <c r="BQ2564" s="127" t="s">
        <v>216</v>
      </c>
    </row>
    <row r="2565" customFormat="false" ht="13.8" hidden="false" customHeight="false" outlineLevel="0" collapsed="false">
      <c r="A2565" s="131" t="s">
        <v>15753</v>
      </c>
      <c r="B2565" s="0" t="s">
        <v>9193</v>
      </c>
      <c r="C2565" s="131" t="s">
        <v>1868</v>
      </c>
      <c r="D2565" s="131" t="s">
        <v>1869</v>
      </c>
      <c r="E2565" s="0" t="s">
        <v>284</v>
      </c>
      <c r="F2565" s="0" t="s">
        <v>195</v>
      </c>
      <c r="G2565" s="0" t="s">
        <v>196</v>
      </c>
      <c r="H2565" s="0" t="s">
        <v>197</v>
      </c>
      <c r="I2565" s="131"/>
      <c r="J2565" s="130" t="n">
        <v>1</v>
      </c>
      <c r="K2565" s="0" t="s">
        <v>198</v>
      </c>
      <c r="L2565" s="131" t="s">
        <v>198</v>
      </c>
      <c r="M2565" s="0" t="s">
        <v>199</v>
      </c>
      <c r="O2565" s="131"/>
      <c r="Q2565" s="120" t="s">
        <v>200</v>
      </c>
      <c r="R2565" s="131" t="s">
        <v>3067</v>
      </c>
      <c r="S2565" s="131" t="s">
        <v>201</v>
      </c>
      <c r="T2565" s="0" t="s">
        <v>198</v>
      </c>
      <c r="U2565" s="131" t="s">
        <v>202</v>
      </c>
      <c r="V2565" s="0" t="s">
        <v>1252</v>
      </c>
      <c r="W2565" s="110" t="s">
        <v>204</v>
      </c>
      <c r="X2565" s="130" t="n">
        <v>2002</v>
      </c>
      <c r="Y2565" s="130"/>
      <c r="Z2565" s="130" t="s">
        <v>221</v>
      </c>
      <c r="AA2565" s="122" t="s">
        <v>200</v>
      </c>
      <c r="AB2565" s="131" t="s">
        <v>1870</v>
      </c>
      <c r="AC2565" s="0" t="s">
        <v>206</v>
      </c>
      <c r="AD2565" s="130" t="n">
        <v>2002</v>
      </c>
      <c r="AE2565" s="130" t="s">
        <v>222</v>
      </c>
      <c r="AF2565" s="130"/>
      <c r="AG2565" s="130"/>
      <c r="AH2565" s="130"/>
      <c r="AI2565" s="130" t="s">
        <v>207</v>
      </c>
      <c r="AJ2565" s="130"/>
      <c r="AK2565" s="111" t="str">
        <f aca="false">(AB2565)</f>
        <v>Sega – Smilebit</v>
      </c>
      <c r="AL2565" s="131"/>
      <c r="AM2565" s="111" t="n">
        <f aca="false">AD2565</f>
        <v>2002</v>
      </c>
      <c r="AN2565" s="130" t="s">
        <v>208</v>
      </c>
      <c r="AO2565" s="131"/>
      <c r="AP2565" s="131"/>
      <c r="AQ2565" s="131"/>
      <c r="AR2565" s="131"/>
      <c r="AS2565" s="0" t="s">
        <v>15754</v>
      </c>
      <c r="AT2565" s="0" t="s">
        <v>433</v>
      </c>
      <c r="AU2565" s="0" t="s">
        <v>15755</v>
      </c>
      <c r="AV2565" s="131" t="s">
        <v>200</v>
      </c>
      <c r="AW2565" s="0" t="s">
        <v>1873</v>
      </c>
      <c r="AX2565" s="131"/>
      <c r="AY2565" s="131"/>
      <c r="AZ2565" s="131" t="s">
        <v>15756</v>
      </c>
      <c r="BA2565" s="124" t="s">
        <v>200</v>
      </c>
      <c r="BB2565" s="0" t="s">
        <v>248</v>
      </c>
      <c r="BC2565" s="0" t="s">
        <v>15757</v>
      </c>
      <c r="BD2565" s="0" t="s">
        <v>15758</v>
      </c>
      <c r="BE2565" s="0" t="s">
        <v>15759</v>
      </c>
      <c r="BF2565" s="0" t="s">
        <v>15760</v>
      </c>
      <c r="BG2565" s="125" t="s">
        <v>200</v>
      </c>
      <c r="BH2565" s="0" t="s">
        <v>735</v>
      </c>
      <c r="BI2565" s="112" t="n">
        <v>3546430025864</v>
      </c>
      <c r="BJ2565" s="126" t="s">
        <v>200</v>
      </c>
      <c r="BK2565" s="131" t="s">
        <v>215</v>
      </c>
      <c r="BL2565" s="112" t="n">
        <v>4</v>
      </c>
      <c r="BM2565" s="112" t="n">
        <v>4</v>
      </c>
      <c r="BN2565" s="112" t="n">
        <v>4</v>
      </c>
      <c r="BO2565" s="111" t="n">
        <v>20</v>
      </c>
      <c r="BP2565" s="125" t="s">
        <v>200</v>
      </c>
      <c r="BQ2565" s="127" t="s">
        <v>216</v>
      </c>
    </row>
    <row r="2566" customFormat="false" ht="13.8" hidden="false" customHeight="false" outlineLevel="0" collapsed="false">
      <c r="A2566" s="131" t="s">
        <v>15761</v>
      </c>
      <c r="B2566" s="0" t="s">
        <v>9193</v>
      </c>
      <c r="C2566" s="0" t="s">
        <v>818</v>
      </c>
      <c r="D2566" s="0" t="s">
        <v>1333</v>
      </c>
      <c r="E2566" s="0" t="s">
        <v>313</v>
      </c>
      <c r="F2566" s="0" t="s">
        <v>314</v>
      </c>
      <c r="G2566" s="0" t="s">
        <v>330</v>
      </c>
      <c r="H2566" s="0" t="s">
        <v>197</v>
      </c>
      <c r="I2566" s="131"/>
      <c r="J2566" s="130" t="n">
        <v>1</v>
      </c>
      <c r="K2566" s="0" t="s">
        <v>15762</v>
      </c>
      <c r="L2566" s="131" t="s">
        <v>392</v>
      </c>
      <c r="M2566" s="0" t="s">
        <v>199</v>
      </c>
      <c r="O2566" s="131"/>
      <c r="Q2566" s="120" t="s">
        <v>200</v>
      </c>
      <c r="R2566" s="131" t="s">
        <v>3067</v>
      </c>
      <c r="S2566" s="131" t="s">
        <v>201</v>
      </c>
      <c r="T2566" s="0" t="s">
        <v>198</v>
      </c>
      <c r="U2566" s="131" t="s">
        <v>202</v>
      </c>
      <c r="V2566" s="0" t="s">
        <v>1252</v>
      </c>
      <c r="W2566" s="110" t="s">
        <v>204</v>
      </c>
      <c r="X2566" s="130" t="n">
        <v>2003</v>
      </c>
      <c r="Y2566" s="130"/>
      <c r="Z2566" s="130" t="s">
        <v>198</v>
      </c>
      <c r="AA2566" s="122" t="s">
        <v>200</v>
      </c>
      <c r="AB2566" s="131" t="s">
        <v>4601</v>
      </c>
      <c r="AC2566" s="131" t="s">
        <v>15737</v>
      </c>
      <c r="AD2566" s="130" t="n">
        <v>2003</v>
      </c>
      <c r="AE2566" s="130" t="s">
        <v>222</v>
      </c>
      <c r="AF2566" s="130"/>
      <c r="AG2566" s="130"/>
      <c r="AH2566" s="130"/>
      <c r="AI2566" s="130" t="s">
        <v>207</v>
      </c>
      <c r="AJ2566" s="130"/>
      <c r="AK2566" s="111" t="str">
        <f aca="false">(AB2566)</f>
        <v>Dice</v>
      </c>
      <c r="AL2566" s="131"/>
      <c r="AM2566" s="111" t="n">
        <f aca="false">AD2566</f>
        <v>2003</v>
      </c>
      <c r="AN2566" s="130" t="s">
        <v>4091</v>
      </c>
      <c r="AO2566" s="131"/>
      <c r="AP2566" s="131"/>
      <c r="AQ2566" s="131"/>
      <c r="AR2566" s="131"/>
      <c r="AS2566" s="0" t="s">
        <v>200</v>
      </c>
      <c r="AU2566" s="0" t="s">
        <v>8504</v>
      </c>
      <c r="AV2566" s="131" t="s">
        <v>200</v>
      </c>
      <c r="AW2566" s="131"/>
      <c r="AX2566" s="131"/>
      <c r="AY2566" s="131"/>
      <c r="AZ2566" s="131" t="s">
        <v>15763</v>
      </c>
      <c r="BA2566" s="124" t="s">
        <v>200</v>
      </c>
      <c r="BB2566" s="0" t="s">
        <v>210</v>
      </c>
      <c r="BC2566" s="0" t="s">
        <v>15764</v>
      </c>
      <c r="BD2566" s="0" t="s">
        <v>15765</v>
      </c>
      <c r="BE2566" s="0" t="s">
        <v>15766</v>
      </c>
      <c r="BG2566" s="125" t="s">
        <v>200</v>
      </c>
      <c r="BH2566" s="0" t="s">
        <v>735</v>
      </c>
      <c r="BI2566" s="112" t="n">
        <v>805529136984</v>
      </c>
      <c r="BJ2566" s="126" t="s">
        <v>200</v>
      </c>
      <c r="BK2566" s="131" t="s">
        <v>215</v>
      </c>
      <c r="BL2566" s="112" t="n">
        <v>4</v>
      </c>
      <c r="BM2566" s="112" t="n">
        <v>4</v>
      </c>
      <c r="BN2566" s="112" t="n">
        <v>4</v>
      </c>
      <c r="BO2566" s="111" t="n">
        <v>20</v>
      </c>
      <c r="BP2566" s="125" t="s">
        <v>200</v>
      </c>
      <c r="BQ2566" s="127" t="s">
        <v>216</v>
      </c>
    </row>
    <row r="2567" customFormat="false" ht="13.8" hidden="false" customHeight="false" outlineLevel="0" collapsed="false">
      <c r="A2567" s="0" t="s">
        <v>15767</v>
      </c>
      <c r="B2567" s="0" t="s">
        <v>9193</v>
      </c>
      <c r="C2567" s="131" t="s">
        <v>1408</v>
      </c>
      <c r="D2567" s="131" t="s">
        <v>1333</v>
      </c>
      <c r="E2567" s="0" t="s">
        <v>194</v>
      </c>
      <c r="F2567" s="0" t="s">
        <v>195</v>
      </c>
      <c r="G2567" s="0" t="s">
        <v>330</v>
      </c>
      <c r="H2567" s="0" t="s">
        <v>219</v>
      </c>
      <c r="I2567" s="131"/>
      <c r="J2567" s="130" t="n">
        <v>1</v>
      </c>
      <c r="K2567" s="0" t="s">
        <v>198</v>
      </c>
      <c r="L2567" s="131" t="s">
        <v>198</v>
      </c>
      <c r="M2567" s="0" t="s">
        <v>199</v>
      </c>
      <c r="O2567" s="0" t="s">
        <v>200</v>
      </c>
      <c r="Q2567" s="120" t="s">
        <v>200</v>
      </c>
      <c r="R2567" s="131" t="s">
        <v>3067</v>
      </c>
      <c r="S2567" s="131" t="s">
        <v>201</v>
      </c>
      <c r="T2567" s="0" t="s">
        <v>198</v>
      </c>
      <c r="U2567" s="131" t="s">
        <v>202</v>
      </c>
      <c r="V2567" s="0" t="s">
        <v>1252</v>
      </c>
      <c r="W2567" s="110" t="s">
        <v>204</v>
      </c>
      <c r="X2567" s="130" t="n">
        <v>2005</v>
      </c>
      <c r="Y2567" s="130" t="s">
        <v>498</v>
      </c>
      <c r="Z2567" s="130" t="s">
        <v>757</v>
      </c>
      <c r="AA2567" s="122" t="s">
        <v>200</v>
      </c>
      <c r="AB2567" s="131" t="s">
        <v>2724</v>
      </c>
      <c r="AC2567" s="131" t="s">
        <v>574</v>
      </c>
      <c r="AD2567" s="130" t="n">
        <v>2005</v>
      </c>
      <c r="AE2567" s="130" t="s">
        <v>222</v>
      </c>
      <c r="AF2567" s="130"/>
      <c r="AG2567" s="130"/>
      <c r="AH2567" s="130"/>
      <c r="AI2567" s="130" t="s">
        <v>207</v>
      </c>
      <c r="AJ2567" s="130"/>
      <c r="AK2567" s="111" t="str">
        <f aca="false">(AB2567)</f>
        <v>Oddworld inhabitants</v>
      </c>
      <c r="AL2567" s="131"/>
      <c r="AM2567" s="111" t="n">
        <f aca="false">AD2567</f>
        <v>2005</v>
      </c>
      <c r="AN2567" s="130" t="s">
        <v>297</v>
      </c>
      <c r="AO2567" s="131"/>
      <c r="AP2567" s="131"/>
      <c r="AQ2567" s="131"/>
      <c r="AR2567" s="131"/>
      <c r="AS2567" s="0" t="s">
        <v>2725</v>
      </c>
      <c r="AT2567" s="0" t="s">
        <v>576</v>
      </c>
      <c r="AU2567" s="0" t="s">
        <v>2727</v>
      </c>
      <c r="AV2567" s="0" t="s">
        <v>9204</v>
      </c>
      <c r="AW2567" s="131"/>
      <c r="AX2567" s="131"/>
      <c r="AY2567" s="131"/>
      <c r="AZ2567" s="131" t="s">
        <v>15768</v>
      </c>
      <c r="BA2567" s="124" t="s">
        <v>200</v>
      </c>
      <c r="BB2567" s="0" t="s">
        <v>210</v>
      </c>
      <c r="BC2567" s="0" t="s">
        <v>15769</v>
      </c>
      <c r="BD2567" s="0" t="s">
        <v>15770</v>
      </c>
      <c r="BE2567" s="0" t="s">
        <v>15771</v>
      </c>
      <c r="BF2567" s="0" t="s">
        <v>15772</v>
      </c>
      <c r="BG2567" s="125" t="s">
        <v>200</v>
      </c>
      <c r="BH2567" s="0" t="s">
        <v>735</v>
      </c>
      <c r="BI2567" s="112" t="n">
        <v>5030931043482</v>
      </c>
      <c r="BJ2567" s="126" t="s">
        <v>200</v>
      </c>
      <c r="BK2567" s="131" t="s">
        <v>215</v>
      </c>
      <c r="BL2567" s="112" t="n">
        <v>4</v>
      </c>
      <c r="BM2567" s="112" t="n">
        <v>4</v>
      </c>
      <c r="BN2567" s="112" t="n">
        <v>4</v>
      </c>
      <c r="BO2567" s="111" t="n">
        <v>20</v>
      </c>
      <c r="BP2567" s="125" t="s">
        <v>200</v>
      </c>
      <c r="BQ2567" s="127" t="s">
        <v>216</v>
      </c>
    </row>
    <row r="2568" customFormat="false" ht="13.8" hidden="false" customHeight="false" outlineLevel="0" collapsed="false">
      <c r="A2568" s="0" t="s">
        <v>15773</v>
      </c>
      <c r="B2568" s="0" t="s">
        <v>9193</v>
      </c>
      <c r="C2568" s="131" t="s">
        <v>1408</v>
      </c>
      <c r="D2568" s="131" t="s">
        <v>1333</v>
      </c>
      <c r="E2568" s="0" t="s">
        <v>194</v>
      </c>
      <c r="F2568" s="0" t="s">
        <v>1509</v>
      </c>
      <c r="G2568" s="0" t="s">
        <v>330</v>
      </c>
      <c r="H2568" s="0" t="s">
        <v>197</v>
      </c>
      <c r="I2568" s="131"/>
      <c r="J2568" s="130" t="n">
        <v>1</v>
      </c>
      <c r="K2568" s="0" t="s">
        <v>198</v>
      </c>
      <c r="L2568" s="131" t="s">
        <v>198</v>
      </c>
      <c r="M2568" s="0" t="s">
        <v>199</v>
      </c>
      <c r="O2568" s="0" t="s">
        <v>200</v>
      </c>
      <c r="Q2568" s="120" t="s">
        <v>200</v>
      </c>
      <c r="R2568" s="131" t="s">
        <v>3067</v>
      </c>
      <c r="S2568" s="131" t="s">
        <v>201</v>
      </c>
      <c r="T2568" s="0" t="s">
        <v>198</v>
      </c>
      <c r="U2568" s="131" t="s">
        <v>202</v>
      </c>
      <c r="V2568" s="0" t="s">
        <v>1252</v>
      </c>
      <c r="W2568" s="110" t="s">
        <v>204</v>
      </c>
      <c r="X2568" s="130" t="n">
        <v>2002</v>
      </c>
      <c r="Y2568" s="130" t="s">
        <v>498</v>
      </c>
      <c r="Z2568" s="130" t="s">
        <v>757</v>
      </c>
      <c r="AA2568" s="122" t="s">
        <v>200</v>
      </c>
      <c r="AB2568" s="131" t="s">
        <v>2724</v>
      </c>
      <c r="AC2568" s="131" t="s">
        <v>574</v>
      </c>
      <c r="AD2568" s="130" t="n">
        <v>2002</v>
      </c>
      <c r="AE2568" s="130" t="s">
        <v>222</v>
      </c>
      <c r="AF2568" s="130"/>
      <c r="AG2568" s="130"/>
      <c r="AH2568" s="130"/>
      <c r="AI2568" s="130" t="s">
        <v>207</v>
      </c>
      <c r="AJ2568" s="130"/>
      <c r="AK2568" s="111" t="str">
        <f aca="false">(AB2568)</f>
        <v>Oddworld inhabitants</v>
      </c>
      <c r="AL2568" s="131"/>
      <c r="AM2568" s="111" t="n">
        <f aca="false">AD2568</f>
        <v>2002</v>
      </c>
      <c r="AN2568" s="130" t="s">
        <v>297</v>
      </c>
      <c r="AO2568" s="131"/>
      <c r="AP2568" s="131"/>
      <c r="AQ2568" s="131"/>
      <c r="AR2568" s="131"/>
      <c r="AS2568" s="0" t="s">
        <v>2725</v>
      </c>
      <c r="AT2568" s="0" t="s">
        <v>9198</v>
      </c>
      <c r="AU2568" s="0" t="s">
        <v>2727</v>
      </c>
      <c r="AV2568" s="0" t="s">
        <v>2728</v>
      </c>
      <c r="AW2568" s="131"/>
      <c r="AX2568" s="131"/>
      <c r="AY2568" s="131"/>
      <c r="AZ2568" s="131" t="s">
        <v>15774</v>
      </c>
      <c r="BA2568" s="124" t="s">
        <v>200</v>
      </c>
      <c r="BB2568" s="0" t="s">
        <v>210</v>
      </c>
      <c r="BC2568" s="0" t="s">
        <v>15775</v>
      </c>
      <c r="BD2568" s="0" t="s">
        <v>15776</v>
      </c>
      <c r="BE2568" s="0" t="s">
        <v>15771</v>
      </c>
      <c r="BG2568" s="125" t="s">
        <v>200</v>
      </c>
      <c r="BH2568" s="0" t="s">
        <v>735</v>
      </c>
      <c r="BI2568" s="112" t="n">
        <v>659556973162</v>
      </c>
      <c r="BJ2568" s="126" t="s">
        <v>200</v>
      </c>
      <c r="BK2568" s="131" t="s">
        <v>215</v>
      </c>
      <c r="BL2568" s="112" t="n">
        <v>4</v>
      </c>
      <c r="BM2568" s="112" t="n">
        <v>4</v>
      </c>
      <c r="BN2568" s="112" t="n">
        <v>4</v>
      </c>
      <c r="BO2568" s="111" t="n">
        <v>20</v>
      </c>
      <c r="BP2568" s="125" t="s">
        <v>200</v>
      </c>
      <c r="BQ2568" s="127" t="s">
        <v>216</v>
      </c>
    </row>
    <row r="2569" customFormat="false" ht="13.8" hidden="false" customHeight="false" outlineLevel="0" collapsed="false">
      <c r="A2569" s="131" t="s">
        <v>15777</v>
      </c>
      <c r="B2569" s="0" t="s">
        <v>9193</v>
      </c>
      <c r="C2569" s="0" t="s">
        <v>818</v>
      </c>
      <c r="D2569" s="0" t="s">
        <v>1333</v>
      </c>
      <c r="E2569" s="0" t="s">
        <v>1433</v>
      </c>
      <c r="F2569" s="0" t="s">
        <v>314</v>
      </c>
      <c r="G2569" s="0" t="s">
        <v>196</v>
      </c>
      <c r="H2569" s="0" t="s">
        <v>197</v>
      </c>
      <c r="I2569" s="131"/>
      <c r="J2569" s="130" t="n">
        <v>4</v>
      </c>
      <c r="K2569" s="131" t="s">
        <v>15762</v>
      </c>
      <c r="L2569" s="131" t="s">
        <v>392</v>
      </c>
      <c r="M2569" s="0" t="s">
        <v>274</v>
      </c>
      <c r="O2569" s="131"/>
      <c r="Q2569" s="120" t="s">
        <v>200</v>
      </c>
      <c r="R2569" s="131" t="s">
        <v>3067</v>
      </c>
      <c r="S2569" s="131" t="s">
        <v>201</v>
      </c>
      <c r="T2569" s="0" t="s">
        <v>198</v>
      </c>
      <c r="U2569" s="131" t="s">
        <v>202</v>
      </c>
      <c r="V2569" s="0" t="s">
        <v>1252</v>
      </c>
      <c r="W2569" s="110" t="s">
        <v>204</v>
      </c>
      <c r="X2569" s="130" t="n">
        <v>2004</v>
      </c>
      <c r="Y2569" s="130"/>
      <c r="Z2569" s="130" t="s">
        <v>198</v>
      </c>
      <c r="AA2569" s="122" t="s">
        <v>200</v>
      </c>
      <c r="AB2569" s="0" t="s">
        <v>1068</v>
      </c>
      <c r="AC2569" s="0" t="s">
        <v>206</v>
      </c>
      <c r="AD2569" s="130" t="n">
        <v>2004</v>
      </c>
      <c r="AE2569" s="130" t="s">
        <v>198</v>
      </c>
      <c r="AF2569" s="130"/>
      <c r="AG2569" s="130"/>
      <c r="AH2569" s="130"/>
      <c r="AI2569" s="130" t="s">
        <v>207</v>
      </c>
      <c r="AJ2569" s="130"/>
      <c r="AK2569" s="0" t="s">
        <v>1068</v>
      </c>
      <c r="AL2569" s="131" t="s">
        <v>216</v>
      </c>
      <c r="AM2569" s="130" t="n">
        <v>2003</v>
      </c>
      <c r="AN2569" s="130" t="s">
        <v>208</v>
      </c>
      <c r="AO2569" s="0" t="s">
        <v>1442</v>
      </c>
      <c r="AP2569" s="131" t="s">
        <v>200</v>
      </c>
      <c r="AQ2569" s="131"/>
      <c r="AR2569" s="131"/>
      <c r="AS2569" s="0" t="s">
        <v>2108</v>
      </c>
      <c r="AV2569" s="0" t="s">
        <v>1070</v>
      </c>
      <c r="AZ2569" s="131" t="s">
        <v>15778</v>
      </c>
      <c r="BA2569" s="124" t="s">
        <v>200</v>
      </c>
      <c r="BB2569" s="0" t="s">
        <v>248</v>
      </c>
      <c r="BC2569" s="0" t="s">
        <v>1515</v>
      </c>
      <c r="BD2569" s="0" t="s">
        <v>15779</v>
      </c>
      <c r="BE2569" s="0" t="s">
        <v>15780</v>
      </c>
      <c r="BG2569" s="125" t="s">
        <v>200</v>
      </c>
      <c r="BH2569" s="0" t="s">
        <v>735</v>
      </c>
      <c r="BI2569" s="112" t="n">
        <v>5060004763344</v>
      </c>
      <c r="BJ2569" s="126" t="s">
        <v>200</v>
      </c>
      <c r="BK2569" s="131" t="s">
        <v>215</v>
      </c>
      <c r="BL2569" s="112" t="n">
        <v>4</v>
      </c>
      <c r="BM2569" s="112" t="n">
        <v>4</v>
      </c>
      <c r="BN2569" s="112" t="n">
        <v>4</v>
      </c>
      <c r="BO2569" s="111" t="n">
        <v>20</v>
      </c>
      <c r="BP2569" s="125" t="s">
        <v>200</v>
      </c>
      <c r="BQ2569" s="127" t="s">
        <v>216</v>
      </c>
    </row>
    <row r="2570" customFormat="false" ht="13.8" hidden="false" customHeight="false" outlineLevel="0" collapsed="false">
      <c r="A2570" s="131" t="s">
        <v>15781</v>
      </c>
      <c r="B2570" s="0" t="s">
        <v>9193</v>
      </c>
      <c r="C2570" s="0" t="s">
        <v>1344</v>
      </c>
      <c r="D2570" s="0" t="s">
        <v>1333</v>
      </c>
      <c r="E2570" s="0" t="s">
        <v>194</v>
      </c>
      <c r="F2570" s="0" t="s">
        <v>195</v>
      </c>
      <c r="G2570" s="0" t="s">
        <v>196</v>
      </c>
      <c r="H2570" s="0" t="s">
        <v>197</v>
      </c>
      <c r="I2570" s="131"/>
      <c r="J2570" s="130" t="n">
        <v>1</v>
      </c>
      <c r="K2570" s="0" t="s">
        <v>198</v>
      </c>
      <c r="L2570" s="0" t="s">
        <v>198</v>
      </c>
      <c r="M2570" s="0" t="s">
        <v>274</v>
      </c>
      <c r="Q2570" s="120" t="s">
        <v>200</v>
      </c>
      <c r="R2570" s="131" t="s">
        <v>3067</v>
      </c>
      <c r="S2570" s="131" t="s">
        <v>201</v>
      </c>
      <c r="T2570" s="0" t="s">
        <v>198</v>
      </c>
      <c r="U2570" s="131" t="s">
        <v>202</v>
      </c>
      <c r="V2570" s="0" t="s">
        <v>1252</v>
      </c>
      <c r="W2570" s="110" t="s">
        <v>204</v>
      </c>
      <c r="X2570" s="130" t="n">
        <v>2002</v>
      </c>
      <c r="Y2570" s="130"/>
      <c r="Z2570" s="130" t="s">
        <v>198</v>
      </c>
      <c r="AA2570" s="122" t="s">
        <v>200</v>
      </c>
      <c r="AB2570" s="131" t="s">
        <v>1870</v>
      </c>
      <c r="AC2570" s="0" t="s">
        <v>206</v>
      </c>
      <c r="AD2570" s="130" t="n">
        <v>2002</v>
      </c>
      <c r="AE2570" s="130" t="s">
        <v>222</v>
      </c>
      <c r="AF2570" s="130"/>
      <c r="AG2570" s="130"/>
      <c r="AH2570" s="130"/>
      <c r="AI2570" s="130" t="s">
        <v>207</v>
      </c>
      <c r="AJ2570" s="130"/>
      <c r="AK2570" s="111" t="str">
        <f aca="false">(AB2570)</f>
        <v>Sega – Smilebit</v>
      </c>
      <c r="AM2570" s="111" t="n">
        <f aca="false">AD2570</f>
        <v>2002</v>
      </c>
      <c r="AN2570" s="130" t="s">
        <v>208</v>
      </c>
      <c r="AO2570" s="131"/>
      <c r="AS2570" s="0" t="s">
        <v>1595</v>
      </c>
      <c r="AT2570" s="0" t="s">
        <v>266</v>
      </c>
      <c r="AU2570" s="0" t="s">
        <v>1602</v>
      </c>
      <c r="AV2570" s="131" t="s">
        <v>15782</v>
      </c>
      <c r="AW2570" s="0" t="s">
        <v>15783</v>
      </c>
      <c r="AY2570" s="131" t="s">
        <v>200</v>
      </c>
      <c r="AZ2570" s="131" t="s">
        <v>15784</v>
      </c>
      <c r="BA2570" s="124" t="s">
        <v>200</v>
      </c>
      <c r="BB2570" s="0" t="s">
        <v>248</v>
      </c>
      <c r="BC2570" s="0" t="s">
        <v>15785</v>
      </c>
      <c r="BD2570" s="0" t="s">
        <v>15786</v>
      </c>
      <c r="BE2570" s="0" t="s">
        <v>11439</v>
      </c>
      <c r="BG2570" s="125" t="s">
        <v>200</v>
      </c>
      <c r="BH2570" s="0" t="s">
        <v>735</v>
      </c>
      <c r="BI2570" s="112" t="n">
        <v>3546430102091</v>
      </c>
      <c r="BJ2570" s="126" t="s">
        <v>200</v>
      </c>
      <c r="BK2570" s="131" t="s">
        <v>215</v>
      </c>
      <c r="BL2570" s="112" t="n">
        <v>4</v>
      </c>
      <c r="BM2570" s="112" t="n">
        <v>4</v>
      </c>
      <c r="BN2570" s="112" t="n">
        <v>4</v>
      </c>
      <c r="BO2570" s="111" t="n">
        <v>20</v>
      </c>
      <c r="BP2570" s="125" t="s">
        <v>200</v>
      </c>
      <c r="BQ2570" s="127" t="s">
        <v>216</v>
      </c>
    </row>
    <row r="2571" customFormat="false" ht="13.8" hidden="false" customHeight="false" outlineLevel="0" collapsed="false">
      <c r="A2571" s="131" t="s">
        <v>15787</v>
      </c>
      <c r="B2571" s="0" t="s">
        <v>9193</v>
      </c>
      <c r="C2571" s="0" t="s">
        <v>329</v>
      </c>
      <c r="D2571" s="0" t="s">
        <v>1333</v>
      </c>
      <c r="E2571" s="0" t="s">
        <v>194</v>
      </c>
      <c r="F2571" s="0" t="s">
        <v>195</v>
      </c>
      <c r="G2571" s="0" t="s">
        <v>330</v>
      </c>
      <c r="H2571" s="0" t="s">
        <v>219</v>
      </c>
      <c r="J2571" s="111" t="n">
        <v>4</v>
      </c>
      <c r="K2571" s="0" t="s">
        <v>198</v>
      </c>
      <c r="L2571" s="0" t="s">
        <v>533</v>
      </c>
      <c r="M2571" s="0" t="s">
        <v>199</v>
      </c>
      <c r="Q2571" s="120" t="s">
        <v>200</v>
      </c>
      <c r="R2571" s="131" t="s">
        <v>3067</v>
      </c>
      <c r="S2571" s="131" t="s">
        <v>201</v>
      </c>
      <c r="T2571" s="0" t="s">
        <v>198</v>
      </c>
      <c r="U2571" s="131" t="s">
        <v>202</v>
      </c>
      <c r="V2571" s="0" t="s">
        <v>1252</v>
      </c>
      <c r="W2571" s="110" t="s">
        <v>204</v>
      </c>
      <c r="X2571" s="130" t="n">
        <v>2003</v>
      </c>
      <c r="Y2571" s="130" t="s">
        <v>205</v>
      </c>
      <c r="Z2571" s="130" t="s">
        <v>221</v>
      </c>
      <c r="AA2571" s="122" t="s">
        <v>200</v>
      </c>
      <c r="AB2571" s="0" t="s">
        <v>1032</v>
      </c>
      <c r="AC2571" s="131" t="s">
        <v>206</v>
      </c>
      <c r="AD2571" s="130" t="n">
        <v>2003</v>
      </c>
      <c r="AE2571" s="130" t="s">
        <v>198</v>
      </c>
      <c r="AF2571" s="130"/>
      <c r="AG2571" s="130"/>
      <c r="AH2571" s="130"/>
      <c r="AI2571" s="111" t="s">
        <v>294</v>
      </c>
      <c r="AJ2571" s="111" t="s">
        <v>4852</v>
      </c>
      <c r="AK2571" s="111" t="s">
        <v>206</v>
      </c>
      <c r="AM2571" s="111" t="n">
        <v>2002</v>
      </c>
      <c r="AN2571" s="111" t="s">
        <v>208</v>
      </c>
      <c r="AS2571" s="0" t="s">
        <v>931</v>
      </c>
      <c r="AU2571" s="0" t="s">
        <v>332</v>
      </c>
      <c r="AV2571" s="0" t="s">
        <v>15788</v>
      </c>
      <c r="AW2571" s="0" t="s">
        <v>200</v>
      </c>
      <c r="AZ2571" s="0" t="s">
        <v>15789</v>
      </c>
      <c r="BA2571" s="124" t="s">
        <v>200</v>
      </c>
      <c r="BB2571" s="0" t="s">
        <v>210</v>
      </c>
      <c r="BC2571" s="0" t="s">
        <v>9681</v>
      </c>
      <c r="BD2571" s="0" t="s">
        <v>15790</v>
      </c>
      <c r="BE2571" s="0" t="s">
        <v>15791</v>
      </c>
      <c r="BF2571" s="0" t="s">
        <v>15792</v>
      </c>
      <c r="BG2571" s="125" t="s">
        <v>200</v>
      </c>
      <c r="BH2571" s="0" t="s">
        <v>735</v>
      </c>
      <c r="BI2571" s="112" t="n">
        <v>5060004761517</v>
      </c>
      <c r="BJ2571" s="126" t="s">
        <v>200</v>
      </c>
      <c r="BK2571" s="131" t="s">
        <v>215</v>
      </c>
      <c r="BL2571" s="112" t="n">
        <v>4</v>
      </c>
      <c r="BM2571" s="112" t="n">
        <v>4</v>
      </c>
      <c r="BN2571" s="112" t="n">
        <v>4</v>
      </c>
      <c r="BO2571" s="111" t="n">
        <v>20</v>
      </c>
      <c r="BP2571" s="125" t="s">
        <v>200</v>
      </c>
      <c r="BQ2571" s="127" t="s">
        <v>216</v>
      </c>
    </row>
    <row r="2572" customFormat="false" ht="13.8" hidden="false" customHeight="false" outlineLevel="0" collapsed="false">
      <c r="A2572" s="131" t="s">
        <v>15793</v>
      </c>
      <c r="B2572" s="0" t="s">
        <v>9193</v>
      </c>
      <c r="C2572" s="0" t="s">
        <v>938</v>
      </c>
      <c r="D2572" s="0" t="s">
        <v>1333</v>
      </c>
      <c r="E2572" s="0" t="s">
        <v>313</v>
      </c>
      <c r="F2572" s="0" t="s">
        <v>314</v>
      </c>
      <c r="G2572" s="0" t="s">
        <v>196</v>
      </c>
      <c r="H2572" s="0" t="s">
        <v>197</v>
      </c>
      <c r="I2572" s="131"/>
      <c r="J2572" s="130" t="n">
        <v>2</v>
      </c>
      <c r="K2572" s="131" t="s">
        <v>15736</v>
      </c>
      <c r="L2572" s="131" t="s">
        <v>392</v>
      </c>
      <c r="M2572" s="0" t="s">
        <v>274</v>
      </c>
      <c r="O2572" s="131"/>
      <c r="Q2572" s="120" t="s">
        <v>200</v>
      </c>
      <c r="R2572" s="131" t="s">
        <v>3067</v>
      </c>
      <c r="S2572" s="131" t="s">
        <v>201</v>
      </c>
      <c r="T2572" s="0" t="s">
        <v>198</v>
      </c>
      <c r="U2572" s="131" t="s">
        <v>202</v>
      </c>
      <c r="V2572" s="0" t="s">
        <v>1252</v>
      </c>
      <c r="W2572" s="110" t="s">
        <v>204</v>
      </c>
      <c r="X2572" s="130" t="n">
        <v>2004</v>
      </c>
      <c r="Y2572" s="130"/>
      <c r="Z2572" s="130" t="s">
        <v>198</v>
      </c>
      <c r="AA2572" s="122" t="s">
        <v>200</v>
      </c>
      <c r="AB2572" s="131" t="s">
        <v>4601</v>
      </c>
      <c r="AC2572" s="131" t="s">
        <v>15737</v>
      </c>
      <c r="AD2572" s="130" t="n">
        <v>2004</v>
      </c>
      <c r="AE2572" s="130" t="s">
        <v>222</v>
      </c>
      <c r="AF2572" s="130"/>
      <c r="AG2572" s="130"/>
      <c r="AH2572" s="130"/>
      <c r="AI2572" s="130" t="s">
        <v>207</v>
      </c>
      <c r="AJ2572" s="130"/>
      <c r="AK2572" s="111" t="str">
        <f aca="false">(AB2572)</f>
        <v>Dice</v>
      </c>
      <c r="AL2572" s="131"/>
      <c r="AM2572" s="111" t="n">
        <f aca="false">AD2572</f>
        <v>2004</v>
      </c>
      <c r="AN2572" s="130" t="s">
        <v>4091</v>
      </c>
      <c r="AO2572" s="0" t="s">
        <v>1442</v>
      </c>
      <c r="AP2572" s="131" t="s">
        <v>200</v>
      </c>
      <c r="AQ2572" s="131"/>
      <c r="AR2572" s="131"/>
      <c r="AS2572" s="0" t="s">
        <v>200</v>
      </c>
      <c r="AV2572" s="131" t="s">
        <v>200</v>
      </c>
      <c r="AW2572" s="131"/>
      <c r="AX2572" s="131"/>
      <c r="AY2572" s="131"/>
      <c r="AZ2572" s="131" t="s">
        <v>15794</v>
      </c>
      <c r="BA2572" s="124" t="s">
        <v>200</v>
      </c>
      <c r="BB2572" s="0" t="s">
        <v>248</v>
      </c>
      <c r="BC2572" s="0" t="s">
        <v>2712</v>
      </c>
      <c r="BD2572" s="0" t="s">
        <v>15795</v>
      </c>
      <c r="BE2572" s="0" t="s">
        <v>15796</v>
      </c>
      <c r="BF2572" s="0" t="s">
        <v>200</v>
      </c>
      <c r="BG2572" s="125" t="s">
        <v>200</v>
      </c>
      <c r="BH2572" s="0" t="s">
        <v>735</v>
      </c>
      <c r="BI2572" s="112" t="n">
        <v>805529765672</v>
      </c>
      <c r="BJ2572" s="126" t="s">
        <v>200</v>
      </c>
      <c r="BK2572" s="131" t="s">
        <v>215</v>
      </c>
      <c r="BL2572" s="112" t="n">
        <v>4</v>
      </c>
      <c r="BM2572" s="112" t="n">
        <v>4</v>
      </c>
      <c r="BN2572" s="112" t="n">
        <v>4</v>
      </c>
      <c r="BO2572" s="111" t="n">
        <v>20</v>
      </c>
      <c r="BP2572" s="125" t="s">
        <v>200</v>
      </c>
      <c r="BQ2572" s="127" t="s">
        <v>216</v>
      </c>
    </row>
    <row r="2573" customFormat="false" ht="13.8" hidden="false" customHeight="false" outlineLevel="0" collapsed="false">
      <c r="A2573" s="131" t="s">
        <v>15797</v>
      </c>
      <c r="B2573" s="0" t="s">
        <v>9193</v>
      </c>
      <c r="C2573" s="131" t="s">
        <v>1408</v>
      </c>
      <c r="D2573" s="131" t="s">
        <v>1333</v>
      </c>
      <c r="E2573" s="0" t="s">
        <v>194</v>
      </c>
      <c r="F2573" s="0" t="s">
        <v>195</v>
      </c>
      <c r="G2573" s="0" t="s">
        <v>196</v>
      </c>
      <c r="H2573" s="0" t="s">
        <v>901</v>
      </c>
      <c r="I2573" s="131"/>
      <c r="J2573" s="130" t="n">
        <v>1</v>
      </c>
      <c r="K2573" s="0" t="s">
        <v>198</v>
      </c>
      <c r="L2573" s="131" t="s">
        <v>198</v>
      </c>
      <c r="M2573" s="0" t="s">
        <v>199</v>
      </c>
      <c r="O2573" s="131"/>
      <c r="Q2573" s="120" t="s">
        <v>200</v>
      </c>
      <c r="R2573" s="131" t="s">
        <v>3067</v>
      </c>
      <c r="S2573" s="131" t="s">
        <v>201</v>
      </c>
      <c r="T2573" s="0" t="s">
        <v>198</v>
      </c>
      <c r="U2573" s="131" t="s">
        <v>202</v>
      </c>
      <c r="V2573" s="0" t="s">
        <v>1252</v>
      </c>
      <c r="W2573" s="110" t="s">
        <v>204</v>
      </c>
      <c r="X2573" s="130" t="n">
        <v>2004</v>
      </c>
      <c r="Y2573" s="130"/>
      <c r="Z2573" s="130" t="s">
        <v>221</v>
      </c>
      <c r="AA2573" s="122" t="s">
        <v>200</v>
      </c>
      <c r="AB2573" s="131" t="s">
        <v>3841</v>
      </c>
      <c r="AC2573" s="131" t="s">
        <v>668</v>
      </c>
      <c r="AD2573" s="130" t="n">
        <v>2004</v>
      </c>
      <c r="AE2573" s="130" t="s">
        <v>198</v>
      </c>
      <c r="AF2573" s="130"/>
      <c r="AG2573" s="130"/>
      <c r="AH2573" s="130"/>
      <c r="AI2573" s="130" t="s">
        <v>207</v>
      </c>
      <c r="AJ2573" s="130"/>
      <c r="AK2573" s="111" t="str">
        <f aca="false">(AB2573)</f>
        <v>Free radical</v>
      </c>
      <c r="AL2573" s="131"/>
      <c r="AM2573" s="111" t="n">
        <f aca="false">AD2573</f>
        <v>2004</v>
      </c>
      <c r="AN2573" s="130" t="s">
        <v>263</v>
      </c>
      <c r="AO2573" s="131"/>
      <c r="AP2573" s="131"/>
      <c r="AQ2573" s="131"/>
      <c r="AR2573" s="131"/>
      <c r="AS2573" s="0" t="s">
        <v>200</v>
      </c>
      <c r="AT2573" s="0" t="s">
        <v>1150</v>
      </c>
      <c r="AV2573" s="131" t="s">
        <v>200</v>
      </c>
      <c r="AW2573" s="131"/>
      <c r="AX2573" s="131"/>
      <c r="AY2573" s="131"/>
      <c r="AZ2573" s="131" t="s">
        <v>15798</v>
      </c>
      <c r="BA2573" s="124" t="s">
        <v>200</v>
      </c>
      <c r="BB2573" s="0" t="s">
        <v>210</v>
      </c>
      <c r="BC2573" s="0" t="s">
        <v>15799</v>
      </c>
      <c r="BE2573" s="0" t="s">
        <v>15800</v>
      </c>
      <c r="BG2573" s="125" t="s">
        <v>200</v>
      </c>
      <c r="BH2573" s="0" t="s">
        <v>735</v>
      </c>
      <c r="BI2573" s="112" t="n">
        <v>805529225084</v>
      </c>
      <c r="BJ2573" s="126" t="s">
        <v>200</v>
      </c>
      <c r="BK2573" s="131" t="s">
        <v>215</v>
      </c>
      <c r="BL2573" s="112" t="s">
        <v>3352</v>
      </c>
      <c r="BM2573" s="112" t="s">
        <v>3352</v>
      </c>
      <c r="BN2573" s="112" t="s">
        <v>3352</v>
      </c>
      <c r="BO2573" s="111" t="n">
        <v>20</v>
      </c>
      <c r="BP2573" s="125" t="s">
        <v>200</v>
      </c>
      <c r="BQ2573" s="127" t="s">
        <v>216</v>
      </c>
    </row>
    <row r="2574" customFormat="false" ht="13.8" hidden="false" customHeight="false" outlineLevel="0" collapsed="false">
      <c r="A2574" s="131" t="s">
        <v>15801</v>
      </c>
      <c r="B2574" s="0" t="s">
        <v>9193</v>
      </c>
      <c r="C2574" s="131" t="s">
        <v>1970</v>
      </c>
      <c r="D2574" s="131" t="s">
        <v>1333</v>
      </c>
      <c r="E2574" s="0" t="s">
        <v>284</v>
      </c>
      <c r="F2574" s="0" t="s">
        <v>195</v>
      </c>
      <c r="G2574" s="0" t="s">
        <v>330</v>
      </c>
      <c r="H2574" s="0" t="s">
        <v>219</v>
      </c>
      <c r="I2574" s="131"/>
      <c r="J2574" s="130" t="n">
        <v>1</v>
      </c>
      <c r="K2574" s="0" t="s">
        <v>198</v>
      </c>
      <c r="L2574" s="131" t="s">
        <v>198</v>
      </c>
      <c r="M2574" s="0" t="s">
        <v>199</v>
      </c>
      <c r="O2574" s="131"/>
      <c r="P2574" s="0" t="s">
        <v>410</v>
      </c>
      <c r="Q2574" s="120" t="s">
        <v>200</v>
      </c>
      <c r="R2574" s="131" t="s">
        <v>3067</v>
      </c>
      <c r="S2574" s="131" t="s">
        <v>201</v>
      </c>
      <c r="T2574" s="0" t="s">
        <v>198</v>
      </c>
      <c r="U2574" s="131" t="s">
        <v>202</v>
      </c>
      <c r="V2574" s="0" t="s">
        <v>1252</v>
      </c>
      <c r="W2574" s="110" t="s">
        <v>204</v>
      </c>
      <c r="X2574" s="130" t="n">
        <v>2003</v>
      </c>
      <c r="Y2574" s="130"/>
      <c r="Z2574" s="130" t="s">
        <v>757</v>
      </c>
      <c r="AA2574" s="122" t="s">
        <v>200</v>
      </c>
      <c r="AB2574" s="0" t="s">
        <v>1068</v>
      </c>
      <c r="AC2574" s="131" t="s">
        <v>206</v>
      </c>
      <c r="AD2574" s="130" t="n">
        <v>2003</v>
      </c>
      <c r="AE2574" s="111" t="s">
        <v>222</v>
      </c>
      <c r="AF2574" s="111" t="s">
        <v>1971</v>
      </c>
      <c r="AI2574" s="130" t="s">
        <v>922</v>
      </c>
      <c r="AJ2574" s="111" t="s">
        <v>1788</v>
      </c>
      <c r="AK2574" s="111" t="s">
        <v>206</v>
      </c>
      <c r="AL2574" s="131" t="s">
        <v>200</v>
      </c>
      <c r="AM2574" s="111" t="n">
        <v>2001</v>
      </c>
      <c r="AN2574" s="111" t="s">
        <v>208</v>
      </c>
      <c r="AO2574" s="131"/>
      <c r="AP2574" s="131"/>
      <c r="AQ2574" s="131" t="s">
        <v>1973</v>
      </c>
      <c r="AR2574" s="131" t="s">
        <v>2489</v>
      </c>
      <c r="AS2574" s="0" t="s">
        <v>1974</v>
      </c>
      <c r="AT2574" s="0" t="s">
        <v>1965</v>
      </c>
      <c r="AU2574" s="0" t="s">
        <v>15802</v>
      </c>
      <c r="AV2574" s="0" t="s">
        <v>1070</v>
      </c>
      <c r="AW2574" s="0" t="s">
        <v>1445</v>
      </c>
      <c r="AZ2574" s="131" t="s">
        <v>15803</v>
      </c>
      <c r="BA2574" s="124" t="s">
        <v>200</v>
      </c>
      <c r="BB2574" s="0" t="s">
        <v>210</v>
      </c>
      <c r="BC2574" s="0" t="s">
        <v>15804</v>
      </c>
      <c r="BD2574" s="0" t="s">
        <v>15805</v>
      </c>
      <c r="BE2574" s="0" t="s">
        <v>15806</v>
      </c>
      <c r="BF2574" s="0" t="s">
        <v>200</v>
      </c>
      <c r="BG2574" s="125" t="s">
        <v>200</v>
      </c>
      <c r="BH2574" s="0" t="s">
        <v>735</v>
      </c>
      <c r="BI2574" s="112" t="n">
        <v>805529225084</v>
      </c>
      <c r="BJ2574" s="126" t="s">
        <v>200</v>
      </c>
      <c r="BK2574" s="131" t="s">
        <v>215</v>
      </c>
      <c r="BL2574" s="112" t="n">
        <v>4</v>
      </c>
      <c r="BM2574" s="112" t="n">
        <v>4</v>
      </c>
      <c r="BN2574" s="112" t="n">
        <v>4</v>
      </c>
      <c r="BO2574" s="111" t="n">
        <v>20</v>
      </c>
      <c r="BP2574" s="125" t="s">
        <v>200</v>
      </c>
      <c r="BQ2574" s="127" t="s">
        <v>216</v>
      </c>
    </row>
    <row r="2575" customFormat="false" ht="13.8" hidden="false" customHeight="false" outlineLevel="0" collapsed="false">
      <c r="A2575" s="131" t="s">
        <v>15807</v>
      </c>
      <c r="B2575" s="0" t="s">
        <v>9193</v>
      </c>
      <c r="C2575" s="131" t="s">
        <v>1451</v>
      </c>
      <c r="D2575" s="131" t="s">
        <v>1333</v>
      </c>
      <c r="E2575" s="0" t="s">
        <v>194</v>
      </c>
      <c r="F2575" s="0" t="s">
        <v>1509</v>
      </c>
      <c r="G2575" s="0" t="s">
        <v>330</v>
      </c>
      <c r="H2575" s="131" t="s">
        <v>901</v>
      </c>
      <c r="I2575" s="131"/>
      <c r="J2575" s="130" t="n">
        <v>1</v>
      </c>
      <c r="K2575" s="131" t="s">
        <v>198</v>
      </c>
      <c r="L2575" s="0" t="s">
        <v>198</v>
      </c>
      <c r="M2575" s="0" t="s">
        <v>235</v>
      </c>
      <c r="N2575" s="0" t="s">
        <v>15808</v>
      </c>
      <c r="O2575" s="0" t="s">
        <v>237</v>
      </c>
      <c r="P2575" s="0" t="s">
        <v>15081</v>
      </c>
      <c r="Q2575" s="120" t="s">
        <v>200</v>
      </c>
      <c r="R2575" s="131" t="s">
        <v>3067</v>
      </c>
      <c r="S2575" s="131" t="s">
        <v>201</v>
      </c>
      <c r="T2575" s="0" t="s">
        <v>198</v>
      </c>
      <c r="U2575" s="131" t="s">
        <v>202</v>
      </c>
      <c r="V2575" s="0" t="s">
        <v>1252</v>
      </c>
      <c r="W2575" s="110" t="s">
        <v>204</v>
      </c>
      <c r="X2575" s="130" t="n">
        <v>2002</v>
      </c>
      <c r="Y2575" s="130" t="s">
        <v>1624</v>
      </c>
      <c r="Z2575" s="130" t="s">
        <v>757</v>
      </c>
      <c r="AA2575" s="122" t="s">
        <v>200</v>
      </c>
      <c r="AB2575" s="131" t="s">
        <v>459</v>
      </c>
      <c r="AC2575" s="131" t="s">
        <v>459</v>
      </c>
      <c r="AD2575" s="130" t="n">
        <v>2002</v>
      </c>
      <c r="AE2575" s="111" t="s">
        <v>222</v>
      </c>
      <c r="AI2575" s="111" t="s">
        <v>294</v>
      </c>
      <c r="AJ2575" s="111" t="s">
        <v>3887</v>
      </c>
      <c r="AK2575" s="111" t="s">
        <v>459</v>
      </c>
      <c r="AL2575" s="0" t="s">
        <v>200</v>
      </c>
      <c r="AM2575" s="111" t="n">
        <v>2001</v>
      </c>
      <c r="AN2575" s="111" t="s">
        <v>208</v>
      </c>
      <c r="AO2575" s="131"/>
      <c r="AR2575" s="0" t="s">
        <v>1455</v>
      </c>
      <c r="AS2575" s="0" t="s">
        <v>2871</v>
      </c>
      <c r="AT2575" s="0" t="s">
        <v>15809</v>
      </c>
      <c r="AU2575" s="0" t="s">
        <v>2873</v>
      </c>
      <c r="AV2575" s="131" t="s">
        <v>200</v>
      </c>
      <c r="AW2575" s="0" t="s">
        <v>2875</v>
      </c>
      <c r="AZ2575" s="131" t="s">
        <v>15810</v>
      </c>
      <c r="BA2575" s="124" t="s">
        <v>200</v>
      </c>
      <c r="BB2575" s="0" t="s">
        <v>248</v>
      </c>
      <c r="BC2575" s="0" t="s">
        <v>15811</v>
      </c>
      <c r="BD2575" s="0" t="s">
        <v>15812</v>
      </c>
      <c r="BE2575" s="0" t="s">
        <v>15813</v>
      </c>
      <c r="BG2575" s="125" t="s">
        <v>200</v>
      </c>
      <c r="BH2575" s="0" t="s">
        <v>735</v>
      </c>
      <c r="BI2575" s="112" t="n">
        <v>4012927030219</v>
      </c>
      <c r="BJ2575" s="126" t="s">
        <v>200</v>
      </c>
      <c r="BK2575" s="131" t="s">
        <v>215</v>
      </c>
      <c r="BL2575" s="112" t="n">
        <v>4</v>
      </c>
      <c r="BM2575" s="112" t="n">
        <v>4</v>
      </c>
      <c r="BN2575" s="112" t="n">
        <v>4</v>
      </c>
      <c r="BO2575" s="111" t="n">
        <v>20</v>
      </c>
      <c r="BP2575" s="125" t="s">
        <v>200</v>
      </c>
      <c r="BQ2575" s="127" t="s">
        <v>216</v>
      </c>
    </row>
    <row r="2576" customFormat="false" ht="13.8" hidden="false" customHeight="false" outlineLevel="0" collapsed="false">
      <c r="A2576" s="131" t="s">
        <v>15814</v>
      </c>
      <c r="B2576" s="0" t="s">
        <v>9193</v>
      </c>
      <c r="C2576" s="0" t="s">
        <v>605</v>
      </c>
      <c r="D2576" s="0" t="s">
        <v>193</v>
      </c>
      <c r="E2576" s="0" t="s">
        <v>194</v>
      </c>
      <c r="F2576" s="0" t="s">
        <v>606</v>
      </c>
      <c r="G2576" s="0" t="s">
        <v>391</v>
      </c>
      <c r="H2576" s="0" t="s">
        <v>197</v>
      </c>
      <c r="I2576" s="131"/>
      <c r="J2576" s="130" t="n">
        <v>2</v>
      </c>
      <c r="K2576" s="131" t="s">
        <v>198</v>
      </c>
      <c r="L2576" s="131" t="s">
        <v>392</v>
      </c>
      <c r="M2576" s="0" t="s">
        <v>199</v>
      </c>
      <c r="O2576" s="131" t="s">
        <v>200</v>
      </c>
      <c r="P2576" s="0" t="s">
        <v>238</v>
      </c>
      <c r="Q2576" s="120" t="s">
        <v>200</v>
      </c>
      <c r="R2576" s="131" t="s">
        <v>3067</v>
      </c>
      <c r="S2576" s="131" t="s">
        <v>201</v>
      </c>
      <c r="T2576" s="0" t="s">
        <v>198</v>
      </c>
      <c r="U2576" s="131" t="s">
        <v>202</v>
      </c>
      <c r="V2576" s="0" t="s">
        <v>1252</v>
      </c>
      <c r="W2576" s="110" t="s">
        <v>204</v>
      </c>
      <c r="X2576" s="130" t="n">
        <v>2004</v>
      </c>
      <c r="Y2576" s="130"/>
      <c r="Z2576" s="130" t="s">
        <v>198</v>
      </c>
      <c r="AA2576" s="122" t="s">
        <v>200</v>
      </c>
      <c r="AB2576" s="131" t="s">
        <v>543</v>
      </c>
      <c r="AC2576" s="131" t="s">
        <v>543</v>
      </c>
      <c r="AD2576" s="130" t="n">
        <v>2004</v>
      </c>
      <c r="AE2576" s="111" t="s">
        <v>222</v>
      </c>
      <c r="AI2576" s="111" t="s">
        <v>294</v>
      </c>
      <c r="AJ2576" s="111" t="s">
        <v>15815</v>
      </c>
      <c r="AK2576" s="111" t="s">
        <v>543</v>
      </c>
      <c r="AL2576" s="0" t="s">
        <v>216</v>
      </c>
      <c r="AM2576" s="111" t="s">
        <v>849</v>
      </c>
      <c r="AN2576" s="111" t="s">
        <v>208</v>
      </c>
      <c r="AO2576" s="0" t="s">
        <v>609</v>
      </c>
      <c r="AP2576" s="0" t="s">
        <v>200</v>
      </c>
      <c r="AQ2576" s="0" t="s">
        <v>200</v>
      </c>
      <c r="AR2576" s="0" t="s">
        <v>11408</v>
      </c>
      <c r="AS2576" s="0" t="s">
        <v>1090</v>
      </c>
      <c r="AT2576" s="0" t="s">
        <v>433</v>
      </c>
      <c r="AV2576" s="0" t="s">
        <v>1091</v>
      </c>
      <c r="AW2576" s="0" t="s">
        <v>1092</v>
      </c>
      <c r="AZ2576" s="131" t="s">
        <v>15816</v>
      </c>
      <c r="BA2576" s="124" t="s">
        <v>200</v>
      </c>
      <c r="BB2576" s="0" t="s">
        <v>248</v>
      </c>
      <c r="BC2576" s="0" t="s">
        <v>15817</v>
      </c>
      <c r="BE2576" s="0" t="s">
        <v>13257</v>
      </c>
      <c r="BG2576" s="125" t="s">
        <v>200</v>
      </c>
      <c r="BH2576" s="0" t="s">
        <v>735</v>
      </c>
      <c r="BI2576" s="112" t="n">
        <v>5055060960561</v>
      </c>
      <c r="BJ2576" s="126" t="s">
        <v>200</v>
      </c>
      <c r="BK2576" s="131" t="s">
        <v>215</v>
      </c>
      <c r="BL2576" s="112" t="n">
        <v>4</v>
      </c>
      <c r="BM2576" s="112" t="n">
        <v>4</v>
      </c>
      <c r="BN2576" s="112" t="n">
        <v>4</v>
      </c>
      <c r="BO2576" s="111" t="n">
        <v>20</v>
      </c>
      <c r="BP2576" s="125" t="s">
        <v>200</v>
      </c>
      <c r="BQ2576" s="127" t="s">
        <v>216</v>
      </c>
    </row>
    <row r="2577" customFormat="false" ht="13.8" hidden="false" customHeight="false" outlineLevel="0" collapsed="false">
      <c r="A2577" s="131" t="s">
        <v>15818</v>
      </c>
      <c r="B2577" s="0" t="s">
        <v>9193</v>
      </c>
      <c r="C2577" s="0" t="s">
        <v>2655</v>
      </c>
      <c r="D2577" s="131" t="s">
        <v>193</v>
      </c>
      <c r="E2577" s="0" t="s">
        <v>848</v>
      </c>
      <c r="F2577" s="0" t="s">
        <v>848</v>
      </c>
      <c r="G2577" s="0" t="s">
        <v>848</v>
      </c>
      <c r="H2577" s="0" t="s">
        <v>197</v>
      </c>
      <c r="I2577" s="131"/>
      <c r="J2577" s="130" t="n">
        <v>2</v>
      </c>
      <c r="K2577" s="131" t="s">
        <v>198</v>
      </c>
      <c r="L2577" s="131" t="s">
        <v>392</v>
      </c>
      <c r="M2577" s="0" t="s">
        <v>220</v>
      </c>
      <c r="O2577" s="131"/>
      <c r="Q2577" s="120" t="s">
        <v>200</v>
      </c>
      <c r="R2577" s="131" t="s">
        <v>3067</v>
      </c>
      <c r="S2577" s="131" t="s">
        <v>201</v>
      </c>
      <c r="T2577" s="0" t="s">
        <v>198</v>
      </c>
      <c r="U2577" s="131" t="s">
        <v>202</v>
      </c>
      <c r="V2577" s="0" t="s">
        <v>1252</v>
      </c>
      <c r="W2577" s="110" t="s">
        <v>204</v>
      </c>
      <c r="X2577" s="130" t="n">
        <v>2005</v>
      </c>
      <c r="Y2577" s="111" t="s">
        <v>205</v>
      </c>
      <c r="Z2577" s="130" t="s">
        <v>198</v>
      </c>
      <c r="AA2577" s="122" t="s">
        <v>200</v>
      </c>
      <c r="AB2577" s="131" t="s">
        <v>352</v>
      </c>
      <c r="AC2577" s="131" t="s">
        <v>352</v>
      </c>
      <c r="AD2577" s="130" t="n">
        <v>2005</v>
      </c>
      <c r="AE2577" s="111" t="s">
        <v>222</v>
      </c>
      <c r="AI2577" s="111" t="s">
        <v>294</v>
      </c>
      <c r="AJ2577" s="111" t="s">
        <v>295</v>
      </c>
      <c r="AK2577" s="111" t="s">
        <v>352</v>
      </c>
      <c r="AL2577" s="0" t="s">
        <v>216</v>
      </c>
      <c r="AM2577" s="111" t="s">
        <v>849</v>
      </c>
      <c r="AN2577" s="111" t="s">
        <v>208</v>
      </c>
      <c r="AO2577" s="131"/>
      <c r="AP2577" s="0" t="s">
        <v>200</v>
      </c>
      <c r="AQ2577" s="0" t="s">
        <v>200</v>
      </c>
      <c r="AR2577" s="0" t="s">
        <v>200</v>
      </c>
      <c r="AS2577" s="0" t="s">
        <v>200</v>
      </c>
      <c r="AV2577" s="131" t="s">
        <v>200</v>
      </c>
      <c r="AW2577" s="131"/>
      <c r="AX2577" s="131"/>
      <c r="AY2577" s="131"/>
      <c r="AZ2577" s="131" t="s">
        <v>15819</v>
      </c>
      <c r="BA2577" s="124" t="s">
        <v>200</v>
      </c>
      <c r="BB2577" s="0" t="s">
        <v>325</v>
      </c>
      <c r="BC2577" s="0" t="s">
        <v>15820</v>
      </c>
      <c r="BE2577" s="0" t="s">
        <v>15821</v>
      </c>
      <c r="BG2577" s="125" t="s">
        <v>200</v>
      </c>
      <c r="BH2577" s="0" t="s">
        <v>735</v>
      </c>
      <c r="BI2577" s="112" t="n">
        <v>882224079679</v>
      </c>
      <c r="BJ2577" s="126" t="s">
        <v>200</v>
      </c>
      <c r="BK2577" s="131" t="s">
        <v>215</v>
      </c>
      <c r="BL2577" s="112" t="n">
        <v>4</v>
      </c>
      <c r="BM2577" s="112" t="n">
        <v>4</v>
      </c>
      <c r="BN2577" s="112" t="n">
        <v>4</v>
      </c>
      <c r="BO2577" s="111" t="n">
        <v>20</v>
      </c>
      <c r="BP2577" s="125" t="s">
        <v>200</v>
      </c>
      <c r="BQ2577" s="127" t="s">
        <v>216</v>
      </c>
    </row>
    <row r="2578" customFormat="false" ht="13.8" hidden="false" customHeight="false" outlineLevel="0" collapsed="false">
      <c r="A2578" s="131" t="s">
        <v>15822</v>
      </c>
      <c r="B2578" s="0" t="s">
        <v>9193</v>
      </c>
      <c r="C2578" s="0" t="s">
        <v>2375</v>
      </c>
      <c r="D2578" s="0" t="s">
        <v>1333</v>
      </c>
      <c r="E2578" s="0" t="s">
        <v>194</v>
      </c>
      <c r="F2578" s="0" t="s">
        <v>195</v>
      </c>
      <c r="G2578" s="0" t="s">
        <v>196</v>
      </c>
      <c r="H2578" s="131" t="s">
        <v>901</v>
      </c>
      <c r="I2578" s="131"/>
      <c r="J2578" s="130" t="n">
        <v>1</v>
      </c>
      <c r="K2578" s="0" t="s">
        <v>198</v>
      </c>
      <c r="L2578" s="131" t="s">
        <v>198</v>
      </c>
      <c r="M2578" s="0" t="s">
        <v>199</v>
      </c>
      <c r="O2578" s="131"/>
      <c r="Q2578" s="120" t="s">
        <v>200</v>
      </c>
      <c r="R2578" s="131" t="s">
        <v>3067</v>
      </c>
      <c r="S2578" s="131" t="s">
        <v>201</v>
      </c>
      <c r="T2578" s="0" t="s">
        <v>198</v>
      </c>
      <c r="U2578" s="131" t="s">
        <v>202</v>
      </c>
      <c r="V2578" s="0" t="s">
        <v>1252</v>
      </c>
      <c r="W2578" s="110" t="s">
        <v>204</v>
      </c>
      <c r="X2578" s="130" t="n">
        <v>2003</v>
      </c>
      <c r="Y2578" s="130"/>
      <c r="Z2578" s="130" t="s">
        <v>757</v>
      </c>
      <c r="AA2578" s="122" t="s">
        <v>200</v>
      </c>
      <c r="AB2578" s="131" t="s">
        <v>15823</v>
      </c>
      <c r="AC2578" s="131" t="s">
        <v>2016</v>
      </c>
      <c r="AD2578" s="130" t="n">
        <v>2003</v>
      </c>
      <c r="AE2578" s="130" t="s">
        <v>198</v>
      </c>
      <c r="AF2578" s="130"/>
      <c r="AG2578" s="130"/>
      <c r="AH2578" s="130"/>
      <c r="AI2578" s="130" t="s">
        <v>294</v>
      </c>
      <c r="AJ2578" s="130" t="s">
        <v>3887</v>
      </c>
      <c r="AK2578" s="131" t="s">
        <v>15824</v>
      </c>
      <c r="AL2578" s="131"/>
      <c r="AM2578" s="130" t="n">
        <v>2003</v>
      </c>
      <c r="AN2578" s="130" t="s">
        <v>208</v>
      </c>
      <c r="AO2578" s="131"/>
      <c r="AP2578" s="131"/>
      <c r="AQ2578" s="131"/>
      <c r="AR2578" s="131" t="s">
        <v>1455</v>
      </c>
      <c r="AS2578" s="0" t="s">
        <v>2929</v>
      </c>
      <c r="AT2578" s="0" t="s">
        <v>354</v>
      </c>
      <c r="AU2578" s="0" t="s">
        <v>2297</v>
      </c>
      <c r="AV2578" s="131" t="s">
        <v>200</v>
      </c>
      <c r="AW2578" s="131"/>
      <c r="AX2578" s="131"/>
      <c r="AY2578" s="131"/>
      <c r="AZ2578" s="131" t="s">
        <v>15825</v>
      </c>
      <c r="BA2578" s="124" t="s">
        <v>200</v>
      </c>
      <c r="BB2578" s="0" t="s">
        <v>210</v>
      </c>
      <c r="BC2578" s="0" t="s">
        <v>15826</v>
      </c>
      <c r="BD2578" s="0" t="s">
        <v>200</v>
      </c>
      <c r="BE2578" s="0" t="s">
        <v>8708</v>
      </c>
      <c r="BG2578" s="125" t="s">
        <v>200</v>
      </c>
      <c r="BH2578" s="0" t="s">
        <v>735</v>
      </c>
      <c r="BI2578" s="112" t="n">
        <v>5030917022333</v>
      </c>
      <c r="BJ2578" s="126" t="s">
        <v>200</v>
      </c>
      <c r="BK2578" s="131" t="s">
        <v>215</v>
      </c>
      <c r="BL2578" s="112" t="n">
        <v>4</v>
      </c>
      <c r="BM2578" s="112" t="n">
        <v>4</v>
      </c>
      <c r="BN2578" s="112" t="n">
        <v>4</v>
      </c>
      <c r="BO2578" s="111" t="n">
        <v>20</v>
      </c>
      <c r="BP2578" s="125" t="s">
        <v>200</v>
      </c>
      <c r="BQ2578" s="127" t="s">
        <v>216</v>
      </c>
    </row>
    <row r="2579" customFormat="false" ht="13.8" hidden="false" customHeight="false" outlineLevel="0" collapsed="false">
      <c r="A2579" s="131" t="s">
        <v>15827</v>
      </c>
      <c r="B2579" s="0" t="s">
        <v>9193</v>
      </c>
      <c r="C2579" s="0" t="s">
        <v>2375</v>
      </c>
      <c r="D2579" s="0" t="s">
        <v>1869</v>
      </c>
      <c r="E2579" s="0" t="s">
        <v>194</v>
      </c>
      <c r="F2579" s="0" t="s">
        <v>195</v>
      </c>
      <c r="G2579" s="0" t="s">
        <v>196</v>
      </c>
      <c r="H2579" s="131" t="s">
        <v>219</v>
      </c>
      <c r="I2579" s="131"/>
      <c r="J2579" s="130" t="n">
        <v>1</v>
      </c>
      <c r="K2579" s="0" t="s">
        <v>198</v>
      </c>
      <c r="L2579" s="131" t="s">
        <v>198</v>
      </c>
      <c r="M2579" s="0" t="s">
        <v>199</v>
      </c>
      <c r="O2579" s="131"/>
      <c r="Q2579" s="120"/>
      <c r="R2579" s="131" t="s">
        <v>3067</v>
      </c>
      <c r="S2579" s="131" t="s">
        <v>201</v>
      </c>
      <c r="T2579" s="0" t="s">
        <v>198</v>
      </c>
      <c r="U2579" s="131" t="s">
        <v>202</v>
      </c>
      <c r="V2579" s="0" t="s">
        <v>1252</v>
      </c>
      <c r="W2579" s="110" t="s">
        <v>204</v>
      </c>
      <c r="X2579" s="130" t="n">
        <v>2003</v>
      </c>
      <c r="Y2579" s="130" t="s">
        <v>498</v>
      </c>
      <c r="Z2579" s="130" t="s">
        <v>757</v>
      </c>
      <c r="AA2579" s="122"/>
      <c r="AB2579" s="131" t="s">
        <v>15828</v>
      </c>
      <c r="AC2579" s="131" t="s">
        <v>1696</v>
      </c>
      <c r="AD2579" s="130" t="n">
        <v>2003</v>
      </c>
      <c r="AE2579" s="130" t="s">
        <v>198</v>
      </c>
      <c r="AF2579" s="130"/>
      <c r="AG2579" s="130"/>
      <c r="AH2579" s="130"/>
      <c r="AI2579" s="130" t="s">
        <v>207</v>
      </c>
      <c r="AJ2579" s="130"/>
      <c r="AK2579" s="111" t="str">
        <f aca="false">(AB2579)</f>
        <v>ubisoft</v>
      </c>
      <c r="AL2579" s="131"/>
      <c r="AM2579" s="111" t="n">
        <f aca="false">AD2579</f>
        <v>2003</v>
      </c>
      <c r="AN2579" s="130" t="s">
        <v>510</v>
      </c>
      <c r="AO2579" s="131"/>
      <c r="AP2579" s="131" t="s">
        <v>275</v>
      </c>
      <c r="AQ2579" s="131"/>
      <c r="AR2579" s="131"/>
      <c r="AS2579" s="0" t="s">
        <v>15829</v>
      </c>
      <c r="AV2579" s="131"/>
      <c r="AW2579" s="131"/>
      <c r="AX2579" s="131"/>
      <c r="AY2579" s="131"/>
      <c r="AZ2579" s="131" t="s">
        <v>15830</v>
      </c>
      <c r="BA2579" s="124" t="s">
        <v>200</v>
      </c>
      <c r="BB2579" s="0" t="s">
        <v>248</v>
      </c>
      <c r="BC2579" s="0" t="s">
        <v>14199</v>
      </c>
      <c r="BE2579" s="0" t="s">
        <v>15831</v>
      </c>
      <c r="BF2579" s="0" t="s">
        <v>421</v>
      </c>
      <c r="BG2579" s="125"/>
      <c r="BH2579" s="0" t="s">
        <v>735</v>
      </c>
      <c r="BI2579" s="112" t="n">
        <v>3307210120991</v>
      </c>
      <c r="BJ2579" s="126"/>
      <c r="BK2579" s="131" t="s">
        <v>215</v>
      </c>
      <c r="BL2579" s="112" t="n">
        <v>4</v>
      </c>
      <c r="BM2579" s="112" t="n">
        <v>4</v>
      </c>
      <c r="BN2579" s="112" t="n">
        <v>4</v>
      </c>
      <c r="BO2579" s="111" t="n">
        <v>20</v>
      </c>
      <c r="BP2579" s="125"/>
      <c r="BQ2579" s="127" t="s">
        <v>216</v>
      </c>
    </row>
    <row r="2580" customFormat="false" ht="13.8" hidden="false" customHeight="false" outlineLevel="0" collapsed="false">
      <c r="A2580" s="131" t="s">
        <v>15832</v>
      </c>
      <c r="B2580" s="0" t="s">
        <v>4695</v>
      </c>
      <c r="C2580" s="0" t="s">
        <v>192</v>
      </c>
      <c r="D2580" s="0" t="s">
        <v>1333</v>
      </c>
      <c r="E2580" s="0" t="s">
        <v>194</v>
      </c>
      <c r="F2580" s="0" t="s">
        <v>195</v>
      </c>
      <c r="G2580" s="0" t="s">
        <v>196</v>
      </c>
      <c r="H2580" s="0" t="s">
        <v>197</v>
      </c>
      <c r="I2580" s="131"/>
      <c r="J2580" s="130" t="n">
        <v>4</v>
      </c>
      <c r="K2580" s="131" t="s">
        <v>198</v>
      </c>
      <c r="L2580" s="131" t="s">
        <v>533</v>
      </c>
      <c r="M2580" s="0" t="s">
        <v>199</v>
      </c>
      <c r="O2580" s="131"/>
      <c r="Q2580" s="120" t="s">
        <v>200</v>
      </c>
      <c r="R2580" s="131" t="s">
        <v>15833</v>
      </c>
      <c r="S2580" s="131" t="s">
        <v>201</v>
      </c>
      <c r="T2580" s="0" t="s">
        <v>198</v>
      </c>
      <c r="U2580" s="131" t="s">
        <v>202</v>
      </c>
      <c r="V2580" s="0" t="s">
        <v>1252</v>
      </c>
      <c r="W2580" s="110" t="s">
        <v>204</v>
      </c>
      <c r="X2580" s="130" t="n">
        <v>2012</v>
      </c>
      <c r="Y2580" s="130"/>
      <c r="Z2580" s="130" t="s">
        <v>198</v>
      </c>
      <c r="AA2580" s="122" t="s">
        <v>200</v>
      </c>
      <c r="AB2580" s="131" t="s">
        <v>11599</v>
      </c>
      <c r="AC2580" s="131" t="s">
        <v>4491</v>
      </c>
      <c r="AD2580" s="130" t="n">
        <v>2012</v>
      </c>
      <c r="AE2580" s="130" t="s">
        <v>222</v>
      </c>
      <c r="AF2580" s="130"/>
      <c r="AG2580" s="130"/>
      <c r="AH2580" s="130"/>
      <c r="AI2580" s="130" t="s">
        <v>207</v>
      </c>
      <c r="AJ2580" s="130"/>
      <c r="AK2580" s="131" t="s">
        <v>11599</v>
      </c>
      <c r="AL2580" s="131" t="s">
        <v>3132</v>
      </c>
      <c r="AM2580" s="130" t="n">
        <v>2010</v>
      </c>
      <c r="AN2580" s="130" t="s">
        <v>208</v>
      </c>
      <c r="AO2580" s="131"/>
      <c r="AP2580" s="131"/>
      <c r="AQ2580" s="131"/>
      <c r="AR2580" s="131"/>
      <c r="AS2580" s="0" t="s">
        <v>200</v>
      </c>
      <c r="AV2580" s="131" t="s">
        <v>200</v>
      </c>
      <c r="AW2580" s="131"/>
      <c r="AX2580" s="131"/>
      <c r="AY2580" s="131"/>
      <c r="AZ2580" s="138" t="s">
        <v>15834</v>
      </c>
      <c r="BA2580" s="124" t="s">
        <v>200</v>
      </c>
      <c r="BB2580" s="0" t="s">
        <v>248</v>
      </c>
      <c r="BC2580" s="0" t="s">
        <v>15835</v>
      </c>
      <c r="BE2580" s="0" t="s">
        <v>15836</v>
      </c>
      <c r="BG2580" s="125" t="s">
        <v>200</v>
      </c>
      <c r="BH2580" s="0" t="s">
        <v>2225</v>
      </c>
      <c r="BI2580" s="112" t="n">
        <v>5060102953234</v>
      </c>
      <c r="BJ2580" s="126" t="s">
        <v>200</v>
      </c>
      <c r="BK2580" s="131" t="s">
        <v>215</v>
      </c>
      <c r="BL2580" s="112" t="s">
        <v>3352</v>
      </c>
      <c r="BM2580" s="112" t="s">
        <v>3352</v>
      </c>
      <c r="BN2580" s="112" t="s">
        <v>3352</v>
      </c>
      <c r="BO2580" s="111" t="n">
        <v>30</v>
      </c>
      <c r="BP2580" s="125" t="s">
        <v>200</v>
      </c>
      <c r="BQ2580" s="127" t="s">
        <v>216</v>
      </c>
    </row>
    <row r="2581" customFormat="false" ht="13.8" hidden="false" customHeight="false" outlineLevel="0" collapsed="false">
      <c r="A2581" s="131" t="s">
        <v>15837</v>
      </c>
      <c r="B2581" s="0" t="s">
        <v>4695</v>
      </c>
      <c r="C2581" s="131" t="s">
        <v>1451</v>
      </c>
      <c r="D2581" s="131" t="s">
        <v>1333</v>
      </c>
      <c r="E2581" s="0" t="s">
        <v>194</v>
      </c>
      <c r="F2581" s="0" t="s">
        <v>195</v>
      </c>
      <c r="G2581" s="0" t="s">
        <v>196</v>
      </c>
      <c r="H2581" s="0" t="s">
        <v>901</v>
      </c>
      <c r="I2581" s="131"/>
      <c r="J2581" s="130" t="n">
        <v>1</v>
      </c>
      <c r="K2581" s="0" t="s">
        <v>198</v>
      </c>
      <c r="L2581" s="131" t="s">
        <v>198</v>
      </c>
      <c r="M2581" s="0" t="s">
        <v>199</v>
      </c>
      <c r="O2581" s="131"/>
      <c r="Q2581" s="120" t="s">
        <v>200</v>
      </c>
      <c r="R2581" s="131" t="s">
        <v>15833</v>
      </c>
      <c r="S2581" s="131" t="s">
        <v>201</v>
      </c>
      <c r="T2581" s="0" t="s">
        <v>198</v>
      </c>
      <c r="U2581" s="131" t="s">
        <v>202</v>
      </c>
      <c r="V2581" s="0" t="s">
        <v>1252</v>
      </c>
      <c r="W2581" s="110" t="s">
        <v>204</v>
      </c>
      <c r="X2581" s="130" t="n">
        <v>2010</v>
      </c>
      <c r="Y2581" s="130"/>
      <c r="Z2581" s="130" t="s">
        <v>757</v>
      </c>
      <c r="AA2581" s="122" t="s">
        <v>200</v>
      </c>
      <c r="AB2581" s="131" t="s">
        <v>5294</v>
      </c>
      <c r="AC2581" s="131" t="s">
        <v>15737</v>
      </c>
      <c r="AD2581" s="130" t="n">
        <v>2010</v>
      </c>
      <c r="AE2581" s="130" t="s">
        <v>1004</v>
      </c>
      <c r="AF2581" s="130"/>
      <c r="AG2581" s="130"/>
      <c r="AH2581" s="130"/>
      <c r="AI2581" s="130" t="s">
        <v>207</v>
      </c>
      <c r="AJ2581" s="130"/>
      <c r="AK2581" s="111" t="str">
        <f aca="false">(AB2581)</f>
        <v>Remedy</v>
      </c>
      <c r="AL2581" s="131"/>
      <c r="AM2581" s="111" t="n">
        <f aca="false">AD2581</f>
        <v>2010</v>
      </c>
      <c r="AN2581" s="130" t="s">
        <v>5295</v>
      </c>
      <c r="AO2581" s="0" t="s">
        <v>1800</v>
      </c>
      <c r="AP2581" s="131"/>
      <c r="AQ2581" s="131"/>
      <c r="AR2581" s="131"/>
      <c r="AS2581" s="0" t="s">
        <v>200</v>
      </c>
      <c r="AT2581" s="0" t="s">
        <v>5296</v>
      </c>
      <c r="AU2581" s="0" t="s">
        <v>470</v>
      </c>
      <c r="AV2581" s="131" t="s">
        <v>200</v>
      </c>
      <c r="AW2581" s="131"/>
      <c r="AX2581" s="131" t="s">
        <v>5297</v>
      </c>
      <c r="AY2581" s="131" t="s">
        <v>3510</v>
      </c>
      <c r="AZ2581" s="131" t="s">
        <v>15838</v>
      </c>
      <c r="BA2581" s="124" t="s">
        <v>200</v>
      </c>
      <c r="BB2581" s="0" t="s">
        <v>210</v>
      </c>
      <c r="BC2581" s="0" t="s">
        <v>5299</v>
      </c>
      <c r="BD2581" s="0" t="s">
        <v>5300</v>
      </c>
      <c r="BE2581" s="0" t="s">
        <v>327</v>
      </c>
      <c r="BG2581" s="125" t="s">
        <v>200</v>
      </c>
      <c r="BH2581" s="0" t="s">
        <v>2225</v>
      </c>
      <c r="BI2581" s="112" t="n">
        <v>885370091656</v>
      </c>
      <c r="BJ2581" s="126" t="s">
        <v>200</v>
      </c>
      <c r="BK2581" s="131" t="s">
        <v>215</v>
      </c>
      <c r="BL2581" s="112" t="n">
        <v>4</v>
      </c>
      <c r="BM2581" s="112" t="n">
        <v>4</v>
      </c>
      <c r="BN2581" s="112" t="n">
        <v>4</v>
      </c>
      <c r="BO2581" s="111" t="n">
        <v>20</v>
      </c>
      <c r="BP2581" s="125" t="s">
        <v>200</v>
      </c>
      <c r="BQ2581" s="127" t="s">
        <v>216</v>
      </c>
    </row>
    <row r="2582" customFormat="false" ht="13.8" hidden="false" customHeight="false" outlineLevel="0" collapsed="false">
      <c r="A2582" s="131" t="s">
        <v>15839</v>
      </c>
      <c r="B2582" s="0" t="s">
        <v>4695</v>
      </c>
      <c r="C2582" s="131" t="s">
        <v>1408</v>
      </c>
      <c r="D2582" s="131" t="s">
        <v>1333</v>
      </c>
      <c r="E2582" s="0" t="s">
        <v>194</v>
      </c>
      <c r="F2582" s="0" t="s">
        <v>399</v>
      </c>
      <c r="G2582" s="0" t="s">
        <v>362</v>
      </c>
      <c r="H2582" s="0" t="s">
        <v>901</v>
      </c>
      <c r="I2582" s="131"/>
      <c r="J2582" s="130" t="n">
        <v>1</v>
      </c>
      <c r="K2582" s="0" t="s">
        <v>198</v>
      </c>
      <c r="L2582" s="131" t="s">
        <v>198</v>
      </c>
      <c r="M2582" s="0" t="s">
        <v>199</v>
      </c>
      <c r="O2582" s="131"/>
      <c r="P2582" s="0" t="s">
        <v>2084</v>
      </c>
      <c r="Q2582" s="120" t="s">
        <v>200</v>
      </c>
      <c r="R2582" s="131" t="s">
        <v>15833</v>
      </c>
      <c r="S2582" s="131" t="s">
        <v>201</v>
      </c>
      <c r="T2582" s="0" t="s">
        <v>198</v>
      </c>
      <c r="U2582" s="131" t="s">
        <v>202</v>
      </c>
      <c r="V2582" s="0" t="s">
        <v>1252</v>
      </c>
      <c r="W2582" s="110" t="s">
        <v>204</v>
      </c>
      <c r="X2582" s="130" t="n">
        <v>2012</v>
      </c>
      <c r="Y2582" s="130"/>
      <c r="Z2582" s="130" t="s">
        <v>757</v>
      </c>
      <c r="AA2582" s="122" t="s">
        <v>200</v>
      </c>
      <c r="AB2582" s="131" t="s">
        <v>4643</v>
      </c>
      <c r="AC2582" s="131" t="s">
        <v>543</v>
      </c>
      <c r="AD2582" s="130" t="n">
        <v>2012</v>
      </c>
      <c r="AE2582" s="130" t="s">
        <v>198</v>
      </c>
      <c r="AF2582" s="130"/>
      <c r="AG2582" s="130"/>
      <c r="AH2582" s="130"/>
      <c r="AI2582" s="130" t="s">
        <v>207</v>
      </c>
      <c r="AJ2582" s="130"/>
      <c r="AK2582" s="111" t="str">
        <f aca="false">(AB2582)</f>
        <v>Cyberconnect 2</v>
      </c>
      <c r="AL2582" s="131"/>
      <c r="AM2582" s="111" t="n">
        <f aca="false">AD2582</f>
        <v>2012</v>
      </c>
      <c r="AN2582" s="130" t="s">
        <v>208</v>
      </c>
      <c r="AO2582" s="131" t="s">
        <v>1800</v>
      </c>
      <c r="AP2582" s="131"/>
      <c r="AQ2582" s="131"/>
      <c r="AR2582" s="131" t="s">
        <v>4215</v>
      </c>
      <c r="AS2582" s="0" t="s">
        <v>200</v>
      </c>
      <c r="AT2582" s="0" t="s">
        <v>2468</v>
      </c>
      <c r="AU2582" s="0" t="s">
        <v>9933</v>
      </c>
      <c r="AV2582" s="0" t="s">
        <v>3542</v>
      </c>
      <c r="AY2582" s="131" t="s">
        <v>2040</v>
      </c>
      <c r="AZ2582" s="131" t="s">
        <v>15840</v>
      </c>
      <c r="BA2582" s="124" t="s">
        <v>200</v>
      </c>
      <c r="BB2582" s="0" t="s">
        <v>248</v>
      </c>
      <c r="BC2582" s="0" t="s">
        <v>15841</v>
      </c>
      <c r="BE2582" s="0" t="s">
        <v>15842</v>
      </c>
      <c r="BG2582" s="125" t="s">
        <v>200</v>
      </c>
      <c r="BH2582" s="0" t="s">
        <v>2225</v>
      </c>
      <c r="BI2582" s="112" t="n">
        <v>5055060962978</v>
      </c>
      <c r="BJ2582" s="126" t="s">
        <v>200</v>
      </c>
      <c r="BK2582" s="131" t="s">
        <v>215</v>
      </c>
      <c r="BL2582" s="112" t="n">
        <v>4</v>
      </c>
      <c r="BM2582" s="112" t="n">
        <v>4</v>
      </c>
      <c r="BN2582" s="112" t="n">
        <v>4</v>
      </c>
      <c r="BO2582" s="111" t="n">
        <v>20</v>
      </c>
      <c r="BP2582" s="125" t="s">
        <v>200</v>
      </c>
      <c r="BQ2582" s="127" t="s">
        <v>216</v>
      </c>
    </row>
    <row r="2583" customFormat="false" ht="13.8" hidden="false" customHeight="false" outlineLevel="0" collapsed="false">
      <c r="A2583" s="131" t="s">
        <v>15843</v>
      </c>
      <c r="B2583" s="0" t="s">
        <v>4695</v>
      </c>
      <c r="C2583" s="131" t="s">
        <v>1394</v>
      </c>
      <c r="D2583" s="131" t="s">
        <v>1333</v>
      </c>
      <c r="E2583" s="0" t="s">
        <v>194</v>
      </c>
      <c r="F2583" s="0" t="s">
        <v>195</v>
      </c>
      <c r="G2583" s="0" t="s">
        <v>196</v>
      </c>
      <c r="H2583" s="0" t="s">
        <v>197</v>
      </c>
      <c r="I2583" s="131"/>
      <c r="J2583" s="130" t="n">
        <v>1</v>
      </c>
      <c r="K2583" s="0" t="s">
        <v>198</v>
      </c>
      <c r="L2583" s="131" t="s">
        <v>198</v>
      </c>
      <c r="M2583" s="0" t="s">
        <v>199</v>
      </c>
      <c r="O2583" s="131"/>
      <c r="Q2583" s="120" t="s">
        <v>200</v>
      </c>
      <c r="R2583" s="131" t="s">
        <v>15833</v>
      </c>
      <c r="S2583" s="131" t="s">
        <v>201</v>
      </c>
      <c r="T2583" s="0" t="s">
        <v>198</v>
      </c>
      <c r="U2583" s="131" t="s">
        <v>202</v>
      </c>
      <c r="V2583" s="0" t="s">
        <v>1252</v>
      </c>
      <c r="W2583" s="110" t="s">
        <v>204</v>
      </c>
      <c r="X2583" s="130" t="n">
        <v>2008</v>
      </c>
      <c r="Y2583" s="130"/>
      <c r="Z2583" s="130" t="s">
        <v>221</v>
      </c>
      <c r="AA2583" s="122" t="s">
        <v>200</v>
      </c>
      <c r="AB2583" s="131" t="s">
        <v>1016</v>
      </c>
      <c r="AC2583" s="131" t="s">
        <v>15737</v>
      </c>
      <c r="AD2583" s="130" t="n">
        <v>2008</v>
      </c>
      <c r="AE2583" s="130" t="s">
        <v>222</v>
      </c>
      <c r="AF2583" s="130"/>
      <c r="AG2583" s="130"/>
      <c r="AH2583" s="130"/>
      <c r="AI2583" s="130" t="s">
        <v>207</v>
      </c>
      <c r="AJ2583" s="130"/>
      <c r="AK2583" s="111" t="str">
        <f aca="false">(AB2583)</f>
        <v>Rare software</v>
      </c>
      <c r="AL2583" s="131"/>
      <c r="AM2583" s="111" t="n">
        <f aca="false">AD2583</f>
        <v>2008</v>
      </c>
      <c r="AN2583" s="130" t="s">
        <v>263</v>
      </c>
      <c r="AO2583" s="131"/>
      <c r="AP2583" s="131"/>
      <c r="AQ2583" s="131"/>
      <c r="AR2583" s="131"/>
      <c r="AS2583" s="0" t="s">
        <v>200</v>
      </c>
      <c r="AV2583" s="0" t="s">
        <v>1018</v>
      </c>
      <c r="AW2583" s="0" t="s">
        <v>10148</v>
      </c>
      <c r="AY2583" s="131" t="s">
        <v>3510</v>
      </c>
      <c r="AZ2583" s="131" t="s">
        <v>15844</v>
      </c>
      <c r="BA2583" s="124" t="s">
        <v>200</v>
      </c>
      <c r="BB2583" s="0" t="s">
        <v>248</v>
      </c>
      <c r="BC2583" s="0" t="s">
        <v>15845</v>
      </c>
      <c r="BD2583" s="0" t="s">
        <v>10809</v>
      </c>
      <c r="BE2583" s="0" t="s">
        <v>15846</v>
      </c>
      <c r="BF2583" s="0" t="s">
        <v>15847</v>
      </c>
      <c r="BG2583" s="125" t="s">
        <v>200</v>
      </c>
      <c r="BH2583" s="0" t="s">
        <v>2225</v>
      </c>
      <c r="BI2583" s="112" t="n">
        <v>882224747486</v>
      </c>
      <c r="BJ2583" s="126" t="s">
        <v>200</v>
      </c>
      <c r="BK2583" s="131" t="s">
        <v>215</v>
      </c>
      <c r="BL2583" s="112" t="n">
        <v>4</v>
      </c>
      <c r="BM2583" s="112" t="n">
        <v>4</v>
      </c>
      <c r="BN2583" s="112" t="n">
        <v>4</v>
      </c>
      <c r="BO2583" s="111" t="n">
        <v>20</v>
      </c>
      <c r="BP2583" s="125" t="s">
        <v>200</v>
      </c>
      <c r="BQ2583" s="127" t="s">
        <v>216</v>
      </c>
    </row>
    <row r="2584" customFormat="false" ht="13.8" hidden="false" customHeight="false" outlineLevel="0" collapsed="false">
      <c r="A2584" s="131" t="s">
        <v>15848</v>
      </c>
      <c r="B2584" s="0" t="s">
        <v>4695</v>
      </c>
      <c r="C2584" s="0" t="s">
        <v>2655</v>
      </c>
      <c r="D2584" s="131" t="s">
        <v>193</v>
      </c>
      <c r="E2584" s="0" t="s">
        <v>848</v>
      </c>
      <c r="F2584" s="0" t="s">
        <v>848</v>
      </c>
      <c r="G2584" s="0" t="s">
        <v>848</v>
      </c>
      <c r="H2584" s="0" t="s">
        <v>197</v>
      </c>
      <c r="I2584" s="131"/>
      <c r="J2584" s="130" t="n">
        <v>2</v>
      </c>
      <c r="K2584" s="131" t="s">
        <v>198</v>
      </c>
      <c r="L2584" s="131" t="s">
        <v>1050</v>
      </c>
      <c r="M2584" s="0" t="s">
        <v>199</v>
      </c>
      <c r="O2584" s="131"/>
      <c r="Q2584" s="120" t="s">
        <v>200</v>
      </c>
      <c r="R2584" s="131" t="s">
        <v>15833</v>
      </c>
      <c r="S2584" s="131" t="s">
        <v>201</v>
      </c>
      <c r="T2584" s="0" t="s">
        <v>198</v>
      </c>
      <c r="U2584" s="131" t="s">
        <v>202</v>
      </c>
      <c r="V2584" s="0" t="s">
        <v>1252</v>
      </c>
      <c r="W2584" s="110" t="s">
        <v>204</v>
      </c>
      <c r="X2584" s="130" t="n">
        <v>2012</v>
      </c>
      <c r="Y2584" s="111" t="s">
        <v>205</v>
      </c>
      <c r="Z2584" s="130" t="s">
        <v>198</v>
      </c>
      <c r="AA2584" s="122" t="s">
        <v>200</v>
      </c>
      <c r="AB2584" s="131" t="s">
        <v>543</v>
      </c>
      <c r="AC2584" s="131" t="s">
        <v>543</v>
      </c>
      <c r="AD2584" s="130" t="n">
        <v>2012</v>
      </c>
      <c r="AE2584" s="111" t="s">
        <v>222</v>
      </c>
      <c r="AI2584" s="111" t="s">
        <v>294</v>
      </c>
      <c r="AJ2584" s="111" t="s">
        <v>15849</v>
      </c>
      <c r="AK2584" s="111" t="s">
        <v>543</v>
      </c>
      <c r="AL2584" s="131" t="s">
        <v>216</v>
      </c>
      <c r="AM2584" s="111" t="s">
        <v>849</v>
      </c>
      <c r="AN2584" s="111" t="s">
        <v>208</v>
      </c>
      <c r="AO2584" s="0" t="s">
        <v>609</v>
      </c>
      <c r="AP2584" s="131" t="s">
        <v>200</v>
      </c>
      <c r="AQ2584" s="131"/>
      <c r="AR2584" s="131"/>
      <c r="AS2584" s="0" t="s">
        <v>15850</v>
      </c>
      <c r="AT2584" s="0" t="s">
        <v>200</v>
      </c>
      <c r="AV2584" s="131" t="s">
        <v>200</v>
      </c>
      <c r="AW2584" s="131"/>
      <c r="AX2584" s="131"/>
      <c r="AY2584" s="131"/>
      <c r="AZ2584" s="131" t="s">
        <v>15851</v>
      </c>
      <c r="BA2584" s="124" t="s">
        <v>200</v>
      </c>
      <c r="BB2584" s="0" t="s">
        <v>248</v>
      </c>
      <c r="BC2584" s="0" t="s">
        <v>15852</v>
      </c>
      <c r="BE2584" s="0" t="s">
        <v>15853</v>
      </c>
      <c r="BG2584" s="125" t="s">
        <v>200</v>
      </c>
      <c r="BH2584" s="0" t="s">
        <v>2225</v>
      </c>
      <c r="BI2584" s="112" t="n">
        <v>64386</v>
      </c>
      <c r="BJ2584" s="126" t="s">
        <v>200</v>
      </c>
      <c r="BK2584" s="131" t="s">
        <v>215</v>
      </c>
      <c r="BL2584" s="112" t="n">
        <v>4</v>
      </c>
      <c r="BM2584" s="112" t="n">
        <v>4</v>
      </c>
      <c r="BN2584" s="112" t="n">
        <v>4</v>
      </c>
      <c r="BO2584" s="111" t="n">
        <v>20</v>
      </c>
      <c r="BP2584" s="125" t="s">
        <v>200</v>
      </c>
      <c r="BQ2584" s="127" t="s">
        <v>216</v>
      </c>
    </row>
    <row r="2585" customFormat="false" ht="13.8" hidden="false" customHeight="false" outlineLevel="0" collapsed="false">
      <c r="A2585" s="131" t="s">
        <v>15854</v>
      </c>
      <c r="B2585" s="0" t="s">
        <v>4695</v>
      </c>
      <c r="C2585" s="0" t="s">
        <v>1735</v>
      </c>
      <c r="D2585" s="0" t="s">
        <v>1333</v>
      </c>
      <c r="E2585" s="0" t="s">
        <v>194</v>
      </c>
      <c r="F2585" s="0" t="s">
        <v>606</v>
      </c>
      <c r="G2585" s="0" t="s">
        <v>391</v>
      </c>
      <c r="H2585" s="0" t="s">
        <v>197</v>
      </c>
      <c r="I2585" s="131"/>
      <c r="J2585" s="130" t="n">
        <v>2</v>
      </c>
      <c r="K2585" s="131" t="s">
        <v>198</v>
      </c>
      <c r="L2585" s="131" t="s">
        <v>392</v>
      </c>
      <c r="M2585" s="0" t="s">
        <v>199</v>
      </c>
      <c r="O2585" s="131"/>
      <c r="Q2585" s="120" t="s">
        <v>200</v>
      </c>
      <c r="R2585" s="131" t="s">
        <v>15833</v>
      </c>
      <c r="S2585" s="131" t="s">
        <v>201</v>
      </c>
      <c r="T2585" s="0" t="s">
        <v>198</v>
      </c>
      <c r="U2585" s="131" t="s">
        <v>202</v>
      </c>
      <c r="V2585" s="0" t="s">
        <v>1252</v>
      </c>
      <c r="W2585" s="110" t="s">
        <v>204</v>
      </c>
      <c r="X2585" s="130" t="n">
        <v>2006</v>
      </c>
      <c r="Y2585" s="130"/>
      <c r="Z2585" s="130" t="s">
        <v>198</v>
      </c>
      <c r="AA2585" s="122" t="s">
        <v>200</v>
      </c>
      <c r="AB2585" s="131" t="s">
        <v>2405</v>
      </c>
      <c r="AC2585" s="0" t="s">
        <v>352</v>
      </c>
      <c r="AD2585" s="130" t="n">
        <v>2006</v>
      </c>
      <c r="AE2585" s="130" t="s">
        <v>222</v>
      </c>
      <c r="AF2585" s="130"/>
      <c r="AG2585" s="130"/>
      <c r="AH2585" s="130"/>
      <c r="AI2585" s="130" t="s">
        <v>207</v>
      </c>
      <c r="AJ2585" s="130"/>
      <c r="AK2585" s="111" t="str">
        <f aca="false">(AB2585)</f>
        <v>Team Ninja</v>
      </c>
      <c r="AL2585" s="131"/>
      <c r="AM2585" s="111" t="n">
        <f aca="false">AD2585</f>
        <v>2006</v>
      </c>
      <c r="AN2585" s="130" t="s">
        <v>208</v>
      </c>
      <c r="AO2585" s="0" t="s">
        <v>609</v>
      </c>
      <c r="AP2585" s="131" t="s">
        <v>200</v>
      </c>
      <c r="AQ2585" s="131"/>
      <c r="AR2585" s="131"/>
      <c r="AS2585" s="0" t="s">
        <v>2406</v>
      </c>
      <c r="AT2585" s="0" t="s">
        <v>2407</v>
      </c>
      <c r="AU2585" s="0" t="s">
        <v>200</v>
      </c>
      <c r="AV2585" s="0" t="s">
        <v>2408</v>
      </c>
      <c r="AW2585" s="131"/>
      <c r="AX2585" s="131"/>
      <c r="AY2585" s="131"/>
      <c r="AZ2585" s="131" t="s">
        <v>15855</v>
      </c>
      <c r="BA2585" s="124" t="s">
        <v>200</v>
      </c>
      <c r="BB2585" s="0" t="s">
        <v>248</v>
      </c>
      <c r="BC2585" s="0" t="s">
        <v>2652</v>
      </c>
      <c r="BD2585" s="0" t="s">
        <v>15856</v>
      </c>
      <c r="BE2585" s="0" t="s">
        <v>15857</v>
      </c>
      <c r="BF2585" s="0" t="s">
        <v>15858</v>
      </c>
      <c r="BG2585" s="125" t="s">
        <v>200</v>
      </c>
      <c r="BH2585" s="0" t="s">
        <v>2225</v>
      </c>
      <c r="BI2585" s="112" t="n">
        <v>882224079846</v>
      </c>
      <c r="BJ2585" s="126" t="s">
        <v>200</v>
      </c>
      <c r="BK2585" s="131" t="s">
        <v>215</v>
      </c>
      <c r="BL2585" s="112" t="n">
        <v>4</v>
      </c>
      <c r="BM2585" s="112" t="n">
        <v>4</v>
      </c>
      <c r="BN2585" s="112" t="n">
        <v>4</v>
      </c>
      <c r="BO2585" s="111" t="n">
        <v>20</v>
      </c>
      <c r="BP2585" s="125" t="s">
        <v>200</v>
      </c>
      <c r="BQ2585" s="127" t="s">
        <v>216</v>
      </c>
    </row>
    <row r="2586" customFormat="false" ht="13.8" hidden="false" customHeight="false" outlineLevel="0" collapsed="false">
      <c r="A2586" s="131" t="s">
        <v>15859</v>
      </c>
      <c r="B2586" s="0" t="s">
        <v>4695</v>
      </c>
      <c r="C2586" s="0" t="s">
        <v>218</v>
      </c>
      <c r="D2586" s="0" t="s">
        <v>1333</v>
      </c>
      <c r="E2586" s="0" t="s">
        <v>313</v>
      </c>
      <c r="F2586" s="0" t="s">
        <v>314</v>
      </c>
      <c r="G2586" s="0" t="s">
        <v>330</v>
      </c>
      <c r="H2586" s="131" t="s">
        <v>901</v>
      </c>
      <c r="I2586" s="131"/>
      <c r="J2586" s="130" t="n">
        <v>2</v>
      </c>
      <c r="K2586" s="0" t="s">
        <v>198</v>
      </c>
      <c r="L2586" s="131" t="s">
        <v>392</v>
      </c>
      <c r="M2586" s="0" t="s">
        <v>199</v>
      </c>
      <c r="O2586" s="131"/>
      <c r="Q2586" s="120" t="s">
        <v>200</v>
      </c>
      <c r="R2586" s="131" t="s">
        <v>15833</v>
      </c>
      <c r="S2586" s="131" t="s">
        <v>201</v>
      </c>
      <c r="T2586" s="0" t="s">
        <v>198</v>
      </c>
      <c r="U2586" s="131" t="s">
        <v>202</v>
      </c>
      <c r="V2586" s="0" t="s">
        <v>1252</v>
      </c>
      <c r="W2586" s="110" t="s">
        <v>204</v>
      </c>
      <c r="X2586" s="130" t="n">
        <v>2006</v>
      </c>
      <c r="Y2586" s="111" t="s">
        <v>205</v>
      </c>
      <c r="Z2586" s="111" t="s">
        <v>221</v>
      </c>
      <c r="AA2586" s="122" t="s">
        <v>200</v>
      </c>
      <c r="AB2586" s="131" t="s">
        <v>2405</v>
      </c>
      <c r="AC2586" s="0" t="s">
        <v>352</v>
      </c>
      <c r="AD2586" s="130" t="n">
        <v>2006</v>
      </c>
      <c r="AE2586" s="130" t="s">
        <v>222</v>
      </c>
      <c r="AF2586" s="130"/>
      <c r="AG2586" s="130"/>
      <c r="AH2586" s="132" t="s">
        <v>908</v>
      </c>
      <c r="AI2586" s="130" t="s">
        <v>207</v>
      </c>
      <c r="AJ2586" s="130"/>
      <c r="AK2586" s="111" t="str">
        <f aca="false">(AB2586)</f>
        <v>Team Ninja</v>
      </c>
      <c r="AL2586" s="0" t="s">
        <v>200</v>
      </c>
      <c r="AM2586" s="111" t="n">
        <f aca="false">AD2586</f>
        <v>2006</v>
      </c>
      <c r="AN2586" s="130" t="s">
        <v>208</v>
      </c>
      <c r="AO2586" s="131"/>
      <c r="AQ2586" s="0" t="s">
        <v>200</v>
      </c>
      <c r="AR2586" s="0" t="s">
        <v>2987</v>
      </c>
      <c r="AS2586" s="0" t="s">
        <v>2406</v>
      </c>
      <c r="AT2586" s="0" t="s">
        <v>2407</v>
      </c>
      <c r="AV2586" s="0" t="s">
        <v>2408</v>
      </c>
      <c r="AW2586" s="131"/>
      <c r="AX2586" s="131"/>
      <c r="AY2586" s="131"/>
      <c r="AZ2586" s="131" t="s">
        <v>15860</v>
      </c>
      <c r="BA2586" s="124" t="s">
        <v>200</v>
      </c>
      <c r="BB2586" s="0" t="s">
        <v>248</v>
      </c>
      <c r="BC2586" s="0" t="s">
        <v>15861</v>
      </c>
      <c r="BE2586" s="0" t="s">
        <v>15862</v>
      </c>
      <c r="BG2586" s="125" t="s">
        <v>200</v>
      </c>
      <c r="BH2586" s="0" t="s">
        <v>2225</v>
      </c>
      <c r="BI2586" s="112" t="n">
        <v>882224373036</v>
      </c>
      <c r="BJ2586" s="126" t="s">
        <v>200</v>
      </c>
      <c r="BK2586" s="131" t="s">
        <v>215</v>
      </c>
      <c r="BL2586" s="112" t="n">
        <v>4</v>
      </c>
      <c r="BM2586" s="112" t="n">
        <v>4</v>
      </c>
      <c r="BN2586" s="112" t="n">
        <v>4</v>
      </c>
      <c r="BO2586" s="111" t="n">
        <v>20</v>
      </c>
      <c r="BP2586" s="125" t="s">
        <v>200</v>
      </c>
      <c r="BQ2586" s="127" t="s">
        <v>216</v>
      </c>
    </row>
    <row r="2587" customFormat="false" ht="13.8" hidden="false" customHeight="false" outlineLevel="0" collapsed="false">
      <c r="A2587" s="131" t="s">
        <v>15863</v>
      </c>
      <c r="B2587" s="0" t="s">
        <v>4695</v>
      </c>
      <c r="C2587" s="0" t="s">
        <v>192</v>
      </c>
      <c r="D2587" s="0" t="s">
        <v>1460</v>
      </c>
      <c r="E2587" s="0" t="s">
        <v>194</v>
      </c>
      <c r="F2587" s="0" t="s">
        <v>399</v>
      </c>
      <c r="G2587" s="0" t="s">
        <v>196</v>
      </c>
      <c r="H2587" s="0" t="s">
        <v>197</v>
      </c>
      <c r="I2587" s="131"/>
      <c r="J2587" s="130" t="n">
        <v>2</v>
      </c>
      <c r="K2587" s="131" t="s">
        <v>198</v>
      </c>
      <c r="L2587" s="131" t="s">
        <v>533</v>
      </c>
      <c r="M2587" s="0" t="s">
        <v>199</v>
      </c>
      <c r="O2587" s="131"/>
      <c r="Q2587" s="120" t="s">
        <v>200</v>
      </c>
      <c r="R2587" s="131" t="s">
        <v>15833</v>
      </c>
      <c r="S2587" s="131" t="s">
        <v>201</v>
      </c>
      <c r="T2587" s="0" t="s">
        <v>198</v>
      </c>
      <c r="U2587" s="131" t="s">
        <v>202</v>
      </c>
      <c r="V2587" s="0" t="s">
        <v>1252</v>
      </c>
      <c r="W2587" s="110" t="s">
        <v>204</v>
      </c>
      <c r="X2587" s="130" t="n">
        <v>2011</v>
      </c>
      <c r="Y2587" s="130"/>
      <c r="Z2587" s="130" t="s">
        <v>198</v>
      </c>
      <c r="AA2587" s="122" t="s">
        <v>200</v>
      </c>
      <c r="AB2587" s="131" t="s">
        <v>11599</v>
      </c>
      <c r="AC2587" s="131" t="s">
        <v>4491</v>
      </c>
      <c r="AD2587" s="130" t="n">
        <v>2011</v>
      </c>
      <c r="AE2587" s="111" t="s">
        <v>222</v>
      </c>
      <c r="AI2587" s="130" t="s">
        <v>207</v>
      </c>
      <c r="AJ2587" s="130"/>
      <c r="AK2587" s="131" t="s">
        <v>11599</v>
      </c>
      <c r="AL2587" s="131" t="s">
        <v>216</v>
      </c>
      <c r="AM2587" s="130" t="n">
        <v>2007</v>
      </c>
      <c r="AN2587" s="130" t="s">
        <v>208</v>
      </c>
      <c r="AO2587" s="131"/>
      <c r="AP2587" s="131"/>
      <c r="AQ2587" s="131"/>
      <c r="AR2587" s="131"/>
      <c r="AS2587" s="0" t="s">
        <v>200</v>
      </c>
      <c r="AT2587" s="0" t="s">
        <v>11600</v>
      </c>
      <c r="AU2587" s="0" t="s">
        <v>2262</v>
      </c>
      <c r="AV2587" s="131" t="s">
        <v>200</v>
      </c>
      <c r="AW2587" s="131"/>
      <c r="AX2587" s="131"/>
      <c r="AY2587" s="131"/>
      <c r="AZ2587" s="131" t="s">
        <v>15864</v>
      </c>
      <c r="BA2587" s="124" t="s">
        <v>200</v>
      </c>
      <c r="BB2587" s="0" t="s">
        <v>248</v>
      </c>
      <c r="BC2587" s="0" t="s">
        <v>11602</v>
      </c>
      <c r="BE2587" s="0" t="s">
        <v>11603</v>
      </c>
      <c r="BG2587" s="125" t="s">
        <v>200</v>
      </c>
      <c r="BH2587" s="0" t="s">
        <v>2225</v>
      </c>
      <c r="BI2587" s="112" t="n">
        <v>5060102952633</v>
      </c>
      <c r="BJ2587" s="126" t="s">
        <v>200</v>
      </c>
      <c r="BK2587" s="131" t="s">
        <v>215</v>
      </c>
      <c r="BL2587" s="112" t="s">
        <v>3352</v>
      </c>
      <c r="BM2587" s="112" t="s">
        <v>3352</v>
      </c>
      <c r="BN2587" s="112" t="s">
        <v>3352</v>
      </c>
      <c r="BO2587" s="111" t="n">
        <v>30</v>
      </c>
      <c r="BP2587" s="125" t="s">
        <v>200</v>
      </c>
      <c r="BQ2587" s="127" t="s">
        <v>216</v>
      </c>
    </row>
    <row r="2588" customFormat="false" ht="13.8" hidden="false" customHeight="false" outlineLevel="0" collapsed="false">
      <c r="A2588" s="131" t="s">
        <v>15865</v>
      </c>
      <c r="B2588" s="0" t="s">
        <v>4695</v>
      </c>
      <c r="C2588" s="0" t="s">
        <v>192</v>
      </c>
      <c r="D2588" s="0" t="s">
        <v>1333</v>
      </c>
      <c r="E2588" s="0" t="s">
        <v>194</v>
      </c>
      <c r="F2588" s="0" t="s">
        <v>399</v>
      </c>
      <c r="G2588" s="0" t="s">
        <v>196</v>
      </c>
      <c r="H2588" s="0" t="s">
        <v>197</v>
      </c>
      <c r="I2588" s="131"/>
      <c r="J2588" s="130" t="n">
        <v>2</v>
      </c>
      <c r="K2588" s="131" t="s">
        <v>198</v>
      </c>
      <c r="L2588" s="131" t="s">
        <v>533</v>
      </c>
      <c r="M2588" s="0" t="s">
        <v>199</v>
      </c>
      <c r="O2588" s="131"/>
      <c r="Q2588" s="120" t="s">
        <v>200</v>
      </c>
      <c r="R2588" s="131" t="s">
        <v>15833</v>
      </c>
      <c r="S2588" s="131" t="s">
        <v>201</v>
      </c>
      <c r="T2588" s="0" t="s">
        <v>198</v>
      </c>
      <c r="U2588" s="131" t="s">
        <v>202</v>
      </c>
      <c r="V2588" s="0" t="s">
        <v>1252</v>
      </c>
      <c r="W2588" s="110" t="s">
        <v>204</v>
      </c>
      <c r="X2588" s="130" t="n">
        <v>2011</v>
      </c>
      <c r="Y2588" s="130"/>
      <c r="Z2588" s="130" t="s">
        <v>198</v>
      </c>
      <c r="AA2588" s="122" t="s">
        <v>200</v>
      </c>
      <c r="AB2588" s="131" t="s">
        <v>11599</v>
      </c>
      <c r="AC2588" s="131" t="s">
        <v>4491</v>
      </c>
      <c r="AD2588" s="130" t="n">
        <v>2011</v>
      </c>
      <c r="AE2588" s="111" t="s">
        <v>222</v>
      </c>
      <c r="AI2588" s="130" t="s">
        <v>207</v>
      </c>
      <c r="AJ2588" s="130"/>
      <c r="AK2588" s="111" t="str">
        <f aca="false">(AB2588)</f>
        <v>Cave</v>
      </c>
      <c r="AL2588" s="131" t="s">
        <v>216</v>
      </c>
      <c r="AM2588" s="111" t="n">
        <v>2008</v>
      </c>
      <c r="AN2588" s="130" t="s">
        <v>208</v>
      </c>
      <c r="AO2588" s="131"/>
      <c r="AP2588" s="131"/>
      <c r="AQ2588" s="131"/>
      <c r="AR2588" s="131"/>
      <c r="AS2588" s="0" t="s">
        <v>200</v>
      </c>
      <c r="AV2588" s="131" t="s">
        <v>200</v>
      </c>
      <c r="AW2588" s="131"/>
      <c r="AX2588" s="131"/>
      <c r="AY2588" s="131"/>
      <c r="AZ2588" s="131" t="s">
        <v>15866</v>
      </c>
      <c r="BA2588" s="124" t="s">
        <v>200</v>
      </c>
      <c r="BB2588" s="0" t="s">
        <v>248</v>
      </c>
      <c r="BC2588" s="0" t="s">
        <v>15867</v>
      </c>
      <c r="BD2588" s="0" t="s">
        <v>15868</v>
      </c>
      <c r="BE2588" s="0" t="s">
        <v>15869</v>
      </c>
      <c r="BF2588" s="0" t="s">
        <v>200</v>
      </c>
      <c r="BG2588" s="125" t="s">
        <v>200</v>
      </c>
      <c r="BH2588" s="0" t="s">
        <v>2225</v>
      </c>
      <c r="BI2588" s="112" t="n">
        <v>5060102953029</v>
      </c>
      <c r="BJ2588" s="126" t="s">
        <v>200</v>
      </c>
      <c r="BK2588" s="131" t="s">
        <v>215</v>
      </c>
      <c r="BL2588" s="112" t="n">
        <v>4</v>
      </c>
      <c r="BM2588" s="112" t="n">
        <v>4</v>
      </c>
      <c r="BN2588" s="112" t="n">
        <v>4</v>
      </c>
      <c r="BO2588" s="111" t="n">
        <v>20</v>
      </c>
      <c r="BP2588" s="125" t="s">
        <v>200</v>
      </c>
      <c r="BQ2588" s="127" t="s">
        <v>216</v>
      </c>
    </row>
    <row r="2589" customFormat="false" ht="13.8" hidden="false" customHeight="false" outlineLevel="0" collapsed="false">
      <c r="A2589" s="131" t="s">
        <v>15870</v>
      </c>
      <c r="B2589" s="0" t="s">
        <v>4695</v>
      </c>
      <c r="C2589" s="0" t="s">
        <v>15871</v>
      </c>
      <c r="D2589" s="131" t="s">
        <v>1333</v>
      </c>
      <c r="E2589" s="0" t="s">
        <v>848</v>
      </c>
      <c r="F2589" s="0" t="s">
        <v>848</v>
      </c>
      <c r="G2589" s="0" t="s">
        <v>848</v>
      </c>
      <c r="H2589" s="0" t="s">
        <v>197</v>
      </c>
      <c r="I2589" s="131"/>
      <c r="J2589" s="130" t="n">
        <v>1</v>
      </c>
      <c r="K2589" s="0" t="s">
        <v>198</v>
      </c>
      <c r="L2589" s="131" t="s">
        <v>198</v>
      </c>
      <c r="M2589" s="0" t="s">
        <v>199</v>
      </c>
      <c r="O2589" s="131" t="s">
        <v>200</v>
      </c>
      <c r="P2589" s="0" t="s">
        <v>238</v>
      </c>
      <c r="Q2589" s="120" t="s">
        <v>200</v>
      </c>
      <c r="R2589" s="131" t="s">
        <v>15833</v>
      </c>
      <c r="S2589" s="131" t="s">
        <v>201</v>
      </c>
      <c r="T2589" s="0" t="s">
        <v>198</v>
      </c>
      <c r="U2589" s="131" t="s">
        <v>202</v>
      </c>
      <c r="V2589" s="0" t="s">
        <v>1252</v>
      </c>
      <c r="W2589" s="110" t="s">
        <v>204</v>
      </c>
      <c r="X2589" s="130" t="n">
        <v>2011</v>
      </c>
      <c r="Y2589" s="130"/>
      <c r="Z2589" s="130" t="s">
        <v>221</v>
      </c>
      <c r="AA2589" s="122" t="s">
        <v>200</v>
      </c>
      <c r="AB2589" s="131" t="s">
        <v>206</v>
      </c>
      <c r="AC2589" s="0" t="s">
        <v>206</v>
      </c>
      <c r="AD2589" s="130" t="n">
        <v>2011</v>
      </c>
      <c r="AE2589" s="111" t="s">
        <v>222</v>
      </c>
      <c r="AI2589" s="111" t="s">
        <v>294</v>
      </c>
      <c r="AJ2589" s="111" t="s">
        <v>1788</v>
      </c>
      <c r="AK2589" s="111" t="s">
        <v>206</v>
      </c>
      <c r="AL2589" s="0" t="s">
        <v>216</v>
      </c>
      <c r="AM2589" s="111" t="s">
        <v>849</v>
      </c>
      <c r="AN2589" s="111" t="s">
        <v>208</v>
      </c>
      <c r="AO2589" s="131"/>
      <c r="AP2589" s="0" t="s">
        <v>200</v>
      </c>
      <c r="AQ2589" s="0" t="s">
        <v>200</v>
      </c>
      <c r="AR2589" s="0" t="s">
        <v>200</v>
      </c>
      <c r="AS2589" s="0" t="s">
        <v>403</v>
      </c>
      <c r="AV2589" s="131" t="s">
        <v>200</v>
      </c>
      <c r="AW2589" s="131"/>
      <c r="AX2589" s="131"/>
      <c r="AY2589" s="131"/>
      <c r="AZ2589" s="131" t="s">
        <v>15872</v>
      </c>
      <c r="BA2589" s="124" t="s">
        <v>200</v>
      </c>
      <c r="BB2589" s="0" t="s">
        <v>248</v>
      </c>
      <c r="BC2589" s="0" t="s">
        <v>15873</v>
      </c>
      <c r="BD2589" s="0" t="s">
        <v>15874</v>
      </c>
      <c r="BE2589" s="0" t="s">
        <v>15875</v>
      </c>
      <c r="BF2589" s="0" t="s">
        <v>15876</v>
      </c>
      <c r="BG2589" s="125" t="s">
        <v>200</v>
      </c>
      <c r="BH2589" s="0" t="s">
        <v>2225</v>
      </c>
      <c r="BI2589" s="112" t="n">
        <v>5055277010363</v>
      </c>
      <c r="BJ2589" s="126" t="s">
        <v>200</v>
      </c>
      <c r="BK2589" s="131" t="s">
        <v>215</v>
      </c>
      <c r="BL2589" s="112" t="n">
        <v>4</v>
      </c>
      <c r="BM2589" s="112" t="n">
        <v>4</v>
      </c>
      <c r="BN2589" s="112" t="n">
        <v>4</v>
      </c>
      <c r="BO2589" s="111" t="n">
        <v>20</v>
      </c>
      <c r="BP2589" s="125" t="s">
        <v>200</v>
      </c>
      <c r="BQ2589" s="127" t="s">
        <v>216</v>
      </c>
    </row>
    <row r="2590" customFormat="false" ht="13.8" hidden="false" customHeight="false" outlineLevel="0" collapsed="false">
      <c r="A2590" s="0" t="s">
        <v>15877</v>
      </c>
      <c r="B2590" s="0" t="s">
        <v>4695</v>
      </c>
      <c r="C2590" s="131" t="s">
        <v>1489</v>
      </c>
      <c r="D2590" s="131" t="s">
        <v>1333</v>
      </c>
      <c r="E2590" s="0" t="s">
        <v>194</v>
      </c>
      <c r="F2590" s="0" t="s">
        <v>195</v>
      </c>
      <c r="G2590" s="0" t="s">
        <v>196</v>
      </c>
      <c r="H2590" s="131" t="s">
        <v>901</v>
      </c>
      <c r="I2590" s="131"/>
      <c r="J2590" s="111" t="n">
        <v>1</v>
      </c>
      <c r="K2590" s="0" t="s">
        <v>198</v>
      </c>
      <c r="L2590" s="0" t="s">
        <v>198</v>
      </c>
      <c r="M2590" s="0" t="s">
        <v>220</v>
      </c>
      <c r="O2590" s="0" t="s">
        <v>200</v>
      </c>
      <c r="P2590" s="132"/>
      <c r="Q2590" s="120" t="s">
        <v>200</v>
      </c>
      <c r="R2590" s="131" t="s">
        <v>15833</v>
      </c>
      <c r="S2590" s="131" t="s">
        <v>201</v>
      </c>
      <c r="T2590" s="0" t="s">
        <v>198</v>
      </c>
      <c r="U2590" s="131" t="s">
        <v>202</v>
      </c>
      <c r="V2590" s="0" t="s">
        <v>1252</v>
      </c>
      <c r="W2590" s="110" t="s">
        <v>204</v>
      </c>
      <c r="X2590" s="130" t="n">
        <v>2011</v>
      </c>
      <c r="Y2590" s="130" t="s">
        <v>498</v>
      </c>
      <c r="Z2590" s="130" t="s">
        <v>221</v>
      </c>
      <c r="AA2590" s="122" t="s">
        <v>200</v>
      </c>
      <c r="AB2590" s="131" t="s">
        <v>5560</v>
      </c>
      <c r="AC2590" s="131" t="s">
        <v>4018</v>
      </c>
      <c r="AD2590" s="130" t="n">
        <v>2011</v>
      </c>
      <c r="AE2590" s="111" t="s">
        <v>198</v>
      </c>
      <c r="AI2590" s="111" t="s">
        <v>207</v>
      </c>
      <c r="AK2590" s="111" t="str">
        <f aca="false">(AB2590)</f>
        <v>Gearbox software</v>
      </c>
      <c r="AM2590" s="111" t="n">
        <v>2011</v>
      </c>
      <c r="AN2590" s="111" t="s">
        <v>297</v>
      </c>
      <c r="AO2590" s="131"/>
      <c r="AQ2590" s="0" t="s">
        <v>15878</v>
      </c>
      <c r="AR2590" s="0" t="s">
        <v>2987</v>
      </c>
      <c r="AS2590" s="0" t="s">
        <v>6118</v>
      </c>
      <c r="AT2590" s="0" t="s">
        <v>2468</v>
      </c>
      <c r="AU2590" s="0" t="s">
        <v>200</v>
      </c>
      <c r="AV2590" s="0" t="s">
        <v>200</v>
      </c>
      <c r="AZ2590" s="131" t="s">
        <v>15879</v>
      </c>
      <c r="BA2590" s="124" t="s">
        <v>200</v>
      </c>
      <c r="BB2590" s="0" t="s">
        <v>210</v>
      </c>
      <c r="BC2590" s="104" t="s">
        <v>15880</v>
      </c>
      <c r="BD2590" s="0" t="s">
        <v>200</v>
      </c>
      <c r="BE2590" s="0" t="s">
        <v>13759</v>
      </c>
      <c r="BG2590" s="125" t="s">
        <v>200</v>
      </c>
      <c r="BH2590" s="0" t="s">
        <v>2225</v>
      </c>
      <c r="BI2590" s="112" t="n">
        <v>5026555253239</v>
      </c>
      <c r="BJ2590" s="126" t="s">
        <v>200</v>
      </c>
      <c r="BK2590" s="0" t="s">
        <v>215</v>
      </c>
      <c r="BL2590" s="112" t="n">
        <v>4</v>
      </c>
      <c r="BM2590" s="112" t="s">
        <v>66</v>
      </c>
      <c r="BN2590" s="112" t="n">
        <v>4</v>
      </c>
      <c r="BO2590" s="111" t="n">
        <v>20</v>
      </c>
      <c r="BP2590" s="125" t="s">
        <v>200</v>
      </c>
      <c r="BQ2590" s="127" t="s">
        <v>200</v>
      </c>
    </row>
    <row r="2591" customFormat="false" ht="13.8" hidden="false" customHeight="false" outlineLevel="0" collapsed="false">
      <c r="A2591" s="131" t="s">
        <v>15881</v>
      </c>
      <c r="B2591" s="0" t="s">
        <v>4695</v>
      </c>
      <c r="C2591" s="0" t="s">
        <v>329</v>
      </c>
      <c r="D2591" s="0" t="s">
        <v>1333</v>
      </c>
      <c r="E2591" s="0" t="s">
        <v>194</v>
      </c>
      <c r="F2591" s="0" t="s">
        <v>2487</v>
      </c>
      <c r="G2591" s="0" t="s">
        <v>330</v>
      </c>
      <c r="H2591" s="0" t="s">
        <v>901</v>
      </c>
      <c r="I2591" s="131"/>
      <c r="J2591" s="130" t="n">
        <v>1</v>
      </c>
      <c r="K2591" s="0" t="s">
        <v>198</v>
      </c>
      <c r="L2591" s="131" t="s">
        <v>198</v>
      </c>
      <c r="M2591" s="0" t="s">
        <v>199</v>
      </c>
      <c r="O2591" s="131"/>
      <c r="Q2591" s="120" t="s">
        <v>200</v>
      </c>
      <c r="R2591" s="131" t="s">
        <v>15833</v>
      </c>
      <c r="S2591" s="131" t="s">
        <v>201</v>
      </c>
      <c r="T2591" s="0" t="s">
        <v>198</v>
      </c>
      <c r="U2591" s="131" t="s">
        <v>202</v>
      </c>
      <c r="V2591" s="0" t="s">
        <v>1252</v>
      </c>
      <c r="W2591" s="110" t="s">
        <v>204</v>
      </c>
      <c r="X2591" s="130" t="n">
        <v>2010</v>
      </c>
      <c r="Y2591" s="130"/>
      <c r="Z2591" s="130" t="s">
        <v>757</v>
      </c>
      <c r="AA2591" s="122" t="s">
        <v>200</v>
      </c>
      <c r="AB2591" s="131" t="s">
        <v>15882</v>
      </c>
      <c r="AC2591" s="131" t="s">
        <v>15737</v>
      </c>
      <c r="AD2591" s="130" t="n">
        <v>2010</v>
      </c>
      <c r="AE2591" s="130" t="s">
        <v>1004</v>
      </c>
      <c r="AF2591" s="130"/>
      <c r="AG2591" s="130"/>
      <c r="AH2591" s="130"/>
      <c r="AI2591" s="130" t="s">
        <v>207</v>
      </c>
      <c r="AJ2591" s="130"/>
      <c r="AK2591" s="111" t="str">
        <f aca="false">(AB2591)</f>
        <v>Lionhead studio</v>
      </c>
      <c r="AL2591" s="131"/>
      <c r="AM2591" s="111" t="n">
        <f aca="false">AD2591</f>
        <v>2010</v>
      </c>
      <c r="AN2591" s="130" t="s">
        <v>263</v>
      </c>
      <c r="AO2591" s="131"/>
      <c r="AP2591" s="131"/>
      <c r="AQ2591" s="131"/>
      <c r="AR2591" s="131"/>
      <c r="AS2591" s="0" t="s">
        <v>200</v>
      </c>
      <c r="AU2591" s="0" t="s">
        <v>332</v>
      </c>
      <c r="AV2591" s="131" t="s">
        <v>1151</v>
      </c>
      <c r="AW2591" s="131"/>
      <c r="AX2591" s="131"/>
      <c r="AY2591" s="131"/>
      <c r="AZ2591" s="131" t="s">
        <v>15883</v>
      </c>
      <c r="BA2591" s="124" t="s">
        <v>200</v>
      </c>
      <c r="BB2591" s="0" t="s">
        <v>210</v>
      </c>
      <c r="BC2591" s="0" t="s">
        <v>15884</v>
      </c>
      <c r="BE2591" s="0" t="s">
        <v>9316</v>
      </c>
      <c r="BF2591" s="0" t="s">
        <v>15885</v>
      </c>
      <c r="BG2591" s="125" t="s">
        <v>200</v>
      </c>
      <c r="BH2591" s="0" t="s">
        <v>2225</v>
      </c>
      <c r="BI2591" s="112" t="n">
        <v>885370197495</v>
      </c>
      <c r="BJ2591" s="126" t="s">
        <v>200</v>
      </c>
      <c r="BK2591" s="131" t="s">
        <v>215</v>
      </c>
      <c r="BL2591" s="112" t="n">
        <v>4</v>
      </c>
      <c r="BM2591" s="112" t="n">
        <v>4</v>
      </c>
      <c r="BN2591" s="112" t="n">
        <v>4</v>
      </c>
      <c r="BO2591" s="111" t="n">
        <v>20</v>
      </c>
      <c r="BP2591" s="125" t="s">
        <v>200</v>
      </c>
      <c r="BQ2591" s="127" t="s">
        <v>216</v>
      </c>
    </row>
    <row r="2592" customFormat="false" ht="13.8" hidden="false" customHeight="false" outlineLevel="0" collapsed="false">
      <c r="A2592" s="131" t="s">
        <v>15886</v>
      </c>
      <c r="B2592" s="0" t="s">
        <v>4695</v>
      </c>
      <c r="C2592" s="131" t="s">
        <v>1844</v>
      </c>
      <c r="D2592" s="131" t="s">
        <v>1333</v>
      </c>
      <c r="E2592" s="0" t="s">
        <v>313</v>
      </c>
      <c r="F2592" s="0" t="s">
        <v>314</v>
      </c>
      <c r="G2592" s="0" t="s">
        <v>880</v>
      </c>
      <c r="H2592" s="0" t="s">
        <v>197</v>
      </c>
      <c r="I2592" s="131"/>
      <c r="J2592" s="130" t="n">
        <v>2</v>
      </c>
      <c r="K2592" s="131" t="s">
        <v>15762</v>
      </c>
      <c r="L2592" s="131" t="s">
        <v>392</v>
      </c>
      <c r="M2592" s="0" t="s">
        <v>199</v>
      </c>
      <c r="O2592" s="131"/>
      <c r="Q2592" s="120" t="s">
        <v>200</v>
      </c>
      <c r="R2592" s="131" t="s">
        <v>15833</v>
      </c>
      <c r="S2592" s="131" t="s">
        <v>201</v>
      </c>
      <c r="T2592" s="0" t="s">
        <v>198</v>
      </c>
      <c r="U2592" s="131" t="s">
        <v>202</v>
      </c>
      <c r="V2592" s="0" t="s">
        <v>1252</v>
      </c>
      <c r="W2592" s="110" t="s">
        <v>204</v>
      </c>
      <c r="X2592" s="130" t="n">
        <v>2009</v>
      </c>
      <c r="Y2592" s="130"/>
      <c r="Z2592" s="130" t="s">
        <v>198</v>
      </c>
      <c r="AA2592" s="122" t="s">
        <v>200</v>
      </c>
      <c r="AB2592" s="131" t="s">
        <v>15887</v>
      </c>
      <c r="AC2592" s="131" t="s">
        <v>15737</v>
      </c>
      <c r="AD2592" s="130" t="n">
        <v>2009</v>
      </c>
      <c r="AE2592" s="130" t="s">
        <v>222</v>
      </c>
      <c r="AF2592" s="130"/>
      <c r="AG2592" s="130"/>
      <c r="AH2592" s="130"/>
      <c r="AI2592" s="130" t="s">
        <v>207</v>
      </c>
      <c r="AJ2592" s="130"/>
      <c r="AK2592" s="111" t="str">
        <f aca="false">(AB2592)</f>
        <v>Turn10</v>
      </c>
      <c r="AL2592" s="131"/>
      <c r="AM2592" s="111" t="n">
        <f aca="false">AD2592</f>
        <v>2009</v>
      </c>
      <c r="AN2592" s="130" t="s">
        <v>297</v>
      </c>
      <c r="AO2592" s="0" t="s">
        <v>1442</v>
      </c>
      <c r="AP2592" s="0" t="s">
        <v>674</v>
      </c>
      <c r="AQ2592" s="131" t="s">
        <v>200</v>
      </c>
      <c r="AR2592" s="131"/>
      <c r="AS2592" s="0" t="s">
        <v>15888</v>
      </c>
      <c r="AV2592" s="131" t="s">
        <v>200</v>
      </c>
      <c r="AW2592" s="131"/>
      <c r="AX2592" s="131"/>
      <c r="AY2592" s="131"/>
      <c r="AZ2592" s="131" t="s">
        <v>15889</v>
      </c>
      <c r="BA2592" s="124" t="s">
        <v>200</v>
      </c>
      <c r="BB2592" s="0" t="s">
        <v>248</v>
      </c>
      <c r="BC2592" s="0" t="s">
        <v>15890</v>
      </c>
      <c r="BE2592" s="0" t="s">
        <v>15891</v>
      </c>
      <c r="BG2592" s="125" t="s">
        <v>200</v>
      </c>
      <c r="BH2592" s="0" t="s">
        <v>2225</v>
      </c>
      <c r="BI2592" s="112" t="s">
        <v>15892</v>
      </c>
      <c r="BJ2592" s="126" t="s">
        <v>200</v>
      </c>
      <c r="BK2592" s="131" t="s">
        <v>215</v>
      </c>
      <c r="BL2592" s="112" t="n">
        <v>4</v>
      </c>
      <c r="BM2592" s="112" t="n">
        <v>4</v>
      </c>
      <c r="BN2592" s="112" t="n">
        <v>4</v>
      </c>
      <c r="BO2592" s="111" t="n">
        <v>20</v>
      </c>
      <c r="BP2592" s="125" t="s">
        <v>200</v>
      </c>
      <c r="BQ2592" s="127" t="s">
        <v>216</v>
      </c>
    </row>
    <row r="2593" customFormat="false" ht="13.8" hidden="false" customHeight="false" outlineLevel="0" collapsed="false">
      <c r="A2593" s="131" t="s">
        <v>15893</v>
      </c>
      <c r="B2593" s="0" t="s">
        <v>4695</v>
      </c>
      <c r="C2593" s="131" t="s">
        <v>1408</v>
      </c>
      <c r="D2593" s="131" t="s">
        <v>1333</v>
      </c>
      <c r="E2593" s="0" t="s">
        <v>194</v>
      </c>
      <c r="F2593" s="0" t="s">
        <v>195</v>
      </c>
      <c r="G2593" s="0" t="s">
        <v>196</v>
      </c>
      <c r="H2593" s="0" t="s">
        <v>901</v>
      </c>
      <c r="I2593" s="131"/>
      <c r="J2593" s="130" t="n">
        <v>2</v>
      </c>
      <c r="K2593" s="0" t="s">
        <v>15762</v>
      </c>
      <c r="L2593" s="131" t="s">
        <v>10612</v>
      </c>
      <c r="M2593" s="0" t="s">
        <v>199</v>
      </c>
      <c r="O2593" s="131"/>
      <c r="Q2593" s="120" t="s">
        <v>200</v>
      </c>
      <c r="R2593" s="131" t="s">
        <v>15833</v>
      </c>
      <c r="S2593" s="131" t="s">
        <v>201</v>
      </c>
      <c r="T2593" s="0" t="s">
        <v>198</v>
      </c>
      <c r="U2593" s="131" t="s">
        <v>285</v>
      </c>
      <c r="V2593" s="0" t="s">
        <v>1790</v>
      </c>
      <c r="W2593" s="110" t="s">
        <v>204</v>
      </c>
      <c r="X2593" s="130" t="n">
        <v>2009</v>
      </c>
      <c r="Y2593" s="130" t="s">
        <v>498</v>
      </c>
      <c r="Z2593" s="130" t="s">
        <v>757</v>
      </c>
      <c r="AA2593" s="122" t="s">
        <v>200</v>
      </c>
      <c r="AB2593" s="131" t="s">
        <v>5098</v>
      </c>
      <c r="AC2593" s="131" t="s">
        <v>15737</v>
      </c>
      <c r="AD2593" s="130" t="n">
        <v>2009</v>
      </c>
      <c r="AE2593" s="130" t="s">
        <v>222</v>
      </c>
      <c r="AF2593" s="130"/>
      <c r="AG2593" s="111" t="s">
        <v>241</v>
      </c>
      <c r="AH2593" s="111" t="s">
        <v>242</v>
      </c>
      <c r="AI2593" s="111" t="s">
        <v>700</v>
      </c>
      <c r="AJ2593" s="0" t="s">
        <v>4695</v>
      </c>
      <c r="AK2593" s="131" t="s">
        <v>5098</v>
      </c>
      <c r="AL2593" s="131"/>
      <c r="AM2593" s="111" t="n">
        <v>2008</v>
      </c>
      <c r="AN2593" s="111" t="s">
        <v>297</v>
      </c>
      <c r="AO2593" s="131"/>
      <c r="AP2593" s="131" t="s">
        <v>200</v>
      </c>
      <c r="AQ2593" s="131" t="s">
        <v>200</v>
      </c>
      <c r="AR2593" s="131" t="s">
        <v>15894</v>
      </c>
      <c r="AS2593" s="0" t="s">
        <v>15895</v>
      </c>
      <c r="AT2593" s="0" t="s">
        <v>2468</v>
      </c>
      <c r="AU2593" s="0" t="s">
        <v>267</v>
      </c>
      <c r="AV2593" s="131" t="s">
        <v>15896</v>
      </c>
      <c r="AW2593" s="131" t="s">
        <v>200</v>
      </c>
      <c r="AX2593" s="131"/>
      <c r="AY2593" s="131" t="s">
        <v>2040</v>
      </c>
      <c r="AZ2593" s="131" t="s">
        <v>15897</v>
      </c>
      <c r="BA2593" s="124" t="s">
        <v>200</v>
      </c>
      <c r="BB2593" s="0" t="s">
        <v>248</v>
      </c>
      <c r="BC2593" s="0" t="s">
        <v>15898</v>
      </c>
      <c r="BE2593" s="0" t="s">
        <v>15899</v>
      </c>
      <c r="BG2593" s="125" t="s">
        <v>200</v>
      </c>
      <c r="BH2593" s="0" t="s">
        <v>2225</v>
      </c>
      <c r="BI2593" s="112" t="n">
        <v>882224927321</v>
      </c>
      <c r="BJ2593" s="126" t="s">
        <v>200</v>
      </c>
      <c r="BK2593" s="131" t="s">
        <v>215</v>
      </c>
      <c r="BL2593" s="112" t="n">
        <v>4</v>
      </c>
      <c r="BM2593" s="112" t="n">
        <v>4</v>
      </c>
      <c r="BN2593" s="112" t="n">
        <v>4</v>
      </c>
      <c r="BO2593" s="111" t="n">
        <v>20</v>
      </c>
      <c r="BP2593" s="125" t="s">
        <v>200</v>
      </c>
      <c r="BQ2593" s="127" t="s">
        <v>216</v>
      </c>
    </row>
    <row r="2594" customFormat="false" ht="13.8" hidden="false" customHeight="false" outlineLevel="0" collapsed="false">
      <c r="A2594" s="131" t="s">
        <v>15900</v>
      </c>
      <c r="B2594" s="0" t="s">
        <v>4695</v>
      </c>
      <c r="C2594" s="131" t="s">
        <v>1408</v>
      </c>
      <c r="D2594" s="131" t="s">
        <v>1333</v>
      </c>
      <c r="E2594" s="0" t="s">
        <v>194</v>
      </c>
      <c r="F2594" s="0" t="s">
        <v>195</v>
      </c>
      <c r="G2594" s="0" t="s">
        <v>196</v>
      </c>
      <c r="H2594" s="0" t="s">
        <v>901</v>
      </c>
      <c r="I2594" s="131"/>
      <c r="J2594" s="130" t="n">
        <v>2</v>
      </c>
      <c r="K2594" s="131" t="s">
        <v>15736</v>
      </c>
      <c r="L2594" s="131" t="s">
        <v>1050</v>
      </c>
      <c r="M2594" s="0" t="s">
        <v>199</v>
      </c>
      <c r="O2594" s="131"/>
      <c r="Q2594" s="120" t="s">
        <v>200</v>
      </c>
      <c r="R2594" s="131" t="s">
        <v>15833</v>
      </c>
      <c r="S2594" s="131" t="s">
        <v>201</v>
      </c>
      <c r="T2594" s="0" t="s">
        <v>198</v>
      </c>
      <c r="U2594" s="131" t="s">
        <v>202</v>
      </c>
      <c r="V2594" s="0" t="s">
        <v>1252</v>
      </c>
      <c r="W2594" s="110" t="s">
        <v>204</v>
      </c>
      <c r="X2594" s="130" t="n">
        <v>2011</v>
      </c>
      <c r="Y2594" s="130"/>
      <c r="Z2594" s="130" t="s">
        <v>757</v>
      </c>
      <c r="AA2594" s="122" t="s">
        <v>200</v>
      </c>
      <c r="AB2594" s="131" t="s">
        <v>5098</v>
      </c>
      <c r="AC2594" s="131" t="s">
        <v>15737</v>
      </c>
      <c r="AD2594" s="130" t="n">
        <v>2011</v>
      </c>
      <c r="AE2594" s="130" t="s">
        <v>222</v>
      </c>
      <c r="AF2594" s="130" t="s">
        <v>2511</v>
      </c>
      <c r="AI2594" s="130" t="s">
        <v>207</v>
      </c>
      <c r="AJ2594" s="130"/>
      <c r="AK2594" s="111" t="str">
        <f aca="false">(AB2594)</f>
        <v>Epic games</v>
      </c>
      <c r="AL2594" s="131"/>
      <c r="AM2594" s="111" t="n">
        <f aca="false">AD2594</f>
        <v>2011</v>
      </c>
      <c r="AN2594" s="130" t="s">
        <v>297</v>
      </c>
      <c r="AO2594" s="131"/>
      <c r="AP2594" s="131"/>
      <c r="AQ2594" s="131"/>
      <c r="AR2594" s="131" t="s">
        <v>15894</v>
      </c>
      <c r="AS2594" s="0" t="s">
        <v>15895</v>
      </c>
      <c r="AT2594" s="0" t="s">
        <v>2468</v>
      </c>
      <c r="AU2594" s="0" t="s">
        <v>267</v>
      </c>
      <c r="AV2594" s="131" t="s">
        <v>15896</v>
      </c>
      <c r="AW2594" s="131" t="s">
        <v>200</v>
      </c>
      <c r="AX2594" s="131"/>
      <c r="AY2594" s="131" t="s">
        <v>2040</v>
      </c>
      <c r="AZ2594" s="131" t="s">
        <v>15901</v>
      </c>
      <c r="BA2594" s="124" t="s">
        <v>200</v>
      </c>
      <c r="BB2594" s="0" t="s">
        <v>248</v>
      </c>
      <c r="BC2594" s="0" t="s">
        <v>15902</v>
      </c>
      <c r="BD2594" s="0" t="s">
        <v>15903</v>
      </c>
      <c r="BE2594" s="0" t="s">
        <v>15904</v>
      </c>
      <c r="BG2594" s="125" t="s">
        <v>200</v>
      </c>
      <c r="BH2594" s="0" t="s">
        <v>2225</v>
      </c>
      <c r="BI2594" s="112" t="n">
        <v>885370309584</v>
      </c>
      <c r="BJ2594" s="126" t="s">
        <v>200</v>
      </c>
      <c r="BK2594" s="131" t="s">
        <v>215</v>
      </c>
      <c r="BL2594" s="112" t="n">
        <v>4</v>
      </c>
      <c r="BM2594" s="112" t="n">
        <v>4</v>
      </c>
      <c r="BN2594" s="112" t="n">
        <v>4</v>
      </c>
      <c r="BO2594" s="111" t="n">
        <v>20</v>
      </c>
      <c r="BP2594" s="125" t="s">
        <v>200</v>
      </c>
      <c r="BQ2594" s="127" t="s">
        <v>216</v>
      </c>
    </row>
    <row r="2595" customFormat="false" ht="13.8" hidden="false" customHeight="false" outlineLevel="0" collapsed="false">
      <c r="A2595" s="131" t="s">
        <v>15905</v>
      </c>
      <c r="B2595" s="0" t="s">
        <v>4695</v>
      </c>
      <c r="C2595" s="131" t="s">
        <v>1489</v>
      </c>
      <c r="D2595" s="131" t="s">
        <v>1333</v>
      </c>
      <c r="E2595" s="0" t="s">
        <v>194</v>
      </c>
      <c r="F2595" s="0" t="s">
        <v>195</v>
      </c>
      <c r="G2595" s="0" t="s">
        <v>196</v>
      </c>
      <c r="H2595" s="0" t="s">
        <v>901</v>
      </c>
      <c r="I2595" s="131"/>
      <c r="J2595" s="130" t="n">
        <v>4</v>
      </c>
      <c r="K2595" s="131" t="s">
        <v>15736</v>
      </c>
      <c r="L2595" s="131" t="s">
        <v>1050</v>
      </c>
      <c r="M2595" s="0" t="s">
        <v>274</v>
      </c>
      <c r="O2595" s="131" t="s">
        <v>200</v>
      </c>
      <c r="Q2595" s="120" t="s">
        <v>200</v>
      </c>
      <c r="R2595" s="131" t="s">
        <v>15833</v>
      </c>
      <c r="S2595" s="131" t="s">
        <v>201</v>
      </c>
      <c r="T2595" s="0" t="s">
        <v>198</v>
      </c>
      <c r="U2595" s="131" t="s">
        <v>202</v>
      </c>
      <c r="V2595" s="0" t="s">
        <v>1252</v>
      </c>
      <c r="W2595" s="110" t="s">
        <v>204</v>
      </c>
      <c r="X2595" s="130" t="n">
        <v>2010</v>
      </c>
      <c r="Y2595" s="130"/>
      <c r="Z2595" s="130" t="s">
        <v>757</v>
      </c>
      <c r="AA2595" s="122" t="s">
        <v>200</v>
      </c>
      <c r="AB2595" s="131" t="s">
        <v>15906</v>
      </c>
      <c r="AC2595" s="131" t="s">
        <v>15737</v>
      </c>
      <c r="AD2595" s="130" t="n">
        <v>2010</v>
      </c>
      <c r="AE2595" s="130" t="s">
        <v>222</v>
      </c>
      <c r="AF2595" s="130" t="s">
        <v>6274</v>
      </c>
      <c r="AG2595" s="111" t="s">
        <v>241</v>
      </c>
      <c r="AH2595" s="130" t="s">
        <v>2512</v>
      </c>
      <c r="AI2595" s="130" t="s">
        <v>207</v>
      </c>
      <c r="AJ2595" s="130"/>
      <c r="AK2595" s="111" t="str">
        <f aca="false">(AB2595)</f>
        <v>Bungie</v>
      </c>
      <c r="AL2595" s="131"/>
      <c r="AM2595" s="111" t="n">
        <f aca="false">AD2595</f>
        <v>2010</v>
      </c>
      <c r="AN2595" s="130" t="s">
        <v>297</v>
      </c>
      <c r="AO2595" s="131" t="s">
        <v>2023</v>
      </c>
      <c r="AP2595" s="131"/>
      <c r="AQ2595" s="131"/>
      <c r="AR2595" s="131"/>
      <c r="AS2595" s="0" t="s">
        <v>15907</v>
      </c>
      <c r="AT2595" s="0" t="s">
        <v>7446</v>
      </c>
      <c r="AU2595" s="0" t="s">
        <v>1306</v>
      </c>
      <c r="AV2595" s="131" t="s">
        <v>15908</v>
      </c>
      <c r="AW2595" s="131" t="s">
        <v>15909</v>
      </c>
      <c r="AX2595" s="131" t="s">
        <v>15910</v>
      </c>
      <c r="AY2595" s="131" t="s">
        <v>3510</v>
      </c>
      <c r="AZ2595" s="131" t="s">
        <v>15911</v>
      </c>
      <c r="BA2595" s="124" t="s">
        <v>200</v>
      </c>
      <c r="BB2595" s="0" t="s">
        <v>248</v>
      </c>
      <c r="BC2595" s="0" t="s">
        <v>15912</v>
      </c>
      <c r="BD2595" s="0" t="s">
        <v>15913</v>
      </c>
      <c r="BE2595" s="0" t="s">
        <v>15914</v>
      </c>
      <c r="BG2595" s="125" t="s">
        <v>200</v>
      </c>
      <c r="BH2595" s="0" t="s">
        <v>2225</v>
      </c>
      <c r="BI2595" s="112" t="n">
        <v>885370164145</v>
      </c>
      <c r="BJ2595" s="126" t="s">
        <v>200</v>
      </c>
      <c r="BK2595" s="131" t="s">
        <v>215</v>
      </c>
      <c r="BL2595" s="112" t="n">
        <v>4</v>
      </c>
      <c r="BM2595" s="112" t="n">
        <v>4</v>
      </c>
      <c r="BN2595" s="112" t="n">
        <v>4</v>
      </c>
      <c r="BO2595" s="111" t="n">
        <v>20</v>
      </c>
      <c r="BP2595" s="125" t="s">
        <v>200</v>
      </c>
      <c r="BQ2595" s="127" t="s">
        <v>216</v>
      </c>
    </row>
    <row r="2596" customFormat="false" ht="13.8" hidden="false" customHeight="false" outlineLevel="0" collapsed="false">
      <c r="A2596" s="131" t="s">
        <v>15915</v>
      </c>
      <c r="B2596" s="0" t="s">
        <v>4695</v>
      </c>
      <c r="C2596" s="0" t="s">
        <v>390</v>
      </c>
      <c r="D2596" s="0" t="s">
        <v>1333</v>
      </c>
      <c r="E2596" s="0" t="s">
        <v>194</v>
      </c>
      <c r="F2596" s="0" t="s">
        <v>195</v>
      </c>
      <c r="G2596" s="0" t="s">
        <v>196</v>
      </c>
      <c r="H2596" s="0" t="s">
        <v>901</v>
      </c>
      <c r="I2596" s="131"/>
      <c r="J2596" s="130" t="n">
        <v>1</v>
      </c>
      <c r="K2596" s="131" t="s">
        <v>15916</v>
      </c>
      <c r="L2596" s="131" t="s">
        <v>456</v>
      </c>
      <c r="M2596" s="0" t="s">
        <v>199</v>
      </c>
      <c r="O2596" s="131"/>
      <c r="Q2596" s="120" t="s">
        <v>200</v>
      </c>
      <c r="R2596" s="131" t="s">
        <v>15833</v>
      </c>
      <c r="S2596" s="131" t="s">
        <v>201</v>
      </c>
      <c r="T2596" s="0" t="s">
        <v>198</v>
      </c>
      <c r="U2596" s="131" t="s">
        <v>202</v>
      </c>
      <c r="V2596" s="0" t="s">
        <v>1252</v>
      </c>
      <c r="W2596" s="110" t="s">
        <v>204</v>
      </c>
      <c r="X2596" s="130" t="n">
        <v>2009</v>
      </c>
      <c r="Y2596" s="130"/>
      <c r="Z2596" s="130" t="s">
        <v>757</v>
      </c>
      <c r="AA2596" s="122" t="s">
        <v>200</v>
      </c>
      <c r="AB2596" s="131" t="s">
        <v>15917</v>
      </c>
      <c r="AC2596" s="131" t="s">
        <v>15737</v>
      </c>
      <c r="AD2596" s="130" t="n">
        <v>2009</v>
      </c>
      <c r="AE2596" s="130" t="s">
        <v>1004</v>
      </c>
      <c r="AF2596" s="130"/>
      <c r="AG2596" s="130"/>
      <c r="AH2596" s="130" t="s">
        <v>914</v>
      </c>
      <c r="AI2596" s="130" t="s">
        <v>207</v>
      </c>
      <c r="AJ2596" s="130"/>
      <c r="AK2596" s="111" t="str">
        <f aca="false">(AB2596)</f>
        <v>Ensemble studio</v>
      </c>
      <c r="AL2596" s="131"/>
      <c r="AM2596" s="111" t="n">
        <f aca="false">AD2596</f>
        <v>2009</v>
      </c>
      <c r="AN2596" s="130" t="s">
        <v>297</v>
      </c>
      <c r="AO2596" s="131"/>
      <c r="AP2596" s="131"/>
      <c r="AQ2596" s="131"/>
      <c r="AR2596" s="131"/>
      <c r="AS2596" s="0" t="s">
        <v>15907</v>
      </c>
      <c r="AT2596" s="0" t="s">
        <v>200</v>
      </c>
      <c r="AU2596" s="0" t="s">
        <v>1306</v>
      </c>
      <c r="AV2596" s="131" t="s">
        <v>15918</v>
      </c>
      <c r="AW2596" s="131" t="s">
        <v>200</v>
      </c>
      <c r="AX2596" s="131"/>
      <c r="AY2596" s="131" t="s">
        <v>3510</v>
      </c>
      <c r="AZ2596" s="131" t="s">
        <v>15919</v>
      </c>
      <c r="BA2596" s="124" t="s">
        <v>200</v>
      </c>
      <c r="BB2596" s="0" t="s">
        <v>248</v>
      </c>
      <c r="BC2596" s="0" t="s">
        <v>15920</v>
      </c>
      <c r="BD2596" s="0" t="s">
        <v>15921</v>
      </c>
      <c r="BE2596" s="0" t="s">
        <v>15922</v>
      </c>
      <c r="BG2596" s="125" t="s">
        <v>200</v>
      </c>
      <c r="BH2596" s="0" t="s">
        <v>2225</v>
      </c>
      <c r="BI2596" s="112" t="n">
        <v>882224720786</v>
      </c>
      <c r="BJ2596" s="126" t="s">
        <v>200</v>
      </c>
      <c r="BK2596" s="131" t="s">
        <v>215</v>
      </c>
      <c r="BL2596" s="112" t="n">
        <v>4</v>
      </c>
      <c r="BM2596" s="112" t="n">
        <v>4</v>
      </c>
      <c r="BN2596" s="112" t="n">
        <v>4</v>
      </c>
      <c r="BO2596" s="111" t="n">
        <v>20</v>
      </c>
      <c r="BP2596" s="125" t="s">
        <v>200</v>
      </c>
      <c r="BQ2596" s="127" t="s">
        <v>216</v>
      </c>
    </row>
    <row r="2597" customFormat="false" ht="13.8" hidden="false" customHeight="false" outlineLevel="0" collapsed="false">
      <c r="A2597" s="131" t="s">
        <v>15923</v>
      </c>
      <c r="B2597" s="0" t="s">
        <v>4695</v>
      </c>
      <c r="C2597" s="131" t="s">
        <v>1408</v>
      </c>
      <c r="D2597" s="131" t="s">
        <v>1333</v>
      </c>
      <c r="E2597" s="0" t="s">
        <v>194</v>
      </c>
      <c r="F2597" s="0" t="s">
        <v>195</v>
      </c>
      <c r="G2597" s="131" t="s">
        <v>330</v>
      </c>
      <c r="H2597" s="0" t="s">
        <v>197</v>
      </c>
      <c r="I2597" s="131"/>
      <c r="J2597" s="130" t="n">
        <v>2</v>
      </c>
      <c r="K2597" s="131" t="s">
        <v>198</v>
      </c>
      <c r="L2597" s="131" t="s">
        <v>10612</v>
      </c>
      <c r="M2597" s="0" t="s">
        <v>199</v>
      </c>
      <c r="O2597" s="131"/>
      <c r="Q2597" s="120" t="s">
        <v>200</v>
      </c>
      <c r="R2597" s="131" t="s">
        <v>15833</v>
      </c>
      <c r="S2597" s="131" t="s">
        <v>201</v>
      </c>
      <c r="T2597" s="0" t="s">
        <v>198</v>
      </c>
      <c r="U2597" s="131" t="s">
        <v>202</v>
      </c>
      <c r="V2597" s="0" t="s">
        <v>1252</v>
      </c>
      <c r="W2597" s="110" t="s">
        <v>204</v>
      </c>
      <c r="X2597" s="130" t="n">
        <v>2005</v>
      </c>
      <c r="Y2597" s="130"/>
      <c r="Z2597" s="130" t="s">
        <v>757</v>
      </c>
      <c r="AA2597" s="122" t="s">
        <v>200</v>
      </c>
      <c r="AB2597" s="131" t="s">
        <v>1016</v>
      </c>
      <c r="AC2597" s="131" t="s">
        <v>15737</v>
      </c>
      <c r="AD2597" s="130" t="n">
        <v>2005</v>
      </c>
      <c r="AE2597" s="130" t="s">
        <v>222</v>
      </c>
      <c r="AF2597" s="130"/>
      <c r="AG2597" s="130"/>
      <c r="AH2597" s="130"/>
      <c r="AI2597" s="130" t="s">
        <v>207</v>
      </c>
      <c r="AJ2597" s="130"/>
      <c r="AK2597" s="111" t="str">
        <f aca="false">(AB2597)</f>
        <v>Rare software</v>
      </c>
      <c r="AL2597" s="131"/>
      <c r="AM2597" s="111" t="n">
        <f aca="false">AD2597</f>
        <v>2005</v>
      </c>
      <c r="AN2597" s="130" t="s">
        <v>263</v>
      </c>
      <c r="AO2597" s="131"/>
      <c r="AP2597" s="131"/>
      <c r="AQ2597" s="131"/>
      <c r="AR2597" s="131"/>
      <c r="AS2597" s="0" t="s">
        <v>200</v>
      </c>
      <c r="AT2597" s="0" t="s">
        <v>266</v>
      </c>
      <c r="AU2597" s="0" t="s">
        <v>332</v>
      </c>
      <c r="AV2597" s="0" t="s">
        <v>200</v>
      </c>
      <c r="AW2597" s="131"/>
      <c r="AX2597" s="131"/>
      <c r="AY2597" s="131"/>
      <c r="AZ2597" s="131" t="s">
        <v>15924</v>
      </c>
      <c r="BA2597" s="124" t="s">
        <v>200</v>
      </c>
      <c r="BB2597" s="0" t="s">
        <v>210</v>
      </c>
      <c r="BC2597" s="0" t="s">
        <v>15925</v>
      </c>
      <c r="BE2597" s="0" t="s">
        <v>15926</v>
      </c>
      <c r="BF2597" s="0" t="s">
        <v>15927</v>
      </c>
      <c r="BG2597" s="125" t="s">
        <v>200</v>
      </c>
      <c r="BH2597" s="0" t="s">
        <v>2225</v>
      </c>
      <c r="BI2597" s="112" t="n">
        <v>882224053501</v>
      </c>
      <c r="BJ2597" s="126" t="s">
        <v>200</v>
      </c>
      <c r="BK2597" s="131" t="s">
        <v>215</v>
      </c>
      <c r="BL2597" s="112" t="n">
        <v>4</v>
      </c>
      <c r="BM2597" s="112" t="n">
        <v>4</v>
      </c>
      <c r="BN2597" s="112" t="n">
        <v>4</v>
      </c>
      <c r="BO2597" s="111" t="n">
        <v>20</v>
      </c>
      <c r="BP2597" s="125" t="s">
        <v>200</v>
      </c>
      <c r="BQ2597" s="127" t="s">
        <v>216</v>
      </c>
    </row>
    <row r="2598" customFormat="false" ht="13.8" hidden="false" customHeight="false" outlineLevel="0" collapsed="false">
      <c r="A2598" s="131" t="s">
        <v>15928</v>
      </c>
      <c r="B2598" s="0" t="s">
        <v>4695</v>
      </c>
      <c r="C2598" s="131" t="s">
        <v>1489</v>
      </c>
      <c r="D2598" s="131" t="s">
        <v>3087</v>
      </c>
      <c r="E2598" s="0" t="s">
        <v>194</v>
      </c>
      <c r="F2598" s="0" t="s">
        <v>195</v>
      </c>
      <c r="G2598" s="0" t="s">
        <v>196</v>
      </c>
      <c r="H2598" s="0" t="s">
        <v>901</v>
      </c>
      <c r="I2598" s="131"/>
      <c r="J2598" s="130" t="n">
        <v>2</v>
      </c>
      <c r="K2598" s="131" t="s">
        <v>15762</v>
      </c>
      <c r="L2598" s="131" t="s">
        <v>10612</v>
      </c>
      <c r="M2598" s="0" t="s">
        <v>274</v>
      </c>
      <c r="O2598" s="131"/>
      <c r="Q2598" s="120" t="s">
        <v>200</v>
      </c>
      <c r="R2598" s="131" t="s">
        <v>15833</v>
      </c>
      <c r="S2598" s="131" t="s">
        <v>201</v>
      </c>
      <c r="T2598" s="0" t="s">
        <v>198</v>
      </c>
      <c r="U2598" s="131" t="s">
        <v>202</v>
      </c>
      <c r="V2598" s="0" t="s">
        <v>1252</v>
      </c>
      <c r="W2598" s="110" t="s">
        <v>204</v>
      </c>
      <c r="X2598" s="130" t="n">
        <v>2009</v>
      </c>
      <c r="Y2598" s="130"/>
      <c r="Z2598" s="130" t="s">
        <v>221</v>
      </c>
      <c r="AA2598" s="122" t="s">
        <v>200</v>
      </c>
      <c r="AB2598" s="0" t="s">
        <v>3377</v>
      </c>
      <c r="AC2598" s="131" t="s">
        <v>4767</v>
      </c>
      <c r="AD2598" s="130" t="n">
        <v>2009</v>
      </c>
      <c r="AE2598" s="130" t="s">
        <v>1004</v>
      </c>
      <c r="AF2598" s="130"/>
      <c r="AG2598" s="130"/>
      <c r="AH2598" s="130"/>
      <c r="AI2598" s="130" t="s">
        <v>207</v>
      </c>
      <c r="AJ2598" s="130"/>
      <c r="AK2598" s="111" t="str">
        <f aca="false">(AB2598)</f>
        <v>Valve software</v>
      </c>
      <c r="AL2598" s="131"/>
      <c r="AM2598" s="111" t="n">
        <f aca="false">AD2598</f>
        <v>2009</v>
      </c>
      <c r="AN2598" s="111" t="s">
        <v>297</v>
      </c>
      <c r="AO2598" s="0" t="s">
        <v>609</v>
      </c>
      <c r="AP2598" s="131" t="s">
        <v>200</v>
      </c>
      <c r="AQ2598" s="131"/>
      <c r="AR2598" s="131" t="s">
        <v>4409</v>
      </c>
      <c r="AS2598" s="0" t="s">
        <v>200</v>
      </c>
      <c r="AT2598" s="0" t="s">
        <v>1236</v>
      </c>
      <c r="AU2598" s="0" t="s">
        <v>470</v>
      </c>
      <c r="AV2598" s="0" t="s">
        <v>3382</v>
      </c>
      <c r="AX2598" s="0" t="s">
        <v>15929</v>
      </c>
      <c r="AY2598" s="0" t="s">
        <v>4730</v>
      </c>
      <c r="AZ2598" s="131" t="s">
        <v>15930</v>
      </c>
      <c r="BA2598" s="124" t="s">
        <v>200</v>
      </c>
      <c r="BB2598" s="0" t="s">
        <v>248</v>
      </c>
      <c r="BC2598" s="0" t="s">
        <v>15931</v>
      </c>
      <c r="BD2598" s="0" t="s">
        <v>15932</v>
      </c>
      <c r="BE2598" s="0" t="s">
        <v>15933</v>
      </c>
      <c r="BG2598" s="125" t="s">
        <v>200</v>
      </c>
      <c r="BH2598" s="0" t="s">
        <v>2225</v>
      </c>
      <c r="BI2598" s="112" t="n">
        <v>5030931081293</v>
      </c>
      <c r="BJ2598" s="126" t="s">
        <v>200</v>
      </c>
      <c r="BK2598" s="131" t="s">
        <v>215</v>
      </c>
      <c r="BL2598" s="112" t="n">
        <v>4</v>
      </c>
      <c r="BM2598" s="112" t="n">
        <v>4</v>
      </c>
      <c r="BN2598" s="112" t="n">
        <v>4</v>
      </c>
      <c r="BO2598" s="111" t="n">
        <v>20</v>
      </c>
      <c r="BP2598" s="125" t="s">
        <v>200</v>
      </c>
      <c r="BQ2598" s="127" t="s">
        <v>216</v>
      </c>
    </row>
    <row r="2599" customFormat="false" ht="13.8" hidden="false" customHeight="false" outlineLevel="0" collapsed="false">
      <c r="A2599" s="131" t="s">
        <v>15934</v>
      </c>
      <c r="B2599" s="0" t="s">
        <v>4695</v>
      </c>
      <c r="C2599" s="0" t="s">
        <v>928</v>
      </c>
      <c r="D2599" s="0" t="s">
        <v>1333</v>
      </c>
      <c r="E2599" s="0" t="s">
        <v>194</v>
      </c>
      <c r="F2599" s="0" t="s">
        <v>195</v>
      </c>
      <c r="G2599" s="0" t="s">
        <v>330</v>
      </c>
      <c r="H2599" s="0" t="s">
        <v>219</v>
      </c>
      <c r="I2599" s="131"/>
      <c r="J2599" s="130" t="n">
        <v>1</v>
      </c>
      <c r="K2599" s="0" t="s">
        <v>198</v>
      </c>
      <c r="L2599" s="131" t="s">
        <v>198</v>
      </c>
      <c r="M2599" s="0" t="s">
        <v>199</v>
      </c>
      <c r="O2599" s="131"/>
      <c r="Q2599" s="120" t="s">
        <v>200</v>
      </c>
      <c r="R2599" s="131" t="s">
        <v>15833</v>
      </c>
      <c r="S2599" s="131" t="s">
        <v>201</v>
      </c>
      <c r="T2599" s="0" t="s">
        <v>198</v>
      </c>
      <c r="U2599" s="131" t="s">
        <v>202</v>
      </c>
      <c r="V2599" s="0" t="s">
        <v>1252</v>
      </c>
      <c r="W2599" s="110" t="s">
        <v>204</v>
      </c>
      <c r="X2599" s="130" t="n">
        <v>2008</v>
      </c>
      <c r="Y2599" s="130"/>
      <c r="Z2599" s="130" t="s">
        <v>757</v>
      </c>
      <c r="AA2599" s="122" t="s">
        <v>200</v>
      </c>
      <c r="AB2599" s="131" t="s">
        <v>15935</v>
      </c>
      <c r="AC2599" s="131" t="s">
        <v>15737</v>
      </c>
      <c r="AD2599" s="130" t="n">
        <v>2008</v>
      </c>
      <c r="AE2599" s="130" t="s">
        <v>222</v>
      </c>
      <c r="AF2599" s="130"/>
      <c r="AG2599" s="111" t="s">
        <v>3099</v>
      </c>
      <c r="AH2599" s="111" t="s">
        <v>200</v>
      </c>
      <c r="AI2599" s="130" t="s">
        <v>207</v>
      </c>
      <c r="AJ2599" s="130"/>
      <c r="AK2599" s="111" t="str">
        <f aca="false">(AB2599)</f>
        <v>Mystwalker</v>
      </c>
      <c r="AL2599" s="131"/>
      <c r="AM2599" s="111" t="n">
        <f aca="false">AD2599</f>
        <v>2008</v>
      </c>
      <c r="AN2599" s="130" t="s">
        <v>208</v>
      </c>
      <c r="AO2599" s="131"/>
      <c r="AP2599" s="131"/>
      <c r="AQ2599" s="131"/>
      <c r="AR2599" s="131"/>
      <c r="AS2599" s="0" t="s">
        <v>200</v>
      </c>
      <c r="AU2599" s="0" t="s">
        <v>332</v>
      </c>
      <c r="AV2599" s="0" t="s">
        <v>2317</v>
      </c>
      <c r="AW2599" s="0" t="s">
        <v>2506</v>
      </c>
      <c r="AY2599" s="131" t="s">
        <v>2040</v>
      </c>
      <c r="AZ2599" s="131" t="s">
        <v>15936</v>
      </c>
      <c r="BA2599" s="124" t="s">
        <v>200</v>
      </c>
      <c r="BB2599" s="0" t="s">
        <v>210</v>
      </c>
      <c r="BC2599" s="0" t="s">
        <v>15937</v>
      </c>
      <c r="BE2599" s="0" t="s">
        <v>15938</v>
      </c>
      <c r="BF2599" s="0" t="s">
        <v>15939</v>
      </c>
      <c r="BG2599" s="125" t="s">
        <v>200</v>
      </c>
      <c r="BH2599" s="0" t="s">
        <v>2225</v>
      </c>
      <c r="BI2599" s="112" t="n">
        <v>882224625456</v>
      </c>
      <c r="BJ2599" s="126" t="s">
        <v>200</v>
      </c>
      <c r="BK2599" s="131" t="s">
        <v>215</v>
      </c>
      <c r="BL2599" s="112" t="n">
        <v>4</v>
      </c>
      <c r="BM2599" s="112" t="n">
        <v>4</v>
      </c>
      <c r="BN2599" s="112" t="n">
        <v>4</v>
      </c>
      <c r="BO2599" s="111" t="n">
        <v>20</v>
      </c>
      <c r="BP2599" s="125" t="s">
        <v>200</v>
      </c>
      <c r="BQ2599" s="127" t="s">
        <v>216</v>
      </c>
    </row>
    <row r="2600" customFormat="false" ht="13.8" hidden="false" customHeight="false" outlineLevel="0" collapsed="false">
      <c r="A2600" s="131" t="s">
        <v>15940</v>
      </c>
      <c r="B2600" s="0" t="s">
        <v>4695</v>
      </c>
      <c r="C2600" s="0" t="s">
        <v>2375</v>
      </c>
      <c r="D2600" s="0" t="s">
        <v>1333</v>
      </c>
      <c r="E2600" s="0" t="s">
        <v>194</v>
      </c>
      <c r="F2600" s="0" t="s">
        <v>195</v>
      </c>
      <c r="G2600" s="0" t="s">
        <v>196</v>
      </c>
      <c r="H2600" s="0" t="s">
        <v>219</v>
      </c>
      <c r="I2600" s="131"/>
      <c r="J2600" s="130" t="s">
        <v>5071</v>
      </c>
      <c r="K2600" s="131" t="s">
        <v>15736</v>
      </c>
      <c r="L2600" s="131" t="s">
        <v>1050</v>
      </c>
      <c r="M2600" s="0" t="s">
        <v>199</v>
      </c>
      <c r="O2600" s="131"/>
      <c r="Q2600" s="120" t="s">
        <v>200</v>
      </c>
      <c r="R2600" s="131" t="s">
        <v>15833</v>
      </c>
      <c r="S2600" s="131" t="s">
        <v>3441</v>
      </c>
      <c r="T2600" s="131" t="s">
        <v>3441</v>
      </c>
      <c r="U2600" s="131" t="s">
        <v>202</v>
      </c>
      <c r="V2600" s="0" t="s">
        <v>1252</v>
      </c>
      <c r="W2600" s="110" t="s">
        <v>204</v>
      </c>
      <c r="X2600" s="130" t="n">
        <v>2005</v>
      </c>
      <c r="Y2600" s="130"/>
      <c r="Z2600" s="130" t="s">
        <v>757</v>
      </c>
      <c r="AA2600" s="122" t="s">
        <v>200</v>
      </c>
      <c r="AB2600" s="131" t="s">
        <v>1016</v>
      </c>
      <c r="AC2600" s="131" t="s">
        <v>15737</v>
      </c>
      <c r="AD2600" s="130" t="n">
        <v>2005</v>
      </c>
      <c r="AE2600" s="130" t="s">
        <v>222</v>
      </c>
      <c r="AF2600" s="130"/>
      <c r="AG2600" s="130"/>
      <c r="AH2600" s="130" t="s">
        <v>799</v>
      </c>
      <c r="AI2600" s="130" t="s">
        <v>207</v>
      </c>
      <c r="AJ2600" s="130"/>
      <c r="AK2600" s="111" t="str">
        <f aca="false">(AB2600)</f>
        <v>Rare software</v>
      </c>
      <c r="AL2600" s="131"/>
      <c r="AM2600" s="111" t="n">
        <f aca="false">AD2600</f>
        <v>2005</v>
      </c>
      <c r="AN2600" s="130" t="s">
        <v>263</v>
      </c>
      <c r="AO2600" s="131"/>
      <c r="AP2600" s="131"/>
      <c r="AQ2600" s="131"/>
      <c r="AR2600" s="131"/>
      <c r="AS2600" s="0" t="s">
        <v>200</v>
      </c>
      <c r="AT2600" s="0" t="s">
        <v>266</v>
      </c>
      <c r="AU2600" s="0" t="s">
        <v>267</v>
      </c>
      <c r="AV2600" s="0" t="s">
        <v>200</v>
      </c>
      <c r="AW2600" s="131"/>
      <c r="AX2600" s="131"/>
      <c r="AY2600" s="131" t="s">
        <v>3510</v>
      </c>
      <c r="AZ2600" s="131" t="s">
        <v>15941</v>
      </c>
      <c r="BA2600" s="124" t="s">
        <v>200</v>
      </c>
      <c r="BB2600" s="0" t="s">
        <v>210</v>
      </c>
      <c r="BC2600" s="0" t="s">
        <v>15942</v>
      </c>
      <c r="BE2600" s="0" t="s">
        <v>15943</v>
      </c>
      <c r="BG2600" s="125" t="s">
        <v>200</v>
      </c>
      <c r="BH2600" s="0" t="s">
        <v>2225</v>
      </c>
      <c r="BI2600" s="112" t="n">
        <v>882224075800</v>
      </c>
      <c r="BJ2600" s="126" t="s">
        <v>200</v>
      </c>
      <c r="BK2600" s="131" t="s">
        <v>215</v>
      </c>
      <c r="BL2600" s="112" t="n">
        <v>4</v>
      </c>
      <c r="BM2600" s="112" t="n">
        <v>4</v>
      </c>
      <c r="BN2600" s="112" t="n">
        <v>4</v>
      </c>
      <c r="BO2600" s="111" t="n">
        <v>20</v>
      </c>
      <c r="BP2600" s="125" t="s">
        <v>200</v>
      </c>
      <c r="BQ2600" s="127" t="s">
        <v>216</v>
      </c>
    </row>
    <row r="2601" customFormat="false" ht="13.8" hidden="false" customHeight="false" outlineLevel="0" collapsed="false">
      <c r="A2601" s="131" t="s">
        <v>15944</v>
      </c>
      <c r="B2601" s="0" t="s">
        <v>4695</v>
      </c>
      <c r="C2601" s="0" t="s">
        <v>818</v>
      </c>
      <c r="D2601" s="0" t="s">
        <v>1333</v>
      </c>
      <c r="E2601" s="0" t="s">
        <v>313</v>
      </c>
      <c r="F2601" s="0" t="s">
        <v>314</v>
      </c>
      <c r="G2601" s="0" t="s">
        <v>880</v>
      </c>
      <c r="H2601" s="0" t="s">
        <v>197</v>
      </c>
      <c r="I2601" s="131"/>
      <c r="J2601" s="130" t="n">
        <v>2</v>
      </c>
      <c r="K2601" s="131" t="s">
        <v>15762</v>
      </c>
      <c r="L2601" s="131" t="s">
        <v>392</v>
      </c>
      <c r="M2601" s="0" t="s">
        <v>199</v>
      </c>
      <c r="O2601" s="131"/>
      <c r="Q2601" s="120" t="s">
        <v>200</v>
      </c>
      <c r="R2601" s="131" t="s">
        <v>15833</v>
      </c>
      <c r="S2601" s="131" t="s">
        <v>201</v>
      </c>
      <c r="T2601" s="0" t="s">
        <v>198</v>
      </c>
      <c r="U2601" s="131" t="s">
        <v>202</v>
      </c>
      <c r="V2601" s="0" t="s">
        <v>1252</v>
      </c>
      <c r="W2601" s="110" t="s">
        <v>204</v>
      </c>
      <c r="X2601" s="130" t="n">
        <v>2005</v>
      </c>
      <c r="Y2601" s="130"/>
      <c r="Z2601" s="130" t="s">
        <v>198</v>
      </c>
      <c r="AA2601" s="122" t="s">
        <v>200</v>
      </c>
      <c r="AB2601" s="131" t="s">
        <v>1215</v>
      </c>
      <c r="AC2601" s="131" t="s">
        <v>15737</v>
      </c>
      <c r="AD2601" s="130" t="n">
        <v>2005</v>
      </c>
      <c r="AE2601" s="130" t="s">
        <v>222</v>
      </c>
      <c r="AF2601" s="130"/>
      <c r="AG2601" s="130"/>
      <c r="AH2601" s="130"/>
      <c r="AI2601" s="130" t="s">
        <v>207</v>
      </c>
      <c r="AJ2601" s="130"/>
      <c r="AK2601" s="111" t="str">
        <f aca="false">(AB2601)</f>
        <v>Bizarre creations</v>
      </c>
      <c r="AL2601" s="131"/>
      <c r="AM2601" s="111" t="n">
        <f aca="false">AD2601</f>
        <v>2005</v>
      </c>
      <c r="AN2601" s="130" t="s">
        <v>263</v>
      </c>
      <c r="AO2601" s="0" t="s">
        <v>1442</v>
      </c>
      <c r="AP2601" s="0" t="s">
        <v>674</v>
      </c>
      <c r="AQ2601" s="131" t="s">
        <v>200</v>
      </c>
      <c r="AR2601" s="131"/>
      <c r="AS2601" s="0" t="s">
        <v>1894</v>
      </c>
      <c r="AV2601" s="131" t="s">
        <v>200</v>
      </c>
      <c r="AW2601" s="131"/>
      <c r="AX2601" s="131"/>
      <c r="AY2601" s="131"/>
      <c r="AZ2601" s="131" t="s">
        <v>15945</v>
      </c>
      <c r="BA2601" s="124" t="s">
        <v>200</v>
      </c>
      <c r="BB2601" s="0" t="s">
        <v>248</v>
      </c>
      <c r="BC2601" s="0" t="s">
        <v>15946</v>
      </c>
      <c r="BD2601" s="0" t="s">
        <v>15947</v>
      </c>
      <c r="BE2601" s="0" t="s">
        <v>15948</v>
      </c>
      <c r="BG2601" s="125" t="s">
        <v>200</v>
      </c>
      <c r="BH2601" s="0" t="s">
        <v>2225</v>
      </c>
      <c r="BI2601" s="112" t="n">
        <v>882224523554</v>
      </c>
      <c r="BJ2601" s="126" t="s">
        <v>200</v>
      </c>
      <c r="BK2601" s="131" t="s">
        <v>215</v>
      </c>
      <c r="BL2601" s="112" t="n">
        <v>4</v>
      </c>
      <c r="BM2601" s="112" t="n">
        <v>4</v>
      </c>
      <c r="BN2601" s="112" t="n">
        <v>4</v>
      </c>
      <c r="BO2601" s="111" t="n">
        <v>20</v>
      </c>
      <c r="BP2601" s="125" t="s">
        <v>200</v>
      </c>
      <c r="BQ2601" s="127" t="s">
        <v>216</v>
      </c>
    </row>
    <row r="2602" customFormat="false" ht="13.8" hidden="false" customHeight="false" outlineLevel="0" collapsed="false">
      <c r="A2602" s="131" t="s">
        <v>15949</v>
      </c>
      <c r="B2602" s="0" t="s">
        <v>4695</v>
      </c>
      <c r="C2602" s="131" t="s">
        <v>1489</v>
      </c>
      <c r="D2602" s="131" t="s">
        <v>1333</v>
      </c>
      <c r="E2602" s="0" t="s">
        <v>194</v>
      </c>
      <c r="F2602" s="0" t="s">
        <v>195</v>
      </c>
      <c r="G2602" s="0" t="s">
        <v>196</v>
      </c>
      <c r="H2602" s="0" t="s">
        <v>901</v>
      </c>
      <c r="I2602" s="131"/>
      <c r="J2602" s="130" t="n">
        <v>4</v>
      </c>
      <c r="K2602" s="131" t="s">
        <v>198</v>
      </c>
      <c r="L2602" s="131" t="s">
        <v>1050</v>
      </c>
      <c r="M2602" s="0" t="s">
        <v>199</v>
      </c>
      <c r="O2602" s="131"/>
      <c r="Q2602" s="120" t="s">
        <v>200</v>
      </c>
      <c r="R2602" s="131" t="s">
        <v>15833</v>
      </c>
      <c r="S2602" s="131" t="s">
        <v>201</v>
      </c>
      <c r="T2602" s="0" t="s">
        <v>198</v>
      </c>
      <c r="U2602" s="131" t="s">
        <v>202</v>
      </c>
      <c r="V2602" s="0" t="s">
        <v>1252</v>
      </c>
      <c r="W2602" s="110" t="s">
        <v>204</v>
      </c>
      <c r="X2602" s="130" t="n">
        <v>2011</v>
      </c>
      <c r="Y2602" s="130"/>
      <c r="Z2602" s="130" t="s">
        <v>198</v>
      </c>
      <c r="AA2602" s="122" t="s">
        <v>200</v>
      </c>
      <c r="AB2602" s="131" t="s">
        <v>8074</v>
      </c>
      <c r="AC2602" s="131" t="s">
        <v>5143</v>
      </c>
      <c r="AD2602" s="130" t="n">
        <v>2011</v>
      </c>
      <c r="AE2602" s="130" t="s">
        <v>1004</v>
      </c>
      <c r="AF2602" s="130"/>
      <c r="AG2602" s="130"/>
      <c r="AH2602" s="130"/>
      <c r="AI2602" s="130" t="s">
        <v>922</v>
      </c>
      <c r="AJ2602" s="111" t="s">
        <v>4610</v>
      </c>
      <c r="AK2602" s="111" t="s">
        <v>8074</v>
      </c>
      <c r="AL2602" s="131"/>
      <c r="AM2602" s="111" t="n">
        <v>2001</v>
      </c>
      <c r="AN2602" s="111" t="s">
        <v>8075</v>
      </c>
      <c r="AO2602" s="131"/>
      <c r="AP2602" s="131"/>
      <c r="AQ2602" s="131"/>
      <c r="AR2602" s="131"/>
      <c r="AS2602" s="0" t="s">
        <v>200</v>
      </c>
      <c r="AV2602" s="131" t="s">
        <v>200</v>
      </c>
      <c r="AW2602" s="131"/>
      <c r="AX2602" s="131"/>
      <c r="AY2602" s="131"/>
      <c r="AZ2602" s="131" t="s">
        <v>15950</v>
      </c>
      <c r="BA2602" s="124" t="s">
        <v>200</v>
      </c>
      <c r="BB2602" s="0" t="s">
        <v>210</v>
      </c>
      <c r="BC2602" s="0" t="s">
        <v>15951</v>
      </c>
      <c r="BD2602" s="0" t="s">
        <v>15952</v>
      </c>
      <c r="BE2602" s="0" t="s">
        <v>15953</v>
      </c>
      <c r="BF2602" s="0" t="s">
        <v>200</v>
      </c>
      <c r="BG2602" s="125" t="s">
        <v>200</v>
      </c>
      <c r="BH2602" s="0" t="s">
        <v>2225</v>
      </c>
      <c r="BI2602" s="112" t="n">
        <v>5050740024137</v>
      </c>
      <c r="BJ2602" s="126" t="s">
        <v>200</v>
      </c>
      <c r="BK2602" s="131" t="s">
        <v>215</v>
      </c>
      <c r="BL2602" s="112" t="n">
        <v>4</v>
      </c>
      <c r="BM2602" s="112" t="n">
        <v>4</v>
      </c>
      <c r="BN2602" s="112" t="n">
        <v>4</v>
      </c>
      <c r="BO2602" s="111" t="n">
        <v>20</v>
      </c>
      <c r="BP2602" s="125" t="s">
        <v>200</v>
      </c>
      <c r="BQ2602" s="127" t="s">
        <v>216</v>
      </c>
    </row>
    <row r="2603" customFormat="false" ht="13.8" hidden="false" customHeight="false" outlineLevel="0" collapsed="false">
      <c r="A2603" s="131" t="s">
        <v>15954</v>
      </c>
      <c r="B2603" s="0" t="s">
        <v>4695</v>
      </c>
      <c r="C2603" s="0" t="s">
        <v>329</v>
      </c>
      <c r="D2603" s="0" t="s">
        <v>1869</v>
      </c>
      <c r="E2603" s="0" t="s">
        <v>194</v>
      </c>
      <c r="F2603" s="0" t="s">
        <v>195</v>
      </c>
      <c r="G2603" s="0" t="s">
        <v>330</v>
      </c>
      <c r="H2603" s="0" t="s">
        <v>197</v>
      </c>
      <c r="I2603" s="131"/>
      <c r="J2603" s="130" t="n">
        <v>4</v>
      </c>
      <c r="K2603" s="131" t="s">
        <v>198</v>
      </c>
      <c r="L2603" s="131" t="s">
        <v>10612</v>
      </c>
      <c r="M2603" s="0" t="s">
        <v>199</v>
      </c>
      <c r="O2603" s="131"/>
      <c r="Q2603" s="120" t="s">
        <v>200</v>
      </c>
      <c r="R2603" s="131" t="s">
        <v>15833</v>
      </c>
      <c r="S2603" s="131" t="s">
        <v>201</v>
      </c>
      <c r="T2603" s="0" t="s">
        <v>198</v>
      </c>
      <c r="U2603" s="131" t="s">
        <v>202</v>
      </c>
      <c r="V2603" s="0" t="s">
        <v>1252</v>
      </c>
      <c r="W2603" s="110" t="s">
        <v>204</v>
      </c>
      <c r="X2603" s="130" t="n">
        <v>2009</v>
      </c>
      <c r="Y2603" s="130"/>
      <c r="Z2603" s="130" t="s">
        <v>757</v>
      </c>
      <c r="AA2603" s="122" t="s">
        <v>200</v>
      </c>
      <c r="AB2603" s="131" t="s">
        <v>8929</v>
      </c>
      <c r="AC2603" s="131" t="s">
        <v>5016</v>
      </c>
      <c r="AD2603" s="130" t="n">
        <v>2009</v>
      </c>
      <c r="AE2603" s="130" t="s">
        <v>198</v>
      </c>
      <c r="AF2603" s="130"/>
      <c r="AG2603" s="130"/>
      <c r="AH2603" s="130"/>
      <c r="AI2603" s="130" t="s">
        <v>207</v>
      </c>
      <c r="AJ2603" s="130"/>
      <c r="AK2603" s="131" t="s">
        <v>8929</v>
      </c>
      <c r="AL2603" s="131"/>
      <c r="AM2603" s="111" t="n">
        <f aca="false">AD2603</f>
        <v>2009</v>
      </c>
      <c r="AN2603" s="130" t="s">
        <v>208</v>
      </c>
      <c r="AO2603" s="131"/>
      <c r="AP2603" s="131"/>
      <c r="AQ2603" s="131"/>
      <c r="AR2603" s="131" t="s">
        <v>4215</v>
      </c>
      <c r="AS2603" s="0" t="s">
        <v>5008</v>
      </c>
      <c r="AT2603" s="0" t="s">
        <v>226</v>
      </c>
      <c r="AU2603" s="0" t="s">
        <v>332</v>
      </c>
      <c r="AV2603" s="131" t="s">
        <v>5009</v>
      </c>
      <c r="AW2603" s="131"/>
      <c r="AX2603" s="131"/>
      <c r="AY2603" s="131"/>
      <c r="AZ2603" s="131" t="s">
        <v>15955</v>
      </c>
      <c r="BA2603" s="124" t="s">
        <v>200</v>
      </c>
      <c r="BB2603" s="0" t="s">
        <v>248</v>
      </c>
      <c r="BC2603" s="0" t="s">
        <v>8931</v>
      </c>
      <c r="BE2603" s="0" t="s">
        <v>8933</v>
      </c>
      <c r="BG2603" s="125" t="s">
        <v>200</v>
      </c>
      <c r="BH2603" s="0" t="s">
        <v>2225</v>
      </c>
      <c r="BI2603" s="112" t="n">
        <v>3296580807413</v>
      </c>
      <c r="BJ2603" s="126" t="s">
        <v>200</v>
      </c>
      <c r="BK2603" s="131" t="s">
        <v>215</v>
      </c>
      <c r="BL2603" s="112" t="n">
        <v>4</v>
      </c>
      <c r="BM2603" s="112" t="n">
        <v>4</v>
      </c>
      <c r="BN2603" s="112" t="n">
        <v>4</v>
      </c>
      <c r="BO2603" s="111" t="n">
        <v>20</v>
      </c>
      <c r="BP2603" s="125" t="s">
        <v>200</v>
      </c>
      <c r="BQ2603" s="127" t="s">
        <v>216</v>
      </c>
    </row>
    <row r="2604" customFormat="false" ht="13.8" hidden="false" customHeight="false" outlineLevel="0" collapsed="false">
      <c r="A2604" s="131" t="s">
        <v>15956</v>
      </c>
      <c r="B2604" s="0" t="s">
        <v>4695</v>
      </c>
      <c r="C2604" s="0" t="s">
        <v>15957</v>
      </c>
      <c r="D2604" s="131" t="s">
        <v>3755</v>
      </c>
      <c r="E2604" s="0" t="s">
        <v>848</v>
      </c>
      <c r="F2604" s="0" t="s">
        <v>848</v>
      </c>
      <c r="G2604" s="0" t="s">
        <v>848</v>
      </c>
      <c r="H2604" s="0" t="s">
        <v>197</v>
      </c>
      <c r="I2604" s="131"/>
      <c r="J2604" s="130" t="n">
        <v>1</v>
      </c>
      <c r="K2604" s="131" t="s">
        <v>198</v>
      </c>
      <c r="L2604" s="131" t="s">
        <v>198</v>
      </c>
      <c r="M2604" s="0" t="s">
        <v>199</v>
      </c>
      <c r="O2604" s="131"/>
      <c r="Q2604" s="120" t="s">
        <v>200</v>
      </c>
      <c r="R2604" s="131" t="s">
        <v>15833</v>
      </c>
      <c r="S2604" s="131" t="s">
        <v>201</v>
      </c>
      <c r="T2604" s="0" t="s">
        <v>198</v>
      </c>
      <c r="U2604" s="131" t="s">
        <v>202</v>
      </c>
      <c r="V2604" s="0" t="s">
        <v>1252</v>
      </c>
      <c r="W2604" s="110" t="s">
        <v>204</v>
      </c>
      <c r="X2604" s="130" t="n">
        <v>2011</v>
      </c>
      <c r="Y2604" s="130"/>
      <c r="Z2604" s="130" t="s">
        <v>221</v>
      </c>
      <c r="AA2604" s="122" t="s">
        <v>200</v>
      </c>
      <c r="AB2604" s="131" t="s">
        <v>15737</v>
      </c>
      <c r="AC2604" s="131" t="s">
        <v>15737</v>
      </c>
      <c r="AD2604" s="130" t="n">
        <v>2011</v>
      </c>
      <c r="AE2604" s="130" t="s">
        <v>222</v>
      </c>
      <c r="AF2604" s="130"/>
      <c r="AG2604" s="130"/>
      <c r="AH2604" s="130"/>
      <c r="AI2604" s="111" t="s">
        <v>294</v>
      </c>
      <c r="AJ2604" s="111" t="s">
        <v>1793</v>
      </c>
      <c r="AK2604" s="111" t="s">
        <v>849</v>
      </c>
      <c r="AL2604" s="131"/>
      <c r="AM2604" s="111" t="s">
        <v>849</v>
      </c>
      <c r="AN2604" s="111" t="s">
        <v>5317</v>
      </c>
      <c r="AO2604" s="131"/>
      <c r="AP2604" s="131"/>
      <c r="AQ2604" s="131"/>
      <c r="AR2604" s="131"/>
      <c r="AS2604" s="0" t="s">
        <v>200</v>
      </c>
      <c r="AV2604" s="131" t="s">
        <v>200</v>
      </c>
      <c r="AW2604" s="131"/>
      <c r="AX2604" s="131"/>
      <c r="AY2604" s="131"/>
      <c r="AZ2604" s="131" t="s">
        <v>15958</v>
      </c>
      <c r="BA2604" s="124" t="s">
        <v>200</v>
      </c>
      <c r="BB2604" s="0" t="s">
        <v>248</v>
      </c>
      <c r="BC2604" s="0" t="s">
        <v>15959</v>
      </c>
      <c r="BD2604" s="0" t="s">
        <v>15960</v>
      </c>
      <c r="BE2604" s="0" t="s">
        <v>15961</v>
      </c>
      <c r="BF2604" s="0" t="s">
        <v>200</v>
      </c>
      <c r="BG2604" s="125" t="s">
        <v>200</v>
      </c>
      <c r="BH2604" s="0" t="s">
        <v>2225</v>
      </c>
      <c r="BI2604" s="112" t="n">
        <v>885370313055</v>
      </c>
      <c r="BJ2604" s="126" t="s">
        <v>200</v>
      </c>
      <c r="BK2604" s="131" t="s">
        <v>215</v>
      </c>
      <c r="BL2604" s="112" t="n">
        <v>4</v>
      </c>
      <c r="BM2604" s="112" t="n">
        <v>4</v>
      </c>
      <c r="BN2604" s="112" t="n">
        <v>4</v>
      </c>
      <c r="BO2604" s="111" t="n">
        <v>20</v>
      </c>
      <c r="BP2604" s="125" t="s">
        <v>200</v>
      </c>
      <c r="BQ2604" s="127" t="s">
        <v>216</v>
      </c>
    </row>
    <row r="2605" customFormat="false" ht="13.8" hidden="false" customHeight="false" outlineLevel="0" collapsed="false">
      <c r="A2605" s="131" t="s">
        <v>15962</v>
      </c>
      <c r="B2605" s="0" t="s">
        <v>4695</v>
      </c>
      <c r="C2605" s="0" t="s">
        <v>15963</v>
      </c>
      <c r="D2605" s="131" t="s">
        <v>1333</v>
      </c>
      <c r="E2605" s="0" t="s">
        <v>848</v>
      </c>
      <c r="F2605" s="0" t="s">
        <v>848</v>
      </c>
      <c r="G2605" s="0" t="s">
        <v>848</v>
      </c>
      <c r="H2605" s="0" t="s">
        <v>219</v>
      </c>
      <c r="J2605" s="111" t="n">
        <v>1</v>
      </c>
      <c r="K2605" s="0" t="s">
        <v>198</v>
      </c>
      <c r="L2605" s="0" t="s">
        <v>198</v>
      </c>
      <c r="M2605" s="0" t="s">
        <v>199</v>
      </c>
      <c r="Q2605" s="120" t="s">
        <v>200</v>
      </c>
      <c r="R2605" s="131" t="s">
        <v>15833</v>
      </c>
      <c r="S2605" s="131" t="s">
        <v>201</v>
      </c>
      <c r="T2605" s="0" t="s">
        <v>198</v>
      </c>
      <c r="U2605" s="131" t="s">
        <v>202</v>
      </c>
      <c r="V2605" s="0" t="s">
        <v>1252</v>
      </c>
      <c r="W2605" s="110" t="s">
        <v>204</v>
      </c>
      <c r="X2605" s="130" t="n">
        <v>2012</v>
      </c>
      <c r="Y2605" s="130"/>
      <c r="Z2605" s="130" t="s">
        <v>757</v>
      </c>
      <c r="AA2605" s="122" t="s">
        <v>200</v>
      </c>
      <c r="AB2605" s="131" t="s">
        <v>2802</v>
      </c>
      <c r="AC2605" s="131" t="s">
        <v>1696</v>
      </c>
      <c r="AD2605" s="130" t="n">
        <v>2012</v>
      </c>
      <c r="AE2605" s="130" t="s">
        <v>222</v>
      </c>
      <c r="AF2605" s="130"/>
      <c r="AG2605" s="130"/>
      <c r="AH2605" s="130"/>
      <c r="AI2605" s="111" t="s">
        <v>294</v>
      </c>
      <c r="AJ2605" s="111" t="s">
        <v>15964</v>
      </c>
      <c r="AK2605" s="131" t="s">
        <v>2802</v>
      </c>
      <c r="AM2605" s="111" t="s">
        <v>849</v>
      </c>
      <c r="AN2605" s="111" t="s">
        <v>5317</v>
      </c>
      <c r="AS2605" s="0" t="s">
        <v>200</v>
      </c>
      <c r="AT2605" s="0" t="s">
        <v>266</v>
      </c>
      <c r="AV2605" s="131" t="s">
        <v>200</v>
      </c>
      <c r="AW2605" s="131"/>
      <c r="AX2605" s="131"/>
      <c r="AY2605" s="131"/>
      <c r="AZ2605" s="0" t="s">
        <v>15965</v>
      </c>
      <c r="BA2605" s="124" t="s">
        <v>200</v>
      </c>
      <c r="BB2605" s="0" t="s">
        <v>210</v>
      </c>
      <c r="BC2605" s="0" t="s">
        <v>15966</v>
      </c>
      <c r="BD2605" s="0" t="s">
        <v>15967</v>
      </c>
      <c r="BE2605" s="0" t="s">
        <v>15968</v>
      </c>
      <c r="BF2605" s="0" t="s">
        <v>15969</v>
      </c>
      <c r="BG2605" s="125" t="s">
        <v>200</v>
      </c>
      <c r="BH2605" s="0" t="s">
        <v>2225</v>
      </c>
      <c r="BI2605" s="112" t="n">
        <v>3307215624890</v>
      </c>
      <c r="BJ2605" s="126" t="s">
        <v>200</v>
      </c>
      <c r="BK2605" s="131" t="s">
        <v>215</v>
      </c>
      <c r="BL2605" s="112" t="n">
        <v>4</v>
      </c>
      <c r="BM2605" s="112" t="n">
        <v>4</v>
      </c>
      <c r="BN2605" s="112" t="n">
        <v>4</v>
      </c>
      <c r="BO2605" s="111" t="n">
        <v>20</v>
      </c>
      <c r="BP2605" s="125" t="s">
        <v>200</v>
      </c>
      <c r="BQ2605" s="127" t="s">
        <v>216</v>
      </c>
    </row>
    <row r="2606" customFormat="false" ht="13.8" hidden="false" customHeight="false" outlineLevel="0" collapsed="false">
      <c r="A2606" s="131" t="s">
        <v>15970</v>
      </c>
      <c r="B2606" s="0" t="s">
        <v>4695</v>
      </c>
      <c r="C2606" s="0" t="s">
        <v>218</v>
      </c>
      <c r="D2606" s="0" t="s">
        <v>1333</v>
      </c>
      <c r="E2606" s="0" t="s">
        <v>313</v>
      </c>
      <c r="F2606" s="0" t="s">
        <v>314</v>
      </c>
      <c r="G2606" s="0" t="s">
        <v>330</v>
      </c>
      <c r="H2606" s="0" t="s">
        <v>197</v>
      </c>
      <c r="I2606" s="131"/>
      <c r="J2606" s="130" t="n">
        <v>1</v>
      </c>
      <c r="K2606" s="131" t="s">
        <v>15971</v>
      </c>
      <c r="L2606" s="131" t="s">
        <v>10612</v>
      </c>
      <c r="M2606" s="0" t="s">
        <v>199</v>
      </c>
      <c r="O2606" s="131"/>
      <c r="Q2606" s="120" t="s">
        <v>200</v>
      </c>
      <c r="R2606" s="131" t="s">
        <v>15833</v>
      </c>
      <c r="S2606" s="131" t="s">
        <v>201</v>
      </c>
      <c r="T2606" s="0" t="s">
        <v>198</v>
      </c>
      <c r="U2606" s="131" t="s">
        <v>202</v>
      </c>
      <c r="V2606" s="0" t="s">
        <v>1252</v>
      </c>
      <c r="W2606" s="110" t="s">
        <v>204</v>
      </c>
      <c r="X2606" s="130" t="n">
        <v>2008</v>
      </c>
      <c r="Y2606" s="130"/>
      <c r="Z2606" s="130" t="s">
        <v>221</v>
      </c>
      <c r="AA2606" s="122" t="s">
        <v>200</v>
      </c>
      <c r="AB2606" s="131" t="s">
        <v>1016</v>
      </c>
      <c r="AC2606" s="131" t="s">
        <v>15737</v>
      </c>
      <c r="AD2606" s="130" t="n">
        <v>2008</v>
      </c>
      <c r="AE2606" s="130" t="s">
        <v>222</v>
      </c>
      <c r="AF2606" s="130"/>
      <c r="AG2606" s="130"/>
      <c r="AH2606" s="130" t="s">
        <v>914</v>
      </c>
      <c r="AI2606" s="130" t="s">
        <v>207</v>
      </c>
      <c r="AJ2606" s="130"/>
      <c r="AK2606" s="111" t="str">
        <f aca="false">(AB2606)</f>
        <v>Rare software</v>
      </c>
      <c r="AL2606" s="131"/>
      <c r="AM2606" s="111" t="n">
        <f aca="false">AD2606</f>
        <v>2008</v>
      </c>
      <c r="AN2606" s="130" t="s">
        <v>263</v>
      </c>
      <c r="AO2606" s="131"/>
      <c r="AP2606" s="131"/>
      <c r="AQ2606" s="131"/>
      <c r="AR2606" s="131"/>
      <c r="AS2606" s="0" t="s">
        <v>200</v>
      </c>
      <c r="AT2606" s="0" t="s">
        <v>15107</v>
      </c>
      <c r="AU2606" s="0" t="s">
        <v>244</v>
      </c>
      <c r="AV2606" s="0" t="s">
        <v>1018</v>
      </c>
      <c r="AW2606" s="0" t="s">
        <v>10148</v>
      </c>
      <c r="AZ2606" s="131" t="s">
        <v>15972</v>
      </c>
      <c r="BA2606" s="124" t="s">
        <v>200</v>
      </c>
      <c r="BB2606" s="0" t="s">
        <v>210</v>
      </c>
      <c r="BC2606" s="0" t="s">
        <v>15973</v>
      </c>
      <c r="BD2606" s="0" t="s">
        <v>15974</v>
      </c>
      <c r="BE2606" s="0" t="s">
        <v>15975</v>
      </c>
      <c r="BF2606" s="0" t="s">
        <v>15976</v>
      </c>
      <c r="BG2606" s="125" t="s">
        <v>200</v>
      </c>
      <c r="BH2606" s="0" t="s">
        <v>2235</v>
      </c>
      <c r="BI2606" s="112" t="s">
        <v>198</v>
      </c>
      <c r="BJ2606" s="126" t="s">
        <v>200</v>
      </c>
      <c r="BK2606" s="131" t="s">
        <v>215</v>
      </c>
      <c r="BL2606" s="112" t="n">
        <v>4</v>
      </c>
      <c r="BM2606" s="112" t="n">
        <v>4</v>
      </c>
      <c r="BN2606" s="112" t="n">
        <v>4</v>
      </c>
      <c r="BO2606" s="111" t="n">
        <v>20</v>
      </c>
      <c r="BP2606" s="125" t="s">
        <v>200</v>
      </c>
      <c r="BQ2606" s="127" t="s">
        <v>216</v>
      </c>
    </row>
    <row r="2607" customFormat="false" ht="13.8" hidden="false" customHeight="false" outlineLevel="0" collapsed="false">
      <c r="A2607" s="131" t="s">
        <v>15977</v>
      </c>
      <c r="B2607" s="0" t="s">
        <v>7452</v>
      </c>
      <c r="C2607" s="0" t="s">
        <v>818</v>
      </c>
      <c r="D2607" s="0" t="s">
        <v>1333</v>
      </c>
      <c r="E2607" s="0" t="s">
        <v>313</v>
      </c>
      <c r="F2607" s="0" t="s">
        <v>314</v>
      </c>
      <c r="G2607" s="0" t="s">
        <v>330</v>
      </c>
      <c r="H2607" s="0" t="s">
        <v>197</v>
      </c>
      <c r="I2607" s="131"/>
      <c r="J2607" s="130" t="n">
        <v>1</v>
      </c>
      <c r="K2607" s="131" t="s">
        <v>198</v>
      </c>
      <c r="L2607" s="131" t="s">
        <v>198</v>
      </c>
      <c r="M2607" s="0" t="s">
        <v>274</v>
      </c>
      <c r="O2607" s="131"/>
      <c r="Q2607" s="120" t="s">
        <v>200</v>
      </c>
      <c r="R2607" s="131" t="s">
        <v>3919</v>
      </c>
      <c r="S2607" s="131" t="s">
        <v>201</v>
      </c>
      <c r="T2607" s="0" t="s">
        <v>198</v>
      </c>
      <c r="U2607" s="131" t="s">
        <v>202</v>
      </c>
      <c r="V2607" s="0" t="s">
        <v>1790</v>
      </c>
      <c r="W2607" s="110" t="s">
        <v>204</v>
      </c>
      <c r="X2607" s="130" t="n">
        <v>2014</v>
      </c>
      <c r="Y2607" s="130"/>
      <c r="Z2607" s="130" t="s">
        <v>198</v>
      </c>
      <c r="AA2607" s="122" t="s">
        <v>200</v>
      </c>
      <c r="AB2607" s="131" t="s">
        <v>15978</v>
      </c>
      <c r="AC2607" s="131" t="s">
        <v>15737</v>
      </c>
      <c r="AD2607" s="130" t="n">
        <v>2014</v>
      </c>
      <c r="AE2607" s="130" t="s">
        <v>1004</v>
      </c>
      <c r="AF2607" s="130"/>
      <c r="AG2607" s="111" t="s">
        <v>200</v>
      </c>
      <c r="AH2607" s="111" t="s">
        <v>200</v>
      </c>
      <c r="AI2607" s="130" t="s">
        <v>207</v>
      </c>
      <c r="AJ2607" s="130"/>
      <c r="AK2607" s="111" t="str">
        <f aca="false">(AB2607)</f>
        <v>Playground games</v>
      </c>
      <c r="AL2607" s="131"/>
      <c r="AM2607" s="111" t="n">
        <f aca="false">AD2607</f>
        <v>2014</v>
      </c>
      <c r="AN2607" s="130" t="s">
        <v>263</v>
      </c>
      <c r="AO2607" s="0" t="s">
        <v>1442</v>
      </c>
      <c r="AP2607" s="131" t="s">
        <v>200</v>
      </c>
      <c r="AQ2607" s="131"/>
      <c r="AR2607" s="131"/>
      <c r="AS2607" s="0" t="s">
        <v>15888</v>
      </c>
      <c r="AU2607" s="0" t="s">
        <v>8504</v>
      </c>
      <c r="AV2607" s="131" t="s">
        <v>200</v>
      </c>
      <c r="AW2607" s="131"/>
      <c r="AX2607" s="131"/>
      <c r="AY2607" s="131"/>
      <c r="AZ2607" s="131" t="s">
        <v>15979</v>
      </c>
      <c r="BA2607" s="124" t="s">
        <v>200</v>
      </c>
      <c r="BB2607" s="0" t="s">
        <v>248</v>
      </c>
      <c r="BC2607" s="0" t="s">
        <v>2652</v>
      </c>
      <c r="BD2607" s="0" t="s">
        <v>15980</v>
      </c>
      <c r="BE2607" s="0" t="s">
        <v>15981</v>
      </c>
      <c r="BF2607" s="0" t="s">
        <v>200</v>
      </c>
      <c r="BG2607" s="125"/>
      <c r="BH2607" s="0" t="s">
        <v>582</v>
      </c>
      <c r="BI2607" s="112" t="n">
        <v>885370861457</v>
      </c>
      <c r="BJ2607" s="126"/>
      <c r="BK2607" s="131" t="s">
        <v>215</v>
      </c>
      <c r="BL2607" s="112" t="n">
        <v>4</v>
      </c>
      <c r="BM2607" s="112" t="n">
        <v>4</v>
      </c>
      <c r="BN2607" s="112" t="n">
        <v>4</v>
      </c>
      <c r="BO2607" s="111" t="n">
        <v>20</v>
      </c>
      <c r="BP2607" s="125"/>
      <c r="BQ2607" s="127" t="s">
        <v>216</v>
      </c>
    </row>
    <row r="2608" customFormat="false" ht="13.8" hidden="false" customHeight="false" outlineLevel="0" collapsed="false">
      <c r="A2608" s="131" t="s">
        <v>15982</v>
      </c>
      <c r="B2608" s="0" t="s">
        <v>7452</v>
      </c>
      <c r="C2608" s="0" t="s">
        <v>818</v>
      </c>
      <c r="D2608" s="0" t="s">
        <v>1333</v>
      </c>
      <c r="E2608" s="0" t="s">
        <v>313</v>
      </c>
      <c r="F2608" s="0" t="s">
        <v>314</v>
      </c>
      <c r="G2608" s="0" t="s">
        <v>330</v>
      </c>
      <c r="H2608" s="0" t="s">
        <v>197</v>
      </c>
      <c r="I2608" s="131"/>
      <c r="J2608" s="130" t="n">
        <v>1</v>
      </c>
      <c r="K2608" s="131" t="s">
        <v>198</v>
      </c>
      <c r="L2608" s="131" t="s">
        <v>198</v>
      </c>
      <c r="M2608" s="0" t="s">
        <v>274</v>
      </c>
      <c r="O2608" s="131"/>
      <c r="Q2608" s="120" t="s">
        <v>200</v>
      </c>
      <c r="R2608" s="131" t="s">
        <v>3919</v>
      </c>
      <c r="S2608" s="131" t="s">
        <v>201</v>
      </c>
      <c r="T2608" s="0" t="s">
        <v>198</v>
      </c>
      <c r="U2608" s="131" t="s">
        <v>202</v>
      </c>
      <c r="V2608" s="0" t="s">
        <v>1790</v>
      </c>
      <c r="W2608" s="110" t="s">
        <v>204</v>
      </c>
      <c r="X2608" s="130" t="n">
        <v>2014</v>
      </c>
      <c r="Y2608" s="130"/>
      <c r="Z2608" s="130" t="s">
        <v>198</v>
      </c>
      <c r="AA2608" s="122" t="s">
        <v>200</v>
      </c>
      <c r="AB2608" s="131" t="s">
        <v>15978</v>
      </c>
      <c r="AC2608" s="131" t="s">
        <v>15737</v>
      </c>
      <c r="AD2608" s="130" t="n">
        <v>2016</v>
      </c>
      <c r="AE2608" s="130" t="s">
        <v>1004</v>
      </c>
      <c r="AF2608" s="130"/>
      <c r="AG2608" s="111" t="s">
        <v>241</v>
      </c>
      <c r="AH2608" s="111" t="s">
        <v>1983</v>
      </c>
      <c r="AI2608" s="130" t="s">
        <v>207</v>
      </c>
      <c r="AJ2608" s="130"/>
      <c r="AK2608" s="111" t="str">
        <f aca="false">(AB2608)</f>
        <v>Playground games</v>
      </c>
      <c r="AL2608" s="131"/>
      <c r="AM2608" s="111" t="n">
        <f aca="false">AD2608</f>
        <v>2016</v>
      </c>
      <c r="AN2608" s="130" t="s">
        <v>263</v>
      </c>
      <c r="AO2608" s="0" t="s">
        <v>1442</v>
      </c>
      <c r="AP2608" s="131" t="s">
        <v>200</v>
      </c>
      <c r="AQ2608" s="131"/>
      <c r="AR2608" s="131"/>
      <c r="AS2608" s="0" t="s">
        <v>15888</v>
      </c>
      <c r="AU2608" s="0" t="s">
        <v>5341</v>
      </c>
      <c r="AV2608" s="131" t="s">
        <v>200</v>
      </c>
      <c r="AW2608" s="131"/>
      <c r="AX2608" s="131"/>
      <c r="AY2608" s="131"/>
      <c r="AZ2608" s="131" t="s">
        <v>15983</v>
      </c>
      <c r="BA2608" s="124" t="s">
        <v>200</v>
      </c>
      <c r="BB2608" s="0" t="s">
        <v>248</v>
      </c>
      <c r="BC2608" s="0" t="s">
        <v>2652</v>
      </c>
      <c r="BD2608" s="0" t="s">
        <v>15980</v>
      </c>
      <c r="BE2608" s="0" t="s">
        <v>15981</v>
      </c>
      <c r="BF2608" s="0" t="s">
        <v>200</v>
      </c>
      <c r="BG2608" s="125" t="s">
        <v>200</v>
      </c>
      <c r="BH2608" s="0" t="s">
        <v>582</v>
      </c>
      <c r="BI2608" s="112" t="n">
        <v>889842150032</v>
      </c>
      <c r="BJ2608" s="126" t="s">
        <v>200</v>
      </c>
      <c r="BK2608" s="131" t="s">
        <v>215</v>
      </c>
      <c r="BL2608" s="112" t="n">
        <v>4</v>
      </c>
      <c r="BM2608" s="112" t="n">
        <v>4</v>
      </c>
      <c r="BN2608" s="112" t="n">
        <v>4</v>
      </c>
      <c r="BO2608" s="111" t="n">
        <v>20</v>
      </c>
      <c r="BP2608" s="125" t="s">
        <v>200</v>
      </c>
      <c r="BQ2608" s="127" t="s">
        <v>216</v>
      </c>
    </row>
    <row r="2609" customFormat="false" ht="13.8" hidden="false" customHeight="false" outlineLevel="0" collapsed="false">
      <c r="A2609" s="131" t="s">
        <v>15984</v>
      </c>
      <c r="B2609" s="0" t="s">
        <v>7452</v>
      </c>
      <c r="C2609" s="0" t="s">
        <v>818</v>
      </c>
      <c r="D2609" s="0" t="s">
        <v>1333</v>
      </c>
      <c r="E2609" s="0" t="s">
        <v>313</v>
      </c>
      <c r="F2609" s="0" t="s">
        <v>314</v>
      </c>
      <c r="G2609" s="0" t="s">
        <v>330</v>
      </c>
      <c r="H2609" s="0" t="s">
        <v>197</v>
      </c>
      <c r="I2609" s="131"/>
      <c r="J2609" s="130" t="n">
        <v>1</v>
      </c>
      <c r="K2609" s="131" t="s">
        <v>198</v>
      </c>
      <c r="L2609" s="131" t="s">
        <v>198</v>
      </c>
      <c r="M2609" s="0" t="s">
        <v>274</v>
      </c>
      <c r="O2609" s="131"/>
      <c r="Q2609" s="120" t="s">
        <v>200</v>
      </c>
      <c r="R2609" s="131" t="s">
        <v>3919</v>
      </c>
      <c r="S2609" s="131" t="s">
        <v>201</v>
      </c>
      <c r="T2609" s="0" t="s">
        <v>198</v>
      </c>
      <c r="U2609" s="131" t="s">
        <v>202</v>
      </c>
      <c r="V2609" s="0" t="s">
        <v>1790</v>
      </c>
      <c r="W2609" s="110" t="s">
        <v>204</v>
      </c>
      <c r="X2609" s="130" t="n">
        <v>2018</v>
      </c>
      <c r="Y2609" s="130"/>
      <c r="Z2609" s="130" t="s">
        <v>198</v>
      </c>
      <c r="AA2609" s="122" t="s">
        <v>200</v>
      </c>
      <c r="AB2609" s="131" t="s">
        <v>15978</v>
      </c>
      <c r="AC2609" s="131" t="s">
        <v>15737</v>
      </c>
      <c r="AD2609" s="130" t="n">
        <v>2018</v>
      </c>
      <c r="AE2609" s="130" t="s">
        <v>1004</v>
      </c>
      <c r="AF2609" s="130"/>
      <c r="AG2609" s="111" t="s">
        <v>200</v>
      </c>
      <c r="AH2609" s="111" t="s">
        <v>200</v>
      </c>
      <c r="AI2609" s="130" t="s">
        <v>207</v>
      </c>
      <c r="AJ2609" s="130"/>
      <c r="AK2609" s="111" t="str">
        <f aca="false">(AB2609)</f>
        <v>Playground games</v>
      </c>
      <c r="AL2609" s="131"/>
      <c r="AM2609" s="111" t="n">
        <f aca="false">AD2609</f>
        <v>2018</v>
      </c>
      <c r="AN2609" s="130" t="s">
        <v>263</v>
      </c>
      <c r="AO2609" s="0" t="s">
        <v>15985</v>
      </c>
      <c r="AP2609" s="131" t="s">
        <v>200</v>
      </c>
      <c r="AQ2609" s="131"/>
      <c r="AR2609" s="131"/>
      <c r="AS2609" s="0" t="s">
        <v>15888</v>
      </c>
      <c r="AU2609" s="0" t="s">
        <v>15986</v>
      </c>
      <c r="AV2609" s="131" t="s">
        <v>200</v>
      </c>
      <c r="AW2609" s="131"/>
      <c r="AX2609" s="131"/>
      <c r="AY2609" s="131"/>
      <c r="AZ2609" s="131" t="s">
        <v>15987</v>
      </c>
      <c r="BA2609" s="124" t="s">
        <v>200</v>
      </c>
      <c r="BB2609" s="0" t="s">
        <v>248</v>
      </c>
      <c r="BC2609" s="0" t="s">
        <v>2652</v>
      </c>
      <c r="BD2609" s="0" t="s">
        <v>15980</v>
      </c>
      <c r="BE2609" s="0" t="s">
        <v>15981</v>
      </c>
      <c r="BF2609" s="0" t="s">
        <v>200</v>
      </c>
      <c r="BG2609" s="125"/>
      <c r="BH2609" s="0" t="s">
        <v>582</v>
      </c>
      <c r="BI2609" s="112" t="n">
        <v>889842392449</v>
      </c>
      <c r="BJ2609" s="126"/>
      <c r="BK2609" s="131" t="s">
        <v>215</v>
      </c>
      <c r="BL2609" s="112" t="n">
        <v>4</v>
      </c>
      <c r="BM2609" s="112" t="n">
        <v>4</v>
      </c>
      <c r="BN2609" s="112" t="n">
        <v>4</v>
      </c>
      <c r="BO2609" s="111" t="n">
        <v>20</v>
      </c>
      <c r="BP2609" s="125"/>
      <c r="BQ2609" s="127" t="s">
        <v>216</v>
      </c>
    </row>
    <row r="2610" customFormat="false" ht="13.8" hidden="false" customHeight="false" outlineLevel="0" collapsed="false">
      <c r="A2610" s="131" t="s">
        <v>15988</v>
      </c>
      <c r="B2610" s="0" t="s">
        <v>7452</v>
      </c>
      <c r="C2610" s="131" t="s">
        <v>1408</v>
      </c>
      <c r="D2610" s="131" t="s">
        <v>1333</v>
      </c>
      <c r="E2610" s="0" t="s">
        <v>194</v>
      </c>
      <c r="F2610" s="0" t="s">
        <v>195</v>
      </c>
      <c r="G2610" s="0" t="s">
        <v>196</v>
      </c>
      <c r="H2610" s="0" t="s">
        <v>901</v>
      </c>
      <c r="I2610" s="131"/>
      <c r="J2610" s="130" t="n">
        <v>2</v>
      </c>
      <c r="K2610" s="131" t="s">
        <v>198</v>
      </c>
      <c r="L2610" s="0" t="s">
        <v>10612</v>
      </c>
      <c r="M2610" s="0" t="s">
        <v>274</v>
      </c>
      <c r="O2610" s="0" t="s">
        <v>9918</v>
      </c>
      <c r="Q2610" s="120" t="s">
        <v>200</v>
      </c>
      <c r="R2610" s="131" t="s">
        <v>3919</v>
      </c>
      <c r="S2610" s="131" t="s">
        <v>201</v>
      </c>
      <c r="T2610" s="0" t="s">
        <v>198</v>
      </c>
      <c r="U2610" s="131" t="s">
        <v>202</v>
      </c>
      <c r="V2610" s="0" t="s">
        <v>1790</v>
      </c>
      <c r="W2610" s="110" t="s">
        <v>204</v>
      </c>
      <c r="X2610" s="130" t="n">
        <v>2015</v>
      </c>
      <c r="Y2610" s="130"/>
      <c r="Z2610" s="130" t="s">
        <v>757</v>
      </c>
      <c r="AA2610" s="122" t="s">
        <v>200</v>
      </c>
      <c r="AB2610" s="131" t="s">
        <v>15989</v>
      </c>
      <c r="AC2610" s="131" t="s">
        <v>15737</v>
      </c>
      <c r="AD2610" s="130" t="n">
        <v>2015</v>
      </c>
      <c r="AE2610" s="130" t="s">
        <v>1004</v>
      </c>
      <c r="AF2610" s="130"/>
      <c r="AG2610" s="130"/>
      <c r="AI2610" s="130" t="s">
        <v>922</v>
      </c>
      <c r="AJ2610" s="111" t="s">
        <v>4695</v>
      </c>
      <c r="AK2610" s="111" t="s">
        <v>5098</v>
      </c>
      <c r="AL2610" s="0" t="s">
        <v>200</v>
      </c>
      <c r="AM2610" s="111" t="n">
        <v>2012</v>
      </c>
      <c r="AN2610" s="111" t="s">
        <v>1887</v>
      </c>
      <c r="AO2610" s="131"/>
      <c r="AR2610" s="131" t="s">
        <v>3366</v>
      </c>
      <c r="AS2610" s="0" t="s">
        <v>15895</v>
      </c>
      <c r="AT2610" s="0" t="s">
        <v>15990</v>
      </c>
      <c r="AU2610" s="0" t="s">
        <v>267</v>
      </c>
      <c r="AV2610" s="131" t="s">
        <v>15896</v>
      </c>
      <c r="AW2610" s="131" t="s">
        <v>200</v>
      </c>
      <c r="AX2610" s="131"/>
      <c r="AY2610" s="131" t="s">
        <v>2040</v>
      </c>
      <c r="AZ2610" s="131" t="s">
        <v>15991</v>
      </c>
      <c r="BA2610" s="124" t="s">
        <v>200</v>
      </c>
      <c r="BB2610" s="0" t="s">
        <v>248</v>
      </c>
      <c r="BC2610" s="0" t="s">
        <v>15992</v>
      </c>
      <c r="BD2610" s="0" t="s">
        <v>15993</v>
      </c>
      <c r="BE2610" s="0" t="s">
        <v>15994</v>
      </c>
      <c r="BF2610" s="0" t="s">
        <v>15995</v>
      </c>
      <c r="BG2610" s="125" t="s">
        <v>200</v>
      </c>
      <c r="BH2610" s="0" t="s">
        <v>582</v>
      </c>
      <c r="BI2610" s="112" t="n">
        <v>885370951783</v>
      </c>
      <c r="BJ2610" s="126" t="s">
        <v>200</v>
      </c>
      <c r="BK2610" s="131" t="s">
        <v>215</v>
      </c>
      <c r="BL2610" s="112" t="n">
        <v>4</v>
      </c>
      <c r="BM2610" s="112" t="n">
        <v>4</v>
      </c>
      <c r="BN2610" s="112" t="n">
        <v>4</v>
      </c>
      <c r="BO2610" s="111" t="n">
        <v>20</v>
      </c>
      <c r="BP2610" s="125" t="s">
        <v>200</v>
      </c>
      <c r="BQ2610" s="127" t="s">
        <v>216</v>
      </c>
    </row>
    <row r="2611" customFormat="false" ht="13.8" hidden="false" customHeight="false" outlineLevel="0" collapsed="false">
      <c r="A2611" s="131" t="s">
        <v>15996</v>
      </c>
      <c r="B2611" s="0" t="s">
        <v>7452</v>
      </c>
      <c r="C2611" s="131" t="s">
        <v>1408</v>
      </c>
      <c r="D2611" s="131" t="s">
        <v>1333</v>
      </c>
      <c r="E2611" s="0" t="s">
        <v>194</v>
      </c>
      <c r="F2611" s="0" t="s">
        <v>195</v>
      </c>
      <c r="G2611" s="0" t="s">
        <v>196</v>
      </c>
      <c r="H2611" s="0" t="s">
        <v>901</v>
      </c>
      <c r="I2611" s="131"/>
      <c r="J2611" s="130" t="n">
        <v>2</v>
      </c>
      <c r="K2611" s="0" t="s">
        <v>198</v>
      </c>
      <c r="L2611" s="131" t="s">
        <v>10612</v>
      </c>
      <c r="M2611" s="0" t="s">
        <v>199</v>
      </c>
      <c r="O2611" s="0" t="s">
        <v>534</v>
      </c>
      <c r="Q2611" s="120" t="s">
        <v>200</v>
      </c>
      <c r="R2611" s="131" t="s">
        <v>3919</v>
      </c>
      <c r="S2611" s="131" t="s">
        <v>201</v>
      </c>
      <c r="T2611" s="0" t="s">
        <v>198</v>
      </c>
      <c r="U2611" s="131" t="s">
        <v>202</v>
      </c>
      <c r="V2611" s="0" t="s">
        <v>1790</v>
      </c>
      <c r="W2611" s="110" t="s">
        <v>204</v>
      </c>
      <c r="X2611" s="130" t="n">
        <v>2016</v>
      </c>
      <c r="Y2611" s="130"/>
      <c r="Z2611" s="130" t="s">
        <v>757</v>
      </c>
      <c r="AA2611" s="122" t="s">
        <v>200</v>
      </c>
      <c r="AB2611" s="131" t="s">
        <v>15997</v>
      </c>
      <c r="AC2611" s="131" t="s">
        <v>15737</v>
      </c>
      <c r="AD2611" s="130" t="n">
        <v>2016</v>
      </c>
      <c r="AE2611" s="130" t="s">
        <v>1004</v>
      </c>
      <c r="AF2611" s="130"/>
      <c r="AG2611" s="111" t="s">
        <v>241</v>
      </c>
      <c r="AH2611" s="111" t="s">
        <v>1983</v>
      </c>
      <c r="AI2611" s="130" t="s">
        <v>207</v>
      </c>
      <c r="AJ2611" s="130"/>
      <c r="AK2611" s="111" t="str">
        <f aca="false">(AB2611)</f>
        <v>The coalition</v>
      </c>
      <c r="AL2611" s="131"/>
      <c r="AM2611" s="111" t="n">
        <f aca="false">AD2611</f>
        <v>2016</v>
      </c>
      <c r="AN2611" s="130" t="s">
        <v>1887</v>
      </c>
      <c r="AO2611" s="131"/>
      <c r="AP2611" s="131"/>
      <c r="AQ2611" s="131"/>
      <c r="AR2611" s="131"/>
      <c r="AS2611" s="0" t="s">
        <v>15895</v>
      </c>
      <c r="AT2611" s="0" t="s">
        <v>2468</v>
      </c>
      <c r="AU2611" s="0" t="s">
        <v>267</v>
      </c>
      <c r="AV2611" s="131" t="s">
        <v>200</v>
      </c>
      <c r="AW2611" s="131"/>
      <c r="AX2611" s="131" t="s">
        <v>15998</v>
      </c>
      <c r="AY2611" s="131" t="s">
        <v>2040</v>
      </c>
      <c r="AZ2611" s="131" t="s">
        <v>15999</v>
      </c>
      <c r="BA2611" s="124" t="s">
        <v>200</v>
      </c>
      <c r="BB2611" s="0" t="s">
        <v>248</v>
      </c>
      <c r="BC2611" s="0" t="s">
        <v>12689</v>
      </c>
      <c r="BE2611" s="0" t="s">
        <v>16000</v>
      </c>
      <c r="BG2611" s="125" t="s">
        <v>200</v>
      </c>
      <c r="BH2611" s="0" t="s">
        <v>582</v>
      </c>
      <c r="BI2611" s="112" t="n">
        <v>889842121537</v>
      </c>
      <c r="BJ2611" s="126" t="s">
        <v>200</v>
      </c>
      <c r="BK2611" s="131" t="s">
        <v>215</v>
      </c>
      <c r="BL2611" s="112" t="n">
        <v>4</v>
      </c>
      <c r="BM2611" s="112" t="n">
        <v>4</v>
      </c>
      <c r="BN2611" s="112" t="n">
        <v>4</v>
      </c>
      <c r="BO2611" s="111" t="n">
        <v>20</v>
      </c>
      <c r="BP2611" s="125" t="s">
        <v>200</v>
      </c>
      <c r="BQ2611" s="127" t="s">
        <v>216</v>
      </c>
    </row>
    <row r="2612" customFormat="false" ht="13.8" hidden="false" customHeight="false" outlineLevel="0" collapsed="false">
      <c r="A2612" s="131" t="s">
        <v>16001</v>
      </c>
      <c r="B2612" s="0" t="s">
        <v>7452</v>
      </c>
      <c r="C2612" s="131" t="s">
        <v>1408</v>
      </c>
      <c r="D2612" s="131" t="s">
        <v>1333</v>
      </c>
      <c r="E2612" s="0" t="s">
        <v>194</v>
      </c>
      <c r="F2612" s="0" t="s">
        <v>1509</v>
      </c>
      <c r="G2612" s="0" t="s">
        <v>196</v>
      </c>
      <c r="H2612" s="0" t="s">
        <v>901</v>
      </c>
      <c r="I2612" s="131"/>
      <c r="J2612" s="130" t="n">
        <v>3</v>
      </c>
      <c r="K2612" s="0" t="s">
        <v>198</v>
      </c>
      <c r="L2612" s="131" t="s">
        <v>10612</v>
      </c>
      <c r="M2612" s="0" t="s">
        <v>199</v>
      </c>
      <c r="O2612" s="0" t="s">
        <v>534</v>
      </c>
      <c r="Q2612" s="120" t="s">
        <v>200</v>
      </c>
      <c r="R2612" s="131" t="s">
        <v>3919</v>
      </c>
      <c r="S2612" s="131" t="s">
        <v>201</v>
      </c>
      <c r="T2612" s="0" t="s">
        <v>198</v>
      </c>
      <c r="U2612" s="131" t="s">
        <v>202</v>
      </c>
      <c r="V2612" s="0" t="s">
        <v>1790</v>
      </c>
      <c r="W2612" s="110" t="s">
        <v>204</v>
      </c>
      <c r="X2612" s="130" t="n">
        <v>2019</v>
      </c>
      <c r="Y2612" s="130"/>
      <c r="Z2612" s="130" t="s">
        <v>757</v>
      </c>
      <c r="AA2612" s="122" t="s">
        <v>200</v>
      </c>
      <c r="AB2612" s="131" t="s">
        <v>15997</v>
      </c>
      <c r="AC2612" s="131" t="s">
        <v>15737</v>
      </c>
      <c r="AD2612" s="130" t="n">
        <v>2019</v>
      </c>
      <c r="AE2612" s="130" t="s">
        <v>1004</v>
      </c>
      <c r="AF2612" s="130"/>
      <c r="AG2612" s="111" t="s">
        <v>200</v>
      </c>
      <c r="AH2612" s="111" t="s">
        <v>200</v>
      </c>
      <c r="AI2612" s="130" t="s">
        <v>207</v>
      </c>
      <c r="AJ2612" s="130"/>
      <c r="AK2612" s="111" t="str">
        <f aca="false">(AB2612)</f>
        <v>The coalition</v>
      </c>
      <c r="AL2612" s="131"/>
      <c r="AM2612" s="111" t="n">
        <f aca="false">AD2612</f>
        <v>2019</v>
      </c>
      <c r="AN2612" s="130" t="s">
        <v>1887</v>
      </c>
      <c r="AO2612" s="131"/>
      <c r="AP2612" s="131"/>
      <c r="AQ2612" s="131"/>
      <c r="AR2612" s="131"/>
      <c r="AS2612" s="0" t="s">
        <v>15895</v>
      </c>
      <c r="AT2612" s="0" t="s">
        <v>2468</v>
      </c>
      <c r="AU2612" s="0" t="s">
        <v>267</v>
      </c>
      <c r="AV2612" s="131" t="s">
        <v>200</v>
      </c>
      <c r="AW2612" s="131"/>
      <c r="AX2612" s="131"/>
      <c r="AY2612" s="131" t="s">
        <v>2040</v>
      </c>
      <c r="AZ2612" s="131" t="s">
        <v>15999</v>
      </c>
      <c r="BA2612" s="124" t="s">
        <v>200</v>
      </c>
      <c r="BB2612" s="0" t="s">
        <v>248</v>
      </c>
      <c r="BC2612" s="0" t="s">
        <v>16002</v>
      </c>
      <c r="BE2612" s="0" t="s">
        <v>16000</v>
      </c>
      <c r="BG2612" s="125" t="s">
        <v>200</v>
      </c>
      <c r="BH2612" s="0" t="s">
        <v>582</v>
      </c>
      <c r="BI2612" s="112" t="n">
        <v>889842519136</v>
      </c>
      <c r="BJ2612" s="126" t="s">
        <v>200</v>
      </c>
      <c r="BK2612" s="131" t="s">
        <v>215</v>
      </c>
      <c r="BL2612" s="112" t="n">
        <v>4</v>
      </c>
      <c r="BM2612" s="112" t="n">
        <v>4</v>
      </c>
      <c r="BN2612" s="112" t="n">
        <v>4</v>
      </c>
      <c r="BO2612" s="111" t="n">
        <v>20</v>
      </c>
      <c r="BP2612" s="125" t="s">
        <v>200</v>
      </c>
      <c r="BQ2612" s="127" t="s">
        <v>216</v>
      </c>
    </row>
    <row r="2613" customFormat="false" ht="13.8" hidden="false" customHeight="false" outlineLevel="0" collapsed="false">
      <c r="A2613" s="131" t="s">
        <v>16003</v>
      </c>
      <c r="B2613" s="0" t="s">
        <v>7452</v>
      </c>
      <c r="C2613" s="131" t="s">
        <v>994</v>
      </c>
      <c r="D2613" s="131" t="s">
        <v>1333</v>
      </c>
      <c r="E2613" s="0" t="s">
        <v>194</v>
      </c>
      <c r="F2613" s="0" t="s">
        <v>195</v>
      </c>
      <c r="G2613" s="0" t="s">
        <v>196</v>
      </c>
      <c r="H2613" s="0" t="s">
        <v>901</v>
      </c>
      <c r="I2613" s="131"/>
      <c r="J2613" s="130" t="n">
        <v>1</v>
      </c>
      <c r="K2613" s="0" t="s">
        <v>198</v>
      </c>
      <c r="L2613" s="131" t="s">
        <v>198</v>
      </c>
      <c r="M2613" s="0" t="s">
        <v>199</v>
      </c>
      <c r="O2613" s="131"/>
      <c r="Q2613" s="120"/>
      <c r="R2613" s="131" t="s">
        <v>3919</v>
      </c>
      <c r="S2613" s="131" t="s">
        <v>201</v>
      </c>
      <c r="T2613" s="0" t="s">
        <v>198</v>
      </c>
      <c r="U2613" s="131" t="s">
        <v>202</v>
      </c>
      <c r="V2613" s="0" t="s">
        <v>1790</v>
      </c>
      <c r="W2613" s="110" t="s">
        <v>204</v>
      </c>
      <c r="X2613" s="130" t="n">
        <v>2020</v>
      </c>
      <c r="Y2613" s="130"/>
      <c r="Z2613" s="130" t="s">
        <v>757</v>
      </c>
      <c r="AA2613" s="122"/>
      <c r="AB2613" s="131" t="s">
        <v>15997</v>
      </c>
      <c r="AC2613" s="131" t="s">
        <v>15737</v>
      </c>
      <c r="AD2613" s="130" t="n">
        <v>2020</v>
      </c>
      <c r="AE2613" s="130" t="s">
        <v>1004</v>
      </c>
      <c r="AF2613" s="130"/>
      <c r="AI2613" s="130" t="s">
        <v>294</v>
      </c>
      <c r="AJ2613" s="130" t="s">
        <v>4610</v>
      </c>
      <c r="AK2613" s="131" t="s">
        <v>15997</v>
      </c>
      <c r="AL2613" s="131"/>
      <c r="AM2613" s="111" t="n">
        <v>2020</v>
      </c>
      <c r="AN2613" s="130" t="s">
        <v>1887</v>
      </c>
      <c r="AO2613" s="131"/>
      <c r="AP2613" s="131"/>
      <c r="AQ2613" s="131"/>
      <c r="AR2613" s="131"/>
      <c r="AS2613" s="0" t="s">
        <v>15895</v>
      </c>
      <c r="AT2613" s="0" t="s">
        <v>2468</v>
      </c>
      <c r="AU2613" s="0" t="s">
        <v>267</v>
      </c>
      <c r="AV2613" s="131"/>
      <c r="AW2613" s="131"/>
      <c r="AX2613" s="131"/>
      <c r="AY2613" s="131" t="s">
        <v>2040</v>
      </c>
      <c r="AZ2613" s="131" t="s">
        <v>16004</v>
      </c>
      <c r="BA2613" s="124" t="s">
        <v>200</v>
      </c>
      <c r="BB2613" s="0" t="s">
        <v>248</v>
      </c>
      <c r="BC2613" s="0" t="s">
        <v>1543</v>
      </c>
      <c r="BD2613" s="0" t="s">
        <v>16005</v>
      </c>
      <c r="BE2613" s="0" t="s">
        <v>16006</v>
      </c>
      <c r="BG2613" s="125"/>
      <c r="BH2613" s="0" t="s">
        <v>582</v>
      </c>
      <c r="BI2613" s="112" t="n">
        <v>889842718492</v>
      </c>
      <c r="BJ2613" s="126"/>
      <c r="BK2613" s="131" t="s">
        <v>215</v>
      </c>
      <c r="BL2613" s="112" t="n">
        <v>4</v>
      </c>
      <c r="BM2613" s="112" t="n">
        <v>4</v>
      </c>
      <c r="BN2613" s="112" t="n">
        <v>4</v>
      </c>
      <c r="BO2613" s="111" t="n">
        <v>20</v>
      </c>
      <c r="BP2613" s="125"/>
      <c r="BQ2613" s="127"/>
    </row>
    <row r="2614" customFormat="false" ht="13.8" hidden="false" customHeight="false" outlineLevel="0" collapsed="false">
      <c r="A2614" s="131" t="s">
        <v>16007</v>
      </c>
      <c r="B2614" s="0" t="s">
        <v>7452</v>
      </c>
      <c r="C2614" s="131" t="s">
        <v>1489</v>
      </c>
      <c r="D2614" s="131" t="s">
        <v>1333</v>
      </c>
      <c r="E2614" s="0" t="s">
        <v>194</v>
      </c>
      <c r="F2614" s="0" t="s">
        <v>195</v>
      </c>
      <c r="G2614" s="0" t="s">
        <v>196</v>
      </c>
      <c r="H2614" s="0" t="s">
        <v>901</v>
      </c>
      <c r="I2614" s="131"/>
      <c r="J2614" s="130" t="n">
        <v>4</v>
      </c>
      <c r="K2614" s="0" t="s">
        <v>198</v>
      </c>
      <c r="L2614" s="0" t="s">
        <v>1050</v>
      </c>
      <c r="M2614" s="0" t="s">
        <v>274</v>
      </c>
      <c r="O2614" s="0" t="s">
        <v>237</v>
      </c>
      <c r="Q2614" s="120" t="s">
        <v>200</v>
      </c>
      <c r="R2614" s="131" t="s">
        <v>3919</v>
      </c>
      <c r="S2614" s="131" t="s">
        <v>201</v>
      </c>
      <c r="T2614" s="0" t="s">
        <v>198</v>
      </c>
      <c r="U2614" s="131" t="s">
        <v>202</v>
      </c>
      <c r="V2614" s="0" t="s">
        <v>1790</v>
      </c>
      <c r="W2614" s="110" t="s">
        <v>204</v>
      </c>
      <c r="X2614" s="130" t="n">
        <v>2014</v>
      </c>
      <c r="Y2614" s="130"/>
      <c r="Z2614" s="130" t="s">
        <v>757</v>
      </c>
      <c r="AA2614" s="122" t="s">
        <v>200</v>
      </c>
      <c r="AB2614" s="131" t="s">
        <v>16008</v>
      </c>
      <c r="AC2614" s="131" t="s">
        <v>15737</v>
      </c>
      <c r="AD2614" s="130" t="n">
        <v>2014</v>
      </c>
      <c r="AE2614" s="130" t="s">
        <v>1004</v>
      </c>
      <c r="AF2614" s="130"/>
      <c r="AG2614" s="130"/>
      <c r="AI2614" s="130" t="s">
        <v>922</v>
      </c>
      <c r="AJ2614" s="111" t="s">
        <v>16009</v>
      </c>
      <c r="AK2614" s="111" t="s">
        <v>15906</v>
      </c>
      <c r="AL2614" s="131" t="s">
        <v>200</v>
      </c>
      <c r="AM2614" s="111" t="s">
        <v>849</v>
      </c>
      <c r="AN2614" s="111" t="s">
        <v>297</v>
      </c>
      <c r="AO2614" s="131" t="s">
        <v>2023</v>
      </c>
      <c r="AP2614" s="131"/>
      <c r="AQ2614" s="131" t="s">
        <v>200</v>
      </c>
      <c r="AR2614" s="131" t="s">
        <v>200</v>
      </c>
      <c r="AS2614" s="0" t="s">
        <v>15907</v>
      </c>
      <c r="AT2614" s="0" t="s">
        <v>2872</v>
      </c>
      <c r="AU2614" s="0" t="s">
        <v>1306</v>
      </c>
      <c r="AV2614" s="131" t="s">
        <v>15908</v>
      </c>
      <c r="AW2614" s="131" t="s">
        <v>15909</v>
      </c>
      <c r="AX2614" s="131" t="s">
        <v>15910</v>
      </c>
      <c r="AY2614" s="131" t="s">
        <v>3510</v>
      </c>
      <c r="AZ2614" s="131" t="s">
        <v>16010</v>
      </c>
      <c r="BA2614" s="124" t="s">
        <v>200</v>
      </c>
      <c r="BB2614" s="0" t="s">
        <v>248</v>
      </c>
      <c r="BC2614" s="0" t="s">
        <v>16011</v>
      </c>
      <c r="BD2614" s="0" t="s">
        <v>16012</v>
      </c>
      <c r="BE2614" s="0" t="s">
        <v>16013</v>
      </c>
      <c r="BG2614" s="125" t="s">
        <v>200</v>
      </c>
      <c r="BH2614" s="0" t="s">
        <v>582</v>
      </c>
      <c r="BI2614" s="112" t="n">
        <v>885370863949</v>
      </c>
      <c r="BJ2614" s="126" t="s">
        <v>200</v>
      </c>
      <c r="BK2614" s="131" t="s">
        <v>215</v>
      </c>
      <c r="BL2614" s="112" t="n">
        <v>4</v>
      </c>
      <c r="BM2614" s="112" t="n">
        <v>4</v>
      </c>
      <c r="BN2614" s="112" t="n">
        <v>4</v>
      </c>
      <c r="BO2614" s="111" t="n">
        <v>20</v>
      </c>
      <c r="BP2614" s="125" t="s">
        <v>200</v>
      </c>
      <c r="BQ2614" s="127" t="s">
        <v>216</v>
      </c>
    </row>
    <row r="2615" customFormat="false" ht="13.8" hidden="false" customHeight="false" outlineLevel="0" collapsed="false">
      <c r="A2615" s="131" t="s">
        <v>16014</v>
      </c>
      <c r="B2615" s="0" t="s">
        <v>7452</v>
      </c>
      <c r="C2615" s="131" t="s">
        <v>1489</v>
      </c>
      <c r="D2615" s="131" t="s">
        <v>1333</v>
      </c>
      <c r="E2615" s="0" t="s">
        <v>194</v>
      </c>
      <c r="F2615" s="0" t="s">
        <v>195</v>
      </c>
      <c r="G2615" s="0" t="s">
        <v>196</v>
      </c>
      <c r="H2615" s="0" t="s">
        <v>901</v>
      </c>
      <c r="I2615" s="131"/>
      <c r="J2615" s="130" t="n">
        <v>1</v>
      </c>
      <c r="K2615" s="0" t="s">
        <v>198</v>
      </c>
      <c r="L2615" s="131" t="s">
        <v>198</v>
      </c>
      <c r="M2615" s="0" t="s">
        <v>199</v>
      </c>
      <c r="O2615" s="131"/>
      <c r="Q2615" s="120" t="s">
        <v>200</v>
      </c>
      <c r="R2615" s="131" t="s">
        <v>3919</v>
      </c>
      <c r="S2615" s="131" t="s">
        <v>3441</v>
      </c>
      <c r="T2615" s="0" t="s">
        <v>3441</v>
      </c>
      <c r="U2615" s="131" t="s">
        <v>202</v>
      </c>
      <c r="V2615" s="0" t="s">
        <v>1790</v>
      </c>
      <c r="W2615" s="110" t="s">
        <v>204</v>
      </c>
      <c r="X2615" s="130" t="n">
        <v>2015</v>
      </c>
      <c r="Y2615" s="130"/>
      <c r="Z2615" s="130" t="s">
        <v>757</v>
      </c>
      <c r="AA2615" s="122" t="s">
        <v>200</v>
      </c>
      <c r="AB2615" s="131" t="s">
        <v>16008</v>
      </c>
      <c r="AC2615" s="131" t="s">
        <v>15737</v>
      </c>
      <c r="AD2615" s="130" t="n">
        <v>2015</v>
      </c>
      <c r="AE2615" s="130" t="s">
        <v>222</v>
      </c>
      <c r="AF2615" s="130"/>
      <c r="AG2615" s="111" t="s">
        <v>241</v>
      </c>
      <c r="AH2615" s="111" t="s">
        <v>242</v>
      </c>
      <c r="AI2615" s="130" t="s">
        <v>207</v>
      </c>
      <c r="AJ2615" s="130"/>
      <c r="AK2615" s="111" t="str">
        <f aca="false">(AB2615)</f>
        <v>343 industries</v>
      </c>
      <c r="AL2615" s="131"/>
      <c r="AM2615" s="111" t="n">
        <f aca="false">AD2615</f>
        <v>2015</v>
      </c>
      <c r="AN2615" s="130" t="s">
        <v>297</v>
      </c>
      <c r="AO2615" s="131"/>
      <c r="AP2615" s="131"/>
      <c r="AQ2615" s="131"/>
      <c r="AR2615" s="131"/>
      <c r="AS2615" s="0" t="s">
        <v>15907</v>
      </c>
      <c r="AT2615" s="0" t="s">
        <v>200</v>
      </c>
      <c r="AU2615" s="0" t="s">
        <v>1306</v>
      </c>
      <c r="AV2615" s="131" t="s">
        <v>200</v>
      </c>
      <c r="AW2615" s="131"/>
      <c r="AX2615" s="131" t="s">
        <v>15910</v>
      </c>
      <c r="AY2615" s="131" t="s">
        <v>3510</v>
      </c>
      <c r="AZ2615" s="131" t="s">
        <v>16015</v>
      </c>
      <c r="BA2615" s="124" t="s">
        <v>200</v>
      </c>
      <c r="BB2615" s="0" t="s">
        <v>248</v>
      </c>
      <c r="BC2615" s="0" t="s">
        <v>16016</v>
      </c>
      <c r="BD2615" s="0" t="s">
        <v>16017</v>
      </c>
      <c r="BE2615" s="0" t="s">
        <v>11344</v>
      </c>
      <c r="BG2615" s="125" t="s">
        <v>200</v>
      </c>
      <c r="BH2615" s="0" t="s">
        <v>253</v>
      </c>
      <c r="BI2615" s="112" t="n">
        <v>885370929775</v>
      </c>
      <c r="BJ2615" s="126" t="s">
        <v>200</v>
      </c>
      <c r="BK2615" s="131" t="s">
        <v>215</v>
      </c>
      <c r="BL2615" s="112" t="n">
        <v>4</v>
      </c>
      <c r="BM2615" s="112" t="n">
        <v>4</v>
      </c>
      <c r="BN2615" s="112" t="n">
        <v>4</v>
      </c>
      <c r="BO2615" s="111" t="n">
        <v>20</v>
      </c>
      <c r="BP2615" s="125" t="s">
        <v>200</v>
      </c>
      <c r="BQ2615" s="127" t="s">
        <v>216</v>
      </c>
    </row>
    <row r="2616" customFormat="false" ht="13.8" hidden="false" customHeight="false" outlineLevel="0" collapsed="false">
      <c r="A2616" s="131" t="s">
        <v>16018</v>
      </c>
      <c r="B2616" s="0" t="s">
        <v>7452</v>
      </c>
      <c r="C2616" s="0" t="s">
        <v>390</v>
      </c>
      <c r="D2616" s="0" t="s">
        <v>1333</v>
      </c>
      <c r="E2616" s="0" t="s">
        <v>194</v>
      </c>
      <c r="F2616" s="0" t="s">
        <v>195</v>
      </c>
      <c r="G2616" s="0" t="s">
        <v>196</v>
      </c>
      <c r="H2616" s="0" t="s">
        <v>901</v>
      </c>
      <c r="I2616" s="131"/>
      <c r="J2616" s="130" t="n">
        <v>1</v>
      </c>
      <c r="K2616" s="0" t="s">
        <v>198</v>
      </c>
      <c r="L2616" s="131" t="s">
        <v>198</v>
      </c>
      <c r="M2616" s="0" t="s">
        <v>199</v>
      </c>
      <c r="O2616" s="131"/>
      <c r="Q2616" s="120" t="s">
        <v>200</v>
      </c>
      <c r="R2616" s="131" t="s">
        <v>3919</v>
      </c>
      <c r="S2616" s="131" t="s">
        <v>201</v>
      </c>
      <c r="T2616" s="0" t="s">
        <v>198</v>
      </c>
      <c r="U2616" s="131" t="s">
        <v>202</v>
      </c>
      <c r="V2616" s="0" t="s">
        <v>1790</v>
      </c>
      <c r="W2616" s="110" t="s">
        <v>204</v>
      </c>
      <c r="X2616" s="130" t="n">
        <v>2017</v>
      </c>
      <c r="Y2616" s="130"/>
      <c r="Z2616" s="130" t="s">
        <v>757</v>
      </c>
      <c r="AA2616" s="122" t="s">
        <v>200</v>
      </c>
      <c r="AB2616" s="131" t="s">
        <v>16008</v>
      </c>
      <c r="AC2616" s="131" t="s">
        <v>15737</v>
      </c>
      <c r="AD2616" s="130" t="n">
        <v>2017</v>
      </c>
      <c r="AE2616" s="130" t="s">
        <v>1004</v>
      </c>
      <c r="AF2616" s="130"/>
      <c r="AG2616" s="130"/>
      <c r="AH2616" s="130"/>
      <c r="AI2616" s="130" t="s">
        <v>207</v>
      </c>
      <c r="AJ2616" s="130"/>
      <c r="AK2616" s="111" t="str">
        <f aca="false">(AB2616)</f>
        <v>343 industries</v>
      </c>
      <c r="AL2616" s="131"/>
      <c r="AM2616" s="111" t="n">
        <f aca="false">AD2616</f>
        <v>2017</v>
      </c>
      <c r="AN2616" s="130" t="s">
        <v>297</v>
      </c>
      <c r="AO2616" s="131"/>
      <c r="AP2616" s="131"/>
      <c r="AQ2616" s="131"/>
      <c r="AR2616" s="131"/>
      <c r="AS2616" s="0" t="s">
        <v>15907</v>
      </c>
      <c r="AT2616" s="0" t="s">
        <v>200</v>
      </c>
      <c r="AU2616" s="0" t="s">
        <v>1306</v>
      </c>
      <c r="AV2616" s="131" t="s">
        <v>200</v>
      </c>
      <c r="AW2616" s="131"/>
      <c r="AX2616" s="131"/>
      <c r="AY2616" s="131" t="s">
        <v>3510</v>
      </c>
      <c r="AZ2616" s="131" t="s">
        <v>16019</v>
      </c>
      <c r="BA2616" s="124" t="s">
        <v>200</v>
      </c>
      <c r="BB2616" s="0" t="s">
        <v>248</v>
      </c>
      <c r="BC2616" s="0" t="s">
        <v>16020</v>
      </c>
      <c r="BD2616" s="0" t="s">
        <v>16021</v>
      </c>
      <c r="BE2616" s="0" t="s">
        <v>16022</v>
      </c>
      <c r="BG2616" s="125" t="s">
        <v>200</v>
      </c>
      <c r="BH2616" s="0" t="s">
        <v>582</v>
      </c>
      <c r="BI2616" s="112" t="n">
        <v>889842149128</v>
      </c>
      <c r="BJ2616" s="126" t="s">
        <v>200</v>
      </c>
      <c r="BK2616" s="131" t="s">
        <v>215</v>
      </c>
      <c r="BL2616" s="112" t="n">
        <v>4</v>
      </c>
      <c r="BM2616" s="112" t="n">
        <v>4</v>
      </c>
      <c r="BN2616" s="112" t="n">
        <v>4</v>
      </c>
      <c r="BO2616" s="111" t="n">
        <v>20</v>
      </c>
      <c r="BP2616" s="125" t="s">
        <v>200</v>
      </c>
      <c r="BQ2616" s="127" t="s">
        <v>216</v>
      </c>
    </row>
    <row r="2617" customFormat="false" ht="13.8" hidden="false" customHeight="false" outlineLevel="0" collapsed="false">
      <c r="A2617" s="131" t="s">
        <v>16023</v>
      </c>
      <c r="B2617" s="0" t="s">
        <v>7452</v>
      </c>
      <c r="C2617" s="0" t="s">
        <v>4042</v>
      </c>
      <c r="D2617" s="0" t="s">
        <v>193</v>
      </c>
      <c r="E2617" s="0" t="s">
        <v>313</v>
      </c>
      <c r="F2617" s="0" t="s">
        <v>314</v>
      </c>
      <c r="G2617" s="0" t="s">
        <v>391</v>
      </c>
      <c r="H2617" s="0" t="s">
        <v>219</v>
      </c>
      <c r="I2617" s="131"/>
      <c r="J2617" s="130" t="n">
        <v>4</v>
      </c>
      <c r="K2617" s="0" t="s">
        <v>198</v>
      </c>
      <c r="L2617" s="0" t="s">
        <v>392</v>
      </c>
      <c r="M2617" s="0" t="s">
        <v>199</v>
      </c>
      <c r="O2617" s="0" t="s">
        <v>596</v>
      </c>
      <c r="Q2617" s="120" t="s">
        <v>200</v>
      </c>
      <c r="R2617" s="131" t="s">
        <v>3919</v>
      </c>
      <c r="S2617" s="131" t="s">
        <v>201</v>
      </c>
      <c r="T2617" s="0" t="s">
        <v>198</v>
      </c>
      <c r="U2617" s="131" t="s">
        <v>202</v>
      </c>
      <c r="V2617" s="0" t="s">
        <v>1790</v>
      </c>
      <c r="W2617" s="110" t="s">
        <v>204</v>
      </c>
      <c r="X2617" s="130" t="n">
        <v>2017</v>
      </c>
      <c r="Y2617" s="111" t="s">
        <v>205</v>
      </c>
      <c r="Z2617" s="130" t="s">
        <v>757</v>
      </c>
      <c r="AA2617" s="122" t="s">
        <v>200</v>
      </c>
      <c r="AB2617" s="131" t="s">
        <v>16024</v>
      </c>
      <c r="AC2617" s="131" t="s">
        <v>5135</v>
      </c>
      <c r="AD2617" s="130" t="n">
        <v>2017</v>
      </c>
      <c r="AE2617" s="130" t="s">
        <v>1004</v>
      </c>
      <c r="AF2617" s="130"/>
      <c r="AG2617" s="130"/>
      <c r="AH2617" s="130"/>
      <c r="AI2617" s="111" t="s">
        <v>294</v>
      </c>
      <c r="AJ2617" s="130" t="s">
        <v>4695</v>
      </c>
      <c r="AK2617" s="131" t="s">
        <v>16024</v>
      </c>
      <c r="AL2617" s="131"/>
      <c r="AM2617" s="111" t="s">
        <v>849</v>
      </c>
      <c r="AN2617" s="130" t="s">
        <v>297</v>
      </c>
      <c r="AO2617" s="131"/>
      <c r="AP2617" s="131"/>
      <c r="AQ2617" s="131"/>
      <c r="AR2617" s="131"/>
      <c r="AS2617" s="0" t="s">
        <v>200</v>
      </c>
      <c r="AV2617" s="131" t="s">
        <v>200</v>
      </c>
      <c r="AW2617" s="131"/>
      <c r="AX2617" s="131"/>
      <c r="AY2617" s="131"/>
      <c r="AZ2617" s="131" t="s">
        <v>16025</v>
      </c>
      <c r="BA2617" s="124" t="s">
        <v>200</v>
      </c>
      <c r="BB2617" s="0" t="s">
        <v>248</v>
      </c>
      <c r="BC2617" s="0" t="s">
        <v>16026</v>
      </c>
      <c r="BE2617" s="0" t="s">
        <v>16027</v>
      </c>
      <c r="BF2617" s="0" t="s">
        <v>16028</v>
      </c>
      <c r="BG2617" s="125" t="s">
        <v>200</v>
      </c>
      <c r="BH2617" s="0" t="s">
        <v>582</v>
      </c>
      <c r="BI2617" s="112" t="n">
        <v>5060146463270</v>
      </c>
      <c r="BJ2617" s="126" t="s">
        <v>200</v>
      </c>
      <c r="BK2617" s="131" t="s">
        <v>215</v>
      </c>
      <c r="BL2617" s="112" t="n">
        <v>4</v>
      </c>
      <c r="BM2617" s="112" t="n">
        <v>4</v>
      </c>
      <c r="BN2617" s="112" t="n">
        <v>4</v>
      </c>
      <c r="BO2617" s="111" t="n">
        <v>20</v>
      </c>
      <c r="BP2617" s="125" t="s">
        <v>200</v>
      </c>
      <c r="BQ2617" s="127" t="s">
        <v>216</v>
      </c>
    </row>
    <row r="2618" customFormat="false" ht="13.8" hidden="false" customHeight="false" outlineLevel="0" collapsed="false">
      <c r="A2618" s="131" t="s">
        <v>16029</v>
      </c>
      <c r="B2618" s="0" t="s">
        <v>7452</v>
      </c>
      <c r="C2618" s="0" t="s">
        <v>605</v>
      </c>
      <c r="D2618" s="0" t="s">
        <v>1333</v>
      </c>
      <c r="E2618" s="0" t="s">
        <v>194</v>
      </c>
      <c r="F2618" s="0" t="s">
        <v>606</v>
      </c>
      <c r="G2618" s="0" t="s">
        <v>391</v>
      </c>
      <c r="H2618" s="131" t="s">
        <v>901</v>
      </c>
      <c r="I2618" s="131"/>
      <c r="J2618" s="130" t="n">
        <v>2</v>
      </c>
      <c r="K2618" s="0" t="s">
        <v>198</v>
      </c>
      <c r="L2618" s="131" t="s">
        <v>392</v>
      </c>
      <c r="M2618" s="0" t="s">
        <v>199</v>
      </c>
      <c r="O2618" s="131"/>
      <c r="Q2618" s="120" t="s">
        <v>200</v>
      </c>
      <c r="R2618" s="131" t="s">
        <v>3919</v>
      </c>
      <c r="S2618" s="131" t="s">
        <v>201</v>
      </c>
      <c r="T2618" s="0" t="s">
        <v>198</v>
      </c>
      <c r="U2618" s="131" t="s">
        <v>202</v>
      </c>
      <c r="V2618" s="0" t="s">
        <v>1790</v>
      </c>
      <c r="W2618" s="110" t="s">
        <v>204</v>
      </c>
      <c r="X2618" s="130" t="n">
        <v>2016</v>
      </c>
      <c r="Y2618" s="130"/>
      <c r="Z2618" s="130" t="s">
        <v>198</v>
      </c>
      <c r="AA2618" s="122" t="s">
        <v>200</v>
      </c>
      <c r="AB2618" s="131" t="s">
        <v>16030</v>
      </c>
      <c r="AC2618" s="131" t="s">
        <v>15737</v>
      </c>
      <c r="AD2618" s="130" t="n">
        <v>2016</v>
      </c>
      <c r="AE2618" s="130" t="s">
        <v>222</v>
      </c>
      <c r="AF2618" s="130"/>
      <c r="AG2618" s="130"/>
      <c r="AH2618" s="130"/>
      <c r="AI2618" s="111" t="s">
        <v>700</v>
      </c>
      <c r="AJ2618" s="111" t="s">
        <v>7452</v>
      </c>
      <c r="AK2618" s="131" t="s">
        <v>16030</v>
      </c>
      <c r="AL2618" s="131"/>
      <c r="AM2618" s="111" t="n">
        <v>2013</v>
      </c>
      <c r="AN2618" s="111" t="s">
        <v>297</v>
      </c>
      <c r="AO2618" s="0" t="s">
        <v>609</v>
      </c>
      <c r="AP2618" s="131" t="s">
        <v>200</v>
      </c>
      <c r="AQ2618" s="131"/>
      <c r="AR2618" s="131" t="s">
        <v>4215</v>
      </c>
      <c r="AS2618" s="0" t="s">
        <v>200</v>
      </c>
      <c r="AT2618" s="104" t="s">
        <v>433</v>
      </c>
      <c r="AU2618" s="0" t="s">
        <v>470</v>
      </c>
      <c r="AV2618" s="131" t="s">
        <v>200</v>
      </c>
      <c r="AW2618" s="131"/>
      <c r="AX2618" s="131"/>
      <c r="AY2618" s="131"/>
      <c r="AZ2618" s="131" t="s">
        <v>16031</v>
      </c>
      <c r="BA2618" s="124" t="s">
        <v>200</v>
      </c>
      <c r="BB2618" s="0" t="s">
        <v>248</v>
      </c>
      <c r="BC2618" s="0" t="s">
        <v>16032</v>
      </c>
      <c r="BE2618" s="0" t="s">
        <v>16033</v>
      </c>
      <c r="BG2618" s="125" t="s">
        <v>200</v>
      </c>
      <c r="BH2618" s="0" t="s">
        <v>582</v>
      </c>
      <c r="BI2618" s="112" t="n">
        <v>889842131987</v>
      </c>
      <c r="BJ2618" s="126" t="s">
        <v>200</v>
      </c>
      <c r="BK2618" s="131" t="s">
        <v>215</v>
      </c>
      <c r="BL2618" s="112" t="n">
        <v>4</v>
      </c>
      <c r="BM2618" s="112" t="n">
        <v>4</v>
      </c>
      <c r="BN2618" s="112" t="n">
        <v>4</v>
      </c>
      <c r="BO2618" s="111" t="n">
        <v>20</v>
      </c>
      <c r="BP2618" s="125" t="s">
        <v>200</v>
      </c>
      <c r="BQ2618" s="127" t="s">
        <v>216</v>
      </c>
    </row>
    <row r="2619" customFormat="false" ht="13.8" hidden="false" customHeight="false" outlineLevel="0" collapsed="false">
      <c r="A2619" s="131" t="s">
        <v>12490</v>
      </c>
      <c r="B2619" s="0" t="s">
        <v>7452</v>
      </c>
      <c r="C2619" s="131" t="s">
        <v>2304</v>
      </c>
      <c r="D2619" s="131" t="s">
        <v>3755</v>
      </c>
      <c r="E2619" s="0" t="s">
        <v>194</v>
      </c>
      <c r="F2619" s="0" t="s">
        <v>195</v>
      </c>
      <c r="G2619" s="0" t="s">
        <v>330</v>
      </c>
      <c r="H2619" s="0" t="s">
        <v>219</v>
      </c>
      <c r="J2619" s="111" t="n">
        <v>1</v>
      </c>
      <c r="K2619" s="0" t="s">
        <v>198</v>
      </c>
      <c r="L2619" s="0" t="s">
        <v>198</v>
      </c>
      <c r="M2619" s="0" t="s">
        <v>274</v>
      </c>
      <c r="O2619" s="0" t="s">
        <v>237</v>
      </c>
      <c r="P2619" s="0" t="s">
        <v>634</v>
      </c>
      <c r="Q2619" s="120" t="s">
        <v>200</v>
      </c>
      <c r="R2619" s="131" t="s">
        <v>3919</v>
      </c>
      <c r="S2619" s="131" t="s">
        <v>201</v>
      </c>
      <c r="T2619" s="0" t="s">
        <v>198</v>
      </c>
      <c r="U2619" s="131" t="s">
        <v>285</v>
      </c>
      <c r="V2619" s="0" t="s">
        <v>1790</v>
      </c>
      <c r="W2619" s="110" t="s">
        <v>204</v>
      </c>
      <c r="X2619" s="130" t="n">
        <v>2016</v>
      </c>
      <c r="Y2619" s="130"/>
      <c r="Z2619" s="130" t="s">
        <v>198</v>
      </c>
      <c r="AA2619" s="122" t="s">
        <v>200</v>
      </c>
      <c r="AB2619" s="131" t="s">
        <v>12491</v>
      </c>
      <c r="AC2619" s="131" t="s">
        <v>15737</v>
      </c>
      <c r="AD2619" s="130" t="n">
        <v>2016</v>
      </c>
      <c r="AE2619" s="130" t="s">
        <v>5887</v>
      </c>
      <c r="AF2619" s="130"/>
      <c r="AG2619" s="130"/>
      <c r="AH2619" s="130"/>
      <c r="AI2619" s="111" t="s">
        <v>294</v>
      </c>
      <c r="AJ2619" s="130" t="s">
        <v>1793</v>
      </c>
      <c r="AK2619" s="131" t="s">
        <v>12491</v>
      </c>
      <c r="AM2619" s="130" t="n">
        <v>2015</v>
      </c>
      <c r="AN2619" s="130" t="s">
        <v>6171</v>
      </c>
      <c r="AS2619" s="0" t="s">
        <v>200</v>
      </c>
      <c r="AU2619" s="0" t="s">
        <v>3408</v>
      </c>
      <c r="AV2619" s="131" t="s">
        <v>200</v>
      </c>
      <c r="AW2619" s="131"/>
      <c r="AX2619" s="131"/>
      <c r="AY2619" s="131" t="s">
        <v>5044</v>
      </c>
      <c r="AZ2619" s="0" t="s">
        <v>12492</v>
      </c>
      <c r="BA2619" s="124" t="s">
        <v>200</v>
      </c>
      <c r="BB2619" s="0" t="s">
        <v>248</v>
      </c>
      <c r="BC2619" s="0" t="s">
        <v>12493</v>
      </c>
      <c r="BD2619" s="0" t="s">
        <v>9499</v>
      </c>
      <c r="BE2619" s="0" t="s">
        <v>12494</v>
      </c>
      <c r="BF2619" s="0" t="s">
        <v>200</v>
      </c>
      <c r="BG2619" s="125" t="s">
        <v>200</v>
      </c>
      <c r="BH2619" s="0" t="s">
        <v>582</v>
      </c>
      <c r="BI2619" s="112" t="n">
        <v>889842113754</v>
      </c>
      <c r="BJ2619" s="126" t="s">
        <v>200</v>
      </c>
      <c r="BK2619" s="131" t="s">
        <v>215</v>
      </c>
      <c r="BL2619" s="112" t="n">
        <v>4</v>
      </c>
      <c r="BM2619" s="112" t="n">
        <v>4</v>
      </c>
      <c r="BN2619" s="112" t="n">
        <v>4</v>
      </c>
      <c r="BO2619" s="111" t="n">
        <v>20</v>
      </c>
      <c r="BP2619" s="125" t="s">
        <v>200</v>
      </c>
      <c r="BQ2619" s="127" t="s">
        <v>216</v>
      </c>
    </row>
    <row r="2620" customFormat="false" ht="13.8" hidden="false" customHeight="false" outlineLevel="0" collapsed="false">
      <c r="A2620" s="131" t="s">
        <v>12495</v>
      </c>
      <c r="B2620" s="0" t="s">
        <v>7452</v>
      </c>
      <c r="C2620" s="131" t="s">
        <v>2304</v>
      </c>
      <c r="D2620" s="131" t="s">
        <v>3755</v>
      </c>
      <c r="E2620" s="0" t="s">
        <v>194</v>
      </c>
      <c r="F2620" s="0" t="s">
        <v>195</v>
      </c>
      <c r="G2620" s="0" t="s">
        <v>330</v>
      </c>
      <c r="H2620" s="0" t="s">
        <v>219</v>
      </c>
      <c r="J2620" s="111" t="n">
        <v>1</v>
      </c>
      <c r="K2620" s="0" t="s">
        <v>198</v>
      </c>
      <c r="L2620" s="0" t="s">
        <v>198</v>
      </c>
      <c r="M2620" s="0" t="s">
        <v>274</v>
      </c>
      <c r="O2620" s="0" t="s">
        <v>237</v>
      </c>
      <c r="P2620" s="0" t="s">
        <v>634</v>
      </c>
      <c r="Q2620" s="120" t="s">
        <v>200</v>
      </c>
      <c r="R2620" s="131" t="s">
        <v>3919</v>
      </c>
      <c r="S2620" s="131" t="s">
        <v>1834</v>
      </c>
      <c r="T2620" s="131" t="s">
        <v>13280</v>
      </c>
      <c r="U2620" s="131" t="s">
        <v>202</v>
      </c>
      <c r="V2620" s="0" t="s">
        <v>1790</v>
      </c>
      <c r="W2620" s="110" t="s">
        <v>204</v>
      </c>
      <c r="X2620" s="130" t="n">
        <v>2020</v>
      </c>
      <c r="Y2620" s="130"/>
      <c r="Z2620" s="130" t="s">
        <v>198</v>
      </c>
      <c r="AA2620" s="122" t="s">
        <v>200</v>
      </c>
      <c r="AB2620" s="131" t="s">
        <v>12491</v>
      </c>
      <c r="AC2620" s="131" t="s">
        <v>15737</v>
      </c>
      <c r="AD2620" s="130" t="n">
        <v>2020</v>
      </c>
      <c r="AE2620" s="130" t="s">
        <v>5887</v>
      </c>
      <c r="AF2620" s="130"/>
      <c r="AG2620" s="130"/>
      <c r="AH2620" s="130"/>
      <c r="AI2620" s="111" t="s">
        <v>207</v>
      </c>
      <c r="AJ2620" s="130" t="s">
        <v>200</v>
      </c>
      <c r="AK2620" s="111" t="str">
        <f aca="false">(AB2620)</f>
        <v>Moon studios</v>
      </c>
      <c r="AM2620" s="111" t="n">
        <f aca="false">AD2620</f>
        <v>2020</v>
      </c>
      <c r="AN2620" s="130" t="s">
        <v>6171</v>
      </c>
      <c r="AS2620" s="0" t="s">
        <v>200</v>
      </c>
      <c r="AU2620" s="0" t="s">
        <v>3408</v>
      </c>
      <c r="AV2620" s="131" t="s">
        <v>200</v>
      </c>
      <c r="AW2620" s="131"/>
      <c r="AX2620" s="131"/>
      <c r="AY2620" s="131" t="s">
        <v>5044</v>
      </c>
      <c r="AZ2620" s="0" t="s">
        <v>12497</v>
      </c>
      <c r="BA2620" s="124" t="s">
        <v>200</v>
      </c>
      <c r="BB2620" s="0" t="s">
        <v>248</v>
      </c>
      <c r="BC2620" s="0" t="s">
        <v>12498</v>
      </c>
      <c r="BD2620" s="0" t="s">
        <v>9499</v>
      </c>
      <c r="BE2620" s="0" t="s">
        <v>12499</v>
      </c>
      <c r="BF2620" s="0" t="s">
        <v>200</v>
      </c>
      <c r="BG2620" s="125" t="s">
        <v>200</v>
      </c>
      <c r="BH2620" s="0" t="s">
        <v>214</v>
      </c>
      <c r="BI2620" s="112" t="n">
        <v>889842528817</v>
      </c>
      <c r="BJ2620" s="126"/>
      <c r="BK2620" s="131" t="s">
        <v>215</v>
      </c>
      <c r="BL2620" s="112" t="n">
        <v>4</v>
      </c>
      <c r="BM2620" s="112" t="n">
        <v>4</v>
      </c>
      <c r="BN2620" s="112" t="n">
        <v>4</v>
      </c>
      <c r="BO2620" s="111" t="n">
        <v>20</v>
      </c>
      <c r="BP2620" s="125"/>
      <c r="BQ2620" s="127" t="s">
        <v>216</v>
      </c>
    </row>
    <row r="2621" customFormat="false" ht="13.8" hidden="false" customHeight="false" outlineLevel="0" collapsed="false">
      <c r="A2621" s="131" t="s">
        <v>16034</v>
      </c>
      <c r="B2621" s="0" t="s">
        <v>7452</v>
      </c>
      <c r="C2621" s="131" t="s">
        <v>1267</v>
      </c>
      <c r="D2621" s="131" t="s">
        <v>1333</v>
      </c>
      <c r="E2621" s="0" t="s">
        <v>194</v>
      </c>
      <c r="F2621" s="0" t="s">
        <v>195</v>
      </c>
      <c r="G2621" s="131" t="s">
        <v>330</v>
      </c>
      <c r="H2621" s="0" t="s">
        <v>197</v>
      </c>
      <c r="J2621" s="111" t="n">
        <v>1</v>
      </c>
      <c r="K2621" s="0" t="s">
        <v>198</v>
      </c>
      <c r="L2621" s="0" t="s">
        <v>198</v>
      </c>
      <c r="M2621" s="0" t="s">
        <v>199</v>
      </c>
      <c r="Q2621" s="120"/>
      <c r="R2621" s="131" t="s">
        <v>3919</v>
      </c>
      <c r="S2621" s="131" t="s">
        <v>201</v>
      </c>
      <c r="T2621" s="0" t="s">
        <v>198</v>
      </c>
      <c r="U2621" s="131" t="s">
        <v>202</v>
      </c>
      <c r="V2621" s="0" t="s">
        <v>1790</v>
      </c>
      <c r="W2621" s="110" t="s">
        <v>204</v>
      </c>
      <c r="X2621" s="130" t="n">
        <v>2016</v>
      </c>
      <c r="Y2621" s="130"/>
      <c r="Z2621" s="130" t="s">
        <v>757</v>
      </c>
      <c r="AA2621" s="122"/>
      <c r="AB2621" s="131" t="s">
        <v>5294</v>
      </c>
      <c r="AC2621" s="131" t="s">
        <v>15737</v>
      </c>
      <c r="AD2621" s="130" t="n">
        <v>2016</v>
      </c>
      <c r="AE2621" s="130" t="s">
        <v>1004</v>
      </c>
      <c r="AF2621" s="130"/>
      <c r="AG2621" s="130"/>
      <c r="AH2621" s="130"/>
      <c r="AI2621" s="111" t="s">
        <v>207</v>
      </c>
      <c r="AJ2621" s="130"/>
      <c r="AK2621" s="111" t="str">
        <f aca="false">(AB2621)</f>
        <v>Remedy</v>
      </c>
      <c r="AM2621" s="111" t="n">
        <f aca="false">AD2621</f>
        <v>2016</v>
      </c>
      <c r="AN2621" s="130" t="s">
        <v>5295</v>
      </c>
      <c r="AT2621" s="0" t="s">
        <v>2316</v>
      </c>
      <c r="AU2621" s="0" t="s">
        <v>200</v>
      </c>
      <c r="AV2621" s="131"/>
      <c r="AW2621" s="131"/>
      <c r="AX2621" s="131" t="s">
        <v>16035</v>
      </c>
      <c r="AY2621" s="131" t="s">
        <v>200</v>
      </c>
      <c r="AZ2621" s="0" t="s">
        <v>16036</v>
      </c>
      <c r="BA2621" s="124" t="s">
        <v>200</v>
      </c>
      <c r="BB2621" s="0" t="s">
        <v>248</v>
      </c>
      <c r="BC2621" s="0" t="s">
        <v>16037</v>
      </c>
      <c r="BE2621" s="0" t="s">
        <v>16038</v>
      </c>
      <c r="BG2621" s="125"/>
      <c r="BH2621" s="0" t="s">
        <v>582</v>
      </c>
      <c r="BI2621" s="112" t="n">
        <v>889842056617</v>
      </c>
      <c r="BJ2621" s="126"/>
      <c r="BK2621" s="131" t="s">
        <v>215</v>
      </c>
      <c r="BL2621" s="112" t="n">
        <v>4</v>
      </c>
      <c r="BM2621" s="112" t="n">
        <v>4</v>
      </c>
      <c r="BN2621" s="112" t="n">
        <v>4</v>
      </c>
      <c r="BO2621" s="111" t="n">
        <v>20</v>
      </c>
      <c r="BP2621" s="125"/>
      <c r="BQ2621" s="127" t="s">
        <v>216</v>
      </c>
    </row>
    <row r="2622" customFormat="false" ht="13.8" hidden="false" customHeight="false" outlineLevel="0" collapsed="false">
      <c r="A2622" s="131" t="s">
        <v>16039</v>
      </c>
      <c r="B2622" s="0" t="s">
        <v>7452</v>
      </c>
      <c r="C2622" s="0" t="s">
        <v>2655</v>
      </c>
      <c r="D2622" s="131" t="s">
        <v>5317</v>
      </c>
      <c r="E2622" s="0" t="s">
        <v>848</v>
      </c>
      <c r="F2622" s="0" t="s">
        <v>848</v>
      </c>
      <c r="G2622" s="0" t="s">
        <v>848</v>
      </c>
      <c r="H2622" s="0" t="s">
        <v>197</v>
      </c>
      <c r="I2622" s="131"/>
      <c r="J2622" s="130" t="n">
        <v>2</v>
      </c>
      <c r="K2622" s="131" t="s">
        <v>198</v>
      </c>
      <c r="L2622" s="0" t="s">
        <v>1050</v>
      </c>
      <c r="M2622" s="0" t="s">
        <v>274</v>
      </c>
      <c r="Q2622" s="120" t="s">
        <v>200</v>
      </c>
      <c r="R2622" s="131" t="s">
        <v>3919</v>
      </c>
      <c r="S2622" s="131" t="s">
        <v>201</v>
      </c>
      <c r="T2622" s="0" t="s">
        <v>198</v>
      </c>
      <c r="U2622" s="131" t="s">
        <v>202</v>
      </c>
      <c r="V2622" s="0" t="s">
        <v>1790</v>
      </c>
      <c r="W2622" s="110" t="s">
        <v>204</v>
      </c>
      <c r="X2622" s="130" t="n">
        <v>2015</v>
      </c>
      <c r="Y2622" s="130" t="s">
        <v>205</v>
      </c>
      <c r="Z2622" s="130" t="s">
        <v>221</v>
      </c>
      <c r="AA2622" s="122" t="s">
        <v>200</v>
      </c>
      <c r="AB2622" s="131" t="s">
        <v>1016</v>
      </c>
      <c r="AC2622" s="131" t="s">
        <v>15737</v>
      </c>
      <c r="AD2622" s="130" t="n">
        <v>2015</v>
      </c>
      <c r="AE2622" s="111" t="s">
        <v>222</v>
      </c>
      <c r="AI2622" s="111" t="s">
        <v>294</v>
      </c>
      <c r="AJ2622" s="111" t="s">
        <v>16040</v>
      </c>
      <c r="AK2622" s="131" t="s">
        <v>1016</v>
      </c>
      <c r="AL2622" s="131" t="s">
        <v>200</v>
      </c>
      <c r="AM2622" s="111" t="s">
        <v>849</v>
      </c>
      <c r="AN2622" s="111" t="s">
        <v>263</v>
      </c>
      <c r="AO2622" s="131" t="s">
        <v>200</v>
      </c>
      <c r="AP2622" s="131" t="s">
        <v>200</v>
      </c>
      <c r="AQ2622" s="131" t="s">
        <v>200</v>
      </c>
      <c r="AR2622" s="131" t="s">
        <v>7772</v>
      </c>
      <c r="AS2622" s="0" t="s">
        <v>200</v>
      </c>
      <c r="AV2622" s="0" t="s">
        <v>1018</v>
      </c>
      <c r="AW2622" s="0" t="s">
        <v>8516</v>
      </c>
      <c r="AZ2622" s="131" t="s">
        <v>16041</v>
      </c>
      <c r="BA2622" s="124" t="s">
        <v>200</v>
      </c>
      <c r="BB2622" s="0" t="s">
        <v>248</v>
      </c>
      <c r="BC2622" s="0" t="s">
        <v>16042</v>
      </c>
      <c r="BD2622" s="0" t="s">
        <v>200</v>
      </c>
      <c r="BE2622" s="0" t="s">
        <v>16043</v>
      </c>
      <c r="BF2622" s="0" t="s">
        <v>16044</v>
      </c>
      <c r="BG2622" s="125" t="s">
        <v>200</v>
      </c>
      <c r="BH2622" s="0" t="s">
        <v>582</v>
      </c>
      <c r="BI2622" s="112" t="n">
        <v>885370951455</v>
      </c>
      <c r="BJ2622" s="126" t="s">
        <v>200</v>
      </c>
      <c r="BK2622" s="131" t="s">
        <v>215</v>
      </c>
      <c r="BL2622" s="112" t="n">
        <v>4</v>
      </c>
      <c r="BM2622" s="112" t="n">
        <v>4</v>
      </c>
      <c r="BN2622" s="112" t="n">
        <v>4</v>
      </c>
      <c r="BO2622" s="111" t="n">
        <v>20</v>
      </c>
      <c r="BP2622" s="125" t="s">
        <v>200</v>
      </c>
      <c r="BQ2622" s="127" t="s">
        <v>216</v>
      </c>
    </row>
    <row r="2623" customFormat="false" ht="13.8" hidden="false" customHeight="false" outlineLevel="0" collapsed="false">
      <c r="A2623" s="131" t="s">
        <v>16045</v>
      </c>
      <c r="B2623" s="0" t="s">
        <v>7452</v>
      </c>
      <c r="C2623" s="131" t="s">
        <v>1408</v>
      </c>
      <c r="D2623" s="131" t="s">
        <v>1333</v>
      </c>
      <c r="E2623" s="0" t="s">
        <v>194</v>
      </c>
      <c r="F2623" s="0" t="s">
        <v>399</v>
      </c>
      <c r="G2623" s="131" t="s">
        <v>330</v>
      </c>
      <c r="H2623" s="0" t="s">
        <v>219</v>
      </c>
      <c r="I2623" s="131"/>
      <c r="J2623" s="130" t="n">
        <v>1</v>
      </c>
      <c r="K2623" s="0" t="s">
        <v>198</v>
      </c>
      <c r="L2623" s="131" t="s">
        <v>198</v>
      </c>
      <c r="M2623" s="0" t="s">
        <v>199</v>
      </c>
      <c r="O2623" s="131" t="s">
        <v>200</v>
      </c>
      <c r="Q2623" s="120" t="s">
        <v>200</v>
      </c>
      <c r="R2623" s="131" t="s">
        <v>3919</v>
      </c>
      <c r="S2623" s="131" t="s">
        <v>201</v>
      </c>
      <c r="T2623" s="0" t="s">
        <v>198</v>
      </c>
      <c r="U2623" s="131" t="s">
        <v>202</v>
      </c>
      <c r="V2623" s="0" t="s">
        <v>1790</v>
      </c>
      <c r="W2623" s="110" t="s">
        <v>204</v>
      </c>
      <c r="X2623" s="130" t="n">
        <v>2014</v>
      </c>
      <c r="Y2623" s="130"/>
      <c r="Z2623" s="130" t="s">
        <v>221</v>
      </c>
      <c r="AA2623" s="122" t="s">
        <v>200</v>
      </c>
      <c r="AB2623" s="131" t="s">
        <v>2457</v>
      </c>
      <c r="AC2623" s="131" t="s">
        <v>15737</v>
      </c>
      <c r="AD2623" s="130" t="n">
        <v>2014</v>
      </c>
      <c r="AE2623" s="130" t="s">
        <v>222</v>
      </c>
      <c r="AF2623" s="130"/>
      <c r="AG2623" s="130"/>
      <c r="AH2623" s="130"/>
      <c r="AI2623" s="130" t="s">
        <v>207</v>
      </c>
      <c r="AJ2623" s="130"/>
      <c r="AK2623" s="111" t="str">
        <f aca="false">(AB2623)</f>
        <v>Insomniac games</v>
      </c>
      <c r="AL2623" s="131"/>
      <c r="AM2623" s="111" t="n">
        <f aca="false">AD2623</f>
        <v>2014</v>
      </c>
      <c r="AN2623" s="130" t="s">
        <v>297</v>
      </c>
      <c r="AO2623" s="131"/>
      <c r="AP2623" s="131"/>
      <c r="AQ2623" s="131"/>
      <c r="AR2623" s="131"/>
      <c r="AS2623" s="0" t="s">
        <v>200</v>
      </c>
      <c r="AV2623" s="131" t="s">
        <v>200</v>
      </c>
      <c r="AW2623" s="131"/>
      <c r="AX2623" s="131"/>
      <c r="AY2623" s="131"/>
      <c r="AZ2623" s="131" t="s">
        <v>16046</v>
      </c>
      <c r="BA2623" s="124" t="s">
        <v>200</v>
      </c>
      <c r="BB2623" s="0" t="s">
        <v>248</v>
      </c>
      <c r="BC2623" s="0" t="s">
        <v>16047</v>
      </c>
      <c r="BE2623" s="0" t="s">
        <v>16048</v>
      </c>
      <c r="BG2623" s="125" t="s">
        <v>200</v>
      </c>
      <c r="BH2623" s="0" t="s">
        <v>582</v>
      </c>
      <c r="BI2623" s="112" t="n">
        <v>885370853872</v>
      </c>
      <c r="BJ2623" s="126" t="s">
        <v>200</v>
      </c>
      <c r="BK2623" s="131" t="s">
        <v>215</v>
      </c>
      <c r="BL2623" s="112" t="n">
        <v>4</v>
      </c>
      <c r="BM2623" s="112" t="n">
        <v>4</v>
      </c>
      <c r="BN2623" s="112" t="n">
        <v>4</v>
      </c>
      <c r="BO2623" s="111" t="n">
        <v>20</v>
      </c>
      <c r="BP2623" s="125" t="s">
        <v>200</v>
      </c>
      <c r="BQ2623" s="127" t="s">
        <v>216</v>
      </c>
    </row>
    <row r="2624" customFormat="false" ht="13.8" hidden="false" customHeight="false" outlineLevel="0" collapsed="false">
      <c r="A2624" s="131" t="s">
        <v>16049</v>
      </c>
      <c r="B2624" s="0" t="s">
        <v>16050</v>
      </c>
      <c r="C2624" s="131" t="s">
        <v>7111</v>
      </c>
      <c r="D2624" s="131" t="s">
        <v>1333</v>
      </c>
      <c r="E2624" s="0" t="s">
        <v>313</v>
      </c>
      <c r="F2624" s="0" t="s">
        <v>314</v>
      </c>
      <c r="G2624" s="0" t="s">
        <v>330</v>
      </c>
      <c r="H2624" s="0" t="s">
        <v>219</v>
      </c>
      <c r="J2624" s="111" t="n">
        <v>1</v>
      </c>
      <c r="K2624" s="0" t="s">
        <v>198</v>
      </c>
      <c r="L2624" s="0" t="s">
        <v>198</v>
      </c>
      <c r="M2624" s="0" t="s">
        <v>199</v>
      </c>
      <c r="Q2624" s="120" t="s">
        <v>200</v>
      </c>
      <c r="R2624" s="131" t="s">
        <v>3919</v>
      </c>
      <c r="S2624" s="131" t="s">
        <v>201</v>
      </c>
      <c r="T2624" s="0" t="s">
        <v>198</v>
      </c>
      <c r="U2624" s="131" t="s">
        <v>202</v>
      </c>
      <c r="V2624" s="0" t="s">
        <v>1790</v>
      </c>
      <c r="W2624" s="110" t="s">
        <v>204</v>
      </c>
      <c r="X2624" s="130" t="n">
        <v>2021</v>
      </c>
      <c r="Y2624" s="130"/>
      <c r="Z2624" s="111" t="s">
        <v>221</v>
      </c>
      <c r="AA2624" s="122" t="s">
        <v>200</v>
      </c>
      <c r="AB2624" s="0" t="s">
        <v>5325</v>
      </c>
      <c r="AC2624" s="131" t="s">
        <v>15737</v>
      </c>
      <c r="AD2624" s="130" t="n">
        <v>2021</v>
      </c>
      <c r="AE2624" s="130" t="s">
        <v>1004</v>
      </c>
      <c r="AF2624" s="130"/>
      <c r="AG2624" s="130"/>
      <c r="AH2624" s="130"/>
      <c r="AI2624" s="130" t="s">
        <v>294</v>
      </c>
      <c r="AJ2624" s="130" t="s">
        <v>4610</v>
      </c>
      <c r="AK2624" s="0" t="s">
        <v>5325</v>
      </c>
      <c r="AM2624" s="111" t="n">
        <v>2020</v>
      </c>
      <c r="AN2624" s="130" t="s">
        <v>510</v>
      </c>
      <c r="AR2624" s="0" t="s">
        <v>7772</v>
      </c>
      <c r="AS2624" s="0" t="s">
        <v>200</v>
      </c>
      <c r="AV2624" s="131" t="s">
        <v>200</v>
      </c>
      <c r="AW2624" s="131"/>
      <c r="AX2624" s="131"/>
      <c r="AY2624" s="131"/>
      <c r="AZ2624" s="0" t="s">
        <v>16051</v>
      </c>
      <c r="BA2624" s="124" t="s">
        <v>200</v>
      </c>
      <c r="BB2624" s="0" t="s">
        <v>248</v>
      </c>
      <c r="BC2624" s="0" t="s">
        <v>16052</v>
      </c>
      <c r="BE2624" s="0" t="s">
        <v>16053</v>
      </c>
      <c r="BG2624" s="125" t="s">
        <v>200</v>
      </c>
      <c r="BH2624" s="0" t="s">
        <v>7721</v>
      </c>
      <c r="BI2624" s="112" t="n">
        <v>889842779530</v>
      </c>
      <c r="BJ2624" s="126" t="s">
        <v>200</v>
      </c>
      <c r="BK2624" s="131" t="s">
        <v>215</v>
      </c>
      <c r="BL2624" s="112" t="n">
        <v>4</v>
      </c>
      <c r="BM2624" s="112" t="n">
        <v>4</v>
      </c>
      <c r="BN2624" s="112" t="n">
        <v>4</v>
      </c>
      <c r="BO2624" s="111" t="n">
        <v>20</v>
      </c>
      <c r="BP2624" s="125" t="s">
        <v>200</v>
      </c>
      <c r="BQ2624" s="127" t="s">
        <v>200</v>
      </c>
    </row>
    <row r="2625" customFormat="false" ht="13.8" hidden="false" customHeight="false" outlineLevel="0" collapsed="false">
      <c r="A2625" s="131" t="s">
        <v>16054</v>
      </c>
      <c r="B2625" s="0" t="s">
        <v>16050</v>
      </c>
      <c r="C2625" s="0" t="s">
        <v>818</v>
      </c>
      <c r="D2625" s="0" t="s">
        <v>1333</v>
      </c>
      <c r="E2625" s="0" t="s">
        <v>313</v>
      </c>
      <c r="F2625" s="0" t="s">
        <v>314</v>
      </c>
      <c r="G2625" s="0" t="s">
        <v>330</v>
      </c>
      <c r="H2625" s="0" t="s">
        <v>197</v>
      </c>
      <c r="I2625" s="131"/>
      <c r="J2625" s="130" t="n">
        <v>1</v>
      </c>
      <c r="K2625" s="131" t="s">
        <v>198</v>
      </c>
      <c r="L2625" s="131" t="s">
        <v>198</v>
      </c>
      <c r="M2625" s="0" t="s">
        <v>274</v>
      </c>
      <c r="O2625" s="131"/>
      <c r="Q2625" s="120" t="s">
        <v>200</v>
      </c>
      <c r="R2625" s="131" t="s">
        <v>3919</v>
      </c>
      <c r="S2625" s="131" t="s">
        <v>201</v>
      </c>
      <c r="T2625" s="0" t="s">
        <v>198</v>
      </c>
      <c r="U2625" s="131" t="s">
        <v>202</v>
      </c>
      <c r="V2625" s="0" t="s">
        <v>16055</v>
      </c>
      <c r="W2625" s="110" t="s">
        <v>204</v>
      </c>
      <c r="X2625" s="130" t="n">
        <v>2021</v>
      </c>
      <c r="Y2625" s="130"/>
      <c r="Z2625" s="130" t="s">
        <v>198</v>
      </c>
      <c r="AA2625" s="122" t="s">
        <v>200</v>
      </c>
      <c r="AB2625" s="131" t="s">
        <v>15978</v>
      </c>
      <c r="AC2625" s="131" t="s">
        <v>15737</v>
      </c>
      <c r="AD2625" s="130" t="n">
        <v>2021</v>
      </c>
      <c r="AE2625" s="130" t="s">
        <v>1004</v>
      </c>
      <c r="AF2625" s="130"/>
      <c r="AG2625" s="111" t="s">
        <v>200</v>
      </c>
      <c r="AH2625" s="111" t="s">
        <v>200</v>
      </c>
      <c r="AI2625" s="130" t="s">
        <v>207</v>
      </c>
      <c r="AJ2625" s="130"/>
      <c r="AK2625" s="111" t="str">
        <f aca="false">(AB2625)</f>
        <v>Playground games</v>
      </c>
      <c r="AL2625" s="131"/>
      <c r="AM2625" s="111" t="n">
        <f aca="false">AD2625</f>
        <v>2021</v>
      </c>
      <c r="AN2625" s="130" t="s">
        <v>263</v>
      </c>
      <c r="AO2625" s="0" t="s">
        <v>1442</v>
      </c>
      <c r="AP2625" s="131" t="s">
        <v>200</v>
      </c>
      <c r="AQ2625" s="131"/>
      <c r="AR2625" s="131"/>
      <c r="AS2625" s="0" t="s">
        <v>15888</v>
      </c>
      <c r="AU2625" s="0" t="s">
        <v>11903</v>
      </c>
      <c r="AV2625" s="131" t="s">
        <v>200</v>
      </c>
      <c r="AW2625" s="131"/>
      <c r="AX2625" s="131"/>
      <c r="AY2625" s="131"/>
      <c r="AZ2625" s="131" t="s">
        <v>16056</v>
      </c>
      <c r="BA2625" s="124" t="s">
        <v>200</v>
      </c>
      <c r="BB2625" s="0" t="s">
        <v>248</v>
      </c>
      <c r="BC2625" s="0" t="s">
        <v>2652</v>
      </c>
      <c r="BD2625" s="0" t="s">
        <v>15980</v>
      </c>
      <c r="BE2625" s="0" t="s">
        <v>1545</v>
      </c>
      <c r="BF2625" s="0" t="s">
        <v>200</v>
      </c>
      <c r="BG2625" s="125"/>
      <c r="BH2625" s="0" t="s">
        <v>7721</v>
      </c>
      <c r="BI2625" s="112" t="n">
        <v>889842889338</v>
      </c>
      <c r="BJ2625" s="126"/>
      <c r="BK2625" s="131" t="s">
        <v>215</v>
      </c>
      <c r="BL2625" s="112" t="n">
        <v>4</v>
      </c>
      <c r="BM2625" s="112" t="n">
        <v>4</v>
      </c>
      <c r="BN2625" s="112" t="n">
        <v>4</v>
      </c>
      <c r="BO2625" s="111" t="n">
        <v>20</v>
      </c>
      <c r="BP2625" s="125"/>
      <c r="BQ2625" s="127" t="s">
        <v>5461</v>
      </c>
    </row>
    <row r="2626" customFormat="false" ht="13.8" hidden="false" customHeight="false" outlineLevel="0" collapsed="false">
      <c r="A2626" s="131" t="s">
        <v>16057</v>
      </c>
      <c r="B2626" s="0" t="s">
        <v>16058</v>
      </c>
      <c r="C2626" s="0" t="s">
        <v>6524</v>
      </c>
      <c r="D2626" s="0" t="s">
        <v>193</v>
      </c>
      <c r="E2626" s="0" t="s">
        <v>194</v>
      </c>
      <c r="F2626" s="0" t="s">
        <v>314</v>
      </c>
      <c r="G2626" s="0" t="s">
        <v>391</v>
      </c>
      <c r="H2626" s="0" t="s">
        <v>197</v>
      </c>
      <c r="I2626" s="131"/>
      <c r="J2626" s="130" t="n">
        <v>1</v>
      </c>
      <c r="K2626" s="131" t="s">
        <v>1441</v>
      </c>
      <c r="L2626" s="131" t="s">
        <v>392</v>
      </c>
      <c r="M2626" s="0" t="s">
        <v>199</v>
      </c>
      <c r="O2626" s="131"/>
      <c r="Q2626" s="120" t="s">
        <v>200</v>
      </c>
      <c r="R2626" s="0" t="s">
        <v>16</v>
      </c>
      <c r="S2626" s="131" t="s">
        <v>201</v>
      </c>
      <c r="T2626" s="0" t="s">
        <v>198</v>
      </c>
      <c r="U2626" s="131" t="s">
        <v>285</v>
      </c>
      <c r="V2626" s="0" t="s">
        <v>1790</v>
      </c>
      <c r="W2626" s="110" t="s">
        <v>204</v>
      </c>
      <c r="X2626" s="130" t="n">
        <v>1999</v>
      </c>
      <c r="Y2626" s="111" t="s">
        <v>205</v>
      </c>
      <c r="Z2626" s="130" t="s">
        <v>757</v>
      </c>
      <c r="AA2626" s="122" t="s">
        <v>200</v>
      </c>
      <c r="AB2626" s="131" t="s">
        <v>1534</v>
      </c>
      <c r="AC2626" s="131" t="s">
        <v>1534</v>
      </c>
      <c r="AD2626" s="130" t="s">
        <v>198</v>
      </c>
      <c r="AE2626" s="130" t="s">
        <v>222</v>
      </c>
      <c r="AF2626" s="130"/>
      <c r="AG2626" s="130"/>
      <c r="AH2626" s="130"/>
      <c r="AI2626" s="130" t="s">
        <v>207</v>
      </c>
      <c r="AJ2626" s="130"/>
      <c r="AK2626" s="111" t="str">
        <f aca="false">(AB2626)</f>
        <v>SNK</v>
      </c>
      <c r="AL2626" s="131"/>
      <c r="AM2626" s="111" t="n">
        <f aca="false">X2626</f>
        <v>1999</v>
      </c>
      <c r="AN2626" s="130" t="s">
        <v>208</v>
      </c>
      <c r="AO2626" s="131"/>
      <c r="AP2626" s="131"/>
      <c r="AQ2626" s="131"/>
      <c r="AR2626" s="131"/>
      <c r="AS2626" s="0" t="s">
        <v>200</v>
      </c>
      <c r="AV2626" s="131" t="s">
        <v>200</v>
      </c>
      <c r="AW2626" s="131"/>
      <c r="AX2626" s="131"/>
      <c r="AY2626" s="131"/>
      <c r="AZ2626" s="131" t="s">
        <v>16059</v>
      </c>
      <c r="BA2626" s="124" t="s">
        <v>200</v>
      </c>
      <c r="BB2626" s="0" t="s">
        <v>248</v>
      </c>
      <c r="BC2626" s="0" t="s">
        <v>16060</v>
      </c>
      <c r="BD2626" s="0" t="s">
        <v>16061</v>
      </c>
      <c r="BE2626" s="0" t="s">
        <v>16062</v>
      </c>
      <c r="BG2626" s="125" t="s">
        <v>200</v>
      </c>
      <c r="BH2626" s="0" t="s">
        <v>13727</v>
      </c>
      <c r="BI2626" s="112" t="s">
        <v>198</v>
      </c>
      <c r="BJ2626" s="126" t="s">
        <v>200</v>
      </c>
      <c r="BK2626" s="131" t="s">
        <v>2069</v>
      </c>
      <c r="BL2626" s="112" t="n">
        <v>4</v>
      </c>
      <c r="BM2626" s="112" t="s">
        <v>66</v>
      </c>
      <c r="BN2626" s="112" t="s">
        <v>66</v>
      </c>
      <c r="BO2626" s="111" t="n">
        <v>50</v>
      </c>
      <c r="BP2626" s="125" t="s">
        <v>200</v>
      </c>
      <c r="BQ2626" s="127" t="s">
        <v>216</v>
      </c>
    </row>
    <row r="2627" customFormat="false" ht="13.8" hidden="false" customHeight="false" outlineLevel="0" collapsed="false">
      <c r="A2627" s="131" t="s">
        <v>16063</v>
      </c>
      <c r="B2627" s="0" t="s">
        <v>16058</v>
      </c>
      <c r="C2627" s="0" t="s">
        <v>532</v>
      </c>
      <c r="D2627" s="0" t="s">
        <v>193</v>
      </c>
      <c r="E2627" s="0" t="s">
        <v>194</v>
      </c>
      <c r="F2627" s="0" t="s">
        <v>195</v>
      </c>
      <c r="G2627" s="0" t="s">
        <v>196</v>
      </c>
      <c r="H2627" s="0" t="s">
        <v>197</v>
      </c>
      <c r="I2627" s="131"/>
      <c r="J2627" s="130" t="n">
        <v>1</v>
      </c>
      <c r="K2627" s="131" t="s">
        <v>1441</v>
      </c>
      <c r="L2627" s="131" t="s">
        <v>392</v>
      </c>
      <c r="M2627" s="0" t="s">
        <v>199</v>
      </c>
      <c r="O2627" s="131"/>
      <c r="Q2627" s="120" t="s">
        <v>200</v>
      </c>
      <c r="R2627" s="0" t="s">
        <v>16</v>
      </c>
      <c r="S2627" s="131" t="s">
        <v>201</v>
      </c>
      <c r="T2627" s="0" t="s">
        <v>198</v>
      </c>
      <c r="U2627" s="131" t="s">
        <v>202</v>
      </c>
      <c r="V2627" s="0" t="s">
        <v>1790</v>
      </c>
      <c r="W2627" s="110" t="s">
        <v>204</v>
      </c>
      <c r="X2627" s="130" t="n">
        <v>1999</v>
      </c>
      <c r="Y2627" s="130"/>
      <c r="Z2627" s="130" t="s">
        <v>221</v>
      </c>
      <c r="AA2627" s="122" t="s">
        <v>200</v>
      </c>
      <c r="AB2627" s="131" t="s">
        <v>16064</v>
      </c>
      <c r="AC2627" s="131" t="s">
        <v>1534</v>
      </c>
      <c r="AD2627" s="130" t="n">
        <v>1999</v>
      </c>
      <c r="AE2627" s="130" t="s">
        <v>222</v>
      </c>
      <c r="AF2627" s="130"/>
      <c r="AG2627" s="130"/>
      <c r="AH2627" s="130"/>
      <c r="AI2627" s="130" t="s">
        <v>207</v>
      </c>
      <c r="AJ2627" s="130"/>
      <c r="AK2627" s="111" t="str">
        <f aca="false">(AB2627)</f>
        <v>Noise factory</v>
      </c>
      <c r="AL2627" s="131"/>
      <c r="AM2627" s="111" t="n">
        <f aca="false">AD2627</f>
        <v>1999</v>
      </c>
      <c r="AN2627" s="130" t="s">
        <v>208</v>
      </c>
      <c r="AO2627" s="131"/>
      <c r="AP2627" s="131"/>
      <c r="AQ2627" s="131"/>
      <c r="AR2627" s="131"/>
      <c r="AS2627" s="0" t="s">
        <v>200</v>
      </c>
      <c r="AV2627" s="131" t="s">
        <v>200</v>
      </c>
      <c r="AW2627" s="131"/>
      <c r="AX2627" s="131"/>
      <c r="AY2627" s="131"/>
      <c r="AZ2627" s="131" t="s">
        <v>16065</v>
      </c>
      <c r="BA2627" s="124" t="s">
        <v>200</v>
      </c>
      <c r="BB2627" s="0" t="s">
        <v>248</v>
      </c>
      <c r="BC2627" s="0" t="s">
        <v>16066</v>
      </c>
      <c r="BD2627" s="0" t="s">
        <v>16067</v>
      </c>
      <c r="BE2627" s="0" t="s">
        <v>16068</v>
      </c>
      <c r="BF2627" s="0" t="s">
        <v>16069</v>
      </c>
      <c r="BG2627" s="125" t="s">
        <v>200</v>
      </c>
      <c r="BH2627" s="0" t="s">
        <v>253</v>
      </c>
      <c r="BI2627" s="112" t="n">
        <v>5055000800339</v>
      </c>
      <c r="BJ2627" s="126" t="s">
        <v>200</v>
      </c>
      <c r="BK2627" s="131" t="s">
        <v>215</v>
      </c>
      <c r="BL2627" s="112" t="n">
        <v>4</v>
      </c>
      <c r="BM2627" s="112" t="n">
        <v>4</v>
      </c>
      <c r="BN2627" s="112" t="n">
        <v>4</v>
      </c>
      <c r="BO2627" s="111" t="n">
        <v>120</v>
      </c>
      <c r="BP2627" s="125" t="s">
        <v>200</v>
      </c>
      <c r="BQ2627" s="127" t="s">
        <v>216</v>
      </c>
    </row>
    <row r="2628" customFormat="false" ht="13.8" hidden="false" customHeight="false" outlineLevel="0" collapsed="false">
      <c r="A2628" s="131" t="s">
        <v>16070</v>
      </c>
      <c r="B2628" s="0" t="s">
        <v>16058</v>
      </c>
      <c r="C2628" s="0" t="s">
        <v>218</v>
      </c>
      <c r="D2628" s="0" t="s">
        <v>193</v>
      </c>
      <c r="E2628" s="0" t="s">
        <v>194</v>
      </c>
      <c r="F2628" s="0" t="s">
        <v>314</v>
      </c>
      <c r="G2628" s="0" t="s">
        <v>391</v>
      </c>
      <c r="H2628" s="0" t="s">
        <v>197</v>
      </c>
      <c r="I2628" s="131"/>
      <c r="J2628" s="130" t="n">
        <v>1</v>
      </c>
      <c r="K2628" s="131" t="s">
        <v>198</v>
      </c>
      <c r="L2628" s="131" t="s">
        <v>198</v>
      </c>
      <c r="M2628" s="0" t="s">
        <v>199</v>
      </c>
      <c r="O2628" s="131"/>
      <c r="Q2628" s="120" t="s">
        <v>200</v>
      </c>
      <c r="R2628" s="0" t="s">
        <v>16</v>
      </c>
      <c r="S2628" s="131" t="s">
        <v>1834</v>
      </c>
      <c r="T2628" s="131" t="s">
        <v>198</v>
      </c>
      <c r="U2628" s="131" t="s">
        <v>239</v>
      </c>
      <c r="V2628" s="0" t="s">
        <v>1790</v>
      </c>
      <c r="W2628" s="110" t="s">
        <v>204</v>
      </c>
      <c r="X2628" s="130" t="n">
        <v>2000</v>
      </c>
      <c r="Y2628" s="130" t="s">
        <v>240</v>
      </c>
      <c r="Z2628" s="130" t="s">
        <v>198</v>
      </c>
      <c r="AA2628" s="122" t="s">
        <v>200</v>
      </c>
      <c r="AB2628" s="131" t="s">
        <v>1534</v>
      </c>
      <c r="AC2628" s="131" t="s">
        <v>1534</v>
      </c>
      <c r="AD2628" s="130" t="s">
        <v>198</v>
      </c>
      <c r="AE2628" s="130" t="s">
        <v>222</v>
      </c>
      <c r="AF2628" s="130"/>
      <c r="AG2628" s="130"/>
      <c r="AH2628" s="130"/>
      <c r="AI2628" s="130" t="s">
        <v>207</v>
      </c>
      <c r="AJ2628" s="130"/>
      <c r="AK2628" s="111" t="str">
        <f aca="false">(AB2628)</f>
        <v>SNK</v>
      </c>
      <c r="AL2628" s="131"/>
      <c r="AM2628" s="111" t="n">
        <f aca="false">X2628</f>
        <v>2000</v>
      </c>
      <c r="AN2628" s="130" t="s">
        <v>208</v>
      </c>
      <c r="AO2628" s="131"/>
      <c r="AP2628" s="131"/>
      <c r="AQ2628" s="131"/>
      <c r="AR2628" s="131"/>
      <c r="AS2628" s="0" t="s">
        <v>200</v>
      </c>
      <c r="AT2628" s="0" t="s">
        <v>15107</v>
      </c>
      <c r="AU2628" s="0" t="s">
        <v>227</v>
      </c>
      <c r="AV2628" s="131" t="s">
        <v>200</v>
      </c>
      <c r="AW2628" s="131"/>
      <c r="AX2628" s="131"/>
      <c r="AY2628" s="131"/>
      <c r="AZ2628" s="131" t="s">
        <v>16071</v>
      </c>
      <c r="BA2628" s="124" t="s">
        <v>200</v>
      </c>
      <c r="BB2628" s="0" t="s">
        <v>248</v>
      </c>
      <c r="BC2628" s="0" t="s">
        <v>16072</v>
      </c>
      <c r="BD2628" s="0" t="s">
        <v>16073</v>
      </c>
      <c r="BE2628" s="0" t="s">
        <v>16074</v>
      </c>
      <c r="BF2628" s="0" t="s">
        <v>16075</v>
      </c>
      <c r="BG2628" s="125" t="s">
        <v>200</v>
      </c>
      <c r="BH2628" s="0" t="s">
        <v>253</v>
      </c>
      <c r="BI2628" s="112" t="n">
        <v>4964808601714</v>
      </c>
      <c r="BJ2628" s="126" t="s">
        <v>200</v>
      </c>
      <c r="BK2628" s="131" t="s">
        <v>215</v>
      </c>
      <c r="BL2628" s="112" t="n">
        <v>4</v>
      </c>
      <c r="BM2628" s="112" t="n">
        <v>4</v>
      </c>
      <c r="BN2628" s="112" t="n">
        <v>4</v>
      </c>
      <c r="BO2628" s="111" t="n">
        <v>50</v>
      </c>
      <c r="BP2628" s="125" t="s">
        <v>200</v>
      </c>
      <c r="BQ2628" s="127" t="s">
        <v>216</v>
      </c>
    </row>
    <row r="2629" customFormat="false" ht="13.8" hidden="false" customHeight="false" outlineLevel="0" collapsed="false">
      <c r="A2629" s="131" t="s">
        <v>16076</v>
      </c>
      <c r="B2629" s="0" t="s">
        <v>16058</v>
      </c>
      <c r="C2629" s="0" t="s">
        <v>605</v>
      </c>
      <c r="D2629" s="0" t="s">
        <v>193</v>
      </c>
      <c r="E2629" s="0" t="s">
        <v>194</v>
      </c>
      <c r="F2629" s="0" t="s">
        <v>606</v>
      </c>
      <c r="G2629" s="0" t="s">
        <v>391</v>
      </c>
      <c r="H2629" s="0" t="s">
        <v>197</v>
      </c>
      <c r="I2629" s="131"/>
      <c r="J2629" s="130" t="n">
        <v>1</v>
      </c>
      <c r="K2629" s="131" t="s">
        <v>1441</v>
      </c>
      <c r="L2629" s="131" t="s">
        <v>392</v>
      </c>
      <c r="M2629" s="0" t="s">
        <v>199</v>
      </c>
      <c r="O2629" s="131"/>
      <c r="Q2629" s="120" t="s">
        <v>200</v>
      </c>
      <c r="R2629" s="0" t="s">
        <v>16</v>
      </c>
      <c r="S2629" s="131" t="s">
        <v>201</v>
      </c>
      <c r="T2629" s="0" t="s">
        <v>198</v>
      </c>
      <c r="U2629" s="131" t="s">
        <v>202</v>
      </c>
      <c r="V2629" s="0" t="s">
        <v>1790</v>
      </c>
      <c r="W2629" s="110" t="s">
        <v>204</v>
      </c>
      <c r="X2629" s="130" t="n">
        <v>1999</v>
      </c>
      <c r="Y2629" s="130" t="s">
        <v>205</v>
      </c>
      <c r="Z2629" s="130" t="s">
        <v>198</v>
      </c>
      <c r="AA2629" s="122" t="s">
        <v>200</v>
      </c>
      <c r="AB2629" s="131" t="s">
        <v>1534</v>
      </c>
      <c r="AC2629" s="131" t="s">
        <v>1534</v>
      </c>
      <c r="AD2629" s="130" t="n">
        <v>1999</v>
      </c>
      <c r="AE2629" s="130" t="s">
        <v>222</v>
      </c>
      <c r="AF2629" s="130"/>
      <c r="AG2629" s="130"/>
      <c r="AH2629" s="130"/>
      <c r="AI2629" s="130" t="s">
        <v>207</v>
      </c>
      <c r="AJ2629" s="130"/>
      <c r="AK2629" s="111" t="str">
        <f aca="false">(AB2629)</f>
        <v>SNK</v>
      </c>
      <c r="AL2629" s="131"/>
      <c r="AM2629" s="111" t="n">
        <f aca="false">AD2629</f>
        <v>1999</v>
      </c>
      <c r="AN2629" s="130" t="s">
        <v>208</v>
      </c>
      <c r="AO2629" s="0" t="s">
        <v>609</v>
      </c>
      <c r="AP2629" s="131" t="s">
        <v>200</v>
      </c>
      <c r="AQ2629" s="131"/>
      <c r="AR2629" s="131"/>
      <c r="AS2629" s="0" t="s">
        <v>1535</v>
      </c>
      <c r="AT2629" s="104" t="s">
        <v>433</v>
      </c>
      <c r="AU2629" s="0" t="s">
        <v>200</v>
      </c>
      <c r="AV2629" s="131" t="s">
        <v>200</v>
      </c>
      <c r="AW2629" s="131"/>
      <c r="AX2629" s="131"/>
      <c r="AY2629" s="131"/>
      <c r="AZ2629" s="131" t="s">
        <v>16077</v>
      </c>
      <c r="BA2629" s="124" t="s">
        <v>200</v>
      </c>
      <c r="BB2629" s="0" t="s">
        <v>248</v>
      </c>
      <c r="BC2629" s="0" t="s">
        <v>16078</v>
      </c>
      <c r="BE2629" s="0" t="s">
        <v>16079</v>
      </c>
      <c r="BF2629" s="0" t="s">
        <v>16080</v>
      </c>
      <c r="BG2629" s="125" t="s">
        <v>200</v>
      </c>
      <c r="BH2629" s="0" t="s">
        <v>253</v>
      </c>
      <c r="BI2629" s="112" t="s">
        <v>198</v>
      </c>
      <c r="BJ2629" s="126" t="s">
        <v>200</v>
      </c>
      <c r="BK2629" s="131" t="s">
        <v>215</v>
      </c>
      <c r="BL2629" s="112" t="n">
        <v>4</v>
      </c>
      <c r="BM2629" s="112" t="n">
        <v>4</v>
      </c>
      <c r="BN2629" s="112" t="n">
        <v>4</v>
      </c>
      <c r="BO2629" s="111" t="n">
        <v>50</v>
      </c>
      <c r="BP2629" s="125" t="s">
        <v>200</v>
      </c>
      <c r="BQ2629" s="127" t="s">
        <v>216</v>
      </c>
    </row>
    <row r="2630" customFormat="false" ht="13.8" hidden="false" customHeight="false" outlineLevel="0" collapsed="false">
      <c r="A2630" s="131" t="s">
        <v>16081</v>
      </c>
      <c r="B2630" s="0" t="s">
        <v>16058</v>
      </c>
      <c r="C2630" s="0" t="s">
        <v>965</v>
      </c>
      <c r="D2630" s="0" t="s">
        <v>193</v>
      </c>
      <c r="E2630" s="0" t="s">
        <v>194</v>
      </c>
      <c r="F2630" s="0" t="s">
        <v>195</v>
      </c>
      <c r="G2630" s="0" t="s">
        <v>196</v>
      </c>
      <c r="H2630" s="0" t="s">
        <v>197</v>
      </c>
      <c r="I2630" s="131"/>
      <c r="J2630" s="130" t="n">
        <v>1</v>
      </c>
      <c r="K2630" s="131" t="s">
        <v>198</v>
      </c>
      <c r="L2630" s="131" t="s">
        <v>198</v>
      </c>
      <c r="M2630" s="0" t="s">
        <v>199</v>
      </c>
      <c r="O2630" s="131"/>
      <c r="Q2630" s="120" t="s">
        <v>200</v>
      </c>
      <c r="R2630" s="0" t="s">
        <v>16</v>
      </c>
      <c r="S2630" s="131" t="s">
        <v>201</v>
      </c>
      <c r="T2630" s="0" t="s">
        <v>198</v>
      </c>
      <c r="U2630" s="131" t="s">
        <v>202</v>
      </c>
      <c r="V2630" s="0" t="s">
        <v>1790</v>
      </c>
      <c r="W2630" s="110" t="s">
        <v>204</v>
      </c>
      <c r="X2630" s="130" t="n">
        <v>1999</v>
      </c>
      <c r="Y2630" s="130" t="s">
        <v>205</v>
      </c>
      <c r="Z2630" s="130" t="s">
        <v>198</v>
      </c>
      <c r="AA2630" s="122" t="s">
        <v>200</v>
      </c>
      <c r="AB2630" s="131" t="s">
        <v>9932</v>
      </c>
      <c r="AC2630" s="131" t="s">
        <v>1534</v>
      </c>
      <c r="AD2630" s="130" t="n">
        <v>1999</v>
      </c>
      <c r="AE2630" s="130" t="s">
        <v>222</v>
      </c>
      <c r="AF2630" s="130"/>
      <c r="AG2630" s="130"/>
      <c r="AH2630" s="130"/>
      <c r="AI2630" s="130" t="s">
        <v>207</v>
      </c>
      <c r="AJ2630" s="130"/>
      <c r="AK2630" s="111" t="str">
        <f aca="false">(AB2630)</f>
        <v>Ukiyotei Company</v>
      </c>
      <c r="AL2630" s="131"/>
      <c r="AM2630" s="111" t="n">
        <f aca="false">AD2630</f>
        <v>1999</v>
      </c>
      <c r="AN2630" s="130" t="s">
        <v>208</v>
      </c>
      <c r="AO2630" s="131"/>
      <c r="AP2630" s="131"/>
      <c r="AQ2630" s="131"/>
      <c r="AR2630" s="131"/>
      <c r="AS2630" s="0" t="s">
        <v>6957</v>
      </c>
      <c r="AT2630" s="0" t="s">
        <v>6230</v>
      </c>
      <c r="AU2630" s="0" t="s">
        <v>299</v>
      </c>
      <c r="AV2630" s="131" t="s">
        <v>200</v>
      </c>
      <c r="AW2630" s="131"/>
      <c r="AX2630" s="131"/>
      <c r="AY2630" s="131"/>
      <c r="AZ2630" s="131" t="s">
        <v>16082</v>
      </c>
      <c r="BA2630" s="124" t="s">
        <v>200</v>
      </c>
      <c r="BB2630" s="0" t="s">
        <v>248</v>
      </c>
      <c r="BC2630" s="0" t="s">
        <v>16083</v>
      </c>
      <c r="BE2630" s="0" t="s">
        <v>16084</v>
      </c>
      <c r="BG2630" s="125" t="s">
        <v>200</v>
      </c>
      <c r="BH2630" s="0" t="s">
        <v>253</v>
      </c>
      <c r="BI2630" s="112" t="s">
        <v>198</v>
      </c>
      <c r="BJ2630" s="126" t="s">
        <v>200</v>
      </c>
      <c r="BK2630" s="131" t="s">
        <v>215</v>
      </c>
      <c r="BL2630" s="112" t="n">
        <v>4</v>
      </c>
      <c r="BM2630" s="112" t="n">
        <v>4</v>
      </c>
      <c r="BN2630" s="112" t="n">
        <v>4</v>
      </c>
      <c r="BO2630" s="111" t="n">
        <v>70</v>
      </c>
      <c r="BP2630" s="125" t="s">
        <v>200</v>
      </c>
      <c r="BQ2630" s="127" t="s">
        <v>216</v>
      </c>
    </row>
    <row r="2631" customFormat="false" ht="13.8" hidden="false" customHeight="false" outlineLevel="0" collapsed="false">
      <c r="A2631" s="131" t="s">
        <v>16085</v>
      </c>
      <c r="B2631" s="0" t="s">
        <v>16058</v>
      </c>
      <c r="C2631" s="131" t="s">
        <v>423</v>
      </c>
      <c r="D2631" s="131" t="s">
        <v>193</v>
      </c>
      <c r="E2631" s="0" t="s">
        <v>313</v>
      </c>
      <c r="F2631" s="0" t="s">
        <v>314</v>
      </c>
      <c r="G2631" s="0" t="s">
        <v>424</v>
      </c>
      <c r="H2631" s="0" t="s">
        <v>197</v>
      </c>
      <c r="I2631" s="131"/>
      <c r="J2631" s="130" t="n">
        <v>1</v>
      </c>
      <c r="K2631" s="131" t="s">
        <v>1441</v>
      </c>
      <c r="L2631" s="131" t="s">
        <v>392</v>
      </c>
      <c r="M2631" s="0" t="s">
        <v>199</v>
      </c>
      <c r="O2631" s="131"/>
      <c r="Q2631" s="120" t="s">
        <v>200</v>
      </c>
      <c r="R2631" s="0" t="s">
        <v>16</v>
      </c>
      <c r="S2631" s="131" t="s">
        <v>201</v>
      </c>
      <c r="T2631" s="0" t="s">
        <v>198</v>
      </c>
      <c r="U2631" s="131" t="s">
        <v>202</v>
      </c>
      <c r="V2631" s="0" t="s">
        <v>1790</v>
      </c>
      <c r="W2631" s="110" t="s">
        <v>204</v>
      </c>
      <c r="X2631" s="130" t="n">
        <v>1999</v>
      </c>
      <c r="Y2631" s="130" t="s">
        <v>205</v>
      </c>
      <c r="Z2631" s="130" t="s">
        <v>198</v>
      </c>
      <c r="AA2631" s="122" t="s">
        <v>200</v>
      </c>
      <c r="AB2631" s="131" t="s">
        <v>1534</v>
      </c>
      <c r="AC2631" s="131" t="s">
        <v>1534</v>
      </c>
      <c r="AD2631" s="130" t="n">
        <v>1999</v>
      </c>
      <c r="AE2631" s="130" t="s">
        <v>222</v>
      </c>
      <c r="AF2631" s="130"/>
      <c r="AG2631" s="130"/>
      <c r="AH2631" s="130"/>
      <c r="AI2631" s="130" t="s">
        <v>207</v>
      </c>
      <c r="AJ2631" s="130"/>
      <c r="AK2631" s="111" t="str">
        <f aca="false">(AB2631)</f>
        <v>SNK</v>
      </c>
      <c r="AL2631" s="131"/>
      <c r="AM2631" s="130" t="n">
        <v>1999</v>
      </c>
      <c r="AN2631" s="130" t="s">
        <v>208</v>
      </c>
      <c r="AO2631" s="131"/>
      <c r="AP2631" s="131"/>
      <c r="AQ2631" s="131"/>
      <c r="AR2631" s="131"/>
      <c r="AS2631" s="0" t="s">
        <v>200</v>
      </c>
      <c r="AV2631" s="131" t="s">
        <v>200</v>
      </c>
      <c r="AW2631" s="131"/>
      <c r="AX2631" s="131"/>
      <c r="AY2631" s="131"/>
      <c r="AZ2631" s="131" t="s">
        <v>16086</v>
      </c>
      <c r="BA2631" s="124" t="s">
        <v>200</v>
      </c>
      <c r="BB2631" s="0" t="s">
        <v>248</v>
      </c>
      <c r="BC2631" s="0" t="s">
        <v>16087</v>
      </c>
      <c r="BD2631" s="0" t="s">
        <v>16088</v>
      </c>
      <c r="BE2631" s="0" t="s">
        <v>16089</v>
      </c>
      <c r="BG2631" s="125" t="s">
        <v>200</v>
      </c>
      <c r="BH2631" s="0" t="s">
        <v>253</v>
      </c>
      <c r="BI2631" s="112" t="s">
        <v>198</v>
      </c>
      <c r="BJ2631" s="126" t="s">
        <v>200</v>
      </c>
      <c r="BK2631" s="131" t="s">
        <v>215</v>
      </c>
      <c r="BL2631" s="112" t="n">
        <v>4</v>
      </c>
      <c r="BM2631" s="112" t="n">
        <v>4</v>
      </c>
      <c r="BN2631" s="112" t="n">
        <v>4</v>
      </c>
      <c r="BO2631" s="111" t="n">
        <v>20</v>
      </c>
      <c r="BP2631" s="125" t="s">
        <v>200</v>
      </c>
      <c r="BQ2631" s="127" t="s">
        <v>216</v>
      </c>
    </row>
    <row r="2632" customFormat="false" ht="13.8" hidden="false" customHeight="false" outlineLevel="0" collapsed="false">
      <c r="A2632" s="131" t="s">
        <v>16090</v>
      </c>
      <c r="B2632" s="0" t="s">
        <v>16058</v>
      </c>
      <c r="C2632" s="131" t="s">
        <v>2050</v>
      </c>
      <c r="D2632" s="131" t="s">
        <v>193</v>
      </c>
      <c r="E2632" s="0" t="s">
        <v>313</v>
      </c>
      <c r="F2632" s="0" t="s">
        <v>314</v>
      </c>
      <c r="G2632" s="0" t="s">
        <v>424</v>
      </c>
      <c r="H2632" s="0" t="s">
        <v>197</v>
      </c>
      <c r="I2632" s="131"/>
      <c r="J2632" s="130" t="n">
        <v>1</v>
      </c>
      <c r="K2632" s="131" t="s">
        <v>1441</v>
      </c>
      <c r="L2632" s="131" t="s">
        <v>392</v>
      </c>
      <c r="M2632" s="0" t="s">
        <v>199</v>
      </c>
      <c r="O2632" s="131"/>
      <c r="Q2632" s="120" t="s">
        <v>200</v>
      </c>
      <c r="R2632" s="0" t="s">
        <v>16</v>
      </c>
      <c r="S2632" s="131" t="s">
        <v>201</v>
      </c>
      <c r="T2632" s="0" t="s">
        <v>198</v>
      </c>
      <c r="U2632" s="131" t="s">
        <v>202</v>
      </c>
      <c r="V2632" s="0" t="s">
        <v>1790</v>
      </c>
      <c r="W2632" s="110" t="s">
        <v>204</v>
      </c>
      <c r="X2632" s="130" t="n">
        <v>1999</v>
      </c>
      <c r="Y2632" s="130" t="s">
        <v>205</v>
      </c>
      <c r="Z2632" s="130" t="s">
        <v>198</v>
      </c>
      <c r="AA2632" s="122" t="s">
        <v>200</v>
      </c>
      <c r="AB2632" s="131" t="s">
        <v>3019</v>
      </c>
      <c r="AC2632" s="131" t="s">
        <v>1534</v>
      </c>
      <c r="AD2632" s="130" t="n">
        <v>1999</v>
      </c>
      <c r="AE2632" s="130" t="s">
        <v>222</v>
      </c>
      <c r="AF2632" s="130"/>
      <c r="AG2632" s="130"/>
      <c r="AH2632" s="130"/>
      <c r="AI2632" s="130" t="s">
        <v>207</v>
      </c>
      <c r="AJ2632" s="130"/>
      <c r="AK2632" s="111" t="str">
        <f aca="false">(AB2632)</f>
        <v>Aicom</v>
      </c>
      <c r="AL2632" s="131"/>
      <c r="AM2632" s="111" t="n">
        <f aca="false">AD2632</f>
        <v>1999</v>
      </c>
      <c r="AN2632" s="130" t="s">
        <v>208</v>
      </c>
      <c r="AO2632" s="131"/>
      <c r="AP2632" s="131"/>
      <c r="AQ2632" s="131"/>
      <c r="AR2632" s="131"/>
      <c r="AS2632" s="0" t="s">
        <v>200</v>
      </c>
      <c r="AV2632" s="131" t="s">
        <v>200</v>
      </c>
      <c r="AW2632" s="131"/>
      <c r="AX2632" s="131"/>
      <c r="AY2632" s="131"/>
      <c r="AZ2632" s="131" t="s">
        <v>16091</v>
      </c>
      <c r="BA2632" s="124" t="s">
        <v>200</v>
      </c>
      <c r="BB2632" s="0" t="s">
        <v>248</v>
      </c>
      <c r="BC2632" s="0" t="s">
        <v>16092</v>
      </c>
      <c r="BE2632" s="0" t="s">
        <v>16093</v>
      </c>
      <c r="BG2632" s="125" t="s">
        <v>200</v>
      </c>
      <c r="BH2632" s="0" t="s">
        <v>253</v>
      </c>
      <c r="BI2632" s="112" t="s">
        <v>198</v>
      </c>
      <c r="BJ2632" s="126" t="s">
        <v>200</v>
      </c>
      <c r="BK2632" s="131" t="s">
        <v>215</v>
      </c>
      <c r="BL2632" s="112" t="n">
        <v>4</v>
      </c>
      <c r="BM2632" s="112" t="n">
        <v>4</v>
      </c>
      <c r="BN2632" s="112" t="n">
        <v>4</v>
      </c>
      <c r="BO2632" s="111" t="n">
        <v>20</v>
      </c>
      <c r="BP2632" s="125" t="s">
        <v>200</v>
      </c>
      <c r="BQ2632" s="127" t="s">
        <v>216</v>
      </c>
    </row>
    <row r="2633" customFormat="false" ht="13.8" hidden="false" customHeight="false" outlineLevel="0" collapsed="false">
      <c r="A2633" s="131" t="s">
        <v>16094</v>
      </c>
      <c r="B2633" s="0" t="s">
        <v>16058</v>
      </c>
      <c r="C2633" s="131" t="s">
        <v>380</v>
      </c>
      <c r="D2633" s="131" t="s">
        <v>193</v>
      </c>
      <c r="E2633" s="0" t="s">
        <v>194</v>
      </c>
      <c r="F2633" s="0" t="s">
        <v>314</v>
      </c>
      <c r="G2633" s="0" t="s">
        <v>391</v>
      </c>
      <c r="H2633" s="0" t="s">
        <v>838</v>
      </c>
      <c r="I2633" s="131" t="s">
        <v>594</v>
      </c>
      <c r="J2633" s="130" t="n">
        <v>1</v>
      </c>
      <c r="K2633" s="131" t="s">
        <v>1441</v>
      </c>
      <c r="L2633" s="131" t="s">
        <v>392</v>
      </c>
      <c r="M2633" s="0" t="s">
        <v>199</v>
      </c>
      <c r="O2633" s="131"/>
      <c r="Q2633" s="120" t="s">
        <v>200</v>
      </c>
      <c r="R2633" s="0" t="s">
        <v>16</v>
      </c>
      <c r="S2633" s="131" t="s">
        <v>201</v>
      </c>
      <c r="T2633" s="0" t="s">
        <v>198</v>
      </c>
      <c r="U2633" s="131" t="s">
        <v>202</v>
      </c>
      <c r="V2633" s="0" t="s">
        <v>1790</v>
      </c>
      <c r="W2633" s="110" t="s">
        <v>204</v>
      </c>
      <c r="X2633" s="130" t="n">
        <v>1999</v>
      </c>
      <c r="Y2633" s="130" t="s">
        <v>205</v>
      </c>
      <c r="Z2633" s="130" t="s">
        <v>198</v>
      </c>
      <c r="AA2633" s="122" t="s">
        <v>200</v>
      </c>
      <c r="AB2633" s="131" t="s">
        <v>363</v>
      </c>
      <c r="AC2633" s="131" t="s">
        <v>1534</v>
      </c>
      <c r="AD2633" s="130" t="n">
        <v>1999</v>
      </c>
      <c r="AE2633" s="111" t="s">
        <v>222</v>
      </c>
      <c r="AI2633" s="130" t="s">
        <v>207</v>
      </c>
      <c r="AJ2633" s="130"/>
      <c r="AK2633" s="111" t="str">
        <f aca="false">(AB2633)</f>
        <v>Taito</v>
      </c>
      <c r="AL2633" s="131"/>
      <c r="AM2633" s="111" t="n">
        <f aca="false">AD2633</f>
        <v>1999</v>
      </c>
      <c r="AN2633" s="130" t="s">
        <v>208</v>
      </c>
      <c r="AO2633" s="131"/>
      <c r="AP2633" s="131"/>
      <c r="AQ2633" s="131"/>
      <c r="AR2633" s="131"/>
      <c r="AS2633" s="0" t="s">
        <v>9410</v>
      </c>
      <c r="AU2633" s="0" t="s">
        <v>434</v>
      </c>
      <c r="AV2633" s="131" t="s">
        <v>200</v>
      </c>
      <c r="AW2633" s="131"/>
      <c r="AX2633" s="131"/>
      <c r="AY2633" s="131"/>
      <c r="AZ2633" s="131" t="s">
        <v>16095</v>
      </c>
      <c r="BA2633" s="124" t="s">
        <v>200</v>
      </c>
      <c r="BB2633" s="0" t="s">
        <v>248</v>
      </c>
      <c r="BC2633" s="0" t="s">
        <v>16096</v>
      </c>
      <c r="BE2633" s="0" t="s">
        <v>16097</v>
      </c>
      <c r="BF2633" s="0" t="s">
        <v>16098</v>
      </c>
      <c r="BG2633" s="125" t="s">
        <v>200</v>
      </c>
      <c r="BH2633" s="0" t="s">
        <v>253</v>
      </c>
      <c r="BI2633" s="112" t="n">
        <v>3700038103038</v>
      </c>
      <c r="BJ2633" s="126" t="s">
        <v>200</v>
      </c>
      <c r="BK2633" s="131" t="s">
        <v>215</v>
      </c>
      <c r="BL2633" s="112" t="n">
        <v>4</v>
      </c>
      <c r="BM2633" s="112" t="n">
        <v>4</v>
      </c>
      <c r="BN2633" s="112" t="n">
        <v>4</v>
      </c>
      <c r="BO2633" s="111" t="n">
        <v>20</v>
      </c>
      <c r="BP2633" s="125" t="s">
        <v>200</v>
      </c>
      <c r="BQ2633" s="127" t="s">
        <v>216</v>
      </c>
    </row>
    <row r="2634" customFormat="false" ht="13.8" hidden="false" customHeight="false" outlineLevel="0" collapsed="false">
      <c r="A2634" s="131" t="s">
        <v>16099</v>
      </c>
      <c r="B2634" s="0" t="s">
        <v>16058</v>
      </c>
      <c r="C2634" s="131" t="s">
        <v>380</v>
      </c>
      <c r="D2634" s="131" t="s">
        <v>193</v>
      </c>
      <c r="E2634" s="0" t="s">
        <v>194</v>
      </c>
      <c r="F2634" s="0" t="s">
        <v>314</v>
      </c>
      <c r="G2634" s="0" t="s">
        <v>391</v>
      </c>
      <c r="H2634" s="0" t="s">
        <v>197</v>
      </c>
      <c r="I2634" s="131"/>
      <c r="J2634" s="130" t="n">
        <v>1</v>
      </c>
      <c r="K2634" s="131" t="s">
        <v>1441</v>
      </c>
      <c r="L2634" s="131" t="s">
        <v>392</v>
      </c>
      <c r="M2634" s="0" t="s">
        <v>199</v>
      </c>
      <c r="O2634" s="131"/>
      <c r="Q2634" s="120" t="s">
        <v>200</v>
      </c>
      <c r="R2634" s="0" t="s">
        <v>16</v>
      </c>
      <c r="S2634" s="131" t="s">
        <v>201</v>
      </c>
      <c r="T2634" s="0" t="s">
        <v>198</v>
      </c>
      <c r="U2634" s="131" t="s">
        <v>285</v>
      </c>
      <c r="V2634" s="0" t="s">
        <v>1790</v>
      </c>
      <c r="W2634" s="110" t="s">
        <v>204</v>
      </c>
      <c r="X2634" s="130" t="n">
        <v>1998</v>
      </c>
      <c r="Y2634" s="130" t="s">
        <v>205</v>
      </c>
      <c r="Z2634" s="130" t="s">
        <v>198</v>
      </c>
      <c r="AA2634" s="122" t="s">
        <v>200</v>
      </c>
      <c r="AB2634" s="131" t="s">
        <v>3019</v>
      </c>
      <c r="AC2634" s="131" t="s">
        <v>1534</v>
      </c>
      <c r="AD2634" s="130" t="s">
        <v>198</v>
      </c>
      <c r="AE2634" s="130" t="s">
        <v>222</v>
      </c>
      <c r="AF2634" s="130"/>
      <c r="AG2634" s="130"/>
      <c r="AH2634" s="130"/>
      <c r="AI2634" s="130" t="s">
        <v>207</v>
      </c>
      <c r="AJ2634" s="130"/>
      <c r="AK2634" s="111" t="str">
        <f aca="false">(AB2634)</f>
        <v>Aicom</v>
      </c>
      <c r="AL2634" s="131"/>
      <c r="AM2634" s="111" t="n">
        <f aca="false">X2634</f>
        <v>1998</v>
      </c>
      <c r="AN2634" s="130" t="s">
        <v>208</v>
      </c>
      <c r="AO2634" s="131"/>
      <c r="AP2634" s="131"/>
      <c r="AQ2634" s="131"/>
      <c r="AR2634" s="131"/>
      <c r="AS2634" s="0" t="s">
        <v>200</v>
      </c>
      <c r="AV2634" s="131" t="s">
        <v>200</v>
      </c>
      <c r="AW2634" s="131"/>
      <c r="AX2634" s="131"/>
      <c r="AY2634" s="131"/>
      <c r="AZ2634" s="131" t="s">
        <v>16100</v>
      </c>
      <c r="BA2634" s="124" t="s">
        <v>200</v>
      </c>
      <c r="BB2634" s="0" t="s">
        <v>248</v>
      </c>
      <c r="BC2634" s="0" t="s">
        <v>16101</v>
      </c>
      <c r="BE2634" s="0" t="s">
        <v>3212</v>
      </c>
      <c r="BG2634" s="125" t="s">
        <v>200</v>
      </c>
      <c r="BH2634" s="0" t="s">
        <v>13727</v>
      </c>
      <c r="BI2634" s="112" t="s">
        <v>198</v>
      </c>
      <c r="BJ2634" s="126" t="s">
        <v>200</v>
      </c>
      <c r="BK2634" s="131" t="s">
        <v>2069</v>
      </c>
      <c r="BL2634" s="112" t="n">
        <v>4</v>
      </c>
      <c r="BM2634" s="112" t="s">
        <v>66</v>
      </c>
      <c r="BN2634" s="112" t="s">
        <v>66</v>
      </c>
      <c r="BO2634" s="111" t="n">
        <v>20</v>
      </c>
      <c r="BP2634" s="125" t="s">
        <v>200</v>
      </c>
      <c r="BQ2634" s="127" t="s">
        <v>216</v>
      </c>
    </row>
    <row r="2635" customFormat="false" ht="13.8" hidden="false" customHeight="false" outlineLevel="0" collapsed="false">
      <c r="A2635" s="131" t="s">
        <v>16102</v>
      </c>
      <c r="B2635" s="0" t="s">
        <v>16058</v>
      </c>
      <c r="C2635" s="0" t="s">
        <v>605</v>
      </c>
      <c r="D2635" s="0" t="s">
        <v>193</v>
      </c>
      <c r="E2635" s="0" t="s">
        <v>194</v>
      </c>
      <c r="F2635" s="0" t="s">
        <v>606</v>
      </c>
      <c r="G2635" s="0" t="s">
        <v>391</v>
      </c>
      <c r="H2635" s="0" t="s">
        <v>197</v>
      </c>
      <c r="I2635" s="131"/>
      <c r="J2635" s="130" t="n">
        <v>1</v>
      </c>
      <c r="K2635" s="131" t="s">
        <v>1441</v>
      </c>
      <c r="L2635" s="131" t="s">
        <v>392</v>
      </c>
      <c r="M2635" s="0" t="s">
        <v>199</v>
      </c>
      <c r="O2635" s="131"/>
      <c r="Q2635" s="120" t="s">
        <v>200</v>
      </c>
      <c r="R2635" s="0" t="s">
        <v>16</v>
      </c>
      <c r="S2635" s="131" t="s">
        <v>201</v>
      </c>
      <c r="T2635" s="0" t="s">
        <v>198</v>
      </c>
      <c r="U2635" s="131" t="s">
        <v>202</v>
      </c>
      <c r="V2635" s="0" t="s">
        <v>1790</v>
      </c>
      <c r="W2635" s="110" t="s">
        <v>204</v>
      </c>
      <c r="X2635" s="130" t="n">
        <v>2000</v>
      </c>
      <c r="Y2635" s="130" t="s">
        <v>205</v>
      </c>
      <c r="Z2635" s="130" t="s">
        <v>198</v>
      </c>
      <c r="AA2635" s="122" t="s">
        <v>200</v>
      </c>
      <c r="AB2635" s="131" t="s">
        <v>1534</v>
      </c>
      <c r="AC2635" s="131" t="s">
        <v>1534</v>
      </c>
      <c r="AD2635" s="130" t="n">
        <v>2000</v>
      </c>
      <c r="AE2635" s="130" t="s">
        <v>222</v>
      </c>
      <c r="AF2635" s="130"/>
      <c r="AG2635" s="130"/>
      <c r="AH2635" s="130"/>
      <c r="AI2635" s="130" t="s">
        <v>207</v>
      </c>
      <c r="AJ2635" s="130"/>
      <c r="AK2635" s="111" t="str">
        <f aca="false">(AB2635)</f>
        <v>SNK</v>
      </c>
      <c r="AM2635" s="130" t="n">
        <v>2000</v>
      </c>
      <c r="AN2635" s="130" t="s">
        <v>208</v>
      </c>
      <c r="AO2635" s="0" t="s">
        <v>609</v>
      </c>
      <c r="AP2635" s="0" t="s">
        <v>200</v>
      </c>
      <c r="AQ2635" s="0" t="s">
        <v>200</v>
      </c>
      <c r="AR2635" s="0" t="s">
        <v>200</v>
      </c>
      <c r="AS2635" s="0" t="s">
        <v>200</v>
      </c>
      <c r="AT2635" s="104" t="s">
        <v>433</v>
      </c>
      <c r="AU2635" s="0" t="s">
        <v>200</v>
      </c>
      <c r="AV2635" s="131" t="s">
        <v>200</v>
      </c>
      <c r="AW2635" s="131"/>
      <c r="AX2635" s="131"/>
      <c r="AY2635" s="131"/>
      <c r="AZ2635" s="131" t="s">
        <v>16103</v>
      </c>
      <c r="BA2635" s="124" t="s">
        <v>200</v>
      </c>
      <c r="BB2635" s="0" t="s">
        <v>248</v>
      </c>
      <c r="BC2635" s="0" t="s">
        <v>16104</v>
      </c>
      <c r="BD2635" s="0" t="s">
        <v>9195</v>
      </c>
      <c r="BE2635" s="0" t="s">
        <v>16105</v>
      </c>
      <c r="BF2635" s="0" t="s">
        <v>16106</v>
      </c>
      <c r="BG2635" s="125" t="s">
        <v>200</v>
      </c>
      <c r="BH2635" s="0" t="s">
        <v>253</v>
      </c>
      <c r="BI2635" s="112" t="n">
        <v>5055000800360</v>
      </c>
      <c r="BJ2635" s="126" t="s">
        <v>200</v>
      </c>
      <c r="BK2635" s="131" t="s">
        <v>215</v>
      </c>
      <c r="BL2635" s="112" t="n">
        <v>4</v>
      </c>
      <c r="BM2635" s="112" t="n">
        <v>4</v>
      </c>
      <c r="BN2635" s="112" t="n">
        <v>4</v>
      </c>
      <c r="BO2635" s="111" t="n">
        <v>90</v>
      </c>
      <c r="BP2635" s="125" t="s">
        <v>200</v>
      </c>
      <c r="BQ2635" s="127" t="s">
        <v>216</v>
      </c>
    </row>
    <row r="2636" customFormat="false" ht="13.8" hidden="false" customHeight="false" outlineLevel="0" collapsed="false">
      <c r="A2636" s="131" t="s">
        <v>16107</v>
      </c>
      <c r="B2636" s="0" t="s">
        <v>16058</v>
      </c>
      <c r="C2636" s="0" t="s">
        <v>234</v>
      </c>
      <c r="D2636" s="0" t="s">
        <v>193</v>
      </c>
      <c r="E2636" s="0" t="s">
        <v>194</v>
      </c>
      <c r="F2636" s="0" t="s">
        <v>399</v>
      </c>
      <c r="G2636" s="0" t="s">
        <v>196</v>
      </c>
      <c r="H2636" s="0" t="s">
        <v>197</v>
      </c>
      <c r="I2636" s="131"/>
      <c r="J2636" s="130" t="n">
        <v>1</v>
      </c>
      <c r="K2636" s="131" t="s">
        <v>198</v>
      </c>
      <c r="L2636" s="131" t="s">
        <v>198</v>
      </c>
      <c r="M2636" s="0" t="s">
        <v>199</v>
      </c>
      <c r="O2636" s="131"/>
      <c r="Q2636" s="120" t="s">
        <v>200</v>
      </c>
      <c r="R2636" s="0" t="s">
        <v>16</v>
      </c>
      <c r="S2636" s="131" t="s">
        <v>1834</v>
      </c>
      <c r="T2636" s="131" t="s">
        <v>198</v>
      </c>
      <c r="U2636" s="131" t="s">
        <v>239</v>
      </c>
      <c r="V2636" s="0" t="s">
        <v>1790</v>
      </c>
      <c r="W2636" s="110" t="s">
        <v>204</v>
      </c>
      <c r="X2636" s="130" t="n">
        <v>1999</v>
      </c>
      <c r="Y2636" s="130" t="s">
        <v>240</v>
      </c>
      <c r="Z2636" s="130" t="s">
        <v>198</v>
      </c>
      <c r="AA2636" s="122" t="s">
        <v>200</v>
      </c>
      <c r="AB2636" s="131" t="s">
        <v>4184</v>
      </c>
      <c r="AC2636" s="0" t="s">
        <v>206</v>
      </c>
      <c r="AD2636" s="130" t="s">
        <v>198</v>
      </c>
      <c r="AE2636" s="130" t="s">
        <v>222</v>
      </c>
      <c r="AF2636" s="130"/>
      <c r="AG2636" s="130"/>
      <c r="AH2636" s="130"/>
      <c r="AI2636" s="130" t="s">
        <v>207</v>
      </c>
      <c r="AJ2636" s="130"/>
      <c r="AK2636" s="111" t="str">
        <f aca="false">(AB2636)</f>
        <v>Dimps</v>
      </c>
      <c r="AL2636" s="131"/>
      <c r="AM2636" s="111" t="n">
        <f aca="false">X2636</f>
        <v>1999</v>
      </c>
      <c r="AN2636" s="130" t="s">
        <v>208</v>
      </c>
      <c r="AO2636" s="131"/>
      <c r="AP2636" s="131"/>
      <c r="AQ2636" s="131"/>
      <c r="AR2636" s="131"/>
      <c r="AS2636" s="0" t="s">
        <v>403</v>
      </c>
      <c r="AV2636" s="131" t="s">
        <v>3802</v>
      </c>
      <c r="AW2636" s="131"/>
      <c r="AX2636" s="131"/>
      <c r="AY2636" s="131"/>
      <c r="AZ2636" s="131" t="s">
        <v>16108</v>
      </c>
      <c r="BA2636" s="124" t="s">
        <v>200</v>
      </c>
      <c r="BB2636" s="0" t="s">
        <v>248</v>
      </c>
      <c r="BC2636" s="0" t="s">
        <v>16109</v>
      </c>
      <c r="BD2636" s="0" t="s">
        <v>2160</v>
      </c>
      <c r="BE2636" s="0" t="s">
        <v>16110</v>
      </c>
      <c r="BG2636" s="125" t="s">
        <v>200</v>
      </c>
      <c r="BH2636" s="0" t="s">
        <v>253</v>
      </c>
      <c r="BI2636" s="112" t="n">
        <v>4964808601448</v>
      </c>
      <c r="BJ2636" s="126" t="s">
        <v>200</v>
      </c>
      <c r="BK2636" s="131" t="s">
        <v>215</v>
      </c>
      <c r="BL2636" s="112" t="n">
        <v>4</v>
      </c>
      <c r="BM2636" s="112" t="n">
        <v>4</v>
      </c>
      <c r="BN2636" s="112" t="n">
        <v>4</v>
      </c>
      <c r="BO2636" s="111" t="n">
        <v>80</v>
      </c>
      <c r="BP2636" s="125" t="s">
        <v>200</v>
      </c>
      <c r="BQ2636" s="127" t="s">
        <v>216</v>
      </c>
    </row>
    <row r="2637" customFormat="false" ht="13.8" hidden="false" customHeight="false" outlineLevel="0" collapsed="false">
      <c r="A2637" s="131" t="s">
        <v>16111</v>
      </c>
      <c r="B2637" s="0" t="s">
        <v>16112</v>
      </c>
      <c r="C2637" s="0" t="s">
        <v>605</v>
      </c>
      <c r="D2637" s="0" t="s">
        <v>193</v>
      </c>
      <c r="E2637" s="0" t="s">
        <v>194</v>
      </c>
      <c r="F2637" s="0" t="s">
        <v>606</v>
      </c>
      <c r="G2637" s="0" t="s">
        <v>391</v>
      </c>
      <c r="H2637" s="0" t="s">
        <v>197</v>
      </c>
      <c r="I2637" s="131"/>
      <c r="J2637" s="130" t="n">
        <v>2</v>
      </c>
      <c r="K2637" s="131" t="s">
        <v>198</v>
      </c>
      <c r="L2637" s="131" t="s">
        <v>392</v>
      </c>
      <c r="M2637" s="0" t="s">
        <v>199</v>
      </c>
      <c r="O2637" s="131"/>
      <c r="Q2637" s="120"/>
      <c r="R2637" s="131" t="s">
        <v>1251</v>
      </c>
      <c r="S2637" s="131" t="s">
        <v>201</v>
      </c>
      <c r="T2637" s="0" t="s">
        <v>198</v>
      </c>
      <c r="U2637" s="131" t="s">
        <v>239</v>
      </c>
      <c r="V2637" s="0" t="s">
        <v>1790</v>
      </c>
      <c r="W2637" s="110" t="s">
        <v>198</v>
      </c>
      <c r="X2637" s="130" t="n">
        <v>1996</v>
      </c>
      <c r="Y2637" s="130" t="s">
        <v>240</v>
      </c>
      <c r="Z2637" s="130" t="s">
        <v>198</v>
      </c>
      <c r="AA2637" s="122"/>
      <c r="AB2637" s="131" t="s">
        <v>1534</v>
      </c>
      <c r="AC2637" s="0" t="s">
        <v>1534</v>
      </c>
      <c r="AD2637" s="130" t="s">
        <v>198</v>
      </c>
      <c r="AE2637" s="130" t="s">
        <v>16113</v>
      </c>
      <c r="AF2637" s="130"/>
      <c r="AG2637" s="130"/>
      <c r="AH2637" s="130"/>
      <c r="AI2637" s="130" t="s">
        <v>294</v>
      </c>
      <c r="AJ2637" s="111" t="s">
        <v>1130</v>
      </c>
      <c r="AK2637" s="130" t="s">
        <v>1534</v>
      </c>
      <c r="AL2637" s="131" t="s">
        <v>216</v>
      </c>
      <c r="AM2637" s="130" t="n">
        <v>1995</v>
      </c>
      <c r="AN2637" s="130" t="s">
        <v>208</v>
      </c>
      <c r="AO2637" s="131" t="s">
        <v>609</v>
      </c>
      <c r="AP2637" s="131" t="s">
        <v>200</v>
      </c>
      <c r="AQ2637" s="131"/>
      <c r="AR2637" s="131"/>
      <c r="AT2637" s="104" t="s">
        <v>433</v>
      </c>
      <c r="AU2637" s="0" t="s">
        <v>200</v>
      </c>
      <c r="AV2637" s="131"/>
      <c r="AW2637" s="131"/>
      <c r="AX2637" s="131"/>
      <c r="AY2637" s="131"/>
      <c r="AZ2637" s="131" t="s">
        <v>16114</v>
      </c>
      <c r="BA2637" s="124" t="s">
        <v>200</v>
      </c>
      <c r="BB2637" s="0" t="s">
        <v>248</v>
      </c>
      <c r="BC2637" s="0" t="s">
        <v>1543</v>
      </c>
      <c r="BD2637" s="0" t="s">
        <v>16115</v>
      </c>
      <c r="BE2637" s="0" t="s">
        <v>16116</v>
      </c>
      <c r="BF2637" s="0" t="s">
        <v>200</v>
      </c>
      <c r="BG2637" s="125"/>
      <c r="BH2637" s="0" t="s">
        <v>253</v>
      </c>
      <c r="BI2637" s="112" t="s">
        <v>198</v>
      </c>
      <c r="BJ2637" s="126"/>
      <c r="BK2637" s="131" t="s">
        <v>215</v>
      </c>
      <c r="BL2637" s="112" t="n">
        <v>4</v>
      </c>
      <c r="BM2637" s="112" t="n">
        <v>4</v>
      </c>
      <c r="BN2637" s="112" t="n">
        <v>4</v>
      </c>
      <c r="BO2637" s="111" t="n">
        <v>20</v>
      </c>
      <c r="BP2637" s="125"/>
      <c r="BQ2637" s="127"/>
    </row>
    <row r="2638" customFormat="false" ht="13.8" hidden="false" customHeight="false" outlineLevel="0" collapsed="false">
      <c r="A2638" s="131" t="s">
        <v>16117</v>
      </c>
      <c r="B2638" s="0" t="s">
        <v>16112</v>
      </c>
      <c r="C2638" s="0" t="s">
        <v>605</v>
      </c>
      <c r="D2638" s="0" t="s">
        <v>193</v>
      </c>
      <c r="E2638" s="0" t="s">
        <v>194</v>
      </c>
      <c r="F2638" s="0" t="s">
        <v>606</v>
      </c>
      <c r="G2638" s="0" t="s">
        <v>391</v>
      </c>
      <c r="H2638" s="0" t="s">
        <v>197</v>
      </c>
      <c r="I2638" s="131"/>
      <c r="J2638" s="130" t="n">
        <v>2</v>
      </c>
      <c r="K2638" s="131" t="s">
        <v>198</v>
      </c>
      <c r="L2638" s="131" t="s">
        <v>392</v>
      </c>
      <c r="M2638" s="0" t="s">
        <v>199</v>
      </c>
      <c r="O2638" s="131"/>
      <c r="Q2638" s="120" t="s">
        <v>200</v>
      </c>
      <c r="R2638" s="131" t="s">
        <v>1251</v>
      </c>
      <c r="S2638" s="131" t="s">
        <v>201</v>
      </c>
      <c r="T2638" s="0" t="s">
        <v>198</v>
      </c>
      <c r="U2638" s="131" t="s">
        <v>239</v>
      </c>
      <c r="V2638" s="0" t="s">
        <v>1790</v>
      </c>
      <c r="W2638" s="110" t="s">
        <v>198</v>
      </c>
      <c r="X2638" s="130" t="n">
        <v>1995</v>
      </c>
      <c r="Y2638" s="130" t="s">
        <v>240</v>
      </c>
      <c r="Z2638" s="130" t="s">
        <v>198</v>
      </c>
      <c r="AA2638" s="122" t="s">
        <v>200</v>
      </c>
      <c r="AB2638" s="131" t="s">
        <v>1534</v>
      </c>
      <c r="AC2638" s="0" t="s">
        <v>1534</v>
      </c>
      <c r="AD2638" s="130" t="s">
        <v>198</v>
      </c>
      <c r="AE2638" s="130" t="s">
        <v>16113</v>
      </c>
      <c r="AF2638" s="130"/>
      <c r="AG2638" s="130"/>
      <c r="AH2638" s="130"/>
      <c r="AI2638" s="130" t="s">
        <v>294</v>
      </c>
      <c r="AJ2638" s="111" t="s">
        <v>1130</v>
      </c>
      <c r="AK2638" s="111" t="s">
        <v>1534</v>
      </c>
      <c r="AL2638" s="131" t="s">
        <v>216</v>
      </c>
      <c r="AM2638" s="130" t="n">
        <v>1993</v>
      </c>
      <c r="AN2638" s="130" t="s">
        <v>208</v>
      </c>
      <c r="AO2638" s="131" t="s">
        <v>609</v>
      </c>
      <c r="AP2638" s="131" t="s">
        <v>200</v>
      </c>
      <c r="AQ2638" s="131"/>
      <c r="AR2638" s="131"/>
      <c r="AV2638" s="131"/>
      <c r="AW2638" s="131"/>
      <c r="AX2638" s="131"/>
      <c r="AY2638" s="131"/>
      <c r="AZ2638" s="131" t="s">
        <v>16118</v>
      </c>
      <c r="BA2638" s="124" t="s">
        <v>200</v>
      </c>
      <c r="BB2638" s="0" t="s">
        <v>248</v>
      </c>
      <c r="BC2638" s="0" t="s">
        <v>16119</v>
      </c>
      <c r="BD2638" s="0" t="s">
        <v>16120</v>
      </c>
      <c r="BE2638" s="0" t="s">
        <v>16121</v>
      </c>
      <c r="BG2638" s="125"/>
      <c r="BH2638" s="0" t="s">
        <v>253</v>
      </c>
      <c r="BI2638" s="112" t="s">
        <v>198</v>
      </c>
      <c r="BJ2638" s="126"/>
      <c r="BK2638" s="131" t="s">
        <v>215</v>
      </c>
      <c r="BL2638" s="112" t="n">
        <v>4</v>
      </c>
      <c r="BM2638" s="112" t="n">
        <v>4</v>
      </c>
      <c r="BN2638" s="112" t="n">
        <v>4</v>
      </c>
      <c r="BO2638" s="111" t="n">
        <v>50</v>
      </c>
      <c r="BP2638" s="125"/>
      <c r="BQ2638" s="127" t="s">
        <v>216</v>
      </c>
    </row>
    <row r="2639" customFormat="false" ht="13.8" hidden="false" customHeight="false" outlineLevel="0" collapsed="false">
      <c r="A2639" s="131" t="s">
        <v>16122</v>
      </c>
      <c r="B2639" s="0" t="s">
        <v>16112</v>
      </c>
      <c r="C2639" s="0" t="s">
        <v>605</v>
      </c>
      <c r="D2639" s="0" t="s">
        <v>193</v>
      </c>
      <c r="E2639" s="0" t="s">
        <v>194</v>
      </c>
      <c r="F2639" s="0" t="s">
        <v>606</v>
      </c>
      <c r="G2639" s="0" t="s">
        <v>391</v>
      </c>
      <c r="H2639" s="0" t="s">
        <v>197</v>
      </c>
      <c r="I2639" s="131"/>
      <c r="J2639" s="130" t="n">
        <v>2</v>
      </c>
      <c r="K2639" s="131" t="s">
        <v>198</v>
      </c>
      <c r="L2639" s="131" t="s">
        <v>392</v>
      </c>
      <c r="M2639" s="0" t="s">
        <v>274</v>
      </c>
      <c r="O2639" s="131"/>
      <c r="Q2639" s="120" t="s">
        <v>200</v>
      </c>
      <c r="R2639" s="131" t="s">
        <v>1251</v>
      </c>
      <c r="S2639" s="131" t="s">
        <v>201</v>
      </c>
      <c r="T2639" s="0" t="s">
        <v>198</v>
      </c>
      <c r="U2639" s="131" t="s">
        <v>239</v>
      </c>
      <c r="V2639" s="0" t="s">
        <v>1790</v>
      </c>
      <c r="W2639" s="110" t="s">
        <v>198</v>
      </c>
      <c r="X2639" s="130" t="n">
        <v>1995</v>
      </c>
      <c r="Y2639" s="130" t="s">
        <v>240</v>
      </c>
      <c r="Z2639" s="130" t="s">
        <v>198</v>
      </c>
      <c r="AA2639" s="122" t="s">
        <v>200</v>
      </c>
      <c r="AB2639" s="131" t="s">
        <v>840</v>
      </c>
      <c r="AC2639" s="131" t="s">
        <v>1534</v>
      </c>
      <c r="AD2639" s="130" t="s">
        <v>198</v>
      </c>
      <c r="AE2639" s="130" t="s">
        <v>16113</v>
      </c>
      <c r="AF2639" s="130"/>
      <c r="AG2639" s="130"/>
      <c r="AH2639" s="130"/>
      <c r="AI2639" s="130" t="s">
        <v>294</v>
      </c>
      <c r="AJ2639" s="111" t="s">
        <v>1130</v>
      </c>
      <c r="AK2639" s="131" t="s">
        <v>840</v>
      </c>
      <c r="AL2639" s="0" t="s">
        <v>216</v>
      </c>
      <c r="AM2639" s="130" t="n">
        <v>1995</v>
      </c>
      <c r="AN2639" s="130" t="s">
        <v>208</v>
      </c>
      <c r="AO2639" s="131" t="s">
        <v>609</v>
      </c>
      <c r="AP2639" s="0" t="s">
        <v>200</v>
      </c>
      <c r="AQ2639" s="0" t="s">
        <v>200</v>
      </c>
      <c r="AR2639" s="0" t="s">
        <v>200</v>
      </c>
      <c r="AS2639" s="0" t="s">
        <v>16123</v>
      </c>
      <c r="AV2639" s="131" t="s">
        <v>200</v>
      </c>
      <c r="AW2639" s="131"/>
      <c r="AX2639" s="131"/>
      <c r="AY2639" s="131"/>
      <c r="AZ2639" s="131" t="s">
        <v>16124</v>
      </c>
      <c r="BA2639" s="124" t="s">
        <v>200</v>
      </c>
      <c r="BB2639" s="0" t="s">
        <v>248</v>
      </c>
      <c r="BC2639" s="0" t="s">
        <v>16125</v>
      </c>
      <c r="BD2639" s="0" t="s">
        <v>10741</v>
      </c>
      <c r="BE2639" s="0" t="s">
        <v>16126</v>
      </c>
      <c r="BG2639" s="125" t="s">
        <v>200</v>
      </c>
      <c r="BH2639" s="0" t="s">
        <v>253</v>
      </c>
      <c r="BI2639" s="112" t="s">
        <v>198</v>
      </c>
      <c r="BJ2639" s="126" t="s">
        <v>200</v>
      </c>
      <c r="BK2639" s="131" t="s">
        <v>215</v>
      </c>
      <c r="BL2639" s="112" t="n">
        <v>4</v>
      </c>
      <c r="BM2639" s="112" t="n">
        <v>4</v>
      </c>
      <c r="BN2639" s="112" t="n">
        <v>4</v>
      </c>
      <c r="BO2639" s="111" t="n">
        <v>20</v>
      </c>
      <c r="BP2639" s="125" t="s">
        <v>200</v>
      </c>
      <c r="BQ2639" s="127" t="s">
        <v>216</v>
      </c>
    </row>
    <row r="2640" customFormat="false" ht="13.8" hidden="false" customHeight="false" outlineLevel="0" collapsed="false">
      <c r="A2640" s="131" t="s">
        <v>16127</v>
      </c>
      <c r="B2640" s="0" t="s">
        <v>16112</v>
      </c>
      <c r="C2640" s="0" t="s">
        <v>938</v>
      </c>
      <c r="D2640" s="0" t="s">
        <v>193</v>
      </c>
      <c r="E2640" s="0" t="s">
        <v>313</v>
      </c>
      <c r="F2640" s="0" t="s">
        <v>314</v>
      </c>
      <c r="G2640" s="0" t="s">
        <v>196</v>
      </c>
      <c r="H2640" s="0" t="s">
        <v>197</v>
      </c>
      <c r="I2640" s="131"/>
      <c r="J2640" s="130" t="n">
        <v>1</v>
      </c>
      <c r="K2640" s="131" t="s">
        <v>198</v>
      </c>
      <c r="L2640" s="131" t="s">
        <v>198</v>
      </c>
      <c r="M2640" s="0" t="s">
        <v>274</v>
      </c>
      <c r="O2640" s="131"/>
      <c r="Q2640" s="120" t="s">
        <v>200</v>
      </c>
      <c r="R2640" s="131" t="s">
        <v>1251</v>
      </c>
      <c r="S2640" s="131" t="s">
        <v>201</v>
      </c>
      <c r="T2640" s="0" t="s">
        <v>198</v>
      </c>
      <c r="U2640" s="131" t="s">
        <v>239</v>
      </c>
      <c r="V2640" s="0" t="s">
        <v>1790</v>
      </c>
      <c r="W2640" s="110" t="s">
        <v>198</v>
      </c>
      <c r="X2640" s="130" t="n">
        <v>1994</v>
      </c>
      <c r="Y2640" s="130" t="s">
        <v>240</v>
      </c>
      <c r="Z2640" s="130" t="s">
        <v>198</v>
      </c>
      <c r="AA2640" s="122" t="s">
        <v>200</v>
      </c>
      <c r="AB2640" s="131" t="s">
        <v>1715</v>
      </c>
      <c r="AC2640" s="131" t="s">
        <v>1534</v>
      </c>
      <c r="AD2640" s="130" t="s">
        <v>198</v>
      </c>
      <c r="AE2640" s="130" t="s">
        <v>16113</v>
      </c>
      <c r="AF2640" s="130"/>
      <c r="AG2640" s="130"/>
      <c r="AH2640" s="130"/>
      <c r="AI2640" s="130" t="s">
        <v>294</v>
      </c>
      <c r="AJ2640" s="111" t="s">
        <v>1130</v>
      </c>
      <c r="AK2640" s="131" t="s">
        <v>1715</v>
      </c>
      <c r="AL2640" s="131" t="s">
        <v>216</v>
      </c>
      <c r="AM2640" s="130" t="n">
        <v>1991</v>
      </c>
      <c r="AN2640" s="130" t="s">
        <v>208</v>
      </c>
      <c r="AO2640" s="131"/>
      <c r="AP2640" s="131"/>
      <c r="AQ2640" s="131"/>
      <c r="AR2640" s="131"/>
      <c r="AS2640" s="0" t="s">
        <v>200</v>
      </c>
      <c r="AV2640" s="131" t="s">
        <v>200</v>
      </c>
      <c r="AW2640" s="131"/>
      <c r="AX2640" s="131"/>
      <c r="AY2640" s="131"/>
      <c r="AZ2640" s="131" t="s">
        <v>16128</v>
      </c>
      <c r="BA2640" s="124" t="s">
        <v>200</v>
      </c>
      <c r="BB2640" s="0" t="s">
        <v>248</v>
      </c>
      <c r="BC2640" s="0" t="s">
        <v>9500</v>
      </c>
      <c r="BD2640" s="0" t="s">
        <v>16129</v>
      </c>
      <c r="BE2640" s="0" t="s">
        <v>16130</v>
      </c>
      <c r="BF2640" s="0" t="s">
        <v>200</v>
      </c>
      <c r="BG2640" s="125" t="s">
        <v>200</v>
      </c>
      <c r="BH2640" s="0" t="s">
        <v>253</v>
      </c>
      <c r="BI2640" s="112" t="s">
        <v>198</v>
      </c>
      <c r="BJ2640" s="126" t="s">
        <v>200</v>
      </c>
      <c r="BK2640" s="131" t="s">
        <v>215</v>
      </c>
      <c r="BL2640" s="112" t="n">
        <v>4</v>
      </c>
      <c r="BM2640" s="112" t="n">
        <v>4</v>
      </c>
      <c r="BN2640" s="112" t="n">
        <v>4</v>
      </c>
      <c r="BO2640" s="111" t="n">
        <v>50</v>
      </c>
      <c r="BP2640" s="125" t="s">
        <v>200</v>
      </c>
      <c r="BQ2640" s="127" t="s">
        <v>216</v>
      </c>
    </row>
    <row r="2641" customFormat="false" ht="13.8" hidden="false" customHeight="false" outlineLevel="0" collapsed="false">
      <c r="A2641" s="131" t="s">
        <v>16131</v>
      </c>
      <c r="B2641" s="0" t="s">
        <v>16112</v>
      </c>
      <c r="C2641" s="0" t="s">
        <v>965</v>
      </c>
      <c r="D2641" s="0" t="s">
        <v>193</v>
      </c>
      <c r="E2641" s="0" t="s">
        <v>194</v>
      </c>
      <c r="F2641" s="0" t="s">
        <v>195</v>
      </c>
      <c r="G2641" s="0" t="s">
        <v>196</v>
      </c>
      <c r="H2641" s="0" t="s">
        <v>197</v>
      </c>
      <c r="I2641" s="131"/>
      <c r="J2641" s="130" t="n">
        <v>2</v>
      </c>
      <c r="K2641" s="131" t="s">
        <v>198</v>
      </c>
      <c r="L2641" s="131" t="s">
        <v>533</v>
      </c>
      <c r="M2641" s="0" t="s">
        <v>199</v>
      </c>
      <c r="O2641" s="131"/>
      <c r="Q2641" s="120" t="s">
        <v>200</v>
      </c>
      <c r="R2641" s="131" t="s">
        <v>1251</v>
      </c>
      <c r="S2641" s="131" t="s">
        <v>201</v>
      </c>
      <c r="T2641" s="0" t="s">
        <v>198</v>
      </c>
      <c r="U2641" s="131" t="s">
        <v>239</v>
      </c>
      <c r="V2641" s="0" t="s">
        <v>1790</v>
      </c>
      <c r="W2641" s="110" t="s">
        <v>198</v>
      </c>
      <c r="X2641" s="130" t="n">
        <v>1994</v>
      </c>
      <c r="Y2641" s="130" t="s">
        <v>240</v>
      </c>
      <c r="Z2641" s="130" t="s">
        <v>198</v>
      </c>
      <c r="AA2641" s="122" t="s">
        <v>200</v>
      </c>
      <c r="AB2641" s="131" t="s">
        <v>1534</v>
      </c>
      <c r="AC2641" s="131" t="s">
        <v>1534</v>
      </c>
      <c r="AD2641" s="130" t="s">
        <v>198</v>
      </c>
      <c r="AE2641" s="130" t="s">
        <v>16113</v>
      </c>
      <c r="AF2641" s="130"/>
      <c r="AG2641" s="130"/>
      <c r="AH2641" s="130"/>
      <c r="AI2641" s="130" t="s">
        <v>294</v>
      </c>
      <c r="AJ2641" s="111" t="s">
        <v>1130</v>
      </c>
      <c r="AK2641" s="111" t="s">
        <v>1534</v>
      </c>
      <c r="AL2641" s="131" t="s">
        <v>216</v>
      </c>
      <c r="AM2641" s="130" t="n">
        <v>1994</v>
      </c>
      <c r="AN2641" s="130" t="s">
        <v>208</v>
      </c>
      <c r="AO2641" s="131"/>
      <c r="AP2641" s="131"/>
      <c r="AQ2641" s="131"/>
      <c r="AR2641" s="131"/>
      <c r="AV2641" s="131"/>
      <c r="AW2641" s="131"/>
      <c r="AX2641" s="131"/>
      <c r="AY2641" s="131"/>
      <c r="AZ2641" s="131" t="s">
        <v>16132</v>
      </c>
      <c r="BA2641" s="124" t="s">
        <v>200</v>
      </c>
      <c r="BB2641" s="0" t="s">
        <v>248</v>
      </c>
      <c r="BC2641" s="0" t="s">
        <v>16129</v>
      </c>
      <c r="BD2641" s="0" t="s">
        <v>4698</v>
      </c>
      <c r="BE2641" s="0" t="s">
        <v>16133</v>
      </c>
      <c r="BG2641" s="125"/>
      <c r="BH2641" s="0" t="s">
        <v>253</v>
      </c>
      <c r="BI2641" s="112" t="s">
        <v>198</v>
      </c>
      <c r="BJ2641" s="126"/>
      <c r="BK2641" s="131" t="s">
        <v>215</v>
      </c>
      <c r="BL2641" s="112" t="n">
        <v>4</v>
      </c>
      <c r="BM2641" s="112" t="n">
        <v>4</v>
      </c>
      <c r="BN2641" s="112" t="n">
        <v>4</v>
      </c>
      <c r="BO2641" s="111" t="n">
        <v>50</v>
      </c>
      <c r="BP2641" s="125"/>
      <c r="BQ2641" s="127" t="s">
        <v>216</v>
      </c>
    </row>
    <row r="2642" customFormat="false" ht="13.8" hidden="false" customHeight="false" outlineLevel="0" collapsed="false">
      <c r="A2642" s="131" t="s">
        <v>8382</v>
      </c>
      <c r="B2642" s="0" t="s">
        <v>16112</v>
      </c>
      <c r="C2642" s="0" t="s">
        <v>1082</v>
      </c>
      <c r="D2642" s="0" t="s">
        <v>193</v>
      </c>
      <c r="E2642" s="0" t="s">
        <v>313</v>
      </c>
      <c r="F2642" s="0" t="s">
        <v>314</v>
      </c>
      <c r="G2642" s="0" t="s">
        <v>424</v>
      </c>
      <c r="H2642" s="0" t="s">
        <v>197</v>
      </c>
      <c r="I2642" s="131"/>
      <c r="J2642" s="130" t="n">
        <v>2</v>
      </c>
      <c r="K2642" s="131" t="s">
        <v>198</v>
      </c>
      <c r="L2642" s="0" t="s">
        <v>392</v>
      </c>
      <c r="M2642" s="0" t="s">
        <v>274</v>
      </c>
      <c r="O2642" s="0" t="s">
        <v>596</v>
      </c>
      <c r="Q2642" s="120" t="s">
        <v>200</v>
      </c>
      <c r="R2642" s="131" t="s">
        <v>1251</v>
      </c>
      <c r="S2642" s="131" t="s">
        <v>201</v>
      </c>
      <c r="T2642" s="0" t="s">
        <v>198</v>
      </c>
      <c r="U2642" s="131" t="s">
        <v>202</v>
      </c>
      <c r="V2642" s="0" t="s">
        <v>1790</v>
      </c>
      <c r="W2642" s="110" t="s">
        <v>198</v>
      </c>
      <c r="X2642" s="130" t="n">
        <v>1995</v>
      </c>
      <c r="Y2642" s="130" t="s">
        <v>205</v>
      </c>
      <c r="Z2642" s="130" t="s">
        <v>198</v>
      </c>
      <c r="AA2642" s="122" t="s">
        <v>200</v>
      </c>
      <c r="AB2642" s="131" t="s">
        <v>8384</v>
      </c>
      <c r="AC2642" s="131" t="s">
        <v>1534</v>
      </c>
      <c r="AD2642" s="130" t="n">
        <v>1995</v>
      </c>
      <c r="AE2642" s="130" t="s">
        <v>16113</v>
      </c>
      <c r="AF2642" s="130"/>
      <c r="AG2642" s="130"/>
      <c r="AH2642" s="130"/>
      <c r="AI2642" s="130" t="s">
        <v>294</v>
      </c>
      <c r="AJ2642" s="111" t="s">
        <v>1130</v>
      </c>
      <c r="AK2642" s="131" t="s">
        <v>8384</v>
      </c>
      <c r="AL2642" s="0" t="s">
        <v>216</v>
      </c>
      <c r="AM2642" s="130" t="n">
        <v>1994</v>
      </c>
      <c r="AN2642" s="130" t="s">
        <v>208</v>
      </c>
      <c r="AO2642" s="131"/>
      <c r="AR2642" s="0" t="s">
        <v>200</v>
      </c>
      <c r="AS2642" s="0" t="s">
        <v>200</v>
      </c>
      <c r="AV2642" s="131" t="s">
        <v>200</v>
      </c>
      <c r="AW2642" s="131"/>
      <c r="AX2642" s="131"/>
      <c r="AY2642" s="131"/>
      <c r="AZ2642" s="131" t="s">
        <v>16134</v>
      </c>
      <c r="BA2642" s="124" t="s">
        <v>200</v>
      </c>
      <c r="BB2642" s="0" t="s">
        <v>462</v>
      </c>
      <c r="BC2642" s="0" t="s">
        <v>16135</v>
      </c>
      <c r="BD2642" s="0" t="s">
        <v>16136</v>
      </c>
      <c r="BE2642" s="0" t="s">
        <v>16137</v>
      </c>
      <c r="BF2642" s="0" t="s">
        <v>12728</v>
      </c>
      <c r="BG2642" s="125" t="s">
        <v>200</v>
      </c>
      <c r="BH2642" s="0" t="s">
        <v>253</v>
      </c>
      <c r="BI2642" s="112" t="s">
        <v>198</v>
      </c>
      <c r="BJ2642" s="126" t="s">
        <v>200</v>
      </c>
      <c r="BK2642" s="131" t="s">
        <v>215</v>
      </c>
      <c r="BL2642" s="112" t="n">
        <v>4</v>
      </c>
      <c r="BM2642" s="112" t="n">
        <v>4</v>
      </c>
      <c r="BN2642" s="112" t="n">
        <v>4</v>
      </c>
      <c r="BO2642" s="111" t="n">
        <v>80</v>
      </c>
      <c r="BP2642" s="125" t="s">
        <v>200</v>
      </c>
      <c r="BQ2642" s="127" t="s">
        <v>216</v>
      </c>
    </row>
    <row r="2643" customFormat="false" ht="13.8" hidden="false" customHeight="false" outlineLevel="0" collapsed="false">
      <c r="A2643" s="131" t="s">
        <v>16138</v>
      </c>
      <c r="B2643" s="0" t="s">
        <v>16139</v>
      </c>
      <c r="C2643" s="0" t="s">
        <v>2655</v>
      </c>
      <c r="D2643" s="131" t="s">
        <v>193</v>
      </c>
      <c r="E2643" s="0" t="s">
        <v>848</v>
      </c>
      <c r="F2643" s="0" t="s">
        <v>848</v>
      </c>
      <c r="G2643" s="0" t="s">
        <v>848</v>
      </c>
      <c r="H2643" s="0" t="s">
        <v>197</v>
      </c>
      <c r="I2643" s="132" t="s">
        <v>908</v>
      </c>
      <c r="J2643" s="111" t="n">
        <v>1</v>
      </c>
      <c r="K2643" s="0" t="s">
        <v>198</v>
      </c>
      <c r="L2643" s="131" t="s">
        <v>198</v>
      </c>
      <c r="M2643" s="0" t="s">
        <v>274</v>
      </c>
      <c r="O2643" s="131" t="s">
        <v>200</v>
      </c>
      <c r="Q2643" s="120" t="s">
        <v>200</v>
      </c>
      <c r="R2643" s="0" t="s">
        <v>16</v>
      </c>
      <c r="S2643" s="131" t="s">
        <v>201</v>
      </c>
      <c r="T2643" s="0" t="s">
        <v>198</v>
      </c>
      <c r="U2643" s="131" t="s">
        <v>202</v>
      </c>
      <c r="V2643" s="0" t="s">
        <v>1790</v>
      </c>
      <c r="W2643" s="110" t="s">
        <v>204</v>
      </c>
      <c r="X2643" s="130" t="n">
        <v>2013</v>
      </c>
      <c r="Y2643" s="130" t="s">
        <v>205</v>
      </c>
      <c r="Z2643" s="130" t="s">
        <v>221</v>
      </c>
      <c r="AA2643" s="122" t="s">
        <v>200</v>
      </c>
      <c r="AB2643" s="0" t="s">
        <v>8595</v>
      </c>
      <c r="AC2643" s="131" t="s">
        <v>1534</v>
      </c>
      <c r="AD2643" s="130" t="n">
        <v>2013</v>
      </c>
      <c r="AE2643" s="111" t="s">
        <v>222</v>
      </c>
      <c r="AI2643" s="111" t="s">
        <v>294</v>
      </c>
      <c r="AJ2643" s="111" t="s">
        <v>1130</v>
      </c>
      <c r="AK2643" s="111" t="s">
        <v>1534</v>
      </c>
      <c r="AL2643" s="0" t="s">
        <v>216</v>
      </c>
      <c r="AM2643" s="111" t="s">
        <v>849</v>
      </c>
      <c r="AN2643" s="111" t="s">
        <v>5317</v>
      </c>
      <c r="AO2643" s="131"/>
      <c r="AP2643" s="0" t="s">
        <v>200</v>
      </c>
      <c r="AQ2643" s="0" t="s">
        <v>200</v>
      </c>
      <c r="AR2643" s="0" t="s">
        <v>200</v>
      </c>
      <c r="AS2643" s="0" t="s">
        <v>10754</v>
      </c>
      <c r="AT2643" s="0" t="s">
        <v>200</v>
      </c>
      <c r="AV2643" s="131" t="s">
        <v>200</v>
      </c>
      <c r="AW2643" s="131"/>
      <c r="AX2643" s="131"/>
      <c r="AY2643" s="131"/>
      <c r="AZ2643" s="131" t="s">
        <v>16140</v>
      </c>
      <c r="BA2643" s="124" t="s">
        <v>200</v>
      </c>
      <c r="BB2643" s="0" t="s">
        <v>248</v>
      </c>
      <c r="BC2643" s="0" t="s">
        <v>16141</v>
      </c>
      <c r="BD2643" s="0" t="s">
        <v>16142</v>
      </c>
      <c r="BE2643" s="0" t="s">
        <v>16143</v>
      </c>
      <c r="BF2643" s="0" t="s">
        <v>200</v>
      </c>
      <c r="BG2643" s="125" t="s">
        <v>200</v>
      </c>
      <c r="BH2643" s="0" t="s">
        <v>7721</v>
      </c>
      <c r="BI2643" s="112" t="n">
        <v>709458103218</v>
      </c>
      <c r="BJ2643" s="126" t="s">
        <v>200</v>
      </c>
      <c r="BK2643" s="131" t="s">
        <v>215</v>
      </c>
      <c r="BL2643" s="112" t="n">
        <v>4</v>
      </c>
      <c r="BM2643" s="112" t="n">
        <v>4</v>
      </c>
      <c r="BN2643" s="112" t="n">
        <v>4</v>
      </c>
      <c r="BO2643" s="111" t="n">
        <v>60</v>
      </c>
      <c r="BP2643" s="125" t="s">
        <v>200</v>
      </c>
      <c r="BQ2643" s="127" t="s">
        <v>216</v>
      </c>
    </row>
    <row r="2644" customFormat="false" ht="13.8" hidden="false" customHeight="false" outlineLevel="0" collapsed="false">
      <c r="A2644" s="131" t="s">
        <v>16144</v>
      </c>
      <c r="B2644" s="0" t="s">
        <v>16139</v>
      </c>
      <c r="C2644" s="131" t="s">
        <v>605</v>
      </c>
      <c r="D2644" s="131" t="s">
        <v>193</v>
      </c>
      <c r="E2644" s="0" t="s">
        <v>194</v>
      </c>
      <c r="F2644" s="0" t="s">
        <v>606</v>
      </c>
      <c r="G2644" s="0" t="s">
        <v>391</v>
      </c>
      <c r="H2644" s="0" t="s">
        <v>197</v>
      </c>
      <c r="I2644" s="131"/>
      <c r="J2644" s="111" t="n">
        <v>1</v>
      </c>
      <c r="K2644" s="0" t="s">
        <v>198</v>
      </c>
      <c r="L2644" s="131" t="s">
        <v>198</v>
      </c>
      <c r="M2644" s="0" t="s">
        <v>199</v>
      </c>
      <c r="O2644" s="131" t="s">
        <v>200</v>
      </c>
      <c r="Q2644" s="120" t="s">
        <v>200</v>
      </c>
      <c r="R2644" s="0" t="s">
        <v>16</v>
      </c>
      <c r="S2644" s="131" t="s">
        <v>201</v>
      </c>
      <c r="T2644" s="0" t="s">
        <v>198</v>
      </c>
      <c r="U2644" s="131" t="s">
        <v>202</v>
      </c>
      <c r="V2644" s="0" t="s">
        <v>1790</v>
      </c>
      <c r="W2644" s="110" t="s">
        <v>204</v>
      </c>
      <c r="X2644" s="130" t="n">
        <v>2012</v>
      </c>
      <c r="Y2644" s="130" t="s">
        <v>205</v>
      </c>
      <c r="Z2644" s="130" t="s">
        <v>198</v>
      </c>
      <c r="AA2644" s="122" t="s">
        <v>200</v>
      </c>
      <c r="AB2644" s="131" t="s">
        <v>1715</v>
      </c>
      <c r="AC2644" s="131" t="s">
        <v>1534</v>
      </c>
      <c r="AD2644" s="130" t="n">
        <v>2012</v>
      </c>
      <c r="AE2644" s="130" t="s">
        <v>16113</v>
      </c>
      <c r="AF2644" s="130"/>
      <c r="AG2644" s="130"/>
      <c r="AH2644" s="130"/>
      <c r="AI2644" s="111" t="s">
        <v>294</v>
      </c>
      <c r="AJ2644" s="130" t="s">
        <v>1130</v>
      </c>
      <c r="AK2644" s="131" t="s">
        <v>1715</v>
      </c>
      <c r="AL2644" s="131" t="s">
        <v>216</v>
      </c>
      <c r="AM2644" s="130" t="n">
        <v>1996</v>
      </c>
      <c r="AN2644" s="130" t="s">
        <v>208</v>
      </c>
      <c r="AO2644" s="131"/>
      <c r="AP2644" s="131"/>
      <c r="AQ2644" s="131"/>
      <c r="AR2644" s="131"/>
      <c r="AS2644" s="0" t="s">
        <v>200</v>
      </c>
      <c r="AT2644" s="0" t="s">
        <v>354</v>
      </c>
      <c r="AU2644" s="0" t="s">
        <v>200</v>
      </c>
      <c r="AV2644" s="131" t="s">
        <v>200</v>
      </c>
      <c r="AW2644" s="131"/>
      <c r="AX2644" s="131"/>
      <c r="AY2644" s="131"/>
      <c r="AZ2644" s="131" t="s">
        <v>16145</v>
      </c>
      <c r="BA2644" s="124" t="s">
        <v>200</v>
      </c>
      <c r="BB2644" s="0" t="s">
        <v>248</v>
      </c>
      <c r="BC2644" s="0" t="s">
        <v>16146</v>
      </c>
      <c r="BD2644" s="0" t="s">
        <v>16147</v>
      </c>
      <c r="BE2644" s="0" t="s">
        <v>16148</v>
      </c>
      <c r="BG2644" s="125" t="s">
        <v>200</v>
      </c>
      <c r="BH2644" s="0" t="s">
        <v>7721</v>
      </c>
      <c r="BI2644" s="112" t="s">
        <v>198</v>
      </c>
      <c r="BJ2644" s="126" t="s">
        <v>200</v>
      </c>
      <c r="BK2644" s="131" t="s">
        <v>215</v>
      </c>
      <c r="BL2644" s="112" t="n">
        <v>4</v>
      </c>
      <c r="BM2644" s="112" t="n">
        <v>4</v>
      </c>
      <c r="BN2644" s="112" t="n">
        <v>4</v>
      </c>
      <c r="BO2644" s="111" t="n">
        <v>20</v>
      </c>
      <c r="BP2644" s="125" t="s">
        <v>200</v>
      </c>
      <c r="BQ2644" s="127" t="s">
        <v>216</v>
      </c>
    </row>
    <row r="2645" customFormat="false" ht="13.8" hidden="false" customHeight="false" outlineLevel="0" collapsed="false">
      <c r="A2645" s="131" t="s">
        <v>16149</v>
      </c>
      <c r="B2645" s="0" t="s">
        <v>16150</v>
      </c>
      <c r="C2645" s="0" t="s">
        <v>369</v>
      </c>
      <c r="D2645" s="0" t="s">
        <v>193</v>
      </c>
      <c r="E2645" s="0" t="s">
        <v>194</v>
      </c>
      <c r="F2645" s="0" t="s">
        <v>314</v>
      </c>
      <c r="G2645" s="0" t="s">
        <v>391</v>
      </c>
      <c r="H2645" s="0" t="s">
        <v>197</v>
      </c>
      <c r="I2645" s="131"/>
      <c r="J2645" s="130" t="n">
        <v>1</v>
      </c>
      <c r="K2645" s="131" t="s">
        <v>198</v>
      </c>
      <c r="L2645" s="131" t="s">
        <v>198</v>
      </c>
      <c r="M2645" s="0" t="s">
        <v>220</v>
      </c>
      <c r="O2645" s="131"/>
      <c r="Q2645" s="120" t="s">
        <v>200</v>
      </c>
      <c r="R2645" s="0" t="s">
        <v>16</v>
      </c>
      <c r="S2645" s="131" t="s">
        <v>201</v>
      </c>
      <c r="T2645" s="0" t="s">
        <v>198</v>
      </c>
      <c r="U2645" s="131" t="s">
        <v>202</v>
      </c>
      <c r="V2645" s="0" t="s">
        <v>1790</v>
      </c>
      <c r="W2645" s="110" t="s">
        <v>204</v>
      </c>
      <c r="X2645" s="130" t="n">
        <v>1981</v>
      </c>
      <c r="Y2645" s="130" t="s">
        <v>205</v>
      </c>
      <c r="Z2645" s="130" t="s">
        <v>198</v>
      </c>
      <c r="AA2645" s="122" t="s">
        <v>200</v>
      </c>
      <c r="AB2645" s="131" t="s">
        <v>16151</v>
      </c>
      <c r="AC2645" s="131" t="s">
        <v>16151</v>
      </c>
      <c r="AD2645" s="130" t="n">
        <v>1981</v>
      </c>
      <c r="AE2645" s="130" t="s">
        <v>198</v>
      </c>
      <c r="AF2645" s="130"/>
      <c r="AG2645" s="132" t="s">
        <v>908</v>
      </c>
      <c r="AH2645" s="130"/>
      <c r="AI2645" s="130" t="s">
        <v>207</v>
      </c>
      <c r="AJ2645" s="130"/>
      <c r="AK2645" s="131" t="s">
        <v>16151</v>
      </c>
      <c r="AL2645" s="131" t="s">
        <v>216</v>
      </c>
      <c r="AM2645" s="130" t="n">
        <v>1980</v>
      </c>
      <c r="AN2645" s="130" t="s">
        <v>297</v>
      </c>
      <c r="AO2645" s="131"/>
      <c r="AP2645" s="131"/>
      <c r="AQ2645" s="131"/>
      <c r="AR2645" s="131" t="s">
        <v>3366</v>
      </c>
      <c r="AS2645" s="0" t="s">
        <v>200</v>
      </c>
      <c r="AV2645" s="131" t="s">
        <v>200</v>
      </c>
      <c r="AW2645" s="131"/>
      <c r="AX2645" s="131"/>
      <c r="AY2645" s="131"/>
      <c r="AZ2645" s="131" t="s">
        <v>16152</v>
      </c>
      <c r="BA2645" s="124" t="s">
        <v>200</v>
      </c>
      <c r="BB2645" s="0" t="s">
        <v>325</v>
      </c>
      <c r="BC2645" s="0" t="s">
        <v>16153</v>
      </c>
      <c r="BD2645" s="0" t="s">
        <v>200</v>
      </c>
      <c r="BE2645" s="0" t="s">
        <v>15643</v>
      </c>
      <c r="BG2645" s="125" t="s">
        <v>200</v>
      </c>
      <c r="BH2645" s="0" t="s">
        <v>16154</v>
      </c>
      <c r="BI2645" s="112" t="s">
        <v>198</v>
      </c>
      <c r="BJ2645" s="126" t="s">
        <v>200</v>
      </c>
      <c r="BK2645" s="131" t="s">
        <v>16155</v>
      </c>
      <c r="BL2645" s="112" t="n">
        <v>4</v>
      </c>
      <c r="BM2645" s="112" t="n">
        <v>4</v>
      </c>
      <c r="BN2645" s="112" t="s">
        <v>66</v>
      </c>
      <c r="BO2645" s="111" t="n">
        <v>20</v>
      </c>
      <c r="BP2645" s="125" t="s">
        <v>200</v>
      </c>
      <c r="BQ2645" s="127" t="s">
        <v>216</v>
      </c>
    </row>
    <row r="2646" customFormat="false" ht="13.8" hidden="false" customHeight="false" outlineLevel="0" collapsed="false">
      <c r="A2646" s="131" t="s">
        <v>16156</v>
      </c>
      <c r="B2646" s="0" t="s">
        <v>16150</v>
      </c>
      <c r="C2646" s="0" t="s">
        <v>369</v>
      </c>
      <c r="D2646" s="0" t="s">
        <v>193</v>
      </c>
      <c r="E2646" s="0" t="s">
        <v>194</v>
      </c>
      <c r="F2646" s="0" t="s">
        <v>314</v>
      </c>
      <c r="G2646" s="0" t="s">
        <v>391</v>
      </c>
      <c r="H2646" s="0" t="s">
        <v>197</v>
      </c>
      <c r="I2646" s="131"/>
      <c r="J2646" s="130" t="n">
        <v>1</v>
      </c>
      <c r="K2646" s="131" t="s">
        <v>198</v>
      </c>
      <c r="L2646" s="131" t="s">
        <v>198</v>
      </c>
      <c r="M2646" s="0" t="s">
        <v>199</v>
      </c>
      <c r="O2646" s="131"/>
      <c r="P2646" s="0" t="s">
        <v>410</v>
      </c>
      <c r="Q2646" s="120" t="s">
        <v>200</v>
      </c>
      <c r="R2646" s="0" t="s">
        <v>16</v>
      </c>
      <c r="S2646" s="131" t="s">
        <v>201</v>
      </c>
      <c r="T2646" s="0" t="s">
        <v>198</v>
      </c>
      <c r="U2646" s="131" t="s">
        <v>202</v>
      </c>
      <c r="V2646" s="0" t="s">
        <v>1790</v>
      </c>
      <c r="W2646" s="110" t="s">
        <v>204</v>
      </c>
      <c r="X2646" s="130" t="n">
        <v>1981</v>
      </c>
      <c r="Y2646" s="130" t="s">
        <v>205</v>
      </c>
      <c r="Z2646" s="130" t="s">
        <v>198</v>
      </c>
      <c r="AA2646" s="122" t="s">
        <v>200</v>
      </c>
      <c r="AB2646" s="131" t="s">
        <v>393</v>
      </c>
      <c r="AC2646" s="131" t="s">
        <v>393</v>
      </c>
      <c r="AD2646" s="130" t="n">
        <v>1981</v>
      </c>
      <c r="AE2646" s="130" t="s">
        <v>222</v>
      </c>
      <c r="AF2646" s="130"/>
      <c r="AG2646" s="130"/>
      <c r="AH2646" s="130"/>
      <c r="AI2646" s="130" t="s">
        <v>207</v>
      </c>
      <c r="AJ2646" s="130"/>
      <c r="AK2646" s="131" t="s">
        <v>393</v>
      </c>
      <c r="AL2646" s="0" t="s">
        <v>216</v>
      </c>
      <c r="AM2646" s="130" t="n">
        <v>1976</v>
      </c>
      <c r="AN2646" s="111" t="s">
        <v>297</v>
      </c>
      <c r="AO2646" s="131"/>
      <c r="AQ2646" s="0" t="s">
        <v>16157</v>
      </c>
      <c r="AR2646" s="0" t="s">
        <v>200</v>
      </c>
      <c r="AS2646" s="0" t="s">
        <v>200</v>
      </c>
      <c r="AV2646" s="131" t="s">
        <v>200</v>
      </c>
      <c r="AW2646" s="131"/>
      <c r="AX2646" s="131"/>
      <c r="AY2646" s="131"/>
      <c r="AZ2646" s="131" t="s">
        <v>16158</v>
      </c>
      <c r="BA2646" s="124" t="s">
        <v>200</v>
      </c>
      <c r="BB2646" s="0" t="s">
        <v>325</v>
      </c>
      <c r="BC2646" s="0" t="s">
        <v>16159</v>
      </c>
      <c r="BE2646" s="0" t="s">
        <v>16160</v>
      </c>
      <c r="BF2646" s="0" t="s">
        <v>200</v>
      </c>
      <c r="BG2646" s="125" t="s">
        <v>200</v>
      </c>
      <c r="BH2646" s="0" t="s">
        <v>2235</v>
      </c>
      <c r="BI2646" s="112" t="s">
        <v>198</v>
      </c>
      <c r="BJ2646" s="126" t="s">
        <v>200</v>
      </c>
      <c r="BK2646" s="131" t="s">
        <v>215</v>
      </c>
      <c r="BL2646" s="112" t="n">
        <v>4</v>
      </c>
      <c r="BM2646" s="112" t="n">
        <v>4</v>
      </c>
      <c r="BN2646" s="112" t="n">
        <v>4</v>
      </c>
      <c r="BO2646" s="111" t="n">
        <v>20</v>
      </c>
      <c r="BP2646" s="125" t="s">
        <v>200</v>
      </c>
      <c r="BQ2646" s="127" t="s">
        <v>216</v>
      </c>
    </row>
    <row r="2647" customFormat="false" ht="13.8" hidden="false" customHeight="false" outlineLevel="0" collapsed="false">
      <c r="A2647" s="131" t="s">
        <v>16161</v>
      </c>
      <c r="B2647" s="0" t="s">
        <v>16150</v>
      </c>
      <c r="C2647" s="0" t="s">
        <v>369</v>
      </c>
      <c r="D2647" s="0" t="s">
        <v>193</v>
      </c>
      <c r="E2647" s="0" t="s">
        <v>194</v>
      </c>
      <c r="F2647" s="0" t="s">
        <v>314</v>
      </c>
      <c r="G2647" s="0" t="s">
        <v>196</v>
      </c>
      <c r="H2647" s="0" t="s">
        <v>197</v>
      </c>
      <c r="I2647" s="131"/>
      <c r="J2647" s="130" t="n">
        <v>1</v>
      </c>
      <c r="K2647" s="131" t="s">
        <v>198</v>
      </c>
      <c r="L2647" s="131" t="s">
        <v>198</v>
      </c>
      <c r="M2647" s="0" t="s">
        <v>220</v>
      </c>
      <c r="O2647" s="131"/>
      <c r="Q2647" s="120" t="s">
        <v>200</v>
      </c>
      <c r="R2647" s="0" t="s">
        <v>16</v>
      </c>
      <c r="S2647" s="131" t="s">
        <v>201</v>
      </c>
      <c r="T2647" s="0" t="s">
        <v>198</v>
      </c>
      <c r="U2647" s="131" t="s">
        <v>202</v>
      </c>
      <c r="V2647" s="0" t="s">
        <v>1790</v>
      </c>
      <c r="W2647" s="110" t="s">
        <v>204</v>
      </c>
      <c r="X2647" s="130" t="n">
        <v>1982</v>
      </c>
      <c r="Y2647" s="130" t="s">
        <v>205</v>
      </c>
      <c r="Z2647" s="130" t="s">
        <v>198</v>
      </c>
      <c r="AA2647" s="122" t="s">
        <v>200</v>
      </c>
      <c r="AB2647" s="131" t="s">
        <v>2016</v>
      </c>
      <c r="AC2647" s="131" t="s">
        <v>2016</v>
      </c>
      <c r="AD2647" s="130" t="n">
        <v>1982</v>
      </c>
      <c r="AE2647" s="130" t="s">
        <v>222</v>
      </c>
      <c r="AF2647" s="130"/>
      <c r="AG2647" s="130"/>
      <c r="AH2647" s="130"/>
      <c r="AI2647" s="130" t="s">
        <v>207</v>
      </c>
      <c r="AJ2647" s="130"/>
      <c r="AK2647" s="111" t="str">
        <f aca="false">(AB2647)</f>
        <v>Activision</v>
      </c>
      <c r="AL2647" s="131"/>
      <c r="AM2647" s="111" t="n">
        <f aca="false">AD2647</f>
        <v>1982</v>
      </c>
      <c r="AN2647" s="130" t="s">
        <v>297</v>
      </c>
      <c r="AO2647" s="131"/>
      <c r="AP2647" s="131"/>
      <c r="AQ2647" s="131"/>
      <c r="AR2647" s="131"/>
      <c r="AS2647" s="0" t="s">
        <v>200</v>
      </c>
      <c r="AV2647" s="131" t="s">
        <v>200</v>
      </c>
      <c r="AW2647" s="131"/>
      <c r="AX2647" s="131"/>
      <c r="AY2647" s="131"/>
      <c r="AZ2647" s="131" t="s">
        <v>16162</v>
      </c>
      <c r="BA2647" s="124" t="s">
        <v>200</v>
      </c>
      <c r="BB2647" s="0" t="s">
        <v>325</v>
      </c>
      <c r="BC2647" s="0" t="s">
        <v>16163</v>
      </c>
      <c r="BE2647" s="0" t="s">
        <v>16164</v>
      </c>
      <c r="BG2647" s="125" t="s">
        <v>200</v>
      </c>
      <c r="BH2647" s="0" t="s">
        <v>16154</v>
      </c>
      <c r="BI2647" s="112" t="s">
        <v>198</v>
      </c>
      <c r="BJ2647" s="126" t="s">
        <v>200</v>
      </c>
      <c r="BK2647" s="131" t="s">
        <v>16155</v>
      </c>
      <c r="BL2647" s="112" t="n">
        <v>4</v>
      </c>
      <c r="BM2647" s="112" t="n">
        <v>4</v>
      </c>
      <c r="BN2647" s="112" t="s">
        <v>66</v>
      </c>
      <c r="BO2647" s="111" t="n">
        <v>20</v>
      </c>
      <c r="BP2647" s="125" t="s">
        <v>200</v>
      </c>
      <c r="BQ2647" s="127" t="s">
        <v>216</v>
      </c>
    </row>
    <row r="2648" customFormat="false" ht="13.8" hidden="false" customHeight="false" outlineLevel="0" collapsed="false">
      <c r="A2648" s="131" t="s">
        <v>16165</v>
      </c>
      <c r="B2648" s="0" t="s">
        <v>16150</v>
      </c>
      <c r="C2648" s="0" t="s">
        <v>369</v>
      </c>
      <c r="D2648" s="0" t="s">
        <v>193</v>
      </c>
      <c r="E2648" s="0" t="s">
        <v>194</v>
      </c>
      <c r="F2648" s="0" t="s">
        <v>314</v>
      </c>
      <c r="G2648" s="0" t="s">
        <v>196</v>
      </c>
      <c r="H2648" s="0" t="s">
        <v>197</v>
      </c>
      <c r="I2648" s="131"/>
      <c r="J2648" s="130" t="n">
        <v>1</v>
      </c>
      <c r="K2648" s="131" t="s">
        <v>198</v>
      </c>
      <c r="L2648" s="131" t="s">
        <v>198</v>
      </c>
      <c r="M2648" s="0" t="s">
        <v>220</v>
      </c>
      <c r="O2648" s="131"/>
      <c r="Q2648" s="120" t="s">
        <v>200</v>
      </c>
      <c r="R2648" s="0" t="s">
        <v>16</v>
      </c>
      <c r="S2648" s="131" t="s">
        <v>201</v>
      </c>
      <c r="T2648" s="0" t="s">
        <v>198</v>
      </c>
      <c r="U2648" s="131" t="s">
        <v>202</v>
      </c>
      <c r="V2648" s="0" t="s">
        <v>1790</v>
      </c>
      <c r="W2648" s="110" t="s">
        <v>204</v>
      </c>
      <c r="X2648" s="130" t="n">
        <v>1981</v>
      </c>
      <c r="Y2648" s="130" t="s">
        <v>205</v>
      </c>
      <c r="Z2648" s="130" t="s">
        <v>198</v>
      </c>
      <c r="AA2648" s="122" t="s">
        <v>200</v>
      </c>
      <c r="AB2648" s="131" t="s">
        <v>393</v>
      </c>
      <c r="AC2648" s="131" t="s">
        <v>393</v>
      </c>
      <c r="AD2648" s="130" t="n">
        <v>1981</v>
      </c>
      <c r="AE2648" s="130" t="s">
        <v>222</v>
      </c>
      <c r="AF2648" s="130"/>
      <c r="AG2648" s="130"/>
      <c r="AH2648" s="130"/>
      <c r="AI2648" s="130" t="s">
        <v>207</v>
      </c>
      <c r="AJ2648" s="130"/>
      <c r="AK2648" s="111" t="str">
        <f aca="false">(AB2648)</f>
        <v>Atari</v>
      </c>
      <c r="AL2648" s="131"/>
      <c r="AM2648" s="111" t="n">
        <f aca="false">AD2648</f>
        <v>1981</v>
      </c>
      <c r="AN2648" s="111" t="s">
        <v>297</v>
      </c>
      <c r="AO2648" s="131"/>
      <c r="AP2648" s="131"/>
      <c r="AQ2648" s="131"/>
      <c r="AR2648" s="131"/>
      <c r="AS2648" s="0" t="s">
        <v>200</v>
      </c>
      <c r="AV2648" s="131" t="s">
        <v>200</v>
      </c>
      <c r="AW2648" s="131"/>
      <c r="AX2648" s="131"/>
      <c r="AY2648" s="131"/>
      <c r="AZ2648" s="131" t="s">
        <v>16166</v>
      </c>
      <c r="BA2648" s="124" t="s">
        <v>200</v>
      </c>
      <c r="BB2648" s="0" t="s">
        <v>325</v>
      </c>
      <c r="BC2648" s="0" t="s">
        <v>16167</v>
      </c>
      <c r="BD2648" s="0" t="s">
        <v>16168</v>
      </c>
      <c r="BE2648" s="0" t="s">
        <v>16169</v>
      </c>
      <c r="BG2648" s="125" t="s">
        <v>200</v>
      </c>
      <c r="BH2648" s="0" t="s">
        <v>16154</v>
      </c>
      <c r="BI2648" s="112" t="s">
        <v>198</v>
      </c>
      <c r="BJ2648" s="126" t="s">
        <v>200</v>
      </c>
      <c r="BK2648" s="131" t="s">
        <v>16155</v>
      </c>
      <c r="BL2648" s="112" t="n">
        <v>4</v>
      </c>
      <c r="BM2648" s="112" t="n">
        <v>4</v>
      </c>
      <c r="BN2648" s="112" t="s">
        <v>66</v>
      </c>
      <c r="BO2648" s="111" t="n">
        <v>20</v>
      </c>
      <c r="BP2648" s="125" t="s">
        <v>200</v>
      </c>
      <c r="BQ2648" s="127" t="s">
        <v>216</v>
      </c>
    </row>
    <row r="2649" customFormat="false" ht="13.8" hidden="false" customHeight="false" outlineLevel="0" collapsed="false">
      <c r="A2649" s="131" t="s">
        <v>16170</v>
      </c>
      <c r="B2649" s="0" t="s">
        <v>16150</v>
      </c>
      <c r="C2649" s="0" t="s">
        <v>369</v>
      </c>
      <c r="D2649" s="0" t="s">
        <v>193</v>
      </c>
      <c r="E2649" s="0" t="s">
        <v>194</v>
      </c>
      <c r="F2649" s="0" t="s">
        <v>314</v>
      </c>
      <c r="G2649" s="0" t="s">
        <v>391</v>
      </c>
      <c r="H2649" s="0" t="s">
        <v>197</v>
      </c>
      <c r="I2649" s="131"/>
      <c r="J2649" s="130" t="n">
        <v>2</v>
      </c>
      <c r="K2649" s="131" t="s">
        <v>198</v>
      </c>
      <c r="L2649" s="131" t="s">
        <v>392</v>
      </c>
      <c r="M2649" s="0" t="s">
        <v>199</v>
      </c>
      <c r="O2649" s="131"/>
      <c r="Q2649" s="120" t="s">
        <v>200</v>
      </c>
      <c r="R2649" s="0" t="s">
        <v>16</v>
      </c>
      <c r="S2649" s="131" t="s">
        <v>201</v>
      </c>
      <c r="T2649" s="0" t="s">
        <v>198</v>
      </c>
      <c r="U2649" s="131" t="s">
        <v>202</v>
      </c>
      <c r="V2649" s="0" t="s">
        <v>1790</v>
      </c>
      <c r="W2649" s="110" t="s">
        <v>204</v>
      </c>
      <c r="X2649" s="130" t="n">
        <v>1981</v>
      </c>
      <c r="Y2649" s="130" t="s">
        <v>205</v>
      </c>
      <c r="Z2649" s="130" t="s">
        <v>198</v>
      </c>
      <c r="AA2649" s="122" t="s">
        <v>200</v>
      </c>
      <c r="AB2649" s="131" t="s">
        <v>393</v>
      </c>
      <c r="AC2649" s="131" t="s">
        <v>393</v>
      </c>
      <c r="AD2649" s="130" t="n">
        <v>1981</v>
      </c>
      <c r="AE2649" s="130" t="s">
        <v>222</v>
      </c>
      <c r="AF2649" s="130"/>
      <c r="AG2649" s="130"/>
      <c r="AH2649" s="130"/>
      <c r="AI2649" s="130" t="s">
        <v>207</v>
      </c>
      <c r="AJ2649" s="130"/>
      <c r="AK2649" s="111" t="str">
        <f aca="false">(AB2649)</f>
        <v>Atari</v>
      </c>
      <c r="AL2649" s="131"/>
      <c r="AM2649" s="111" t="n">
        <f aca="false">AD2649</f>
        <v>1981</v>
      </c>
      <c r="AN2649" s="111" t="s">
        <v>297</v>
      </c>
      <c r="AO2649" s="131"/>
      <c r="AP2649" s="131"/>
      <c r="AQ2649" s="131"/>
      <c r="AR2649" s="131"/>
      <c r="AS2649" s="0" t="s">
        <v>200</v>
      </c>
      <c r="AV2649" s="131" t="s">
        <v>200</v>
      </c>
      <c r="AW2649" s="131"/>
      <c r="AX2649" s="131"/>
      <c r="AY2649" s="131"/>
      <c r="AZ2649" s="131" t="s">
        <v>16171</v>
      </c>
      <c r="BA2649" s="124" t="s">
        <v>200</v>
      </c>
      <c r="BB2649" s="0" t="s">
        <v>325</v>
      </c>
      <c r="BC2649" s="0" t="s">
        <v>16172</v>
      </c>
      <c r="BE2649" s="0" t="s">
        <v>16173</v>
      </c>
      <c r="BG2649" s="125" t="s">
        <v>200</v>
      </c>
      <c r="BH2649" s="0" t="s">
        <v>16154</v>
      </c>
      <c r="BI2649" s="112" t="s">
        <v>198</v>
      </c>
      <c r="BJ2649" s="126" t="s">
        <v>200</v>
      </c>
      <c r="BK2649" s="131" t="s">
        <v>16155</v>
      </c>
      <c r="BL2649" s="112" t="n">
        <v>4</v>
      </c>
      <c r="BM2649" s="112" t="n">
        <v>4</v>
      </c>
      <c r="BN2649" s="112" t="s">
        <v>66</v>
      </c>
      <c r="BO2649" s="111" t="n">
        <v>20</v>
      </c>
      <c r="BP2649" s="125" t="s">
        <v>200</v>
      </c>
      <c r="BQ2649" s="127" t="s">
        <v>216</v>
      </c>
    </row>
    <row r="2650" customFormat="false" ht="13.8" hidden="false" customHeight="false" outlineLevel="0" collapsed="false">
      <c r="A2650" s="131" t="s">
        <v>16174</v>
      </c>
      <c r="B2650" s="0" t="s">
        <v>16150</v>
      </c>
      <c r="C2650" s="0" t="s">
        <v>369</v>
      </c>
      <c r="D2650" s="0" t="s">
        <v>193</v>
      </c>
      <c r="E2650" s="0" t="s">
        <v>194</v>
      </c>
      <c r="F2650" s="0" t="s">
        <v>314</v>
      </c>
      <c r="G2650" s="0" t="s">
        <v>196</v>
      </c>
      <c r="H2650" s="0" t="s">
        <v>197</v>
      </c>
      <c r="I2650" s="131"/>
      <c r="J2650" s="130" t="n">
        <v>1</v>
      </c>
      <c r="K2650" s="131" t="s">
        <v>198</v>
      </c>
      <c r="L2650" s="0" t="s">
        <v>198</v>
      </c>
      <c r="M2650" s="0" t="s">
        <v>5613</v>
      </c>
      <c r="Q2650" s="120" t="s">
        <v>200</v>
      </c>
      <c r="R2650" s="0" t="s">
        <v>16</v>
      </c>
      <c r="S2650" s="131" t="s">
        <v>201</v>
      </c>
      <c r="T2650" s="0" t="s">
        <v>198</v>
      </c>
      <c r="U2650" s="131" t="s">
        <v>202</v>
      </c>
      <c r="V2650" s="0" t="s">
        <v>1790</v>
      </c>
      <c r="W2650" s="110" t="s">
        <v>204</v>
      </c>
      <c r="X2650" s="130" t="n">
        <v>1982</v>
      </c>
      <c r="Y2650" s="130" t="s">
        <v>205</v>
      </c>
      <c r="Z2650" s="130" t="s">
        <v>198</v>
      </c>
      <c r="AA2650" s="122" t="s">
        <v>200</v>
      </c>
      <c r="AB2650" s="131" t="s">
        <v>393</v>
      </c>
      <c r="AC2650" s="131" t="s">
        <v>393</v>
      </c>
      <c r="AD2650" s="130" t="n">
        <v>1982</v>
      </c>
      <c r="AE2650" s="130" t="s">
        <v>222</v>
      </c>
      <c r="AF2650" s="130"/>
      <c r="AG2650" s="111" t="s">
        <v>1972</v>
      </c>
      <c r="AH2650" s="111" t="s">
        <v>799</v>
      </c>
      <c r="AI2650" s="130" t="s">
        <v>207</v>
      </c>
      <c r="AJ2650" s="130"/>
      <c r="AK2650" s="111" t="str">
        <f aca="false">(AB2650)</f>
        <v>Atari</v>
      </c>
      <c r="AL2650" s="0" t="s">
        <v>200</v>
      </c>
      <c r="AM2650" s="111" t="n">
        <f aca="false">AD2650</f>
        <v>1982</v>
      </c>
      <c r="AN2650" s="111" t="s">
        <v>297</v>
      </c>
      <c r="AO2650" s="131"/>
      <c r="AP2650" s="0" t="s">
        <v>264</v>
      </c>
      <c r="AQ2650" s="0" t="s">
        <v>16175</v>
      </c>
      <c r="AR2650" s="0" t="s">
        <v>200</v>
      </c>
      <c r="AS2650" s="0" t="s">
        <v>16174</v>
      </c>
      <c r="AU2650" s="0" t="s">
        <v>244</v>
      </c>
      <c r="AV2650" s="131" t="s">
        <v>200</v>
      </c>
      <c r="AW2650" s="131"/>
      <c r="AX2650" s="131"/>
      <c r="AY2650" s="131"/>
      <c r="AZ2650" s="131" t="s">
        <v>16176</v>
      </c>
      <c r="BA2650" s="124" t="s">
        <v>200</v>
      </c>
      <c r="BB2650" s="0" t="s">
        <v>325</v>
      </c>
      <c r="BC2650" s="0" t="s">
        <v>16177</v>
      </c>
      <c r="BD2650" s="0" t="s">
        <v>16178</v>
      </c>
      <c r="BE2650" s="0" t="s">
        <v>16179</v>
      </c>
      <c r="BG2650" s="125" t="s">
        <v>200</v>
      </c>
      <c r="BH2650" s="0" t="s">
        <v>16154</v>
      </c>
      <c r="BI2650" s="112" t="s">
        <v>198</v>
      </c>
      <c r="BJ2650" s="126" t="s">
        <v>200</v>
      </c>
      <c r="BK2650" s="131" t="s">
        <v>16155</v>
      </c>
      <c r="BL2650" s="112" t="n">
        <v>4</v>
      </c>
      <c r="BM2650" s="112" t="n">
        <v>4</v>
      </c>
      <c r="BN2650" s="112" t="s">
        <v>66</v>
      </c>
      <c r="BO2650" s="111" t="n">
        <v>20</v>
      </c>
      <c r="BP2650" s="125" t="s">
        <v>200</v>
      </c>
      <c r="BQ2650" s="127" t="s">
        <v>216</v>
      </c>
    </row>
    <row r="2651" customFormat="false" ht="13.8" hidden="false" customHeight="false" outlineLevel="0" collapsed="false">
      <c r="A2651" s="131" t="s">
        <v>16180</v>
      </c>
      <c r="B2651" s="0" t="s">
        <v>16150</v>
      </c>
      <c r="C2651" s="0" t="s">
        <v>369</v>
      </c>
      <c r="D2651" s="0" t="s">
        <v>193</v>
      </c>
      <c r="E2651" s="0" t="s">
        <v>194</v>
      </c>
      <c r="F2651" s="0" t="s">
        <v>314</v>
      </c>
      <c r="G2651" s="0" t="s">
        <v>196</v>
      </c>
      <c r="H2651" s="0" t="s">
        <v>197</v>
      </c>
      <c r="I2651" s="131"/>
      <c r="J2651" s="130" t="n">
        <v>1</v>
      </c>
      <c r="K2651" s="131" t="s">
        <v>198</v>
      </c>
      <c r="L2651" s="131" t="s">
        <v>198</v>
      </c>
      <c r="M2651" s="0" t="s">
        <v>220</v>
      </c>
      <c r="O2651" s="131"/>
      <c r="Q2651" s="120" t="s">
        <v>200</v>
      </c>
      <c r="R2651" s="0" t="s">
        <v>16</v>
      </c>
      <c r="S2651" s="131" t="s">
        <v>201</v>
      </c>
      <c r="T2651" s="0" t="s">
        <v>198</v>
      </c>
      <c r="U2651" s="131" t="s">
        <v>202</v>
      </c>
      <c r="V2651" s="0" t="s">
        <v>1790</v>
      </c>
      <c r="W2651" s="110" t="s">
        <v>204</v>
      </c>
      <c r="X2651" s="130" t="n">
        <v>1982</v>
      </c>
      <c r="Y2651" s="130" t="s">
        <v>205</v>
      </c>
      <c r="Z2651" s="130" t="s">
        <v>198</v>
      </c>
      <c r="AA2651" s="122" t="s">
        <v>200</v>
      </c>
      <c r="AB2651" s="131" t="s">
        <v>393</v>
      </c>
      <c r="AC2651" s="131" t="s">
        <v>393</v>
      </c>
      <c r="AD2651" s="130" t="n">
        <v>1982</v>
      </c>
      <c r="AE2651" s="130" t="s">
        <v>222</v>
      </c>
      <c r="AF2651" s="130"/>
      <c r="AG2651" s="130"/>
      <c r="AH2651" s="130"/>
      <c r="AI2651" s="130" t="s">
        <v>207</v>
      </c>
      <c r="AJ2651" s="130"/>
      <c r="AK2651" s="111" t="str">
        <f aca="false">(AB2651)</f>
        <v>Atari</v>
      </c>
      <c r="AL2651" s="131"/>
      <c r="AM2651" s="111" t="n">
        <f aca="false">AD2651</f>
        <v>1982</v>
      </c>
      <c r="AN2651" s="111" t="s">
        <v>297</v>
      </c>
      <c r="AO2651" s="131"/>
      <c r="AP2651" s="131"/>
      <c r="AQ2651" s="131"/>
      <c r="AR2651" s="131"/>
      <c r="AS2651" s="0" t="s">
        <v>200</v>
      </c>
      <c r="AV2651" s="131" t="s">
        <v>200</v>
      </c>
      <c r="AW2651" s="131"/>
      <c r="AX2651" s="131"/>
      <c r="AY2651" s="131"/>
      <c r="AZ2651" s="131" t="s">
        <v>16181</v>
      </c>
      <c r="BA2651" s="124" t="s">
        <v>200</v>
      </c>
      <c r="BB2651" s="0" t="s">
        <v>325</v>
      </c>
      <c r="BC2651" s="0" t="s">
        <v>16182</v>
      </c>
      <c r="BE2651" s="0" t="s">
        <v>16183</v>
      </c>
      <c r="BG2651" s="125" t="s">
        <v>200</v>
      </c>
      <c r="BH2651" s="0" t="s">
        <v>16154</v>
      </c>
      <c r="BI2651" s="112" t="s">
        <v>198</v>
      </c>
      <c r="BJ2651" s="126" t="s">
        <v>200</v>
      </c>
      <c r="BK2651" s="131" t="s">
        <v>16155</v>
      </c>
      <c r="BL2651" s="112" t="n">
        <v>4</v>
      </c>
      <c r="BM2651" s="112" t="n">
        <v>4</v>
      </c>
      <c r="BN2651" s="112" t="s">
        <v>66</v>
      </c>
      <c r="BO2651" s="111" t="n">
        <v>20</v>
      </c>
      <c r="BP2651" s="125" t="s">
        <v>200</v>
      </c>
      <c r="BQ2651" s="127" t="s">
        <v>216</v>
      </c>
    </row>
    <row r="2652" customFormat="false" ht="13.8" hidden="false" customHeight="false" outlineLevel="0" collapsed="false">
      <c r="A2652" s="131" t="s">
        <v>16184</v>
      </c>
      <c r="B2652" s="0" t="s">
        <v>16150</v>
      </c>
      <c r="C2652" s="0" t="s">
        <v>192</v>
      </c>
      <c r="D2652" s="0" t="s">
        <v>193</v>
      </c>
      <c r="E2652" s="0" t="s">
        <v>194</v>
      </c>
      <c r="F2652" s="0" t="s">
        <v>314</v>
      </c>
      <c r="G2652" s="0" t="s">
        <v>391</v>
      </c>
      <c r="H2652" s="0" t="s">
        <v>197</v>
      </c>
      <c r="I2652" s="131"/>
      <c r="J2652" s="130" t="n">
        <v>1</v>
      </c>
      <c r="K2652" s="131" t="s">
        <v>198</v>
      </c>
      <c r="L2652" s="131" t="s">
        <v>198</v>
      </c>
      <c r="M2652" s="0" t="s">
        <v>220</v>
      </c>
      <c r="O2652" s="131"/>
      <c r="Q2652" s="120" t="s">
        <v>200</v>
      </c>
      <c r="R2652" s="0" t="s">
        <v>16</v>
      </c>
      <c r="S2652" s="131" t="s">
        <v>201</v>
      </c>
      <c r="T2652" s="0" t="s">
        <v>198</v>
      </c>
      <c r="U2652" s="131" t="s">
        <v>202</v>
      </c>
      <c r="V2652" s="0" t="s">
        <v>1790</v>
      </c>
      <c r="W2652" s="110" t="s">
        <v>204</v>
      </c>
      <c r="X2652" s="130" t="n">
        <v>1983</v>
      </c>
      <c r="Y2652" s="130" t="s">
        <v>205</v>
      </c>
      <c r="Z2652" s="130" t="s">
        <v>198</v>
      </c>
      <c r="AA2652" s="122" t="s">
        <v>200</v>
      </c>
      <c r="AB2652" s="131" t="s">
        <v>2602</v>
      </c>
      <c r="AC2652" s="131" t="s">
        <v>393</v>
      </c>
      <c r="AD2652" s="130" t="n">
        <v>1983</v>
      </c>
      <c r="AE2652" s="130" t="s">
        <v>222</v>
      </c>
      <c r="AF2652" s="130"/>
      <c r="AG2652" s="130"/>
      <c r="AH2652" s="130"/>
      <c r="AI2652" s="130" t="s">
        <v>207</v>
      </c>
      <c r="AJ2652" s="130"/>
      <c r="AK2652" s="131" t="s">
        <v>2602</v>
      </c>
      <c r="AL2652" s="131" t="s">
        <v>216</v>
      </c>
      <c r="AM2652" s="130" t="n">
        <v>1982</v>
      </c>
      <c r="AN2652" s="130" t="s">
        <v>208</v>
      </c>
      <c r="AO2652" s="131"/>
      <c r="AP2652" s="131"/>
      <c r="AQ2652" s="131" t="s">
        <v>16185</v>
      </c>
      <c r="AR2652" s="131" t="s">
        <v>200</v>
      </c>
      <c r="AS2652" s="0" t="s">
        <v>200</v>
      </c>
      <c r="AU2652" s="0" t="s">
        <v>1306</v>
      </c>
      <c r="AV2652" s="131" t="s">
        <v>3802</v>
      </c>
      <c r="AW2652" s="131"/>
      <c r="AX2652" s="131"/>
      <c r="AY2652" s="131"/>
      <c r="AZ2652" s="131" t="s">
        <v>16186</v>
      </c>
      <c r="BA2652" s="124" t="s">
        <v>200</v>
      </c>
      <c r="BB2652" s="0" t="s">
        <v>325</v>
      </c>
      <c r="BC2652" s="0" t="s">
        <v>16187</v>
      </c>
      <c r="BD2652" s="0" t="s">
        <v>16188</v>
      </c>
      <c r="BE2652" s="0" t="s">
        <v>2422</v>
      </c>
      <c r="BG2652" s="125" t="s">
        <v>200</v>
      </c>
      <c r="BH2652" s="0" t="s">
        <v>16154</v>
      </c>
      <c r="BI2652" s="112" t="s">
        <v>198</v>
      </c>
      <c r="BJ2652" s="126" t="s">
        <v>200</v>
      </c>
      <c r="BK2652" s="131" t="s">
        <v>16155</v>
      </c>
      <c r="BL2652" s="112" t="n">
        <v>4</v>
      </c>
      <c r="BM2652" s="112" t="n">
        <v>4</v>
      </c>
      <c r="BN2652" s="112" t="s">
        <v>66</v>
      </c>
      <c r="BO2652" s="111" t="n">
        <v>20</v>
      </c>
      <c r="BP2652" s="125" t="s">
        <v>200</v>
      </c>
      <c r="BQ2652" s="127" t="s">
        <v>216</v>
      </c>
    </row>
    <row r="2653" customFormat="false" ht="13.8" hidden="false" customHeight="false" outlineLevel="0" collapsed="false">
      <c r="A2653" s="131" t="s">
        <v>16189</v>
      </c>
      <c r="B2653" s="0" t="s">
        <v>16150</v>
      </c>
      <c r="C2653" s="0" t="s">
        <v>369</v>
      </c>
      <c r="D2653" s="0" t="s">
        <v>193</v>
      </c>
      <c r="E2653" s="0" t="s">
        <v>194</v>
      </c>
      <c r="F2653" s="0" t="s">
        <v>314</v>
      </c>
      <c r="G2653" s="0" t="s">
        <v>391</v>
      </c>
      <c r="H2653" s="0" t="s">
        <v>197</v>
      </c>
      <c r="I2653" s="131"/>
      <c r="J2653" s="130" t="n">
        <v>1</v>
      </c>
      <c r="K2653" s="131" t="s">
        <v>198</v>
      </c>
      <c r="L2653" s="131" t="s">
        <v>198</v>
      </c>
      <c r="M2653" s="0" t="s">
        <v>5613</v>
      </c>
      <c r="O2653" s="131"/>
      <c r="Q2653" s="120" t="s">
        <v>200</v>
      </c>
      <c r="R2653" s="0" t="s">
        <v>16</v>
      </c>
      <c r="S2653" s="131" t="s">
        <v>201</v>
      </c>
      <c r="T2653" s="0" t="s">
        <v>198</v>
      </c>
      <c r="U2653" s="131" t="s">
        <v>202</v>
      </c>
      <c r="V2653" s="0" t="s">
        <v>1790</v>
      </c>
      <c r="W2653" s="110" t="s">
        <v>204</v>
      </c>
      <c r="X2653" s="130" t="n">
        <v>1982</v>
      </c>
      <c r="Y2653" s="130" t="s">
        <v>205</v>
      </c>
      <c r="Z2653" s="130" t="s">
        <v>198</v>
      </c>
      <c r="AA2653" s="122" t="s">
        <v>200</v>
      </c>
      <c r="AB2653" s="131" t="s">
        <v>16190</v>
      </c>
      <c r="AC2653" s="131" t="s">
        <v>370</v>
      </c>
      <c r="AD2653" s="130" t="n">
        <v>1982</v>
      </c>
      <c r="AE2653" s="130" t="s">
        <v>2869</v>
      </c>
      <c r="AF2653" s="130"/>
      <c r="AG2653" s="111" t="s">
        <v>3099</v>
      </c>
      <c r="AH2653" s="111" t="s">
        <v>200</v>
      </c>
      <c r="AI2653" s="130" t="s">
        <v>207</v>
      </c>
      <c r="AJ2653" s="130"/>
      <c r="AK2653" s="111" t="str">
        <f aca="false">(AB2653)</f>
        <v>General computer</v>
      </c>
      <c r="AL2653" s="131"/>
      <c r="AM2653" s="111" t="n">
        <f aca="false">AD2653</f>
        <v>1982</v>
      </c>
      <c r="AN2653" s="130" t="s">
        <v>208</v>
      </c>
      <c r="AO2653" s="131"/>
      <c r="AP2653" s="131"/>
      <c r="AQ2653" s="131" t="s">
        <v>16191</v>
      </c>
      <c r="AR2653" s="131" t="s">
        <v>371</v>
      </c>
      <c r="AS2653" s="0" t="s">
        <v>372</v>
      </c>
      <c r="AT2653" s="0" t="s">
        <v>2328</v>
      </c>
      <c r="AV2653" s="131" t="s">
        <v>200</v>
      </c>
      <c r="AW2653" s="131"/>
      <c r="AX2653" s="131"/>
      <c r="AY2653" s="131"/>
      <c r="AZ2653" s="131" t="s">
        <v>16192</v>
      </c>
      <c r="BA2653" s="124" t="s">
        <v>200</v>
      </c>
      <c r="BB2653" s="0" t="s">
        <v>325</v>
      </c>
      <c r="BC2653" s="0" t="s">
        <v>16193</v>
      </c>
      <c r="BE2653" s="0" t="s">
        <v>16194</v>
      </c>
      <c r="BG2653" s="125" t="s">
        <v>200</v>
      </c>
      <c r="BH2653" s="0" t="s">
        <v>16154</v>
      </c>
      <c r="BI2653" s="112" t="s">
        <v>198</v>
      </c>
      <c r="BJ2653" s="126" t="s">
        <v>200</v>
      </c>
      <c r="BK2653" s="131" t="s">
        <v>16155</v>
      </c>
      <c r="BL2653" s="112" t="n">
        <v>4</v>
      </c>
      <c r="BM2653" s="112" t="n">
        <v>4</v>
      </c>
      <c r="BN2653" s="112" t="s">
        <v>66</v>
      </c>
      <c r="BO2653" s="111" t="n">
        <v>20</v>
      </c>
      <c r="BP2653" s="125" t="s">
        <v>200</v>
      </c>
      <c r="BQ2653" s="127" t="s">
        <v>216</v>
      </c>
    </row>
    <row r="2654" customFormat="false" ht="13.8" hidden="false" customHeight="true" outlineLevel="0" collapsed="false">
      <c r="A2654" s="131" t="s">
        <v>16195</v>
      </c>
      <c r="B2654" s="0" t="s">
        <v>16150</v>
      </c>
      <c r="C2654" s="0" t="s">
        <v>818</v>
      </c>
      <c r="D2654" s="0" t="s">
        <v>819</v>
      </c>
      <c r="E2654" s="0" t="s">
        <v>313</v>
      </c>
      <c r="F2654" s="0" t="s">
        <v>314</v>
      </c>
      <c r="G2654" s="0" t="s">
        <v>196</v>
      </c>
      <c r="H2654" s="0" t="s">
        <v>197</v>
      </c>
      <c r="I2654" s="131"/>
      <c r="J2654" s="130" t="n">
        <v>1</v>
      </c>
      <c r="K2654" s="131" t="s">
        <v>198</v>
      </c>
      <c r="L2654" s="131" t="s">
        <v>198</v>
      </c>
      <c r="M2654" s="0" t="s">
        <v>220</v>
      </c>
      <c r="O2654" s="131"/>
      <c r="Q2654" s="120" t="s">
        <v>200</v>
      </c>
      <c r="R2654" s="0" t="s">
        <v>16</v>
      </c>
      <c r="S2654" s="131" t="s">
        <v>201</v>
      </c>
      <c r="T2654" s="0" t="s">
        <v>198</v>
      </c>
      <c r="U2654" s="131" t="s">
        <v>202</v>
      </c>
      <c r="V2654" s="0" t="s">
        <v>1790</v>
      </c>
      <c r="W2654" s="110" t="s">
        <v>204</v>
      </c>
      <c r="X2654" s="130" t="n">
        <v>1981</v>
      </c>
      <c r="Y2654" s="130" t="s">
        <v>205</v>
      </c>
      <c r="Z2654" s="130" t="s">
        <v>198</v>
      </c>
      <c r="AA2654" s="122" t="s">
        <v>200</v>
      </c>
      <c r="AB2654" s="131" t="s">
        <v>393</v>
      </c>
      <c r="AC2654" s="131" t="s">
        <v>393</v>
      </c>
      <c r="AD2654" s="130" t="n">
        <v>1981</v>
      </c>
      <c r="AE2654" s="130" t="s">
        <v>198</v>
      </c>
      <c r="AF2654" s="130"/>
      <c r="AG2654" s="130"/>
      <c r="AH2654" s="130"/>
      <c r="AI2654" s="130" t="s">
        <v>207</v>
      </c>
      <c r="AJ2654" s="130"/>
      <c r="AK2654" s="131" t="s">
        <v>393</v>
      </c>
      <c r="AL2654" s="131" t="s">
        <v>216</v>
      </c>
      <c r="AM2654" s="130" t="n">
        <v>1976</v>
      </c>
      <c r="AN2654" s="111" t="s">
        <v>297</v>
      </c>
      <c r="AO2654" s="131"/>
      <c r="AP2654" s="131"/>
      <c r="AQ2654" s="131" t="s">
        <v>16196</v>
      </c>
      <c r="AR2654" s="131" t="s">
        <v>200</v>
      </c>
      <c r="AS2654" s="0" t="s">
        <v>200</v>
      </c>
      <c r="AV2654" s="131" t="s">
        <v>200</v>
      </c>
      <c r="AW2654" s="131"/>
      <c r="AX2654" s="131"/>
      <c r="AY2654" s="131"/>
      <c r="AZ2654" s="131" t="s">
        <v>16197</v>
      </c>
      <c r="BA2654" s="124" t="s">
        <v>200</v>
      </c>
      <c r="BB2654" s="0" t="s">
        <v>325</v>
      </c>
      <c r="BC2654" s="0" t="s">
        <v>16198</v>
      </c>
      <c r="BD2654" s="0" t="s">
        <v>16199</v>
      </c>
      <c r="BE2654" s="0" t="s">
        <v>16200</v>
      </c>
      <c r="BG2654" s="125" t="s">
        <v>200</v>
      </c>
      <c r="BH2654" s="0" t="s">
        <v>16154</v>
      </c>
      <c r="BI2654" s="112" t="s">
        <v>198</v>
      </c>
      <c r="BJ2654" s="126" t="s">
        <v>200</v>
      </c>
      <c r="BK2654" s="131" t="s">
        <v>16155</v>
      </c>
      <c r="BL2654" s="112" t="n">
        <v>4</v>
      </c>
      <c r="BM2654" s="112" t="n">
        <v>4</v>
      </c>
      <c r="BN2654" s="112" t="s">
        <v>66</v>
      </c>
      <c r="BO2654" s="111" t="n">
        <v>20</v>
      </c>
      <c r="BP2654" s="125" t="s">
        <v>200</v>
      </c>
      <c r="BQ2654" s="127" t="s">
        <v>216</v>
      </c>
    </row>
    <row r="2655" customFormat="false" ht="13.8" hidden="false" customHeight="false" outlineLevel="0" collapsed="false">
      <c r="A2655" s="131" t="s">
        <v>16201</v>
      </c>
      <c r="B2655" s="0" t="s">
        <v>16150</v>
      </c>
      <c r="C2655" s="0" t="s">
        <v>369</v>
      </c>
      <c r="D2655" s="0" t="s">
        <v>193</v>
      </c>
      <c r="E2655" s="0" t="s">
        <v>194</v>
      </c>
      <c r="F2655" s="0" t="s">
        <v>314</v>
      </c>
      <c r="G2655" s="0" t="s">
        <v>391</v>
      </c>
      <c r="H2655" s="0" t="s">
        <v>197</v>
      </c>
      <c r="I2655" s="131"/>
      <c r="J2655" s="130" t="n">
        <v>2</v>
      </c>
      <c r="K2655" s="131" t="s">
        <v>198</v>
      </c>
      <c r="L2655" s="0" t="s">
        <v>392</v>
      </c>
      <c r="M2655" s="0" t="s">
        <v>220</v>
      </c>
      <c r="O2655" s="0" t="s">
        <v>596</v>
      </c>
      <c r="Q2655" s="120" t="s">
        <v>200</v>
      </c>
      <c r="R2655" s="0" t="s">
        <v>16</v>
      </c>
      <c r="S2655" s="131" t="s">
        <v>201</v>
      </c>
      <c r="T2655" s="0" t="s">
        <v>198</v>
      </c>
      <c r="U2655" s="131" t="s">
        <v>202</v>
      </c>
      <c r="V2655" s="0" t="s">
        <v>1790</v>
      </c>
      <c r="W2655" s="110" t="s">
        <v>204</v>
      </c>
      <c r="X2655" s="130" t="n">
        <v>1981</v>
      </c>
      <c r="Y2655" s="130" t="s">
        <v>205</v>
      </c>
      <c r="Z2655" s="130" t="s">
        <v>198</v>
      </c>
      <c r="AA2655" s="122" t="s">
        <v>200</v>
      </c>
      <c r="AB2655" s="131" t="s">
        <v>393</v>
      </c>
      <c r="AC2655" s="131" t="s">
        <v>393</v>
      </c>
      <c r="AD2655" s="130" t="n">
        <v>1981</v>
      </c>
      <c r="AE2655" s="130" t="s">
        <v>222</v>
      </c>
      <c r="AF2655" s="130"/>
      <c r="AG2655" s="130"/>
      <c r="AH2655" s="130"/>
      <c r="AI2655" s="130" t="s">
        <v>207</v>
      </c>
      <c r="AJ2655" s="130"/>
      <c r="AK2655" s="131" t="s">
        <v>393</v>
      </c>
      <c r="AL2655" s="131" t="s">
        <v>216</v>
      </c>
      <c r="AM2655" s="130" t="n">
        <v>1976</v>
      </c>
      <c r="AN2655" s="111" t="s">
        <v>297</v>
      </c>
      <c r="AO2655" s="131"/>
      <c r="AP2655" s="131"/>
      <c r="AQ2655" s="131"/>
      <c r="AR2655" s="131"/>
      <c r="AS2655" s="0" t="s">
        <v>200</v>
      </c>
      <c r="AU2655" s="0" t="s">
        <v>1122</v>
      </c>
      <c r="AV2655" s="131" t="s">
        <v>1292</v>
      </c>
      <c r="AW2655" s="131"/>
      <c r="AX2655" s="131"/>
      <c r="AY2655" s="131"/>
      <c r="AZ2655" s="131" t="s">
        <v>16202</v>
      </c>
      <c r="BA2655" s="124" t="s">
        <v>200</v>
      </c>
      <c r="BB2655" s="0" t="s">
        <v>325</v>
      </c>
      <c r="BC2655" s="0" t="s">
        <v>16203</v>
      </c>
      <c r="BE2655" s="0" t="s">
        <v>16204</v>
      </c>
      <c r="BF2655" s="0" t="s">
        <v>16205</v>
      </c>
      <c r="BG2655" s="125" t="s">
        <v>200</v>
      </c>
      <c r="BH2655" s="0" t="s">
        <v>16154</v>
      </c>
      <c r="BI2655" s="112" t="s">
        <v>198</v>
      </c>
      <c r="BJ2655" s="126" t="s">
        <v>200</v>
      </c>
      <c r="BK2655" s="131" t="s">
        <v>16155</v>
      </c>
      <c r="BL2655" s="112" t="n">
        <v>4</v>
      </c>
      <c r="BM2655" s="112" t="n">
        <v>4</v>
      </c>
      <c r="BN2655" s="112" t="s">
        <v>66</v>
      </c>
      <c r="BO2655" s="111" t="n">
        <v>20</v>
      </c>
      <c r="BP2655" s="125" t="s">
        <v>200</v>
      </c>
      <c r="BQ2655" s="127" t="s">
        <v>216</v>
      </c>
    </row>
    <row r="2656" customFormat="false" ht="13.8" hidden="false" customHeight="false" outlineLevel="0" collapsed="false">
      <c r="A2656" s="131" t="s">
        <v>16206</v>
      </c>
      <c r="B2656" s="0" t="s">
        <v>16150</v>
      </c>
      <c r="C2656" s="131" t="s">
        <v>2050</v>
      </c>
      <c r="D2656" s="131" t="s">
        <v>193</v>
      </c>
      <c r="E2656" s="0" t="s">
        <v>313</v>
      </c>
      <c r="F2656" s="0" t="s">
        <v>314</v>
      </c>
      <c r="G2656" s="0" t="s">
        <v>424</v>
      </c>
      <c r="H2656" s="0" t="s">
        <v>197</v>
      </c>
      <c r="I2656" s="131"/>
      <c r="J2656" s="130" t="n">
        <v>2</v>
      </c>
      <c r="K2656" s="131" t="s">
        <v>198</v>
      </c>
      <c r="L2656" s="131" t="s">
        <v>392</v>
      </c>
      <c r="M2656" s="0" t="s">
        <v>220</v>
      </c>
      <c r="O2656" s="131"/>
      <c r="Q2656" s="120" t="s">
        <v>200</v>
      </c>
      <c r="R2656" s="0" t="s">
        <v>16</v>
      </c>
      <c r="S2656" s="131" t="s">
        <v>201</v>
      </c>
      <c r="T2656" s="0" t="s">
        <v>198</v>
      </c>
      <c r="U2656" s="131" t="s">
        <v>202</v>
      </c>
      <c r="V2656" s="0" t="s">
        <v>1790</v>
      </c>
      <c r="W2656" s="110" t="s">
        <v>204</v>
      </c>
      <c r="X2656" s="130" t="n">
        <v>1983</v>
      </c>
      <c r="Y2656" s="130" t="s">
        <v>205</v>
      </c>
      <c r="Z2656" s="130" t="s">
        <v>198</v>
      </c>
      <c r="AA2656" s="122" t="s">
        <v>200</v>
      </c>
      <c r="AB2656" s="131" t="s">
        <v>393</v>
      </c>
      <c r="AC2656" s="131" t="s">
        <v>393</v>
      </c>
      <c r="AD2656" s="130" t="n">
        <v>1983</v>
      </c>
      <c r="AE2656" s="130" t="s">
        <v>16207</v>
      </c>
      <c r="AF2656" s="130"/>
      <c r="AG2656" s="130"/>
      <c r="AH2656" s="130"/>
      <c r="AI2656" s="130" t="s">
        <v>207</v>
      </c>
      <c r="AJ2656" s="130"/>
      <c r="AK2656" s="111" t="str">
        <f aca="false">(AB2656)</f>
        <v>Atari</v>
      </c>
      <c r="AL2656" s="131"/>
      <c r="AM2656" s="111" t="n">
        <f aca="false">AD2656</f>
        <v>1983</v>
      </c>
      <c r="AN2656" s="111" t="s">
        <v>297</v>
      </c>
      <c r="AO2656" s="131"/>
      <c r="AP2656" s="131"/>
      <c r="AQ2656" s="131"/>
      <c r="AR2656" s="131"/>
      <c r="AS2656" s="0" t="s">
        <v>200</v>
      </c>
      <c r="AV2656" s="131" t="s">
        <v>200</v>
      </c>
      <c r="AW2656" s="131"/>
      <c r="AX2656" s="131"/>
      <c r="AY2656" s="131"/>
      <c r="AZ2656" s="131" t="s">
        <v>16208</v>
      </c>
      <c r="BA2656" s="124" t="s">
        <v>200</v>
      </c>
      <c r="BB2656" s="0" t="s">
        <v>325</v>
      </c>
      <c r="BC2656" s="0" t="s">
        <v>16209</v>
      </c>
      <c r="BE2656" s="0" t="s">
        <v>16210</v>
      </c>
      <c r="BG2656" s="125" t="s">
        <v>200</v>
      </c>
      <c r="BH2656" s="0" t="s">
        <v>16154</v>
      </c>
      <c r="BI2656" s="112" t="s">
        <v>198</v>
      </c>
      <c r="BJ2656" s="126" t="s">
        <v>200</v>
      </c>
      <c r="BK2656" s="131" t="s">
        <v>16155</v>
      </c>
      <c r="BL2656" s="112" t="n">
        <v>4</v>
      </c>
      <c r="BM2656" s="112" t="n">
        <v>4</v>
      </c>
      <c r="BN2656" s="112" t="s">
        <v>66</v>
      </c>
      <c r="BO2656" s="111" t="n">
        <v>20</v>
      </c>
      <c r="BP2656" s="125" t="s">
        <v>200</v>
      </c>
      <c r="BQ2656" s="127" t="s">
        <v>216</v>
      </c>
    </row>
    <row r="2657" customFormat="false" ht="13.8" hidden="false" customHeight="false" outlineLevel="0" collapsed="false">
      <c r="A2657" s="131" t="s">
        <v>16211</v>
      </c>
      <c r="B2657" s="0" t="s">
        <v>16150</v>
      </c>
      <c r="C2657" s="0" t="s">
        <v>192</v>
      </c>
      <c r="D2657" s="0" t="s">
        <v>193</v>
      </c>
      <c r="E2657" s="0" t="s">
        <v>194</v>
      </c>
      <c r="F2657" s="0" t="s">
        <v>314</v>
      </c>
      <c r="G2657" s="0" t="s">
        <v>391</v>
      </c>
      <c r="H2657" s="0" t="s">
        <v>197</v>
      </c>
      <c r="I2657" s="131"/>
      <c r="J2657" s="130" t="n">
        <v>1</v>
      </c>
      <c r="K2657" s="131" t="s">
        <v>198</v>
      </c>
      <c r="L2657" s="131" t="s">
        <v>198</v>
      </c>
      <c r="M2657" s="0" t="s">
        <v>199</v>
      </c>
      <c r="O2657" s="131"/>
      <c r="Q2657" s="120" t="s">
        <v>200</v>
      </c>
      <c r="R2657" s="0" t="s">
        <v>16</v>
      </c>
      <c r="S2657" s="131" t="s">
        <v>201</v>
      </c>
      <c r="T2657" s="0" t="s">
        <v>198</v>
      </c>
      <c r="U2657" s="131" t="s">
        <v>202</v>
      </c>
      <c r="V2657" s="0" t="s">
        <v>1790</v>
      </c>
      <c r="W2657" s="110" t="s">
        <v>204</v>
      </c>
      <c r="X2657" s="130" t="n">
        <v>1986</v>
      </c>
      <c r="Y2657" s="130" t="s">
        <v>205</v>
      </c>
      <c r="Z2657" s="130" t="s">
        <v>198</v>
      </c>
      <c r="AA2657" s="122" t="s">
        <v>200</v>
      </c>
      <c r="AB2657" s="131" t="s">
        <v>393</v>
      </c>
      <c r="AC2657" s="131" t="s">
        <v>393</v>
      </c>
      <c r="AD2657" s="130" t="n">
        <v>1986</v>
      </c>
      <c r="AE2657" s="130" t="s">
        <v>222</v>
      </c>
      <c r="AF2657" s="130"/>
      <c r="AG2657" s="130"/>
      <c r="AH2657" s="130"/>
      <c r="AI2657" s="130" t="s">
        <v>207</v>
      </c>
      <c r="AJ2657" s="130"/>
      <c r="AK2657" s="111" t="str">
        <f aca="false">(AB2657)</f>
        <v>Atari</v>
      </c>
      <c r="AL2657" s="131"/>
      <c r="AM2657" s="111" t="n">
        <f aca="false">AD2657</f>
        <v>1986</v>
      </c>
      <c r="AN2657" s="111" t="s">
        <v>297</v>
      </c>
      <c r="AO2657" s="131"/>
      <c r="AP2657" s="131"/>
      <c r="AQ2657" s="131"/>
      <c r="AR2657" s="131"/>
      <c r="AS2657" s="0" t="s">
        <v>200</v>
      </c>
      <c r="AU2657" s="0" t="s">
        <v>1306</v>
      </c>
      <c r="AV2657" s="131" t="s">
        <v>200</v>
      </c>
      <c r="AW2657" s="131"/>
      <c r="AX2657" s="131"/>
      <c r="AY2657" s="131"/>
      <c r="AZ2657" s="131" t="s">
        <v>16212</v>
      </c>
      <c r="BA2657" s="124" t="s">
        <v>200</v>
      </c>
      <c r="BB2657" s="0" t="s">
        <v>325</v>
      </c>
      <c r="BC2657" s="0" t="s">
        <v>16213</v>
      </c>
      <c r="BD2657" s="0" t="s">
        <v>9885</v>
      </c>
      <c r="BE2657" s="0" t="s">
        <v>926</v>
      </c>
      <c r="BG2657" s="125" t="s">
        <v>200</v>
      </c>
      <c r="BH2657" s="0" t="s">
        <v>2235</v>
      </c>
      <c r="BI2657" s="112" t="s">
        <v>198</v>
      </c>
      <c r="BJ2657" s="126" t="s">
        <v>200</v>
      </c>
      <c r="BK2657" s="131" t="s">
        <v>215</v>
      </c>
      <c r="BL2657" s="112" t="n">
        <v>4</v>
      </c>
      <c r="BM2657" s="112" t="n">
        <v>4</v>
      </c>
      <c r="BN2657" s="112" t="n">
        <v>4</v>
      </c>
      <c r="BO2657" s="111" t="n">
        <v>20</v>
      </c>
      <c r="BP2657" s="125" t="s">
        <v>200</v>
      </c>
      <c r="BQ2657" s="127" t="s">
        <v>216</v>
      </c>
    </row>
    <row r="2658" customFormat="false" ht="13.8" hidden="false" customHeight="false" outlineLevel="0" collapsed="false">
      <c r="A2658" s="131" t="s">
        <v>16214</v>
      </c>
      <c r="B2658" s="0" t="s">
        <v>16150</v>
      </c>
      <c r="C2658" s="0" t="s">
        <v>192</v>
      </c>
      <c r="D2658" s="0" t="s">
        <v>193</v>
      </c>
      <c r="E2658" s="0" t="s">
        <v>194</v>
      </c>
      <c r="F2658" s="0" t="s">
        <v>314</v>
      </c>
      <c r="G2658" s="0" t="s">
        <v>391</v>
      </c>
      <c r="H2658" s="0" t="s">
        <v>400</v>
      </c>
      <c r="I2658" s="131" t="s">
        <v>401</v>
      </c>
      <c r="J2658" s="130" t="n">
        <v>2</v>
      </c>
      <c r="K2658" s="131" t="s">
        <v>198</v>
      </c>
      <c r="L2658" s="131" t="s">
        <v>392</v>
      </c>
      <c r="M2658" s="0" t="s">
        <v>199</v>
      </c>
      <c r="O2658" s="131"/>
      <c r="P2658" s="0" t="s">
        <v>410</v>
      </c>
      <c r="Q2658" s="120" t="s">
        <v>200</v>
      </c>
      <c r="R2658" s="0" t="s">
        <v>16</v>
      </c>
      <c r="S2658" s="131" t="s">
        <v>201</v>
      </c>
      <c r="T2658" s="0" t="s">
        <v>198</v>
      </c>
      <c r="U2658" s="131" t="s">
        <v>202</v>
      </c>
      <c r="V2658" s="0" t="s">
        <v>1790</v>
      </c>
      <c r="W2658" s="110" t="s">
        <v>204</v>
      </c>
      <c r="X2658" s="130" t="n">
        <v>1981</v>
      </c>
      <c r="Y2658" s="130" t="s">
        <v>205</v>
      </c>
      <c r="Z2658" s="130" t="s">
        <v>198</v>
      </c>
      <c r="AA2658" s="122" t="s">
        <v>200</v>
      </c>
      <c r="AB2658" s="131" t="s">
        <v>363</v>
      </c>
      <c r="AC2658" s="131" t="s">
        <v>902</v>
      </c>
      <c r="AD2658" s="130" t="n">
        <v>1981</v>
      </c>
      <c r="AE2658" s="130" t="s">
        <v>198</v>
      </c>
      <c r="AF2658" s="130"/>
      <c r="AG2658" s="111" t="s">
        <v>241</v>
      </c>
      <c r="AH2658" s="111" t="s">
        <v>1746</v>
      </c>
      <c r="AI2658" s="130" t="s">
        <v>207</v>
      </c>
      <c r="AJ2658" s="130"/>
      <c r="AK2658" s="130" t="s">
        <v>363</v>
      </c>
      <c r="AL2658" s="0" t="s">
        <v>216</v>
      </c>
      <c r="AM2658" s="130" t="n">
        <v>1978</v>
      </c>
      <c r="AN2658" s="130" t="s">
        <v>208</v>
      </c>
      <c r="AO2658" s="131"/>
      <c r="AQ2658" s="0" t="s">
        <v>9404</v>
      </c>
      <c r="AR2658" s="0" t="s">
        <v>200</v>
      </c>
      <c r="AS2658" s="0" t="s">
        <v>3777</v>
      </c>
      <c r="AT2658" s="0" t="s">
        <v>200</v>
      </c>
      <c r="AU2658" s="0" t="s">
        <v>1306</v>
      </c>
      <c r="AV2658" s="131" t="s">
        <v>15035</v>
      </c>
      <c r="AW2658" s="131"/>
      <c r="AX2658" s="131"/>
      <c r="AY2658" s="131"/>
      <c r="AZ2658" s="131" t="s">
        <v>16215</v>
      </c>
      <c r="BA2658" s="124" t="s">
        <v>200</v>
      </c>
      <c r="BB2658" s="0" t="s">
        <v>325</v>
      </c>
      <c r="BC2658" s="0" t="s">
        <v>16216</v>
      </c>
      <c r="BD2658" s="0" t="s">
        <v>16217</v>
      </c>
      <c r="BE2658" s="0" t="s">
        <v>16218</v>
      </c>
      <c r="BG2658" s="125" t="s">
        <v>200</v>
      </c>
      <c r="BH2658" s="0" t="s">
        <v>16154</v>
      </c>
      <c r="BI2658" s="112" t="s">
        <v>198</v>
      </c>
      <c r="BJ2658" s="126" t="s">
        <v>200</v>
      </c>
      <c r="BK2658" s="131" t="s">
        <v>16155</v>
      </c>
      <c r="BL2658" s="112" t="n">
        <v>4</v>
      </c>
      <c r="BM2658" s="112" t="n">
        <v>4</v>
      </c>
      <c r="BN2658" s="112" t="s">
        <v>66</v>
      </c>
      <c r="BO2658" s="111" t="n">
        <v>20</v>
      </c>
      <c r="BP2658" s="125" t="s">
        <v>200</v>
      </c>
      <c r="BQ2658" s="127" t="s">
        <v>216</v>
      </c>
    </row>
    <row r="2659" customFormat="false" ht="13.8" hidden="false" customHeight="false" outlineLevel="0" collapsed="false">
      <c r="A2659" s="131" t="s">
        <v>16219</v>
      </c>
      <c r="B2659" s="0" t="s">
        <v>16150</v>
      </c>
      <c r="C2659" s="0" t="s">
        <v>192</v>
      </c>
      <c r="D2659" s="0" t="s">
        <v>193</v>
      </c>
      <c r="E2659" s="0" t="s">
        <v>194</v>
      </c>
      <c r="F2659" s="0" t="s">
        <v>314</v>
      </c>
      <c r="G2659" s="0" t="s">
        <v>391</v>
      </c>
      <c r="H2659" s="0" t="s">
        <v>197</v>
      </c>
      <c r="I2659" s="131"/>
      <c r="J2659" s="130" t="n">
        <v>2</v>
      </c>
      <c r="K2659" s="131" t="s">
        <v>198</v>
      </c>
      <c r="L2659" s="131" t="s">
        <v>392</v>
      </c>
      <c r="M2659" s="0" t="s">
        <v>199</v>
      </c>
      <c r="O2659" s="131"/>
      <c r="P2659" s="0" t="s">
        <v>410</v>
      </c>
      <c r="Q2659" s="120" t="s">
        <v>200</v>
      </c>
      <c r="R2659" s="0" t="s">
        <v>16</v>
      </c>
      <c r="S2659" s="131" t="s">
        <v>201</v>
      </c>
      <c r="T2659" s="0" t="s">
        <v>198</v>
      </c>
      <c r="U2659" s="131" t="s">
        <v>202</v>
      </c>
      <c r="V2659" s="0" t="s">
        <v>1790</v>
      </c>
      <c r="W2659" s="110" t="s">
        <v>204</v>
      </c>
      <c r="X2659" s="130" t="n">
        <v>1981</v>
      </c>
      <c r="Y2659" s="130" t="s">
        <v>205</v>
      </c>
      <c r="Z2659" s="130" t="s">
        <v>198</v>
      </c>
      <c r="AA2659" s="122" t="s">
        <v>200</v>
      </c>
      <c r="AB2659" s="131" t="s">
        <v>393</v>
      </c>
      <c r="AC2659" s="131" t="s">
        <v>393</v>
      </c>
      <c r="AD2659" s="130" t="n">
        <v>1981</v>
      </c>
      <c r="AE2659" s="130" t="s">
        <v>222</v>
      </c>
      <c r="AF2659" s="130"/>
      <c r="AG2659" s="130"/>
      <c r="AH2659" s="130"/>
      <c r="AI2659" s="130" t="s">
        <v>207</v>
      </c>
      <c r="AJ2659" s="130"/>
      <c r="AK2659" s="130" t="s">
        <v>393</v>
      </c>
      <c r="AL2659" s="0" t="s">
        <v>216</v>
      </c>
      <c r="AM2659" s="130" t="n">
        <v>1962</v>
      </c>
      <c r="AN2659" s="111" t="s">
        <v>297</v>
      </c>
      <c r="AO2659" s="131"/>
      <c r="AQ2659" s="0" t="s">
        <v>9404</v>
      </c>
      <c r="AR2659" s="0" t="s">
        <v>200</v>
      </c>
      <c r="AS2659" s="0" t="s">
        <v>200</v>
      </c>
      <c r="AT2659" s="0" t="s">
        <v>200</v>
      </c>
      <c r="AU2659" s="0" t="s">
        <v>1306</v>
      </c>
      <c r="AV2659" s="131" t="s">
        <v>200</v>
      </c>
      <c r="AW2659" s="131"/>
      <c r="AX2659" s="131"/>
      <c r="AY2659" s="131"/>
      <c r="AZ2659" s="131" t="s">
        <v>16220</v>
      </c>
      <c r="BA2659" s="124" t="s">
        <v>200</v>
      </c>
      <c r="BB2659" s="0" t="s">
        <v>325</v>
      </c>
      <c r="BC2659" s="0" t="s">
        <v>16221</v>
      </c>
      <c r="BD2659" s="0" t="s">
        <v>16222</v>
      </c>
      <c r="BE2659" s="0" t="s">
        <v>16223</v>
      </c>
      <c r="BF2659" s="0" t="s">
        <v>200</v>
      </c>
      <c r="BG2659" s="125" t="s">
        <v>200</v>
      </c>
      <c r="BH2659" s="0" t="s">
        <v>2235</v>
      </c>
      <c r="BI2659" s="112" t="s">
        <v>198</v>
      </c>
      <c r="BJ2659" s="126" t="s">
        <v>200</v>
      </c>
      <c r="BK2659" s="131" t="s">
        <v>215</v>
      </c>
      <c r="BL2659" s="112" t="n">
        <v>4</v>
      </c>
      <c r="BM2659" s="112" t="n">
        <v>4</v>
      </c>
      <c r="BN2659" s="112" t="n">
        <v>4</v>
      </c>
      <c r="BO2659" s="111" t="n">
        <v>20</v>
      </c>
      <c r="BP2659" s="125" t="s">
        <v>200</v>
      </c>
      <c r="BQ2659" s="127" t="s">
        <v>216</v>
      </c>
    </row>
    <row r="2660" customFormat="false" ht="13.8" hidden="false" customHeight="false" outlineLevel="0" collapsed="false">
      <c r="A2660" s="131" t="s">
        <v>16224</v>
      </c>
      <c r="B2660" s="0" t="s">
        <v>16225</v>
      </c>
      <c r="C2660" s="131" t="s">
        <v>3240</v>
      </c>
      <c r="D2660" s="131" t="s">
        <v>193</v>
      </c>
      <c r="E2660" s="0" t="s">
        <v>194</v>
      </c>
      <c r="F2660" s="0" t="s">
        <v>195</v>
      </c>
      <c r="G2660" s="0" t="s">
        <v>196</v>
      </c>
      <c r="H2660" s="0" t="s">
        <v>197</v>
      </c>
      <c r="I2660" s="131"/>
      <c r="J2660" s="130" t="n">
        <v>1</v>
      </c>
      <c r="K2660" s="131" t="s">
        <v>198</v>
      </c>
      <c r="L2660" s="131" t="s">
        <v>198</v>
      </c>
      <c r="M2660" s="0" t="s">
        <v>220</v>
      </c>
      <c r="O2660" s="131"/>
      <c r="Q2660" s="120" t="s">
        <v>200</v>
      </c>
      <c r="R2660" s="0" t="s">
        <v>16</v>
      </c>
      <c r="S2660" s="131" t="s">
        <v>201</v>
      </c>
      <c r="T2660" s="0" t="s">
        <v>198</v>
      </c>
      <c r="U2660" s="131" t="s">
        <v>202</v>
      </c>
      <c r="V2660" s="0" t="s">
        <v>1252</v>
      </c>
      <c r="W2660" s="110" t="s">
        <v>198</v>
      </c>
      <c r="X2660" s="130" t="n">
        <v>1990</v>
      </c>
      <c r="Y2660" s="130" t="s">
        <v>205</v>
      </c>
      <c r="Z2660" s="130" t="s">
        <v>198</v>
      </c>
      <c r="AA2660" s="122" t="s">
        <v>200</v>
      </c>
      <c r="AB2660" s="131" t="s">
        <v>16226</v>
      </c>
      <c r="AC2660" s="131" t="s">
        <v>393</v>
      </c>
      <c r="AD2660" s="130" t="n">
        <v>1990</v>
      </c>
      <c r="AE2660" s="130" t="s">
        <v>222</v>
      </c>
      <c r="AF2660" s="130"/>
      <c r="AG2660" s="130"/>
      <c r="AH2660" s="130"/>
      <c r="AI2660" s="130" t="s">
        <v>207</v>
      </c>
      <c r="AJ2660" s="130"/>
      <c r="AK2660" s="111" t="str">
        <f aca="false">(AB2660)</f>
        <v>Bluesky soft</v>
      </c>
      <c r="AL2660" s="131"/>
      <c r="AM2660" s="111" t="n">
        <f aca="false">AD2660</f>
        <v>1990</v>
      </c>
      <c r="AN2660" s="130" t="s">
        <v>297</v>
      </c>
      <c r="AO2660" s="131"/>
      <c r="AP2660" s="131"/>
      <c r="AQ2660" s="131"/>
      <c r="AR2660" s="131"/>
      <c r="AS2660" s="0" t="s">
        <v>200</v>
      </c>
      <c r="AT2660" s="0" t="s">
        <v>16227</v>
      </c>
      <c r="AU2660" s="0" t="s">
        <v>227</v>
      </c>
      <c r="AV2660" s="131" t="s">
        <v>200</v>
      </c>
      <c r="AW2660" s="131"/>
      <c r="AX2660" s="131"/>
      <c r="AY2660" s="131"/>
      <c r="AZ2660" s="131" t="s">
        <v>16228</v>
      </c>
      <c r="BA2660" s="124" t="s">
        <v>200</v>
      </c>
      <c r="BB2660" s="0" t="s">
        <v>325</v>
      </c>
      <c r="BC2660" s="0" t="s">
        <v>16229</v>
      </c>
      <c r="BE2660" s="0" t="s">
        <v>926</v>
      </c>
      <c r="BF2660" s="0" t="s">
        <v>16230</v>
      </c>
      <c r="BG2660" s="125" t="s">
        <v>200</v>
      </c>
      <c r="BH2660" s="0" t="s">
        <v>2235</v>
      </c>
      <c r="BI2660" s="112" t="n">
        <v>77000505163</v>
      </c>
      <c r="BJ2660" s="126" t="s">
        <v>200</v>
      </c>
      <c r="BK2660" s="131" t="s">
        <v>215</v>
      </c>
      <c r="BL2660" s="112" t="n">
        <v>4</v>
      </c>
      <c r="BM2660" s="112" t="n">
        <v>4</v>
      </c>
      <c r="BN2660" s="112" t="n">
        <v>4</v>
      </c>
      <c r="BO2660" s="111" t="n">
        <v>80</v>
      </c>
      <c r="BP2660" s="125" t="s">
        <v>200</v>
      </c>
      <c r="BQ2660" s="127" t="s">
        <v>216</v>
      </c>
    </row>
    <row r="2661" customFormat="false" ht="13.8" hidden="false" customHeight="false" outlineLevel="0" collapsed="false">
      <c r="A2661" s="131" t="s">
        <v>16231</v>
      </c>
      <c r="B2661" s="0" t="s">
        <v>72</v>
      </c>
      <c r="C2661" s="131" t="s">
        <v>1386</v>
      </c>
      <c r="D2661" s="131" t="s">
        <v>193</v>
      </c>
      <c r="E2661" s="0" t="s">
        <v>194</v>
      </c>
      <c r="F2661" s="0" t="s">
        <v>195</v>
      </c>
      <c r="G2661" s="131" t="s">
        <v>330</v>
      </c>
      <c r="H2661" s="0" t="s">
        <v>219</v>
      </c>
      <c r="I2661" s="131"/>
      <c r="J2661" s="130" t="n">
        <v>1</v>
      </c>
      <c r="K2661" s="131" t="s">
        <v>198</v>
      </c>
      <c r="L2661" s="131" t="s">
        <v>198</v>
      </c>
      <c r="M2661" s="0" t="s">
        <v>199</v>
      </c>
      <c r="O2661" s="131"/>
      <c r="Q2661" s="120" t="s">
        <v>200</v>
      </c>
      <c r="R2661" s="0" t="s">
        <v>16232</v>
      </c>
      <c r="S2661" s="131" t="s">
        <v>201</v>
      </c>
      <c r="T2661" s="0" t="s">
        <v>198</v>
      </c>
      <c r="U2661" s="131" t="s">
        <v>202</v>
      </c>
      <c r="V2661" s="0" t="s">
        <v>1790</v>
      </c>
      <c r="W2661" s="110" t="s">
        <v>198</v>
      </c>
      <c r="X2661" s="130" t="n">
        <v>1988</v>
      </c>
      <c r="Y2661" s="130" t="s">
        <v>3405</v>
      </c>
      <c r="Z2661" s="130" t="s">
        <v>757</v>
      </c>
      <c r="AA2661" s="122" t="s">
        <v>200</v>
      </c>
      <c r="AB2661" s="131" t="s">
        <v>13368</v>
      </c>
      <c r="AC2661" s="131" t="s">
        <v>16233</v>
      </c>
      <c r="AD2661" s="130" t="n">
        <v>1988</v>
      </c>
      <c r="AE2661" s="130" t="s">
        <v>198</v>
      </c>
      <c r="AF2661" s="130"/>
      <c r="AG2661" s="130"/>
      <c r="AH2661" s="130"/>
      <c r="AI2661" s="130" t="s">
        <v>207</v>
      </c>
      <c r="AJ2661" s="130"/>
      <c r="AK2661" s="111" t="str">
        <f aca="false">(AB2661)</f>
        <v>Ere informatique</v>
      </c>
      <c r="AL2661" s="131"/>
      <c r="AM2661" s="111" t="n">
        <f aca="false">AD2661</f>
        <v>1988</v>
      </c>
      <c r="AN2661" s="130" t="s">
        <v>510</v>
      </c>
      <c r="AO2661" s="131"/>
      <c r="AP2661" s="131"/>
      <c r="AQ2661" s="131"/>
      <c r="AR2661" s="131"/>
      <c r="AS2661" s="0" t="s">
        <v>200</v>
      </c>
      <c r="AT2661" s="0" t="s">
        <v>200</v>
      </c>
      <c r="AU2661" s="0" t="s">
        <v>1306</v>
      </c>
      <c r="AV2661" s="131" t="s">
        <v>200</v>
      </c>
      <c r="AW2661" s="131" t="s">
        <v>16234</v>
      </c>
      <c r="AX2661" s="131"/>
      <c r="AY2661" s="131"/>
      <c r="AZ2661" s="131" t="s">
        <v>16235</v>
      </c>
      <c r="BA2661" s="124" t="s">
        <v>200</v>
      </c>
      <c r="BB2661" s="0" t="s">
        <v>210</v>
      </c>
      <c r="BC2661" s="0" t="s">
        <v>16236</v>
      </c>
      <c r="BD2661" s="0" t="s">
        <v>16237</v>
      </c>
      <c r="BE2661" s="0" t="s">
        <v>16238</v>
      </c>
      <c r="BG2661" s="125" t="s">
        <v>200</v>
      </c>
      <c r="BH2661" s="0" t="s">
        <v>735</v>
      </c>
      <c r="BI2661" s="112" t="n">
        <v>5013728003760</v>
      </c>
      <c r="BJ2661" s="126" t="s">
        <v>200</v>
      </c>
      <c r="BK2661" s="131" t="s">
        <v>215</v>
      </c>
      <c r="BL2661" s="112" t="n">
        <v>4</v>
      </c>
      <c r="BM2661" s="112" t="n">
        <v>4</v>
      </c>
      <c r="BN2661" s="112" t="n">
        <v>4</v>
      </c>
      <c r="BO2661" s="111" t="n">
        <v>20</v>
      </c>
      <c r="BP2661" s="125" t="s">
        <v>200</v>
      </c>
      <c r="BQ2661" s="127" t="s">
        <v>216</v>
      </c>
    </row>
    <row r="2662" customFormat="false" ht="13.8" hidden="false" customHeight="false" outlineLevel="0" collapsed="false">
      <c r="A2662" s="131" t="s">
        <v>16239</v>
      </c>
      <c r="B2662" s="0" t="s">
        <v>72</v>
      </c>
      <c r="C2662" s="131" t="s">
        <v>1386</v>
      </c>
      <c r="D2662" s="131" t="s">
        <v>193</v>
      </c>
      <c r="E2662" s="0" t="s">
        <v>194</v>
      </c>
      <c r="F2662" s="0" t="s">
        <v>195</v>
      </c>
      <c r="G2662" s="0" t="s">
        <v>196</v>
      </c>
      <c r="H2662" s="0" t="s">
        <v>197</v>
      </c>
      <c r="I2662" s="131"/>
      <c r="J2662" s="130" t="n">
        <v>1</v>
      </c>
      <c r="K2662" s="131" t="s">
        <v>198</v>
      </c>
      <c r="L2662" s="131" t="s">
        <v>198</v>
      </c>
      <c r="M2662" s="0" t="s">
        <v>274</v>
      </c>
      <c r="O2662" s="131"/>
      <c r="Q2662" s="120" t="s">
        <v>200</v>
      </c>
      <c r="R2662" s="0" t="s">
        <v>16232</v>
      </c>
      <c r="S2662" s="131" t="s">
        <v>9762</v>
      </c>
      <c r="T2662" s="131" t="s">
        <v>198</v>
      </c>
      <c r="U2662" s="131" t="s">
        <v>202</v>
      </c>
      <c r="V2662" s="0" t="s">
        <v>1790</v>
      </c>
      <c r="W2662" s="110" t="s">
        <v>198</v>
      </c>
      <c r="X2662" s="130" t="n">
        <v>1989</v>
      </c>
      <c r="Y2662" s="130"/>
      <c r="Z2662" s="130" t="s">
        <v>757</v>
      </c>
      <c r="AA2662" s="122" t="s">
        <v>200</v>
      </c>
      <c r="AB2662" s="131" t="s">
        <v>508</v>
      </c>
      <c r="AC2662" s="131" t="s">
        <v>508</v>
      </c>
      <c r="AD2662" s="130" t="n">
        <v>1989</v>
      </c>
      <c r="AE2662" s="130" t="s">
        <v>198</v>
      </c>
      <c r="AF2662" s="130"/>
      <c r="AG2662" s="130"/>
      <c r="AH2662" s="130"/>
      <c r="AI2662" s="130" t="s">
        <v>207</v>
      </c>
      <c r="AJ2662" s="130"/>
      <c r="AK2662" s="111" t="str">
        <f aca="false">(AB2662)</f>
        <v>Delphine software</v>
      </c>
      <c r="AL2662" s="131"/>
      <c r="AM2662" s="111" t="n">
        <f aca="false">AD2662</f>
        <v>1989</v>
      </c>
      <c r="AN2662" s="130" t="s">
        <v>510</v>
      </c>
      <c r="AO2662" s="131"/>
      <c r="AP2662" s="131"/>
      <c r="AQ2662" s="131"/>
      <c r="AR2662" s="131"/>
      <c r="AS2662" s="0" t="s">
        <v>200</v>
      </c>
      <c r="AT2662" s="0" t="s">
        <v>2316</v>
      </c>
      <c r="AU2662" s="0" t="s">
        <v>267</v>
      </c>
      <c r="AV2662" s="131" t="s">
        <v>684</v>
      </c>
      <c r="AW2662" s="131"/>
      <c r="AX2662" s="131"/>
      <c r="AY2662" s="131"/>
      <c r="AZ2662" s="131" t="s">
        <v>16240</v>
      </c>
      <c r="BA2662" s="124" t="s">
        <v>200</v>
      </c>
      <c r="BB2662" s="0" t="s">
        <v>248</v>
      </c>
      <c r="BC2662" s="0" t="s">
        <v>16241</v>
      </c>
      <c r="BD2662" s="0" t="s">
        <v>16242</v>
      </c>
      <c r="BE2662" s="0" t="s">
        <v>16243</v>
      </c>
      <c r="BG2662" s="125" t="s">
        <v>200</v>
      </c>
      <c r="BH2662" s="0" t="s">
        <v>735</v>
      </c>
      <c r="BI2662" s="112" t="n">
        <v>5013442553947</v>
      </c>
      <c r="BJ2662" s="126" t="s">
        <v>200</v>
      </c>
      <c r="BK2662" s="131" t="s">
        <v>215</v>
      </c>
      <c r="BL2662" s="112" t="n">
        <v>4</v>
      </c>
      <c r="BM2662" s="112" t="n">
        <v>4</v>
      </c>
      <c r="BN2662" s="112" t="n">
        <v>4</v>
      </c>
      <c r="BO2662" s="111" t="n">
        <v>20</v>
      </c>
      <c r="BP2662" s="125" t="s">
        <v>200</v>
      </c>
      <c r="BQ2662" s="127" t="s">
        <v>216</v>
      </c>
    </row>
    <row r="2663" customFormat="false" ht="13.8" hidden="false" customHeight="false" outlineLevel="0" collapsed="false">
      <c r="A2663" s="131" t="s">
        <v>16244</v>
      </c>
      <c r="B2663" s="0" t="s">
        <v>72</v>
      </c>
      <c r="C2663" s="0" t="s">
        <v>234</v>
      </c>
      <c r="D2663" s="0" t="s">
        <v>193</v>
      </c>
      <c r="E2663" s="0" t="s">
        <v>194</v>
      </c>
      <c r="F2663" s="0" t="s">
        <v>195</v>
      </c>
      <c r="G2663" s="0" t="s">
        <v>196</v>
      </c>
      <c r="H2663" s="0" t="s">
        <v>219</v>
      </c>
      <c r="I2663" s="131"/>
      <c r="J2663" s="130" t="n">
        <v>1</v>
      </c>
      <c r="K2663" s="131" t="s">
        <v>198</v>
      </c>
      <c r="L2663" s="131" t="s">
        <v>198</v>
      </c>
      <c r="M2663" s="0" t="s">
        <v>235</v>
      </c>
      <c r="N2663" s="0" t="s">
        <v>16245</v>
      </c>
      <c r="O2663" s="0" t="s">
        <v>237</v>
      </c>
      <c r="Q2663" s="120" t="s">
        <v>200</v>
      </c>
      <c r="R2663" s="0" t="s">
        <v>16232</v>
      </c>
      <c r="S2663" s="131" t="s">
        <v>201</v>
      </c>
      <c r="T2663" s="0" t="s">
        <v>198</v>
      </c>
      <c r="U2663" s="131" t="s">
        <v>202</v>
      </c>
      <c r="V2663" s="0" t="s">
        <v>1790</v>
      </c>
      <c r="W2663" s="110" t="s">
        <v>198</v>
      </c>
      <c r="X2663" s="130" t="n">
        <v>1989</v>
      </c>
      <c r="Y2663" s="130" t="s">
        <v>205</v>
      </c>
      <c r="Z2663" s="130" t="s">
        <v>198</v>
      </c>
      <c r="AA2663" s="122" t="s">
        <v>200</v>
      </c>
      <c r="AB2663" s="131" t="s">
        <v>549</v>
      </c>
      <c r="AC2663" s="131" t="s">
        <v>16246</v>
      </c>
      <c r="AD2663" s="130" t="n">
        <v>1989</v>
      </c>
      <c r="AE2663" s="130" t="s">
        <v>198</v>
      </c>
      <c r="AF2663" s="130"/>
      <c r="AG2663" s="130"/>
      <c r="AH2663" s="130"/>
      <c r="AI2663" s="130" t="s">
        <v>207</v>
      </c>
      <c r="AJ2663" s="130"/>
      <c r="AK2663" s="111" t="str">
        <f aca="false">(AB2663)</f>
        <v>Core design</v>
      </c>
      <c r="AL2663" s="131" t="s">
        <v>200</v>
      </c>
      <c r="AM2663" s="111" t="n">
        <f aca="false">AD2663</f>
        <v>1989</v>
      </c>
      <c r="AN2663" s="130" t="s">
        <v>263</v>
      </c>
      <c r="AO2663" s="131"/>
      <c r="AP2663" s="131"/>
      <c r="AQ2663" s="131" t="s">
        <v>200</v>
      </c>
      <c r="AR2663" s="0" t="s">
        <v>224</v>
      </c>
      <c r="AS2663" s="0" t="s">
        <v>200</v>
      </c>
      <c r="AT2663" s="0" t="s">
        <v>200</v>
      </c>
      <c r="AU2663" s="0" t="s">
        <v>200</v>
      </c>
      <c r="AV2663" s="131" t="s">
        <v>200</v>
      </c>
      <c r="AW2663" s="131"/>
      <c r="AX2663" s="131"/>
      <c r="AY2663" s="131"/>
      <c r="AZ2663" s="131" t="s">
        <v>16247</v>
      </c>
      <c r="BA2663" s="124" t="s">
        <v>200</v>
      </c>
      <c r="BB2663" s="0" t="s">
        <v>248</v>
      </c>
      <c r="BC2663" s="0" t="s">
        <v>16248</v>
      </c>
      <c r="BD2663" s="0" t="s">
        <v>16249</v>
      </c>
      <c r="BE2663" s="0" t="s">
        <v>16250</v>
      </c>
      <c r="BG2663" s="125" t="s">
        <v>200</v>
      </c>
      <c r="BH2663" s="0" t="s">
        <v>735</v>
      </c>
      <c r="BI2663" s="112" t="s">
        <v>198</v>
      </c>
      <c r="BJ2663" s="126" t="s">
        <v>200</v>
      </c>
      <c r="BK2663" s="131" t="s">
        <v>215</v>
      </c>
      <c r="BL2663" s="112" t="n">
        <v>4</v>
      </c>
      <c r="BM2663" s="112" t="n">
        <v>4</v>
      </c>
      <c r="BN2663" s="112" t="n">
        <v>4</v>
      </c>
      <c r="BO2663" s="111" t="n">
        <v>20</v>
      </c>
      <c r="BP2663" s="125" t="s">
        <v>200</v>
      </c>
      <c r="BQ2663" s="127" t="s">
        <v>216</v>
      </c>
    </row>
    <row r="2664" customFormat="false" ht="13.8" hidden="false" customHeight="false" outlineLevel="0" collapsed="false">
      <c r="A2664" s="131" t="s">
        <v>16251</v>
      </c>
      <c r="B2664" s="0" t="s">
        <v>72</v>
      </c>
      <c r="C2664" s="0" t="s">
        <v>818</v>
      </c>
      <c r="D2664" s="0" t="s">
        <v>1333</v>
      </c>
      <c r="E2664" s="0" t="s">
        <v>313</v>
      </c>
      <c r="F2664" s="0" t="s">
        <v>314</v>
      </c>
      <c r="G2664" s="0" t="s">
        <v>880</v>
      </c>
      <c r="H2664" s="0" t="s">
        <v>197</v>
      </c>
      <c r="I2664" s="131"/>
      <c r="J2664" s="130" t="n">
        <v>1</v>
      </c>
      <c r="K2664" s="0" t="s">
        <v>198</v>
      </c>
      <c r="L2664" s="131" t="s">
        <v>198</v>
      </c>
      <c r="M2664" s="0" t="s">
        <v>235</v>
      </c>
      <c r="N2664" s="0" t="s">
        <v>16252</v>
      </c>
      <c r="O2664" s="0" t="s">
        <v>237</v>
      </c>
      <c r="P2664" s="0" t="s">
        <v>410</v>
      </c>
      <c r="Q2664" s="120" t="s">
        <v>200</v>
      </c>
      <c r="R2664" s="0" t="s">
        <v>16232</v>
      </c>
      <c r="S2664" s="131" t="s">
        <v>9762</v>
      </c>
      <c r="T2664" s="131" t="s">
        <v>198</v>
      </c>
      <c r="U2664" s="131" t="s">
        <v>202</v>
      </c>
      <c r="V2664" s="0" t="s">
        <v>1790</v>
      </c>
      <c r="W2664" s="110" t="s">
        <v>198</v>
      </c>
      <c r="X2664" s="130" t="n">
        <v>1989</v>
      </c>
      <c r="Y2664" s="130" t="s">
        <v>205</v>
      </c>
      <c r="Z2664" s="130" t="s">
        <v>198</v>
      </c>
      <c r="AA2664" s="122" t="s">
        <v>200</v>
      </c>
      <c r="AB2664" s="131" t="s">
        <v>16253</v>
      </c>
      <c r="AC2664" s="131" t="s">
        <v>16254</v>
      </c>
      <c r="AD2664" s="130" t="n">
        <v>1989</v>
      </c>
      <c r="AE2664" s="130" t="s">
        <v>198</v>
      </c>
      <c r="AF2664" s="130"/>
      <c r="AG2664" s="130"/>
      <c r="AH2664" s="130"/>
      <c r="AI2664" s="130" t="s">
        <v>207</v>
      </c>
      <c r="AJ2664" s="130"/>
      <c r="AK2664" s="111" t="str">
        <f aca="false">(AB2664)</f>
        <v>Geoff Crammond</v>
      </c>
      <c r="AL2664" s="131" t="s">
        <v>200</v>
      </c>
      <c r="AM2664" s="111" t="n">
        <f aca="false">AD2664</f>
        <v>1989</v>
      </c>
      <c r="AN2664" s="130" t="s">
        <v>263</v>
      </c>
      <c r="AO2664" s="131"/>
      <c r="AP2664" s="131"/>
      <c r="AQ2664" s="131" t="s">
        <v>1366</v>
      </c>
      <c r="AR2664" s="131" t="s">
        <v>200</v>
      </c>
      <c r="AS2664" s="0" t="s">
        <v>200</v>
      </c>
      <c r="AV2664" s="131" t="s">
        <v>200</v>
      </c>
      <c r="AW2664" s="131"/>
      <c r="AX2664" s="131"/>
      <c r="AY2664" s="131"/>
      <c r="AZ2664" s="131" t="s">
        <v>16255</v>
      </c>
      <c r="BA2664" s="124" t="s">
        <v>200</v>
      </c>
      <c r="BB2664" s="0" t="s">
        <v>248</v>
      </c>
      <c r="BC2664" s="0" t="s">
        <v>16256</v>
      </c>
      <c r="BD2664" s="0" t="s">
        <v>16257</v>
      </c>
      <c r="BE2664" s="0" t="s">
        <v>16258</v>
      </c>
      <c r="BF2664" s="0" t="s">
        <v>16259</v>
      </c>
      <c r="BG2664" s="125" t="s">
        <v>200</v>
      </c>
      <c r="BH2664" s="0" t="s">
        <v>735</v>
      </c>
      <c r="BI2664" s="112" t="n">
        <v>5018551012057</v>
      </c>
      <c r="BJ2664" s="126" t="s">
        <v>200</v>
      </c>
      <c r="BK2664" s="131" t="s">
        <v>215</v>
      </c>
      <c r="BL2664" s="112" t="n">
        <v>4</v>
      </c>
      <c r="BM2664" s="112" t="n">
        <v>4</v>
      </c>
      <c r="BN2664" s="112" t="n">
        <v>4</v>
      </c>
      <c r="BO2664" s="111" t="n">
        <v>20</v>
      </c>
      <c r="BP2664" s="125" t="s">
        <v>200</v>
      </c>
      <c r="BQ2664" s="127" t="s">
        <v>216</v>
      </c>
    </row>
    <row r="2665" customFormat="false" ht="13.8" hidden="false" customHeight="false" outlineLevel="0" collapsed="false">
      <c r="A2665" s="131" t="s">
        <v>16260</v>
      </c>
      <c r="B2665" s="0" t="s">
        <v>72</v>
      </c>
      <c r="C2665" s="0" t="s">
        <v>1136</v>
      </c>
      <c r="D2665" s="0" t="s">
        <v>819</v>
      </c>
      <c r="E2665" s="0" t="s">
        <v>313</v>
      </c>
      <c r="F2665" s="0" t="s">
        <v>314</v>
      </c>
      <c r="G2665" s="0" t="s">
        <v>880</v>
      </c>
      <c r="H2665" s="0" t="s">
        <v>197</v>
      </c>
      <c r="I2665" s="131"/>
      <c r="J2665" s="130" t="n">
        <v>2</v>
      </c>
      <c r="K2665" s="0" t="s">
        <v>198</v>
      </c>
      <c r="L2665" s="131" t="s">
        <v>392</v>
      </c>
      <c r="M2665" s="0" t="s">
        <v>199</v>
      </c>
      <c r="O2665" s="131"/>
      <c r="P2665" s="0" t="s">
        <v>410</v>
      </c>
      <c r="Q2665" s="120" t="s">
        <v>200</v>
      </c>
      <c r="R2665" s="0" t="s">
        <v>16232</v>
      </c>
      <c r="S2665" s="131" t="s">
        <v>9762</v>
      </c>
      <c r="T2665" s="131" t="s">
        <v>198</v>
      </c>
      <c r="U2665" s="131" t="s">
        <v>202</v>
      </c>
      <c r="V2665" s="0" t="s">
        <v>1790</v>
      </c>
      <c r="W2665" s="110" t="s">
        <v>198</v>
      </c>
      <c r="X2665" s="130" t="n">
        <v>1991</v>
      </c>
      <c r="Y2665" s="130" t="s">
        <v>205</v>
      </c>
      <c r="Z2665" s="130" t="s">
        <v>198</v>
      </c>
      <c r="AA2665" s="122" t="s">
        <v>200</v>
      </c>
      <c r="AB2665" s="131" t="s">
        <v>16261</v>
      </c>
      <c r="AC2665" s="131" t="s">
        <v>16261</v>
      </c>
      <c r="AD2665" s="130" t="n">
        <v>1991</v>
      </c>
      <c r="AE2665" s="130" t="s">
        <v>222</v>
      </c>
      <c r="AF2665" s="130"/>
      <c r="AG2665" s="130"/>
      <c r="AH2665" s="130"/>
      <c r="AI2665" s="130" t="s">
        <v>207</v>
      </c>
      <c r="AJ2665" s="130"/>
      <c r="AK2665" s="111" t="str">
        <f aca="false">(AB2665)</f>
        <v>Lankhor</v>
      </c>
      <c r="AL2665" s="131" t="s">
        <v>200</v>
      </c>
      <c r="AM2665" s="111" t="n">
        <f aca="false">AD2665</f>
        <v>1991</v>
      </c>
      <c r="AN2665" s="130" t="s">
        <v>510</v>
      </c>
      <c r="AO2665" s="131"/>
      <c r="AP2665" s="131"/>
      <c r="AQ2665" s="131" t="s">
        <v>2578</v>
      </c>
      <c r="AR2665" s="131" t="s">
        <v>200</v>
      </c>
      <c r="AS2665" s="0" t="s">
        <v>200</v>
      </c>
      <c r="AV2665" s="131" t="s">
        <v>200</v>
      </c>
      <c r="AW2665" s="131"/>
      <c r="AX2665" s="131"/>
      <c r="AY2665" s="131"/>
      <c r="AZ2665" s="131" t="s">
        <v>16262</v>
      </c>
      <c r="BA2665" s="124" t="s">
        <v>200</v>
      </c>
      <c r="BB2665" s="0" t="s">
        <v>210</v>
      </c>
      <c r="BC2665" s="0" t="s">
        <v>16263</v>
      </c>
      <c r="BE2665" s="0" t="s">
        <v>12585</v>
      </c>
      <c r="BF2665" s="0" t="s">
        <v>16264</v>
      </c>
      <c r="BG2665" s="125" t="s">
        <v>200</v>
      </c>
      <c r="BH2665" s="0" t="s">
        <v>735</v>
      </c>
      <c r="BI2665" s="112" t="s">
        <v>198</v>
      </c>
      <c r="BJ2665" s="126" t="s">
        <v>200</v>
      </c>
      <c r="BK2665" s="131" t="s">
        <v>215</v>
      </c>
      <c r="BL2665" s="112" t="n">
        <v>4</v>
      </c>
      <c r="BM2665" s="112" t="n">
        <v>4</v>
      </c>
      <c r="BN2665" s="112" t="n">
        <v>4</v>
      </c>
      <c r="BO2665" s="111" t="n">
        <v>20</v>
      </c>
      <c r="BP2665" s="125" t="s">
        <v>200</v>
      </c>
      <c r="BQ2665" s="127" t="s">
        <v>216</v>
      </c>
    </row>
    <row r="2666" customFormat="false" ht="13.8" hidden="false" customHeight="false" outlineLevel="0" collapsed="false">
      <c r="A2666" s="131" t="s">
        <v>16265</v>
      </c>
      <c r="B2666" s="0" t="s">
        <v>16266</v>
      </c>
      <c r="C2666" s="131" t="s">
        <v>1489</v>
      </c>
      <c r="D2666" s="131" t="s">
        <v>2841</v>
      </c>
      <c r="E2666" s="0" t="s">
        <v>194</v>
      </c>
      <c r="F2666" s="0" t="s">
        <v>606</v>
      </c>
      <c r="G2666" s="0" t="s">
        <v>196</v>
      </c>
      <c r="H2666" s="131" t="s">
        <v>901</v>
      </c>
      <c r="I2666" s="131"/>
      <c r="J2666" s="130" t="n">
        <v>1</v>
      </c>
      <c r="K2666" s="131" t="s">
        <v>198</v>
      </c>
      <c r="L2666" s="131" t="s">
        <v>198</v>
      </c>
      <c r="M2666" s="0" t="s">
        <v>220</v>
      </c>
      <c r="O2666" s="131" t="s">
        <v>200</v>
      </c>
      <c r="Q2666" s="120" t="s">
        <v>200</v>
      </c>
      <c r="R2666" s="0" t="s">
        <v>16</v>
      </c>
      <c r="S2666" s="131" t="s">
        <v>201</v>
      </c>
      <c r="T2666" s="0" t="s">
        <v>198</v>
      </c>
      <c r="U2666" s="131" t="s">
        <v>202</v>
      </c>
      <c r="V2666" s="0" t="s">
        <v>1790</v>
      </c>
      <c r="W2666" s="110" t="s">
        <v>198</v>
      </c>
      <c r="X2666" s="130" t="n">
        <v>1994</v>
      </c>
      <c r="Y2666" s="130" t="s">
        <v>205</v>
      </c>
      <c r="Z2666" s="130" t="s">
        <v>198</v>
      </c>
      <c r="AA2666" s="122" t="s">
        <v>200</v>
      </c>
      <c r="AB2666" s="131" t="s">
        <v>16267</v>
      </c>
      <c r="AC2666" s="131" t="s">
        <v>393</v>
      </c>
      <c r="AD2666" s="130" t="n">
        <v>1994</v>
      </c>
      <c r="AE2666" s="130" t="s">
        <v>222</v>
      </c>
      <c r="AF2666" s="130"/>
      <c r="AG2666" s="130"/>
      <c r="AH2666" s="130"/>
      <c r="AI2666" s="130" t="s">
        <v>207</v>
      </c>
      <c r="AJ2666" s="130"/>
      <c r="AK2666" s="111" t="str">
        <f aca="false">(AB2666)</f>
        <v>Rebellion development</v>
      </c>
      <c r="AL2666" s="131"/>
      <c r="AM2666" s="111" t="n">
        <f aca="false">AD2666</f>
        <v>1994</v>
      </c>
      <c r="AN2666" s="130" t="s">
        <v>263</v>
      </c>
      <c r="AP2666" s="0" t="s">
        <v>264</v>
      </c>
      <c r="AQ2666" s="0" t="s">
        <v>200</v>
      </c>
      <c r="AR2666" s="0" t="s">
        <v>1455</v>
      </c>
      <c r="AS2666" s="0" t="s">
        <v>16268</v>
      </c>
      <c r="AT2666" s="0" t="s">
        <v>16269</v>
      </c>
      <c r="AU2666" s="0" t="s">
        <v>267</v>
      </c>
      <c r="AV2666" s="131"/>
      <c r="AW2666" s="131"/>
      <c r="AX2666" s="131"/>
      <c r="AY2666" s="131"/>
      <c r="AZ2666" s="131" t="s">
        <v>16270</v>
      </c>
      <c r="BA2666" s="124" t="s">
        <v>200</v>
      </c>
      <c r="BB2666" s="0" t="s">
        <v>325</v>
      </c>
      <c r="BC2666" s="0" t="s">
        <v>16271</v>
      </c>
      <c r="BD2666" s="0" t="s">
        <v>16272</v>
      </c>
      <c r="BE2666" s="0" t="s">
        <v>16273</v>
      </c>
      <c r="BF2666" s="0" t="s">
        <v>16274</v>
      </c>
      <c r="BG2666" s="125" t="s">
        <v>200</v>
      </c>
      <c r="BH2666" s="0" t="s">
        <v>253</v>
      </c>
      <c r="BI2666" s="112" t="n">
        <v>77000400062</v>
      </c>
      <c r="BJ2666" s="126" t="s">
        <v>200</v>
      </c>
      <c r="BK2666" s="131" t="s">
        <v>215</v>
      </c>
      <c r="BL2666" s="112" t="n">
        <v>4</v>
      </c>
      <c r="BM2666" s="112" t="n">
        <v>4</v>
      </c>
      <c r="BN2666" s="112" t="n">
        <v>4</v>
      </c>
      <c r="BO2666" s="111" t="n">
        <v>170</v>
      </c>
      <c r="BP2666" s="125" t="s">
        <v>200</v>
      </c>
      <c r="BQ2666" s="127" t="s">
        <v>216</v>
      </c>
    </row>
    <row r="2667" customFormat="false" ht="13.8" hidden="false" customHeight="false" outlineLevel="0" collapsed="false">
      <c r="A2667" s="131" t="s">
        <v>16275</v>
      </c>
      <c r="B2667" s="0" t="s">
        <v>16266</v>
      </c>
      <c r="C2667" s="0" t="s">
        <v>423</v>
      </c>
      <c r="D2667" s="0" t="s">
        <v>193</v>
      </c>
      <c r="E2667" s="0" t="s">
        <v>313</v>
      </c>
      <c r="F2667" s="0" t="s">
        <v>314</v>
      </c>
      <c r="G2667" s="0" t="s">
        <v>424</v>
      </c>
      <c r="H2667" s="0" t="s">
        <v>219</v>
      </c>
      <c r="I2667" s="131"/>
      <c r="J2667" s="130" t="n">
        <v>2</v>
      </c>
      <c r="K2667" s="131" t="s">
        <v>198</v>
      </c>
      <c r="L2667" s="131" t="s">
        <v>392</v>
      </c>
      <c r="M2667" s="0" t="s">
        <v>199</v>
      </c>
      <c r="O2667" s="131"/>
      <c r="Q2667" s="120" t="s">
        <v>200</v>
      </c>
      <c r="R2667" s="0" t="s">
        <v>16</v>
      </c>
      <c r="S2667" s="131" t="s">
        <v>201</v>
      </c>
      <c r="T2667" s="0" t="s">
        <v>198</v>
      </c>
      <c r="U2667" s="131" t="s">
        <v>202</v>
      </c>
      <c r="V2667" s="0" t="s">
        <v>1790</v>
      </c>
      <c r="W2667" s="110" t="s">
        <v>198</v>
      </c>
      <c r="X2667" s="130" t="n">
        <v>1994</v>
      </c>
      <c r="Y2667" s="130" t="s">
        <v>205</v>
      </c>
      <c r="Z2667" s="130" t="s">
        <v>198</v>
      </c>
      <c r="AA2667" s="122" t="s">
        <v>200</v>
      </c>
      <c r="AB2667" s="131" t="s">
        <v>14026</v>
      </c>
      <c r="AC2667" s="131" t="s">
        <v>16276</v>
      </c>
      <c r="AD2667" s="130" t="n">
        <v>1994</v>
      </c>
      <c r="AE2667" s="130" t="s">
        <v>198</v>
      </c>
      <c r="AF2667" s="130"/>
      <c r="AG2667" s="130"/>
      <c r="AH2667" s="130"/>
      <c r="AI2667" s="130" t="s">
        <v>294</v>
      </c>
      <c r="AJ2667" s="130" t="s">
        <v>509</v>
      </c>
      <c r="AK2667" s="131" t="s">
        <v>14026</v>
      </c>
      <c r="AL2667" s="131"/>
      <c r="AM2667" s="130" t="n">
        <v>1993</v>
      </c>
      <c r="AN2667" s="130" t="s">
        <v>263</v>
      </c>
      <c r="AO2667" s="131"/>
      <c r="AP2667" s="131"/>
      <c r="AQ2667" s="131"/>
      <c r="AR2667" s="131"/>
      <c r="AS2667" s="0" t="s">
        <v>200</v>
      </c>
      <c r="AV2667" s="131" t="s">
        <v>200</v>
      </c>
      <c r="AW2667" s="131"/>
      <c r="AX2667" s="131"/>
      <c r="AY2667" s="131"/>
      <c r="AZ2667" s="131" t="s">
        <v>16277</v>
      </c>
      <c r="BA2667" s="124" t="s">
        <v>200</v>
      </c>
      <c r="BB2667" s="0" t="s">
        <v>210</v>
      </c>
      <c r="BC2667" s="0" t="s">
        <v>9878</v>
      </c>
      <c r="BD2667" s="0" t="s">
        <v>16278</v>
      </c>
      <c r="BE2667" s="0" t="s">
        <v>16279</v>
      </c>
      <c r="BF2667" s="0" t="s">
        <v>16280</v>
      </c>
      <c r="BG2667" s="125" t="s">
        <v>200</v>
      </c>
      <c r="BH2667" s="0" t="s">
        <v>253</v>
      </c>
      <c r="BI2667" s="112" t="n">
        <v>5021210100996</v>
      </c>
      <c r="BJ2667" s="126" t="s">
        <v>200</v>
      </c>
      <c r="BK2667" s="131" t="s">
        <v>215</v>
      </c>
      <c r="BL2667" s="112" t="n">
        <v>4</v>
      </c>
      <c r="BM2667" s="112" t="n">
        <v>4</v>
      </c>
      <c r="BN2667" s="112" t="n">
        <v>4</v>
      </c>
      <c r="BO2667" s="111" t="n">
        <v>20</v>
      </c>
      <c r="BP2667" s="125" t="s">
        <v>200</v>
      </c>
      <c r="BQ2667" s="127" t="s">
        <v>216</v>
      </c>
    </row>
    <row r="2668" customFormat="false" ht="13.8" hidden="false" customHeight="false" outlineLevel="0" collapsed="false">
      <c r="A2668" s="131" t="s">
        <v>16281</v>
      </c>
      <c r="B2668" s="0" t="s">
        <v>16266</v>
      </c>
      <c r="C2668" s="131" t="s">
        <v>380</v>
      </c>
      <c r="D2668" s="131" t="s">
        <v>193</v>
      </c>
      <c r="E2668" s="0" t="s">
        <v>194</v>
      </c>
      <c r="F2668" s="0" t="s">
        <v>314</v>
      </c>
      <c r="G2668" s="0" t="s">
        <v>196</v>
      </c>
      <c r="H2668" s="0" t="s">
        <v>219</v>
      </c>
      <c r="I2668" s="131"/>
      <c r="J2668" s="130" t="n">
        <v>1</v>
      </c>
      <c r="K2668" s="131" t="s">
        <v>198</v>
      </c>
      <c r="L2668" s="131" t="s">
        <v>198</v>
      </c>
      <c r="M2668" s="0" t="s">
        <v>199</v>
      </c>
      <c r="O2668" s="131"/>
      <c r="Q2668" s="120" t="s">
        <v>200</v>
      </c>
      <c r="R2668" s="0" t="s">
        <v>16</v>
      </c>
      <c r="S2668" s="131" t="s">
        <v>201</v>
      </c>
      <c r="T2668" s="0" t="s">
        <v>198</v>
      </c>
      <c r="U2668" s="131" t="s">
        <v>202</v>
      </c>
      <c r="V2668" s="0" t="s">
        <v>1790</v>
      </c>
      <c r="W2668" s="110" t="s">
        <v>198</v>
      </c>
      <c r="X2668" s="130" t="n">
        <v>1994</v>
      </c>
      <c r="Y2668" s="130"/>
      <c r="Z2668" s="130" t="s">
        <v>221</v>
      </c>
      <c r="AA2668" s="122" t="s">
        <v>200</v>
      </c>
      <c r="AB2668" s="131" t="s">
        <v>16282</v>
      </c>
      <c r="AC2668" s="131" t="s">
        <v>393</v>
      </c>
      <c r="AD2668" s="130" t="n">
        <v>1994</v>
      </c>
      <c r="AE2668" s="130" t="s">
        <v>198</v>
      </c>
      <c r="AF2668" s="130"/>
      <c r="AG2668" s="130"/>
      <c r="AH2668" s="130"/>
      <c r="AI2668" s="130" t="s">
        <v>207</v>
      </c>
      <c r="AJ2668" s="130"/>
      <c r="AK2668" s="111" t="str">
        <f aca="false">(AB2668)</f>
        <v>Imagitec design</v>
      </c>
      <c r="AL2668" s="131"/>
      <c r="AM2668" s="111" t="n">
        <f aca="false">AD2668</f>
        <v>1994</v>
      </c>
      <c r="AN2668" s="130" t="s">
        <v>263</v>
      </c>
      <c r="AO2668" s="131"/>
      <c r="AP2668" s="131"/>
      <c r="AQ2668" s="131"/>
      <c r="AR2668" s="131"/>
      <c r="AS2668" s="0" t="s">
        <v>200</v>
      </c>
      <c r="AT2668" s="0" t="s">
        <v>13444</v>
      </c>
      <c r="AU2668" s="0" t="s">
        <v>552</v>
      </c>
      <c r="AV2668" s="131" t="s">
        <v>200</v>
      </c>
      <c r="AW2668" s="131"/>
      <c r="AX2668" s="131"/>
      <c r="AY2668" s="131"/>
      <c r="AZ2668" s="131" t="s">
        <v>13445</v>
      </c>
      <c r="BA2668" s="124" t="s">
        <v>200</v>
      </c>
      <c r="BB2668" s="0" t="s">
        <v>210</v>
      </c>
      <c r="BC2668" s="0" t="s">
        <v>16283</v>
      </c>
      <c r="BD2668" s="0" t="s">
        <v>16284</v>
      </c>
      <c r="BE2668" s="0" t="s">
        <v>16285</v>
      </c>
      <c r="BF2668" s="0" t="s">
        <v>6630</v>
      </c>
      <c r="BG2668" s="125" t="s">
        <v>200</v>
      </c>
      <c r="BH2668" s="0" t="s">
        <v>253</v>
      </c>
      <c r="BI2668" s="112" t="n">
        <v>77000400109</v>
      </c>
      <c r="BJ2668" s="126" t="s">
        <v>200</v>
      </c>
      <c r="BK2668" s="131" t="s">
        <v>215</v>
      </c>
      <c r="BL2668" s="112" t="n">
        <v>4</v>
      </c>
      <c r="BM2668" s="112" t="n">
        <v>4</v>
      </c>
      <c r="BN2668" s="112" t="n">
        <v>4</v>
      </c>
      <c r="BO2668" s="111" t="n">
        <v>20</v>
      </c>
      <c r="BP2668" s="125" t="s">
        <v>200</v>
      </c>
      <c r="BQ2668" s="127" t="s">
        <v>216</v>
      </c>
    </row>
    <row r="2669" customFormat="false" ht="13.8" hidden="false" customHeight="false" outlineLevel="0" collapsed="false">
      <c r="A2669" s="131" t="s">
        <v>16286</v>
      </c>
      <c r="B2669" s="0" t="s">
        <v>16266</v>
      </c>
      <c r="C2669" s="0" t="s">
        <v>818</v>
      </c>
      <c r="D2669" s="0" t="s">
        <v>819</v>
      </c>
      <c r="E2669" s="0" t="s">
        <v>313</v>
      </c>
      <c r="F2669" s="0" t="s">
        <v>314</v>
      </c>
      <c r="G2669" s="0" t="s">
        <v>196</v>
      </c>
      <c r="H2669" s="0" t="s">
        <v>197</v>
      </c>
      <c r="I2669" s="131"/>
      <c r="J2669" s="130" t="n">
        <v>2</v>
      </c>
      <c r="K2669" s="131" t="s">
        <v>198</v>
      </c>
      <c r="L2669" s="131" t="s">
        <v>392</v>
      </c>
      <c r="M2669" s="0" t="s">
        <v>199</v>
      </c>
      <c r="O2669" s="131"/>
      <c r="Q2669" s="120" t="s">
        <v>200</v>
      </c>
      <c r="R2669" s="0" t="s">
        <v>16</v>
      </c>
      <c r="S2669" s="131" t="s">
        <v>201</v>
      </c>
      <c r="T2669" s="0" t="s">
        <v>198</v>
      </c>
      <c r="U2669" s="131" t="s">
        <v>202</v>
      </c>
      <c r="V2669" s="0" t="s">
        <v>1790</v>
      </c>
      <c r="W2669" s="110" t="s">
        <v>198</v>
      </c>
      <c r="X2669" s="130" t="n">
        <v>1995</v>
      </c>
      <c r="Y2669" s="130" t="s">
        <v>205</v>
      </c>
      <c r="Z2669" s="130" t="s">
        <v>198</v>
      </c>
      <c r="AA2669" s="122" t="s">
        <v>200</v>
      </c>
      <c r="AB2669" s="131" t="s">
        <v>16287</v>
      </c>
      <c r="AC2669" s="131" t="s">
        <v>16288</v>
      </c>
      <c r="AD2669" s="130" t="n">
        <v>1995</v>
      </c>
      <c r="AE2669" s="130" t="s">
        <v>222</v>
      </c>
      <c r="AF2669" s="130"/>
      <c r="AG2669" s="130"/>
      <c r="AH2669" s="130"/>
      <c r="AI2669" s="130" t="s">
        <v>207</v>
      </c>
      <c r="AJ2669" s="130"/>
      <c r="AK2669" s="111" t="str">
        <f aca="false">(AB2669)</f>
        <v>Shen technologies</v>
      </c>
      <c r="AL2669" s="131"/>
      <c r="AM2669" s="111" t="n">
        <f aca="false">AD2669</f>
        <v>1995</v>
      </c>
      <c r="AN2669" s="130" t="s">
        <v>510</v>
      </c>
      <c r="AO2669" s="131"/>
      <c r="AP2669" s="131"/>
      <c r="AQ2669" s="131"/>
      <c r="AR2669" s="131"/>
      <c r="AS2669" s="0" t="s">
        <v>200</v>
      </c>
      <c r="AV2669" s="131" t="s">
        <v>200</v>
      </c>
      <c r="AW2669" s="131"/>
      <c r="AX2669" s="131"/>
      <c r="AY2669" s="131"/>
      <c r="AZ2669" s="131" t="s">
        <v>16289</v>
      </c>
      <c r="BA2669" s="124" t="s">
        <v>200</v>
      </c>
      <c r="BB2669" s="0" t="s">
        <v>210</v>
      </c>
      <c r="BC2669" s="0" t="s">
        <v>16290</v>
      </c>
      <c r="BD2669" s="0" t="s">
        <v>16291</v>
      </c>
      <c r="BE2669" s="0" t="s">
        <v>16292</v>
      </c>
      <c r="BG2669" s="125" t="s">
        <v>200</v>
      </c>
      <c r="BH2669" s="0" t="s">
        <v>253</v>
      </c>
      <c r="BI2669" s="112" t="n">
        <v>77000400680</v>
      </c>
      <c r="BJ2669" s="126" t="s">
        <v>200</v>
      </c>
      <c r="BK2669" s="131" t="s">
        <v>215</v>
      </c>
      <c r="BL2669" s="112" t="n">
        <v>4</v>
      </c>
      <c r="BM2669" s="112" t="n">
        <v>4</v>
      </c>
      <c r="BN2669" s="112" t="n">
        <v>4</v>
      </c>
      <c r="BO2669" s="111" t="n">
        <v>50</v>
      </c>
      <c r="BP2669" s="125" t="s">
        <v>200</v>
      </c>
      <c r="BQ2669" s="127" t="s">
        <v>216</v>
      </c>
    </row>
    <row r="2670" customFormat="false" ht="13.8" hidden="false" customHeight="false" outlineLevel="0" collapsed="false">
      <c r="A2670" s="131" t="s">
        <v>16293</v>
      </c>
      <c r="B2670" s="0" t="s">
        <v>16266</v>
      </c>
      <c r="C2670" s="131" t="s">
        <v>1489</v>
      </c>
      <c r="D2670" s="131" t="s">
        <v>1460</v>
      </c>
      <c r="E2670" s="0" t="s">
        <v>194</v>
      </c>
      <c r="F2670" s="0" t="s">
        <v>195</v>
      </c>
      <c r="G2670" s="0" t="s">
        <v>196</v>
      </c>
      <c r="H2670" s="131" t="s">
        <v>901</v>
      </c>
      <c r="I2670" s="131"/>
      <c r="J2670" s="130" t="n">
        <v>1</v>
      </c>
      <c r="K2670" s="131" t="s">
        <v>198</v>
      </c>
      <c r="L2670" s="131" t="s">
        <v>198</v>
      </c>
      <c r="M2670" s="0" t="s">
        <v>199</v>
      </c>
      <c r="O2670" s="131"/>
      <c r="P2670" s="0" t="s">
        <v>410</v>
      </c>
      <c r="Q2670" s="120" t="s">
        <v>200</v>
      </c>
      <c r="R2670" s="0" t="s">
        <v>16</v>
      </c>
      <c r="S2670" s="131" t="s">
        <v>201</v>
      </c>
      <c r="T2670" s="0" t="s">
        <v>198</v>
      </c>
      <c r="U2670" s="131" t="s">
        <v>202</v>
      </c>
      <c r="V2670" s="0" t="s">
        <v>1790</v>
      </c>
      <c r="W2670" s="110" t="s">
        <v>198</v>
      </c>
      <c r="X2670" s="130" t="n">
        <v>1994</v>
      </c>
      <c r="Y2670" s="130" t="s">
        <v>205</v>
      </c>
      <c r="Z2670" s="130" t="s">
        <v>198</v>
      </c>
      <c r="AA2670" s="122" t="s">
        <v>200</v>
      </c>
      <c r="AB2670" s="131" t="s">
        <v>11652</v>
      </c>
      <c r="AC2670" s="131" t="s">
        <v>393</v>
      </c>
      <c r="AD2670" s="130" t="n">
        <v>1994</v>
      </c>
      <c r="AE2670" s="130" t="s">
        <v>198</v>
      </c>
      <c r="AF2670" s="130"/>
      <c r="AG2670" s="130"/>
      <c r="AH2670" s="130"/>
      <c r="AI2670" s="111" t="s">
        <v>294</v>
      </c>
      <c r="AJ2670" s="130" t="s">
        <v>1163</v>
      </c>
      <c r="AK2670" s="131" t="s">
        <v>11652</v>
      </c>
      <c r="AL2670" s="0" t="s">
        <v>200</v>
      </c>
      <c r="AM2670" s="130" t="n">
        <v>1992</v>
      </c>
      <c r="AN2670" s="130" t="s">
        <v>297</v>
      </c>
      <c r="AO2670" s="131"/>
      <c r="AQ2670" s="0" t="s">
        <v>16294</v>
      </c>
      <c r="AR2670" s="0" t="s">
        <v>16295</v>
      </c>
      <c r="AS2670" s="0" t="s">
        <v>8397</v>
      </c>
      <c r="AT2670" s="0" t="s">
        <v>2468</v>
      </c>
      <c r="AU2670" s="0" t="s">
        <v>3062</v>
      </c>
      <c r="AV2670" s="0" t="s">
        <v>2469</v>
      </c>
      <c r="AW2670" s="0" t="s">
        <v>200</v>
      </c>
      <c r="AY2670" s="0" t="s">
        <v>2787</v>
      </c>
      <c r="AZ2670" s="131" t="s">
        <v>16296</v>
      </c>
      <c r="BA2670" s="124" t="s">
        <v>200</v>
      </c>
      <c r="BB2670" s="0" t="s">
        <v>210</v>
      </c>
      <c r="BC2670" s="0" t="s">
        <v>16297</v>
      </c>
      <c r="BD2670" s="0" t="s">
        <v>16298</v>
      </c>
      <c r="BE2670" s="0" t="s">
        <v>16299</v>
      </c>
      <c r="BG2670" s="125" t="s">
        <v>200</v>
      </c>
      <c r="BH2670" s="0" t="s">
        <v>253</v>
      </c>
      <c r="BI2670" s="112" t="n">
        <v>77000400260</v>
      </c>
      <c r="BJ2670" s="126" t="s">
        <v>200</v>
      </c>
      <c r="BK2670" s="131" t="s">
        <v>215</v>
      </c>
      <c r="BL2670" s="112" t="n">
        <v>4</v>
      </c>
      <c r="BM2670" s="112" t="n">
        <v>4</v>
      </c>
      <c r="BN2670" s="112" t="n">
        <v>4</v>
      </c>
      <c r="BO2670" s="111" t="n">
        <v>50</v>
      </c>
      <c r="BP2670" s="125" t="s">
        <v>200</v>
      </c>
      <c r="BQ2670" s="127" t="s">
        <v>216</v>
      </c>
    </row>
    <row r="2671" customFormat="false" ht="13.8" hidden="false" customHeight="false" outlineLevel="0" collapsed="false">
      <c r="A2671" s="131" t="s">
        <v>16300</v>
      </c>
      <c r="B2671" s="0" t="s">
        <v>16301</v>
      </c>
      <c r="C2671" s="0" t="s">
        <v>390</v>
      </c>
      <c r="D2671" s="0" t="s">
        <v>193</v>
      </c>
      <c r="E2671" s="0" t="s">
        <v>313</v>
      </c>
      <c r="F2671" s="0" t="s">
        <v>195</v>
      </c>
      <c r="G2671" s="0" t="s">
        <v>196</v>
      </c>
      <c r="H2671" s="0" t="s">
        <v>219</v>
      </c>
      <c r="I2671" s="131"/>
      <c r="J2671" s="130" t="n">
        <v>1</v>
      </c>
      <c r="K2671" s="131" t="s">
        <v>198</v>
      </c>
      <c r="L2671" s="131" t="s">
        <v>198</v>
      </c>
      <c r="M2671" s="0" t="s">
        <v>199</v>
      </c>
      <c r="O2671" s="131"/>
      <c r="Q2671" s="120" t="s">
        <v>200</v>
      </c>
      <c r="R2671" s="131" t="s">
        <v>1251</v>
      </c>
      <c r="S2671" s="131" t="s">
        <v>201</v>
      </c>
      <c r="T2671" s="0" t="s">
        <v>198</v>
      </c>
      <c r="U2671" s="131" t="s">
        <v>202</v>
      </c>
      <c r="V2671" s="0" t="s">
        <v>1790</v>
      </c>
      <c r="W2671" s="110" t="s">
        <v>198</v>
      </c>
      <c r="X2671" s="130" t="n">
        <v>1995</v>
      </c>
      <c r="Y2671" s="130" t="s">
        <v>205</v>
      </c>
      <c r="Z2671" s="130" t="s">
        <v>198</v>
      </c>
      <c r="AA2671" s="122" t="s">
        <v>200</v>
      </c>
      <c r="AB2671" s="131" t="s">
        <v>16302</v>
      </c>
      <c r="AC2671" s="131" t="s">
        <v>393</v>
      </c>
      <c r="AD2671" s="130" t="n">
        <v>1995</v>
      </c>
      <c r="AE2671" s="130" t="s">
        <v>198</v>
      </c>
      <c r="AF2671" s="130"/>
      <c r="AG2671" s="130"/>
      <c r="AH2671" s="130"/>
      <c r="AI2671" s="130" t="s">
        <v>207</v>
      </c>
      <c r="AJ2671" s="130"/>
      <c r="AK2671" s="111" t="str">
        <f aca="false">(AB2671)</f>
        <v>Creative edge</v>
      </c>
      <c r="AL2671" s="131"/>
      <c r="AM2671" s="111" t="n">
        <f aca="false">AD2671</f>
        <v>1995</v>
      </c>
      <c r="AN2671" s="130" t="s">
        <v>263</v>
      </c>
      <c r="AO2671" s="131"/>
      <c r="AP2671" s="131"/>
      <c r="AQ2671" s="131"/>
      <c r="AR2671" s="131"/>
      <c r="AS2671" s="0" t="s">
        <v>200</v>
      </c>
      <c r="AV2671" s="131" t="s">
        <v>200</v>
      </c>
      <c r="AW2671" s="131"/>
      <c r="AX2671" s="131"/>
      <c r="AY2671" s="131"/>
      <c r="AZ2671" s="131" t="s">
        <v>16303</v>
      </c>
      <c r="BA2671" s="124" t="s">
        <v>200</v>
      </c>
      <c r="BB2671" s="0" t="s">
        <v>210</v>
      </c>
      <c r="BC2671" s="0" t="s">
        <v>16304</v>
      </c>
      <c r="BD2671" s="0" t="s">
        <v>16305</v>
      </c>
      <c r="BE2671" s="0" t="s">
        <v>16306</v>
      </c>
      <c r="BG2671" s="125" t="s">
        <v>200</v>
      </c>
      <c r="BH2671" s="0" t="s">
        <v>2235</v>
      </c>
      <c r="BI2671" s="112" t="n">
        <v>77000400758</v>
      </c>
      <c r="BJ2671" s="126" t="s">
        <v>200</v>
      </c>
      <c r="BK2671" s="131" t="s">
        <v>215</v>
      </c>
      <c r="BL2671" s="112" t="n">
        <v>4</v>
      </c>
      <c r="BM2671" s="112" t="n">
        <v>4</v>
      </c>
      <c r="BN2671" s="112" t="n">
        <v>4</v>
      </c>
      <c r="BO2671" s="111" t="n">
        <v>20</v>
      </c>
      <c r="BP2671" s="125" t="s">
        <v>200</v>
      </c>
      <c r="BQ2671" s="127" t="s">
        <v>216</v>
      </c>
    </row>
    <row r="2672" customFormat="false" ht="13.8" hidden="false" customHeight="false" outlineLevel="0" collapsed="false">
      <c r="A2672" s="131" t="s">
        <v>16307</v>
      </c>
      <c r="B2672" s="0" t="s">
        <v>16308</v>
      </c>
      <c r="C2672" s="131" t="s">
        <v>380</v>
      </c>
      <c r="D2672" s="131" t="s">
        <v>193</v>
      </c>
      <c r="E2672" s="0" t="s">
        <v>194</v>
      </c>
      <c r="F2672" s="0" t="s">
        <v>314</v>
      </c>
      <c r="G2672" s="0" t="s">
        <v>196</v>
      </c>
      <c r="H2672" s="0" t="s">
        <v>197</v>
      </c>
      <c r="I2672" s="131"/>
      <c r="J2672" s="130" t="n">
        <v>2</v>
      </c>
      <c r="K2672" s="131" t="s">
        <v>198</v>
      </c>
      <c r="L2672" s="131" t="s">
        <v>392</v>
      </c>
      <c r="M2672" s="0" t="s">
        <v>199</v>
      </c>
      <c r="O2672" s="131"/>
      <c r="Q2672" s="120" t="s">
        <v>200</v>
      </c>
      <c r="R2672" s="0" t="s">
        <v>16</v>
      </c>
      <c r="S2672" s="131" t="s">
        <v>201</v>
      </c>
      <c r="T2672" s="0" t="s">
        <v>198</v>
      </c>
      <c r="U2672" s="131" t="s">
        <v>239</v>
      </c>
      <c r="V2672" s="131" t="s">
        <v>756</v>
      </c>
      <c r="W2672" s="136" t="s">
        <v>204</v>
      </c>
      <c r="X2672" s="130" t="n">
        <v>1990</v>
      </c>
      <c r="Y2672" s="130" t="s">
        <v>240</v>
      </c>
      <c r="Z2672" s="130" t="s">
        <v>198</v>
      </c>
      <c r="AA2672" s="122" t="s">
        <v>200</v>
      </c>
      <c r="AB2672" s="131" t="s">
        <v>840</v>
      </c>
      <c r="AC2672" s="131" t="s">
        <v>840</v>
      </c>
      <c r="AD2672" s="130" t="s">
        <v>198</v>
      </c>
      <c r="AE2672" s="130" t="s">
        <v>222</v>
      </c>
      <c r="AF2672" s="130"/>
      <c r="AG2672" s="130"/>
      <c r="AH2672" s="130"/>
      <c r="AI2672" s="130" t="s">
        <v>207</v>
      </c>
      <c r="AJ2672" s="130"/>
      <c r="AK2672" s="111" t="str">
        <f aca="false">(AB2672)</f>
        <v>Hudson soft</v>
      </c>
      <c r="AL2672" s="131"/>
      <c r="AM2672" s="111" t="n">
        <f aca="false">X2672</f>
        <v>1990</v>
      </c>
      <c r="AN2672" s="130" t="s">
        <v>208</v>
      </c>
      <c r="AO2672" s="131"/>
      <c r="AP2672" s="131"/>
      <c r="AQ2672" s="131"/>
      <c r="AR2672" s="131"/>
      <c r="AS2672" s="0" t="s">
        <v>200</v>
      </c>
      <c r="AU2672" s="0" t="s">
        <v>434</v>
      </c>
      <c r="AV2672" s="131" t="s">
        <v>200</v>
      </c>
      <c r="AW2672" s="131"/>
      <c r="AX2672" s="131"/>
      <c r="AY2672" s="131"/>
      <c r="AZ2672" s="131" t="s">
        <v>16309</v>
      </c>
      <c r="BA2672" s="124" t="s">
        <v>200</v>
      </c>
      <c r="BB2672" s="0" t="s">
        <v>248</v>
      </c>
      <c r="BC2672" s="0" t="s">
        <v>16310</v>
      </c>
      <c r="BD2672" s="0" t="s">
        <v>14493</v>
      </c>
      <c r="BE2672" s="0" t="s">
        <v>16311</v>
      </c>
      <c r="BG2672" s="125" t="s">
        <v>200</v>
      </c>
      <c r="BH2672" s="0" t="s">
        <v>2215</v>
      </c>
      <c r="BI2672" s="112" t="n">
        <v>4988607200305</v>
      </c>
      <c r="BJ2672" s="126" t="s">
        <v>200</v>
      </c>
      <c r="BK2672" s="131" t="s">
        <v>215</v>
      </c>
      <c r="BL2672" s="112" t="n">
        <v>4</v>
      </c>
      <c r="BM2672" s="112" t="n">
        <v>4</v>
      </c>
      <c r="BN2672" s="112" t="n">
        <v>4</v>
      </c>
      <c r="BO2672" s="111" t="n">
        <v>20</v>
      </c>
      <c r="BP2672" s="125" t="s">
        <v>200</v>
      </c>
      <c r="BQ2672" s="127" t="s">
        <v>216</v>
      </c>
    </row>
    <row r="2673" customFormat="false" ht="13.8" hidden="false" customHeight="false" outlineLevel="0" collapsed="false">
      <c r="A2673" s="131" t="s">
        <v>16312</v>
      </c>
      <c r="B2673" s="0" t="s">
        <v>16308</v>
      </c>
      <c r="C2673" s="131" t="s">
        <v>380</v>
      </c>
      <c r="D2673" s="131" t="s">
        <v>193</v>
      </c>
      <c r="E2673" s="0" t="s">
        <v>194</v>
      </c>
      <c r="F2673" s="0" t="s">
        <v>314</v>
      </c>
      <c r="G2673" s="0" t="s">
        <v>196</v>
      </c>
      <c r="H2673" s="0" t="s">
        <v>197</v>
      </c>
      <c r="I2673" s="132" t="s">
        <v>908</v>
      </c>
      <c r="J2673" s="130" t="n">
        <v>1</v>
      </c>
      <c r="K2673" s="131" t="s">
        <v>198</v>
      </c>
      <c r="L2673" s="131" t="s">
        <v>198</v>
      </c>
      <c r="M2673" s="0" t="s">
        <v>199</v>
      </c>
      <c r="O2673" s="131"/>
      <c r="Q2673" s="120" t="s">
        <v>200</v>
      </c>
      <c r="R2673" s="0" t="s">
        <v>16</v>
      </c>
      <c r="S2673" s="131" t="s">
        <v>201</v>
      </c>
      <c r="T2673" s="0" t="s">
        <v>198</v>
      </c>
      <c r="U2673" s="131" t="s">
        <v>239</v>
      </c>
      <c r="V2673" s="131" t="s">
        <v>756</v>
      </c>
      <c r="W2673" s="136" t="s">
        <v>204</v>
      </c>
      <c r="X2673" s="130" t="n">
        <v>1989</v>
      </c>
      <c r="Y2673" s="130" t="s">
        <v>240</v>
      </c>
      <c r="Z2673" s="130" t="s">
        <v>198</v>
      </c>
      <c r="AA2673" s="122" t="s">
        <v>200</v>
      </c>
      <c r="AB2673" s="131" t="s">
        <v>840</v>
      </c>
      <c r="AC2673" s="131" t="s">
        <v>840</v>
      </c>
      <c r="AD2673" s="130" t="s">
        <v>198</v>
      </c>
      <c r="AE2673" s="130" t="s">
        <v>222</v>
      </c>
      <c r="AF2673" s="130"/>
      <c r="AG2673" s="130"/>
      <c r="AH2673" s="130"/>
      <c r="AI2673" s="130" t="s">
        <v>207</v>
      </c>
      <c r="AJ2673" s="130"/>
      <c r="AK2673" s="111" t="str">
        <f aca="false">(AB2673)</f>
        <v>Hudson soft</v>
      </c>
      <c r="AL2673" s="0" t="s">
        <v>200</v>
      </c>
      <c r="AM2673" s="111" t="n">
        <f aca="false">X2673</f>
        <v>1989</v>
      </c>
      <c r="AN2673" s="130" t="s">
        <v>208</v>
      </c>
      <c r="AO2673" s="131"/>
      <c r="AP2673" s="0" t="s">
        <v>610</v>
      </c>
      <c r="AQ2673" s="0" t="s">
        <v>200</v>
      </c>
      <c r="AR2673" s="0" t="s">
        <v>200</v>
      </c>
      <c r="AS2673" s="0" t="s">
        <v>16313</v>
      </c>
      <c r="AT2673" s="0" t="s">
        <v>354</v>
      </c>
      <c r="AU2673" s="0" t="s">
        <v>200</v>
      </c>
      <c r="AV2673" s="131" t="s">
        <v>200</v>
      </c>
      <c r="AW2673" s="131"/>
      <c r="AX2673" s="131"/>
      <c r="AY2673" s="131"/>
      <c r="AZ2673" s="131" t="s">
        <v>16314</v>
      </c>
      <c r="BA2673" s="124" t="s">
        <v>200</v>
      </c>
      <c r="BB2673" s="0" t="s">
        <v>248</v>
      </c>
      <c r="BC2673" s="0" t="s">
        <v>16315</v>
      </c>
      <c r="BD2673" s="0" t="s">
        <v>16316</v>
      </c>
      <c r="BE2673" s="0" t="s">
        <v>16311</v>
      </c>
      <c r="BG2673" s="125" t="s">
        <v>200</v>
      </c>
      <c r="BH2673" s="0" t="s">
        <v>2215</v>
      </c>
      <c r="BI2673" s="112" t="n">
        <v>4988607200251</v>
      </c>
      <c r="BJ2673" s="126" t="s">
        <v>200</v>
      </c>
      <c r="BK2673" s="131" t="s">
        <v>215</v>
      </c>
      <c r="BL2673" s="112" t="n">
        <v>4</v>
      </c>
      <c r="BM2673" s="112" t="n">
        <v>4</v>
      </c>
      <c r="BN2673" s="112" t="n">
        <v>4</v>
      </c>
      <c r="BO2673" s="111" t="n">
        <v>20</v>
      </c>
      <c r="BP2673" s="125" t="s">
        <v>200</v>
      </c>
      <c r="BQ2673" s="127" t="s">
        <v>216</v>
      </c>
    </row>
    <row r="2674" customFormat="false" ht="13.8" hidden="false" customHeight="false" outlineLevel="0" collapsed="false">
      <c r="A2674" s="131" t="s">
        <v>16317</v>
      </c>
      <c r="B2674" s="0" t="s">
        <v>16308</v>
      </c>
      <c r="C2674" s="0" t="s">
        <v>192</v>
      </c>
      <c r="D2674" s="0" t="s">
        <v>193</v>
      </c>
      <c r="E2674" s="0" t="s">
        <v>194</v>
      </c>
      <c r="F2674" s="0" t="s">
        <v>195</v>
      </c>
      <c r="G2674" s="0" t="s">
        <v>196</v>
      </c>
      <c r="H2674" s="0" t="s">
        <v>197</v>
      </c>
      <c r="I2674" s="131"/>
      <c r="J2674" s="130" t="n">
        <v>2</v>
      </c>
      <c r="K2674" s="131" t="s">
        <v>198</v>
      </c>
      <c r="L2674" s="131" t="s">
        <v>533</v>
      </c>
      <c r="M2674" s="0" t="s">
        <v>199</v>
      </c>
      <c r="O2674" s="131"/>
      <c r="Q2674" s="120" t="s">
        <v>200</v>
      </c>
      <c r="R2674" s="0" t="s">
        <v>16</v>
      </c>
      <c r="S2674" s="131" t="s">
        <v>201</v>
      </c>
      <c r="T2674" s="0" t="s">
        <v>198</v>
      </c>
      <c r="U2674" s="131" t="s">
        <v>239</v>
      </c>
      <c r="V2674" s="131" t="s">
        <v>756</v>
      </c>
      <c r="W2674" s="136" t="s">
        <v>204</v>
      </c>
      <c r="X2674" s="130" t="n">
        <v>1990</v>
      </c>
      <c r="Y2674" s="130" t="s">
        <v>240</v>
      </c>
      <c r="Z2674" s="130" t="s">
        <v>198</v>
      </c>
      <c r="AA2674" s="122" t="s">
        <v>200</v>
      </c>
      <c r="AB2674" s="131" t="s">
        <v>370</v>
      </c>
      <c r="AC2674" s="131" t="s">
        <v>370</v>
      </c>
      <c r="AD2674" s="130" t="s">
        <v>198</v>
      </c>
      <c r="AE2674" s="130" t="s">
        <v>222</v>
      </c>
      <c r="AF2674" s="130"/>
      <c r="AG2674" s="130"/>
      <c r="AH2674" s="130"/>
      <c r="AI2674" s="130" t="s">
        <v>207</v>
      </c>
      <c r="AJ2674" s="130"/>
      <c r="AK2674" s="130" t="s">
        <v>370</v>
      </c>
      <c r="AL2674" s="0" t="s">
        <v>216</v>
      </c>
      <c r="AM2674" s="130" t="n">
        <v>1990</v>
      </c>
      <c r="AN2674" s="130" t="s">
        <v>208</v>
      </c>
      <c r="AO2674" s="131"/>
      <c r="AP2674" s="0" t="s">
        <v>200</v>
      </c>
      <c r="AQ2674" s="0" t="s">
        <v>200</v>
      </c>
      <c r="AR2674" s="0" t="s">
        <v>200</v>
      </c>
      <c r="AS2674" s="0" t="s">
        <v>200</v>
      </c>
      <c r="AU2674" s="0" t="s">
        <v>332</v>
      </c>
      <c r="AV2674" s="131" t="s">
        <v>200</v>
      </c>
      <c r="AW2674" s="131"/>
      <c r="AX2674" s="131"/>
      <c r="AY2674" s="131"/>
      <c r="AZ2674" s="131" t="s">
        <v>16318</v>
      </c>
      <c r="BA2674" s="124" t="s">
        <v>200</v>
      </c>
      <c r="BB2674" s="0" t="s">
        <v>248</v>
      </c>
      <c r="BC2674" s="0" t="s">
        <v>16319</v>
      </c>
      <c r="BE2674" s="0" t="s">
        <v>16320</v>
      </c>
      <c r="BG2674" s="125" t="s">
        <v>200</v>
      </c>
      <c r="BH2674" s="0" t="s">
        <v>2215</v>
      </c>
      <c r="BI2674" s="112" t="n">
        <v>4907892031234</v>
      </c>
      <c r="BJ2674" s="126" t="s">
        <v>200</v>
      </c>
      <c r="BK2674" s="131" t="s">
        <v>215</v>
      </c>
      <c r="BL2674" s="112" t="n">
        <v>4</v>
      </c>
      <c r="BM2674" s="112" t="n">
        <v>4</v>
      </c>
      <c r="BN2674" s="112" t="n">
        <v>4</v>
      </c>
      <c r="BO2674" s="111" t="n">
        <v>20</v>
      </c>
      <c r="BP2674" s="125" t="s">
        <v>200</v>
      </c>
      <c r="BQ2674" s="127" t="s">
        <v>216</v>
      </c>
    </row>
    <row r="2675" customFormat="false" ht="13.8" hidden="false" customHeight="false" outlineLevel="0" collapsed="false">
      <c r="A2675" s="131" t="s">
        <v>16321</v>
      </c>
      <c r="B2675" s="0" t="s">
        <v>16308</v>
      </c>
      <c r="C2675" s="0" t="s">
        <v>192</v>
      </c>
      <c r="D2675" s="0" t="s">
        <v>193</v>
      </c>
      <c r="E2675" s="0" t="s">
        <v>194</v>
      </c>
      <c r="F2675" s="0" t="s">
        <v>195</v>
      </c>
      <c r="G2675" s="0" t="s">
        <v>196</v>
      </c>
      <c r="H2675" s="0" t="s">
        <v>197</v>
      </c>
      <c r="J2675" s="111" t="n">
        <v>1</v>
      </c>
      <c r="K2675" s="0" t="s">
        <v>198</v>
      </c>
      <c r="L2675" s="0" t="s">
        <v>198</v>
      </c>
      <c r="M2675" s="0" t="s">
        <v>199</v>
      </c>
      <c r="Q2675" s="120" t="s">
        <v>200</v>
      </c>
      <c r="R2675" s="0" t="s">
        <v>16</v>
      </c>
      <c r="S2675" s="131" t="s">
        <v>201</v>
      </c>
      <c r="T2675" s="0" t="s">
        <v>198</v>
      </c>
      <c r="U2675" s="131" t="s">
        <v>239</v>
      </c>
      <c r="V2675" s="131" t="s">
        <v>756</v>
      </c>
      <c r="W2675" s="136" t="s">
        <v>204</v>
      </c>
      <c r="X2675" s="130" t="n">
        <v>1988</v>
      </c>
      <c r="Y2675" s="130" t="s">
        <v>240</v>
      </c>
      <c r="Z2675" s="130" t="s">
        <v>198</v>
      </c>
      <c r="AA2675" s="122" t="s">
        <v>200</v>
      </c>
      <c r="AB2675" s="131" t="s">
        <v>370</v>
      </c>
      <c r="AC2675" s="131" t="s">
        <v>370</v>
      </c>
      <c r="AD2675" s="130" t="s">
        <v>198</v>
      </c>
      <c r="AE2675" s="130" t="s">
        <v>222</v>
      </c>
      <c r="AF2675" s="130"/>
      <c r="AG2675" s="130"/>
      <c r="AH2675" s="130"/>
      <c r="AI2675" s="130" t="s">
        <v>207</v>
      </c>
      <c r="AJ2675" s="130"/>
      <c r="AK2675" s="130" t="s">
        <v>370</v>
      </c>
      <c r="AL2675" s="0" t="s">
        <v>216</v>
      </c>
      <c r="AM2675" s="130" t="n">
        <v>1987</v>
      </c>
      <c r="AN2675" s="130" t="s">
        <v>208</v>
      </c>
      <c r="AO2675" s="132" t="s">
        <v>908</v>
      </c>
      <c r="AP2675" s="0" t="s">
        <v>200</v>
      </c>
      <c r="AQ2675" s="0" t="s">
        <v>200</v>
      </c>
      <c r="AR2675" s="0" t="s">
        <v>200</v>
      </c>
      <c r="AS2675" s="0" t="s">
        <v>200</v>
      </c>
      <c r="AT2675" s="0" t="s">
        <v>339</v>
      </c>
      <c r="AU2675" s="0" t="s">
        <v>332</v>
      </c>
      <c r="AV2675" s="131" t="s">
        <v>200</v>
      </c>
      <c r="AW2675" s="131"/>
      <c r="AX2675" s="131"/>
      <c r="AY2675" s="131"/>
      <c r="AZ2675" s="0" t="s">
        <v>16322</v>
      </c>
      <c r="BA2675" s="124" t="s">
        <v>200</v>
      </c>
      <c r="BB2675" s="0" t="s">
        <v>248</v>
      </c>
      <c r="BC2675" s="0" t="s">
        <v>16323</v>
      </c>
      <c r="BE2675" s="0" t="s">
        <v>16324</v>
      </c>
      <c r="BG2675" s="125" t="s">
        <v>200</v>
      </c>
      <c r="BH2675" s="0" t="s">
        <v>2215</v>
      </c>
      <c r="BI2675" s="112" t="n">
        <v>4907892031029</v>
      </c>
      <c r="BJ2675" s="126" t="s">
        <v>200</v>
      </c>
      <c r="BK2675" s="131" t="s">
        <v>215</v>
      </c>
      <c r="BL2675" s="112" t="n">
        <v>4</v>
      </c>
      <c r="BM2675" s="112" t="n">
        <v>4</v>
      </c>
      <c r="BN2675" s="112" t="n">
        <v>4</v>
      </c>
      <c r="BO2675" s="111" t="n">
        <v>20</v>
      </c>
      <c r="BP2675" s="125" t="s">
        <v>200</v>
      </c>
      <c r="BQ2675" s="127" t="s">
        <v>216</v>
      </c>
    </row>
    <row r="2676" customFormat="false" ht="13.8" hidden="false" customHeight="false" outlineLevel="0" collapsed="false">
      <c r="A2676" s="131" t="s">
        <v>16325</v>
      </c>
      <c r="B2676" s="0" t="s">
        <v>16308</v>
      </c>
      <c r="C2676" s="0" t="s">
        <v>329</v>
      </c>
      <c r="D2676" s="0" t="s">
        <v>193</v>
      </c>
      <c r="E2676" s="0" t="s">
        <v>194</v>
      </c>
      <c r="F2676" s="0" t="s">
        <v>399</v>
      </c>
      <c r="G2676" s="0" t="s">
        <v>330</v>
      </c>
      <c r="H2676" s="0" t="s">
        <v>197</v>
      </c>
      <c r="J2676" s="111" t="n">
        <v>1</v>
      </c>
      <c r="K2676" s="0" t="s">
        <v>198</v>
      </c>
      <c r="L2676" s="0" t="s">
        <v>198</v>
      </c>
      <c r="M2676" s="0" t="s">
        <v>199</v>
      </c>
      <c r="Q2676" s="120" t="s">
        <v>200</v>
      </c>
      <c r="R2676" s="0" t="s">
        <v>16</v>
      </c>
      <c r="S2676" s="131" t="s">
        <v>201</v>
      </c>
      <c r="T2676" s="0" t="s">
        <v>198</v>
      </c>
      <c r="U2676" s="131" t="s">
        <v>239</v>
      </c>
      <c r="V2676" s="131" t="s">
        <v>756</v>
      </c>
      <c r="W2676" s="136" t="s">
        <v>204</v>
      </c>
      <c r="X2676" s="130" t="n">
        <v>1989</v>
      </c>
      <c r="Y2676" s="111" t="s">
        <v>240</v>
      </c>
      <c r="Z2676" s="130" t="s">
        <v>757</v>
      </c>
      <c r="AA2676" s="122" t="s">
        <v>200</v>
      </c>
      <c r="AB2676" s="131" t="s">
        <v>840</v>
      </c>
      <c r="AC2676" s="131" t="s">
        <v>840</v>
      </c>
      <c r="AD2676" s="130" t="s">
        <v>198</v>
      </c>
      <c r="AE2676" s="130" t="s">
        <v>198</v>
      </c>
      <c r="AF2676" s="130"/>
      <c r="AG2676" s="130"/>
      <c r="AH2676" s="130"/>
      <c r="AI2676" s="130" t="s">
        <v>207</v>
      </c>
      <c r="AJ2676" s="130"/>
      <c r="AK2676" s="111" t="str">
        <f aca="false">(AB2676)</f>
        <v>Hudson soft</v>
      </c>
      <c r="AM2676" s="111" t="n">
        <f aca="false">X2676</f>
        <v>1989</v>
      </c>
      <c r="AN2676" s="130" t="s">
        <v>208</v>
      </c>
      <c r="AS2676" s="0" t="s">
        <v>200</v>
      </c>
      <c r="AU2676" s="0" t="s">
        <v>332</v>
      </c>
      <c r="AV2676" s="131" t="s">
        <v>200</v>
      </c>
      <c r="AW2676" s="131"/>
      <c r="AX2676" s="131"/>
      <c r="AY2676" s="131"/>
      <c r="AZ2676" s="0" t="s">
        <v>16326</v>
      </c>
      <c r="BA2676" s="124" t="s">
        <v>200</v>
      </c>
      <c r="BB2676" s="0" t="s">
        <v>210</v>
      </c>
      <c r="BC2676" s="0" t="s">
        <v>16327</v>
      </c>
      <c r="BD2676" s="0" t="s">
        <v>16328</v>
      </c>
      <c r="BE2676" s="0" t="s">
        <v>16329</v>
      </c>
      <c r="BG2676" s="125" t="s">
        <v>200</v>
      </c>
      <c r="BH2676" s="0" t="s">
        <v>2215</v>
      </c>
      <c r="BI2676" s="112" t="n">
        <v>4988607200176</v>
      </c>
      <c r="BJ2676" s="126" t="s">
        <v>200</v>
      </c>
      <c r="BK2676" s="131" t="s">
        <v>215</v>
      </c>
      <c r="BL2676" s="112" t="n">
        <v>4</v>
      </c>
      <c r="BM2676" s="112" t="n">
        <v>4</v>
      </c>
      <c r="BN2676" s="112" t="n">
        <v>4</v>
      </c>
      <c r="BO2676" s="111" t="n">
        <v>20</v>
      </c>
      <c r="BP2676" s="125" t="s">
        <v>200</v>
      </c>
      <c r="BQ2676" s="127" t="s">
        <v>216</v>
      </c>
    </row>
    <row r="2677" customFormat="false" ht="13.8" hidden="false" customHeight="false" outlineLevel="0" collapsed="false">
      <c r="A2677" s="131" t="s">
        <v>16330</v>
      </c>
      <c r="B2677" s="0" t="s">
        <v>16308</v>
      </c>
      <c r="C2677" s="0" t="s">
        <v>1136</v>
      </c>
      <c r="D2677" s="0" t="s">
        <v>193</v>
      </c>
      <c r="E2677" s="0" t="s">
        <v>313</v>
      </c>
      <c r="F2677" s="0" t="s">
        <v>314</v>
      </c>
      <c r="G2677" s="0" t="s">
        <v>880</v>
      </c>
      <c r="H2677" s="0" t="s">
        <v>219</v>
      </c>
      <c r="J2677" s="111" t="n">
        <v>1</v>
      </c>
      <c r="K2677" s="0" t="s">
        <v>198</v>
      </c>
      <c r="L2677" s="0" t="s">
        <v>198</v>
      </c>
      <c r="M2677" s="0" t="s">
        <v>199</v>
      </c>
      <c r="Q2677" s="120" t="s">
        <v>200</v>
      </c>
      <c r="R2677" s="0" t="s">
        <v>16</v>
      </c>
      <c r="S2677" s="131" t="s">
        <v>201</v>
      </c>
      <c r="T2677" s="0" t="s">
        <v>198</v>
      </c>
      <c r="U2677" s="131" t="s">
        <v>239</v>
      </c>
      <c r="V2677" s="131" t="s">
        <v>756</v>
      </c>
      <c r="W2677" s="136" t="s">
        <v>204</v>
      </c>
      <c r="X2677" s="130" t="n">
        <v>1990</v>
      </c>
      <c r="Y2677" s="130" t="s">
        <v>240</v>
      </c>
      <c r="Z2677" s="130" t="s">
        <v>198</v>
      </c>
      <c r="AA2677" s="122" t="s">
        <v>200</v>
      </c>
      <c r="AB2677" s="131" t="s">
        <v>16331</v>
      </c>
      <c r="AC2677" s="131" t="s">
        <v>16331</v>
      </c>
      <c r="AD2677" s="130" t="s">
        <v>198</v>
      </c>
      <c r="AE2677" s="130" t="s">
        <v>222</v>
      </c>
      <c r="AF2677" s="130"/>
      <c r="AG2677" s="130"/>
      <c r="AH2677" s="130"/>
      <c r="AI2677" s="130" t="s">
        <v>207</v>
      </c>
      <c r="AJ2677" s="130"/>
      <c r="AK2677" s="111" t="str">
        <f aca="false">(AB2677)</f>
        <v>Nichibutsu</v>
      </c>
      <c r="AM2677" s="111" t="n">
        <f aca="false">X2677</f>
        <v>1990</v>
      </c>
      <c r="AN2677" s="130" t="s">
        <v>208</v>
      </c>
      <c r="AS2677" s="0" t="s">
        <v>200</v>
      </c>
      <c r="AV2677" s="131" t="s">
        <v>200</v>
      </c>
      <c r="AW2677" s="131"/>
      <c r="AX2677" s="131"/>
      <c r="AY2677" s="131"/>
      <c r="AZ2677" s="0" t="s">
        <v>16332</v>
      </c>
      <c r="BA2677" s="124" t="s">
        <v>200</v>
      </c>
      <c r="BB2677" s="0" t="s">
        <v>248</v>
      </c>
      <c r="BC2677" s="0" t="s">
        <v>16333</v>
      </c>
      <c r="BD2677" s="0" t="s">
        <v>16334</v>
      </c>
      <c r="BE2677" s="0" t="s">
        <v>16335</v>
      </c>
      <c r="BG2677" s="125" t="s">
        <v>200</v>
      </c>
      <c r="BH2677" s="0" t="s">
        <v>2215</v>
      </c>
      <c r="BI2677" s="112" t="n">
        <v>4960641020026</v>
      </c>
      <c r="BJ2677" s="126" t="s">
        <v>200</v>
      </c>
      <c r="BK2677" s="131" t="s">
        <v>215</v>
      </c>
      <c r="BL2677" s="112" t="n">
        <v>4</v>
      </c>
      <c r="BM2677" s="112" t="n">
        <v>4</v>
      </c>
      <c r="BN2677" s="112" t="n">
        <v>4</v>
      </c>
      <c r="BO2677" s="111" t="n">
        <v>20</v>
      </c>
      <c r="BP2677" s="125" t="s">
        <v>200</v>
      </c>
      <c r="BQ2677" s="127" t="s">
        <v>216</v>
      </c>
    </row>
    <row r="2678" customFormat="false" ht="13.8" hidden="false" customHeight="false" outlineLevel="0" collapsed="false">
      <c r="A2678" s="131" t="s">
        <v>16336</v>
      </c>
      <c r="B2678" s="0" t="s">
        <v>16308</v>
      </c>
      <c r="C2678" s="131" t="s">
        <v>2050</v>
      </c>
      <c r="D2678" s="131" t="s">
        <v>193</v>
      </c>
      <c r="E2678" s="0" t="s">
        <v>313</v>
      </c>
      <c r="F2678" s="0" t="s">
        <v>314</v>
      </c>
      <c r="G2678" s="0" t="s">
        <v>424</v>
      </c>
      <c r="H2678" s="0" t="s">
        <v>197</v>
      </c>
      <c r="J2678" s="111" t="n">
        <v>4</v>
      </c>
      <c r="K2678" s="0" t="s">
        <v>198</v>
      </c>
      <c r="L2678" s="0" t="s">
        <v>456</v>
      </c>
      <c r="M2678" s="0" t="s">
        <v>199</v>
      </c>
      <c r="Q2678" s="120" t="s">
        <v>200</v>
      </c>
      <c r="R2678" s="0" t="s">
        <v>16</v>
      </c>
      <c r="S2678" s="131" t="s">
        <v>201</v>
      </c>
      <c r="T2678" s="0" t="s">
        <v>198</v>
      </c>
      <c r="U2678" s="131" t="s">
        <v>239</v>
      </c>
      <c r="V2678" s="131" t="s">
        <v>756</v>
      </c>
      <c r="W2678" s="136" t="s">
        <v>204</v>
      </c>
      <c r="X2678" s="130" t="n">
        <v>1991</v>
      </c>
      <c r="Y2678" s="130" t="s">
        <v>240</v>
      </c>
      <c r="Z2678" s="130" t="s">
        <v>198</v>
      </c>
      <c r="AA2678" s="122" t="s">
        <v>200</v>
      </c>
      <c r="AB2678" s="131" t="s">
        <v>2324</v>
      </c>
      <c r="AC2678" s="131" t="s">
        <v>2324</v>
      </c>
      <c r="AD2678" s="130" t="s">
        <v>198</v>
      </c>
      <c r="AE2678" s="130" t="s">
        <v>222</v>
      </c>
      <c r="AF2678" s="130"/>
      <c r="AG2678" s="130"/>
      <c r="AH2678" s="130"/>
      <c r="AI2678" s="130" t="s">
        <v>207</v>
      </c>
      <c r="AJ2678" s="130"/>
      <c r="AK2678" s="111" t="str">
        <f aca="false">(AB2678)</f>
        <v>Human entertainment</v>
      </c>
      <c r="AM2678" s="111" t="n">
        <f aca="false">X2678</f>
        <v>1991</v>
      </c>
      <c r="AN2678" s="130" t="s">
        <v>208</v>
      </c>
      <c r="AS2678" s="0" t="s">
        <v>200</v>
      </c>
      <c r="AV2678" s="131" t="s">
        <v>200</v>
      </c>
      <c r="AW2678" s="131"/>
      <c r="AX2678" s="131"/>
      <c r="AY2678" s="131"/>
      <c r="AZ2678" s="0" t="s">
        <v>16337</v>
      </c>
      <c r="BA2678" s="124" t="s">
        <v>200</v>
      </c>
      <c r="BB2678" s="0" t="s">
        <v>248</v>
      </c>
      <c r="BC2678" s="0" t="s">
        <v>16338</v>
      </c>
      <c r="BD2678" s="0" t="s">
        <v>16339</v>
      </c>
      <c r="BE2678" s="0" t="s">
        <v>16340</v>
      </c>
      <c r="BG2678" s="125" t="s">
        <v>200</v>
      </c>
      <c r="BH2678" s="0" t="s">
        <v>2215</v>
      </c>
      <c r="BI2678" s="112" t="n">
        <v>4959143100046</v>
      </c>
      <c r="BJ2678" s="126" t="s">
        <v>200</v>
      </c>
      <c r="BK2678" s="131" t="s">
        <v>215</v>
      </c>
      <c r="BL2678" s="112" t="n">
        <v>4</v>
      </c>
      <c r="BM2678" s="112" t="n">
        <v>4</v>
      </c>
      <c r="BN2678" s="112" t="n">
        <v>4</v>
      </c>
      <c r="BO2678" s="111" t="n">
        <v>20</v>
      </c>
      <c r="BP2678" s="125" t="s">
        <v>200</v>
      </c>
      <c r="BQ2678" s="127" t="s">
        <v>216</v>
      </c>
    </row>
    <row r="2679" customFormat="false" ht="13.8" hidden="false" customHeight="false" outlineLevel="0" collapsed="false">
      <c r="A2679" s="131" t="s">
        <v>16341</v>
      </c>
      <c r="B2679" s="0" t="s">
        <v>16308</v>
      </c>
      <c r="C2679" s="0" t="s">
        <v>423</v>
      </c>
      <c r="D2679" s="0" t="s">
        <v>193</v>
      </c>
      <c r="E2679" s="0" t="s">
        <v>313</v>
      </c>
      <c r="F2679" s="0" t="s">
        <v>314</v>
      </c>
      <c r="G2679" s="0" t="s">
        <v>424</v>
      </c>
      <c r="H2679" s="0" t="s">
        <v>197</v>
      </c>
      <c r="J2679" s="111" t="n">
        <v>2</v>
      </c>
      <c r="K2679" s="0" t="s">
        <v>198</v>
      </c>
      <c r="L2679" s="0" t="s">
        <v>392</v>
      </c>
      <c r="M2679" s="0" t="s">
        <v>199</v>
      </c>
      <c r="Q2679" s="120" t="s">
        <v>200</v>
      </c>
      <c r="R2679" s="0" t="s">
        <v>16</v>
      </c>
      <c r="S2679" s="131" t="s">
        <v>201</v>
      </c>
      <c r="T2679" s="0" t="s">
        <v>198</v>
      </c>
      <c r="U2679" s="131" t="s">
        <v>239</v>
      </c>
      <c r="V2679" s="131" t="s">
        <v>756</v>
      </c>
      <c r="W2679" s="136" t="s">
        <v>204</v>
      </c>
      <c r="X2679" s="130" t="n">
        <v>1991</v>
      </c>
      <c r="Y2679" s="130" t="s">
        <v>240</v>
      </c>
      <c r="Z2679" s="130" t="s">
        <v>198</v>
      </c>
      <c r="AA2679" s="122" t="s">
        <v>200</v>
      </c>
      <c r="AB2679" s="131" t="s">
        <v>2324</v>
      </c>
      <c r="AC2679" s="131" t="s">
        <v>2324</v>
      </c>
      <c r="AD2679" s="130" t="s">
        <v>198</v>
      </c>
      <c r="AE2679" s="130" t="s">
        <v>222</v>
      </c>
      <c r="AF2679" s="130"/>
      <c r="AG2679" s="130"/>
      <c r="AH2679" s="130"/>
      <c r="AI2679" s="130" t="s">
        <v>207</v>
      </c>
      <c r="AJ2679" s="130"/>
      <c r="AK2679" s="111" t="str">
        <f aca="false">(AB2679)</f>
        <v>Human entertainment</v>
      </c>
      <c r="AM2679" s="111" t="n">
        <f aca="false">X2679</f>
        <v>1991</v>
      </c>
      <c r="AN2679" s="130" t="s">
        <v>208</v>
      </c>
      <c r="AS2679" s="0" t="s">
        <v>200</v>
      </c>
      <c r="AV2679" s="131" t="s">
        <v>200</v>
      </c>
      <c r="AW2679" s="131"/>
      <c r="AX2679" s="131"/>
      <c r="AY2679" s="131"/>
      <c r="AZ2679" s="0" t="s">
        <v>16342</v>
      </c>
      <c r="BA2679" s="124" t="s">
        <v>200</v>
      </c>
      <c r="BB2679" s="0" t="s">
        <v>248</v>
      </c>
      <c r="BC2679" s="0" t="s">
        <v>16343</v>
      </c>
      <c r="BD2679" s="0" t="s">
        <v>16344</v>
      </c>
      <c r="BE2679" s="0" t="s">
        <v>16345</v>
      </c>
      <c r="BG2679" s="125" t="s">
        <v>200</v>
      </c>
      <c r="BH2679" s="0" t="s">
        <v>2215</v>
      </c>
      <c r="BI2679" s="112" t="n">
        <v>4959143100077</v>
      </c>
      <c r="BJ2679" s="126" t="s">
        <v>200</v>
      </c>
      <c r="BK2679" s="131" t="s">
        <v>215</v>
      </c>
      <c r="BL2679" s="112" t="n">
        <v>4</v>
      </c>
      <c r="BM2679" s="112" t="n">
        <v>4</v>
      </c>
      <c r="BN2679" s="112" t="n">
        <v>4</v>
      </c>
      <c r="BO2679" s="111" t="n">
        <v>20</v>
      </c>
      <c r="BP2679" s="125" t="s">
        <v>200</v>
      </c>
      <c r="BQ2679" s="127" t="s">
        <v>216</v>
      </c>
    </row>
    <row r="2680" customFormat="false" ht="13.8" hidden="false" customHeight="false" outlineLevel="0" collapsed="false">
      <c r="A2680" s="131" t="s">
        <v>16346</v>
      </c>
      <c r="B2680" s="0" t="s">
        <v>16308</v>
      </c>
      <c r="C2680" s="0" t="s">
        <v>192</v>
      </c>
      <c r="D2680" s="0" t="s">
        <v>193</v>
      </c>
      <c r="E2680" s="0" t="s">
        <v>194</v>
      </c>
      <c r="F2680" s="0" t="s">
        <v>314</v>
      </c>
      <c r="G2680" s="0" t="s">
        <v>391</v>
      </c>
      <c r="H2680" s="0" t="s">
        <v>197</v>
      </c>
      <c r="J2680" s="111" t="n">
        <v>1</v>
      </c>
      <c r="K2680" s="0" t="s">
        <v>198</v>
      </c>
      <c r="L2680" s="0" t="s">
        <v>198</v>
      </c>
      <c r="M2680" s="0" t="s">
        <v>199</v>
      </c>
      <c r="Q2680" s="120" t="s">
        <v>200</v>
      </c>
      <c r="R2680" s="0" t="s">
        <v>16</v>
      </c>
      <c r="S2680" s="131" t="s">
        <v>201</v>
      </c>
      <c r="T2680" s="0" t="s">
        <v>198</v>
      </c>
      <c r="U2680" s="131" t="s">
        <v>239</v>
      </c>
      <c r="V2680" s="131" t="s">
        <v>756</v>
      </c>
      <c r="W2680" s="136" t="s">
        <v>204</v>
      </c>
      <c r="X2680" s="130" t="n">
        <v>1988</v>
      </c>
      <c r="Y2680" s="130" t="s">
        <v>240</v>
      </c>
      <c r="Z2680" s="130" t="s">
        <v>198</v>
      </c>
      <c r="AA2680" s="122" t="s">
        <v>200</v>
      </c>
      <c r="AB2680" s="131" t="s">
        <v>370</v>
      </c>
      <c r="AC2680" s="131" t="s">
        <v>370</v>
      </c>
      <c r="AD2680" s="130" t="s">
        <v>198</v>
      </c>
      <c r="AE2680" s="130" t="s">
        <v>198</v>
      </c>
      <c r="AF2680" s="130"/>
      <c r="AG2680" s="130"/>
      <c r="AH2680" s="130"/>
      <c r="AI2680" s="130" t="s">
        <v>207</v>
      </c>
      <c r="AJ2680" s="130"/>
      <c r="AK2680" s="130" t="s">
        <v>370</v>
      </c>
      <c r="AL2680" s="0" t="s">
        <v>216</v>
      </c>
      <c r="AM2680" s="130" t="n">
        <v>1987</v>
      </c>
      <c r="AN2680" s="130" t="s">
        <v>208</v>
      </c>
      <c r="AS2680" s="0" t="s">
        <v>200</v>
      </c>
      <c r="AT2680" s="0" t="s">
        <v>200</v>
      </c>
      <c r="AU2680" s="0" t="s">
        <v>1306</v>
      </c>
      <c r="AV2680" s="131" t="s">
        <v>200</v>
      </c>
      <c r="AW2680" s="131"/>
      <c r="AX2680" s="131"/>
      <c r="AY2680" s="131"/>
      <c r="AZ2680" s="0" t="s">
        <v>16347</v>
      </c>
      <c r="BA2680" s="124" t="s">
        <v>200</v>
      </c>
      <c r="BB2680" s="0" t="s">
        <v>248</v>
      </c>
      <c r="BC2680" s="0" t="s">
        <v>3656</v>
      </c>
      <c r="BD2680" s="0" t="s">
        <v>16348</v>
      </c>
      <c r="BE2680" s="0" t="s">
        <v>16349</v>
      </c>
      <c r="BG2680" s="125" t="s">
        <v>200</v>
      </c>
      <c r="BH2680" s="0" t="s">
        <v>2215</v>
      </c>
      <c r="BI2680" s="112" t="n">
        <v>4907892031043</v>
      </c>
      <c r="BJ2680" s="126" t="s">
        <v>200</v>
      </c>
      <c r="BK2680" s="131" t="s">
        <v>215</v>
      </c>
      <c r="BL2680" s="112" t="n">
        <v>4</v>
      </c>
      <c r="BM2680" s="112" t="n">
        <v>4</v>
      </c>
      <c r="BN2680" s="112" t="n">
        <v>4</v>
      </c>
      <c r="BO2680" s="111" t="n">
        <v>20</v>
      </c>
      <c r="BP2680" s="125" t="s">
        <v>200</v>
      </c>
      <c r="BQ2680" s="127" t="s">
        <v>216</v>
      </c>
    </row>
    <row r="2681" customFormat="false" ht="13.8" hidden="false" customHeight="false" outlineLevel="0" collapsed="false">
      <c r="A2681" s="131" t="s">
        <v>16350</v>
      </c>
      <c r="B2681" s="0" t="s">
        <v>16308</v>
      </c>
      <c r="C2681" s="0" t="s">
        <v>1128</v>
      </c>
      <c r="D2681" s="0" t="s">
        <v>193</v>
      </c>
      <c r="E2681" s="0" t="s">
        <v>313</v>
      </c>
      <c r="F2681" s="0" t="s">
        <v>314</v>
      </c>
      <c r="G2681" s="0" t="s">
        <v>424</v>
      </c>
      <c r="H2681" s="0" t="s">
        <v>197</v>
      </c>
      <c r="J2681" s="111" t="n">
        <v>2</v>
      </c>
      <c r="K2681" s="0" t="s">
        <v>198</v>
      </c>
      <c r="L2681" s="0" t="s">
        <v>392</v>
      </c>
      <c r="M2681" s="0" t="s">
        <v>199</v>
      </c>
      <c r="Q2681" s="120"/>
      <c r="R2681" s="0" t="s">
        <v>16</v>
      </c>
      <c r="S2681" s="131" t="s">
        <v>201</v>
      </c>
      <c r="T2681" s="0" t="s">
        <v>198</v>
      </c>
      <c r="U2681" s="131" t="s">
        <v>239</v>
      </c>
      <c r="V2681" s="131" t="s">
        <v>756</v>
      </c>
      <c r="W2681" s="136" t="s">
        <v>204</v>
      </c>
      <c r="X2681" s="130" t="n">
        <v>1990</v>
      </c>
      <c r="Y2681" s="130" t="s">
        <v>240</v>
      </c>
      <c r="Z2681" s="130" t="s">
        <v>198</v>
      </c>
      <c r="AA2681" s="122"/>
      <c r="AB2681" s="131" t="s">
        <v>718</v>
      </c>
      <c r="AC2681" s="131" t="s">
        <v>9699</v>
      </c>
      <c r="AD2681" s="130" t="s">
        <v>198</v>
      </c>
      <c r="AE2681" s="130" t="s">
        <v>222</v>
      </c>
      <c r="AF2681" s="130"/>
      <c r="AG2681" s="130"/>
      <c r="AH2681" s="130"/>
      <c r="AI2681" s="130" t="s">
        <v>207</v>
      </c>
      <c r="AJ2681" s="130"/>
      <c r="AK2681" s="111" t="str">
        <f aca="false">(AB2681)</f>
        <v>NCS corp</v>
      </c>
      <c r="AM2681" s="130" t="n">
        <v>1990</v>
      </c>
      <c r="AN2681" s="130" t="s">
        <v>208</v>
      </c>
      <c r="AT2681" s="0" t="s">
        <v>381</v>
      </c>
      <c r="AU2681" s="0" t="s">
        <v>227</v>
      </c>
      <c r="AV2681" s="131"/>
      <c r="AW2681" s="131"/>
      <c r="AX2681" s="131"/>
      <c r="AY2681" s="131"/>
      <c r="AZ2681" s="0" t="s">
        <v>16351</v>
      </c>
      <c r="BA2681" s="124" t="s">
        <v>200</v>
      </c>
      <c r="BB2681" s="0" t="s">
        <v>248</v>
      </c>
      <c r="BC2681" s="0" t="s">
        <v>1605</v>
      </c>
      <c r="BE2681" s="0" t="s">
        <v>16352</v>
      </c>
      <c r="BG2681" s="125"/>
      <c r="BH2681" s="0" t="s">
        <v>2215</v>
      </c>
      <c r="BI2681" s="112" t="n">
        <v>4988616001108</v>
      </c>
      <c r="BJ2681" s="126"/>
      <c r="BK2681" s="131" t="s">
        <v>215</v>
      </c>
      <c r="BL2681" s="112" t="n">
        <v>4</v>
      </c>
      <c r="BM2681" s="112" t="n">
        <v>4</v>
      </c>
      <c r="BN2681" s="112" t="n">
        <v>4</v>
      </c>
      <c r="BO2681" s="111" t="n">
        <v>20</v>
      </c>
      <c r="BP2681" s="125"/>
      <c r="BQ2681" s="127"/>
    </row>
    <row r="2682" customFormat="false" ht="13.8" hidden="false" customHeight="false" outlineLevel="0" collapsed="false">
      <c r="A2682" s="131" t="s">
        <v>16353</v>
      </c>
      <c r="B2682" s="0" t="s">
        <v>16308</v>
      </c>
      <c r="C2682" s="0" t="s">
        <v>532</v>
      </c>
      <c r="D2682" s="0" t="s">
        <v>193</v>
      </c>
      <c r="E2682" s="0" t="s">
        <v>194</v>
      </c>
      <c r="F2682" s="0" t="s">
        <v>195</v>
      </c>
      <c r="G2682" s="0" t="s">
        <v>196</v>
      </c>
      <c r="H2682" s="0" t="s">
        <v>197</v>
      </c>
      <c r="J2682" s="111" t="n">
        <v>1</v>
      </c>
      <c r="K2682" s="0" t="s">
        <v>198</v>
      </c>
      <c r="L2682" s="0" t="s">
        <v>198</v>
      </c>
      <c r="M2682" s="0" t="s">
        <v>199</v>
      </c>
      <c r="Q2682" s="120" t="s">
        <v>200</v>
      </c>
      <c r="R2682" s="0" t="s">
        <v>16</v>
      </c>
      <c r="S2682" s="131" t="s">
        <v>201</v>
      </c>
      <c r="T2682" s="0" t="s">
        <v>198</v>
      </c>
      <c r="U2682" s="131" t="s">
        <v>239</v>
      </c>
      <c r="V2682" s="131" t="s">
        <v>756</v>
      </c>
      <c r="W2682" s="136" t="s">
        <v>204</v>
      </c>
      <c r="X2682" s="130" t="n">
        <v>1990</v>
      </c>
      <c r="Y2682" s="111" t="s">
        <v>240</v>
      </c>
      <c r="Z2682" s="111" t="s">
        <v>221</v>
      </c>
      <c r="AA2682" s="122" t="s">
        <v>200</v>
      </c>
      <c r="AB2682" s="131" t="s">
        <v>370</v>
      </c>
      <c r="AC2682" s="131" t="s">
        <v>370</v>
      </c>
      <c r="AD2682" s="130" t="s">
        <v>198</v>
      </c>
      <c r="AE2682" s="130" t="s">
        <v>222</v>
      </c>
      <c r="AF2682" s="130"/>
      <c r="AG2682" s="130"/>
      <c r="AH2682" s="130"/>
      <c r="AI2682" s="130" t="s">
        <v>207</v>
      </c>
      <c r="AJ2682" s="130"/>
      <c r="AK2682" s="130" t="s">
        <v>370</v>
      </c>
      <c r="AL2682" s="0" t="s">
        <v>216</v>
      </c>
      <c r="AM2682" s="130" t="n">
        <v>1988</v>
      </c>
      <c r="AN2682" s="130" t="s">
        <v>208</v>
      </c>
      <c r="AP2682" s="0" t="s">
        <v>619</v>
      </c>
      <c r="AQ2682" s="0" t="s">
        <v>200</v>
      </c>
      <c r="AR2682" s="0" t="s">
        <v>200</v>
      </c>
      <c r="AS2682" s="0" t="s">
        <v>3937</v>
      </c>
      <c r="AT2682" s="0" t="s">
        <v>1795</v>
      </c>
      <c r="AU2682" s="0" t="s">
        <v>332</v>
      </c>
      <c r="AV2682" s="131" t="s">
        <v>200</v>
      </c>
      <c r="AW2682" s="131"/>
      <c r="AX2682" s="131"/>
      <c r="AY2682" s="131"/>
      <c r="AZ2682" s="0" t="s">
        <v>16354</v>
      </c>
      <c r="BA2682" s="124" t="s">
        <v>200</v>
      </c>
      <c r="BB2682" s="0" t="s">
        <v>248</v>
      </c>
      <c r="BC2682" s="0" t="s">
        <v>2372</v>
      </c>
      <c r="BD2682" s="0" t="s">
        <v>9499</v>
      </c>
      <c r="BE2682" s="0" t="s">
        <v>5889</v>
      </c>
      <c r="BG2682" s="125" t="s">
        <v>200</v>
      </c>
      <c r="BH2682" s="0" t="s">
        <v>2215</v>
      </c>
      <c r="BI2682" s="112" t="n">
        <v>4907892031166</v>
      </c>
      <c r="BJ2682" s="126" t="s">
        <v>200</v>
      </c>
      <c r="BK2682" s="131" t="s">
        <v>215</v>
      </c>
      <c r="BL2682" s="112" t="n">
        <v>4</v>
      </c>
      <c r="BM2682" s="112" t="n">
        <v>4</v>
      </c>
      <c r="BN2682" s="112" t="n">
        <v>4</v>
      </c>
      <c r="BO2682" s="111" t="n">
        <v>20</v>
      </c>
      <c r="BP2682" s="125" t="s">
        <v>200</v>
      </c>
      <c r="BQ2682" s="127" t="s">
        <v>216</v>
      </c>
    </row>
    <row r="2683" customFormat="false" ht="13.8" hidden="false" customHeight="false" outlineLevel="0" collapsed="false">
      <c r="A2683" s="131" t="s">
        <v>16355</v>
      </c>
      <c r="B2683" s="0" t="s">
        <v>16308</v>
      </c>
      <c r="C2683" s="0" t="s">
        <v>234</v>
      </c>
      <c r="D2683" s="0" t="s">
        <v>193</v>
      </c>
      <c r="E2683" s="0" t="s">
        <v>194</v>
      </c>
      <c r="F2683" s="0" t="s">
        <v>195</v>
      </c>
      <c r="G2683" s="0" t="s">
        <v>196</v>
      </c>
      <c r="H2683" s="0" t="s">
        <v>197</v>
      </c>
      <c r="J2683" s="111" t="n">
        <v>1</v>
      </c>
      <c r="K2683" s="0" t="s">
        <v>198</v>
      </c>
      <c r="L2683" s="0" t="s">
        <v>198</v>
      </c>
      <c r="M2683" s="0" t="s">
        <v>199</v>
      </c>
      <c r="Q2683" s="120" t="s">
        <v>200</v>
      </c>
      <c r="R2683" s="0" t="s">
        <v>16</v>
      </c>
      <c r="S2683" s="131" t="s">
        <v>201</v>
      </c>
      <c r="T2683" s="0" t="s">
        <v>198</v>
      </c>
      <c r="U2683" s="131" t="s">
        <v>239</v>
      </c>
      <c r="V2683" s="131" t="s">
        <v>756</v>
      </c>
      <c r="W2683" s="136" t="s">
        <v>204</v>
      </c>
      <c r="X2683" s="130" t="n">
        <v>1990</v>
      </c>
      <c r="Y2683" s="130" t="s">
        <v>240</v>
      </c>
      <c r="Z2683" s="130" t="s">
        <v>198</v>
      </c>
      <c r="AA2683" s="122" t="s">
        <v>200</v>
      </c>
      <c r="AB2683" s="131" t="s">
        <v>840</v>
      </c>
      <c r="AC2683" s="131" t="s">
        <v>840</v>
      </c>
      <c r="AD2683" s="130" t="s">
        <v>198</v>
      </c>
      <c r="AE2683" s="130" t="s">
        <v>222</v>
      </c>
      <c r="AF2683" s="130"/>
      <c r="AG2683" s="130"/>
      <c r="AH2683" s="130"/>
      <c r="AI2683" s="130" t="s">
        <v>207</v>
      </c>
      <c r="AJ2683" s="130"/>
      <c r="AK2683" s="111" t="str">
        <f aca="false">(AB2683)</f>
        <v>Hudson soft</v>
      </c>
      <c r="AM2683" s="111" t="n">
        <f aca="false">X2683</f>
        <v>1990</v>
      </c>
      <c r="AN2683" s="130" t="s">
        <v>208</v>
      </c>
      <c r="AS2683" s="0" t="s">
        <v>200</v>
      </c>
      <c r="AT2683" s="0" t="s">
        <v>4793</v>
      </c>
      <c r="AU2683" s="0" t="s">
        <v>200</v>
      </c>
      <c r="AV2683" s="131" t="s">
        <v>200</v>
      </c>
      <c r="AW2683" s="131"/>
      <c r="AX2683" s="131"/>
      <c r="AY2683" s="131"/>
      <c r="AZ2683" s="0" t="s">
        <v>16356</v>
      </c>
      <c r="BA2683" s="124" t="s">
        <v>200</v>
      </c>
      <c r="BB2683" s="0" t="s">
        <v>248</v>
      </c>
      <c r="BC2683" s="0" t="s">
        <v>1397</v>
      </c>
      <c r="BD2683" s="0" t="s">
        <v>16357</v>
      </c>
      <c r="BE2683" s="0" t="s">
        <v>16358</v>
      </c>
      <c r="BG2683" s="125" t="s">
        <v>200</v>
      </c>
      <c r="BH2683" s="0" t="s">
        <v>2215</v>
      </c>
      <c r="BI2683" s="112" t="n">
        <v>4988607200336</v>
      </c>
      <c r="BJ2683" s="126" t="s">
        <v>200</v>
      </c>
      <c r="BK2683" s="131" t="s">
        <v>215</v>
      </c>
      <c r="BL2683" s="112" t="n">
        <v>4</v>
      </c>
      <c r="BM2683" s="112" t="n">
        <v>4</v>
      </c>
      <c r="BN2683" s="112" t="n">
        <v>4</v>
      </c>
      <c r="BO2683" s="111" t="n">
        <v>20</v>
      </c>
      <c r="BP2683" s="125" t="s">
        <v>200</v>
      </c>
      <c r="BQ2683" s="127" t="s">
        <v>216</v>
      </c>
    </row>
    <row r="2684" customFormat="false" ht="13.8" hidden="false" customHeight="false" outlineLevel="0" collapsed="false">
      <c r="A2684" s="131" t="s">
        <v>16359</v>
      </c>
      <c r="B2684" s="0" t="s">
        <v>16308</v>
      </c>
      <c r="C2684" s="0" t="s">
        <v>311</v>
      </c>
      <c r="D2684" s="0" t="s">
        <v>193</v>
      </c>
      <c r="E2684" s="0" t="s">
        <v>313</v>
      </c>
      <c r="F2684" s="0" t="s">
        <v>314</v>
      </c>
      <c r="G2684" s="0" t="s">
        <v>880</v>
      </c>
      <c r="H2684" s="0" t="s">
        <v>197</v>
      </c>
      <c r="J2684" s="111" t="n">
        <v>5</v>
      </c>
      <c r="K2684" s="0" t="s">
        <v>198</v>
      </c>
      <c r="L2684" s="0" t="s">
        <v>392</v>
      </c>
      <c r="M2684" s="0" t="s">
        <v>199</v>
      </c>
      <c r="Q2684" s="120" t="s">
        <v>200</v>
      </c>
      <c r="R2684" s="0" t="s">
        <v>16</v>
      </c>
      <c r="S2684" s="131" t="s">
        <v>201</v>
      </c>
      <c r="T2684" s="0" t="s">
        <v>198</v>
      </c>
      <c r="U2684" s="131" t="s">
        <v>239</v>
      </c>
      <c r="V2684" s="131" t="s">
        <v>756</v>
      </c>
      <c r="W2684" s="136" t="s">
        <v>204</v>
      </c>
      <c r="X2684" s="130" t="n">
        <v>1991</v>
      </c>
      <c r="Y2684" s="130" t="s">
        <v>240</v>
      </c>
      <c r="Z2684" s="130" t="s">
        <v>198</v>
      </c>
      <c r="AA2684" s="122" t="s">
        <v>200</v>
      </c>
      <c r="AB2684" s="131" t="s">
        <v>16360</v>
      </c>
      <c r="AC2684" s="131" t="s">
        <v>718</v>
      </c>
      <c r="AD2684" s="130" t="s">
        <v>198</v>
      </c>
      <c r="AE2684" s="130" t="s">
        <v>222</v>
      </c>
      <c r="AF2684" s="130"/>
      <c r="AG2684" s="130"/>
      <c r="AH2684" s="130"/>
      <c r="AI2684" s="130" t="s">
        <v>207</v>
      </c>
      <c r="AJ2684" s="130"/>
      <c r="AK2684" s="111" t="str">
        <f aca="false">(AB2684)</f>
        <v>NCS masaya</v>
      </c>
      <c r="AM2684" s="111" t="n">
        <f aca="false">X2684</f>
        <v>1991</v>
      </c>
      <c r="AN2684" s="130" t="s">
        <v>208</v>
      </c>
      <c r="AS2684" s="0" t="s">
        <v>200</v>
      </c>
      <c r="AV2684" s="131" t="s">
        <v>200</v>
      </c>
      <c r="AW2684" s="131"/>
      <c r="AX2684" s="131"/>
      <c r="AY2684" s="131"/>
      <c r="AZ2684" s="0" t="s">
        <v>16361</v>
      </c>
      <c r="BA2684" s="124" t="s">
        <v>200</v>
      </c>
      <c r="BB2684" s="0" t="s">
        <v>248</v>
      </c>
      <c r="BC2684" s="0" t="s">
        <v>16362</v>
      </c>
      <c r="BE2684" s="0" t="s">
        <v>16363</v>
      </c>
      <c r="BF2684" s="0" t="s">
        <v>200</v>
      </c>
      <c r="BG2684" s="125" t="s">
        <v>200</v>
      </c>
      <c r="BH2684" s="0" t="s">
        <v>2215</v>
      </c>
      <c r="BI2684" s="112" t="n">
        <v>4988616001153</v>
      </c>
      <c r="BJ2684" s="126" t="s">
        <v>200</v>
      </c>
      <c r="BK2684" s="131" t="s">
        <v>215</v>
      </c>
      <c r="BL2684" s="112" t="n">
        <v>4</v>
      </c>
      <c r="BM2684" s="112" t="n">
        <v>4</v>
      </c>
      <c r="BN2684" s="112" t="n">
        <v>4</v>
      </c>
      <c r="BO2684" s="111" t="n">
        <v>20</v>
      </c>
      <c r="BP2684" s="125" t="s">
        <v>200</v>
      </c>
      <c r="BQ2684" s="127" t="s">
        <v>216</v>
      </c>
    </row>
    <row r="2685" customFormat="false" ht="13.8" hidden="false" customHeight="false" outlineLevel="0" collapsed="false">
      <c r="A2685" s="131" t="s">
        <v>16364</v>
      </c>
      <c r="B2685" s="0" t="s">
        <v>16308</v>
      </c>
      <c r="C2685" s="0" t="s">
        <v>329</v>
      </c>
      <c r="D2685" s="0" t="s">
        <v>193</v>
      </c>
      <c r="E2685" s="0" t="s">
        <v>194</v>
      </c>
      <c r="F2685" s="0" t="s">
        <v>195</v>
      </c>
      <c r="G2685" s="0" t="s">
        <v>330</v>
      </c>
      <c r="H2685" s="0" t="s">
        <v>197</v>
      </c>
      <c r="J2685" s="111" t="n">
        <v>1</v>
      </c>
      <c r="K2685" s="0" t="s">
        <v>198</v>
      </c>
      <c r="L2685" s="0" t="s">
        <v>198</v>
      </c>
      <c r="M2685" s="0" t="s">
        <v>199</v>
      </c>
      <c r="Q2685" s="120" t="s">
        <v>200</v>
      </c>
      <c r="R2685" s="0" t="s">
        <v>16</v>
      </c>
      <c r="S2685" s="131" t="s">
        <v>201</v>
      </c>
      <c r="T2685" s="0" t="s">
        <v>198</v>
      </c>
      <c r="U2685" s="131" t="s">
        <v>239</v>
      </c>
      <c r="V2685" s="131" t="s">
        <v>756</v>
      </c>
      <c r="W2685" s="136" t="s">
        <v>204</v>
      </c>
      <c r="X2685" s="130" t="n">
        <v>1989</v>
      </c>
      <c r="Y2685" s="111" t="s">
        <v>240</v>
      </c>
      <c r="Z2685" s="130" t="s">
        <v>757</v>
      </c>
      <c r="AA2685" s="122" t="s">
        <v>200</v>
      </c>
      <c r="AB2685" s="131" t="s">
        <v>840</v>
      </c>
      <c r="AC2685" s="131" t="s">
        <v>840</v>
      </c>
      <c r="AD2685" s="130" t="s">
        <v>198</v>
      </c>
      <c r="AE2685" s="130" t="s">
        <v>222</v>
      </c>
      <c r="AF2685" s="130"/>
      <c r="AG2685" s="130"/>
      <c r="AH2685" s="130"/>
      <c r="AI2685" s="130" t="s">
        <v>207</v>
      </c>
      <c r="AJ2685" s="130"/>
      <c r="AK2685" s="111" t="str">
        <f aca="false">(AB2685)</f>
        <v>Hudson soft</v>
      </c>
      <c r="AM2685" s="111" t="n">
        <f aca="false">X2685</f>
        <v>1989</v>
      </c>
      <c r="AN2685" s="130" t="s">
        <v>208</v>
      </c>
      <c r="AS2685" s="0" t="s">
        <v>200</v>
      </c>
      <c r="AU2685" s="0" t="s">
        <v>332</v>
      </c>
      <c r="AV2685" s="131" t="s">
        <v>200</v>
      </c>
      <c r="AW2685" s="131"/>
      <c r="AX2685" s="131"/>
      <c r="AY2685" s="131"/>
      <c r="AZ2685" s="0" t="s">
        <v>16365</v>
      </c>
      <c r="BA2685" s="124" t="s">
        <v>200</v>
      </c>
      <c r="BB2685" s="0" t="s">
        <v>248</v>
      </c>
      <c r="BC2685" s="0" t="s">
        <v>16366</v>
      </c>
      <c r="BE2685" s="0" t="s">
        <v>721</v>
      </c>
      <c r="BG2685" s="125" t="s">
        <v>200</v>
      </c>
      <c r="BH2685" s="0" t="s">
        <v>2215</v>
      </c>
      <c r="BI2685" s="112" t="n">
        <v>4988607200244</v>
      </c>
      <c r="BJ2685" s="126" t="s">
        <v>200</v>
      </c>
      <c r="BK2685" s="131" t="s">
        <v>215</v>
      </c>
      <c r="BL2685" s="112" t="n">
        <v>4</v>
      </c>
      <c r="BM2685" s="112" t="n">
        <v>4</v>
      </c>
      <c r="BN2685" s="112" t="n">
        <v>4</v>
      </c>
      <c r="BO2685" s="111" t="n">
        <v>20</v>
      </c>
      <c r="BP2685" s="125" t="s">
        <v>200</v>
      </c>
      <c r="BQ2685" s="127" t="s">
        <v>216</v>
      </c>
    </row>
    <row r="2686" customFormat="false" ht="13.8" hidden="false" customHeight="false" outlineLevel="0" collapsed="false">
      <c r="A2686" s="131" t="s">
        <v>16367</v>
      </c>
      <c r="B2686" s="0" t="s">
        <v>16308</v>
      </c>
      <c r="C2686" s="0" t="s">
        <v>329</v>
      </c>
      <c r="D2686" s="0" t="s">
        <v>193</v>
      </c>
      <c r="E2686" s="0" t="s">
        <v>194</v>
      </c>
      <c r="F2686" s="0" t="s">
        <v>195</v>
      </c>
      <c r="G2686" s="0" t="s">
        <v>330</v>
      </c>
      <c r="H2686" s="0" t="s">
        <v>197</v>
      </c>
      <c r="J2686" s="111" t="n">
        <v>1</v>
      </c>
      <c r="K2686" s="0" t="s">
        <v>198</v>
      </c>
      <c r="L2686" s="0" t="s">
        <v>198</v>
      </c>
      <c r="M2686" s="0" t="s">
        <v>199</v>
      </c>
      <c r="Q2686" s="120" t="s">
        <v>200</v>
      </c>
      <c r="R2686" s="0" t="s">
        <v>16</v>
      </c>
      <c r="S2686" s="131" t="s">
        <v>201</v>
      </c>
      <c r="T2686" s="0" t="s">
        <v>198</v>
      </c>
      <c r="U2686" s="131" t="s">
        <v>239</v>
      </c>
      <c r="V2686" s="131" t="s">
        <v>756</v>
      </c>
      <c r="W2686" s="136" t="s">
        <v>204</v>
      </c>
      <c r="X2686" s="130" t="n">
        <v>1991</v>
      </c>
      <c r="Y2686" s="111" t="s">
        <v>240</v>
      </c>
      <c r="Z2686" s="130" t="s">
        <v>757</v>
      </c>
      <c r="AA2686" s="122" t="s">
        <v>200</v>
      </c>
      <c r="AB2686" s="131" t="s">
        <v>840</v>
      </c>
      <c r="AC2686" s="131" t="s">
        <v>840</v>
      </c>
      <c r="AD2686" s="130" t="s">
        <v>198</v>
      </c>
      <c r="AE2686" s="130" t="s">
        <v>222</v>
      </c>
      <c r="AF2686" s="130"/>
      <c r="AG2686" s="130"/>
      <c r="AH2686" s="130"/>
      <c r="AI2686" s="130" t="s">
        <v>207</v>
      </c>
      <c r="AJ2686" s="130"/>
      <c r="AK2686" s="111" t="str">
        <f aca="false">(AB2686)</f>
        <v>Hudson soft</v>
      </c>
      <c r="AM2686" s="111" t="n">
        <f aca="false">X2686</f>
        <v>1991</v>
      </c>
      <c r="AN2686" s="130" t="s">
        <v>208</v>
      </c>
      <c r="AS2686" s="0" t="s">
        <v>200</v>
      </c>
      <c r="AU2686" s="0" t="s">
        <v>332</v>
      </c>
      <c r="AV2686" s="131" t="s">
        <v>200</v>
      </c>
      <c r="AW2686" s="131"/>
      <c r="AX2686" s="131"/>
      <c r="AY2686" s="131"/>
      <c r="AZ2686" s="0" t="s">
        <v>16368</v>
      </c>
      <c r="BA2686" s="124" t="s">
        <v>200</v>
      </c>
      <c r="BB2686" s="0" t="s">
        <v>248</v>
      </c>
      <c r="BC2686" s="0" t="s">
        <v>16369</v>
      </c>
      <c r="BE2686" s="0" t="s">
        <v>16370</v>
      </c>
      <c r="BG2686" s="125" t="s">
        <v>200</v>
      </c>
      <c r="BH2686" s="0" t="s">
        <v>2215</v>
      </c>
      <c r="BI2686" s="112" t="n">
        <v>4988607200497</v>
      </c>
      <c r="BJ2686" s="126" t="s">
        <v>200</v>
      </c>
      <c r="BK2686" s="131" t="s">
        <v>215</v>
      </c>
      <c r="BL2686" s="112" t="n">
        <v>4</v>
      </c>
      <c r="BM2686" s="112" t="n">
        <v>4</v>
      </c>
      <c r="BN2686" s="112" t="n">
        <v>4</v>
      </c>
      <c r="BO2686" s="111" t="n">
        <v>20</v>
      </c>
      <c r="BP2686" s="125" t="s">
        <v>200</v>
      </c>
      <c r="BQ2686" s="127" t="s">
        <v>216</v>
      </c>
    </row>
    <row r="2687" customFormat="false" ht="13.8" hidden="false" customHeight="false" outlineLevel="0" collapsed="false">
      <c r="A2687" s="131" t="s">
        <v>16371</v>
      </c>
      <c r="B2687" s="0" t="s">
        <v>16308</v>
      </c>
      <c r="C2687" s="0" t="s">
        <v>1128</v>
      </c>
      <c r="D2687" s="0" t="s">
        <v>193</v>
      </c>
      <c r="E2687" s="0" t="s">
        <v>313</v>
      </c>
      <c r="F2687" s="0" t="s">
        <v>314</v>
      </c>
      <c r="G2687" s="0" t="s">
        <v>424</v>
      </c>
      <c r="H2687" s="0" t="s">
        <v>197</v>
      </c>
      <c r="J2687" s="111" t="n">
        <v>2</v>
      </c>
      <c r="K2687" s="0" t="s">
        <v>198</v>
      </c>
      <c r="L2687" s="0" t="s">
        <v>392</v>
      </c>
      <c r="M2687" s="0" t="s">
        <v>199</v>
      </c>
      <c r="Q2687" s="120" t="s">
        <v>200</v>
      </c>
      <c r="R2687" s="0" t="s">
        <v>16</v>
      </c>
      <c r="S2687" s="131" t="s">
        <v>201</v>
      </c>
      <c r="T2687" s="0" t="s">
        <v>198</v>
      </c>
      <c r="U2687" s="131" t="s">
        <v>239</v>
      </c>
      <c r="V2687" s="131" t="s">
        <v>756</v>
      </c>
      <c r="W2687" s="136" t="s">
        <v>204</v>
      </c>
      <c r="X2687" s="130" t="n">
        <v>1991</v>
      </c>
      <c r="Y2687" s="111" t="s">
        <v>240</v>
      </c>
      <c r="Z2687" s="130" t="s">
        <v>221</v>
      </c>
      <c r="AA2687" s="122" t="s">
        <v>200</v>
      </c>
      <c r="AB2687" s="131" t="s">
        <v>370</v>
      </c>
      <c r="AC2687" s="131" t="s">
        <v>370</v>
      </c>
      <c r="AD2687" s="130" t="s">
        <v>198</v>
      </c>
      <c r="AE2687" s="130" t="s">
        <v>222</v>
      </c>
      <c r="AF2687" s="130"/>
      <c r="AG2687" s="130"/>
      <c r="AH2687" s="130"/>
      <c r="AI2687" s="130" t="s">
        <v>207</v>
      </c>
      <c r="AJ2687" s="130"/>
      <c r="AK2687" s="111" t="str">
        <f aca="false">(AB2687)</f>
        <v>Namco</v>
      </c>
      <c r="AM2687" s="111" t="n">
        <f aca="false">X2687</f>
        <v>1991</v>
      </c>
      <c r="AN2687" s="130" t="s">
        <v>208</v>
      </c>
      <c r="AS2687" s="0" t="s">
        <v>16372</v>
      </c>
      <c r="AV2687" s="131"/>
      <c r="AW2687" s="131"/>
      <c r="AX2687" s="131"/>
      <c r="AY2687" s="131"/>
      <c r="AZ2687" s="0" t="s">
        <v>16373</v>
      </c>
      <c r="BA2687" s="124" t="s">
        <v>200</v>
      </c>
      <c r="BB2687" s="0" t="s">
        <v>210</v>
      </c>
      <c r="BC2687" s="0" t="s">
        <v>16374</v>
      </c>
      <c r="BD2687" s="0" t="s">
        <v>16375</v>
      </c>
      <c r="BE2687" s="0" t="s">
        <v>16345</v>
      </c>
      <c r="BG2687" s="125"/>
      <c r="BH2687" s="0" t="s">
        <v>2225</v>
      </c>
      <c r="BI2687" s="112" t="n">
        <v>4907892031197</v>
      </c>
      <c r="BJ2687" s="126"/>
      <c r="BK2687" s="131" t="s">
        <v>215</v>
      </c>
      <c r="BL2687" s="112" t="n">
        <v>4</v>
      </c>
      <c r="BM2687" s="112" t="n">
        <v>4</v>
      </c>
      <c r="BN2687" s="112" t="n">
        <v>4</v>
      </c>
      <c r="BO2687" s="111" t="n">
        <v>20</v>
      </c>
      <c r="BP2687" s="125"/>
      <c r="BQ2687" s="127" t="s">
        <v>216</v>
      </c>
    </row>
    <row r="2688" customFormat="false" ht="13.8" hidden="false" customHeight="false" outlineLevel="0" collapsed="false">
      <c r="A2688" s="131" t="s">
        <v>16376</v>
      </c>
      <c r="B2688" s="0" t="s">
        <v>16308</v>
      </c>
      <c r="C2688" s="0" t="s">
        <v>1489</v>
      </c>
      <c r="D2688" s="0" t="s">
        <v>193</v>
      </c>
      <c r="E2688" s="0" t="s">
        <v>194</v>
      </c>
      <c r="F2688" s="0" t="s">
        <v>195</v>
      </c>
      <c r="G2688" s="0" t="s">
        <v>196</v>
      </c>
      <c r="H2688" s="0" t="s">
        <v>197</v>
      </c>
      <c r="J2688" s="111" t="n">
        <v>1</v>
      </c>
      <c r="K2688" s="0" t="s">
        <v>198</v>
      </c>
      <c r="L2688" s="0" t="s">
        <v>198</v>
      </c>
      <c r="M2688" s="0" t="s">
        <v>199</v>
      </c>
      <c r="P2688" s="0" t="s">
        <v>410</v>
      </c>
      <c r="Q2688" s="120" t="s">
        <v>200</v>
      </c>
      <c r="R2688" s="0" t="s">
        <v>16</v>
      </c>
      <c r="S2688" s="131" t="s">
        <v>201</v>
      </c>
      <c r="T2688" s="0" t="s">
        <v>198</v>
      </c>
      <c r="U2688" s="131" t="s">
        <v>239</v>
      </c>
      <c r="V2688" s="131" t="s">
        <v>756</v>
      </c>
      <c r="W2688" s="136" t="s">
        <v>204</v>
      </c>
      <c r="X2688" s="130" t="n">
        <v>1991</v>
      </c>
      <c r="Y2688" s="111" t="s">
        <v>240</v>
      </c>
      <c r="Z2688" s="111" t="s">
        <v>221</v>
      </c>
      <c r="AA2688" s="122" t="s">
        <v>200</v>
      </c>
      <c r="AB2688" s="131" t="s">
        <v>8384</v>
      </c>
      <c r="AC2688" s="131" t="s">
        <v>8384</v>
      </c>
      <c r="AD2688" s="130" t="s">
        <v>198</v>
      </c>
      <c r="AE2688" s="130" t="s">
        <v>222</v>
      </c>
      <c r="AF2688" s="130"/>
      <c r="AG2688" s="130"/>
      <c r="AH2688" s="130"/>
      <c r="AI2688" s="130" t="s">
        <v>207</v>
      </c>
      <c r="AJ2688" s="130"/>
      <c r="AK2688" s="111" t="str">
        <f aca="false">(AB2688)</f>
        <v>Data east</v>
      </c>
      <c r="AM2688" s="111" t="n">
        <f aca="false">X2688</f>
        <v>1991</v>
      </c>
      <c r="AN2688" s="130" t="s">
        <v>208</v>
      </c>
      <c r="AQ2688" s="0" t="s">
        <v>16294</v>
      </c>
      <c r="AS2688" s="0" t="s">
        <v>200</v>
      </c>
      <c r="AT2688" s="0" t="s">
        <v>200</v>
      </c>
      <c r="AU2688" s="0" t="s">
        <v>1306</v>
      </c>
      <c r="AV2688" s="131" t="s">
        <v>200</v>
      </c>
      <c r="AW2688" s="131"/>
      <c r="AX2688" s="131"/>
      <c r="AY2688" s="131"/>
      <c r="AZ2688" s="0" t="s">
        <v>16377</v>
      </c>
      <c r="BA2688" s="124" t="s">
        <v>200</v>
      </c>
      <c r="BB2688" s="0" t="s">
        <v>248</v>
      </c>
      <c r="BC2688" s="0" t="s">
        <v>357</v>
      </c>
      <c r="BE2688" s="0" t="s">
        <v>2422</v>
      </c>
      <c r="BG2688" s="125" t="s">
        <v>200</v>
      </c>
      <c r="BH2688" s="0" t="s">
        <v>2215</v>
      </c>
      <c r="BI2688" s="112" t="n">
        <v>4961082300043</v>
      </c>
      <c r="BJ2688" s="126" t="s">
        <v>200</v>
      </c>
      <c r="BK2688" s="131" t="s">
        <v>215</v>
      </c>
      <c r="BL2688" s="112" t="n">
        <v>4</v>
      </c>
      <c r="BM2688" s="112" t="n">
        <v>4</v>
      </c>
      <c r="BN2688" s="112" t="n">
        <v>4</v>
      </c>
      <c r="BO2688" s="111" t="n">
        <v>20</v>
      </c>
      <c r="BP2688" s="125" t="s">
        <v>200</v>
      </c>
      <c r="BQ2688" s="127" t="s">
        <v>216</v>
      </c>
    </row>
    <row r="2689" customFormat="false" ht="13.8" hidden="false" customHeight="false" outlineLevel="0" collapsed="false">
      <c r="A2689" s="131" t="s">
        <v>16378</v>
      </c>
      <c r="B2689" s="0" t="s">
        <v>16308</v>
      </c>
      <c r="C2689" s="131" t="s">
        <v>380</v>
      </c>
      <c r="D2689" s="131" t="s">
        <v>193</v>
      </c>
      <c r="E2689" s="0" t="s">
        <v>194</v>
      </c>
      <c r="F2689" s="0" t="s">
        <v>314</v>
      </c>
      <c r="G2689" s="0" t="s">
        <v>196</v>
      </c>
      <c r="H2689" s="0" t="s">
        <v>197</v>
      </c>
      <c r="J2689" s="111" t="n">
        <v>1</v>
      </c>
      <c r="K2689" s="0" t="s">
        <v>198</v>
      </c>
      <c r="L2689" s="0" t="s">
        <v>198</v>
      </c>
      <c r="M2689" s="0" t="s">
        <v>199</v>
      </c>
      <c r="Q2689" s="120" t="s">
        <v>200</v>
      </c>
      <c r="R2689" s="0" t="s">
        <v>16</v>
      </c>
      <c r="S2689" s="131" t="s">
        <v>201</v>
      </c>
      <c r="T2689" s="0" t="s">
        <v>198</v>
      </c>
      <c r="U2689" s="131" t="s">
        <v>239</v>
      </c>
      <c r="V2689" s="131" t="s">
        <v>756</v>
      </c>
      <c r="W2689" s="136" t="s">
        <v>204</v>
      </c>
      <c r="X2689" s="130" t="n">
        <v>1990</v>
      </c>
      <c r="Y2689" s="130" t="s">
        <v>240</v>
      </c>
      <c r="Z2689" s="130" t="s">
        <v>198</v>
      </c>
      <c r="AA2689" s="122" t="s">
        <v>200</v>
      </c>
      <c r="AB2689" s="131" t="s">
        <v>16379</v>
      </c>
      <c r="AC2689" s="131" t="s">
        <v>16380</v>
      </c>
      <c r="AD2689" s="130" t="s">
        <v>198</v>
      </c>
      <c r="AE2689" s="130" t="s">
        <v>222</v>
      </c>
      <c r="AF2689" s="130"/>
      <c r="AG2689" s="130"/>
      <c r="AH2689" s="130"/>
      <c r="AI2689" s="130" t="s">
        <v>207</v>
      </c>
      <c r="AJ2689" s="130"/>
      <c r="AK2689" s="111" t="str">
        <f aca="false">(AB2689)</f>
        <v>Thinking rabbit</v>
      </c>
      <c r="AM2689" s="111" t="n">
        <f aca="false">X2689</f>
        <v>1990</v>
      </c>
      <c r="AN2689" s="130" t="s">
        <v>208</v>
      </c>
      <c r="AS2689" s="0" t="s">
        <v>200</v>
      </c>
      <c r="AV2689" s="131" t="s">
        <v>200</v>
      </c>
      <c r="AW2689" s="131"/>
      <c r="AX2689" s="131"/>
      <c r="AY2689" s="131"/>
      <c r="AZ2689" s="0" t="s">
        <v>16381</v>
      </c>
      <c r="BA2689" s="124" t="s">
        <v>200</v>
      </c>
      <c r="BB2689" s="0" t="s">
        <v>248</v>
      </c>
      <c r="BC2689" s="0" t="s">
        <v>16382</v>
      </c>
      <c r="BD2689" s="0" t="s">
        <v>16383</v>
      </c>
      <c r="BE2689" s="0" t="s">
        <v>6630</v>
      </c>
      <c r="BG2689" s="125" t="s">
        <v>200</v>
      </c>
      <c r="BH2689" s="0" t="s">
        <v>2215</v>
      </c>
      <c r="BI2689" s="112" t="n">
        <v>4989006132143</v>
      </c>
      <c r="BJ2689" s="126" t="s">
        <v>200</v>
      </c>
      <c r="BK2689" s="131" t="s">
        <v>215</v>
      </c>
      <c r="BL2689" s="112" t="n">
        <v>4</v>
      </c>
      <c r="BM2689" s="112" t="n">
        <v>4</v>
      </c>
      <c r="BN2689" s="112" t="n">
        <v>4</v>
      </c>
      <c r="BO2689" s="111" t="n">
        <v>20</v>
      </c>
      <c r="BP2689" s="125" t="s">
        <v>200</v>
      </c>
      <c r="BQ2689" s="127" t="s">
        <v>216</v>
      </c>
    </row>
    <row r="2690" customFormat="false" ht="13.8" hidden="false" customHeight="false" outlineLevel="0" collapsed="false">
      <c r="A2690" s="131" t="s">
        <v>16384</v>
      </c>
      <c r="B2690" s="0" t="s">
        <v>16308</v>
      </c>
      <c r="C2690" s="0" t="s">
        <v>713</v>
      </c>
      <c r="D2690" s="0" t="s">
        <v>193</v>
      </c>
      <c r="E2690" s="0" t="s">
        <v>313</v>
      </c>
      <c r="F2690" s="0" t="s">
        <v>314</v>
      </c>
      <c r="G2690" s="0" t="s">
        <v>391</v>
      </c>
      <c r="H2690" s="0" t="s">
        <v>197</v>
      </c>
      <c r="J2690" s="111" t="n">
        <v>2</v>
      </c>
      <c r="K2690" s="0" t="s">
        <v>198</v>
      </c>
      <c r="L2690" s="0" t="s">
        <v>392</v>
      </c>
      <c r="M2690" s="0" t="s">
        <v>199</v>
      </c>
      <c r="Q2690" s="120" t="s">
        <v>200</v>
      </c>
      <c r="R2690" s="0" t="s">
        <v>16</v>
      </c>
      <c r="S2690" s="131" t="s">
        <v>201</v>
      </c>
      <c r="T2690" s="0" t="s">
        <v>198</v>
      </c>
      <c r="U2690" s="131" t="s">
        <v>239</v>
      </c>
      <c r="V2690" s="131" t="s">
        <v>756</v>
      </c>
      <c r="W2690" s="136" t="s">
        <v>204</v>
      </c>
      <c r="X2690" s="130" t="n">
        <v>1993</v>
      </c>
      <c r="Y2690" s="130" t="s">
        <v>240</v>
      </c>
      <c r="Z2690" s="130" t="s">
        <v>198</v>
      </c>
      <c r="AA2690" s="122" t="s">
        <v>200</v>
      </c>
      <c r="AB2690" s="131" t="s">
        <v>10055</v>
      </c>
      <c r="AC2690" s="131" t="s">
        <v>10055</v>
      </c>
      <c r="AD2690" s="130" t="s">
        <v>198</v>
      </c>
      <c r="AE2690" s="130" t="s">
        <v>222</v>
      </c>
      <c r="AF2690" s="130"/>
      <c r="AG2690" s="130"/>
      <c r="AH2690" s="130"/>
      <c r="AI2690" s="130" t="s">
        <v>207</v>
      </c>
      <c r="AJ2690" s="130"/>
      <c r="AK2690" s="111" t="str">
        <f aca="false">(AB2690)</f>
        <v>Naxat soft</v>
      </c>
      <c r="AM2690" s="111" t="n">
        <f aca="false">X2690</f>
        <v>1993</v>
      </c>
      <c r="AN2690" s="130" t="s">
        <v>208</v>
      </c>
      <c r="AS2690" s="0" t="s">
        <v>200</v>
      </c>
      <c r="AT2690" s="0" t="s">
        <v>14795</v>
      </c>
      <c r="AU2690" s="0" t="s">
        <v>200</v>
      </c>
      <c r="AV2690" s="131" t="s">
        <v>200</v>
      </c>
      <c r="AW2690" s="131"/>
      <c r="AX2690" s="131"/>
      <c r="AY2690" s="131"/>
      <c r="AZ2690" s="0" t="s">
        <v>16385</v>
      </c>
      <c r="BA2690" s="124" t="s">
        <v>200</v>
      </c>
      <c r="BB2690" s="0" t="s">
        <v>248</v>
      </c>
      <c r="BC2690" s="0" t="s">
        <v>16386</v>
      </c>
      <c r="BE2690" s="0" t="s">
        <v>16387</v>
      </c>
      <c r="BG2690" s="125" t="s">
        <v>200</v>
      </c>
      <c r="BH2690" s="0" t="s">
        <v>2215</v>
      </c>
      <c r="BI2690" s="112" t="n">
        <v>4988658920023</v>
      </c>
      <c r="BJ2690" s="126" t="s">
        <v>200</v>
      </c>
      <c r="BK2690" s="131" t="s">
        <v>215</v>
      </c>
      <c r="BL2690" s="112" t="n">
        <v>4</v>
      </c>
      <c r="BM2690" s="112" t="n">
        <v>4</v>
      </c>
      <c r="BN2690" s="112" t="n">
        <v>4</v>
      </c>
      <c r="BO2690" s="111" t="n">
        <v>20</v>
      </c>
      <c r="BP2690" s="125" t="s">
        <v>200</v>
      </c>
      <c r="BQ2690" s="127" t="s">
        <v>216</v>
      </c>
    </row>
    <row r="2691" customFormat="false" ht="13.8" hidden="false" customHeight="false" outlineLevel="0" collapsed="false">
      <c r="A2691" s="131" t="s">
        <v>16388</v>
      </c>
      <c r="B2691" s="0" t="s">
        <v>16308</v>
      </c>
      <c r="C2691" s="0" t="s">
        <v>329</v>
      </c>
      <c r="D2691" s="0" t="s">
        <v>193</v>
      </c>
      <c r="E2691" s="0" t="s">
        <v>194</v>
      </c>
      <c r="F2691" s="0" t="s">
        <v>195</v>
      </c>
      <c r="G2691" s="0" t="s">
        <v>330</v>
      </c>
      <c r="H2691" s="0" t="s">
        <v>197</v>
      </c>
      <c r="J2691" s="111" t="n">
        <v>1</v>
      </c>
      <c r="K2691" s="0" t="s">
        <v>198</v>
      </c>
      <c r="L2691" s="0" t="s">
        <v>198</v>
      </c>
      <c r="M2691" s="0" t="s">
        <v>274</v>
      </c>
      <c r="O2691" s="0" t="s">
        <v>237</v>
      </c>
      <c r="Q2691" s="120" t="s">
        <v>200</v>
      </c>
      <c r="R2691" s="0" t="s">
        <v>16</v>
      </c>
      <c r="S2691" s="131" t="s">
        <v>201</v>
      </c>
      <c r="T2691" s="0" t="s">
        <v>198</v>
      </c>
      <c r="U2691" s="131" t="s">
        <v>239</v>
      </c>
      <c r="V2691" s="131" t="s">
        <v>756</v>
      </c>
      <c r="W2691" s="136" t="s">
        <v>204</v>
      </c>
      <c r="X2691" s="130" t="n">
        <v>1990</v>
      </c>
      <c r="Y2691" s="111" t="s">
        <v>240</v>
      </c>
      <c r="Z2691" s="130" t="s">
        <v>757</v>
      </c>
      <c r="AA2691" s="122" t="s">
        <v>200</v>
      </c>
      <c r="AB2691" s="131" t="s">
        <v>370</v>
      </c>
      <c r="AC2691" s="131" t="s">
        <v>370</v>
      </c>
      <c r="AD2691" s="130" t="s">
        <v>198</v>
      </c>
      <c r="AE2691" s="130" t="s">
        <v>222</v>
      </c>
      <c r="AF2691" s="130"/>
      <c r="AG2691" s="130"/>
      <c r="AH2691" s="130"/>
      <c r="AI2691" s="130" t="s">
        <v>207</v>
      </c>
      <c r="AJ2691" s="130"/>
      <c r="AK2691" s="130" t="s">
        <v>370</v>
      </c>
      <c r="AL2691" s="0" t="s">
        <v>216</v>
      </c>
      <c r="AM2691" s="130" t="n">
        <v>1989</v>
      </c>
      <c r="AN2691" s="130" t="s">
        <v>208</v>
      </c>
      <c r="AP2691" s="0" t="s">
        <v>200</v>
      </c>
      <c r="AQ2691" s="0" t="s">
        <v>200</v>
      </c>
      <c r="AR2691" s="0" t="s">
        <v>200</v>
      </c>
      <c r="AS2691" s="0" t="s">
        <v>200</v>
      </c>
      <c r="AT2691" s="0" t="s">
        <v>266</v>
      </c>
      <c r="AU2691" s="0" t="s">
        <v>2059</v>
      </c>
      <c r="AV2691" s="131" t="s">
        <v>200</v>
      </c>
      <c r="AW2691" s="131"/>
      <c r="AX2691" s="131"/>
      <c r="AY2691" s="131"/>
      <c r="AZ2691" s="0" t="s">
        <v>16389</v>
      </c>
      <c r="BA2691" s="124" t="s">
        <v>200</v>
      </c>
      <c r="BB2691" s="0" t="s">
        <v>248</v>
      </c>
      <c r="BC2691" s="0" t="s">
        <v>979</v>
      </c>
      <c r="BD2691" s="0" t="s">
        <v>16390</v>
      </c>
      <c r="BE2691" s="0" t="s">
        <v>16391</v>
      </c>
      <c r="BF2691" s="0" t="s">
        <v>16392</v>
      </c>
      <c r="BG2691" s="125" t="s">
        <v>200</v>
      </c>
      <c r="BH2691" s="0" t="s">
        <v>2215</v>
      </c>
      <c r="BI2691" s="112" t="n">
        <v>4907892031159</v>
      </c>
      <c r="BJ2691" s="126" t="s">
        <v>200</v>
      </c>
      <c r="BK2691" s="131" t="s">
        <v>215</v>
      </c>
      <c r="BL2691" s="112" t="n">
        <v>4</v>
      </c>
      <c r="BM2691" s="112" t="n">
        <v>4</v>
      </c>
      <c r="BN2691" s="112" t="n">
        <v>4</v>
      </c>
      <c r="BO2691" s="111" t="n">
        <v>50</v>
      </c>
      <c r="BP2691" s="125" t="s">
        <v>200</v>
      </c>
      <c r="BQ2691" s="127" t="s">
        <v>216</v>
      </c>
    </row>
    <row r="2692" customFormat="false" ht="13.8" hidden="false" customHeight="false" outlineLevel="0" collapsed="false">
      <c r="A2692" s="131" t="s">
        <v>16393</v>
      </c>
      <c r="B2692" s="0" t="s">
        <v>16308</v>
      </c>
      <c r="C2692" s="131" t="s">
        <v>380</v>
      </c>
      <c r="D2692" s="131" t="s">
        <v>193</v>
      </c>
      <c r="E2692" s="0" t="s">
        <v>194</v>
      </c>
      <c r="F2692" s="0" t="s">
        <v>314</v>
      </c>
      <c r="G2692" s="0" t="s">
        <v>196</v>
      </c>
      <c r="H2692" s="0" t="s">
        <v>197</v>
      </c>
      <c r="J2692" s="111" t="n">
        <v>1</v>
      </c>
      <c r="K2692" s="0" t="s">
        <v>198</v>
      </c>
      <c r="L2692" s="0" t="s">
        <v>198</v>
      </c>
      <c r="M2692" s="0" t="s">
        <v>199</v>
      </c>
      <c r="Q2692" s="120" t="s">
        <v>200</v>
      </c>
      <c r="R2692" s="0" t="s">
        <v>16</v>
      </c>
      <c r="S2692" s="131" t="s">
        <v>201</v>
      </c>
      <c r="T2692" s="0" t="s">
        <v>198</v>
      </c>
      <c r="U2692" s="131" t="s">
        <v>239</v>
      </c>
      <c r="V2692" s="131" t="s">
        <v>756</v>
      </c>
      <c r="W2692" s="136" t="s">
        <v>204</v>
      </c>
      <c r="X2692" s="130" t="n">
        <v>1989</v>
      </c>
      <c r="Y2692" s="130" t="s">
        <v>240</v>
      </c>
      <c r="Z2692" s="130" t="s">
        <v>198</v>
      </c>
      <c r="AA2692" s="122" t="s">
        <v>200</v>
      </c>
      <c r="AB2692" s="131" t="s">
        <v>363</v>
      </c>
      <c r="AC2692" s="131" t="s">
        <v>363</v>
      </c>
      <c r="AD2692" s="130" t="s">
        <v>198</v>
      </c>
      <c r="AE2692" s="130" t="s">
        <v>198</v>
      </c>
      <c r="AF2692" s="130"/>
      <c r="AG2692" s="130"/>
      <c r="AH2692" s="130"/>
      <c r="AI2692" s="130" t="s">
        <v>207</v>
      </c>
      <c r="AJ2692" s="130"/>
      <c r="AK2692" s="111" t="str">
        <f aca="false">(AB2692)</f>
        <v>Taito</v>
      </c>
      <c r="AM2692" s="111" t="n">
        <f aca="false">X2692</f>
        <v>1989</v>
      </c>
      <c r="AN2692" s="130" t="s">
        <v>208</v>
      </c>
      <c r="AS2692" s="0" t="s">
        <v>200</v>
      </c>
      <c r="AV2692" s="131" t="s">
        <v>200</v>
      </c>
      <c r="AW2692" s="131"/>
      <c r="AX2692" s="131"/>
      <c r="AY2692" s="131"/>
      <c r="AZ2692" s="0" t="s">
        <v>16394</v>
      </c>
      <c r="BA2692" s="124" t="s">
        <v>200</v>
      </c>
      <c r="BB2692" s="0" t="s">
        <v>210</v>
      </c>
      <c r="BC2692" s="0" t="s">
        <v>16395</v>
      </c>
      <c r="BE2692" s="0" t="s">
        <v>16396</v>
      </c>
      <c r="BF2692" s="0" t="s">
        <v>16397</v>
      </c>
      <c r="BG2692" s="125" t="s">
        <v>200</v>
      </c>
      <c r="BH2692" s="0" t="s">
        <v>2215</v>
      </c>
      <c r="BI2692" s="112" t="n">
        <v>4988611890080</v>
      </c>
      <c r="BJ2692" s="126" t="s">
        <v>200</v>
      </c>
      <c r="BK2692" s="131" t="s">
        <v>215</v>
      </c>
      <c r="BL2692" s="112" t="n">
        <v>4</v>
      </c>
      <c r="BM2692" s="112" t="n">
        <v>4</v>
      </c>
      <c r="BN2692" s="112" t="n">
        <v>4</v>
      </c>
      <c r="BO2692" s="111" t="n">
        <v>20</v>
      </c>
      <c r="BP2692" s="125" t="s">
        <v>200</v>
      </c>
      <c r="BQ2692" s="127" t="s">
        <v>216</v>
      </c>
    </row>
    <row r="2693" customFormat="false" ht="13.8" hidden="false" customHeight="false" outlineLevel="0" collapsed="false">
      <c r="A2693" s="131" t="s">
        <v>16398</v>
      </c>
      <c r="B2693" s="0" t="s">
        <v>16308</v>
      </c>
      <c r="C2693" s="0" t="s">
        <v>234</v>
      </c>
      <c r="D2693" s="0" t="s">
        <v>193</v>
      </c>
      <c r="E2693" s="0" t="s">
        <v>194</v>
      </c>
      <c r="F2693" s="0" t="s">
        <v>195</v>
      </c>
      <c r="G2693" s="0" t="s">
        <v>196</v>
      </c>
      <c r="H2693" s="0" t="s">
        <v>197</v>
      </c>
      <c r="J2693" s="111" t="n">
        <v>1</v>
      </c>
      <c r="K2693" s="0" t="s">
        <v>198</v>
      </c>
      <c r="L2693" s="0" t="s">
        <v>198</v>
      </c>
      <c r="M2693" s="0" t="s">
        <v>199</v>
      </c>
      <c r="Q2693" s="120" t="s">
        <v>200</v>
      </c>
      <c r="R2693" s="0" t="s">
        <v>16</v>
      </c>
      <c r="S2693" s="131" t="s">
        <v>201</v>
      </c>
      <c r="T2693" s="0" t="s">
        <v>198</v>
      </c>
      <c r="U2693" s="131" t="s">
        <v>239</v>
      </c>
      <c r="V2693" s="131" t="s">
        <v>756</v>
      </c>
      <c r="W2693" s="136" t="s">
        <v>204</v>
      </c>
      <c r="X2693" s="130" t="n">
        <v>1989</v>
      </c>
      <c r="Y2693" s="130" t="s">
        <v>240</v>
      </c>
      <c r="Z2693" s="130" t="s">
        <v>198</v>
      </c>
      <c r="AA2693" s="122" t="s">
        <v>200</v>
      </c>
      <c r="AB2693" s="131" t="s">
        <v>370</v>
      </c>
      <c r="AC2693" s="131" t="s">
        <v>370</v>
      </c>
      <c r="AD2693" s="130" t="s">
        <v>198</v>
      </c>
      <c r="AE2693" s="130" t="s">
        <v>222</v>
      </c>
      <c r="AF2693" s="130"/>
      <c r="AG2693" s="130"/>
      <c r="AH2693" s="130"/>
      <c r="AI2693" s="130" t="s">
        <v>207</v>
      </c>
      <c r="AJ2693" s="130"/>
      <c r="AK2693" s="130" t="s">
        <v>370</v>
      </c>
      <c r="AL2693" s="0" t="s">
        <v>216</v>
      </c>
      <c r="AM2693" s="130" t="n">
        <v>1987</v>
      </c>
      <c r="AN2693" s="130" t="s">
        <v>208</v>
      </c>
      <c r="AP2693" s="0" t="s">
        <v>200</v>
      </c>
      <c r="AQ2693" s="0" t="s">
        <v>200</v>
      </c>
      <c r="AS2693" s="0" t="s">
        <v>200</v>
      </c>
      <c r="AT2693" s="0" t="s">
        <v>16399</v>
      </c>
      <c r="AU2693" s="0" t="s">
        <v>200</v>
      </c>
      <c r="AV2693" s="131" t="s">
        <v>200</v>
      </c>
      <c r="AW2693" s="131"/>
      <c r="AX2693" s="131"/>
      <c r="AY2693" s="131"/>
      <c r="AZ2693" s="0" t="s">
        <v>16400</v>
      </c>
      <c r="BA2693" s="124" t="s">
        <v>200</v>
      </c>
      <c r="BB2693" s="0" t="s">
        <v>210</v>
      </c>
      <c r="BC2693" s="0" t="s">
        <v>16401</v>
      </c>
      <c r="BE2693" s="0" t="s">
        <v>327</v>
      </c>
      <c r="BG2693" s="125" t="s">
        <v>200</v>
      </c>
      <c r="BH2693" s="0" t="s">
        <v>2215</v>
      </c>
      <c r="BI2693" s="112" t="n">
        <v>4907892031067</v>
      </c>
      <c r="BJ2693" s="126" t="s">
        <v>200</v>
      </c>
      <c r="BK2693" s="131" t="s">
        <v>215</v>
      </c>
      <c r="BL2693" s="112" t="n">
        <v>4</v>
      </c>
      <c r="BM2693" s="112" t="n">
        <v>4</v>
      </c>
      <c r="BN2693" s="112" t="n">
        <v>4</v>
      </c>
      <c r="BO2693" s="111" t="n">
        <v>20</v>
      </c>
      <c r="BP2693" s="125" t="s">
        <v>200</v>
      </c>
      <c r="BQ2693" s="127" t="s">
        <v>216</v>
      </c>
    </row>
    <row r="2694" customFormat="false" ht="13.8" hidden="false" customHeight="false" outlineLevel="0" collapsed="false">
      <c r="A2694" s="131" t="s">
        <v>16402</v>
      </c>
      <c r="B2694" s="0" t="s">
        <v>16308</v>
      </c>
      <c r="C2694" s="0" t="s">
        <v>369</v>
      </c>
      <c r="D2694" s="0" t="s">
        <v>193</v>
      </c>
      <c r="E2694" s="0" t="s">
        <v>313</v>
      </c>
      <c r="F2694" s="0" t="s">
        <v>314</v>
      </c>
      <c r="G2694" s="0" t="s">
        <v>424</v>
      </c>
      <c r="H2694" s="0" t="s">
        <v>197</v>
      </c>
      <c r="J2694" s="111" t="n">
        <v>4</v>
      </c>
      <c r="K2694" s="0" t="s">
        <v>198</v>
      </c>
      <c r="L2694" s="0" t="s">
        <v>392</v>
      </c>
      <c r="M2694" s="0" t="s">
        <v>199</v>
      </c>
      <c r="Q2694" s="120" t="s">
        <v>200</v>
      </c>
      <c r="R2694" s="0" t="s">
        <v>16</v>
      </c>
      <c r="S2694" s="131" t="s">
        <v>201</v>
      </c>
      <c r="T2694" s="0" t="s">
        <v>198</v>
      </c>
      <c r="U2694" s="131" t="s">
        <v>239</v>
      </c>
      <c r="V2694" s="131" t="s">
        <v>756</v>
      </c>
      <c r="W2694" s="136" t="s">
        <v>204</v>
      </c>
      <c r="X2694" s="130" t="n">
        <v>1991</v>
      </c>
      <c r="Y2694" s="130" t="s">
        <v>240</v>
      </c>
      <c r="Z2694" s="130" t="s">
        <v>198</v>
      </c>
      <c r="AA2694" s="122" t="s">
        <v>200</v>
      </c>
      <c r="AB2694" s="131" t="s">
        <v>370</v>
      </c>
      <c r="AC2694" s="131" t="s">
        <v>370</v>
      </c>
      <c r="AD2694" s="130" t="s">
        <v>198</v>
      </c>
      <c r="AE2694" s="130" t="s">
        <v>222</v>
      </c>
      <c r="AF2694" s="130"/>
      <c r="AG2694" s="130"/>
      <c r="AH2694" s="130"/>
      <c r="AI2694" s="130" t="s">
        <v>207</v>
      </c>
      <c r="AJ2694" s="130"/>
      <c r="AK2694" s="111" t="str">
        <f aca="false">(AB2694)</f>
        <v>Namco</v>
      </c>
      <c r="AM2694" s="111" t="n">
        <f aca="false">X2694</f>
        <v>1991</v>
      </c>
      <c r="AN2694" s="130" t="s">
        <v>208</v>
      </c>
      <c r="AS2694" s="0" t="s">
        <v>200</v>
      </c>
      <c r="AV2694" s="131" t="s">
        <v>200</v>
      </c>
      <c r="AW2694" s="131"/>
      <c r="AX2694" s="131"/>
      <c r="AY2694" s="131"/>
      <c r="AZ2694" s="0" t="s">
        <v>16403</v>
      </c>
      <c r="BA2694" s="124" t="s">
        <v>200</v>
      </c>
      <c r="BB2694" s="0" t="s">
        <v>248</v>
      </c>
      <c r="BC2694" s="0" t="s">
        <v>1797</v>
      </c>
      <c r="BD2694" s="0" t="s">
        <v>16404</v>
      </c>
      <c r="BE2694" s="0" t="s">
        <v>16405</v>
      </c>
      <c r="BG2694" s="125" t="s">
        <v>200</v>
      </c>
      <c r="BH2694" s="0" t="s">
        <v>2215</v>
      </c>
      <c r="BI2694" s="112" t="n">
        <v>4907892031210</v>
      </c>
      <c r="BJ2694" s="126" t="s">
        <v>200</v>
      </c>
      <c r="BK2694" s="131" t="s">
        <v>215</v>
      </c>
      <c r="BL2694" s="112" t="n">
        <v>4</v>
      </c>
      <c r="BM2694" s="112" t="n">
        <v>4</v>
      </c>
      <c r="BN2694" s="112" t="n">
        <v>4</v>
      </c>
      <c r="BO2694" s="111" t="n">
        <v>20</v>
      </c>
      <c r="BP2694" s="125" t="s">
        <v>200</v>
      </c>
      <c r="BQ2694" s="127" t="s">
        <v>216</v>
      </c>
    </row>
    <row r="2695" customFormat="false" ht="13.8" hidden="false" customHeight="false" outlineLevel="0" collapsed="false">
      <c r="A2695" s="131" t="s">
        <v>16406</v>
      </c>
      <c r="B2695" s="0" t="s">
        <v>16407</v>
      </c>
      <c r="C2695" s="0" t="s">
        <v>928</v>
      </c>
      <c r="D2695" s="0" t="s">
        <v>193</v>
      </c>
      <c r="E2695" s="0" t="s">
        <v>194</v>
      </c>
      <c r="F2695" s="0" t="s">
        <v>195</v>
      </c>
      <c r="G2695" s="0" t="s">
        <v>330</v>
      </c>
      <c r="H2695" s="0" t="s">
        <v>219</v>
      </c>
      <c r="J2695" s="111" t="n">
        <v>1</v>
      </c>
      <c r="K2695" s="0" t="s">
        <v>198</v>
      </c>
      <c r="L2695" s="0" t="s">
        <v>198</v>
      </c>
      <c r="M2695" s="0" t="s">
        <v>199</v>
      </c>
      <c r="Q2695" s="120" t="s">
        <v>200</v>
      </c>
      <c r="R2695" s="131" t="s">
        <v>1251</v>
      </c>
      <c r="S2695" s="131" t="s">
        <v>201</v>
      </c>
      <c r="T2695" s="0" t="s">
        <v>198</v>
      </c>
      <c r="U2695" s="131" t="s">
        <v>239</v>
      </c>
      <c r="V2695" s="0" t="s">
        <v>1790</v>
      </c>
      <c r="W2695" s="136" t="s">
        <v>204</v>
      </c>
      <c r="X2695" s="130" t="n">
        <v>1991</v>
      </c>
      <c r="Y2695" s="111" t="s">
        <v>240</v>
      </c>
      <c r="Z2695" s="130" t="s">
        <v>757</v>
      </c>
      <c r="AA2695" s="122" t="s">
        <v>200</v>
      </c>
      <c r="AB2695" s="131" t="s">
        <v>16408</v>
      </c>
      <c r="AC2695" s="131" t="s">
        <v>1201</v>
      </c>
      <c r="AD2695" s="130" t="s">
        <v>198</v>
      </c>
      <c r="AE2695" s="130" t="s">
        <v>222</v>
      </c>
      <c r="AF2695" s="130"/>
      <c r="AG2695" s="130"/>
      <c r="AH2695" s="130"/>
      <c r="AI2695" s="130" t="s">
        <v>207</v>
      </c>
      <c r="AJ2695" s="130"/>
      <c r="AK2695" s="111" t="str">
        <f aca="false">(AB2695)</f>
        <v>Sin Nihon lasersoft</v>
      </c>
      <c r="AM2695" s="111" t="n">
        <f aca="false">X2695</f>
        <v>1991</v>
      </c>
      <c r="AN2695" s="130" t="s">
        <v>208</v>
      </c>
      <c r="AR2695" s="0" t="s">
        <v>16409</v>
      </c>
      <c r="AS2695" s="0" t="s">
        <v>200</v>
      </c>
      <c r="AT2695" s="0" t="s">
        <v>339</v>
      </c>
      <c r="AU2695" s="0" t="s">
        <v>332</v>
      </c>
      <c r="AV2695" s="131" t="s">
        <v>200</v>
      </c>
      <c r="AW2695" s="131"/>
      <c r="AX2695" s="131"/>
      <c r="AY2695" s="131"/>
      <c r="AZ2695" s="0" t="s">
        <v>16410</v>
      </c>
      <c r="BA2695" s="124" t="s">
        <v>200</v>
      </c>
      <c r="BB2695" s="0" t="s">
        <v>210</v>
      </c>
      <c r="BC2695" s="0" t="s">
        <v>16411</v>
      </c>
      <c r="BD2695" s="0" t="s">
        <v>16412</v>
      </c>
      <c r="BE2695" s="0" t="s">
        <v>16413</v>
      </c>
      <c r="BG2695" s="125" t="s">
        <v>200</v>
      </c>
      <c r="BH2695" s="0" t="s">
        <v>2215</v>
      </c>
      <c r="BI2695" s="112" t="s">
        <v>198</v>
      </c>
      <c r="BJ2695" s="126" t="s">
        <v>200</v>
      </c>
      <c r="BK2695" s="131" t="s">
        <v>215</v>
      </c>
      <c r="BL2695" s="112" t="n">
        <v>4</v>
      </c>
      <c r="BM2695" s="112" t="n">
        <v>4</v>
      </c>
      <c r="BN2695" s="112" t="n">
        <v>4</v>
      </c>
      <c r="BO2695" s="111" t="n">
        <v>20</v>
      </c>
      <c r="BP2695" s="125" t="s">
        <v>200</v>
      </c>
      <c r="BQ2695" s="127" t="s">
        <v>216</v>
      </c>
    </row>
    <row r="2696" customFormat="false" ht="13.8" hidden="false" customHeight="false" outlineLevel="0" collapsed="false">
      <c r="A2696" s="131" t="s">
        <v>16414</v>
      </c>
      <c r="B2696" s="0" t="s">
        <v>16407</v>
      </c>
      <c r="C2696" s="0" t="s">
        <v>192</v>
      </c>
      <c r="D2696" s="0" t="s">
        <v>193</v>
      </c>
      <c r="E2696" s="0" t="s">
        <v>194</v>
      </c>
      <c r="F2696" s="0" t="s">
        <v>195</v>
      </c>
      <c r="G2696" s="0" t="s">
        <v>196</v>
      </c>
      <c r="H2696" s="0" t="s">
        <v>197</v>
      </c>
      <c r="J2696" s="111" t="n">
        <v>1</v>
      </c>
      <c r="K2696" s="0" t="s">
        <v>198</v>
      </c>
      <c r="L2696" s="0" t="s">
        <v>198</v>
      </c>
      <c r="M2696" s="0" t="s">
        <v>220</v>
      </c>
      <c r="Q2696" s="120" t="s">
        <v>200</v>
      </c>
      <c r="R2696" s="131" t="s">
        <v>1251</v>
      </c>
      <c r="S2696" s="131" t="s">
        <v>16415</v>
      </c>
      <c r="T2696" s="0" t="s">
        <v>198</v>
      </c>
      <c r="U2696" s="131" t="s">
        <v>239</v>
      </c>
      <c r="V2696" s="0" t="s">
        <v>1790</v>
      </c>
      <c r="W2696" s="136" t="s">
        <v>204</v>
      </c>
      <c r="X2696" s="130" t="n">
        <v>1991</v>
      </c>
      <c r="Y2696" s="111" t="s">
        <v>240</v>
      </c>
      <c r="Z2696" s="111" t="s">
        <v>198</v>
      </c>
      <c r="AA2696" s="122" t="s">
        <v>200</v>
      </c>
      <c r="AB2696" s="131" t="s">
        <v>16416</v>
      </c>
      <c r="AC2696" s="131" t="s">
        <v>16416</v>
      </c>
      <c r="AD2696" s="130" t="s">
        <v>198</v>
      </c>
      <c r="AE2696" s="130" t="s">
        <v>222</v>
      </c>
      <c r="AF2696" s="130"/>
      <c r="AG2696" s="130"/>
      <c r="AH2696" s="130"/>
      <c r="AI2696" s="130" t="s">
        <v>207</v>
      </c>
      <c r="AJ2696" s="130"/>
      <c r="AK2696" s="111" t="str">
        <f aca="false">(AB2696)</f>
        <v>Riot</v>
      </c>
      <c r="AM2696" s="111" t="n">
        <f aca="false">X2696</f>
        <v>1991</v>
      </c>
      <c r="AN2696" s="130" t="s">
        <v>208</v>
      </c>
      <c r="AO2696" s="0" t="s">
        <v>16417</v>
      </c>
      <c r="AP2696" s="0" t="s">
        <v>200</v>
      </c>
      <c r="AQ2696" s="0" t="s">
        <v>16418</v>
      </c>
      <c r="AR2696" s="0" t="s">
        <v>200</v>
      </c>
      <c r="AT2696" s="0" t="s">
        <v>200</v>
      </c>
      <c r="AU2696" s="0" t="s">
        <v>1306</v>
      </c>
      <c r="AV2696" s="131" t="s">
        <v>200</v>
      </c>
      <c r="AW2696" s="131"/>
      <c r="AX2696" s="131"/>
      <c r="AY2696" s="131"/>
      <c r="AZ2696" s="0" t="s">
        <v>16419</v>
      </c>
      <c r="BA2696" s="124" t="s">
        <v>200</v>
      </c>
      <c r="BB2696" s="0" t="s">
        <v>210</v>
      </c>
      <c r="BC2696" s="0" t="s">
        <v>16420</v>
      </c>
      <c r="BE2696" s="0" t="s">
        <v>16421</v>
      </c>
      <c r="BF2696" s="0" t="s">
        <v>16422</v>
      </c>
      <c r="BG2696" s="125"/>
      <c r="BH2696" s="0" t="s">
        <v>253</v>
      </c>
      <c r="BI2696" s="112" t="s">
        <v>198</v>
      </c>
      <c r="BJ2696" s="126"/>
      <c r="BK2696" s="131" t="s">
        <v>215</v>
      </c>
      <c r="BL2696" s="112" t="n">
        <v>4</v>
      </c>
      <c r="BM2696" s="112" t="n">
        <v>4</v>
      </c>
      <c r="BN2696" s="112" t="n">
        <v>4</v>
      </c>
      <c r="BO2696" s="111" t="n">
        <v>20</v>
      </c>
      <c r="BP2696" s="125"/>
      <c r="BQ2696" s="127" t="s">
        <v>216</v>
      </c>
    </row>
    <row r="2697" customFormat="false" ht="13.8" hidden="false" customHeight="false" outlineLevel="0" collapsed="false">
      <c r="A2697" s="131" t="s">
        <v>16423</v>
      </c>
      <c r="B2697" s="0" t="s">
        <v>16407</v>
      </c>
      <c r="C2697" s="0" t="s">
        <v>818</v>
      </c>
      <c r="D2697" s="0" t="s">
        <v>193</v>
      </c>
      <c r="E2697" s="0" t="s">
        <v>313</v>
      </c>
      <c r="F2697" s="0" t="s">
        <v>314</v>
      </c>
      <c r="G2697" s="0" t="s">
        <v>196</v>
      </c>
      <c r="H2697" s="0" t="s">
        <v>197</v>
      </c>
      <c r="J2697" s="111" t="n">
        <v>5</v>
      </c>
      <c r="K2697" s="0" t="s">
        <v>198</v>
      </c>
      <c r="L2697" s="0" t="s">
        <v>392</v>
      </c>
      <c r="M2697" s="0" t="s">
        <v>199</v>
      </c>
      <c r="Q2697" s="120" t="s">
        <v>200</v>
      </c>
      <c r="R2697" s="131" t="s">
        <v>1251</v>
      </c>
      <c r="S2697" s="131" t="s">
        <v>201</v>
      </c>
      <c r="T2697" s="0" t="s">
        <v>198</v>
      </c>
      <c r="U2697" s="131" t="s">
        <v>239</v>
      </c>
      <c r="V2697" s="0" t="s">
        <v>1790</v>
      </c>
      <c r="W2697" s="136" t="s">
        <v>204</v>
      </c>
      <c r="X2697" s="130" t="n">
        <v>1990</v>
      </c>
      <c r="Y2697" s="130" t="s">
        <v>240</v>
      </c>
      <c r="Z2697" s="130" t="s">
        <v>198</v>
      </c>
      <c r="AA2697" s="122" t="s">
        <v>200</v>
      </c>
      <c r="AB2697" s="131" t="s">
        <v>16408</v>
      </c>
      <c r="AC2697" s="131" t="s">
        <v>16424</v>
      </c>
      <c r="AD2697" s="130" t="s">
        <v>198</v>
      </c>
      <c r="AE2697" s="130" t="s">
        <v>222</v>
      </c>
      <c r="AF2697" s="130"/>
      <c r="AG2697" s="130"/>
      <c r="AH2697" s="130"/>
      <c r="AI2697" s="130" t="s">
        <v>207</v>
      </c>
      <c r="AJ2697" s="130"/>
      <c r="AK2697" s="111" t="str">
        <f aca="false">(AB2697)</f>
        <v>Sin Nihon lasersoft</v>
      </c>
      <c r="AM2697" s="111" t="n">
        <f aca="false">X2697</f>
        <v>1990</v>
      </c>
      <c r="AN2697" s="130" t="s">
        <v>208</v>
      </c>
      <c r="AS2697" s="0" t="s">
        <v>200</v>
      </c>
      <c r="AV2697" s="131" t="s">
        <v>200</v>
      </c>
      <c r="AW2697" s="131"/>
      <c r="AX2697" s="131"/>
      <c r="AY2697" s="131"/>
      <c r="AZ2697" s="0" t="s">
        <v>16425</v>
      </c>
      <c r="BA2697" s="124" t="s">
        <v>200</v>
      </c>
      <c r="BB2697" s="0" t="s">
        <v>248</v>
      </c>
      <c r="BC2697" s="0" t="s">
        <v>6988</v>
      </c>
      <c r="BD2697" s="0" t="s">
        <v>16426</v>
      </c>
      <c r="BF2697" s="0" t="s">
        <v>16427</v>
      </c>
      <c r="BG2697" s="125" t="s">
        <v>200</v>
      </c>
      <c r="BH2697" s="0" t="s">
        <v>2215</v>
      </c>
      <c r="BI2697" s="112" t="s">
        <v>198</v>
      </c>
      <c r="BJ2697" s="126" t="s">
        <v>200</v>
      </c>
      <c r="BK2697" s="131" t="s">
        <v>215</v>
      </c>
      <c r="BL2697" s="112" t="n">
        <v>4</v>
      </c>
      <c r="BM2697" s="112" t="n">
        <v>4</v>
      </c>
      <c r="BN2697" s="112" t="n">
        <v>4</v>
      </c>
      <c r="BO2697" s="111" t="n">
        <v>20</v>
      </c>
      <c r="BP2697" s="125" t="s">
        <v>200</v>
      </c>
      <c r="BQ2697" s="127" t="s">
        <v>216</v>
      </c>
    </row>
    <row r="2698" customFormat="false" ht="13.8" hidden="false" customHeight="false" outlineLevel="0" collapsed="false">
      <c r="A2698" s="131" t="s">
        <v>16428</v>
      </c>
      <c r="B2698" s="0" t="s">
        <v>16407</v>
      </c>
      <c r="C2698" s="0" t="s">
        <v>329</v>
      </c>
      <c r="D2698" s="0" t="s">
        <v>193</v>
      </c>
      <c r="E2698" s="0" t="s">
        <v>194</v>
      </c>
      <c r="F2698" s="0" t="s">
        <v>195</v>
      </c>
      <c r="G2698" s="0" t="s">
        <v>330</v>
      </c>
      <c r="H2698" s="0" t="s">
        <v>197</v>
      </c>
      <c r="J2698" s="111" t="n">
        <v>4</v>
      </c>
      <c r="K2698" s="0" t="s">
        <v>198</v>
      </c>
      <c r="L2698" s="0" t="s">
        <v>533</v>
      </c>
      <c r="M2698" s="0" t="s">
        <v>199</v>
      </c>
      <c r="Q2698" s="120" t="s">
        <v>200</v>
      </c>
      <c r="R2698" s="131" t="s">
        <v>1251</v>
      </c>
      <c r="S2698" s="131" t="s">
        <v>201</v>
      </c>
      <c r="T2698" s="0" t="s">
        <v>198</v>
      </c>
      <c r="U2698" s="131" t="s">
        <v>239</v>
      </c>
      <c r="V2698" s="0" t="s">
        <v>1790</v>
      </c>
      <c r="W2698" s="136" t="s">
        <v>204</v>
      </c>
      <c r="X2698" s="130" t="n">
        <v>1993</v>
      </c>
      <c r="Y2698" s="111" t="s">
        <v>240</v>
      </c>
      <c r="Z2698" s="130" t="s">
        <v>757</v>
      </c>
      <c r="AA2698" s="122" t="s">
        <v>200</v>
      </c>
      <c r="AB2698" s="131" t="s">
        <v>840</v>
      </c>
      <c r="AC2698" s="131" t="s">
        <v>840</v>
      </c>
      <c r="AD2698" s="130" t="s">
        <v>198</v>
      </c>
      <c r="AE2698" s="130" t="s">
        <v>16429</v>
      </c>
      <c r="AF2698" s="130"/>
      <c r="AG2698" s="130"/>
      <c r="AH2698" s="130"/>
      <c r="AI2698" s="130" t="s">
        <v>207</v>
      </c>
      <c r="AJ2698" s="130"/>
      <c r="AK2698" s="111" t="str">
        <f aca="false">(AB2698)</f>
        <v>Hudson soft</v>
      </c>
      <c r="AM2698" s="111" t="n">
        <f aca="false">X2698</f>
        <v>1993</v>
      </c>
      <c r="AN2698" s="130" t="s">
        <v>208</v>
      </c>
      <c r="AO2698" s="0" t="s">
        <v>16430</v>
      </c>
      <c r="AP2698" s="0" t="s">
        <v>200</v>
      </c>
      <c r="AS2698" s="0" t="s">
        <v>200</v>
      </c>
      <c r="AU2698" s="0" t="s">
        <v>332</v>
      </c>
      <c r="AV2698" s="131" t="s">
        <v>200</v>
      </c>
      <c r="AW2698" s="131"/>
      <c r="AX2698" s="131"/>
      <c r="AY2698" s="131"/>
      <c r="AZ2698" s="0" t="s">
        <v>16326</v>
      </c>
      <c r="BA2698" s="124" t="s">
        <v>200</v>
      </c>
      <c r="BB2698" s="0" t="s">
        <v>248</v>
      </c>
      <c r="BC2698" s="0" t="s">
        <v>16431</v>
      </c>
      <c r="BD2698" s="0" t="s">
        <v>16432</v>
      </c>
      <c r="BE2698" s="0" t="s">
        <v>16433</v>
      </c>
      <c r="BF2698" s="0" t="s">
        <v>200</v>
      </c>
      <c r="BG2698" s="125" t="s">
        <v>200</v>
      </c>
      <c r="BH2698" s="0" t="s">
        <v>2215</v>
      </c>
      <c r="BI2698" s="112" t="s">
        <v>198</v>
      </c>
      <c r="BJ2698" s="126" t="s">
        <v>200</v>
      </c>
      <c r="BK2698" s="131" t="s">
        <v>215</v>
      </c>
      <c r="BL2698" s="112" t="n">
        <v>4</v>
      </c>
      <c r="BM2698" s="112" t="n">
        <v>4</v>
      </c>
      <c r="BN2698" s="112" t="n">
        <v>4</v>
      </c>
      <c r="BO2698" s="111" t="n">
        <v>20</v>
      </c>
      <c r="BP2698" s="125" t="s">
        <v>200</v>
      </c>
      <c r="BQ2698" s="127" t="s">
        <v>216</v>
      </c>
    </row>
    <row r="2699" customFormat="false" ht="13.8" hidden="false" customHeight="false" outlineLevel="0" collapsed="false">
      <c r="A2699" s="131" t="s">
        <v>16434</v>
      </c>
      <c r="B2699" s="0" t="s">
        <v>16407</v>
      </c>
      <c r="C2699" s="0" t="s">
        <v>192</v>
      </c>
      <c r="D2699" s="0" t="s">
        <v>193</v>
      </c>
      <c r="E2699" s="0" t="s">
        <v>194</v>
      </c>
      <c r="F2699" s="0" t="s">
        <v>195</v>
      </c>
      <c r="G2699" s="0" t="s">
        <v>196</v>
      </c>
      <c r="H2699" s="0" t="s">
        <v>197</v>
      </c>
      <c r="J2699" s="111" t="n">
        <v>1</v>
      </c>
      <c r="K2699" s="0" t="s">
        <v>198</v>
      </c>
      <c r="L2699" s="0" t="s">
        <v>198</v>
      </c>
      <c r="M2699" s="0" t="s">
        <v>199</v>
      </c>
      <c r="Q2699" s="120" t="s">
        <v>200</v>
      </c>
      <c r="R2699" s="131" t="s">
        <v>1251</v>
      </c>
      <c r="S2699" s="131" t="s">
        <v>16415</v>
      </c>
      <c r="T2699" s="131" t="s">
        <v>198</v>
      </c>
      <c r="U2699" s="131" t="s">
        <v>239</v>
      </c>
      <c r="V2699" s="0" t="s">
        <v>1790</v>
      </c>
      <c r="W2699" s="136" t="s">
        <v>204</v>
      </c>
      <c r="X2699" s="130" t="n">
        <v>1993</v>
      </c>
      <c r="Y2699" s="111" t="s">
        <v>240</v>
      </c>
      <c r="Z2699" s="130" t="s">
        <v>198</v>
      </c>
      <c r="AA2699" s="122" t="s">
        <v>200</v>
      </c>
      <c r="AB2699" s="131" t="s">
        <v>9735</v>
      </c>
      <c r="AC2699" s="131" t="s">
        <v>840</v>
      </c>
      <c r="AD2699" s="130" t="s">
        <v>198</v>
      </c>
      <c r="AE2699" s="130" t="s">
        <v>222</v>
      </c>
      <c r="AF2699" s="130"/>
      <c r="AG2699" s="130"/>
      <c r="AH2699" s="130"/>
      <c r="AI2699" s="130" t="s">
        <v>207</v>
      </c>
      <c r="AJ2699" s="130"/>
      <c r="AK2699" s="131" t="s">
        <v>9735</v>
      </c>
      <c r="AL2699" s="0" t="s">
        <v>216</v>
      </c>
      <c r="AM2699" s="130" t="n">
        <v>1991</v>
      </c>
      <c r="AN2699" s="130" t="s">
        <v>208</v>
      </c>
      <c r="AR2699" s="0" t="s">
        <v>200</v>
      </c>
      <c r="AT2699" s="0" t="s">
        <v>1216</v>
      </c>
      <c r="AU2699" s="0" t="s">
        <v>434</v>
      </c>
      <c r="AV2699" s="131"/>
      <c r="AW2699" s="131"/>
      <c r="AX2699" s="131"/>
      <c r="AY2699" s="131"/>
      <c r="AZ2699" s="0" t="s">
        <v>16435</v>
      </c>
      <c r="BA2699" s="124" t="s">
        <v>200</v>
      </c>
      <c r="BB2699" s="0" t="s">
        <v>248</v>
      </c>
      <c r="BC2699" s="0" t="s">
        <v>2782</v>
      </c>
      <c r="BE2699" s="0" t="s">
        <v>16436</v>
      </c>
      <c r="BG2699" s="125"/>
      <c r="BH2699" s="0" t="s">
        <v>253</v>
      </c>
      <c r="BI2699" s="112" t="n">
        <v>4988607250447</v>
      </c>
      <c r="BJ2699" s="126"/>
      <c r="BK2699" s="131" t="s">
        <v>215</v>
      </c>
      <c r="BL2699" s="112" t="n">
        <v>4</v>
      </c>
      <c r="BM2699" s="112" t="n">
        <v>4</v>
      </c>
      <c r="BN2699" s="112" t="n">
        <v>4</v>
      </c>
      <c r="BO2699" s="111" t="n">
        <v>30</v>
      </c>
      <c r="BP2699" s="125"/>
      <c r="BQ2699" s="127" t="s">
        <v>216</v>
      </c>
    </row>
    <row r="2700" customFormat="false" ht="13.8" hidden="false" customHeight="false" outlineLevel="0" collapsed="false">
      <c r="A2700" s="131" t="s">
        <v>16437</v>
      </c>
      <c r="B2700" s="0" t="s">
        <v>16407</v>
      </c>
      <c r="C2700" s="0" t="s">
        <v>928</v>
      </c>
      <c r="D2700" s="0" t="s">
        <v>193</v>
      </c>
      <c r="E2700" s="0" t="s">
        <v>194</v>
      </c>
      <c r="F2700" s="0" t="s">
        <v>195</v>
      </c>
      <c r="G2700" s="0" t="s">
        <v>330</v>
      </c>
      <c r="H2700" s="0" t="s">
        <v>219</v>
      </c>
      <c r="J2700" s="111" t="n">
        <v>1</v>
      </c>
      <c r="K2700" s="0" t="s">
        <v>198</v>
      </c>
      <c r="L2700" s="0" t="s">
        <v>198</v>
      </c>
      <c r="M2700" s="0" t="s">
        <v>199</v>
      </c>
      <c r="Q2700" s="120" t="s">
        <v>200</v>
      </c>
      <c r="R2700" s="131" t="s">
        <v>1251</v>
      </c>
      <c r="S2700" s="131" t="s">
        <v>201</v>
      </c>
      <c r="T2700" s="0" t="s">
        <v>198</v>
      </c>
      <c r="U2700" s="131" t="s">
        <v>239</v>
      </c>
      <c r="V2700" s="0" t="s">
        <v>1790</v>
      </c>
      <c r="W2700" s="136" t="s">
        <v>204</v>
      </c>
      <c r="X2700" s="130" t="n">
        <v>1993</v>
      </c>
      <c r="Y2700" s="111" t="s">
        <v>240</v>
      </c>
      <c r="Z2700" s="130" t="s">
        <v>757</v>
      </c>
      <c r="AA2700" s="122" t="s">
        <v>200</v>
      </c>
      <c r="AB2700" s="131" t="s">
        <v>2182</v>
      </c>
      <c r="AC2700" s="131" t="s">
        <v>840</v>
      </c>
      <c r="AD2700" s="130" t="s">
        <v>198</v>
      </c>
      <c r="AE2700" s="130" t="s">
        <v>222</v>
      </c>
      <c r="AF2700" s="130"/>
      <c r="AG2700" s="130"/>
      <c r="AH2700" s="130"/>
      <c r="AI2700" s="130" t="s">
        <v>207</v>
      </c>
      <c r="AJ2700" s="130"/>
      <c r="AK2700" s="111" t="str">
        <f aca="false">(AB2700)</f>
        <v>Red entertainment</v>
      </c>
      <c r="AM2700" s="111" t="n">
        <f aca="false">X2700</f>
        <v>1993</v>
      </c>
      <c r="AN2700" s="130" t="s">
        <v>208</v>
      </c>
      <c r="AO2700" s="0" t="s">
        <v>16430</v>
      </c>
      <c r="AP2700" s="0" t="s">
        <v>200</v>
      </c>
      <c r="AS2700" s="0" t="s">
        <v>16123</v>
      </c>
      <c r="AU2700" s="0" t="s">
        <v>332</v>
      </c>
      <c r="AV2700" s="131" t="s">
        <v>200</v>
      </c>
      <c r="AW2700" s="131"/>
      <c r="AX2700" s="131"/>
      <c r="AY2700" s="131"/>
      <c r="AZ2700" s="0" t="s">
        <v>16438</v>
      </c>
      <c r="BA2700" s="124" t="s">
        <v>200</v>
      </c>
      <c r="BB2700" s="0" t="s">
        <v>248</v>
      </c>
      <c r="BC2700" s="0" t="s">
        <v>16439</v>
      </c>
      <c r="BD2700" s="0" t="s">
        <v>3855</v>
      </c>
      <c r="BE2700" s="0" t="s">
        <v>16440</v>
      </c>
      <c r="BF2700" s="0" t="s">
        <v>16441</v>
      </c>
      <c r="BG2700" s="125" t="s">
        <v>200</v>
      </c>
      <c r="BH2700" s="0" t="s">
        <v>2215</v>
      </c>
      <c r="BI2700" s="112" t="s">
        <v>198</v>
      </c>
      <c r="BJ2700" s="126" t="s">
        <v>200</v>
      </c>
      <c r="BK2700" s="131" t="s">
        <v>215</v>
      </c>
      <c r="BL2700" s="112" t="n">
        <v>4</v>
      </c>
      <c r="BM2700" s="112" t="n">
        <v>4</v>
      </c>
      <c r="BN2700" s="112" t="n">
        <v>4</v>
      </c>
      <c r="BO2700" s="111" t="n">
        <v>20</v>
      </c>
      <c r="BP2700" s="125" t="s">
        <v>200</v>
      </c>
      <c r="BQ2700" s="127" t="s">
        <v>216</v>
      </c>
    </row>
    <row r="2701" customFormat="false" ht="13.8" hidden="false" customHeight="false" outlineLevel="0" collapsed="false">
      <c r="A2701" s="131" t="s">
        <v>16442</v>
      </c>
      <c r="B2701" s="0" t="s">
        <v>16407</v>
      </c>
      <c r="C2701" s="0" t="s">
        <v>928</v>
      </c>
      <c r="D2701" s="0" t="s">
        <v>193</v>
      </c>
      <c r="E2701" s="0" t="s">
        <v>194</v>
      </c>
      <c r="F2701" s="0" t="s">
        <v>195</v>
      </c>
      <c r="G2701" s="0" t="s">
        <v>330</v>
      </c>
      <c r="H2701" s="0" t="s">
        <v>219</v>
      </c>
      <c r="J2701" s="111" t="n">
        <v>1</v>
      </c>
      <c r="K2701" s="0" t="s">
        <v>198</v>
      </c>
      <c r="L2701" s="0" t="s">
        <v>198</v>
      </c>
      <c r="M2701" s="0" t="s">
        <v>199</v>
      </c>
      <c r="Q2701" s="120" t="s">
        <v>200</v>
      </c>
      <c r="R2701" s="131" t="s">
        <v>1251</v>
      </c>
      <c r="S2701" s="131" t="s">
        <v>201</v>
      </c>
      <c r="T2701" s="0" t="s">
        <v>198</v>
      </c>
      <c r="U2701" s="131" t="s">
        <v>239</v>
      </c>
      <c r="V2701" s="0" t="s">
        <v>1790</v>
      </c>
      <c r="W2701" s="136" t="s">
        <v>204</v>
      </c>
      <c r="X2701" s="130" t="n">
        <v>1992</v>
      </c>
      <c r="Y2701" s="111" t="s">
        <v>240</v>
      </c>
      <c r="Z2701" s="130" t="s">
        <v>757</v>
      </c>
      <c r="AA2701" s="122" t="s">
        <v>200</v>
      </c>
      <c r="AB2701" s="131" t="s">
        <v>2182</v>
      </c>
      <c r="AC2701" s="131" t="s">
        <v>840</v>
      </c>
      <c r="AD2701" s="130" t="s">
        <v>198</v>
      </c>
      <c r="AE2701" s="130" t="s">
        <v>222</v>
      </c>
      <c r="AF2701" s="130"/>
      <c r="AG2701" s="130"/>
      <c r="AH2701" s="130"/>
      <c r="AI2701" s="130" t="s">
        <v>207</v>
      </c>
      <c r="AJ2701" s="130"/>
      <c r="AK2701" s="111" t="str">
        <f aca="false">(AB2701)</f>
        <v>Red entertainment</v>
      </c>
      <c r="AM2701" s="111" t="n">
        <f aca="false">X2701</f>
        <v>1992</v>
      </c>
      <c r="AN2701" s="130" t="s">
        <v>208</v>
      </c>
      <c r="AO2701" s="0" t="s">
        <v>16430</v>
      </c>
      <c r="AP2701" s="0" t="s">
        <v>200</v>
      </c>
      <c r="AR2701" s="0" t="s">
        <v>224</v>
      </c>
      <c r="AS2701" s="0" t="s">
        <v>16123</v>
      </c>
      <c r="AT2701" s="0" t="s">
        <v>200</v>
      </c>
      <c r="AU2701" s="0" t="s">
        <v>332</v>
      </c>
      <c r="AV2701" s="131" t="s">
        <v>200</v>
      </c>
      <c r="AW2701" s="131"/>
      <c r="AX2701" s="131"/>
      <c r="AY2701" s="131"/>
      <c r="AZ2701" s="0" t="s">
        <v>16443</v>
      </c>
      <c r="BA2701" s="124" t="s">
        <v>200</v>
      </c>
      <c r="BB2701" s="0" t="s">
        <v>248</v>
      </c>
      <c r="BC2701" s="0" t="s">
        <v>16439</v>
      </c>
      <c r="BD2701" s="0" t="s">
        <v>16444</v>
      </c>
      <c r="BE2701" s="0" t="s">
        <v>16445</v>
      </c>
      <c r="BG2701" s="125" t="s">
        <v>200</v>
      </c>
      <c r="BH2701" s="0" t="s">
        <v>2215</v>
      </c>
      <c r="BI2701" s="112" t="s">
        <v>198</v>
      </c>
      <c r="BJ2701" s="126" t="s">
        <v>200</v>
      </c>
      <c r="BK2701" s="131" t="s">
        <v>215</v>
      </c>
      <c r="BL2701" s="112" t="n">
        <v>4</v>
      </c>
      <c r="BM2701" s="112" t="n">
        <v>4</v>
      </c>
      <c r="BN2701" s="112" t="n">
        <v>4</v>
      </c>
      <c r="BO2701" s="111" t="n">
        <v>20</v>
      </c>
      <c r="BP2701" s="125" t="s">
        <v>200</v>
      </c>
      <c r="BQ2701" s="127" t="s">
        <v>216</v>
      </c>
    </row>
    <row r="2702" customFormat="false" ht="13.8" hidden="false" customHeight="false" outlineLevel="0" collapsed="false">
      <c r="A2702" s="0" t="s">
        <v>16446</v>
      </c>
      <c r="B2702" s="0" t="s">
        <v>16407</v>
      </c>
      <c r="C2702" s="0" t="s">
        <v>605</v>
      </c>
      <c r="D2702" s="0" t="s">
        <v>193</v>
      </c>
      <c r="E2702" s="0" t="s">
        <v>194</v>
      </c>
      <c r="F2702" s="0" t="s">
        <v>195</v>
      </c>
      <c r="G2702" s="0" t="s">
        <v>391</v>
      </c>
      <c r="H2702" s="0" t="s">
        <v>197</v>
      </c>
      <c r="J2702" s="111" t="n">
        <v>2</v>
      </c>
      <c r="K2702" s="0" t="s">
        <v>198</v>
      </c>
      <c r="L2702" s="0" t="s">
        <v>392</v>
      </c>
      <c r="M2702" s="0" t="s">
        <v>220</v>
      </c>
      <c r="O2702" s="0" t="s">
        <v>200</v>
      </c>
      <c r="P2702" s="0" t="s">
        <v>410</v>
      </c>
      <c r="Q2702" s="120" t="s">
        <v>200</v>
      </c>
      <c r="R2702" s="131" t="s">
        <v>1251</v>
      </c>
      <c r="S2702" s="0" t="s">
        <v>201</v>
      </c>
      <c r="T2702" s="0" t="s">
        <v>198</v>
      </c>
      <c r="U2702" s="0" t="s">
        <v>239</v>
      </c>
      <c r="V2702" s="0" t="s">
        <v>1790</v>
      </c>
      <c r="W2702" s="110" t="s">
        <v>204</v>
      </c>
      <c r="X2702" s="111" t="n">
        <v>1988</v>
      </c>
      <c r="Y2702" s="111" t="s">
        <v>240</v>
      </c>
      <c r="Z2702" s="111" t="s">
        <v>198</v>
      </c>
      <c r="AA2702" s="122" t="s">
        <v>200</v>
      </c>
      <c r="AB2702" s="0" t="s">
        <v>543</v>
      </c>
      <c r="AC2702" s="0" t="s">
        <v>840</v>
      </c>
      <c r="AD2702" s="111" t="s">
        <v>198</v>
      </c>
      <c r="AE2702" s="111" t="s">
        <v>198</v>
      </c>
      <c r="AG2702" s="111" t="s">
        <v>200</v>
      </c>
      <c r="AH2702" s="111" t="s">
        <v>200</v>
      </c>
      <c r="AI2702" s="111" t="s">
        <v>207</v>
      </c>
      <c r="AJ2702" s="111" t="s">
        <v>200</v>
      </c>
      <c r="AK2702" s="111" t="s">
        <v>543</v>
      </c>
      <c r="AL2702" s="0" t="s">
        <v>216</v>
      </c>
      <c r="AM2702" s="111" t="n">
        <v>1987</v>
      </c>
      <c r="AN2702" s="111" t="s">
        <v>208</v>
      </c>
      <c r="AQ2702" s="0" t="s">
        <v>16447</v>
      </c>
      <c r="AR2702" s="0" t="s">
        <v>200</v>
      </c>
      <c r="AS2702" s="0" t="s">
        <v>1090</v>
      </c>
      <c r="AV2702" s="0" t="s">
        <v>3802</v>
      </c>
      <c r="AW2702" s="0" t="s">
        <v>1092</v>
      </c>
      <c r="AZ2702" s="0" t="s">
        <v>16448</v>
      </c>
      <c r="BA2702" s="124" t="s">
        <v>200</v>
      </c>
      <c r="BB2702" s="0" t="s">
        <v>210</v>
      </c>
      <c r="BC2702" s="0" t="s">
        <v>16449</v>
      </c>
      <c r="BD2702" s="0" t="s">
        <v>200</v>
      </c>
      <c r="BE2702" s="104" t="s">
        <v>16450</v>
      </c>
      <c r="BF2702" s="0" t="s">
        <v>200</v>
      </c>
      <c r="BG2702" s="125" t="s">
        <v>200</v>
      </c>
      <c r="BH2702" s="0" t="s">
        <v>2215</v>
      </c>
      <c r="BI2702" s="112" t="s">
        <v>198</v>
      </c>
      <c r="BJ2702" s="126" t="s">
        <v>200</v>
      </c>
      <c r="BK2702" s="0" t="s">
        <v>215</v>
      </c>
      <c r="BL2702" s="112" t="n">
        <v>4</v>
      </c>
      <c r="BM2702" s="112" t="n">
        <v>4</v>
      </c>
      <c r="BN2702" s="112" t="n">
        <v>4</v>
      </c>
      <c r="BO2702" s="111" t="n">
        <v>40</v>
      </c>
      <c r="BP2702" s="125" t="s">
        <v>200</v>
      </c>
      <c r="BQ2702" s="127" t="s">
        <v>216</v>
      </c>
    </row>
    <row r="2703" customFormat="false" ht="13.8" hidden="false" customHeight="false" outlineLevel="0" collapsed="false">
      <c r="A2703" s="131" t="s">
        <v>16451</v>
      </c>
      <c r="B2703" s="0" t="s">
        <v>16407</v>
      </c>
      <c r="C2703" s="0" t="s">
        <v>329</v>
      </c>
      <c r="D2703" s="0" t="s">
        <v>193</v>
      </c>
      <c r="E2703" s="0" t="s">
        <v>194</v>
      </c>
      <c r="F2703" s="0" t="s">
        <v>195</v>
      </c>
      <c r="G2703" s="0" t="s">
        <v>196</v>
      </c>
      <c r="H2703" s="0" t="s">
        <v>197</v>
      </c>
      <c r="J2703" s="111" t="n">
        <v>1</v>
      </c>
      <c r="K2703" s="0" t="s">
        <v>198</v>
      </c>
      <c r="L2703" s="0" t="s">
        <v>198</v>
      </c>
      <c r="M2703" s="0" t="s">
        <v>274</v>
      </c>
      <c r="Q2703" s="120" t="s">
        <v>200</v>
      </c>
      <c r="R2703" s="131" t="s">
        <v>1251</v>
      </c>
      <c r="S2703" s="131" t="s">
        <v>201</v>
      </c>
      <c r="T2703" s="0" t="s">
        <v>198</v>
      </c>
      <c r="U2703" s="131" t="s">
        <v>239</v>
      </c>
      <c r="V2703" s="0" t="s">
        <v>1790</v>
      </c>
      <c r="W2703" s="136" t="s">
        <v>204</v>
      </c>
      <c r="X2703" s="130" t="n">
        <v>1990</v>
      </c>
      <c r="Y2703" s="111" t="s">
        <v>240</v>
      </c>
      <c r="Z2703" s="130" t="s">
        <v>757</v>
      </c>
      <c r="AA2703" s="122" t="s">
        <v>200</v>
      </c>
      <c r="AB2703" s="131" t="s">
        <v>16452</v>
      </c>
      <c r="AC2703" s="131" t="s">
        <v>16452</v>
      </c>
      <c r="AD2703" s="130" t="s">
        <v>198</v>
      </c>
      <c r="AE2703" s="130" t="s">
        <v>198</v>
      </c>
      <c r="AF2703" s="130"/>
      <c r="AG2703" s="130"/>
      <c r="AH2703" s="130"/>
      <c r="AI2703" s="130" t="s">
        <v>294</v>
      </c>
      <c r="AJ2703" s="130" t="s">
        <v>295</v>
      </c>
      <c r="AK2703" s="131" t="s">
        <v>16452</v>
      </c>
      <c r="AL2703" s="0" t="s">
        <v>216</v>
      </c>
      <c r="AM2703" s="130" t="n">
        <v>1990</v>
      </c>
      <c r="AN2703" s="130" t="s">
        <v>208</v>
      </c>
      <c r="AO2703" s="0" t="s">
        <v>16430</v>
      </c>
      <c r="AP2703" s="0" t="s">
        <v>200</v>
      </c>
      <c r="AS2703" s="0" t="s">
        <v>200</v>
      </c>
      <c r="AT2703" s="0" t="s">
        <v>16453</v>
      </c>
      <c r="AU2703" s="0" t="s">
        <v>332</v>
      </c>
      <c r="AV2703" s="131" t="s">
        <v>200</v>
      </c>
      <c r="AW2703" s="131"/>
      <c r="AX2703" s="131"/>
      <c r="AY2703" s="131"/>
      <c r="AZ2703" s="0" t="s">
        <v>16454</v>
      </c>
      <c r="BA2703" s="124" t="s">
        <v>200</v>
      </c>
      <c r="BB2703" s="0" t="s">
        <v>248</v>
      </c>
      <c r="BC2703" s="0" t="s">
        <v>16455</v>
      </c>
      <c r="BD2703" s="0" t="s">
        <v>16456</v>
      </c>
      <c r="BE2703" s="0" t="s">
        <v>16457</v>
      </c>
      <c r="BF2703" s="0" t="s">
        <v>200</v>
      </c>
      <c r="BG2703" s="125" t="s">
        <v>200</v>
      </c>
      <c r="BH2703" s="0" t="s">
        <v>2215</v>
      </c>
      <c r="BI2703" s="112" t="s">
        <v>198</v>
      </c>
      <c r="BJ2703" s="126" t="s">
        <v>200</v>
      </c>
      <c r="BK2703" s="131" t="s">
        <v>215</v>
      </c>
      <c r="BL2703" s="112" t="n">
        <v>4</v>
      </c>
      <c r="BM2703" s="112" t="n">
        <v>4</v>
      </c>
      <c r="BN2703" s="112" t="n">
        <v>4</v>
      </c>
      <c r="BO2703" s="111" t="n">
        <v>20</v>
      </c>
      <c r="BP2703" s="125" t="s">
        <v>200</v>
      </c>
      <c r="BQ2703" s="127" t="s">
        <v>216</v>
      </c>
    </row>
    <row r="2704" customFormat="false" ht="13.8" hidden="false" customHeight="false" outlineLevel="0" collapsed="false">
      <c r="A2704" s="131" t="s">
        <v>16458</v>
      </c>
      <c r="B2704" s="0" t="s">
        <v>16407</v>
      </c>
      <c r="C2704" s="0" t="s">
        <v>234</v>
      </c>
      <c r="D2704" s="0" t="s">
        <v>193</v>
      </c>
      <c r="E2704" s="0" t="s">
        <v>194</v>
      </c>
      <c r="F2704" s="0" t="s">
        <v>195</v>
      </c>
      <c r="G2704" s="0" t="s">
        <v>196</v>
      </c>
      <c r="H2704" s="0" t="s">
        <v>197</v>
      </c>
      <c r="J2704" s="111" t="n">
        <v>1</v>
      </c>
      <c r="K2704" s="0" t="s">
        <v>198</v>
      </c>
      <c r="L2704" s="0" t="s">
        <v>198</v>
      </c>
      <c r="M2704" s="0" t="s">
        <v>199</v>
      </c>
      <c r="Q2704" s="120" t="s">
        <v>200</v>
      </c>
      <c r="R2704" s="131" t="s">
        <v>1251</v>
      </c>
      <c r="S2704" s="131" t="s">
        <v>201</v>
      </c>
      <c r="T2704" s="0" t="s">
        <v>198</v>
      </c>
      <c r="U2704" s="131" t="s">
        <v>239</v>
      </c>
      <c r="V2704" s="0" t="s">
        <v>1790</v>
      </c>
      <c r="W2704" s="136" t="s">
        <v>204</v>
      </c>
      <c r="X2704" s="130" t="n">
        <v>1992</v>
      </c>
      <c r="Y2704" s="111" t="s">
        <v>240</v>
      </c>
      <c r="Z2704" s="130" t="s">
        <v>221</v>
      </c>
      <c r="AA2704" s="122" t="s">
        <v>200</v>
      </c>
      <c r="AB2704" s="131" t="s">
        <v>16416</v>
      </c>
      <c r="AC2704" s="131" t="s">
        <v>1201</v>
      </c>
      <c r="AD2704" s="130" t="s">
        <v>198</v>
      </c>
      <c r="AE2704" s="130" t="s">
        <v>222</v>
      </c>
      <c r="AF2704" s="130"/>
      <c r="AG2704" s="130"/>
      <c r="AH2704" s="130"/>
      <c r="AI2704" s="130" t="s">
        <v>207</v>
      </c>
      <c r="AJ2704" s="130"/>
      <c r="AK2704" s="111" t="str">
        <f aca="false">(AB2704)</f>
        <v>Riot</v>
      </c>
      <c r="AM2704" s="111" t="n">
        <f aca="false">X2704</f>
        <v>1992</v>
      </c>
      <c r="AN2704" s="130" t="s">
        <v>208</v>
      </c>
      <c r="AP2704" s="0" t="s">
        <v>610</v>
      </c>
      <c r="AQ2704" s="0" t="s">
        <v>200</v>
      </c>
      <c r="AS2704" s="0" t="s">
        <v>16459</v>
      </c>
      <c r="AV2704" s="131"/>
      <c r="AW2704" s="131"/>
      <c r="AX2704" s="131"/>
      <c r="AY2704" s="131"/>
      <c r="AZ2704" s="0" t="s">
        <v>16460</v>
      </c>
      <c r="BA2704" s="124" t="s">
        <v>200</v>
      </c>
      <c r="BB2704" s="0" t="s">
        <v>210</v>
      </c>
      <c r="BC2704" s="0" t="s">
        <v>570</v>
      </c>
      <c r="BD2704" s="0" t="s">
        <v>16461</v>
      </c>
      <c r="BE2704" s="0" t="s">
        <v>16462</v>
      </c>
      <c r="BG2704" s="125"/>
      <c r="BH2704" s="0" t="s">
        <v>2215</v>
      </c>
      <c r="BI2704" s="112" t="s">
        <v>198</v>
      </c>
      <c r="BJ2704" s="126"/>
      <c r="BK2704" s="131" t="s">
        <v>215</v>
      </c>
      <c r="BL2704" s="112" t="n">
        <v>4</v>
      </c>
      <c r="BM2704" s="112" t="n">
        <v>4</v>
      </c>
      <c r="BN2704" s="112" t="n">
        <v>4</v>
      </c>
      <c r="BO2704" s="111" t="n">
        <v>20</v>
      </c>
      <c r="BP2704" s="125"/>
      <c r="BQ2704" s="127" t="s">
        <v>216</v>
      </c>
    </row>
    <row r="2705" customFormat="false" ht="13.8" hidden="false" customHeight="false" outlineLevel="0" collapsed="false">
      <c r="A2705" s="131" t="s">
        <v>16463</v>
      </c>
      <c r="B2705" s="0" t="s">
        <v>16407</v>
      </c>
      <c r="C2705" s="0" t="s">
        <v>329</v>
      </c>
      <c r="D2705" s="0" t="s">
        <v>193</v>
      </c>
      <c r="E2705" s="0" t="s">
        <v>194</v>
      </c>
      <c r="F2705" s="0" t="s">
        <v>195</v>
      </c>
      <c r="G2705" s="0" t="s">
        <v>330</v>
      </c>
      <c r="H2705" s="0" t="s">
        <v>197</v>
      </c>
      <c r="J2705" s="111" t="n">
        <v>1</v>
      </c>
      <c r="K2705" s="0" t="s">
        <v>198</v>
      </c>
      <c r="L2705" s="0" t="s">
        <v>198</v>
      </c>
      <c r="M2705" s="0" t="s">
        <v>199</v>
      </c>
      <c r="Q2705" s="120" t="s">
        <v>200</v>
      </c>
      <c r="R2705" s="131" t="s">
        <v>1251</v>
      </c>
      <c r="S2705" s="131" t="s">
        <v>16415</v>
      </c>
      <c r="T2705" s="0" t="s">
        <v>198</v>
      </c>
      <c r="U2705" s="131" t="s">
        <v>239</v>
      </c>
      <c r="V2705" s="0" t="s">
        <v>1790</v>
      </c>
      <c r="W2705" s="136" t="s">
        <v>204</v>
      </c>
      <c r="X2705" s="130" t="n">
        <v>1994</v>
      </c>
      <c r="Y2705" s="111" t="s">
        <v>240</v>
      </c>
      <c r="Z2705" s="130" t="s">
        <v>757</v>
      </c>
      <c r="AA2705" s="122" t="s">
        <v>200</v>
      </c>
      <c r="AB2705" s="131" t="s">
        <v>2780</v>
      </c>
      <c r="AC2705" s="131" t="s">
        <v>16464</v>
      </c>
      <c r="AD2705" s="130" t="s">
        <v>198</v>
      </c>
      <c r="AE2705" s="130" t="s">
        <v>222</v>
      </c>
      <c r="AF2705" s="130"/>
      <c r="AG2705" s="130"/>
      <c r="AH2705" s="130"/>
      <c r="AI2705" s="130" t="s">
        <v>207</v>
      </c>
      <c r="AJ2705" s="130"/>
      <c r="AK2705" s="111" t="str">
        <f aca="false">(AB2705)</f>
        <v>Gainax</v>
      </c>
      <c r="AM2705" s="111" t="n">
        <f aca="false">X2705</f>
        <v>1994</v>
      </c>
      <c r="AN2705" s="130" t="s">
        <v>208</v>
      </c>
      <c r="AO2705" s="0" t="s">
        <v>16430</v>
      </c>
      <c r="AP2705" s="0" t="s">
        <v>200</v>
      </c>
      <c r="AS2705" s="0" t="s">
        <v>200</v>
      </c>
      <c r="AT2705" s="0" t="s">
        <v>5881</v>
      </c>
      <c r="AU2705" s="0" t="s">
        <v>332</v>
      </c>
      <c r="AV2705" s="131" t="s">
        <v>200</v>
      </c>
      <c r="AW2705" s="131"/>
      <c r="AX2705" s="131"/>
      <c r="AY2705" s="131"/>
      <c r="AZ2705" s="0" t="s">
        <v>16465</v>
      </c>
      <c r="BA2705" s="124" t="s">
        <v>200</v>
      </c>
      <c r="BB2705" s="0" t="s">
        <v>210</v>
      </c>
      <c r="BC2705" s="0" t="s">
        <v>16466</v>
      </c>
      <c r="BD2705" s="0" t="s">
        <v>200</v>
      </c>
      <c r="BE2705" s="0" t="s">
        <v>16467</v>
      </c>
      <c r="BF2705" s="0" t="s">
        <v>2968</v>
      </c>
      <c r="BG2705" s="125" t="s">
        <v>200</v>
      </c>
      <c r="BH2705" s="0" t="s">
        <v>253</v>
      </c>
      <c r="BI2705" s="112" t="n">
        <v>4904323260003</v>
      </c>
      <c r="BJ2705" s="126" t="s">
        <v>200</v>
      </c>
      <c r="BK2705" s="131" t="s">
        <v>215</v>
      </c>
      <c r="BL2705" s="112" t="n">
        <v>4</v>
      </c>
      <c r="BM2705" s="112" t="n">
        <v>4</v>
      </c>
      <c r="BN2705" s="112" t="n">
        <v>4</v>
      </c>
      <c r="BO2705" s="111" t="n">
        <v>20</v>
      </c>
      <c r="BP2705" s="125" t="s">
        <v>200</v>
      </c>
      <c r="BQ2705" s="127" t="s">
        <v>216</v>
      </c>
    </row>
    <row r="2706" customFormat="false" ht="13.8" hidden="false" customHeight="false" outlineLevel="0" collapsed="false">
      <c r="A2706" s="131" t="s">
        <v>16468</v>
      </c>
      <c r="B2706" s="0" t="s">
        <v>16407</v>
      </c>
      <c r="C2706" s="0" t="s">
        <v>928</v>
      </c>
      <c r="D2706" s="0" t="s">
        <v>193</v>
      </c>
      <c r="E2706" s="0" t="s">
        <v>194</v>
      </c>
      <c r="F2706" s="0" t="s">
        <v>195</v>
      </c>
      <c r="G2706" s="0" t="s">
        <v>330</v>
      </c>
      <c r="H2706" s="0" t="s">
        <v>197</v>
      </c>
      <c r="J2706" s="111" t="n">
        <v>1</v>
      </c>
      <c r="K2706" s="0" t="s">
        <v>198</v>
      </c>
      <c r="L2706" s="0" t="s">
        <v>198</v>
      </c>
      <c r="M2706" s="0" t="s">
        <v>199</v>
      </c>
      <c r="Q2706" s="120" t="s">
        <v>200</v>
      </c>
      <c r="R2706" s="131" t="s">
        <v>1251</v>
      </c>
      <c r="S2706" s="131" t="s">
        <v>201</v>
      </c>
      <c r="T2706" s="0" t="s">
        <v>198</v>
      </c>
      <c r="U2706" s="131" t="s">
        <v>239</v>
      </c>
      <c r="V2706" s="0" t="s">
        <v>1790</v>
      </c>
      <c r="W2706" s="136" t="s">
        <v>204</v>
      </c>
      <c r="X2706" s="130" t="n">
        <v>1995</v>
      </c>
      <c r="Y2706" s="111" t="s">
        <v>240</v>
      </c>
      <c r="Z2706" s="130" t="s">
        <v>757</v>
      </c>
      <c r="AA2706" s="122" t="s">
        <v>200</v>
      </c>
      <c r="AB2706" s="131" t="s">
        <v>2182</v>
      </c>
      <c r="AC2706" s="131" t="s">
        <v>840</v>
      </c>
      <c r="AD2706" s="130" t="s">
        <v>198</v>
      </c>
      <c r="AE2706" s="130" t="s">
        <v>198</v>
      </c>
      <c r="AF2706" s="130"/>
      <c r="AG2706" s="130"/>
      <c r="AH2706" s="130"/>
      <c r="AI2706" s="130" t="s">
        <v>207</v>
      </c>
      <c r="AJ2706" s="130"/>
      <c r="AK2706" s="111" t="str">
        <f aca="false">(AB2706)</f>
        <v>Red entertainment</v>
      </c>
      <c r="AL2706" s="0" t="s">
        <v>200</v>
      </c>
      <c r="AM2706" s="111" t="n">
        <f aca="false">X2706</f>
        <v>1995</v>
      </c>
      <c r="AN2706" s="130" t="s">
        <v>208</v>
      </c>
      <c r="AO2706" s="0" t="s">
        <v>16430</v>
      </c>
      <c r="AP2706" s="0" t="s">
        <v>610</v>
      </c>
      <c r="AQ2706" s="0" t="s">
        <v>200</v>
      </c>
      <c r="AR2706" s="0" t="s">
        <v>200</v>
      </c>
      <c r="AS2706" s="0" t="s">
        <v>16469</v>
      </c>
      <c r="AV2706" s="131" t="s">
        <v>200</v>
      </c>
      <c r="AW2706" s="131"/>
      <c r="AX2706" s="131"/>
      <c r="AY2706" s="131"/>
      <c r="AZ2706" s="0" t="s">
        <v>16470</v>
      </c>
      <c r="BA2706" s="124" t="s">
        <v>200</v>
      </c>
      <c r="BB2706" s="0" t="s">
        <v>248</v>
      </c>
      <c r="BC2706" s="0" t="s">
        <v>16471</v>
      </c>
      <c r="BE2706" s="0" t="s">
        <v>16472</v>
      </c>
      <c r="BG2706" s="125" t="s">
        <v>200</v>
      </c>
      <c r="BH2706" s="0" t="s">
        <v>2215</v>
      </c>
      <c r="BI2706" s="112" t="s">
        <v>198</v>
      </c>
      <c r="BJ2706" s="126" t="s">
        <v>200</v>
      </c>
      <c r="BK2706" s="131" t="s">
        <v>215</v>
      </c>
      <c r="BL2706" s="112" t="n">
        <v>4</v>
      </c>
      <c r="BM2706" s="112" t="n">
        <v>4</v>
      </c>
      <c r="BN2706" s="112" t="n">
        <v>4</v>
      </c>
      <c r="BO2706" s="111" t="n">
        <v>20</v>
      </c>
      <c r="BP2706" s="125" t="s">
        <v>200</v>
      </c>
      <c r="BQ2706" s="127" t="s">
        <v>216</v>
      </c>
    </row>
    <row r="2707" customFormat="false" ht="13.8" hidden="false" customHeight="false" outlineLevel="0" collapsed="false">
      <c r="A2707" s="131" t="s">
        <v>16473</v>
      </c>
      <c r="B2707" s="0" t="s">
        <v>16407</v>
      </c>
      <c r="C2707" s="0" t="s">
        <v>192</v>
      </c>
      <c r="D2707" s="0" t="s">
        <v>193</v>
      </c>
      <c r="E2707" s="0" t="s">
        <v>194</v>
      </c>
      <c r="F2707" s="0" t="s">
        <v>195</v>
      </c>
      <c r="G2707" s="0" t="s">
        <v>196</v>
      </c>
      <c r="H2707" s="0" t="s">
        <v>197</v>
      </c>
      <c r="J2707" s="111" t="n">
        <v>2</v>
      </c>
      <c r="K2707" s="0" t="s">
        <v>198</v>
      </c>
      <c r="L2707" s="0" t="s">
        <v>533</v>
      </c>
      <c r="M2707" s="0" t="s">
        <v>199</v>
      </c>
      <c r="Q2707" s="120" t="s">
        <v>200</v>
      </c>
      <c r="R2707" s="131" t="s">
        <v>1251</v>
      </c>
      <c r="S2707" s="131" t="s">
        <v>16415</v>
      </c>
      <c r="T2707" s="131" t="s">
        <v>198</v>
      </c>
      <c r="U2707" s="131" t="s">
        <v>239</v>
      </c>
      <c r="V2707" s="0" t="s">
        <v>1790</v>
      </c>
      <c r="W2707" s="136" t="s">
        <v>204</v>
      </c>
      <c r="X2707" s="130" t="n">
        <v>1990</v>
      </c>
      <c r="Y2707" s="111" t="s">
        <v>240</v>
      </c>
      <c r="Z2707" s="130" t="s">
        <v>198</v>
      </c>
      <c r="AA2707" s="122" t="s">
        <v>200</v>
      </c>
      <c r="AB2707" s="131" t="s">
        <v>16474</v>
      </c>
      <c r="AC2707" s="131" t="s">
        <v>16464</v>
      </c>
      <c r="AD2707" s="130" t="s">
        <v>198</v>
      </c>
      <c r="AE2707" s="130" t="s">
        <v>198</v>
      </c>
      <c r="AF2707" s="130"/>
      <c r="AG2707" s="130"/>
      <c r="AH2707" s="130"/>
      <c r="AI2707" s="130" t="s">
        <v>294</v>
      </c>
      <c r="AJ2707" s="130" t="s">
        <v>701</v>
      </c>
      <c r="AK2707" s="131" t="s">
        <v>16474</v>
      </c>
      <c r="AL2707" s="0" t="s">
        <v>216</v>
      </c>
      <c r="AM2707" s="130" t="n">
        <v>1989</v>
      </c>
      <c r="AN2707" s="130" t="s">
        <v>208</v>
      </c>
      <c r="AT2707" s="0" t="s">
        <v>200</v>
      </c>
      <c r="AU2707" s="0" t="s">
        <v>1306</v>
      </c>
      <c r="AV2707" s="131" t="s">
        <v>200</v>
      </c>
      <c r="AW2707" s="131"/>
      <c r="AX2707" s="131"/>
      <c r="AY2707" s="131"/>
      <c r="AZ2707" s="0" t="s">
        <v>16475</v>
      </c>
      <c r="BA2707" s="124" t="s">
        <v>200</v>
      </c>
      <c r="BB2707" s="0" t="s">
        <v>248</v>
      </c>
      <c r="BG2707" s="125"/>
      <c r="BH2707" s="0" t="s">
        <v>253</v>
      </c>
      <c r="BI2707" s="112" t="n">
        <v>4988041700256</v>
      </c>
      <c r="BJ2707" s="126"/>
      <c r="BK2707" s="131" t="s">
        <v>215</v>
      </c>
      <c r="BL2707" s="112" t="n">
        <v>4</v>
      </c>
      <c r="BM2707" s="112" t="n">
        <v>4</v>
      </c>
      <c r="BN2707" s="112" t="n">
        <v>4</v>
      </c>
      <c r="BO2707" s="111" t="n">
        <v>30</v>
      </c>
      <c r="BP2707" s="125"/>
      <c r="BQ2707" s="127" t="s">
        <v>216</v>
      </c>
    </row>
    <row r="2708" customFormat="false" ht="13.8" hidden="false" customHeight="false" outlineLevel="0" collapsed="false">
      <c r="A2708" s="131" t="s">
        <v>16476</v>
      </c>
      <c r="B2708" s="0" t="s">
        <v>16407</v>
      </c>
      <c r="C2708" s="131" t="s">
        <v>605</v>
      </c>
      <c r="D2708" s="131" t="s">
        <v>193</v>
      </c>
      <c r="E2708" s="0" t="s">
        <v>194</v>
      </c>
      <c r="F2708" s="0" t="s">
        <v>606</v>
      </c>
      <c r="G2708" s="0" t="s">
        <v>391</v>
      </c>
      <c r="H2708" s="0" t="s">
        <v>197</v>
      </c>
      <c r="J2708" s="111" t="n">
        <v>2</v>
      </c>
      <c r="K2708" s="0" t="s">
        <v>198</v>
      </c>
      <c r="L2708" s="0" t="s">
        <v>392</v>
      </c>
      <c r="M2708" s="0" t="s">
        <v>199</v>
      </c>
      <c r="Q2708" s="120" t="s">
        <v>200</v>
      </c>
      <c r="R2708" s="131" t="s">
        <v>1251</v>
      </c>
      <c r="S2708" s="131" t="s">
        <v>201</v>
      </c>
      <c r="T2708" s="0" t="s">
        <v>198</v>
      </c>
      <c r="U2708" s="131" t="s">
        <v>239</v>
      </c>
      <c r="V2708" s="0" t="s">
        <v>1790</v>
      </c>
      <c r="W2708" s="136" t="s">
        <v>204</v>
      </c>
      <c r="X2708" s="130" t="n">
        <v>1995</v>
      </c>
      <c r="Y2708" s="130" t="s">
        <v>240</v>
      </c>
      <c r="Z2708" s="130" t="s">
        <v>198</v>
      </c>
      <c r="AA2708" s="122" t="s">
        <v>200</v>
      </c>
      <c r="AB2708" s="131" t="s">
        <v>2182</v>
      </c>
      <c r="AC2708" s="131" t="s">
        <v>840</v>
      </c>
      <c r="AD2708" s="130" t="s">
        <v>198</v>
      </c>
      <c r="AE2708" s="130" t="s">
        <v>222</v>
      </c>
      <c r="AF2708" s="130"/>
      <c r="AG2708" s="130"/>
      <c r="AH2708" s="130"/>
      <c r="AI2708" s="130" t="s">
        <v>207</v>
      </c>
      <c r="AJ2708" s="130"/>
      <c r="AK2708" s="111" t="str">
        <f aca="false">(AB2708)</f>
        <v>Red entertainment</v>
      </c>
      <c r="AM2708" s="111" t="n">
        <f aca="false">X2708</f>
        <v>1995</v>
      </c>
      <c r="AN2708" s="130" t="s">
        <v>208</v>
      </c>
      <c r="AO2708" s="0" t="s">
        <v>16477</v>
      </c>
      <c r="AP2708" s="0" t="s">
        <v>200</v>
      </c>
      <c r="AS2708" s="0" t="s">
        <v>16123</v>
      </c>
      <c r="AT2708" s="0" t="s">
        <v>200</v>
      </c>
      <c r="AU2708" s="0" t="s">
        <v>332</v>
      </c>
      <c r="AV2708" s="131" t="s">
        <v>200</v>
      </c>
      <c r="AW2708" s="131"/>
      <c r="AX2708" s="131"/>
      <c r="AY2708" s="131"/>
      <c r="AZ2708" s="0" t="s">
        <v>16478</v>
      </c>
      <c r="BA2708" s="124" t="s">
        <v>200</v>
      </c>
      <c r="BB2708" s="0" t="s">
        <v>248</v>
      </c>
      <c r="BC2708" s="0" t="s">
        <v>16479</v>
      </c>
      <c r="BD2708" s="0" t="s">
        <v>16480</v>
      </c>
      <c r="BE2708" s="0" t="s">
        <v>16481</v>
      </c>
      <c r="BG2708" s="125" t="s">
        <v>200</v>
      </c>
      <c r="BH2708" s="0" t="s">
        <v>2215</v>
      </c>
      <c r="BI2708" s="112" t="s">
        <v>198</v>
      </c>
      <c r="BJ2708" s="126" t="s">
        <v>200</v>
      </c>
      <c r="BK2708" s="131" t="s">
        <v>215</v>
      </c>
      <c r="BL2708" s="112" t="n">
        <v>4</v>
      </c>
      <c r="BM2708" s="112" t="n">
        <v>4</v>
      </c>
      <c r="BN2708" s="112" t="n">
        <v>4</v>
      </c>
      <c r="BO2708" s="111" t="n">
        <v>20</v>
      </c>
      <c r="BP2708" s="125" t="s">
        <v>200</v>
      </c>
      <c r="BQ2708" s="127" t="s">
        <v>216</v>
      </c>
    </row>
    <row r="2709" customFormat="false" ht="13.8" hidden="false" customHeight="false" outlineLevel="0" collapsed="false">
      <c r="A2709" s="131" t="s">
        <v>16482</v>
      </c>
      <c r="B2709" s="0" t="s">
        <v>16407</v>
      </c>
      <c r="C2709" s="131" t="s">
        <v>490</v>
      </c>
      <c r="D2709" s="131" t="s">
        <v>193</v>
      </c>
      <c r="E2709" s="0" t="s">
        <v>194</v>
      </c>
      <c r="F2709" s="0" t="s">
        <v>399</v>
      </c>
      <c r="G2709" s="0" t="s">
        <v>196</v>
      </c>
      <c r="H2709" s="0" t="s">
        <v>197</v>
      </c>
      <c r="J2709" s="111" t="n">
        <v>1</v>
      </c>
      <c r="K2709" s="0" t="s">
        <v>198</v>
      </c>
      <c r="L2709" s="0" t="s">
        <v>198</v>
      </c>
      <c r="M2709" s="0" t="s">
        <v>199</v>
      </c>
      <c r="Q2709" s="120"/>
      <c r="R2709" s="131" t="s">
        <v>1251</v>
      </c>
      <c r="S2709" s="131" t="s">
        <v>16415</v>
      </c>
      <c r="T2709" s="0" t="s">
        <v>198</v>
      </c>
      <c r="U2709" s="131" t="s">
        <v>239</v>
      </c>
      <c r="V2709" s="0" t="s">
        <v>1790</v>
      </c>
      <c r="W2709" s="136" t="s">
        <v>204</v>
      </c>
      <c r="X2709" s="130" t="n">
        <v>1994</v>
      </c>
      <c r="Y2709" s="130" t="s">
        <v>240</v>
      </c>
      <c r="Z2709" s="130" t="s">
        <v>198</v>
      </c>
      <c r="AA2709" s="122"/>
      <c r="AB2709" s="131" t="s">
        <v>10055</v>
      </c>
      <c r="AC2709" s="131" t="s">
        <v>10055</v>
      </c>
      <c r="AD2709" s="130" t="s">
        <v>198</v>
      </c>
      <c r="AE2709" s="130" t="s">
        <v>222</v>
      </c>
      <c r="AF2709" s="130"/>
      <c r="AG2709" s="130"/>
      <c r="AH2709" s="130"/>
      <c r="AI2709" s="130" t="s">
        <v>207</v>
      </c>
      <c r="AJ2709" s="130"/>
      <c r="AK2709" s="111" t="str">
        <f aca="false">(AB2709)</f>
        <v>Naxat soft</v>
      </c>
      <c r="AM2709" s="111" t="n">
        <f aca="false">X2709</f>
        <v>1994</v>
      </c>
      <c r="AN2709" s="130" t="s">
        <v>208</v>
      </c>
      <c r="AT2709" s="0" t="s">
        <v>354</v>
      </c>
      <c r="AU2709" s="0" t="s">
        <v>200</v>
      </c>
      <c r="AV2709" s="131" t="s">
        <v>200</v>
      </c>
      <c r="AW2709" s="131"/>
      <c r="AX2709" s="131"/>
      <c r="AY2709" s="131"/>
      <c r="AZ2709" s="0" t="s">
        <v>16483</v>
      </c>
      <c r="BA2709" s="124" t="s">
        <v>200</v>
      </c>
      <c r="BB2709" s="0" t="s">
        <v>248</v>
      </c>
      <c r="BC2709" s="0" t="s">
        <v>16484</v>
      </c>
      <c r="BD2709" s="0" t="s">
        <v>3448</v>
      </c>
      <c r="BE2709" s="0" t="s">
        <v>5557</v>
      </c>
      <c r="BG2709" s="125"/>
      <c r="BH2709" s="0" t="s">
        <v>253</v>
      </c>
      <c r="BI2709" s="112" t="n">
        <v>4988658931258</v>
      </c>
      <c r="BJ2709" s="126"/>
      <c r="BK2709" s="131" t="s">
        <v>215</v>
      </c>
      <c r="BL2709" s="112" t="n">
        <v>4</v>
      </c>
      <c r="BM2709" s="112" t="n">
        <v>4</v>
      </c>
      <c r="BN2709" s="112" t="n">
        <v>4</v>
      </c>
      <c r="BO2709" s="111" t="n">
        <v>20</v>
      </c>
      <c r="BP2709" s="125"/>
      <c r="BQ2709" s="127" t="s">
        <v>216</v>
      </c>
    </row>
    <row r="2710" customFormat="false" ht="13.8" hidden="false" customHeight="false" outlineLevel="0" collapsed="false">
      <c r="A2710" s="131" t="s">
        <v>16485</v>
      </c>
      <c r="B2710" s="0" t="s">
        <v>16407</v>
      </c>
      <c r="C2710" s="131" t="s">
        <v>423</v>
      </c>
      <c r="D2710" s="131" t="s">
        <v>193</v>
      </c>
      <c r="E2710" s="0" t="s">
        <v>313</v>
      </c>
      <c r="F2710" s="0" t="s">
        <v>314</v>
      </c>
      <c r="G2710" s="0" t="s">
        <v>424</v>
      </c>
      <c r="H2710" s="0" t="s">
        <v>197</v>
      </c>
      <c r="J2710" s="111" t="n">
        <v>2</v>
      </c>
      <c r="K2710" s="0" t="s">
        <v>198</v>
      </c>
      <c r="L2710" s="0" t="s">
        <v>392</v>
      </c>
      <c r="M2710" s="0" t="s">
        <v>199</v>
      </c>
      <c r="Q2710" s="120" t="s">
        <v>200</v>
      </c>
      <c r="R2710" s="131" t="s">
        <v>1251</v>
      </c>
      <c r="S2710" s="131" t="s">
        <v>201</v>
      </c>
      <c r="T2710" s="0" t="s">
        <v>198</v>
      </c>
      <c r="U2710" s="131" t="s">
        <v>239</v>
      </c>
      <c r="V2710" s="0" t="s">
        <v>1790</v>
      </c>
      <c r="W2710" s="136" t="s">
        <v>204</v>
      </c>
      <c r="X2710" s="130" t="n">
        <v>1991</v>
      </c>
      <c r="Y2710" s="130" t="s">
        <v>240</v>
      </c>
      <c r="Z2710" s="130" t="s">
        <v>198</v>
      </c>
      <c r="AA2710" s="122" t="s">
        <v>200</v>
      </c>
      <c r="AB2710" s="131" t="s">
        <v>10055</v>
      </c>
      <c r="AC2710" s="131" t="s">
        <v>10055</v>
      </c>
      <c r="AD2710" s="130" t="s">
        <v>198</v>
      </c>
      <c r="AE2710" s="130" t="s">
        <v>198</v>
      </c>
      <c r="AF2710" s="130"/>
      <c r="AG2710" s="130"/>
      <c r="AH2710" s="130"/>
      <c r="AI2710" s="130" t="s">
        <v>207</v>
      </c>
      <c r="AJ2710" s="130"/>
      <c r="AK2710" s="111" t="str">
        <f aca="false">(AB2710)</f>
        <v>Naxat soft</v>
      </c>
      <c r="AM2710" s="111" t="n">
        <f aca="false">X2710</f>
        <v>1991</v>
      </c>
      <c r="AN2710" s="130" t="s">
        <v>208</v>
      </c>
      <c r="AO2710" s="0" t="s">
        <v>16430</v>
      </c>
      <c r="AP2710" s="0" t="s">
        <v>200</v>
      </c>
      <c r="AS2710" s="0" t="s">
        <v>4879</v>
      </c>
      <c r="AV2710" s="131" t="s">
        <v>200</v>
      </c>
      <c r="AW2710" s="131"/>
      <c r="AX2710" s="131"/>
      <c r="AY2710" s="131"/>
      <c r="AZ2710" s="0" t="s">
        <v>16486</v>
      </c>
      <c r="BA2710" s="124" t="s">
        <v>200</v>
      </c>
      <c r="BB2710" s="0" t="s">
        <v>248</v>
      </c>
      <c r="BC2710" s="0" t="s">
        <v>16487</v>
      </c>
      <c r="BD2710" s="0" t="s">
        <v>16488</v>
      </c>
      <c r="BE2710" s="0" t="s">
        <v>16489</v>
      </c>
      <c r="BF2710" s="0" t="s">
        <v>16490</v>
      </c>
      <c r="BG2710" s="125" t="s">
        <v>200</v>
      </c>
      <c r="BH2710" s="0" t="s">
        <v>2215</v>
      </c>
      <c r="BI2710" s="112" t="s">
        <v>198</v>
      </c>
      <c r="BJ2710" s="126" t="s">
        <v>200</v>
      </c>
      <c r="BK2710" s="131" t="s">
        <v>215</v>
      </c>
      <c r="BL2710" s="112" t="n">
        <v>4</v>
      </c>
      <c r="BM2710" s="112" t="n">
        <v>4</v>
      </c>
      <c r="BN2710" s="112" t="n">
        <v>4</v>
      </c>
      <c r="BO2710" s="111" t="n">
        <v>20</v>
      </c>
      <c r="BP2710" s="125" t="s">
        <v>200</v>
      </c>
      <c r="BQ2710" s="127" t="s">
        <v>216</v>
      </c>
    </row>
    <row r="2711" customFormat="false" ht="13.8" hidden="false" customHeight="false" outlineLevel="0" collapsed="false">
      <c r="A2711" s="131" t="s">
        <v>16491</v>
      </c>
      <c r="B2711" s="0" t="s">
        <v>16407</v>
      </c>
      <c r="C2711" s="0" t="s">
        <v>192</v>
      </c>
      <c r="D2711" s="0" t="s">
        <v>193</v>
      </c>
      <c r="E2711" s="0" t="s">
        <v>194</v>
      </c>
      <c r="F2711" s="0" t="s">
        <v>195</v>
      </c>
      <c r="G2711" s="0" t="s">
        <v>196</v>
      </c>
      <c r="H2711" s="0" t="s">
        <v>197</v>
      </c>
      <c r="J2711" s="111" t="n">
        <v>1</v>
      </c>
      <c r="K2711" s="0" t="s">
        <v>198</v>
      </c>
      <c r="L2711" s="0" t="s">
        <v>198</v>
      </c>
      <c r="M2711" s="0" t="s">
        <v>199</v>
      </c>
      <c r="Q2711" s="120" t="s">
        <v>200</v>
      </c>
      <c r="R2711" s="131" t="s">
        <v>1251</v>
      </c>
      <c r="S2711" s="131" t="s">
        <v>201</v>
      </c>
      <c r="T2711" s="0" t="s">
        <v>198</v>
      </c>
      <c r="U2711" s="131" t="s">
        <v>239</v>
      </c>
      <c r="V2711" s="0" t="s">
        <v>1790</v>
      </c>
      <c r="W2711" s="136" t="s">
        <v>204</v>
      </c>
      <c r="X2711" s="130" t="n">
        <v>1991</v>
      </c>
      <c r="Y2711" s="130" t="s">
        <v>240</v>
      </c>
      <c r="Z2711" s="130" t="s">
        <v>198</v>
      </c>
      <c r="AA2711" s="122" t="s">
        <v>200</v>
      </c>
      <c r="AB2711" s="131" t="s">
        <v>718</v>
      </c>
      <c r="AC2711" s="131" t="s">
        <v>718</v>
      </c>
      <c r="AD2711" s="130" t="s">
        <v>198</v>
      </c>
      <c r="AE2711" s="130" t="s">
        <v>222</v>
      </c>
      <c r="AF2711" s="130"/>
      <c r="AG2711" s="130"/>
      <c r="AH2711" s="130"/>
      <c r="AI2711" s="130" t="s">
        <v>207</v>
      </c>
      <c r="AJ2711" s="130"/>
      <c r="AK2711" s="111" t="str">
        <f aca="false">(AB2711)</f>
        <v>NCS corp</v>
      </c>
      <c r="AM2711" s="111" t="n">
        <f aca="false">X2711</f>
        <v>1991</v>
      </c>
      <c r="AN2711" s="130" t="s">
        <v>208</v>
      </c>
      <c r="AS2711" s="0" t="s">
        <v>200</v>
      </c>
      <c r="AU2711" s="0" t="s">
        <v>434</v>
      </c>
      <c r="AV2711" s="131" t="s">
        <v>200</v>
      </c>
      <c r="AW2711" s="131"/>
      <c r="AX2711" s="131"/>
      <c r="AY2711" s="131"/>
      <c r="AZ2711" s="0" t="s">
        <v>16492</v>
      </c>
      <c r="BA2711" s="124" t="s">
        <v>200</v>
      </c>
      <c r="BB2711" s="0" t="s">
        <v>248</v>
      </c>
      <c r="BC2711" s="0" t="s">
        <v>1397</v>
      </c>
      <c r="BD2711" s="0" t="s">
        <v>16493</v>
      </c>
      <c r="BE2711" s="0" t="s">
        <v>16494</v>
      </c>
      <c r="BG2711" s="125" t="s">
        <v>200</v>
      </c>
      <c r="BH2711" s="0" t="s">
        <v>2215</v>
      </c>
      <c r="BI2711" s="112" t="s">
        <v>198</v>
      </c>
      <c r="BJ2711" s="126" t="s">
        <v>200</v>
      </c>
      <c r="BK2711" s="131" t="s">
        <v>215</v>
      </c>
      <c r="BL2711" s="112" t="n">
        <v>4</v>
      </c>
      <c r="BM2711" s="112" t="n">
        <v>4</v>
      </c>
      <c r="BN2711" s="112" t="n">
        <v>4</v>
      </c>
      <c r="BO2711" s="111" t="n">
        <v>20</v>
      </c>
      <c r="BP2711" s="125" t="s">
        <v>200</v>
      </c>
      <c r="BQ2711" s="127" t="s">
        <v>216</v>
      </c>
    </row>
    <row r="2712" customFormat="false" ht="13.8" hidden="false" customHeight="false" outlineLevel="0" collapsed="false">
      <c r="A2712" s="131" t="s">
        <v>16495</v>
      </c>
      <c r="B2712" s="0" t="s">
        <v>16407</v>
      </c>
      <c r="C2712" s="0" t="s">
        <v>928</v>
      </c>
      <c r="D2712" s="0" t="s">
        <v>193</v>
      </c>
      <c r="E2712" s="0" t="s">
        <v>194</v>
      </c>
      <c r="F2712" s="0" t="s">
        <v>195</v>
      </c>
      <c r="G2712" s="0" t="s">
        <v>330</v>
      </c>
      <c r="H2712" s="0" t="s">
        <v>219</v>
      </c>
      <c r="J2712" s="111" t="n">
        <v>1</v>
      </c>
      <c r="K2712" s="0" t="s">
        <v>198</v>
      </c>
      <c r="L2712" s="0" t="s">
        <v>198</v>
      </c>
      <c r="M2712" s="0" t="s">
        <v>199</v>
      </c>
      <c r="Q2712" s="120" t="s">
        <v>200</v>
      </c>
      <c r="R2712" s="131" t="s">
        <v>1251</v>
      </c>
      <c r="S2712" s="131" t="s">
        <v>201</v>
      </c>
      <c r="T2712" s="0" t="s">
        <v>198</v>
      </c>
      <c r="U2712" s="131" t="s">
        <v>239</v>
      </c>
      <c r="V2712" s="0" t="s">
        <v>1790</v>
      </c>
      <c r="W2712" s="136" t="s">
        <v>204</v>
      </c>
      <c r="X2712" s="130" t="n">
        <v>1992</v>
      </c>
      <c r="Y2712" s="111" t="s">
        <v>240</v>
      </c>
      <c r="Z2712" s="130" t="s">
        <v>757</v>
      </c>
      <c r="AA2712" s="122" t="s">
        <v>200</v>
      </c>
      <c r="AB2712" s="131" t="s">
        <v>1061</v>
      </c>
      <c r="AC2712" s="131" t="s">
        <v>840</v>
      </c>
      <c r="AD2712" s="130" t="s">
        <v>198</v>
      </c>
      <c r="AE2712" s="130" t="s">
        <v>222</v>
      </c>
      <c r="AF2712" s="130"/>
      <c r="AG2712" s="130"/>
      <c r="AH2712" s="130"/>
      <c r="AI2712" s="130" t="s">
        <v>207</v>
      </c>
      <c r="AJ2712" s="130"/>
      <c r="AK2712" s="111" t="str">
        <f aca="false">(AB2712)</f>
        <v>Falcom</v>
      </c>
      <c r="AM2712" s="111" t="n">
        <f aca="false">X2712</f>
        <v>1992</v>
      </c>
      <c r="AN2712" s="130" t="s">
        <v>208</v>
      </c>
      <c r="AO2712" s="0" t="s">
        <v>16430</v>
      </c>
      <c r="AP2712" s="0" t="s">
        <v>200</v>
      </c>
      <c r="AS2712" s="0" t="s">
        <v>8936</v>
      </c>
      <c r="AU2712" s="0" t="s">
        <v>332</v>
      </c>
      <c r="AV2712" s="131" t="s">
        <v>200</v>
      </c>
      <c r="AW2712" s="131"/>
      <c r="AX2712" s="131"/>
      <c r="AY2712" s="131"/>
      <c r="AZ2712" s="0" t="s">
        <v>16496</v>
      </c>
      <c r="BA2712" s="124" t="s">
        <v>200</v>
      </c>
      <c r="BB2712" s="0" t="s">
        <v>210</v>
      </c>
      <c r="BC2712" s="0" t="s">
        <v>16497</v>
      </c>
      <c r="BE2712" s="0" t="s">
        <v>5557</v>
      </c>
      <c r="BF2712" s="0" t="s">
        <v>16498</v>
      </c>
      <c r="BG2712" s="125" t="s">
        <v>200</v>
      </c>
      <c r="BH2712" s="0" t="s">
        <v>2215</v>
      </c>
      <c r="BI2712" s="112" t="s">
        <v>198</v>
      </c>
      <c r="BJ2712" s="126" t="s">
        <v>200</v>
      </c>
      <c r="BK2712" s="131" t="s">
        <v>215</v>
      </c>
      <c r="BL2712" s="112" t="n">
        <v>4</v>
      </c>
      <c r="BM2712" s="112" t="n">
        <v>4</v>
      </c>
      <c r="BN2712" s="112" t="n">
        <v>4</v>
      </c>
      <c r="BO2712" s="111" t="n">
        <v>20</v>
      </c>
      <c r="BP2712" s="125" t="s">
        <v>200</v>
      </c>
      <c r="BQ2712" s="127" t="s">
        <v>216</v>
      </c>
    </row>
    <row r="2713" customFormat="false" ht="13.8" hidden="false" customHeight="false" outlineLevel="0" collapsed="false">
      <c r="A2713" s="131" t="s">
        <v>16499</v>
      </c>
      <c r="B2713" s="0" t="s">
        <v>16407</v>
      </c>
      <c r="C2713" s="0" t="s">
        <v>329</v>
      </c>
      <c r="D2713" s="0" t="s">
        <v>193</v>
      </c>
      <c r="E2713" s="0" t="s">
        <v>194</v>
      </c>
      <c r="F2713" s="0" t="s">
        <v>195</v>
      </c>
      <c r="G2713" s="0" t="s">
        <v>330</v>
      </c>
      <c r="H2713" s="0" t="s">
        <v>197</v>
      </c>
      <c r="J2713" s="111" t="n">
        <v>1</v>
      </c>
      <c r="K2713" s="0" t="s">
        <v>198</v>
      </c>
      <c r="L2713" s="0" t="s">
        <v>198</v>
      </c>
      <c r="M2713" s="0" t="s">
        <v>199</v>
      </c>
      <c r="Q2713" s="120" t="s">
        <v>200</v>
      </c>
      <c r="R2713" s="131" t="s">
        <v>1251</v>
      </c>
      <c r="S2713" s="131" t="s">
        <v>201</v>
      </c>
      <c r="T2713" s="0" t="s">
        <v>198</v>
      </c>
      <c r="U2713" s="131" t="s">
        <v>239</v>
      </c>
      <c r="V2713" s="0" t="s">
        <v>1790</v>
      </c>
      <c r="W2713" s="136" t="s">
        <v>204</v>
      </c>
      <c r="X2713" s="130" t="n">
        <v>1994</v>
      </c>
      <c r="Y2713" s="111" t="s">
        <v>240</v>
      </c>
      <c r="Z2713" s="130" t="s">
        <v>757</v>
      </c>
      <c r="AA2713" s="122" t="s">
        <v>200</v>
      </c>
      <c r="AB2713" s="131" t="s">
        <v>1061</v>
      </c>
      <c r="AC2713" s="131" t="s">
        <v>1061</v>
      </c>
      <c r="AD2713" s="130" t="s">
        <v>198</v>
      </c>
      <c r="AE2713" s="130" t="s">
        <v>222</v>
      </c>
      <c r="AF2713" s="130"/>
      <c r="AG2713" s="130"/>
      <c r="AH2713" s="130"/>
      <c r="AI2713" s="130" t="s">
        <v>207</v>
      </c>
      <c r="AJ2713" s="130"/>
      <c r="AK2713" s="111" t="str">
        <f aca="false">(AB2713)</f>
        <v>Falcom</v>
      </c>
      <c r="AM2713" s="111" t="n">
        <f aca="false">X2713</f>
        <v>1994</v>
      </c>
      <c r="AN2713" s="130" t="s">
        <v>208</v>
      </c>
      <c r="AO2713" s="0" t="s">
        <v>16430</v>
      </c>
      <c r="AP2713" s="0" t="s">
        <v>200</v>
      </c>
      <c r="AS2713" s="0" t="s">
        <v>1062</v>
      </c>
      <c r="AU2713" s="0" t="s">
        <v>332</v>
      </c>
      <c r="AV2713" s="131" t="s">
        <v>200</v>
      </c>
      <c r="AW2713" s="131"/>
      <c r="AX2713" s="131"/>
      <c r="AY2713" s="131"/>
      <c r="AZ2713" s="0" t="s">
        <v>16500</v>
      </c>
      <c r="BA2713" s="124" t="s">
        <v>200</v>
      </c>
      <c r="BB2713" s="0" t="s">
        <v>210</v>
      </c>
      <c r="BC2713" s="0" t="s">
        <v>16501</v>
      </c>
      <c r="BD2713" s="0" t="s">
        <v>760</v>
      </c>
      <c r="BE2713" s="0" t="s">
        <v>9518</v>
      </c>
      <c r="BG2713" s="125" t="s">
        <v>200</v>
      </c>
      <c r="BH2713" s="0" t="s">
        <v>2215</v>
      </c>
      <c r="BI2713" s="112" t="s">
        <v>198</v>
      </c>
      <c r="BJ2713" s="126" t="s">
        <v>200</v>
      </c>
      <c r="BK2713" s="131" t="s">
        <v>215</v>
      </c>
      <c r="BL2713" s="112" t="n">
        <v>4</v>
      </c>
      <c r="BM2713" s="112" t="n">
        <v>4</v>
      </c>
      <c r="BN2713" s="112" t="n">
        <v>4</v>
      </c>
      <c r="BO2713" s="111" t="n">
        <v>20</v>
      </c>
      <c r="BP2713" s="125" t="s">
        <v>200</v>
      </c>
      <c r="BQ2713" s="127" t="s">
        <v>216</v>
      </c>
    </row>
    <row r="2714" customFormat="false" ht="13.8" hidden="false" customHeight="false" outlineLevel="0" collapsed="false">
      <c r="A2714" s="131" t="s">
        <v>16502</v>
      </c>
      <c r="B2714" s="0" t="s">
        <v>16407</v>
      </c>
      <c r="C2714" s="0" t="s">
        <v>329</v>
      </c>
      <c r="D2714" s="0" t="s">
        <v>193</v>
      </c>
      <c r="E2714" s="0" t="s">
        <v>194</v>
      </c>
      <c r="F2714" s="0" t="s">
        <v>195</v>
      </c>
      <c r="G2714" s="0" t="s">
        <v>330</v>
      </c>
      <c r="H2714" s="0" t="s">
        <v>197</v>
      </c>
      <c r="J2714" s="111" t="n">
        <v>2</v>
      </c>
      <c r="K2714" s="0" t="s">
        <v>198</v>
      </c>
      <c r="L2714" s="0" t="s">
        <v>533</v>
      </c>
      <c r="M2714" s="0" t="s">
        <v>199</v>
      </c>
      <c r="Q2714" s="120" t="s">
        <v>200</v>
      </c>
      <c r="R2714" s="131" t="s">
        <v>1251</v>
      </c>
      <c r="S2714" s="131" t="s">
        <v>201</v>
      </c>
      <c r="T2714" s="0" t="s">
        <v>198</v>
      </c>
      <c r="U2714" s="131" t="s">
        <v>239</v>
      </c>
      <c r="V2714" s="0" t="s">
        <v>1790</v>
      </c>
      <c r="W2714" s="136" t="s">
        <v>204</v>
      </c>
      <c r="X2714" s="130" t="n">
        <v>1993</v>
      </c>
      <c r="Y2714" s="111" t="s">
        <v>240</v>
      </c>
      <c r="Z2714" s="130" t="s">
        <v>757</v>
      </c>
      <c r="AA2714" s="122" t="s">
        <v>200</v>
      </c>
      <c r="AB2714" s="131" t="s">
        <v>16503</v>
      </c>
      <c r="AC2714" s="131" t="s">
        <v>16464</v>
      </c>
      <c r="AD2714" s="130" t="s">
        <v>198</v>
      </c>
      <c r="AE2714" s="130" t="s">
        <v>222</v>
      </c>
      <c r="AF2714" s="130"/>
      <c r="AG2714" s="130"/>
      <c r="AH2714" s="130"/>
      <c r="AI2714" s="130" t="s">
        <v>207</v>
      </c>
      <c r="AJ2714" s="130"/>
      <c r="AK2714" s="111" t="str">
        <f aca="false">(AB2714)</f>
        <v>Hunex</v>
      </c>
      <c r="AM2714" s="111" t="n">
        <f aca="false">X2714</f>
        <v>1993</v>
      </c>
      <c r="AN2714" s="130" t="s">
        <v>208</v>
      </c>
      <c r="AO2714" s="0" t="s">
        <v>16430</v>
      </c>
      <c r="AP2714" s="0" t="s">
        <v>200</v>
      </c>
      <c r="AS2714" s="0" t="s">
        <v>200</v>
      </c>
      <c r="AT2714" s="0" t="s">
        <v>1216</v>
      </c>
      <c r="AU2714" s="0" t="s">
        <v>332</v>
      </c>
      <c r="AV2714" s="131" t="s">
        <v>200</v>
      </c>
      <c r="AW2714" s="131"/>
      <c r="AX2714" s="131"/>
      <c r="AY2714" s="131"/>
      <c r="AZ2714" s="0" t="s">
        <v>16504</v>
      </c>
      <c r="BA2714" s="124" t="s">
        <v>200</v>
      </c>
      <c r="BB2714" s="0" t="s">
        <v>248</v>
      </c>
      <c r="BC2714" s="0" t="s">
        <v>16505</v>
      </c>
      <c r="BD2714" s="0" t="s">
        <v>10521</v>
      </c>
      <c r="BE2714" s="0" t="s">
        <v>16506</v>
      </c>
      <c r="BG2714" s="125" t="s">
        <v>200</v>
      </c>
      <c r="BH2714" s="0" t="s">
        <v>2215</v>
      </c>
      <c r="BI2714" s="112" t="s">
        <v>198</v>
      </c>
      <c r="BJ2714" s="126" t="s">
        <v>200</v>
      </c>
      <c r="BK2714" s="131" t="s">
        <v>215</v>
      </c>
      <c r="BL2714" s="112" t="n">
        <v>4</v>
      </c>
      <c r="BM2714" s="112" t="n">
        <v>4</v>
      </c>
      <c r="BN2714" s="112" t="n">
        <v>4</v>
      </c>
      <c r="BO2714" s="111" t="n">
        <v>20</v>
      </c>
      <c r="BP2714" s="125" t="s">
        <v>200</v>
      </c>
      <c r="BQ2714" s="127" t="s">
        <v>216</v>
      </c>
    </row>
    <row r="2715" customFormat="false" ht="13.8" hidden="false" customHeight="false" outlineLevel="0" collapsed="false">
      <c r="A2715" s="131" t="s">
        <v>16507</v>
      </c>
      <c r="B2715" s="0" t="s">
        <v>16407</v>
      </c>
      <c r="C2715" s="0" t="s">
        <v>369</v>
      </c>
      <c r="D2715" s="0" t="s">
        <v>193</v>
      </c>
      <c r="E2715" s="0" t="s">
        <v>194</v>
      </c>
      <c r="F2715" s="0" t="s">
        <v>314</v>
      </c>
      <c r="G2715" s="0" t="s">
        <v>196</v>
      </c>
      <c r="H2715" s="0" t="s">
        <v>400</v>
      </c>
      <c r="I2715" s="0" t="s">
        <v>594</v>
      </c>
      <c r="J2715" s="111" t="n">
        <v>4</v>
      </c>
      <c r="K2715" s="0" t="s">
        <v>198</v>
      </c>
      <c r="L2715" s="0" t="s">
        <v>392</v>
      </c>
      <c r="M2715" s="0" t="s">
        <v>199</v>
      </c>
      <c r="Q2715" s="120" t="s">
        <v>200</v>
      </c>
      <c r="R2715" s="131" t="s">
        <v>1251</v>
      </c>
      <c r="S2715" s="131" t="s">
        <v>16415</v>
      </c>
      <c r="T2715" s="131" t="s">
        <v>198</v>
      </c>
      <c r="U2715" s="131" t="s">
        <v>239</v>
      </c>
      <c r="V2715" s="0" t="s">
        <v>1790</v>
      </c>
      <c r="W2715" s="136" t="s">
        <v>204</v>
      </c>
      <c r="X2715" s="130" t="n">
        <v>1997</v>
      </c>
      <c r="Y2715" s="111" t="s">
        <v>240</v>
      </c>
      <c r="Z2715" s="130" t="s">
        <v>198</v>
      </c>
      <c r="AA2715" s="122" t="s">
        <v>200</v>
      </c>
      <c r="AB2715" s="131" t="s">
        <v>10055</v>
      </c>
      <c r="AC2715" s="131" t="s">
        <v>10055</v>
      </c>
      <c r="AD2715" s="130" t="s">
        <v>198</v>
      </c>
      <c r="AE2715" s="130" t="s">
        <v>222</v>
      </c>
      <c r="AF2715" s="130"/>
      <c r="AG2715" s="130"/>
      <c r="AH2715" s="130"/>
      <c r="AI2715" s="130" t="s">
        <v>207</v>
      </c>
      <c r="AJ2715" s="130"/>
      <c r="AK2715" s="111" t="str">
        <f aca="false">(AB2715)</f>
        <v>Naxat soft</v>
      </c>
      <c r="AM2715" s="111" t="n">
        <f aca="false">X2715</f>
        <v>1997</v>
      </c>
      <c r="AN2715" s="130" t="s">
        <v>208</v>
      </c>
      <c r="AR2715" s="0" t="s">
        <v>200</v>
      </c>
      <c r="AU2715" s="0" t="s">
        <v>434</v>
      </c>
      <c r="AV2715" s="131"/>
      <c r="AW2715" s="131"/>
      <c r="AX2715" s="131"/>
      <c r="AY2715" s="131"/>
      <c r="AZ2715" s="0" t="s">
        <v>16508</v>
      </c>
      <c r="BA2715" s="124" t="s">
        <v>200</v>
      </c>
      <c r="BB2715" s="0" t="s">
        <v>248</v>
      </c>
      <c r="BC2715" s="0" t="s">
        <v>16509</v>
      </c>
      <c r="BE2715" s="0" t="s">
        <v>16510</v>
      </c>
      <c r="BG2715" s="125"/>
      <c r="BH2715" s="0" t="s">
        <v>253</v>
      </c>
      <c r="BI2715" s="112" t="n">
        <v>4988658931227</v>
      </c>
      <c r="BJ2715" s="126"/>
      <c r="BK2715" s="131" t="s">
        <v>215</v>
      </c>
      <c r="BL2715" s="112" t="n">
        <v>4</v>
      </c>
      <c r="BM2715" s="112" t="n">
        <v>4</v>
      </c>
      <c r="BN2715" s="112" t="n">
        <v>4</v>
      </c>
      <c r="BO2715" s="111" t="n">
        <v>30</v>
      </c>
      <c r="BP2715" s="125"/>
      <c r="BQ2715" s="127" t="s">
        <v>216</v>
      </c>
    </row>
    <row r="2716" customFormat="false" ht="13.8" hidden="false" customHeight="false" outlineLevel="0" collapsed="false">
      <c r="A2716" s="131" t="s">
        <v>16511</v>
      </c>
      <c r="B2716" s="0" t="s">
        <v>16407</v>
      </c>
      <c r="C2716" s="0" t="s">
        <v>1258</v>
      </c>
      <c r="D2716" s="0" t="s">
        <v>193</v>
      </c>
      <c r="E2716" s="0" t="s">
        <v>194</v>
      </c>
      <c r="F2716" s="0" t="s">
        <v>195</v>
      </c>
      <c r="G2716" s="0" t="s">
        <v>362</v>
      </c>
      <c r="H2716" s="0" t="s">
        <v>197</v>
      </c>
      <c r="J2716" s="111" t="n">
        <v>1</v>
      </c>
      <c r="K2716" s="0" t="s">
        <v>198</v>
      </c>
      <c r="L2716" s="0" t="s">
        <v>198</v>
      </c>
      <c r="M2716" s="0" t="s">
        <v>220</v>
      </c>
      <c r="Q2716" s="120" t="s">
        <v>200</v>
      </c>
      <c r="R2716" s="131" t="s">
        <v>1251</v>
      </c>
      <c r="S2716" s="131" t="s">
        <v>201</v>
      </c>
      <c r="T2716" s="0" t="s">
        <v>198</v>
      </c>
      <c r="U2716" s="131" t="s">
        <v>239</v>
      </c>
      <c r="V2716" s="0" t="s">
        <v>1790</v>
      </c>
      <c r="W2716" s="136" t="s">
        <v>204</v>
      </c>
      <c r="X2716" s="130" t="n">
        <v>1993</v>
      </c>
      <c r="Y2716" s="111" t="s">
        <v>240</v>
      </c>
      <c r="Z2716" s="130" t="s">
        <v>757</v>
      </c>
      <c r="AA2716" s="122" t="s">
        <v>200</v>
      </c>
      <c r="AB2716" s="131" t="s">
        <v>840</v>
      </c>
      <c r="AC2716" s="131" t="s">
        <v>840</v>
      </c>
      <c r="AD2716" s="130" t="s">
        <v>198</v>
      </c>
      <c r="AE2716" s="130" t="s">
        <v>222</v>
      </c>
      <c r="AF2716" s="130"/>
      <c r="AG2716" s="130"/>
      <c r="AH2716" s="130"/>
      <c r="AI2716" s="130" t="s">
        <v>207</v>
      </c>
      <c r="AJ2716" s="130"/>
      <c r="AK2716" s="111" t="str">
        <f aca="false">(AB2716)</f>
        <v>Hudson soft</v>
      </c>
      <c r="AL2716" s="0" t="s">
        <v>200</v>
      </c>
      <c r="AM2716" s="111" t="n">
        <f aca="false">X2716</f>
        <v>1993</v>
      </c>
      <c r="AN2716" s="130" t="s">
        <v>208</v>
      </c>
      <c r="AO2716" s="0" t="s">
        <v>16430</v>
      </c>
      <c r="AP2716" s="0" t="s">
        <v>610</v>
      </c>
      <c r="AQ2716" s="0" t="s">
        <v>200</v>
      </c>
      <c r="AR2716" s="0" t="s">
        <v>200</v>
      </c>
      <c r="AS2716" s="0" t="s">
        <v>16512</v>
      </c>
      <c r="AT2716" s="0" t="s">
        <v>266</v>
      </c>
      <c r="AU2716" s="0" t="s">
        <v>200</v>
      </c>
      <c r="AV2716" s="131" t="s">
        <v>200</v>
      </c>
      <c r="AW2716" s="131"/>
      <c r="AX2716" s="131"/>
      <c r="AY2716" s="131"/>
      <c r="AZ2716" s="0" t="s">
        <v>16513</v>
      </c>
      <c r="BA2716" s="124" t="s">
        <v>200</v>
      </c>
      <c r="BB2716" s="0" t="s">
        <v>248</v>
      </c>
      <c r="BC2716" s="0" t="s">
        <v>16514</v>
      </c>
      <c r="BE2716" s="0" t="s">
        <v>16515</v>
      </c>
      <c r="BG2716" s="125" t="s">
        <v>200</v>
      </c>
      <c r="BH2716" s="0" t="s">
        <v>2215</v>
      </c>
      <c r="BI2716" s="112" t="s">
        <v>198</v>
      </c>
      <c r="BJ2716" s="126" t="s">
        <v>200</v>
      </c>
      <c r="BK2716" s="131" t="s">
        <v>215</v>
      </c>
      <c r="BL2716" s="112" t="n">
        <v>4</v>
      </c>
      <c r="BM2716" s="112" t="n">
        <v>4</v>
      </c>
      <c r="BN2716" s="112" t="n">
        <v>4</v>
      </c>
      <c r="BO2716" s="111" t="n">
        <v>20</v>
      </c>
      <c r="BP2716" s="125" t="s">
        <v>200</v>
      </c>
      <c r="BQ2716" s="127" t="s">
        <v>216</v>
      </c>
    </row>
    <row r="2717" customFormat="false" ht="13.8" hidden="false" customHeight="false" outlineLevel="0" collapsed="false">
      <c r="A2717" s="131" t="s">
        <v>16516</v>
      </c>
      <c r="B2717" s="0" t="s">
        <v>16407</v>
      </c>
      <c r="C2717" s="0" t="s">
        <v>234</v>
      </c>
      <c r="D2717" s="0" t="s">
        <v>193</v>
      </c>
      <c r="E2717" s="0" t="s">
        <v>194</v>
      </c>
      <c r="F2717" s="0" t="s">
        <v>195</v>
      </c>
      <c r="G2717" s="0" t="s">
        <v>196</v>
      </c>
      <c r="H2717" s="0" t="s">
        <v>219</v>
      </c>
      <c r="J2717" s="111" t="n">
        <v>1</v>
      </c>
      <c r="K2717" s="0" t="s">
        <v>198</v>
      </c>
      <c r="L2717" s="0" t="s">
        <v>198</v>
      </c>
      <c r="M2717" s="0" t="s">
        <v>199</v>
      </c>
      <c r="Q2717" s="120" t="s">
        <v>200</v>
      </c>
      <c r="R2717" s="131" t="s">
        <v>1251</v>
      </c>
      <c r="S2717" s="131" t="s">
        <v>16415</v>
      </c>
      <c r="T2717" s="0" t="s">
        <v>198</v>
      </c>
      <c r="U2717" s="131" t="s">
        <v>239</v>
      </c>
      <c r="V2717" s="0" t="s">
        <v>1790</v>
      </c>
      <c r="W2717" s="136" t="s">
        <v>204</v>
      </c>
      <c r="X2717" s="130" t="n">
        <v>1989</v>
      </c>
      <c r="Y2717" s="111" t="s">
        <v>240</v>
      </c>
      <c r="Z2717" s="111" t="s">
        <v>198</v>
      </c>
      <c r="AA2717" s="122" t="s">
        <v>200</v>
      </c>
      <c r="AB2717" s="131" t="s">
        <v>2182</v>
      </c>
      <c r="AC2717" s="131" t="s">
        <v>840</v>
      </c>
      <c r="AD2717" s="130" t="s">
        <v>198</v>
      </c>
      <c r="AE2717" s="130" t="s">
        <v>198</v>
      </c>
      <c r="AF2717" s="130"/>
      <c r="AG2717" s="130"/>
      <c r="AH2717" s="130"/>
      <c r="AI2717" s="130" t="s">
        <v>207</v>
      </c>
      <c r="AJ2717" s="130"/>
      <c r="AK2717" s="111" t="str">
        <f aca="false">(AB2717)</f>
        <v>Red entertainment</v>
      </c>
      <c r="AL2717" s="0" t="s">
        <v>216</v>
      </c>
      <c r="AM2717" s="111" t="n">
        <f aca="false">X2717</f>
        <v>1989</v>
      </c>
      <c r="AN2717" s="130" t="s">
        <v>208</v>
      </c>
      <c r="AO2717" s="0" t="s">
        <v>16430</v>
      </c>
      <c r="AP2717" s="0" t="s">
        <v>200</v>
      </c>
      <c r="AS2717" s="0" t="s">
        <v>9712</v>
      </c>
      <c r="AT2717" s="0" t="s">
        <v>9713</v>
      </c>
      <c r="AU2717" s="0" t="s">
        <v>552</v>
      </c>
      <c r="AV2717" s="131" t="s">
        <v>200</v>
      </c>
      <c r="AW2717" s="131"/>
      <c r="AX2717" s="131"/>
      <c r="AY2717" s="131"/>
      <c r="AZ2717" s="0" t="s">
        <v>16517</v>
      </c>
      <c r="BA2717" s="124" t="s">
        <v>200</v>
      </c>
      <c r="BB2717" s="0" t="s">
        <v>248</v>
      </c>
      <c r="BC2717" s="0" t="s">
        <v>16518</v>
      </c>
      <c r="BE2717" s="0" t="s">
        <v>16519</v>
      </c>
      <c r="BG2717" s="125"/>
      <c r="BH2717" s="0" t="s">
        <v>253</v>
      </c>
      <c r="BI2717" s="112" t="s">
        <v>198</v>
      </c>
      <c r="BJ2717" s="126"/>
      <c r="BK2717" s="131" t="s">
        <v>215</v>
      </c>
      <c r="BL2717" s="112" t="n">
        <v>4</v>
      </c>
      <c r="BM2717" s="112" t="n">
        <v>4</v>
      </c>
      <c r="BN2717" s="112" t="n">
        <v>4</v>
      </c>
      <c r="BO2717" s="111" t="n">
        <v>20</v>
      </c>
      <c r="BP2717" s="125"/>
      <c r="BQ2717" s="127" t="s">
        <v>216</v>
      </c>
    </row>
    <row r="2718" customFormat="false" ht="13.8" hidden="false" customHeight="false" outlineLevel="0" collapsed="false">
      <c r="A2718" s="131" t="s">
        <v>16520</v>
      </c>
      <c r="B2718" s="0" t="s">
        <v>16407</v>
      </c>
      <c r="C2718" s="0" t="s">
        <v>234</v>
      </c>
      <c r="D2718" s="0" t="s">
        <v>193</v>
      </c>
      <c r="E2718" s="0" t="s">
        <v>194</v>
      </c>
      <c r="F2718" s="0" t="s">
        <v>195</v>
      </c>
      <c r="G2718" s="0" t="s">
        <v>196</v>
      </c>
      <c r="H2718" s="0" t="s">
        <v>219</v>
      </c>
      <c r="J2718" s="111" t="n">
        <v>1</v>
      </c>
      <c r="K2718" s="0" t="s">
        <v>198</v>
      </c>
      <c r="L2718" s="0" t="s">
        <v>198</v>
      </c>
      <c r="M2718" s="0" t="s">
        <v>199</v>
      </c>
      <c r="Q2718" s="120" t="s">
        <v>200</v>
      </c>
      <c r="R2718" s="131" t="s">
        <v>1251</v>
      </c>
      <c r="S2718" s="131" t="s">
        <v>16415</v>
      </c>
      <c r="T2718" s="0" t="s">
        <v>198</v>
      </c>
      <c r="U2718" s="131" t="s">
        <v>239</v>
      </c>
      <c r="V2718" s="0" t="s">
        <v>1790</v>
      </c>
      <c r="W2718" s="136" t="s">
        <v>204</v>
      </c>
      <c r="X2718" s="130" t="n">
        <v>1991</v>
      </c>
      <c r="Y2718" s="111" t="s">
        <v>240</v>
      </c>
      <c r="Z2718" s="111" t="s">
        <v>198</v>
      </c>
      <c r="AA2718" s="122" t="s">
        <v>200</v>
      </c>
      <c r="AB2718" s="131" t="s">
        <v>2182</v>
      </c>
      <c r="AC2718" s="131" t="s">
        <v>840</v>
      </c>
      <c r="AD2718" s="130" t="s">
        <v>198</v>
      </c>
      <c r="AE2718" s="130" t="s">
        <v>198</v>
      </c>
      <c r="AF2718" s="130"/>
      <c r="AG2718" s="130"/>
      <c r="AH2718" s="130"/>
      <c r="AI2718" s="130" t="s">
        <v>207</v>
      </c>
      <c r="AJ2718" s="130"/>
      <c r="AK2718" s="111" t="str">
        <f aca="false">(AB2718)</f>
        <v>Red entertainment</v>
      </c>
      <c r="AM2718" s="111" t="n">
        <f aca="false">X2718</f>
        <v>1991</v>
      </c>
      <c r="AN2718" s="130" t="s">
        <v>208</v>
      </c>
      <c r="AO2718" s="0" t="s">
        <v>16430</v>
      </c>
      <c r="AP2718" s="0" t="s">
        <v>200</v>
      </c>
      <c r="AS2718" s="0" t="s">
        <v>9712</v>
      </c>
      <c r="AT2718" s="0" t="s">
        <v>9713</v>
      </c>
      <c r="AU2718" s="0" t="s">
        <v>552</v>
      </c>
      <c r="AV2718" s="131" t="s">
        <v>200</v>
      </c>
      <c r="AW2718" s="131"/>
      <c r="AX2718" s="131"/>
      <c r="AY2718" s="131"/>
      <c r="AZ2718" s="0" t="s">
        <v>16521</v>
      </c>
      <c r="BA2718" s="124" t="s">
        <v>200</v>
      </c>
      <c r="BB2718" s="0" t="s">
        <v>248</v>
      </c>
      <c r="BC2718" s="0" t="s">
        <v>16522</v>
      </c>
      <c r="BE2718" s="0" t="s">
        <v>16523</v>
      </c>
      <c r="BG2718" s="125"/>
      <c r="BH2718" s="0" t="s">
        <v>253</v>
      </c>
      <c r="BI2718" s="112" t="s">
        <v>198</v>
      </c>
      <c r="BJ2718" s="126"/>
      <c r="BK2718" s="131" t="s">
        <v>215</v>
      </c>
      <c r="BL2718" s="112" t="n">
        <v>4</v>
      </c>
      <c r="BM2718" s="112" t="n">
        <v>4</v>
      </c>
      <c r="BN2718" s="112" t="n">
        <v>4</v>
      </c>
      <c r="BO2718" s="111" t="n">
        <v>20</v>
      </c>
      <c r="BP2718" s="125"/>
      <c r="BQ2718" s="127" t="s">
        <v>216</v>
      </c>
    </row>
    <row r="2719" customFormat="false" ht="13.8" hidden="false" customHeight="false" outlineLevel="0" collapsed="false">
      <c r="A2719" s="131" t="s">
        <v>16524</v>
      </c>
      <c r="B2719" s="0" t="s">
        <v>16407</v>
      </c>
      <c r="C2719" s="131" t="s">
        <v>380</v>
      </c>
      <c r="D2719" s="131" t="s">
        <v>193</v>
      </c>
      <c r="E2719" s="0" t="s">
        <v>194</v>
      </c>
      <c r="F2719" s="0" t="s">
        <v>195</v>
      </c>
      <c r="G2719" s="0" t="s">
        <v>391</v>
      </c>
      <c r="H2719" s="0" t="s">
        <v>400</v>
      </c>
      <c r="I2719" s="0" t="s">
        <v>594</v>
      </c>
      <c r="J2719" s="111" t="n">
        <v>2</v>
      </c>
      <c r="K2719" s="0" t="s">
        <v>198</v>
      </c>
      <c r="L2719" s="0" t="s">
        <v>392</v>
      </c>
      <c r="M2719" s="0" t="s">
        <v>274</v>
      </c>
      <c r="Q2719" s="120" t="s">
        <v>200</v>
      </c>
      <c r="R2719" s="131" t="s">
        <v>1251</v>
      </c>
      <c r="S2719" s="131" t="s">
        <v>201</v>
      </c>
      <c r="T2719" s="0" t="s">
        <v>198</v>
      </c>
      <c r="U2719" s="131" t="s">
        <v>239</v>
      </c>
      <c r="V2719" s="0" t="s">
        <v>1790</v>
      </c>
      <c r="W2719" s="136" t="s">
        <v>204</v>
      </c>
      <c r="X2719" s="130" t="n">
        <v>1994</v>
      </c>
      <c r="Y2719" s="130" t="s">
        <v>240</v>
      </c>
      <c r="Z2719" s="130" t="s">
        <v>198</v>
      </c>
      <c r="AA2719" s="122" t="s">
        <v>200</v>
      </c>
      <c r="AB2719" s="131" t="s">
        <v>338</v>
      </c>
      <c r="AC2719" s="131" t="s">
        <v>16464</v>
      </c>
      <c r="AD2719" s="130" t="s">
        <v>198</v>
      </c>
      <c r="AE2719" s="130" t="s">
        <v>198</v>
      </c>
      <c r="AF2719" s="130"/>
      <c r="AG2719" s="130"/>
      <c r="AH2719" s="130"/>
      <c r="AI2719" s="130" t="s">
        <v>207</v>
      </c>
      <c r="AJ2719" s="130"/>
      <c r="AK2719" s="130" t="s">
        <v>338</v>
      </c>
      <c r="AL2719" s="0" t="s">
        <v>216</v>
      </c>
      <c r="AM2719" s="130" t="n">
        <v>1991</v>
      </c>
      <c r="AN2719" s="130" t="s">
        <v>208</v>
      </c>
      <c r="AS2719" s="0" t="s">
        <v>597</v>
      </c>
      <c r="AV2719" s="131" t="s">
        <v>200</v>
      </c>
      <c r="AW2719" s="131"/>
      <c r="AX2719" s="131"/>
      <c r="AY2719" s="131"/>
      <c r="AZ2719" s="0" t="s">
        <v>16525</v>
      </c>
      <c r="BA2719" s="124" t="s">
        <v>200</v>
      </c>
      <c r="BB2719" s="0" t="s">
        <v>248</v>
      </c>
      <c r="BC2719" s="0" t="s">
        <v>16526</v>
      </c>
      <c r="BD2719" s="0" t="s">
        <v>16527</v>
      </c>
      <c r="BE2719" s="0" t="s">
        <v>16528</v>
      </c>
      <c r="BF2719" s="0" t="s">
        <v>200</v>
      </c>
      <c r="BG2719" s="125" t="s">
        <v>200</v>
      </c>
      <c r="BH2719" s="0" t="s">
        <v>2215</v>
      </c>
      <c r="BI2719" s="112" t="s">
        <v>198</v>
      </c>
      <c r="BJ2719" s="126" t="s">
        <v>200</v>
      </c>
      <c r="BK2719" s="131" t="s">
        <v>215</v>
      </c>
      <c r="BL2719" s="112" t="n">
        <v>4</v>
      </c>
      <c r="BM2719" s="112" t="n">
        <v>4</v>
      </c>
      <c r="BN2719" s="112" t="n">
        <v>4</v>
      </c>
      <c r="BO2719" s="111" t="n">
        <v>20</v>
      </c>
      <c r="BP2719" s="125" t="s">
        <v>200</v>
      </c>
      <c r="BQ2719" s="127" t="s">
        <v>216</v>
      </c>
    </row>
    <row r="2720" customFormat="false" ht="13.8" hidden="false" customHeight="false" outlineLevel="0" collapsed="false">
      <c r="A2720" s="131" t="s">
        <v>16529</v>
      </c>
      <c r="B2720" s="0" t="s">
        <v>16407</v>
      </c>
      <c r="C2720" s="131" t="s">
        <v>490</v>
      </c>
      <c r="D2720" s="131" t="s">
        <v>193</v>
      </c>
      <c r="E2720" s="0" t="s">
        <v>194</v>
      </c>
      <c r="F2720" s="0" t="s">
        <v>195</v>
      </c>
      <c r="G2720" s="0" t="s">
        <v>196</v>
      </c>
      <c r="H2720" s="0" t="s">
        <v>197</v>
      </c>
      <c r="J2720" s="111" t="n">
        <v>1</v>
      </c>
      <c r="K2720" s="0" t="s">
        <v>198</v>
      </c>
      <c r="L2720" s="0" t="s">
        <v>198</v>
      </c>
      <c r="M2720" s="0" t="s">
        <v>199</v>
      </c>
      <c r="Q2720" s="120"/>
      <c r="R2720" s="131" t="s">
        <v>1251</v>
      </c>
      <c r="S2720" s="131" t="s">
        <v>201</v>
      </c>
      <c r="T2720" s="0" t="s">
        <v>198</v>
      </c>
      <c r="U2720" s="131" t="s">
        <v>239</v>
      </c>
      <c r="V2720" s="0" t="s">
        <v>1790</v>
      </c>
      <c r="W2720" s="136" t="s">
        <v>204</v>
      </c>
      <c r="X2720" s="130" t="n">
        <v>1989</v>
      </c>
      <c r="Y2720" s="130" t="s">
        <v>240</v>
      </c>
      <c r="Z2720" s="130" t="s">
        <v>198</v>
      </c>
      <c r="AA2720" s="122"/>
      <c r="AB2720" s="131" t="s">
        <v>16408</v>
      </c>
      <c r="AC2720" s="131" t="s">
        <v>1201</v>
      </c>
      <c r="AD2720" s="130" t="s">
        <v>198</v>
      </c>
      <c r="AE2720" s="130" t="s">
        <v>222</v>
      </c>
      <c r="AF2720" s="130"/>
      <c r="AG2720" s="130"/>
      <c r="AH2720" s="130"/>
      <c r="AI2720" s="130" t="s">
        <v>207</v>
      </c>
      <c r="AJ2720" s="130"/>
      <c r="AK2720" s="111" t="str">
        <f aca="false">(AB2720)</f>
        <v>Sin Nihon lasersoft</v>
      </c>
      <c r="AM2720" s="130" t="n">
        <v>1989</v>
      </c>
      <c r="AN2720" s="130" t="s">
        <v>208</v>
      </c>
      <c r="AS2720" s="0" t="s">
        <v>16530</v>
      </c>
      <c r="AU2720" s="0" t="s">
        <v>299</v>
      </c>
      <c r="AV2720" s="131"/>
      <c r="AW2720" s="131"/>
      <c r="AX2720" s="131"/>
      <c r="AY2720" s="131"/>
      <c r="AZ2720" s="0" t="s">
        <v>16531</v>
      </c>
      <c r="BA2720" s="124" t="s">
        <v>200</v>
      </c>
      <c r="BB2720" s="0" t="s">
        <v>248</v>
      </c>
      <c r="BC2720" s="0" t="s">
        <v>16532</v>
      </c>
      <c r="BD2720" s="0" t="s">
        <v>16533</v>
      </c>
      <c r="BG2720" s="125"/>
      <c r="BH2720" s="0" t="s">
        <v>2215</v>
      </c>
      <c r="BI2720" s="112" t="s">
        <v>198</v>
      </c>
      <c r="BJ2720" s="126"/>
      <c r="BK2720" s="131" t="s">
        <v>215</v>
      </c>
      <c r="BL2720" s="112" t="n">
        <v>4</v>
      </c>
      <c r="BM2720" s="112" t="n">
        <v>4</v>
      </c>
      <c r="BN2720" s="112" t="n">
        <v>4</v>
      </c>
      <c r="BO2720" s="111" t="n">
        <v>20</v>
      </c>
      <c r="BP2720" s="125"/>
      <c r="BQ2720" s="127"/>
    </row>
    <row r="2721" customFormat="false" ht="13.8" hidden="false" customHeight="false" outlineLevel="0" collapsed="false">
      <c r="A2721" s="131" t="s">
        <v>16534</v>
      </c>
      <c r="B2721" s="0" t="s">
        <v>16407</v>
      </c>
      <c r="C2721" s="0" t="s">
        <v>1267</v>
      </c>
      <c r="D2721" s="0" t="s">
        <v>193</v>
      </c>
      <c r="E2721" s="0" t="s">
        <v>194</v>
      </c>
      <c r="F2721" s="0" t="s">
        <v>195</v>
      </c>
      <c r="G2721" s="0" t="s">
        <v>330</v>
      </c>
      <c r="H2721" s="0" t="s">
        <v>219</v>
      </c>
      <c r="J2721" s="111" t="n">
        <v>1</v>
      </c>
      <c r="K2721" s="0" t="s">
        <v>198</v>
      </c>
      <c r="L2721" s="0" t="s">
        <v>198</v>
      </c>
      <c r="M2721" s="0" t="s">
        <v>199</v>
      </c>
      <c r="Q2721" s="120" t="s">
        <v>200</v>
      </c>
      <c r="R2721" s="131" t="s">
        <v>1251</v>
      </c>
      <c r="S2721" s="131" t="s">
        <v>201</v>
      </c>
      <c r="T2721" s="0" t="s">
        <v>198</v>
      </c>
      <c r="U2721" s="131" t="s">
        <v>239</v>
      </c>
      <c r="V2721" s="0" t="s">
        <v>1790</v>
      </c>
      <c r="W2721" s="136" t="s">
        <v>204</v>
      </c>
      <c r="X2721" s="130" t="n">
        <v>1992</v>
      </c>
      <c r="Y2721" s="111" t="s">
        <v>240</v>
      </c>
      <c r="Z2721" s="130" t="s">
        <v>757</v>
      </c>
      <c r="AA2721" s="122" t="s">
        <v>200</v>
      </c>
      <c r="AB2721" s="131" t="s">
        <v>459</v>
      </c>
      <c r="AC2721" s="131" t="s">
        <v>459</v>
      </c>
      <c r="AD2721" s="130" t="s">
        <v>198</v>
      </c>
      <c r="AE2721" s="130" t="s">
        <v>198</v>
      </c>
      <c r="AF2721" s="130"/>
      <c r="AG2721" s="130"/>
      <c r="AH2721" s="130"/>
      <c r="AI2721" s="130" t="s">
        <v>207</v>
      </c>
      <c r="AJ2721" s="130"/>
      <c r="AK2721" s="111" t="str">
        <f aca="false">(AB2721)</f>
        <v>Konami</v>
      </c>
      <c r="AM2721" s="111" t="n">
        <f aca="false">X2721</f>
        <v>1992</v>
      </c>
      <c r="AN2721" s="111" t="s">
        <v>208</v>
      </c>
      <c r="AO2721" s="0" t="s">
        <v>16430</v>
      </c>
      <c r="AP2721" s="0" t="s">
        <v>200</v>
      </c>
      <c r="AS2721" s="0" t="s">
        <v>200</v>
      </c>
      <c r="AU2721" s="0" t="s">
        <v>2727</v>
      </c>
      <c r="AV2721" s="0" t="s">
        <v>2989</v>
      </c>
      <c r="AZ2721" s="0" t="s">
        <v>16535</v>
      </c>
      <c r="BA2721" s="124" t="s">
        <v>200</v>
      </c>
      <c r="BB2721" s="0" t="s">
        <v>248</v>
      </c>
      <c r="BC2721" s="0" t="s">
        <v>16536</v>
      </c>
      <c r="BD2721" s="0" t="s">
        <v>16537</v>
      </c>
      <c r="BE2721" s="0" t="s">
        <v>3699</v>
      </c>
      <c r="BG2721" s="125" t="s">
        <v>200</v>
      </c>
      <c r="BH2721" s="0" t="s">
        <v>2215</v>
      </c>
      <c r="BI2721" s="112" t="s">
        <v>198</v>
      </c>
      <c r="BJ2721" s="126" t="s">
        <v>200</v>
      </c>
      <c r="BK2721" s="131" t="s">
        <v>215</v>
      </c>
      <c r="BL2721" s="112" t="n">
        <v>4</v>
      </c>
      <c r="BM2721" s="112" t="n">
        <v>4</v>
      </c>
      <c r="BN2721" s="112" t="n">
        <v>4</v>
      </c>
      <c r="BO2721" s="111" t="n">
        <v>20</v>
      </c>
      <c r="BP2721" s="125" t="s">
        <v>200</v>
      </c>
      <c r="BQ2721" s="127" t="s">
        <v>216</v>
      </c>
    </row>
    <row r="2722" customFormat="false" ht="13.8" hidden="false" customHeight="false" outlineLevel="0" collapsed="false">
      <c r="A2722" s="131" t="s">
        <v>16538</v>
      </c>
      <c r="B2722" s="0" t="s">
        <v>16407</v>
      </c>
      <c r="C2722" s="0" t="s">
        <v>192</v>
      </c>
      <c r="D2722" s="0" t="s">
        <v>819</v>
      </c>
      <c r="E2722" s="0" t="s">
        <v>194</v>
      </c>
      <c r="F2722" s="0" t="s">
        <v>314</v>
      </c>
      <c r="G2722" s="0" t="s">
        <v>196</v>
      </c>
      <c r="H2722" s="0" t="s">
        <v>400</v>
      </c>
      <c r="I2722" s="0" t="s">
        <v>594</v>
      </c>
      <c r="J2722" s="111" t="n">
        <v>1</v>
      </c>
      <c r="K2722" s="0" t="s">
        <v>198</v>
      </c>
      <c r="L2722" s="0" t="s">
        <v>198</v>
      </c>
      <c r="M2722" s="0" t="s">
        <v>199</v>
      </c>
      <c r="Q2722" s="120" t="s">
        <v>200</v>
      </c>
      <c r="R2722" s="131" t="s">
        <v>1251</v>
      </c>
      <c r="S2722" s="131" t="s">
        <v>16415</v>
      </c>
      <c r="T2722" s="131" t="s">
        <v>198</v>
      </c>
      <c r="U2722" s="131" t="s">
        <v>239</v>
      </c>
      <c r="V2722" s="0" t="s">
        <v>1790</v>
      </c>
      <c r="W2722" s="136" t="s">
        <v>204</v>
      </c>
      <c r="X2722" s="130" t="s">
        <v>198</v>
      </c>
      <c r="Y2722" s="111" t="s">
        <v>240</v>
      </c>
      <c r="Z2722" s="130" t="s">
        <v>198</v>
      </c>
      <c r="AA2722" s="122" t="s">
        <v>200</v>
      </c>
      <c r="AB2722" s="131" t="s">
        <v>16464</v>
      </c>
      <c r="AC2722" s="131" t="s">
        <v>198</v>
      </c>
      <c r="AD2722" s="130" t="s">
        <v>198</v>
      </c>
      <c r="AE2722" s="130" t="s">
        <v>222</v>
      </c>
      <c r="AF2722" s="130"/>
      <c r="AG2722" s="130"/>
      <c r="AH2722" s="130"/>
      <c r="AI2722" s="130" t="s">
        <v>207</v>
      </c>
      <c r="AJ2722" s="130"/>
      <c r="AK2722" s="111" t="str">
        <f aca="false">(AB2722)</f>
        <v>Nec avenue</v>
      </c>
      <c r="AM2722" s="111" t="str">
        <f aca="false">X2722</f>
        <v>non</v>
      </c>
      <c r="AN2722" s="111" t="s">
        <v>208</v>
      </c>
      <c r="AQ2722" s="0" t="s">
        <v>16539</v>
      </c>
      <c r="AR2722" s="0" t="s">
        <v>200</v>
      </c>
      <c r="AS2722" s="0" t="s">
        <v>16540</v>
      </c>
      <c r="AU2722" s="0" t="s">
        <v>434</v>
      </c>
      <c r="AZ2722" s="0" t="s">
        <v>16541</v>
      </c>
      <c r="BA2722" s="124" t="s">
        <v>200</v>
      </c>
      <c r="BB2722" s="0" t="s">
        <v>248</v>
      </c>
      <c r="BC2722" s="0" t="s">
        <v>6501</v>
      </c>
      <c r="BD2722" s="0" t="s">
        <v>16542</v>
      </c>
      <c r="BE2722" s="0" t="s">
        <v>16543</v>
      </c>
      <c r="BF2722" s="0" t="s">
        <v>16544</v>
      </c>
      <c r="BG2722" s="125"/>
      <c r="BH2722" s="0" t="s">
        <v>253</v>
      </c>
      <c r="BI2722" s="112" t="n">
        <v>4988041710262</v>
      </c>
      <c r="BJ2722" s="126"/>
      <c r="BK2722" s="131" t="s">
        <v>215</v>
      </c>
      <c r="BL2722" s="112" t="n">
        <v>4</v>
      </c>
      <c r="BM2722" s="112" t="n">
        <v>4</v>
      </c>
      <c r="BN2722" s="112" t="n">
        <v>4</v>
      </c>
      <c r="BO2722" s="111" t="n">
        <v>30</v>
      </c>
      <c r="BP2722" s="125"/>
      <c r="BQ2722" s="127" t="s">
        <v>216</v>
      </c>
    </row>
    <row r="2723" customFormat="false" ht="13.8" hidden="false" customHeight="false" outlineLevel="0" collapsed="false">
      <c r="A2723" s="131" t="s">
        <v>16545</v>
      </c>
      <c r="B2723" s="0" t="s">
        <v>16407</v>
      </c>
      <c r="C2723" s="131" t="s">
        <v>380</v>
      </c>
      <c r="D2723" s="131" t="s">
        <v>193</v>
      </c>
      <c r="E2723" s="0" t="s">
        <v>194</v>
      </c>
      <c r="F2723" s="0" t="s">
        <v>314</v>
      </c>
      <c r="G2723" s="0" t="s">
        <v>196</v>
      </c>
      <c r="H2723" s="0" t="s">
        <v>197</v>
      </c>
      <c r="J2723" s="111" t="n">
        <v>2</v>
      </c>
      <c r="K2723" s="0" t="s">
        <v>198</v>
      </c>
      <c r="L2723" s="0" t="s">
        <v>392</v>
      </c>
      <c r="M2723" s="0" t="s">
        <v>199</v>
      </c>
      <c r="Q2723" s="120" t="s">
        <v>200</v>
      </c>
      <c r="R2723" s="131" t="s">
        <v>1251</v>
      </c>
      <c r="S2723" s="131" t="s">
        <v>201</v>
      </c>
      <c r="T2723" s="0" t="s">
        <v>198</v>
      </c>
      <c r="U2723" s="131" t="s">
        <v>239</v>
      </c>
      <c r="V2723" s="0" t="s">
        <v>1790</v>
      </c>
      <c r="W2723" s="136" t="s">
        <v>204</v>
      </c>
      <c r="X2723" s="130" t="n">
        <v>1991</v>
      </c>
      <c r="Y2723" s="130" t="s">
        <v>240</v>
      </c>
      <c r="Z2723" s="130" t="s">
        <v>198</v>
      </c>
      <c r="AA2723" s="122" t="s">
        <v>200</v>
      </c>
      <c r="AB2723" s="131" t="s">
        <v>16464</v>
      </c>
      <c r="AC2723" s="131" t="s">
        <v>16464</v>
      </c>
      <c r="AD2723" s="130" t="s">
        <v>198</v>
      </c>
      <c r="AE2723" s="130" t="s">
        <v>222</v>
      </c>
      <c r="AF2723" s="130"/>
      <c r="AG2723" s="130"/>
      <c r="AH2723" s="130"/>
      <c r="AI2723" s="130" t="s">
        <v>207</v>
      </c>
      <c r="AJ2723" s="130"/>
      <c r="AK2723" s="111" t="str">
        <f aca="false">(AB2723)</f>
        <v>Nec avenue</v>
      </c>
      <c r="AM2723" s="111" t="n">
        <f aca="false">X2723</f>
        <v>1991</v>
      </c>
      <c r="AN2723" s="130" t="s">
        <v>208</v>
      </c>
      <c r="AS2723" s="0" t="s">
        <v>200</v>
      </c>
      <c r="AV2723" s="131" t="s">
        <v>200</v>
      </c>
      <c r="AW2723" s="131"/>
      <c r="AX2723" s="131"/>
      <c r="AY2723" s="131"/>
      <c r="AZ2723" s="0" t="s">
        <v>16546</v>
      </c>
      <c r="BA2723" s="124" t="s">
        <v>200</v>
      </c>
      <c r="BB2723" s="0" t="s">
        <v>248</v>
      </c>
      <c r="BC2723" s="0" t="s">
        <v>16547</v>
      </c>
      <c r="BD2723" s="0" t="s">
        <v>6245</v>
      </c>
      <c r="BE2723" s="0" t="s">
        <v>16548</v>
      </c>
      <c r="BF2723" s="0" t="s">
        <v>16549</v>
      </c>
      <c r="BG2723" s="125" t="s">
        <v>200</v>
      </c>
      <c r="BH2723" s="0" t="s">
        <v>2215</v>
      </c>
      <c r="BI2723" s="112" t="s">
        <v>198</v>
      </c>
      <c r="BJ2723" s="126" t="s">
        <v>200</v>
      </c>
      <c r="BK2723" s="131" t="s">
        <v>215</v>
      </c>
      <c r="BL2723" s="112" t="n">
        <v>4</v>
      </c>
      <c r="BM2723" s="112" t="n">
        <v>4</v>
      </c>
      <c r="BN2723" s="112" t="n">
        <v>4</v>
      </c>
      <c r="BO2723" s="111" t="n">
        <v>20</v>
      </c>
      <c r="BP2723" s="125" t="s">
        <v>200</v>
      </c>
      <c r="BQ2723" s="127" t="s">
        <v>216</v>
      </c>
    </row>
    <row r="2724" customFormat="false" ht="13.8" hidden="false" customHeight="false" outlineLevel="0" collapsed="false">
      <c r="A2724" s="131" t="s">
        <v>16550</v>
      </c>
      <c r="B2724" s="0" t="s">
        <v>16407</v>
      </c>
      <c r="C2724" s="0" t="s">
        <v>192</v>
      </c>
      <c r="D2724" s="0" t="s">
        <v>193</v>
      </c>
      <c r="E2724" s="0" t="s">
        <v>194</v>
      </c>
      <c r="F2724" s="0" t="s">
        <v>195</v>
      </c>
      <c r="G2724" s="0" t="s">
        <v>196</v>
      </c>
      <c r="H2724" s="131" t="s">
        <v>901</v>
      </c>
      <c r="J2724" s="111" t="n">
        <v>1</v>
      </c>
      <c r="K2724" s="0" t="s">
        <v>198</v>
      </c>
      <c r="L2724" s="0" t="s">
        <v>198</v>
      </c>
      <c r="M2724" s="0" t="s">
        <v>199</v>
      </c>
      <c r="Q2724" s="120" t="s">
        <v>200</v>
      </c>
      <c r="R2724" s="131" t="s">
        <v>1251</v>
      </c>
      <c r="S2724" s="131" t="s">
        <v>16415</v>
      </c>
      <c r="T2724" s="0" t="s">
        <v>198</v>
      </c>
      <c r="U2724" s="131" t="s">
        <v>239</v>
      </c>
      <c r="V2724" s="0" t="s">
        <v>1790</v>
      </c>
      <c r="W2724" s="136" t="s">
        <v>204</v>
      </c>
      <c r="X2724" s="130" t="n">
        <v>1995</v>
      </c>
      <c r="Y2724" s="130" t="s">
        <v>240</v>
      </c>
      <c r="Z2724" s="130" t="s">
        <v>198</v>
      </c>
      <c r="AA2724" s="122" t="s">
        <v>200</v>
      </c>
      <c r="AB2724" s="131" t="s">
        <v>16551</v>
      </c>
      <c r="AC2724" s="131" t="s">
        <v>16552</v>
      </c>
      <c r="AD2724" s="130" t="s">
        <v>198</v>
      </c>
      <c r="AE2724" s="130" t="s">
        <v>198</v>
      </c>
      <c r="AF2724" s="130"/>
      <c r="AG2724" s="130"/>
      <c r="AH2724" s="130"/>
      <c r="AI2724" s="130" t="s">
        <v>207</v>
      </c>
      <c r="AJ2724" s="130"/>
      <c r="AK2724" s="111" t="str">
        <f aca="false">(AB2724)</f>
        <v>Giga</v>
      </c>
      <c r="AM2724" s="111" t="n">
        <f aca="false">X2724</f>
        <v>1995</v>
      </c>
      <c r="AN2724" s="130" t="s">
        <v>208</v>
      </c>
      <c r="AO2724" s="0" t="s">
        <v>16430</v>
      </c>
      <c r="AP2724" s="0" t="s">
        <v>200</v>
      </c>
      <c r="AR2724" s="0" t="s">
        <v>2987</v>
      </c>
      <c r="AS2724" s="0" t="s">
        <v>200</v>
      </c>
      <c r="AT2724" s="0" t="s">
        <v>2407</v>
      </c>
      <c r="AU2724" s="0" t="s">
        <v>332</v>
      </c>
      <c r="AV2724" s="131" t="s">
        <v>200</v>
      </c>
      <c r="AW2724" s="131"/>
      <c r="AX2724" s="131"/>
      <c r="AY2724" s="131"/>
      <c r="AZ2724" s="0" t="s">
        <v>16553</v>
      </c>
      <c r="BA2724" s="124" t="s">
        <v>200</v>
      </c>
      <c r="BB2724" s="0" t="s">
        <v>248</v>
      </c>
      <c r="BC2724" s="0" t="s">
        <v>16554</v>
      </c>
      <c r="BD2724" s="0" t="s">
        <v>16555</v>
      </c>
      <c r="BE2724" s="0" t="s">
        <v>16556</v>
      </c>
      <c r="BG2724" s="125" t="s">
        <v>200</v>
      </c>
      <c r="BH2724" s="0" t="s">
        <v>253</v>
      </c>
      <c r="BI2724" s="112" t="n">
        <v>4935066300121</v>
      </c>
      <c r="BJ2724" s="126" t="s">
        <v>200</v>
      </c>
      <c r="BK2724" s="131" t="s">
        <v>215</v>
      </c>
      <c r="BL2724" s="112" t="n">
        <v>4</v>
      </c>
      <c r="BM2724" s="112" t="n">
        <v>4</v>
      </c>
      <c r="BN2724" s="112" t="n">
        <v>4</v>
      </c>
      <c r="BO2724" s="111" t="n">
        <v>50</v>
      </c>
      <c r="BP2724" s="125" t="s">
        <v>200</v>
      </c>
      <c r="BQ2724" s="127" t="s">
        <v>216</v>
      </c>
    </row>
    <row r="2725" customFormat="false" ht="13.8" hidden="false" customHeight="false" outlineLevel="0" collapsed="false">
      <c r="A2725" s="131" t="s">
        <v>16557</v>
      </c>
      <c r="B2725" s="0" t="s">
        <v>16407</v>
      </c>
      <c r="C2725" s="0" t="s">
        <v>6524</v>
      </c>
      <c r="D2725" s="0" t="s">
        <v>193</v>
      </c>
      <c r="E2725" s="0" t="s">
        <v>313</v>
      </c>
      <c r="F2725" s="0" t="s">
        <v>195</v>
      </c>
      <c r="G2725" s="0" t="s">
        <v>391</v>
      </c>
      <c r="H2725" s="0" t="s">
        <v>1287</v>
      </c>
      <c r="J2725" s="111" t="n">
        <v>1</v>
      </c>
      <c r="K2725" s="0" t="s">
        <v>198</v>
      </c>
      <c r="L2725" s="0" t="s">
        <v>198</v>
      </c>
      <c r="M2725" s="0" t="s">
        <v>199</v>
      </c>
      <c r="Q2725" s="120" t="s">
        <v>200</v>
      </c>
      <c r="R2725" s="131" t="s">
        <v>1251</v>
      </c>
      <c r="S2725" s="131" t="s">
        <v>16415</v>
      </c>
      <c r="T2725" s="131" t="s">
        <v>198</v>
      </c>
      <c r="U2725" s="131" t="s">
        <v>239</v>
      </c>
      <c r="V2725" s="0" t="s">
        <v>1790</v>
      </c>
      <c r="W2725" s="136" t="s">
        <v>204</v>
      </c>
      <c r="X2725" s="130" t="n">
        <v>2020</v>
      </c>
      <c r="Y2725" s="130" t="s">
        <v>240</v>
      </c>
      <c r="Z2725" s="130" t="s">
        <v>198</v>
      </c>
      <c r="AA2725" s="122" t="s">
        <v>200</v>
      </c>
      <c r="AB2725" s="131" t="s">
        <v>16558</v>
      </c>
      <c r="AC2725" s="131" t="s">
        <v>198</v>
      </c>
      <c r="AD2725" s="130" t="s">
        <v>198</v>
      </c>
      <c r="AE2725" s="130" t="s">
        <v>222</v>
      </c>
      <c r="AF2725" s="130"/>
      <c r="AG2725" s="130"/>
      <c r="AH2725" s="130"/>
      <c r="AI2725" s="130" t="s">
        <v>207</v>
      </c>
      <c r="AJ2725" s="130"/>
      <c r="AK2725" s="111" t="str">
        <f aca="false">(AB2725)</f>
        <v>Seta corporation</v>
      </c>
      <c r="AM2725" s="111" t="n">
        <f aca="false">X2725</f>
        <v>2020</v>
      </c>
      <c r="AN2725" s="130" t="s">
        <v>208</v>
      </c>
      <c r="AQ2725" s="0" t="s">
        <v>16539</v>
      </c>
      <c r="AR2725" s="0" t="s">
        <v>2987</v>
      </c>
      <c r="AT2725" s="0" t="s">
        <v>2407</v>
      </c>
      <c r="AU2725" s="0" t="s">
        <v>1871</v>
      </c>
      <c r="AV2725" s="131" t="s">
        <v>200</v>
      </c>
      <c r="AW2725" s="131"/>
      <c r="AX2725" s="131"/>
      <c r="AY2725" s="131"/>
      <c r="AZ2725" s="0" t="s">
        <v>16559</v>
      </c>
      <c r="BA2725" s="124" t="s">
        <v>200</v>
      </c>
      <c r="BB2725" s="0" t="s">
        <v>248</v>
      </c>
      <c r="BC2725" s="0" t="s">
        <v>12921</v>
      </c>
      <c r="BE2725" s="0" t="s">
        <v>12923</v>
      </c>
      <c r="BG2725" s="125"/>
      <c r="BH2725" s="0" t="s">
        <v>253</v>
      </c>
      <c r="BI2725" s="112" t="n">
        <v>4988658941325</v>
      </c>
      <c r="BJ2725" s="126"/>
      <c r="BK2725" s="131" t="s">
        <v>215</v>
      </c>
      <c r="BL2725" s="112" t="n">
        <v>4</v>
      </c>
      <c r="BM2725" s="112" t="n">
        <v>4</v>
      </c>
      <c r="BN2725" s="112" t="n">
        <v>4</v>
      </c>
      <c r="BO2725" s="111" t="n">
        <v>30</v>
      </c>
      <c r="BP2725" s="125"/>
      <c r="BQ2725" s="127" t="s">
        <v>216</v>
      </c>
    </row>
    <row r="2726" customFormat="false" ht="13.8" hidden="false" customHeight="false" outlineLevel="0" collapsed="false">
      <c r="A2726" s="131" t="s">
        <v>16560</v>
      </c>
      <c r="B2726" s="0" t="s">
        <v>16407</v>
      </c>
      <c r="C2726" s="0" t="s">
        <v>192</v>
      </c>
      <c r="D2726" s="0" t="s">
        <v>193</v>
      </c>
      <c r="E2726" s="0" t="s">
        <v>194</v>
      </c>
      <c r="F2726" s="0" t="s">
        <v>195</v>
      </c>
      <c r="G2726" s="0" t="s">
        <v>196</v>
      </c>
      <c r="H2726" s="0" t="s">
        <v>197</v>
      </c>
      <c r="J2726" s="111" t="n">
        <v>1</v>
      </c>
      <c r="K2726" s="0" t="s">
        <v>198</v>
      </c>
      <c r="L2726" s="0" t="s">
        <v>198</v>
      </c>
      <c r="M2726" s="0" t="s">
        <v>199</v>
      </c>
      <c r="Q2726" s="120" t="s">
        <v>200</v>
      </c>
      <c r="R2726" s="131" t="s">
        <v>1251</v>
      </c>
      <c r="S2726" s="131" t="s">
        <v>16415</v>
      </c>
      <c r="T2726" s="0" t="s">
        <v>198</v>
      </c>
      <c r="U2726" s="131" t="s">
        <v>239</v>
      </c>
      <c r="V2726" s="0" t="s">
        <v>1790</v>
      </c>
      <c r="W2726" s="136" t="s">
        <v>204</v>
      </c>
      <c r="X2726" s="130" t="n">
        <v>1993</v>
      </c>
      <c r="Y2726" s="130" t="s">
        <v>240</v>
      </c>
      <c r="Z2726" s="130" t="s">
        <v>198</v>
      </c>
      <c r="AA2726" s="122" t="s">
        <v>200</v>
      </c>
      <c r="AB2726" s="131" t="s">
        <v>338</v>
      </c>
      <c r="AC2726" s="131" t="s">
        <v>10080</v>
      </c>
      <c r="AD2726" s="130" t="s">
        <v>198</v>
      </c>
      <c r="AE2726" s="130" t="s">
        <v>222</v>
      </c>
      <c r="AF2726" s="130"/>
      <c r="AG2726" s="130"/>
      <c r="AH2726" s="130"/>
      <c r="AI2726" s="130" t="s">
        <v>207</v>
      </c>
      <c r="AJ2726" s="130"/>
      <c r="AK2726" s="111" t="str">
        <f aca="false">(AB2726)</f>
        <v>Compile</v>
      </c>
      <c r="AM2726" s="111" t="n">
        <f aca="false">X2726</f>
        <v>1993</v>
      </c>
      <c r="AN2726" s="130" t="s">
        <v>208</v>
      </c>
      <c r="AO2726" s="0" t="s">
        <v>16430</v>
      </c>
      <c r="AP2726" s="0" t="s">
        <v>200</v>
      </c>
      <c r="AT2726" s="0" t="s">
        <v>266</v>
      </c>
      <c r="AU2726" s="0" t="s">
        <v>2616</v>
      </c>
      <c r="AV2726" s="131" t="s">
        <v>200</v>
      </c>
      <c r="AW2726" s="131"/>
      <c r="AX2726" s="131"/>
      <c r="AY2726" s="131"/>
      <c r="AZ2726" s="0" t="s">
        <v>16561</v>
      </c>
      <c r="BA2726" s="124" t="s">
        <v>200</v>
      </c>
      <c r="BB2726" s="0" t="s">
        <v>248</v>
      </c>
      <c r="BC2726" s="0" t="s">
        <v>16562</v>
      </c>
      <c r="BE2726" s="0" t="s">
        <v>5557</v>
      </c>
      <c r="BF2726" s="0" t="s">
        <v>16563</v>
      </c>
      <c r="BG2726" s="125" t="s">
        <v>200</v>
      </c>
      <c r="BH2726" s="0" t="s">
        <v>253</v>
      </c>
      <c r="BI2726" s="112" t="n">
        <v>4961355678114</v>
      </c>
      <c r="BJ2726" s="126" t="s">
        <v>200</v>
      </c>
      <c r="BK2726" s="131" t="s">
        <v>215</v>
      </c>
      <c r="BL2726" s="112" t="n">
        <v>4</v>
      </c>
      <c r="BM2726" s="112" t="n">
        <v>4</v>
      </c>
      <c r="BN2726" s="112" t="n">
        <v>4</v>
      </c>
      <c r="BO2726" s="111" t="n">
        <v>50</v>
      </c>
      <c r="BP2726" s="125" t="s">
        <v>200</v>
      </c>
      <c r="BQ2726" s="127" t="s">
        <v>216</v>
      </c>
    </row>
    <row r="2727" customFormat="false" ht="13.8" hidden="false" customHeight="false" outlineLevel="0" collapsed="false">
      <c r="A2727" s="131" t="s">
        <v>16564</v>
      </c>
      <c r="B2727" s="0" t="s">
        <v>16407</v>
      </c>
      <c r="C2727" s="131" t="s">
        <v>1267</v>
      </c>
      <c r="D2727" s="131" t="s">
        <v>1526</v>
      </c>
      <c r="E2727" s="0" t="s">
        <v>194</v>
      </c>
      <c r="F2727" s="0" t="s">
        <v>399</v>
      </c>
      <c r="G2727" s="0" t="s">
        <v>330</v>
      </c>
      <c r="H2727" s="0" t="s">
        <v>197</v>
      </c>
      <c r="J2727" s="111" t="n">
        <v>1</v>
      </c>
      <c r="K2727" s="0" t="s">
        <v>198</v>
      </c>
      <c r="L2727" s="0" t="s">
        <v>198</v>
      </c>
      <c r="M2727" s="0" t="s">
        <v>220</v>
      </c>
      <c r="Q2727" s="120" t="s">
        <v>200</v>
      </c>
      <c r="R2727" s="131" t="s">
        <v>1251</v>
      </c>
      <c r="S2727" s="131" t="s">
        <v>201</v>
      </c>
      <c r="T2727" s="0" t="s">
        <v>198</v>
      </c>
      <c r="U2727" s="131" t="s">
        <v>239</v>
      </c>
      <c r="V2727" s="0" t="s">
        <v>1790</v>
      </c>
      <c r="W2727" s="136" t="s">
        <v>204</v>
      </c>
      <c r="X2727" s="130" t="n">
        <v>1994</v>
      </c>
      <c r="Y2727" s="111" t="s">
        <v>240</v>
      </c>
      <c r="Z2727" s="130" t="s">
        <v>757</v>
      </c>
      <c r="AA2727" s="122" t="s">
        <v>200</v>
      </c>
      <c r="AB2727" s="131" t="s">
        <v>16565</v>
      </c>
      <c r="AC2727" s="131" t="s">
        <v>16464</v>
      </c>
      <c r="AD2727" s="130" t="s">
        <v>198</v>
      </c>
      <c r="AE2727" s="130" t="s">
        <v>198</v>
      </c>
      <c r="AF2727" s="130"/>
      <c r="AG2727" s="130"/>
      <c r="AH2727" s="130"/>
      <c r="AI2727" s="130" t="s">
        <v>207</v>
      </c>
      <c r="AJ2727" s="130"/>
      <c r="AK2727" s="111" t="str">
        <f aca="false">(AB2727)</f>
        <v>Headroom</v>
      </c>
      <c r="AM2727" s="111" t="n">
        <f aca="false">X2727</f>
        <v>1994</v>
      </c>
      <c r="AN2727" s="130" t="s">
        <v>208</v>
      </c>
      <c r="AO2727" s="0" t="s">
        <v>16430</v>
      </c>
      <c r="AP2727" s="0" t="s">
        <v>610</v>
      </c>
      <c r="AQ2727" s="0" t="s">
        <v>200</v>
      </c>
      <c r="AS2727" s="0" t="s">
        <v>16566</v>
      </c>
      <c r="AT2727" s="0" t="s">
        <v>2407</v>
      </c>
      <c r="AU2727" s="0" t="s">
        <v>1871</v>
      </c>
      <c r="AV2727" s="131" t="s">
        <v>200</v>
      </c>
      <c r="AW2727" s="131"/>
      <c r="AX2727" s="131"/>
      <c r="AY2727" s="131"/>
      <c r="AZ2727" s="0" t="s">
        <v>16567</v>
      </c>
      <c r="BA2727" s="124" t="s">
        <v>200</v>
      </c>
      <c r="BB2727" s="0" t="s">
        <v>248</v>
      </c>
      <c r="BC2727" s="0" t="s">
        <v>1864</v>
      </c>
      <c r="BD2727" s="0" t="s">
        <v>16568</v>
      </c>
      <c r="BE2727" s="0" t="s">
        <v>2193</v>
      </c>
      <c r="BF2727" s="0" t="s">
        <v>16569</v>
      </c>
      <c r="BG2727" s="125" t="s">
        <v>200</v>
      </c>
      <c r="BH2727" s="0" t="s">
        <v>2215</v>
      </c>
      <c r="BI2727" s="112" t="s">
        <v>198</v>
      </c>
      <c r="BJ2727" s="126" t="s">
        <v>200</v>
      </c>
      <c r="BK2727" s="131" t="s">
        <v>215</v>
      </c>
      <c r="BL2727" s="112" t="n">
        <v>4</v>
      </c>
      <c r="BM2727" s="112" t="n">
        <v>4</v>
      </c>
      <c r="BN2727" s="112" t="n">
        <v>4</v>
      </c>
      <c r="BO2727" s="111" t="n">
        <v>20</v>
      </c>
      <c r="BP2727" s="125" t="s">
        <v>200</v>
      </c>
      <c r="BQ2727" s="127" t="s">
        <v>216</v>
      </c>
    </row>
    <row r="2728" customFormat="false" ht="13.8" hidden="false" customHeight="false" outlineLevel="0" collapsed="false">
      <c r="A2728" s="131" t="s">
        <v>16570</v>
      </c>
      <c r="B2728" s="0" t="s">
        <v>16407</v>
      </c>
      <c r="C2728" s="0" t="s">
        <v>234</v>
      </c>
      <c r="D2728" s="0" t="s">
        <v>193</v>
      </c>
      <c r="E2728" s="0" t="s">
        <v>194</v>
      </c>
      <c r="F2728" s="0" t="s">
        <v>195</v>
      </c>
      <c r="G2728" s="0" t="s">
        <v>196</v>
      </c>
      <c r="H2728" s="0" t="s">
        <v>197</v>
      </c>
      <c r="J2728" s="111" t="n">
        <v>1</v>
      </c>
      <c r="K2728" s="0" t="s">
        <v>198</v>
      </c>
      <c r="L2728" s="0" t="s">
        <v>198</v>
      </c>
      <c r="M2728" s="0" t="s">
        <v>199</v>
      </c>
      <c r="Q2728" s="120" t="s">
        <v>200</v>
      </c>
      <c r="R2728" s="131" t="s">
        <v>1251</v>
      </c>
      <c r="S2728" s="131" t="s">
        <v>201</v>
      </c>
      <c r="T2728" s="0" t="s">
        <v>198</v>
      </c>
      <c r="U2728" s="131" t="s">
        <v>239</v>
      </c>
      <c r="V2728" s="0" t="s">
        <v>1790</v>
      </c>
      <c r="W2728" s="136" t="s">
        <v>204</v>
      </c>
      <c r="X2728" s="130" t="n">
        <v>1991</v>
      </c>
      <c r="Y2728" s="130" t="s">
        <v>240</v>
      </c>
      <c r="Z2728" s="130" t="s">
        <v>198</v>
      </c>
      <c r="AA2728" s="122" t="s">
        <v>200</v>
      </c>
      <c r="AB2728" s="131" t="s">
        <v>1200</v>
      </c>
      <c r="AC2728" s="131" t="s">
        <v>1201</v>
      </c>
      <c r="AD2728" s="130" t="s">
        <v>198</v>
      </c>
      <c r="AE2728" s="130" t="s">
        <v>198</v>
      </c>
      <c r="AF2728" s="130"/>
      <c r="AG2728" s="130"/>
      <c r="AH2728" s="130"/>
      <c r="AI2728" s="130" t="s">
        <v>207</v>
      </c>
      <c r="AJ2728" s="130"/>
      <c r="AK2728" s="131" t="s">
        <v>1200</v>
      </c>
      <c r="AM2728" s="111" t="n">
        <f aca="false">X2728</f>
        <v>1991</v>
      </c>
      <c r="AN2728" s="130" t="s">
        <v>208</v>
      </c>
      <c r="AS2728" s="0" t="s">
        <v>200</v>
      </c>
      <c r="AT2728" s="0" t="s">
        <v>266</v>
      </c>
      <c r="AU2728" s="0" t="s">
        <v>332</v>
      </c>
      <c r="AV2728" s="131" t="s">
        <v>200</v>
      </c>
      <c r="AW2728" s="131"/>
      <c r="AX2728" s="131"/>
      <c r="AY2728" s="131"/>
      <c r="AZ2728" s="0" t="s">
        <v>16571</v>
      </c>
      <c r="BA2728" s="124" t="s">
        <v>200</v>
      </c>
      <c r="BB2728" s="0" t="s">
        <v>248</v>
      </c>
      <c r="BC2728" s="0" t="s">
        <v>16572</v>
      </c>
      <c r="BD2728" s="0" t="s">
        <v>16573</v>
      </c>
      <c r="BE2728" s="0" t="s">
        <v>16574</v>
      </c>
      <c r="BG2728" s="125" t="s">
        <v>200</v>
      </c>
      <c r="BH2728" s="0" t="s">
        <v>2215</v>
      </c>
      <c r="BI2728" s="112" t="s">
        <v>198</v>
      </c>
      <c r="BJ2728" s="126" t="s">
        <v>200</v>
      </c>
      <c r="BK2728" s="131" t="s">
        <v>215</v>
      </c>
      <c r="BL2728" s="112" t="n">
        <v>4</v>
      </c>
      <c r="BM2728" s="112" t="n">
        <v>4</v>
      </c>
      <c r="BN2728" s="112" t="n">
        <v>4</v>
      </c>
      <c r="BO2728" s="111" t="n">
        <v>20</v>
      </c>
      <c r="BP2728" s="125" t="s">
        <v>200</v>
      </c>
      <c r="BQ2728" s="127" t="s">
        <v>216</v>
      </c>
    </row>
    <row r="2729" customFormat="false" ht="13.8" hidden="false" customHeight="false" outlineLevel="0" collapsed="false">
      <c r="A2729" s="131" t="s">
        <v>16575</v>
      </c>
      <c r="B2729" s="0" t="s">
        <v>16407</v>
      </c>
      <c r="C2729" s="0" t="s">
        <v>192</v>
      </c>
      <c r="D2729" s="0" t="s">
        <v>193</v>
      </c>
      <c r="E2729" s="0" t="s">
        <v>194</v>
      </c>
      <c r="F2729" s="0" t="s">
        <v>195</v>
      </c>
      <c r="G2729" s="0" t="s">
        <v>196</v>
      </c>
      <c r="H2729" s="0" t="s">
        <v>197</v>
      </c>
      <c r="J2729" s="111" t="n">
        <v>1</v>
      </c>
      <c r="K2729" s="0" t="s">
        <v>198</v>
      </c>
      <c r="L2729" s="0" t="s">
        <v>198</v>
      </c>
      <c r="M2729" s="0" t="s">
        <v>274</v>
      </c>
      <c r="O2729" s="0" t="s">
        <v>200</v>
      </c>
      <c r="P2729" s="0" t="s">
        <v>238</v>
      </c>
      <c r="Q2729" s="120" t="s">
        <v>200</v>
      </c>
      <c r="R2729" s="131" t="s">
        <v>1251</v>
      </c>
      <c r="S2729" s="131" t="s">
        <v>16415</v>
      </c>
      <c r="T2729" s="0" t="s">
        <v>198</v>
      </c>
      <c r="U2729" s="131" t="s">
        <v>239</v>
      </c>
      <c r="V2729" s="0" t="s">
        <v>1790</v>
      </c>
      <c r="W2729" s="136" t="s">
        <v>204</v>
      </c>
      <c r="X2729" s="130" t="n">
        <v>1993</v>
      </c>
      <c r="Y2729" s="130" t="s">
        <v>240</v>
      </c>
      <c r="Z2729" s="130" t="s">
        <v>198</v>
      </c>
      <c r="AA2729" s="122" t="s">
        <v>200</v>
      </c>
      <c r="AB2729" s="131" t="s">
        <v>2182</v>
      </c>
      <c r="AC2729" s="131" t="s">
        <v>840</v>
      </c>
      <c r="AD2729" s="130" t="s">
        <v>198</v>
      </c>
      <c r="AE2729" s="130" t="s">
        <v>222</v>
      </c>
      <c r="AF2729" s="130"/>
      <c r="AG2729" s="130"/>
      <c r="AH2729" s="130"/>
      <c r="AI2729" s="130" t="s">
        <v>207</v>
      </c>
      <c r="AJ2729" s="130"/>
      <c r="AK2729" s="111" t="str">
        <f aca="false">(AB2729)</f>
        <v>Red entertainment</v>
      </c>
      <c r="AM2729" s="111" t="n">
        <f aca="false">X2729</f>
        <v>1993</v>
      </c>
      <c r="AN2729" s="130" t="s">
        <v>208</v>
      </c>
      <c r="AO2729" s="0" t="s">
        <v>16430</v>
      </c>
      <c r="AP2729" s="0" t="s">
        <v>200</v>
      </c>
      <c r="AU2729" s="0" t="s">
        <v>332</v>
      </c>
      <c r="AV2729" s="131"/>
      <c r="AW2729" s="131"/>
      <c r="AX2729" s="131"/>
      <c r="AY2729" s="131"/>
      <c r="AZ2729" s="0" t="s">
        <v>16576</v>
      </c>
      <c r="BA2729" s="124" t="s">
        <v>200</v>
      </c>
      <c r="BB2729" s="0" t="s">
        <v>248</v>
      </c>
      <c r="BC2729" s="0" t="s">
        <v>16577</v>
      </c>
      <c r="BD2729" s="0" t="s">
        <v>16578</v>
      </c>
      <c r="BE2729" s="0" t="s">
        <v>16579</v>
      </c>
      <c r="BG2729" s="125"/>
      <c r="BH2729" s="0" t="s">
        <v>253</v>
      </c>
      <c r="BI2729" s="112" t="n">
        <v>4988607250409</v>
      </c>
      <c r="BJ2729" s="126"/>
      <c r="BK2729" s="131" t="s">
        <v>215</v>
      </c>
      <c r="BL2729" s="112" t="n">
        <v>4</v>
      </c>
      <c r="BM2729" s="112" t="n">
        <v>4</v>
      </c>
      <c r="BN2729" s="112" t="n">
        <v>4</v>
      </c>
      <c r="BO2729" s="111" t="n">
        <v>50</v>
      </c>
      <c r="BP2729" s="125"/>
      <c r="BQ2729" s="127" t="s">
        <v>216</v>
      </c>
    </row>
    <row r="2730" customFormat="false" ht="13.8" hidden="false" customHeight="false" outlineLevel="0" collapsed="false">
      <c r="A2730" s="131" t="s">
        <v>16580</v>
      </c>
      <c r="B2730" s="0" t="s">
        <v>16407</v>
      </c>
      <c r="C2730" s="131" t="s">
        <v>234</v>
      </c>
      <c r="D2730" s="131" t="s">
        <v>193</v>
      </c>
      <c r="E2730" s="0" t="s">
        <v>194</v>
      </c>
      <c r="F2730" s="0" t="s">
        <v>195</v>
      </c>
      <c r="G2730" s="0" t="s">
        <v>196</v>
      </c>
      <c r="H2730" s="0" t="s">
        <v>197</v>
      </c>
      <c r="J2730" s="111" t="n">
        <v>2</v>
      </c>
      <c r="K2730" s="0" t="s">
        <v>198</v>
      </c>
      <c r="L2730" s="0" t="s">
        <v>533</v>
      </c>
      <c r="M2730" s="0" t="s">
        <v>274</v>
      </c>
      <c r="Q2730" s="120" t="s">
        <v>200</v>
      </c>
      <c r="R2730" s="131" t="s">
        <v>1251</v>
      </c>
      <c r="S2730" s="131" t="s">
        <v>201</v>
      </c>
      <c r="T2730" s="0" t="s">
        <v>198</v>
      </c>
      <c r="U2730" s="131" t="s">
        <v>239</v>
      </c>
      <c r="V2730" s="0" t="s">
        <v>1790</v>
      </c>
      <c r="W2730" s="136" t="s">
        <v>204</v>
      </c>
      <c r="X2730" s="130" t="n">
        <v>1989</v>
      </c>
      <c r="Y2730" s="130" t="s">
        <v>240</v>
      </c>
      <c r="Z2730" s="130" t="s">
        <v>198</v>
      </c>
      <c r="AA2730" s="122" t="s">
        <v>200</v>
      </c>
      <c r="AB2730" s="131" t="s">
        <v>440</v>
      </c>
      <c r="AC2730" s="131" t="s">
        <v>840</v>
      </c>
      <c r="AD2730" s="130" t="s">
        <v>198</v>
      </c>
      <c r="AE2730" s="130" t="s">
        <v>198</v>
      </c>
      <c r="AF2730" s="130"/>
      <c r="AG2730" s="130"/>
      <c r="AH2730" s="130"/>
      <c r="AI2730" s="130" t="s">
        <v>207</v>
      </c>
      <c r="AJ2730" s="130"/>
      <c r="AK2730" s="130" t="s">
        <v>440</v>
      </c>
      <c r="AL2730" s="0" t="s">
        <v>216</v>
      </c>
      <c r="AM2730" s="130" t="n">
        <v>1988</v>
      </c>
      <c r="AN2730" s="130" t="s">
        <v>208</v>
      </c>
      <c r="AS2730" s="0" t="s">
        <v>441</v>
      </c>
      <c r="AU2730" s="0" t="s">
        <v>332</v>
      </c>
      <c r="AV2730" s="128" t="s">
        <v>442</v>
      </c>
      <c r="AW2730" s="131"/>
      <c r="AX2730" s="131"/>
      <c r="AY2730" s="131"/>
      <c r="AZ2730" s="0" t="s">
        <v>16581</v>
      </c>
      <c r="BA2730" s="124" t="s">
        <v>200</v>
      </c>
      <c r="BB2730" s="0" t="s">
        <v>248</v>
      </c>
      <c r="BC2730" s="0" t="s">
        <v>16582</v>
      </c>
      <c r="BD2730" s="0" t="s">
        <v>16583</v>
      </c>
      <c r="BE2730" s="0" t="s">
        <v>16584</v>
      </c>
      <c r="BF2730" s="0" t="s">
        <v>200</v>
      </c>
      <c r="BG2730" s="125" t="s">
        <v>200</v>
      </c>
      <c r="BH2730" s="0" t="s">
        <v>2215</v>
      </c>
      <c r="BI2730" s="112" t="s">
        <v>198</v>
      </c>
      <c r="BJ2730" s="126" t="s">
        <v>200</v>
      </c>
      <c r="BK2730" s="131" t="s">
        <v>215</v>
      </c>
      <c r="BL2730" s="112" t="n">
        <v>4</v>
      </c>
      <c r="BM2730" s="112" t="n">
        <v>4</v>
      </c>
      <c r="BN2730" s="112" t="n">
        <v>4</v>
      </c>
      <c r="BO2730" s="111" t="n">
        <v>20</v>
      </c>
      <c r="BP2730" s="125" t="s">
        <v>200</v>
      </c>
      <c r="BQ2730" s="127" t="s">
        <v>216</v>
      </c>
    </row>
    <row r="2731" customFormat="false" ht="13.8" hidden="false" customHeight="false" outlineLevel="0" collapsed="false">
      <c r="A2731" s="131" t="s">
        <v>16585</v>
      </c>
      <c r="B2731" s="0" t="s">
        <v>16407</v>
      </c>
      <c r="C2731" s="0" t="s">
        <v>605</v>
      </c>
      <c r="D2731" s="0" t="s">
        <v>193</v>
      </c>
      <c r="E2731" s="0" t="s">
        <v>194</v>
      </c>
      <c r="F2731" s="0" t="s">
        <v>606</v>
      </c>
      <c r="G2731" s="0" t="s">
        <v>391</v>
      </c>
      <c r="H2731" s="0" t="s">
        <v>197</v>
      </c>
      <c r="J2731" s="111" t="n">
        <v>2</v>
      </c>
      <c r="K2731" s="0" t="s">
        <v>198</v>
      </c>
      <c r="L2731" s="0" t="s">
        <v>392</v>
      </c>
      <c r="M2731" s="0" t="s">
        <v>199</v>
      </c>
      <c r="Q2731" s="120" t="s">
        <v>200</v>
      </c>
      <c r="R2731" s="131" t="s">
        <v>1251</v>
      </c>
      <c r="S2731" s="131" t="s">
        <v>201</v>
      </c>
      <c r="T2731" s="0" t="s">
        <v>198</v>
      </c>
      <c r="U2731" s="131" t="s">
        <v>239</v>
      </c>
      <c r="V2731" s="0" t="s">
        <v>1790</v>
      </c>
      <c r="W2731" s="136" t="s">
        <v>204</v>
      </c>
      <c r="X2731" s="130" t="n">
        <v>1993</v>
      </c>
      <c r="Y2731" s="130" t="s">
        <v>240</v>
      </c>
      <c r="Z2731" s="130" t="s">
        <v>198</v>
      </c>
      <c r="AA2731" s="122" t="s">
        <v>200</v>
      </c>
      <c r="AB2731" s="131" t="s">
        <v>1715</v>
      </c>
      <c r="AC2731" s="131" t="s">
        <v>840</v>
      </c>
      <c r="AD2731" s="130" t="s">
        <v>198</v>
      </c>
      <c r="AE2731" s="130" t="s">
        <v>198</v>
      </c>
      <c r="AF2731" s="130"/>
      <c r="AG2731" s="130"/>
      <c r="AH2731" s="130"/>
      <c r="AI2731" s="130" t="s">
        <v>207</v>
      </c>
      <c r="AJ2731" s="130"/>
      <c r="AK2731" s="130" t="s">
        <v>1715</v>
      </c>
      <c r="AL2731" s="0" t="s">
        <v>216</v>
      </c>
      <c r="AM2731" s="130" t="n">
        <v>1993</v>
      </c>
      <c r="AN2731" s="130" t="s">
        <v>208</v>
      </c>
      <c r="AO2731" s="0" t="s">
        <v>16477</v>
      </c>
      <c r="AP2731" s="0" t="s">
        <v>200</v>
      </c>
      <c r="AQ2731" s="0" t="s">
        <v>200</v>
      </c>
      <c r="AR2731" s="0" t="s">
        <v>200</v>
      </c>
      <c r="AS2731" s="0" t="s">
        <v>200</v>
      </c>
      <c r="AT2731" s="104" t="s">
        <v>200</v>
      </c>
      <c r="AU2731" s="0" t="s">
        <v>200</v>
      </c>
      <c r="AV2731" s="131" t="s">
        <v>200</v>
      </c>
      <c r="AW2731" s="131"/>
      <c r="AX2731" s="131"/>
      <c r="AY2731" s="131"/>
      <c r="AZ2731" s="0" t="s">
        <v>16586</v>
      </c>
      <c r="BA2731" s="124" t="s">
        <v>200</v>
      </c>
      <c r="BB2731" s="0" t="s">
        <v>248</v>
      </c>
      <c r="BC2731" s="0" t="s">
        <v>3907</v>
      </c>
      <c r="BD2731" s="0" t="s">
        <v>3908</v>
      </c>
      <c r="BE2731" s="104" t="s">
        <v>3909</v>
      </c>
      <c r="BG2731" s="125" t="s">
        <v>200</v>
      </c>
      <c r="BH2731" s="0" t="s">
        <v>2215</v>
      </c>
      <c r="BI2731" s="112" t="s">
        <v>198</v>
      </c>
      <c r="BJ2731" s="126" t="s">
        <v>200</v>
      </c>
      <c r="BK2731" s="131" t="s">
        <v>215</v>
      </c>
      <c r="BL2731" s="112" t="n">
        <v>4</v>
      </c>
      <c r="BM2731" s="112" t="n">
        <v>4</v>
      </c>
      <c r="BN2731" s="112" t="n">
        <v>4</v>
      </c>
      <c r="BO2731" s="111" t="n">
        <v>20</v>
      </c>
      <c r="BP2731" s="125" t="s">
        <v>200</v>
      </c>
      <c r="BQ2731" s="127" t="s">
        <v>216</v>
      </c>
    </row>
    <row r="2732" customFormat="false" ht="13.8" hidden="false" customHeight="false" outlineLevel="0" collapsed="false">
      <c r="A2732" s="131" t="s">
        <v>16587</v>
      </c>
      <c r="B2732" s="0" t="s">
        <v>16407</v>
      </c>
      <c r="C2732" s="0" t="s">
        <v>329</v>
      </c>
      <c r="D2732" s="0" t="s">
        <v>193</v>
      </c>
      <c r="E2732" s="0" t="s">
        <v>194</v>
      </c>
      <c r="F2732" s="0" t="s">
        <v>195</v>
      </c>
      <c r="G2732" s="0" t="s">
        <v>196</v>
      </c>
      <c r="H2732" s="0" t="s">
        <v>197</v>
      </c>
      <c r="J2732" s="111" t="n">
        <v>1</v>
      </c>
      <c r="K2732" s="0" t="s">
        <v>198</v>
      </c>
      <c r="L2732" s="0" t="s">
        <v>198</v>
      </c>
      <c r="M2732" s="0" t="s">
        <v>199</v>
      </c>
      <c r="Q2732" s="120" t="s">
        <v>200</v>
      </c>
      <c r="R2732" s="131" t="s">
        <v>1251</v>
      </c>
      <c r="S2732" s="131" t="s">
        <v>201</v>
      </c>
      <c r="T2732" s="0" t="s">
        <v>198</v>
      </c>
      <c r="U2732" s="131" t="s">
        <v>239</v>
      </c>
      <c r="V2732" s="0" t="s">
        <v>1790</v>
      </c>
      <c r="W2732" s="136" t="s">
        <v>204</v>
      </c>
      <c r="X2732" s="130" t="n">
        <v>1989</v>
      </c>
      <c r="Y2732" s="111" t="s">
        <v>240</v>
      </c>
      <c r="Z2732" s="130" t="s">
        <v>757</v>
      </c>
      <c r="AA2732" s="122" t="s">
        <v>200</v>
      </c>
      <c r="AB2732" s="131" t="s">
        <v>1061</v>
      </c>
      <c r="AC2732" s="131" t="s">
        <v>840</v>
      </c>
      <c r="AD2732" s="130" t="s">
        <v>198</v>
      </c>
      <c r="AE2732" s="130" t="s">
        <v>222</v>
      </c>
      <c r="AF2732" s="130"/>
      <c r="AG2732" s="130"/>
      <c r="AH2732" s="130"/>
      <c r="AI2732" s="130" t="s">
        <v>922</v>
      </c>
      <c r="AJ2732" s="130" t="s">
        <v>295</v>
      </c>
      <c r="AK2732" s="130" t="s">
        <v>1061</v>
      </c>
      <c r="AM2732" s="130" t="n">
        <v>1987</v>
      </c>
      <c r="AN2732" s="130" t="s">
        <v>208</v>
      </c>
      <c r="AS2732" s="0" t="s">
        <v>8523</v>
      </c>
      <c r="AU2732" s="0" t="s">
        <v>332</v>
      </c>
      <c r="AV2732" s="131" t="s">
        <v>200</v>
      </c>
      <c r="AW2732" s="131"/>
      <c r="AX2732" s="131"/>
      <c r="AY2732" s="131"/>
      <c r="AZ2732" s="0" t="s">
        <v>16588</v>
      </c>
      <c r="BA2732" s="124" t="s">
        <v>200</v>
      </c>
      <c r="BB2732" s="0" t="s">
        <v>248</v>
      </c>
      <c r="BC2732" s="0" t="s">
        <v>16589</v>
      </c>
      <c r="BD2732" s="0" t="s">
        <v>16590</v>
      </c>
      <c r="BE2732" s="0" t="s">
        <v>16591</v>
      </c>
      <c r="BG2732" s="125" t="s">
        <v>200</v>
      </c>
      <c r="BH2732" s="0" t="s">
        <v>2215</v>
      </c>
      <c r="BI2732" s="112" t="s">
        <v>198</v>
      </c>
      <c r="BJ2732" s="126" t="s">
        <v>200</v>
      </c>
      <c r="BK2732" s="131" t="s">
        <v>215</v>
      </c>
      <c r="BL2732" s="112" t="n">
        <v>4</v>
      </c>
      <c r="BM2732" s="112" t="n">
        <v>4</v>
      </c>
      <c r="BN2732" s="112" t="n">
        <v>4</v>
      </c>
      <c r="BO2732" s="111" t="n">
        <v>20</v>
      </c>
      <c r="BP2732" s="125" t="s">
        <v>200</v>
      </c>
      <c r="BQ2732" s="127" t="s">
        <v>216</v>
      </c>
    </row>
    <row r="2733" customFormat="false" ht="13.8" hidden="false" customHeight="false" outlineLevel="0" collapsed="false">
      <c r="A2733" s="131" t="s">
        <v>16592</v>
      </c>
      <c r="B2733" s="0" t="s">
        <v>16593</v>
      </c>
      <c r="C2733" s="0" t="s">
        <v>218</v>
      </c>
      <c r="D2733" s="0" t="s">
        <v>193</v>
      </c>
      <c r="E2733" s="0" t="s">
        <v>194</v>
      </c>
      <c r="F2733" s="0" t="s">
        <v>314</v>
      </c>
      <c r="G2733" s="0" t="s">
        <v>362</v>
      </c>
      <c r="H2733" s="0" t="s">
        <v>197</v>
      </c>
      <c r="J2733" s="111" t="n">
        <v>1</v>
      </c>
      <c r="K2733" s="0" t="s">
        <v>198</v>
      </c>
      <c r="L2733" s="0" t="s">
        <v>198</v>
      </c>
      <c r="M2733" s="0" t="s">
        <v>235</v>
      </c>
      <c r="N2733" s="0" t="s">
        <v>16594</v>
      </c>
      <c r="O2733" s="0" t="s">
        <v>200</v>
      </c>
      <c r="Q2733" s="120"/>
      <c r="R2733" s="131" t="s">
        <v>1251</v>
      </c>
      <c r="S2733" s="131" t="s">
        <v>201</v>
      </c>
      <c r="T2733" s="0" t="s">
        <v>198</v>
      </c>
      <c r="U2733" s="131" t="s">
        <v>239</v>
      </c>
      <c r="V2733" s="0" t="s">
        <v>1790</v>
      </c>
      <c r="W2733" s="136" t="s">
        <v>198</v>
      </c>
      <c r="X2733" s="130" t="n">
        <v>1995</v>
      </c>
      <c r="Y2733" s="111" t="s">
        <v>240</v>
      </c>
      <c r="Z2733" s="130" t="s">
        <v>198</v>
      </c>
      <c r="AA2733" s="122"/>
      <c r="AB2733" s="131" t="s">
        <v>840</v>
      </c>
      <c r="AC2733" s="131" t="s">
        <v>840</v>
      </c>
      <c r="AD2733" s="130" t="s">
        <v>198</v>
      </c>
      <c r="AE2733" s="130" t="s">
        <v>222</v>
      </c>
      <c r="AF2733" s="130"/>
      <c r="AG2733" s="130"/>
      <c r="AH2733" s="130"/>
      <c r="AI2733" s="130" t="s">
        <v>207</v>
      </c>
      <c r="AJ2733" s="130"/>
      <c r="AK2733" s="111" t="str">
        <f aca="false">(AB2733)</f>
        <v>Hudson soft</v>
      </c>
      <c r="AM2733" s="111" t="n">
        <f aca="false">X2733</f>
        <v>1995</v>
      </c>
      <c r="AN2733" s="130" t="s">
        <v>208</v>
      </c>
      <c r="AS2733" s="0" t="s">
        <v>16123</v>
      </c>
      <c r="AU2733" s="0" t="s">
        <v>332</v>
      </c>
      <c r="AV2733" s="131"/>
      <c r="AW2733" s="131"/>
      <c r="AX2733" s="131"/>
      <c r="AY2733" s="131"/>
      <c r="AZ2733" s="0" t="s">
        <v>16595</v>
      </c>
      <c r="BA2733" s="124" t="s">
        <v>200</v>
      </c>
      <c r="BB2733" s="0" t="s">
        <v>462</v>
      </c>
      <c r="BC2733" s="0" t="s">
        <v>16596</v>
      </c>
      <c r="BE2733" s="0" t="s">
        <v>16597</v>
      </c>
      <c r="BG2733" s="125"/>
      <c r="BH2733" s="111" t="s">
        <v>253</v>
      </c>
      <c r="BI2733" s="112" t="n">
        <v>4988607305024</v>
      </c>
      <c r="BJ2733" s="126"/>
      <c r="BK2733" s="131" t="s">
        <v>215</v>
      </c>
      <c r="BL2733" s="112" t="n">
        <v>4</v>
      </c>
      <c r="BM2733" s="112" t="n">
        <v>4</v>
      </c>
      <c r="BN2733" s="112" t="n">
        <v>4</v>
      </c>
      <c r="BO2733" s="111" t="n">
        <v>100</v>
      </c>
      <c r="BP2733" s="125"/>
      <c r="BQ2733" s="127" t="s">
        <v>216</v>
      </c>
    </row>
    <row r="2734" customFormat="false" ht="13.8" hidden="false" customHeight="false" outlineLevel="0" collapsed="false">
      <c r="A2734" s="131" t="s">
        <v>16598</v>
      </c>
      <c r="B2734" s="0" t="s">
        <v>16599</v>
      </c>
      <c r="C2734" s="0" t="s">
        <v>192</v>
      </c>
      <c r="D2734" s="0" t="s">
        <v>819</v>
      </c>
      <c r="E2734" s="0" t="s">
        <v>194</v>
      </c>
      <c r="F2734" s="0" t="s">
        <v>314</v>
      </c>
      <c r="G2734" s="0" t="s">
        <v>196</v>
      </c>
      <c r="H2734" s="0" t="s">
        <v>197</v>
      </c>
      <c r="J2734" s="111" t="n">
        <v>1</v>
      </c>
      <c r="K2734" s="0" t="s">
        <v>198</v>
      </c>
      <c r="L2734" s="0" t="s">
        <v>198</v>
      </c>
      <c r="M2734" s="0" t="s">
        <v>199</v>
      </c>
      <c r="Q2734" s="120" t="s">
        <v>200</v>
      </c>
      <c r="R2734" s="131" t="s">
        <v>16600</v>
      </c>
      <c r="S2734" s="131" t="s">
        <v>9762</v>
      </c>
      <c r="T2734" s="131" t="s">
        <v>198</v>
      </c>
      <c r="U2734" s="131" t="s">
        <v>202</v>
      </c>
      <c r="V2734" s="0" t="s">
        <v>1790</v>
      </c>
      <c r="W2734" s="110" t="s">
        <v>198</v>
      </c>
      <c r="X2734" s="130" t="n">
        <v>1989</v>
      </c>
      <c r="Y2734" s="130" t="s">
        <v>205</v>
      </c>
      <c r="Z2734" s="130" t="s">
        <v>198</v>
      </c>
      <c r="AA2734" s="122" t="s">
        <v>200</v>
      </c>
      <c r="AB2734" s="131" t="s">
        <v>206</v>
      </c>
      <c r="AC2734" s="131" t="s">
        <v>206</v>
      </c>
      <c r="AD2734" s="130" t="n">
        <v>1989</v>
      </c>
      <c r="AE2734" s="130" t="s">
        <v>198</v>
      </c>
      <c r="AF2734" s="130"/>
      <c r="AG2734" s="130"/>
      <c r="AH2734" s="130"/>
      <c r="AI2734" s="130" t="s">
        <v>207</v>
      </c>
      <c r="AJ2734" s="130"/>
      <c r="AK2734" s="130" t="s">
        <v>206</v>
      </c>
      <c r="AL2734" s="0" t="s">
        <v>216</v>
      </c>
      <c r="AM2734" s="130" t="n">
        <v>1987</v>
      </c>
      <c r="AN2734" s="130" t="s">
        <v>208</v>
      </c>
      <c r="AP2734" s="0" t="s">
        <v>200</v>
      </c>
      <c r="AQ2734" s="0" t="s">
        <v>200</v>
      </c>
      <c r="AR2734" s="0" t="s">
        <v>200</v>
      </c>
      <c r="AS2734" s="0" t="s">
        <v>200</v>
      </c>
      <c r="AU2734" s="0" t="s">
        <v>299</v>
      </c>
      <c r="AV2734" s="131" t="s">
        <v>1070</v>
      </c>
      <c r="AW2734" s="131" t="s">
        <v>315</v>
      </c>
      <c r="AX2734" s="131"/>
      <c r="AY2734" s="131"/>
      <c r="AZ2734" s="0" t="s">
        <v>16601</v>
      </c>
      <c r="BA2734" s="124" t="s">
        <v>200</v>
      </c>
      <c r="BB2734" s="0" t="s">
        <v>210</v>
      </c>
      <c r="BC2734" s="0" t="s">
        <v>16602</v>
      </c>
      <c r="BE2734" s="0" t="s">
        <v>16603</v>
      </c>
      <c r="BF2734" s="0" t="s">
        <v>16604</v>
      </c>
      <c r="BG2734" s="125" t="s">
        <v>200</v>
      </c>
      <c r="BH2734" s="0" t="s">
        <v>2235</v>
      </c>
      <c r="BI2734" s="112" t="s">
        <v>198</v>
      </c>
      <c r="BJ2734" s="126" t="s">
        <v>200</v>
      </c>
      <c r="BK2734" s="131" t="s">
        <v>215</v>
      </c>
      <c r="BL2734" s="112" t="n">
        <v>4</v>
      </c>
      <c r="BM2734" s="112" t="n">
        <v>4</v>
      </c>
      <c r="BN2734" s="112" t="n">
        <v>4</v>
      </c>
      <c r="BO2734" s="111" t="n">
        <v>20</v>
      </c>
      <c r="BP2734" s="125" t="s">
        <v>200</v>
      </c>
      <c r="BQ2734" s="127" t="s">
        <v>216</v>
      </c>
    </row>
    <row r="2735" customFormat="false" ht="13.8" hidden="false" customHeight="false" outlineLevel="0" collapsed="false">
      <c r="A2735" s="131" t="s">
        <v>16605</v>
      </c>
      <c r="B2735" s="0" t="s">
        <v>16599</v>
      </c>
      <c r="C2735" s="0" t="s">
        <v>234</v>
      </c>
      <c r="D2735" s="0" t="s">
        <v>193</v>
      </c>
      <c r="E2735" s="0" t="s">
        <v>194</v>
      </c>
      <c r="F2735" s="0" t="s">
        <v>195</v>
      </c>
      <c r="G2735" s="0" t="s">
        <v>196</v>
      </c>
      <c r="H2735" s="0" t="s">
        <v>197</v>
      </c>
      <c r="J2735" s="111" t="n">
        <v>1</v>
      </c>
      <c r="K2735" s="0" t="s">
        <v>198</v>
      </c>
      <c r="L2735" s="0" t="s">
        <v>198</v>
      </c>
      <c r="M2735" s="0" t="s">
        <v>274</v>
      </c>
      <c r="Q2735" s="120" t="s">
        <v>200</v>
      </c>
      <c r="R2735" s="131" t="s">
        <v>16600</v>
      </c>
      <c r="S2735" s="131" t="s">
        <v>201</v>
      </c>
      <c r="T2735" s="0" t="s">
        <v>198</v>
      </c>
      <c r="U2735" s="131" t="s">
        <v>202</v>
      </c>
      <c r="V2735" s="0" t="s">
        <v>1790</v>
      </c>
      <c r="W2735" s="110" t="s">
        <v>198</v>
      </c>
      <c r="X2735" s="130" t="n">
        <v>1993</v>
      </c>
      <c r="Y2735" s="130" t="s">
        <v>205</v>
      </c>
      <c r="Z2735" s="130" t="s">
        <v>198</v>
      </c>
      <c r="AA2735" s="122" t="s">
        <v>200</v>
      </c>
      <c r="AB2735" s="131" t="s">
        <v>16606</v>
      </c>
      <c r="AC2735" s="131" t="s">
        <v>16606</v>
      </c>
      <c r="AD2735" s="130" t="n">
        <v>1993</v>
      </c>
      <c r="AE2735" s="130" t="s">
        <v>222</v>
      </c>
      <c r="AF2735" s="130"/>
      <c r="AG2735" s="130"/>
      <c r="AH2735" s="130"/>
      <c r="AI2735" s="130" t="s">
        <v>207</v>
      </c>
      <c r="AJ2735" s="130"/>
      <c r="AK2735" s="111" t="str">
        <f aca="false">(AB2735)</f>
        <v>Apex computer prod</v>
      </c>
      <c r="AM2735" s="111" t="n">
        <f aca="false">AD2735</f>
        <v>1993</v>
      </c>
      <c r="AN2735" s="130" t="s">
        <v>263</v>
      </c>
      <c r="AS2735" s="0" t="s">
        <v>200</v>
      </c>
      <c r="AU2735" s="0" t="s">
        <v>434</v>
      </c>
      <c r="AV2735" s="131" t="s">
        <v>200</v>
      </c>
      <c r="AW2735" s="131"/>
      <c r="AX2735" s="131"/>
      <c r="AY2735" s="131"/>
      <c r="AZ2735" s="0" t="s">
        <v>16607</v>
      </c>
      <c r="BA2735" s="124" t="s">
        <v>200</v>
      </c>
      <c r="BB2735" s="0" t="s">
        <v>248</v>
      </c>
      <c r="BC2735" s="0" t="s">
        <v>16608</v>
      </c>
      <c r="BD2735" s="0" t="s">
        <v>9499</v>
      </c>
      <c r="BE2735" s="0" t="s">
        <v>16609</v>
      </c>
      <c r="BG2735" s="125" t="s">
        <v>200</v>
      </c>
      <c r="BH2735" s="0" t="s">
        <v>16154</v>
      </c>
      <c r="BI2735" s="112" t="s">
        <v>198</v>
      </c>
      <c r="BJ2735" s="126" t="s">
        <v>200</v>
      </c>
      <c r="BK2735" s="131" t="s">
        <v>215</v>
      </c>
      <c r="BL2735" s="112" t="n">
        <v>4</v>
      </c>
      <c r="BM2735" s="112" t="n">
        <v>4</v>
      </c>
      <c r="BN2735" s="112" t="n">
        <v>4</v>
      </c>
      <c r="BO2735" s="111" t="n">
        <v>20</v>
      </c>
      <c r="BP2735" s="125" t="s">
        <v>200</v>
      </c>
      <c r="BQ2735" s="127" t="s">
        <v>216</v>
      </c>
    </row>
    <row r="2736" customFormat="false" ht="13.8" hidden="false" customHeight="false" outlineLevel="0" collapsed="false">
      <c r="A2736" s="131" t="s">
        <v>16610</v>
      </c>
      <c r="B2736" s="0" t="s">
        <v>16599</v>
      </c>
      <c r="C2736" s="0" t="s">
        <v>311</v>
      </c>
      <c r="D2736" s="0" t="s">
        <v>193</v>
      </c>
      <c r="E2736" s="0" t="s">
        <v>313</v>
      </c>
      <c r="F2736" s="0" t="s">
        <v>314</v>
      </c>
      <c r="G2736" s="0" t="s">
        <v>196</v>
      </c>
      <c r="H2736" s="0" t="s">
        <v>197</v>
      </c>
      <c r="J2736" s="111" t="n">
        <v>1</v>
      </c>
      <c r="K2736" s="0" t="s">
        <v>198</v>
      </c>
      <c r="L2736" s="0" t="s">
        <v>198</v>
      </c>
      <c r="M2736" s="0" t="s">
        <v>199</v>
      </c>
      <c r="Q2736" s="120" t="s">
        <v>200</v>
      </c>
      <c r="R2736" s="131" t="s">
        <v>16600</v>
      </c>
      <c r="S2736" s="131" t="s">
        <v>201</v>
      </c>
      <c r="T2736" s="0" t="s">
        <v>198</v>
      </c>
      <c r="U2736" s="131" t="s">
        <v>202</v>
      </c>
      <c r="V2736" s="0" t="s">
        <v>1790</v>
      </c>
      <c r="W2736" s="110" t="s">
        <v>198</v>
      </c>
      <c r="X2736" s="130" t="n">
        <v>1987</v>
      </c>
      <c r="Y2736" s="130" t="s">
        <v>205</v>
      </c>
      <c r="Z2736" s="130" t="s">
        <v>198</v>
      </c>
      <c r="AA2736" s="122" t="s">
        <v>200</v>
      </c>
      <c r="AB2736" s="131" t="s">
        <v>16611</v>
      </c>
      <c r="AC2736" s="131" t="s">
        <v>16612</v>
      </c>
      <c r="AD2736" s="130" t="n">
        <v>1987</v>
      </c>
      <c r="AE2736" s="130" t="s">
        <v>198</v>
      </c>
      <c r="AF2736" s="130"/>
      <c r="AG2736" s="130"/>
      <c r="AH2736" s="130"/>
      <c r="AI2736" s="130" t="s">
        <v>207</v>
      </c>
      <c r="AJ2736" s="130"/>
      <c r="AK2736" s="111" t="str">
        <f aca="false">(AB2736)</f>
        <v>Dalali soft</v>
      </c>
      <c r="AM2736" s="111" t="n">
        <f aca="false">AD2736</f>
        <v>1987</v>
      </c>
      <c r="AN2736" s="130" t="s">
        <v>263</v>
      </c>
      <c r="AS2736" s="0" t="s">
        <v>200</v>
      </c>
      <c r="AV2736" s="131" t="s">
        <v>200</v>
      </c>
      <c r="AW2736" s="131"/>
      <c r="AX2736" s="131"/>
      <c r="AY2736" s="131"/>
      <c r="AZ2736" s="0" t="s">
        <v>16613</v>
      </c>
      <c r="BA2736" s="124" t="s">
        <v>200</v>
      </c>
      <c r="BB2736" s="0" t="s">
        <v>210</v>
      </c>
      <c r="BC2736" s="0" t="s">
        <v>16614</v>
      </c>
      <c r="BD2736" s="0" t="s">
        <v>16615</v>
      </c>
      <c r="BE2736" s="0" t="s">
        <v>7966</v>
      </c>
      <c r="BF2736" s="0" t="s">
        <v>16616</v>
      </c>
      <c r="BG2736" s="125" t="s">
        <v>200</v>
      </c>
      <c r="BH2736" s="0" t="s">
        <v>16154</v>
      </c>
      <c r="BI2736" s="112" t="n">
        <v>5012342740501</v>
      </c>
      <c r="BJ2736" s="126" t="s">
        <v>200</v>
      </c>
      <c r="BK2736" s="131" t="s">
        <v>215</v>
      </c>
      <c r="BL2736" s="112" t="n">
        <v>4</v>
      </c>
      <c r="BM2736" s="112" t="n">
        <v>4</v>
      </c>
      <c r="BN2736" s="112" t="n">
        <v>4</v>
      </c>
      <c r="BO2736" s="111" t="n">
        <v>20</v>
      </c>
      <c r="BP2736" s="125" t="s">
        <v>200</v>
      </c>
      <c r="BQ2736" s="127" t="s">
        <v>216</v>
      </c>
    </row>
    <row r="2737" customFormat="false" ht="13.8" hidden="false" customHeight="false" outlineLevel="0" collapsed="false">
      <c r="A2737" s="131" t="s">
        <v>16617</v>
      </c>
      <c r="B2737" s="0" t="s">
        <v>16599</v>
      </c>
      <c r="C2737" s="0" t="s">
        <v>234</v>
      </c>
      <c r="D2737" s="0" t="s">
        <v>193</v>
      </c>
      <c r="E2737" s="0" t="s">
        <v>194</v>
      </c>
      <c r="F2737" s="0" t="s">
        <v>195</v>
      </c>
      <c r="G2737" s="0" t="s">
        <v>196</v>
      </c>
      <c r="H2737" s="0" t="s">
        <v>197</v>
      </c>
      <c r="J2737" s="111" t="n">
        <v>1</v>
      </c>
      <c r="K2737" s="0" t="s">
        <v>198</v>
      </c>
      <c r="L2737" s="0" t="s">
        <v>198</v>
      </c>
      <c r="M2737" s="0" t="s">
        <v>274</v>
      </c>
      <c r="Q2737" s="120" t="s">
        <v>200</v>
      </c>
      <c r="R2737" s="131" t="s">
        <v>16600</v>
      </c>
      <c r="S2737" s="131" t="s">
        <v>201</v>
      </c>
      <c r="T2737" s="0" t="s">
        <v>198</v>
      </c>
      <c r="U2737" s="131" t="s">
        <v>202</v>
      </c>
      <c r="V2737" s="0" t="s">
        <v>1790</v>
      </c>
      <c r="W2737" s="110" t="s">
        <v>198</v>
      </c>
      <c r="X2737" s="130" t="n">
        <v>1985</v>
      </c>
      <c r="Y2737" s="130" t="s">
        <v>205</v>
      </c>
      <c r="Z2737" s="130" t="s">
        <v>198</v>
      </c>
      <c r="AA2737" s="122" t="s">
        <v>200</v>
      </c>
      <c r="AB2737" s="131" t="s">
        <v>1243</v>
      </c>
      <c r="AC2737" s="131" t="s">
        <v>1243</v>
      </c>
      <c r="AD2737" s="130" t="n">
        <v>1985</v>
      </c>
      <c r="AE2737" s="130" t="s">
        <v>198</v>
      </c>
      <c r="AF2737" s="130"/>
      <c r="AG2737" s="130"/>
      <c r="AH2737" s="130"/>
      <c r="AI2737" s="130" t="s">
        <v>207</v>
      </c>
      <c r="AJ2737" s="130"/>
      <c r="AK2737" s="111" t="str">
        <f aca="false">(AB2737)</f>
        <v>Gremlin</v>
      </c>
      <c r="AM2737" s="111" t="n">
        <f aca="false">AD2737</f>
        <v>1985</v>
      </c>
      <c r="AN2737" s="130" t="s">
        <v>263</v>
      </c>
      <c r="AS2737" s="0" t="s">
        <v>200</v>
      </c>
      <c r="AV2737" s="131" t="s">
        <v>200</v>
      </c>
      <c r="AW2737" s="131"/>
      <c r="AX2737" s="131"/>
      <c r="AY2737" s="131"/>
      <c r="AZ2737" s="0" t="s">
        <v>16618</v>
      </c>
      <c r="BA2737" s="124" t="s">
        <v>200</v>
      </c>
      <c r="BB2737" s="0" t="s">
        <v>248</v>
      </c>
      <c r="BC2737" s="0" t="s">
        <v>16619</v>
      </c>
      <c r="BD2737" s="0" t="s">
        <v>16620</v>
      </c>
      <c r="BE2737" s="0" t="s">
        <v>16621</v>
      </c>
      <c r="BG2737" s="125" t="s">
        <v>200</v>
      </c>
      <c r="BH2737" s="0" t="s">
        <v>16154</v>
      </c>
      <c r="BI2737" s="112" t="n">
        <v>5013442544525</v>
      </c>
      <c r="BJ2737" s="126" t="s">
        <v>200</v>
      </c>
      <c r="BK2737" s="131" t="s">
        <v>215</v>
      </c>
      <c r="BL2737" s="112" t="n">
        <v>4</v>
      </c>
      <c r="BM2737" s="112" t="n">
        <v>4</v>
      </c>
      <c r="BN2737" s="112" t="n">
        <v>4</v>
      </c>
      <c r="BO2737" s="111" t="n">
        <v>20</v>
      </c>
      <c r="BP2737" s="125" t="s">
        <v>200</v>
      </c>
      <c r="BQ2737" s="127" t="s">
        <v>216</v>
      </c>
    </row>
    <row r="2738" customFormat="false" ht="13.8" hidden="false" customHeight="false" outlineLevel="0" collapsed="false">
      <c r="A2738" s="131" t="s">
        <v>16622</v>
      </c>
      <c r="B2738" s="0" t="s">
        <v>16599</v>
      </c>
      <c r="C2738" s="0" t="s">
        <v>234</v>
      </c>
      <c r="D2738" s="0" t="s">
        <v>819</v>
      </c>
      <c r="E2738" s="0" t="s">
        <v>194</v>
      </c>
      <c r="F2738" s="0" t="s">
        <v>195</v>
      </c>
      <c r="G2738" s="0" t="s">
        <v>196</v>
      </c>
      <c r="H2738" s="0" t="s">
        <v>197</v>
      </c>
      <c r="J2738" s="111" t="n">
        <v>1</v>
      </c>
      <c r="K2738" s="0" t="s">
        <v>198</v>
      </c>
      <c r="L2738" s="0" t="s">
        <v>198</v>
      </c>
      <c r="M2738" s="0" t="s">
        <v>199</v>
      </c>
      <c r="Q2738" s="120" t="s">
        <v>200</v>
      </c>
      <c r="R2738" s="131" t="s">
        <v>16600</v>
      </c>
      <c r="S2738" s="131" t="s">
        <v>201</v>
      </c>
      <c r="T2738" s="0" t="s">
        <v>198</v>
      </c>
      <c r="U2738" s="131" t="s">
        <v>202</v>
      </c>
      <c r="V2738" s="0" t="s">
        <v>1790</v>
      </c>
      <c r="W2738" s="110" t="s">
        <v>198</v>
      </c>
      <c r="X2738" s="130" t="n">
        <v>1987</v>
      </c>
      <c r="Y2738" s="130" t="s">
        <v>205</v>
      </c>
      <c r="Z2738" s="130" t="s">
        <v>198</v>
      </c>
      <c r="AA2738" s="122" t="s">
        <v>200</v>
      </c>
      <c r="AB2738" s="131" t="s">
        <v>16623</v>
      </c>
      <c r="AC2738" s="131" t="s">
        <v>426</v>
      </c>
      <c r="AD2738" s="130" t="n">
        <v>1987</v>
      </c>
      <c r="AE2738" s="130" t="s">
        <v>198</v>
      </c>
      <c r="AF2738" s="130"/>
      <c r="AG2738" s="130"/>
      <c r="AH2738" s="130"/>
      <c r="AI2738" s="130" t="s">
        <v>207</v>
      </c>
      <c r="AJ2738" s="130"/>
      <c r="AK2738" s="111" t="str">
        <f aca="false">(AB2738)</f>
        <v>Triffix</v>
      </c>
      <c r="AM2738" s="111" t="n">
        <f aca="false">AD2738</f>
        <v>1987</v>
      </c>
      <c r="AN2738" s="130" t="s">
        <v>1887</v>
      </c>
      <c r="AS2738" s="0" t="s">
        <v>200</v>
      </c>
      <c r="AV2738" s="131" t="s">
        <v>200</v>
      </c>
      <c r="AW2738" s="131"/>
      <c r="AX2738" s="131"/>
      <c r="AY2738" s="131"/>
      <c r="AZ2738" s="0" t="s">
        <v>13382</v>
      </c>
      <c r="BA2738" s="124" t="s">
        <v>200</v>
      </c>
      <c r="BB2738" s="0" t="s">
        <v>248</v>
      </c>
      <c r="BC2738" s="0" t="s">
        <v>16624</v>
      </c>
      <c r="BE2738" s="0" t="s">
        <v>16625</v>
      </c>
      <c r="BG2738" s="125" t="s">
        <v>200</v>
      </c>
      <c r="BH2738" s="0" t="s">
        <v>16154</v>
      </c>
      <c r="BI2738" s="112" t="n">
        <v>5012635040301</v>
      </c>
      <c r="BJ2738" s="126" t="s">
        <v>200</v>
      </c>
      <c r="BK2738" s="131" t="s">
        <v>215</v>
      </c>
      <c r="BL2738" s="112" t="n">
        <v>4</v>
      </c>
      <c r="BM2738" s="112" t="n">
        <v>4</v>
      </c>
      <c r="BN2738" s="112" t="n">
        <v>4</v>
      </c>
      <c r="BO2738" s="111" t="n">
        <v>20</v>
      </c>
      <c r="BP2738" s="125" t="s">
        <v>200</v>
      </c>
      <c r="BQ2738" s="127" t="s">
        <v>216</v>
      </c>
    </row>
    <row r="2739" customFormat="false" ht="13.8" hidden="false" customHeight="false" outlineLevel="0" collapsed="false">
      <c r="A2739" s="131" t="s">
        <v>16626</v>
      </c>
      <c r="B2739" s="0" t="s">
        <v>16599</v>
      </c>
      <c r="C2739" s="131" t="s">
        <v>380</v>
      </c>
      <c r="D2739" s="131" t="s">
        <v>312</v>
      </c>
      <c r="E2739" s="0" t="s">
        <v>194</v>
      </c>
      <c r="F2739" s="0" t="s">
        <v>314</v>
      </c>
      <c r="G2739" s="0" t="s">
        <v>196</v>
      </c>
      <c r="H2739" s="0" t="s">
        <v>197</v>
      </c>
      <c r="J2739" s="111" t="n">
        <v>1</v>
      </c>
      <c r="K2739" s="0" t="s">
        <v>198</v>
      </c>
      <c r="L2739" s="0" t="s">
        <v>198</v>
      </c>
      <c r="M2739" s="0" t="s">
        <v>199</v>
      </c>
      <c r="Q2739" s="120" t="s">
        <v>200</v>
      </c>
      <c r="R2739" s="131" t="s">
        <v>16600</v>
      </c>
      <c r="S2739" s="131" t="s">
        <v>201</v>
      </c>
      <c r="T2739" s="0" t="s">
        <v>198</v>
      </c>
      <c r="U2739" s="131" t="s">
        <v>202</v>
      </c>
      <c r="V2739" s="0" t="s">
        <v>1790</v>
      </c>
      <c r="W2739" s="110" t="s">
        <v>198</v>
      </c>
      <c r="X2739" s="130" t="n">
        <v>1986</v>
      </c>
      <c r="Y2739" s="130" t="s">
        <v>205</v>
      </c>
      <c r="Z2739" s="130" t="s">
        <v>198</v>
      </c>
      <c r="AA2739" s="122" t="s">
        <v>200</v>
      </c>
      <c r="AB2739" s="131" t="s">
        <v>16627</v>
      </c>
      <c r="AC2739" s="131" t="s">
        <v>16627</v>
      </c>
      <c r="AD2739" s="130" t="n">
        <v>1986</v>
      </c>
      <c r="AE2739" s="130" t="s">
        <v>198</v>
      </c>
      <c r="AF2739" s="130"/>
      <c r="AG2739" s="130"/>
      <c r="AH2739" s="130"/>
      <c r="AI2739" s="130" t="s">
        <v>207</v>
      </c>
      <c r="AJ2739" s="130"/>
      <c r="AK2739" s="111" t="str">
        <f aca="false">(AB2739)</f>
        <v>Electric dreams soft</v>
      </c>
      <c r="AM2739" s="111" t="n">
        <f aca="false">AD2739</f>
        <v>1986</v>
      </c>
      <c r="AN2739" s="130" t="s">
        <v>263</v>
      </c>
      <c r="AT2739" s="0" t="s">
        <v>381</v>
      </c>
      <c r="AV2739" s="131" t="s">
        <v>200</v>
      </c>
      <c r="AW2739" s="131"/>
      <c r="AX2739" s="131"/>
      <c r="AY2739" s="131"/>
      <c r="AZ2739" s="0" t="s">
        <v>16628</v>
      </c>
      <c r="BA2739" s="124" t="s">
        <v>200</v>
      </c>
      <c r="BB2739" s="0" t="s">
        <v>210</v>
      </c>
      <c r="BC2739" s="0" t="s">
        <v>16629</v>
      </c>
      <c r="BE2739" s="0" t="s">
        <v>16630</v>
      </c>
      <c r="BF2739" s="0" t="s">
        <v>200</v>
      </c>
      <c r="BG2739" s="125" t="s">
        <v>200</v>
      </c>
      <c r="BH2739" s="0" t="s">
        <v>16154</v>
      </c>
      <c r="BI2739" s="112" t="n">
        <v>47875446069</v>
      </c>
      <c r="BJ2739" s="126" t="s">
        <v>200</v>
      </c>
      <c r="BK2739" s="131" t="s">
        <v>215</v>
      </c>
      <c r="BL2739" s="112" t="n">
        <v>4</v>
      </c>
      <c r="BM2739" s="112" t="n">
        <v>4</v>
      </c>
      <c r="BN2739" s="112" t="n">
        <v>4</v>
      </c>
      <c r="BO2739" s="111" t="n">
        <v>20</v>
      </c>
      <c r="BP2739" s="125" t="s">
        <v>200</v>
      </c>
      <c r="BQ2739" s="127" t="s">
        <v>216</v>
      </c>
    </row>
    <row r="2740" customFormat="false" ht="13.8" hidden="false" customHeight="false" outlineLevel="0" collapsed="false">
      <c r="A2740" s="131" t="s">
        <v>16631</v>
      </c>
      <c r="B2740" s="0" t="s">
        <v>16599</v>
      </c>
      <c r="C2740" s="0" t="s">
        <v>329</v>
      </c>
      <c r="D2740" s="0" t="s">
        <v>193</v>
      </c>
      <c r="E2740" s="0" t="s">
        <v>194</v>
      </c>
      <c r="F2740" s="0" t="s">
        <v>195</v>
      </c>
      <c r="G2740" s="0" t="s">
        <v>330</v>
      </c>
      <c r="H2740" s="0" t="s">
        <v>197</v>
      </c>
      <c r="J2740" s="111" t="n">
        <v>1</v>
      </c>
      <c r="K2740" s="0" t="s">
        <v>198</v>
      </c>
      <c r="L2740" s="0" t="s">
        <v>198</v>
      </c>
      <c r="M2740" s="0" t="s">
        <v>199</v>
      </c>
      <c r="Q2740" s="120" t="s">
        <v>200</v>
      </c>
      <c r="R2740" s="131" t="s">
        <v>16600</v>
      </c>
      <c r="S2740" s="131" t="s">
        <v>201</v>
      </c>
      <c r="T2740" s="0" t="s">
        <v>198</v>
      </c>
      <c r="U2740" s="131" t="s">
        <v>202</v>
      </c>
      <c r="V2740" s="0" t="s">
        <v>1790</v>
      </c>
      <c r="W2740" s="110" t="s">
        <v>198</v>
      </c>
      <c r="X2740" s="130" t="n">
        <v>1990</v>
      </c>
      <c r="Y2740" s="130" t="s">
        <v>205</v>
      </c>
      <c r="Z2740" s="130" t="s">
        <v>198</v>
      </c>
      <c r="AA2740" s="122" t="s">
        <v>200</v>
      </c>
      <c r="AB2740" s="131" t="s">
        <v>16632</v>
      </c>
      <c r="AC2740" s="131" t="s">
        <v>16632</v>
      </c>
      <c r="AD2740" s="130" t="n">
        <v>1990</v>
      </c>
      <c r="AE2740" s="130" t="s">
        <v>198</v>
      </c>
      <c r="AF2740" s="130"/>
      <c r="AG2740" s="130"/>
      <c r="AH2740" s="130"/>
      <c r="AI2740" s="130" t="s">
        <v>207</v>
      </c>
      <c r="AJ2740" s="130"/>
      <c r="AK2740" s="111" t="str">
        <f aca="false">(AB2740)</f>
        <v>Atlantis soft</v>
      </c>
      <c r="AM2740" s="111" t="n">
        <f aca="false">AD2740</f>
        <v>1990</v>
      </c>
      <c r="AN2740" s="130" t="s">
        <v>263</v>
      </c>
      <c r="AS2740" s="0" t="s">
        <v>200</v>
      </c>
      <c r="AV2740" s="131" t="s">
        <v>200</v>
      </c>
      <c r="AW2740" s="131"/>
      <c r="AX2740" s="131"/>
      <c r="AY2740" s="131"/>
      <c r="AZ2740" s="0" t="s">
        <v>16633</v>
      </c>
      <c r="BA2740" s="124" t="s">
        <v>200</v>
      </c>
      <c r="BB2740" s="0" t="s">
        <v>210</v>
      </c>
      <c r="BC2740" s="0" t="s">
        <v>16634</v>
      </c>
      <c r="BD2740" s="0" t="s">
        <v>16635</v>
      </c>
      <c r="BE2740" s="0" t="s">
        <v>7966</v>
      </c>
      <c r="BG2740" s="125" t="s">
        <v>200</v>
      </c>
      <c r="BH2740" s="0" t="s">
        <v>16154</v>
      </c>
      <c r="BI2740" s="112" t="n">
        <v>5013991125022</v>
      </c>
      <c r="BJ2740" s="126" t="s">
        <v>200</v>
      </c>
      <c r="BK2740" s="131" t="s">
        <v>215</v>
      </c>
      <c r="BL2740" s="112" t="n">
        <v>4</v>
      </c>
      <c r="BM2740" s="112" t="n">
        <v>4</v>
      </c>
      <c r="BN2740" s="112" t="n">
        <v>4</v>
      </c>
      <c r="BO2740" s="111" t="n">
        <v>20</v>
      </c>
      <c r="BP2740" s="125" t="s">
        <v>200</v>
      </c>
      <c r="BQ2740" s="127" t="s">
        <v>216</v>
      </c>
    </row>
    <row r="2741" customFormat="false" ht="13.8" hidden="false" customHeight="false" outlineLevel="0" collapsed="false">
      <c r="A2741" s="131" t="s">
        <v>16636</v>
      </c>
      <c r="B2741" s="0" t="s">
        <v>16599</v>
      </c>
      <c r="C2741" s="0" t="s">
        <v>192</v>
      </c>
      <c r="D2741" s="0" t="s">
        <v>312</v>
      </c>
      <c r="E2741" s="0" t="s">
        <v>194</v>
      </c>
      <c r="F2741" s="0" t="s">
        <v>195</v>
      </c>
      <c r="G2741" s="0" t="s">
        <v>196</v>
      </c>
      <c r="H2741" s="0" t="s">
        <v>197</v>
      </c>
      <c r="J2741" s="111" t="n">
        <v>1</v>
      </c>
      <c r="K2741" s="0" t="s">
        <v>198</v>
      </c>
      <c r="L2741" s="0" t="s">
        <v>198</v>
      </c>
      <c r="M2741" s="0" t="s">
        <v>274</v>
      </c>
      <c r="Q2741" s="120" t="s">
        <v>200</v>
      </c>
      <c r="R2741" s="131" t="s">
        <v>16600</v>
      </c>
      <c r="S2741" s="131" t="s">
        <v>201</v>
      </c>
      <c r="T2741" s="0" t="s">
        <v>198</v>
      </c>
      <c r="U2741" s="131" t="s">
        <v>202</v>
      </c>
      <c r="V2741" s="0" t="s">
        <v>1790</v>
      </c>
      <c r="W2741" s="110" t="s">
        <v>198</v>
      </c>
      <c r="X2741" s="130" t="n">
        <v>1984</v>
      </c>
      <c r="Y2741" s="130" t="s">
        <v>205</v>
      </c>
      <c r="Z2741" s="130" t="s">
        <v>198</v>
      </c>
      <c r="AA2741" s="122" t="s">
        <v>200</v>
      </c>
      <c r="AB2741" s="131" t="s">
        <v>16637</v>
      </c>
      <c r="AC2741" s="131" t="s">
        <v>426</v>
      </c>
      <c r="AD2741" s="130" t="n">
        <v>1984</v>
      </c>
      <c r="AE2741" s="130" t="s">
        <v>198</v>
      </c>
      <c r="AF2741" s="130"/>
      <c r="AG2741" s="130"/>
      <c r="AH2741" s="130"/>
      <c r="AI2741" s="130" t="s">
        <v>207</v>
      </c>
      <c r="AJ2741" s="130"/>
      <c r="AK2741" s="131" t="s">
        <v>16637</v>
      </c>
      <c r="AL2741" s="0" t="s">
        <v>216</v>
      </c>
      <c r="AM2741" s="130" t="n">
        <v>1982</v>
      </c>
      <c r="AN2741" s="130" t="s">
        <v>263</v>
      </c>
      <c r="AQ2741" s="0" t="s">
        <v>200</v>
      </c>
      <c r="AR2741" s="0" t="s">
        <v>200</v>
      </c>
      <c r="AS2741" s="0" t="s">
        <v>200</v>
      </c>
      <c r="AT2741" s="0" t="s">
        <v>200</v>
      </c>
      <c r="AU2741" s="0" t="s">
        <v>1306</v>
      </c>
      <c r="AV2741" s="131" t="s">
        <v>200</v>
      </c>
      <c r="AW2741" s="131"/>
      <c r="AX2741" s="131"/>
      <c r="AY2741" s="131"/>
      <c r="AZ2741" s="0" t="s">
        <v>16638</v>
      </c>
      <c r="BA2741" s="124" t="s">
        <v>200</v>
      </c>
      <c r="BB2741" s="0" t="s">
        <v>248</v>
      </c>
      <c r="BC2741" s="0" t="s">
        <v>16639</v>
      </c>
      <c r="BE2741" s="0" t="s">
        <v>10522</v>
      </c>
      <c r="BG2741" s="125" t="s">
        <v>200</v>
      </c>
      <c r="BH2741" s="0" t="s">
        <v>16154</v>
      </c>
      <c r="BI2741" s="112" t="s">
        <v>198</v>
      </c>
      <c r="BJ2741" s="126" t="s">
        <v>200</v>
      </c>
      <c r="BK2741" s="131" t="s">
        <v>215</v>
      </c>
      <c r="BL2741" s="112" t="n">
        <v>4</v>
      </c>
      <c r="BM2741" s="112" t="n">
        <v>4</v>
      </c>
      <c r="BN2741" s="112" t="n">
        <v>4</v>
      </c>
      <c r="BO2741" s="111" t="n">
        <v>20</v>
      </c>
      <c r="BP2741" s="125" t="s">
        <v>200</v>
      </c>
      <c r="BQ2741" s="127" t="s">
        <v>216</v>
      </c>
    </row>
    <row r="2742" customFormat="false" ht="13.8" hidden="false" customHeight="false" outlineLevel="0" collapsed="false">
      <c r="A2742" s="131" t="s">
        <v>16640</v>
      </c>
      <c r="B2742" s="0" t="s">
        <v>509</v>
      </c>
      <c r="C2742" s="131" t="s">
        <v>380</v>
      </c>
      <c r="D2742" s="131" t="s">
        <v>193</v>
      </c>
      <c r="E2742" s="0" t="s">
        <v>194</v>
      </c>
      <c r="F2742" s="0" t="s">
        <v>195</v>
      </c>
      <c r="G2742" s="0" t="s">
        <v>196</v>
      </c>
      <c r="H2742" s="0" t="s">
        <v>219</v>
      </c>
      <c r="J2742" s="111" t="n">
        <v>1</v>
      </c>
      <c r="K2742" s="0" t="s">
        <v>198</v>
      </c>
      <c r="L2742" s="0" t="s">
        <v>198</v>
      </c>
      <c r="M2742" s="0" t="s">
        <v>199</v>
      </c>
      <c r="Q2742" s="120" t="s">
        <v>200</v>
      </c>
      <c r="R2742" s="131" t="s">
        <v>16232</v>
      </c>
      <c r="S2742" s="131" t="s">
        <v>9762</v>
      </c>
      <c r="T2742" s="131" t="s">
        <v>198</v>
      </c>
      <c r="U2742" s="131" t="s">
        <v>202</v>
      </c>
      <c r="V2742" s="0" t="s">
        <v>1790</v>
      </c>
      <c r="W2742" s="110" t="s">
        <v>198</v>
      </c>
      <c r="X2742" s="130" t="n">
        <v>1994</v>
      </c>
      <c r="Y2742" s="130"/>
      <c r="Z2742" s="130" t="s">
        <v>221</v>
      </c>
      <c r="AA2742" s="122" t="s">
        <v>200</v>
      </c>
      <c r="AB2742" s="131" t="s">
        <v>16641</v>
      </c>
      <c r="AC2742" s="131" t="s">
        <v>16642</v>
      </c>
      <c r="AD2742" s="130" t="n">
        <v>1994</v>
      </c>
      <c r="AE2742" s="130" t="s">
        <v>16643</v>
      </c>
      <c r="AF2742" s="130"/>
      <c r="AG2742" s="130"/>
      <c r="AH2742" s="130"/>
      <c r="AI2742" s="130" t="s">
        <v>207</v>
      </c>
      <c r="AJ2742" s="130"/>
      <c r="AK2742" s="111" t="str">
        <f aca="false">(AB2742)</f>
        <v>Atreid</v>
      </c>
      <c r="AM2742" s="111" t="n">
        <f aca="false">AD2742</f>
        <v>1994</v>
      </c>
      <c r="AN2742" s="130" t="s">
        <v>510</v>
      </c>
      <c r="AS2742" s="0" t="s">
        <v>200</v>
      </c>
      <c r="AT2742" s="0" t="s">
        <v>298</v>
      </c>
      <c r="AV2742" s="131" t="s">
        <v>200</v>
      </c>
      <c r="AW2742" s="131"/>
      <c r="AX2742" s="131"/>
      <c r="AY2742" s="131"/>
      <c r="AZ2742" s="0" t="s">
        <v>16644</v>
      </c>
      <c r="BA2742" s="124" t="s">
        <v>200</v>
      </c>
      <c r="BB2742" s="0" t="s">
        <v>210</v>
      </c>
      <c r="BC2742" s="0" t="s">
        <v>16645</v>
      </c>
      <c r="BE2742" s="0" t="s">
        <v>16646</v>
      </c>
      <c r="BF2742" s="0" t="s">
        <v>16647</v>
      </c>
      <c r="BG2742" s="125" t="s">
        <v>200</v>
      </c>
      <c r="BH2742" s="0" t="s">
        <v>735</v>
      </c>
      <c r="BI2742" s="112" t="n">
        <v>5018247513080</v>
      </c>
      <c r="BJ2742" s="126" t="s">
        <v>200</v>
      </c>
      <c r="BK2742" s="131" t="s">
        <v>215</v>
      </c>
      <c r="BL2742" s="112" t="n">
        <v>4</v>
      </c>
      <c r="BM2742" s="112" t="n">
        <v>4</v>
      </c>
      <c r="BN2742" s="112" t="n">
        <v>4</v>
      </c>
      <c r="BO2742" s="111" t="n">
        <v>20</v>
      </c>
      <c r="BP2742" s="125" t="s">
        <v>200</v>
      </c>
      <c r="BQ2742" s="127" t="s">
        <v>216</v>
      </c>
    </row>
    <row r="2743" customFormat="false" ht="13.8" hidden="false" customHeight="false" outlineLevel="0" collapsed="false">
      <c r="A2743" s="131" t="s">
        <v>16648</v>
      </c>
      <c r="B2743" s="0" t="s">
        <v>509</v>
      </c>
      <c r="C2743" s="0" t="s">
        <v>234</v>
      </c>
      <c r="D2743" s="0" t="s">
        <v>193</v>
      </c>
      <c r="E2743" s="0" t="s">
        <v>194</v>
      </c>
      <c r="F2743" s="0" t="s">
        <v>195</v>
      </c>
      <c r="G2743" s="0" t="s">
        <v>196</v>
      </c>
      <c r="H2743" s="0" t="s">
        <v>197</v>
      </c>
      <c r="J2743" s="111" t="n">
        <v>1</v>
      </c>
      <c r="K2743" s="0" t="s">
        <v>198</v>
      </c>
      <c r="L2743" s="0" t="s">
        <v>198</v>
      </c>
      <c r="M2743" s="0" t="s">
        <v>274</v>
      </c>
      <c r="Q2743" s="120" t="s">
        <v>200</v>
      </c>
      <c r="R2743" s="131" t="s">
        <v>16232</v>
      </c>
      <c r="S2743" s="131" t="s">
        <v>9762</v>
      </c>
      <c r="T2743" s="131" t="s">
        <v>198</v>
      </c>
      <c r="U2743" s="131" t="s">
        <v>202</v>
      </c>
      <c r="V2743" s="0" t="s">
        <v>1790</v>
      </c>
      <c r="W2743" s="110" t="s">
        <v>198</v>
      </c>
      <c r="X2743" s="130" t="n">
        <v>1991</v>
      </c>
      <c r="Y2743" s="130" t="s">
        <v>205</v>
      </c>
      <c r="Z2743" s="130" t="s">
        <v>198</v>
      </c>
      <c r="AA2743" s="122" t="s">
        <v>200</v>
      </c>
      <c r="AB2743" s="131" t="s">
        <v>2631</v>
      </c>
      <c r="AC2743" s="131" t="s">
        <v>2631</v>
      </c>
      <c r="AD2743" s="130" t="n">
        <v>1991</v>
      </c>
      <c r="AE2743" s="130" t="s">
        <v>198</v>
      </c>
      <c r="AF2743" s="130"/>
      <c r="AG2743" s="130"/>
      <c r="AH2743" s="130"/>
      <c r="AI2743" s="130" t="s">
        <v>207</v>
      </c>
      <c r="AJ2743" s="130"/>
      <c r="AK2743" s="111" t="str">
        <f aca="false">(AB2743)</f>
        <v>Titus</v>
      </c>
      <c r="AM2743" s="111" t="n">
        <f aca="false">AD2743</f>
        <v>1991</v>
      </c>
      <c r="AN2743" s="130" t="s">
        <v>510</v>
      </c>
      <c r="AS2743" s="0" t="s">
        <v>200</v>
      </c>
      <c r="AT2743" s="0" t="s">
        <v>1253</v>
      </c>
      <c r="AU2743" s="0" t="s">
        <v>552</v>
      </c>
      <c r="AV2743" s="131" t="s">
        <v>200</v>
      </c>
      <c r="AW2743" s="131"/>
      <c r="AX2743" s="131"/>
      <c r="AY2743" s="131"/>
      <c r="AZ2743" s="0" t="s">
        <v>16649</v>
      </c>
      <c r="BA2743" s="124" t="s">
        <v>200</v>
      </c>
      <c r="BB2743" s="0" t="s">
        <v>210</v>
      </c>
      <c r="BC2743" s="0" t="s">
        <v>16650</v>
      </c>
      <c r="BD2743" s="0" t="s">
        <v>16651</v>
      </c>
      <c r="BE2743" s="0" t="s">
        <v>16652</v>
      </c>
      <c r="BF2743" s="0" t="s">
        <v>16653</v>
      </c>
      <c r="BG2743" s="125" t="s">
        <v>200</v>
      </c>
      <c r="BH2743" s="0" t="s">
        <v>735</v>
      </c>
      <c r="BI2743" s="112" t="s">
        <v>198</v>
      </c>
      <c r="BJ2743" s="126" t="s">
        <v>200</v>
      </c>
      <c r="BK2743" s="131" t="s">
        <v>215</v>
      </c>
      <c r="BL2743" s="112" t="n">
        <v>4</v>
      </c>
      <c r="BM2743" s="112" t="n">
        <v>4</v>
      </c>
      <c r="BN2743" s="112" t="n">
        <v>4</v>
      </c>
      <c r="BO2743" s="111" t="n">
        <v>20</v>
      </c>
      <c r="BP2743" s="125" t="s">
        <v>200</v>
      </c>
      <c r="BQ2743" s="127" t="s">
        <v>216</v>
      </c>
    </row>
    <row r="2744" customFormat="false" ht="13.8" hidden="false" customHeight="false" outlineLevel="0" collapsed="false">
      <c r="A2744" s="131" t="s">
        <v>16654</v>
      </c>
      <c r="B2744" s="0" t="s">
        <v>509</v>
      </c>
      <c r="C2744" s="0" t="s">
        <v>192</v>
      </c>
      <c r="D2744" s="0" t="s">
        <v>193</v>
      </c>
      <c r="E2744" s="0" t="s">
        <v>194</v>
      </c>
      <c r="F2744" s="0" t="s">
        <v>195</v>
      </c>
      <c r="G2744" s="0" t="s">
        <v>196</v>
      </c>
      <c r="H2744" s="0" t="s">
        <v>219</v>
      </c>
      <c r="J2744" s="111" t="n">
        <v>1</v>
      </c>
      <c r="K2744" s="0" t="s">
        <v>198</v>
      </c>
      <c r="L2744" s="0" t="s">
        <v>198</v>
      </c>
      <c r="M2744" s="0" t="s">
        <v>199</v>
      </c>
      <c r="Q2744" s="120" t="s">
        <v>200</v>
      </c>
      <c r="R2744" s="131" t="s">
        <v>16232</v>
      </c>
      <c r="S2744" s="131" t="s">
        <v>9762</v>
      </c>
      <c r="T2744" s="131" t="s">
        <v>198</v>
      </c>
      <c r="U2744" s="131" t="s">
        <v>202</v>
      </c>
      <c r="V2744" s="0" t="s">
        <v>1790</v>
      </c>
      <c r="W2744" s="110" t="s">
        <v>198</v>
      </c>
      <c r="X2744" s="130" t="n">
        <v>1992</v>
      </c>
      <c r="Y2744" s="130" t="s">
        <v>205</v>
      </c>
      <c r="Z2744" s="130" t="s">
        <v>198</v>
      </c>
      <c r="AA2744" s="122" t="s">
        <v>200</v>
      </c>
      <c r="AB2744" s="131" t="s">
        <v>1771</v>
      </c>
      <c r="AC2744" s="131" t="s">
        <v>5144</v>
      </c>
      <c r="AD2744" s="130" t="n">
        <v>1992</v>
      </c>
      <c r="AE2744" s="130" t="s">
        <v>1004</v>
      </c>
      <c r="AF2744" s="130"/>
      <c r="AG2744" s="130"/>
      <c r="AH2744" s="130"/>
      <c r="AI2744" s="130" t="s">
        <v>207</v>
      </c>
      <c r="AJ2744" s="130"/>
      <c r="AK2744" s="111" t="str">
        <f aca="false">(AB2744)</f>
        <v>Team 17</v>
      </c>
      <c r="AM2744" s="111" t="n">
        <f aca="false">AD2744</f>
        <v>1992</v>
      </c>
      <c r="AN2744" s="130" t="s">
        <v>263</v>
      </c>
      <c r="AR2744" s="0" t="s">
        <v>224</v>
      </c>
      <c r="AS2744" s="0" t="s">
        <v>200</v>
      </c>
      <c r="AT2744" s="0" t="s">
        <v>200</v>
      </c>
      <c r="AU2744" s="0" t="s">
        <v>1306</v>
      </c>
      <c r="AV2744" s="131" t="s">
        <v>200</v>
      </c>
      <c r="AW2744" s="131"/>
      <c r="AX2744" s="131"/>
      <c r="AY2744" s="131"/>
      <c r="AZ2744" s="0" t="s">
        <v>16655</v>
      </c>
      <c r="BA2744" s="124" t="s">
        <v>200</v>
      </c>
      <c r="BB2744" s="0" t="s">
        <v>210</v>
      </c>
      <c r="BC2744" s="0" t="s">
        <v>16656</v>
      </c>
      <c r="BE2744" s="0" t="s">
        <v>16657</v>
      </c>
      <c r="BG2744" s="125" t="s">
        <v>200</v>
      </c>
      <c r="BH2744" s="0" t="s">
        <v>735</v>
      </c>
      <c r="BI2744" s="112" t="n">
        <v>5022358170087</v>
      </c>
      <c r="BJ2744" s="126" t="s">
        <v>200</v>
      </c>
      <c r="BK2744" s="131" t="s">
        <v>215</v>
      </c>
      <c r="BL2744" s="112" t="n">
        <v>4</v>
      </c>
      <c r="BM2744" s="112" t="n">
        <v>4</v>
      </c>
      <c r="BN2744" s="112" t="n">
        <v>4</v>
      </c>
      <c r="BO2744" s="111" t="n">
        <v>20</v>
      </c>
      <c r="BP2744" s="125" t="s">
        <v>200</v>
      </c>
      <c r="BQ2744" s="127" t="s">
        <v>216</v>
      </c>
    </row>
    <row r="2745" customFormat="false" ht="13.8" hidden="false" customHeight="false" outlineLevel="0" collapsed="false">
      <c r="A2745" s="131" t="s">
        <v>13540</v>
      </c>
      <c r="B2745" s="0" t="s">
        <v>509</v>
      </c>
      <c r="C2745" s="131" t="s">
        <v>380</v>
      </c>
      <c r="D2745" s="131" t="s">
        <v>193</v>
      </c>
      <c r="E2745" s="0" t="s">
        <v>194</v>
      </c>
      <c r="F2745" s="0" t="s">
        <v>195</v>
      </c>
      <c r="G2745" s="0" t="s">
        <v>196</v>
      </c>
      <c r="H2745" s="0" t="s">
        <v>838</v>
      </c>
      <c r="I2745" s="0" t="s">
        <v>401</v>
      </c>
      <c r="J2745" s="111" t="n">
        <v>2</v>
      </c>
      <c r="K2745" s="0" t="s">
        <v>198</v>
      </c>
      <c r="L2745" s="0" t="s">
        <v>533</v>
      </c>
      <c r="M2745" s="0" t="s">
        <v>235</v>
      </c>
      <c r="N2745" s="0" t="s">
        <v>16658</v>
      </c>
      <c r="O2745" s="0" t="s">
        <v>534</v>
      </c>
      <c r="P2745" s="0" t="s">
        <v>238</v>
      </c>
      <c r="Q2745" s="120" t="s">
        <v>200</v>
      </c>
      <c r="R2745" s="131" t="s">
        <v>16232</v>
      </c>
      <c r="S2745" s="131" t="s">
        <v>9762</v>
      </c>
      <c r="T2745" s="131" t="s">
        <v>198</v>
      </c>
      <c r="U2745" s="131" t="s">
        <v>202</v>
      </c>
      <c r="V2745" s="0" t="s">
        <v>1790</v>
      </c>
      <c r="W2745" s="110" t="s">
        <v>198</v>
      </c>
      <c r="X2745" s="130" t="n">
        <v>1991</v>
      </c>
      <c r="Y2745" s="130" t="s">
        <v>205</v>
      </c>
      <c r="Z2745" s="130" t="s">
        <v>198</v>
      </c>
      <c r="AA2745" s="122" t="s">
        <v>200</v>
      </c>
      <c r="AB2745" s="131" t="s">
        <v>16659</v>
      </c>
      <c r="AC2745" s="131" t="s">
        <v>10020</v>
      </c>
      <c r="AD2745" s="130" t="n">
        <v>1991</v>
      </c>
      <c r="AE2745" s="130" t="s">
        <v>198</v>
      </c>
      <c r="AF2745" s="130"/>
      <c r="AG2745" s="130"/>
      <c r="AH2745" s="130"/>
      <c r="AI2745" s="130" t="s">
        <v>207</v>
      </c>
      <c r="AJ2745" s="130"/>
      <c r="AK2745" s="130" t="s">
        <v>9540</v>
      </c>
      <c r="AL2745" s="0" t="s">
        <v>216</v>
      </c>
      <c r="AM2745" s="130" t="n">
        <v>1990</v>
      </c>
      <c r="AN2745" s="130" t="s">
        <v>208</v>
      </c>
      <c r="AS2745" s="0" t="s">
        <v>200</v>
      </c>
      <c r="AT2745" s="0" t="s">
        <v>13679</v>
      </c>
      <c r="AU2745" s="0" t="s">
        <v>434</v>
      </c>
      <c r="AV2745" s="131" t="s">
        <v>200</v>
      </c>
      <c r="AW2745" s="131"/>
      <c r="AX2745" s="131"/>
      <c r="AY2745" s="131"/>
      <c r="AZ2745" s="0" t="s">
        <v>16660</v>
      </c>
      <c r="BA2745" s="124" t="s">
        <v>200</v>
      </c>
      <c r="BB2745" s="0" t="s">
        <v>248</v>
      </c>
      <c r="BC2745" s="0" t="s">
        <v>16661</v>
      </c>
      <c r="BD2745" s="0" t="s">
        <v>16662</v>
      </c>
      <c r="BE2745" s="0" t="s">
        <v>16663</v>
      </c>
      <c r="BF2745" s="0" t="s">
        <v>200</v>
      </c>
      <c r="BG2745" s="125" t="s">
        <v>200</v>
      </c>
      <c r="BH2745" s="0" t="s">
        <v>735</v>
      </c>
      <c r="BI2745" s="112" t="n">
        <v>5021290003118</v>
      </c>
      <c r="BJ2745" s="126" t="s">
        <v>200</v>
      </c>
      <c r="BK2745" s="131" t="s">
        <v>215</v>
      </c>
      <c r="BL2745" s="112" t="n">
        <v>4</v>
      </c>
      <c r="BM2745" s="112" t="n">
        <v>4</v>
      </c>
      <c r="BN2745" s="112" t="n">
        <v>4</v>
      </c>
      <c r="BO2745" s="111" t="n">
        <v>20</v>
      </c>
      <c r="BP2745" s="125" t="s">
        <v>200</v>
      </c>
      <c r="BQ2745" s="127" t="s">
        <v>216</v>
      </c>
    </row>
    <row r="2746" customFormat="false" ht="13.8" hidden="false" customHeight="false" outlineLevel="0" collapsed="false">
      <c r="A2746" s="131" t="s">
        <v>16664</v>
      </c>
      <c r="B2746" s="0" t="s">
        <v>509</v>
      </c>
      <c r="C2746" s="0" t="s">
        <v>192</v>
      </c>
      <c r="D2746" s="0" t="s">
        <v>193</v>
      </c>
      <c r="E2746" s="0" t="s">
        <v>194</v>
      </c>
      <c r="F2746" s="0" t="s">
        <v>195</v>
      </c>
      <c r="G2746" s="0" t="s">
        <v>196</v>
      </c>
      <c r="H2746" s="0" t="s">
        <v>197</v>
      </c>
      <c r="J2746" s="111" t="n">
        <v>2</v>
      </c>
      <c r="K2746" s="0" t="s">
        <v>198</v>
      </c>
      <c r="L2746" s="0" t="s">
        <v>533</v>
      </c>
      <c r="M2746" s="0" t="s">
        <v>274</v>
      </c>
      <c r="O2746" s="0" t="s">
        <v>534</v>
      </c>
      <c r="Q2746" s="120" t="s">
        <v>200</v>
      </c>
      <c r="R2746" s="131" t="s">
        <v>16232</v>
      </c>
      <c r="S2746" s="131" t="s">
        <v>9762</v>
      </c>
      <c r="T2746" s="131" t="s">
        <v>198</v>
      </c>
      <c r="U2746" s="131" t="s">
        <v>202</v>
      </c>
      <c r="V2746" s="0" t="s">
        <v>1790</v>
      </c>
      <c r="W2746" s="110" t="s">
        <v>198</v>
      </c>
      <c r="X2746" s="130" t="n">
        <v>1988</v>
      </c>
      <c r="Y2746" s="130" t="s">
        <v>205</v>
      </c>
      <c r="Z2746" s="130" t="s">
        <v>198</v>
      </c>
      <c r="AA2746" s="122" t="s">
        <v>200</v>
      </c>
      <c r="AB2746" s="131" t="s">
        <v>352</v>
      </c>
      <c r="AC2746" s="131" t="s">
        <v>479</v>
      </c>
      <c r="AD2746" s="130" t="n">
        <v>1988</v>
      </c>
      <c r="AE2746" s="130" t="s">
        <v>198</v>
      </c>
      <c r="AF2746" s="130"/>
      <c r="AG2746" s="130"/>
      <c r="AH2746" s="130"/>
      <c r="AI2746" s="130" t="s">
        <v>207</v>
      </c>
      <c r="AJ2746" s="130"/>
      <c r="AK2746" s="111" t="str">
        <f aca="false">(AB2746)</f>
        <v>Tecmo</v>
      </c>
      <c r="AM2746" s="111" t="n">
        <f aca="false">AD2746</f>
        <v>1988</v>
      </c>
      <c r="AN2746" s="130" t="s">
        <v>208</v>
      </c>
      <c r="AO2746" s="0" t="s">
        <v>609</v>
      </c>
      <c r="AP2746" s="0" t="s">
        <v>200</v>
      </c>
      <c r="AS2746" s="0" t="s">
        <v>200</v>
      </c>
      <c r="AV2746" s="131" t="s">
        <v>200</v>
      </c>
      <c r="AW2746" s="131"/>
      <c r="AX2746" s="131"/>
      <c r="AY2746" s="131"/>
      <c r="AZ2746" s="0" t="s">
        <v>16665</v>
      </c>
      <c r="BA2746" s="124" t="s">
        <v>200</v>
      </c>
      <c r="BB2746" s="0" t="s">
        <v>248</v>
      </c>
      <c r="BC2746" s="0" t="s">
        <v>16666</v>
      </c>
      <c r="BD2746" s="0" t="s">
        <v>16667</v>
      </c>
      <c r="BE2746" s="0" t="s">
        <v>16668</v>
      </c>
      <c r="BF2746" s="0" t="s">
        <v>200</v>
      </c>
      <c r="BG2746" s="125" t="s">
        <v>200</v>
      </c>
      <c r="BH2746" s="0" t="s">
        <v>735</v>
      </c>
      <c r="BI2746" s="112" t="n">
        <v>5013715077316</v>
      </c>
      <c r="BJ2746" s="126" t="s">
        <v>200</v>
      </c>
      <c r="BK2746" s="131" t="s">
        <v>215</v>
      </c>
      <c r="BL2746" s="112" t="n">
        <v>4</v>
      </c>
      <c r="BM2746" s="112" t="n">
        <v>4</v>
      </c>
      <c r="BN2746" s="112" t="n">
        <v>4</v>
      </c>
      <c r="BO2746" s="111" t="n">
        <v>20</v>
      </c>
      <c r="BP2746" s="125" t="s">
        <v>200</v>
      </c>
      <c r="BQ2746" s="127" t="s">
        <v>216</v>
      </c>
    </row>
    <row r="2747" customFormat="false" ht="13.8" hidden="false" customHeight="false" outlineLevel="0" collapsed="false">
      <c r="A2747" s="131" t="s">
        <v>16669</v>
      </c>
      <c r="B2747" s="0" t="s">
        <v>509</v>
      </c>
      <c r="C2747" s="131" t="s">
        <v>380</v>
      </c>
      <c r="D2747" s="131" t="s">
        <v>193</v>
      </c>
      <c r="E2747" s="0" t="s">
        <v>194</v>
      </c>
      <c r="F2747" s="0" t="s">
        <v>195</v>
      </c>
      <c r="G2747" s="0" t="s">
        <v>196</v>
      </c>
      <c r="H2747" s="0" t="s">
        <v>197</v>
      </c>
      <c r="J2747" s="111" t="n">
        <v>1</v>
      </c>
      <c r="K2747" s="0" t="s">
        <v>198</v>
      </c>
      <c r="L2747" s="0" t="s">
        <v>198</v>
      </c>
      <c r="M2747" s="0" t="s">
        <v>199</v>
      </c>
      <c r="Q2747" s="120" t="s">
        <v>200</v>
      </c>
      <c r="R2747" s="131" t="s">
        <v>16232</v>
      </c>
      <c r="S2747" s="131" t="s">
        <v>9762</v>
      </c>
      <c r="T2747" s="131" t="s">
        <v>198</v>
      </c>
      <c r="U2747" s="131" t="s">
        <v>202</v>
      </c>
      <c r="V2747" s="0" t="s">
        <v>1790</v>
      </c>
      <c r="W2747" s="110" t="s">
        <v>198</v>
      </c>
      <c r="X2747" s="130" t="n">
        <v>1993</v>
      </c>
      <c r="Y2747" s="130" t="s">
        <v>205</v>
      </c>
      <c r="Z2747" s="130" t="s">
        <v>198</v>
      </c>
      <c r="AA2747" s="122" t="s">
        <v>200</v>
      </c>
      <c r="AB2747" s="131" t="s">
        <v>16670</v>
      </c>
      <c r="AC2747" s="131" t="s">
        <v>468</v>
      </c>
      <c r="AD2747" s="130" t="n">
        <v>1993</v>
      </c>
      <c r="AE2747" s="130" t="s">
        <v>198</v>
      </c>
      <c r="AF2747" s="130"/>
      <c r="AG2747" s="130"/>
      <c r="AH2747" s="130"/>
      <c r="AI2747" s="130" t="s">
        <v>207</v>
      </c>
      <c r="AJ2747" s="130"/>
      <c r="AK2747" s="111" t="str">
        <f aca="false">(AB2747)</f>
        <v>CTA dev</v>
      </c>
      <c r="AM2747" s="111" t="n">
        <f aca="false">AD2747</f>
        <v>1993</v>
      </c>
      <c r="AN2747" s="130" t="s">
        <v>263</v>
      </c>
      <c r="AQ2747" s="0" t="s">
        <v>16671</v>
      </c>
      <c r="AR2747" s="0" t="s">
        <v>200</v>
      </c>
      <c r="AS2747" s="0" t="s">
        <v>200</v>
      </c>
      <c r="AT2747" s="0" t="s">
        <v>787</v>
      </c>
      <c r="AU2747" s="0" t="s">
        <v>227</v>
      </c>
      <c r="AV2747" s="131" t="s">
        <v>200</v>
      </c>
      <c r="AW2747" s="131"/>
      <c r="AX2747" s="131"/>
      <c r="AY2747" s="131"/>
      <c r="AZ2747" s="0" t="s">
        <v>16672</v>
      </c>
      <c r="BA2747" s="124" t="s">
        <v>200</v>
      </c>
      <c r="BB2747" s="0" t="s">
        <v>210</v>
      </c>
      <c r="BC2747" s="0" t="s">
        <v>16673</v>
      </c>
      <c r="BD2747" s="0" t="s">
        <v>16674</v>
      </c>
      <c r="BE2747" s="0" t="s">
        <v>16675</v>
      </c>
      <c r="BF2747" s="0" t="s">
        <v>421</v>
      </c>
      <c r="BG2747" s="125" t="s">
        <v>200</v>
      </c>
      <c r="BH2747" s="0" t="s">
        <v>735</v>
      </c>
      <c r="BI2747" s="112" t="n">
        <v>5013156017353</v>
      </c>
      <c r="BJ2747" s="126" t="s">
        <v>200</v>
      </c>
      <c r="BK2747" s="131" t="s">
        <v>215</v>
      </c>
      <c r="BL2747" s="112" t="n">
        <v>4</v>
      </c>
      <c r="BM2747" s="112" t="n">
        <v>4</v>
      </c>
      <c r="BN2747" s="112" t="n">
        <v>4</v>
      </c>
      <c r="BO2747" s="111" t="n">
        <v>20</v>
      </c>
      <c r="BP2747" s="125" t="s">
        <v>200</v>
      </c>
      <c r="BQ2747" s="127" t="s">
        <v>216</v>
      </c>
    </row>
    <row r="2748" customFormat="false" ht="13.8" hidden="false" customHeight="false" outlineLevel="0" collapsed="false">
      <c r="A2748" s="131" t="s">
        <v>16676</v>
      </c>
      <c r="B2748" s="0" t="s">
        <v>509</v>
      </c>
      <c r="C2748" s="0" t="s">
        <v>234</v>
      </c>
      <c r="D2748" s="0" t="s">
        <v>193</v>
      </c>
      <c r="E2748" s="0" t="s">
        <v>194</v>
      </c>
      <c r="F2748" s="0" t="s">
        <v>195</v>
      </c>
      <c r="G2748" s="0" t="s">
        <v>196</v>
      </c>
      <c r="H2748" s="0" t="s">
        <v>197</v>
      </c>
      <c r="J2748" s="111" t="n">
        <v>2</v>
      </c>
      <c r="K2748" s="0" t="s">
        <v>198</v>
      </c>
      <c r="L2748" s="0" t="s">
        <v>533</v>
      </c>
      <c r="M2748" s="0" t="s">
        <v>274</v>
      </c>
      <c r="O2748" s="0" t="s">
        <v>534</v>
      </c>
      <c r="Q2748" s="120" t="s">
        <v>200</v>
      </c>
      <c r="R2748" s="131" t="s">
        <v>16232</v>
      </c>
      <c r="S2748" s="131" t="s">
        <v>9762</v>
      </c>
      <c r="T2748" s="131" t="s">
        <v>198</v>
      </c>
      <c r="U2748" s="131" t="s">
        <v>202</v>
      </c>
      <c r="V2748" s="0" t="s">
        <v>1790</v>
      </c>
      <c r="W2748" s="110" t="s">
        <v>198</v>
      </c>
      <c r="X2748" s="130" t="n">
        <v>1993</v>
      </c>
      <c r="Y2748" s="111" t="s">
        <v>200</v>
      </c>
      <c r="Z2748" s="130" t="s">
        <v>198</v>
      </c>
      <c r="AA2748" s="122" t="s">
        <v>200</v>
      </c>
      <c r="AB2748" s="131" t="s">
        <v>16677</v>
      </c>
      <c r="AC2748" s="131" t="s">
        <v>840</v>
      </c>
      <c r="AD2748" s="130" t="n">
        <v>1993</v>
      </c>
      <c r="AE2748" s="130" t="s">
        <v>1004</v>
      </c>
      <c r="AF2748" s="130"/>
      <c r="AG2748" s="130"/>
      <c r="AH2748" s="130"/>
      <c r="AI2748" s="130" t="s">
        <v>207</v>
      </c>
      <c r="AJ2748" s="130"/>
      <c r="AK2748" s="111" t="str">
        <f aca="false">(AB2748)</f>
        <v>Scipio</v>
      </c>
      <c r="AM2748" s="111" t="n">
        <f aca="false">AD2748</f>
        <v>1993</v>
      </c>
      <c r="AN2748" s="130" t="s">
        <v>1794</v>
      </c>
      <c r="AS2748" s="0" t="s">
        <v>200</v>
      </c>
      <c r="AV2748" s="131" t="s">
        <v>200</v>
      </c>
      <c r="AW2748" s="131"/>
      <c r="AX2748" s="131"/>
      <c r="AY2748" s="131"/>
      <c r="AZ2748" s="0" t="s">
        <v>16678</v>
      </c>
      <c r="BA2748" s="124" t="s">
        <v>200</v>
      </c>
      <c r="BB2748" s="0" t="s">
        <v>248</v>
      </c>
      <c r="BC2748" s="0" t="s">
        <v>1995</v>
      </c>
      <c r="BD2748" s="0" t="s">
        <v>16679</v>
      </c>
      <c r="BE2748" s="0" t="s">
        <v>16653</v>
      </c>
      <c r="BG2748" s="125" t="s">
        <v>200</v>
      </c>
      <c r="BH2748" s="0" t="s">
        <v>735</v>
      </c>
      <c r="BI2748" s="112" t="n">
        <v>4014092000424</v>
      </c>
      <c r="BJ2748" s="126" t="s">
        <v>200</v>
      </c>
      <c r="BK2748" s="131" t="s">
        <v>215</v>
      </c>
      <c r="BL2748" s="112" t="n">
        <v>4</v>
      </c>
      <c r="BM2748" s="112" t="n">
        <v>4</v>
      </c>
      <c r="BN2748" s="112" t="n">
        <v>4</v>
      </c>
      <c r="BO2748" s="111" t="n">
        <v>20</v>
      </c>
      <c r="BP2748" s="125" t="s">
        <v>200</v>
      </c>
      <c r="BQ2748" s="127" t="s">
        <v>216</v>
      </c>
    </row>
    <row r="2749" customFormat="false" ht="13.8" hidden="false" customHeight="false" outlineLevel="0" collapsed="false">
      <c r="A2749" s="131" t="s">
        <v>16680</v>
      </c>
      <c r="B2749" s="0" t="s">
        <v>16681</v>
      </c>
      <c r="C2749" s="0" t="s">
        <v>234</v>
      </c>
      <c r="D2749" s="0" t="s">
        <v>193</v>
      </c>
      <c r="E2749" s="0" t="s">
        <v>194</v>
      </c>
      <c r="F2749" s="0" t="s">
        <v>195</v>
      </c>
      <c r="G2749" s="0" t="s">
        <v>196</v>
      </c>
      <c r="H2749" s="0" t="s">
        <v>197</v>
      </c>
      <c r="J2749" s="111" t="n">
        <v>1</v>
      </c>
      <c r="K2749" s="0" t="s">
        <v>198</v>
      </c>
      <c r="L2749" s="0" t="s">
        <v>198</v>
      </c>
      <c r="M2749" s="0" t="s">
        <v>199</v>
      </c>
      <c r="Q2749" s="120" t="s">
        <v>200</v>
      </c>
      <c r="R2749" s="131" t="s">
        <v>1251</v>
      </c>
      <c r="S2749" s="131" t="s">
        <v>201</v>
      </c>
      <c r="T2749" s="0" t="s">
        <v>198</v>
      </c>
      <c r="U2749" s="131" t="s">
        <v>202</v>
      </c>
      <c r="V2749" s="0" t="s">
        <v>1790</v>
      </c>
      <c r="W2749" s="110" t="s">
        <v>198</v>
      </c>
      <c r="X2749" s="130" t="n">
        <v>1993</v>
      </c>
      <c r="Y2749" s="111" t="s">
        <v>200</v>
      </c>
      <c r="Z2749" s="130" t="s">
        <v>198</v>
      </c>
      <c r="AA2749" s="122" t="s">
        <v>200</v>
      </c>
      <c r="AB2749" s="131" t="s">
        <v>14026</v>
      </c>
      <c r="AC2749" s="131" t="s">
        <v>16682</v>
      </c>
      <c r="AD2749" s="130" t="n">
        <v>1993</v>
      </c>
      <c r="AE2749" s="130" t="s">
        <v>16683</v>
      </c>
      <c r="AF2749" s="130"/>
      <c r="AG2749" s="130"/>
      <c r="AH2749" s="130"/>
      <c r="AI2749" s="111" t="s">
        <v>294</v>
      </c>
      <c r="AJ2749" s="111" t="s">
        <v>509</v>
      </c>
      <c r="AK2749" s="131" t="s">
        <v>14026</v>
      </c>
      <c r="AM2749" s="111" t="n">
        <v>1993</v>
      </c>
      <c r="AN2749" s="111" t="s">
        <v>263</v>
      </c>
      <c r="AS2749" s="0" t="s">
        <v>200</v>
      </c>
      <c r="AT2749" s="0" t="s">
        <v>226</v>
      </c>
      <c r="AU2749" s="0" t="s">
        <v>483</v>
      </c>
      <c r="AV2749" s="131" t="s">
        <v>200</v>
      </c>
      <c r="AW2749" s="131"/>
      <c r="AX2749" s="131"/>
      <c r="AY2749" s="131"/>
      <c r="AZ2749" s="0" t="s">
        <v>16684</v>
      </c>
      <c r="BA2749" s="124" t="s">
        <v>200</v>
      </c>
      <c r="BB2749" s="0" t="s">
        <v>248</v>
      </c>
      <c r="BC2749" s="0" t="s">
        <v>16685</v>
      </c>
      <c r="BD2749" s="0" t="s">
        <v>16686</v>
      </c>
      <c r="BE2749" s="0" t="s">
        <v>16687</v>
      </c>
      <c r="BF2749" s="0" t="s">
        <v>3417</v>
      </c>
      <c r="BG2749" s="125" t="s">
        <v>200</v>
      </c>
      <c r="BH2749" s="0" t="s">
        <v>735</v>
      </c>
      <c r="BI2749" s="112" t="n">
        <v>5017898901529</v>
      </c>
      <c r="BJ2749" s="126" t="s">
        <v>200</v>
      </c>
      <c r="BK2749" s="131" t="s">
        <v>215</v>
      </c>
      <c r="BL2749" s="112" t="n">
        <v>4</v>
      </c>
      <c r="BM2749" s="112" t="n">
        <v>4</v>
      </c>
      <c r="BN2749" s="112" t="n">
        <v>4</v>
      </c>
      <c r="BO2749" s="111" t="n">
        <v>20</v>
      </c>
      <c r="BP2749" s="125" t="s">
        <v>200</v>
      </c>
      <c r="BQ2749" s="127" t="s">
        <v>216</v>
      </c>
    </row>
    <row r="2750" customFormat="false" ht="13.8" hidden="false" customHeight="false" outlineLevel="0" collapsed="false">
      <c r="A2750" s="131" t="s">
        <v>16688</v>
      </c>
      <c r="B2750" s="0" t="s">
        <v>16681</v>
      </c>
      <c r="C2750" s="0" t="s">
        <v>234</v>
      </c>
      <c r="D2750" s="0" t="s">
        <v>193</v>
      </c>
      <c r="E2750" s="0" t="s">
        <v>194</v>
      </c>
      <c r="F2750" s="0" t="s">
        <v>195</v>
      </c>
      <c r="G2750" s="0" t="s">
        <v>196</v>
      </c>
      <c r="H2750" s="0" t="s">
        <v>197</v>
      </c>
      <c r="J2750" s="111" t="n">
        <v>1</v>
      </c>
      <c r="K2750" s="0" t="s">
        <v>198</v>
      </c>
      <c r="L2750" s="0" t="s">
        <v>198</v>
      </c>
      <c r="M2750" s="0" t="s">
        <v>199</v>
      </c>
      <c r="Q2750" s="120" t="s">
        <v>200</v>
      </c>
      <c r="R2750" s="131" t="s">
        <v>1251</v>
      </c>
      <c r="S2750" s="131" t="s">
        <v>201</v>
      </c>
      <c r="T2750" s="0" t="s">
        <v>198</v>
      </c>
      <c r="U2750" s="131" t="s">
        <v>202</v>
      </c>
      <c r="V2750" s="0" t="s">
        <v>1790</v>
      </c>
      <c r="W2750" s="110" t="s">
        <v>198</v>
      </c>
      <c r="X2750" s="130" t="n">
        <v>1994</v>
      </c>
      <c r="Y2750" s="111" t="s">
        <v>205</v>
      </c>
      <c r="Z2750" s="130" t="s">
        <v>198</v>
      </c>
      <c r="AA2750" s="122" t="s">
        <v>200</v>
      </c>
      <c r="AB2750" s="131" t="s">
        <v>16689</v>
      </c>
      <c r="AC2750" s="131" t="s">
        <v>16690</v>
      </c>
      <c r="AD2750" s="130" t="n">
        <v>1994</v>
      </c>
      <c r="AE2750" s="130" t="s">
        <v>198</v>
      </c>
      <c r="AF2750" s="130"/>
      <c r="AG2750" s="130"/>
      <c r="AH2750" s="130"/>
      <c r="AI2750" s="111" t="s">
        <v>294</v>
      </c>
      <c r="AJ2750" s="111" t="s">
        <v>509</v>
      </c>
      <c r="AK2750" s="131" t="s">
        <v>16689</v>
      </c>
      <c r="AL2750" s="132" t="s">
        <v>908</v>
      </c>
      <c r="AM2750" s="111" t="n">
        <v>1992</v>
      </c>
      <c r="AN2750" s="111" t="s">
        <v>263</v>
      </c>
      <c r="AO2750" s="132" t="s">
        <v>908</v>
      </c>
      <c r="AS2750" s="0" t="s">
        <v>200</v>
      </c>
      <c r="AV2750" s="131" t="s">
        <v>200</v>
      </c>
      <c r="AW2750" s="131"/>
      <c r="AX2750" s="131"/>
      <c r="AY2750" s="131"/>
      <c r="AZ2750" s="0" t="s">
        <v>16691</v>
      </c>
      <c r="BA2750" s="124" t="s">
        <v>200</v>
      </c>
      <c r="BB2750" s="0" t="s">
        <v>248</v>
      </c>
      <c r="BC2750" s="0" t="s">
        <v>6482</v>
      </c>
      <c r="BD2750" s="0" t="s">
        <v>16692</v>
      </c>
      <c r="BE2750" s="0" t="s">
        <v>16693</v>
      </c>
      <c r="BF2750" s="0" t="s">
        <v>16694</v>
      </c>
      <c r="BG2750" s="125" t="s">
        <v>200</v>
      </c>
      <c r="BH2750" s="0" t="s">
        <v>735</v>
      </c>
      <c r="BI2750" s="112" t="n">
        <v>5018247373455</v>
      </c>
      <c r="BJ2750" s="126" t="s">
        <v>200</v>
      </c>
      <c r="BK2750" s="131" t="s">
        <v>215</v>
      </c>
      <c r="BL2750" s="112" t="n">
        <v>4</v>
      </c>
      <c r="BM2750" s="112" t="n">
        <v>4</v>
      </c>
      <c r="BN2750" s="112" t="n">
        <v>4</v>
      </c>
      <c r="BO2750" s="111" t="n">
        <v>20</v>
      </c>
      <c r="BP2750" s="125" t="s">
        <v>200</v>
      </c>
      <c r="BQ2750" s="127" t="s">
        <v>216</v>
      </c>
    </row>
    <row r="2751" customFormat="false" ht="13.8" hidden="false" customHeight="false" outlineLevel="0" collapsed="false">
      <c r="A2751" s="131" t="s">
        <v>16695</v>
      </c>
      <c r="B2751" s="0" t="s">
        <v>16681</v>
      </c>
      <c r="C2751" s="0" t="s">
        <v>5944</v>
      </c>
      <c r="D2751" s="0" t="s">
        <v>193</v>
      </c>
      <c r="E2751" s="0" t="s">
        <v>194</v>
      </c>
      <c r="F2751" s="0" t="s">
        <v>195</v>
      </c>
      <c r="G2751" s="0" t="s">
        <v>330</v>
      </c>
      <c r="H2751" s="0" t="s">
        <v>219</v>
      </c>
      <c r="J2751" s="111" t="n">
        <v>1</v>
      </c>
      <c r="K2751" s="0" t="s">
        <v>198</v>
      </c>
      <c r="L2751" s="0" t="s">
        <v>198</v>
      </c>
      <c r="M2751" s="0" t="s">
        <v>199</v>
      </c>
      <c r="Q2751" s="120" t="s">
        <v>200</v>
      </c>
      <c r="R2751" s="131" t="s">
        <v>1251</v>
      </c>
      <c r="S2751" s="131" t="s">
        <v>201</v>
      </c>
      <c r="T2751" s="0" t="s">
        <v>198</v>
      </c>
      <c r="U2751" s="131" t="s">
        <v>202</v>
      </c>
      <c r="V2751" s="0" t="s">
        <v>1790</v>
      </c>
      <c r="W2751" s="110" t="s">
        <v>198</v>
      </c>
      <c r="X2751" s="130" t="n">
        <v>1994</v>
      </c>
      <c r="Y2751" s="130"/>
      <c r="Z2751" s="130" t="s">
        <v>221</v>
      </c>
      <c r="AA2751" s="122" t="s">
        <v>200</v>
      </c>
      <c r="AB2751" s="131" t="s">
        <v>16696</v>
      </c>
      <c r="AC2751" s="131" t="s">
        <v>549</v>
      </c>
      <c r="AD2751" s="130" t="n">
        <v>1994</v>
      </c>
      <c r="AE2751" s="130" t="s">
        <v>1004</v>
      </c>
      <c r="AF2751" s="130"/>
      <c r="AG2751" s="130"/>
      <c r="AH2751" s="130"/>
      <c r="AI2751" s="130" t="s">
        <v>207</v>
      </c>
      <c r="AJ2751" s="130"/>
      <c r="AK2751" s="111" t="str">
        <f aca="false">(AB2751)</f>
        <v>The 8th day</v>
      </c>
      <c r="AM2751" s="111" t="n">
        <f aca="false">AD2751</f>
        <v>1994</v>
      </c>
      <c r="AN2751" s="130" t="s">
        <v>263</v>
      </c>
      <c r="AS2751" s="0" t="s">
        <v>200</v>
      </c>
      <c r="AU2751" s="0" t="s">
        <v>332</v>
      </c>
      <c r="AV2751" s="131" t="s">
        <v>200</v>
      </c>
      <c r="AW2751" s="131"/>
      <c r="AX2751" s="131"/>
      <c r="AY2751" s="131"/>
      <c r="AZ2751" s="0" t="s">
        <v>16697</v>
      </c>
      <c r="BA2751" s="124" t="s">
        <v>200</v>
      </c>
      <c r="BB2751" s="0" t="s">
        <v>210</v>
      </c>
      <c r="BC2751" s="0" t="s">
        <v>3182</v>
      </c>
      <c r="BD2751" s="0" t="s">
        <v>761</v>
      </c>
      <c r="BE2751" s="0" t="s">
        <v>16698</v>
      </c>
      <c r="BF2751" s="0" t="s">
        <v>16699</v>
      </c>
      <c r="BG2751" s="125" t="s">
        <v>200</v>
      </c>
      <c r="BH2751" s="0" t="s">
        <v>735</v>
      </c>
      <c r="BI2751" s="112" t="n">
        <v>5020717200499</v>
      </c>
      <c r="BJ2751" s="126" t="s">
        <v>200</v>
      </c>
      <c r="BK2751" s="131" t="s">
        <v>215</v>
      </c>
      <c r="BL2751" s="112" t="n">
        <v>4</v>
      </c>
      <c r="BM2751" s="112" t="n">
        <v>4</v>
      </c>
      <c r="BN2751" s="112" t="n">
        <v>4</v>
      </c>
      <c r="BO2751" s="111" t="n">
        <v>20</v>
      </c>
      <c r="BP2751" s="125" t="s">
        <v>200</v>
      </c>
      <c r="BQ2751" s="127" t="s">
        <v>216</v>
      </c>
    </row>
    <row r="2752" customFormat="false" ht="13.8" hidden="false" customHeight="false" outlineLevel="0" collapsed="false">
      <c r="A2752" s="131" t="s">
        <v>16700</v>
      </c>
      <c r="B2752" s="0" t="s">
        <v>16681</v>
      </c>
      <c r="C2752" s="0" t="s">
        <v>218</v>
      </c>
      <c r="D2752" s="0" t="s">
        <v>193</v>
      </c>
      <c r="E2752" s="0" t="s">
        <v>194</v>
      </c>
      <c r="F2752" s="0" t="s">
        <v>195</v>
      </c>
      <c r="G2752" s="0" t="s">
        <v>330</v>
      </c>
      <c r="H2752" s="0" t="s">
        <v>219</v>
      </c>
      <c r="J2752" s="111" t="n">
        <v>1</v>
      </c>
      <c r="K2752" s="0" t="s">
        <v>198</v>
      </c>
      <c r="L2752" s="0" t="s">
        <v>198</v>
      </c>
      <c r="M2752" s="0" t="s">
        <v>199</v>
      </c>
      <c r="Q2752" s="120" t="s">
        <v>200</v>
      </c>
      <c r="R2752" s="131" t="s">
        <v>1251</v>
      </c>
      <c r="S2752" s="131" t="s">
        <v>201</v>
      </c>
      <c r="T2752" s="0" t="s">
        <v>198</v>
      </c>
      <c r="U2752" s="131" t="s">
        <v>202</v>
      </c>
      <c r="V2752" s="0" t="s">
        <v>1790</v>
      </c>
      <c r="W2752" s="110" t="s">
        <v>198</v>
      </c>
      <c r="X2752" s="130" t="n">
        <v>1993</v>
      </c>
      <c r="Y2752" s="130"/>
      <c r="Z2752" s="130" t="s">
        <v>221</v>
      </c>
      <c r="AA2752" s="122" t="s">
        <v>200</v>
      </c>
      <c r="AB2752" s="131" t="s">
        <v>16701</v>
      </c>
      <c r="AC2752" s="131" t="s">
        <v>16254</v>
      </c>
      <c r="AD2752" s="130" t="n">
        <v>1993</v>
      </c>
      <c r="AE2752" s="130" t="s">
        <v>198</v>
      </c>
      <c r="AF2752" s="130"/>
      <c r="AG2752" s="130"/>
      <c r="AH2752" s="130"/>
      <c r="AI2752" s="111" t="s">
        <v>294</v>
      </c>
      <c r="AJ2752" s="111" t="s">
        <v>509</v>
      </c>
      <c r="AK2752" s="131" t="s">
        <v>16701</v>
      </c>
      <c r="AM2752" s="111" t="n">
        <v>1987</v>
      </c>
      <c r="AN2752" s="111" t="s">
        <v>297</v>
      </c>
      <c r="AS2752" s="0" t="s">
        <v>200</v>
      </c>
      <c r="AT2752" s="0" t="s">
        <v>2749</v>
      </c>
      <c r="AV2752" s="131" t="s">
        <v>16702</v>
      </c>
      <c r="AW2752" s="131"/>
      <c r="AX2752" s="131"/>
      <c r="AY2752" s="131"/>
      <c r="AZ2752" s="0" t="s">
        <v>16703</v>
      </c>
      <c r="BA2752" s="124" t="s">
        <v>200</v>
      </c>
      <c r="BB2752" s="0" t="s">
        <v>210</v>
      </c>
      <c r="BC2752" s="0" t="s">
        <v>16704</v>
      </c>
      <c r="BD2752" s="0" t="s">
        <v>5470</v>
      </c>
      <c r="BE2752" s="0" t="s">
        <v>16705</v>
      </c>
      <c r="BF2752" s="0" t="s">
        <v>16706</v>
      </c>
      <c r="BG2752" s="125" t="s">
        <v>200</v>
      </c>
      <c r="BH2752" s="0" t="s">
        <v>735</v>
      </c>
      <c r="BI2752" s="112" t="n">
        <v>5015352720280</v>
      </c>
      <c r="BJ2752" s="126" t="s">
        <v>200</v>
      </c>
      <c r="BK2752" s="131" t="s">
        <v>215</v>
      </c>
      <c r="BL2752" s="112" t="n">
        <v>4</v>
      </c>
      <c r="BM2752" s="112" t="n">
        <v>4</v>
      </c>
      <c r="BN2752" s="112" t="n">
        <v>4</v>
      </c>
      <c r="BO2752" s="111" t="n">
        <v>20</v>
      </c>
      <c r="BP2752" s="125" t="s">
        <v>200</v>
      </c>
      <c r="BQ2752" s="127" t="s">
        <v>216</v>
      </c>
    </row>
    <row r="2753" customFormat="false" ht="13.8" hidden="false" customHeight="false" outlineLevel="0" collapsed="false">
      <c r="A2753" s="131" t="s">
        <v>16707</v>
      </c>
      <c r="B2753" s="0" t="s">
        <v>16681</v>
      </c>
      <c r="C2753" s="0" t="s">
        <v>234</v>
      </c>
      <c r="D2753" s="0" t="s">
        <v>193</v>
      </c>
      <c r="E2753" s="0" t="s">
        <v>194</v>
      </c>
      <c r="F2753" s="0" t="s">
        <v>195</v>
      </c>
      <c r="G2753" s="0" t="s">
        <v>196</v>
      </c>
      <c r="H2753" s="0" t="s">
        <v>219</v>
      </c>
      <c r="J2753" s="111" t="n">
        <v>1</v>
      </c>
      <c r="K2753" s="0" t="s">
        <v>198</v>
      </c>
      <c r="L2753" s="0" t="s">
        <v>198</v>
      </c>
      <c r="M2753" s="0" t="s">
        <v>235</v>
      </c>
      <c r="N2753" s="0" t="s">
        <v>16708</v>
      </c>
      <c r="O2753" s="0" t="s">
        <v>200</v>
      </c>
      <c r="Q2753" s="120" t="s">
        <v>200</v>
      </c>
      <c r="R2753" s="131" t="s">
        <v>1251</v>
      </c>
      <c r="S2753" s="131" t="s">
        <v>201</v>
      </c>
      <c r="T2753" s="0" t="s">
        <v>198</v>
      </c>
      <c r="U2753" s="131" t="s">
        <v>202</v>
      </c>
      <c r="V2753" s="0" t="s">
        <v>1790</v>
      </c>
      <c r="W2753" s="110" t="s">
        <v>198</v>
      </c>
      <c r="X2753" s="130" t="n">
        <v>1994</v>
      </c>
      <c r="Y2753" s="130" t="s">
        <v>205</v>
      </c>
      <c r="Z2753" s="130" t="s">
        <v>198</v>
      </c>
      <c r="AA2753" s="122" t="s">
        <v>200</v>
      </c>
      <c r="AB2753" s="131" t="s">
        <v>16696</v>
      </c>
      <c r="AC2753" s="131" t="s">
        <v>549</v>
      </c>
      <c r="AD2753" s="130" t="n">
        <v>1994</v>
      </c>
      <c r="AE2753" s="130" t="s">
        <v>16683</v>
      </c>
      <c r="AF2753" s="130"/>
      <c r="AG2753" s="130"/>
      <c r="AH2753" s="130"/>
      <c r="AI2753" s="111" t="s">
        <v>294</v>
      </c>
      <c r="AJ2753" s="111" t="s">
        <v>509</v>
      </c>
      <c r="AK2753" s="131" t="s">
        <v>16696</v>
      </c>
      <c r="AM2753" s="111" t="n">
        <v>1992</v>
      </c>
      <c r="AN2753" s="111" t="s">
        <v>263</v>
      </c>
      <c r="AR2753" s="0" t="s">
        <v>224</v>
      </c>
      <c r="AS2753" s="0" t="s">
        <v>200</v>
      </c>
      <c r="AT2753" s="0" t="s">
        <v>200</v>
      </c>
      <c r="AU2753" s="0" t="s">
        <v>200</v>
      </c>
      <c r="AV2753" s="131" t="s">
        <v>200</v>
      </c>
      <c r="AW2753" s="131"/>
      <c r="AX2753" s="131"/>
      <c r="AY2753" s="131"/>
      <c r="AZ2753" s="0" t="s">
        <v>16709</v>
      </c>
      <c r="BA2753" s="124" t="s">
        <v>200</v>
      </c>
      <c r="BB2753" s="0" t="s">
        <v>210</v>
      </c>
      <c r="BC2753" s="0" t="s">
        <v>16710</v>
      </c>
      <c r="BD2753" s="0" t="s">
        <v>200</v>
      </c>
      <c r="BE2753" s="0" t="s">
        <v>16711</v>
      </c>
      <c r="BG2753" s="125" t="s">
        <v>200</v>
      </c>
      <c r="BH2753" s="0" t="s">
        <v>735</v>
      </c>
      <c r="BI2753" s="112" t="n">
        <v>5020717200406</v>
      </c>
      <c r="BJ2753" s="126" t="s">
        <v>200</v>
      </c>
      <c r="BK2753" s="131" t="s">
        <v>215</v>
      </c>
      <c r="BL2753" s="112" t="n">
        <v>4</v>
      </c>
      <c r="BM2753" s="112" t="n">
        <v>4</v>
      </c>
      <c r="BN2753" s="112" t="n">
        <v>4</v>
      </c>
      <c r="BO2753" s="111" t="n">
        <v>20</v>
      </c>
      <c r="BP2753" s="125" t="s">
        <v>200</v>
      </c>
      <c r="BQ2753" s="127" t="s">
        <v>216</v>
      </c>
    </row>
    <row r="2754" customFormat="false" ht="13.8" hidden="false" customHeight="false" outlineLevel="0" collapsed="false">
      <c r="A2754" s="131" t="s">
        <v>16712</v>
      </c>
      <c r="B2754" s="0" t="s">
        <v>16713</v>
      </c>
      <c r="C2754" s="0" t="s">
        <v>329</v>
      </c>
      <c r="D2754" s="0" t="s">
        <v>193</v>
      </c>
      <c r="E2754" s="0" t="s">
        <v>194</v>
      </c>
      <c r="F2754" s="0" t="s">
        <v>195</v>
      </c>
      <c r="G2754" s="0" t="s">
        <v>330</v>
      </c>
      <c r="H2754" s="0" t="s">
        <v>197</v>
      </c>
      <c r="J2754" s="111" t="n">
        <v>1</v>
      </c>
      <c r="K2754" s="0" t="s">
        <v>198</v>
      </c>
      <c r="L2754" s="0" t="s">
        <v>198</v>
      </c>
      <c r="M2754" s="0" t="s">
        <v>199</v>
      </c>
      <c r="Q2754" s="120" t="s">
        <v>200</v>
      </c>
      <c r="R2754" s="131" t="s">
        <v>16600</v>
      </c>
      <c r="S2754" s="131" t="s">
        <v>201</v>
      </c>
      <c r="T2754" s="0" t="s">
        <v>198</v>
      </c>
      <c r="U2754" s="131" t="s">
        <v>202</v>
      </c>
      <c r="V2754" s="0" t="s">
        <v>1790</v>
      </c>
      <c r="W2754" s="110" t="s">
        <v>198</v>
      </c>
      <c r="X2754" s="130" t="n">
        <v>1983</v>
      </c>
      <c r="Y2754" s="130" t="s">
        <v>205</v>
      </c>
      <c r="Z2754" s="130" t="s">
        <v>198</v>
      </c>
      <c r="AA2754" s="122" t="s">
        <v>200</v>
      </c>
      <c r="AB2754" s="131" t="s">
        <v>16714</v>
      </c>
      <c r="AC2754" s="131" t="s">
        <v>16715</v>
      </c>
      <c r="AD2754" s="130" t="n">
        <v>1983</v>
      </c>
      <c r="AE2754" s="130" t="s">
        <v>198</v>
      </c>
      <c r="AF2754" s="130"/>
      <c r="AG2754" s="130"/>
      <c r="AH2754" s="130"/>
      <c r="AI2754" s="111" t="s">
        <v>207</v>
      </c>
      <c r="AK2754" s="111" t="str">
        <f aca="false">(AB2754)</f>
        <v>Ultimate play the game</v>
      </c>
      <c r="AM2754" s="111" t="n">
        <f aca="false">AD2754</f>
        <v>1983</v>
      </c>
      <c r="AN2754" s="111" t="s">
        <v>263</v>
      </c>
      <c r="AS2754" s="0" t="s">
        <v>200</v>
      </c>
      <c r="AV2754" s="131" t="s">
        <v>200</v>
      </c>
      <c r="AW2754" s="131"/>
      <c r="AX2754" s="131"/>
      <c r="AY2754" s="131"/>
      <c r="AZ2754" s="0" t="s">
        <v>16716</v>
      </c>
      <c r="BA2754" s="124" t="s">
        <v>200</v>
      </c>
      <c r="BB2754" s="0" t="s">
        <v>248</v>
      </c>
      <c r="BC2754" s="0" t="s">
        <v>16717</v>
      </c>
      <c r="BE2754" s="0" t="s">
        <v>16718</v>
      </c>
      <c r="BG2754" s="125" t="s">
        <v>200</v>
      </c>
      <c r="BH2754" s="0" t="s">
        <v>16154</v>
      </c>
      <c r="BI2754" s="112" t="s">
        <v>198</v>
      </c>
      <c r="BJ2754" s="126" t="s">
        <v>200</v>
      </c>
      <c r="BK2754" s="131" t="s">
        <v>215</v>
      </c>
      <c r="BL2754" s="112" t="n">
        <v>4</v>
      </c>
      <c r="BM2754" s="112" t="n">
        <v>4</v>
      </c>
      <c r="BN2754" s="112" t="n">
        <v>4</v>
      </c>
      <c r="BO2754" s="111" t="n">
        <v>20</v>
      </c>
      <c r="BP2754" s="125" t="s">
        <v>200</v>
      </c>
      <c r="BQ2754" s="127" t="s">
        <v>216</v>
      </c>
    </row>
    <row r="2755" customFormat="false" ht="13.8" hidden="false" customHeight="false" outlineLevel="0" collapsed="false">
      <c r="A2755" s="131" t="s">
        <v>16719</v>
      </c>
      <c r="B2755" s="0" t="s">
        <v>16713</v>
      </c>
      <c r="C2755" s="0" t="s">
        <v>490</v>
      </c>
      <c r="D2755" s="0" t="s">
        <v>193</v>
      </c>
      <c r="E2755" s="0" t="s">
        <v>194</v>
      </c>
      <c r="F2755" s="0" t="s">
        <v>314</v>
      </c>
      <c r="G2755" s="0" t="s">
        <v>196</v>
      </c>
      <c r="H2755" s="0" t="s">
        <v>197</v>
      </c>
      <c r="J2755" s="111" t="n">
        <v>1</v>
      </c>
      <c r="K2755" s="0" t="s">
        <v>198</v>
      </c>
      <c r="L2755" s="0" t="s">
        <v>198</v>
      </c>
      <c r="M2755" s="0" t="s">
        <v>199</v>
      </c>
      <c r="Q2755" s="120" t="s">
        <v>200</v>
      </c>
      <c r="R2755" s="131" t="s">
        <v>16600</v>
      </c>
      <c r="S2755" s="131" t="s">
        <v>201</v>
      </c>
      <c r="T2755" s="0" t="s">
        <v>198</v>
      </c>
      <c r="U2755" s="131" t="s">
        <v>202</v>
      </c>
      <c r="V2755" s="0" t="s">
        <v>1790</v>
      </c>
      <c r="W2755" s="110" t="s">
        <v>198</v>
      </c>
      <c r="X2755" s="130" t="n">
        <v>1986</v>
      </c>
      <c r="Y2755" s="130" t="s">
        <v>205</v>
      </c>
      <c r="Z2755" s="130" t="s">
        <v>198</v>
      </c>
      <c r="AA2755" s="122" t="s">
        <v>200</v>
      </c>
      <c r="AB2755" s="131" t="s">
        <v>16720</v>
      </c>
      <c r="AC2755" s="131" t="s">
        <v>468</v>
      </c>
      <c r="AD2755" s="130" t="n">
        <v>1986</v>
      </c>
      <c r="AE2755" s="130" t="s">
        <v>198</v>
      </c>
      <c r="AF2755" s="130"/>
      <c r="AG2755" s="130"/>
      <c r="AH2755" s="130"/>
      <c r="AI2755" s="111" t="s">
        <v>207</v>
      </c>
      <c r="AK2755" s="111" t="str">
        <f aca="false">(AB2755)</f>
        <v>Jonathan Smith</v>
      </c>
      <c r="AL2755" s="0" t="s">
        <v>200</v>
      </c>
      <c r="AM2755" s="111" t="n">
        <f aca="false">AD2755</f>
        <v>1986</v>
      </c>
      <c r="AN2755" s="111" t="s">
        <v>263</v>
      </c>
      <c r="AP2755" s="0" t="s">
        <v>200</v>
      </c>
      <c r="AQ2755" s="0" t="s">
        <v>200</v>
      </c>
      <c r="AS2755" s="0" t="s">
        <v>200</v>
      </c>
      <c r="AU2755" s="0" t="s">
        <v>537</v>
      </c>
      <c r="AV2755" s="131" t="s">
        <v>200</v>
      </c>
      <c r="AW2755" s="131"/>
      <c r="AX2755" s="131"/>
      <c r="AY2755" s="131"/>
      <c r="AZ2755" s="0" t="s">
        <v>16721</v>
      </c>
      <c r="BA2755" s="124" t="s">
        <v>200</v>
      </c>
      <c r="BB2755" s="0" t="s">
        <v>210</v>
      </c>
      <c r="BC2755" s="0" t="s">
        <v>16722</v>
      </c>
      <c r="BD2755" s="0" t="s">
        <v>3526</v>
      </c>
      <c r="BE2755" s="0" t="s">
        <v>16723</v>
      </c>
      <c r="BF2755" s="0" t="s">
        <v>16724</v>
      </c>
      <c r="BG2755" s="125" t="s">
        <v>200</v>
      </c>
      <c r="BH2755" s="0" t="s">
        <v>16154</v>
      </c>
      <c r="BI2755" s="112" t="n">
        <v>5013156010491</v>
      </c>
      <c r="BJ2755" s="126" t="s">
        <v>200</v>
      </c>
      <c r="BK2755" s="131" t="s">
        <v>215</v>
      </c>
      <c r="BL2755" s="112" t="n">
        <v>4</v>
      </c>
      <c r="BM2755" s="112" t="n">
        <v>4</v>
      </c>
      <c r="BN2755" s="112" t="n">
        <v>4</v>
      </c>
      <c r="BO2755" s="111" t="n">
        <v>20</v>
      </c>
      <c r="BP2755" s="125" t="s">
        <v>200</v>
      </c>
      <c r="BQ2755" s="127" t="s">
        <v>216</v>
      </c>
    </row>
    <row r="2756" customFormat="false" ht="13.8" hidden="false" customHeight="false" outlineLevel="0" collapsed="false">
      <c r="A2756" s="131" t="s">
        <v>16725</v>
      </c>
      <c r="B2756" s="0" t="s">
        <v>16713</v>
      </c>
      <c r="C2756" s="131" t="s">
        <v>1003</v>
      </c>
      <c r="D2756" s="131" t="s">
        <v>312</v>
      </c>
      <c r="E2756" s="0" t="s">
        <v>194</v>
      </c>
      <c r="F2756" s="0" t="s">
        <v>195</v>
      </c>
      <c r="G2756" s="131" t="s">
        <v>330</v>
      </c>
      <c r="H2756" s="0" t="s">
        <v>197</v>
      </c>
      <c r="J2756" s="111" t="n">
        <v>1</v>
      </c>
      <c r="K2756" s="0" t="s">
        <v>198</v>
      </c>
      <c r="L2756" s="0" t="s">
        <v>198</v>
      </c>
      <c r="M2756" s="0" t="s">
        <v>199</v>
      </c>
      <c r="Q2756" s="120" t="s">
        <v>200</v>
      </c>
      <c r="R2756" s="131" t="s">
        <v>16600</v>
      </c>
      <c r="S2756" s="131" t="s">
        <v>201</v>
      </c>
      <c r="T2756" s="0" t="s">
        <v>198</v>
      </c>
      <c r="U2756" s="131" t="s">
        <v>202</v>
      </c>
      <c r="V2756" s="0" t="s">
        <v>1790</v>
      </c>
      <c r="W2756" s="110" t="s">
        <v>198</v>
      </c>
      <c r="X2756" s="130" t="n">
        <v>1984</v>
      </c>
      <c r="Y2756" s="130" t="s">
        <v>205</v>
      </c>
      <c r="Z2756" s="130" t="s">
        <v>198</v>
      </c>
      <c r="AA2756" s="122" t="s">
        <v>200</v>
      </c>
      <c r="AB2756" s="131" t="s">
        <v>16714</v>
      </c>
      <c r="AC2756" s="131" t="s">
        <v>16715</v>
      </c>
      <c r="AD2756" s="130" t="n">
        <v>1984</v>
      </c>
      <c r="AE2756" s="130" t="s">
        <v>198</v>
      </c>
      <c r="AF2756" s="130"/>
      <c r="AG2756" s="130"/>
      <c r="AH2756" s="130"/>
      <c r="AI2756" s="111" t="s">
        <v>207</v>
      </c>
      <c r="AK2756" s="111" t="str">
        <f aca="false">(AB2756)</f>
        <v>Ultimate play the game</v>
      </c>
      <c r="AM2756" s="111" t="n">
        <f aca="false">AD2756</f>
        <v>1984</v>
      </c>
      <c r="AN2756" s="111" t="s">
        <v>263</v>
      </c>
      <c r="AS2756" s="0" t="s">
        <v>200</v>
      </c>
      <c r="AU2756" s="0" t="s">
        <v>332</v>
      </c>
      <c r="AV2756" s="131" t="s">
        <v>200</v>
      </c>
      <c r="AW2756" s="131"/>
      <c r="AX2756" s="131"/>
      <c r="AY2756" s="131"/>
      <c r="AZ2756" s="0" t="s">
        <v>16726</v>
      </c>
      <c r="BA2756" s="124" t="s">
        <v>200</v>
      </c>
      <c r="BB2756" s="0" t="s">
        <v>210</v>
      </c>
      <c r="BC2756" s="0" t="s">
        <v>16727</v>
      </c>
      <c r="BD2756" s="0" t="s">
        <v>16728</v>
      </c>
      <c r="BE2756" s="0" t="s">
        <v>16729</v>
      </c>
      <c r="BF2756" s="0" t="s">
        <v>200</v>
      </c>
      <c r="BG2756" s="125" t="s">
        <v>200</v>
      </c>
      <c r="BH2756" s="0" t="s">
        <v>16154</v>
      </c>
      <c r="BI2756" s="112" t="n">
        <v>5012967400309</v>
      </c>
      <c r="BJ2756" s="126" t="s">
        <v>200</v>
      </c>
      <c r="BK2756" s="131" t="s">
        <v>215</v>
      </c>
      <c r="BL2756" s="112" t="n">
        <v>4</v>
      </c>
      <c r="BM2756" s="112" t="n">
        <v>4</v>
      </c>
      <c r="BN2756" s="112" t="n">
        <v>4</v>
      </c>
      <c r="BO2756" s="111" t="n">
        <v>20</v>
      </c>
      <c r="BP2756" s="125" t="s">
        <v>200</v>
      </c>
      <c r="BQ2756" s="127" t="s">
        <v>216</v>
      </c>
    </row>
    <row r="2757" customFormat="false" ht="13.8" hidden="false" customHeight="false" outlineLevel="0" collapsed="false">
      <c r="A2757" s="131" t="s">
        <v>16730</v>
      </c>
      <c r="B2757" s="0" t="s">
        <v>88</v>
      </c>
      <c r="C2757" s="0" t="s">
        <v>2304</v>
      </c>
      <c r="D2757" s="0" t="s">
        <v>193</v>
      </c>
      <c r="E2757" s="0" t="s">
        <v>194</v>
      </c>
      <c r="F2757" s="0" t="s">
        <v>195</v>
      </c>
      <c r="G2757" s="0" t="s">
        <v>330</v>
      </c>
      <c r="H2757" s="0" t="s">
        <v>197</v>
      </c>
      <c r="J2757" s="111" t="n">
        <v>1</v>
      </c>
      <c r="K2757" s="0" t="s">
        <v>198</v>
      </c>
      <c r="L2757" s="0" t="s">
        <v>198</v>
      </c>
      <c r="M2757" s="0" t="s">
        <v>274</v>
      </c>
      <c r="Q2757" s="120" t="s">
        <v>200</v>
      </c>
      <c r="R2757" s="131" t="s">
        <v>16600</v>
      </c>
      <c r="S2757" s="131" t="s">
        <v>201</v>
      </c>
      <c r="T2757" s="0" t="s">
        <v>198</v>
      </c>
      <c r="U2757" s="131" t="s">
        <v>202</v>
      </c>
      <c r="V2757" s="0" t="s">
        <v>1790</v>
      </c>
      <c r="W2757" s="110" t="s">
        <v>198</v>
      </c>
      <c r="X2757" s="130" t="n">
        <v>1984</v>
      </c>
      <c r="Y2757" s="130" t="s">
        <v>205</v>
      </c>
      <c r="Z2757" s="130" t="s">
        <v>198</v>
      </c>
      <c r="AA2757" s="122" t="s">
        <v>200</v>
      </c>
      <c r="AB2757" s="131" t="s">
        <v>16731</v>
      </c>
      <c r="AC2757" s="131" t="s">
        <v>16732</v>
      </c>
      <c r="AD2757" s="130" t="n">
        <v>1984</v>
      </c>
      <c r="AE2757" s="130" t="s">
        <v>198</v>
      </c>
      <c r="AF2757" s="130"/>
      <c r="AG2757" s="130"/>
      <c r="AH2757" s="130"/>
      <c r="AI2757" s="130" t="s">
        <v>207</v>
      </c>
      <c r="AJ2757" s="130"/>
      <c r="AK2757" s="111" t="str">
        <f aca="false">(AB2757)</f>
        <v>Matthew Smith</v>
      </c>
      <c r="AM2757" s="111" t="n">
        <f aca="false">AD2757</f>
        <v>1984</v>
      </c>
      <c r="AN2757" s="130" t="s">
        <v>263</v>
      </c>
      <c r="AS2757" s="0" t="s">
        <v>200</v>
      </c>
      <c r="AV2757" s="131" t="s">
        <v>200</v>
      </c>
      <c r="AW2757" s="131"/>
      <c r="AX2757" s="131"/>
      <c r="AY2757" s="131"/>
      <c r="AZ2757" s="0" t="s">
        <v>16733</v>
      </c>
      <c r="BA2757" s="124" t="s">
        <v>200</v>
      </c>
      <c r="BB2757" s="0" t="s">
        <v>248</v>
      </c>
      <c r="BC2757" s="0" t="s">
        <v>16734</v>
      </c>
      <c r="BD2757" s="0" t="s">
        <v>16735</v>
      </c>
      <c r="BE2757" s="0" t="s">
        <v>16736</v>
      </c>
      <c r="BG2757" s="125" t="s">
        <v>200</v>
      </c>
      <c r="BH2757" s="0" t="s">
        <v>16154</v>
      </c>
      <c r="BI2757" s="112" t="n">
        <v>5012563000101</v>
      </c>
      <c r="BJ2757" s="126" t="s">
        <v>200</v>
      </c>
      <c r="BK2757" s="131" t="s">
        <v>215</v>
      </c>
      <c r="BL2757" s="112" t="n">
        <v>4</v>
      </c>
      <c r="BM2757" s="112" t="n">
        <v>4</v>
      </c>
      <c r="BN2757" s="112" t="n">
        <v>4</v>
      </c>
      <c r="BO2757" s="111" t="n">
        <v>20</v>
      </c>
      <c r="BP2757" s="125" t="s">
        <v>200</v>
      </c>
      <c r="BQ2757" s="127" t="s">
        <v>216</v>
      </c>
    </row>
    <row r="2758" customFormat="false" ht="13.8" hidden="false" customHeight="false" outlineLevel="0" collapsed="false">
      <c r="A2758" s="131" t="s">
        <v>16737</v>
      </c>
      <c r="B2758" s="131" t="s">
        <v>16738</v>
      </c>
      <c r="C2758" s="131" t="s">
        <v>380</v>
      </c>
      <c r="D2758" s="131" t="s">
        <v>193</v>
      </c>
      <c r="E2758" s="0" t="s">
        <v>194</v>
      </c>
      <c r="F2758" s="0" t="s">
        <v>314</v>
      </c>
      <c r="G2758" s="0" t="s">
        <v>196</v>
      </c>
      <c r="H2758" s="0" t="s">
        <v>197</v>
      </c>
      <c r="I2758" s="131"/>
      <c r="J2758" s="130" t="n">
        <v>1</v>
      </c>
      <c r="K2758" s="131" t="s">
        <v>198</v>
      </c>
      <c r="L2758" s="0" t="s">
        <v>198</v>
      </c>
      <c r="M2758" s="0" t="s">
        <v>199</v>
      </c>
      <c r="O2758" s="0" t="s">
        <v>200</v>
      </c>
      <c r="Q2758" s="120" t="s">
        <v>200</v>
      </c>
      <c r="R2758" s="0" t="s">
        <v>16</v>
      </c>
      <c r="S2758" s="131" t="s">
        <v>201</v>
      </c>
      <c r="T2758" s="0" t="s">
        <v>198</v>
      </c>
      <c r="U2758" s="131" t="s">
        <v>239</v>
      </c>
      <c r="V2758" s="0" t="s">
        <v>1790</v>
      </c>
      <c r="W2758" s="110" t="s">
        <v>204</v>
      </c>
      <c r="X2758" s="130" t="n">
        <v>1999</v>
      </c>
      <c r="Y2758" s="130" t="s">
        <v>240</v>
      </c>
      <c r="Z2758" s="130" t="s">
        <v>198</v>
      </c>
      <c r="AA2758" s="122" t="s">
        <v>200</v>
      </c>
      <c r="AB2758" s="131" t="s">
        <v>16739</v>
      </c>
      <c r="AC2758" s="131" t="s">
        <v>608</v>
      </c>
      <c r="AD2758" s="130" t="s">
        <v>198</v>
      </c>
      <c r="AE2758" s="111" t="s">
        <v>222</v>
      </c>
      <c r="AG2758" s="111" t="s">
        <v>241</v>
      </c>
      <c r="AI2758" s="111" t="s">
        <v>294</v>
      </c>
      <c r="AJ2758" s="111" t="s">
        <v>16740</v>
      </c>
      <c r="AK2758" s="111" t="s">
        <v>608</v>
      </c>
      <c r="AM2758" s="111" t="n">
        <v>1997</v>
      </c>
      <c r="AN2758" s="111" t="s">
        <v>208</v>
      </c>
      <c r="AO2758" s="131"/>
      <c r="AQ2758" s="0" t="s">
        <v>16741</v>
      </c>
      <c r="AR2758" s="0" t="s">
        <v>200</v>
      </c>
      <c r="AS2758" s="0" t="s">
        <v>200</v>
      </c>
      <c r="AV2758" s="0" t="s">
        <v>16742</v>
      </c>
      <c r="AZ2758" s="131" t="s">
        <v>16743</v>
      </c>
      <c r="BA2758" s="124" t="s">
        <v>200</v>
      </c>
      <c r="BB2758" s="0" t="s">
        <v>210</v>
      </c>
      <c r="BC2758" s="104" t="s">
        <v>16744</v>
      </c>
      <c r="BE2758" s="0" t="s">
        <v>16745</v>
      </c>
      <c r="BG2758" s="125" t="s">
        <v>200</v>
      </c>
      <c r="BH2758" s="0" t="s">
        <v>2235</v>
      </c>
      <c r="BI2758" s="112" t="n">
        <v>8801198420395</v>
      </c>
      <c r="BJ2758" s="126" t="s">
        <v>200</v>
      </c>
      <c r="BK2758" s="131" t="s">
        <v>215</v>
      </c>
      <c r="BL2758" s="112" t="n">
        <v>4</v>
      </c>
      <c r="BM2758" s="112" t="n">
        <v>4</v>
      </c>
      <c r="BN2758" s="112" t="n">
        <v>4</v>
      </c>
      <c r="BO2758" s="111" t="n">
        <v>20</v>
      </c>
      <c r="BP2758" s="125" t="s">
        <v>200</v>
      </c>
      <c r="BQ2758" s="127" t="s">
        <v>216</v>
      </c>
    </row>
    <row r="2759" customFormat="false" ht="13.8" hidden="false" customHeight="false" outlineLevel="0" collapsed="false">
      <c r="A2759" s="131" t="s">
        <v>16746</v>
      </c>
      <c r="B2759" s="0" t="s">
        <v>16747</v>
      </c>
      <c r="C2759" s="131" t="s">
        <v>1451</v>
      </c>
      <c r="D2759" s="131" t="s">
        <v>1452</v>
      </c>
      <c r="E2759" s="0" t="s">
        <v>194</v>
      </c>
      <c r="F2759" s="0" t="s">
        <v>195</v>
      </c>
      <c r="G2759" s="131" t="s">
        <v>330</v>
      </c>
      <c r="H2759" s="131" t="s">
        <v>901</v>
      </c>
      <c r="J2759" s="111" t="n">
        <v>1</v>
      </c>
      <c r="K2759" s="0" t="s">
        <v>198</v>
      </c>
      <c r="L2759" s="0" t="s">
        <v>198</v>
      </c>
      <c r="M2759" s="0" t="s">
        <v>220</v>
      </c>
      <c r="Q2759" s="120" t="s">
        <v>200</v>
      </c>
      <c r="R2759" s="131" t="s">
        <v>1251</v>
      </c>
      <c r="S2759" s="131" t="s">
        <v>1834</v>
      </c>
      <c r="T2759" s="131" t="s">
        <v>198</v>
      </c>
      <c r="U2759" s="131" t="s">
        <v>202</v>
      </c>
      <c r="V2759" s="0" t="s">
        <v>1790</v>
      </c>
      <c r="W2759" s="110" t="s">
        <v>198</v>
      </c>
      <c r="X2759" s="130" t="n">
        <v>1995</v>
      </c>
      <c r="Y2759" s="130"/>
      <c r="Z2759" s="130" t="s">
        <v>221</v>
      </c>
      <c r="AA2759" s="122" t="s">
        <v>200</v>
      </c>
      <c r="AB2759" s="131" t="s">
        <v>807</v>
      </c>
      <c r="AC2759" s="131" t="s">
        <v>807</v>
      </c>
      <c r="AD2759" s="130" t="n">
        <v>1995</v>
      </c>
      <c r="AE2759" s="130" t="s">
        <v>198</v>
      </c>
      <c r="AF2759" s="130"/>
      <c r="AG2759" s="130"/>
      <c r="AH2759" s="130"/>
      <c r="AI2759" s="130" t="s">
        <v>207</v>
      </c>
      <c r="AJ2759" s="130"/>
      <c r="AK2759" s="111" t="str">
        <f aca="false">(AB2759)</f>
        <v>Infogrames</v>
      </c>
      <c r="AL2759" s="0" t="s">
        <v>200</v>
      </c>
      <c r="AM2759" s="111" t="n">
        <f aca="false">AD2759</f>
        <v>1995</v>
      </c>
      <c r="AN2759" s="130" t="s">
        <v>510</v>
      </c>
      <c r="AR2759" s="0" t="s">
        <v>200</v>
      </c>
      <c r="AS2759" s="0" t="s">
        <v>200</v>
      </c>
      <c r="AU2759" s="0" t="s">
        <v>470</v>
      </c>
      <c r="AV2759" s="131" t="s">
        <v>2030</v>
      </c>
      <c r="AW2759" s="131"/>
      <c r="AX2759" s="131"/>
      <c r="AY2759" s="131"/>
      <c r="AZ2759" s="0" t="s">
        <v>16748</v>
      </c>
      <c r="BA2759" s="124" t="s">
        <v>200</v>
      </c>
      <c r="BB2759" s="0" t="s">
        <v>325</v>
      </c>
      <c r="BC2759" s="0" t="s">
        <v>16749</v>
      </c>
      <c r="BD2759" s="0" t="s">
        <v>16750</v>
      </c>
      <c r="BE2759" s="0" t="s">
        <v>16751</v>
      </c>
      <c r="BF2759" s="0" t="s">
        <v>16752</v>
      </c>
      <c r="BG2759" s="125" t="s">
        <v>200</v>
      </c>
      <c r="BH2759" s="0" t="s">
        <v>2235</v>
      </c>
      <c r="BI2759" s="112" t="n">
        <v>40421290383</v>
      </c>
      <c r="BJ2759" s="126" t="s">
        <v>200</v>
      </c>
      <c r="BK2759" s="131" t="s">
        <v>215</v>
      </c>
      <c r="BL2759" s="112" t="n">
        <v>4</v>
      </c>
      <c r="BM2759" s="112" t="n">
        <v>4</v>
      </c>
      <c r="BN2759" s="112" t="n">
        <v>4</v>
      </c>
      <c r="BO2759" s="111" t="n">
        <v>20</v>
      </c>
      <c r="BP2759" s="125" t="s">
        <v>200</v>
      </c>
      <c r="BQ2759" s="127" t="s">
        <v>216</v>
      </c>
    </row>
    <row r="2760" customFormat="false" ht="13.8" hidden="false" customHeight="false" outlineLevel="0" collapsed="false">
      <c r="A2760" s="131" t="s">
        <v>16753</v>
      </c>
      <c r="B2760" s="0" t="s">
        <v>16747</v>
      </c>
      <c r="C2760" s="0" t="s">
        <v>234</v>
      </c>
      <c r="D2760" s="0" t="s">
        <v>193</v>
      </c>
      <c r="E2760" s="0" t="s">
        <v>194</v>
      </c>
      <c r="F2760" s="0" t="s">
        <v>195</v>
      </c>
      <c r="G2760" s="0" t="s">
        <v>196</v>
      </c>
      <c r="H2760" s="0" t="s">
        <v>197</v>
      </c>
      <c r="J2760" s="111" t="n">
        <v>1</v>
      </c>
      <c r="K2760" s="0" t="s">
        <v>198</v>
      </c>
      <c r="L2760" s="0" t="s">
        <v>198</v>
      </c>
      <c r="M2760" s="0" t="s">
        <v>199</v>
      </c>
      <c r="Q2760" s="120" t="s">
        <v>200</v>
      </c>
      <c r="R2760" s="131" t="s">
        <v>1251</v>
      </c>
      <c r="S2760" s="131" t="s">
        <v>201</v>
      </c>
      <c r="T2760" s="0" t="s">
        <v>198</v>
      </c>
      <c r="U2760" s="131" t="s">
        <v>239</v>
      </c>
      <c r="V2760" s="0" t="s">
        <v>1790</v>
      </c>
      <c r="W2760" s="110" t="s">
        <v>198</v>
      </c>
      <c r="X2760" s="130" t="n">
        <v>1995</v>
      </c>
      <c r="Y2760" s="130" t="s">
        <v>240</v>
      </c>
      <c r="Z2760" s="130" t="s">
        <v>198</v>
      </c>
      <c r="AA2760" s="122" t="s">
        <v>200</v>
      </c>
      <c r="AB2760" s="131" t="s">
        <v>1388</v>
      </c>
      <c r="AC2760" s="131" t="s">
        <v>1388</v>
      </c>
      <c r="AD2760" s="130" t="n">
        <v>1995</v>
      </c>
      <c r="AE2760" s="130" t="s">
        <v>198</v>
      </c>
      <c r="AF2760" s="130"/>
      <c r="AG2760" s="130"/>
      <c r="AH2760" s="130"/>
      <c r="AI2760" s="130" t="s">
        <v>207</v>
      </c>
      <c r="AJ2760" s="130"/>
      <c r="AK2760" s="111" t="str">
        <f aca="false">(AB2760)</f>
        <v>Crystal dynamics</v>
      </c>
      <c r="AM2760" s="111" t="n">
        <f aca="false">AD2760</f>
        <v>1995</v>
      </c>
      <c r="AN2760" s="130" t="s">
        <v>297</v>
      </c>
      <c r="AS2760" s="0" t="s">
        <v>200</v>
      </c>
      <c r="AT2760" s="0" t="s">
        <v>381</v>
      </c>
      <c r="AU2760" s="0" t="s">
        <v>244</v>
      </c>
      <c r="AV2760" s="131" t="s">
        <v>200</v>
      </c>
      <c r="AW2760" s="131"/>
      <c r="AX2760" s="131"/>
      <c r="AY2760" s="131"/>
      <c r="AZ2760" s="0" t="s">
        <v>16754</v>
      </c>
      <c r="BA2760" s="124" t="s">
        <v>200</v>
      </c>
      <c r="BB2760" s="0" t="s">
        <v>210</v>
      </c>
      <c r="BC2760" s="0" t="s">
        <v>16755</v>
      </c>
      <c r="BD2760" s="0" t="s">
        <v>16756</v>
      </c>
      <c r="BE2760" s="0" t="s">
        <v>16757</v>
      </c>
      <c r="BF2760" s="0" t="s">
        <v>16758</v>
      </c>
      <c r="BG2760" s="125" t="s">
        <v>200</v>
      </c>
      <c r="BH2760" s="0" t="s">
        <v>2235</v>
      </c>
      <c r="BI2760" s="112" t="s">
        <v>198</v>
      </c>
      <c r="BJ2760" s="126" t="s">
        <v>200</v>
      </c>
      <c r="BK2760" s="131" t="s">
        <v>215</v>
      </c>
      <c r="BL2760" s="112" t="n">
        <v>4</v>
      </c>
      <c r="BM2760" s="112" t="n">
        <v>4</v>
      </c>
      <c r="BN2760" s="112" t="n">
        <v>4</v>
      </c>
      <c r="BO2760" s="111" t="n">
        <v>20</v>
      </c>
      <c r="BP2760" s="125" t="s">
        <v>200</v>
      </c>
      <c r="BQ2760" s="127" t="s">
        <v>216</v>
      </c>
    </row>
    <row r="2761" customFormat="false" ht="13.8" hidden="false" customHeight="false" outlineLevel="0" collapsed="false">
      <c r="A2761" s="131" t="s">
        <v>16759</v>
      </c>
      <c r="B2761" s="0" t="s">
        <v>16747</v>
      </c>
      <c r="C2761" s="0" t="s">
        <v>1267</v>
      </c>
      <c r="D2761" s="0" t="s">
        <v>193</v>
      </c>
      <c r="E2761" s="0" t="s">
        <v>194</v>
      </c>
      <c r="F2761" s="0" t="s">
        <v>399</v>
      </c>
      <c r="G2761" s="0" t="s">
        <v>330</v>
      </c>
      <c r="H2761" s="0" t="s">
        <v>197</v>
      </c>
      <c r="J2761" s="111" t="n">
        <v>1</v>
      </c>
      <c r="K2761" s="0" t="s">
        <v>198</v>
      </c>
      <c r="L2761" s="0" t="s">
        <v>198</v>
      </c>
      <c r="M2761" s="0" t="s">
        <v>199</v>
      </c>
      <c r="Q2761" s="120" t="s">
        <v>200</v>
      </c>
      <c r="R2761" s="131" t="s">
        <v>1251</v>
      </c>
      <c r="S2761" s="131" t="s">
        <v>201</v>
      </c>
      <c r="T2761" s="0" t="s">
        <v>198</v>
      </c>
      <c r="U2761" s="131" t="s">
        <v>285</v>
      </c>
      <c r="V2761" s="0" t="s">
        <v>1790</v>
      </c>
      <c r="W2761" s="110" t="s">
        <v>198</v>
      </c>
      <c r="X2761" s="130" t="n">
        <v>1995</v>
      </c>
      <c r="Y2761" s="130" t="s">
        <v>205</v>
      </c>
      <c r="Z2761" s="130" t="s">
        <v>757</v>
      </c>
      <c r="AA2761" s="122" t="s">
        <v>200</v>
      </c>
      <c r="AB2761" s="131" t="s">
        <v>984</v>
      </c>
      <c r="AC2761" s="131" t="s">
        <v>984</v>
      </c>
      <c r="AD2761" s="130" t="n">
        <v>1995</v>
      </c>
      <c r="AE2761" s="130" t="s">
        <v>198</v>
      </c>
      <c r="AF2761" s="130"/>
      <c r="AG2761" s="130"/>
      <c r="AH2761" s="130"/>
      <c r="AI2761" s="130" t="s">
        <v>207</v>
      </c>
      <c r="AJ2761" s="130"/>
      <c r="AK2761" s="130" t="s">
        <v>984</v>
      </c>
      <c r="AL2761" s="0" t="s">
        <v>216</v>
      </c>
      <c r="AM2761" s="130" t="n">
        <v>1984</v>
      </c>
      <c r="AN2761" s="130" t="s">
        <v>297</v>
      </c>
      <c r="AU2761" s="0" t="s">
        <v>332</v>
      </c>
      <c r="AV2761" s="131"/>
      <c r="AW2761" s="131"/>
      <c r="AX2761" s="131"/>
      <c r="AY2761" s="131"/>
      <c r="AZ2761" s="0" t="s">
        <v>16760</v>
      </c>
      <c r="BA2761" s="124" t="s">
        <v>200</v>
      </c>
      <c r="BB2761" s="0" t="s">
        <v>248</v>
      </c>
      <c r="BC2761" s="0" t="s">
        <v>12382</v>
      </c>
      <c r="BD2761" s="0" t="s">
        <v>16761</v>
      </c>
      <c r="BE2761" s="0" t="s">
        <v>3877</v>
      </c>
      <c r="BF2761" s="0" t="s">
        <v>16762</v>
      </c>
      <c r="BG2761" s="125"/>
      <c r="BH2761" s="0" t="s">
        <v>2235</v>
      </c>
      <c r="BI2761" s="112" t="s">
        <v>198</v>
      </c>
      <c r="BJ2761" s="126"/>
      <c r="BK2761" s="131" t="s">
        <v>215</v>
      </c>
      <c r="BL2761" s="112" t="n">
        <v>4</v>
      </c>
      <c r="BM2761" s="112" t="n">
        <v>4</v>
      </c>
      <c r="BN2761" s="112" t="n">
        <v>4</v>
      </c>
      <c r="BO2761" s="111" t="n">
        <v>20</v>
      </c>
      <c r="BP2761" s="125"/>
      <c r="BQ2761" s="127" t="s">
        <v>216</v>
      </c>
    </row>
    <row r="2762" customFormat="false" ht="13.8" hidden="false" customHeight="false" outlineLevel="0" collapsed="false">
      <c r="A2762" s="131" t="s">
        <v>16763</v>
      </c>
      <c r="B2762" s="0" t="s">
        <v>16747</v>
      </c>
      <c r="C2762" s="0" t="s">
        <v>1267</v>
      </c>
      <c r="D2762" s="0" t="s">
        <v>193</v>
      </c>
      <c r="E2762" s="0" t="s">
        <v>194</v>
      </c>
      <c r="F2762" s="0" t="s">
        <v>195</v>
      </c>
      <c r="G2762" s="0" t="s">
        <v>330</v>
      </c>
      <c r="H2762" s="0" t="s">
        <v>219</v>
      </c>
      <c r="J2762" s="111" t="n">
        <v>1</v>
      </c>
      <c r="K2762" s="0" t="s">
        <v>198</v>
      </c>
      <c r="L2762" s="0" t="s">
        <v>198</v>
      </c>
      <c r="M2762" s="0" t="s">
        <v>199</v>
      </c>
      <c r="Q2762" s="120" t="s">
        <v>200</v>
      </c>
      <c r="R2762" s="131" t="s">
        <v>1251</v>
      </c>
      <c r="S2762" s="131" t="s">
        <v>201</v>
      </c>
      <c r="T2762" s="0" t="s">
        <v>198</v>
      </c>
      <c r="U2762" s="131" t="s">
        <v>239</v>
      </c>
      <c r="V2762" s="0" t="s">
        <v>1790</v>
      </c>
      <c r="W2762" s="110" t="s">
        <v>198</v>
      </c>
      <c r="X2762" s="130" t="n">
        <v>1995</v>
      </c>
      <c r="Y2762" s="111" t="s">
        <v>240</v>
      </c>
      <c r="Z2762" s="130" t="s">
        <v>757</v>
      </c>
      <c r="AA2762" s="122" t="s">
        <v>200</v>
      </c>
      <c r="AB2762" s="131" t="s">
        <v>459</v>
      </c>
      <c r="AC2762" s="131" t="s">
        <v>459</v>
      </c>
      <c r="AD2762" s="130" t="s">
        <v>198</v>
      </c>
      <c r="AE2762" s="130" t="s">
        <v>198</v>
      </c>
      <c r="AF2762" s="130"/>
      <c r="AG2762" s="130"/>
      <c r="AH2762" s="130"/>
      <c r="AI2762" s="130" t="s">
        <v>207</v>
      </c>
      <c r="AJ2762" s="130"/>
      <c r="AK2762" s="111" t="str">
        <f aca="false">(AB2762)</f>
        <v>Konami</v>
      </c>
      <c r="AM2762" s="111" t="n">
        <f aca="false">X2762</f>
        <v>1995</v>
      </c>
      <c r="AN2762" s="130" t="s">
        <v>208</v>
      </c>
      <c r="AS2762" s="0" t="s">
        <v>200</v>
      </c>
      <c r="AT2762" s="0" t="s">
        <v>1725</v>
      </c>
      <c r="AU2762" s="0" t="s">
        <v>267</v>
      </c>
      <c r="AV2762" s="131" t="s">
        <v>2692</v>
      </c>
      <c r="AW2762" s="131" t="s">
        <v>200</v>
      </c>
      <c r="AX2762" s="131"/>
      <c r="AY2762" s="131"/>
      <c r="AZ2762" s="0" t="s">
        <v>16764</v>
      </c>
      <c r="BA2762" s="124" t="s">
        <v>200</v>
      </c>
      <c r="BB2762" s="0" t="s">
        <v>248</v>
      </c>
      <c r="BC2762" s="0" t="s">
        <v>16765</v>
      </c>
      <c r="BD2762" s="0" t="s">
        <v>16766</v>
      </c>
      <c r="BE2762" s="0" t="s">
        <v>16767</v>
      </c>
      <c r="BG2762" s="125" t="s">
        <v>200</v>
      </c>
      <c r="BH2762" s="0" t="s">
        <v>2235</v>
      </c>
      <c r="BI2762" s="112" t="s">
        <v>198</v>
      </c>
      <c r="BJ2762" s="126" t="s">
        <v>200</v>
      </c>
      <c r="BK2762" s="131" t="s">
        <v>215</v>
      </c>
      <c r="BL2762" s="112" t="n">
        <v>4</v>
      </c>
      <c r="BM2762" s="112" t="n">
        <v>4</v>
      </c>
      <c r="BN2762" s="112" t="n">
        <v>4</v>
      </c>
      <c r="BO2762" s="111" t="n">
        <v>20</v>
      </c>
      <c r="BP2762" s="125" t="s">
        <v>200</v>
      </c>
      <c r="BQ2762" s="127" t="s">
        <v>216</v>
      </c>
    </row>
    <row r="2763" customFormat="false" ht="13.8" hidden="false" customHeight="false" outlineLevel="0" collapsed="false">
      <c r="A2763" s="131" t="s">
        <v>16768</v>
      </c>
      <c r="B2763" s="0" t="s">
        <v>16747</v>
      </c>
      <c r="C2763" s="0" t="s">
        <v>1267</v>
      </c>
      <c r="D2763" s="0" t="s">
        <v>193</v>
      </c>
      <c r="E2763" s="0" t="s">
        <v>194</v>
      </c>
      <c r="F2763" s="0" t="s">
        <v>195</v>
      </c>
      <c r="G2763" s="0" t="s">
        <v>330</v>
      </c>
      <c r="H2763" s="0" t="s">
        <v>219</v>
      </c>
      <c r="J2763" s="111" t="n">
        <v>1</v>
      </c>
      <c r="K2763" s="0" t="s">
        <v>198</v>
      </c>
      <c r="L2763" s="0" t="s">
        <v>198</v>
      </c>
      <c r="M2763" s="0" t="s">
        <v>199</v>
      </c>
      <c r="Q2763" s="120" t="s">
        <v>200</v>
      </c>
      <c r="R2763" s="131" t="s">
        <v>1251</v>
      </c>
      <c r="S2763" s="131" t="s">
        <v>201</v>
      </c>
      <c r="T2763" s="0" t="s">
        <v>198</v>
      </c>
      <c r="U2763" s="131" t="s">
        <v>239</v>
      </c>
      <c r="V2763" s="0" t="s">
        <v>1790</v>
      </c>
      <c r="W2763" s="110" t="s">
        <v>198</v>
      </c>
      <c r="X2763" s="130" t="n">
        <v>1995</v>
      </c>
      <c r="Y2763" s="111" t="s">
        <v>240</v>
      </c>
      <c r="Z2763" s="111" t="s">
        <v>198</v>
      </c>
      <c r="AA2763" s="122" t="s">
        <v>200</v>
      </c>
      <c r="AB2763" s="131" t="s">
        <v>459</v>
      </c>
      <c r="AC2763" s="131" t="s">
        <v>459</v>
      </c>
      <c r="AD2763" s="130" t="s">
        <v>198</v>
      </c>
      <c r="AE2763" s="130" t="s">
        <v>198</v>
      </c>
      <c r="AF2763" s="130"/>
      <c r="AG2763" s="130"/>
      <c r="AH2763" s="130"/>
      <c r="AI2763" s="130" t="s">
        <v>207</v>
      </c>
      <c r="AJ2763" s="130"/>
      <c r="AK2763" s="111" t="str">
        <f aca="false">(AB2763)</f>
        <v>Konami</v>
      </c>
      <c r="AM2763" s="111" t="n">
        <f aca="false">X2763</f>
        <v>1995</v>
      </c>
      <c r="AN2763" s="130" t="s">
        <v>208</v>
      </c>
      <c r="AS2763" s="0" t="s">
        <v>200</v>
      </c>
      <c r="AT2763" s="0" t="s">
        <v>1725</v>
      </c>
      <c r="AU2763" s="0" t="s">
        <v>267</v>
      </c>
      <c r="AV2763" s="131" t="s">
        <v>2692</v>
      </c>
      <c r="AW2763" s="131" t="s">
        <v>200</v>
      </c>
      <c r="AX2763" s="131"/>
      <c r="AY2763" s="131"/>
      <c r="AZ2763" s="0" t="s">
        <v>16769</v>
      </c>
      <c r="BA2763" s="124" t="s">
        <v>200</v>
      </c>
      <c r="BB2763" s="0" t="s">
        <v>248</v>
      </c>
      <c r="BC2763" s="0" t="s">
        <v>16770</v>
      </c>
      <c r="BD2763" s="0" t="s">
        <v>16771</v>
      </c>
      <c r="BE2763" s="0" t="s">
        <v>16772</v>
      </c>
      <c r="BG2763" s="125" t="s">
        <v>200</v>
      </c>
      <c r="BH2763" s="0" t="s">
        <v>2235</v>
      </c>
      <c r="BI2763" s="112" t="s">
        <v>198</v>
      </c>
      <c r="BJ2763" s="126" t="s">
        <v>200</v>
      </c>
      <c r="BK2763" s="131" t="s">
        <v>215</v>
      </c>
      <c r="BL2763" s="112" t="n">
        <v>4</v>
      </c>
      <c r="BM2763" s="112" t="n">
        <v>4</v>
      </c>
      <c r="BN2763" s="112" t="n">
        <v>4</v>
      </c>
      <c r="BO2763" s="111" t="n">
        <v>20</v>
      </c>
      <c r="BP2763" s="125" t="s">
        <v>200</v>
      </c>
      <c r="BQ2763" s="127" t="s">
        <v>216</v>
      </c>
    </row>
    <row r="2764" customFormat="false" ht="13.8" hidden="false" customHeight="false" outlineLevel="0" collapsed="false">
      <c r="A2764" s="131" t="s">
        <v>16773</v>
      </c>
      <c r="B2764" s="0" t="s">
        <v>16774</v>
      </c>
      <c r="C2764" s="131" t="s">
        <v>1003</v>
      </c>
      <c r="D2764" s="131" t="s">
        <v>193</v>
      </c>
      <c r="E2764" s="0" t="s">
        <v>194</v>
      </c>
      <c r="F2764" s="0" t="s">
        <v>195</v>
      </c>
      <c r="G2764" s="131" t="s">
        <v>330</v>
      </c>
      <c r="H2764" s="0" t="s">
        <v>219</v>
      </c>
      <c r="J2764" s="111" t="n">
        <v>1</v>
      </c>
      <c r="K2764" s="0" t="s">
        <v>198</v>
      </c>
      <c r="L2764" s="0" t="s">
        <v>198</v>
      </c>
      <c r="M2764" s="0" t="s">
        <v>199</v>
      </c>
      <c r="Q2764" s="120" t="s">
        <v>200</v>
      </c>
      <c r="R2764" s="131" t="s">
        <v>1251</v>
      </c>
      <c r="S2764" s="131" t="s">
        <v>201</v>
      </c>
      <c r="T2764" s="0" t="s">
        <v>198</v>
      </c>
      <c r="U2764" s="131" t="s">
        <v>202</v>
      </c>
      <c r="V2764" s="0" t="s">
        <v>1790</v>
      </c>
      <c r="W2764" s="110" t="s">
        <v>198</v>
      </c>
      <c r="X2764" s="130" t="n">
        <v>1995</v>
      </c>
      <c r="Y2764" s="130"/>
      <c r="Z2764" s="130" t="s">
        <v>221</v>
      </c>
      <c r="AA2764" s="122" t="s">
        <v>200</v>
      </c>
      <c r="AB2764" s="131" t="s">
        <v>1243</v>
      </c>
      <c r="AC2764" s="131" t="s">
        <v>16775</v>
      </c>
      <c r="AD2764" s="130" t="n">
        <v>1995</v>
      </c>
      <c r="AE2764" s="130" t="s">
        <v>1004</v>
      </c>
      <c r="AF2764" s="130"/>
      <c r="AG2764" s="130"/>
      <c r="AH2764" s="130"/>
      <c r="AI2764" s="130" t="s">
        <v>294</v>
      </c>
      <c r="AJ2764" s="130" t="s">
        <v>4610</v>
      </c>
      <c r="AK2764" s="130" t="s">
        <v>1243</v>
      </c>
      <c r="AM2764" s="130" t="n">
        <v>1993</v>
      </c>
      <c r="AN2764" s="130" t="s">
        <v>263</v>
      </c>
      <c r="AS2764" s="0" t="s">
        <v>200</v>
      </c>
      <c r="AV2764" s="131" t="s">
        <v>200</v>
      </c>
      <c r="AW2764" s="131"/>
      <c r="AX2764" s="131"/>
      <c r="AY2764" s="131"/>
      <c r="AZ2764" s="0" t="s">
        <v>16776</v>
      </c>
      <c r="BA2764" s="124" t="s">
        <v>200</v>
      </c>
      <c r="BB2764" s="0" t="s">
        <v>210</v>
      </c>
      <c r="BC2764" s="0" t="s">
        <v>16518</v>
      </c>
      <c r="BD2764" s="0" t="s">
        <v>16777</v>
      </c>
      <c r="BE2764" s="0" t="s">
        <v>16699</v>
      </c>
      <c r="BF2764" s="0" t="s">
        <v>16778</v>
      </c>
      <c r="BG2764" s="125" t="s">
        <v>200</v>
      </c>
      <c r="BH2764" s="0" t="s">
        <v>2235</v>
      </c>
      <c r="BI2764" s="112" t="n">
        <v>731069014126</v>
      </c>
      <c r="BJ2764" s="126" t="s">
        <v>200</v>
      </c>
      <c r="BK2764" s="131" t="s">
        <v>215</v>
      </c>
      <c r="BL2764" s="112" t="n">
        <v>4</v>
      </c>
      <c r="BM2764" s="112" t="n">
        <v>4</v>
      </c>
      <c r="BN2764" s="112" t="n">
        <v>4</v>
      </c>
      <c r="BO2764" s="111" t="n">
        <v>20</v>
      </c>
      <c r="BP2764" s="125" t="s">
        <v>200</v>
      </c>
      <c r="BQ2764" s="127" t="s">
        <v>216</v>
      </c>
    </row>
    <row r="2765" customFormat="false" ht="13.8" hidden="false" customHeight="false" outlineLevel="0" collapsed="false">
      <c r="A2765" s="131" t="s">
        <v>16779</v>
      </c>
      <c r="B2765" s="0" t="s">
        <v>16774</v>
      </c>
      <c r="C2765" s="131" t="s">
        <v>234</v>
      </c>
      <c r="D2765" s="131" t="s">
        <v>193</v>
      </c>
      <c r="E2765" s="0" t="s">
        <v>194</v>
      </c>
      <c r="F2765" s="0" t="s">
        <v>195</v>
      </c>
      <c r="G2765" s="0" t="s">
        <v>196</v>
      </c>
      <c r="H2765" s="0" t="s">
        <v>197</v>
      </c>
      <c r="J2765" s="111" t="n">
        <v>1</v>
      </c>
      <c r="K2765" s="0" t="s">
        <v>198</v>
      </c>
      <c r="L2765" s="0" t="s">
        <v>198</v>
      </c>
      <c r="M2765" s="0" t="s">
        <v>274</v>
      </c>
      <c r="Q2765" s="120" t="s">
        <v>200</v>
      </c>
      <c r="R2765" s="131" t="s">
        <v>1251</v>
      </c>
      <c r="S2765" s="131" t="s">
        <v>201</v>
      </c>
      <c r="T2765" s="0" t="s">
        <v>198</v>
      </c>
      <c r="U2765" s="131" t="s">
        <v>202</v>
      </c>
      <c r="V2765" s="0" t="s">
        <v>1790</v>
      </c>
      <c r="W2765" s="110" t="s">
        <v>198</v>
      </c>
      <c r="X2765" s="130" t="n">
        <v>1994</v>
      </c>
      <c r="Y2765" s="130" t="s">
        <v>205</v>
      </c>
      <c r="Z2765" s="130" t="s">
        <v>198</v>
      </c>
      <c r="AA2765" s="122" t="s">
        <v>200</v>
      </c>
      <c r="AB2765" s="131" t="s">
        <v>16780</v>
      </c>
      <c r="AC2765" s="131" t="s">
        <v>16775</v>
      </c>
      <c r="AD2765" s="130" t="n">
        <v>1994</v>
      </c>
      <c r="AE2765" s="130" t="s">
        <v>222</v>
      </c>
      <c r="AF2765" s="130"/>
      <c r="AG2765" s="130"/>
      <c r="AH2765" s="130"/>
      <c r="AI2765" s="130" t="s">
        <v>207</v>
      </c>
      <c r="AJ2765" s="130"/>
      <c r="AK2765" s="111" t="str">
        <f aca="false">(AB2765)</f>
        <v>Vision factory</v>
      </c>
      <c r="AM2765" s="111" t="n">
        <f aca="false">AD2765</f>
        <v>1994</v>
      </c>
      <c r="AN2765" s="130" t="s">
        <v>1947</v>
      </c>
      <c r="AU2765" s="0" t="s">
        <v>434</v>
      </c>
      <c r="AV2765" s="131"/>
      <c r="AW2765" s="131"/>
      <c r="AX2765" s="131"/>
      <c r="AY2765" s="131"/>
      <c r="AZ2765" s="0" t="s">
        <v>16781</v>
      </c>
      <c r="BA2765" s="124" t="s">
        <v>200</v>
      </c>
      <c r="BB2765" s="0" t="s">
        <v>462</v>
      </c>
      <c r="BC2765" s="0" t="s">
        <v>3309</v>
      </c>
      <c r="BD2765" s="0" t="s">
        <v>16782</v>
      </c>
      <c r="BE2765" s="0" t="s">
        <v>1160</v>
      </c>
      <c r="BG2765" s="125"/>
      <c r="BH2765" s="0" t="s">
        <v>2235</v>
      </c>
      <c r="BI2765" s="112" t="n">
        <v>8712581001995</v>
      </c>
      <c r="BJ2765" s="126"/>
      <c r="BK2765" s="131" t="s">
        <v>215</v>
      </c>
      <c r="BL2765" s="112" t="n">
        <v>4</v>
      </c>
      <c r="BM2765" s="112" t="n">
        <v>4</v>
      </c>
      <c r="BN2765" s="112" t="n">
        <v>4</v>
      </c>
      <c r="BO2765" s="111" t="n">
        <v>30</v>
      </c>
      <c r="BP2765" s="125"/>
      <c r="BQ2765" s="127" t="s">
        <v>216</v>
      </c>
    </row>
    <row r="2766" customFormat="false" ht="13.8" hidden="false" customHeight="false" outlineLevel="0" collapsed="false">
      <c r="A2766" s="131" t="s">
        <v>16783</v>
      </c>
      <c r="B2766" s="0" t="s">
        <v>16784</v>
      </c>
      <c r="C2766" s="0" t="s">
        <v>2655</v>
      </c>
      <c r="D2766" s="131" t="s">
        <v>193</v>
      </c>
      <c r="E2766" s="0" t="s">
        <v>848</v>
      </c>
      <c r="F2766" s="0" t="s">
        <v>848</v>
      </c>
      <c r="G2766" s="0" t="s">
        <v>848</v>
      </c>
      <c r="H2766" s="0" t="s">
        <v>197</v>
      </c>
      <c r="J2766" s="111" t="n">
        <v>1</v>
      </c>
      <c r="K2766" s="0" t="s">
        <v>198</v>
      </c>
      <c r="L2766" s="0" t="s">
        <v>198</v>
      </c>
      <c r="M2766" s="0" t="s">
        <v>199</v>
      </c>
      <c r="Q2766" s="120"/>
      <c r="R2766" s="131" t="s">
        <v>16</v>
      </c>
      <c r="S2766" s="131" t="s">
        <v>201</v>
      </c>
      <c r="T2766" s="0" t="s">
        <v>198</v>
      </c>
      <c r="U2766" s="131" t="s">
        <v>202</v>
      </c>
      <c r="V2766" s="0" t="s">
        <v>1790</v>
      </c>
      <c r="W2766" s="110" t="s">
        <v>204</v>
      </c>
      <c r="X2766" s="130" t="n">
        <v>2020</v>
      </c>
      <c r="Y2766" s="130" t="s">
        <v>205</v>
      </c>
      <c r="Z2766" s="130" t="s">
        <v>221</v>
      </c>
      <c r="AA2766" s="122" t="s">
        <v>200</v>
      </c>
      <c r="AB2766" s="131" t="s">
        <v>16785</v>
      </c>
      <c r="AC2766" s="131" t="s">
        <v>16785</v>
      </c>
      <c r="AD2766" s="130" t="n">
        <v>2020</v>
      </c>
      <c r="AE2766" s="130" t="s">
        <v>222</v>
      </c>
      <c r="AF2766" s="130"/>
      <c r="AG2766" s="130"/>
      <c r="AH2766" s="130"/>
      <c r="AI2766" s="111" t="s">
        <v>294</v>
      </c>
      <c r="AJ2766" s="130" t="s">
        <v>295</v>
      </c>
      <c r="AK2766" s="130" t="s">
        <v>393</v>
      </c>
      <c r="AL2766" s="0" t="s">
        <v>216</v>
      </c>
      <c r="AM2766" s="111" t="s">
        <v>849</v>
      </c>
      <c r="AN2766" s="130" t="s">
        <v>263</v>
      </c>
      <c r="AV2766" s="131"/>
      <c r="AW2766" s="131"/>
      <c r="AX2766" s="131"/>
      <c r="AY2766" s="131"/>
      <c r="AZ2766" s="0" t="s">
        <v>16786</v>
      </c>
      <c r="BA2766" s="124" t="s">
        <v>200</v>
      </c>
      <c r="BB2766" s="0" t="s">
        <v>210</v>
      </c>
      <c r="BC2766" s="0" t="s">
        <v>16787</v>
      </c>
      <c r="BE2766" s="0" t="s">
        <v>16788</v>
      </c>
      <c r="BG2766" s="125"/>
      <c r="BH2766" s="0" t="s">
        <v>16789</v>
      </c>
      <c r="BI2766" s="112" t="s">
        <v>198</v>
      </c>
      <c r="BJ2766" s="126"/>
      <c r="BK2766" s="131" t="s">
        <v>215</v>
      </c>
      <c r="BL2766" s="112" t="n">
        <v>4</v>
      </c>
      <c r="BM2766" s="112" t="n">
        <v>4</v>
      </c>
      <c r="BN2766" s="112" t="n">
        <v>4</v>
      </c>
      <c r="BO2766" s="111" t="n">
        <v>10</v>
      </c>
      <c r="BP2766" s="125"/>
      <c r="BQ2766" s="127" t="s">
        <v>216</v>
      </c>
    </row>
    <row r="2767" customFormat="false" ht="13.8" hidden="false" customHeight="false" outlineLevel="0" collapsed="false">
      <c r="A2767" s="131" t="s">
        <v>16790</v>
      </c>
      <c r="B2767" s="0" t="s">
        <v>16784</v>
      </c>
      <c r="C2767" s="0" t="s">
        <v>2655</v>
      </c>
      <c r="D2767" s="131" t="s">
        <v>193</v>
      </c>
      <c r="E2767" s="0" t="s">
        <v>848</v>
      </c>
      <c r="F2767" s="0" t="s">
        <v>848</v>
      </c>
      <c r="G2767" s="0" t="s">
        <v>848</v>
      </c>
      <c r="H2767" s="0" t="s">
        <v>197</v>
      </c>
      <c r="J2767" s="111" t="n">
        <v>1</v>
      </c>
      <c r="K2767" s="0" t="s">
        <v>198</v>
      </c>
      <c r="L2767" s="0" t="s">
        <v>198</v>
      </c>
      <c r="M2767" s="0" t="s">
        <v>199</v>
      </c>
      <c r="Q2767" s="120"/>
      <c r="R2767" s="131" t="s">
        <v>16</v>
      </c>
      <c r="S2767" s="131" t="s">
        <v>201</v>
      </c>
      <c r="T2767" s="0" t="s">
        <v>198</v>
      </c>
      <c r="U2767" s="131" t="s">
        <v>202</v>
      </c>
      <c r="V2767" s="0" t="s">
        <v>1790</v>
      </c>
      <c r="W2767" s="110" t="s">
        <v>204</v>
      </c>
      <c r="X2767" s="130" t="n">
        <v>2020</v>
      </c>
      <c r="Y2767" s="130" t="s">
        <v>205</v>
      </c>
      <c r="Z2767" s="130" t="s">
        <v>221</v>
      </c>
      <c r="AA2767" s="122" t="s">
        <v>200</v>
      </c>
      <c r="AB2767" s="131" t="s">
        <v>16785</v>
      </c>
      <c r="AC2767" s="131" t="s">
        <v>16785</v>
      </c>
      <c r="AD2767" s="130" t="n">
        <v>2020</v>
      </c>
      <c r="AE2767" s="130" t="s">
        <v>222</v>
      </c>
      <c r="AF2767" s="130"/>
      <c r="AG2767" s="130"/>
      <c r="AH2767" s="130"/>
      <c r="AI2767" s="111" t="s">
        <v>294</v>
      </c>
      <c r="AJ2767" s="130" t="s">
        <v>295</v>
      </c>
      <c r="AK2767" s="130" t="s">
        <v>393</v>
      </c>
      <c r="AL2767" s="0" t="s">
        <v>216</v>
      </c>
      <c r="AM2767" s="111" t="s">
        <v>849</v>
      </c>
      <c r="AN2767" s="130" t="s">
        <v>263</v>
      </c>
      <c r="AV2767" s="131"/>
      <c r="AW2767" s="131"/>
      <c r="AX2767" s="131"/>
      <c r="AY2767" s="131"/>
      <c r="AZ2767" s="0" t="s">
        <v>16791</v>
      </c>
      <c r="BA2767" s="124" t="s">
        <v>200</v>
      </c>
      <c r="BB2767" s="0" t="s">
        <v>210</v>
      </c>
      <c r="BC2767" s="0" t="s">
        <v>16792</v>
      </c>
      <c r="BE2767" s="0" t="s">
        <v>16793</v>
      </c>
      <c r="BG2767" s="125"/>
      <c r="BH2767" s="0" t="s">
        <v>16789</v>
      </c>
      <c r="BI2767" s="112" t="n">
        <v>5060690790075</v>
      </c>
      <c r="BJ2767" s="126"/>
      <c r="BK2767" s="131" t="s">
        <v>215</v>
      </c>
      <c r="BL2767" s="112" t="n">
        <v>4</v>
      </c>
      <c r="BM2767" s="112" t="n">
        <v>4</v>
      </c>
      <c r="BN2767" s="112" t="n">
        <v>4</v>
      </c>
      <c r="BO2767" s="111" t="n">
        <v>10</v>
      </c>
      <c r="BP2767" s="125"/>
      <c r="BQ2767" s="127" t="s">
        <v>216</v>
      </c>
    </row>
    <row r="2768" customFormat="false" ht="13.8" hidden="false" customHeight="false" outlineLevel="0" collapsed="false">
      <c r="A2768" s="131" t="s">
        <v>16794</v>
      </c>
      <c r="B2768" s="0" t="s">
        <v>16784</v>
      </c>
      <c r="C2768" s="0" t="s">
        <v>2655</v>
      </c>
      <c r="D2768" s="131" t="s">
        <v>193</v>
      </c>
      <c r="E2768" s="0" t="s">
        <v>848</v>
      </c>
      <c r="F2768" s="0" t="s">
        <v>848</v>
      </c>
      <c r="G2768" s="0" t="s">
        <v>848</v>
      </c>
      <c r="H2768" s="0" t="s">
        <v>197</v>
      </c>
      <c r="J2768" s="111" t="n">
        <v>1</v>
      </c>
      <c r="K2768" s="0" t="s">
        <v>198</v>
      </c>
      <c r="L2768" s="0" t="s">
        <v>198</v>
      </c>
      <c r="M2768" s="0" t="s">
        <v>199</v>
      </c>
      <c r="Q2768" s="120"/>
      <c r="R2768" s="131" t="s">
        <v>16</v>
      </c>
      <c r="S2768" s="131" t="s">
        <v>201</v>
      </c>
      <c r="T2768" s="0" t="s">
        <v>198</v>
      </c>
      <c r="U2768" s="131" t="s">
        <v>202</v>
      </c>
      <c r="V2768" s="0" t="s">
        <v>1790</v>
      </c>
      <c r="W2768" s="110" t="s">
        <v>204</v>
      </c>
      <c r="X2768" s="130" t="n">
        <v>2021</v>
      </c>
      <c r="Y2768" s="130" t="s">
        <v>205</v>
      </c>
      <c r="Z2768" s="130" t="s">
        <v>221</v>
      </c>
      <c r="AA2768" s="122" t="s">
        <v>200</v>
      </c>
      <c r="AB2768" s="131" t="s">
        <v>16785</v>
      </c>
      <c r="AC2768" s="131" t="s">
        <v>16785</v>
      </c>
      <c r="AD2768" s="130" t="n">
        <v>2021</v>
      </c>
      <c r="AE2768" s="130" t="s">
        <v>222</v>
      </c>
      <c r="AF2768" s="130"/>
      <c r="AG2768" s="130"/>
      <c r="AH2768" s="130"/>
      <c r="AI2768" s="111" t="s">
        <v>294</v>
      </c>
      <c r="AJ2768" s="130" t="s">
        <v>16795</v>
      </c>
      <c r="AK2768" s="130" t="s">
        <v>535</v>
      </c>
      <c r="AM2768" s="111" t="s">
        <v>849</v>
      </c>
      <c r="AN2768" s="130" t="s">
        <v>263</v>
      </c>
      <c r="AV2768" s="131"/>
      <c r="AW2768" s="131"/>
      <c r="AX2768" s="131"/>
      <c r="AY2768" s="131"/>
      <c r="AZ2768" s="0" t="s">
        <v>16796</v>
      </c>
      <c r="BA2768" s="124" t="s">
        <v>200</v>
      </c>
      <c r="BB2768" s="0" t="s">
        <v>248</v>
      </c>
      <c r="BC2768" s="0" t="s">
        <v>16797</v>
      </c>
      <c r="BE2768" s="0" t="s">
        <v>16798</v>
      </c>
      <c r="BF2768" s="0" t="s">
        <v>200</v>
      </c>
      <c r="BG2768" s="125"/>
      <c r="BH2768" s="0" t="s">
        <v>16799</v>
      </c>
      <c r="BI2768" s="112" t="n">
        <v>5060690792680</v>
      </c>
      <c r="BJ2768" s="126"/>
      <c r="BK2768" s="131" t="s">
        <v>215</v>
      </c>
      <c r="BL2768" s="112" t="n">
        <v>4</v>
      </c>
      <c r="BM2768" s="112" t="n">
        <v>4</v>
      </c>
      <c r="BN2768" s="112" t="n">
        <v>4</v>
      </c>
      <c r="BO2768" s="111" t="n">
        <v>10</v>
      </c>
      <c r="BP2768" s="125"/>
      <c r="BQ2768" s="127"/>
    </row>
    <row r="2769" customFormat="false" ht="13.8" hidden="false" customHeight="false" outlineLevel="0" collapsed="false">
      <c r="A2769" s="131" t="s">
        <v>16800</v>
      </c>
      <c r="B2769" s="0" t="s">
        <v>16784</v>
      </c>
      <c r="C2769" s="0" t="s">
        <v>2655</v>
      </c>
      <c r="D2769" s="131" t="s">
        <v>193</v>
      </c>
      <c r="E2769" s="0" t="s">
        <v>848</v>
      </c>
      <c r="F2769" s="0" t="s">
        <v>848</v>
      </c>
      <c r="G2769" s="0" t="s">
        <v>848</v>
      </c>
      <c r="H2769" s="0" t="s">
        <v>197</v>
      </c>
      <c r="J2769" s="111" t="n">
        <v>1</v>
      </c>
      <c r="K2769" s="0" t="s">
        <v>198</v>
      </c>
      <c r="L2769" s="0" t="s">
        <v>198</v>
      </c>
      <c r="M2769" s="0" t="s">
        <v>199</v>
      </c>
      <c r="Q2769" s="120"/>
      <c r="R2769" s="131" t="s">
        <v>16</v>
      </c>
      <c r="S2769" s="131" t="s">
        <v>201</v>
      </c>
      <c r="T2769" s="0" t="s">
        <v>198</v>
      </c>
      <c r="U2769" s="131" t="s">
        <v>202</v>
      </c>
      <c r="V2769" s="0" t="s">
        <v>1790</v>
      </c>
      <c r="W2769" s="110" t="s">
        <v>204</v>
      </c>
      <c r="X2769" s="130" t="n">
        <v>2021</v>
      </c>
      <c r="Y2769" s="130" t="s">
        <v>205</v>
      </c>
      <c r="Z2769" s="130" t="s">
        <v>221</v>
      </c>
      <c r="AA2769" s="122" t="s">
        <v>200</v>
      </c>
      <c r="AB2769" s="131" t="s">
        <v>16785</v>
      </c>
      <c r="AC2769" s="131" t="s">
        <v>16785</v>
      </c>
      <c r="AD2769" s="130" t="n">
        <v>2021</v>
      </c>
      <c r="AE2769" s="130" t="s">
        <v>222</v>
      </c>
      <c r="AF2769" s="130"/>
      <c r="AG2769" s="130"/>
      <c r="AH2769" s="130"/>
      <c r="AI2769" s="111" t="s">
        <v>294</v>
      </c>
      <c r="AJ2769" s="130" t="s">
        <v>6750</v>
      </c>
      <c r="AK2769" s="130" t="s">
        <v>668</v>
      </c>
      <c r="AM2769" s="111" t="s">
        <v>849</v>
      </c>
      <c r="AN2769" s="130" t="s">
        <v>263</v>
      </c>
      <c r="AV2769" s="131"/>
      <c r="AW2769" s="131"/>
      <c r="AX2769" s="131"/>
      <c r="AY2769" s="131"/>
      <c r="AZ2769" s="0" t="s">
        <v>16801</v>
      </c>
      <c r="BA2769" s="124" t="s">
        <v>200</v>
      </c>
      <c r="BB2769" s="0" t="s">
        <v>248</v>
      </c>
      <c r="BC2769" s="0" t="s">
        <v>16802</v>
      </c>
      <c r="BE2769" s="0" t="s">
        <v>16803</v>
      </c>
      <c r="BG2769" s="125"/>
      <c r="BH2769" s="0" t="s">
        <v>16789</v>
      </c>
      <c r="BI2769" s="112" t="n">
        <v>5060690792598</v>
      </c>
      <c r="BJ2769" s="126"/>
      <c r="BK2769" s="131" t="s">
        <v>215</v>
      </c>
      <c r="BL2769" s="112" t="n">
        <v>4</v>
      </c>
      <c r="BM2769" s="112" t="n">
        <v>4</v>
      </c>
      <c r="BN2769" s="112" t="n">
        <v>4</v>
      </c>
      <c r="BO2769" s="111" t="n">
        <v>10</v>
      </c>
      <c r="BP2769" s="125"/>
      <c r="BQ2769" s="127"/>
    </row>
    <row r="2770" customFormat="false" ht="13.8" hidden="false" customHeight="false" outlineLevel="0" collapsed="false">
      <c r="A2770" s="131" t="s">
        <v>16804</v>
      </c>
      <c r="B2770" s="0" t="s">
        <v>16784</v>
      </c>
      <c r="C2770" s="0" t="s">
        <v>2655</v>
      </c>
      <c r="D2770" s="131" t="s">
        <v>193</v>
      </c>
      <c r="E2770" s="0" t="s">
        <v>848</v>
      </c>
      <c r="F2770" s="0" t="s">
        <v>848</v>
      </c>
      <c r="G2770" s="0" t="s">
        <v>848</v>
      </c>
      <c r="H2770" s="0" t="s">
        <v>197</v>
      </c>
      <c r="J2770" s="111" t="n">
        <v>1</v>
      </c>
      <c r="K2770" s="0" t="s">
        <v>198</v>
      </c>
      <c r="L2770" s="0" t="s">
        <v>198</v>
      </c>
      <c r="M2770" s="0" t="s">
        <v>199</v>
      </c>
      <c r="Q2770" s="120"/>
      <c r="R2770" s="131" t="s">
        <v>16</v>
      </c>
      <c r="S2770" s="131" t="s">
        <v>201</v>
      </c>
      <c r="T2770" s="0" t="s">
        <v>198</v>
      </c>
      <c r="U2770" s="131" t="s">
        <v>202</v>
      </c>
      <c r="V2770" s="0" t="s">
        <v>1790</v>
      </c>
      <c r="W2770" s="110" t="s">
        <v>204</v>
      </c>
      <c r="X2770" s="130" t="n">
        <v>2020</v>
      </c>
      <c r="Y2770" s="130" t="s">
        <v>205</v>
      </c>
      <c r="Z2770" s="130" t="s">
        <v>221</v>
      </c>
      <c r="AA2770" s="122" t="s">
        <v>200</v>
      </c>
      <c r="AB2770" s="131" t="s">
        <v>16785</v>
      </c>
      <c r="AC2770" s="131" t="s">
        <v>16785</v>
      </c>
      <c r="AD2770" s="130" t="n">
        <v>2020</v>
      </c>
      <c r="AE2770" s="130" t="s">
        <v>222</v>
      </c>
      <c r="AF2770" s="130"/>
      <c r="AG2770" s="130"/>
      <c r="AH2770" s="130"/>
      <c r="AI2770" s="111" t="s">
        <v>294</v>
      </c>
      <c r="AJ2770" s="130" t="s">
        <v>16805</v>
      </c>
      <c r="AK2770" s="130" t="s">
        <v>8384</v>
      </c>
      <c r="AL2770" s="0" t="s">
        <v>216</v>
      </c>
      <c r="AM2770" s="111" t="s">
        <v>849</v>
      </c>
      <c r="AN2770" s="130" t="s">
        <v>263</v>
      </c>
      <c r="AV2770" s="131"/>
      <c r="AW2770" s="131"/>
      <c r="AX2770" s="131"/>
      <c r="AY2770" s="131"/>
      <c r="AZ2770" s="0" t="s">
        <v>16806</v>
      </c>
      <c r="BA2770" s="124" t="s">
        <v>200</v>
      </c>
      <c r="BB2770" s="0" t="s">
        <v>248</v>
      </c>
      <c r="BC2770" s="0" t="s">
        <v>16807</v>
      </c>
      <c r="BE2770" s="0" t="s">
        <v>16808</v>
      </c>
      <c r="BG2770" s="125"/>
      <c r="BH2770" s="0" t="s">
        <v>16789</v>
      </c>
      <c r="BI2770" s="112" t="n">
        <v>5060690790068</v>
      </c>
      <c r="BJ2770" s="126"/>
      <c r="BK2770" s="131" t="s">
        <v>215</v>
      </c>
      <c r="BL2770" s="112" t="n">
        <v>4</v>
      </c>
      <c r="BM2770" s="112" t="n">
        <v>4</v>
      </c>
      <c r="BN2770" s="112" t="n">
        <v>4</v>
      </c>
      <c r="BO2770" s="111" t="n">
        <v>10</v>
      </c>
      <c r="BP2770" s="125"/>
      <c r="BQ2770" s="127" t="s">
        <v>216</v>
      </c>
    </row>
    <row r="2771" customFormat="false" ht="13.8" hidden="false" customHeight="false" outlineLevel="0" collapsed="false">
      <c r="A2771" s="131" t="s">
        <v>16809</v>
      </c>
      <c r="B2771" s="0" t="s">
        <v>16784</v>
      </c>
      <c r="C2771" s="0" t="s">
        <v>2655</v>
      </c>
      <c r="D2771" s="131" t="s">
        <v>193</v>
      </c>
      <c r="E2771" s="0" t="s">
        <v>848</v>
      </c>
      <c r="F2771" s="0" t="s">
        <v>848</v>
      </c>
      <c r="G2771" s="0" t="s">
        <v>848</v>
      </c>
      <c r="H2771" s="0" t="s">
        <v>197</v>
      </c>
      <c r="J2771" s="111" t="n">
        <v>1</v>
      </c>
      <c r="K2771" s="0" t="s">
        <v>198</v>
      </c>
      <c r="L2771" s="0" t="s">
        <v>198</v>
      </c>
      <c r="M2771" s="0" t="s">
        <v>199</v>
      </c>
      <c r="Q2771" s="120"/>
      <c r="R2771" s="131" t="s">
        <v>16</v>
      </c>
      <c r="S2771" s="131" t="s">
        <v>201</v>
      </c>
      <c r="T2771" s="0" t="s">
        <v>198</v>
      </c>
      <c r="U2771" s="131" t="s">
        <v>202</v>
      </c>
      <c r="V2771" s="0" t="s">
        <v>1790</v>
      </c>
      <c r="W2771" s="110" t="s">
        <v>204</v>
      </c>
      <c r="X2771" s="130" t="n">
        <v>2021</v>
      </c>
      <c r="Y2771" s="130" t="s">
        <v>205</v>
      </c>
      <c r="Z2771" s="130" t="s">
        <v>221</v>
      </c>
      <c r="AA2771" s="122" t="s">
        <v>200</v>
      </c>
      <c r="AB2771" s="131" t="s">
        <v>16785</v>
      </c>
      <c r="AC2771" s="131" t="s">
        <v>16785</v>
      </c>
      <c r="AD2771" s="130" t="n">
        <v>2021</v>
      </c>
      <c r="AE2771" s="130" t="s">
        <v>222</v>
      </c>
      <c r="AF2771" s="130"/>
      <c r="AG2771" s="130"/>
      <c r="AH2771" s="130"/>
      <c r="AI2771" s="111" t="s">
        <v>294</v>
      </c>
      <c r="AJ2771" s="130" t="s">
        <v>16805</v>
      </c>
      <c r="AK2771" s="130" t="s">
        <v>8384</v>
      </c>
      <c r="AL2771" s="0" t="s">
        <v>216</v>
      </c>
      <c r="AM2771" s="111" t="s">
        <v>849</v>
      </c>
      <c r="AN2771" s="130" t="s">
        <v>263</v>
      </c>
      <c r="AV2771" s="131"/>
      <c r="AW2771" s="131"/>
      <c r="AX2771" s="131"/>
      <c r="AY2771" s="131"/>
      <c r="AZ2771" s="0" t="s">
        <v>16810</v>
      </c>
      <c r="BA2771" s="124" t="s">
        <v>200</v>
      </c>
      <c r="BB2771" s="0" t="s">
        <v>248</v>
      </c>
      <c r="BC2771" s="0" t="s">
        <v>16811</v>
      </c>
      <c r="BE2771" s="0" t="s">
        <v>16812</v>
      </c>
      <c r="BG2771" s="125"/>
      <c r="BH2771" s="0" t="s">
        <v>16813</v>
      </c>
      <c r="BI2771" s="112" t="s">
        <v>198</v>
      </c>
      <c r="BJ2771" s="126"/>
      <c r="BK2771" s="131" t="s">
        <v>215</v>
      </c>
      <c r="BL2771" s="112" t="n">
        <v>4</v>
      </c>
      <c r="BM2771" s="112" t="n">
        <v>4</v>
      </c>
      <c r="BN2771" s="112" t="n">
        <v>4</v>
      </c>
      <c r="BO2771" s="111" t="n">
        <v>10</v>
      </c>
      <c r="BP2771" s="125" t="s">
        <v>200</v>
      </c>
      <c r="BQ2771" s="127" t="s">
        <v>200</v>
      </c>
    </row>
    <row r="2772" customFormat="false" ht="13.8" hidden="false" customHeight="false" outlineLevel="0" collapsed="false">
      <c r="A2772" s="131" t="s">
        <v>16814</v>
      </c>
      <c r="B2772" s="0" t="s">
        <v>16784</v>
      </c>
      <c r="C2772" s="0" t="s">
        <v>2655</v>
      </c>
      <c r="D2772" s="131" t="s">
        <v>193</v>
      </c>
      <c r="E2772" s="0" t="s">
        <v>848</v>
      </c>
      <c r="F2772" s="0" t="s">
        <v>848</v>
      </c>
      <c r="G2772" s="0" t="s">
        <v>848</v>
      </c>
      <c r="H2772" s="0" t="s">
        <v>197</v>
      </c>
      <c r="J2772" s="111" t="n">
        <v>1</v>
      </c>
      <c r="K2772" s="0" t="s">
        <v>198</v>
      </c>
      <c r="L2772" s="0" t="s">
        <v>198</v>
      </c>
      <c r="M2772" s="0" t="s">
        <v>199</v>
      </c>
      <c r="Q2772" s="120"/>
      <c r="R2772" s="131" t="s">
        <v>16</v>
      </c>
      <c r="S2772" s="131" t="s">
        <v>201</v>
      </c>
      <c r="T2772" s="0" t="s">
        <v>198</v>
      </c>
      <c r="U2772" s="131" t="s">
        <v>202</v>
      </c>
      <c r="V2772" s="0" t="s">
        <v>1790</v>
      </c>
      <c r="W2772" s="110" t="s">
        <v>204</v>
      </c>
      <c r="X2772" s="130" t="n">
        <v>2021</v>
      </c>
      <c r="Y2772" s="130" t="s">
        <v>205</v>
      </c>
      <c r="Z2772" s="130" t="s">
        <v>221</v>
      </c>
      <c r="AA2772" s="122" t="s">
        <v>200</v>
      </c>
      <c r="AB2772" s="131" t="s">
        <v>16785</v>
      </c>
      <c r="AC2772" s="131" t="s">
        <v>16785</v>
      </c>
      <c r="AD2772" s="130" t="n">
        <v>2021</v>
      </c>
      <c r="AE2772" s="130" t="s">
        <v>222</v>
      </c>
      <c r="AF2772" s="130"/>
      <c r="AG2772" s="130"/>
      <c r="AH2772" s="130"/>
      <c r="AI2772" s="111" t="s">
        <v>207</v>
      </c>
      <c r="AJ2772" s="130"/>
      <c r="AK2772" s="130" t="s">
        <v>16815</v>
      </c>
      <c r="AL2772" s="0" t="s">
        <v>216</v>
      </c>
      <c r="AM2772" s="111" t="s">
        <v>849</v>
      </c>
      <c r="AN2772" s="130" t="s">
        <v>263</v>
      </c>
      <c r="AV2772" s="131"/>
      <c r="AW2772" s="131"/>
      <c r="AX2772" s="131"/>
      <c r="AY2772" s="131"/>
      <c r="AZ2772" s="0" t="s">
        <v>16816</v>
      </c>
      <c r="BA2772" s="124" t="s">
        <v>200</v>
      </c>
      <c r="BB2772" s="0" t="s">
        <v>248</v>
      </c>
      <c r="BC2772" s="0" t="s">
        <v>16817</v>
      </c>
      <c r="BD2772" s="0" t="s">
        <v>16818</v>
      </c>
      <c r="BE2772" s="0" t="s">
        <v>16819</v>
      </c>
      <c r="BG2772" s="125"/>
      <c r="BH2772" s="0" t="s">
        <v>16799</v>
      </c>
      <c r="BI2772" s="112" t="n">
        <v>5060690792703</v>
      </c>
      <c r="BJ2772" s="126"/>
      <c r="BK2772" s="131" t="s">
        <v>215</v>
      </c>
      <c r="BL2772" s="112" t="n">
        <v>4</v>
      </c>
      <c r="BM2772" s="112" t="n">
        <v>4</v>
      </c>
      <c r="BN2772" s="112" t="n">
        <v>4</v>
      </c>
      <c r="BO2772" s="111" t="n">
        <v>10</v>
      </c>
      <c r="BP2772" s="125" t="s">
        <v>200</v>
      </c>
      <c r="BQ2772" s="127" t="s">
        <v>200</v>
      </c>
    </row>
    <row r="2773" customFormat="false" ht="15.05" hidden="false" customHeight="true" outlineLevel="0" collapsed="false">
      <c r="A2773" s="131" t="s">
        <v>16820</v>
      </c>
      <c r="B2773" s="0" t="s">
        <v>16784</v>
      </c>
      <c r="C2773" s="0" t="s">
        <v>2655</v>
      </c>
      <c r="D2773" s="131" t="s">
        <v>193</v>
      </c>
      <c r="E2773" s="0" t="s">
        <v>848</v>
      </c>
      <c r="F2773" s="0" t="s">
        <v>848</v>
      </c>
      <c r="G2773" s="0" t="s">
        <v>848</v>
      </c>
      <c r="H2773" s="0" t="s">
        <v>197</v>
      </c>
      <c r="J2773" s="111" t="n">
        <v>1</v>
      </c>
      <c r="K2773" s="0" t="s">
        <v>198</v>
      </c>
      <c r="L2773" s="0" t="s">
        <v>198</v>
      </c>
      <c r="M2773" s="0" t="s">
        <v>199</v>
      </c>
      <c r="Q2773" s="120"/>
      <c r="R2773" s="131" t="s">
        <v>16</v>
      </c>
      <c r="S2773" s="131" t="s">
        <v>201</v>
      </c>
      <c r="T2773" s="0" t="s">
        <v>198</v>
      </c>
      <c r="U2773" s="131" t="s">
        <v>202</v>
      </c>
      <c r="V2773" s="0" t="s">
        <v>1790</v>
      </c>
      <c r="W2773" s="110" t="s">
        <v>204</v>
      </c>
      <c r="X2773" s="130" t="n">
        <v>2020</v>
      </c>
      <c r="Y2773" s="130" t="s">
        <v>205</v>
      </c>
      <c r="Z2773" s="130" t="s">
        <v>221</v>
      </c>
      <c r="AA2773" s="122" t="s">
        <v>200</v>
      </c>
      <c r="AB2773" s="131" t="s">
        <v>16785</v>
      </c>
      <c r="AC2773" s="131" t="s">
        <v>16785</v>
      </c>
      <c r="AD2773" s="130" t="n">
        <v>2020</v>
      </c>
      <c r="AE2773" s="130" t="s">
        <v>222</v>
      </c>
      <c r="AF2773" s="130"/>
      <c r="AG2773" s="130"/>
      <c r="AH2773" s="130"/>
      <c r="AI2773" s="130" t="s">
        <v>294</v>
      </c>
      <c r="AJ2773" s="130" t="s">
        <v>1793</v>
      </c>
      <c r="AK2773" s="111" t="s">
        <v>849</v>
      </c>
      <c r="AM2773" s="111" t="s">
        <v>849</v>
      </c>
      <c r="AN2773" s="130" t="s">
        <v>263</v>
      </c>
      <c r="AV2773" s="131"/>
      <c r="AW2773" s="131"/>
      <c r="AX2773" s="131"/>
      <c r="AY2773" s="131"/>
      <c r="AZ2773" s="104" t="s">
        <v>16821</v>
      </c>
      <c r="BA2773" s="124" t="s">
        <v>200</v>
      </c>
      <c r="BB2773" s="0" t="s">
        <v>248</v>
      </c>
      <c r="BC2773" s="0" t="s">
        <v>16822</v>
      </c>
      <c r="BE2773" s="0" t="s">
        <v>16823</v>
      </c>
      <c r="BG2773" s="125"/>
      <c r="BH2773" s="0" t="s">
        <v>16799</v>
      </c>
      <c r="BI2773" s="112" t="n">
        <v>5060690792390</v>
      </c>
      <c r="BJ2773" s="126"/>
      <c r="BK2773" s="131" t="s">
        <v>215</v>
      </c>
      <c r="BL2773" s="112" t="n">
        <v>4</v>
      </c>
      <c r="BM2773" s="112" t="n">
        <v>4</v>
      </c>
      <c r="BN2773" s="112" t="n">
        <v>4</v>
      </c>
      <c r="BO2773" s="111" t="n">
        <v>10</v>
      </c>
      <c r="BP2773" s="125"/>
      <c r="BQ2773" s="127" t="s">
        <v>5461</v>
      </c>
    </row>
    <row r="2774" customFormat="false" ht="13.8" hidden="false" customHeight="false" outlineLevel="0" collapsed="false">
      <c r="A2774" s="131" t="s">
        <v>16824</v>
      </c>
      <c r="B2774" s="0" t="s">
        <v>16784</v>
      </c>
      <c r="C2774" s="0" t="s">
        <v>2655</v>
      </c>
      <c r="D2774" s="131" t="s">
        <v>193</v>
      </c>
      <c r="E2774" s="0" t="s">
        <v>848</v>
      </c>
      <c r="F2774" s="0" t="s">
        <v>848</v>
      </c>
      <c r="G2774" s="0" t="s">
        <v>848</v>
      </c>
      <c r="H2774" s="0" t="s">
        <v>197</v>
      </c>
      <c r="J2774" s="111" t="n">
        <v>1</v>
      </c>
      <c r="K2774" s="0" t="s">
        <v>198</v>
      </c>
      <c r="L2774" s="0" t="s">
        <v>198</v>
      </c>
      <c r="M2774" s="0" t="s">
        <v>199</v>
      </c>
      <c r="Q2774" s="120"/>
      <c r="R2774" s="131" t="s">
        <v>16</v>
      </c>
      <c r="S2774" s="131" t="s">
        <v>201</v>
      </c>
      <c r="T2774" s="0" t="s">
        <v>198</v>
      </c>
      <c r="U2774" s="131" t="s">
        <v>202</v>
      </c>
      <c r="V2774" s="0" t="s">
        <v>1790</v>
      </c>
      <c r="W2774" s="110" t="s">
        <v>204</v>
      </c>
      <c r="X2774" s="130" t="n">
        <v>2020</v>
      </c>
      <c r="Y2774" s="130" t="s">
        <v>205</v>
      </c>
      <c r="Z2774" s="130" t="s">
        <v>221</v>
      </c>
      <c r="AA2774" s="122" t="s">
        <v>200</v>
      </c>
      <c r="AB2774" s="131" t="s">
        <v>16785</v>
      </c>
      <c r="AC2774" s="131" t="s">
        <v>16785</v>
      </c>
      <c r="AD2774" s="130" t="n">
        <v>2020</v>
      </c>
      <c r="AE2774" s="130" t="s">
        <v>222</v>
      </c>
      <c r="AF2774" s="130"/>
      <c r="AG2774" s="130"/>
      <c r="AH2774" s="130"/>
      <c r="AI2774" s="111" t="s">
        <v>294</v>
      </c>
      <c r="AJ2774" s="111" t="s">
        <v>16825</v>
      </c>
      <c r="AK2774" s="111" t="s">
        <v>984</v>
      </c>
      <c r="AL2774" s="0" t="s">
        <v>200</v>
      </c>
      <c r="AM2774" s="111" t="s">
        <v>849</v>
      </c>
      <c r="AN2774" s="130" t="s">
        <v>263</v>
      </c>
      <c r="AV2774" s="131"/>
      <c r="AW2774" s="131"/>
      <c r="AX2774" s="131"/>
      <c r="AY2774" s="131"/>
      <c r="AZ2774" s="0" t="s">
        <v>16826</v>
      </c>
      <c r="BA2774" s="124" t="s">
        <v>200</v>
      </c>
      <c r="BB2774" s="0" t="s">
        <v>248</v>
      </c>
      <c r="BC2774" s="0" t="s">
        <v>16827</v>
      </c>
      <c r="BE2774" s="0" t="s">
        <v>16828</v>
      </c>
      <c r="BG2774" s="125"/>
      <c r="BH2774" s="0" t="s">
        <v>16789</v>
      </c>
      <c r="BI2774" s="112" t="s">
        <v>198</v>
      </c>
      <c r="BJ2774" s="126"/>
      <c r="BK2774" s="131" t="s">
        <v>215</v>
      </c>
      <c r="BL2774" s="112" t="n">
        <v>4</v>
      </c>
      <c r="BM2774" s="112" t="n">
        <v>4</v>
      </c>
      <c r="BN2774" s="112" t="n">
        <v>4</v>
      </c>
      <c r="BO2774" s="111" t="n">
        <v>10</v>
      </c>
      <c r="BP2774" s="125"/>
      <c r="BQ2774" s="127" t="s">
        <v>216</v>
      </c>
    </row>
    <row r="2775" customFormat="false" ht="13.8" hidden="false" customHeight="false" outlineLevel="0" collapsed="false">
      <c r="A2775" s="131" t="s">
        <v>16829</v>
      </c>
      <c r="B2775" s="0" t="s">
        <v>16784</v>
      </c>
      <c r="C2775" s="0" t="s">
        <v>2655</v>
      </c>
      <c r="D2775" s="131" t="s">
        <v>193</v>
      </c>
      <c r="E2775" s="0" t="s">
        <v>848</v>
      </c>
      <c r="F2775" s="0" t="s">
        <v>848</v>
      </c>
      <c r="G2775" s="0" t="s">
        <v>848</v>
      </c>
      <c r="H2775" s="0" t="s">
        <v>197</v>
      </c>
      <c r="J2775" s="111" t="n">
        <v>1</v>
      </c>
      <c r="K2775" s="0" t="s">
        <v>198</v>
      </c>
      <c r="L2775" s="0" t="s">
        <v>198</v>
      </c>
      <c r="M2775" s="0" t="s">
        <v>199</v>
      </c>
      <c r="Q2775" s="120"/>
      <c r="R2775" s="131" t="s">
        <v>16</v>
      </c>
      <c r="S2775" s="131" t="s">
        <v>201</v>
      </c>
      <c r="T2775" s="0" t="s">
        <v>198</v>
      </c>
      <c r="U2775" s="131" t="s">
        <v>202</v>
      </c>
      <c r="V2775" s="0" t="s">
        <v>1790</v>
      </c>
      <c r="W2775" s="110" t="s">
        <v>204</v>
      </c>
      <c r="X2775" s="130" t="n">
        <v>2020</v>
      </c>
      <c r="Y2775" s="130" t="s">
        <v>205</v>
      </c>
      <c r="Z2775" s="130" t="s">
        <v>221</v>
      </c>
      <c r="AA2775" s="122" t="s">
        <v>200</v>
      </c>
      <c r="AB2775" s="131" t="s">
        <v>16785</v>
      </c>
      <c r="AC2775" s="131" t="s">
        <v>16785</v>
      </c>
      <c r="AD2775" s="130" t="n">
        <v>2020</v>
      </c>
      <c r="AE2775" s="130" t="s">
        <v>222</v>
      </c>
      <c r="AF2775" s="130"/>
      <c r="AG2775" s="130"/>
      <c r="AH2775" s="130"/>
      <c r="AI2775" s="111" t="s">
        <v>294</v>
      </c>
      <c r="AJ2775" s="111" t="s">
        <v>16830</v>
      </c>
      <c r="AK2775" s="111" t="s">
        <v>984</v>
      </c>
      <c r="AL2775" s="0" t="s">
        <v>200</v>
      </c>
      <c r="AM2775" s="111" t="s">
        <v>849</v>
      </c>
      <c r="AN2775" s="130" t="s">
        <v>263</v>
      </c>
      <c r="AV2775" s="131"/>
      <c r="AW2775" s="131"/>
      <c r="AX2775" s="131"/>
      <c r="AY2775" s="131"/>
      <c r="AZ2775" s="0" t="s">
        <v>16831</v>
      </c>
      <c r="BA2775" s="124" t="s">
        <v>200</v>
      </c>
      <c r="BB2775" s="0" t="s">
        <v>248</v>
      </c>
      <c r="BC2775" s="0" t="s">
        <v>16832</v>
      </c>
      <c r="BE2775" s="0" t="s">
        <v>16833</v>
      </c>
      <c r="BG2775" s="125"/>
      <c r="BH2775" s="0" t="s">
        <v>16789</v>
      </c>
      <c r="BI2775" s="112" t="n">
        <v>5060690790051</v>
      </c>
      <c r="BJ2775" s="126"/>
      <c r="BK2775" s="131" t="s">
        <v>215</v>
      </c>
      <c r="BL2775" s="112" t="n">
        <v>4</v>
      </c>
      <c r="BM2775" s="112" t="n">
        <v>4</v>
      </c>
      <c r="BN2775" s="112" t="n">
        <v>4</v>
      </c>
      <c r="BO2775" s="111" t="n">
        <v>10</v>
      </c>
      <c r="BP2775" s="125"/>
      <c r="BQ2775" s="127" t="s">
        <v>216</v>
      </c>
    </row>
    <row r="2776" customFormat="false" ht="13.8" hidden="false" customHeight="false" outlineLevel="0" collapsed="false">
      <c r="A2776" s="131" t="s">
        <v>16834</v>
      </c>
      <c r="B2776" s="0" t="s">
        <v>16784</v>
      </c>
      <c r="C2776" s="0" t="s">
        <v>2655</v>
      </c>
      <c r="D2776" s="131" t="s">
        <v>193</v>
      </c>
      <c r="E2776" s="0" t="s">
        <v>848</v>
      </c>
      <c r="F2776" s="0" t="s">
        <v>848</v>
      </c>
      <c r="G2776" s="0" t="s">
        <v>848</v>
      </c>
      <c r="H2776" s="0" t="s">
        <v>197</v>
      </c>
      <c r="J2776" s="111" t="n">
        <v>1</v>
      </c>
      <c r="K2776" s="0" t="s">
        <v>198</v>
      </c>
      <c r="L2776" s="0" t="s">
        <v>198</v>
      </c>
      <c r="M2776" s="0" t="s">
        <v>199</v>
      </c>
      <c r="Q2776" s="120"/>
      <c r="R2776" s="131" t="s">
        <v>16</v>
      </c>
      <c r="S2776" s="131" t="s">
        <v>201</v>
      </c>
      <c r="T2776" s="0" t="s">
        <v>198</v>
      </c>
      <c r="U2776" s="131" t="s">
        <v>202</v>
      </c>
      <c r="V2776" s="0" t="s">
        <v>1790</v>
      </c>
      <c r="W2776" s="110" t="s">
        <v>204</v>
      </c>
      <c r="X2776" s="130" t="n">
        <v>2021</v>
      </c>
      <c r="Y2776" s="130" t="s">
        <v>205</v>
      </c>
      <c r="Z2776" s="130" t="s">
        <v>221</v>
      </c>
      <c r="AA2776" s="122" t="s">
        <v>200</v>
      </c>
      <c r="AB2776" s="131" t="s">
        <v>16785</v>
      </c>
      <c r="AC2776" s="131" t="s">
        <v>16785</v>
      </c>
      <c r="AD2776" s="130" t="n">
        <v>2021</v>
      </c>
      <c r="AE2776" s="130" t="s">
        <v>222</v>
      </c>
      <c r="AF2776" s="130"/>
      <c r="AG2776" s="130"/>
      <c r="AH2776" s="130"/>
      <c r="AI2776" s="111" t="s">
        <v>294</v>
      </c>
      <c r="AJ2776" s="111" t="s">
        <v>16830</v>
      </c>
      <c r="AK2776" s="111" t="s">
        <v>9540</v>
      </c>
      <c r="AL2776" s="0" t="s">
        <v>200</v>
      </c>
      <c r="AM2776" s="111" t="s">
        <v>849</v>
      </c>
      <c r="AN2776" s="130" t="s">
        <v>263</v>
      </c>
      <c r="AV2776" s="131"/>
      <c r="AW2776" s="131"/>
      <c r="AX2776" s="131"/>
      <c r="AY2776" s="131"/>
      <c r="AZ2776" s="0" t="s">
        <v>16835</v>
      </c>
      <c r="BA2776" s="124" t="s">
        <v>200</v>
      </c>
      <c r="BB2776" s="0" t="s">
        <v>248</v>
      </c>
      <c r="BC2776" s="0" t="s">
        <v>16836</v>
      </c>
      <c r="BE2776" s="0" t="s">
        <v>16837</v>
      </c>
      <c r="BG2776" s="125"/>
      <c r="BH2776" s="0" t="s">
        <v>16789</v>
      </c>
      <c r="BI2776" s="112" t="n">
        <v>5060690792086</v>
      </c>
      <c r="BJ2776" s="126"/>
      <c r="BK2776" s="131" t="s">
        <v>215</v>
      </c>
      <c r="BL2776" s="112" t="n">
        <v>4</v>
      </c>
      <c r="BM2776" s="112" t="n">
        <v>4</v>
      </c>
      <c r="BN2776" s="112" t="n">
        <v>4</v>
      </c>
      <c r="BO2776" s="111" t="n">
        <v>10</v>
      </c>
      <c r="BP2776" s="125"/>
      <c r="BQ2776" s="127"/>
    </row>
    <row r="2777" customFormat="false" ht="13.8" hidden="false" customHeight="false" outlineLevel="0" collapsed="false">
      <c r="A2777" s="131" t="s">
        <v>16838</v>
      </c>
      <c r="B2777" s="0" t="s">
        <v>16784</v>
      </c>
      <c r="C2777" s="131" t="s">
        <v>2655</v>
      </c>
      <c r="D2777" s="131" t="s">
        <v>193</v>
      </c>
      <c r="E2777" s="0" t="s">
        <v>848</v>
      </c>
      <c r="F2777" s="0" t="s">
        <v>848</v>
      </c>
      <c r="G2777" s="0" t="s">
        <v>848</v>
      </c>
      <c r="H2777" s="0" t="s">
        <v>197</v>
      </c>
      <c r="J2777" s="111" t="n">
        <v>1</v>
      </c>
      <c r="K2777" s="0" t="s">
        <v>198</v>
      </c>
      <c r="L2777" s="0" t="s">
        <v>198</v>
      </c>
      <c r="M2777" s="0" t="s">
        <v>199</v>
      </c>
      <c r="Q2777" s="120"/>
      <c r="R2777" s="131" t="s">
        <v>16</v>
      </c>
      <c r="S2777" s="131" t="s">
        <v>201</v>
      </c>
      <c r="T2777" s="0" t="s">
        <v>198</v>
      </c>
      <c r="U2777" s="131" t="s">
        <v>202</v>
      </c>
      <c r="V2777" s="0" t="s">
        <v>1790</v>
      </c>
      <c r="W2777" s="110" t="s">
        <v>204</v>
      </c>
      <c r="X2777" s="130" t="n">
        <v>2020</v>
      </c>
      <c r="Y2777" s="130" t="s">
        <v>205</v>
      </c>
      <c r="Z2777" s="130" t="s">
        <v>221</v>
      </c>
      <c r="AA2777" s="122" t="s">
        <v>200</v>
      </c>
      <c r="AB2777" s="131" t="s">
        <v>16785</v>
      </c>
      <c r="AC2777" s="131" t="s">
        <v>16785</v>
      </c>
      <c r="AD2777" s="130" t="n">
        <v>2020</v>
      </c>
      <c r="AE2777" s="130" t="s">
        <v>222</v>
      </c>
      <c r="AF2777" s="130"/>
      <c r="AG2777" s="130"/>
      <c r="AH2777" s="130"/>
      <c r="AI2777" s="111" t="s">
        <v>294</v>
      </c>
      <c r="AJ2777" s="111" t="s">
        <v>16839</v>
      </c>
      <c r="AK2777" s="111" t="s">
        <v>849</v>
      </c>
      <c r="AM2777" s="111" t="s">
        <v>849</v>
      </c>
      <c r="AN2777" s="130" t="s">
        <v>263</v>
      </c>
      <c r="AV2777" s="131"/>
      <c r="AW2777" s="131"/>
      <c r="AX2777" s="131"/>
      <c r="AY2777" s="131"/>
      <c r="AZ2777" s="0" t="s">
        <v>16840</v>
      </c>
      <c r="BA2777" s="124" t="s">
        <v>200</v>
      </c>
      <c r="BB2777" s="0" t="s">
        <v>210</v>
      </c>
      <c r="BC2777" s="0" t="s">
        <v>16841</v>
      </c>
      <c r="BE2777" s="0" t="s">
        <v>16842</v>
      </c>
      <c r="BG2777" s="125"/>
      <c r="BH2777" s="0" t="s">
        <v>16789</v>
      </c>
      <c r="BI2777" s="112" t="n">
        <v>5060690791478</v>
      </c>
      <c r="BJ2777" s="126"/>
      <c r="BK2777" s="131" t="s">
        <v>215</v>
      </c>
      <c r="BL2777" s="112" t="n">
        <v>4</v>
      </c>
      <c r="BM2777" s="112" t="n">
        <v>4</v>
      </c>
      <c r="BN2777" s="112" t="n">
        <v>4</v>
      </c>
      <c r="BO2777" s="111" t="n">
        <v>10</v>
      </c>
      <c r="BP2777" s="125"/>
      <c r="BQ2777" s="127"/>
    </row>
    <row r="2778" customFormat="false" ht="13.8" hidden="false" customHeight="false" outlineLevel="0" collapsed="false">
      <c r="A2778" s="131" t="s">
        <v>16843</v>
      </c>
      <c r="B2778" s="0" t="s">
        <v>16784</v>
      </c>
      <c r="C2778" s="131" t="s">
        <v>2655</v>
      </c>
      <c r="D2778" s="131" t="s">
        <v>193</v>
      </c>
      <c r="E2778" s="0" t="s">
        <v>848</v>
      </c>
      <c r="F2778" s="0" t="s">
        <v>848</v>
      </c>
      <c r="G2778" s="0" t="s">
        <v>848</v>
      </c>
      <c r="H2778" s="0" t="s">
        <v>197</v>
      </c>
      <c r="J2778" s="111" t="n">
        <v>1</v>
      </c>
      <c r="K2778" s="0" t="s">
        <v>198</v>
      </c>
      <c r="L2778" s="0" t="s">
        <v>198</v>
      </c>
      <c r="M2778" s="0" t="s">
        <v>199</v>
      </c>
      <c r="Q2778" s="120"/>
      <c r="R2778" s="131" t="s">
        <v>16</v>
      </c>
      <c r="S2778" s="131" t="s">
        <v>201</v>
      </c>
      <c r="T2778" s="0" t="s">
        <v>198</v>
      </c>
      <c r="U2778" s="131" t="s">
        <v>202</v>
      </c>
      <c r="V2778" s="0" t="s">
        <v>1790</v>
      </c>
      <c r="W2778" s="110" t="s">
        <v>204</v>
      </c>
      <c r="X2778" s="130" t="n">
        <v>2020</v>
      </c>
      <c r="Y2778" s="130" t="s">
        <v>205</v>
      </c>
      <c r="Z2778" s="130" t="s">
        <v>221</v>
      </c>
      <c r="AA2778" s="122" t="s">
        <v>200</v>
      </c>
      <c r="AB2778" s="131" t="s">
        <v>16785</v>
      </c>
      <c r="AC2778" s="131" t="s">
        <v>16785</v>
      </c>
      <c r="AD2778" s="130" t="n">
        <v>2020</v>
      </c>
      <c r="AE2778" s="130" t="s">
        <v>222</v>
      </c>
      <c r="AF2778" s="130"/>
      <c r="AG2778" s="130"/>
      <c r="AH2778" s="130"/>
      <c r="AI2778" s="111" t="s">
        <v>294</v>
      </c>
      <c r="AJ2778" s="111" t="s">
        <v>16839</v>
      </c>
      <c r="AK2778" s="111" t="s">
        <v>849</v>
      </c>
      <c r="AM2778" s="111" t="s">
        <v>849</v>
      </c>
      <c r="AN2778" s="130" t="s">
        <v>263</v>
      </c>
      <c r="AV2778" s="131"/>
      <c r="AW2778" s="131"/>
      <c r="AX2778" s="131"/>
      <c r="AY2778" s="131"/>
      <c r="AZ2778" s="0" t="s">
        <v>16844</v>
      </c>
      <c r="BA2778" s="124" t="s">
        <v>200</v>
      </c>
      <c r="BB2778" s="0" t="s">
        <v>210</v>
      </c>
      <c r="BC2778" s="0" t="s">
        <v>16841</v>
      </c>
      <c r="BE2778" s="0" t="s">
        <v>16842</v>
      </c>
      <c r="BG2778" s="125"/>
      <c r="BH2778" s="0" t="s">
        <v>16789</v>
      </c>
      <c r="BI2778" s="112" t="n">
        <v>5060690792000</v>
      </c>
      <c r="BJ2778" s="126"/>
      <c r="BK2778" s="131" t="s">
        <v>215</v>
      </c>
      <c r="BL2778" s="112" t="n">
        <v>4</v>
      </c>
      <c r="BM2778" s="112" t="n">
        <v>4</v>
      </c>
      <c r="BN2778" s="112" t="n">
        <v>4</v>
      </c>
      <c r="BO2778" s="111" t="n">
        <v>10</v>
      </c>
      <c r="BP2778" s="125"/>
      <c r="BQ2778" s="127"/>
    </row>
    <row r="2779" customFormat="false" ht="13.8" hidden="false" customHeight="false" outlineLevel="0" collapsed="false">
      <c r="A2779" s="131" t="s">
        <v>16845</v>
      </c>
      <c r="B2779" s="0" t="s">
        <v>16784</v>
      </c>
      <c r="C2779" s="0" t="s">
        <v>2655</v>
      </c>
      <c r="D2779" s="131" t="s">
        <v>193</v>
      </c>
      <c r="E2779" s="0" t="s">
        <v>848</v>
      </c>
      <c r="F2779" s="0" t="s">
        <v>848</v>
      </c>
      <c r="G2779" s="0" t="s">
        <v>848</v>
      </c>
      <c r="H2779" s="0" t="s">
        <v>197</v>
      </c>
      <c r="J2779" s="111" t="n">
        <v>1</v>
      </c>
      <c r="K2779" s="0" t="s">
        <v>198</v>
      </c>
      <c r="L2779" s="0" t="s">
        <v>198</v>
      </c>
      <c r="M2779" s="0" t="s">
        <v>199</v>
      </c>
      <c r="Q2779" s="120"/>
      <c r="R2779" s="131" t="s">
        <v>16</v>
      </c>
      <c r="S2779" s="131" t="s">
        <v>201</v>
      </c>
      <c r="T2779" s="0" t="s">
        <v>198</v>
      </c>
      <c r="U2779" s="131" t="s">
        <v>202</v>
      </c>
      <c r="V2779" s="0" t="s">
        <v>1790</v>
      </c>
      <c r="W2779" s="110" t="s">
        <v>204</v>
      </c>
      <c r="X2779" s="130" t="n">
        <v>2020</v>
      </c>
      <c r="Y2779" s="130" t="s">
        <v>205</v>
      </c>
      <c r="Z2779" s="130" t="s">
        <v>221</v>
      </c>
      <c r="AA2779" s="122" t="s">
        <v>200</v>
      </c>
      <c r="AB2779" s="131" t="s">
        <v>16785</v>
      </c>
      <c r="AC2779" s="131" t="s">
        <v>16785</v>
      </c>
      <c r="AD2779" s="130" t="n">
        <v>2020</v>
      </c>
      <c r="AE2779" s="130" t="s">
        <v>222</v>
      </c>
      <c r="AF2779" s="130"/>
      <c r="AG2779" s="130"/>
      <c r="AH2779" s="130"/>
      <c r="AI2779" s="111" t="s">
        <v>294</v>
      </c>
      <c r="AJ2779" s="130" t="s">
        <v>1793</v>
      </c>
      <c r="AK2779" s="130" t="s">
        <v>16846</v>
      </c>
      <c r="AM2779" s="133" t="s">
        <v>849</v>
      </c>
      <c r="AN2779" s="130" t="s">
        <v>263</v>
      </c>
      <c r="AV2779" s="131"/>
      <c r="AW2779" s="131"/>
      <c r="AX2779" s="131"/>
      <c r="AY2779" s="131"/>
      <c r="AZ2779" s="0" t="s">
        <v>16847</v>
      </c>
      <c r="BA2779" s="124" t="s">
        <v>200</v>
      </c>
      <c r="BB2779" s="0" t="s">
        <v>248</v>
      </c>
      <c r="BC2779" s="0" t="s">
        <v>16848</v>
      </c>
      <c r="BE2779" s="0" t="s">
        <v>16849</v>
      </c>
      <c r="BG2779" s="125"/>
      <c r="BH2779" s="0" t="s">
        <v>16789</v>
      </c>
      <c r="BI2779" s="112" t="n">
        <v>5060690790785</v>
      </c>
      <c r="BJ2779" s="126"/>
      <c r="BK2779" s="131" t="s">
        <v>215</v>
      </c>
      <c r="BL2779" s="112" t="n">
        <v>4</v>
      </c>
      <c r="BM2779" s="112" t="n">
        <v>4</v>
      </c>
      <c r="BN2779" s="112" t="n">
        <v>4</v>
      </c>
      <c r="BO2779" s="111" t="n">
        <v>10</v>
      </c>
      <c r="BP2779" s="125"/>
      <c r="BQ2779" s="127" t="s">
        <v>216</v>
      </c>
    </row>
    <row r="2780" customFormat="false" ht="13.8" hidden="false" customHeight="false" outlineLevel="0" collapsed="false">
      <c r="A2780" s="131" t="s">
        <v>16850</v>
      </c>
      <c r="B2780" s="0" t="s">
        <v>16784</v>
      </c>
      <c r="C2780" s="0" t="s">
        <v>2655</v>
      </c>
      <c r="D2780" s="131" t="s">
        <v>193</v>
      </c>
      <c r="E2780" s="0" t="s">
        <v>848</v>
      </c>
      <c r="F2780" s="0" t="s">
        <v>848</v>
      </c>
      <c r="G2780" s="0" t="s">
        <v>848</v>
      </c>
      <c r="H2780" s="0" t="s">
        <v>197</v>
      </c>
      <c r="J2780" s="111" t="n">
        <v>1</v>
      </c>
      <c r="K2780" s="0" t="s">
        <v>198</v>
      </c>
      <c r="L2780" s="0" t="s">
        <v>198</v>
      </c>
      <c r="M2780" s="0" t="s">
        <v>199</v>
      </c>
      <c r="Q2780" s="120"/>
      <c r="R2780" s="131" t="s">
        <v>16</v>
      </c>
      <c r="S2780" s="131" t="s">
        <v>201</v>
      </c>
      <c r="T2780" s="0" t="s">
        <v>198</v>
      </c>
      <c r="U2780" s="131" t="s">
        <v>202</v>
      </c>
      <c r="V2780" s="0" t="s">
        <v>1790</v>
      </c>
      <c r="W2780" s="110" t="s">
        <v>204</v>
      </c>
      <c r="X2780" s="130" t="n">
        <v>2020</v>
      </c>
      <c r="Y2780" s="130" t="s">
        <v>205</v>
      </c>
      <c r="Z2780" s="130" t="s">
        <v>221</v>
      </c>
      <c r="AA2780" s="122" t="s">
        <v>200</v>
      </c>
      <c r="AB2780" s="131" t="s">
        <v>16785</v>
      </c>
      <c r="AC2780" s="131" t="s">
        <v>16785</v>
      </c>
      <c r="AD2780" s="130" t="n">
        <v>2020</v>
      </c>
      <c r="AE2780" s="130" t="s">
        <v>222</v>
      </c>
      <c r="AF2780" s="130"/>
      <c r="AG2780" s="130"/>
      <c r="AH2780" s="130"/>
      <c r="AI2780" s="111" t="s">
        <v>294</v>
      </c>
      <c r="AJ2780" s="111" t="s">
        <v>16851</v>
      </c>
      <c r="AK2780" s="111" t="s">
        <v>370</v>
      </c>
      <c r="AL2780" s="0" t="s">
        <v>216</v>
      </c>
      <c r="AM2780" s="111" t="s">
        <v>849</v>
      </c>
      <c r="AN2780" s="130" t="s">
        <v>263</v>
      </c>
      <c r="AV2780" s="131"/>
      <c r="AW2780" s="131"/>
      <c r="AX2780" s="131"/>
      <c r="AY2780" s="131"/>
      <c r="AZ2780" s="0" t="s">
        <v>16852</v>
      </c>
      <c r="BA2780" s="124" t="s">
        <v>200</v>
      </c>
      <c r="BB2780" s="0" t="s">
        <v>248</v>
      </c>
      <c r="BC2780" s="0" t="s">
        <v>16853</v>
      </c>
      <c r="BD2780" s="0" t="s">
        <v>16854</v>
      </c>
      <c r="BE2780" s="0" t="s">
        <v>16855</v>
      </c>
      <c r="BG2780" s="125"/>
      <c r="BH2780" s="0" t="s">
        <v>16789</v>
      </c>
      <c r="BI2780" s="112" t="s">
        <v>198</v>
      </c>
      <c r="BJ2780" s="126"/>
      <c r="BK2780" s="131" t="s">
        <v>215</v>
      </c>
      <c r="BL2780" s="112" t="n">
        <v>4</v>
      </c>
      <c r="BM2780" s="112" t="n">
        <v>4</v>
      </c>
      <c r="BN2780" s="112" t="n">
        <v>4</v>
      </c>
      <c r="BO2780" s="111" t="n">
        <v>10</v>
      </c>
      <c r="BP2780" s="125"/>
      <c r="BQ2780" s="127" t="s">
        <v>216</v>
      </c>
    </row>
    <row r="2781" customFormat="false" ht="13.8" hidden="false" customHeight="false" outlineLevel="0" collapsed="false">
      <c r="A2781" s="131" t="s">
        <v>16856</v>
      </c>
      <c r="B2781" s="0" t="s">
        <v>16784</v>
      </c>
      <c r="C2781" s="0" t="s">
        <v>2655</v>
      </c>
      <c r="D2781" s="131" t="s">
        <v>193</v>
      </c>
      <c r="E2781" s="0" t="s">
        <v>848</v>
      </c>
      <c r="F2781" s="0" t="s">
        <v>848</v>
      </c>
      <c r="G2781" s="0" t="s">
        <v>848</v>
      </c>
      <c r="H2781" s="0" t="s">
        <v>197</v>
      </c>
      <c r="J2781" s="111" t="n">
        <v>1</v>
      </c>
      <c r="K2781" s="0" t="s">
        <v>198</v>
      </c>
      <c r="L2781" s="0" t="s">
        <v>198</v>
      </c>
      <c r="M2781" s="0" t="s">
        <v>199</v>
      </c>
      <c r="Q2781" s="120"/>
      <c r="R2781" s="131" t="s">
        <v>16</v>
      </c>
      <c r="S2781" s="131" t="s">
        <v>201</v>
      </c>
      <c r="T2781" s="0" t="s">
        <v>198</v>
      </c>
      <c r="U2781" s="131" t="s">
        <v>202</v>
      </c>
      <c r="V2781" s="0" t="s">
        <v>1790</v>
      </c>
      <c r="W2781" s="110" t="s">
        <v>204</v>
      </c>
      <c r="X2781" s="130" t="n">
        <v>2020</v>
      </c>
      <c r="Y2781" s="130" t="s">
        <v>205</v>
      </c>
      <c r="Z2781" s="130" t="s">
        <v>221</v>
      </c>
      <c r="AA2781" s="122" t="s">
        <v>200</v>
      </c>
      <c r="AB2781" s="131" t="s">
        <v>16785</v>
      </c>
      <c r="AC2781" s="131" t="s">
        <v>16785</v>
      </c>
      <c r="AD2781" s="130" t="n">
        <v>2020</v>
      </c>
      <c r="AE2781" s="130" t="s">
        <v>222</v>
      </c>
      <c r="AF2781" s="130"/>
      <c r="AG2781" s="130"/>
      <c r="AH2781" s="130"/>
      <c r="AI2781" s="111" t="s">
        <v>294</v>
      </c>
      <c r="AJ2781" s="111" t="s">
        <v>1322</v>
      </c>
      <c r="AK2781" s="111" t="s">
        <v>370</v>
      </c>
      <c r="AL2781" s="0" t="s">
        <v>216</v>
      </c>
      <c r="AM2781" s="111" t="s">
        <v>849</v>
      </c>
      <c r="AN2781" s="130" t="s">
        <v>263</v>
      </c>
      <c r="AV2781" s="131"/>
      <c r="AW2781" s="131"/>
      <c r="AX2781" s="131"/>
      <c r="AY2781" s="131"/>
      <c r="AZ2781" s="0" t="s">
        <v>16857</v>
      </c>
      <c r="BA2781" s="124" t="s">
        <v>200</v>
      </c>
      <c r="BB2781" s="0" t="s">
        <v>248</v>
      </c>
      <c r="BC2781" s="0" t="s">
        <v>16858</v>
      </c>
      <c r="BE2781" s="0" t="s">
        <v>16859</v>
      </c>
      <c r="BG2781" s="125"/>
      <c r="BH2781" s="0" t="s">
        <v>16789</v>
      </c>
      <c r="BI2781" s="112" t="n">
        <v>5060690790037</v>
      </c>
      <c r="BJ2781" s="126"/>
      <c r="BK2781" s="131" t="s">
        <v>215</v>
      </c>
      <c r="BL2781" s="112" t="n">
        <v>4</v>
      </c>
      <c r="BM2781" s="112" t="n">
        <v>4</v>
      </c>
      <c r="BN2781" s="112" t="n">
        <v>4</v>
      </c>
      <c r="BO2781" s="111" t="n">
        <v>10</v>
      </c>
      <c r="BP2781" s="125"/>
      <c r="BQ2781" s="127" t="s">
        <v>216</v>
      </c>
    </row>
    <row r="2782" customFormat="false" ht="13.8" hidden="false" customHeight="false" outlineLevel="0" collapsed="false">
      <c r="A2782" s="131" t="s">
        <v>16860</v>
      </c>
      <c r="B2782" s="0" t="s">
        <v>16784</v>
      </c>
      <c r="C2782" s="0" t="s">
        <v>2655</v>
      </c>
      <c r="D2782" s="131" t="s">
        <v>193</v>
      </c>
      <c r="E2782" s="0" t="s">
        <v>848</v>
      </c>
      <c r="F2782" s="0" t="s">
        <v>848</v>
      </c>
      <c r="G2782" s="0" t="s">
        <v>848</v>
      </c>
      <c r="H2782" s="0" t="s">
        <v>197</v>
      </c>
      <c r="J2782" s="111" t="n">
        <v>1</v>
      </c>
      <c r="K2782" s="0" t="s">
        <v>198</v>
      </c>
      <c r="L2782" s="0" t="s">
        <v>198</v>
      </c>
      <c r="M2782" s="0" t="s">
        <v>199</v>
      </c>
      <c r="Q2782" s="120"/>
      <c r="R2782" s="131" t="s">
        <v>16</v>
      </c>
      <c r="S2782" s="131" t="s">
        <v>201</v>
      </c>
      <c r="T2782" s="0" t="s">
        <v>198</v>
      </c>
      <c r="U2782" s="131" t="s">
        <v>202</v>
      </c>
      <c r="V2782" s="0" t="s">
        <v>1790</v>
      </c>
      <c r="W2782" s="110" t="s">
        <v>204</v>
      </c>
      <c r="X2782" s="130" t="n">
        <v>2020</v>
      </c>
      <c r="Y2782" s="130" t="s">
        <v>205</v>
      </c>
      <c r="Z2782" s="130" t="s">
        <v>221</v>
      </c>
      <c r="AA2782" s="122" t="s">
        <v>200</v>
      </c>
      <c r="AB2782" s="131" t="s">
        <v>16785</v>
      </c>
      <c r="AC2782" s="131" t="s">
        <v>16785</v>
      </c>
      <c r="AD2782" s="130" t="n">
        <v>2020</v>
      </c>
      <c r="AE2782" s="130" t="s">
        <v>222</v>
      </c>
      <c r="AF2782" s="130"/>
      <c r="AG2782" s="130"/>
      <c r="AH2782" s="130"/>
      <c r="AI2782" s="111" t="s">
        <v>294</v>
      </c>
      <c r="AJ2782" s="111" t="s">
        <v>1322</v>
      </c>
      <c r="AK2782" s="111" t="s">
        <v>668</v>
      </c>
      <c r="AM2782" s="111" t="s">
        <v>849</v>
      </c>
      <c r="AN2782" s="130" t="s">
        <v>263</v>
      </c>
      <c r="AT2782" s="0" t="s">
        <v>381</v>
      </c>
      <c r="AV2782" s="131"/>
      <c r="AW2782" s="131"/>
      <c r="AX2782" s="131"/>
      <c r="AY2782" s="131"/>
      <c r="AZ2782" s="0" t="s">
        <v>16861</v>
      </c>
      <c r="BA2782" s="124" t="s">
        <v>200</v>
      </c>
      <c r="BB2782" s="0" t="s">
        <v>210</v>
      </c>
      <c r="BC2782" s="0" t="s">
        <v>16862</v>
      </c>
      <c r="BE2782" s="0" t="s">
        <v>16863</v>
      </c>
      <c r="BG2782" s="125"/>
      <c r="BH2782" s="0" t="s">
        <v>16789</v>
      </c>
      <c r="BI2782" s="112" t="n">
        <v>5060690791751</v>
      </c>
      <c r="BJ2782" s="126"/>
      <c r="BK2782" s="131" t="s">
        <v>215</v>
      </c>
      <c r="BL2782" s="112" t="n">
        <v>4</v>
      </c>
      <c r="BM2782" s="112" t="n">
        <v>4</v>
      </c>
      <c r="BN2782" s="112" t="n">
        <v>4</v>
      </c>
      <c r="BO2782" s="111" t="n">
        <v>10</v>
      </c>
      <c r="BP2782" s="125"/>
      <c r="BQ2782" s="127" t="s">
        <v>216</v>
      </c>
    </row>
    <row r="2783" customFormat="false" ht="13.8" hidden="false" customHeight="false" outlineLevel="0" collapsed="false">
      <c r="A2783" s="131" t="s">
        <v>16864</v>
      </c>
      <c r="B2783" s="0" t="s">
        <v>16784</v>
      </c>
      <c r="C2783" s="0" t="s">
        <v>2655</v>
      </c>
      <c r="D2783" s="131" t="s">
        <v>193</v>
      </c>
      <c r="E2783" s="0" t="s">
        <v>848</v>
      </c>
      <c r="F2783" s="0" t="s">
        <v>848</v>
      </c>
      <c r="G2783" s="0" t="s">
        <v>848</v>
      </c>
      <c r="H2783" s="0" t="s">
        <v>197</v>
      </c>
      <c r="J2783" s="111" t="n">
        <v>1</v>
      </c>
      <c r="K2783" s="0" t="s">
        <v>198</v>
      </c>
      <c r="L2783" s="0" t="s">
        <v>198</v>
      </c>
      <c r="M2783" s="0" t="s">
        <v>199</v>
      </c>
      <c r="Q2783" s="120"/>
      <c r="R2783" s="131" t="s">
        <v>16</v>
      </c>
      <c r="S2783" s="131" t="s">
        <v>201</v>
      </c>
      <c r="T2783" s="0" t="s">
        <v>198</v>
      </c>
      <c r="U2783" s="131" t="s">
        <v>202</v>
      </c>
      <c r="V2783" s="0" t="s">
        <v>1790</v>
      </c>
      <c r="W2783" s="110" t="s">
        <v>204</v>
      </c>
      <c r="X2783" s="130" t="n">
        <v>2020</v>
      </c>
      <c r="Y2783" s="130" t="s">
        <v>205</v>
      </c>
      <c r="Z2783" s="130" t="s">
        <v>221</v>
      </c>
      <c r="AA2783" s="122" t="s">
        <v>200</v>
      </c>
      <c r="AB2783" s="131" t="s">
        <v>16785</v>
      </c>
      <c r="AC2783" s="131" t="s">
        <v>16785</v>
      </c>
      <c r="AD2783" s="130" t="n">
        <v>2020</v>
      </c>
      <c r="AE2783" s="130" t="s">
        <v>222</v>
      </c>
      <c r="AF2783" s="130"/>
      <c r="AG2783" s="130"/>
      <c r="AH2783" s="130"/>
      <c r="AI2783" s="111" t="s">
        <v>294</v>
      </c>
      <c r="AJ2783" s="111" t="s">
        <v>16830</v>
      </c>
      <c r="AK2783" s="111" t="s">
        <v>16865</v>
      </c>
      <c r="AL2783" s="0" t="s">
        <v>200</v>
      </c>
      <c r="AM2783" s="111" t="s">
        <v>849</v>
      </c>
      <c r="AN2783" s="130" t="s">
        <v>263</v>
      </c>
      <c r="AV2783" s="131"/>
      <c r="AW2783" s="131"/>
      <c r="AX2783" s="131"/>
      <c r="AY2783" s="131"/>
      <c r="AZ2783" s="0" t="s">
        <v>16866</v>
      </c>
      <c r="BA2783" s="124" t="s">
        <v>200</v>
      </c>
      <c r="BB2783" s="0" t="s">
        <v>248</v>
      </c>
      <c r="BC2783" s="0" t="s">
        <v>16836</v>
      </c>
      <c r="BE2783" s="0" t="s">
        <v>16837</v>
      </c>
      <c r="BG2783" s="125"/>
      <c r="BH2783" s="0" t="s">
        <v>16789</v>
      </c>
      <c r="BI2783" s="112" t="n">
        <v>5060690790778</v>
      </c>
      <c r="BJ2783" s="126"/>
      <c r="BK2783" s="131" t="s">
        <v>215</v>
      </c>
      <c r="BL2783" s="112" t="n">
        <v>4</v>
      </c>
      <c r="BM2783" s="112" t="n">
        <v>4</v>
      </c>
      <c r="BN2783" s="112" t="n">
        <v>4</v>
      </c>
      <c r="BO2783" s="111" t="n">
        <v>10</v>
      </c>
      <c r="BP2783" s="125"/>
      <c r="BQ2783" s="127" t="s">
        <v>216</v>
      </c>
    </row>
    <row r="2784" customFormat="false" ht="13.8" hidden="false" customHeight="false" outlineLevel="0" collapsed="false">
      <c r="A2784" s="131" t="s">
        <v>16867</v>
      </c>
      <c r="B2784" s="0" t="s">
        <v>16784</v>
      </c>
      <c r="C2784" s="0" t="s">
        <v>2655</v>
      </c>
      <c r="D2784" s="131" t="s">
        <v>193</v>
      </c>
      <c r="E2784" s="0" t="s">
        <v>848</v>
      </c>
      <c r="F2784" s="0" t="s">
        <v>848</v>
      </c>
      <c r="G2784" s="0" t="s">
        <v>848</v>
      </c>
      <c r="H2784" s="0" t="s">
        <v>197</v>
      </c>
      <c r="J2784" s="111" t="n">
        <v>1</v>
      </c>
      <c r="K2784" s="0" t="s">
        <v>198</v>
      </c>
      <c r="L2784" s="0" t="s">
        <v>198</v>
      </c>
      <c r="M2784" s="0" t="s">
        <v>199</v>
      </c>
      <c r="Q2784" s="120"/>
      <c r="R2784" s="131" t="s">
        <v>16</v>
      </c>
      <c r="S2784" s="131" t="s">
        <v>201</v>
      </c>
      <c r="T2784" s="0" t="s">
        <v>198</v>
      </c>
      <c r="U2784" s="131" t="s">
        <v>202</v>
      </c>
      <c r="V2784" s="0" t="s">
        <v>1790</v>
      </c>
      <c r="W2784" s="110" t="s">
        <v>204</v>
      </c>
      <c r="X2784" s="130" t="n">
        <v>2021</v>
      </c>
      <c r="Y2784" s="130" t="s">
        <v>205</v>
      </c>
      <c r="Z2784" s="130" t="s">
        <v>221</v>
      </c>
      <c r="AA2784" s="122" t="s">
        <v>200</v>
      </c>
      <c r="AB2784" s="131" t="s">
        <v>16785</v>
      </c>
      <c r="AC2784" s="131" t="s">
        <v>16785</v>
      </c>
      <c r="AD2784" s="130" t="n">
        <v>2021</v>
      </c>
      <c r="AE2784" s="130" t="s">
        <v>222</v>
      </c>
      <c r="AF2784" s="130"/>
      <c r="AG2784" s="130"/>
      <c r="AH2784" s="130"/>
      <c r="AI2784" s="111" t="s">
        <v>294</v>
      </c>
      <c r="AJ2784" s="111" t="s">
        <v>16830</v>
      </c>
      <c r="AK2784" s="111" t="s">
        <v>16865</v>
      </c>
      <c r="AL2784" s="0" t="s">
        <v>200</v>
      </c>
      <c r="AM2784" s="111" t="s">
        <v>849</v>
      </c>
      <c r="AN2784" s="130" t="s">
        <v>263</v>
      </c>
      <c r="AV2784" s="131"/>
      <c r="AW2784" s="131"/>
      <c r="AX2784" s="131"/>
      <c r="AY2784" s="131"/>
      <c r="AZ2784" s="0" t="s">
        <v>16868</v>
      </c>
      <c r="BA2784" s="124" t="s">
        <v>200</v>
      </c>
      <c r="BB2784" s="0" t="s">
        <v>248</v>
      </c>
      <c r="BC2784" s="0" t="s">
        <v>16836</v>
      </c>
      <c r="BE2784" s="0" t="s">
        <v>16837</v>
      </c>
      <c r="BG2784" s="125"/>
      <c r="BH2784" s="0" t="s">
        <v>16789</v>
      </c>
      <c r="BI2784" s="112" t="n">
        <v>5060690792079</v>
      </c>
      <c r="BJ2784" s="126"/>
      <c r="BK2784" s="131" t="s">
        <v>215</v>
      </c>
      <c r="BL2784" s="112" t="n">
        <v>4</v>
      </c>
      <c r="BM2784" s="112" t="n">
        <v>4</v>
      </c>
      <c r="BN2784" s="112" t="n">
        <v>4</v>
      </c>
      <c r="BO2784" s="111" t="n">
        <v>10</v>
      </c>
      <c r="BP2784" s="125"/>
      <c r="BQ2784" s="127"/>
    </row>
    <row r="2785" customFormat="false" ht="13.8" hidden="false" customHeight="false" outlineLevel="0" collapsed="false">
      <c r="A2785" s="131" t="s">
        <v>16869</v>
      </c>
      <c r="B2785" s="0" t="s">
        <v>16784</v>
      </c>
      <c r="C2785" s="0" t="s">
        <v>2655</v>
      </c>
      <c r="D2785" s="131" t="s">
        <v>193</v>
      </c>
      <c r="E2785" s="0" t="s">
        <v>848</v>
      </c>
      <c r="F2785" s="0" t="s">
        <v>848</v>
      </c>
      <c r="G2785" s="0" t="s">
        <v>848</v>
      </c>
      <c r="H2785" s="0" t="s">
        <v>197</v>
      </c>
      <c r="J2785" s="111" t="n">
        <v>1</v>
      </c>
      <c r="K2785" s="0" t="s">
        <v>198</v>
      </c>
      <c r="L2785" s="0" t="s">
        <v>198</v>
      </c>
      <c r="M2785" s="0" t="s">
        <v>199</v>
      </c>
      <c r="Q2785" s="120"/>
      <c r="R2785" s="131" t="s">
        <v>16</v>
      </c>
      <c r="S2785" s="131" t="s">
        <v>201</v>
      </c>
      <c r="T2785" s="0" t="s">
        <v>198</v>
      </c>
      <c r="U2785" s="131" t="s">
        <v>202</v>
      </c>
      <c r="V2785" s="0" t="s">
        <v>1790</v>
      </c>
      <c r="W2785" s="110" t="s">
        <v>204</v>
      </c>
      <c r="X2785" s="130" t="n">
        <v>2022</v>
      </c>
      <c r="Y2785" s="130" t="s">
        <v>205</v>
      </c>
      <c r="Z2785" s="130" t="s">
        <v>221</v>
      </c>
      <c r="AA2785" s="122" t="s">
        <v>200</v>
      </c>
      <c r="AB2785" s="131" t="s">
        <v>16785</v>
      </c>
      <c r="AC2785" s="131" t="s">
        <v>16785</v>
      </c>
      <c r="AD2785" s="130" t="n">
        <v>2022</v>
      </c>
      <c r="AE2785" s="130" t="s">
        <v>222</v>
      </c>
      <c r="AF2785" s="130"/>
      <c r="AG2785" s="130"/>
      <c r="AH2785" s="130"/>
      <c r="AI2785" s="111" t="s">
        <v>294</v>
      </c>
      <c r="AJ2785" s="111" t="s">
        <v>16870</v>
      </c>
      <c r="AK2785" s="111" t="s">
        <v>849</v>
      </c>
      <c r="AM2785" s="111" t="s">
        <v>849</v>
      </c>
      <c r="AN2785" s="130" t="s">
        <v>263</v>
      </c>
      <c r="AV2785" s="131"/>
      <c r="AW2785" s="131"/>
      <c r="AX2785" s="131"/>
      <c r="AY2785" s="131"/>
      <c r="AZ2785" s="0" t="s">
        <v>16871</v>
      </c>
      <c r="BA2785" s="124" t="s">
        <v>200</v>
      </c>
      <c r="BB2785" s="0" t="s">
        <v>248</v>
      </c>
      <c r="BC2785" s="0" t="s">
        <v>16872</v>
      </c>
      <c r="BE2785" s="0" t="s">
        <v>16873</v>
      </c>
      <c r="BG2785" s="125"/>
      <c r="BH2785" s="0" t="s">
        <v>5611</v>
      </c>
      <c r="BJ2785" s="126"/>
      <c r="BK2785" s="131" t="s">
        <v>215</v>
      </c>
      <c r="BL2785" s="112" t="n">
        <v>4</v>
      </c>
      <c r="BM2785" s="112" t="n">
        <v>4</v>
      </c>
      <c r="BN2785" s="112" t="n">
        <v>4</v>
      </c>
      <c r="BO2785" s="111" t="n">
        <v>10</v>
      </c>
      <c r="BP2785" s="125"/>
      <c r="BQ2785" s="127" t="s">
        <v>5461</v>
      </c>
    </row>
    <row r="2786" customFormat="false" ht="13.8" hidden="false" customHeight="false" outlineLevel="0" collapsed="false">
      <c r="A2786" s="131" t="s">
        <v>16874</v>
      </c>
      <c r="B2786" s="0" t="s">
        <v>16784</v>
      </c>
      <c r="C2786" s="0" t="s">
        <v>2655</v>
      </c>
      <c r="D2786" s="131" t="s">
        <v>193</v>
      </c>
      <c r="E2786" s="0" t="s">
        <v>848</v>
      </c>
      <c r="F2786" s="0" t="s">
        <v>848</v>
      </c>
      <c r="G2786" s="0" t="s">
        <v>848</v>
      </c>
      <c r="H2786" s="0" t="s">
        <v>197</v>
      </c>
      <c r="J2786" s="111" t="n">
        <v>1</v>
      </c>
      <c r="K2786" s="0" t="s">
        <v>198</v>
      </c>
      <c r="L2786" s="0" t="s">
        <v>198</v>
      </c>
      <c r="M2786" s="0" t="s">
        <v>199</v>
      </c>
      <c r="Q2786" s="120"/>
      <c r="R2786" s="131" t="s">
        <v>16</v>
      </c>
      <c r="S2786" s="131" t="s">
        <v>201</v>
      </c>
      <c r="T2786" s="0" t="s">
        <v>198</v>
      </c>
      <c r="U2786" s="131" t="s">
        <v>202</v>
      </c>
      <c r="V2786" s="0" t="s">
        <v>1790</v>
      </c>
      <c r="W2786" s="110" t="s">
        <v>204</v>
      </c>
      <c r="X2786" s="130" t="n">
        <v>2020</v>
      </c>
      <c r="Y2786" s="130" t="s">
        <v>205</v>
      </c>
      <c r="Z2786" s="130" t="s">
        <v>221</v>
      </c>
      <c r="AA2786" s="122" t="s">
        <v>200</v>
      </c>
      <c r="AB2786" s="131" t="s">
        <v>16785</v>
      </c>
      <c r="AC2786" s="131" t="s">
        <v>16785</v>
      </c>
      <c r="AD2786" s="130" t="n">
        <v>2020</v>
      </c>
      <c r="AE2786" s="130" t="s">
        <v>222</v>
      </c>
      <c r="AF2786" s="130"/>
      <c r="AG2786" s="130"/>
      <c r="AH2786" s="130"/>
      <c r="AI2786" s="111" t="s">
        <v>294</v>
      </c>
      <c r="AJ2786" s="111" t="s">
        <v>16851</v>
      </c>
      <c r="AK2786" s="130" t="s">
        <v>12086</v>
      </c>
      <c r="AL2786" s="0" t="s">
        <v>216</v>
      </c>
      <c r="AM2786" s="111" t="s">
        <v>849</v>
      </c>
      <c r="AN2786" s="130" t="s">
        <v>263</v>
      </c>
      <c r="AS2786" s="0" t="s">
        <v>9444</v>
      </c>
      <c r="AV2786" s="131"/>
      <c r="AW2786" s="131"/>
      <c r="AX2786" s="131"/>
      <c r="AY2786" s="131"/>
      <c r="AZ2786" s="0" t="s">
        <v>16875</v>
      </c>
      <c r="BA2786" s="124" t="s">
        <v>200</v>
      </c>
      <c r="BB2786" s="0" t="s">
        <v>248</v>
      </c>
      <c r="BC2786" s="0" t="s">
        <v>16876</v>
      </c>
      <c r="BE2786" s="0" t="s">
        <v>16877</v>
      </c>
      <c r="BG2786" s="125"/>
      <c r="BH2786" s="0" t="s">
        <v>16789</v>
      </c>
      <c r="BI2786" s="112" t="n">
        <v>5060690790990</v>
      </c>
      <c r="BJ2786" s="126"/>
      <c r="BK2786" s="131" t="s">
        <v>215</v>
      </c>
      <c r="BL2786" s="112" t="n">
        <v>4</v>
      </c>
      <c r="BM2786" s="112" t="n">
        <v>4</v>
      </c>
      <c r="BN2786" s="112" t="n">
        <v>4</v>
      </c>
      <c r="BO2786" s="111" t="n">
        <v>10</v>
      </c>
      <c r="BP2786" s="125"/>
      <c r="BQ2786" s="127" t="s">
        <v>216</v>
      </c>
    </row>
    <row r="2787" customFormat="false" ht="13.8" hidden="false" customHeight="false" outlineLevel="0" collapsed="false">
      <c r="A2787" s="131" t="s">
        <v>16878</v>
      </c>
      <c r="B2787" s="0" t="s">
        <v>16784</v>
      </c>
      <c r="C2787" s="0" t="s">
        <v>2655</v>
      </c>
      <c r="D2787" s="131" t="s">
        <v>193</v>
      </c>
      <c r="E2787" s="0" t="s">
        <v>848</v>
      </c>
      <c r="F2787" s="0" t="s">
        <v>848</v>
      </c>
      <c r="G2787" s="0" t="s">
        <v>848</v>
      </c>
      <c r="H2787" s="0" t="s">
        <v>197</v>
      </c>
      <c r="J2787" s="111" t="n">
        <v>1</v>
      </c>
      <c r="K2787" s="0" t="s">
        <v>198</v>
      </c>
      <c r="L2787" s="0" t="s">
        <v>198</v>
      </c>
      <c r="M2787" s="0" t="s">
        <v>199</v>
      </c>
      <c r="Q2787" s="120"/>
      <c r="R2787" s="131" t="s">
        <v>16</v>
      </c>
      <c r="S2787" s="131" t="s">
        <v>201</v>
      </c>
      <c r="T2787" s="0" t="s">
        <v>198</v>
      </c>
      <c r="U2787" s="131" t="s">
        <v>202</v>
      </c>
      <c r="V2787" s="0" t="s">
        <v>1790</v>
      </c>
      <c r="W2787" s="110" t="s">
        <v>204</v>
      </c>
      <c r="X2787" s="130" t="n">
        <v>2021</v>
      </c>
      <c r="Y2787" s="130" t="s">
        <v>205</v>
      </c>
      <c r="Z2787" s="130" t="s">
        <v>221</v>
      </c>
      <c r="AA2787" s="122" t="s">
        <v>200</v>
      </c>
      <c r="AB2787" s="131" t="s">
        <v>16785</v>
      </c>
      <c r="AC2787" s="131" t="s">
        <v>16785</v>
      </c>
      <c r="AD2787" s="130" t="n">
        <v>2021</v>
      </c>
      <c r="AE2787" s="130" t="s">
        <v>222</v>
      </c>
      <c r="AF2787" s="130"/>
      <c r="AG2787" s="130"/>
      <c r="AH2787" s="130"/>
      <c r="AI2787" s="111" t="s">
        <v>294</v>
      </c>
      <c r="AJ2787" s="111" t="s">
        <v>16851</v>
      </c>
      <c r="AK2787" s="130" t="s">
        <v>12086</v>
      </c>
      <c r="AL2787" s="0" t="s">
        <v>216</v>
      </c>
      <c r="AM2787" s="111" t="s">
        <v>849</v>
      </c>
      <c r="AN2787" s="130" t="s">
        <v>263</v>
      </c>
      <c r="AS2787" s="0" t="s">
        <v>9444</v>
      </c>
      <c r="AV2787" s="131"/>
      <c r="AW2787" s="131"/>
      <c r="AX2787" s="131"/>
      <c r="AY2787" s="131"/>
      <c r="AZ2787" s="0" t="s">
        <v>16879</v>
      </c>
      <c r="BA2787" s="124" t="s">
        <v>200</v>
      </c>
      <c r="BB2787" s="0" t="s">
        <v>248</v>
      </c>
      <c r="BC2787" s="0" t="s">
        <v>16880</v>
      </c>
      <c r="BD2787" s="0" t="s">
        <v>200</v>
      </c>
      <c r="BE2787" s="0" t="s">
        <v>16881</v>
      </c>
      <c r="BG2787" s="125"/>
      <c r="BH2787" s="0" t="s">
        <v>16813</v>
      </c>
      <c r="BI2787" s="112" t="s">
        <v>198</v>
      </c>
      <c r="BJ2787" s="126"/>
      <c r="BK2787" s="131" t="s">
        <v>215</v>
      </c>
      <c r="BL2787" s="112" t="n">
        <v>4</v>
      </c>
      <c r="BM2787" s="112" t="n">
        <v>4</v>
      </c>
      <c r="BN2787" s="112" t="n">
        <v>4</v>
      </c>
      <c r="BO2787" s="111" t="n">
        <v>10</v>
      </c>
      <c r="BP2787" s="125"/>
      <c r="BQ2787" s="127"/>
    </row>
    <row r="2788" customFormat="false" ht="13.8" hidden="false" customHeight="false" outlineLevel="0" collapsed="false">
      <c r="A2788" s="131" t="s">
        <v>16882</v>
      </c>
      <c r="B2788" s="0" t="s">
        <v>4610</v>
      </c>
      <c r="C2788" s="0" t="s">
        <v>589</v>
      </c>
      <c r="D2788" s="0" t="s">
        <v>193</v>
      </c>
      <c r="E2788" s="0" t="s">
        <v>194</v>
      </c>
      <c r="F2788" s="0" t="s">
        <v>195</v>
      </c>
      <c r="G2788" s="0" t="s">
        <v>196</v>
      </c>
      <c r="H2788" s="0" t="s">
        <v>197</v>
      </c>
      <c r="J2788" s="111" t="n">
        <v>1</v>
      </c>
      <c r="K2788" s="0" t="s">
        <v>198</v>
      </c>
      <c r="L2788" s="0" t="s">
        <v>198</v>
      </c>
      <c r="M2788" s="0" t="s">
        <v>274</v>
      </c>
      <c r="O2788" s="0" t="s">
        <v>200</v>
      </c>
      <c r="P2788" s="0" t="s">
        <v>238</v>
      </c>
      <c r="Q2788" s="120" t="s">
        <v>200</v>
      </c>
      <c r="R2788" s="131" t="s">
        <v>1251</v>
      </c>
      <c r="S2788" s="131" t="s">
        <v>201</v>
      </c>
      <c r="T2788" s="0" t="s">
        <v>198</v>
      </c>
      <c r="U2788" s="131" t="s">
        <v>202</v>
      </c>
      <c r="V2788" s="0" t="s">
        <v>1790</v>
      </c>
      <c r="W2788" s="110" t="s">
        <v>204</v>
      </c>
      <c r="X2788" s="130" t="n">
        <v>1996</v>
      </c>
      <c r="Y2788" s="130" t="s">
        <v>498</v>
      </c>
      <c r="Z2788" s="130" t="s">
        <v>198</v>
      </c>
      <c r="AA2788" s="122" t="s">
        <v>200</v>
      </c>
      <c r="AB2788" s="131" t="s">
        <v>16883</v>
      </c>
      <c r="AC2788" s="131" t="s">
        <v>3164</v>
      </c>
      <c r="AD2788" s="130" t="n">
        <v>1996</v>
      </c>
      <c r="AE2788" s="130" t="s">
        <v>222</v>
      </c>
      <c r="AF2788" s="130"/>
      <c r="AG2788" s="130"/>
      <c r="AH2788" s="130"/>
      <c r="AI2788" s="130" t="s">
        <v>207</v>
      </c>
      <c r="AJ2788" s="130"/>
      <c r="AK2788" s="111" t="str">
        <f aca="false">(AB2788)</f>
        <v>Dynamix</v>
      </c>
      <c r="AM2788" s="111" t="n">
        <f aca="false">AD2788</f>
        <v>1996</v>
      </c>
      <c r="AN2788" s="130" t="s">
        <v>297</v>
      </c>
      <c r="AS2788" s="0" t="s">
        <v>200</v>
      </c>
      <c r="AV2788" s="131" t="s">
        <v>200</v>
      </c>
      <c r="AW2788" s="131"/>
      <c r="AX2788" s="131"/>
      <c r="AY2788" s="131"/>
      <c r="AZ2788" s="0" t="s">
        <v>16884</v>
      </c>
      <c r="BA2788" s="124" t="s">
        <v>200</v>
      </c>
      <c r="BB2788" s="0" t="s">
        <v>248</v>
      </c>
      <c r="BC2788" s="0" t="s">
        <v>16885</v>
      </c>
      <c r="BD2788" s="0" t="s">
        <v>16886</v>
      </c>
      <c r="BE2788" s="0" t="s">
        <v>16887</v>
      </c>
      <c r="BG2788" s="125" t="s">
        <v>200</v>
      </c>
      <c r="BH2788" s="0" t="s">
        <v>5255</v>
      </c>
      <c r="BI2788" s="112" t="n">
        <v>3348542017580</v>
      </c>
      <c r="BJ2788" s="126" t="s">
        <v>200</v>
      </c>
      <c r="BK2788" s="131" t="s">
        <v>16888</v>
      </c>
      <c r="BL2788" s="112" t="n">
        <v>4</v>
      </c>
      <c r="BM2788" s="112" t="n">
        <v>4</v>
      </c>
      <c r="BN2788" s="112" t="n">
        <v>4</v>
      </c>
      <c r="BO2788" s="111" t="n">
        <v>20</v>
      </c>
      <c r="BP2788" s="125" t="s">
        <v>200</v>
      </c>
      <c r="BQ2788" s="127" t="s">
        <v>216</v>
      </c>
    </row>
    <row r="2789" customFormat="false" ht="13.8" hidden="false" customHeight="false" outlineLevel="0" collapsed="false">
      <c r="A2789" s="131" t="s">
        <v>16889</v>
      </c>
      <c r="B2789" s="0" t="s">
        <v>4610</v>
      </c>
      <c r="C2789" s="131" t="s">
        <v>3240</v>
      </c>
      <c r="D2789" s="131" t="s">
        <v>193</v>
      </c>
      <c r="E2789" s="0" t="s">
        <v>194</v>
      </c>
      <c r="F2789" s="0" t="s">
        <v>195</v>
      </c>
      <c r="G2789" s="0" t="s">
        <v>196</v>
      </c>
      <c r="H2789" s="0" t="s">
        <v>197</v>
      </c>
      <c r="J2789" s="111" t="n">
        <v>2</v>
      </c>
      <c r="K2789" s="0" t="s">
        <v>198</v>
      </c>
      <c r="L2789" s="0" t="s">
        <v>392</v>
      </c>
      <c r="M2789" s="0" t="s">
        <v>274</v>
      </c>
      <c r="Q2789" s="120" t="s">
        <v>200</v>
      </c>
      <c r="R2789" s="131" t="s">
        <v>1251</v>
      </c>
      <c r="S2789" s="131" t="s">
        <v>9762</v>
      </c>
      <c r="T2789" s="131" t="s">
        <v>198</v>
      </c>
      <c r="U2789" s="131" t="s">
        <v>202</v>
      </c>
      <c r="V2789" s="0" t="s">
        <v>1790</v>
      </c>
      <c r="W2789" s="110" t="s">
        <v>204</v>
      </c>
      <c r="X2789" s="130" t="n">
        <v>1998</v>
      </c>
      <c r="Y2789" s="130" t="s">
        <v>498</v>
      </c>
      <c r="Z2789" s="130" t="s">
        <v>198</v>
      </c>
      <c r="AA2789" s="122" t="s">
        <v>200</v>
      </c>
      <c r="AB2789" s="131" t="s">
        <v>16883</v>
      </c>
      <c r="AC2789" s="131" t="s">
        <v>3164</v>
      </c>
      <c r="AD2789" s="130" t="n">
        <v>1998</v>
      </c>
      <c r="AE2789" s="130" t="s">
        <v>222</v>
      </c>
      <c r="AF2789" s="130"/>
      <c r="AG2789" s="130"/>
      <c r="AH2789" s="130"/>
      <c r="AI2789" s="130" t="s">
        <v>207</v>
      </c>
      <c r="AJ2789" s="130"/>
      <c r="AK2789" s="111" t="str">
        <f aca="false">(AB2789)</f>
        <v>Dynamix</v>
      </c>
      <c r="AM2789" s="111" t="n">
        <f aca="false">AD2789</f>
        <v>1998</v>
      </c>
      <c r="AN2789" s="130" t="s">
        <v>297</v>
      </c>
      <c r="AS2789" s="0" t="s">
        <v>200</v>
      </c>
      <c r="AV2789" s="131" t="s">
        <v>200</v>
      </c>
      <c r="AW2789" s="131"/>
      <c r="AX2789" s="131"/>
      <c r="AY2789" s="131"/>
      <c r="AZ2789" s="0" t="s">
        <v>16890</v>
      </c>
      <c r="BA2789" s="124" t="s">
        <v>200</v>
      </c>
      <c r="BB2789" s="0" t="s">
        <v>210</v>
      </c>
      <c r="BC2789" s="0" t="s">
        <v>16891</v>
      </c>
      <c r="BD2789" s="0" t="s">
        <v>16892</v>
      </c>
      <c r="BE2789" s="0" t="s">
        <v>16893</v>
      </c>
      <c r="BG2789" s="125" t="s">
        <v>200</v>
      </c>
      <c r="BH2789" s="0" t="s">
        <v>5255</v>
      </c>
      <c r="BI2789" s="112" t="n">
        <v>3348542023314</v>
      </c>
      <c r="BJ2789" s="126" t="s">
        <v>200</v>
      </c>
      <c r="BK2789" s="131" t="s">
        <v>215</v>
      </c>
      <c r="BL2789" s="112" t="n">
        <v>4</v>
      </c>
      <c r="BM2789" s="112" t="n">
        <v>4</v>
      </c>
      <c r="BN2789" s="112" t="n">
        <v>4</v>
      </c>
      <c r="BO2789" s="111" t="n">
        <v>20</v>
      </c>
      <c r="BP2789" s="125" t="s">
        <v>200</v>
      </c>
      <c r="BQ2789" s="127" t="s">
        <v>216</v>
      </c>
    </row>
    <row r="2790" customFormat="false" ht="13.8" hidden="false" customHeight="false" outlineLevel="0" collapsed="false">
      <c r="A2790" s="0" t="s">
        <v>16894</v>
      </c>
      <c r="B2790" s="0" t="s">
        <v>4610</v>
      </c>
      <c r="C2790" s="0" t="s">
        <v>390</v>
      </c>
      <c r="D2790" s="0" t="s">
        <v>193</v>
      </c>
      <c r="E2790" s="0" t="s">
        <v>194</v>
      </c>
      <c r="F2790" s="0" t="s">
        <v>606</v>
      </c>
      <c r="G2790" s="0" t="s">
        <v>196</v>
      </c>
      <c r="H2790" s="0" t="s">
        <v>219</v>
      </c>
      <c r="I2790" s="131"/>
      <c r="J2790" s="111" t="n">
        <v>1</v>
      </c>
      <c r="K2790" s="131" t="s">
        <v>15736</v>
      </c>
      <c r="L2790" s="0" t="s">
        <v>456</v>
      </c>
      <c r="M2790" s="0" t="s">
        <v>274</v>
      </c>
      <c r="O2790" s="0" t="s">
        <v>4057</v>
      </c>
      <c r="P2790" s="0" t="s">
        <v>410</v>
      </c>
      <c r="Q2790" s="120" t="s">
        <v>200</v>
      </c>
      <c r="R2790" s="131" t="s">
        <v>1251</v>
      </c>
      <c r="S2790" s="131" t="s">
        <v>201</v>
      </c>
      <c r="T2790" s="0" t="s">
        <v>198</v>
      </c>
      <c r="U2790" s="131" t="s">
        <v>202</v>
      </c>
      <c r="V2790" s="0" t="s">
        <v>1790</v>
      </c>
      <c r="W2790" s="110" t="s">
        <v>204</v>
      </c>
      <c r="X2790" s="130" t="n">
        <v>1998</v>
      </c>
      <c r="Y2790" s="130" t="s">
        <v>498</v>
      </c>
      <c r="Z2790" s="130" t="s">
        <v>757</v>
      </c>
      <c r="AA2790" s="122" t="s">
        <v>200</v>
      </c>
      <c r="AB2790" s="131" t="s">
        <v>15917</v>
      </c>
      <c r="AC2790" s="131" t="s">
        <v>15737</v>
      </c>
      <c r="AD2790" s="130" t="n">
        <v>1998</v>
      </c>
      <c r="AE2790" s="130" t="s">
        <v>222</v>
      </c>
      <c r="AF2790" s="130"/>
      <c r="AG2790" s="111" t="s">
        <v>241</v>
      </c>
      <c r="AH2790" s="111" t="s">
        <v>2370</v>
      </c>
      <c r="AI2790" s="130" t="s">
        <v>700</v>
      </c>
      <c r="AJ2790" s="130" t="s">
        <v>4610</v>
      </c>
      <c r="AK2790" s="130" t="s">
        <v>15917</v>
      </c>
      <c r="AL2790" s="0" t="s">
        <v>200</v>
      </c>
      <c r="AM2790" s="111" t="n">
        <v>1997</v>
      </c>
      <c r="AN2790" s="130" t="s">
        <v>297</v>
      </c>
      <c r="AO2790" s="131" t="s">
        <v>10796</v>
      </c>
      <c r="AP2790" s="131" t="s">
        <v>200</v>
      </c>
      <c r="AQ2790" s="131" t="s">
        <v>3026</v>
      </c>
      <c r="AR2790" s="0" t="s">
        <v>200</v>
      </c>
      <c r="AS2790" s="0" t="s">
        <v>16895</v>
      </c>
      <c r="AT2790" s="0" t="s">
        <v>4886</v>
      </c>
      <c r="AU2790" s="0" t="s">
        <v>2616</v>
      </c>
      <c r="AV2790" s="131" t="s">
        <v>16896</v>
      </c>
      <c r="AW2790" s="131"/>
      <c r="AX2790" s="131"/>
      <c r="AY2790" s="131"/>
      <c r="AZ2790" s="0" t="s">
        <v>16897</v>
      </c>
      <c r="BA2790" s="124" t="s">
        <v>200</v>
      </c>
      <c r="BB2790" s="0" t="s">
        <v>248</v>
      </c>
      <c r="BC2790" s="0" t="s">
        <v>16898</v>
      </c>
      <c r="BD2790" s="0" t="s">
        <v>16899</v>
      </c>
      <c r="BE2790" s="0" t="s">
        <v>16900</v>
      </c>
      <c r="BG2790" s="125" t="s">
        <v>200</v>
      </c>
      <c r="BH2790" s="0" t="s">
        <v>5255</v>
      </c>
      <c r="BI2790" s="112" t="n">
        <v>3307210126191</v>
      </c>
      <c r="BJ2790" s="126" t="s">
        <v>200</v>
      </c>
      <c r="BK2790" s="131" t="s">
        <v>215</v>
      </c>
      <c r="BL2790" s="112" t="n">
        <v>4</v>
      </c>
      <c r="BM2790" s="112" t="n">
        <v>4</v>
      </c>
      <c r="BN2790" s="112" t="n">
        <v>4</v>
      </c>
      <c r="BO2790" s="111" t="n">
        <v>20</v>
      </c>
      <c r="BP2790" s="125" t="s">
        <v>200</v>
      </c>
      <c r="BQ2790" s="127"/>
    </row>
    <row r="2791" customFormat="false" ht="13.8" hidden="false" customHeight="false" outlineLevel="0" collapsed="false">
      <c r="A2791" s="0" t="s">
        <v>16901</v>
      </c>
      <c r="B2791" s="0" t="s">
        <v>4610</v>
      </c>
      <c r="C2791" s="0" t="s">
        <v>390</v>
      </c>
      <c r="D2791" s="0" t="s">
        <v>193</v>
      </c>
      <c r="E2791" s="0" t="s">
        <v>194</v>
      </c>
      <c r="F2791" s="0" t="s">
        <v>606</v>
      </c>
      <c r="G2791" s="0" t="s">
        <v>196</v>
      </c>
      <c r="H2791" s="0" t="s">
        <v>219</v>
      </c>
      <c r="I2791" s="131"/>
      <c r="J2791" s="111" t="n">
        <v>1</v>
      </c>
      <c r="K2791" s="131" t="s">
        <v>15736</v>
      </c>
      <c r="L2791" s="0" t="s">
        <v>456</v>
      </c>
      <c r="M2791" s="0" t="s">
        <v>274</v>
      </c>
      <c r="O2791" s="0" t="s">
        <v>4057</v>
      </c>
      <c r="P2791" s="0" t="s">
        <v>410</v>
      </c>
      <c r="Q2791" s="120" t="s">
        <v>200</v>
      </c>
      <c r="R2791" s="131" t="s">
        <v>1251</v>
      </c>
      <c r="S2791" s="131" t="s">
        <v>201</v>
      </c>
      <c r="T2791" s="0" t="s">
        <v>198</v>
      </c>
      <c r="U2791" s="131" t="s">
        <v>202</v>
      </c>
      <c r="V2791" s="0" t="s">
        <v>1790</v>
      </c>
      <c r="W2791" s="110" t="s">
        <v>204</v>
      </c>
      <c r="X2791" s="130" t="n">
        <v>1999</v>
      </c>
      <c r="Y2791" s="130" t="s">
        <v>498</v>
      </c>
      <c r="Z2791" s="130" t="s">
        <v>757</v>
      </c>
      <c r="AA2791" s="122" t="s">
        <v>200</v>
      </c>
      <c r="AB2791" s="131" t="s">
        <v>15917</v>
      </c>
      <c r="AC2791" s="131" t="s">
        <v>15737</v>
      </c>
      <c r="AD2791" s="130" t="n">
        <v>1999</v>
      </c>
      <c r="AE2791" s="130" t="s">
        <v>198</v>
      </c>
      <c r="AF2791" s="130"/>
      <c r="AG2791" s="111" t="s">
        <v>241</v>
      </c>
      <c r="AH2791" s="111" t="s">
        <v>2522</v>
      </c>
      <c r="AI2791" s="130" t="s">
        <v>207</v>
      </c>
      <c r="AJ2791" s="130"/>
      <c r="AK2791" s="111" t="str">
        <f aca="false">(AB2791)</f>
        <v>Ensemble studio</v>
      </c>
      <c r="AL2791" s="0" t="s">
        <v>200</v>
      </c>
      <c r="AM2791" s="111" t="n">
        <f aca="false">AD2791</f>
        <v>1999</v>
      </c>
      <c r="AN2791" s="130" t="s">
        <v>297</v>
      </c>
      <c r="AO2791" s="131" t="s">
        <v>10796</v>
      </c>
      <c r="AP2791" s="131" t="s">
        <v>200</v>
      </c>
      <c r="AQ2791" s="131" t="s">
        <v>3026</v>
      </c>
      <c r="AR2791" s="0" t="s">
        <v>200</v>
      </c>
      <c r="AS2791" s="0" t="s">
        <v>16895</v>
      </c>
      <c r="AT2791" s="0" t="s">
        <v>4886</v>
      </c>
      <c r="AU2791" s="0" t="s">
        <v>5328</v>
      </c>
      <c r="AV2791" s="131" t="s">
        <v>16896</v>
      </c>
      <c r="AW2791" s="131"/>
      <c r="AX2791" s="131"/>
      <c r="AY2791" s="131"/>
      <c r="AZ2791" s="0" t="s">
        <v>16902</v>
      </c>
      <c r="BA2791" s="124" t="s">
        <v>200</v>
      </c>
      <c r="BB2791" s="0" t="s">
        <v>248</v>
      </c>
      <c r="BC2791" s="0" t="s">
        <v>16898</v>
      </c>
      <c r="BD2791" s="0" t="s">
        <v>16899</v>
      </c>
      <c r="BE2791" s="0" t="s">
        <v>16903</v>
      </c>
      <c r="BF2791" s="0" t="s">
        <v>16904</v>
      </c>
      <c r="BG2791" s="125" t="s">
        <v>200</v>
      </c>
      <c r="BH2791" s="0" t="s">
        <v>5255</v>
      </c>
      <c r="BI2791" s="112" t="n">
        <v>805529132092</v>
      </c>
      <c r="BJ2791" s="126" t="s">
        <v>200</v>
      </c>
      <c r="BK2791" s="131" t="s">
        <v>215</v>
      </c>
      <c r="BL2791" s="112" t="n">
        <v>4</v>
      </c>
      <c r="BM2791" s="112" t="n">
        <v>4</v>
      </c>
      <c r="BN2791" s="112" t="n">
        <v>4</v>
      </c>
      <c r="BO2791" s="111" t="n">
        <v>20</v>
      </c>
      <c r="BP2791" s="125" t="s">
        <v>200</v>
      </c>
      <c r="BQ2791" s="127" t="s">
        <v>216</v>
      </c>
    </row>
    <row r="2792" customFormat="false" ht="13.8" hidden="false" customHeight="false" outlineLevel="0" collapsed="false">
      <c r="A2792" s="131" t="s">
        <v>16905</v>
      </c>
      <c r="B2792" s="0" t="s">
        <v>4610</v>
      </c>
      <c r="C2792" s="0" t="s">
        <v>390</v>
      </c>
      <c r="D2792" s="0" t="s">
        <v>1333</v>
      </c>
      <c r="E2792" s="0" t="s">
        <v>194</v>
      </c>
      <c r="F2792" s="0" t="s">
        <v>606</v>
      </c>
      <c r="G2792" s="0" t="s">
        <v>196</v>
      </c>
      <c r="H2792" s="0" t="s">
        <v>219</v>
      </c>
      <c r="I2792" s="131"/>
      <c r="J2792" s="111" t="n">
        <v>1</v>
      </c>
      <c r="K2792" s="131" t="s">
        <v>15736</v>
      </c>
      <c r="L2792" s="0" t="s">
        <v>456</v>
      </c>
      <c r="M2792" s="0" t="s">
        <v>274</v>
      </c>
      <c r="Q2792" s="120" t="s">
        <v>200</v>
      </c>
      <c r="R2792" s="131" t="s">
        <v>3067</v>
      </c>
      <c r="S2792" s="131" t="s">
        <v>201</v>
      </c>
      <c r="T2792" s="0" t="s">
        <v>198</v>
      </c>
      <c r="U2792" s="131" t="s">
        <v>202</v>
      </c>
      <c r="V2792" s="0" t="s">
        <v>1790</v>
      </c>
      <c r="W2792" s="110" t="s">
        <v>204</v>
      </c>
      <c r="X2792" s="130" t="n">
        <v>2005</v>
      </c>
      <c r="Y2792" s="130" t="s">
        <v>498</v>
      </c>
      <c r="Z2792" s="130" t="s">
        <v>757</v>
      </c>
      <c r="AA2792" s="122" t="s">
        <v>200</v>
      </c>
      <c r="AB2792" s="131" t="s">
        <v>15917</v>
      </c>
      <c r="AC2792" s="131" t="s">
        <v>15737</v>
      </c>
      <c r="AD2792" s="130" t="n">
        <v>2005</v>
      </c>
      <c r="AE2792" s="130" t="s">
        <v>222</v>
      </c>
      <c r="AF2792" s="130"/>
      <c r="AG2792" s="130"/>
      <c r="AH2792" s="130"/>
      <c r="AI2792" s="130" t="s">
        <v>207</v>
      </c>
      <c r="AJ2792" s="130"/>
      <c r="AK2792" s="111" t="str">
        <f aca="false">(AB2792)</f>
        <v>Ensemble studio</v>
      </c>
      <c r="AM2792" s="111" t="n">
        <f aca="false">AD2792</f>
        <v>2005</v>
      </c>
      <c r="AN2792" s="130" t="s">
        <v>297</v>
      </c>
      <c r="AO2792" s="131" t="s">
        <v>10796</v>
      </c>
      <c r="AP2792" s="0" t="s">
        <v>200</v>
      </c>
      <c r="AS2792" s="0" t="s">
        <v>16895</v>
      </c>
      <c r="AT2792" s="0" t="s">
        <v>4886</v>
      </c>
      <c r="AU2792" s="0" t="s">
        <v>3968</v>
      </c>
      <c r="AV2792" s="131" t="s">
        <v>16896</v>
      </c>
      <c r="AW2792" s="131"/>
      <c r="AX2792" s="131"/>
      <c r="AY2792" s="131" t="s">
        <v>3510</v>
      </c>
      <c r="AZ2792" s="0" t="s">
        <v>16906</v>
      </c>
      <c r="BA2792" s="124" t="s">
        <v>200</v>
      </c>
      <c r="BB2792" s="0" t="s">
        <v>248</v>
      </c>
      <c r="BC2792" s="0" t="s">
        <v>1995</v>
      </c>
      <c r="BD2792" s="0" t="s">
        <v>16907</v>
      </c>
      <c r="BE2792" s="0" t="s">
        <v>16908</v>
      </c>
      <c r="BG2792" s="125" t="s">
        <v>200</v>
      </c>
      <c r="BH2792" s="0" t="s">
        <v>5255</v>
      </c>
      <c r="BI2792" s="112" t="n">
        <v>882224948753</v>
      </c>
      <c r="BJ2792" s="126" t="s">
        <v>200</v>
      </c>
      <c r="BK2792" s="131" t="s">
        <v>215</v>
      </c>
      <c r="BL2792" s="112" t="n">
        <v>4</v>
      </c>
      <c r="BM2792" s="112" t="n">
        <v>4</v>
      </c>
      <c r="BN2792" s="112" t="n">
        <v>4</v>
      </c>
      <c r="BO2792" s="111" t="n">
        <v>20</v>
      </c>
      <c r="BP2792" s="125" t="s">
        <v>200</v>
      </c>
      <c r="BQ2792" s="127" t="s">
        <v>216</v>
      </c>
    </row>
    <row r="2793" customFormat="false" ht="13.8" hidden="false" customHeight="false" outlineLevel="0" collapsed="false">
      <c r="A2793" s="131" t="s">
        <v>16909</v>
      </c>
      <c r="B2793" s="0" t="s">
        <v>4610</v>
      </c>
      <c r="C2793" s="0" t="s">
        <v>390</v>
      </c>
      <c r="D2793" s="0" t="s">
        <v>1333</v>
      </c>
      <c r="E2793" s="0" t="s">
        <v>194</v>
      </c>
      <c r="F2793" s="0" t="s">
        <v>606</v>
      </c>
      <c r="G2793" s="0" t="s">
        <v>196</v>
      </c>
      <c r="H2793" s="0" t="s">
        <v>219</v>
      </c>
      <c r="I2793" s="131"/>
      <c r="J2793" s="111" t="n">
        <v>1</v>
      </c>
      <c r="K2793" s="131" t="s">
        <v>15736</v>
      </c>
      <c r="L2793" s="0" t="s">
        <v>456</v>
      </c>
      <c r="M2793" s="0" t="s">
        <v>199</v>
      </c>
      <c r="Q2793" s="120" t="s">
        <v>200</v>
      </c>
      <c r="R2793" s="131" t="s">
        <v>1251</v>
      </c>
      <c r="S2793" s="131" t="s">
        <v>201</v>
      </c>
      <c r="T2793" s="0" t="s">
        <v>198</v>
      </c>
      <c r="U2793" s="131" t="s">
        <v>202</v>
      </c>
      <c r="V2793" s="0" t="s">
        <v>1790</v>
      </c>
      <c r="W2793" s="110" t="s">
        <v>204</v>
      </c>
      <c r="X2793" s="130" t="n">
        <v>2003</v>
      </c>
      <c r="Y2793" s="130" t="s">
        <v>498</v>
      </c>
      <c r="Z2793" s="130" t="s">
        <v>757</v>
      </c>
      <c r="AA2793" s="122" t="s">
        <v>200</v>
      </c>
      <c r="AB2793" s="131" t="s">
        <v>15917</v>
      </c>
      <c r="AC2793" s="131" t="s">
        <v>15737</v>
      </c>
      <c r="AD2793" s="130" t="n">
        <v>2003</v>
      </c>
      <c r="AE2793" s="111" t="s">
        <v>222</v>
      </c>
      <c r="AI2793" s="111" t="s">
        <v>294</v>
      </c>
      <c r="AJ2793" s="111" t="s">
        <v>4610</v>
      </c>
      <c r="AK2793" s="131" t="s">
        <v>15917</v>
      </c>
      <c r="AM2793" s="111" t="n">
        <v>2002</v>
      </c>
      <c r="AN2793" s="111" t="s">
        <v>297</v>
      </c>
      <c r="AO2793" s="131" t="s">
        <v>10796</v>
      </c>
      <c r="AP2793" s="0" t="s">
        <v>200</v>
      </c>
      <c r="AS2793" s="0" t="s">
        <v>16895</v>
      </c>
      <c r="AU2793" s="0" t="s">
        <v>2616</v>
      </c>
      <c r="AV2793" s="131" t="s">
        <v>16896</v>
      </c>
      <c r="AW2793" s="131"/>
      <c r="AX2793" s="131"/>
      <c r="AY2793" s="131"/>
      <c r="AZ2793" s="0" t="s">
        <v>16910</v>
      </c>
      <c r="BA2793" s="124" t="s">
        <v>200</v>
      </c>
      <c r="BB2793" s="0" t="s">
        <v>248</v>
      </c>
      <c r="BC2793" s="0" t="s">
        <v>16911</v>
      </c>
      <c r="BD2793" s="0" t="s">
        <v>16912</v>
      </c>
      <c r="BE2793" s="0" t="s">
        <v>16913</v>
      </c>
      <c r="BF2793" s="0" t="s">
        <v>200</v>
      </c>
      <c r="BG2793" s="125" t="s">
        <v>200</v>
      </c>
      <c r="BH2793" s="0" t="s">
        <v>5255</v>
      </c>
      <c r="BI2793" s="112" t="n">
        <v>805529879386</v>
      </c>
      <c r="BJ2793" s="126" t="s">
        <v>200</v>
      </c>
      <c r="BK2793" s="131" t="s">
        <v>215</v>
      </c>
      <c r="BL2793" s="112" t="n">
        <v>4</v>
      </c>
      <c r="BM2793" s="112" t="n">
        <v>4</v>
      </c>
      <c r="BN2793" s="112" t="n">
        <v>4</v>
      </c>
      <c r="BO2793" s="111" t="n">
        <v>20</v>
      </c>
      <c r="BP2793" s="125" t="s">
        <v>200</v>
      </c>
      <c r="BQ2793" s="127" t="s">
        <v>216</v>
      </c>
    </row>
    <row r="2794" customFormat="false" ht="13.8" hidden="false" customHeight="false" outlineLevel="0" collapsed="false">
      <c r="A2794" s="131" t="s">
        <v>16914</v>
      </c>
      <c r="B2794" s="0" t="s">
        <v>4610</v>
      </c>
      <c r="C2794" s="0" t="s">
        <v>218</v>
      </c>
      <c r="D2794" s="0" t="s">
        <v>1321</v>
      </c>
      <c r="E2794" s="0" t="s">
        <v>194</v>
      </c>
      <c r="F2794" s="0" t="s">
        <v>2487</v>
      </c>
      <c r="G2794" s="0" t="s">
        <v>196</v>
      </c>
      <c r="H2794" s="0" t="s">
        <v>219</v>
      </c>
      <c r="J2794" s="111" t="n">
        <v>1</v>
      </c>
      <c r="K2794" s="0" t="s">
        <v>198</v>
      </c>
      <c r="L2794" s="0" t="s">
        <v>198</v>
      </c>
      <c r="M2794" s="0" t="s">
        <v>199</v>
      </c>
      <c r="Q2794" s="120" t="s">
        <v>200</v>
      </c>
      <c r="R2794" s="131" t="s">
        <v>1251</v>
      </c>
      <c r="S2794" s="131" t="s">
        <v>9762</v>
      </c>
      <c r="T2794" s="131" t="s">
        <v>198</v>
      </c>
      <c r="U2794" s="131" t="s">
        <v>202</v>
      </c>
      <c r="V2794" s="0" t="s">
        <v>1790</v>
      </c>
      <c r="W2794" s="110" t="s">
        <v>204</v>
      </c>
      <c r="X2794" s="130" t="n">
        <v>1996</v>
      </c>
      <c r="Y2794" s="111" t="s">
        <v>200</v>
      </c>
      <c r="Z2794" s="130" t="s">
        <v>757</v>
      </c>
      <c r="AA2794" s="122" t="s">
        <v>200</v>
      </c>
      <c r="AB2794" s="131" t="s">
        <v>16915</v>
      </c>
      <c r="AC2794" s="131" t="s">
        <v>913</v>
      </c>
      <c r="AD2794" s="130" t="n">
        <v>1996</v>
      </c>
      <c r="AE2794" s="130" t="s">
        <v>222</v>
      </c>
      <c r="AF2794" s="130"/>
      <c r="AG2794" s="130"/>
      <c r="AH2794" s="130"/>
      <c r="AI2794" s="130" t="s">
        <v>207</v>
      </c>
      <c r="AJ2794" s="130"/>
      <c r="AK2794" s="111" t="str">
        <f aca="false">(AB2794)</f>
        <v>Pulse entertainment</v>
      </c>
      <c r="AM2794" s="111" t="n">
        <f aca="false">AD2794</f>
        <v>1996</v>
      </c>
      <c r="AN2794" s="130" t="s">
        <v>297</v>
      </c>
      <c r="AS2794" s="0" t="s">
        <v>200</v>
      </c>
      <c r="AT2794" s="0" t="s">
        <v>381</v>
      </c>
      <c r="AU2794" s="0" t="s">
        <v>227</v>
      </c>
      <c r="AV2794" s="131" t="s">
        <v>200</v>
      </c>
      <c r="AW2794" s="131"/>
      <c r="AX2794" s="131"/>
      <c r="AY2794" s="131"/>
      <c r="AZ2794" s="0" t="s">
        <v>16916</v>
      </c>
      <c r="BA2794" s="124" t="s">
        <v>200</v>
      </c>
      <c r="BB2794" s="0" t="s">
        <v>210</v>
      </c>
      <c r="BC2794" s="0" t="s">
        <v>5157</v>
      </c>
      <c r="BD2794" s="0" t="s">
        <v>16917</v>
      </c>
      <c r="BE2794" s="0" t="s">
        <v>16918</v>
      </c>
      <c r="BG2794" s="125" t="s">
        <v>200</v>
      </c>
      <c r="BH2794" s="0" t="s">
        <v>5255</v>
      </c>
      <c r="BI2794" s="112" t="n">
        <v>3455192001613</v>
      </c>
      <c r="BJ2794" s="126" t="s">
        <v>200</v>
      </c>
      <c r="BK2794" s="131" t="s">
        <v>215</v>
      </c>
      <c r="BL2794" s="112" t="n">
        <v>4</v>
      </c>
      <c r="BM2794" s="112" t="n">
        <v>4</v>
      </c>
      <c r="BN2794" s="112" t="n">
        <v>4</v>
      </c>
      <c r="BO2794" s="111" t="n">
        <v>20</v>
      </c>
      <c r="BP2794" s="125" t="s">
        <v>200</v>
      </c>
      <c r="BQ2794" s="127" t="s">
        <v>216</v>
      </c>
    </row>
    <row r="2795" customFormat="false" ht="13.8" hidden="false" customHeight="false" outlineLevel="0" collapsed="false">
      <c r="A2795" s="131" t="s">
        <v>16919</v>
      </c>
      <c r="B2795" s="0" t="s">
        <v>4610</v>
      </c>
      <c r="C2795" s="131" t="s">
        <v>1386</v>
      </c>
      <c r="D2795" s="131" t="s">
        <v>1452</v>
      </c>
      <c r="E2795" s="0" t="s">
        <v>194</v>
      </c>
      <c r="F2795" s="0" t="s">
        <v>1509</v>
      </c>
      <c r="G2795" s="131" t="s">
        <v>330</v>
      </c>
      <c r="H2795" s="0" t="s">
        <v>219</v>
      </c>
      <c r="J2795" s="111" t="n">
        <v>1</v>
      </c>
      <c r="K2795" s="0" t="s">
        <v>198</v>
      </c>
      <c r="L2795" s="0" t="s">
        <v>198</v>
      </c>
      <c r="M2795" s="0" t="s">
        <v>199</v>
      </c>
      <c r="O2795" s="0" t="s">
        <v>200</v>
      </c>
      <c r="Q2795" s="120" t="s">
        <v>200</v>
      </c>
      <c r="R2795" s="131" t="s">
        <v>1251</v>
      </c>
      <c r="S2795" s="131" t="s">
        <v>201</v>
      </c>
      <c r="T2795" s="0" t="s">
        <v>198</v>
      </c>
      <c r="U2795" s="131" t="s">
        <v>202</v>
      </c>
      <c r="V2795" s="0" t="s">
        <v>1790</v>
      </c>
      <c r="W2795" s="110" t="s">
        <v>204</v>
      </c>
      <c r="X2795" s="130" t="n">
        <v>1997</v>
      </c>
      <c r="Y2795" s="130"/>
      <c r="Z2795" s="130" t="s">
        <v>757</v>
      </c>
      <c r="AA2795" s="122" t="s">
        <v>200</v>
      </c>
      <c r="AB2795" s="131" t="s">
        <v>618</v>
      </c>
      <c r="AC2795" s="131" t="s">
        <v>479</v>
      </c>
      <c r="AD2795" s="130" t="n">
        <v>1997</v>
      </c>
      <c r="AE2795" s="130" t="s">
        <v>222</v>
      </c>
      <c r="AF2795" s="130"/>
      <c r="AG2795" s="130"/>
      <c r="AH2795" s="130"/>
      <c r="AI2795" s="130" t="s">
        <v>207</v>
      </c>
      <c r="AJ2795" s="130"/>
      <c r="AK2795" s="111" t="str">
        <f aca="false">(AB2795)</f>
        <v>Westwood studios</v>
      </c>
      <c r="AM2795" s="111" t="n">
        <f aca="false">AD2795</f>
        <v>1997</v>
      </c>
      <c r="AN2795" s="111" t="s">
        <v>297</v>
      </c>
      <c r="AS2795" s="0" t="s">
        <v>200</v>
      </c>
      <c r="AT2795" s="0" t="s">
        <v>200</v>
      </c>
      <c r="AU2795" s="0" t="s">
        <v>267</v>
      </c>
      <c r="AV2795" s="131" t="s">
        <v>1426</v>
      </c>
      <c r="AW2795" s="131" t="s">
        <v>622</v>
      </c>
      <c r="AX2795" s="131"/>
      <c r="AY2795" s="131"/>
      <c r="AZ2795" s="0" t="s">
        <v>16920</v>
      </c>
      <c r="BA2795" s="124" t="s">
        <v>200</v>
      </c>
      <c r="BB2795" s="0" t="s">
        <v>210</v>
      </c>
      <c r="BC2795" s="0" t="s">
        <v>16921</v>
      </c>
      <c r="BD2795" s="0" t="s">
        <v>16922</v>
      </c>
      <c r="BE2795" s="0" t="s">
        <v>16923</v>
      </c>
      <c r="BG2795" s="125" t="s">
        <v>200</v>
      </c>
      <c r="BH2795" s="0" t="s">
        <v>582</v>
      </c>
      <c r="BI2795" s="112" t="s">
        <v>198</v>
      </c>
      <c r="BJ2795" s="126" t="s">
        <v>200</v>
      </c>
      <c r="BK2795" s="131" t="s">
        <v>16888</v>
      </c>
      <c r="BL2795" s="112" t="n">
        <v>4</v>
      </c>
      <c r="BM2795" s="112" t="n">
        <v>4</v>
      </c>
      <c r="BN2795" s="112" t="n">
        <v>4</v>
      </c>
      <c r="BO2795" s="111" t="n">
        <v>20</v>
      </c>
      <c r="BP2795" s="125" t="s">
        <v>200</v>
      </c>
      <c r="BQ2795" s="127" t="s">
        <v>216</v>
      </c>
    </row>
    <row r="2796" customFormat="false" ht="13.8" hidden="false" customHeight="false" outlineLevel="0" collapsed="false">
      <c r="A2796" s="131" t="s">
        <v>16924</v>
      </c>
      <c r="B2796" s="0" t="s">
        <v>4610</v>
      </c>
      <c r="C2796" s="0" t="s">
        <v>5944</v>
      </c>
      <c r="D2796" s="0" t="s">
        <v>312</v>
      </c>
      <c r="E2796" s="0" t="s">
        <v>194</v>
      </c>
      <c r="F2796" s="0" t="s">
        <v>1509</v>
      </c>
      <c r="G2796" s="0" t="s">
        <v>330</v>
      </c>
      <c r="H2796" s="0" t="s">
        <v>219</v>
      </c>
      <c r="J2796" s="111" t="n">
        <v>1</v>
      </c>
      <c r="K2796" s="0" t="s">
        <v>198</v>
      </c>
      <c r="L2796" s="0" t="s">
        <v>198</v>
      </c>
      <c r="M2796" s="0" t="s">
        <v>199</v>
      </c>
      <c r="Q2796" s="120" t="s">
        <v>200</v>
      </c>
      <c r="R2796" s="131" t="s">
        <v>3067</v>
      </c>
      <c r="S2796" s="131" t="s">
        <v>201</v>
      </c>
      <c r="T2796" s="0" t="s">
        <v>198</v>
      </c>
      <c r="U2796" s="131" t="s">
        <v>202</v>
      </c>
      <c r="V2796" s="0" t="s">
        <v>1790</v>
      </c>
      <c r="W2796" s="110" t="s">
        <v>204</v>
      </c>
      <c r="X2796" s="130" t="n">
        <v>2009</v>
      </c>
      <c r="Y2796" s="130"/>
      <c r="Z2796" s="130" t="s">
        <v>757</v>
      </c>
      <c r="AA2796" s="122" t="s">
        <v>200</v>
      </c>
      <c r="AB2796" s="131" t="s">
        <v>1886</v>
      </c>
      <c r="AC2796" s="131" t="s">
        <v>393</v>
      </c>
      <c r="AD2796" s="130" t="n">
        <v>2009</v>
      </c>
      <c r="AE2796" s="130" t="s">
        <v>222</v>
      </c>
      <c r="AF2796" s="130"/>
      <c r="AG2796" s="132" t="s">
        <v>908</v>
      </c>
      <c r="AH2796" s="130"/>
      <c r="AI2796" s="111" t="s">
        <v>700</v>
      </c>
      <c r="AJ2796" s="0" t="s">
        <v>4610</v>
      </c>
      <c r="AK2796" s="131" t="s">
        <v>1886</v>
      </c>
      <c r="AL2796" s="0" t="s">
        <v>200</v>
      </c>
      <c r="AM2796" s="111" t="s">
        <v>849</v>
      </c>
      <c r="AN2796" s="111" t="s">
        <v>1887</v>
      </c>
      <c r="AQ2796" s="0" t="s">
        <v>200</v>
      </c>
      <c r="AR2796" s="0" t="s">
        <v>200</v>
      </c>
      <c r="AS2796" s="0" t="s">
        <v>1468</v>
      </c>
      <c r="AT2796" s="0" t="s">
        <v>1216</v>
      </c>
      <c r="AU2796" s="0" t="s">
        <v>332</v>
      </c>
      <c r="AV2796" s="131" t="s">
        <v>16925</v>
      </c>
      <c r="AW2796" s="131" t="s">
        <v>200</v>
      </c>
      <c r="AX2796" s="131"/>
      <c r="AY2796" s="131"/>
      <c r="AZ2796" s="0" t="s">
        <v>16926</v>
      </c>
      <c r="BA2796" s="124" t="s">
        <v>200</v>
      </c>
      <c r="BB2796" s="0" t="s">
        <v>210</v>
      </c>
      <c r="BC2796" s="0" t="s">
        <v>16927</v>
      </c>
      <c r="BD2796" s="0" t="s">
        <v>16928</v>
      </c>
      <c r="BE2796" s="0" t="s">
        <v>16929</v>
      </c>
      <c r="BG2796" s="125" t="s">
        <v>200</v>
      </c>
      <c r="BH2796" s="0" t="s">
        <v>5255</v>
      </c>
      <c r="BI2796" s="112" t="n">
        <v>7350002939512</v>
      </c>
      <c r="BJ2796" s="126" t="s">
        <v>200</v>
      </c>
      <c r="BK2796" s="131" t="s">
        <v>215</v>
      </c>
      <c r="BL2796" s="112" t="n">
        <v>4</v>
      </c>
      <c r="BM2796" s="112" t="n">
        <v>4</v>
      </c>
      <c r="BN2796" s="112" t="n">
        <v>4</v>
      </c>
      <c r="BO2796" s="111" t="n">
        <v>20</v>
      </c>
      <c r="BP2796" s="125" t="s">
        <v>200</v>
      </c>
      <c r="BQ2796" s="127" t="s">
        <v>216</v>
      </c>
    </row>
    <row r="2797" customFormat="false" ht="13.8" hidden="false" customHeight="false" outlineLevel="0" collapsed="false">
      <c r="A2797" s="131" t="s">
        <v>16930</v>
      </c>
      <c r="B2797" s="0" t="s">
        <v>4610</v>
      </c>
      <c r="C2797" s="0" t="s">
        <v>994</v>
      </c>
      <c r="D2797" s="0" t="s">
        <v>1333</v>
      </c>
      <c r="E2797" s="0" t="s">
        <v>313</v>
      </c>
      <c r="F2797" s="0" t="s">
        <v>314</v>
      </c>
      <c r="G2797" s="0" t="s">
        <v>424</v>
      </c>
      <c r="H2797" s="0" t="s">
        <v>219</v>
      </c>
      <c r="J2797" s="111" t="n">
        <v>2</v>
      </c>
      <c r="K2797" s="0" t="s">
        <v>1441</v>
      </c>
      <c r="L2797" s="0" t="s">
        <v>392</v>
      </c>
      <c r="M2797" s="0" t="s">
        <v>199</v>
      </c>
      <c r="Q2797" s="120" t="s">
        <v>200</v>
      </c>
      <c r="R2797" s="131" t="s">
        <v>3067</v>
      </c>
      <c r="S2797" s="131" t="s">
        <v>1834</v>
      </c>
      <c r="T2797" s="131" t="s">
        <v>198</v>
      </c>
      <c r="U2797" s="131" t="s">
        <v>202</v>
      </c>
      <c r="V2797" s="0" t="s">
        <v>1790</v>
      </c>
      <c r="W2797" s="110" t="s">
        <v>204</v>
      </c>
      <c r="X2797" s="130" t="n">
        <v>2010</v>
      </c>
      <c r="Y2797" s="130"/>
      <c r="Z2797" s="130" t="s">
        <v>221</v>
      </c>
      <c r="AA2797" s="122" t="s">
        <v>200</v>
      </c>
      <c r="AB2797" s="131" t="s">
        <v>5545</v>
      </c>
      <c r="AC2797" s="131" t="s">
        <v>5326</v>
      </c>
      <c r="AD2797" s="130" t="n">
        <v>2010</v>
      </c>
      <c r="AE2797" s="130" t="s">
        <v>222</v>
      </c>
      <c r="AF2797" s="130"/>
      <c r="AG2797" s="130"/>
      <c r="AH2797" s="130"/>
      <c r="AI2797" s="111" t="s">
        <v>700</v>
      </c>
      <c r="AJ2797" s="0" t="s">
        <v>4610</v>
      </c>
      <c r="AK2797" s="131" t="s">
        <v>5545</v>
      </c>
      <c r="AM2797" s="111" t="n">
        <v>2009</v>
      </c>
      <c r="AN2797" s="111" t="s">
        <v>510</v>
      </c>
      <c r="AP2797" s="0" t="s">
        <v>1467</v>
      </c>
      <c r="AQ2797" s="0" t="s">
        <v>200</v>
      </c>
      <c r="AS2797" s="0" t="s">
        <v>5546</v>
      </c>
      <c r="AU2797" s="0" t="s">
        <v>332</v>
      </c>
      <c r="AV2797" s="131" t="s">
        <v>200</v>
      </c>
      <c r="AW2797" s="131"/>
      <c r="AX2797" s="131"/>
      <c r="AY2797" s="131"/>
      <c r="AZ2797" s="0" t="s">
        <v>16931</v>
      </c>
      <c r="BA2797" s="124" t="s">
        <v>200</v>
      </c>
      <c r="BB2797" s="0" t="s">
        <v>210</v>
      </c>
      <c r="BC2797" s="0" t="s">
        <v>16932</v>
      </c>
      <c r="BD2797" s="0" t="s">
        <v>13224</v>
      </c>
      <c r="BE2797" s="0" t="s">
        <v>16933</v>
      </c>
      <c r="BF2797" s="0" t="s">
        <v>16934</v>
      </c>
      <c r="BG2797" s="125" t="s">
        <v>200</v>
      </c>
      <c r="BH2797" s="0" t="s">
        <v>5255</v>
      </c>
      <c r="BI2797" s="112" t="n">
        <v>3512289017305</v>
      </c>
      <c r="BJ2797" s="126" t="s">
        <v>200</v>
      </c>
      <c r="BK2797" s="131" t="s">
        <v>215</v>
      </c>
      <c r="BL2797" s="112" t="n">
        <v>4</v>
      </c>
      <c r="BM2797" s="112" t="n">
        <v>4</v>
      </c>
      <c r="BN2797" s="112" t="n">
        <v>4</v>
      </c>
      <c r="BO2797" s="111" t="n">
        <v>20</v>
      </c>
      <c r="BP2797" s="125" t="s">
        <v>200</v>
      </c>
      <c r="BQ2797" s="127" t="s">
        <v>216</v>
      </c>
    </row>
    <row r="2798" customFormat="false" ht="13.8" hidden="false" customHeight="false" outlineLevel="0" collapsed="false">
      <c r="A2798" s="131" t="s">
        <v>16935</v>
      </c>
      <c r="B2798" s="0" t="s">
        <v>4610</v>
      </c>
      <c r="C2798" s="131" t="s">
        <v>380</v>
      </c>
      <c r="D2798" s="131" t="s">
        <v>193</v>
      </c>
      <c r="E2798" s="0" t="s">
        <v>194</v>
      </c>
      <c r="F2798" s="0" t="s">
        <v>195</v>
      </c>
      <c r="G2798" s="0" t="s">
        <v>196</v>
      </c>
      <c r="H2798" s="0" t="s">
        <v>219</v>
      </c>
      <c r="J2798" s="111" t="n">
        <v>1</v>
      </c>
      <c r="K2798" s="0" t="s">
        <v>198</v>
      </c>
      <c r="L2798" s="0" t="s">
        <v>198</v>
      </c>
      <c r="M2798" s="0" t="s">
        <v>274</v>
      </c>
      <c r="Q2798" s="120" t="s">
        <v>200</v>
      </c>
      <c r="R2798" s="131" t="s">
        <v>3067</v>
      </c>
      <c r="S2798" s="131" t="s">
        <v>201</v>
      </c>
      <c r="T2798" s="0" t="s">
        <v>198</v>
      </c>
      <c r="U2798" s="131" t="s">
        <v>202</v>
      </c>
      <c r="V2798" s="0" t="s">
        <v>1790</v>
      </c>
      <c r="W2798" s="110" t="s">
        <v>204</v>
      </c>
      <c r="X2798" s="130" t="n">
        <v>2008</v>
      </c>
      <c r="Y2798" s="111" t="s">
        <v>200</v>
      </c>
      <c r="Z2798" s="130" t="s">
        <v>198</v>
      </c>
      <c r="AA2798" s="122" t="s">
        <v>200</v>
      </c>
      <c r="AB2798" s="131" t="s">
        <v>16936</v>
      </c>
      <c r="AC2798" s="131" t="s">
        <v>16937</v>
      </c>
      <c r="AD2798" s="130" t="n">
        <v>2008</v>
      </c>
      <c r="AE2798" s="130" t="s">
        <v>5241</v>
      </c>
      <c r="AF2798" s="130"/>
      <c r="AG2798" s="130"/>
      <c r="AH2798" s="130"/>
      <c r="AI2798" s="130" t="s">
        <v>207</v>
      </c>
      <c r="AJ2798" s="130"/>
      <c r="AK2798" s="111" t="str">
        <f aca="false">(AB2798)</f>
        <v>Number none</v>
      </c>
      <c r="AL2798" s="0" t="s">
        <v>200</v>
      </c>
      <c r="AM2798" s="111" t="n">
        <f aca="false">AD2798</f>
        <v>2008</v>
      </c>
      <c r="AN2798" s="130" t="s">
        <v>297</v>
      </c>
      <c r="AQ2798" s="0" t="s">
        <v>200</v>
      </c>
      <c r="AR2798" s="0" t="s">
        <v>200</v>
      </c>
      <c r="AS2798" s="0" t="s">
        <v>200</v>
      </c>
      <c r="AT2798" s="0" t="s">
        <v>2218</v>
      </c>
      <c r="AU2798" s="0" t="s">
        <v>200</v>
      </c>
      <c r="AV2798" s="131" t="s">
        <v>200</v>
      </c>
      <c r="AW2798" s="131"/>
      <c r="AX2798" s="131"/>
      <c r="AY2798" s="131"/>
      <c r="AZ2798" s="0" t="s">
        <v>16938</v>
      </c>
      <c r="BA2798" s="124" t="s">
        <v>200</v>
      </c>
      <c r="BB2798" s="0" t="s">
        <v>248</v>
      </c>
      <c r="BC2798" s="0" t="s">
        <v>16939</v>
      </c>
      <c r="BD2798" s="0" t="s">
        <v>16940</v>
      </c>
      <c r="BE2798" s="0" t="s">
        <v>16941</v>
      </c>
      <c r="BG2798" s="125" t="s">
        <v>200</v>
      </c>
      <c r="BH2798" s="0" t="s">
        <v>5255</v>
      </c>
      <c r="BI2798" s="112" t="n">
        <v>5016488121477</v>
      </c>
      <c r="BJ2798" s="126" t="s">
        <v>200</v>
      </c>
      <c r="BK2798" s="131" t="s">
        <v>215</v>
      </c>
      <c r="BL2798" s="112" t="n">
        <v>4</v>
      </c>
      <c r="BM2798" s="112" t="n">
        <v>4</v>
      </c>
      <c r="BN2798" s="112" t="n">
        <v>4</v>
      </c>
      <c r="BO2798" s="111" t="n">
        <v>20</v>
      </c>
      <c r="BP2798" s="125" t="s">
        <v>200</v>
      </c>
      <c r="BQ2798" s="127" t="s">
        <v>216</v>
      </c>
    </row>
    <row r="2799" customFormat="false" ht="13.8" hidden="false" customHeight="false" outlineLevel="0" collapsed="false">
      <c r="A2799" s="131" t="s">
        <v>16942</v>
      </c>
      <c r="B2799" s="0" t="s">
        <v>4610</v>
      </c>
      <c r="C2799" s="0" t="s">
        <v>390</v>
      </c>
      <c r="D2799" s="0" t="s">
        <v>1333</v>
      </c>
      <c r="E2799" s="0" t="s">
        <v>313</v>
      </c>
      <c r="F2799" s="0" t="s">
        <v>314</v>
      </c>
      <c r="G2799" s="0" t="s">
        <v>424</v>
      </c>
      <c r="H2799" s="0" t="s">
        <v>219</v>
      </c>
      <c r="J2799" s="111" t="n">
        <v>2</v>
      </c>
      <c r="K2799" s="0" t="s">
        <v>1441</v>
      </c>
      <c r="L2799" s="0" t="s">
        <v>392</v>
      </c>
      <c r="M2799" s="0" t="s">
        <v>199</v>
      </c>
      <c r="Q2799" s="120" t="s">
        <v>200</v>
      </c>
      <c r="R2799" s="131" t="s">
        <v>1251</v>
      </c>
      <c r="S2799" s="131" t="s">
        <v>1834</v>
      </c>
      <c r="T2799" s="131" t="s">
        <v>198</v>
      </c>
      <c r="U2799" s="131" t="s">
        <v>202</v>
      </c>
      <c r="V2799" s="0" t="s">
        <v>1790</v>
      </c>
      <c r="W2799" s="110" t="s">
        <v>204</v>
      </c>
      <c r="X2799" s="130" t="n">
        <v>2004</v>
      </c>
      <c r="Y2799" s="130" t="s">
        <v>498</v>
      </c>
      <c r="Z2799" s="130" t="s">
        <v>757</v>
      </c>
      <c r="AA2799" s="122" t="s">
        <v>200</v>
      </c>
      <c r="AB2799" s="131" t="s">
        <v>5545</v>
      </c>
      <c r="AC2799" s="131" t="s">
        <v>5326</v>
      </c>
      <c r="AD2799" s="130" t="n">
        <v>2004</v>
      </c>
      <c r="AE2799" s="130" t="s">
        <v>222</v>
      </c>
      <c r="AF2799" s="130"/>
      <c r="AG2799" s="130"/>
      <c r="AH2799" s="130"/>
      <c r="AI2799" s="130" t="s">
        <v>207</v>
      </c>
      <c r="AJ2799" s="130"/>
      <c r="AK2799" s="111" t="str">
        <f aca="false">(AB2799)</f>
        <v>Cyanide</v>
      </c>
      <c r="AM2799" s="111" t="n">
        <f aca="false">AD2799</f>
        <v>2004</v>
      </c>
      <c r="AN2799" s="130" t="s">
        <v>510</v>
      </c>
      <c r="AS2799" s="0" t="s">
        <v>200</v>
      </c>
      <c r="AU2799" s="0" t="s">
        <v>332</v>
      </c>
      <c r="AV2799" s="131" t="s">
        <v>200</v>
      </c>
      <c r="AW2799" s="131"/>
      <c r="AX2799" s="131"/>
      <c r="AY2799" s="131"/>
      <c r="AZ2799" s="0" t="s">
        <v>16943</v>
      </c>
      <c r="BA2799" s="124" t="s">
        <v>200</v>
      </c>
      <c r="BB2799" s="0" t="s">
        <v>210</v>
      </c>
      <c r="BC2799" s="0" t="s">
        <v>16944</v>
      </c>
      <c r="BD2799" s="0" t="s">
        <v>16945</v>
      </c>
      <c r="BE2799" s="0" t="s">
        <v>16946</v>
      </c>
      <c r="BG2799" s="125" t="s">
        <v>200</v>
      </c>
      <c r="BH2799" s="0" t="s">
        <v>5255</v>
      </c>
      <c r="BI2799" s="112" t="n">
        <v>3512289010061</v>
      </c>
      <c r="BJ2799" s="126" t="s">
        <v>200</v>
      </c>
      <c r="BK2799" s="131" t="s">
        <v>215</v>
      </c>
      <c r="BL2799" s="112" t="n">
        <v>4</v>
      </c>
      <c r="BM2799" s="112" t="n">
        <v>4</v>
      </c>
      <c r="BN2799" s="112" t="n">
        <v>4</v>
      </c>
      <c r="BO2799" s="111" t="n">
        <v>20</v>
      </c>
      <c r="BP2799" s="125" t="s">
        <v>200</v>
      </c>
      <c r="BQ2799" s="127" t="s">
        <v>216</v>
      </c>
    </row>
    <row r="2800" customFormat="false" ht="13.8" hidden="false" customHeight="false" outlineLevel="0" collapsed="false">
      <c r="A2800" s="131" t="s">
        <v>16947</v>
      </c>
      <c r="B2800" s="0" t="s">
        <v>4610</v>
      </c>
      <c r="C2800" s="131" t="s">
        <v>858</v>
      </c>
      <c r="D2800" s="131" t="s">
        <v>3087</v>
      </c>
      <c r="E2800" s="0" t="s">
        <v>313</v>
      </c>
      <c r="F2800" s="0" t="s">
        <v>314</v>
      </c>
      <c r="G2800" s="0" t="s">
        <v>330</v>
      </c>
      <c r="H2800" s="0" t="s">
        <v>219</v>
      </c>
      <c r="J2800" s="111" t="n">
        <v>1</v>
      </c>
      <c r="K2800" s="0" t="s">
        <v>198</v>
      </c>
      <c r="L2800" s="0" t="s">
        <v>198</v>
      </c>
      <c r="M2800" s="0" t="s">
        <v>274</v>
      </c>
      <c r="Q2800" s="120" t="s">
        <v>200</v>
      </c>
      <c r="R2800" s="131" t="s">
        <v>3067</v>
      </c>
      <c r="S2800" s="131" t="s">
        <v>201</v>
      </c>
      <c r="T2800" s="0" t="s">
        <v>198</v>
      </c>
      <c r="U2800" s="131" t="s">
        <v>202</v>
      </c>
      <c r="V2800" s="0" t="s">
        <v>1790</v>
      </c>
      <c r="W2800" s="110" t="s">
        <v>204</v>
      </c>
      <c r="X2800" s="130" t="n">
        <v>2014</v>
      </c>
      <c r="Y2800" s="130" t="s">
        <v>498</v>
      </c>
      <c r="Z2800" s="130" t="s">
        <v>757</v>
      </c>
      <c r="AA2800" s="122" t="s">
        <v>200</v>
      </c>
      <c r="AB2800" s="131" t="s">
        <v>4100</v>
      </c>
      <c r="AC2800" s="131" t="s">
        <v>4018</v>
      </c>
      <c r="AD2800" s="130" t="n">
        <v>2014</v>
      </c>
      <c r="AE2800" s="130" t="s">
        <v>222</v>
      </c>
      <c r="AF2800" s="130"/>
      <c r="AG2800" s="130"/>
      <c r="AH2800" s="130"/>
      <c r="AI2800" s="111" t="s">
        <v>700</v>
      </c>
      <c r="AJ2800" s="0" t="s">
        <v>4610</v>
      </c>
      <c r="AK2800" s="131" t="s">
        <v>4100</v>
      </c>
      <c r="AL2800" s="0" t="s">
        <v>200</v>
      </c>
      <c r="AM2800" s="111" t="n">
        <v>2010</v>
      </c>
      <c r="AN2800" s="111" t="s">
        <v>297</v>
      </c>
      <c r="AQ2800" s="0" t="s">
        <v>200</v>
      </c>
      <c r="AR2800" s="0" t="s">
        <v>200</v>
      </c>
      <c r="AS2800" s="0" t="s">
        <v>4101</v>
      </c>
      <c r="AV2800" s="131" t="s">
        <v>4102</v>
      </c>
      <c r="AW2800" s="131" t="s">
        <v>200</v>
      </c>
      <c r="AX2800" s="131"/>
      <c r="AY2800" s="131"/>
      <c r="AZ2800" s="0" t="s">
        <v>16948</v>
      </c>
      <c r="BA2800" s="124" t="s">
        <v>200</v>
      </c>
      <c r="BB2800" s="0" t="s">
        <v>248</v>
      </c>
      <c r="BC2800" s="0" t="s">
        <v>16949</v>
      </c>
      <c r="BD2800" s="0" t="s">
        <v>16950</v>
      </c>
      <c r="BE2800" s="0" t="s">
        <v>16951</v>
      </c>
      <c r="BF2800" s="0" t="s">
        <v>2542</v>
      </c>
      <c r="BG2800" s="125" t="s">
        <v>200</v>
      </c>
      <c r="BH2800" s="0" t="s">
        <v>5255</v>
      </c>
      <c r="BI2800" s="112" t="n">
        <v>5026555063197</v>
      </c>
      <c r="BJ2800" s="126" t="s">
        <v>200</v>
      </c>
      <c r="BK2800" s="131" t="s">
        <v>215</v>
      </c>
      <c r="BL2800" s="112" t="n">
        <v>4</v>
      </c>
      <c r="BM2800" s="112" t="n">
        <v>4</v>
      </c>
      <c r="BN2800" s="112" t="n">
        <v>4</v>
      </c>
      <c r="BO2800" s="111" t="n">
        <v>20</v>
      </c>
      <c r="BP2800" s="125" t="s">
        <v>200</v>
      </c>
      <c r="BQ2800" s="127" t="s">
        <v>216</v>
      </c>
    </row>
    <row r="2801" customFormat="false" ht="13.8" hidden="false" customHeight="false" outlineLevel="0" collapsed="false">
      <c r="A2801" s="131" t="s">
        <v>16952</v>
      </c>
      <c r="B2801" s="0" t="s">
        <v>4610</v>
      </c>
      <c r="C2801" s="0" t="s">
        <v>2655</v>
      </c>
      <c r="D2801" s="131" t="s">
        <v>193</v>
      </c>
      <c r="E2801" s="0" t="s">
        <v>848</v>
      </c>
      <c r="F2801" s="0" t="s">
        <v>848</v>
      </c>
      <c r="G2801" s="0" t="s">
        <v>848</v>
      </c>
      <c r="H2801" s="0" t="s">
        <v>219</v>
      </c>
      <c r="J2801" s="111" t="n">
        <v>2</v>
      </c>
      <c r="K2801" s="0" t="s">
        <v>198</v>
      </c>
      <c r="L2801" s="0" t="s">
        <v>1050</v>
      </c>
      <c r="M2801" s="0" t="s">
        <v>274</v>
      </c>
      <c r="Q2801" s="120" t="s">
        <v>200</v>
      </c>
      <c r="R2801" s="131" t="s">
        <v>1251</v>
      </c>
      <c r="S2801" s="131" t="s">
        <v>9762</v>
      </c>
      <c r="T2801" s="131" t="s">
        <v>198</v>
      </c>
      <c r="U2801" s="131" t="s">
        <v>202</v>
      </c>
      <c r="V2801" s="0" t="s">
        <v>1790</v>
      </c>
      <c r="W2801" s="110" t="s">
        <v>204</v>
      </c>
      <c r="X2801" s="130" t="n">
        <v>2010</v>
      </c>
      <c r="Y2801" s="130" t="s">
        <v>205</v>
      </c>
      <c r="Z2801" s="130" t="s">
        <v>198</v>
      </c>
      <c r="AA2801" s="122" t="s">
        <v>200</v>
      </c>
      <c r="AB2801" s="0" t="s">
        <v>14178</v>
      </c>
      <c r="AC2801" s="131" t="s">
        <v>14178</v>
      </c>
      <c r="AD2801" s="130" t="n">
        <v>2010</v>
      </c>
      <c r="AE2801" s="130" t="s">
        <v>222</v>
      </c>
      <c r="AF2801" s="130"/>
      <c r="AG2801" s="130"/>
      <c r="AH2801" s="130"/>
      <c r="AI2801" s="111" t="s">
        <v>294</v>
      </c>
      <c r="AJ2801" s="111" t="s">
        <v>16953</v>
      </c>
      <c r="AK2801" s="111" t="s">
        <v>849</v>
      </c>
      <c r="AM2801" s="111" t="s">
        <v>849</v>
      </c>
      <c r="AN2801" s="111" t="s">
        <v>5317</v>
      </c>
      <c r="AS2801" s="0" t="s">
        <v>200</v>
      </c>
      <c r="AV2801" s="131" t="s">
        <v>200</v>
      </c>
      <c r="AW2801" s="131"/>
      <c r="AX2801" s="131"/>
      <c r="AY2801" s="131"/>
      <c r="AZ2801" s="0" t="s">
        <v>16954</v>
      </c>
      <c r="BA2801" s="124" t="s">
        <v>200</v>
      </c>
      <c r="BB2801" s="0" t="s">
        <v>210</v>
      </c>
      <c r="BC2801" s="0" t="s">
        <v>16955</v>
      </c>
      <c r="BD2801" s="0" t="s">
        <v>200</v>
      </c>
      <c r="BE2801" s="0" t="s">
        <v>16956</v>
      </c>
      <c r="BF2801" s="0" t="s">
        <v>200</v>
      </c>
      <c r="BG2801" s="125" t="s">
        <v>200</v>
      </c>
      <c r="BH2801" s="0" t="s">
        <v>5255</v>
      </c>
      <c r="BI2801" s="112" t="n">
        <v>4012160371735</v>
      </c>
      <c r="BJ2801" s="126" t="s">
        <v>200</v>
      </c>
      <c r="BK2801" s="131" t="s">
        <v>215</v>
      </c>
      <c r="BL2801" s="112" t="n">
        <v>4</v>
      </c>
      <c r="BM2801" s="112" t="n">
        <v>4</v>
      </c>
      <c r="BN2801" s="112" t="n">
        <v>4</v>
      </c>
      <c r="BO2801" s="111" t="n">
        <v>20</v>
      </c>
      <c r="BP2801" s="125" t="s">
        <v>200</v>
      </c>
      <c r="BQ2801" s="127" t="s">
        <v>216</v>
      </c>
    </row>
    <row r="2802" customFormat="false" ht="13.8" hidden="false" customHeight="false" outlineLevel="0" collapsed="false">
      <c r="A2802" s="131" t="s">
        <v>16957</v>
      </c>
      <c r="B2802" s="0" t="s">
        <v>4610</v>
      </c>
      <c r="C2802" s="131" t="s">
        <v>380</v>
      </c>
      <c r="D2802" s="131" t="s">
        <v>1333</v>
      </c>
      <c r="E2802" s="0" t="s">
        <v>194</v>
      </c>
      <c r="F2802" s="0" t="s">
        <v>195</v>
      </c>
      <c r="G2802" s="0" t="s">
        <v>196</v>
      </c>
      <c r="H2802" s="0" t="s">
        <v>219</v>
      </c>
      <c r="J2802" s="111" t="n">
        <v>1</v>
      </c>
      <c r="K2802" s="0" t="s">
        <v>198</v>
      </c>
      <c r="L2802" s="0" t="s">
        <v>198</v>
      </c>
      <c r="M2802" s="0" t="s">
        <v>199</v>
      </c>
      <c r="Q2802" s="120" t="s">
        <v>200</v>
      </c>
      <c r="R2802" s="131" t="s">
        <v>3067</v>
      </c>
      <c r="S2802" s="131" t="s">
        <v>201</v>
      </c>
      <c r="T2802" s="0" t="s">
        <v>198</v>
      </c>
      <c r="U2802" s="131" t="s">
        <v>202</v>
      </c>
      <c r="V2802" s="0" t="s">
        <v>1790</v>
      </c>
      <c r="W2802" s="110" t="s">
        <v>204</v>
      </c>
      <c r="X2802" s="130" t="n">
        <v>2013</v>
      </c>
      <c r="Y2802" s="130" t="s">
        <v>498</v>
      </c>
      <c r="Z2802" s="130" t="s">
        <v>221</v>
      </c>
      <c r="AA2802" s="122" t="s">
        <v>200</v>
      </c>
      <c r="AB2802" s="131" t="s">
        <v>8363</v>
      </c>
      <c r="AC2802" s="131" t="s">
        <v>5326</v>
      </c>
      <c r="AD2802" s="130" t="n">
        <v>2013</v>
      </c>
      <c r="AE2802" s="130" t="s">
        <v>222</v>
      </c>
      <c r="AF2802" s="130"/>
      <c r="AG2802" s="130"/>
      <c r="AH2802" s="130"/>
      <c r="AI2802" s="130" t="s">
        <v>207</v>
      </c>
      <c r="AJ2802" s="130"/>
      <c r="AK2802" s="111" t="str">
        <f aca="false">(AB2802)</f>
        <v>Compulsion games</v>
      </c>
      <c r="AM2802" s="111" t="n">
        <f aca="false">AD2802</f>
        <v>2013</v>
      </c>
      <c r="AN2802" s="130" t="s">
        <v>1887</v>
      </c>
      <c r="AS2802" s="0" t="s">
        <v>200</v>
      </c>
      <c r="AT2802" s="0" t="s">
        <v>226</v>
      </c>
      <c r="AU2802" s="0" t="s">
        <v>470</v>
      </c>
      <c r="AV2802" s="131" t="s">
        <v>200</v>
      </c>
      <c r="AW2802" s="131"/>
      <c r="AX2802" s="131"/>
      <c r="AY2802" s="131" t="s">
        <v>2040</v>
      </c>
      <c r="AZ2802" s="0" t="s">
        <v>16958</v>
      </c>
      <c r="BA2802" s="124" t="s">
        <v>200</v>
      </c>
      <c r="BB2802" s="0" t="s">
        <v>248</v>
      </c>
      <c r="BC2802" s="0" t="s">
        <v>16959</v>
      </c>
      <c r="BD2802" s="0" t="s">
        <v>16960</v>
      </c>
      <c r="BE2802" s="0" t="s">
        <v>2422</v>
      </c>
      <c r="BF2802" s="0" t="s">
        <v>16961</v>
      </c>
      <c r="BG2802" s="125" t="s">
        <v>200</v>
      </c>
      <c r="BH2802" s="0" t="s">
        <v>5255</v>
      </c>
      <c r="BI2802" s="112" t="n">
        <v>3512899111325</v>
      </c>
      <c r="BJ2802" s="126" t="s">
        <v>200</v>
      </c>
      <c r="BK2802" s="131" t="s">
        <v>215</v>
      </c>
      <c r="BL2802" s="112" t="n">
        <v>4</v>
      </c>
      <c r="BM2802" s="112" t="n">
        <v>4</v>
      </c>
      <c r="BN2802" s="112" t="n">
        <v>4</v>
      </c>
      <c r="BO2802" s="111" t="n">
        <v>20</v>
      </c>
      <c r="BP2802" s="125" t="s">
        <v>200</v>
      </c>
      <c r="BQ2802" s="127" t="s">
        <v>216</v>
      </c>
    </row>
    <row r="2803" customFormat="false" ht="13.8" hidden="false" customHeight="false" outlineLevel="0" collapsed="false">
      <c r="A2803" s="131" t="s">
        <v>16962</v>
      </c>
      <c r="B2803" s="0" t="s">
        <v>4610</v>
      </c>
      <c r="C2803" s="131" t="s">
        <v>1489</v>
      </c>
      <c r="D2803" s="131" t="s">
        <v>1333</v>
      </c>
      <c r="E2803" s="0" t="s">
        <v>194</v>
      </c>
      <c r="F2803" s="0" t="s">
        <v>1509</v>
      </c>
      <c r="G2803" s="0" t="s">
        <v>196</v>
      </c>
      <c r="H2803" s="0" t="s">
        <v>219</v>
      </c>
      <c r="J2803" s="111" t="n">
        <v>1</v>
      </c>
      <c r="K2803" s="0" t="s">
        <v>198</v>
      </c>
      <c r="L2803" s="0" t="s">
        <v>198</v>
      </c>
      <c r="M2803" s="0" t="s">
        <v>199</v>
      </c>
      <c r="Q2803" s="120" t="s">
        <v>200</v>
      </c>
      <c r="R2803" s="131" t="s">
        <v>1251</v>
      </c>
      <c r="S2803" s="131" t="s">
        <v>201</v>
      </c>
      <c r="T2803" s="0" t="s">
        <v>198</v>
      </c>
      <c r="U2803" s="131" t="s">
        <v>202</v>
      </c>
      <c r="V2803" s="0" t="s">
        <v>1790</v>
      </c>
      <c r="W2803" s="110" t="s">
        <v>204</v>
      </c>
      <c r="X2803" s="130" t="n">
        <v>2006</v>
      </c>
      <c r="Y2803" s="130" t="s">
        <v>498</v>
      </c>
      <c r="Z2803" s="130" t="s">
        <v>757</v>
      </c>
      <c r="AA2803" s="122" t="s">
        <v>200</v>
      </c>
      <c r="AB2803" s="131" t="s">
        <v>5964</v>
      </c>
      <c r="AC2803" s="131" t="s">
        <v>1696</v>
      </c>
      <c r="AD2803" s="130" t="n">
        <v>2006</v>
      </c>
      <c r="AE2803" s="130" t="s">
        <v>222</v>
      </c>
      <c r="AF2803" s="130"/>
      <c r="AG2803" s="130"/>
      <c r="AH2803" s="130"/>
      <c r="AI2803" s="130" t="s">
        <v>207</v>
      </c>
      <c r="AJ2803" s="130"/>
      <c r="AK2803" s="111" t="str">
        <f aca="false">(AB2803)</f>
        <v>Arkane studios</v>
      </c>
      <c r="AM2803" s="111" t="n">
        <f aca="false">AD2803</f>
        <v>2006</v>
      </c>
      <c r="AN2803" s="130" t="s">
        <v>510</v>
      </c>
      <c r="AS2803" s="0" t="s">
        <v>200</v>
      </c>
      <c r="AU2803" s="0" t="s">
        <v>332</v>
      </c>
      <c r="AV2803" s="131" t="s">
        <v>200</v>
      </c>
      <c r="AW2803" s="131"/>
      <c r="AX2803" s="131"/>
      <c r="AY2803" s="131" t="s">
        <v>16963</v>
      </c>
      <c r="AZ2803" s="0" t="s">
        <v>16964</v>
      </c>
      <c r="BA2803" s="124" t="s">
        <v>200</v>
      </c>
      <c r="BB2803" s="0" t="s">
        <v>210</v>
      </c>
      <c r="BC2803" s="0" t="s">
        <v>3477</v>
      </c>
      <c r="BE2803" s="0" t="s">
        <v>16965</v>
      </c>
      <c r="BG2803" s="125" t="s">
        <v>200</v>
      </c>
      <c r="BH2803" s="0" t="s">
        <v>5255</v>
      </c>
      <c r="BI2803" s="112" t="n">
        <v>3307210226037</v>
      </c>
      <c r="BJ2803" s="126" t="s">
        <v>200</v>
      </c>
      <c r="BK2803" s="131" t="s">
        <v>215</v>
      </c>
      <c r="BL2803" s="112" t="n">
        <v>4</v>
      </c>
      <c r="BM2803" s="112" t="n">
        <v>4</v>
      </c>
      <c r="BN2803" s="112" t="n">
        <v>4</v>
      </c>
      <c r="BO2803" s="111" t="n">
        <v>20</v>
      </c>
      <c r="BP2803" s="125" t="s">
        <v>200</v>
      </c>
      <c r="BQ2803" s="127" t="s">
        <v>216</v>
      </c>
    </row>
    <row r="2804" customFormat="false" ht="13.8" hidden="false" customHeight="false" outlineLevel="0" collapsed="false">
      <c r="A2804" s="131" t="s">
        <v>16966</v>
      </c>
      <c r="B2804" s="0" t="s">
        <v>4610</v>
      </c>
      <c r="C2804" s="0" t="s">
        <v>2375</v>
      </c>
      <c r="D2804" s="0" t="s">
        <v>193</v>
      </c>
      <c r="E2804" s="0" t="s">
        <v>194</v>
      </c>
      <c r="F2804" s="0" t="s">
        <v>195</v>
      </c>
      <c r="G2804" s="0" t="s">
        <v>196</v>
      </c>
      <c r="H2804" s="0" t="s">
        <v>219</v>
      </c>
      <c r="J2804" s="111" t="n">
        <v>1</v>
      </c>
      <c r="K2804" s="0" t="s">
        <v>198</v>
      </c>
      <c r="L2804" s="0" t="s">
        <v>198</v>
      </c>
      <c r="M2804" s="0" t="s">
        <v>199</v>
      </c>
      <c r="Q2804" s="120" t="s">
        <v>200</v>
      </c>
      <c r="R2804" s="131" t="s">
        <v>1251</v>
      </c>
      <c r="S2804" s="0" t="s">
        <v>698</v>
      </c>
      <c r="T2804" s="0" t="s">
        <v>198</v>
      </c>
      <c r="U2804" s="131" t="s">
        <v>202</v>
      </c>
      <c r="V2804" s="0" t="s">
        <v>1790</v>
      </c>
      <c r="W2804" s="110" t="s">
        <v>204</v>
      </c>
      <c r="X2804" s="130" t="n">
        <v>2001</v>
      </c>
      <c r="Y2804" s="130"/>
      <c r="Z2804" s="111" t="s">
        <v>221</v>
      </c>
      <c r="AA2804" s="122" t="s">
        <v>200</v>
      </c>
      <c r="AB2804" s="131" t="s">
        <v>13729</v>
      </c>
      <c r="AC2804" s="131" t="s">
        <v>393</v>
      </c>
      <c r="AD2804" s="130" t="n">
        <v>2001</v>
      </c>
      <c r="AE2804" s="130" t="s">
        <v>222</v>
      </c>
      <c r="AF2804" s="130"/>
      <c r="AG2804" s="130"/>
      <c r="AH2804" s="130"/>
      <c r="AI2804" s="130" t="s">
        <v>207</v>
      </c>
      <c r="AJ2804" s="130"/>
      <c r="AK2804" s="111" t="str">
        <f aca="false">(AB2804)</f>
        <v>Spellbound</v>
      </c>
      <c r="AM2804" s="111" t="n">
        <f aca="false">AD2804</f>
        <v>2001</v>
      </c>
      <c r="AN2804" s="130" t="s">
        <v>2009</v>
      </c>
      <c r="AS2804" s="0" t="s">
        <v>5898</v>
      </c>
      <c r="AU2804" s="0" t="s">
        <v>4835</v>
      </c>
      <c r="AV2804" s="131" t="s">
        <v>200</v>
      </c>
      <c r="AW2804" s="131"/>
      <c r="AX2804" s="131"/>
      <c r="AY2804" s="131"/>
      <c r="AZ2804" s="0" t="s">
        <v>16967</v>
      </c>
      <c r="BA2804" s="124" t="s">
        <v>200</v>
      </c>
      <c r="BB2804" s="0" t="s">
        <v>248</v>
      </c>
      <c r="BC2804" s="0" t="s">
        <v>16968</v>
      </c>
      <c r="BD2804" s="0" t="s">
        <v>10114</v>
      </c>
      <c r="BE2804" s="0" t="s">
        <v>16969</v>
      </c>
      <c r="BF2804" s="0" t="s">
        <v>200</v>
      </c>
      <c r="BG2804" s="125" t="s">
        <v>200</v>
      </c>
      <c r="BH2804" s="0" t="s">
        <v>5255</v>
      </c>
      <c r="BI2804" s="112" t="n">
        <v>5037999007050</v>
      </c>
      <c r="BJ2804" s="126" t="s">
        <v>200</v>
      </c>
      <c r="BK2804" s="131" t="s">
        <v>215</v>
      </c>
      <c r="BL2804" s="112" t="n">
        <v>4</v>
      </c>
      <c r="BM2804" s="112" t="n">
        <v>4</v>
      </c>
      <c r="BN2804" s="112" t="n">
        <v>4</v>
      </c>
      <c r="BO2804" s="111" t="n">
        <v>20</v>
      </c>
      <c r="BP2804" s="125" t="s">
        <v>200</v>
      </c>
      <c r="BQ2804" s="127" t="s">
        <v>216</v>
      </c>
    </row>
    <row r="2805" customFormat="false" ht="13.8" hidden="false" customHeight="false" outlineLevel="0" collapsed="false">
      <c r="A2805" s="131" t="s">
        <v>16970</v>
      </c>
      <c r="B2805" s="0" t="s">
        <v>4610</v>
      </c>
      <c r="C2805" s="131" t="s">
        <v>3086</v>
      </c>
      <c r="D2805" s="131" t="s">
        <v>2880</v>
      </c>
      <c r="E2805" s="0" t="s">
        <v>194</v>
      </c>
      <c r="F2805" s="0" t="s">
        <v>195</v>
      </c>
      <c r="G2805" s="0" t="s">
        <v>330</v>
      </c>
      <c r="H2805" s="0" t="s">
        <v>219</v>
      </c>
      <c r="J2805" s="111" t="n">
        <v>1</v>
      </c>
      <c r="K2805" s="131" t="s">
        <v>15736</v>
      </c>
      <c r="L2805" s="0" t="s">
        <v>1050</v>
      </c>
      <c r="M2805" s="0" t="s">
        <v>235</v>
      </c>
      <c r="N2805" s="0" t="s">
        <v>16971</v>
      </c>
      <c r="O2805" s="0" t="s">
        <v>237</v>
      </c>
      <c r="P2805" s="0" t="s">
        <v>410</v>
      </c>
      <c r="Q2805" s="120" t="s">
        <v>200</v>
      </c>
      <c r="R2805" s="131" t="s">
        <v>1251</v>
      </c>
      <c r="S2805" s="131" t="s">
        <v>201</v>
      </c>
      <c r="T2805" s="0" t="s">
        <v>198</v>
      </c>
      <c r="U2805" s="131" t="s">
        <v>202</v>
      </c>
      <c r="V2805" s="0" t="s">
        <v>1790</v>
      </c>
      <c r="W2805" s="110" t="s">
        <v>204</v>
      </c>
      <c r="X2805" s="130" t="n">
        <v>2003</v>
      </c>
      <c r="Y2805" s="130" t="s">
        <v>498</v>
      </c>
      <c r="Z2805" s="111" t="s">
        <v>757</v>
      </c>
      <c r="AA2805" s="122" t="s">
        <v>200</v>
      </c>
      <c r="AB2805" s="131" t="s">
        <v>2676</v>
      </c>
      <c r="AC2805" s="131" t="s">
        <v>3164</v>
      </c>
      <c r="AD2805" s="130" t="n">
        <v>2003</v>
      </c>
      <c r="AE2805" s="130" t="s">
        <v>222</v>
      </c>
      <c r="AF2805" s="130"/>
      <c r="AG2805" s="130"/>
      <c r="AH2805" s="130" t="s">
        <v>480</v>
      </c>
      <c r="AI2805" s="111" t="s">
        <v>700</v>
      </c>
      <c r="AJ2805" s="0" t="s">
        <v>4610</v>
      </c>
      <c r="AK2805" s="131" t="s">
        <v>2676</v>
      </c>
      <c r="AL2805" s="0" t="s">
        <v>200</v>
      </c>
      <c r="AM2805" s="111" t="n">
        <v>2000</v>
      </c>
      <c r="AN2805" s="130" t="s">
        <v>297</v>
      </c>
      <c r="AO2805" s="0" t="s">
        <v>609</v>
      </c>
      <c r="AP2805" s="0" t="s">
        <v>200</v>
      </c>
      <c r="AQ2805" s="131" t="s">
        <v>16972</v>
      </c>
      <c r="AR2805" s="0" t="s">
        <v>200</v>
      </c>
      <c r="AS2805" s="0" t="s">
        <v>4158</v>
      </c>
      <c r="AT2805" s="0" t="s">
        <v>3090</v>
      </c>
      <c r="AU2805" s="0" t="s">
        <v>332</v>
      </c>
      <c r="AV2805" s="131" t="s">
        <v>16973</v>
      </c>
      <c r="AW2805" s="131" t="s">
        <v>200</v>
      </c>
      <c r="AX2805" s="131"/>
      <c r="AY2805" s="131"/>
      <c r="AZ2805" s="0" t="s">
        <v>16974</v>
      </c>
      <c r="BA2805" s="124" t="s">
        <v>200</v>
      </c>
      <c r="BB2805" s="0" t="s">
        <v>248</v>
      </c>
      <c r="BC2805" s="0" t="s">
        <v>16975</v>
      </c>
      <c r="BD2805" s="0" t="s">
        <v>16976</v>
      </c>
      <c r="BE2805" s="0" t="s">
        <v>16977</v>
      </c>
      <c r="BG2805" s="125" t="s">
        <v>200</v>
      </c>
      <c r="BH2805" s="0" t="s">
        <v>5255</v>
      </c>
      <c r="BI2805" s="112" t="n">
        <v>3348542173064</v>
      </c>
      <c r="BJ2805" s="126" t="s">
        <v>200</v>
      </c>
      <c r="BK2805" s="131" t="s">
        <v>215</v>
      </c>
      <c r="BL2805" s="112" t="n">
        <v>4</v>
      </c>
      <c r="BM2805" s="112" t="n">
        <v>4</v>
      </c>
      <c r="BN2805" s="112" t="n">
        <v>4</v>
      </c>
      <c r="BO2805" s="111" t="n">
        <v>20</v>
      </c>
      <c r="BP2805" s="125" t="s">
        <v>200</v>
      </c>
      <c r="BQ2805" s="127" t="s">
        <v>216</v>
      </c>
    </row>
    <row r="2806" customFormat="false" ht="13.8" hidden="false" customHeight="false" outlineLevel="0" collapsed="false">
      <c r="A2806" s="131" t="s">
        <v>16978</v>
      </c>
      <c r="B2806" s="0" t="s">
        <v>4610</v>
      </c>
      <c r="C2806" s="0" t="s">
        <v>2655</v>
      </c>
      <c r="D2806" s="0" t="s">
        <v>1333</v>
      </c>
      <c r="E2806" s="0" t="s">
        <v>848</v>
      </c>
      <c r="F2806" s="0" t="s">
        <v>848</v>
      </c>
      <c r="G2806" s="0" t="s">
        <v>848</v>
      </c>
      <c r="H2806" s="0" t="s">
        <v>219</v>
      </c>
      <c r="J2806" s="111" t="n">
        <v>1</v>
      </c>
      <c r="K2806" s="0" t="s">
        <v>198</v>
      </c>
      <c r="L2806" s="0" t="s">
        <v>198</v>
      </c>
      <c r="M2806" s="0" t="s">
        <v>199</v>
      </c>
      <c r="Q2806" s="120" t="s">
        <v>200</v>
      </c>
      <c r="R2806" s="131" t="s">
        <v>1251</v>
      </c>
      <c r="S2806" s="131" t="s">
        <v>1834</v>
      </c>
      <c r="T2806" s="131" t="s">
        <v>198</v>
      </c>
      <c r="U2806" s="131" t="s">
        <v>202</v>
      </c>
      <c r="V2806" s="0" t="s">
        <v>1790</v>
      </c>
      <c r="W2806" s="110" t="s">
        <v>204</v>
      </c>
      <c r="X2806" s="130" t="n">
        <v>2012</v>
      </c>
      <c r="Y2806" s="130"/>
      <c r="Z2806" s="130" t="s">
        <v>757</v>
      </c>
      <c r="AA2806" s="122" t="s">
        <v>200</v>
      </c>
      <c r="AB2806" s="131" t="s">
        <v>5994</v>
      </c>
      <c r="AC2806" s="131" t="s">
        <v>5326</v>
      </c>
      <c r="AD2806" s="130" t="n">
        <v>2012</v>
      </c>
      <c r="AE2806" s="130" t="s">
        <v>222</v>
      </c>
      <c r="AF2806" s="130"/>
      <c r="AG2806" s="130"/>
      <c r="AH2806" s="130"/>
      <c r="AI2806" s="111" t="s">
        <v>700</v>
      </c>
      <c r="AJ2806" s="0" t="s">
        <v>4610</v>
      </c>
      <c r="AK2806" s="131" t="s">
        <v>5994</v>
      </c>
      <c r="AM2806" s="111" t="s">
        <v>849</v>
      </c>
      <c r="AN2806" s="111" t="s">
        <v>5995</v>
      </c>
      <c r="AS2806" s="0" t="s">
        <v>5996</v>
      </c>
      <c r="AU2806" s="0" t="s">
        <v>332</v>
      </c>
      <c r="AV2806" s="131" t="s">
        <v>200</v>
      </c>
      <c r="AW2806" s="131"/>
      <c r="AX2806" s="131"/>
      <c r="AY2806" s="131"/>
      <c r="AZ2806" s="0" t="s">
        <v>16979</v>
      </c>
      <c r="BA2806" s="124" t="s">
        <v>200</v>
      </c>
      <c r="BB2806" s="0" t="s">
        <v>248</v>
      </c>
      <c r="BC2806" s="0" t="s">
        <v>16980</v>
      </c>
      <c r="BD2806" s="0" t="s">
        <v>16981</v>
      </c>
      <c r="BE2806" s="0" t="s">
        <v>9316</v>
      </c>
      <c r="BG2806" s="125" t="s">
        <v>200</v>
      </c>
      <c r="BH2806" s="0" t="s">
        <v>5255</v>
      </c>
      <c r="BI2806" s="112" t="n">
        <v>3512899108868</v>
      </c>
      <c r="BJ2806" s="126" t="s">
        <v>200</v>
      </c>
      <c r="BK2806" s="131" t="s">
        <v>215</v>
      </c>
      <c r="BL2806" s="112" t="n">
        <v>4</v>
      </c>
      <c r="BM2806" s="112" t="n">
        <v>4</v>
      </c>
      <c r="BN2806" s="112" t="n">
        <v>4</v>
      </c>
      <c r="BO2806" s="111" t="n">
        <v>20</v>
      </c>
      <c r="BP2806" s="125" t="s">
        <v>200</v>
      </c>
      <c r="BQ2806" s="127" t="s">
        <v>216</v>
      </c>
    </row>
    <row r="2807" customFormat="false" ht="13.8" hidden="false" customHeight="false" outlineLevel="0" collapsed="false">
      <c r="A2807" s="131" t="s">
        <v>16982</v>
      </c>
      <c r="B2807" s="0" t="s">
        <v>4610</v>
      </c>
      <c r="C2807" s="0" t="s">
        <v>390</v>
      </c>
      <c r="D2807" s="0" t="s">
        <v>1333</v>
      </c>
      <c r="E2807" s="0" t="s">
        <v>194</v>
      </c>
      <c r="F2807" s="0" t="s">
        <v>195</v>
      </c>
      <c r="G2807" s="0" t="s">
        <v>196</v>
      </c>
      <c r="H2807" s="0" t="s">
        <v>219</v>
      </c>
      <c r="J2807" s="111" t="n">
        <v>1</v>
      </c>
      <c r="K2807" s="0" t="s">
        <v>198</v>
      </c>
      <c r="L2807" s="0" t="s">
        <v>198</v>
      </c>
      <c r="M2807" s="0" t="s">
        <v>199</v>
      </c>
      <c r="Q2807" s="120" t="s">
        <v>200</v>
      </c>
      <c r="R2807" s="131" t="s">
        <v>1251</v>
      </c>
      <c r="S2807" s="131" t="s">
        <v>1834</v>
      </c>
      <c r="T2807" s="131" t="s">
        <v>198</v>
      </c>
      <c r="U2807" s="131" t="s">
        <v>202</v>
      </c>
      <c r="V2807" s="0" t="s">
        <v>1790</v>
      </c>
      <c r="W2807" s="110" t="s">
        <v>204</v>
      </c>
      <c r="X2807" s="130" t="n">
        <v>2013</v>
      </c>
      <c r="Y2807" s="130"/>
      <c r="Z2807" s="130" t="s">
        <v>757</v>
      </c>
      <c r="AA2807" s="122" t="s">
        <v>200</v>
      </c>
      <c r="AB2807" s="131" t="s">
        <v>5994</v>
      </c>
      <c r="AC2807" s="131" t="s">
        <v>5326</v>
      </c>
      <c r="AD2807" s="130" t="n">
        <v>2013</v>
      </c>
      <c r="AE2807" s="130" t="s">
        <v>222</v>
      </c>
      <c r="AF2807" s="130"/>
      <c r="AG2807" s="130"/>
      <c r="AH2807" s="130"/>
      <c r="AI2807" s="130" t="s">
        <v>207</v>
      </c>
      <c r="AJ2807" s="130"/>
      <c r="AK2807" s="111" t="str">
        <f aca="false">(AB2807)</f>
        <v>Larian studios</v>
      </c>
      <c r="AM2807" s="111" t="n">
        <f aca="false">AD2807</f>
        <v>2013</v>
      </c>
      <c r="AN2807" s="130" t="s">
        <v>5995</v>
      </c>
      <c r="AS2807" s="0" t="s">
        <v>5996</v>
      </c>
      <c r="AU2807" s="0" t="s">
        <v>332</v>
      </c>
      <c r="AV2807" s="131" t="s">
        <v>200</v>
      </c>
      <c r="AW2807" s="131"/>
      <c r="AX2807" s="131"/>
      <c r="AY2807" s="131"/>
      <c r="AZ2807" s="0" t="s">
        <v>16983</v>
      </c>
      <c r="BA2807" s="124" t="s">
        <v>200</v>
      </c>
      <c r="BB2807" s="0" t="s">
        <v>248</v>
      </c>
      <c r="BC2807" s="0" t="s">
        <v>16984</v>
      </c>
      <c r="BD2807" s="0" t="s">
        <v>4371</v>
      </c>
      <c r="BE2807" s="0" t="s">
        <v>16985</v>
      </c>
      <c r="BG2807" s="125" t="s">
        <v>200</v>
      </c>
      <c r="BH2807" s="0" t="s">
        <v>5255</v>
      </c>
      <c r="BI2807" s="112" t="n">
        <v>3512899111271</v>
      </c>
      <c r="BJ2807" s="126" t="s">
        <v>200</v>
      </c>
      <c r="BK2807" s="131" t="s">
        <v>215</v>
      </c>
      <c r="BL2807" s="112" t="n">
        <v>4</v>
      </c>
      <c r="BM2807" s="112" t="n">
        <v>4</v>
      </c>
      <c r="BN2807" s="112" t="n">
        <v>4</v>
      </c>
      <c r="BO2807" s="111" t="n">
        <v>20</v>
      </c>
      <c r="BP2807" s="125" t="s">
        <v>200</v>
      </c>
      <c r="BQ2807" s="127" t="s">
        <v>216</v>
      </c>
    </row>
    <row r="2808" customFormat="false" ht="13.8" hidden="false" customHeight="false" outlineLevel="0" collapsed="false">
      <c r="A2808" s="131" t="s">
        <v>16986</v>
      </c>
      <c r="B2808" s="0" t="s">
        <v>4610</v>
      </c>
      <c r="C2808" s="131" t="s">
        <v>558</v>
      </c>
      <c r="D2808" s="131" t="s">
        <v>193</v>
      </c>
      <c r="E2808" s="0" t="s">
        <v>194</v>
      </c>
      <c r="F2808" s="0" t="s">
        <v>195</v>
      </c>
      <c r="G2808" s="0" t="s">
        <v>196</v>
      </c>
      <c r="H2808" s="0" t="s">
        <v>197</v>
      </c>
      <c r="J2808" s="111" t="n">
        <v>2</v>
      </c>
      <c r="K2808" s="0" t="s">
        <v>198</v>
      </c>
      <c r="L2808" s="0" t="s">
        <v>533</v>
      </c>
      <c r="M2808" s="0" t="s">
        <v>199</v>
      </c>
      <c r="Q2808" s="120" t="s">
        <v>200</v>
      </c>
      <c r="R2808" s="131" t="s">
        <v>3067</v>
      </c>
      <c r="S2808" s="131" t="s">
        <v>201</v>
      </c>
      <c r="T2808" s="0" t="s">
        <v>198</v>
      </c>
      <c r="U2808" s="131" t="s">
        <v>202</v>
      </c>
      <c r="V2808" s="0" t="s">
        <v>1790</v>
      </c>
      <c r="W2808" s="110" t="s">
        <v>204</v>
      </c>
      <c r="X2808" s="130" t="n">
        <v>2015</v>
      </c>
      <c r="Y2808" s="130" t="s">
        <v>205</v>
      </c>
      <c r="Z2808" s="130" t="s">
        <v>198</v>
      </c>
      <c r="AA2808" s="122" t="s">
        <v>200</v>
      </c>
      <c r="AB2808" s="131" t="s">
        <v>7218</v>
      </c>
      <c r="AC2808" s="131" t="s">
        <v>16987</v>
      </c>
      <c r="AD2808" s="130" t="n">
        <v>2015</v>
      </c>
      <c r="AE2808" s="111" t="s">
        <v>222</v>
      </c>
      <c r="AI2808" s="111" t="s">
        <v>294</v>
      </c>
      <c r="AJ2808" s="111" t="s">
        <v>295</v>
      </c>
      <c r="AK2808" s="111" t="s">
        <v>12086</v>
      </c>
      <c r="AL2808" s="0" t="s">
        <v>216</v>
      </c>
      <c r="AM2808" s="111" t="s">
        <v>849</v>
      </c>
      <c r="AN2808" s="111" t="s">
        <v>510</v>
      </c>
      <c r="AP2808" s="0" t="s">
        <v>200</v>
      </c>
      <c r="AQ2808" s="0" t="s">
        <v>200</v>
      </c>
      <c r="AR2808" s="0" t="s">
        <v>200</v>
      </c>
      <c r="AS2808" s="0" t="s">
        <v>200</v>
      </c>
      <c r="AV2808" s="0" t="s">
        <v>1300</v>
      </c>
      <c r="AZ2808" s="0" t="s">
        <v>16988</v>
      </c>
      <c r="BA2808" s="124" t="s">
        <v>200</v>
      </c>
      <c r="BB2808" s="0" t="s">
        <v>210</v>
      </c>
      <c r="BC2808" s="0" t="s">
        <v>16989</v>
      </c>
      <c r="BD2808" s="0" t="s">
        <v>16990</v>
      </c>
      <c r="BE2808" s="0" t="s">
        <v>16991</v>
      </c>
      <c r="BG2808" s="125" t="s">
        <v>200</v>
      </c>
      <c r="BH2808" s="0" t="s">
        <v>5255</v>
      </c>
      <c r="BI2808" s="112" t="n">
        <v>4260401950090</v>
      </c>
      <c r="BJ2808" s="126" t="s">
        <v>200</v>
      </c>
      <c r="BK2808" s="131" t="s">
        <v>215</v>
      </c>
      <c r="BL2808" s="112" t="n">
        <v>4</v>
      </c>
      <c r="BM2808" s="112" t="n">
        <v>4</v>
      </c>
      <c r="BN2808" s="112" t="n">
        <v>4</v>
      </c>
      <c r="BO2808" s="111" t="n">
        <v>20</v>
      </c>
      <c r="BP2808" s="125" t="s">
        <v>200</v>
      </c>
      <c r="BQ2808" s="127" t="s">
        <v>216</v>
      </c>
    </row>
    <row r="2809" customFormat="false" ht="13.8" hidden="false" customHeight="false" outlineLevel="0" collapsed="false">
      <c r="A2809" s="131" t="s">
        <v>16992</v>
      </c>
      <c r="B2809" s="0" t="s">
        <v>4610</v>
      </c>
      <c r="C2809" s="131" t="s">
        <v>1386</v>
      </c>
      <c r="D2809" s="131" t="s">
        <v>193</v>
      </c>
      <c r="E2809" s="0" t="s">
        <v>194</v>
      </c>
      <c r="F2809" s="0" t="s">
        <v>195</v>
      </c>
      <c r="G2809" s="131" t="s">
        <v>330</v>
      </c>
      <c r="H2809" s="0" t="s">
        <v>197</v>
      </c>
      <c r="J2809" s="111" t="n">
        <v>1</v>
      </c>
      <c r="K2809" s="0" t="s">
        <v>198</v>
      </c>
      <c r="L2809" s="0" t="s">
        <v>198</v>
      </c>
      <c r="M2809" s="0" t="s">
        <v>199</v>
      </c>
      <c r="Q2809" s="120" t="s">
        <v>200</v>
      </c>
      <c r="R2809" s="131" t="s">
        <v>3067</v>
      </c>
      <c r="S2809" s="131" t="s">
        <v>1834</v>
      </c>
      <c r="T2809" s="131" t="s">
        <v>198</v>
      </c>
      <c r="U2809" s="131" t="s">
        <v>202</v>
      </c>
      <c r="V2809" s="0" t="s">
        <v>1790</v>
      </c>
      <c r="W2809" s="110" t="s">
        <v>204</v>
      </c>
      <c r="X2809" s="130" t="n">
        <v>2006</v>
      </c>
      <c r="Y2809" s="130" t="s">
        <v>498</v>
      </c>
      <c r="Z2809" s="130" t="s">
        <v>757</v>
      </c>
      <c r="AA2809" s="122" t="s">
        <v>200</v>
      </c>
      <c r="AB2809" s="131" t="s">
        <v>16993</v>
      </c>
      <c r="AC2809" s="131" t="s">
        <v>16994</v>
      </c>
      <c r="AD2809" s="130" t="n">
        <v>2006</v>
      </c>
      <c r="AE2809" s="130" t="s">
        <v>222</v>
      </c>
      <c r="AF2809" s="130"/>
      <c r="AG2809" s="130"/>
      <c r="AH2809" s="130"/>
      <c r="AI2809" s="111" t="s">
        <v>700</v>
      </c>
      <c r="AJ2809" s="0" t="s">
        <v>4610</v>
      </c>
      <c r="AK2809" s="131" t="s">
        <v>16993</v>
      </c>
      <c r="AM2809" s="111" t="s">
        <v>849</v>
      </c>
      <c r="AN2809" s="111" t="s">
        <v>5043</v>
      </c>
      <c r="AS2809" s="0" t="s">
        <v>200</v>
      </c>
      <c r="AU2809" s="0" t="s">
        <v>267</v>
      </c>
      <c r="AV2809" s="131" t="s">
        <v>200</v>
      </c>
      <c r="AW2809" s="131"/>
      <c r="AX2809" s="131"/>
      <c r="AY2809" s="131"/>
      <c r="AZ2809" s="0" t="s">
        <v>16995</v>
      </c>
      <c r="BA2809" s="124" t="s">
        <v>200</v>
      </c>
      <c r="BB2809" s="0" t="s">
        <v>210</v>
      </c>
      <c r="BC2809" s="0" t="s">
        <v>16996</v>
      </c>
      <c r="BD2809" s="0" t="s">
        <v>16997</v>
      </c>
      <c r="BE2809" s="0" t="s">
        <v>16998</v>
      </c>
      <c r="BF2809" s="0" t="s">
        <v>200</v>
      </c>
      <c r="BG2809" s="125" t="s">
        <v>200</v>
      </c>
      <c r="BH2809" s="0" t="s">
        <v>582</v>
      </c>
      <c r="BI2809" s="112" t="n">
        <v>9782742982776</v>
      </c>
      <c r="BJ2809" s="126" t="s">
        <v>200</v>
      </c>
      <c r="BK2809" s="131" t="s">
        <v>215</v>
      </c>
      <c r="BL2809" s="112" t="n">
        <v>4</v>
      </c>
      <c r="BM2809" s="112" t="n">
        <v>4</v>
      </c>
      <c r="BN2809" s="112" t="n">
        <v>4</v>
      </c>
      <c r="BO2809" s="111" t="n">
        <v>20</v>
      </c>
      <c r="BP2809" s="125" t="s">
        <v>200</v>
      </c>
      <c r="BQ2809" s="127" t="s">
        <v>216</v>
      </c>
    </row>
    <row r="2810" customFormat="false" ht="13.8" hidden="false" customHeight="false" outlineLevel="0" collapsed="false">
      <c r="A2810" s="131" t="s">
        <v>16999</v>
      </c>
      <c r="B2810" s="0" t="s">
        <v>4610</v>
      </c>
      <c r="C2810" s="0" t="s">
        <v>390</v>
      </c>
      <c r="D2810" s="0" t="s">
        <v>1333</v>
      </c>
      <c r="E2810" s="0" t="s">
        <v>194</v>
      </c>
      <c r="F2810" s="0" t="s">
        <v>195</v>
      </c>
      <c r="G2810" s="0" t="s">
        <v>196</v>
      </c>
      <c r="H2810" s="0" t="s">
        <v>219</v>
      </c>
      <c r="J2810" s="111" t="n">
        <v>1</v>
      </c>
      <c r="K2810" s="0" t="s">
        <v>198</v>
      </c>
      <c r="L2810" s="0" t="s">
        <v>198</v>
      </c>
      <c r="M2810" s="0" t="s">
        <v>274</v>
      </c>
      <c r="O2810" s="0" t="s">
        <v>237</v>
      </c>
      <c r="Q2810" s="120" t="s">
        <v>200</v>
      </c>
      <c r="R2810" s="131" t="s">
        <v>1251</v>
      </c>
      <c r="S2810" s="0" t="s">
        <v>698</v>
      </c>
      <c r="T2810" s="0" t="s">
        <v>198</v>
      </c>
      <c r="U2810" s="131" t="s">
        <v>202</v>
      </c>
      <c r="V2810" s="0" t="s">
        <v>1790</v>
      </c>
      <c r="W2810" s="110" t="s">
        <v>204</v>
      </c>
      <c r="X2810" s="130" t="n">
        <v>1999</v>
      </c>
      <c r="Y2810" s="130"/>
      <c r="Z2810" s="130" t="s">
        <v>221</v>
      </c>
      <c r="AA2810" s="122" t="s">
        <v>200</v>
      </c>
      <c r="AB2810" s="131" t="s">
        <v>1149</v>
      </c>
      <c r="AC2810" s="131" t="s">
        <v>574</v>
      </c>
      <c r="AD2810" s="130" t="n">
        <v>1999</v>
      </c>
      <c r="AE2810" s="130" t="s">
        <v>222</v>
      </c>
      <c r="AF2810" s="130"/>
      <c r="AG2810" s="130"/>
      <c r="AH2810" s="130"/>
      <c r="AI2810" s="130" t="s">
        <v>207</v>
      </c>
      <c r="AJ2810" s="130"/>
      <c r="AK2810" s="111" t="str">
        <f aca="false">(AB2810)</f>
        <v>Bullfrog</v>
      </c>
      <c r="AM2810" s="111" t="n">
        <f aca="false">AD2810</f>
        <v>1999</v>
      </c>
      <c r="AN2810" s="130" t="s">
        <v>263</v>
      </c>
      <c r="AS2810" s="0" t="s">
        <v>200</v>
      </c>
      <c r="AT2810" s="0" t="s">
        <v>433</v>
      </c>
      <c r="AU2810" s="0" t="s">
        <v>227</v>
      </c>
      <c r="AV2810" s="131" t="s">
        <v>1151</v>
      </c>
      <c r="AW2810" s="131" t="s">
        <v>200</v>
      </c>
      <c r="AX2810" s="131"/>
      <c r="AY2810" s="131"/>
      <c r="AZ2810" s="0" t="s">
        <v>17000</v>
      </c>
      <c r="BA2810" s="124" t="s">
        <v>200</v>
      </c>
      <c r="BB2810" s="0" t="s">
        <v>210</v>
      </c>
      <c r="BC2810" s="0" t="s">
        <v>17001</v>
      </c>
      <c r="BD2810" s="0" t="s">
        <v>17002</v>
      </c>
      <c r="BE2810" s="0" t="s">
        <v>4284</v>
      </c>
      <c r="BF2810" s="0" t="s">
        <v>17003</v>
      </c>
      <c r="BG2810" s="125" t="s">
        <v>200</v>
      </c>
      <c r="BH2810" s="0" t="s">
        <v>5255</v>
      </c>
      <c r="BI2810" s="112" t="n">
        <v>5037999006121</v>
      </c>
      <c r="BJ2810" s="126" t="s">
        <v>200</v>
      </c>
      <c r="BK2810" s="131" t="s">
        <v>215</v>
      </c>
      <c r="BL2810" s="112" t="n">
        <v>4</v>
      </c>
      <c r="BM2810" s="112" t="n">
        <v>4</v>
      </c>
      <c r="BN2810" s="112" t="n">
        <v>4</v>
      </c>
      <c r="BO2810" s="111" t="n">
        <v>20</v>
      </c>
      <c r="BP2810" s="125" t="s">
        <v>200</v>
      </c>
      <c r="BQ2810" s="127" t="s">
        <v>216</v>
      </c>
    </row>
    <row r="2811" customFormat="false" ht="13.8" hidden="false" customHeight="false" outlineLevel="0" collapsed="false">
      <c r="A2811" s="131" t="s">
        <v>17004</v>
      </c>
      <c r="B2811" s="0" t="s">
        <v>4610</v>
      </c>
      <c r="C2811" s="131" t="s">
        <v>858</v>
      </c>
      <c r="D2811" s="131" t="s">
        <v>1333</v>
      </c>
      <c r="E2811" s="0" t="s">
        <v>194</v>
      </c>
      <c r="F2811" s="0" t="s">
        <v>195</v>
      </c>
      <c r="G2811" s="0" t="s">
        <v>330</v>
      </c>
      <c r="H2811" s="0" t="s">
        <v>219</v>
      </c>
      <c r="J2811" s="111" t="n">
        <v>1</v>
      </c>
      <c r="K2811" s="0" t="s">
        <v>198</v>
      </c>
      <c r="L2811" s="0" t="s">
        <v>198</v>
      </c>
      <c r="M2811" s="0" t="s">
        <v>199</v>
      </c>
      <c r="Q2811" s="120" t="s">
        <v>200</v>
      </c>
      <c r="R2811" s="131" t="s">
        <v>1251</v>
      </c>
      <c r="S2811" s="131" t="s">
        <v>201</v>
      </c>
      <c r="T2811" s="0" t="s">
        <v>198</v>
      </c>
      <c r="U2811" s="131" t="s">
        <v>202</v>
      </c>
      <c r="V2811" s="0" t="s">
        <v>1790</v>
      </c>
      <c r="W2811" s="110" t="s">
        <v>204</v>
      </c>
      <c r="X2811" s="130" t="n">
        <v>2014</v>
      </c>
      <c r="Y2811" s="130"/>
      <c r="Z2811" s="130" t="s">
        <v>757</v>
      </c>
      <c r="AA2811" s="122" t="s">
        <v>200</v>
      </c>
      <c r="AB2811" s="131" t="s">
        <v>11684</v>
      </c>
      <c r="AC2811" s="131" t="s">
        <v>7704</v>
      </c>
      <c r="AD2811" s="130" t="n">
        <v>2014</v>
      </c>
      <c r="AE2811" s="130" t="s">
        <v>222</v>
      </c>
      <c r="AF2811" s="130"/>
      <c r="AG2811" s="130"/>
      <c r="AH2811" s="130"/>
      <c r="AI2811" s="130" t="s">
        <v>207</v>
      </c>
      <c r="AJ2811" s="130"/>
      <c r="AK2811" s="111" t="str">
        <f aca="false">(AB2811)</f>
        <v>Amplitude studios</v>
      </c>
      <c r="AM2811" s="111" t="n">
        <f aca="false">AD2811</f>
        <v>2014</v>
      </c>
      <c r="AN2811" s="130" t="s">
        <v>510</v>
      </c>
      <c r="AS2811" s="0" t="s">
        <v>200</v>
      </c>
      <c r="AV2811" s="131" t="s">
        <v>200</v>
      </c>
      <c r="AW2811" s="131"/>
      <c r="AX2811" s="131"/>
      <c r="AY2811" s="131"/>
      <c r="AZ2811" s="0" t="s">
        <v>17005</v>
      </c>
      <c r="BA2811" s="124" t="s">
        <v>200</v>
      </c>
      <c r="BB2811" s="0" t="s">
        <v>248</v>
      </c>
      <c r="BC2811" s="0" t="s">
        <v>17006</v>
      </c>
      <c r="BD2811" s="0" t="s">
        <v>17007</v>
      </c>
      <c r="BE2811" s="0" t="s">
        <v>17008</v>
      </c>
      <c r="BG2811" s="125" t="s">
        <v>200</v>
      </c>
      <c r="BH2811" s="0" t="s">
        <v>5255</v>
      </c>
      <c r="BI2811" s="112" t="n">
        <v>8718144471717</v>
      </c>
      <c r="BJ2811" s="126" t="s">
        <v>200</v>
      </c>
      <c r="BK2811" s="131" t="s">
        <v>215</v>
      </c>
      <c r="BL2811" s="112" t="n">
        <v>4</v>
      </c>
      <c r="BM2811" s="112" t="n">
        <v>4</v>
      </c>
      <c r="BN2811" s="112" t="n">
        <v>4</v>
      </c>
      <c r="BO2811" s="111" t="n">
        <v>20</v>
      </c>
      <c r="BP2811" s="125" t="s">
        <v>200</v>
      </c>
      <c r="BQ2811" s="127" t="s">
        <v>216</v>
      </c>
    </row>
    <row r="2812" customFormat="false" ht="13.8" hidden="false" customHeight="false" outlineLevel="0" collapsed="false">
      <c r="A2812" s="131" t="s">
        <v>17009</v>
      </c>
      <c r="B2812" s="0" t="s">
        <v>4610</v>
      </c>
      <c r="C2812" s="131" t="s">
        <v>858</v>
      </c>
      <c r="D2812" s="131" t="s">
        <v>193</v>
      </c>
      <c r="E2812" s="0" t="s">
        <v>313</v>
      </c>
      <c r="F2812" s="0" t="s">
        <v>314</v>
      </c>
      <c r="G2812" s="0" t="s">
        <v>330</v>
      </c>
      <c r="H2812" s="0" t="s">
        <v>219</v>
      </c>
      <c r="J2812" s="111" t="n">
        <v>1</v>
      </c>
      <c r="K2812" s="0" t="s">
        <v>198</v>
      </c>
      <c r="L2812" s="0" t="s">
        <v>198</v>
      </c>
      <c r="M2812" s="0" t="s">
        <v>274</v>
      </c>
      <c r="Q2812" s="120" t="s">
        <v>200</v>
      </c>
      <c r="R2812" s="131" t="s">
        <v>3067</v>
      </c>
      <c r="S2812" s="131" t="s">
        <v>201</v>
      </c>
      <c r="T2812" s="0" t="s">
        <v>198</v>
      </c>
      <c r="U2812" s="131" t="s">
        <v>202</v>
      </c>
      <c r="V2812" s="0" t="s">
        <v>1790</v>
      </c>
      <c r="W2812" s="110" t="s">
        <v>204</v>
      </c>
      <c r="X2812" s="130" t="n">
        <v>2013</v>
      </c>
      <c r="Y2812" s="130"/>
      <c r="Z2812" s="130" t="s">
        <v>757</v>
      </c>
      <c r="AA2812" s="122" t="s">
        <v>200</v>
      </c>
      <c r="AB2812" s="131" t="s">
        <v>5654</v>
      </c>
      <c r="AC2812" s="131" t="s">
        <v>5326</v>
      </c>
      <c r="AD2812" s="130" t="n">
        <v>2013</v>
      </c>
      <c r="AE2812" s="130" t="s">
        <v>222</v>
      </c>
      <c r="AF2812" s="130"/>
      <c r="AG2812" s="130"/>
      <c r="AH2812" s="130"/>
      <c r="AI2812" s="111" t="s">
        <v>700</v>
      </c>
      <c r="AJ2812" s="0" t="s">
        <v>4610</v>
      </c>
      <c r="AK2812" s="131" t="s">
        <v>5654</v>
      </c>
      <c r="AM2812" s="111" t="n">
        <v>2013</v>
      </c>
      <c r="AN2812" s="111" t="s">
        <v>4091</v>
      </c>
      <c r="AS2812" s="0" t="s">
        <v>200</v>
      </c>
      <c r="AT2812" s="0" t="s">
        <v>4886</v>
      </c>
      <c r="AU2812" s="0" t="s">
        <v>200</v>
      </c>
      <c r="AV2812" s="131" t="s">
        <v>200</v>
      </c>
      <c r="AW2812" s="131"/>
      <c r="AX2812" s="131"/>
      <c r="AY2812" s="131"/>
      <c r="AZ2812" s="0" t="s">
        <v>17010</v>
      </c>
      <c r="BA2812" s="124" t="s">
        <v>200</v>
      </c>
      <c r="BB2812" s="0" t="s">
        <v>248</v>
      </c>
      <c r="BC2812" s="0" t="s">
        <v>17011</v>
      </c>
      <c r="BD2812" s="0" t="s">
        <v>17012</v>
      </c>
      <c r="BE2812" s="0" t="s">
        <v>17013</v>
      </c>
      <c r="BF2812" s="0" t="s">
        <v>17014</v>
      </c>
      <c r="BG2812" s="125" t="s">
        <v>200</v>
      </c>
      <c r="BH2812" s="0" t="s">
        <v>5255</v>
      </c>
      <c r="BI2812" s="112" t="n">
        <v>4020628905606</v>
      </c>
      <c r="BJ2812" s="126" t="s">
        <v>200</v>
      </c>
      <c r="BK2812" s="131" t="s">
        <v>215</v>
      </c>
      <c r="BL2812" s="112" t="n">
        <v>4</v>
      </c>
      <c r="BM2812" s="112" t="n">
        <v>4</v>
      </c>
      <c r="BN2812" s="112" t="n">
        <v>4</v>
      </c>
      <c r="BO2812" s="111" t="n">
        <v>20</v>
      </c>
      <c r="BP2812" s="125" t="s">
        <v>200</v>
      </c>
      <c r="BQ2812" s="127" t="s">
        <v>216</v>
      </c>
    </row>
    <row r="2813" customFormat="false" ht="13.8" hidden="false" customHeight="false" outlineLevel="0" collapsed="false">
      <c r="A2813" s="131" t="s">
        <v>17015</v>
      </c>
      <c r="B2813" s="0" t="s">
        <v>4610</v>
      </c>
      <c r="C2813" s="0" t="s">
        <v>390</v>
      </c>
      <c r="D2813" s="0" t="s">
        <v>1333</v>
      </c>
      <c r="E2813" s="0" t="s">
        <v>194</v>
      </c>
      <c r="F2813" s="0" t="s">
        <v>195</v>
      </c>
      <c r="G2813" s="0" t="s">
        <v>330</v>
      </c>
      <c r="H2813" s="0" t="s">
        <v>219</v>
      </c>
      <c r="J2813" s="111" t="n">
        <v>1</v>
      </c>
      <c r="K2813" s="0" t="s">
        <v>198</v>
      </c>
      <c r="L2813" s="0" t="s">
        <v>198</v>
      </c>
      <c r="M2813" s="0" t="s">
        <v>199</v>
      </c>
      <c r="Q2813" s="120" t="s">
        <v>200</v>
      </c>
      <c r="R2813" s="131" t="s">
        <v>3067</v>
      </c>
      <c r="S2813" s="131" t="s">
        <v>201</v>
      </c>
      <c r="T2813" s="0" t="s">
        <v>198</v>
      </c>
      <c r="U2813" s="131" t="s">
        <v>202</v>
      </c>
      <c r="V2813" s="0" t="s">
        <v>1790</v>
      </c>
      <c r="W2813" s="110" t="s">
        <v>204</v>
      </c>
      <c r="X2813" s="130" t="n">
        <v>2004</v>
      </c>
      <c r="Y2813" s="130"/>
      <c r="Z2813" s="130" t="s">
        <v>221</v>
      </c>
      <c r="AA2813" s="122" t="s">
        <v>200</v>
      </c>
      <c r="AB2813" s="131" t="s">
        <v>17016</v>
      </c>
      <c r="AC2813" s="131" t="s">
        <v>3164</v>
      </c>
      <c r="AD2813" s="130" t="n">
        <v>2004</v>
      </c>
      <c r="AE2813" s="130" t="s">
        <v>222</v>
      </c>
      <c r="AF2813" s="130"/>
      <c r="AG2813" s="130"/>
      <c r="AH2813" s="130"/>
      <c r="AI2813" s="130" t="s">
        <v>207</v>
      </c>
      <c r="AJ2813" s="130"/>
      <c r="AK2813" s="111" t="str">
        <f aca="false">(AB2813)</f>
        <v>Elixir studios</v>
      </c>
      <c r="AM2813" s="111" t="n">
        <f aca="false">AD2813</f>
        <v>2004</v>
      </c>
      <c r="AN2813" s="130" t="s">
        <v>263</v>
      </c>
      <c r="AP2813" s="0" t="s">
        <v>264</v>
      </c>
      <c r="AS2813" s="0" t="s">
        <v>6172</v>
      </c>
      <c r="AT2813" s="0" t="s">
        <v>433</v>
      </c>
      <c r="AU2813" s="0" t="s">
        <v>227</v>
      </c>
      <c r="AV2813" s="131"/>
      <c r="AW2813" s="131"/>
      <c r="AX2813" s="131"/>
      <c r="AY2813" s="131"/>
      <c r="AZ2813" s="0" t="s">
        <v>17017</v>
      </c>
      <c r="BA2813" s="124" t="s">
        <v>200</v>
      </c>
      <c r="BB2813" s="0" t="s">
        <v>210</v>
      </c>
      <c r="BC2813" s="0" t="s">
        <v>6174</v>
      </c>
      <c r="BD2813" s="0" t="s">
        <v>200</v>
      </c>
      <c r="BE2813" s="0" t="s">
        <v>17018</v>
      </c>
      <c r="BF2813" s="0" t="s">
        <v>17019</v>
      </c>
      <c r="BG2813" s="125" t="s">
        <v>200</v>
      </c>
      <c r="BH2813" s="0" t="s">
        <v>5255</v>
      </c>
      <c r="BI2813" s="112" t="n">
        <v>3348542192638</v>
      </c>
      <c r="BJ2813" s="126" t="s">
        <v>200</v>
      </c>
      <c r="BK2813" s="131" t="s">
        <v>215</v>
      </c>
      <c r="BL2813" s="112" t="n">
        <v>4</v>
      </c>
      <c r="BM2813" s="112" t="n">
        <v>4</v>
      </c>
      <c r="BN2813" s="112" t="n">
        <v>4</v>
      </c>
      <c r="BO2813" s="111" t="n">
        <v>20</v>
      </c>
      <c r="BP2813" s="125" t="s">
        <v>200</v>
      </c>
      <c r="BQ2813" s="127" t="s">
        <v>216</v>
      </c>
    </row>
    <row r="2814" customFormat="false" ht="13.8" hidden="false" customHeight="false" outlineLevel="0" collapsed="false">
      <c r="A2814" s="131" t="s">
        <v>17020</v>
      </c>
      <c r="B2814" s="0" t="s">
        <v>4610</v>
      </c>
      <c r="C2814" s="131" t="s">
        <v>1267</v>
      </c>
      <c r="D2814" s="131" t="s">
        <v>1452</v>
      </c>
      <c r="E2814" s="0" t="s">
        <v>194</v>
      </c>
      <c r="F2814" s="0" t="s">
        <v>1509</v>
      </c>
      <c r="G2814" s="131" t="s">
        <v>330</v>
      </c>
      <c r="H2814" s="0" t="s">
        <v>1287</v>
      </c>
      <c r="J2814" s="111" t="n">
        <v>1</v>
      </c>
      <c r="K2814" s="0" t="s">
        <v>198</v>
      </c>
      <c r="L2814" s="0" t="s">
        <v>198</v>
      </c>
      <c r="M2814" s="0" t="s">
        <v>274</v>
      </c>
      <c r="Q2814" s="120" t="s">
        <v>200</v>
      </c>
      <c r="R2814" s="131" t="s">
        <v>3067</v>
      </c>
      <c r="S2814" s="131" t="s">
        <v>201</v>
      </c>
      <c r="T2814" s="0" t="s">
        <v>198</v>
      </c>
      <c r="U2814" s="131" t="s">
        <v>202</v>
      </c>
      <c r="V2814" s="0" t="s">
        <v>1790</v>
      </c>
      <c r="W2814" s="110" t="s">
        <v>204</v>
      </c>
      <c r="X2814" s="130" t="n">
        <v>2007</v>
      </c>
      <c r="Y2814" s="130"/>
      <c r="Z2814" s="130" t="s">
        <v>757</v>
      </c>
      <c r="AA2814" s="122" t="s">
        <v>200</v>
      </c>
      <c r="AB2814" s="131" t="s">
        <v>17021</v>
      </c>
      <c r="AC2814" s="131" t="s">
        <v>16994</v>
      </c>
      <c r="AD2814" s="130" t="n">
        <v>2007</v>
      </c>
      <c r="AE2814" s="130" t="s">
        <v>222</v>
      </c>
      <c r="AF2814" s="130"/>
      <c r="AG2814" s="130"/>
      <c r="AH2814" s="130"/>
      <c r="AI2814" s="130" t="s">
        <v>207</v>
      </c>
      <c r="AJ2814" s="130"/>
      <c r="AK2814" s="111" t="str">
        <f aca="false">(AB2814)</f>
        <v>Lexis numérique</v>
      </c>
      <c r="AM2814" s="111" t="n">
        <f aca="false">AD2814</f>
        <v>2007</v>
      </c>
      <c r="AN2814" s="130" t="s">
        <v>510</v>
      </c>
      <c r="AS2814" s="0" t="s">
        <v>200</v>
      </c>
      <c r="AV2814" s="131" t="s">
        <v>200</v>
      </c>
      <c r="AW2814" s="131"/>
      <c r="AX2814" s="131"/>
      <c r="AY2814" s="131"/>
      <c r="AZ2814" s="0" t="s">
        <v>17022</v>
      </c>
      <c r="BA2814" s="124" t="s">
        <v>200</v>
      </c>
      <c r="BB2814" s="0" t="s">
        <v>248</v>
      </c>
      <c r="BC2814" s="0" t="s">
        <v>17023</v>
      </c>
      <c r="BE2814" s="0" t="s">
        <v>17024</v>
      </c>
      <c r="BF2814" s="0" t="s">
        <v>17025</v>
      </c>
      <c r="BG2814" s="125" t="s">
        <v>200</v>
      </c>
      <c r="BH2814" s="0" t="s">
        <v>5255</v>
      </c>
      <c r="BI2814" s="112" t="n">
        <v>9782742962518</v>
      </c>
      <c r="BJ2814" s="126" t="s">
        <v>200</v>
      </c>
      <c r="BK2814" s="131" t="s">
        <v>215</v>
      </c>
      <c r="BL2814" s="112" t="n">
        <v>4</v>
      </c>
      <c r="BM2814" s="112" t="n">
        <v>4</v>
      </c>
      <c r="BN2814" s="112" t="n">
        <v>4</v>
      </c>
      <c r="BO2814" s="111" t="n">
        <v>20</v>
      </c>
      <c r="BP2814" s="125" t="s">
        <v>200</v>
      </c>
      <c r="BQ2814" s="127" t="s">
        <v>216</v>
      </c>
    </row>
    <row r="2815" customFormat="false" ht="13.8" hidden="false" customHeight="false" outlineLevel="0" collapsed="false">
      <c r="A2815" s="131" t="s">
        <v>17026</v>
      </c>
      <c r="B2815" s="0" t="s">
        <v>4610</v>
      </c>
      <c r="C2815" s="0" t="s">
        <v>5944</v>
      </c>
      <c r="D2815" s="0" t="s">
        <v>312</v>
      </c>
      <c r="E2815" s="0" t="s">
        <v>194</v>
      </c>
      <c r="F2815" s="0" t="s">
        <v>1509</v>
      </c>
      <c r="G2815" s="0" t="s">
        <v>330</v>
      </c>
      <c r="H2815" s="0" t="s">
        <v>901</v>
      </c>
      <c r="J2815" s="111" t="n">
        <v>1</v>
      </c>
      <c r="K2815" s="0" t="s">
        <v>198</v>
      </c>
      <c r="L2815" s="0" t="s">
        <v>198</v>
      </c>
      <c r="M2815" s="0" t="s">
        <v>199</v>
      </c>
      <c r="Q2815" s="120" t="s">
        <v>200</v>
      </c>
      <c r="R2815" s="131" t="s">
        <v>3067</v>
      </c>
      <c r="S2815" s="131" t="s">
        <v>201</v>
      </c>
      <c r="T2815" s="0" t="s">
        <v>198</v>
      </c>
      <c r="U2815" s="131" t="s">
        <v>202</v>
      </c>
      <c r="V2815" s="0" t="s">
        <v>1790</v>
      </c>
      <c r="W2815" s="110" t="s">
        <v>204</v>
      </c>
      <c r="X2815" s="130" t="n">
        <v>2010</v>
      </c>
      <c r="Y2815" s="130"/>
      <c r="Z2815" s="130" t="s">
        <v>757</v>
      </c>
      <c r="AA2815" s="122" t="s">
        <v>200</v>
      </c>
      <c r="AB2815" s="131" t="s">
        <v>984</v>
      </c>
      <c r="AC2815" s="131" t="s">
        <v>984</v>
      </c>
      <c r="AD2815" s="130" t="n">
        <v>2010</v>
      </c>
      <c r="AE2815" s="130" t="s">
        <v>222</v>
      </c>
      <c r="AF2815" s="130"/>
      <c r="AG2815" s="130"/>
      <c r="AH2815" s="130"/>
      <c r="AI2815" s="111" t="s">
        <v>700</v>
      </c>
      <c r="AJ2815" s="0" t="s">
        <v>4610</v>
      </c>
      <c r="AK2815" s="131" t="s">
        <v>984</v>
      </c>
      <c r="AM2815" s="111" t="s">
        <v>849</v>
      </c>
      <c r="AN2815" s="111" t="s">
        <v>297</v>
      </c>
      <c r="AR2815" s="0" t="s">
        <v>371</v>
      </c>
      <c r="AS2815" s="0" t="s">
        <v>4256</v>
      </c>
      <c r="AT2815" s="0" t="s">
        <v>2872</v>
      </c>
      <c r="AU2815" s="0" t="s">
        <v>537</v>
      </c>
      <c r="AV2815" s="131" t="s">
        <v>17027</v>
      </c>
      <c r="AW2815" s="131" t="s">
        <v>200</v>
      </c>
      <c r="AX2815" s="131"/>
      <c r="AY2815" s="131"/>
      <c r="AZ2815" s="0" t="s">
        <v>17028</v>
      </c>
      <c r="BA2815" s="124" t="s">
        <v>200</v>
      </c>
      <c r="BB2815" s="0" t="s">
        <v>210</v>
      </c>
      <c r="BC2815" s="0" t="s">
        <v>17029</v>
      </c>
      <c r="BE2815" s="0" t="s">
        <v>17030</v>
      </c>
      <c r="BG2815" s="125" t="s">
        <v>200</v>
      </c>
      <c r="BH2815" s="0" t="s">
        <v>5255</v>
      </c>
      <c r="BI2815" s="112" t="n">
        <v>7350002939321</v>
      </c>
      <c r="BJ2815" s="126" t="s">
        <v>200</v>
      </c>
      <c r="BK2815" s="131" t="s">
        <v>215</v>
      </c>
      <c r="BL2815" s="112" t="n">
        <v>4</v>
      </c>
      <c r="BM2815" s="112" t="n">
        <v>4</v>
      </c>
      <c r="BN2815" s="112" t="n">
        <v>4</v>
      </c>
      <c r="BO2815" s="111" t="n">
        <v>20</v>
      </c>
      <c r="BP2815" s="125" t="s">
        <v>200</v>
      </c>
      <c r="BQ2815" s="127" t="s">
        <v>216</v>
      </c>
    </row>
    <row r="2816" customFormat="false" ht="13.8" hidden="false" customHeight="false" outlineLevel="0" collapsed="false">
      <c r="A2816" s="131" t="s">
        <v>17031</v>
      </c>
      <c r="B2816" s="0" t="s">
        <v>4610</v>
      </c>
      <c r="C2816" s="131" t="s">
        <v>1489</v>
      </c>
      <c r="D2816" s="131" t="s">
        <v>1333</v>
      </c>
      <c r="E2816" s="0" t="s">
        <v>194</v>
      </c>
      <c r="F2816" s="0" t="s">
        <v>195</v>
      </c>
      <c r="G2816" s="0" t="s">
        <v>330</v>
      </c>
      <c r="H2816" s="0" t="s">
        <v>901</v>
      </c>
      <c r="J2816" s="111" t="n">
        <v>1</v>
      </c>
      <c r="K2816" s="131" t="s">
        <v>15736</v>
      </c>
      <c r="L2816" s="0" t="s">
        <v>456</v>
      </c>
      <c r="M2816" s="0" t="s">
        <v>235</v>
      </c>
      <c r="N2816" s="0" t="s">
        <v>17032</v>
      </c>
      <c r="O2816" s="0" t="s">
        <v>237</v>
      </c>
      <c r="P2816" s="0" t="s">
        <v>410</v>
      </c>
      <c r="Q2816" s="120" t="s">
        <v>200</v>
      </c>
      <c r="R2816" s="131" t="s">
        <v>3067</v>
      </c>
      <c r="S2816" s="131" t="s">
        <v>201</v>
      </c>
      <c r="T2816" s="0" t="s">
        <v>198</v>
      </c>
      <c r="U2816" s="131" t="s">
        <v>202</v>
      </c>
      <c r="V2816" s="0" t="s">
        <v>1790</v>
      </c>
      <c r="W2816" s="110" t="s">
        <v>204</v>
      </c>
      <c r="X2816" s="130" t="n">
        <v>2004</v>
      </c>
      <c r="Y2816" s="130" t="s">
        <v>498</v>
      </c>
      <c r="Z2816" s="130" t="s">
        <v>757</v>
      </c>
      <c r="AA2816" s="122" t="s">
        <v>200</v>
      </c>
      <c r="AB2816" s="131" t="s">
        <v>11549</v>
      </c>
      <c r="AC2816" s="131" t="s">
        <v>1696</v>
      </c>
      <c r="AD2816" s="130" t="n">
        <v>2004</v>
      </c>
      <c r="AE2816" s="130" t="s">
        <v>198</v>
      </c>
      <c r="AF2816" s="130"/>
      <c r="AG2816" s="130"/>
      <c r="AH2816" s="130" t="s">
        <v>1983</v>
      </c>
      <c r="AI2816" s="130" t="s">
        <v>207</v>
      </c>
      <c r="AJ2816" s="130"/>
      <c r="AK2816" s="111" t="str">
        <f aca="false">(AB2816)</f>
        <v>Crytek</v>
      </c>
      <c r="AL2816" s="0" t="s">
        <v>200</v>
      </c>
      <c r="AM2816" s="111" t="n">
        <f aca="false">AD2816</f>
        <v>2004</v>
      </c>
      <c r="AN2816" s="130" t="s">
        <v>2009</v>
      </c>
      <c r="AQ2816" s="0" t="s">
        <v>17033</v>
      </c>
      <c r="AR2816" s="0" t="s">
        <v>200</v>
      </c>
      <c r="AS2816" s="0" t="s">
        <v>6198</v>
      </c>
      <c r="AT2816" s="0" t="s">
        <v>17034</v>
      </c>
      <c r="AU2816" s="0" t="s">
        <v>5607</v>
      </c>
      <c r="AV2816" s="131" t="s">
        <v>200</v>
      </c>
      <c r="AW2816" s="131"/>
      <c r="AX2816" s="131"/>
      <c r="AY2816" s="131" t="s">
        <v>17035</v>
      </c>
      <c r="AZ2816" s="0" t="s">
        <v>17036</v>
      </c>
      <c r="BA2816" s="124" t="s">
        <v>200</v>
      </c>
      <c r="BB2816" s="0" t="s">
        <v>248</v>
      </c>
      <c r="BC2816" s="0" t="s">
        <v>17037</v>
      </c>
      <c r="BD2816" s="0" t="s">
        <v>17038</v>
      </c>
      <c r="BE2816" s="0" t="s">
        <v>17039</v>
      </c>
      <c r="BG2816" s="125" t="s">
        <v>200</v>
      </c>
      <c r="BH2816" s="0" t="s">
        <v>5255</v>
      </c>
      <c r="BI2816" s="112" t="n">
        <v>3307210139863</v>
      </c>
      <c r="BJ2816" s="126" t="s">
        <v>200</v>
      </c>
      <c r="BK2816" s="131" t="s">
        <v>215</v>
      </c>
      <c r="BL2816" s="112" t="n">
        <v>4</v>
      </c>
      <c r="BM2816" s="112" t="n">
        <v>4</v>
      </c>
      <c r="BN2816" s="112" t="n">
        <v>4</v>
      </c>
      <c r="BO2816" s="111" t="n">
        <v>20</v>
      </c>
      <c r="BP2816" s="125" t="s">
        <v>200</v>
      </c>
      <c r="BQ2816" s="127" t="s">
        <v>216</v>
      </c>
    </row>
    <row r="2817" customFormat="false" ht="13.8" hidden="false" customHeight="false" outlineLevel="0" collapsed="false">
      <c r="A2817" s="131" t="s">
        <v>17040</v>
      </c>
      <c r="B2817" s="0" t="s">
        <v>4610</v>
      </c>
      <c r="C2817" s="0" t="s">
        <v>1344</v>
      </c>
      <c r="D2817" s="0" t="s">
        <v>1333</v>
      </c>
      <c r="E2817" s="0" t="s">
        <v>194</v>
      </c>
      <c r="F2817" s="0" t="s">
        <v>195</v>
      </c>
      <c r="G2817" s="0" t="s">
        <v>330</v>
      </c>
      <c r="H2817" s="0" t="s">
        <v>219</v>
      </c>
      <c r="J2817" s="111" t="n">
        <v>1</v>
      </c>
      <c r="K2817" s="0" t="s">
        <v>198</v>
      </c>
      <c r="L2817" s="0" t="s">
        <v>198</v>
      </c>
      <c r="M2817" s="0" t="s">
        <v>199</v>
      </c>
      <c r="Q2817" s="120" t="s">
        <v>200</v>
      </c>
      <c r="R2817" s="131" t="s">
        <v>1251</v>
      </c>
      <c r="S2817" s="131" t="s">
        <v>201</v>
      </c>
      <c r="T2817" s="0" t="s">
        <v>198</v>
      </c>
      <c r="U2817" s="131" t="s">
        <v>202</v>
      </c>
      <c r="V2817" s="0" t="s">
        <v>1790</v>
      </c>
      <c r="W2817" s="110" t="s">
        <v>204</v>
      </c>
      <c r="X2817" s="130" t="n">
        <v>2002</v>
      </c>
      <c r="Y2817" s="130"/>
      <c r="Z2817" s="130" t="s">
        <v>757</v>
      </c>
      <c r="AA2817" s="122" t="s">
        <v>200</v>
      </c>
      <c r="AB2817" s="131" t="s">
        <v>17041</v>
      </c>
      <c r="AC2817" s="131" t="s">
        <v>15737</v>
      </c>
      <c r="AD2817" s="130" t="n">
        <v>2002</v>
      </c>
      <c r="AE2817" s="130" t="s">
        <v>222</v>
      </c>
      <c r="AF2817" s="130"/>
      <c r="AG2817" s="130"/>
      <c r="AH2817" s="130"/>
      <c r="AI2817" s="130" t="s">
        <v>207</v>
      </c>
      <c r="AJ2817" s="130"/>
      <c r="AK2817" s="111" t="str">
        <f aca="false">(AB2817)</f>
        <v>Digital anvil</v>
      </c>
      <c r="AM2817" s="111" t="n">
        <f aca="false">AD2817</f>
        <v>2002</v>
      </c>
      <c r="AN2817" s="130" t="s">
        <v>297</v>
      </c>
      <c r="AS2817" s="0" t="s">
        <v>200</v>
      </c>
      <c r="AT2817" s="0" t="s">
        <v>200</v>
      </c>
      <c r="AU2817" s="0" t="s">
        <v>1306</v>
      </c>
      <c r="AV2817" s="131" t="s">
        <v>3041</v>
      </c>
      <c r="AW2817" s="131"/>
      <c r="AX2817" s="131"/>
      <c r="AY2817" s="131"/>
      <c r="AZ2817" s="0" t="s">
        <v>17042</v>
      </c>
      <c r="BA2817" s="124" t="s">
        <v>200</v>
      </c>
      <c r="BB2817" s="0" t="s">
        <v>210</v>
      </c>
      <c r="BC2817" s="0" t="s">
        <v>17043</v>
      </c>
      <c r="BD2817" s="0" t="s">
        <v>17044</v>
      </c>
      <c r="BE2817" s="0" t="s">
        <v>17045</v>
      </c>
      <c r="BF2817" s="0" t="s">
        <v>17046</v>
      </c>
      <c r="BG2817" s="125" t="s">
        <v>200</v>
      </c>
      <c r="BH2817" s="0" t="s">
        <v>5255</v>
      </c>
      <c r="BI2817" s="112" t="n">
        <v>805529221499</v>
      </c>
      <c r="BJ2817" s="126" t="s">
        <v>200</v>
      </c>
      <c r="BK2817" s="131" t="s">
        <v>215</v>
      </c>
      <c r="BL2817" s="112" t="n">
        <v>4</v>
      </c>
      <c r="BM2817" s="112" t="n">
        <v>4</v>
      </c>
      <c r="BN2817" s="112" t="n">
        <v>4</v>
      </c>
      <c r="BO2817" s="111" t="n">
        <v>20</v>
      </c>
      <c r="BP2817" s="125" t="s">
        <v>200</v>
      </c>
      <c r="BQ2817" s="127" t="s">
        <v>216</v>
      </c>
    </row>
    <row r="2818" customFormat="false" ht="13.8" hidden="false" customHeight="false" outlineLevel="0" collapsed="false">
      <c r="A2818" s="131" t="s">
        <v>17047</v>
      </c>
      <c r="B2818" s="0" t="s">
        <v>4610</v>
      </c>
      <c r="C2818" s="0" t="s">
        <v>218</v>
      </c>
      <c r="D2818" s="0" t="s">
        <v>1333</v>
      </c>
      <c r="E2818" s="0" t="s">
        <v>194</v>
      </c>
      <c r="F2818" s="0" t="s">
        <v>314</v>
      </c>
      <c r="G2818" s="0" t="s">
        <v>330</v>
      </c>
      <c r="H2818" s="0" t="s">
        <v>197</v>
      </c>
      <c r="J2818" s="111" t="n">
        <v>1</v>
      </c>
      <c r="K2818" s="0" t="s">
        <v>198</v>
      </c>
      <c r="L2818" s="0" t="s">
        <v>198</v>
      </c>
      <c r="M2818" s="0" t="s">
        <v>220</v>
      </c>
      <c r="Q2818" s="120" t="s">
        <v>200</v>
      </c>
      <c r="R2818" s="131" t="s">
        <v>3067</v>
      </c>
      <c r="S2818" s="131" t="s">
        <v>201</v>
      </c>
      <c r="T2818" s="0" t="s">
        <v>198</v>
      </c>
      <c r="U2818" s="131" t="s">
        <v>202</v>
      </c>
      <c r="V2818" s="0" t="s">
        <v>1790</v>
      </c>
      <c r="W2818" s="110" t="s">
        <v>204</v>
      </c>
      <c r="X2818" s="130" t="n">
        <v>2014</v>
      </c>
      <c r="Y2818" s="130" t="s">
        <v>205</v>
      </c>
      <c r="Z2818" s="130" t="s">
        <v>198</v>
      </c>
      <c r="AA2818" s="122" t="s">
        <v>200</v>
      </c>
      <c r="AB2818" s="131" t="s">
        <v>11852</v>
      </c>
      <c r="AC2818" s="131" t="s">
        <v>11853</v>
      </c>
      <c r="AD2818" s="130" t="n">
        <v>2014</v>
      </c>
      <c r="AE2818" s="130" t="s">
        <v>198</v>
      </c>
      <c r="AF2818" s="130"/>
      <c r="AG2818" s="130"/>
      <c r="AH2818" s="130"/>
      <c r="AI2818" s="130" t="s">
        <v>207</v>
      </c>
      <c r="AJ2818" s="130"/>
      <c r="AK2818" s="111" t="str">
        <f aca="false">(AB2818)</f>
        <v>Coffee stain studio</v>
      </c>
      <c r="AM2818" s="111" t="n">
        <f aca="false">AD2818</f>
        <v>2014</v>
      </c>
      <c r="AN2818" s="130" t="s">
        <v>4091</v>
      </c>
      <c r="AS2818" s="0" t="s">
        <v>200</v>
      </c>
      <c r="AT2818" s="0" t="s">
        <v>381</v>
      </c>
      <c r="AU2818" s="0" t="s">
        <v>227</v>
      </c>
      <c r="AV2818" s="131" t="s">
        <v>200</v>
      </c>
      <c r="AW2818" s="131"/>
      <c r="AX2818" s="131"/>
      <c r="AY2818" s="131" t="s">
        <v>2040</v>
      </c>
      <c r="AZ2818" s="0" t="s">
        <v>17048</v>
      </c>
      <c r="BA2818" s="124" t="s">
        <v>200</v>
      </c>
      <c r="BB2818" s="0" t="s">
        <v>325</v>
      </c>
      <c r="BC2818" s="0" t="s">
        <v>11855</v>
      </c>
      <c r="BD2818" s="0" t="s">
        <v>11856</v>
      </c>
      <c r="BE2818" s="0" t="s">
        <v>11857</v>
      </c>
      <c r="BF2818" s="0" t="s">
        <v>11858</v>
      </c>
      <c r="BG2818" s="125" t="s">
        <v>200</v>
      </c>
      <c r="BH2818" s="0" t="s">
        <v>5255</v>
      </c>
      <c r="BI2818" s="112" t="n">
        <v>4020628883911</v>
      </c>
      <c r="BJ2818" s="126" t="s">
        <v>200</v>
      </c>
      <c r="BK2818" s="131" t="s">
        <v>215</v>
      </c>
      <c r="BL2818" s="112" t="n">
        <v>4</v>
      </c>
      <c r="BM2818" s="112" t="n">
        <v>4</v>
      </c>
      <c r="BN2818" s="112" t="n">
        <v>4</v>
      </c>
      <c r="BO2818" s="111" t="n">
        <v>20</v>
      </c>
      <c r="BP2818" s="125" t="s">
        <v>200</v>
      </c>
      <c r="BQ2818" s="127" t="s">
        <v>216</v>
      </c>
    </row>
    <row r="2819" customFormat="false" ht="13.8" hidden="false" customHeight="false" outlineLevel="0" collapsed="false">
      <c r="A2819" s="131" t="s">
        <v>17049</v>
      </c>
      <c r="B2819" s="0" t="s">
        <v>4610</v>
      </c>
      <c r="C2819" s="131" t="s">
        <v>1489</v>
      </c>
      <c r="D2819" s="131" t="s">
        <v>1333</v>
      </c>
      <c r="E2819" s="0" t="s">
        <v>194</v>
      </c>
      <c r="F2819" s="0" t="s">
        <v>195</v>
      </c>
      <c r="G2819" s="0" t="s">
        <v>196</v>
      </c>
      <c r="H2819" s="0" t="s">
        <v>219</v>
      </c>
      <c r="J2819" s="111" t="n">
        <v>1</v>
      </c>
      <c r="K2819" s="0" t="s">
        <v>198</v>
      </c>
      <c r="L2819" s="0" t="s">
        <v>198</v>
      </c>
      <c r="M2819" s="0" t="s">
        <v>199</v>
      </c>
      <c r="Q2819" s="120" t="s">
        <v>200</v>
      </c>
      <c r="R2819" s="131" t="s">
        <v>1251</v>
      </c>
      <c r="S2819" s="131" t="s">
        <v>201</v>
      </c>
      <c r="T2819" s="0" t="s">
        <v>198</v>
      </c>
      <c r="U2819" s="131" t="s">
        <v>202</v>
      </c>
      <c r="V2819" s="0" t="s">
        <v>1790</v>
      </c>
      <c r="W2819" s="110" t="s">
        <v>204</v>
      </c>
      <c r="X2819" s="130" t="n">
        <v>2000</v>
      </c>
      <c r="Y2819" s="130"/>
      <c r="Z2819" s="130" t="s">
        <v>198</v>
      </c>
      <c r="AA2819" s="122" t="s">
        <v>200</v>
      </c>
      <c r="AB2819" s="131" t="s">
        <v>17050</v>
      </c>
      <c r="AC2819" s="131" t="s">
        <v>3164</v>
      </c>
      <c r="AD2819" s="130" t="n">
        <v>2000</v>
      </c>
      <c r="AE2819" s="130" t="s">
        <v>222</v>
      </c>
      <c r="AF2819" s="130"/>
      <c r="AG2819" s="130"/>
      <c r="AH2819" s="130"/>
      <c r="AI2819" s="130" t="s">
        <v>207</v>
      </c>
      <c r="AJ2819" s="130"/>
      <c r="AK2819" s="111" t="str">
        <f aca="false">(AB2819)</f>
        <v>Rewolf software</v>
      </c>
      <c r="AM2819" s="111" t="n">
        <f aca="false">AD2819</f>
        <v>2000</v>
      </c>
      <c r="AN2819" s="130" t="s">
        <v>297</v>
      </c>
      <c r="AS2819" s="0" t="s">
        <v>200</v>
      </c>
      <c r="AU2819" s="0" t="s">
        <v>1122</v>
      </c>
      <c r="AV2819" s="131" t="s">
        <v>200</v>
      </c>
      <c r="AW2819" s="131"/>
      <c r="AX2819" s="131"/>
      <c r="AY2819" s="131" t="s">
        <v>16963</v>
      </c>
      <c r="AZ2819" s="0" t="s">
        <v>17051</v>
      </c>
      <c r="BA2819" s="124" t="s">
        <v>200</v>
      </c>
      <c r="BB2819" s="0" t="s">
        <v>210</v>
      </c>
      <c r="BC2819" s="0" t="s">
        <v>14199</v>
      </c>
      <c r="BD2819" s="0" t="s">
        <v>17052</v>
      </c>
      <c r="BE2819" s="0" t="s">
        <v>15766</v>
      </c>
      <c r="BG2819" s="125" t="s">
        <v>200</v>
      </c>
      <c r="BH2819" s="0" t="s">
        <v>5255</v>
      </c>
      <c r="BI2819" s="112" t="n">
        <v>809221</v>
      </c>
      <c r="BJ2819" s="126" t="s">
        <v>200</v>
      </c>
      <c r="BK2819" s="131" t="s">
        <v>215</v>
      </c>
      <c r="BL2819" s="112" t="n">
        <v>4</v>
      </c>
      <c r="BM2819" s="112" t="n">
        <v>4</v>
      </c>
      <c r="BN2819" s="112" t="n">
        <v>4</v>
      </c>
      <c r="BO2819" s="111" t="n">
        <v>20</v>
      </c>
      <c r="BP2819" s="125" t="s">
        <v>200</v>
      </c>
      <c r="BQ2819" s="127" t="s">
        <v>216</v>
      </c>
    </row>
    <row r="2820" customFormat="false" ht="13.8" hidden="false" customHeight="false" outlineLevel="0" collapsed="false">
      <c r="A2820" s="131" t="s">
        <v>17053</v>
      </c>
      <c r="B2820" s="0" t="s">
        <v>4610</v>
      </c>
      <c r="C2820" s="0" t="s">
        <v>5944</v>
      </c>
      <c r="D2820" s="0" t="s">
        <v>193</v>
      </c>
      <c r="E2820" s="0" t="s">
        <v>194</v>
      </c>
      <c r="F2820" s="0" t="s">
        <v>195</v>
      </c>
      <c r="G2820" s="0" t="s">
        <v>196</v>
      </c>
      <c r="H2820" s="0" t="s">
        <v>219</v>
      </c>
      <c r="J2820" s="111" t="n">
        <v>1</v>
      </c>
      <c r="K2820" s="0" t="s">
        <v>198</v>
      </c>
      <c r="L2820" s="0" t="s">
        <v>198</v>
      </c>
      <c r="M2820" s="0" t="s">
        <v>274</v>
      </c>
      <c r="Q2820" s="120" t="s">
        <v>200</v>
      </c>
      <c r="R2820" s="131" t="s">
        <v>3067</v>
      </c>
      <c r="S2820" s="131" t="s">
        <v>201</v>
      </c>
      <c r="T2820" s="0" t="s">
        <v>198</v>
      </c>
      <c r="U2820" s="131" t="s">
        <v>202</v>
      </c>
      <c r="V2820" s="0" t="s">
        <v>1790</v>
      </c>
      <c r="W2820" s="110" t="s">
        <v>204</v>
      </c>
      <c r="X2820" s="130" t="n">
        <v>2014</v>
      </c>
      <c r="Y2820" s="130"/>
      <c r="Z2820" s="130" t="s">
        <v>757</v>
      </c>
      <c r="AA2820" s="122" t="s">
        <v>200</v>
      </c>
      <c r="AB2820" s="131" t="s">
        <v>7218</v>
      </c>
      <c r="AC2820" s="131" t="s">
        <v>1696</v>
      </c>
      <c r="AD2820" s="130" t="n">
        <v>2014</v>
      </c>
      <c r="AE2820" s="130" t="s">
        <v>222</v>
      </c>
      <c r="AF2820" s="130"/>
      <c r="AG2820" s="130"/>
      <c r="AH2820" s="130"/>
      <c r="AI2820" s="130" t="s">
        <v>922</v>
      </c>
      <c r="AJ2820" s="111" t="s">
        <v>4610</v>
      </c>
      <c r="AK2820" s="111" t="s">
        <v>17054</v>
      </c>
      <c r="AM2820" s="111" t="n">
        <v>1999</v>
      </c>
      <c r="AN2820" s="111" t="s">
        <v>510</v>
      </c>
      <c r="AS2820" s="0" t="s">
        <v>200</v>
      </c>
      <c r="AU2820" s="0" t="s">
        <v>332</v>
      </c>
      <c r="AV2820" s="131" t="s">
        <v>200</v>
      </c>
      <c r="AW2820" s="131"/>
      <c r="AX2820" s="131"/>
      <c r="AY2820" s="131"/>
      <c r="AZ2820" s="0" t="s">
        <v>17055</v>
      </c>
      <c r="BA2820" s="124" t="s">
        <v>200</v>
      </c>
      <c r="BB2820" s="0" t="s">
        <v>248</v>
      </c>
      <c r="BC2820" s="0" t="s">
        <v>17056</v>
      </c>
      <c r="BD2820" s="0" t="s">
        <v>17057</v>
      </c>
      <c r="BE2820" s="0" t="s">
        <v>17058</v>
      </c>
      <c r="BF2820" s="0" t="s">
        <v>200</v>
      </c>
      <c r="BG2820" s="125" t="s">
        <v>200</v>
      </c>
      <c r="BH2820" s="0" t="s">
        <v>5255</v>
      </c>
      <c r="BI2820" s="112" t="n">
        <v>3307215860946</v>
      </c>
      <c r="BJ2820" s="126" t="s">
        <v>200</v>
      </c>
      <c r="BK2820" s="131" t="s">
        <v>215</v>
      </c>
      <c r="BL2820" s="112" t="n">
        <v>4</v>
      </c>
      <c r="BM2820" s="112" t="n">
        <v>4</v>
      </c>
      <c r="BN2820" s="112" t="n">
        <v>4</v>
      </c>
      <c r="BO2820" s="111" t="n">
        <v>20</v>
      </c>
      <c r="BP2820" s="125" t="s">
        <v>200</v>
      </c>
      <c r="BQ2820" s="127" t="s">
        <v>216</v>
      </c>
    </row>
    <row r="2821" customFormat="false" ht="13.8" hidden="false" customHeight="false" outlineLevel="0" collapsed="false">
      <c r="A2821" s="131" t="s">
        <v>17059</v>
      </c>
      <c r="B2821" s="0" t="s">
        <v>4610</v>
      </c>
      <c r="C2821" s="0" t="s">
        <v>390</v>
      </c>
      <c r="D2821" s="0" t="s">
        <v>1333</v>
      </c>
      <c r="E2821" s="0" t="s">
        <v>194</v>
      </c>
      <c r="F2821" s="0" t="s">
        <v>195</v>
      </c>
      <c r="G2821" s="0" t="s">
        <v>330</v>
      </c>
      <c r="H2821" s="0" t="s">
        <v>219</v>
      </c>
      <c r="J2821" s="111" t="n">
        <v>1</v>
      </c>
      <c r="K2821" s="0" t="s">
        <v>198</v>
      </c>
      <c r="L2821" s="0" t="s">
        <v>198</v>
      </c>
      <c r="M2821" s="0" t="s">
        <v>199</v>
      </c>
      <c r="Q2821" s="120" t="s">
        <v>200</v>
      </c>
      <c r="R2821" s="131" t="s">
        <v>3067</v>
      </c>
      <c r="S2821" s="131" t="s">
        <v>201</v>
      </c>
      <c r="T2821" s="0" t="s">
        <v>198</v>
      </c>
      <c r="U2821" s="131" t="s">
        <v>202</v>
      </c>
      <c r="V2821" s="0" t="s">
        <v>1790</v>
      </c>
      <c r="W2821" s="110" t="s">
        <v>204</v>
      </c>
      <c r="X2821" s="130" t="n">
        <v>2015</v>
      </c>
      <c r="Y2821" s="130" t="s">
        <v>1624</v>
      </c>
      <c r="Z2821" s="130" t="s">
        <v>757</v>
      </c>
      <c r="AA2821" s="122" t="s">
        <v>200</v>
      </c>
      <c r="AB2821" s="131" t="s">
        <v>5560</v>
      </c>
      <c r="AC2821" s="131" t="s">
        <v>1696</v>
      </c>
      <c r="AD2821" s="130" t="n">
        <v>2015</v>
      </c>
      <c r="AE2821" s="130" t="s">
        <v>222</v>
      </c>
      <c r="AF2821" s="130"/>
      <c r="AG2821" s="130"/>
      <c r="AH2821" s="130"/>
      <c r="AI2821" s="130" t="s">
        <v>922</v>
      </c>
      <c r="AJ2821" s="111" t="s">
        <v>4610</v>
      </c>
      <c r="AK2821" s="111" t="s">
        <v>17060</v>
      </c>
      <c r="AM2821" s="111" t="n">
        <v>1999</v>
      </c>
      <c r="AN2821" s="111" t="s">
        <v>297</v>
      </c>
      <c r="AS2821" s="0" t="s">
        <v>200</v>
      </c>
      <c r="AT2821" s="0" t="s">
        <v>200</v>
      </c>
      <c r="AU2821" s="0" t="s">
        <v>1306</v>
      </c>
      <c r="AV2821" s="131" t="s">
        <v>200</v>
      </c>
      <c r="AW2821" s="131"/>
      <c r="AX2821" s="131"/>
      <c r="AY2821" s="131"/>
      <c r="AZ2821" s="0" t="s">
        <v>17061</v>
      </c>
      <c r="BA2821" s="124" t="s">
        <v>200</v>
      </c>
      <c r="BB2821" s="0" t="s">
        <v>248</v>
      </c>
      <c r="BC2821" s="0" t="s">
        <v>17062</v>
      </c>
      <c r="BD2821" s="0" t="s">
        <v>7694</v>
      </c>
      <c r="BE2821" s="0" t="s">
        <v>17063</v>
      </c>
      <c r="BG2821" s="125" t="s">
        <v>200</v>
      </c>
      <c r="BH2821" s="0" t="s">
        <v>5255</v>
      </c>
      <c r="BI2821" s="112" t="n">
        <v>3307215896563</v>
      </c>
      <c r="BJ2821" s="126" t="s">
        <v>200</v>
      </c>
      <c r="BK2821" s="131" t="s">
        <v>215</v>
      </c>
      <c r="BL2821" s="112" t="n">
        <v>4</v>
      </c>
      <c r="BM2821" s="112" t="n">
        <v>4</v>
      </c>
      <c r="BN2821" s="112" t="n">
        <v>4</v>
      </c>
      <c r="BO2821" s="111" t="n">
        <v>20</v>
      </c>
      <c r="BP2821" s="125" t="s">
        <v>200</v>
      </c>
      <c r="BQ2821" s="127" t="s">
        <v>216</v>
      </c>
    </row>
    <row r="2822" customFormat="false" ht="13.8" hidden="false" customHeight="false" outlineLevel="0" collapsed="false">
      <c r="A2822" s="131" t="s">
        <v>17064</v>
      </c>
      <c r="B2822" s="0" t="s">
        <v>4610</v>
      </c>
      <c r="C2822" s="0" t="s">
        <v>218</v>
      </c>
      <c r="D2822" s="0" t="s">
        <v>1333</v>
      </c>
      <c r="E2822" s="0" t="s">
        <v>194</v>
      </c>
      <c r="F2822" s="0" t="s">
        <v>314</v>
      </c>
      <c r="G2822" s="0" t="s">
        <v>196</v>
      </c>
      <c r="H2822" s="0" t="s">
        <v>197</v>
      </c>
      <c r="I2822" s="132" t="s">
        <v>908</v>
      </c>
      <c r="J2822" s="111" t="n">
        <v>1</v>
      </c>
      <c r="K2822" s="0" t="s">
        <v>198</v>
      </c>
      <c r="L2822" s="0" t="s">
        <v>198</v>
      </c>
      <c r="M2822" s="0" t="s">
        <v>5613</v>
      </c>
      <c r="Q2822" s="120" t="s">
        <v>200</v>
      </c>
      <c r="R2822" s="131" t="s">
        <v>3067</v>
      </c>
      <c r="S2822" s="131" t="s">
        <v>201</v>
      </c>
      <c r="T2822" s="0" t="s">
        <v>198</v>
      </c>
      <c r="U2822" s="131" t="s">
        <v>202</v>
      </c>
      <c r="V2822" s="0" t="s">
        <v>1790</v>
      </c>
      <c r="W2822" s="110" t="s">
        <v>204</v>
      </c>
      <c r="X2822" s="130" t="n">
        <v>2015</v>
      </c>
      <c r="Y2822" s="130"/>
      <c r="Z2822" s="130" t="s">
        <v>198</v>
      </c>
      <c r="AA2822" s="122" t="s">
        <v>200</v>
      </c>
      <c r="AB2822" s="131" t="s">
        <v>17065</v>
      </c>
      <c r="AC2822" s="131" t="s">
        <v>17066</v>
      </c>
      <c r="AD2822" s="130" t="n">
        <v>2015</v>
      </c>
      <c r="AE2822" s="130" t="s">
        <v>222</v>
      </c>
      <c r="AF2822" s="130"/>
      <c r="AG2822" s="130"/>
      <c r="AH2822" s="130"/>
      <c r="AI2822" s="130" t="s">
        <v>207</v>
      </c>
      <c r="AJ2822" s="130"/>
      <c r="AK2822" s="111" t="str">
        <f aca="false">(AB2822)</f>
        <v>Bossa studios</v>
      </c>
      <c r="AM2822" s="111" t="n">
        <f aca="false">AD2822</f>
        <v>2015</v>
      </c>
      <c r="AN2822" s="130" t="s">
        <v>263</v>
      </c>
      <c r="AQ2822" s="0" t="s">
        <v>17067</v>
      </c>
      <c r="AR2822" s="0" t="s">
        <v>200</v>
      </c>
      <c r="AS2822" s="0" t="s">
        <v>200</v>
      </c>
      <c r="AT2822" s="0" t="s">
        <v>381</v>
      </c>
      <c r="AU2822" s="0" t="s">
        <v>227</v>
      </c>
      <c r="AV2822" s="131" t="s">
        <v>200</v>
      </c>
      <c r="AW2822" s="131"/>
      <c r="AX2822" s="131"/>
      <c r="AY2822" s="131" t="s">
        <v>5044</v>
      </c>
      <c r="AZ2822" s="0" t="s">
        <v>17068</v>
      </c>
      <c r="BA2822" s="124" t="s">
        <v>200</v>
      </c>
      <c r="BB2822" s="0" t="s">
        <v>210</v>
      </c>
      <c r="BC2822" s="0" t="s">
        <v>17069</v>
      </c>
      <c r="BE2822" s="0" t="s">
        <v>17070</v>
      </c>
      <c r="BF2822" s="0" t="s">
        <v>200</v>
      </c>
      <c r="BG2822" s="125" t="s">
        <v>200</v>
      </c>
      <c r="BH2822" s="0" t="s">
        <v>5255</v>
      </c>
      <c r="BI2822" s="112" t="n">
        <v>4020628847951</v>
      </c>
      <c r="BJ2822" s="126" t="s">
        <v>200</v>
      </c>
      <c r="BK2822" s="131" t="s">
        <v>215</v>
      </c>
      <c r="BL2822" s="112" t="n">
        <v>4</v>
      </c>
      <c r="BM2822" s="112" t="n">
        <v>4</v>
      </c>
      <c r="BN2822" s="112" t="n">
        <v>4</v>
      </c>
      <c r="BO2822" s="111" t="n">
        <v>20</v>
      </c>
      <c r="BP2822" s="125" t="s">
        <v>200</v>
      </c>
      <c r="BQ2822" s="127" t="s">
        <v>216</v>
      </c>
    </row>
    <row r="2823" customFormat="false" ht="13.8" hidden="false" customHeight="false" outlineLevel="0" collapsed="false">
      <c r="A2823" s="131" t="s">
        <v>17071</v>
      </c>
      <c r="B2823" s="0" t="s">
        <v>4610</v>
      </c>
      <c r="C2823" s="131" t="s">
        <v>380</v>
      </c>
      <c r="D2823" s="131" t="s">
        <v>1321</v>
      </c>
      <c r="E2823" s="0" t="s">
        <v>194</v>
      </c>
      <c r="F2823" s="0" t="s">
        <v>195</v>
      </c>
      <c r="G2823" s="0" t="s">
        <v>196</v>
      </c>
      <c r="H2823" s="0" t="s">
        <v>1287</v>
      </c>
      <c r="J2823" s="111" t="n">
        <v>1</v>
      </c>
      <c r="K2823" s="0" t="s">
        <v>198</v>
      </c>
      <c r="L2823" s="0" t="s">
        <v>198</v>
      </c>
      <c r="M2823" s="0" t="s">
        <v>274</v>
      </c>
      <c r="O2823" s="0" t="s">
        <v>17072</v>
      </c>
      <c r="P2823" s="0" t="s">
        <v>410</v>
      </c>
      <c r="Q2823" s="120" t="s">
        <v>200</v>
      </c>
      <c r="R2823" s="131" t="s">
        <v>1251</v>
      </c>
      <c r="S2823" s="131" t="s">
        <v>1834</v>
      </c>
      <c r="T2823" s="131" t="s">
        <v>198</v>
      </c>
      <c r="U2823" s="131" t="s">
        <v>202</v>
      </c>
      <c r="V2823" s="0" t="s">
        <v>1790</v>
      </c>
      <c r="W2823" s="110" t="s">
        <v>204</v>
      </c>
      <c r="X2823" s="130" t="n">
        <v>2004</v>
      </c>
      <c r="Y2823" s="130" t="s">
        <v>498</v>
      </c>
      <c r="Z2823" s="130" t="s">
        <v>757</v>
      </c>
      <c r="AA2823" s="122" t="s">
        <v>200</v>
      </c>
      <c r="AB2823" s="131" t="s">
        <v>17021</v>
      </c>
      <c r="AC2823" s="131" t="s">
        <v>1696</v>
      </c>
      <c r="AD2823" s="130" t="n">
        <v>2004</v>
      </c>
      <c r="AE2823" s="130" t="s">
        <v>222</v>
      </c>
      <c r="AF2823" s="130"/>
      <c r="AG2823" s="130"/>
      <c r="AH2823" s="130"/>
      <c r="AI2823" s="111" t="s">
        <v>700</v>
      </c>
      <c r="AJ2823" s="0" t="s">
        <v>4610</v>
      </c>
      <c r="AK2823" s="131" t="s">
        <v>17021</v>
      </c>
      <c r="AL2823" s="0" t="s">
        <v>200</v>
      </c>
      <c r="AM2823" s="111" t="n">
        <v>2003</v>
      </c>
      <c r="AN2823" s="111" t="s">
        <v>510</v>
      </c>
      <c r="AO2823" s="0" t="s">
        <v>7201</v>
      </c>
      <c r="AP2823" s="0" t="s">
        <v>200</v>
      </c>
      <c r="AR2823" s="0" t="s">
        <v>200</v>
      </c>
      <c r="AS2823" s="0" t="s">
        <v>200</v>
      </c>
      <c r="AV2823" s="131" t="s">
        <v>200</v>
      </c>
      <c r="AW2823" s="131"/>
      <c r="AX2823" s="131"/>
      <c r="AY2823" s="131"/>
      <c r="AZ2823" s="0" t="s">
        <v>17073</v>
      </c>
      <c r="BA2823" s="124" t="s">
        <v>200</v>
      </c>
      <c r="BB2823" s="0" t="s">
        <v>248</v>
      </c>
      <c r="BC2823" s="0" t="s">
        <v>17074</v>
      </c>
      <c r="BD2823" s="0" t="s">
        <v>17075</v>
      </c>
      <c r="BE2823" s="0" t="s">
        <v>17076</v>
      </c>
      <c r="BF2823" s="0" t="s">
        <v>200</v>
      </c>
      <c r="BG2823" s="125" t="s">
        <v>200</v>
      </c>
      <c r="BH2823" s="0" t="s">
        <v>5255</v>
      </c>
      <c r="BI2823" s="112" t="n">
        <v>3307210175533</v>
      </c>
      <c r="BJ2823" s="126" t="s">
        <v>200</v>
      </c>
      <c r="BK2823" s="131" t="s">
        <v>215</v>
      </c>
      <c r="BL2823" s="112" t="n">
        <v>4</v>
      </c>
      <c r="BM2823" s="112" t="n">
        <v>4</v>
      </c>
      <c r="BN2823" s="112" t="n">
        <v>4</v>
      </c>
      <c r="BO2823" s="111" t="n">
        <v>20</v>
      </c>
      <c r="BP2823" s="125" t="s">
        <v>200</v>
      </c>
      <c r="BQ2823" s="127" t="s">
        <v>216</v>
      </c>
    </row>
    <row r="2824" customFormat="false" ht="13.8" hidden="false" customHeight="false" outlineLevel="0" collapsed="false">
      <c r="A2824" s="131" t="s">
        <v>17077</v>
      </c>
      <c r="B2824" s="0" t="s">
        <v>4610</v>
      </c>
      <c r="C2824" s="131" t="s">
        <v>1386</v>
      </c>
      <c r="D2824" s="131" t="s">
        <v>193</v>
      </c>
      <c r="E2824" s="0" t="s">
        <v>194</v>
      </c>
      <c r="F2824" s="0" t="s">
        <v>195</v>
      </c>
      <c r="G2824" s="0" t="s">
        <v>196</v>
      </c>
      <c r="H2824" s="0" t="s">
        <v>197</v>
      </c>
      <c r="J2824" s="111" t="n">
        <v>1</v>
      </c>
      <c r="K2824" s="0" t="s">
        <v>198</v>
      </c>
      <c r="L2824" s="0" t="s">
        <v>198</v>
      </c>
      <c r="M2824" s="0" t="s">
        <v>274</v>
      </c>
      <c r="Q2824" s="120" t="s">
        <v>200</v>
      </c>
      <c r="R2824" s="131" t="s">
        <v>1251</v>
      </c>
      <c r="S2824" s="131" t="s">
        <v>201</v>
      </c>
      <c r="T2824" s="0" t="s">
        <v>198</v>
      </c>
      <c r="U2824" s="131" t="s">
        <v>202</v>
      </c>
      <c r="V2824" s="0" t="s">
        <v>1790</v>
      </c>
      <c r="W2824" s="110" t="s">
        <v>204</v>
      </c>
      <c r="X2824" s="130" t="n">
        <v>1993</v>
      </c>
      <c r="Y2824" s="130" t="s">
        <v>205</v>
      </c>
      <c r="Z2824" s="130" t="s">
        <v>757</v>
      </c>
      <c r="AA2824" s="122" t="s">
        <v>200</v>
      </c>
      <c r="AB2824" s="131" t="s">
        <v>1235</v>
      </c>
      <c r="AC2824" s="131" t="s">
        <v>1235</v>
      </c>
      <c r="AD2824" s="130" t="n">
        <v>1993</v>
      </c>
      <c r="AE2824" s="130" t="s">
        <v>198</v>
      </c>
      <c r="AF2824" s="130"/>
      <c r="AG2824" s="130"/>
      <c r="AH2824" s="130"/>
      <c r="AI2824" s="111" t="s">
        <v>700</v>
      </c>
      <c r="AJ2824" s="0" t="s">
        <v>4610</v>
      </c>
      <c r="AK2824" s="131" t="s">
        <v>1235</v>
      </c>
      <c r="AM2824" s="111" t="n">
        <v>1992</v>
      </c>
      <c r="AN2824" s="111" t="s">
        <v>297</v>
      </c>
      <c r="AS2824" s="0" t="s">
        <v>17078</v>
      </c>
      <c r="AV2824" s="131"/>
      <c r="AW2824" s="131"/>
      <c r="AX2824" s="131" t="s">
        <v>17079</v>
      </c>
      <c r="AY2824" s="0" t="s">
        <v>4613</v>
      </c>
      <c r="AZ2824" s="0" t="s">
        <v>17080</v>
      </c>
      <c r="BA2824" s="124" t="s">
        <v>200</v>
      </c>
      <c r="BB2824" s="0" t="s">
        <v>210</v>
      </c>
      <c r="BC2824" s="0" t="s">
        <v>17081</v>
      </c>
      <c r="BD2824" s="0" t="s">
        <v>17082</v>
      </c>
      <c r="BE2824" s="0" t="s">
        <v>17083</v>
      </c>
      <c r="BG2824" s="125"/>
      <c r="BH2824" s="0" t="s">
        <v>5255</v>
      </c>
      <c r="BI2824" s="112" t="s">
        <v>198</v>
      </c>
      <c r="BJ2824" s="126"/>
      <c r="BK2824" s="131" t="s">
        <v>16888</v>
      </c>
      <c r="BL2824" s="112" t="n">
        <v>4</v>
      </c>
      <c r="BM2824" s="112" t="n">
        <v>4</v>
      </c>
      <c r="BN2824" s="112" t="n">
        <v>4</v>
      </c>
      <c r="BO2824" s="111" t="n">
        <v>20</v>
      </c>
      <c r="BP2824" s="125"/>
      <c r="BQ2824" s="127" t="s">
        <v>216</v>
      </c>
    </row>
    <row r="2825" customFormat="false" ht="13.8" hidden="false" customHeight="false" outlineLevel="0" collapsed="false">
      <c r="A2825" s="131" t="s">
        <v>17084</v>
      </c>
      <c r="B2825" s="0" t="s">
        <v>4610</v>
      </c>
      <c r="C2825" s="131" t="s">
        <v>1489</v>
      </c>
      <c r="D2825" s="131" t="s">
        <v>1333</v>
      </c>
      <c r="E2825" s="0" t="s">
        <v>194</v>
      </c>
      <c r="F2825" s="0" t="s">
        <v>1509</v>
      </c>
      <c r="G2825" s="0" t="s">
        <v>196</v>
      </c>
      <c r="H2825" s="0" t="s">
        <v>901</v>
      </c>
      <c r="J2825" s="111" t="n">
        <v>1</v>
      </c>
      <c r="K2825" s="0" t="s">
        <v>198</v>
      </c>
      <c r="L2825" s="0" t="s">
        <v>198</v>
      </c>
      <c r="M2825" s="0" t="s">
        <v>274</v>
      </c>
      <c r="Q2825" s="120" t="s">
        <v>200</v>
      </c>
      <c r="R2825" s="131" t="s">
        <v>1251</v>
      </c>
      <c r="S2825" s="131" t="s">
        <v>201</v>
      </c>
      <c r="T2825" s="0" t="s">
        <v>198</v>
      </c>
      <c r="U2825" s="131" t="s">
        <v>202</v>
      </c>
      <c r="V2825" s="0" t="s">
        <v>1790</v>
      </c>
      <c r="W2825" s="110" t="s">
        <v>204</v>
      </c>
      <c r="X2825" s="130" t="n">
        <v>1998</v>
      </c>
      <c r="Y2825" s="130"/>
      <c r="Z2825" s="111" t="s">
        <v>221</v>
      </c>
      <c r="AA2825" s="122" t="s">
        <v>200</v>
      </c>
      <c r="AB2825" s="131" t="s">
        <v>1235</v>
      </c>
      <c r="AC2825" s="131" t="s">
        <v>1235</v>
      </c>
      <c r="AD2825" s="130" t="n">
        <v>1998</v>
      </c>
      <c r="AE2825" s="130" t="s">
        <v>222</v>
      </c>
      <c r="AF2825" s="130"/>
      <c r="AG2825" s="130"/>
      <c r="AH2825" s="130"/>
      <c r="AI2825" s="111" t="s">
        <v>700</v>
      </c>
      <c r="AJ2825" s="0" t="s">
        <v>4610</v>
      </c>
      <c r="AK2825" s="131" t="s">
        <v>1235</v>
      </c>
      <c r="AL2825" s="0" t="s">
        <v>200</v>
      </c>
      <c r="AM2825" s="111" t="n">
        <v>1997</v>
      </c>
      <c r="AN2825" s="111" t="s">
        <v>297</v>
      </c>
      <c r="AR2825" s="0" t="s">
        <v>200</v>
      </c>
      <c r="AS2825" s="0" t="s">
        <v>1360</v>
      </c>
      <c r="AT2825" s="0" t="s">
        <v>1150</v>
      </c>
      <c r="AU2825" s="0" t="s">
        <v>1306</v>
      </c>
      <c r="AV2825" s="131" t="s">
        <v>200</v>
      </c>
      <c r="AW2825" s="131" t="s">
        <v>2617</v>
      </c>
      <c r="AX2825" s="131"/>
      <c r="AY2825" s="131"/>
      <c r="AZ2825" s="0" t="s">
        <v>17085</v>
      </c>
      <c r="BA2825" s="124" t="s">
        <v>200</v>
      </c>
      <c r="BB2825" s="0" t="s">
        <v>210</v>
      </c>
      <c r="BC2825" s="0" t="s">
        <v>17086</v>
      </c>
      <c r="BD2825" s="0" t="s">
        <v>17087</v>
      </c>
      <c r="BE2825" s="0" t="s">
        <v>17088</v>
      </c>
      <c r="BG2825" s="125" t="s">
        <v>200</v>
      </c>
      <c r="BH2825" s="0" t="s">
        <v>5255</v>
      </c>
      <c r="BI2825" s="112" t="n">
        <v>3307212320177</v>
      </c>
      <c r="BJ2825" s="126" t="s">
        <v>200</v>
      </c>
      <c r="BK2825" s="131" t="s">
        <v>215</v>
      </c>
      <c r="BL2825" s="112" t="n">
        <v>4</v>
      </c>
      <c r="BM2825" s="112" t="n">
        <v>4</v>
      </c>
      <c r="BN2825" s="112" t="n">
        <v>4</v>
      </c>
      <c r="BO2825" s="111" t="n">
        <v>20</v>
      </c>
      <c r="BP2825" s="125" t="s">
        <v>200</v>
      </c>
      <c r="BQ2825" s="127" t="s">
        <v>216</v>
      </c>
    </row>
    <row r="2826" customFormat="false" ht="13.8" hidden="false" customHeight="false" outlineLevel="0" collapsed="false">
      <c r="A2826" s="131" t="s">
        <v>17089</v>
      </c>
      <c r="B2826" s="0" t="s">
        <v>4610</v>
      </c>
      <c r="C2826" s="131" t="s">
        <v>1386</v>
      </c>
      <c r="D2826" s="131" t="s">
        <v>193</v>
      </c>
      <c r="E2826" s="0" t="s">
        <v>194</v>
      </c>
      <c r="F2826" s="0" t="s">
        <v>195</v>
      </c>
      <c r="G2826" s="0" t="s">
        <v>330</v>
      </c>
      <c r="H2826" s="0" t="s">
        <v>197</v>
      </c>
      <c r="J2826" s="111" t="n">
        <v>1</v>
      </c>
      <c r="K2826" s="0" t="s">
        <v>198</v>
      </c>
      <c r="L2826" s="0" t="s">
        <v>198</v>
      </c>
      <c r="M2826" s="0" t="s">
        <v>235</v>
      </c>
      <c r="N2826" s="0" t="s">
        <v>17090</v>
      </c>
      <c r="O2826" s="0" t="s">
        <v>237</v>
      </c>
      <c r="Q2826" s="120" t="s">
        <v>200</v>
      </c>
      <c r="R2826" s="131" t="s">
        <v>1251</v>
      </c>
      <c r="S2826" s="131" t="s">
        <v>9762</v>
      </c>
      <c r="T2826" s="131" t="s">
        <v>198</v>
      </c>
      <c r="U2826" s="131" t="s">
        <v>202</v>
      </c>
      <c r="V2826" s="0" t="s">
        <v>1790</v>
      </c>
      <c r="W2826" s="110" t="s">
        <v>204</v>
      </c>
      <c r="X2826" s="130" t="n">
        <v>1992</v>
      </c>
      <c r="Y2826" s="130" t="s">
        <v>498</v>
      </c>
      <c r="Z2826" s="130" t="s">
        <v>757</v>
      </c>
      <c r="AA2826" s="122" t="s">
        <v>200</v>
      </c>
      <c r="AB2826" s="131" t="s">
        <v>618</v>
      </c>
      <c r="AC2826" s="131" t="s">
        <v>479</v>
      </c>
      <c r="AD2826" s="130" t="n">
        <v>1992</v>
      </c>
      <c r="AE2826" s="130" t="s">
        <v>222</v>
      </c>
      <c r="AF2826" s="130"/>
      <c r="AG2826" s="130"/>
      <c r="AH2826" s="130"/>
      <c r="AI2826" s="130" t="s">
        <v>207</v>
      </c>
      <c r="AJ2826" s="130"/>
      <c r="AK2826" s="111" t="str">
        <f aca="false">(AB2826)</f>
        <v>Westwood studios</v>
      </c>
      <c r="AM2826" s="111" t="n">
        <f aca="false">AD2826</f>
        <v>1992</v>
      </c>
      <c r="AN2826" s="111" t="s">
        <v>297</v>
      </c>
      <c r="AS2826" s="0" t="s">
        <v>200</v>
      </c>
      <c r="AT2826" s="0" t="s">
        <v>3426</v>
      </c>
      <c r="AU2826" s="0" t="s">
        <v>332</v>
      </c>
      <c r="AV2826" s="131" t="s">
        <v>200</v>
      </c>
      <c r="AW2826" s="131" t="s">
        <v>622</v>
      </c>
      <c r="AX2826" s="131"/>
      <c r="AY2826" s="131"/>
      <c r="AZ2826" s="0" t="s">
        <v>17091</v>
      </c>
      <c r="BA2826" s="124" t="s">
        <v>200</v>
      </c>
      <c r="BB2826" s="0" t="s">
        <v>248</v>
      </c>
      <c r="BC2826" s="0" t="s">
        <v>17092</v>
      </c>
      <c r="BD2826" s="0" t="s">
        <v>17093</v>
      </c>
      <c r="BE2826" s="0" t="s">
        <v>17094</v>
      </c>
      <c r="BG2826" s="125" t="s">
        <v>200</v>
      </c>
      <c r="BH2826" s="0" t="s">
        <v>5255</v>
      </c>
      <c r="BI2826" s="112" t="n">
        <v>5013156311918</v>
      </c>
      <c r="BJ2826" s="126" t="s">
        <v>200</v>
      </c>
      <c r="BK2826" s="131" t="s">
        <v>215</v>
      </c>
      <c r="BL2826" s="112" t="n">
        <v>4</v>
      </c>
      <c r="BM2826" s="112" t="n">
        <v>4</v>
      </c>
      <c r="BN2826" s="112" t="n">
        <v>4</v>
      </c>
      <c r="BO2826" s="111" t="n">
        <v>20</v>
      </c>
      <c r="BP2826" s="125" t="s">
        <v>200</v>
      </c>
      <c r="BQ2826" s="127" t="s">
        <v>216</v>
      </c>
    </row>
    <row r="2827" customFormat="false" ht="13.8" hidden="false" customHeight="false" outlineLevel="0" collapsed="false">
      <c r="A2827" s="131" t="s">
        <v>17095</v>
      </c>
      <c r="B2827" s="0" t="s">
        <v>4610</v>
      </c>
      <c r="C2827" s="131" t="s">
        <v>858</v>
      </c>
      <c r="D2827" s="131" t="s">
        <v>312</v>
      </c>
      <c r="E2827" s="0" t="s">
        <v>313</v>
      </c>
      <c r="F2827" s="0" t="s">
        <v>314</v>
      </c>
      <c r="G2827" s="0" t="s">
        <v>330</v>
      </c>
      <c r="H2827" s="0" t="s">
        <v>197</v>
      </c>
      <c r="J2827" s="111" t="n">
        <v>1</v>
      </c>
      <c r="K2827" s="0" t="s">
        <v>198</v>
      </c>
      <c r="L2827" s="0" t="s">
        <v>198</v>
      </c>
      <c r="M2827" s="0" t="s">
        <v>235</v>
      </c>
      <c r="N2827" s="0" t="s">
        <v>17096</v>
      </c>
      <c r="O2827" s="0" t="s">
        <v>237</v>
      </c>
      <c r="P2827" s="0" t="s">
        <v>410</v>
      </c>
      <c r="Q2827" s="120" t="s">
        <v>200</v>
      </c>
      <c r="R2827" s="131" t="s">
        <v>1251</v>
      </c>
      <c r="S2827" s="131" t="s">
        <v>1834</v>
      </c>
      <c r="T2827" s="131" t="s">
        <v>17097</v>
      </c>
      <c r="U2827" s="131" t="s">
        <v>202</v>
      </c>
      <c r="V2827" s="0" t="s">
        <v>1790</v>
      </c>
      <c r="W2827" s="110" t="s">
        <v>204</v>
      </c>
      <c r="X2827" s="130" t="n">
        <v>2004</v>
      </c>
      <c r="Y2827" s="130" t="s">
        <v>3405</v>
      </c>
      <c r="Z2827" s="130" t="s">
        <v>221</v>
      </c>
      <c r="AA2827" s="122" t="s">
        <v>200</v>
      </c>
      <c r="AB2827" s="131" t="s">
        <v>2881</v>
      </c>
      <c r="AC2827" s="131" t="s">
        <v>574</v>
      </c>
      <c r="AD2827" s="130" t="n">
        <v>2004</v>
      </c>
      <c r="AE2827" s="130" t="s">
        <v>222</v>
      </c>
      <c r="AF2827" s="130"/>
      <c r="AG2827" s="111" t="s">
        <v>241</v>
      </c>
      <c r="AH2827" s="130" t="s">
        <v>8278</v>
      </c>
      <c r="AI2827" s="111" t="s">
        <v>700</v>
      </c>
      <c r="AJ2827" s="0" t="s">
        <v>4610</v>
      </c>
      <c r="AK2827" s="131" t="s">
        <v>2881</v>
      </c>
      <c r="AL2827" s="0" t="s">
        <v>200</v>
      </c>
      <c r="AM2827" s="111" t="s">
        <v>849</v>
      </c>
      <c r="AN2827" s="111" t="s">
        <v>297</v>
      </c>
      <c r="AQ2827" s="0" t="s">
        <v>17098</v>
      </c>
      <c r="AR2827" s="0" t="s">
        <v>17099</v>
      </c>
      <c r="AS2827" s="0" t="s">
        <v>2882</v>
      </c>
      <c r="AT2827" s="0" t="s">
        <v>2944</v>
      </c>
      <c r="AV2827" s="131" t="s">
        <v>2883</v>
      </c>
      <c r="AW2827" s="131"/>
      <c r="AX2827" s="131"/>
      <c r="AY2827" s="131"/>
      <c r="AZ2827" s="0" t="s">
        <v>17100</v>
      </c>
      <c r="BA2827" s="124" t="s">
        <v>200</v>
      </c>
      <c r="BB2827" s="0" t="s">
        <v>248</v>
      </c>
      <c r="BC2827" s="0" t="s">
        <v>17101</v>
      </c>
      <c r="BD2827" s="0" t="s">
        <v>17102</v>
      </c>
      <c r="BE2827" s="0" t="s">
        <v>8634</v>
      </c>
      <c r="BG2827" s="125" t="s">
        <v>200</v>
      </c>
      <c r="BH2827" s="0" t="s">
        <v>5255</v>
      </c>
      <c r="BI2827" s="112" t="n">
        <v>5030931054938</v>
      </c>
      <c r="BJ2827" s="126" t="s">
        <v>200</v>
      </c>
      <c r="BK2827" s="131" t="s">
        <v>215</v>
      </c>
      <c r="BL2827" s="112" t="n">
        <v>4</v>
      </c>
      <c r="BM2827" s="112" t="n">
        <v>4</v>
      </c>
      <c r="BN2827" s="112" t="n">
        <v>4</v>
      </c>
      <c r="BO2827" s="111" t="n">
        <v>20</v>
      </c>
      <c r="BP2827" s="125" t="s">
        <v>200</v>
      </c>
      <c r="BQ2827" s="127" t="s">
        <v>216</v>
      </c>
    </row>
    <row r="2828" customFormat="false" ht="13.8" hidden="false" customHeight="false" outlineLevel="0" collapsed="false">
      <c r="A2828" s="131" t="s">
        <v>17103</v>
      </c>
      <c r="B2828" s="0" t="s">
        <v>4610</v>
      </c>
      <c r="C2828" s="0" t="s">
        <v>1386</v>
      </c>
      <c r="D2828" s="0" t="s">
        <v>193</v>
      </c>
      <c r="E2828" s="0" t="s">
        <v>194</v>
      </c>
      <c r="F2828" s="0" t="s">
        <v>195</v>
      </c>
      <c r="G2828" s="0" t="s">
        <v>196</v>
      </c>
      <c r="H2828" s="0" t="s">
        <v>197</v>
      </c>
      <c r="J2828" s="111" t="n">
        <v>1</v>
      </c>
      <c r="K2828" s="0" t="s">
        <v>198</v>
      </c>
      <c r="L2828" s="0" t="s">
        <v>198</v>
      </c>
      <c r="M2828" s="0" t="s">
        <v>199</v>
      </c>
      <c r="Q2828" s="120" t="s">
        <v>200</v>
      </c>
      <c r="R2828" s="131" t="s">
        <v>1251</v>
      </c>
      <c r="S2828" s="131" t="s">
        <v>201</v>
      </c>
      <c r="T2828" s="0" t="s">
        <v>198</v>
      </c>
      <c r="U2828" s="131" t="s">
        <v>202</v>
      </c>
      <c r="V2828" s="0" t="s">
        <v>1790</v>
      </c>
      <c r="W2828" s="110" t="s">
        <v>204</v>
      </c>
      <c r="X2828" s="130" t="n">
        <v>1997</v>
      </c>
      <c r="Y2828" s="130"/>
      <c r="Z2828" s="130" t="s">
        <v>757</v>
      </c>
      <c r="AA2828" s="122" t="s">
        <v>200</v>
      </c>
      <c r="AB2828" s="131" t="s">
        <v>2665</v>
      </c>
      <c r="AC2828" s="131" t="s">
        <v>574</v>
      </c>
      <c r="AD2828" s="130" t="n">
        <v>1997</v>
      </c>
      <c r="AE2828" s="130" t="s">
        <v>222</v>
      </c>
      <c r="AF2828" s="130"/>
      <c r="AG2828" s="130"/>
      <c r="AH2828" s="130"/>
      <c r="AI2828" s="130" t="s">
        <v>207</v>
      </c>
      <c r="AJ2828" s="130"/>
      <c r="AK2828" s="111" t="str">
        <f aca="false">(AB2828)</f>
        <v>Adeline software</v>
      </c>
      <c r="AM2828" s="111" t="n">
        <f aca="false">AD2828</f>
        <v>1997</v>
      </c>
      <c r="AN2828" s="130" t="s">
        <v>510</v>
      </c>
      <c r="AS2828" s="0" t="s">
        <v>2666</v>
      </c>
      <c r="AT2828" s="0" t="s">
        <v>381</v>
      </c>
      <c r="AU2828" s="0" t="s">
        <v>227</v>
      </c>
      <c r="AV2828" s="131" t="s">
        <v>2030</v>
      </c>
      <c r="AW2828" s="131"/>
      <c r="AX2828" s="131"/>
      <c r="AY2828" s="131"/>
      <c r="AZ2828" s="0" t="s">
        <v>17104</v>
      </c>
      <c r="BA2828" s="124" t="s">
        <v>200</v>
      </c>
      <c r="BB2828" s="0" t="s">
        <v>210</v>
      </c>
      <c r="BC2828" s="0" t="s">
        <v>17105</v>
      </c>
      <c r="BE2828" s="0" t="s">
        <v>17106</v>
      </c>
      <c r="BG2828" s="125" t="s">
        <v>200</v>
      </c>
      <c r="BH2828" s="0" t="s">
        <v>735</v>
      </c>
      <c r="BI2828" s="112" t="s">
        <v>198</v>
      </c>
      <c r="BJ2828" s="126" t="s">
        <v>200</v>
      </c>
      <c r="BK2828" s="131" t="s">
        <v>16888</v>
      </c>
      <c r="BL2828" s="112" t="n">
        <v>4</v>
      </c>
      <c r="BM2828" s="112" t="n">
        <v>4</v>
      </c>
      <c r="BN2828" s="112" t="n">
        <v>4</v>
      </c>
      <c r="BO2828" s="111" t="n">
        <v>20</v>
      </c>
      <c r="BP2828" s="125" t="s">
        <v>200</v>
      </c>
      <c r="BQ2828" s="127" t="s">
        <v>216</v>
      </c>
    </row>
    <row r="2829" customFormat="false" ht="13.8" hidden="false" customHeight="false" outlineLevel="0" collapsed="false">
      <c r="A2829" s="131" t="s">
        <v>17107</v>
      </c>
      <c r="B2829" s="0" t="s">
        <v>4610</v>
      </c>
      <c r="C2829" s="131" t="s">
        <v>1386</v>
      </c>
      <c r="D2829" s="131" t="s">
        <v>193</v>
      </c>
      <c r="E2829" s="0" t="s">
        <v>194</v>
      </c>
      <c r="F2829" s="0" t="s">
        <v>1509</v>
      </c>
      <c r="G2829" s="0" t="s">
        <v>330</v>
      </c>
      <c r="H2829" s="0" t="s">
        <v>197</v>
      </c>
      <c r="J2829" s="111" t="n">
        <v>1</v>
      </c>
      <c r="K2829" s="0" t="s">
        <v>198</v>
      </c>
      <c r="L2829" s="0" t="s">
        <v>198</v>
      </c>
      <c r="M2829" s="0" t="s">
        <v>274</v>
      </c>
      <c r="O2829" s="0" t="s">
        <v>237</v>
      </c>
      <c r="Q2829" s="120" t="s">
        <v>200</v>
      </c>
      <c r="R2829" s="131" t="s">
        <v>1251</v>
      </c>
      <c r="S2829" s="131" t="s">
        <v>9762</v>
      </c>
      <c r="T2829" s="131" t="s">
        <v>198</v>
      </c>
      <c r="U2829" s="131" t="s">
        <v>202</v>
      </c>
      <c r="V2829" s="0" t="s">
        <v>1790</v>
      </c>
      <c r="W2829" s="110" t="s">
        <v>204</v>
      </c>
      <c r="X2829" s="130" t="n">
        <v>2003</v>
      </c>
      <c r="Y2829" s="130" t="s">
        <v>498</v>
      </c>
      <c r="Z2829" s="130" t="s">
        <v>757</v>
      </c>
      <c r="AA2829" s="122" t="s">
        <v>200</v>
      </c>
      <c r="AB2829" s="131" t="s">
        <v>1235</v>
      </c>
      <c r="AC2829" s="131" t="s">
        <v>1696</v>
      </c>
      <c r="AD2829" s="130" t="n">
        <v>2003</v>
      </c>
      <c r="AE2829" s="130" t="s">
        <v>222</v>
      </c>
      <c r="AF2829" s="130"/>
      <c r="AG2829" s="130"/>
      <c r="AH2829" s="130"/>
      <c r="AI2829" s="111" t="s">
        <v>700</v>
      </c>
      <c r="AJ2829" s="0" t="s">
        <v>4610</v>
      </c>
      <c r="AK2829" s="131" t="s">
        <v>1235</v>
      </c>
      <c r="AM2829" s="111" t="s">
        <v>849</v>
      </c>
      <c r="AN2829" s="111" t="s">
        <v>297</v>
      </c>
      <c r="AS2829" s="0" t="s">
        <v>17108</v>
      </c>
      <c r="AT2829" s="0" t="s">
        <v>17109</v>
      </c>
      <c r="AU2829" s="0" t="s">
        <v>227</v>
      </c>
      <c r="AV2829" s="0" t="s">
        <v>17110</v>
      </c>
      <c r="AW2829" s="0" t="s">
        <v>2617</v>
      </c>
      <c r="AY2829" s="0" t="s">
        <v>4613</v>
      </c>
      <c r="AZ2829" s="0" t="s">
        <v>17111</v>
      </c>
      <c r="BA2829" s="124" t="s">
        <v>200</v>
      </c>
      <c r="BB2829" s="0" t="s">
        <v>248</v>
      </c>
      <c r="BC2829" s="0" t="s">
        <v>17112</v>
      </c>
      <c r="BD2829" s="0" t="s">
        <v>17113</v>
      </c>
      <c r="BE2829" s="0" t="s">
        <v>17114</v>
      </c>
      <c r="BG2829" s="125" t="s">
        <v>200</v>
      </c>
      <c r="BH2829" s="0" t="s">
        <v>582</v>
      </c>
      <c r="BI2829" s="112" t="n">
        <v>3307210150080</v>
      </c>
      <c r="BJ2829" s="126" t="s">
        <v>200</v>
      </c>
      <c r="BK2829" s="131" t="s">
        <v>215</v>
      </c>
      <c r="BL2829" s="112" t="n">
        <v>4</v>
      </c>
      <c r="BM2829" s="112" t="n">
        <v>4</v>
      </c>
      <c r="BN2829" s="112" t="n">
        <v>4</v>
      </c>
      <c r="BO2829" s="111" t="n">
        <v>20</v>
      </c>
      <c r="BP2829" s="125" t="s">
        <v>200</v>
      </c>
      <c r="BQ2829" s="127" t="s">
        <v>216</v>
      </c>
    </row>
    <row r="2830" customFormat="false" ht="13.8" hidden="false" customHeight="false" outlineLevel="0" collapsed="false">
      <c r="A2830" s="131" t="s">
        <v>17115</v>
      </c>
      <c r="B2830" s="0" t="s">
        <v>4610</v>
      </c>
      <c r="C2830" s="131" t="s">
        <v>1386</v>
      </c>
      <c r="D2830" s="131" t="s">
        <v>193</v>
      </c>
      <c r="E2830" s="0" t="s">
        <v>194</v>
      </c>
      <c r="F2830" s="0" t="s">
        <v>195</v>
      </c>
      <c r="G2830" s="0" t="s">
        <v>196</v>
      </c>
      <c r="H2830" s="0" t="s">
        <v>197</v>
      </c>
      <c r="J2830" s="111" t="n">
        <v>1</v>
      </c>
      <c r="K2830" s="0" t="s">
        <v>198</v>
      </c>
      <c r="L2830" s="0" t="s">
        <v>198</v>
      </c>
      <c r="M2830" s="0" t="s">
        <v>199</v>
      </c>
      <c r="Q2830" s="120" t="s">
        <v>200</v>
      </c>
      <c r="R2830" s="131" t="s">
        <v>1251</v>
      </c>
      <c r="S2830" s="131" t="s">
        <v>201</v>
      </c>
      <c r="T2830" s="0" t="s">
        <v>198</v>
      </c>
      <c r="U2830" s="131" t="s">
        <v>202</v>
      </c>
      <c r="V2830" s="0" t="s">
        <v>1790</v>
      </c>
      <c r="W2830" s="110" t="s">
        <v>204</v>
      </c>
      <c r="X2830" s="130" t="n">
        <v>2010</v>
      </c>
      <c r="Y2830" s="130"/>
      <c r="Z2830" s="130" t="s">
        <v>198</v>
      </c>
      <c r="AA2830" s="122" t="s">
        <v>200</v>
      </c>
      <c r="AB2830" s="131" t="s">
        <v>11515</v>
      </c>
      <c r="AC2830" s="131" t="s">
        <v>17116</v>
      </c>
      <c r="AD2830" s="130" t="n">
        <v>2010</v>
      </c>
      <c r="AE2830" s="130" t="s">
        <v>222</v>
      </c>
      <c r="AF2830" s="130"/>
      <c r="AG2830" s="130"/>
      <c r="AH2830" s="130"/>
      <c r="AI2830" s="130" t="s">
        <v>207</v>
      </c>
      <c r="AJ2830" s="130"/>
      <c r="AK2830" s="111" t="str">
        <f aca="false">(AB2830)</f>
        <v>Amanita design</v>
      </c>
      <c r="AM2830" s="111" t="n">
        <f aca="false">AD2830</f>
        <v>2010</v>
      </c>
      <c r="AN2830" s="130" t="s">
        <v>5064</v>
      </c>
      <c r="AS2830" s="0" t="s">
        <v>200</v>
      </c>
      <c r="AU2830" s="0" t="s">
        <v>200</v>
      </c>
      <c r="AV2830" s="131" t="s">
        <v>200</v>
      </c>
      <c r="AW2830" s="131"/>
      <c r="AX2830" s="131"/>
      <c r="AY2830" s="131"/>
      <c r="AZ2830" s="0" t="s">
        <v>17117</v>
      </c>
      <c r="BA2830" s="124" t="s">
        <v>200</v>
      </c>
      <c r="BB2830" s="0" t="s">
        <v>248</v>
      </c>
      <c r="BC2830" s="0" t="s">
        <v>17118</v>
      </c>
      <c r="BD2830" s="0" t="s">
        <v>17119</v>
      </c>
      <c r="BE2830" s="0" t="s">
        <v>17120</v>
      </c>
      <c r="BG2830" s="125" t="s">
        <v>200</v>
      </c>
      <c r="BH2830" s="0" t="s">
        <v>5255</v>
      </c>
      <c r="BI2830" s="112" t="n">
        <v>5060199420251</v>
      </c>
      <c r="BJ2830" s="126" t="s">
        <v>200</v>
      </c>
      <c r="BK2830" s="131" t="s">
        <v>215</v>
      </c>
      <c r="BL2830" s="112" t="n">
        <v>4</v>
      </c>
      <c r="BM2830" s="112" t="n">
        <v>4</v>
      </c>
      <c r="BN2830" s="112" t="n">
        <v>4</v>
      </c>
      <c r="BO2830" s="111" t="n">
        <v>20</v>
      </c>
      <c r="BP2830" s="125" t="s">
        <v>200</v>
      </c>
      <c r="BQ2830" s="127" t="s">
        <v>216</v>
      </c>
    </row>
    <row r="2831" customFormat="false" ht="13.8" hidden="false" customHeight="false" outlineLevel="0" collapsed="false">
      <c r="A2831" s="131" t="s">
        <v>17121</v>
      </c>
      <c r="B2831" s="0" t="s">
        <v>4610</v>
      </c>
      <c r="C2831" s="0" t="s">
        <v>5126</v>
      </c>
      <c r="D2831" s="0" t="s">
        <v>1460</v>
      </c>
      <c r="E2831" s="0" t="s">
        <v>194</v>
      </c>
      <c r="F2831" s="0" t="s">
        <v>399</v>
      </c>
      <c r="G2831" s="0" t="s">
        <v>880</v>
      </c>
      <c r="H2831" s="0" t="s">
        <v>197</v>
      </c>
      <c r="J2831" s="111" t="n">
        <v>1</v>
      </c>
      <c r="K2831" s="0" t="s">
        <v>198</v>
      </c>
      <c r="L2831" s="0" t="s">
        <v>198</v>
      </c>
      <c r="M2831" s="0" t="s">
        <v>199</v>
      </c>
      <c r="Q2831" s="120" t="s">
        <v>200</v>
      </c>
      <c r="R2831" s="131" t="s">
        <v>1251</v>
      </c>
      <c r="S2831" s="131" t="s">
        <v>9762</v>
      </c>
      <c r="T2831" s="131" t="s">
        <v>198</v>
      </c>
      <c r="U2831" s="131" t="s">
        <v>202</v>
      </c>
      <c r="V2831" s="0" t="s">
        <v>1790</v>
      </c>
      <c r="W2831" s="110" t="s">
        <v>204</v>
      </c>
      <c r="X2831" s="130" t="n">
        <v>1993</v>
      </c>
      <c r="Y2831" s="130" t="s">
        <v>498</v>
      </c>
      <c r="Z2831" s="130" t="s">
        <v>198</v>
      </c>
      <c r="AA2831" s="122" t="s">
        <v>200</v>
      </c>
      <c r="AB2831" s="131" t="s">
        <v>1268</v>
      </c>
      <c r="AC2831" s="131" t="s">
        <v>17122</v>
      </c>
      <c r="AD2831" s="130" t="n">
        <v>1993</v>
      </c>
      <c r="AE2831" s="130" t="s">
        <v>198</v>
      </c>
      <c r="AF2831" s="130"/>
      <c r="AG2831" s="130"/>
      <c r="AH2831" s="130"/>
      <c r="AI2831" s="130" t="s">
        <v>207</v>
      </c>
      <c r="AJ2831" s="130"/>
      <c r="AK2831" s="111" t="str">
        <f aca="false">(AB2831)</f>
        <v>Cryo interactive</v>
      </c>
      <c r="AM2831" s="111" t="n">
        <f aca="false">AD2831</f>
        <v>1993</v>
      </c>
      <c r="AN2831" s="130" t="s">
        <v>510</v>
      </c>
      <c r="AS2831" s="0" t="s">
        <v>200</v>
      </c>
      <c r="AV2831" s="131" t="s">
        <v>200</v>
      </c>
      <c r="AW2831" s="131"/>
      <c r="AX2831" s="131"/>
      <c r="AY2831" s="131"/>
      <c r="AZ2831" s="0" t="s">
        <v>17123</v>
      </c>
      <c r="BA2831" s="124" t="s">
        <v>200</v>
      </c>
      <c r="BB2831" s="0" t="s">
        <v>210</v>
      </c>
      <c r="BC2831" s="0" t="s">
        <v>17124</v>
      </c>
      <c r="BE2831" s="0" t="s">
        <v>17125</v>
      </c>
      <c r="BF2831" s="0" t="s">
        <v>17126</v>
      </c>
      <c r="BG2831" s="125" t="s">
        <v>200</v>
      </c>
      <c r="BH2831" s="0" t="s">
        <v>5255</v>
      </c>
      <c r="BI2831" s="112" t="n">
        <v>5018247571226</v>
      </c>
      <c r="BJ2831" s="126" t="s">
        <v>200</v>
      </c>
      <c r="BK2831" s="131" t="s">
        <v>215</v>
      </c>
      <c r="BL2831" s="112" t="n">
        <v>4</v>
      </c>
      <c r="BM2831" s="112" t="n">
        <v>4</v>
      </c>
      <c r="BN2831" s="112" t="n">
        <v>4</v>
      </c>
      <c r="BO2831" s="111" t="n">
        <v>20</v>
      </c>
      <c r="BP2831" s="125" t="s">
        <v>200</v>
      </c>
      <c r="BQ2831" s="127" t="s">
        <v>216</v>
      </c>
    </row>
    <row r="2832" customFormat="false" ht="13.8" hidden="false" customHeight="false" outlineLevel="0" collapsed="false">
      <c r="A2832" s="131" t="s">
        <v>17127</v>
      </c>
      <c r="B2832" s="0" t="s">
        <v>4610</v>
      </c>
      <c r="C2832" s="0" t="s">
        <v>1136</v>
      </c>
      <c r="D2832" s="0" t="s">
        <v>1333</v>
      </c>
      <c r="E2832" s="0" t="s">
        <v>313</v>
      </c>
      <c r="F2832" s="0" t="s">
        <v>314</v>
      </c>
      <c r="G2832" s="0" t="s">
        <v>880</v>
      </c>
      <c r="H2832" s="0" t="s">
        <v>197</v>
      </c>
      <c r="J2832" s="111" t="n">
        <v>2</v>
      </c>
      <c r="K2832" s="0" t="s">
        <v>198</v>
      </c>
      <c r="L2832" s="0" t="s">
        <v>392</v>
      </c>
      <c r="M2832" s="0" t="s">
        <v>274</v>
      </c>
      <c r="Q2832" s="120" t="s">
        <v>200</v>
      </c>
      <c r="R2832" s="131" t="s">
        <v>1251</v>
      </c>
      <c r="S2832" s="131" t="s">
        <v>201</v>
      </c>
      <c r="T2832" s="0" t="s">
        <v>198</v>
      </c>
      <c r="U2832" s="131" t="s">
        <v>202</v>
      </c>
      <c r="V2832" s="0" t="s">
        <v>1790</v>
      </c>
      <c r="W2832" s="110" t="s">
        <v>204</v>
      </c>
      <c r="X2832" s="130" t="n">
        <v>1999</v>
      </c>
      <c r="Y2832" s="130"/>
      <c r="Z2832" s="130" t="s">
        <v>198</v>
      </c>
      <c r="AA2832" s="122" t="s">
        <v>200</v>
      </c>
      <c r="AB2832" s="131" t="s">
        <v>17128</v>
      </c>
      <c r="AC2832" s="131" t="s">
        <v>1696</v>
      </c>
      <c r="AD2832" s="130" t="n">
        <v>1999</v>
      </c>
      <c r="AE2832" s="130" t="s">
        <v>198</v>
      </c>
      <c r="AF2832" s="130"/>
      <c r="AG2832" s="130"/>
      <c r="AH2832" s="130"/>
      <c r="AI2832" s="130" t="s">
        <v>207</v>
      </c>
      <c r="AJ2832" s="130"/>
      <c r="AK2832" s="111" t="str">
        <f aca="false">(AB2832)</f>
        <v>Ubisoft Paris</v>
      </c>
      <c r="AL2832" s="0" t="s">
        <v>200</v>
      </c>
      <c r="AM2832" s="111" t="n">
        <f aca="false">AD2832</f>
        <v>1999</v>
      </c>
      <c r="AN2832" s="130" t="s">
        <v>510</v>
      </c>
      <c r="AO2832" s="0" t="s">
        <v>1442</v>
      </c>
      <c r="AP2832" s="0" t="s">
        <v>674</v>
      </c>
      <c r="AR2832" s="0" t="s">
        <v>200</v>
      </c>
      <c r="AS2832" s="0" t="s">
        <v>4249</v>
      </c>
      <c r="AV2832" s="131" t="s">
        <v>200</v>
      </c>
      <c r="AW2832" s="131"/>
      <c r="AX2832" s="131"/>
      <c r="AY2832" s="131"/>
      <c r="AZ2832" s="0" t="s">
        <v>17129</v>
      </c>
      <c r="BA2832" s="124" t="s">
        <v>200</v>
      </c>
      <c r="BB2832" s="0" t="s">
        <v>210</v>
      </c>
      <c r="BC2832" s="0" t="s">
        <v>17130</v>
      </c>
      <c r="BD2832" s="0" t="s">
        <v>3506</v>
      </c>
      <c r="BE2832" s="0" t="s">
        <v>17131</v>
      </c>
      <c r="BF2832" s="0" t="s">
        <v>17132</v>
      </c>
      <c r="BG2832" s="125" t="s">
        <v>200</v>
      </c>
      <c r="BH2832" s="0" t="s">
        <v>582</v>
      </c>
      <c r="BI2832" s="112" t="s">
        <v>198</v>
      </c>
      <c r="BJ2832" s="126" t="s">
        <v>200</v>
      </c>
      <c r="BK2832" s="131" t="s">
        <v>16888</v>
      </c>
      <c r="BL2832" s="112" t="n">
        <v>4</v>
      </c>
      <c r="BM2832" s="112" t="n">
        <v>4</v>
      </c>
      <c r="BN2832" s="112" t="n">
        <v>4</v>
      </c>
      <c r="BO2832" s="111" t="n">
        <v>20</v>
      </c>
      <c r="BP2832" s="125" t="s">
        <v>200</v>
      </c>
      <c r="BQ2832" s="127" t="s">
        <v>216</v>
      </c>
    </row>
    <row r="2833" customFormat="false" ht="13.8" hidden="false" customHeight="false" outlineLevel="0" collapsed="false">
      <c r="A2833" s="131" t="s">
        <v>17133</v>
      </c>
      <c r="B2833" s="0" t="s">
        <v>4610</v>
      </c>
      <c r="C2833" s="131" t="s">
        <v>1489</v>
      </c>
      <c r="D2833" s="131" t="s">
        <v>1333</v>
      </c>
      <c r="E2833" s="0" t="s">
        <v>284</v>
      </c>
      <c r="F2833" s="0" t="s">
        <v>195</v>
      </c>
      <c r="G2833" s="0" t="s">
        <v>330</v>
      </c>
      <c r="H2833" s="0" t="s">
        <v>901</v>
      </c>
      <c r="J2833" s="111" t="n">
        <v>1</v>
      </c>
      <c r="K2833" s="0" t="s">
        <v>198</v>
      </c>
      <c r="L2833" s="0" t="s">
        <v>198</v>
      </c>
      <c r="M2833" s="0" t="s">
        <v>274</v>
      </c>
      <c r="Q2833" s="120" t="s">
        <v>200</v>
      </c>
      <c r="R2833" s="131" t="s">
        <v>3067</v>
      </c>
      <c r="S2833" s="131" t="s">
        <v>201</v>
      </c>
      <c r="T2833" s="0" t="s">
        <v>198</v>
      </c>
      <c r="U2833" s="131" t="s">
        <v>202</v>
      </c>
      <c r="V2833" s="0" t="s">
        <v>1790</v>
      </c>
      <c r="W2833" s="110" t="s">
        <v>204</v>
      </c>
      <c r="X2833" s="130" t="n">
        <v>2004</v>
      </c>
      <c r="Y2833" s="130" t="s">
        <v>498</v>
      </c>
      <c r="Z2833" s="130" t="s">
        <v>757</v>
      </c>
      <c r="AA2833" s="122" t="s">
        <v>200</v>
      </c>
      <c r="AB2833" s="131" t="s">
        <v>4214</v>
      </c>
      <c r="AC2833" s="131" t="s">
        <v>1696</v>
      </c>
      <c r="AD2833" s="130" t="n">
        <v>2004</v>
      </c>
      <c r="AE2833" s="130" t="s">
        <v>198</v>
      </c>
      <c r="AF2833" s="130"/>
      <c r="AG2833" s="130"/>
      <c r="AH2833" s="130"/>
      <c r="AI2833" s="111" t="s">
        <v>700</v>
      </c>
      <c r="AJ2833" s="0" t="s">
        <v>4610</v>
      </c>
      <c r="AK2833" s="131" t="s">
        <v>4214</v>
      </c>
      <c r="AL2833" s="0" t="s">
        <v>200</v>
      </c>
      <c r="AM2833" s="111" t="n">
        <v>2002</v>
      </c>
      <c r="AN2833" s="111" t="s">
        <v>297</v>
      </c>
      <c r="AQ2833" s="0" t="s">
        <v>200</v>
      </c>
      <c r="AR2833" s="0" t="s">
        <v>200</v>
      </c>
      <c r="AS2833" s="0" t="s">
        <v>4216</v>
      </c>
      <c r="AT2833" s="0" t="s">
        <v>1216</v>
      </c>
      <c r="AU2833" s="0" t="s">
        <v>332</v>
      </c>
      <c r="AV2833" s="131" t="s">
        <v>4218</v>
      </c>
      <c r="AW2833" s="131" t="s">
        <v>200</v>
      </c>
      <c r="AX2833" s="131"/>
      <c r="AY2833" s="131"/>
      <c r="AZ2833" s="0" t="s">
        <v>17134</v>
      </c>
      <c r="BA2833" s="124" t="s">
        <v>200</v>
      </c>
      <c r="BB2833" s="0" t="s">
        <v>210</v>
      </c>
      <c r="BC2833" s="0" t="s">
        <v>17135</v>
      </c>
      <c r="BD2833" s="0" t="s">
        <v>17136</v>
      </c>
      <c r="BE2833" s="0" t="s">
        <v>17137</v>
      </c>
      <c r="BF2833" s="0" t="s">
        <v>17138</v>
      </c>
      <c r="BG2833" s="125" t="s">
        <v>200</v>
      </c>
      <c r="BH2833" s="0" t="s">
        <v>5255</v>
      </c>
      <c r="BI2833" s="112" t="n">
        <v>5050740026445</v>
      </c>
      <c r="BJ2833" s="126" t="s">
        <v>200</v>
      </c>
      <c r="BK2833" s="131" t="s">
        <v>215</v>
      </c>
      <c r="BL2833" s="112" t="n">
        <v>4</v>
      </c>
      <c r="BM2833" s="112" t="n">
        <v>4</v>
      </c>
      <c r="BN2833" s="112" t="n">
        <v>4</v>
      </c>
      <c r="BO2833" s="111" t="n">
        <v>20</v>
      </c>
      <c r="BP2833" s="125" t="s">
        <v>200</v>
      </c>
      <c r="BQ2833" s="127" t="s">
        <v>216</v>
      </c>
    </row>
    <row r="2834" customFormat="false" ht="13.8" hidden="false" customHeight="false" outlineLevel="0" collapsed="false">
      <c r="A2834" s="131" t="s">
        <v>17139</v>
      </c>
      <c r="B2834" s="0" t="s">
        <v>1163</v>
      </c>
      <c r="C2834" s="0" t="s">
        <v>311</v>
      </c>
      <c r="D2834" s="131" t="s">
        <v>1333</v>
      </c>
      <c r="E2834" s="0" t="s">
        <v>313</v>
      </c>
      <c r="F2834" s="0" t="s">
        <v>314</v>
      </c>
      <c r="G2834" s="0" t="s">
        <v>880</v>
      </c>
      <c r="H2834" s="0" t="s">
        <v>838</v>
      </c>
      <c r="I2834" s="0" t="s">
        <v>3115</v>
      </c>
      <c r="J2834" s="111" t="n">
        <v>1</v>
      </c>
      <c r="K2834" s="0" t="s">
        <v>198</v>
      </c>
      <c r="L2834" s="0" t="s">
        <v>198</v>
      </c>
      <c r="M2834" s="0" t="s">
        <v>274</v>
      </c>
      <c r="Q2834" s="120"/>
      <c r="R2834" s="131" t="s">
        <v>1251</v>
      </c>
      <c r="S2834" s="131" t="s">
        <v>201</v>
      </c>
      <c r="T2834" s="0" t="s">
        <v>198</v>
      </c>
      <c r="U2834" s="131" t="s">
        <v>202</v>
      </c>
      <c r="V2834" s="0" t="s">
        <v>1790</v>
      </c>
      <c r="W2834" s="110" t="s">
        <v>204</v>
      </c>
      <c r="X2834" s="130" t="n">
        <v>2000</v>
      </c>
      <c r="Y2834" s="130" t="s">
        <v>498</v>
      </c>
      <c r="Z2834" s="130" t="s">
        <v>198</v>
      </c>
      <c r="AA2834" s="122"/>
      <c r="AB2834" s="131" t="s">
        <v>3787</v>
      </c>
      <c r="AC2834" s="131" t="s">
        <v>15737</v>
      </c>
      <c r="AD2834" s="130" t="n">
        <v>2000</v>
      </c>
      <c r="AE2834" s="130" t="s">
        <v>222</v>
      </c>
      <c r="AF2834" s="130"/>
      <c r="AG2834" s="130"/>
      <c r="AH2834" s="130"/>
      <c r="AI2834" s="111" t="s">
        <v>207</v>
      </c>
      <c r="AJ2834" s="0"/>
      <c r="AK2834" s="111" t="str">
        <f aca="false">(AB2834)</f>
        <v>Rainbow studios</v>
      </c>
      <c r="AM2834" s="111" t="n">
        <f aca="false">AD2834</f>
        <v>2000</v>
      </c>
      <c r="AN2834" s="111" t="s">
        <v>297</v>
      </c>
      <c r="AO2834" s="0" t="s">
        <v>2023</v>
      </c>
      <c r="AS2834" s="0" t="s">
        <v>17140</v>
      </c>
      <c r="AU2834" s="0" t="s">
        <v>227</v>
      </c>
      <c r="AV2834" s="131"/>
      <c r="AW2834" s="131"/>
      <c r="AX2834" s="131"/>
      <c r="AY2834" s="131"/>
      <c r="AZ2834" s="0" t="s">
        <v>17141</v>
      </c>
      <c r="BA2834" s="124" t="s">
        <v>200</v>
      </c>
      <c r="BB2834" s="0" t="s">
        <v>248</v>
      </c>
      <c r="BC2834" s="0" t="s">
        <v>17142</v>
      </c>
      <c r="BD2834" s="0" t="s">
        <v>17143</v>
      </c>
      <c r="BE2834" s="0" t="s">
        <v>12066</v>
      </c>
      <c r="BG2834" s="125"/>
      <c r="BH2834" s="0" t="s">
        <v>582</v>
      </c>
      <c r="BI2834" s="112" t="s">
        <v>198</v>
      </c>
      <c r="BJ2834" s="126"/>
      <c r="BK2834" s="131" t="s">
        <v>16888</v>
      </c>
      <c r="BL2834" s="112" t="n">
        <v>4</v>
      </c>
      <c r="BM2834" s="112" t="n">
        <v>4</v>
      </c>
      <c r="BN2834" s="112" t="n">
        <v>4</v>
      </c>
      <c r="BO2834" s="111" t="n">
        <v>10</v>
      </c>
      <c r="BP2834" s="125"/>
      <c r="BQ2834" s="127" t="s">
        <v>216</v>
      </c>
    </row>
    <row r="2835" customFormat="false" ht="13.8" hidden="false" customHeight="false" outlineLevel="0" collapsed="false">
      <c r="A2835" s="131" t="s">
        <v>17144</v>
      </c>
      <c r="B2835" s="0" t="s">
        <v>4610</v>
      </c>
      <c r="C2835" s="131" t="s">
        <v>17145</v>
      </c>
      <c r="D2835" s="131" t="s">
        <v>193</v>
      </c>
      <c r="E2835" s="0" t="s">
        <v>313</v>
      </c>
      <c r="F2835" s="0" t="s">
        <v>314</v>
      </c>
      <c r="G2835" s="0" t="s">
        <v>330</v>
      </c>
      <c r="H2835" s="0" t="s">
        <v>219</v>
      </c>
      <c r="J2835" s="111" t="n">
        <v>1</v>
      </c>
      <c r="K2835" s="0" t="s">
        <v>198</v>
      </c>
      <c r="L2835" s="0" t="s">
        <v>198</v>
      </c>
      <c r="M2835" s="0" t="s">
        <v>199</v>
      </c>
      <c r="Q2835" s="120" t="s">
        <v>200</v>
      </c>
      <c r="R2835" s="131" t="s">
        <v>3067</v>
      </c>
      <c r="S2835" s="131" t="s">
        <v>201</v>
      </c>
      <c r="T2835" s="0" t="s">
        <v>198</v>
      </c>
      <c r="U2835" s="131" t="s">
        <v>202</v>
      </c>
      <c r="V2835" s="0" t="s">
        <v>1790</v>
      </c>
      <c r="W2835" s="110" t="s">
        <v>204</v>
      </c>
      <c r="X2835" s="130" t="n">
        <v>2017</v>
      </c>
      <c r="Y2835" s="130"/>
      <c r="Z2835" s="130" t="s">
        <v>757</v>
      </c>
      <c r="AA2835" s="122" t="s">
        <v>200</v>
      </c>
      <c r="AB2835" s="131" t="s">
        <v>17146</v>
      </c>
      <c r="AC2835" s="0" t="s">
        <v>206</v>
      </c>
      <c r="AD2835" s="130" t="n">
        <v>2017</v>
      </c>
      <c r="AE2835" s="130" t="s">
        <v>222</v>
      </c>
      <c r="AF2835" s="130"/>
      <c r="AG2835" s="130"/>
      <c r="AH2835" s="130"/>
      <c r="AI2835" s="130" t="s">
        <v>207</v>
      </c>
      <c r="AJ2835" s="130"/>
      <c r="AK2835" s="111" t="str">
        <f aca="false">(AB2835)</f>
        <v>Playsport games</v>
      </c>
      <c r="AM2835" s="111" t="n">
        <f aca="false">AD2835</f>
        <v>2017</v>
      </c>
      <c r="AN2835" s="130" t="s">
        <v>263</v>
      </c>
      <c r="AS2835" s="0" t="s">
        <v>200</v>
      </c>
      <c r="AV2835" s="131" t="s">
        <v>200</v>
      </c>
      <c r="AW2835" s="131"/>
      <c r="AX2835" s="131"/>
      <c r="AY2835" s="131"/>
      <c r="AZ2835" s="0" t="s">
        <v>17147</v>
      </c>
      <c r="BA2835" s="124" t="s">
        <v>200</v>
      </c>
      <c r="BB2835" s="0" t="s">
        <v>210</v>
      </c>
      <c r="BC2835" s="0" t="s">
        <v>17148</v>
      </c>
      <c r="BD2835" s="0" t="s">
        <v>17149</v>
      </c>
      <c r="BE2835" s="0" t="s">
        <v>17150</v>
      </c>
      <c r="BF2835" s="0" t="s">
        <v>17151</v>
      </c>
      <c r="BG2835" s="125" t="s">
        <v>200</v>
      </c>
      <c r="BH2835" s="0" t="s">
        <v>5255</v>
      </c>
      <c r="BI2835" s="112" t="n">
        <v>5055277028764</v>
      </c>
      <c r="BJ2835" s="126" t="s">
        <v>200</v>
      </c>
      <c r="BK2835" s="131" t="s">
        <v>215</v>
      </c>
      <c r="BL2835" s="112" t="n">
        <v>4</v>
      </c>
      <c r="BM2835" s="112" t="n">
        <v>4</v>
      </c>
      <c r="BN2835" s="112" t="n">
        <v>4</v>
      </c>
      <c r="BO2835" s="111" t="n">
        <v>20</v>
      </c>
      <c r="BP2835" s="125" t="s">
        <v>200</v>
      </c>
      <c r="BQ2835" s="127" t="s">
        <v>216</v>
      </c>
    </row>
    <row r="2836" customFormat="false" ht="13.8" hidden="false" customHeight="false" outlineLevel="0" collapsed="false">
      <c r="A2836" s="131" t="s">
        <v>17152</v>
      </c>
      <c r="B2836" s="0" t="s">
        <v>4610</v>
      </c>
      <c r="C2836" s="131" t="s">
        <v>1386</v>
      </c>
      <c r="D2836" s="131" t="s">
        <v>1526</v>
      </c>
      <c r="E2836" s="0" t="s">
        <v>284</v>
      </c>
      <c r="F2836" s="0" t="s">
        <v>1509</v>
      </c>
      <c r="G2836" s="0" t="s">
        <v>330</v>
      </c>
      <c r="H2836" s="0" t="s">
        <v>197</v>
      </c>
      <c r="J2836" s="111" t="n">
        <v>1</v>
      </c>
      <c r="K2836" s="0" t="s">
        <v>198</v>
      </c>
      <c r="L2836" s="0" t="s">
        <v>198</v>
      </c>
      <c r="M2836" s="0" t="s">
        <v>199</v>
      </c>
      <c r="O2836" s="0" t="s">
        <v>200</v>
      </c>
      <c r="P2836" s="0" t="s">
        <v>410</v>
      </c>
      <c r="Q2836" s="120" t="s">
        <v>200</v>
      </c>
      <c r="R2836" s="131" t="s">
        <v>3067</v>
      </c>
      <c r="S2836" s="131" t="s">
        <v>9762</v>
      </c>
      <c r="T2836" s="131" t="s">
        <v>198</v>
      </c>
      <c r="U2836" s="131" t="s">
        <v>202</v>
      </c>
      <c r="V2836" s="0" t="s">
        <v>1790</v>
      </c>
      <c r="W2836" s="110" t="s">
        <v>204</v>
      </c>
      <c r="X2836" s="130" t="n">
        <v>2006</v>
      </c>
      <c r="Y2836" s="130" t="s">
        <v>498</v>
      </c>
      <c r="Z2836" s="130" t="s">
        <v>757</v>
      </c>
      <c r="AA2836" s="122" t="s">
        <v>200</v>
      </c>
      <c r="AB2836" s="131" t="s">
        <v>1561</v>
      </c>
      <c r="AC2836" s="131" t="s">
        <v>1696</v>
      </c>
      <c r="AD2836" s="130" t="n">
        <v>2006</v>
      </c>
      <c r="AE2836" s="130" t="s">
        <v>198</v>
      </c>
      <c r="AF2836" s="130"/>
      <c r="AG2836" s="130"/>
      <c r="AH2836" s="130"/>
      <c r="AI2836" s="111" t="s">
        <v>700</v>
      </c>
      <c r="AJ2836" s="0" t="s">
        <v>4610</v>
      </c>
      <c r="AK2836" s="131" t="s">
        <v>1561</v>
      </c>
      <c r="AL2836" s="0" t="s">
        <v>200</v>
      </c>
      <c r="AM2836" s="111" t="s">
        <v>849</v>
      </c>
      <c r="AN2836" s="111" t="s">
        <v>297</v>
      </c>
      <c r="AQ2836" s="131" t="s">
        <v>1563</v>
      </c>
      <c r="AR2836" s="0" t="s">
        <v>200</v>
      </c>
      <c r="AS2836" s="0" t="s">
        <v>1564</v>
      </c>
      <c r="AT2836" s="0" t="s">
        <v>200</v>
      </c>
      <c r="AV2836" s="131" t="s">
        <v>200</v>
      </c>
      <c r="AW2836" s="131"/>
      <c r="AX2836" s="131" t="s">
        <v>17153</v>
      </c>
      <c r="AY2836" s="131"/>
      <c r="AZ2836" s="0" t="s">
        <v>17154</v>
      </c>
      <c r="BA2836" s="124" t="s">
        <v>200</v>
      </c>
      <c r="BB2836" s="0" t="s">
        <v>248</v>
      </c>
      <c r="BC2836" s="0" t="s">
        <v>17155</v>
      </c>
      <c r="BD2836" s="0" t="s">
        <v>17156</v>
      </c>
      <c r="BE2836" s="0" t="s">
        <v>17157</v>
      </c>
      <c r="BG2836" s="125" t="s">
        <v>200</v>
      </c>
      <c r="BH2836" s="0" t="s">
        <v>5255</v>
      </c>
      <c r="BI2836" s="112" t="n">
        <v>3307210240484</v>
      </c>
      <c r="BJ2836" s="126" t="s">
        <v>200</v>
      </c>
      <c r="BK2836" s="131" t="s">
        <v>215</v>
      </c>
      <c r="BL2836" s="112" t="n">
        <v>4</v>
      </c>
      <c r="BM2836" s="112" t="n">
        <v>4</v>
      </c>
      <c r="BN2836" s="112" t="n">
        <v>4</v>
      </c>
      <c r="BO2836" s="111" t="n">
        <v>20</v>
      </c>
      <c r="BP2836" s="125" t="s">
        <v>200</v>
      </c>
      <c r="BQ2836" s="127" t="s">
        <v>216</v>
      </c>
    </row>
    <row r="2837" customFormat="false" ht="13.8" hidden="false" customHeight="false" outlineLevel="0" collapsed="false">
      <c r="A2837" s="131" t="s">
        <v>17158</v>
      </c>
      <c r="B2837" s="0" t="s">
        <v>4610</v>
      </c>
      <c r="C2837" s="0" t="s">
        <v>234</v>
      </c>
      <c r="D2837" s="0" t="s">
        <v>193</v>
      </c>
      <c r="E2837" s="0" t="s">
        <v>194</v>
      </c>
      <c r="F2837" s="0" t="s">
        <v>195</v>
      </c>
      <c r="G2837" s="0" t="s">
        <v>196</v>
      </c>
      <c r="H2837" s="0" t="s">
        <v>197</v>
      </c>
      <c r="J2837" s="111" t="n">
        <v>1</v>
      </c>
      <c r="K2837" s="0" t="s">
        <v>198</v>
      </c>
      <c r="L2837" s="0" t="s">
        <v>198</v>
      </c>
      <c r="M2837" s="0" t="s">
        <v>199</v>
      </c>
      <c r="Q2837" s="120" t="s">
        <v>200</v>
      </c>
      <c r="R2837" s="131" t="s">
        <v>3067</v>
      </c>
      <c r="S2837" s="0" t="s">
        <v>698</v>
      </c>
      <c r="T2837" s="0" t="s">
        <v>198</v>
      </c>
      <c r="U2837" s="131" t="s">
        <v>202</v>
      </c>
      <c r="V2837" s="0" t="s">
        <v>1790</v>
      </c>
      <c r="W2837" s="110" t="s">
        <v>204</v>
      </c>
      <c r="X2837" s="130" t="n">
        <v>2013</v>
      </c>
      <c r="Y2837" s="130"/>
      <c r="Z2837" s="130" t="s">
        <v>198</v>
      </c>
      <c r="AA2837" s="122" t="s">
        <v>200</v>
      </c>
      <c r="AB2837" s="131" t="s">
        <v>7635</v>
      </c>
      <c r="AC2837" s="131" t="s">
        <v>17159</v>
      </c>
      <c r="AD2837" s="130" t="n">
        <v>2013</v>
      </c>
      <c r="AE2837" s="130" t="s">
        <v>222</v>
      </c>
      <c r="AF2837" s="130"/>
      <c r="AG2837" s="130"/>
      <c r="AH2837" s="130"/>
      <c r="AI2837" s="111" t="s">
        <v>294</v>
      </c>
      <c r="AJ2837" s="111" t="s">
        <v>509</v>
      </c>
      <c r="AK2837" s="131" t="s">
        <v>7635</v>
      </c>
      <c r="AM2837" s="111" t="s">
        <v>849</v>
      </c>
      <c r="AN2837" s="111" t="s">
        <v>510</v>
      </c>
      <c r="AS2837" s="0" t="s">
        <v>200</v>
      </c>
      <c r="AT2837" s="0" t="s">
        <v>226</v>
      </c>
      <c r="AU2837" s="0" t="s">
        <v>244</v>
      </c>
      <c r="AV2837" s="131" t="s">
        <v>200</v>
      </c>
      <c r="AW2837" s="131"/>
      <c r="AX2837" s="131"/>
      <c r="AY2837" s="131"/>
      <c r="AZ2837" s="0" t="s">
        <v>17160</v>
      </c>
      <c r="BA2837" s="124" t="s">
        <v>200</v>
      </c>
      <c r="BB2837" s="0" t="s">
        <v>210</v>
      </c>
      <c r="BC2837" s="0" t="s">
        <v>17161</v>
      </c>
      <c r="BD2837" s="0" t="s">
        <v>17162</v>
      </c>
      <c r="BE2837" s="0" t="s">
        <v>17163</v>
      </c>
      <c r="BF2837" s="0" t="s">
        <v>17164</v>
      </c>
      <c r="BG2837" s="125" t="s">
        <v>200</v>
      </c>
      <c r="BH2837" s="0" t="s">
        <v>5255</v>
      </c>
      <c r="BI2837" s="112" t="n">
        <v>4009750502037</v>
      </c>
      <c r="BJ2837" s="126" t="s">
        <v>200</v>
      </c>
      <c r="BK2837" s="131" t="s">
        <v>215</v>
      </c>
      <c r="BL2837" s="112" t="n">
        <v>4</v>
      </c>
      <c r="BM2837" s="112" t="n">
        <v>4</v>
      </c>
      <c r="BN2837" s="112" t="n">
        <v>4</v>
      </c>
      <c r="BO2837" s="111" t="n">
        <v>20</v>
      </c>
      <c r="BP2837" s="125" t="s">
        <v>200</v>
      </c>
      <c r="BQ2837" s="127" t="s">
        <v>216</v>
      </c>
    </row>
    <row r="2838" customFormat="false" ht="13.8" hidden="false" customHeight="false" outlineLevel="0" collapsed="false">
      <c r="A2838" s="131" t="s">
        <v>17165</v>
      </c>
      <c r="B2838" s="0" t="s">
        <v>4610</v>
      </c>
      <c r="C2838" s="0" t="s">
        <v>2375</v>
      </c>
      <c r="D2838" s="0" t="s">
        <v>1333</v>
      </c>
      <c r="E2838" s="0" t="s">
        <v>194</v>
      </c>
      <c r="F2838" s="0" t="s">
        <v>195</v>
      </c>
      <c r="G2838" s="0" t="s">
        <v>196</v>
      </c>
      <c r="H2838" s="0" t="s">
        <v>901</v>
      </c>
      <c r="J2838" s="111" t="n">
        <v>1</v>
      </c>
      <c r="K2838" s="0" t="s">
        <v>198</v>
      </c>
      <c r="L2838" s="0" t="s">
        <v>198</v>
      </c>
      <c r="M2838" s="0" t="s">
        <v>199</v>
      </c>
      <c r="Q2838" s="120" t="s">
        <v>200</v>
      </c>
      <c r="R2838" s="131" t="s">
        <v>1251</v>
      </c>
      <c r="S2838" s="131" t="s">
        <v>201</v>
      </c>
      <c r="T2838" s="0" t="s">
        <v>198</v>
      </c>
      <c r="U2838" s="131" t="s">
        <v>202</v>
      </c>
      <c r="V2838" s="0" t="s">
        <v>1790</v>
      </c>
      <c r="W2838" s="110" t="s">
        <v>204</v>
      </c>
      <c r="X2838" s="130" t="n">
        <v>2002</v>
      </c>
      <c r="Y2838" s="130"/>
      <c r="Z2838" s="130" t="s">
        <v>221</v>
      </c>
      <c r="AA2838" s="122" t="s">
        <v>200</v>
      </c>
      <c r="AB2838" s="0" t="s">
        <v>4278</v>
      </c>
      <c r="AC2838" s="131" t="s">
        <v>3164</v>
      </c>
      <c r="AD2838" s="130" t="n">
        <v>2002</v>
      </c>
      <c r="AE2838" s="130" t="s">
        <v>222</v>
      </c>
      <c r="AF2838" s="130"/>
      <c r="AG2838" s="130"/>
      <c r="AH2838" s="130"/>
      <c r="AI2838" s="130" t="s">
        <v>207</v>
      </c>
      <c r="AJ2838" s="130"/>
      <c r="AK2838" s="111" t="str">
        <f aca="false">(AB2838)</f>
        <v>Monolith productions</v>
      </c>
      <c r="AM2838" s="111" t="n">
        <f aca="false">AD2838</f>
        <v>2002</v>
      </c>
      <c r="AN2838" s="111" t="s">
        <v>297</v>
      </c>
      <c r="AS2838" s="0" t="s">
        <v>6172</v>
      </c>
      <c r="AT2838" s="0" t="s">
        <v>266</v>
      </c>
      <c r="AV2838" s="131" t="s">
        <v>200</v>
      </c>
      <c r="AW2838" s="131"/>
      <c r="AX2838" s="131"/>
      <c r="AY2838" s="131"/>
      <c r="AZ2838" s="0" t="s">
        <v>17166</v>
      </c>
      <c r="BA2838" s="124" t="s">
        <v>200</v>
      </c>
      <c r="BB2838" s="0" t="s">
        <v>210</v>
      </c>
      <c r="BC2838" s="0" t="s">
        <v>17167</v>
      </c>
      <c r="BE2838" s="0" t="s">
        <v>17168</v>
      </c>
      <c r="BF2838" s="0" t="s">
        <v>200</v>
      </c>
      <c r="BG2838" s="125" t="s">
        <v>200</v>
      </c>
      <c r="BH2838" s="0" t="s">
        <v>5255</v>
      </c>
      <c r="BI2838" s="112" t="n">
        <v>3348542155619</v>
      </c>
      <c r="BJ2838" s="126" t="s">
        <v>200</v>
      </c>
      <c r="BK2838" s="131" t="s">
        <v>215</v>
      </c>
      <c r="BL2838" s="112" t="n">
        <v>4</v>
      </c>
      <c r="BM2838" s="112" t="n">
        <v>4</v>
      </c>
      <c r="BN2838" s="112" t="n">
        <v>4</v>
      </c>
      <c r="BO2838" s="111" t="n">
        <v>20</v>
      </c>
      <c r="BP2838" s="125" t="s">
        <v>200</v>
      </c>
      <c r="BQ2838" s="127" t="s">
        <v>216</v>
      </c>
    </row>
    <row r="2839" customFormat="false" ht="13.8" hidden="false" customHeight="false" outlineLevel="0" collapsed="false">
      <c r="A2839" s="131" t="s">
        <v>17169</v>
      </c>
      <c r="B2839" s="0" t="s">
        <v>4610</v>
      </c>
      <c r="C2839" s="0" t="s">
        <v>5944</v>
      </c>
      <c r="D2839" s="0" t="s">
        <v>312</v>
      </c>
      <c r="E2839" s="0" t="s">
        <v>194</v>
      </c>
      <c r="F2839" s="0" t="s">
        <v>606</v>
      </c>
      <c r="G2839" s="0" t="s">
        <v>330</v>
      </c>
      <c r="H2839" s="0" t="s">
        <v>901</v>
      </c>
      <c r="J2839" s="111" t="n">
        <v>1</v>
      </c>
      <c r="K2839" s="0" t="s">
        <v>198</v>
      </c>
      <c r="L2839" s="0" t="s">
        <v>198</v>
      </c>
      <c r="M2839" s="0" t="s">
        <v>199</v>
      </c>
      <c r="Q2839" s="120" t="s">
        <v>200</v>
      </c>
      <c r="R2839" s="131" t="s">
        <v>1251</v>
      </c>
      <c r="S2839" s="131" t="s">
        <v>201</v>
      </c>
      <c r="T2839" s="0" t="s">
        <v>198</v>
      </c>
      <c r="U2839" s="131" t="s">
        <v>202</v>
      </c>
      <c r="V2839" s="0" t="s">
        <v>1790</v>
      </c>
      <c r="W2839" s="110" t="s">
        <v>204</v>
      </c>
      <c r="X2839" s="130" t="n">
        <v>2000</v>
      </c>
      <c r="Y2839" s="130" t="s">
        <v>498</v>
      </c>
      <c r="Z2839" s="130" t="s">
        <v>757</v>
      </c>
      <c r="AA2839" s="122" t="s">
        <v>200</v>
      </c>
      <c r="AB2839" s="131" t="s">
        <v>618</v>
      </c>
      <c r="AC2839" s="131" t="s">
        <v>574</v>
      </c>
      <c r="AD2839" s="130" t="n">
        <v>2000</v>
      </c>
      <c r="AE2839" s="130" t="s">
        <v>222</v>
      </c>
      <c r="AF2839" s="130"/>
      <c r="AG2839" s="130"/>
      <c r="AH2839" s="130"/>
      <c r="AI2839" s="130" t="s">
        <v>207</v>
      </c>
      <c r="AJ2839" s="130"/>
      <c r="AK2839" s="111" t="str">
        <f aca="false">(AB2839)</f>
        <v>Westwood studios</v>
      </c>
      <c r="AM2839" s="111" t="n">
        <f aca="false">AD2839</f>
        <v>2000</v>
      </c>
      <c r="AN2839" s="111" t="s">
        <v>297</v>
      </c>
      <c r="AS2839" s="0" t="s">
        <v>200</v>
      </c>
      <c r="AU2839" s="0" t="s">
        <v>332</v>
      </c>
      <c r="AV2839" s="131" t="s">
        <v>200</v>
      </c>
      <c r="AW2839" s="131" t="s">
        <v>622</v>
      </c>
      <c r="AX2839" s="131"/>
      <c r="AY2839" s="131"/>
      <c r="AZ2839" s="0" t="s">
        <v>17170</v>
      </c>
      <c r="BA2839" s="124" t="s">
        <v>200</v>
      </c>
      <c r="BB2839" s="0" t="s">
        <v>248</v>
      </c>
      <c r="BC2839" s="0" t="s">
        <v>17171</v>
      </c>
      <c r="BE2839" s="0" t="s">
        <v>17172</v>
      </c>
      <c r="BG2839" s="125" t="s">
        <v>200</v>
      </c>
      <c r="BH2839" s="0" t="s">
        <v>5255</v>
      </c>
      <c r="BI2839" s="112" t="n">
        <v>8715686013269</v>
      </c>
      <c r="BJ2839" s="126" t="s">
        <v>200</v>
      </c>
      <c r="BK2839" s="131" t="s">
        <v>215</v>
      </c>
      <c r="BL2839" s="112" t="n">
        <v>4</v>
      </c>
      <c r="BM2839" s="112" t="n">
        <v>4</v>
      </c>
      <c r="BN2839" s="112" t="n">
        <v>4</v>
      </c>
      <c r="BO2839" s="111" t="n">
        <v>20</v>
      </c>
      <c r="BP2839" s="125" t="s">
        <v>200</v>
      </c>
      <c r="BQ2839" s="127" t="s">
        <v>216</v>
      </c>
    </row>
    <row r="2840" customFormat="false" ht="13.8" hidden="false" customHeight="false" outlineLevel="0" collapsed="false">
      <c r="A2840" s="131" t="s">
        <v>17173</v>
      </c>
      <c r="B2840" s="0" t="s">
        <v>4610</v>
      </c>
      <c r="C2840" s="131" t="s">
        <v>1386</v>
      </c>
      <c r="D2840" s="131" t="s">
        <v>900</v>
      </c>
      <c r="E2840" s="0" t="s">
        <v>194</v>
      </c>
      <c r="F2840" s="0" t="s">
        <v>195</v>
      </c>
      <c r="G2840" s="131" t="s">
        <v>330</v>
      </c>
      <c r="H2840" s="0" t="s">
        <v>1287</v>
      </c>
      <c r="J2840" s="111" t="n">
        <v>1</v>
      </c>
      <c r="K2840" s="0" t="s">
        <v>198</v>
      </c>
      <c r="L2840" s="0" t="s">
        <v>198</v>
      </c>
      <c r="M2840" s="0" t="s">
        <v>274</v>
      </c>
      <c r="P2840" s="0" t="s">
        <v>410</v>
      </c>
      <c r="Q2840" s="120" t="s">
        <v>200</v>
      </c>
      <c r="R2840" s="131" t="s">
        <v>1251</v>
      </c>
      <c r="S2840" s="131" t="s">
        <v>9762</v>
      </c>
      <c r="T2840" s="131" t="s">
        <v>1453</v>
      </c>
      <c r="U2840" s="131" t="s">
        <v>202</v>
      </c>
      <c r="V2840" s="0" t="s">
        <v>1790</v>
      </c>
      <c r="W2840" s="110" t="s">
        <v>204</v>
      </c>
      <c r="X2840" s="130" t="n">
        <v>1995</v>
      </c>
      <c r="Y2840" s="130"/>
      <c r="Z2840" s="130" t="s">
        <v>757</v>
      </c>
      <c r="AA2840" s="122" t="s">
        <v>200</v>
      </c>
      <c r="AB2840" s="131" t="s">
        <v>3164</v>
      </c>
      <c r="AC2840" s="131" t="s">
        <v>3164</v>
      </c>
      <c r="AD2840" s="130" t="n">
        <v>1995</v>
      </c>
      <c r="AE2840" s="130" t="s">
        <v>222</v>
      </c>
      <c r="AF2840" s="130"/>
      <c r="AG2840" s="130"/>
      <c r="AH2840" s="130"/>
      <c r="AI2840" s="130" t="s">
        <v>207</v>
      </c>
      <c r="AJ2840" s="130"/>
      <c r="AK2840" s="111" t="str">
        <f aca="false">(AB2840)</f>
        <v>Sierra</v>
      </c>
      <c r="AL2840" s="0" t="s">
        <v>200</v>
      </c>
      <c r="AM2840" s="111" t="n">
        <f aca="false">AD2840</f>
        <v>1995</v>
      </c>
      <c r="AN2840" s="130" t="s">
        <v>297</v>
      </c>
      <c r="AQ2840" s="0" t="s">
        <v>17174</v>
      </c>
      <c r="AR2840" s="0" t="s">
        <v>1455</v>
      </c>
      <c r="AS2840" s="0" t="s">
        <v>200</v>
      </c>
      <c r="AT2840" s="0" t="s">
        <v>266</v>
      </c>
      <c r="AU2840" s="0" t="s">
        <v>470</v>
      </c>
      <c r="AV2840" s="131" t="s">
        <v>17175</v>
      </c>
      <c r="AW2840" s="131" t="s">
        <v>200</v>
      </c>
      <c r="AX2840" s="131"/>
      <c r="AY2840" s="131"/>
      <c r="AZ2840" s="0" t="s">
        <v>17176</v>
      </c>
      <c r="BA2840" s="124" t="s">
        <v>200</v>
      </c>
      <c r="BB2840" s="0" t="s">
        <v>248</v>
      </c>
      <c r="BC2840" s="0" t="s">
        <v>17177</v>
      </c>
      <c r="BD2840" s="0" t="s">
        <v>17178</v>
      </c>
      <c r="BE2840" s="0" t="s">
        <v>17179</v>
      </c>
      <c r="BG2840" s="125" t="s">
        <v>200</v>
      </c>
      <c r="BH2840" s="0" t="s">
        <v>5255</v>
      </c>
      <c r="BI2840" s="112" t="n">
        <v>3348542002760</v>
      </c>
      <c r="BJ2840" s="126" t="s">
        <v>200</v>
      </c>
      <c r="BK2840" s="131" t="s">
        <v>215</v>
      </c>
      <c r="BL2840" s="112" t="n">
        <v>4</v>
      </c>
      <c r="BM2840" s="112" t="n">
        <v>4</v>
      </c>
      <c r="BN2840" s="112" t="n">
        <v>4</v>
      </c>
      <c r="BO2840" s="111" t="n">
        <v>20</v>
      </c>
      <c r="BP2840" s="125" t="s">
        <v>200</v>
      </c>
      <c r="BQ2840" s="127" t="s">
        <v>216</v>
      </c>
    </row>
    <row r="2841" customFormat="false" ht="13.8" hidden="false" customHeight="false" outlineLevel="0" collapsed="false">
      <c r="A2841" s="131" t="s">
        <v>17180</v>
      </c>
      <c r="B2841" s="0" t="s">
        <v>4610</v>
      </c>
      <c r="C2841" s="131" t="s">
        <v>6012</v>
      </c>
      <c r="D2841" s="131" t="s">
        <v>193</v>
      </c>
      <c r="E2841" s="0" t="s">
        <v>313</v>
      </c>
      <c r="F2841" s="0" t="s">
        <v>314</v>
      </c>
      <c r="G2841" s="0" t="s">
        <v>330</v>
      </c>
      <c r="H2841" s="0" t="s">
        <v>219</v>
      </c>
      <c r="J2841" s="111" t="n">
        <v>1</v>
      </c>
      <c r="K2841" s="0" t="s">
        <v>198</v>
      </c>
      <c r="L2841" s="0" t="s">
        <v>198</v>
      </c>
      <c r="M2841" s="0" t="s">
        <v>199</v>
      </c>
      <c r="Q2841" s="120" t="s">
        <v>200</v>
      </c>
      <c r="R2841" s="131" t="s">
        <v>1251</v>
      </c>
      <c r="S2841" s="131" t="s">
        <v>9762</v>
      </c>
      <c r="T2841" s="131" t="s">
        <v>198</v>
      </c>
      <c r="U2841" s="131" t="s">
        <v>202</v>
      </c>
      <c r="V2841" s="0" t="s">
        <v>1790</v>
      </c>
      <c r="W2841" s="110" t="s">
        <v>204</v>
      </c>
      <c r="X2841" s="130" t="n">
        <v>1999</v>
      </c>
      <c r="Y2841" s="130"/>
      <c r="Z2841" s="130" t="s">
        <v>221</v>
      </c>
      <c r="AA2841" s="122" t="s">
        <v>200</v>
      </c>
      <c r="AB2841" s="131" t="s">
        <v>17181</v>
      </c>
      <c r="AC2841" s="131" t="s">
        <v>17181</v>
      </c>
      <c r="AD2841" s="130" t="n">
        <v>1999</v>
      </c>
      <c r="AE2841" s="130" t="s">
        <v>222</v>
      </c>
      <c r="AF2841" s="130"/>
      <c r="AG2841" s="130"/>
      <c r="AH2841" s="130"/>
      <c r="AI2841" s="130" t="s">
        <v>207</v>
      </c>
      <c r="AJ2841" s="130"/>
      <c r="AK2841" s="111" t="str">
        <f aca="false">(AB2841)</f>
        <v>Software 2000</v>
      </c>
      <c r="AM2841" s="111" t="n">
        <f aca="false">AD2841</f>
        <v>1999</v>
      </c>
      <c r="AN2841" s="130" t="s">
        <v>2009</v>
      </c>
      <c r="AS2841" s="0" t="s">
        <v>200</v>
      </c>
      <c r="AV2841" s="131" t="s">
        <v>200</v>
      </c>
      <c r="AW2841" s="131"/>
      <c r="AX2841" s="131"/>
      <c r="AY2841" s="131"/>
      <c r="AZ2841" s="0" t="s">
        <v>17182</v>
      </c>
      <c r="BA2841" s="124" t="s">
        <v>200</v>
      </c>
      <c r="BB2841" s="0" t="s">
        <v>248</v>
      </c>
      <c r="BC2841" s="0" t="s">
        <v>17183</v>
      </c>
      <c r="BD2841" s="0" t="s">
        <v>17184</v>
      </c>
      <c r="BE2841" s="0" t="s">
        <v>17185</v>
      </c>
      <c r="BF2841" s="0" t="s">
        <v>17186</v>
      </c>
      <c r="BG2841" s="125" t="s">
        <v>200</v>
      </c>
      <c r="BH2841" s="0" t="s">
        <v>5255</v>
      </c>
      <c r="BI2841" s="112" t="n">
        <v>4021659034846</v>
      </c>
      <c r="BJ2841" s="126" t="s">
        <v>200</v>
      </c>
      <c r="BK2841" s="131" t="s">
        <v>215</v>
      </c>
      <c r="BL2841" s="112" t="n">
        <v>4</v>
      </c>
      <c r="BM2841" s="112" t="n">
        <v>4</v>
      </c>
      <c r="BN2841" s="112" t="n">
        <v>4</v>
      </c>
      <c r="BO2841" s="111" t="n">
        <v>20</v>
      </c>
      <c r="BP2841" s="125" t="s">
        <v>200</v>
      </c>
      <c r="BQ2841" s="127" t="s">
        <v>216</v>
      </c>
    </row>
    <row r="2842" customFormat="false" ht="13.8" hidden="false" customHeight="false" outlineLevel="0" collapsed="false">
      <c r="A2842" s="131" t="s">
        <v>17187</v>
      </c>
      <c r="B2842" s="0" t="s">
        <v>4610</v>
      </c>
      <c r="C2842" s="0" t="s">
        <v>5944</v>
      </c>
      <c r="D2842" s="0" t="s">
        <v>193</v>
      </c>
      <c r="E2842" s="0" t="s">
        <v>194</v>
      </c>
      <c r="F2842" s="0" t="s">
        <v>1509</v>
      </c>
      <c r="G2842" s="0" t="s">
        <v>330</v>
      </c>
      <c r="H2842" s="0" t="s">
        <v>901</v>
      </c>
      <c r="J2842" s="111" t="n">
        <v>1</v>
      </c>
      <c r="K2842" s="0" t="s">
        <v>198</v>
      </c>
      <c r="L2842" s="0" t="s">
        <v>198</v>
      </c>
      <c r="M2842" s="0" t="s">
        <v>274</v>
      </c>
      <c r="Q2842" s="120" t="s">
        <v>200</v>
      </c>
      <c r="R2842" s="131" t="s">
        <v>1251</v>
      </c>
      <c r="S2842" s="131" t="s">
        <v>201</v>
      </c>
      <c r="T2842" s="0" t="s">
        <v>198</v>
      </c>
      <c r="U2842" s="131" t="s">
        <v>202</v>
      </c>
      <c r="V2842" s="0" t="s">
        <v>1790</v>
      </c>
      <c r="W2842" s="110" t="s">
        <v>204</v>
      </c>
      <c r="X2842" s="130" t="n">
        <v>2000</v>
      </c>
      <c r="Y2842" s="130" t="s">
        <v>498</v>
      </c>
      <c r="Z2842" s="130" t="s">
        <v>757</v>
      </c>
      <c r="AA2842" s="122" t="s">
        <v>200</v>
      </c>
      <c r="AB2842" s="131" t="s">
        <v>17188</v>
      </c>
      <c r="AC2842" s="131" t="s">
        <v>984</v>
      </c>
      <c r="AD2842" s="130" t="n">
        <v>2000</v>
      </c>
      <c r="AE2842" s="130" t="s">
        <v>222</v>
      </c>
      <c r="AF2842" s="130"/>
      <c r="AG2842" s="130"/>
      <c r="AH2842" s="130"/>
      <c r="AI2842" s="130" t="s">
        <v>207</v>
      </c>
      <c r="AJ2842" s="130"/>
      <c r="AK2842" s="111" t="str">
        <f aca="false">(AB2842)</f>
        <v>Black Isle</v>
      </c>
      <c r="AL2842" s="0" t="s">
        <v>200</v>
      </c>
      <c r="AM2842" s="111" t="n">
        <f aca="false">AD2842</f>
        <v>2000</v>
      </c>
      <c r="AN2842" s="130" t="s">
        <v>1887</v>
      </c>
      <c r="AQ2842" s="0" t="s">
        <v>200</v>
      </c>
      <c r="AS2842" s="0" t="s">
        <v>1468</v>
      </c>
      <c r="AT2842" s="0" t="s">
        <v>17189</v>
      </c>
      <c r="AU2842" s="0" t="s">
        <v>470</v>
      </c>
      <c r="AV2842" s="131" t="s">
        <v>3138</v>
      </c>
      <c r="AW2842" s="131"/>
      <c r="AX2842" s="131"/>
      <c r="AY2842" s="131"/>
      <c r="AZ2842" s="0" t="s">
        <v>17190</v>
      </c>
      <c r="BA2842" s="124" t="s">
        <v>200</v>
      </c>
      <c r="BB2842" s="0" t="s">
        <v>248</v>
      </c>
      <c r="BC2842" s="0" t="s">
        <v>17191</v>
      </c>
      <c r="BD2842" s="0" t="s">
        <v>17192</v>
      </c>
      <c r="BE2842" s="0" t="s">
        <v>17193</v>
      </c>
      <c r="BF2842" s="0" t="s">
        <v>17194</v>
      </c>
      <c r="BG2842" s="125" t="s">
        <v>200</v>
      </c>
      <c r="BH2842" s="0" t="s">
        <v>5255</v>
      </c>
      <c r="BI2842" s="112" t="s">
        <v>198</v>
      </c>
      <c r="BJ2842" s="126" t="s">
        <v>200</v>
      </c>
      <c r="BK2842" s="131" t="s">
        <v>215</v>
      </c>
      <c r="BL2842" s="112" t="n">
        <v>4</v>
      </c>
      <c r="BM2842" s="112" t="n">
        <v>4</v>
      </c>
      <c r="BN2842" s="112" t="n">
        <v>4</v>
      </c>
      <c r="BO2842" s="111" t="n">
        <v>20</v>
      </c>
      <c r="BP2842" s="125" t="s">
        <v>200</v>
      </c>
      <c r="BQ2842" s="127" t="s">
        <v>216</v>
      </c>
    </row>
    <row r="2843" customFormat="false" ht="13.8" hidden="false" customHeight="false" outlineLevel="0" collapsed="false">
      <c r="A2843" s="131" t="s">
        <v>17195</v>
      </c>
      <c r="B2843" s="0" t="s">
        <v>4610</v>
      </c>
      <c r="C2843" s="0" t="s">
        <v>390</v>
      </c>
      <c r="D2843" s="0" t="s">
        <v>312</v>
      </c>
      <c r="E2843" s="0" t="s">
        <v>194</v>
      </c>
      <c r="F2843" s="0" t="s">
        <v>314</v>
      </c>
      <c r="G2843" s="0" t="s">
        <v>330</v>
      </c>
      <c r="H2843" s="0" t="s">
        <v>219</v>
      </c>
      <c r="J2843" s="111" t="n">
        <v>1</v>
      </c>
      <c r="K2843" s="131" t="s">
        <v>15736</v>
      </c>
      <c r="L2843" s="0" t="s">
        <v>456</v>
      </c>
      <c r="M2843" s="0" t="s">
        <v>199</v>
      </c>
      <c r="Q2843" s="120" t="s">
        <v>200</v>
      </c>
      <c r="R2843" s="131" t="s">
        <v>1251</v>
      </c>
      <c r="S2843" s="131" t="s">
        <v>201</v>
      </c>
      <c r="T2843" s="0" t="s">
        <v>198</v>
      </c>
      <c r="U2843" s="131" t="s">
        <v>202</v>
      </c>
      <c r="V2843" s="0" t="s">
        <v>1790</v>
      </c>
      <c r="W2843" s="110" t="s">
        <v>204</v>
      </c>
      <c r="X2843" s="130" t="n">
        <v>2004</v>
      </c>
      <c r="Y2843" s="130" t="s">
        <v>498</v>
      </c>
      <c r="Z2843" s="130" t="s">
        <v>757</v>
      </c>
      <c r="AA2843" s="122" t="s">
        <v>200</v>
      </c>
      <c r="AB2843" s="131" t="s">
        <v>17196</v>
      </c>
      <c r="AC2843" s="131" t="s">
        <v>15737</v>
      </c>
      <c r="AD2843" s="130" t="n">
        <v>2004</v>
      </c>
      <c r="AE2843" s="130" t="s">
        <v>222</v>
      </c>
      <c r="AF2843" s="130"/>
      <c r="AG2843" s="130"/>
      <c r="AH2843" s="130"/>
      <c r="AI2843" s="111" t="s">
        <v>700</v>
      </c>
      <c r="AJ2843" s="0" t="s">
        <v>4610</v>
      </c>
      <c r="AK2843" s="131" t="s">
        <v>17196</v>
      </c>
      <c r="AM2843" s="111" t="n">
        <v>2003</v>
      </c>
      <c r="AN2843" s="111" t="s">
        <v>297</v>
      </c>
      <c r="AS2843" s="0" t="s">
        <v>200</v>
      </c>
      <c r="AT2843" s="0" t="s">
        <v>4886</v>
      </c>
      <c r="AU2843" s="0" t="s">
        <v>200</v>
      </c>
      <c r="AV2843" s="131" t="s">
        <v>200</v>
      </c>
      <c r="AW2843" s="131"/>
      <c r="AX2843" s="131"/>
      <c r="AY2843" s="131"/>
      <c r="AZ2843" s="0" t="s">
        <v>17197</v>
      </c>
      <c r="BA2843" s="124" t="s">
        <v>200</v>
      </c>
      <c r="BB2843" s="0" t="s">
        <v>248</v>
      </c>
      <c r="BC2843" s="0" t="s">
        <v>17198</v>
      </c>
      <c r="BE2843" s="0" t="s">
        <v>17172</v>
      </c>
      <c r="BG2843" s="125" t="s">
        <v>200</v>
      </c>
      <c r="BH2843" s="0" t="s">
        <v>5255</v>
      </c>
      <c r="BI2843" s="112" t="n">
        <v>805529892880</v>
      </c>
      <c r="BJ2843" s="126" t="s">
        <v>200</v>
      </c>
      <c r="BK2843" s="131" t="s">
        <v>215</v>
      </c>
      <c r="BL2843" s="112" t="n">
        <v>4</v>
      </c>
      <c r="BM2843" s="112" t="n">
        <v>4</v>
      </c>
      <c r="BN2843" s="112" t="n">
        <v>4</v>
      </c>
      <c r="BO2843" s="111" t="n">
        <v>20</v>
      </c>
      <c r="BP2843" s="125" t="s">
        <v>200</v>
      </c>
      <c r="BQ2843" s="127" t="s">
        <v>216</v>
      </c>
    </row>
    <row r="2844" customFormat="false" ht="13.8" hidden="false" customHeight="false" outlineLevel="0" collapsed="false">
      <c r="A2844" s="131" t="s">
        <v>17199</v>
      </c>
      <c r="B2844" s="0" t="s">
        <v>4610</v>
      </c>
      <c r="C2844" s="131" t="s">
        <v>5078</v>
      </c>
      <c r="D2844" s="131" t="s">
        <v>193</v>
      </c>
      <c r="E2844" s="0" t="s">
        <v>313</v>
      </c>
      <c r="F2844" s="0" t="s">
        <v>314</v>
      </c>
      <c r="G2844" s="0" t="s">
        <v>196</v>
      </c>
      <c r="H2844" s="0" t="s">
        <v>219</v>
      </c>
      <c r="I2844" s="131"/>
      <c r="J2844" s="111" t="n">
        <v>1</v>
      </c>
      <c r="K2844" s="0" t="s">
        <v>198</v>
      </c>
      <c r="L2844" s="0" t="s">
        <v>198</v>
      </c>
      <c r="M2844" s="0" t="s">
        <v>274</v>
      </c>
      <c r="Q2844" s="120" t="s">
        <v>200</v>
      </c>
      <c r="R2844" s="131" t="s">
        <v>1251</v>
      </c>
      <c r="S2844" s="131" t="s">
        <v>201</v>
      </c>
      <c r="T2844" s="0" t="s">
        <v>198</v>
      </c>
      <c r="U2844" s="131" t="s">
        <v>202</v>
      </c>
      <c r="V2844" s="0" t="s">
        <v>1790</v>
      </c>
      <c r="W2844" s="110" t="s">
        <v>204</v>
      </c>
      <c r="X2844" s="130" t="n">
        <v>2012</v>
      </c>
      <c r="Y2844" s="130" t="s">
        <v>205</v>
      </c>
      <c r="Z2844" s="130" t="s">
        <v>757</v>
      </c>
      <c r="AA2844" s="122" t="s">
        <v>200</v>
      </c>
      <c r="AB2844" s="131" t="s">
        <v>17200</v>
      </c>
      <c r="AC2844" s="131" t="s">
        <v>5026</v>
      </c>
      <c r="AD2844" s="130" t="n">
        <v>2012</v>
      </c>
      <c r="AE2844" s="130" t="s">
        <v>222</v>
      </c>
      <c r="AF2844" s="130"/>
      <c r="AG2844" s="130"/>
      <c r="AH2844" s="130"/>
      <c r="AI2844" s="130" t="s">
        <v>207</v>
      </c>
      <c r="AJ2844" s="130"/>
      <c r="AK2844" s="111" t="str">
        <f aca="false">(AB2844)</f>
        <v>Enterbrain</v>
      </c>
      <c r="AM2844" s="111" t="n">
        <f aca="false">AD2844</f>
        <v>2012</v>
      </c>
      <c r="AN2844" s="130" t="s">
        <v>208</v>
      </c>
      <c r="AO2844" s="131" t="s">
        <v>2023</v>
      </c>
      <c r="AS2844" s="0" t="s">
        <v>200</v>
      </c>
      <c r="AV2844" s="131" t="s">
        <v>200</v>
      </c>
      <c r="AW2844" s="131"/>
      <c r="AX2844" s="131"/>
      <c r="AY2844" s="131"/>
      <c r="AZ2844" s="0" t="s">
        <v>17201</v>
      </c>
      <c r="BA2844" s="124" t="s">
        <v>200</v>
      </c>
      <c r="BB2844" s="0" t="s">
        <v>248</v>
      </c>
      <c r="BC2844" s="0" t="s">
        <v>17202</v>
      </c>
      <c r="BE2844" s="0" t="s">
        <v>17203</v>
      </c>
      <c r="BF2844" s="0" t="s">
        <v>17204</v>
      </c>
      <c r="BG2844" s="125" t="s">
        <v>200</v>
      </c>
      <c r="BH2844" s="0" t="s">
        <v>5255</v>
      </c>
      <c r="BI2844" s="112" t="n">
        <v>3700664517391</v>
      </c>
      <c r="BJ2844" s="126" t="s">
        <v>200</v>
      </c>
      <c r="BK2844" s="131" t="s">
        <v>215</v>
      </c>
      <c r="BL2844" s="112" t="n">
        <v>4</v>
      </c>
      <c r="BM2844" s="112" t="n">
        <v>4</v>
      </c>
      <c r="BN2844" s="112" t="n">
        <v>4</v>
      </c>
      <c r="BO2844" s="111" t="n">
        <v>20</v>
      </c>
      <c r="BP2844" s="125" t="s">
        <v>200</v>
      </c>
      <c r="BQ2844" s="127" t="s">
        <v>216</v>
      </c>
    </row>
    <row r="2845" customFormat="false" ht="13.8" hidden="false" customHeight="false" outlineLevel="0" collapsed="false">
      <c r="A2845" s="131" t="s">
        <v>17205</v>
      </c>
      <c r="B2845" s="0" t="s">
        <v>4610</v>
      </c>
      <c r="C2845" s="131" t="s">
        <v>1386</v>
      </c>
      <c r="D2845" s="131" t="s">
        <v>2486</v>
      </c>
      <c r="E2845" s="0" t="s">
        <v>194</v>
      </c>
      <c r="F2845" s="0" t="s">
        <v>195</v>
      </c>
      <c r="G2845" s="0" t="s">
        <v>196</v>
      </c>
      <c r="H2845" s="0" t="s">
        <v>197</v>
      </c>
      <c r="J2845" s="111" t="n">
        <v>1</v>
      </c>
      <c r="K2845" s="0" t="s">
        <v>198</v>
      </c>
      <c r="L2845" s="0" t="s">
        <v>198</v>
      </c>
      <c r="M2845" s="0" t="s">
        <v>274</v>
      </c>
      <c r="P2845" s="0" t="s">
        <v>634</v>
      </c>
      <c r="Q2845" s="120" t="s">
        <v>200</v>
      </c>
      <c r="R2845" s="131" t="s">
        <v>1251</v>
      </c>
      <c r="S2845" s="131" t="s">
        <v>201</v>
      </c>
      <c r="T2845" s="0" t="s">
        <v>198</v>
      </c>
      <c r="U2845" s="131" t="s">
        <v>202</v>
      </c>
      <c r="V2845" s="0" t="s">
        <v>1790</v>
      </c>
      <c r="W2845" s="110" t="s">
        <v>204</v>
      </c>
      <c r="X2845" s="130" t="n">
        <v>2010</v>
      </c>
      <c r="Y2845" s="130" t="s">
        <v>498</v>
      </c>
      <c r="Z2845" s="130" t="s">
        <v>757</v>
      </c>
      <c r="AA2845" s="122" t="s">
        <v>200</v>
      </c>
      <c r="AB2845" s="131" t="s">
        <v>8502</v>
      </c>
      <c r="AC2845" s="131" t="s">
        <v>5326</v>
      </c>
      <c r="AD2845" s="130" t="n">
        <v>2010</v>
      </c>
      <c r="AE2845" s="130" t="s">
        <v>198</v>
      </c>
      <c r="AF2845" s="130"/>
      <c r="AG2845" s="130"/>
      <c r="AH2845" s="130"/>
      <c r="AI2845" s="111" t="s">
        <v>700</v>
      </c>
      <c r="AJ2845" s="0" t="s">
        <v>4610</v>
      </c>
      <c r="AK2845" s="131" t="s">
        <v>8502</v>
      </c>
      <c r="AM2845" s="111" t="s">
        <v>849</v>
      </c>
      <c r="AN2845" s="111" t="s">
        <v>3156</v>
      </c>
      <c r="AS2845" s="0" t="s">
        <v>200</v>
      </c>
      <c r="AT2845" s="0" t="s">
        <v>266</v>
      </c>
      <c r="AU2845" s="0" t="s">
        <v>17206</v>
      </c>
      <c r="AV2845" s="131" t="s">
        <v>200</v>
      </c>
      <c r="AW2845" s="131"/>
      <c r="AX2845" s="131"/>
      <c r="AY2845" s="131"/>
      <c r="AZ2845" s="0" t="s">
        <v>17207</v>
      </c>
      <c r="BA2845" s="124" t="s">
        <v>200</v>
      </c>
      <c r="BB2845" s="0" t="s">
        <v>462</v>
      </c>
      <c r="BC2845" s="0" t="s">
        <v>17208</v>
      </c>
      <c r="BD2845" s="0" t="s">
        <v>17209</v>
      </c>
      <c r="BE2845" s="0" t="s">
        <v>17210</v>
      </c>
      <c r="BF2845" s="0" t="s">
        <v>200</v>
      </c>
      <c r="BG2845" s="125" t="s">
        <v>200</v>
      </c>
      <c r="BH2845" s="0" t="s">
        <v>5255</v>
      </c>
      <c r="BI2845" s="112" t="s">
        <v>198</v>
      </c>
      <c r="BJ2845" s="126" t="s">
        <v>200</v>
      </c>
      <c r="BK2845" s="131" t="s">
        <v>215</v>
      </c>
      <c r="BL2845" s="112" t="n">
        <v>4</v>
      </c>
      <c r="BM2845" s="112" t="n">
        <v>4</v>
      </c>
      <c r="BN2845" s="112" t="n">
        <v>4</v>
      </c>
      <c r="BO2845" s="111" t="n">
        <v>20</v>
      </c>
      <c r="BP2845" s="125" t="s">
        <v>200</v>
      </c>
      <c r="BQ2845" s="127" t="s">
        <v>216</v>
      </c>
    </row>
    <row r="2846" customFormat="false" ht="13.8" hidden="false" customHeight="false" outlineLevel="0" collapsed="false">
      <c r="A2846" s="131" t="s">
        <v>17211</v>
      </c>
      <c r="B2846" s="0" t="s">
        <v>4610</v>
      </c>
      <c r="C2846" s="0" t="s">
        <v>5944</v>
      </c>
      <c r="D2846" s="0" t="s">
        <v>193</v>
      </c>
      <c r="E2846" s="0" t="s">
        <v>194</v>
      </c>
      <c r="F2846" s="0" t="s">
        <v>195</v>
      </c>
      <c r="G2846" s="0" t="s">
        <v>330</v>
      </c>
      <c r="H2846" s="0" t="s">
        <v>901</v>
      </c>
      <c r="J2846" s="111" t="n">
        <v>1</v>
      </c>
      <c r="K2846" s="0" t="s">
        <v>198</v>
      </c>
      <c r="L2846" s="0" t="s">
        <v>198</v>
      </c>
      <c r="M2846" s="0" t="s">
        <v>199</v>
      </c>
      <c r="Q2846" s="120" t="s">
        <v>200</v>
      </c>
      <c r="R2846" s="131" t="s">
        <v>1251</v>
      </c>
      <c r="S2846" s="131" t="s">
        <v>201</v>
      </c>
      <c r="T2846" s="0" t="s">
        <v>198</v>
      </c>
      <c r="U2846" s="131" t="s">
        <v>202</v>
      </c>
      <c r="V2846" s="0" t="s">
        <v>1790</v>
      </c>
      <c r="W2846" s="110" t="s">
        <v>204</v>
      </c>
      <c r="X2846" s="130" t="n">
        <v>1998</v>
      </c>
      <c r="Y2846" s="130"/>
      <c r="Z2846" s="130" t="s">
        <v>757</v>
      </c>
      <c r="AA2846" s="122" t="s">
        <v>200</v>
      </c>
      <c r="AB2846" s="131" t="s">
        <v>17212</v>
      </c>
      <c r="AC2846" s="131" t="s">
        <v>17213</v>
      </c>
      <c r="AD2846" s="130" t="n">
        <v>1998</v>
      </c>
      <c r="AE2846" s="130" t="s">
        <v>222</v>
      </c>
      <c r="AF2846" s="130"/>
      <c r="AG2846" s="130"/>
      <c r="AH2846" s="130"/>
      <c r="AI2846" s="130" t="s">
        <v>207</v>
      </c>
      <c r="AJ2846" s="130"/>
      <c r="AK2846" s="111" t="str">
        <f aca="false">(AB2846)</f>
        <v>Dreamforge studio</v>
      </c>
      <c r="AM2846" s="111" t="n">
        <f aca="false">AD2846</f>
        <v>1998</v>
      </c>
      <c r="AN2846" s="130" t="s">
        <v>297</v>
      </c>
      <c r="AQ2846" s="0" t="s">
        <v>2325</v>
      </c>
      <c r="AR2846" s="0" t="s">
        <v>1455</v>
      </c>
      <c r="AS2846" s="0" t="s">
        <v>200</v>
      </c>
      <c r="AT2846" s="0" t="s">
        <v>683</v>
      </c>
      <c r="AU2846" s="0" t="s">
        <v>470</v>
      </c>
      <c r="AV2846" s="131" t="s">
        <v>200</v>
      </c>
      <c r="AW2846" s="131"/>
      <c r="AX2846" s="131"/>
      <c r="AY2846" s="131"/>
      <c r="AZ2846" s="0" t="s">
        <v>17214</v>
      </c>
      <c r="BA2846" s="124" t="s">
        <v>200</v>
      </c>
      <c r="BB2846" s="0" t="s">
        <v>248</v>
      </c>
      <c r="BC2846" s="0" t="s">
        <v>17215</v>
      </c>
      <c r="BE2846" s="0" t="s">
        <v>17216</v>
      </c>
      <c r="BG2846" s="125" t="s">
        <v>200</v>
      </c>
      <c r="BH2846" s="0" t="s">
        <v>582</v>
      </c>
      <c r="BI2846" s="112" t="s">
        <v>198</v>
      </c>
      <c r="BJ2846" s="126" t="s">
        <v>200</v>
      </c>
      <c r="BK2846" s="131" t="s">
        <v>16888</v>
      </c>
      <c r="BL2846" s="112" t="n">
        <v>4</v>
      </c>
      <c r="BM2846" s="112" t="n">
        <v>4</v>
      </c>
      <c r="BN2846" s="112" t="n">
        <v>4</v>
      </c>
      <c r="BO2846" s="111" t="n">
        <v>20</v>
      </c>
      <c r="BP2846" s="125" t="s">
        <v>200</v>
      </c>
      <c r="BQ2846" s="127" t="s">
        <v>216</v>
      </c>
    </row>
    <row r="2847" customFormat="false" ht="13.8" hidden="false" customHeight="false" outlineLevel="0" collapsed="false">
      <c r="A2847" s="131" t="s">
        <v>17217</v>
      </c>
      <c r="B2847" s="0" t="s">
        <v>4610</v>
      </c>
      <c r="C2847" s="131" t="s">
        <v>858</v>
      </c>
      <c r="D2847" s="131" t="s">
        <v>193</v>
      </c>
      <c r="E2847" s="0" t="s">
        <v>313</v>
      </c>
      <c r="F2847" s="0" t="s">
        <v>195</v>
      </c>
      <c r="G2847" s="0" t="s">
        <v>330</v>
      </c>
      <c r="H2847" s="0" t="s">
        <v>219</v>
      </c>
      <c r="J2847" s="111" t="n">
        <v>1</v>
      </c>
      <c r="K2847" s="0" t="s">
        <v>198</v>
      </c>
      <c r="L2847" s="0" t="s">
        <v>198</v>
      </c>
      <c r="M2847" s="0" t="s">
        <v>199</v>
      </c>
      <c r="Q2847" s="120" t="s">
        <v>200</v>
      </c>
      <c r="R2847" s="131" t="s">
        <v>1251</v>
      </c>
      <c r="S2847" s="131" t="s">
        <v>201</v>
      </c>
      <c r="T2847" s="0" t="s">
        <v>198</v>
      </c>
      <c r="U2847" s="131" t="s">
        <v>202</v>
      </c>
      <c r="V2847" s="0" t="s">
        <v>1790</v>
      </c>
      <c r="W2847" s="110" t="s">
        <v>204</v>
      </c>
      <c r="X2847" s="130" t="n">
        <v>2002</v>
      </c>
      <c r="Y2847" s="130"/>
      <c r="Z2847" s="111" t="s">
        <v>221</v>
      </c>
      <c r="AA2847" s="122" t="s">
        <v>200</v>
      </c>
      <c r="AB2847" s="131" t="s">
        <v>10379</v>
      </c>
      <c r="AC2847" s="131" t="s">
        <v>1696</v>
      </c>
      <c r="AD2847" s="130" t="n">
        <v>2002</v>
      </c>
      <c r="AE2847" s="130" t="s">
        <v>222</v>
      </c>
      <c r="AF2847" s="130"/>
      <c r="AG2847" s="130"/>
      <c r="AH2847" s="130"/>
      <c r="AI2847" s="111" t="s">
        <v>700</v>
      </c>
      <c r="AJ2847" s="0" t="s">
        <v>4610</v>
      </c>
      <c r="AK2847" s="131" t="s">
        <v>10379</v>
      </c>
      <c r="AM2847" s="111" t="n">
        <v>2001</v>
      </c>
      <c r="AN2847" s="111" t="s">
        <v>2009</v>
      </c>
      <c r="AS2847" s="0" t="s">
        <v>200</v>
      </c>
      <c r="AV2847" s="131" t="s">
        <v>200</v>
      </c>
      <c r="AW2847" s="131"/>
      <c r="AX2847" s="131"/>
      <c r="AY2847" s="131"/>
      <c r="AZ2847" s="0" t="s">
        <v>17218</v>
      </c>
      <c r="BA2847" s="124" t="s">
        <v>200</v>
      </c>
      <c r="BB2847" s="0" t="s">
        <v>248</v>
      </c>
      <c r="BC2847" s="0" t="s">
        <v>16960</v>
      </c>
      <c r="BD2847" s="0" t="s">
        <v>17219</v>
      </c>
      <c r="BE2847" s="0" t="s">
        <v>17220</v>
      </c>
      <c r="BG2847" s="125" t="s">
        <v>200</v>
      </c>
      <c r="BH2847" s="0" t="s">
        <v>5255</v>
      </c>
      <c r="BI2847" s="112" t="s">
        <v>198</v>
      </c>
      <c r="BJ2847" s="126" t="s">
        <v>200</v>
      </c>
      <c r="BK2847" s="131" t="s">
        <v>215</v>
      </c>
      <c r="BL2847" s="112" t="n">
        <v>4</v>
      </c>
      <c r="BM2847" s="112" t="n">
        <v>4</v>
      </c>
      <c r="BN2847" s="112" t="n">
        <v>4</v>
      </c>
      <c r="BO2847" s="111" t="n">
        <v>20</v>
      </c>
      <c r="BP2847" s="125" t="s">
        <v>200</v>
      </c>
      <c r="BQ2847" s="127" t="s">
        <v>216</v>
      </c>
    </row>
    <row r="2848" customFormat="false" ht="13.8" hidden="false" customHeight="false" outlineLevel="0" collapsed="false">
      <c r="A2848" s="131" t="s">
        <v>17221</v>
      </c>
      <c r="B2848" s="0" t="s">
        <v>4610</v>
      </c>
      <c r="C2848" s="131" t="s">
        <v>858</v>
      </c>
      <c r="D2848" s="131" t="s">
        <v>2880</v>
      </c>
      <c r="E2848" s="0" t="s">
        <v>313</v>
      </c>
      <c r="F2848" s="0" t="s">
        <v>314</v>
      </c>
      <c r="G2848" s="0" t="s">
        <v>330</v>
      </c>
      <c r="H2848" s="0" t="s">
        <v>219</v>
      </c>
      <c r="J2848" s="111" t="n">
        <v>1</v>
      </c>
      <c r="K2848" s="0" t="s">
        <v>198</v>
      </c>
      <c r="L2848" s="0" t="s">
        <v>198</v>
      </c>
      <c r="M2848" s="0" t="s">
        <v>199</v>
      </c>
      <c r="Q2848" s="120" t="s">
        <v>200</v>
      </c>
      <c r="R2848" s="131" t="s">
        <v>1251</v>
      </c>
      <c r="S2848" s="131" t="s">
        <v>201</v>
      </c>
      <c r="T2848" s="0" t="s">
        <v>198</v>
      </c>
      <c r="U2848" s="131" t="s">
        <v>202</v>
      </c>
      <c r="V2848" s="0" t="s">
        <v>1790</v>
      </c>
      <c r="W2848" s="110" t="s">
        <v>204</v>
      </c>
      <c r="X2848" s="130" t="n">
        <v>2000</v>
      </c>
      <c r="Y2848" s="130" t="s">
        <v>498</v>
      </c>
      <c r="Z2848" s="130" t="s">
        <v>757</v>
      </c>
      <c r="AA2848" s="122" t="s">
        <v>200</v>
      </c>
      <c r="AB2848" s="131" t="s">
        <v>2881</v>
      </c>
      <c r="AC2848" s="131" t="s">
        <v>574</v>
      </c>
      <c r="AD2848" s="130" t="n">
        <v>2000</v>
      </c>
      <c r="AE2848" s="130" t="s">
        <v>222</v>
      </c>
      <c r="AF2848" s="130"/>
      <c r="AG2848" s="130"/>
      <c r="AH2848" s="111" t="s">
        <v>242</v>
      </c>
      <c r="AI2848" s="111" t="s">
        <v>700</v>
      </c>
      <c r="AJ2848" s="0" t="s">
        <v>4610</v>
      </c>
      <c r="AK2848" s="131" t="s">
        <v>2881</v>
      </c>
      <c r="AL2848" s="0" t="s">
        <v>200</v>
      </c>
      <c r="AM2848" s="111" t="n">
        <v>1999</v>
      </c>
      <c r="AN2848" s="111" t="s">
        <v>297</v>
      </c>
      <c r="AR2848" s="0" t="s">
        <v>200</v>
      </c>
      <c r="AS2848" s="0" t="s">
        <v>2882</v>
      </c>
      <c r="AT2848" s="0" t="s">
        <v>1165</v>
      </c>
      <c r="AV2848" s="131" t="s">
        <v>2883</v>
      </c>
      <c r="AW2848" s="131"/>
      <c r="AX2848" s="131"/>
      <c r="AY2848" s="131"/>
      <c r="AZ2848" s="0" t="s">
        <v>17222</v>
      </c>
      <c r="BA2848" s="124" t="s">
        <v>200</v>
      </c>
      <c r="BB2848" s="0" t="s">
        <v>248</v>
      </c>
      <c r="BC2848" s="0" t="s">
        <v>17223</v>
      </c>
      <c r="BE2848" s="0" t="s">
        <v>17224</v>
      </c>
      <c r="BF2848" s="0" t="s">
        <v>200</v>
      </c>
      <c r="BG2848" s="125" t="s">
        <v>200</v>
      </c>
      <c r="BH2848" s="0" t="s">
        <v>5255</v>
      </c>
      <c r="BI2848" s="112" t="n">
        <v>5030931032714</v>
      </c>
      <c r="BJ2848" s="126" t="s">
        <v>200</v>
      </c>
      <c r="BK2848" s="131" t="s">
        <v>215</v>
      </c>
      <c r="BL2848" s="112" t="n">
        <v>4</v>
      </c>
      <c r="BM2848" s="112" t="n">
        <v>4</v>
      </c>
      <c r="BN2848" s="112" t="n">
        <v>4</v>
      </c>
      <c r="BO2848" s="111" t="n">
        <v>20</v>
      </c>
      <c r="BP2848" s="125" t="s">
        <v>200</v>
      </c>
      <c r="BQ2848" s="127" t="s">
        <v>216</v>
      </c>
    </row>
    <row r="2849" customFormat="false" ht="13.8" hidden="false" customHeight="false" outlineLevel="0" collapsed="false">
      <c r="A2849" s="131" t="s">
        <v>17225</v>
      </c>
      <c r="B2849" s="0" t="s">
        <v>4610</v>
      </c>
      <c r="C2849" s="0" t="s">
        <v>218</v>
      </c>
      <c r="D2849" s="0" t="s">
        <v>3087</v>
      </c>
      <c r="E2849" s="0" t="s">
        <v>313</v>
      </c>
      <c r="F2849" s="0" t="s">
        <v>195</v>
      </c>
      <c r="G2849" s="0" t="s">
        <v>196</v>
      </c>
      <c r="H2849" s="0" t="s">
        <v>219</v>
      </c>
      <c r="J2849" s="111" t="n">
        <v>1</v>
      </c>
      <c r="K2849" s="0" t="s">
        <v>198</v>
      </c>
      <c r="L2849" s="0" t="s">
        <v>198</v>
      </c>
      <c r="M2849" s="0" t="s">
        <v>199</v>
      </c>
      <c r="Q2849" s="120" t="s">
        <v>200</v>
      </c>
      <c r="R2849" s="131" t="s">
        <v>1251</v>
      </c>
      <c r="S2849" s="131" t="s">
        <v>9762</v>
      </c>
      <c r="T2849" s="0" t="s">
        <v>17226</v>
      </c>
      <c r="U2849" s="131" t="s">
        <v>202</v>
      </c>
      <c r="V2849" s="0" t="s">
        <v>1790</v>
      </c>
      <c r="W2849" s="110" t="s">
        <v>204</v>
      </c>
      <c r="X2849" s="130" t="n">
        <v>2008</v>
      </c>
      <c r="Y2849" s="130"/>
      <c r="Z2849" s="111" t="s">
        <v>221</v>
      </c>
      <c r="AA2849" s="122" t="s">
        <v>200</v>
      </c>
      <c r="AB2849" s="131" t="s">
        <v>2881</v>
      </c>
      <c r="AC2849" s="131" t="s">
        <v>574</v>
      </c>
      <c r="AD2849" s="130" t="n">
        <v>2008</v>
      </c>
      <c r="AE2849" s="130" t="s">
        <v>222</v>
      </c>
      <c r="AF2849" s="130"/>
      <c r="AG2849" s="130"/>
      <c r="AH2849" s="130"/>
      <c r="AI2849" s="130" t="s">
        <v>207</v>
      </c>
      <c r="AJ2849" s="130"/>
      <c r="AK2849" s="111" t="str">
        <f aca="false">(AB2849)</f>
        <v>Maxis</v>
      </c>
      <c r="AM2849" s="111" t="n">
        <f aca="false">AD2849</f>
        <v>2008</v>
      </c>
      <c r="AN2849" s="130" t="s">
        <v>297</v>
      </c>
      <c r="AS2849" s="0" t="s">
        <v>200</v>
      </c>
      <c r="AT2849" s="0" t="s">
        <v>17227</v>
      </c>
      <c r="AU2849" s="0" t="s">
        <v>267</v>
      </c>
      <c r="AV2849" s="131" t="s">
        <v>2883</v>
      </c>
      <c r="AW2849" s="131"/>
      <c r="AX2849" s="131"/>
      <c r="AY2849" s="131"/>
      <c r="AZ2849" s="0" t="s">
        <v>17228</v>
      </c>
      <c r="BA2849" s="124" t="s">
        <v>200</v>
      </c>
      <c r="BB2849" s="0" t="s">
        <v>210</v>
      </c>
      <c r="BC2849" s="0" t="s">
        <v>17229</v>
      </c>
      <c r="BD2849" s="0" t="s">
        <v>200</v>
      </c>
      <c r="BE2849" s="0" t="s">
        <v>17230</v>
      </c>
      <c r="BF2849" s="0" t="s">
        <v>17231</v>
      </c>
      <c r="BG2849" s="125" t="s">
        <v>200</v>
      </c>
      <c r="BH2849" s="0" t="s">
        <v>582</v>
      </c>
      <c r="BI2849" s="112" t="n">
        <v>5030930065416</v>
      </c>
      <c r="BJ2849" s="126" t="s">
        <v>200</v>
      </c>
      <c r="BK2849" s="131" t="s">
        <v>215</v>
      </c>
      <c r="BL2849" s="112" t="n">
        <v>4</v>
      </c>
      <c r="BM2849" s="112" t="n">
        <v>4</v>
      </c>
      <c r="BN2849" s="112" t="n">
        <v>4</v>
      </c>
      <c r="BO2849" s="111" t="n">
        <v>20</v>
      </c>
      <c r="BP2849" s="125" t="s">
        <v>200</v>
      </c>
      <c r="BQ2849" s="127" t="s">
        <v>216</v>
      </c>
    </row>
    <row r="2850" customFormat="false" ht="13.8" hidden="false" customHeight="false" outlineLevel="0" collapsed="false">
      <c r="A2850" s="131" t="s">
        <v>17232</v>
      </c>
      <c r="B2850" s="0" t="s">
        <v>4610</v>
      </c>
      <c r="C2850" s="0" t="s">
        <v>390</v>
      </c>
      <c r="D2850" s="0" t="s">
        <v>312</v>
      </c>
      <c r="E2850" s="0" t="s">
        <v>194</v>
      </c>
      <c r="F2850" s="0" t="s">
        <v>195</v>
      </c>
      <c r="G2850" s="0" t="s">
        <v>196</v>
      </c>
      <c r="H2850" s="0" t="s">
        <v>219</v>
      </c>
      <c r="I2850" s="131"/>
      <c r="J2850" s="111" t="n">
        <v>1</v>
      </c>
      <c r="K2850" s="131" t="s">
        <v>15736</v>
      </c>
      <c r="L2850" s="0" t="s">
        <v>456</v>
      </c>
      <c r="M2850" s="0" t="s">
        <v>235</v>
      </c>
      <c r="N2850" s="0" t="s">
        <v>17233</v>
      </c>
      <c r="O2850" s="0" t="s">
        <v>17234</v>
      </c>
      <c r="P2850" s="0" t="s">
        <v>410</v>
      </c>
      <c r="Q2850" s="120" t="s">
        <v>200</v>
      </c>
      <c r="R2850" s="131" t="s">
        <v>1251</v>
      </c>
      <c r="S2850" s="131" t="s">
        <v>201</v>
      </c>
      <c r="T2850" s="0" t="s">
        <v>198</v>
      </c>
      <c r="U2850" s="131" t="s">
        <v>202</v>
      </c>
      <c r="V2850" s="0" t="s">
        <v>1790</v>
      </c>
      <c r="W2850" s="110" t="s">
        <v>204</v>
      </c>
      <c r="X2850" s="130" t="n">
        <v>1998</v>
      </c>
      <c r="Y2850" s="130" t="s">
        <v>498</v>
      </c>
      <c r="Z2850" s="130" t="s">
        <v>757</v>
      </c>
      <c r="AA2850" s="122" t="s">
        <v>200</v>
      </c>
      <c r="AB2850" s="131" t="s">
        <v>2676</v>
      </c>
      <c r="AC2850" s="131" t="s">
        <v>2676</v>
      </c>
      <c r="AD2850" s="130" t="n">
        <v>1998</v>
      </c>
      <c r="AE2850" s="130" t="s">
        <v>198</v>
      </c>
      <c r="AF2850" s="130"/>
      <c r="AG2850" s="111" t="s">
        <v>241</v>
      </c>
      <c r="AH2850" s="130" t="s">
        <v>2577</v>
      </c>
      <c r="AI2850" s="130" t="s">
        <v>207</v>
      </c>
      <c r="AJ2850" s="130"/>
      <c r="AK2850" s="111" t="str">
        <f aca="false">(AB2850)</f>
        <v>Blizzard</v>
      </c>
      <c r="AL2850" s="131" t="s">
        <v>200</v>
      </c>
      <c r="AM2850" s="111" t="n">
        <f aca="false">AD2850</f>
        <v>1998</v>
      </c>
      <c r="AN2850" s="130" t="s">
        <v>297</v>
      </c>
      <c r="AO2850" s="131" t="s">
        <v>10796</v>
      </c>
      <c r="AP2850" s="131" t="s">
        <v>200</v>
      </c>
      <c r="AQ2850" s="131" t="s">
        <v>3026</v>
      </c>
      <c r="AR2850" s="131" t="s">
        <v>17235</v>
      </c>
      <c r="AS2850" s="0" t="s">
        <v>3027</v>
      </c>
      <c r="AT2850" s="0" t="s">
        <v>17236</v>
      </c>
      <c r="AU2850" s="0" t="s">
        <v>1306</v>
      </c>
      <c r="AV2850" s="131" t="s">
        <v>16973</v>
      </c>
      <c r="AW2850" s="131" t="s">
        <v>200</v>
      </c>
      <c r="AX2850" s="131"/>
      <c r="AY2850" s="131"/>
      <c r="AZ2850" s="0" t="s">
        <v>17237</v>
      </c>
      <c r="BA2850" s="124" t="s">
        <v>200</v>
      </c>
      <c r="BB2850" s="0" t="s">
        <v>248</v>
      </c>
      <c r="BC2850" s="0" t="s">
        <v>17238</v>
      </c>
      <c r="BD2850" s="0" t="s">
        <v>17239</v>
      </c>
      <c r="BE2850" s="0" t="s">
        <v>17240</v>
      </c>
      <c r="BF2850" s="0" t="s">
        <v>17241</v>
      </c>
      <c r="BG2850" s="125" t="s">
        <v>200</v>
      </c>
      <c r="BH2850" s="0" t="s">
        <v>5255</v>
      </c>
      <c r="BI2850" s="112" t="s">
        <v>198</v>
      </c>
      <c r="BJ2850" s="126" t="s">
        <v>200</v>
      </c>
      <c r="BK2850" s="131" t="s">
        <v>16888</v>
      </c>
      <c r="BL2850" s="112" t="n">
        <v>4</v>
      </c>
      <c r="BM2850" s="112" t="n">
        <v>4</v>
      </c>
      <c r="BN2850" s="112" t="n">
        <v>4</v>
      </c>
      <c r="BO2850" s="111" t="n">
        <v>20</v>
      </c>
      <c r="BP2850" s="125" t="s">
        <v>200</v>
      </c>
      <c r="BQ2850" s="127" t="s">
        <v>216</v>
      </c>
    </row>
    <row r="2851" customFormat="false" ht="13.8" hidden="false" customHeight="false" outlineLevel="0" collapsed="false">
      <c r="A2851" s="131" t="s">
        <v>17242</v>
      </c>
      <c r="B2851" s="0" t="s">
        <v>4610</v>
      </c>
      <c r="C2851" s="0" t="s">
        <v>390</v>
      </c>
      <c r="D2851" s="0" t="s">
        <v>2537</v>
      </c>
      <c r="E2851" s="0" t="s">
        <v>194</v>
      </c>
      <c r="F2851" s="0" t="s">
        <v>195</v>
      </c>
      <c r="G2851" s="0" t="s">
        <v>196</v>
      </c>
      <c r="H2851" s="0" t="s">
        <v>219</v>
      </c>
      <c r="I2851" s="131"/>
      <c r="J2851" s="111" t="n">
        <v>1</v>
      </c>
      <c r="K2851" s="131" t="s">
        <v>15736</v>
      </c>
      <c r="L2851" s="0" t="s">
        <v>456</v>
      </c>
      <c r="M2851" s="0" t="s">
        <v>274</v>
      </c>
      <c r="O2851" s="0" t="s">
        <v>17234</v>
      </c>
      <c r="Q2851" s="120" t="s">
        <v>200</v>
      </c>
      <c r="R2851" s="131" t="s">
        <v>3067</v>
      </c>
      <c r="S2851" s="131" t="s">
        <v>1834</v>
      </c>
      <c r="T2851" s="131" t="s">
        <v>198</v>
      </c>
      <c r="U2851" s="131" t="s">
        <v>202</v>
      </c>
      <c r="V2851" s="0" t="s">
        <v>1790</v>
      </c>
      <c r="W2851" s="110" t="s">
        <v>204</v>
      </c>
      <c r="X2851" s="130" t="n">
        <v>2013</v>
      </c>
      <c r="Y2851" s="130" t="s">
        <v>498</v>
      </c>
      <c r="Z2851" s="130" t="s">
        <v>757</v>
      </c>
      <c r="AA2851" s="122" t="s">
        <v>200</v>
      </c>
      <c r="AB2851" s="131" t="s">
        <v>2676</v>
      </c>
      <c r="AC2851" s="131" t="s">
        <v>2676</v>
      </c>
      <c r="AD2851" s="130" t="n">
        <v>2013</v>
      </c>
      <c r="AE2851" s="130" t="s">
        <v>222</v>
      </c>
      <c r="AF2851" s="130"/>
      <c r="AG2851" s="130"/>
      <c r="AH2851" s="130"/>
      <c r="AI2851" s="130" t="s">
        <v>207</v>
      </c>
      <c r="AJ2851" s="130"/>
      <c r="AK2851" s="111" t="str">
        <f aca="false">(AB2851)</f>
        <v>Blizzard</v>
      </c>
      <c r="AL2851" s="0" t="s">
        <v>200</v>
      </c>
      <c r="AM2851" s="111" t="n">
        <f aca="false">AD2851</f>
        <v>2013</v>
      </c>
      <c r="AN2851" s="130" t="s">
        <v>297</v>
      </c>
      <c r="AO2851" s="131" t="s">
        <v>17243</v>
      </c>
      <c r="AP2851" s="0" t="s">
        <v>200</v>
      </c>
      <c r="AR2851" s="0" t="s">
        <v>200</v>
      </c>
      <c r="AS2851" s="0" t="s">
        <v>3027</v>
      </c>
      <c r="AT2851" s="0" t="s">
        <v>4620</v>
      </c>
      <c r="AU2851" s="0" t="s">
        <v>1306</v>
      </c>
      <c r="AV2851" s="131" t="s">
        <v>200</v>
      </c>
      <c r="AW2851" s="131"/>
      <c r="AX2851" s="131"/>
      <c r="AY2851" s="131"/>
      <c r="AZ2851" s="0" t="s">
        <v>17244</v>
      </c>
      <c r="BA2851" s="124" t="s">
        <v>200</v>
      </c>
      <c r="BB2851" s="0" t="s">
        <v>462</v>
      </c>
      <c r="BC2851" s="0" t="s">
        <v>17245</v>
      </c>
      <c r="BD2851" s="0" t="s">
        <v>14548</v>
      </c>
      <c r="BE2851" s="0" t="s">
        <v>17246</v>
      </c>
      <c r="BF2851" s="0" t="s">
        <v>17247</v>
      </c>
      <c r="BG2851" s="125" t="s">
        <v>200</v>
      </c>
      <c r="BH2851" s="0" t="s">
        <v>582</v>
      </c>
      <c r="BI2851" s="112" t="n">
        <v>5030917120114</v>
      </c>
      <c r="BJ2851" s="126" t="s">
        <v>200</v>
      </c>
      <c r="BK2851" s="131" t="s">
        <v>215</v>
      </c>
      <c r="BL2851" s="112" t="n">
        <v>4</v>
      </c>
      <c r="BM2851" s="112" t="n">
        <v>4</v>
      </c>
      <c r="BN2851" s="112" t="n">
        <v>4</v>
      </c>
      <c r="BO2851" s="111" t="n">
        <v>20</v>
      </c>
      <c r="BP2851" s="125" t="s">
        <v>200</v>
      </c>
      <c r="BQ2851" s="127" t="s">
        <v>216</v>
      </c>
    </row>
    <row r="2852" customFormat="false" ht="13.8" hidden="false" customHeight="false" outlineLevel="0" collapsed="false">
      <c r="A2852" s="131" t="s">
        <v>17248</v>
      </c>
      <c r="B2852" s="0" t="s">
        <v>4610</v>
      </c>
      <c r="C2852" s="0" t="s">
        <v>390</v>
      </c>
      <c r="D2852" s="0" t="s">
        <v>2537</v>
      </c>
      <c r="E2852" s="0" t="s">
        <v>194</v>
      </c>
      <c r="F2852" s="0" t="s">
        <v>195</v>
      </c>
      <c r="G2852" s="0" t="s">
        <v>196</v>
      </c>
      <c r="H2852" s="0" t="s">
        <v>219</v>
      </c>
      <c r="I2852" s="131"/>
      <c r="J2852" s="111" t="n">
        <v>1</v>
      </c>
      <c r="K2852" s="131" t="s">
        <v>15736</v>
      </c>
      <c r="L2852" s="0" t="s">
        <v>456</v>
      </c>
      <c r="M2852" s="0" t="s">
        <v>274</v>
      </c>
      <c r="O2852" s="0" t="s">
        <v>17234</v>
      </c>
      <c r="Q2852" s="120" t="s">
        <v>200</v>
      </c>
      <c r="R2852" s="131" t="s">
        <v>3067</v>
      </c>
      <c r="S2852" s="131" t="s">
        <v>1834</v>
      </c>
      <c r="T2852" s="131" t="s">
        <v>198</v>
      </c>
      <c r="U2852" s="131" t="s">
        <v>202</v>
      </c>
      <c r="V2852" s="0" t="s">
        <v>1790</v>
      </c>
      <c r="W2852" s="110" t="s">
        <v>204</v>
      </c>
      <c r="X2852" s="130" t="n">
        <v>2015</v>
      </c>
      <c r="Y2852" s="130" t="s">
        <v>498</v>
      </c>
      <c r="Z2852" s="130" t="s">
        <v>757</v>
      </c>
      <c r="AA2852" s="122" t="s">
        <v>200</v>
      </c>
      <c r="AB2852" s="131" t="s">
        <v>2676</v>
      </c>
      <c r="AC2852" s="131" t="s">
        <v>2676</v>
      </c>
      <c r="AD2852" s="130" t="n">
        <v>2015</v>
      </c>
      <c r="AE2852" s="130" t="s">
        <v>222</v>
      </c>
      <c r="AF2852" s="130"/>
      <c r="AG2852" s="130"/>
      <c r="AH2852" s="130"/>
      <c r="AI2852" s="130" t="s">
        <v>207</v>
      </c>
      <c r="AJ2852" s="130"/>
      <c r="AK2852" s="111" t="str">
        <f aca="false">(AB2852)</f>
        <v>Blizzard</v>
      </c>
      <c r="AL2852" s="0" t="s">
        <v>200</v>
      </c>
      <c r="AM2852" s="111" t="n">
        <f aca="false">AD2852</f>
        <v>2015</v>
      </c>
      <c r="AN2852" s="130" t="s">
        <v>297</v>
      </c>
      <c r="AO2852" s="131" t="s">
        <v>17243</v>
      </c>
      <c r="AP2852" s="0" t="s">
        <v>200</v>
      </c>
      <c r="AR2852" s="0" t="s">
        <v>200</v>
      </c>
      <c r="AS2852" s="0" t="s">
        <v>3027</v>
      </c>
      <c r="AT2852" s="0" t="s">
        <v>266</v>
      </c>
      <c r="AU2852" s="0" t="s">
        <v>1306</v>
      </c>
      <c r="AV2852" s="131" t="s">
        <v>200</v>
      </c>
      <c r="AW2852" s="131"/>
      <c r="AX2852" s="131"/>
      <c r="AY2852" s="131"/>
      <c r="AZ2852" s="0" t="s">
        <v>17249</v>
      </c>
      <c r="BA2852" s="124" t="s">
        <v>200</v>
      </c>
      <c r="BB2852" s="0" t="s">
        <v>462</v>
      </c>
      <c r="BC2852" s="0" t="s">
        <v>17250</v>
      </c>
      <c r="BD2852" s="0" t="s">
        <v>17251</v>
      </c>
      <c r="BE2852" s="0" t="s">
        <v>17252</v>
      </c>
      <c r="BF2852" s="0" t="s">
        <v>17247</v>
      </c>
      <c r="BG2852" s="125" t="s">
        <v>200</v>
      </c>
      <c r="BH2852" s="0" t="s">
        <v>582</v>
      </c>
      <c r="BI2852" s="112" t="n">
        <v>5030917178238</v>
      </c>
      <c r="BJ2852" s="126" t="s">
        <v>200</v>
      </c>
      <c r="BK2852" s="131" t="s">
        <v>215</v>
      </c>
      <c r="BL2852" s="112" t="n">
        <v>4</v>
      </c>
      <c r="BM2852" s="112" t="n">
        <v>4</v>
      </c>
      <c r="BN2852" s="112" t="n">
        <v>4</v>
      </c>
      <c r="BO2852" s="111" t="n">
        <v>20</v>
      </c>
      <c r="BP2852" s="125" t="s">
        <v>200</v>
      </c>
      <c r="BQ2852" s="127" t="s">
        <v>216</v>
      </c>
    </row>
    <row r="2853" customFormat="false" ht="13.8" hidden="false" customHeight="false" outlineLevel="0" collapsed="false">
      <c r="A2853" s="131" t="s">
        <v>17253</v>
      </c>
      <c r="B2853" s="0" t="s">
        <v>4610</v>
      </c>
      <c r="C2853" s="0" t="s">
        <v>390</v>
      </c>
      <c r="D2853" s="0" t="s">
        <v>2537</v>
      </c>
      <c r="E2853" s="0" t="s">
        <v>194</v>
      </c>
      <c r="F2853" s="0" t="s">
        <v>195</v>
      </c>
      <c r="G2853" s="0" t="s">
        <v>196</v>
      </c>
      <c r="H2853" s="0" t="s">
        <v>219</v>
      </c>
      <c r="I2853" s="131"/>
      <c r="J2853" s="111" t="n">
        <v>1</v>
      </c>
      <c r="K2853" s="131" t="s">
        <v>15736</v>
      </c>
      <c r="L2853" s="0" t="s">
        <v>456</v>
      </c>
      <c r="M2853" s="0" t="s">
        <v>274</v>
      </c>
      <c r="O2853" s="0" t="s">
        <v>17234</v>
      </c>
      <c r="Q2853" s="120" t="s">
        <v>200</v>
      </c>
      <c r="R2853" s="131" t="s">
        <v>3067</v>
      </c>
      <c r="S2853" s="131" t="s">
        <v>1834</v>
      </c>
      <c r="T2853" s="131" t="s">
        <v>198</v>
      </c>
      <c r="U2853" s="131" t="s">
        <v>202</v>
      </c>
      <c r="V2853" s="0" t="s">
        <v>1790</v>
      </c>
      <c r="W2853" s="110" t="s">
        <v>204</v>
      </c>
      <c r="X2853" s="130" t="n">
        <v>2010</v>
      </c>
      <c r="Y2853" s="130" t="s">
        <v>498</v>
      </c>
      <c r="Z2853" s="130" t="s">
        <v>757</v>
      </c>
      <c r="AA2853" s="122" t="s">
        <v>200</v>
      </c>
      <c r="AB2853" s="131" t="s">
        <v>2676</v>
      </c>
      <c r="AC2853" s="131" t="s">
        <v>2676</v>
      </c>
      <c r="AD2853" s="130" t="n">
        <v>2010</v>
      </c>
      <c r="AE2853" s="130" t="s">
        <v>222</v>
      </c>
      <c r="AF2853" s="130"/>
      <c r="AG2853" s="111" t="s">
        <v>241</v>
      </c>
      <c r="AH2853" s="111" t="s">
        <v>1051</v>
      </c>
      <c r="AI2853" s="130" t="s">
        <v>207</v>
      </c>
      <c r="AJ2853" s="130"/>
      <c r="AK2853" s="111" t="str">
        <f aca="false">(AB2853)</f>
        <v>Blizzard</v>
      </c>
      <c r="AL2853" s="0" t="s">
        <v>200</v>
      </c>
      <c r="AM2853" s="111" t="n">
        <f aca="false">AD2853</f>
        <v>2010</v>
      </c>
      <c r="AN2853" s="130" t="s">
        <v>297</v>
      </c>
      <c r="AO2853" s="131" t="s">
        <v>17243</v>
      </c>
      <c r="AP2853" s="0" t="s">
        <v>200</v>
      </c>
      <c r="AR2853" s="0" t="s">
        <v>200</v>
      </c>
      <c r="AS2853" s="0" t="s">
        <v>3027</v>
      </c>
      <c r="AT2853" s="0" t="s">
        <v>266</v>
      </c>
      <c r="AU2853" s="0" t="s">
        <v>1306</v>
      </c>
      <c r="AV2853" s="131" t="s">
        <v>200</v>
      </c>
      <c r="AW2853" s="131"/>
      <c r="AX2853" s="131"/>
      <c r="AY2853" s="131"/>
      <c r="AZ2853" s="0" t="s">
        <v>17254</v>
      </c>
      <c r="BA2853" s="124" t="s">
        <v>200</v>
      </c>
      <c r="BB2853" s="0" t="s">
        <v>462</v>
      </c>
      <c r="BC2853" s="0" t="s">
        <v>10114</v>
      </c>
      <c r="BD2853" s="0" t="s">
        <v>17255</v>
      </c>
      <c r="BE2853" s="0" t="s">
        <v>17256</v>
      </c>
      <c r="BF2853" s="0" t="s">
        <v>17247</v>
      </c>
      <c r="BG2853" s="125" t="s">
        <v>200</v>
      </c>
      <c r="BH2853" s="0" t="s">
        <v>582</v>
      </c>
      <c r="BI2853" s="112" t="n">
        <v>3348542228726</v>
      </c>
      <c r="BJ2853" s="126" t="s">
        <v>200</v>
      </c>
      <c r="BK2853" s="131" t="s">
        <v>215</v>
      </c>
      <c r="BL2853" s="112" t="n">
        <v>4</v>
      </c>
      <c r="BM2853" s="112" t="n">
        <v>4</v>
      </c>
      <c r="BN2853" s="112" t="n">
        <v>4</v>
      </c>
      <c r="BO2853" s="111" t="n">
        <v>20</v>
      </c>
      <c r="BP2853" s="125" t="s">
        <v>200</v>
      </c>
      <c r="BQ2853" s="127" t="s">
        <v>216</v>
      </c>
    </row>
    <row r="2854" customFormat="false" ht="13.8" hidden="false" customHeight="false" outlineLevel="0" collapsed="false">
      <c r="A2854" s="131" t="s">
        <v>17257</v>
      </c>
      <c r="B2854" s="0" t="s">
        <v>4610</v>
      </c>
      <c r="C2854" s="131" t="s">
        <v>858</v>
      </c>
      <c r="D2854" s="131" t="s">
        <v>1333</v>
      </c>
      <c r="E2854" s="0" t="s">
        <v>194</v>
      </c>
      <c r="F2854" s="0" t="s">
        <v>195</v>
      </c>
      <c r="G2854" s="0" t="s">
        <v>330</v>
      </c>
      <c r="H2854" s="0" t="s">
        <v>219</v>
      </c>
      <c r="J2854" s="111" t="n">
        <v>1</v>
      </c>
      <c r="K2854" s="0" t="s">
        <v>198</v>
      </c>
      <c r="L2854" s="0" t="s">
        <v>198</v>
      </c>
      <c r="M2854" s="0" t="s">
        <v>199</v>
      </c>
      <c r="Q2854" s="120" t="s">
        <v>200</v>
      </c>
      <c r="R2854" s="131" t="s">
        <v>1251</v>
      </c>
      <c r="S2854" s="131" t="s">
        <v>201</v>
      </c>
      <c r="T2854" s="0" t="s">
        <v>198</v>
      </c>
      <c r="U2854" s="131" t="s">
        <v>202</v>
      </c>
      <c r="V2854" s="0" t="s">
        <v>1790</v>
      </c>
      <c r="W2854" s="110" t="s">
        <v>204</v>
      </c>
      <c r="X2854" s="130" t="n">
        <v>2001</v>
      </c>
      <c r="Y2854" s="130"/>
      <c r="Z2854" s="130" t="s">
        <v>757</v>
      </c>
      <c r="AA2854" s="122" t="s">
        <v>200</v>
      </c>
      <c r="AB2854" s="131" t="s">
        <v>17258</v>
      </c>
      <c r="AC2854" s="131" t="s">
        <v>1902</v>
      </c>
      <c r="AD2854" s="130" t="n">
        <v>2001</v>
      </c>
      <c r="AE2854" s="130" t="s">
        <v>222</v>
      </c>
      <c r="AF2854" s="130"/>
      <c r="AG2854" s="130"/>
      <c r="AH2854" s="130"/>
      <c r="AI2854" s="130" t="s">
        <v>207</v>
      </c>
      <c r="AJ2854" s="130"/>
      <c r="AK2854" s="111" t="str">
        <f aca="false">(AB2854)</f>
        <v>Mucky foot</v>
      </c>
      <c r="AM2854" s="111" t="n">
        <f aca="false">AD2854</f>
        <v>2001</v>
      </c>
      <c r="AN2854" s="130" t="s">
        <v>263</v>
      </c>
      <c r="AS2854" s="0" t="s">
        <v>200</v>
      </c>
      <c r="AT2854" s="0" t="s">
        <v>266</v>
      </c>
      <c r="AU2854" s="0" t="s">
        <v>1306</v>
      </c>
      <c r="AV2854" s="131" t="s">
        <v>200</v>
      </c>
      <c r="AW2854" s="131"/>
      <c r="AX2854" s="131"/>
      <c r="AY2854" s="131"/>
      <c r="AZ2854" s="0" t="s">
        <v>17259</v>
      </c>
      <c r="BA2854" s="124" t="s">
        <v>200</v>
      </c>
      <c r="BB2854" s="0" t="s">
        <v>210</v>
      </c>
      <c r="BC2854" s="0" t="s">
        <v>10791</v>
      </c>
      <c r="BE2854" s="0" t="s">
        <v>17260</v>
      </c>
      <c r="BG2854" s="125" t="s">
        <v>200</v>
      </c>
      <c r="BH2854" s="0" t="s">
        <v>5255</v>
      </c>
      <c r="BI2854" s="112" t="n">
        <v>5032921013543</v>
      </c>
      <c r="BJ2854" s="126" t="s">
        <v>200</v>
      </c>
      <c r="BK2854" s="131" t="s">
        <v>215</v>
      </c>
      <c r="BL2854" s="112" t="n">
        <v>4</v>
      </c>
      <c r="BM2854" s="112" t="n">
        <v>4</v>
      </c>
      <c r="BN2854" s="112" t="n">
        <v>4</v>
      </c>
      <c r="BO2854" s="111" t="n">
        <v>20</v>
      </c>
      <c r="BP2854" s="125" t="s">
        <v>200</v>
      </c>
      <c r="BQ2854" s="127" t="s">
        <v>216</v>
      </c>
    </row>
    <row r="2855" customFormat="false" ht="13.8" hidden="false" customHeight="false" outlineLevel="0" collapsed="false">
      <c r="A2855" s="131" t="s">
        <v>17261</v>
      </c>
      <c r="B2855" s="0" t="s">
        <v>4610</v>
      </c>
      <c r="C2855" s="131" t="s">
        <v>1408</v>
      </c>
      <c r="D2855" s="131" t="s">
        <v>1333</v>
      </c>
      <c r="E2855" s="0" t="s">
        <v>284</v>
      </c>
      <c r="F2855" s="0" t="s">
        <v>1509</v>
      </c>
      <c r="G2855" s="131" t="s">
        <v>330</v>
      </c>
      <c r="H2855" s="0" t="s">
        <v>901</v>
      </c>
      <c r="J2855" s="111" t="n">
        <v>1</v>
      </c>
      <c r="K2855" s="0" t="s">
        <v>198</v>
      </c>
      <c r="L2855" s="0" t="s">
        <v>198</v>
      </c>
      <c r="M2855" s="0" t="s">
        <v>199</v>
      </c>
      <c r="O2855" s="0" t="s">
        <v>200</v>
      </c>
      <c r="Q2855" s="120" t="s">
        <v>200</v>
      </c>
      <c r="R2855" s="131" t="s">
        <v>1251</v>
      </c>
      <c r="S2855" s="131" t="s">
        <v>201</v>
      </c>
      <c r="T2855" s="0" t="s">
        <v>198</v>
      </c>
      <c r="U2855" s="131" t="s">
        <v>202</v>
      </c>
      <c r="V2855" s="0" t="s">
        <v>1790</v>
      </c>
      <c r="W2855" s="110" t="s">
        <v>204</v>
      </c>
      <c r="X2855" s="130" t="n">
        <v>2003</v>
      </c>
      <c r="Y2855" s="130"/>
      <c r="Z2855" s="130" t="s">
        <v>757</v>
      </c>
      <c r="AA2855" s="122" t="s">
        <v>200</v>
      </c>
      <c r="AB2855" s="131" t="s">
        <v>1886</v>
      </c>
      <c r="AC2855" s="131" t="s">
        <v>1235</v>
      </c>
      <c r="AD2855" s="130" t="n">
        <v>2003</v>
      </c>
      <c r="AE2855" s="130" t="s">
        <v>198</v>
      </c>
      <c r="AF2855" s="130" t="s">
        <v>17262</v>
      </c>
      <c r="AG2855" s="130"/>
      <c r="AH2855" s="130"/>
      <c r="AI2855" s="130" t="s">
        <v>207</v>
      </c>
      <c r="AJ2855" s="130"/>
      <c r="AK2855" s="111" t="str">
        <f aca="false">(AB2855)</f>
        <v>Bioware</v>
      </c>
      <c r="AL2855" s="0" t="s">
        <v>200</v>
      </c>
      <c r="AM2855" s="111" t="n">
        <f aca="false">AD2855</f>
        <v>2003</v>
      </c>
      <c r="AN2855" s="130" t="s">
        <v>1887</v>
      </c>
      <c r="AQ2855" s="0" t="s">
        <v>200</v>
      </c>
      <c r="AR2855" s="0" t="s">
        <v>200</v>
      </c>
      <c r="AS2855" s="0" t="s">
        <v>1360</v>
      </c>
      <c r="AT2855" s="0" t="s">
        <v>17263</v>
      </c>
      <c r="AU2855" s="0" t="s">
        <v>1306</v>
      </c>
      <c r="AV2855" s="131" t="s">
        <v>17264</v>
      </c>
      <c r="AW2855" s="131" t="s">
        <v>2617</v>
      </c>
      <c r="AX2855" s="131"/>
      <c r="AY2855" s="131"/>
      <c r="AZ2855" s="0" t="s">
        <v>17265</v>
      </c>
      <c r="BA2855" s="124" t="s">
        <v>200</v>
      </c>
      <c r="BB2855" s="0" t="s">
        <v>210</v>
      </c>
      <c r="BC2855" s="0" t="s">
        <v>17266</v>
      </c>
      <c r="BD2855" s="0" t="s">
        <v>17267</v>
      </c>
      <c r="BE2855" s="0" t="s">
        <v>17268</v>
      </c>
      <c r="BG2855" s="125" t="s">
        <v>200</v>
      </c>
      <c r="BH2855" s="0" t="s">
        <v>5255</v>
      </c>
      <c r="BI2855" s="112" t="n">
        <v>23272997229</v>
      </c>
      <c r="BJ2855" s="126" t="s">
        <v>200</v>
      </c>
      <c r="BK2855" s="131" t="s">
        <v>215</v>
      </c>
      <c r="BL2855" s="112" t="n">
        <v>4</v>
      </c>
      <c r="BM2855" s="112" t="n">
        <v>4</v>
      </c>
      <c r="BN2855" s="112" t="n">
        <v>4</v>
      </c>
      <c r="BO2855" s="111" t="n">
        <v>20</v>
      </c>
      <c r="BP2855" s="125" t="s">
        <v>200</v>
      </c>
      <c r="BQ2855" s="127" t="s">
        <v>216</v>
      </c>
    </row>
    <row r="2856" customFormat="false" ht="13.8" hidden="false" customHeight="false" outlineLevel="0" collapsed="false">
      <c r="A2856" s="131" t="s">
        <v>17269</v>
      </c>
      <c r="B2856" s="0" t="s">
        <v>4610</v>
      </c>
      <c r="C2856" s="0" t="s">
        <v>390</v>
      </c>
      <c r="D2856" s="0" t="s">
        <v>17270</v>
      </c>
      <c r="E2856" s="0" t="s">
        <v>194</v>
      </c>
      <c r="F2856" s="0" t="s">
        <v>195</v>
      </c>
      <c r="G2856" s="0" t="s">
        <v>196</v>
      </c>
      <c r="H2856" s="0" t="s">
        <v>219</v>
      </c>
      <c r="I2856" s="131"/>
      <c r="J2856" s="111" t="n">
        <v>1</v>
      </c>
      <c r="K2856" s="0" t="s">
        <v>198</v>
      </c>
      <c r="L2856" s="0" t="s">
        <v>198</v>
      </c>
      <c r="M2856" s="0" t="s">
        <v>199</v>
      </c>
      <c r="Q2856" s="120" t="s">
        <v>200</v>
      </c>
      <c r="R2856" s="131" t="s">
        <v>1251</v>
      </c>
      <c r="S2856" s="131" t="s">
        <v>201</v>
      </c>
      <c r="T2856" s="0" t="s">
        <v>198</v>
      </c>
      <c r="U2856" s="131" t="s">
        <v>202</v>
      </c>
      <c r="V2856" s="0" t="s">
        <v>1790</v>
      </c>
      <c r="W2856" s="110" t="s">
        <v>204</v>
      </c>
      <c r="X2856" s="130" t="n">
        <v>2008</v>
      </c>
      <c r="Y2856" s="130"/>
      <c r="Z2856" s="130" t="s">
        <v>757</v>
      </c>
      <c r="AA2856" s="122" t="s">
        <v>200</v>
      </c>
      <c r="AB2856" s="131" t="s">
        <v>17271</v>
      </c>
      <c r="AC2856" s="131" t="s">
        <v>8503</v>
      </c>
      <c r="AD2856" s="130" t="n">
        <v>2008</v>
      </c>
      <c r="AE2856" s="130" t="s">
        <v>222</v>
      </c>
      <c r="AF2856" s="130"/>
      <c r="AG2856" s="130"/>
      <c r="AH2856" s="130"/>
      <c r="AI2856" s="111" t="s">
        <v>700</v>
      </c>
      <c r="AJ2856" s="0" t="s">
        <v>4610</v>
      </c>
      <c r="AK2856" s="131" t="s">
        <v>17271</v>
      </c>
      <c r="AM2856" s="111" t="s">
        <v>849</v>
      </c>
      <c r="AN2856" s="111" t="s">
        <v>263</v>
      </c>
      <c r="AO2856" s="131" t="s">
        <v>2023</v>
      </c>
      <c r="AR2856" s="0" t="s">
        <v>2217</v>
      </c>
      <c r="AS2856" s="0" t="s">
        <v>200</v>
      </c>
      <c r="AT2856" s="0" t="s">
        <v>4886</v>
      </c>
      <c r="AU2856" s="0" t="s">
        <v>3062</v>
      </c>
      <c r="AV2856" s="131" t="s">
        <v>200</v>
      </c>
      <c r="AW2856" s="131"/>
      <c r="AX2856" s="131"/>
      <c r="AY2856" s="131"/>
      <c r="AZ2856" s="0" t="s">
        <v>17272</v>
      </c>
      <c r="BA2856" s="124" t="s">
        <v>200</v>
      </c>
      <c r="BB2856" s="0" t="s">
        <v>248</v>
      </c>
      <c r="BC2856" s="0" t="s">
        <v>17273</v>
      </c>
      <c r="BE2856" s="0" t="s">
        <v>17274</v>
      </c>
      <c r="BG2856" s="125" t="s">
        <v>200</v>
      </c>
      <c r="BH2856" s="0" t="s">
        <v>5255</v>
      </c>
      <c r="BI2856" s="112" t="n">
        <v>3700455821911</v>
      </c>
      <c r="BJ2856" s="126" t="s">
        <v>200</v>
      </c>
      <c r="BK2856" s="131" t="s">
        <v>215</v>
      </c>
      <c r="BL2856" s="112" t="n">
        <v>4</v>
      </c>
      <c r="BM2856" s="112" t="n">
        <v>4</v>
      </c>
      <c r="BN2856" s="112" t="n">
        <v>4</v>
      </c>
      <c r="BO2856" s="111" t="n">
        <v>20</v>
      </c>
      <c r="BP2856" s="125" t="s">
        <v>200</v>
      </c>
      <c r="BQ2856" s="127" t="s">
        <v>216</v>
      </c>
    </row>
    <row r="2857" customFormat="false" ht="13.8" hidden="false" customHeight="false" outlineLevel="0" collapsed="false">
      <c r="A2857" s="131" t="s">
        <v>17275</v>
      </c>
      <c r="B2857" s="0" t="s">
        <v>4610</v>
      </c>
      <c r="C2857" s="131" t="s">
        <v>1489</v>
      </c>
      <c r="D2857" s="131" t="s">
        <v>1333</v>
      </c>
      <c r="E2857" s="0" t="s">
        <v>194</v>
      </c>
      <c r="F2857" s="0" t="s">
        <v>195</v>
      </c>
      <c r="G2857" s="0" t="s">
        <v>196</v>
      </c>
      <c r="H2857" s="0" t="s">
        <v>219</v>
      </c>
      <c r="J2857" s="111" t="n">
        <v>1</v>
      </c>
      <c r="K2857" s="0" t="s">
        <v>198</v>
      </c>
      <c r="L2857" s="0" t="s">
        <v>198</v>
      </c>
      <c r="M2857" s="0" t="s">
        <v>199</v>
      </c>
      <c r="O2857" s="0" t="s">
        <v>200</v>
      </c>
      <c r="Q2857" s="120" t="s">
        <v>200</v>
      </c>
      <c r="R2857" s="131" t="s">
        <v>1251</v>
      </c>
      <c r="S2857" s="131" t="s">
        <v>201</v>
      </c>
      <c r="T2857" s="0" t="s">
        <v>198</v>
      </c>
      <c r="U2857" s="131" t="s">
        <v>202</v>
      </c>
      <c r="V2857" s="0" t="s">
        <v>1790</v>
      </c>
      <c r="W2857" s="110" t="s">
        <v>204</v>
      </c>
      <c r="X2857" s="130" t="n">
        <v>1999</v>
      </c>
      <c r="Y2857" s="130"/>
      <c r="Z2857" s="130" t="s">
        <v>757</v>
      </c>
      <c r="AA2857" s="122" t="s">
        <v>200</v>
      </c>
      <c r="AB2857" s="131" t="s">
        <v>4017</v>
      </c>
      <c r="AC2857" s="131" t="s">
        <v>574</v>
      </c>
      <c r="AD2857" s="130" t="n">
        <v>1999</v>
      </c>
      <c r="AE2857" s="130" t="s">
        <v>222</v>
      </c>
      <c r="AF2857" s="130"/>
      <c r="AG2857" s="130"/>
      <c r="AH2857" s="130"/>
      <c r="AI2857" s="130" t="s">
        <v>207</v>
      </c>
      <c r="AJ2857" s="130"/>
      <c r="AK2857" s="111" t="str">
        <f aca="false">(AB2857)</f>
        <v>Irrational games</v>
      </c>
      <c r="AM2857" s="111" t="n">
        <f aca="false">AD2857</f>
        <v>1999</v>
      </c>
      <c r="AN2857" s="130" t="s">
        <v>297</v>
      </c>
      <c r="AS2857" s="0" t="s">
        <v>4019</v>
      </c>
      <c r="AT2857" s="0" t="s">
        <v>5562</v>
      </c>
      <c r="AU2857" s="0" t="s">
        <v>267</v>
      </c>
      <c r="AV2857" s="131" t="s">
        <v>4022</v>
      </c>
      <c r="AW2857" s="131"/>
      <c r="AX2857" s="131"/>
      <c r="AY2857" s="131"/>
      <c r="AZ2857" s="0" t="s">
        <v>17276</v>
      </c>
      <c r="BA2857" s="124" t="s">
        <v>200</v>
      </c>
      <c r="BB2857" s="0" t="s">
        <v>210</v>
      </c>
      <c r="BC2857" s="0" t="s">
        <v>17277</v>
      </c>
      <c r="BD2857" s="0" t="s">
        <v>17278</v>
      </c>
      <c r="BE2857" s="0" t="s">
        <v>15766</v>
      </c>
      <c r="BF2857" s="0" t="s">
        <v>17279</v>
      </c>
      <c r="BG2857" s="125" t="s">
        <v>200</v>
      </c>
      <c r="BH2857" s="0" t="s">
        <v>735</v>
      </c>
      <c r="BI2857" s="112" t="s">
        <v>198</v>
      </c>
      <c r="BJ2857" s="126" t="s">
        <v>200</v>
      </c>
      <c r="BK2857" s="131" t="s">
        <v>16888</v>
      </c>
      <c r="BL2857" s="112" t="n">
        <v>4</v>
      </c>
      <c r="BM2857" s="112" t="n">
        <v>4</v>
      </c>
      <c r="BN2857" s="112" t="n">
        <v>4</v>
      </c>
      <c r="BO2857" s="111" t="n">
        <v>20</v>
      </c>
      <c r="BP2857" s="125" t="s">
        <v>200</v>
      </c>
      <c r="BQ2857" s="127" t="s">
        <v>216</v>
      </c>
    </row>
    <row r="2858" customFormat="false" ht="13.8" hidden="false" customHeight="false" outlineLevel="0" collapsed="false">
      <c r="A2858" s="131" t="s">
        <v>17280</v>
      </c>
      <c r="B2858" s="0" t="s">
        <v>4610</v>
      </c>
      <c r="C2858" s="0" t="s">
        <v>2655</v>
      </c>
      <c r="D2858" s="131" t="s">
        <v>193</v>
      </c>
      <c r="E2858" s="0" t="s">
        <v>848</v>
      </c>
      <c r="F2858" s="0" t="s">
        <v>848</v>
      </c>
      <c r="G2858" s="0" t="s">
        <v>848</v>
      </c>
      <c r="H2858" s="0" t="s">
        <v>219</v>
      </c>
      <c r="J2858" s="111" t="n">
        <v>2</v>
      </c>
      <c r="K2858" s="0" t="s">
        <v>198</v>
      </c>
      <c r="L2858" s="0" t="s">
        <v>392</v>
      </c>
      <c r="M2858" s="0" t="s">
        <v>199</v>
      </c>
      <c r="Q2858" s="120" t="s">
        <v>200</v>
      </c>
      <c r="R2858" s="131" t="s">
        <v>1251</v>
      </c>
      <c r="S2858" s="131" t="s">
        <v>9762</v>
      </c>
      <c r="T2858" s="131" t="s">
        <v>198</v>
      </c>
      <c r="U2858" s="131" t="s">
        <v>202</v>
      </c>
      <c r="V2858" s="0" t="s">
        <v>1790</v>
      </c>
      <c r="W2858" s="110" t="s">
        <v>204</v>
      </c>
      <c r="X2858" s="130" t="n">
        <v>1994</v>
      </c>
      <c r="Y2858" s="130"/>
      <c r="Z2858" s="130" t="s">
        <v>198</v>
      </c>
      <c r="AA2858" s="122" t="s">
        <v>200</v>
      </c>
      <c r="AB2858" s="131" t="s">
        <v>1771</v>
      </c>
      <c r="AC2858" s="131" t="s">
        <v>5144</v>
      </c>
      <c r="AD2858" s="130" t="n">
        <v>1994</v>
      </c>
      <c r="AE2858" s="130" t="s">
        <v>222</v>
      </c>
      <c r="AF2858" s="130"/>
      <c r="AG2858" s="130"/>
      <c r="AH2858" s="130"/>
      <c r="AI2858" s="111" t="s">
        <v>700</v>
      </c>
      <c r="AJ2858" s="0" t="s">
        <v>4610</v>
      </c>
      <c r="AK2858" s="131" t="s">
        <v>1771</v>
      </c>
      <c r="AM2858" s="111" t="s">
        <v>849</v>
      </c>
      <c r="AN2858" s="111" t="s">
        <v>263</v>
      </c>
      <c r="AS2858" s="0" t="s">
        <v>200</v>
      </c>
      <c r="AV2858" s="131" t="s">
        <v>200</v>
      </c>
      <c r="AW2858" s="131"/>
      <c r="AX2858" s="131"/>
      <c r="AY2858" s="131"/>
      <c r="AZ2858" s="0" t="s">
        <v>17281</v>
      </c>
      <c r="BA2858" s="124" t="s">
        <v>200</v>
      </c>
      <c r="BB2858" s="0" t="s">
        <v>248</v>
      </c>
      <c r="BC2858" s="0" t="s">
        <v>17282</v>
      </c>
      <c r="BE2858" s="0" t="s">
        <v>17283</v>
      </c>
      <c r="BG2858" s="125" t="s">
        <v>200</v>
      </c>
      <c r="BH2858" s="0" t="s">
        <v>5255</v>
      </c>
      <c r="BI2858" s="112" t="n">
        <v>5022358170254</v>
      </c>
      <c r="BJ2858" s="126" t="s">
        <v>200</v>
      </c>
      <c r="BK2858" s="131" t="s">
        <v>215</v>
      </c>
      <c r="BL2858" s="112" t="n">
        <v>4</v>
      </c>
      <c r="BM2858" s="112" t="n">
        <v>4</v>
      </c>
      <c r="BN2858" s="112" t="n">
        <v>4</v>
      </c>
      <c r="BO2858" s="111" t="n">
        <v>20</v>
      </c>
      <c r="BP2858" s="125" t="s">
        <v>200</v>
      </c>
      <c r="BQ2858" s="127" t="s">
        <v>216</v>
      </c>
    </row>
    <row r="2859" customFormat="false" ht="13.8" hidden="false" customHeight="false" outlineLevel="0" collapsed="false">
      <c r="A2859" s="131" t="s">
        <v>17284</v>
      </c>
      <c r="B2859" s="0" t="s">
        <v>4610</v>
      </c>
      <c r="C2859" s="131" t="s">
        <v>5078</v>
      </c>
      <c r="D2859" s="131" t="s">
        <v>1333</v>
      </c>
      <c r="E2859" s="0" t="s">
        <v>313</v>
      </c>
      <c r="F2859" s="0" t="s">
        <v>314</v>
      </c>
      <c r="G2859" s="0" t="s">
        <v>196</v>
      </c>
      <c r="H2859" s="0" t="s">
        <v>219</v>
      </c>
      <c r="J2859" s="111" t="n">
        <v>1</v>
      </c>
      <c r="K2859" s="0" t="s">
        <v>198</v>
      </c>
      <c r="L2859" s="0" t="s">
        <v>198</v>
      </c>
      <c r="M2859" s="0" t="s">
        <v>199</v>
      </c>
      <c r="Q2859" s="120" t="s">
        <v>200</v>
      </c>
      <c r="R2859" s="131" t="s">
        <v>1251</v>
      </c>
      <c r="S2859" s="131" t="s">
        <v>201</v>
      </c>
      <c r="T2859" s="0" t="s">
        <v>198</v>
      </c>
      <c r="U2859" s="131" t="s">
        <v>202</v>
      </c>
      <c r="V2859" s="0" t="s">
        <v>1790</v>
      </c>
      <c r="W2859" s="110" t="s">
        <v>204</v>
      </c>
      <c r="X2859" s="130" t="n">
        <v>2005</v>
      </c>
      <c r="Y2859" s="130"/>
      <c r="Z2859" s="130" t="s">
        <v>757</v>
      </c>
      <c r="AA2859" s="122" t="s">
        <v>200</v>
      </c>
      <c r="AB2859" s="131" t="s">
        <v>15882</v>
      </c>
      <c r="AC2859" s="131" t="s">
        <v>2016</v>
      </c>
      <c r="AD2859" s="130" t="n">
        <v>2005</v>
      </c>
      <c r="AE2859" s="130" t="s">
        <v>222</v>
      </c>
      <c r="AF2859" s="130"/>
      <c r="AG2859" s="130"/>
      <c r="AH2859" s="130"/>
      <c r="AI2859" s="130" t="s">
        <v>207</v>
      </c>
      <c r="AJ2859" s="130"/>
      <c r="AK2859" s="111" t="str">
        <f aca="false">(AB2859)</f>
        <v>Lionhead studio</v>
      </c>
      <c r="AM2859" s="111" t="n">
        <f aca="false">AD2859</f>
        <v>2005</v>
      </c>
      <c r="AN2859" s="130" t="s">
        <v>263</v>
      </c>
      <c r="AS2859" s="0" t="s">
        <v>200</v>
      </c>
      <c r="AV2859" s="131" t="s">
        <v>1151</v>
      </c>
      <c r="AW2859" s="131"/>
      <c r="AX2859" s="131"/>
      <c r="AY2859" s="131"/>
      <c r="AZ2859" s="0" t="s">
        <v>17285</v>
      </c>
      <c r="BA2859" s="124" t="s">
        <v>200</v>
      </c>
      <c r="BB2859" s="0" t="s">
        <v>248</v>
      </c>
      <c r="BC2859" s="0" t="s">
        <v>17286</v>
      </c>
      <c r="BD2859" s="0" t="s">
        <v>17287</v>
      </c>
      <c r="BE2859" s="0" t="s">
        <v>17288</v>
      </c>
      <c r="BF2859" s="0" t="s">
        <v>17289</v>
      </c>
      <c r="BG2859" s="125" t="s">
        <v>200</v>
      </c>
      <c r="BH2859" s="0" t="s">
        <v>5255</v>
      </c>
      <c r="BI2859" s="112" t="n">
        <v>5030917033919</v>
      </c>
      <c r="BJ2859" s="126" t="s">
        <v>200</v>
      </c>
      <c r="BK2859" s="131" t="s">
        <v>215</v>
      </c>
      <c r="BL2859" s="112" t="n">
        <v>4</v>
      </c>
      <c r="BM2859" s="112" t="n">
        <v>4</v>
      </c>
      <c r="BN2859" s="112" t="n">
        <v>4</v>
      </c>
      <c r="BO2859" s="111" t="n">
        <v>20</v>
      </c>
      <c r="BP2859" s="125" t="s">
        <v>200</v>
      </c>
      <c r="BQ2859" s="127" t="s">
        <v>216</v>
      </c>
    </row>
    <row r="2860" customFormat="false" ht="13.8" hidden="false" customHeight="false" outlineLevel="0" collapsed="false">
      <c r="A2860" s="131" t="s">
        <v>17290</v>
      </c>
      <c r="B2860" s="0" t="s">
        <v>4610</v>
      </c>
      <c r="C2860" s="131" t="s">
        <v>1386</v>
      </c>
      <c r="D2860" s="131" t="s">
        <v>193</v>
      </c>
      <c r="E2860" s="0" t="s">
        <v>194</v>
      </c>
      <c r="F2860" s="0" t="s">
        <v>195</v>
      </c>
      <c r="G2860" s="131" t="s">
        <v>196</v>
      </c>
      <c r="H2860" s="0" t="s">
        <v>197</v>
      </c>
      <c r="J2860" s="111" t="n">
        <v>1</v>
      </c>
      <c r="K2860" s="0" t="s">
        <v>198</v>
      </c>
      <c r="L2860" s="0" t="s">
        <v>198</v>
      </c>
      <c r="M2860" s="0" t="s">
        <v>199</v>
      </c>
      <c r="Q2860" s="120" t="s">
        <v>200</v>
      </c>
      <c r="R2860" s="131" t="s">
        <v>1251</v>
      </c>
      <c r="S2860" s="131" t="s">
        <v>201</v>
      </c>
      <c r="T2860" s="0" t="s">
        <v>198</v>
      </c>
      <c r="U2860" s="131" t="s">
        <v>202</v>
      </c>
      <c r="V2860" s="0" t="s">
        <v>1790</v>
      </c>
      <c r="W2860" s="110" t="s">
        <v>204</v>
      </c>
      <c r="X2860" s="130" t="n">
        <v>2011</v>
      </c>
      <c r="Y2860" s="130" t="s">
        <v>498</v>
      </c>
      <c r="Z2860" s="130" t="s">
        <v>757</v>
      </c>
      <c r="AA2860" s="122" t="s">
        <v>200</v>
      </c>
      <c r="AB2860" s="131" t="s">
        <v>8502</v>
      </c>
      <c r="AC2860" s="131" t="s">
        <v>5326</v>
      </c>
      <c r="AD2860" s="130" t="n">
        <v>2011</v>
      </c>
      <c r="AE2860" s="130" t="s">
        <v>222</v>
      </c>
      <c r="AF2860" s="130"/>
      <c r="AG2860" s="130"/>
      <c r="AH2860" s="130"/>
      <c r="AI2860" s="130" t="s">
        <v>207</v>
      </c>
      <c r="AJ2860" s="130"/>
      <c r="AK2860" s="111" t="str">
        <f aca="false">(AB2860)</f>
        <v>Pendulo studio</v>
      </c>
      <c r="AM2860" s="111" t="n">
        <f aca="false">AD2860</f>
        <v>2011</v>
      </c>
      <c r="AN2860" s="130" t="s">
        <v>3156</v>
      </c>
      <c r="AS2860" s="0" t="s">
        <v>200</v>
      </c>
      <c r="AU2860" s="0" t="s">
        <v>4004</v>
      </c>
      <c r="AV2860" s="131" t="s">
        <v>200</v>
      </c>
      <c r="AW2860" s="131"/>
      <c r="AX2860" s="131"/>
      <c r="AY2860" s="131"/>
      <c r="AZ2860" s="0" t="s">
        <v>17291</v>
      </c>
      <c r="BA2860" s="124" t="s">
        <v>200</v>
      </c>
      <c r="BB2860" s="0" t="s">
        <v>462</v>
      </c>
      <c r="BC2860" s="0" t="s">
        <v>10114</v>
      </c>
      <c r="BD2860" s="0" t="s">
        <v>17292</v>
      </c>
      <c r="BE2860" s="0" t="s">
        <v>17293</v>
      </c>
      <c r="BF2860" s="0" t="s">
        <v>17294</v>
      </c>
      <c r="BG2860" s="125" t="s">
        <v>200</v>
      </c>
      <c r="BH2860" s="0" t="s">
        <v>5255</v>
      </c>
      <c r="BI2860" s="112" t="n">
        <v>3512289017299</v>
      </c>
      <c r="BJ2860" s="126" t="s">
        <v>200</v>
      </c>
      <c r="BK2860" s="131" t="s">
        <v>215</v>
      </c>
      <c r="BL2860" s="112" t="n">
        <v>4</v>
      </c>
      <c r="BM2860" s="112" t="n">
        <v>4</v>
      </c>
      <c r="BN2860" s="112" t="n">
        <v>4</v>
      </c>
      <c r="BO2860" s="111" t="n">
        <v>20</v>
      </c>
      <c r="BP2860" s="125" t="s">
        <v>200</v>
      </c>
      <c r="BQ2860" s="127" t="s">
        <v>216</v>
      </c>
    </row>
    <row r="2861" customFormat="false" ht="13.8" hidden="false" customHeight="false" outlineLevel="0" collapsed="false">
      <c r="A2861" s="131" t="s">
        <v>17295</v>
      </c>
      <c r="B2861" s="0" t="s">
        <v>4610</v>
      </c>
      <c r="C2861" s="131" t="s">
        <v>1386</v>
      </c>
      <c r="D2861" s="131" t="s">
        <v>193</v>
      </c>
      <c r="E2861" s="0" t="s">
        <v>194</v>
      </c>
      <c r="F2861" s="0" t="s">
        <v>195</v>
      </c>
      <c r="G2861" s="131" t="s">
        <v>330</v>
      </c>
      <c r="H2861" s="0" t="s">
        <v>197</v>
      </c>
      <c r="J2861" s="111" t="n">
        <v>1</v>
      </c>
      <c r="K2861" s="0" t="s">
        <v>198</v>
      </c>
      <c r="L2861" s="0" t="s">
        <v>198</v>
      </c>
      <c r="M2861" s="0" t="s">
        <v>199</v>
      </c>
      <c r="Q2861" s="120" t="s">
        <v>200</v>
      </c>
      <c r="R2861" s="131" t="s">
        <v>1251</v>
      </c>
      <c r="S2861" s="0" t="s">
        <v>698</v>
      </c>
      <c r="T2861" s="0" t="s">
        <v>198</v>
      </c>
      <c r="U2861" s="131" t="s">
        <v>202</v>
      </c>
      <c r="V2861" s="0" t="s">
        <v>1790</v>
      </c>
      <c r="W2861" s="110" t="s">
        <v>204</v>
      </c>
      <c r="X2861" s="130" t="n">
        <v>1996</v>
      </c>
      <c r="Y2861" s="130" t="s">
        <v>498</v>
      </c>
      <c r="Z2861" s="130" t="s">
        <v>757</v>
      </c>
      <c r="AA2861" s="122" t="s">
        <v>200</v>
      </c>
      <c r="AB2861" s="131" t="s">
        <v>17296</v>
      </c>
      <c r="AC2861" s="131" t="s">
        <v>479</v>
      </c>
      <c r="AD2861" s="130" t="n">
        <v>1996</v>
      </c>
      <c r="AE2861" s="130" t="s">
        <v>222</v>
      </c>
      <c r="AF2861" s="130"/>
      <c r="AG2861" s="130"/>
      <c r="AH2861" s="130"/>
      <c r="AI2861" s="130" t="s">
        <v>207</v>
      </c>
      <c r="AJ2861" s="130"/>
      <c r="AK2861" s="111" t="str">
        <f aca="false">(AB2861)</f>
        <v>Burst studio</v>
      </c>
      <c r="AM2861" s="111" t="n">
        <f aca="false">AD2861</f>
        <v>1996</v>
      </c>
      <c r="AN2861" s="130" t="s">
        <v>297</v>
      </c>
      <c r="AS2861" s="0" t="s">
        <v>200</v>
      </c>
      <c r="AV2861" s="131" t="s">
        <v>200</v>
      </c>
      <c r="AW2861" s="131"/>
      <c r="AX2861" s="131" t="s">
        <v>17297</v>
      </c>
      <c r="AY2861" s="131"/>
      <c r="AZ2861" s="0" t="s">
        <v>17298</v>
      </c>
      <c r="BA2861" s="124" t="s">
        <v>200</v>
      </c>
      <c r="BB2861" s="0" t="s">
        <v>210</v>
      </c>
      <c r="BC2861" s="0" t="s">
        <v>17299</v>
      </c>
      <c r="BD2861" s="0" t="s">
        <v>17300</v>
      </c>
      <c r="BE2861" s="0" t="s">
        <v>17301</v>
      </c>
      <c r="BF2861" s="0" t="s">
        <v>17302</v>
      </c>
      <c r="BG2861" s="125" t="s">
        <v>200</v>
      </c>
      <c r="BH2861" s="0" t="s">
        <v>582</v>
      </c>
      <c r="BI2861" s="112" t="s">
        <v>198</v>
      </c>
      <c r="BJ2861" s="126" t="s">
        <v>200</v>
      </c>
      <c r="BK2861" s="131" t="s">
        <v>16888</v>
      </c>
      <c r="BL2861" s="112" t="n">
        <v>4</v>
      </c>
      <c r="BM2861" s="112" t="n">
        <v>4</v>
      </c>
      <c r="BN2861" s="112" t="n">
        <v>4</v>
      </c>
      <c r="BO2861" s="111" t="n">
        <v>20</v>
      </c>
      <c r="BP2861" s="125" t="s">
        <v>200</v>
      </c>
      <c r="BQ2861" s="127" t="s">
        <v>216</v>
      </c>
    </row>
    <row r="2862" customFormat="false" ht="13.8" hidden="false" customHeight="false" outlineLevel="0" collapsed="false">
      <c r="A2862" s="131" t="s">
        <v>17303</v>
      </c>
      <c r="B2862" s="0" t="s">
        <v>4610</v>
      </c>
      <c r="C2862" s="0" t="s">
        <v>311</v>
      </c>
      <c r="D2862" s="0" t="s">
        <v>1333</v>
      </c>
      <c r="E2862" s="0" t="s">
        <v>284</v>
      </c>
      <c r="F2862" s="0" t="s">
        <v>314</v>
      </c>
      <c r="G2862" s="0" t="s">
        <v>196</v>
      </c>
      <c r="H2862" s="0" t="s">
        <v>197</v>
      </c>
      <c r="I2862" s="131"/>
      <c r="J2862" s="111" t="n">
        <v>4</v>
      </c>
      <c r="K2862" s="0" t="s">
        <v>198</v>
      </c>
      <c r="L2862" s="0" t="s">
        <v>392</v>
      </c>
      <c r="M2862" s="0" t="s">
        <v>199</v>
      </c>
      <c r="Q2862" s="120" t="s">
        <v>200</v>
      </c>
      <c r="R2862" s="131" t="s">
        <v>3067</v>
      </c>
      <c r="S2862" s="131" t="s">
        <v>3441</v>
      </c>
      <c r="T2862" s="0" t="s">
        <v>3441</v>
      </c>
      <c r="U2862" s="131" t="s">
        <v>202</v>
      </c>
      <c r="V2862" s="0" t="s">
        <v>1790</v>
      </c>
      <c r="W2862" s="110" t="s">
        <v>204</v>
      </c>
      <c r="X2862" s="130" t="n">
        <v>2013</v>
      </c>
      <c r="Y2862" s="130" t="s">
        <v>498</v>
      </c>
      <c r="Z2862" s="130" t="s">
        <v>198</v>
      </c>
      <c r="AA2862" s="122" t="s">
        <v>200</v>
      </c>
      <c r="AB2862" s="131" t="s">
        <v>17304</v>
      </c>
      <c r="AC2862" s="131" t="s">
        <v>1696</v>
      </c>
      <c r="AD2862" s="130" t="n">
        <v>2013</v>
      </c>
      <c r="AE2862" s="130" t="s">
        <v>5241</v>
      </c>
      <c r="AF2862" s="130"/>
      <c r="AG2862" s="130"/>
      <c r="AH2862" s="130"/>
      <c r="AI2862" s="111" t="s">
        <v>700</v>
      </c>
      <c r="AJ2862" s="0" t="s">
        <v>4610</v>
      </c>
      <c r="AK2862" s="131" t="s">
        <v>17304</v>
      </c>
      <c r="AM2862" s="111" t="n">
        <v>2012</v>
      </c>
      <c r="AN2862" s="111" t="s">
        <v>5295</v>
      </c>
      <c r="AO2862" s="131" t="s">
        <v>2023</v>
      </c>
      <c r="AS2862" s="0" t="s">
        <v>200</v>
      </c>
      <c r="AV2862" s="131" t="s">
        <v>200</v>
      </c>
      <c r="AW2862" s="131"/>
      <c r="AX2862" s="131"/>
      <c r="AY2862" s="131"/>
      <c r="AZ2862" s="0" t="s">
        <v>17305</v>
      </c>
      <c r="BA2862" s="124" t="s">
        <v>200</v>
      </c>
      <c r="BB2862" s="0" t="s">
        <v>248</v>
      </c>
      <c r="BC2862" s="0" t="s">
        <v>10114</v>
      </c>
      <c r="BD2862" s="0" t="s">
        <v>17306</v>
      </c>
      <c r="BE2862" s="0" t="s">
        <v>17307</v>
      </c>
      <c r="BG2862" s="125" t="s">
        <v>200</v>
      </c>
      <c r="BH2862" s="0" t="s">
        <v>5255</v>
      </c>
      <c r="BI2862" s="112" t="n">
        <v>3307215693513</v>
      </c>
      <c r="BJ2862" s="126" t="s">
        <v>200</v>
      </c>
      <c r="BK2862" s="131" t="s">
        <v>215</v>
      </c>
      <c r="BL2862" s="112" t="n">
        <v>4</v>
      </c>
      <c r="BM2862" s="112" t="n">
        <v>4</v>
      </c>
      <c r="BN2862" s="112" t="n">
        <v>4</v>
      </c>
      <c r="BO2862" s="111" t="n">
        <v>20</v>
      </c>
      <c r="BP2862" s="125" t="s">
        <v>200</v>
      </c>
      <c r="BQ2862" s="127" t="s">
        <v>216</v>
      </c>
    </row>
    <row r="2863" customFormat="false" ht="13.8" hidden="false" customHeight="false" outlineLevel="0" collapsed="false">
      <c r="A2863" s="131" t="s">
        <v>17308</v>
      </c>
      <c r="B2863" s="0" t="s">
        <v>4610</v>
      </c>
      <c r="C2863" s="0" t="s">
        <v>390</v>
      </c>
      <c r="D2863" s="0" t="s">
        <v>1333</v>
      </c>
      <c r="E2863" s="0" t="s">
        <v>194</v>
      </c>
      <c r="F2863" s="0" t="s">
        <v>195</v>
      </c>
      <c r="G2863" s="0" t="s">
        <v>196</v>
      </c>
      <c r="H2863" s="0" t="s">
        <v>219</v>
      </c>
      <c r="J2863" s="111" t="n">
        <v>1</v>
      </c>
      <c r="K2863" s="131" t="s">
        <v>15736</v>
      </c>
      <c r="L2863" s="0" t="s">
        <v>456</v>
      </c>
      <c r="M2863" s="0" t="s">
        <v>199</v>
      </c>
      <c r="Q2863" s="120" t="s">
        <v>200</v>
      </c>
      <c r="R2863" s="131" t="s">
        <v>3067</v>
      </c>
      <c r="S2863" s="131" t="s">
        <v>201</v>
      </c>
      <c r="T2863" s="0" t="s">
        <v>198</v>
      </c>
      <c r="U2863" s="131" t="s">
        <v>202</v>
      </c>
      <c r="V2863" s="0" t="s">
        <v>1790</v>
      </c>
      <c r="W2863" s="110" t="s">
        <v>204</v>
      </c>
      <c r="X2863" s="130" t="n">
        <v>2012</v>
      </c>
      <c r="Y2863" s="130"/>
      <c r="Z2863" s="130" t="s">
        <v>757</v>
      </c>
      <c r="AA2863" s="122" t="s">
        <v>200</v>
      </c>
      <c r="AB2863" s="131" t="s">
        <v>3945</v>
      </c>
      <c r="AC2863" s="0" t="s">
        <v>206</v>
      </c>
      <c r="AD2863" s="130" t="n">
        <v>2012</v>
      </c>
      <c r="AE2863" s="130" t="s">
        <v>222</v>
      </c>
      <c r="AF2863" s="130"/>
      <c r="AG2863" s="130"/>
      <c r="AH2863" s="130"/>
      <c r="AI2863" s="111" t="s">
        <v>700</v>
      </c>
      <c r="AJ2863" s="0" t="s">
        <v>4610</v>
      </c>
      <c r="AK2863" s="131" t="s">
        <v>3945</v>
      </c>
      <c r="AM2863" s="111" t="s">
        <v>849</v>
      </c>
      <c r="AN2863" s="111" t="s">
        <v>263</v>
      </c>
      <c r="AS2863" s="0" t="s">
        <v>10325</v>
      </c>
      <c r="AT2863" s="0" t="s">
        <v>4886</v>
      </c>
      <c r="AU2863" s="0" t="s">
        <v>5328</v>
      </c>
      <c r="AV2863" s="131" t="s">
        <v>200</v>
      </c>
      <c r="AW2863" s="131"/>
      <c r="AX2863" s="131"/>
      <c r="AY2863" s="131"/>
      <c r="AZ2863" s="0" t="s">
        <v>17309</v>
      </c>
      <c r="BA2863" s="124" t="s">
        <v>200</v>
      </c>
      <c r="BB2863" s="0" t="s">
        <v>248</v>
      </c>
      <c r="BC2863" s="0" t="s">
        <v>17310</v>
      </c>
      <c r="BD2863" s="0" t="s">
        <v>200</v>
      </c>
      <c r="BE2863" s="0" t="s">
        <v>17311</v>
      </c>
      <c r="BF2863" s="0" t="s">
        <v>17312</v>
      </c>
      <c r="BG2863" s="125" t="s">
        <v>200</v>
      </c>
      <c r="BH2863" s="0" t="s">
        <v>5255</v>
      </c>
      <c r="BI2863" s="112" t="s">
        <v>198</v>
      </c>
      <c r="BJ2863" s="126" t="s">
        <v>200</v>
      </c>
      <c r="BK2863" s="131" t="s">
        <v>215</v>
      </c>
      <c r="BL2863" s="112" t="n">
        <v>4</v>
      </c>
      <c r="BM2863" s="112" t="n">
        <v>4</v>
      </c>
      <c r="BN2863" s="112" t="n">
        <v>4</v>
      </c>
      <c r="BO2863" s="111" t="n">
        <v>20</v>
      </c>
      <c r="BP2863" s="125" t="s">
        <v>200</v>
      </c>
      <c r="BQ2863" s="127" t="s">
        <v>216</v>
      </c>
    </row>
    <row r="2864" customFormat="false" ht="13.8" hidden="false" customHeight="false" outlineLevel="0" collapsed="false">
      <c r="A2864" s="131" t="s">
        <v>17313</v>
      </c>
      <c r="B2864" s="0" t="s">
        <v>4610</v>
      </c>
      <c r="C2864" s="0" t="s">
        <v>390</v>
      </c>
      <c r="D2864" s="0" t="s">
        <v>1333</v>
      </c>
      <c r="E2864" s="0" t="s">
        <v>194</v>
      </c>
      <c r="F2864" s="0" t="s">
        <v>195</v>
      </c>
      <c r="G2864" s="0" t="s">
        <v>196</v>
      </c>
      <c r="H2864" s="0" t="s">
        <v>219</v>
      </c>
      <c r="J2864" s="111" t="n">
        <v>1</v>
      </c>
      <c r="K2864" s="131" t="s">
        <v>15736</v>
      </c>
      <c r="L2864" s="0" t="s">
        <v>456</v>
      </c>
      <c r="M2864" s="0" t="s">
        <v>199</v>
      </c>
      <c r="Q2864" s="120" t="s">
        <v>200</v>
      </c>
      <c r="R2864" s="131" t="s">
        <v>3067</v>
      </c>
      <c r="S2864" s="131" t="s">
        <v>1834</v>
      </c>
      <c r="T2864" s="131" t="s">
        <v>6929</v>
      </c>
      <c r="U2864" s="131" t="s">
        <v>202</v>
      </c>
      <c r="V2864" s="0" t="s">
        <v>1790</v>
      </c>
      <c r="W2864" s="110" t="s">
        <v>204</v>
      </c>
      <c r="X2864" s="130" t="n">
        <v>2015</v>
      </c>
      <c r="Y2864" s="130"/>
      <c r="Z2864" s="130" t="s">
        <v>757</v>
      </c>
      <c r="AA2864" s="122" t="s">
        <v>200</v>
      </c>
      <c r="AB2864" s="131" t="s">
        <v>3945</v>
      </c>
      <c r="AC2864" s="0" t="s">
        <v>206</v>
      </c>
      <c r="AD2864" s="130" t="n">
        <v>2015</v>
      </c>
      <c r="AE2864" s="130" t="s">
        <v>222</v>
      </c>
      <c r="AF2864" s="130"/>
      <c r="AG2864" s="130"/>
      <c r="AH2864" s="130"/>
      <c r="AI2864" s="111" t="s">
        <v>294</v>
      </c>
      <c r="AJ2864" s="131" t="s">
        <v>4610</v>
      </c>
      <c r="AK2864" s="131" t="s">
        <v>3945</v>
      </c>
      <c r="AM2864" s="111" t="s">
        <v>849</v>
      </c>
      <c r="AN2864" s="111" t="s">
        <v>263</v>
      </c>
      <c r="AS2864" s="0" t="s">
        <v>10325</v>
      </c>
      <c r="AT2864" s="0" t="s">
        <v>4886</v>
      </c>
      <c r="AU2864" s="0" t="s">
        <v>2616</v>
      </c>
      <c r="AV2864" s="131" t="s">
        <v>200</v>
      </c>
      <c r="AW2864" s="131"/>
      <c r="AX2864" s="131"/>
      <c r="AY2864" s="131"/>
      <c r="AZ2864" s="0" t="s">
        <v>17314</v>
      </c>
      <c r="BA2864" s="124" t="s">
        <v>200</v>
      </c>
      <c r="BB2864" s="0" t="s">
        <v>248</v>
      </c>
      <c r="BC2864" s="0" t="s">
        <v>17315</v>
      </c>
      <c r="BD2864" s="0" t="s">
        <v>200</v>
      </c>
      <c r="BE2864" s="0" t="s">
        <v>17311</v>
      </c>
      <c r="BF2864" s="0" t="s">
        <v>17312</v>
      </c>
      <c r="BG2864" s="125" t="s">
        <v>200</v>
      </c>
      <c r="BH2864" s="0" t="s">
        <v>5255</v>
      </c>
      <c r="BI2864" s="112" t="n">
        <v>5055277026180</v>
      </c>
      <c r="BJ2864" s="126" t="s">
        <v>200</v>
      </c>
      <c r="BK2864" s="131" t="s">
        <v>215</v>
      </c>
      <c r="BL2864" s="112" t="n">
        <v>4</v>
      </c>
      <c r="BM2864" s="112" t="n">
        <v>4</v>
      </c>
      <c r="BN2864" s="112" t="n">
        <v>4</v>
      </c>
      <c r="BO2864" s="111" t="n">
        <v>20</v>
      </c>
      <c r="BP2864" s="125" t="s">
        <v>200</v>
      </c>
      <c r="BQ2864" s="127" t="s">
        <v>216</v>
      </c>
    </row>
    <row r="2865" customFormat="false" ht="13.8" hidden="false" customHeight="false" outlineLevel="0" collapsed="false">
      <c r="A2865" s="131" t="s">
        <v>17316</v>
      </c>
      <c r="B2865" s="0" t="s">
        <v>4610</v>
      </c>
      <c r="C2865" s="0" t="s">
        <v>390</v>
      </c>
      <c r="D2865" s="0" t="s">
        <v>1333</v>
      </c>
      <c r="E2865" s="0" t="s">
        <v>194</v>
      </c>
      <c r="F2865" s="0" t="s">
        <v>195</v>
      </c>
      <c r="G2865" s="0" t="s">
        <v>196</v>
      </c>
      <c r="H2865" s="0" t="s">
        <v>219</v>
      </c>
      <c r="J2865" s="111" t="n">
        <v>1</v>
      </c>
      <c r="K2865" s="131" t="s">
        <v>15736</v>
      </c>
      <c r="L2865" s="0" t="s">
        <v>456</v>
      </c>
      <c r="M2865" s="0" t="s">
        <v>199</v>
      </c>
      <c r="Q2865" s="120" t="s">
        <v>200</v>
      </c>
      <c r="R2865" s="131" t="s">
        <v>3067</v>
      </c>
      <c r="S2865" s="131" t="s">
        <v>201</v>
      </c>
      <c r="T2865" s="0" t="s">
        <v>198</v>
      </c>
      <c r="U2865" s="131" t="s">
        <v>202</v>
      </c>
      <c r="V2865" s="0" t="s">
        <v>1790</v>
      </c>
      <c r="W2865" s="110" t="s">
        <v>204</v>
      </c>
      <c r="X2865" s="130" t="n">
        <v>2013</v>
      </c>
      <c r="Y2865" s="130"/>
      <c r="Z2865" s="130" t="s">
        <v>757</v>
      </c>
      <c r="AA2865" s="122" t="s">
        <v>200</v>
      </c>
      <c r="AB2865" s="131" t="s">
        <v>3945</v>
      </c>
      <c r="AC2865" s="0" t="s">
        <v>206</v>
      </c>
      <c r="AD2865" s="130" t="n">
        <v>2013</v>
      </c>
      <c r="AE2865" s="130" t="s">
        <v>222</v>
      </c>
      <c r="AF2865" s="130"/>
      <c r="AG2865" s="130"/>
      <c r="AH2865" s="130"/>
      <c r="AI2865" s="111" t="s">
        <v>700</v>
      </c>
      <c r="AJ2865" s="0" t="s">
        <v>4610</v>
      </c>
      <c r="AK2865" s="131" t="s">
        <v>3945</v>
      </c>
      <c r="AM2865" s="111" t="n">
        <v>2011</v>
      </c>
      <c r="AN2865" s="111" t="s">
        <v>263</v>
      </c>
      <c r="AS2865" s="0" t="s">
        <v>10325</v>
      </c>
      <c r="AT2865" s="0" t="s">
        <v>7098</v>
      </c>
      <c r="AU2865" s="0" t="s">
        <v>2297</v>
      </c>
      <c r="AV2865" s="131" t="s">
        <v>200</v>
      </c>
      <c r="AW2865" s="131"/>
      <c r="AX2865" s="131"/>
      <c r="AY2865" s="131"/>
      <c r="AZ2865" s="0" t="s">
        <v>17317</v>
      </c>
      <c r="BA2865" s="124" t="s">
        <v>200</v>
      </c>
      <c r="BB2865" s="0" t="s">
        <v>248</v>
      </c>
      <c r="BC2865" s="0" t="s">
        <v>2540</v>
      </c>
      <c r="BD2865" s="0" t="s">
        <v>17318</v>
      </c>
      <c r="BE2865" s="0" t="s">
        <v>17319</v>
      </c>
      <c r="BG2865" s="125" t="s">
        <v>200</v>
      </c>
      <c r="BH2865" s="0" t="s">
        <v>582</v>
      </c>
      <c r="BI2865" s="112" t="n">
        <v>5055277021161</v>
      </c>
      <c r="BJ2865" s="126" t="s">
        <v>200</v>
      </c>
      <c r="BK2865" s="131" t="s">
        <v>215</v>
      </c>
      <c r="BL2865" s="112" t="n">
        <v>4</v>
      </c>
      <c r="BM2865" s="112" t="n">
        <v>4</v>
      </c>
      <c r="BN2865" s="112" t="n">
        <v>4</v>
      </c>
      <c r="BO2865" s="111" t="n">
        <v>20</v>
      </c>
      <c r="BP2865" s="125" t="s">
        <v>200</v>
      </c>
      <c r="BQ2865" s="127" t="s">
        <v>216</v>
      </c>
    </row>
    <row r="2866" customFormat="false" ht="13.8" hidden="false" customHeight="false" outlineLevel="0" collapsed="false">
      <c r="A2866" s="131" t="s">
        <v>17320</v>
      </c>
      <c r="B2866" s="0" t="s">
        <v>4610</v>
      </c>
      <c r="C2866" s="131" t="s">
        <v>17145</v>
      </c>
      <c r="D2866" s="131" t="s">
        <v>193</v>
      </c>
      <c r="E2866" s="0" t="s">
        <v>313</v>
      </c>
      <c r="F2866" s="0" t="s">
        <v>314</v>
      </c>
      <c r="G2866" s="0" t="s">
        <v>330</v>
      </c>
      <c r="H2866" s="0" t="s">
        <v>219</v>
      </c>
      <c r="J2866" s="111" t="n">
        <v>1</v>
      </c>
      <c r="K2866" s="0" t="s">
        <v>198</v>
      </c>
      <c r="L2866" s="0" t="s">
        <v>198</v>
      </c>
      <c r="M2866" s="0" t="s">
        <v>199</v>
      </c>
      <c r="Q2866" s="120" t="s">
        <v>200</v>
      </c>
      <c r="R2866" s="131" t="s">
        <v>1251</v>
      </c>
      <c r="S2866" s="131" t="s">
        <v>9762</v>
      </c>
      <c r="T2866" s="131" t="s">
        <v>198</v>
      </c>
      <c r="U2866" s="131" t="s">
        <v>202</v>
      </c>
      <c r="V2866" s="0" t="s">
        <v>1790</v>
      </c>
      <c r="W2866" s="110" t="s">
        <v>204</v>
      </c>
      <c r="X2866" s="130" t="n">
        <v>1996</v>
      </c>
      <c r="Y2866" s="130"/>
      <c r="Z2866" s="130" t="s">
        <v>757</v>
      </c>
      <c r="AA2866" s="122" t="s">
        <v>200</v>
      </c>
      <c r="AB2866" s="131" t="s">
        <v>17321</v>
      </c>
      <c r="AC2866" s="131" t="s">
        <v>3164</v>
      </c>
      <c r="AD2866" s="130" t="n">
        <v>1996</v>
      </c>
      <c r="AE2866" s="130" t="s">
        <v>222</v>
      </c>
      <c r="AF2866" s="130"/>
      <c r="AG2866" s="130"/>
      <c r="AH2866" s="130"/>
      <c r="AI2866" s="130" t="s">
        <v>207</v>
      </c>
      <c r="AJ2866" s="130"/>
      <c r="AK2866" s="111" t="str">
        <f aca="false">(AB2866)</f>
        <v>Impression games</v>
      </c>
      <c r="AM2866" s="111" t="n">
        <f aca="false">AD2866</f>
        <v>1996</v>
      </c>
      <c r="AN2866" s="130" t="s">
        <v>263</v>
      </c>
      <c r="AS2866" s="0" t="s">
        <v>200</v>
      </c>
      <c r="AV2866" s="131" t="s">
        <v>200</v>
      </c>
      <c r="AW2866" s="131"/>
      <c r="AX2866" s="131"/>
      <c r="AY2866" s="131"/>
      <c r="AZ2866" s="0" t="s">
        <v>17322</v>
      </c>
      <c r="BA2866" s="124" t="s">
        <v>200</v>
      </c>
      <c r="BB2866" s="0" t="s">
        <v>210</v>
      </c>
      <c r="BC2866" s="0" t="s">
        <v>17323</v>
      </c>
      <c r="BE2866" s="0" t="s">
        <v>14861</v>
      </c>
      <c r="BG2866" s="125" t="s">
        <v>200</v>
      </c>
      <c r="BH2866" s="0" t="s">
        <v>5255</v>
      </c>
      <c r="BI2866" s="112" t="n">
        <v>3348542016446</v>
      </c>
      <c r="BJ2866" s="126" t="s">
        <v>200</v>
      </c>
      <c r="BK2866" s="131" t="s">
        <v>215</v>
      </c>
      <c r="BL2866" s="112" t="n">
        <v>4</v>
      </c>
      <c r="BM2866" s="112" t="n">
        <v>4</v>
      </c>
      <c r="BN2866" s="112" t="n">
        <v>4</v>
      </c>
      <c r="BO2866" s="111" t="n">
        <v>20</v>
      </c>
      <c r="BP2866" s="125" t="s">
        <v>200</v>
      </c>
      <c r="BQ2866" s="127" t="s">
        <v>216</v>
      </c>
    </row>
    <row r="2867" customFormat="false" ht="13.8" hidden="false" customHeight="false" outlineLevel="0" collapsed="false">
      <c r="A2867" s="131" t="s">
        <v>17324</v>
      </c>
      <c r="B2867" s="0" t="s">
        <v>4610</v>
      </c>
      <c r="C2867" s="131" t="s">
        <v>1489</v>
      </c>
      <c r="D2867" s="131" t="s">
        <v>1333</v>
      </c>
      <c r="E2867" s="0" t="s">
        <v>194</v>
      </c>
      <c r="F2867" s="0" t="s">
        <v>195</v>
      </c>
      <c r="G2867" s="0" t="s">
        <v>196</v>
      </c>
      <c r="H2867" s="0" t="s">
        <v>901</v>
      </c>
      <c r="J2867" s="111" t="n">
        <v>1</v>
      </c>
      <c r="K2867" s="131" t="s">
        <v>15736</v>
      </c>
      <c r="L2867" s="131" t="s">
        <v>392</v>
      </c>
      <c r="M2867" s="0" t="s">
        <v>235</v>
      </c>
      <c r="N2867" s="0" t="s">
        <v>17325</v>
      </c>
      <c r="O2867" s="0" t="s">
        <v>4057</v>
      </c>
      <c r="Q2867" s="120" t="s">
        <v>200</v>
      </c>
      <c r="R2867" s="131" t="s">
        <v>1251</v>
      </c>
      <c r="S2867" s="131" t="s">
        <v>201</v>
      </c>
      <c r="T2867" s="0" t="s">
        <v>198</v>
      </c>
      <c r="U2867" s="131" t="s">
        <v>202</v>
      </c>
      <c r="V2867" s="0" t="s">
        <v>1790</v>
      </c>
      <c r="W2867" s="110" t="s">
        <v>204</v>
      </c>
      <c r="X2867" s="130" t="n">
        <v>2006</v>
      </c>
      <c r="Y2867" s="130" t="s">
        <v>498</v>
      </c>
      <c r="Z2867" s="130" t="s">
        <v>198</v>
      </c>
      <c r="AA2867" s="122" t="s">
        <v>200</v>
      </c>
      <c r="AB2867" s="131" t="s">
        <v>5098</v>
      </c>
      <c r="AC2867" s="131" t="s">
        <v>902</v>
      </c>
      <c r="AD2867" s="130" t="n">
        <v>2006</v>
      </c>
      <c r="AE2867" s="130" t="s">
        <v>222</v>
      </c>
      <c r="AF2867" s="130"/>
      <c r="AG2867" s="130"/>
      <c r="AH2867" s="130"/>
      <c r="AI2867" s="111" t="s">
        <v>700</v>
      </c>
      <c r="AJ2867" s="0" t="s">
        <v>4610</v>
      </c>
      <c r="AK2867" s="131" t="s">
        <v>5098</v>
      </c>
      <c r="AL2867" s="104" t="s">
        <v>200</v>
      </c>
      <c r="AM2867" s="111" t="s">
        <v>849</v>
      </c>
      <c r="AN2867" s="111" t="s">
        <v>297</v>
      </c>
      <c r="AP2867" s="104"/>
      <c r="AQ2867" s="104" t="s">
        <v>200</v>
      </c>
      <c r="AR2867" s="0" t="s">
        <v>3366</v>
      </c>
      <c r="AS2867" s="0" t="s">
        <v>2038</v>
      </c>
      <c r="AT2867" s="0" t="s">
        <v>200</v>
      </c>
      <c r="AU2867" s="0" t="s">
        <v>1306</v>
      </c>
      <c r="AV2867" s="131" t="s">
        <v>15896</v>
      </c>
      <c r="AW2867" s="131" t="s">
        <v>200</v>
      </c>
      <c r="AX2867" s="131"/>
      <c r="AY2867" s="131" t="s">
        <v>2040</v>
      </c>
      <c r="AZ2867" s="0" t="s">
        <v>17326</v>
      </c>
      <c r="BA2867" s="124" t="s">
        <v>200</v>
      </c>
      <c r="BB2867" s="0" t="s">
        <v>210</v>
      </c>
      <c r="BC2867" s="0" t="s">
        <v>17327</v>
      </c>
      <c r="BD2867" s="0" t="s">
        <v>17328</v>
      </c>
      <c r="BE2867" s="0" t="s">
        <v>17329</v>
      </c>
      <c r="BG2867" s="125" t="s">
        <v>200</v>
      </c>
      <c r="BH2867" s="0" t="s">
        <v>5255</v>
      </c>
      <c r="BI2867" s="112" t="n">
        <v>5037930060816</v>
      </c>
      <c r="BJ2867" s="126" t="s">
        <v>200</v>
      </c>
      <c r="BK2867" s="131" t="s">
        <v>215</v>
      </c>
      <c r="BL2867" s="112" t="n">
        <v>4</v>
      </c>
      <c r="BM2867" s="112" t="n">
        <v>4</v>
      </c>
      <c r="BN2867" s="112" t="n">
        <v>4</v>
      </c>
      <c r="BO2867" s="111" t="n">
        <v>20</v>
      </c>
      <c r="BP2867" s="125" t="s">
        <v>200</v>
      </c>
      <c r="BQ2867" s="127" t="s">
        <v>216</v>
      </c>
    </row>
    <row r="2868" customFormat="false" ht="13.8" hidden="false" customHeight="false" outlineLevel="0" collapsed="false">
      <c r="A2868" s="131" t="s">
        <v>17330</v>
      </c>
      <c r="B2868" s="0" t="s">
        <v>4610</v>
      </c>
      <c r="C2868" s="0" t="s">
        <v>5944</v>
      </c>
      <c r="D2868" s="0" t="s">
        <v>1333</v>
      </c>
      <c r="E2868" s="0" t="s">
        <v>194</v>
      </c>
      <c r="F2868" s="0" t="s">
        <v>1509</v>
      </c>
      <c r="G2868" s="0" t="s">
        <v>196</v>
      </c>
      <c r="H2868" s="0" t="s">
        <v>901</v>
      </c>
      <c r="I2868" s="131"/>
      <c r="J2868" s="111" t="n">
        <v>1</v>
      </c>
      <c r="K2868" s="0" t="s">
        <v>198</v>
      </c>
      <c r="L2868" s="0" t="s">
        <v>198</v>
      </c>
      <c r="M2868" s="0" t="s">
        <v>199</v>
      </c>
      <c r="O2868" s="0" t="s">
        <v>200</v>
      </c>
      <c r="Q2868" s="120" t="s">
        <v>200</v>
      </c>
      <c r="R2868" s="131" t="s">
        <v>1251</v>
      </c>
      <c r="S2868" s="131" t="s">
        <v>201</v>
      </c>
      <c r="T2868" s="0" t="s">
        <v>198</v>
      </c>
      <c r="U2868" s="131" t="s">
        <v>202</v>
      </c>
      <c r="V2868" s="0" t="s">
        <v>1790</v>
      </c>
      <c r="W2868" s="110" t="s">
        <v>204</v>
      </c>
      <c r="X2868" s="130" t="n">
        <v>2004</v>
      </c>
      <c r="Y2868" s="130"/>
      <c r="Z2868" s="130" t="s">
        <v>757</v>
      </c>
      <c r="AA2868" s="122" t="s">
        <v>200</v>
      </c>
      <c r="AB2868" s="131" t="s">
        <v>17331</v>
      </c>
      <c r="AC2868" s="131" t="s">
        <v>2016</v>
      </c>
      <c r="AD2868" s="130" t="n">
        <v>2004</v>
      </c>
      <c r="AE2868" s="130" t="s">
        <v>222</v>
      </c>
      <c r="AF2868" s="130"/>
      <c r="AG2868" s="130"/>
      <c r="AH2868" s="130"/>
      <c r="AI2868" s="130" t="s">
        <v>207</v>
      </c>
      <c r="AJ2868" s="130"/>
      <c r="AK2868" s="111" t="str">
        <f aca="false">(AB2868)</f>
        <v>Troika games</v>
      </c>
      <c r="AM2868" s="111" t="n">
        <f aca="false">AD2868</f>
        <v>2004</v>
      </c>
      <c r="AN2868" s="130" t="s">
        <v>297</v>
      </c>
      <c r="AO2868" s="131"/>
      <c r="AR2868" s="0" t="s">
        <v>17332</v>
      </c>
      <c r="AS2868" s="0" t="s">
        <v>200</v>
      </c>
      <c r="AT2868" s="0" t="s">
        <v>17333</v>
      </c>
      <c r="AU2868" s="0" t="s">
        <v>4125</v>
      </c>
      <c r="AV2868" s="131" t="s">
        <v>17334</v>
      </c>
      <c r="AW2868" s="131"/>
      <c r="AX2868" s="131"/>
      <c r="AY2868" s="131"/>
      <c r="AZ2868" s="0" t="s">
        <v>17335</v>
      </c>
      <c r="BA2868" s="124" t="s">
        <v>200</v>
      </c>
      <c r="BB2868" s="0" t="s">
        <v>210</v>
      </c>
      <c r="BC2868" s="0" t="s">
        <v>9979</v>
      </c>
      <c r="BD2868" s="0" t="s">
        <v>17336</v>
      </c>
      <c r="BE2868" s="0" t="s">
        <v>15766</v>
      </c>
      <c r="BF2868" s="0" t="s">
        <v>17337</v>
      </c>
      <c r="BG2868" s="125" t="s">
        <v>200</v>
      </c>
      <c r="BH2868" s="0" t="s">
        <v>5255</v>
      </c>
      <c r="BI2868" s="112" t="n">
        <v>5030917023316</v>
      </c>
      <c r="BJ2868" s="126" t="s">
        <v>200</v>
      </c>
      <c r="BK2868" s="131" t="s">
        <v>215</v>
      </c>
      <c r="BL2868" s="112" t="n">
        <v>4</v>
      </c>
      <c r="BM2868" s="112" t="n">
        <v>4</v>
      </c>
      <c r="BN2868" s="112" t="n">
        <v>4</v>
      </c>
      <c r="BO2868" s="111" t="n">
        <v>20</v>
      </c>
      <c r="BP2868" s="125" t="s">
        <v>200</v>
      </c>
      <c r="BQ2868" s="127" t="s">
        <v>216</v>
      </c>
    </row>
    <row r="2869" customFormat="false" ht="13.8" hidden="false" customHeight="false" outlineLevel="0" collapsed="false">
      <c r="A2869" s="131" t="s">
        <v>17338</v>
      </c>
      <c r="B2869" s="0" t="s">
        <v>4610</v>
      </c>
      <c r="C2869" s="0" t="s">
        <v>1267</v>
      </c>
      <c r="D2869" s="0" t="s">
        <v>1333</v>
      </c>
      <c r="E2869" s="0" t="s">
        <v>194</v>
      </c>
      <c r="F2869" s="0" t="s">
        <v>195</v>
      </c>
      <c r="G2869" s="0" t="s">
        <v>330</v>
      </c>
      <c r="H2869" s="0" t="s">
        <v>4389</v>
      </c>
      <c r="I2869" s="0" t="s">
        <v>839</v>
      </c>
      <c r="J2869" s="111" t="n">
        <v>1</v>
      </c>
      <c r="K2869" s="0" t="s">
        <v>198</v>
      </c>
      <c r="L2869" s="0" t="s">
        <v>198</v>
      </c>
      <c r="M2869" s="0" t="s">
        <v>199</v>
      </c>
      <c r="Q2869" s="120" t="s">
        <v>200</v>
      </c>
      <c r="R2869" s="131" t="s">
        <v>3067</v>
      </c>
      <c r="S2869" s="131" t="s">
        <v>201</v>
      </c>
      <c r="T2869" s="0" t="s">
        <v>198</v>
      </c>
      <c r="U2869" s="131" t="s">
        <v>202</v>
      </c>
      <c r="V2869" s="0" t="s">
        <v>1790</v>
      </c>
      <c r="W2869" s="110" t="s">
        <v>204</v>
      </c>
      <c r="X2869" s="130" t="n">
        <v>2015</v>
      </c>
      <c r="Y2869" s="130" t="s">
        <v>1624</v>
      </c>
      <c r="Z2869" s="130" t="s">
        <v>757</v>
      </c>
      <c r="AA2869" s="122" t="s">
        <v>200</v>
      </c>
      <c r="AB2869" s="131" t="s">
        <v>17339</v>
      </c>
      <c r="AC2869" s="131" t="s">
        <v>17340</v>
      </c>
      <c r="AD2869" s="130" t="n">
        <v>2015</v>
      </c>
      <c r="AE2869" s="130" t="s">
        <v>5241</v>
      </c>
      <c r="AF2869" s="130"/>
      <c r="AG2869" s="130"/>
      <c r="AH2869" s="130"/>
      <c r="AI2869" s="130" t="s">
        <v>207</v>
      </c>
      <c r="AJ2869" s="130"/>
      <c r="AK2869" s="111" t="str">
        <f aca="false">(AB2869)</f>
        <v>The astronauts</v>
      </c>
      <c r="AM2869" s="111" t="n">
        <f aca="false">AD2869</f>
        <v>2015</v>
      </c>
      <c r="AN2869" s="130" t="s">
        <v>5495</v>
      </c>
      <c r="AS2869" s="0" t="s">
        <v>200</v>
      </c>
      <c r="AV2869" s="131" t="s">
        <v>200</v>
      </c>
      <c r="AW2869" s="131"/>
      <c r="AX2869" s="131"/>
      <c r="AY2869" s="131" t="s">
        <v>2040</v>
      </c>
      <c r="AZ2869" s="0" t="s">
        <v>17341</v>
      </c>
      <c r="BA2869" s="124" t="s">
        <v>200</v>
      </c>
      <c r="BB2869" s="0" t="s">
        <v>248</v>
      </c>
      <c r="BC2869" s="0" t="s">
        <v>17342</v>
      </c>
      <c r="BD2869" s="0" t="s">
        <v>17343</v>
      </c>
      <c r="BE2869" s="0" t="s">
        <v>17344</v>
      </c>
      <c r="BG2869" s="125" t="s">
        <v>200</v>
      </c>
      <c r="BH2869" s="0" t="s">
        <v>5255</v>
      </c>
      <c r="BI2869" s="112" t="n">
        <v>9006113007418</v>
      </c>
      <c r="BJ2869" s="126" t="s">
        <v>200</v>
      </c>
      <c r="BK2869" s="131" t="s">
        <v>215</v>
      </c>
      <c r="BL2869" s="112" t="n">
        <v>4</v>
      </c>
      <c r="BM2869" s="112" t="n">
        <v>4</v>
      </c>
      <c r="BN2869" s="112" t="n">
        <v>4</v>
      </c>
      <c r="BO2869" s="111" t="n">
        <v>20</v>
      </c>
      <c r="BP2869" s="125" t="s">
        <v>200</v>
      </c>
      <c r="BQ2869" s="127" t="s">
        <v>216</v>
      </c>
    </row>
    <row r="2870" customFormat="false" ht="13.8" hidden="false" customHeight="false" outlineLevel="0" collapsed="false">
      <c r="A2870" s="131" t="s">
        <v>17345</v>
      </c>
      <c r="B2870" s="0" t="s">
        <v>4610</v>
      </c>
      <c r="C2870" s="0" t="s">
        <v>390</v>
      </c>
      <c r="D2870" s="0" t="s">
        <v>1333</v>
      </c>
      <c r="E2870" s="0" t="s">
        <v>194</v>
      </c>
      <c r="F2870" s="0" t="s">
        <v>195</v>
      </c>
      <c r="G2870" s="0" t="s">
        <v>196</v>
      </c>
      <c r="H2870" s="0" t="s">
        <v>219</v>
      </c>
      <c r="I2870" s="131"/>
      <c r="J2870" s="111" t="n">
        <v>1</v>
      </c>
      <c r="K2870" s="131" t="s">
        <v>15736</v>
      </c>
      <c r="L2870" s="0" t="s">
        <v>456</v>
      </c>
      <c r="M2870" s="0" t="s">
        <v>274</v>
      </c>
      <c r="Q2870" s="120" t="s">
        <v>200</v>
      </c>
      <c r="R2870" s="131" t="s">
        <v>1251</v>
      </c>
      <c r="S2870" s="131" t="s">
        <v>201</v>
      </c>
      <c r="T2870" s="0" t="s">
        <v>198</v>
      </c>
      <c r="U2870" s="131" t="s">
        <v>202</v>
      </c>
      <c r="V2870" s="0" t="s">
        <v>1790</v>
      </c>
      <c r="W2870" s="110" t="s">
        <v>204</v>
      </c>
      <c r="X2870" s="130" t="n">
        <v>2003</v>
      </c>
      <c r="Y2870" s="130" t="s">
        <v>498</v>
      </c>
      <c r="Z2870" s="130" t="s">
        <v>757</v>
      </c>
      <c r="AA2870" s="122" t="s">
        <v>200</v>
      </c>
      <c r="AB2870" s="131" t="s">
        <v>2676</v>
      </c>
      <c r="AC2870" s="131" t="s">
        <v>2676</v>
      </c>
      <c r="AD2870" s="130" t="n">
        <v>2003</v>
      </c>
      <c r="AE2870" s="130" t="s">
        <v>222</v>
      </c>
      <c r="AF2870" s="130"/>
      <c r="AG2870" s="130"/>
      <c r="AH2870" s="130"/>
      <c r="AI2870" s="111" t="s">
        <v>700</v>
      </c>
      <c r="AJ2870" s="0" t="s">
        <v>4610</v>
      </c>
      <c r="AK2870" s="131" t="s">
        <v>2676</v>
      </c>
      <c r="AL2870" s="0" t="s">
        <v>200</v>
      </c>
      <c r="AM2870" s="111" t="n">
        <v>2002</v>
      </c>
      <c r="AN2870" s="130" t="s">
        <v>297</v>
      </c>
      <c r="AO2870" s="131" t="s">
        <v>10796</v>
      </c>
      <c r="AP2870" s="0" t="s">
        <v>200</v>
      </c>
      <c r="AS2870" s="0" t="s">
        <v>3027</v>
      </c>
      <c r="AT2870" s="0" t="s">
        <v>433</v>
      </c>
      <c r="AU2870" s="0" t="s">
        <v>332</v>
      </c>
      <c r="AV2870" s="0" t="s">
        <v>17346</v>
      </c>
      <c r="AW2870" s="131" t="s">
        <v>200</v>
      </c>
      <c r="AX2870" s="131"/>
      <c r="AY2870" s="131"/>
      <c r="AZ2870" s="0" t="s">
        <v>17347</v>
      </c>
      <c r="BA2870" s="124" t="s">
        <v>200</v>
      </c>
      <c r="BB2870" s="0" t="s">
        <v>210</v>
      </c>
      <c r="BC2870" s="0" t="s">
        <v>17348</v>
      </c>
      <c r="BD2870" s="0" t="s">
        <v>17349</v>
      </c>
      <c r="BE2870" s="0" t="s">
        <v>17350</v>
      </c>
      <c r="BG2870" s="125" t="s">
        <v>200</v>
      </c>
      <c r="BH2870" s="0" t="s">
        <v>5255</v>
      </c>
      <c r="BI2870" s="112" t="n">
        <v>3348542214347</v>
      </c>
      <c r="BJ2870" s="126" t="s">
        <v>200</v>
      </c>
      <c r="BK2870" s="131" t="s">
        <v>215</v>
      </c>
      <c r="BL2870" s="112" t="n">
        <v>4</v>
      </c>
      <c r="BM2870" s="112" t="n">
        <v>4</v>
      </c>
      <c r="BN2870" s="112" t="n">
        <v>4</v>
      </c>
      <c r="BO2870" s="111" t="n">
        <v>20</v>
      </c>
      <c r="BP2870" s="125" t="s">
        <v>200</v>
      </c>
      <c r="BQ2870" s="127" t="s">
        <v>216</v>
      </c>
    </row>
    <row r="2871" customFormat="false" ht="13.8" hidden="false" customHeight="false" outlineLevel="0" collapsed="false">
      <c r="A2871" s="131" t="s">
        <v>13271</v>
      </c>
      <c r="B2871" s="0" t="s">
        <v>4610</v>
      </c>
      <c r="C2871" s="131" t="s">
        <v>380</v>
      </c>
      <c r="D2871" s="131" t="s">
        <v>193</v>
      </c>
      <c r="E2871" s="0" t="s">
        <v>194</v>
      </c>
      <c r="F2871" s="0" t="s">
        <v>195</v>
      </c>
      <c r="G2871" s="0" t="s">
        <v>196</v>
      </c>
      <c r="H2871" s="0" t="s">
        <v>400</v>
      </c>
      <c r="I2871" s="0" t="s">
        <v>401</v>
      </c>
      <c r="J2871" s="111" t="n">
        <v>1</v>
      </c>
      <c r="K2871" s="0" t="s">
        <v>198</v>
      </c>
      <c r="L2871" s="0" t="s">
        <v>198</v>
      </c>
      <c r="M2871" s="0" t="s">
        <v>235</v>
      </c>
      <c r="N2871" s="0" t="s">
        <v>13272</v>
      </c>
      <c r="O2871" s="0" t="s">
        <v>237</v>
      </c>
      <c r="P2871" s="0" t="s">
        <v>1088</v>
      </c>
      <c r="Q2871" s="120" t="s">
        <v>200</v>
      </c>
      <c r="R2871" s="131" t="s">
        <v>1251</v>
      </c>
      <c r="S2871" s="131" t="s">
        <v>201</v>
      </c>
      <c r="T2871" s="0" t="s">
        <v>198</v>
      </c>
      <c r="U2871" s="131" t="s">
        <v>202</v>
      </c>
      <c r="V2871" s="0" t="s">
        <v>1790</v>
      </c>
      <c r="W2871" s="110" t="s">
        <v>204</v>
      </c>
      <c r="X2871" s="130" t="n">
        <v>2009</v>
      </c>
      <c r="Y2871" s="130" t="s">
        <v>498</v>
      </c>
      <c r="Z2871" s="130" t="s">
        <v>198</v>
      </c>
      <c r="AA2871" s="122" t="s">
        <v>200</v>
      </c>
      <c r="AB2871" s="131" t="s">
        <v>13273</v>
      </c>
      <c r="AC2871" s="131" t="s">
        <v>17351</v>
      </c>
      <c r="AD2871" s="130" t="n">
        <v>2009</v>
      </c>
      <c r="AE2871" s="130" t="s">
        <v>5241</v>
      </c>
      <c r="AF2871" s="130"/>
      <c r="AG2871" s="130"/>
      <c r="AH2871" s="130"/>
      <c r="AI2871" s="130" t="s">
        <v>207</v>
      </c>
      <c r="AJ2871" s="130"/>
      <c r="AK2871" s="111" t="str">
        <f aca="false">(AB2871)</f>
        <v>2d boy</v>
      </c>
      <c r="AM2871" s="111" t="n">
        <f aca="false">AD2871</f>
        <v>2009</v>
      </c>
      <c r="AN2871" s="130" t="s">
        <v>297</v>
      </c>
      <c r="AS2871" s="0" t="s">
        <v>200</v>
      </c>
      <c r="AT2871" s="0" t="s">
        <v>787</v>
      </c>
      <c r="AU2871" s="0" t="s">
        <v>434</v>
      </c>
      <c r="AV2871" s="131" t="s">
        <v>200</v>
      </c>
      <c r="AW2871" s="131"/>
      <c r="AX2871" s="131"/>
      <c r="AY2871" s="131"/>
      <c r="AZ2871" s="0" t="s">
        <v>13275</v>
      </c>
      <c r="BA2871" s="124" t="s">
        <v>200</v>
      </c>
      <c r="BB2871" s="0" t="s">
        <v>462</v>
      </c>
      <c r="BC2871" s="0" t="s">
        <v>17352</v>
      </c>
      <c r="BD2871" s="0" t="s">
        <v>17353</v>
      </c>
      <c r="BE2871" s="0" t="s">
        <v>17354</v>
      </c>
      <c r="BF2871" s="0" t="s">
        <v>200</v>
      </c>
      <c r="BG2871" s="125" t="s">
        <v>200</v>
      </c>
      <c r="BH2871" s="0" t="s">
        <v>5255</v>
      </c>
      <c r="BI2871" s="112" t="n">
        <v>4260176170044</v>
      </c>
      <c r="BJ2871" s="126" t="s">
        <v>200</v>
      </c>
      <c r="BK2871" s="131" t="s">
        <v>215</v>
      </c>
      <c r="BL2871" s="112" t="n">
        <v>4</v>
      </c>
      <c r="BM2871" s="112" t="n">
        <v>4</v>
      </c>
      <c r="BN2871" s="112" t="n">
        <v>4</v>
      </c>
      <c r="BO2871" s="111" t="n">
        <v>20</v>
      </c>
      <c r="BP2871" s="125" t="s">
        <v>200</v>
      </c>
      <c r="BQ2871" s="127" t="s">
        <v>216</v>
      </c>
    </row>
    <row r="2872" customFormat="false" ht="13.8" hidden="false" customHeight="false" outlineLevel="0" collapsed="false">
      <c r="A2872" s="131" t="s">
        <v>17355</v>
      </c>
      <c r="B2872" s="0" t="s">
        <v>4610</v>
      </c>
      <c r="C2872" s="131" t="s">
        <v>17356</v>
      </c>
      <c r="D2872" s="131" t="s">
        <v>1333</v>
      </c>
      <c r="E2872" s="0" t="s">
        <v>313</v>
      </c>
      <c r="F2872" s="0" t="s">
        <v>195</v>
      </c>
      <c r="G2872" s="0" t="s">
        <v>330</v>
      </c>
      <c r="H2872" s="0" t="s">
        <v>219</v>
      </c>
      <c r="J2872" s="111" t="n">
        <v>1</v>
      </c>
      <c r="K2872" s="0" t="s">
        <v>198</v>
      </c>
      <c r="L2872" s="131" t="s">
        <v>198</v>
      </c>
      <c r="M2872" s="0" t="s">
        <v>274</v>
      </c>
      <c r="O2872" s="131" t="s">
        <v>17357</v>
      </c>
      <c r="P2872" s="0" t="s">
        <v>410</v>
      </c>
      <c r="Q2872" s="120" t="s">
        <v>200</v>
      </c>
      <c r="R2872" s="131" t="s">
        <v>3067</v>
      </c>
      <c r="S2872" s="131" t="s">
        <v>9762</v>
      </c>
      <c r="T2872" s="131" t="s">
        <v>198</v>
      </c>
      <c r="U2872" s="131" t="s">
        <v>202</v>
      </c>
      <c r="V2872" s="0" t="s">
        <v>1790</v>
      </c>
      <c r="W2872" s="110" t="s">
        <v>204</v>
      </c>
      <c r="X2872" s="130" t="n">
        <v>2013</v>
      </c>
      <c r="Y2872" s="130"/>
      <c r="Z2872" s="130" t="s">
        <v>757</v>
      </c>
      <c r="AA2872" s="122" t="s">
        <v>200</v>
      </c>
      <c r="AB2872" s="131" t="s">
        <v>2676</v>
      </c>
      <c r="AC2872" s="131" t="s">
        <v>2676</v>
      </c>
      <c r="AD2872" s="130" t="n">
        <v>2013</v>
      </c>
      <c r="AE2872" s="130" t="s">
        <v>222</v>
      </c>
      <c r="AF2872" s="130" t="s">
        <v>2529</v>
      </c>
      <c r="AG2872" s="111" t="s">
        <v>241</v>
      </c>
      <c r="AH2872" s="130" t="s">
        <v>2512</v>
      </c>
      <c r="AI2872" s="130" t="s">
        <v>700</v>
      </c>
      <c r="AJ2872" s="0" t="s">
        <v>4610</v>
      </c>
      <c r="AK2872" s="131" t="s">
        <v>2676</v>
      </c>
      <c r="AL2872" s="131" t="s">
        <v>200</v>
      </c>
      <c r="AM2872" s="130" t="n">
        <v>2004</v>
      </c>
      <c r="AN2872" s="130" t="s">
        <v>297</v>
      </c>
      <c r="AO2872" s="0" t="s">
        <v>7201</v>
      </c>
      <c r="AP2872" s="131" t="s">
        <v>200</v>
      </c>
      <c r="AQ2872" s="131" t="s">
        <v>17358</v>
      </c>
      <c r="AR2872" s="131" t="s">
        <v>17359</v>
      </c>
      <c r="AS2872" s="0" t="s">
        <v>3027</v>
      </c>
      <c r="AT2872" s="0" t="s">
        <v>17360</v>
      </c>
      <c r="AU2872" s="0" t="s">
        <v>332</v>
      </c>
      <c r="AV2872" s="131" t="s">
        <v>4159</v>
      </c>
      <c r="AW2872" s="131"/>
      <c r="AX2872" s="131"/>
      <c r="AY2872" s="131"/>
      <c r="AZ2872" s="0" t="s">
        <v>17361</v>
      </c>
      <c r="BA2872" s="124" t="s">
        <v>200</v>
      </c>
      <c r="BB2872" s="0" t="s">
        <v>210</v>
      </c>
      <c r="BC2872" s="0" t="s">
        <v>17362</v>
      </c>
      <c r="BD2872" s="0" t="s">
        <v>17363</v>
      </c>
      <c r="BE2872" s="0" t="s">
        <v>17364</v>
      </c>
      <c r="BF2872" s="0" t="s">
        <v>17365</v>
      </c>
      <c r="BG2872" s="125" t="s">
        <v>200</v>
      </c>
      <c r="BH2872" s="0" t="s">
        <v>582</v>
      </c>
      <c r="BI2872" s="112" t="n">
        <v>5030917137549</v>
      </c>
      <c r="BJ2872" s="126" t="s">
        <v>200</v>
      </c>
      <c r="BK2872" s="131" t="s">
        <v>215</v>
      </c>
      <c r="BL2872" s="112" t="n">
        <v>4</v>
      </c>
      <c r="BM2872" s="112" t="n">
        <v>4</v>
      </c>
      <c r="BN2872" s="112" t="n">
        <v>4</v>
      </c>
      <c r="BO2872" s="111" t="n">
        <v>20</v>
      </c>
      <c r="BP2872" s="125" t="s">
        <v>200</v>
      </c>
      <c r="BQ2872" s="127" t="s">
        <v>216</v>
      </c>
    </row>
    <row r="2873" customFormat="false" ht="13.8" hidden="false" customHeight="false" outlineLevel="0" collapsed="false">
      <c r="A2873" s="131" t="s">
        <v>17366</v>
      </c>
      <c r="B2873" s="0" t="s">
        <v>4610</v>
      </c>
      <c r="C2873" s="131" t="s">
        <v>7111</v>
      </c>
      <c r="D2873" s="131" t="s">
        <v>1333</v>
      </c>
      <c r="E2873" s="0" t="s">
        <v>194</v>
      </c>
      <c r="F2873" s="0" t="s">
        <v>314</v>
      </c>
      <c r="G2873" s="0" t="s">
        <v>330</v>
      </c>
      <c r="H2873" s="0" t="s">
        <v>219</v>
      </c>
      <c r="J2873" s="111" t="n">
        <v>1</v>
      </c>
      <c r="K2873" s="0" t="s">
        <v>198</v>
      </c>
      <c r="L2873" s="0" t="s">
        <v>198</v>
      </c>
      <c r="M2873" s="0" t="s">
        <v>199</v>
      </c>
      <c r="Q2873" s="120" t="s">
        <v>200</v>
      </c>
      <c r="R2873" s="131" t="s">
        <v>3067</v>
      </c>
      <c r="S2873" s="131" t="s">
        <v>3441</v>
      </c>
      <c r="T2873" s="0" t="s">
        <v>3441</v>
      </c>
      <c r="U2873" s="131" t="s">
        <v>202</v>
      </c>
      <c r="V2873" s="0" t="s">
        <v>1790</v>
      </c>
      <c r="W2873" s="110" t="s">
        <v>204</v>
      </c>
      <c r="X2873" s="130" t="n">
        <v>2016</v>
      </c>
      <c r="Y2873" s="130"/>
      <c r="Z2873" s="111" t="s">
        <v>221</v>
      </c>
      <c r="AA2873" s="122" t="s">
        <v>200</v>
      </c>
      <c r="AB2873" s="131" t="s">
        <v>17367</v>
      </c>
      <c r="AC2873" s="131" t="s">
        <v>17367</v>
      </c>
      <c r="AD2873" s="130" t="n">
        <v>2016</v>
      </c>
      <c r="AE2873" s="130" t="s">
        <v>222</v>
      </c>
      <c r="AF2873" s="130"/>
      <c r="AG2873" s="130"/>
      <c r="AH2873" s="130"/>
      <c r="AI2873" s="130" t="s">
        <v>207</v>
      </c>
      <c r="AJ2873" s="130"/>
      <c r="AK2873" s="111" t="str">
        <f aca="false">(AB2873)</f>
        <v>Laminar research</v>
      </c>
      <c r="AM2873" s="111" t="n">
        <f aca="false">AD2873</f>
        <v>2016</v>
      </c>
      <c r="AN2873" s="130" t="s">
        <v>297</v>
      </c>
      <c r="AS2873" s="0" t="s">
        <v>200</v>
      </c>
      <c r="AV2873" s="131" t="s">
        <v>200</v>
      </c>
      <c r="AW2873" s="131"/>
      <c r="AX2873" s="131"/>
      <c r="AY2873" s="131"/>
      <c r="AZ2873" s="0" t="s">
        <v>17368</v>
      </c>
      <c r="BA2873" s="124" t="s">
        <v>200</v>
      </c>
      <c r="BB2873" s="0" t="s">
        <v>210</v>
      </c>
      <c r="BC2873" s="0" t="s">
        <v>17369</v>
      </c>
      <c r="BE2873" s="0" t="s">
        <v>17370</v>
      </c>
      <c r="BG2873" s="125" t="s">
        <v>200</v>
      </c>
      <c r="BH2873" s="0" t="s">
        <v>5255</v>
      </c>
      <c r="BI2873" s="112" t="n">
        <v>4015918131773</v>
      </c>
      <c r="BJ2873" s="126" t="s">
        <v>200</v>
      </c>
      <c r="BK2873" s="131" t="s">
        <v>215</v>
      </c>
      <c r="BL2873" s="112" t="n">
        <v>4</v>
      </c>
      <c r="BM2873" s="112" t="n">
        <v>4</v>
      </c>
      <c r="BN2873" s="112" t="n">
        <v>4</v>
      </c>
      <c r="BO2873" s="111" t="n">
        <v>20</v>
      </c>
      <c r="BP2873" s="125" t="s">
        <v>200</v>
      </c>
      <c r="BQ2873" s="127" t="s">
        <v>216</v>
      </c>
    </row>
    <row r="2874" customFormat="false" ht="13.8" hidden="false" customHeight="false" outlineLevel="0" collapsed="false">
      <c r="A2874" s="131" t="s">
        <v>17371</v>
      </c>
      <c r="B2874" s="0" t="s">
        <v>4610</v>
      </c>
      <c r="C2874" s="131" t="s">
        <v>858</v>
      </c>
      <c r="D2874" s="131" t="s">
        <v>193</v>
      </c>
      <c r="E2874" s="0" t="s">
        <v>194</v>
      </c>
      <c r="F2874" s="0" t="s">
        <v>314</v>
      </c>
      <c r="G2874" s="0" t="s">
        <v>330</v>
      </c>
      <c r="H2874" s="0" t="s">
        <v>219</v>
      </c>
      <c r="J2874" s="0" t="n">
        <v>1</v>
      </c>
      <c r="K2874" s="131" t="s">
        <v>198</v>
      </c>
      <c r="L2874" s="0" t="s">
        <v>198</v>
      </c>
      <c r="M2874" s="0" t="s">
        <v>199</v>
      </c>
      <c r="Q2874" s="120" t="s">
        <v>200</v>
      </c>
      <c r="R2874" s="131" t="s">
        <v>1251</v>
      </c>
      <c r="S2874" s="131" t="s">
        <v>201</v>
      </c>
      <c r="T2874" s="0" t="s">
        <v>198</v>
      </c>
      <c r="U2874" s="131" t="s">
        <v>202</v>
      </c>
      <c r="V2874" s="0" t="s">
        <v>1790</v>
      </c>
      <c r="W2874" s="110" t="s">
        <v>204</v>
      </c>
      <c r="X2874" s="130" t="n">
        <v>2000</v>
      </c>
      <c r="Y2874" s="130" t="s">
        <v>498</v>
      </c>
      <c r="Z2874" s="130" t="s">
        <v>757</v>
      </c>
      <c r="AA2874" s="122" t="s">
        <v>200</v>
      </c>
      <c r="AB2874" s="131" t="s">
        <v>17321</v>
      </c>
      <c r="AC2874" s="131" t="s">
        <v>3164</v>
      </c>
      <c r="AD2874" s="130" t="n">
        <v>2000</v>
      </c>
      <c r="AE2874" s="130" t="s">
        <v>222</v>
      </c>
      <c r="AF2874" s="130"/>
      <c r="AG2874" s="130"/>
      <c r="AH2874" s="130"/>
      <c r="AI2874" s="130" t="s">
        <v>207</v>
      </c>
      <c r="AJ2874" s="130"/>
      <c r="AK2874" s="111" t="str">
        <f aca="false">(AB2874)</f>
        <v>Impression games</v>
      </c>
      <c r="AM2874" s="111" t="n">
        <f aca="false">AD2874</f>
        <v>2000</v>
      </c>
      <c r="AN2874" s="130" t="s">
        <v>263</v>
      </c>
      <c r="AS2874" s="0" t="s">
        <v>200</v>
      </c>
      <c r="AU2874" s="0" t="s">
        <v>2616</v>
      </c>
      <c r="AV2874" s="131" t="s">
        <v>200</v>
      </c>
      <c r="AW2874" s="131"/>
      <c r="AX2874" s="131"/>
      <c r="AY2874" s="131"/>
      <c r="AZ2874" s="0" t="s">
        <v>17372</v>
      </c>
      <c r="BA2874" s="124" t="s">
        <v>200</v>
      </c>
      <c r="BB2874" s="0" t="s">
        <v>248</v>
      </c>
      <c r="BC2874" s="0" t="s">
        <v>17373</v>
      </c>
      <c r="BE2874" s="0" t="s">
        <v>17374</v>
      </c>
      <c r="BF2874" s="0" t="s">
        <v>17375</v>
      </c>
      <c r="BG2874" s="125" t="s">
        <v>200</v>
      </c>
      <c r="BH2874" s="0" t="s">
        <v>582</v>
      </c>
      <c r="BI2874" s="112" t="s">
        <v>198</v>
      </c>
      <c r="BJ2874" s="126" t="s">
        <v>200</v>
      </c>
      <c r="BK2874" s="131" t="s">
        <v>16888</v>
      </c>
      <c r="BL2874" s="112" t="n">
        <v>4</v>
      </c>
      <c r="BM2874" s="112" t="n">
        <v>4</v>
      </c>
      <c r="BN2874" s="112" t="n">
        <v>4</v>
      </c>
      <c r="BO2874" s="111" t="n">
        <v>20</v>
      </c>
      <c r="BP2874" s="125" t="s">
        <v>200</v>
      </c>
      <c r="BQ2874" s="127" t="s">
        <v>216</v>
      </c>
    </row>
    <row r="2875" customFormat="false" ht="13.8" hidden="false" customHeight="false" outlineLevel="0" collapsed="false">
      <c r="A2875" s="139" t="s">
        <v>17376</v>
      </c>
      <c r="B2875" s="140"/>
      <c r="C2875" s="140"/>
      <c r="D2875" s="140"/>
      <c r="E2875" s="140"/>
      <c r="F2875" s="140"/>
      <c r="G2875" s="140"/>
      <c r="H2875" s="140"/>
      <c r="I2875" s="140"/>
      <c r="J2875" s="140"/>
      <c r="K2875" s="140"/>
      <c r="L2875" s="140"/>
      <c r="M2875" s="140"/>
      <c r="N2875" s="140"/>
      <c r="O2875" s="140"/>
      <c r="P2875" s="140"/>
      <c r="Q2875" s="140"/>
      <c r="R2875" s="140"/>
      <c r="S2875" s="140"/>
      <c r="T2875" s="140"/>
      <c r="U2875" s="140"/>
      <c r="V2875" s="140"/>
      <c r="W2875" s="141"/>
      <c r="X2875" s="140"/>
      <c r="Y2875" s="140"/>
      <c r="Z2875" s="140"/>
      <c r="AA2875" s="140"/>
      <c r="AB2875" s="140"/>
      <c r="AC2875" s="140"/>
      <c r="AD2875" s="140"/>
      <c r="AE2875" s="142"/>
      <c r="AF2875" s="142"/>
      <c r="AG2875" s="142"/>
      <c r="AH2875" s="142"/>
      <c r="AI2875" s="142"/>
      <c r="AJ2875" s="142"/>
      <c r="AK2875" s="142"/>
      <c r="AL2875" s="140"/>
      <c r="AM2875" s="142"/>
      <c r="AN2875" s="142"/>
      <c r="AO2875" s="140"/>
      <c r="AP2875" s="140"/>
      <c r="AQ2875" s="140"/>
      <c r="AR2875" s="140"/>
      <c r="AS2875" s="140"/>
      <c r="AT2875" s="140"/>
      <c r="AU2875" s="140"/>
      <c r="AV2875" s="140"/>
      <c r="AW2875" s="140"/>
      <c r="AX2875" s="140"/>
      <c r="AY2875" s="140"/>
      <c r="AZ2875" s="140"/>
      <c r="BA2875" s="142"/>
      <c r="BB2875" s="140"/>
      <c r="BC2875" s="140"/>
      <c r="BD2875" s="140"/>
      <c r="BE2875" s="140"/>
      <c r="BF2875" s="140"/>
      <c r="BG2875" s="140"/>
      <c r="BH2875" s="140"/>
      <c r="BI2875" s="143"/>
      <c r="BJ2875" s="140"/>
      <c r="BK2875" s="140"/>
      <c r="BL2875" s="140"/>
      <c r="BM2875" s="143"/>
      <c r="BN2875" s="143"/>
      <c r="BO2875" s="142" t="n">
        <f aca="false">SUM(BO2:BO2874)</f>
        <v>70475</v>
      </c>
      <c r="BP2875" s="143"/>
    </row>
    <row r="2876" customFormat="false" ht="13.8" hidden="false" customHeight="false" outlineLevel="0" collapsed="false">
      <c r="A2876" s="0" t="s">
        <v>17377</v>
      </c>
      <c r="B2876" s="0" t="s">
        <v>200</v>
      </c>
      <c r="BQ2876" s="127" t="s">
        <v>17378</v>
      </c>
    </row>
    <row r="2877" customFormat="false" ht="13.8" hidden="false" customHeight="false" outlineLevel="0" collapsed="false">
      <c r="A2877" s="0" t="s">
        <v>17379</v>
      </c>
      <c r="B2877" s="0" t="s">
        <v>200</v>
      </c>
      <c r="BQ2877" s="127" t="s">
        <v>17378</v>
      </c>
    </row>
    <row r="2878" customFormat="false" ht="13.8" hidden="false" customHeight="false" outlineLevel="0" collapsed="false">
      <c r="A2878" s="0" t="s">
        <v>17380</v>
      </c>
      <c r="B2878" s="0" t="s">
        <v>200</v>
      </c>
      <c r="BQ2878" s="127" t="s">
        <v>17378</v>
      </c>
    </row>
    <row r="2879" customFormat="false" ht="13.8" hidden="false" customHeight="false" outlineLevel="0" collapsed="false">
      <c r="A2879" s="0" t="s">
        <v>17381</v>
      </c>
      <c r="B2879" s="0" t="s">
        <v>200</v>
      </c>
      <c r="BQ2879" s="127" t="s">
        <v>17378</v>
      </c>
    </row>
    <row r="2880" customFormat="false" ht="16" hidden="false" customHeight="false" outlineLevel="0" collapsed="false">
      <c r="A2880" s="0" t="s">
        <v>17382</v>
      </c>
      <c r="B2880" s="0" t="s">
        <v>200</v>
      </c>
      <c r="BQ2880" s="127" t="s">
        <v>17378</v>
      </c>
    </row>
    <row r="2881" customFormat="false" ht="13.8" hidden="false" customHeight="false" outlineLevel="0" collapsed="false">
      <c r="A2881" s="0" t="s">
        <v>17383</v>
      </c>
      <c r="B2881" s="0" t="s">
        <v>200</v>
      </c>
      <c r="BQ2881" s="127" t="s">
        <v>17378</v>
      </c>
    </row>
    <row r="2882" customFormat="false" ht="13.8" hidden="false" customHeight="false" outlineLevel="0" collapsed="false">
      <c r="A2882" s="0" t="s">
        <v>17384</v>
      </c>
      <c r="B2882" s="0" t="s">
        <v>200</v>
      </c>
      <c r="BQ2882" s="127" t="s">
        <v>17378</v>
      </c>
    </row>
    <row r="2883" customFormat="false" ht="27.25" hidden="false" customHeight="true" outlineLevel="0" collapsed="false">
      <c r="A2883" s="128" t="s">
        <v>17385</v>
      </c>
      <c r="B2883" s="0" t="s">
        <v>200</v>
      </c>
      <c r="Y2883" s="111" t="s">
        <v>200</v>
      </c>
      <c r="BQ2883" s="127" t="s">
        <v>17378</v>
      </c>
    </row>
    <row r="2884" customFormat="false" ht="17.7" hidden="false" customHeight="true" outlineLevel="0" collapsed="false">
      <c r="A2884" s="0" t="s">
        <v>17386</v>
      </c>
      <c r="B2884" s="0" t="s">
        <v>200</v>
      </c>
      <c r="BN2884" s="112" t="s">
        <v>200</v>
      </c>
      <c r="BQ2884" s="127" t="s">
        <v>17378</v>
      </c>
    </row>
    <row r="2885" customFormat="false" ht="16.35" hidden="false" customHeight="true" outlineLevel="0" collapsed="false">
      <c r="A2885" s="0" t="s">
        <v>17387</v>
      </c>
      <c r="B2885" s="0" t="s">
        <v>200</v>
      </c>
      <c r="BQ2885" s="127" t="s">
        <v>17378</v>
      </c>
    </row>
    <row r="2886" customFormat="false" ht="13.8" hidden="false" customHeight="false" outlineLevel="0" collapsed="false">
      <c r="A2886" s="0" t="s">
        <v>17388</v>
      </c>
      <c r="B2886" s="0" t="s">
        <v>200</v>
      </c>
      <c r="O2886" s="0" t="s">
        <v>200</v>
      </c>
      <c r="AN2886" s="112"/>
      <c r="BQ2886" s="127" t="s">
        <v>17378</v>
      </c>
    </row>
    <row r="2887" customFormat="false" ht="13.8" hidden="false" customHeight="false" outlineLevel="0" collapsed="false">
      <c r="A2887" s="0" t="s">
        <v>17389</v>
      </c>
      <c r="B2887" s="0" t="s">
        <v>200</v>
      </c>
      <c r="O2887" s="0" t="s">
        <v>200</v>
      </c>
      <c r="AN2887" s="112"/>
      <c r="BQ2887" s="127" t="s">
        <v>17378</v>
      </c>
    </row>
    <row r="2888" customFormat="false" ht="13.8" hidden="false" customHeight="false" outlineLevel="0" collapsed="false">
      <c r="A2888" s="0" t="s">
        <v>17390</v>
      </c>
      <c r="L2888" s="0" t="s">
        <v>200</v>
      </c>
    </row>
    <row r="2894" customFormat="false" ht="13.8" hidden="false" customHeight="false" outlineLevel="0" collapsed="false">
      <c r="AS2894" s="0" t="s">
        <v>200</v>
      </c>
      <c r="AW2894" s="0" t="s">
        <v>200</v>
      </c>
    </row>
    <row r="2908" customFormat="false" ht="13.8" hidden="false" customHeight="false" outlineLevel="0" collapsed="false">
      <c r="BH2908" s="144"/>
      <c r="BI2908" s="145"/>
    </row>
    <row r="3027" customFormat="false" ht="13.8" hidden="false" customHeight="false" outlineLevel="0" collapsed="false">
      <c r="K3027" s="0" t="s">
        <v>200</v>
      </c>
    </row>
    <row r="4264" customFormat="false" ht="13.8" hidden="false" customHeight="false" outlineLevel="0" collapsed="false">
      <c r="AG4264" s="111" t="s">
        <v>241</v>
      </c>
    </row>
  </sheetData>
  <autoFilter ref="A1:BQ2888"/>
  <conditionalFormatting sqref="W1:W1048576">
    <cfRule type="cellIs" priority="2" operator="equal" aboveAverage="0" equalAverage="0" bottom="0" percent="0" rank="0" text="" dxfId="0">
      <formula>"oui"</formula>
    </cfRule>
    <cfRule type="cellIs" priority="3" operator="equal" aboveAverage="0" equalAverage="0" bottom="0" percent="0" rank="0" text="" dxfId="0">
      <formula>"non"</formula>
    </cfRule>
    <cfRule type="cellIs" priority="4" operator="equal" aboveAverage="0" equalAverage="0" bottom="0" percent="0" rank="0" text="" dxfId="0">
      <formula>"part"</formula>
    </cfRule>
  </conditionalFormatting>
  <hyperlinks>
    <hyperlink ref="AV1332" r:id="rId1" display="Kazutaka Kodaka "/>
    <hyperlink ref="AV1333" r:id="rId2" display="Kazutaka Kodaka "/>
    <hyperlink ref="AV1334" r:id="rId3" display="Kazutaka Kodaka "/>
    <hyperlink ref="AV1335" r:id="rId4" display="Kazutaka Kodaka "/>
    <hyperlink ref="AV1765" r:id="rId5" display="Kazutaka Kodaka "/>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7F00"/>
    <pageSetUpPr fitToPage="false"/>
  </sheetPr>
  <dimension ref="A1:Y1254"/>
  <sheetViews>
    <sheetView showFormulas="false" showGridLines="true" showRowColHeaders="true" showZeros="true" rightToLeft="false" tabSelected="true" showOutlineSymbols="true" defaultGridColor="true" view="normal" topLeftCell="A1" colorId="64" zoomScale="60" zoomScaleNormal="60" zoomScalePageLayoutView="100" workbookViewId="0">
      <pane xSplit="1" ySplit="1" topLeftCell="B873" activePane="bottomRight" state="frozen"/>
      <selection pane="topLeft" activeCell="A1" activeCellId="0" sqref="A1"/>
      <selection pane="topRight" activeCell="B1" activeCellId="0" sqref="B1"/>
      <selection pane="bottomLeft" activeCell="A873" activeCellId="0" sqref="A873"/>
      <selection pane="bottomRight" activeCell="A906" activeCellId="0" sqref="A906"/>
    </sheetView>
  </sheetViews>
  <sheetFormatPr defaultColWidth="35.19921875" defaultRowHeight="13.8" zeroHeight="false" outlineLevelRow="0" outlineLevelCol="0"/>
  <cols>
    <col collapsed="false" customWidth="true" hidden="false" outlineLevel="0" max="1" min="1" style="0" width="53.14"/>
    <col collapsed="false" customWidth="true" hidden="false" outlineLevel="0" max="8" min="8" style="0" width="9.71"/>
    <col collapsed="false" customWidth="true" hidden="false" outlineLevel="0" max="10" min="10" style="0" width="4.06"/>
    <col collapsed="false" customWidth="true" hidden="false" outlineLevel="0" max="13" min="13" style="0" width="4.13"/>
    <col collapsed="false" customWidth="true" hidden="false" outlineLevel="0" max="16" min="16" style="0" width="3.03"/>
    <col collapsed="false" customWidth="true" hidden="false" outlineLevel="0" max="18" min="18" style="112" width="19.63"/>
    <col collapsed="false" customWidth="true" hidden="false" outlineLevel="0" max="19" min="19" style="0" width="4.06"/>
    <col collapsed="false" customWidth="true" hidden="false" outlineLevel="0" max="22" min="22" style="0" width="8.52"/>
    <col collapsed="false" customWidth="true" hidden="false" outlineLevel="0" max="23" min="23" style="0" width="4.06"/>
  </cols>
  <sheetData>
    <row r="1" customFormat="false" ht="61.35" hidden="false" customHeight="true" outlineLevel="0" collapsed="false">
      <c r="A1" s="113" t="s">
        <v>17391</v>
      </c>
      <c r="B1" s="114" t="s">
        <v>17392</v>
      </c>
      <c r="C1" s="114" t="s">
        <v>17393</v>
      </c>
      <c r="D1" s="114" t="s">
        <v>17394</v>
      </c>
      <c r="E1" s="114" t="s">
        <v>17395</v>
      </c>
      <c r="F1" s="114" t="s">
        <v>17396</v>
      </c>
      <c r="G1" s="114" t="s">
        <v>17397</v>
      </c>
      <c r="H1" s="114" t="s">
        <v>17398</v>
      </c>
      <c r="I1" s="114" t="s">
        <v>17399</v>
      </c>
      <c r="J1" s="113"/>
      <c r="K1" s="113" t="s">
        <v>17400</v>
      </c>
      <c r="L1" s="113" t="s">
        <v>176</v>
      </c>
      <c r="M1" s="113" t="s">
        <v>200</v>
      </c>
      <c r="N1" s="113" t="s">
        <v>178</v>
      </c>
      <c r="O1" s="113" t="s">
        <v>17401</v>
      </c>
      <c r="P1" s="113"/>
      <c r="Q1" s="113" t="s">
        <v>17402</v>
      </c>
      <c r="R1" s="119" t="s">
        <v>183</v>
      </c>
      <c r="S1" s="113"/>
      <c r="T1" s="113" t="s">
        <v>184</v>
      </c>
      <c r="U1" s="113" t="s">
        <v>17403</v>
      </c>
      <c r="V1" s="113" t="s">
        <v>17404</v>
      </c>
      <c r="W1" s="113"/>
      <c r="X1" s="113" t="s">
        <v>189</v>
      </c>
    </row>
    <row r="2" customFormat="false" ht="13.8" hidden="false" customHeight="false" outlineLevel="0" collapsed="false">
      <c r="A2" s="131" t="s">
        <v>17405</v>
      </c>
      <c r="B2" s="0" t="s">
        <v>17406</v>
      </c>
      <c r="C2" s="0" t="s">
        <v>198</v>
      </c>
      <c r="D2" s="0" t="s">
        <v>17407</v>
      </c>
      <c r="E2" s="0" t="s">
        <v>198</v>
      </c>
      <c r="F2" s="0" t="s">
        <v>198</v>
      </c>
      <c r="G2" s="0" t="s">
        <v>198</v>
      </c>
      <c r="H2" s="0" t="s">
        <v>17408</v>
      </c>
      <c r="J2" s="146" t="s">
        <v>200</v>
      </c>
      <c r="K2" s="131" t="s">
        <v>17409</v>
      </c>
      <c r="L2" s="0" t="s">
        <v>17410</v>
      </c>
      <c r="M2" s="122" t="s">
        <v>200</v>
      </c>
      <c r="N2" s="0" t="s">
        <v>17411</v>
      </c>
      <c r="O2" s="0" t="s">
        <v>17412</v>
      </c>
      <c r="P2" s="122" t="s">
        <v>200</v>
      </c>
      <c r="Q2" s="0" t="s">
        <v>253</v>
      </c>
      <c r="R2" s="112" t="s">
        <v>198</v>
      </c>
      <c r="S2" s="146"/>
      <c r="T2" s="131" t="s">
        <v>215</v>
      </c>
      <c r="U2" s="0" t="n">
        <v>4</v>
      </c>
      <c r="V2" s="111" t="n">
        <v>10</v>
      </c>
      <c r="W2" s="146"/>
      <c r="X2" s="127" t="s">
        <v>216</v>
      </c>
    </row>
    <row r="3" customFormat="false" ht="13.8" hidden="false" customHeight="false" outlineLevel="0" collapsed="false">
      <c r="A3" s="131" t="s">
        <v>17413</v>
      </c>
      <c r="B3" s="0" t="s">
        <v>17406</v>
      </c>
      <c r="C3" s="0" t="s">
        <v>198</v>
      </c>
      <c r="D3" s="0" t="s">
        <v>17414</v>
      </c>
      <c r="E3" s="0" t="s">
        <v>198</v>
      </c>
      <c r="F3" s="0" t="s">
        <v>198</v>
      </c>
      <c r="G3" s="0" t="s">
        <v>198</v>
      </c>
      <c r="H3" s="0" t="s">
        <v>17415</v>
      </c>
      <c r="I3" s="0" t="s">
        <v>17416</v>
      </c>
      <c r="J3" s="146" t="s">
        <v>200</v>
      </c>
      <c r="K3" s="131" t="s">
        <v>17417</v>
      </c>
      <c r="L3" s="0" t="s">
        <v>17418</v>
      </c>
      <c r="M3" s="122" t="s">
        <v>200</v>
      </c>
      <c r="N3" s="0" t="s">
        <v>17419</v>
      </c>
      <c r="O3" s="0" t="s">
        <v>17420</v>
      </c>
      <c r="P3" s="122" t="s">
        <v>200</v>
      </c>
      <c r="Q3" s="0" t="s">
        <v>17421</v>
      </c>
      <c r="R3" s="112" t="n">
        <v>9782081262171</v>
      </c>
      <c r="S3" s="146"/>
      <c r="T3" s="131" t="s">
        <v>215</v>
      </c>
      <c r="U3" s="0" t="n">
        <v>4</v>
      </c>
      <c r="V3" s="111" t="n">
        <v>20</v>
      </c>
      <c r="W3" s="146"/>
      <c r="X3" s="127" t="s">
        <v>216</v>
      </c>
    </row>
    <row r="4" customFormat="false" ht="13.8" hidden="false" customHeight="false" outlineLevel="0" collapsed="false">
      <c r="A4" s="131" t="s">
        <v>17422</v>
      </c>
      <c r="B4" s="0" t="s">
        <v>17406</v>
      </c>
      <c r="C4" s="0" t="s">
        <v>198</v>
      </c>
      <c r="D4" s="0" t="s">
        <v>17423</v>
      </c>
      <c r="E4" s="0" t="s">
        <v>198</v>
      </c>
      <c r="F4" s="0" t="s">
        <v>198</v>
      </c>
      <c r="G4" s="0" t="s">
        <v>198</v>
      </c>
      <c r="H4" s="0" t="s">
        <v>17415</v>
      </c>
      <c r="J4" s="146"/>
      <c r="K4" s="131" t="s">
        <v>17424</v>
      </c>
      <c r="L4" s="0" t="s">
        <v>17425</v>
      </c>
      <c r="M4" s="122" t="s">
        <v>200</v>
      </c>
      <c r="N4" s="0" t="s">
        <v>6983</v>
      </c>
      <c r="O4" s="0" t="s">
        <v>17426</v>
      </c>
      <c r="P4" s="122"/>
      <c r="Q4" s="0" t="s">
        <v>214</v>
      </c>
      <c r="R4" s="112" t="n">
        <v>9782100728411</v>
      </c>
      <c r="S4" s="146"/>
      <c r="T4" s="131" t="s">
        <v>215</v>
      </c>
      <c r="U4" s="0" t="n">
        <v>4</v>
      </c>
      <c r="V4" s="111" t="n">
        <v>20</v>
      </c>
      <c r="W4" s="146"/>
      <c r="X4" s="127"/>
    </row>
    <row r="5" customFormat="false" ht="13.8" hidden="false" customHeight="false" outlineLevel="0" collapsed="false">
      <c r="A5" s="131" t="s">
        <v>17427</v>
      </c>
      <c r="B5" s="0" t="s">
        <v>17428</v>
      </c>
      <c r="C5" s="0" t="s">
        <v>198</v>
      </c>
      <c r="D5" s="0" t="s">
        <v>17414</v>
      </c>
      <c r="E5" s="0" t="s">
        <v>198</v>
      </c>
      <c r="F5" s="0" t="s">
        <v>198</v>
      </c>
      <c r="G5" s="0" t="s">
        <v>198</v>
      </c>
      <c r="H5" s="0" t="s">
        <v>17408</v>
      </c>
      <c r="I5" s="0" t="s">
        <v>17416</v>
      </c>
      <c r="J5" s="146" t="s">
        <v>200</v>
      </c>
      <c r="K5" s="131" t="s">
        <v>17429</v>
      </c>
      <c r="L5" s="0" t="s">
        <v>17430</v>
      </c>
      <c r="M5" s="122" t="s">
        <v>200</v>
      </c>
      <c r="N5" s="0" t="s">
        <v>17431</v>
      </c>
      <c r="O5" s="0" t="s">
        <v>17432</v>
      </c>
      <c r="P5" s="122"/>
      <c r="Q5" s="0" t="s">
        <v>17433</v>
      </c>
      <c r="R5" s="112" t="n">
        <v>9781783892785</v>
      </c>
      <c r="S5" s="146"/>
      <c r="T5" s="131" t="s">
        <v>215</v>
      </c>
      <c r="U5" s="0" t="n">
        <v>4</v>
      </c>
      <c r="V5" s="111" t="n">
        <v>20</v>
      </c>
      <c r="W5" s="146"/>
      <c r="X5" s="127" t="s">
        <v>216</v>
      </c>
    </row>
    <row r="6" customFormat="false" ht="13.8" hidden="false" customHeight="false" outlineLevel="0" collapsed="false">
      <c r="A6" s="131" t="s">
        <v>17434</v>
      </c>
      <c r="B6" s="0" t="s">
        <v>17428</v>
      </c>
      <c r="C6" s="0" t="s">
        <v>198</v>
      </c>
      <c r="D6" s="0" t="s">
        <v>17414</v>
      </c>
      <c r="E6" s="0" t="s">
        <v>198</v>
      </c>
      <c r="F6" s="0" t="s">
        <v>198</v>
      </c>
      <c r="G6" s="0" t="s">
        <v>198</v>
      </c>
      <c r="H6" s="0" t="s">
        <v>17408</v>
      </c>
      <c r="J6" s="146" t="s">
        <v>200</v>
      </c>
      <c r="K6" s="131" t="s">
        <v>17429</v>
      </c>
      <c r="L6" s="0" t="s">
        <v>17435</v>
      </c>
      <c r="M6" s="122" t="s">
        <v>200</v>
      </c>
      <c r="N6" s="0" t="s">
        <v>17436</v>
      </c>
      <c r="O6" s="0" t="s">
        <v>17432</v>
      </c>
      <c r="P6" s="122"/>
      <c r="Q6" s="0" t="s">
        <v>17437</v>
      </c>
      <c r="R6" s="112" t="n">
        <v>9781783897308</v>
      </c>
      <c r="S6" s="146"/>
      <c r="T6" s="131" t="s">
        <v>215</v>
      </c>
      <c r="U6" s="0" t="n">
        <v>4</v>
      </c>
      <c r="V6" s="111" t="n">
        <v>10</v>
      </c>
      <c r="W6" s="146"/>
      <c r="X6" s="127" t="s">
        <v>216</v>
      </c>
    </row>
    <row r="7" customFormat="false" ht="13.8" hidden="false" customHeight="false" outlineLevel="0" collapsed="false">
      <c r="A7" s="131" t="s">
        <v>17438</v>
      </c>
      <c r="B7" s="0" t="s">
        <v>17428</v>
      </c>
      <c r="C7" s="0" t="s">
        <v>198</v>
      </c>
      <c r="D7" s="0" t="s">
        <v>17414</v>
      </c>
      <c r="E7" s="0" t="s">
        <v>9448</v>
      </c>
      <c r="F7" s="0" t="s">
        <v>17439</v>
      </c>
      <c r="G7" s="0" t="s">
        <v>198</v>
      </c>
      <c r="H7" s="0" t="s">
        <v>17408</v>
      </c>
      <c r="J7" s="146"/>
      <c r="K7" s="131" t="s">
        <v>17429</v>
      </c>
      <c r="L7" s="0" t="s">
        <v>17440</v>
      </c>
      <c r="M7" s="122" t="s">
        <v>200</v>
      </c>
      <c r="N7" s="0" t="s">
        <v>17441</v>
      </c>
      <c r="O7" s="0" t="s">
        <v>17442</v>
      </c>
      <c r="P7" s="122"/>
      <c r="Q7" s="0" t="s">
        <v>17433</v>
      </c>
      <c r="R7" s="112" t="n">
        <v>9781838509613</v>
      </c>
      <c r="S7" s="146"/>
      <c r="T7" s="131" t="s">
        <v>215</v>
      </c>
      <c r="U7" s="0" t="n">
        <v>4</v>
      </c>
      <c r="V7" s="111" t="n">
        <v>10</v>
      </c>
      <c r="W7" s="146"/>
      <c r="X7" s="127"/>
    </row>
    <row r="8" customFormat="false" ht="13.8" hidden="false" customHeight="false" outlineLevel="0" collapsed="false">
      <c r="A8" s="131" t="s">
        <v>17443</v>
      </c>
      <c r="B8" s="0" t="s">
        <v>17406</v>
      </c>
      <c r="C8" s="0" t="s">
        <v>198</v>
      </c>
      <c r="D8" s="0" t="s">
        <v>17407</v>
      </c>
      <c r="E8" s="0" t="s">
        <v>198</v>
      </c>
      <c r="F8" s="0" t="s">
        <v>198</v>
      </c>
      <c r="G8" s="0" t="s">
        <v>198</v>
      </c>
      <c r="H8" s="0" t="s">
        <v>17408</v>
      </c>
      <c r="I8" s="0" t="s">
        <v>17444</v>
      </c>
      <c r="J8" s="146" t="s">
        <v>200</v>
      </c>
      <c r="K8" s="131" t="s">
        <v>17445</v>
      </c>
      <c r="L8" s="0" t="s">
        <v>17446</v>
      </c>
      <c r="M8" s="122" t="s">
        <v>200</v>
      </c>
      <c r="N8" s="0" t="s">
        <v>17447</v>
      </c>
      <c r="O8" s="0" t="s">
        <v>17448</v>
      </c>
      <c r="P8" s="122" t="s">
        <v>200</v>
      </c>
      <c r="Q8" s="0" t="s">
        <v>17449</v>
      </c>
      <c r="R8" s="112" t="n">
        <v>9781442278127</v>
      </c>
      <c r="S8" s="146"/>
      <c r="T8" s="131" t="s">
        <v>215</v>
      </c>
      <c r="U8" s="0" t="n">
        <v>4</v>
      </c>
      <c r="V8" s="111" t="n">
        <v>15</v>
      </c>
      <c r="W8" s="146"/>
      <c r="X8" s="127" t="s">
        <v>216</v>
      </c>
    </row>
    <row r="9" customFormat="false" ht="13.8" hidden="false" customHeight="false" outlineLevel="0" collapsed="false">
      <c r="A9" s="131" t="s">
        <v>17450</v>
      </c>
      <c r="B9" s="0" t="s">
        <v>17406</v>
      </c>
      <c r="C9" s="0" t="s">
        <v>198</v>
      </c>
      <c r="D9" s="0" t="s">
        <v>17414</v>
      </c>
      <c r="E9" s="0" t="s">
        <v>198</v>
      </c>
      <c r="F9" s="0" t="s">
        <v>198</v>
      </c>
      <c r="G9" s="0" t="s">
        <v>198</v>
      </c>
      <c r="H9" s="0" t="s">
        <v>17408</v>
      </c>
      <c r="I9" s="0" t="s">
        <v>17444</v>
      </c>
      <c r="J9" s="146" t="s">
        <v>200</v>
      </c>
      <c r="K9" s="131" t="s">
        <v>17445</v>
      </c>
      <c r="L9" s="0" t="s">
        <v>17451</v>
      </c>
      <c r="M9" s="122" t="s">
        <v>200</v>
      </c>
      <c r="N9" s="0" t="s">
        <v>17447</v>
      </c>
      <c r="O9" s="0" t="s">
        <v>17448</v>
      </c>
      <c r="P9" s="122" t="s">
        <v>200</v>
      </c>
      <c r="Q9" s="0" t="s">
        <v>17449</v>
      </c>
      <c r="R9" s="112" t="n">
        <v>9781442278141</v>
      </c>
      <c r="S9" s="146"/>
      <c r="T9" s="131" t="s">
        <v>215</v>
      </c>
      <c r="U9" s="0" t="n">
        <v>4</v>
      </c>
      <c r="V9" s="111" t="n">
        <v>15</v>
      </c>
      <c r="W9" s="146"/>
      <c r="X9" s="127" t="s">
        <v>216</v>
      </c>
    </row>
    <row r="10" customFormat="false" ht="13.8" hidden="false" customHeight="false" outlineLevel="0" collapsed="false">
      <c r="A10" s="131" t="s">
        <v>17452</v>
      </c>
      <c r="B10" s="0" t="s">
        <v>17406</v>
      </c>
      <c r="C10" s="0" t="s">
        <v>17453</v>
      </c>
      <c r="D10" s="0" t="s">
        <v>17414</v>
      </c>
      <c r="E10" s="0" t="s">
        <v>198</v>
      </c>
      <c r="F10" s="0" t="s">
        <v>198</v>
      </c>
      <c r="G10" s="0" t="s">
        <v>198</v>
      </c>
      <c r="H10" s="0" t="s">
        <v>17408</v>
      </c>
      <c r="J10" s="146" t="s">
        <v>200</v>
      </c>
      <c r="K10" s="131" t="s">
        <v>17454</v>
      </c>
      <c r="L10" s="0" t="s">
        <v>17455</v>
      </c>
      <c r="M10" s="122" t="s">
        <v>200</v>
      </c>
      <c r="N10" s="0" t="s">
        <v>17456</v>
      </c>
      <c r="O10" s="0" t="s">
        <v>66</v>
      </c>
      <c r="P10" s="122" t="s">
        <v>200</v>
      </c>
      <c r="Q10" s="0" t="s">
        <v>17421</v>
      </c>
      <c r="R10" s="112" t="n">
        <v>9780764346187</v>
      </c>
      <c r="S10" s="146"/>
      <c r="T10" s="131" t="s">
        <v>215</v>
      </c>
      <c r="U10" s="0" t="n">
        <v>4</v>
      </c>
      <c r="V10" s="111" t="n">
        <v>20</v>
      </c>
      <c r="W10" s="146"/>
      <c r="X10" s="127" t="s">
        <v>216</v>
      </c>
    </row>
    <row r="11" customFormat="false" ht="13.8" hidden="false" customHeight="false" outlineLevel="0" collapsed="false">
      <c r="A11" s="131" t="s">
        <v>17457</v>
      </c>
      <c r="B11" s="0" t="s">
        <v>17406</v>
      </c>
      <c r="C11" s="0" t="s">
        <v>198</v>
      </c>
      <c r="D11" s="0" t="s">
        <v>17458</v>
      </c>
      <c r="E11" s="0" t="s">
        <v>370</v>
      </c>
      <c r="F11" s="0" t="s">
        <v>14380</v>
      </c>
      <c r="G11" s="0" t="s">
        <v>198</v>
      </c>
      <c r="H11" s="0" t="s">
        <v>17415</v>
      </c>
      <c r="I11" s="0" t="s">
        <v>17444</v>
      </c>
      <c r="J11" s="146" t="s">
        <v>200</v>
      </c>
      <c r="K11" s="131" t="s">
        <v>17459</v>
      </c>
      <c r="L11" s="0" t="s">
        <v>17460</v>
      </c>
      <c r="M11" s="122" t="s">
        <v>200</v>
      </c>
      <c r="N11" s="0" t="s">
        <v>17461</v>
      </c>
      <c r="O11" s="0" t="s">
        <v>66</v>
      </c>
      <c r="P11" s="122" t="s">
        <v>200</v>
      </c>
      <c r="Q11" s="0" t="s">
        <v>17462</v>
      </c>
      <c r="R11" s="112" t="s">
        <v>198</v>
      </c>
      <c r="S11" s="146"/>
      <c r="T11" s="131" t="s">
        <v>215</v>
      </c>
      <c r="U11" s="0" t="n">
        <v>4</v>
      </c>
      <c r="V11" s="111" t="n">
        <v>20</v>
      </c>
      <c r="W11" s="146"/>
      <c r="X11" s="127" t="s">
        <v>216</v>
      </c>
    </row>
    <row r="12" customFormat="false" ht="13.8" hidden="false" customHeight="false" outlineLevel="0" collapsed="false">
      <c r="A12" s="131" t="s">
        <v>17463</v>
      </c>
      <c r="B12" s="0" t="s">
        <v>17406</v>
      </c>
      <c r="C12" s="0" t="s">
        <v>198</v>
      </c>
      <c r="D12" s="0" t="s">
        <v>17414</v>
      </c>
      <c r="E12" s="0" t="s">
        <v>198</v>
      </c>
      <c r="F12" s="0" t="s">
        <v>198</v>
      </c>
      <c r="G12" s="0" t="s">
        <v>198</v>
      </c>
      <c r="H12" s="0" t="s">
        <v>17415</v>
      </c>
      <c r="J12" s="146"/>
      <c r="K12" s="131" t="s">
        <v>17464</v>
      </c>
      <c r="L12" s="0" t="s">
        <v>17465</v>
      </c>
      <c r="M12" s="122" t="s">
        <v>200</v>
      </c>
      <c r="N12" s="0" t="s">
        <v>17466</v>
      </c>
      <c r="O12" s="0" t="s">
        <v>17467</v>
      </c>
      <c r="P12" s="122" t="s">
        <v>200</v>
      </c>
      <c r="Q12" s="0" t="s">
        <v>17468</v>
      </c>
      <c r="R12" s="112" t="n">
        <v>9781718757097</v>
      </c>
      <c r="S12" s="146"/>
      <c r="T12" s="131" t="s">
        <v>215</v>
      </c>
      <c r="U12" s="0" t="n">
        <v>4</v>
      </c>
      <c r="V12" s="111" t="n">
        <v>15</v>
      </c>
      <c r="W12" s="146"/>
      <c r="X12" s="127"/>
    </row>
    <row r="13" customFormat="false" ht="13.8" hidden="false" customHeight="false" outlineLevel="0" collapsed="false">
      <c r="A13" s="131" t="s">
        <v>17469</v>
      </c>
      <c r="B13" s="0" t="s">
        <v>17406</v>
      </c>
      <c r="C13" s="0" t="s">
        <v>198</v>
      </c>
      <c r="D13" s="0" t="s">
        <v>17414</v>
      </c>
      <c r="E13" s="0" t="s">
        <v>198</v>
      </c>
      <c r="F13" s="0" t="s">
        <v>198</v>
      </c>
      <c r="G13" s="0" t="s">
        <v>198</v>
      </c>
      <c r="H13" s="0" t="s">
        <v>17415</v>
      </c>
      <c r="I13" s="0" t="s">
        <v>17444</v>
      </c>
      <c r="J13" s="146" t="s">
        <v>200</v>
      </c>
      <c r="K13" s="131" t="s">
        <v>17470</v>
      </c>
      <c r="L13" s="0" t="s">
        <v>17471</v>
      </c>
      <c r="M13" s="122" t="s">
        <v>200</v>
      </c>
      <c r="N13" s="0" t="s">
        <v>17472</v>
      </c>
      <c r="O13" s="0" t="s">
        <v>66</v>
      </c>
      <c r="P13" s="122" t="s">
        <v>200</v>
      </c>
      <c r="Q13" s="0" t="s">
        <v>17468</v>
      </c>
      <c r="R13" s="112" t="n">
        <v>9982258152519</v>
      </c>
      <c r="S13" s="146"/>
      <c r="T13" s="131" t="s">
        <v>215</v>
      </c>
      <c r="U13" s="0" t="n">
        <v>4</v>
      </c>
      <c r="V13" s="111" t="n">
        <v>20</v>
      </c>
      <c r="W13" s="146"/>
      <c r="X13" s="127" t="s">
        <v>216</v>
      </c>
    </row>
    <row r="14" customFormat="false" ht="13.8" hidden="false" customHeight="false" outlineLevel="0" collapsed="false">
      <c r="A14" s="131" t="s">
        <v>17473</v>
      </c>
      <c r="B14" s="0" t="s">
        <v>17428</v>
      </c>
      <c r="C14" s="0" t="s">
        <v>198</v>
      </c>
      <c r="D14" s="0" t="s">
        <v>17414</v>
      </c>
      <c r="E14" s="0" t="s">
        <v>872</v>
      </c>
      <c r="F14" s="0" t="s">
        <v>17474</v>
      </c>
      <c r="G14" s="0" t="s">
        <v>198</v>
      </c>
      <c r="H14" s="0" t="s">
        <v>17408</v>
      </c>
      <c r="J14" s="146"/>
      <c r="K14" s="131" t="s">
        <v>17429</v>
      </c>
      <c r="L14" s="0" t="s">
        <v>17475</v>
      </c>
      <c r="M14" s="122" t="s">
        <v>200</v>
      </c>
      <c r="N14" s="0" t="s">
        <v>17441</v>
      </c>
      <c r="O14" s="0" t="s">
        <v>17442</v>
      </c>
      <c r="P14" s="122"/>
      <c r="Q14" s="0" t="s">
        <v>17433</v>
      </c>
      <c r="R14" s="112" t="n">
        <v>9781800230828</v>
      </c>
      <c r="S14" s="146"/>
      <c r="T14" s="131" t="s">
        <v>215</v>
      </c>
      <c r="U14" s="0" t="n">
        <v>4</v>
      </c>
      <c r="V14" s="111" t="n">
        <v>10</v>
      </c>
      <c r="W14" s="146"/>
      <c r="X14" s="127"/>
    </row>
    <row r="15" customFormat="false" ht="13.8" hidden="false" customHeight="false" outlineLevel="0" collapsed="false">
      <c r="A15" s="131" t="s">
        <v>17476</v>
      </c>
      <c r="B15" s="0" t="s">
        <v>17477</v>
      </c>
      <c r="C15" s="0" t="s">
        <v>198</v>
      </c>
      <c r="D15" s="0" t="s">
        <v>17458</v>
      </c>
      <c r="E15" s="0" t="s">
        <v>198</v>
      </c>
      <c r="F15" s="0" t="s">
        <v>198</v>
      </c>
      <c r="G15" s="0" t="s">
        <v>198</v>
      </c>
      <c r="H15" s="0" t="s">
        <v>17415</v>
      </c>
      <c r="J15" s="146"/>
      <c r="K15" s="131" t="s">
        <v>9369</v>
      </c>
      <c r="L15" s="0" t="s">
        <v>17478</v>
      </c>
      <c r="M15" s="122" t="s">
        <v>200</v>
      </c>
      <c r="N15" s="0" t="s">
        <v>17479</v>
      </c>
      <c r="O15" s="0" t="s">
        <v>17480</v>
      </c>
      <c r="P15" s="122" t="s">
        <v>200</v>
      </c>
      <c r="Q15" s="0" t="s">
        <v>17481</v>
      </c>
      <c r="R15" s="112" t="n">
        <v>9782379890376</v>
      </c>
      <c r="S15" s="146"/>
      <c r="T15" s="131" t="s">
        <v>215</v>
      </c>
      <c r="U15" s="0" t="n">
        <v>4</v>
      </c>
      <c r="V15" s="111" t="n">
        <v>10</v>
      </c>
      <c r="W15" s="146"/>
      <c r="X15" s="127"/>
    </row>
    <row r="16" customFormat="false" ht="13.8" hidden="false" customHeight="false" outlineLevel="0" collapsed="false">
      <c r="A16" s="131" t="s">
        <v>17482</v>
      </c>
      <c r="B16" s="0" t="s">
        <v>17406</v>
      </c>
      <c r="C16" s="0" t="s">
        <v>17483</v>
      </c>
      <c r="D16" s="0" t="s">
        <v>17414</v>
      </c>
      <c r="E16" s="0" t="s">
        <v>17484</v>
      </c>
      <c r="F16" s="0" t="s">
        <v>509</v>
      </c>
      <c r="G16" s="0" t="s">
        <v>198</v>
      </c>
      <c r="H16" s="0" t="s">
        <v>17415</v>
      </c>
      <c r="J16" s="146" t="s">
        <v>200</v>
      </c>
      <c r="K16" s="131" t="s">
        <v>17485</v>
      </c>
      <c r="L16" s="0" t="s">
        <v>17486</v>
      </c>
      <c r="M16" s="122" t="s">
        <v>200</v>
      </c>
      <c r="N16" s="0" t="s">
        <v>17487</v>
      </c>
      <c r="O16" s="0" t="s">
        <v>17488</v>
      </c>
      <c r="P16" s="122" t="s">
        <v>200</v>
      </c>
      <c r="Q16" s="0" t="s">
        <v>17468</v>
      </c>
      <c r="R16" s="112" t="n">
        <v>9791090578036</v>
      </c>
      <c r="S16" s="146"/>
      <c r="T16" s="131" t="s">
        <v>215</v>
      </c>
      <c r="U16" s="0" t="n">
        <v>4</v>
      </c>
      <c r="V16" s="111" t="n">
        <v>20</v>
      </c>
      <c r="W16" s="146"/>
      <c r="X16" s="127" t="s">
        <v>216</v>
      </c>
    </row>
    <row r="17" customFormat="false" ht="13.8" hidden="false" customHeight="false" outlineLevel="0" collapsed="false">
      <c r="A17" s="131" t="s">
        <v>17489</v>
      </c>
      <c r="B17" s="0" t="s">
        <v>17490</v>
      </c>
      <c r="C17" s="0" t="s">
        <v>198</v>
      </c>
      <c r="D17" s="0" t="s">
        <v>17414</v>
      </c>
      <c r="E17" s="0" t="s">
        <v>198</v>
      </c>
      <c r="F17" s="0" t="s">
        <v>198</v>
      </c>
      <c r="G17" s="0" t="s">
        <v>198</v>
      </c>
      <c r="H17" s="0" t="s">
        <v>17408</v>
      </c>
      <c r="I17" s="0" t="s">
        <v>17444</v>
      </c>
      <c r="J17" s="146" t="s">
        <v>200</v>
      </c>
      <c r="K17" s="131" t="s">
        <v>17491</v>
      </c>
      <c r="L17" s="0" t="s">
        <v>17492</v>
      </c>
      <c r="M17" s="122" t="s">
        <v>200</v>
      </c>
      <c r="N17" s="0" t="s">
        <v>17493</v>
      </c>
      <c r="O17" s="0" t="s">
        <v>17494</v>
      </c>
      <c r="P17" s="122" t="s">
        <v>200</v>
      </c>
      <c r="Q17" s="0" t="s">
        <v>17495</v>
      </c>
      <c r="R17" s="112" t="n">
        <v>9780754823902</v>
      </c>
      <c r="S17" s="146"/>
      <c r="T17" s="131" t="s">
        <v>215</v>
      </c>
      <c r="U17" s="0" t="n">
        <v>4</v>
      </c>
      <c r="V17" s="111" t="n">
        <v>20</v>
      </c>
      <c r="W17" s="146"/>
      <c r="X17" s="127" t="s">
        <v>216</v>
      </c>
    </row>
    <row r="18" customFormat="false" ht="13.8" hidden="false" customHeight="false" outlineLevel="0" collapsed="false">
      <c r="A18" s="131" t="s">
        <v>17496</v>
      </c>
      <c r="B18" s="0" t="s">
        <v>17490</v>
      </c>
      <c r="C18" s="0" t="s">
        <v>198</v>
      </c>
      <c r="D18" s="0" t="s">
        <v>17497</v>
      </c>
      <c r="E18" s="0" t="s">
        <v>198</v>
      </c>
      <c r="F18" s="0" t="s">
        <v>2977</v>
      </c>
      <c r="G18" s="0" t="s">
        <v>198</v>
      </c>
      <c r="H18" s="0" t="s">
        <v>17408</v>
      </c>
      <c r="I18" s="0" t="s">
        <v>17416</v>
      </c>
      <c r="J18" s="146" t="s">
        <v>200</v>
      </c>
      <c r="K18" s="131" t="s">
        <v>17498</v>
      </c>
      <c r="L18" s="0" t="s">
        <v>17499</v>
      </c>
      <c r="M18" s="122" t="s">
        <v>200</v>
      </c>
      <c r="N18" s="0" t="s">
        <v>17500</v>
      </c>
      <c r="O18" s="0" t="s">
        <v>17501</v>
      </c>
      <c r="P18" s="122" t="s">
        <v>200</v>
      </c>
      <c r="Q18" s="0" t="s">
        <v>253</v>
      </c>
      <c r="R18" s="112" t="n">
        <v>50694856995</v>
      </c>
      <c r="S18" s="146"/>
      <c r="T18" s="131" t="s">
        <v>215</v>
      </c>
      <c r="U18" s="0" t="n">
        <v>4</v>
      </c>
      <c r="V18" s="111" t="n">
        <v>30</v>
      </c>
      <c r="W18" s="146"/>
      <c r="X18" s="127" t="s">
        <v>216</v>
      </c>
    </row>
    <row r="19" customFormat="false" ht="13.8" hidden="false" customHeight="false" outlineLevel="0" collapsed="false">
      <c r="A19" s="131" t="s">
        <v>17502</v>
      </c>
      <c r="B19" s="0" t="s">
        <v>17406</v>
      </c>
      <c r="C19" s="0" t="s">
        <v>198</v>
      </c>
      <c r="D19" s="0" t="s">
        <v>17414</v>
      </c>
      <c r="E19" s="0" t="s">
        <v>198</v>
      </c>
      <c r="F19" s="0" t="s">
        <v>198</v>
      </c>
      <c r="G19" s="0" t="s">
        <v>198</v>
      </c>
      <c r="H19" s="0" t="s">
        <v>17415</v>
      </c>
      <c r="I19" s="0" t="s">
        <v>17416</v>
      </c>
      <c r="J19" s="146" t="s">
        <v>200</v>
      </c>
      <c r="K19" s="131" t="s">
        <v>17503</v>
      </c>
      <c r="L19" s="0" t="s">
        <v>17504</v>
      </c>
      <c r="M19" s="122" t="s">
        <v>200</v>
      </c>
      <c r="N19" s="0" t="s">
        <v>17505</v>
      </c>
      <c r="O19" s="0" t="s">
        <v>17506</v>
      </c>
      <c r="P19" s="122" t="s">
        <v>200</v>
      </c>
      <c r="Q19" s="0" t="s">
        <v>17421</v>
      </c>
      <c r="R19" s="112" t="n">
        <v>9782317014895</v>
      </c>
      <c r="S19" s="146"/>
      <c r="T19" s="131" t="s">
        <v>215</v>
      </c>
      <c r="U19" s="0" t="n">
        <v>4</v>
      </c>
      <c r="V19" s="111" t="n">
        <v>10</v>
      </c>
      <c r="W19" s="146"/>
      <c r="X19" s="127" t="s">
        <v>216</v>
      </c>
    </row>
    <row r="20" customFormat="false" ht="13.8" hidden="false" customHeight="false" outlineLevel="0" collapsed="false">
      <c r="A20" s="131" t="s">
        <v>17507</v>
      </c>
      <c r="B20" s="0" t="s">
        <v>17508</v>
      </c>
      <c r="C20" s="0" t="s">
        <v>198</v>
      </c>
      <c r="D20" s="0" t="s">
        <v>198</v>
      </c>
      <c r="E20" s="0" t="s">
        <v>198</v>
      </c>
      <c r="F20" s="0" t="s">
        <v>2725</v>
      </c>
      <c r="G20" s="104" t="s">
        <v>198</v>
      </c>
      <c r="H20" s="0" t="s">
        <v>17408</v>
      </c>
      <c r="J20" s="146"/>
      <c r="K20" s="131" t="s">
        <v>17509</v>
      </c>
      <c r="L20" s="0" t="s">
        <v>17510</v>
      </c>
      <c r="M20" s="122" t="s">
        <v>200</v>
      </c>
      <c r="N20" s="0" t="s">
        <v>17511</v>
      </c>
      <c r="O20" s="0" t="s">
        <v>66</v>
      </c>
      <c r="P20" s="122" t="s">
        <v>200</v>
      </c>
      <c r="Q20" s="0" t="s">
        <v>4172</v>
      </c>
      <c r="R20" s="112" t="n">
        <v>9791093752136</v>
      </c>
      <c r="S20" s="146"/>
      <c r="T20" s="131" t="s">
        <v>215</v>
      </c>
      <c r="U20" s="0" t="n">
        <v>4</v>
      </c>
      <c r="V20" s="111" t="n">
        <v>20</v>
      </c>
      <c r="W20" s="146"/>
      <c r="X20" s="127" t="s">
        <v>216</v>
      </c>
    </row>
    <row r="21" customFormat="false" ht="13.8" hidden="false" customHeight="false" outlineLevel="0" collapsed="false">
      <c r="A21" s="131" t="s">
        <v>17512</v>
      </c>
      <c r="B21" s="0" t="s">
        <v>17513</v>
      </c>
      <c r="C21" s="0" t="s">
        <v>198</v>
      </c>
      <c r="D21" s="0" t="s">
        <v>198</v>
      </c>
      <c r="E21" s="0" t="s">
        <v>543</v>
      </c>
      <c r="F21" s="0" t="s">
        <v>17514</v>
      </c>
      <c r="G21" s="128" t="s">
        <v>17515</v>
      </c>
      <c r="H21" s="0" t="s">
        <v>239</v>
      </c>
      <c r="J21" s="146" t="s">
        <v>200</v>
      </c>
      <c r="K21" s="131"/>
      <c r="L21" s="0" t="s">
        <v>17516</v>
      </c>
      <c r="M21" s="122" t="s">
        <v>200</v>
      </c>
      <c r="N21" s="0" t="s">
        <v>17517</v>
      </c>
      <c r="O21" s="0" t="s">
        <v>17518</v>
      </c>
      <c r="P21" s="122" t="s">
        <v>200</v>
      </c>
      <c r="Q21" s="0" t="s">
        <v>16799</v>
      </c>
      <c r="R21" s="112" t="n">
        <v>4976219039888</v>
      </c>
      <c r="S21" s="146"/>
      <c r="T21" s="131" t="s">
        <v>215</v>
      </c>
      <c r="U21" s="0" t="n">
        <v>4</v>
      </c>
      <c r="V21" s="111" t="n">
        <v>30</v>
      </c>
      <c r="W21" s="146"/>
      <c r="X21" s="127" t="s">
        <v>216</v>
      </c>
    </row>
    <row r="22" customFormat="false" ht="13.8" hidden="false" customHeight="false" outlineLevel="0" collapsed="false">
      <c r="A22" s="131" t="s">
        <v>17519</v>
      </c>
      <c r="B22" s="0" t="s">
        <v>17406</v>
      </c>
      <c r="C22" s="0" t="s">
        <v>198</v>
      </c>
      <c r="D22" s="0" t="s">
        <v>17520</v>
      </c>
      <c r="E22" s="0" t="s">
        <v>198</v>
      </c>
      <c r="F22" s="0" t="s">
        <v>198</v>
      </c>
      <c r="G22" s="128" t="s">
        <v>198</v>
      </c>
      <c r="H22" s="0" t="s">
        <v>17408</v>
      </c>
      <c r="J22" s="146"/>
      <c r="K22" s="131" t="s">
        <v>17521</v>
      </c>
      <c r="L22" s="0" t="s">
        <v>17522</v>
      </c>
      <c r="M22" s="122" t="s">
        <v>200</v>
      </c>
      <c r="N22" s="0" t="s">
        <v>17523</v>
      </c>
      <c r="O22" s="0" t="s">
        <v>17524</v>
      </c>
      <c r="P22" s="122" t="s">
        <v>200</v>
      </c>
      <c r="Q22" s="0" t="s">
        <v>17449</v>
      </c>
      <c r="R22" s="112" t="n">
        <v>9781838019143</v>
      </c>
      <c r="S22" s="146"/>
      <c r="T22" s="131" t="s">
        <v>215</v>
      </c>
      <c r="U22" s="0" t="n">
        <v>4</v>
      </c>
      <c r="V22" s="111" t="n">
        <v>20</v>
      </c>
      <c r="W22" s="146"/>
      <c r="X22" s="127"/>
    </row>
    <row r="23" customFormat="false" ht="13.8" hidden="false" customHeight="false" outlineLevel="0" collapsed="false">
      <c r="A23" s="131" t="s">
        <v>17525</v>
      </c>
      <c r="B23" s="0" t="s">
        <v>17490</v>
      </c>
      <c r="C23" s="0" t="s">
        <v>198</v>
      </c>
      <c r="D23" s="0" t="s">
        <v>198</v>
      </c>
      <c r="E23" s="0" t="s">
        <v>198</v>
      </c>
      <c r="F23" s="0" t="s">
        <v>198</v>
      </c>
      <c r="G23" s="0" t="s">
        <v>198</v>
      </c>
      <c r="H23" s="0" t="s">
        <v>17408</v>
      </c>
      <c r="J23" s="146" t="s">
        <v>200</v>
      </c>
      <c r="K23" s="131" t="s">
        <v>17526</v>
      </c>
      <c r="L23" s="0" t="s">
        <v>17527</v>
      </c>
      <c r="M23" s="122" t="s">
        <v>200</v>
      </c>
      <c r="N23" s="0" t="s">
        <v>17528</v>
      </c>
      <c r="O23" s="0" t="s">
        <v>17529</v>
      </c>
      <c r="P23" s="122" t="s">
        <v>200</v>
      </c>
      <c r="Q23" s="0" t="s">
        <v>17449</v>
      </c>
      <c r="R23" s="112" t="n">
        <v>9780062838698</v>
      </c>
      <c r="S23" s="146"/>
      <c r="T23" s="131" t="s">
        <v>215</v>
      </c>
      <c r="U23" s="0" t="n">
        <v>4</v>
      </c>
      <c r="V23" s="111" t="n">
        <v>30</v>
      </c>
      <c r="W23" s="146"/>
      <c r="X23" s="127" t="s">
        <v>216</v>
      </c>
    </row>
    <row r="24" customFormat="false" ht="13.8" hidden="false" customHeight="false" outlineLevel="0" collapsed="false">
      <c r="A24" s="131" t="s">
        <v>17530</v>
      </c>
      <c r="B24" s="0" t="s">
        <v>17490</v>
      </c>
      <c r="C24" s="0" t="s">
        <v>198</v>
      </c>
      <c r="D24" s="0" t="s">
        <v>17497</v>
      </c>
      <c r="E24" s="0" t="s">
        <v>17531</v>
      </c>
      <c r="F24" s="0" t="s">
        <v>198</v>
      </c>
      <c r="G24" s="0" t="s">
        <v>198</v>
      </c>
      <c r="H24" s="0" t="s">
        <v>17408</v>
      </c>
      <c r="J24" s="146" t="s">
        <v>200</v>
      </c>
      <c r="K24" s="131" t="s">
        <v>17532</v>
      </c>
      <c r="L24" s="0" t="s">
        <v>17533</v>
      </c>
      <c r="M24" s="122" t="s">
        <v>200</v>
      </c>
      <c r="N24" s="0" t="s">
        <v>17534</v>
      </c>
      <c r="P24" s="122" t="s">
        <v>200</v>
      </c>
      <c r="Q24" s="0" t="s">
        <v>17421</v>
      </c>
      <c r="R24" s="112" t="s">
        <v>198</v>
      </c>
      <c r="S24" s="146"/>
      <c r="T24" s="131" t="s">
        <v>215</v>
      </c>
      <c r="U24" s="0" t="n">
        <v>4</v>
      </c>
      <c r="V24" s="111" t="n">
        <v>20</v>
      </c>
      <c r="W24" s="146"/>
      <c r="X24" s="127" t="s">
        <v>216</v>
      </c>
    </row>
    <row r="25" customFormat="false" ht="13.8" hidden="false" customHeight="false" outlineLevel="0" collapsed="false">
      <c r="A25" s="0" t="s">
        <v>17535</v>
      </c>
      <c r="B25" s="0" t="s">
        <v>17490</v>
      </c>
      <c r="C25" s="0" t="s">
        <v>198</v>
      </c>
      <c r="D25" s="0" t="s">
        <v>198</v>
      </c>
      <c r="E25" s="0" t="s">
        <v>198</v>
      </c>
      <c r="F25" s="0" t="s">
        <v>198</v>
      </c>
      <c r="G25" s="0" t="s">
        <v>198</v>
      </c>
      <c r="H25" s="0" t="s">
        <v>17408</v>
      </c>
      <c r="J25" s="146" t="s">
        <v>200</v>
      </c>
      <c r="K25" s="0" t="s">
        <v>17536</v>
      </c>
      <c r="L25" s="0" t="s">
        <v>17537</v>
      </c>
      <c r="M25" s="122" t="s">
        <v>200</v>
      </c>
      <c r="N25" s="0" t="s">
        <v>17538</v>
      </c>
      <c r="O25" s="0" t="s">
        <v>17539</v>
      </c>
      <c r="P25" s="122" t="s">
        <v>200</v>
      </c>
      <c r="Q25" s="0" t="s">
        <v>253</v>
      </c>
      <c r="R25" s="112" t="n">
        <v>9781787390645</v>
      </c>
      <c r="S25" s="146"/>
      <c r="T25" s="0" t="s">
        <v>215</v>
      </c>
      <c r="U25" s="0" t="n">
        <v>4</v>
      </c>
      <c r="V25" s="111" t="n">
        <v>20</v>
      </c>
      <c r="W25" s="146"/>
      <c r="X25" s="127" t="s">
        <v>216</v>
      </c>
    </row>
    <row r="26" customFormat="false" ht="13.8" hidden="false" customHeight="false" outlineLevel="0" collapsed="false">
      <c r="A26" s="131" t="s">
        <v>17540</v>
      </c>
      <c r="B26" s="0" t="s">
        <v>17541</v>
      </c>
      <c r="C26" s="0" t="s">
        <v>198</v>
      </c>
      <c r="D26" s="0" t="s">
        <v>17542</v>
      </c>
      <c r="E26" s="0" t="s">
        <v>198</v>
      </c>
      <c r="F26" s="0" t="s">
        <v>198</v>
      </c>
      <c r="G26" s="0" t="s">
        <v>17543</v>
      </c>
      <c r="H26" s="0" t="s">
        <v>17415</v>
      </c>
      <c r="I26" s="0" t="s">
        <v>17444</v>
      </c>
      <c r="J26" s="146" t="s">
        <v>200</v>
      </c>
      <c r="K26" s="131" t="s">
        <v>17459</v>
      </c>
      <c r="L26" s="0" t="s">
        <v>17544</v>
      </c>
      <c r="M26" s="122" t="s">
        <v>200</v>
      </c>
      <c r="N26" s="0" t="s">
        <v>17545</v>
      </c>
      <c r="O26" s="0" t="s">
        <v>17546</v>
      </c>
      <c r="P26" s="122" t="s">
        <v>200</v>
      </c>
      <c r="Q26" s="0" t="s">
        <v>2235</v>
      </c>
      <c r="R26" s="112" t="n">
        <v>9782918272656</v>
      </c>
      <c r="S26" s="146"/>
      <c r="T26" s="131" t="s">
        <v>215</v>
      </c>
      <c r="U26" s="0" t="n">
        <v>4</v>
      </c>
      <c r="V26" s="111" t="n">
        <v>20</v>
      </c>
      <c r="W26" s="146"/>
      <c r="X26" s="127" t="s">
        <v>216</v>
      </c>
    </row>
    <row r="27" customFormat="false" ht="13.8" hidden="false" customHeight="false" outlineLevel="0" collapsed="false">
      <c r="A27" s="131" t="s">
        <v>17547</v>
      </c>
      <c r="B27" s="0" t="s">
        <v>17548</v>
      </c>
      <c r="C27" s="0" t="s">
        <v>198</v>
      </c>
      <c r="D27" s="0" t="s">
        <v>17549</v>
      </c>
      <c r="E27" s="0" t="s">
        <v>9448</v>
      </c>
      <c r="F27" s="0" t="s">
        <v>198</v>
      </c>
      <c r="G27" s="0" t="s">
        <v>17550</v>
      </c>
      <c r="H27" s="0" t="s">
        <v>17415</v>
      </c>
      <c r="J27" s="146"/>
      <c r="K27" s="131" t="s">
        <v>17551</v>
      </c>
      <c r="L27" s="0" t="s">
        <v>17552</v>
      </c>
      <c r="M27" s="122" t="s">
        <v>200</v>
      </c>
      <c r="N27" s="0" t="s">
        <v>17553</v>
      </c>
      <c r="O27" s="0" t="s">
        <v>17554</v>
      </c>
      <c r="P27" s="122" t="s">
        <v>200</v>
      </c>
      <c r="Q27" s="0" t="s">
        <v>253</v>
      </c>
      <c r="R27" s="112" t="n">
        <v>9791035502201</v>
      </c>
      <c r="S27" s="146"/>
      <c r="T27" s="131" t="s">
        <v>215</v>
      </c>
      <c r="U27" s="0" t="n">
        <v>4</v>
      </c>
      <c r="V27" s="111" t="n">
        <v>10</v>
      </c>
      <c r="W27" s="146"/>
      <c r="X27" s="127"/>
    </row>
    <row r="28" customFormat="false" ht="13.8" hidden="false" customHeight="false" outlineLevel="0" collapsed="false">
      <c r="A28" s="131" t="s">
        <v>17555</v>
      </c>
      <c r="B28" s="0" t="s">
        <v>11594</v>
      </c>
      <c r="C28" s="0" t="s">
        <v>198</v>
      </c>
      <c r="D28" s="0" t="s">
        <v>17556</v>
      </c>
      <c r="E28" s="0" t="s">
        <v>3215</v>
      </c>
      <c r="F28" s="0" t="s">
        <v>17557</v>
      </c>
      <c r="G28" s="0" t="s">
        <v>612</v>
      </c>
      <c r="H28" s="0" t="s">
        <v>239</v>
      </c>
      <c r="J28" s="146" t="s">
        <v>200</v>
      </c>
      <c r="K28" s="131" t="s">
        <v>17558</v>
      </c>
      <c r="L28" s="0" t="s">
        <v>17559</v>
      </c>
      <c r="M28" s="122" t="s">
        <v>200</v>
      </c>
      <c r="N28" s="0" t="s">
        <v>17560</v>
      </c>
      <c r="O28" s="0" t="s">
        <v>17561</v>
      </c>
      <c r="P28" s="122" t="s">
        <v>200</v>
      </c>
      <c r="Q28" s="0" t="s">
        <v>17449</v>
      </c>
      <c r="R28" s="112" t="n">
        <v>9784087925081</v>
      </c>
      <c r="S28" s="146"/>
      <c r="T28" s="131" t="s">
        <v>215</v>
      </c>
      <c r="U28" s="0" t="n">
        <v>4</v>
      </c>
      <c r="V28" s="111" t="n">
        <v>30</v>
      </c>
      <c r="W28" s="146"/>
      <c r="X28" s="127" t="s">
        <v>216</v>
      </c>
    </row>
    <row r="29" customFormat="false" ht="13.8" hidden="false" customHeight="false" outlineLevel="0" collapsed="false">
      <c r="A29" s="131" t="s">
        <v>17562</v>
      </c>
      <c r="B29" s="0" t="s">
        <v>17490</v>
      </c>
      <c r="C29" s="0" t="s">
        <v>198</v>
      </c>
      <c r="D29" s="0" t="s">
        <v>17563</v>
      </c>
      <c r="E29" s="0" t="s">
        <v>198</v>
      </c>
      <c r="F29" s="0" t="s">
        <v>198</v>
      </c>
      <c r="G29" s="0" t="s">
        <v>198</v>
      </c>
      <c r="H29" s="0" t="s">
        <v>17415</v>
      </c>
      <c r="J29" s="146"/>
      <c r="K29" s="131" t="s">
        <v>17564</v>
      </c>
      <c r="L29" s="0" t="s">
        <v>17565</v>
      </c>
      <c r="M29" s="122" t="s">
        <v>200</v>
      </c>
      <c r="N29" s="0" t="s">
        <v>17566</v>
      </c>
      <c r="O29" s="0" t="s">
        <v>17567</v>
      </c>
      <c r="P29" s="122"/>
      <c r="Q29" s="0" t="s">
        <v>17568</v>
      </c>
      <c r="R29" s="112" t="n">
        <v>9782377841677</v>
      </c>
      <c r="S29" s="146"/>
      <c r="T29" s="131" t="s">
        <v>215</v>
      </c>
      <c r="U29" s="0" t="n">
        <v>4</v>
      </c>
      <c r="V29" s="111" t="n">
        <v>20</v>
      </c>
      <c r="W29" s="146"/>
      <c r="X29" s="127"/>
    </row>
    <row r="30" customFormat="false" ht="13.8" hidden="false" customHeight="false" outlineLevel="0" collapsed="false">
      <c r="A30" s="131" t="s">
        <v>17569</v>
      </c>
      <c r="B30" s="0" t="s">
        <v>11594</v>
      </c>
      <c r="C30" s="0" t="s">
        <v>17570</v>
      </c>
      <c r="D30" s="0" t="s">
        <v>198</v>
      </c>
      <c r="E30" s="0" t="s">
        <v>198</v>
      </c>
      <c r="F30" s="0" t="s">
        <v>17571</v>
      </c>
      <c r="G30" s="0" t="s">
        <v>198</v>
      </c>
      <c r="H30" s="0" t="s">
        <v>17408</v>
      </c>
      <c r="J30" s="146" t="s">
        <v>200</v>
      </c>
      <c r="K30" s="131" t="s">
        <v>17572</v>
      </c>
      <c r="L30" s="0" t="s">
        <v>17573</v>
      </c>
      <c r="M30" s="122" t="s">
        <v>200</v>
      </c>
      <c r="N30" s="0" t="s">
        <v>17574</v>
      </c>
      <c r="O30" s="0" t="s">
        <v>17575</v>
      </c>
      <c r="P30" s="122" t="s">
        <v>200</v>
      </c>
      <c r="Q30" s="0" t="s">
        <v>466</v>
      </c>
      <c r="R30" s="112" t="n">
        <v>9781595826978</v>
      </c>
      <c r="S30" s="146"/>
      <c r="T30" s="131" t="s">
        <v>215</v>
      </c>
      <c r="U30" s="0" t="n">
        <v>4</v>
      </c>
      <c r="V30" s="111" t="n">
        <v>30</v>
      </c>
      <c r="W30" s="146"/>
      <c r="X30" s="127" t="s">
        <v>216</v>
      </c>
    </row>
    <row r="31" customFormat="false" ht="13.8" hidden="false" customHeight="false" outlineLevel="0" collapsed="false">
      <c r="A31" s="131" t="s">
        <v>17576</v>
      </c>
      <c r="B31" s="0" t="s">
        <v>17490</v>
      </c>
      <c r="C31" s="0" t="s">
        <v>17577</v>
      </c>
      <c r="D31" s="0" t="s">
        <v>17578</v>
      </c>
      <c r="E31" s="0" t="s">
        <v>198</v>
      </c>
      <c r="F31" s="0" t="s">
        <v>198</v>
      </c>
      <c r="G31" s="0" t="s">
        <v>198</v>
      </c>
      <c r="H31" s="0" t="s">
        <v>17408</v>
      </c>
      <c r="J31" s="146"/>
      <c r="K31" s="131" t="s">
        <v>17579</v>
      </c>
      <c r="L31" s="0" t="s">
        <v>17580</v>
      </c>
      <c r="M31" s="122" t="s">
        <v>200</v>
      </c>
      <c r="N31" s="0" t="s">
        <v>17581</v>
      </c>
      <c r="O31" s="0" t="s">
        <v>17582</v>
      </c>
      <c r="P31" s="122" t="s">
        <v>200</v>
      </c>
      <c r="Q31" s="0" t="s">
        <v>214</v>
      </c>
      <c r="R31" s="112" t="n">
        <v>9780262044363</v>
      </c>
      <c r="S31" s="146"/>
      <c r="T31" s="131" t="s">
        <v>215</v>
      </c>
      <c r="U31" s="0" t="n">
        <v>4</v>
      </c>
      <c r="V31" s="111" t="n">
        <v>15</v>
      </c>
      <c r="W31" s="146"/>
      <c r="X31" s="127"/>
    </row>
    <row r="32" customFormat="false" ht="13.8" hidden="false" customHeight="false" outlineLevel="0" collapsed="false">
      <c r="A32" s="131" t="s">
        <v>17583</v>
      </c>
      <c r="B32" s="0" t="s">
        <v>17428</v>
      </c>
      <c r="C32" s="0" t="s">
        <v>17483</v>
      </c>
      <c r="D32" s="0" t="s">
        <v>17563</v>
      </c>
      <c r="E32" s="0" t="s">
        <v>17584</v>
      </c>
      <c r="F32" s="0" t="s">
        <v>509</v>
      </c>
      <c r="G32" s="0" t="s">
        <v>198</v>
      </c>
      <c r="H32" s="0" t="s">
        <v>17408</v>
      </c>
      <c r="J32" s="146" t="s">
        <v>200</v>
      </c>
      <c r="K32" s="131" t="s">
        <v>17585</v>
      </c>
      <c r="L32" s="0" t="s">
        <v>17586</v>
      </c>
      <c r="M32" s="122" t="s">
        <v>200</v>
      </c>
      <c r="N32" s="0" t="s">
        <v>17587</v>
      </c>
      <c r="O32" s="0" t="s">
        <v>66</v>
      </c>
      <c r="P32" s="122"/>
      <c r="Q32" s="0" t="s">
        <v>17433</v>
      </c>
      <c r="R32" s="112" t="n">
        <v>9781785462535</v>
      </c>
      <c r="S32" s="146"/>
      <c r="T32" s="131" t="s">
        <v>215</v>
      </c>
      <c r="U32" s="0" t="n">
        <v>4</v>
      </c>
      <c r="V32" s="111" t="n">
        <v>20</v>
      </c>
      <c r="W32" s="146"/>
      <c r="X32" s="127" t="s">
        <v>216</v>
      </c>
    </row>
    <row r="33" customFormat="false" ht="13.8" hidden="false" customHeight="false" outlineLevel="0" collapsed="false">
      <c r="A33" s="131" t="s">
        <v>17588</v>
      </c>
      <c r="B33" s="0" t="s">
        <v>17490</v>
      </c>
      <c r="C33" s="0" t="s">
        <v>17483</v>
      </c>
      <c r="D33" s="0" t="s">
        <v>17563</v>
      </c>
      <c r="E33" s="0" t="s">
        <v>17589</v>
      </c>
      <c r="F33" s="0" t="s">
        <v>509</v>
      </c>
      <c r="G33" s="0" t="s">
        <v>198</v>
      </c>
      <c r="H33" s="0" t="s">
        <v>17408</v>
      </c>
      <c r="J33" s="146" t="s">
        <v>200</v>
      </c>
      <c r="K33" s="131" t="s">
        <v>17521</v>
      </c>
      <c r="L33" s="0" t="s">
        <v>17590</v>
      </c>
      <c r="M33" s="122" t="s">
        <v>200</v>
      </c>
      <c r="N33" s="0" t="s">
        <v>17591</v>
      </c>
      <c r="O33" s="0" t="s">
        <v>17592</v>
      </c>
      <c r="P33" s="122" t="s">
        <v>200</v>
      </c>
      <c r="Q33" s="0" t="s">
        <v>17449</v>
      </c>
      <c r="R33" s="112" t="n">
        <v>9780993012914</v>
      </c>
      <c r="S33" s="146"/>
      <c r="T33" s="131" t="s">
        <v>215</v>
      </c>
      <c r="U33" s="0" t="n">
        <v>4</v>
      </c>
      <c r="V33" s="111" t="n">
        <v>20</v>
      </c>
      <c r="W33" s="146"/>
      <c r="X33" s="127" t="s">
        <v>216</v>
      </c>
    </row>
    <row r="34" customFormat="false" ht="13.8" hidden="false" customHeight="false" outlineLevel="0" collapsed="false">
      <c r="A34" s="131" t="s">
        <v>17593</v>
      </c>
      <c r="B34" s="0" t="s">
        <v>17548</v>
      </c>
      <c r="C34" s="0" t="s">
        <v>17453</v>
      </c>
      <c r="D34" s="0" t="s">
        <v>17594</v>
      </c>
      <c r="E34" s="0" t="s">
        <v>17595</v>
      </c>
      <c r="F34" s="0" t="s">
        <v>198</v>
      </c>
      <c r="G34" s="0" t="s">
        <v>17596</v>
      </c>
      <c r="H34" s="0" t="s">
        <v>17408</v>
      </c>
      <c r="J34" s="146" t="s">
        <v>200</v>
      </c>
      <c r="K34" s="131" t="s">
        <v>17597</v>
      </c>
      <c r="L34" s="0" t="s">
        <v>17598</v>
      </c>
      <c r="M34" s="122" t="s">
        <v>200</v>
      </c>
      <c r="N34" s="0" t="s">
        <v>17599</v>
      </c>
      <c r="O34" s="0" t="s">
        <v>17600</v>
      </c>
      <c r="P34" s="122" t="s">
        <v>200</v>
      </c>
      <c r="Q34" s="0" t="s">
        <v>17495</v>
      </c>
      <c r="R34" s="112" t="n">
        <v>9780330319003</v>
      </c>
      <c r="S34" s="146"/>
      <c r="T34" s="131" t="s">
        <v>215</v>
      </c>
      <c r="U34" s="0" t="n">
        <v>4</v>
      </c>
      <c r="V34" s="111" t="n">
        <v>10</v>
      </c>
      <c r="W34" s="146"/>
      <c r="X34" s="127" t="s">
        <v>216</v>
      </c>
    </row>
    <row r="35" customFormat="false" ht="13.8" hidden="false" customHeight="false" outlineLevel="0" collapsed="false">
      <c r="A35" s="131" t="s">
        <v>17601</v>
      </c>
      <c r="B35" s="0" t="s">
        <v>17602</v>
      </c>
      <c r="C35" s="0" t="s">
        <v>198</v>
      </c>
      <c r="D35" s="0" t="s">
        <v>17603</v>
      </c>
      <c r="E35" s="0" t="s">
        <v>9448</v>
      </c>
      <c r="F35" s="0" t="s">
        <v>17604</v>
      </c>
      <c r="G35" s="0" t="s">
        <v>198</v>
      </c>
      <c r="H35" s="0" t="s">
        <v>17408</v>
      </c>
      <c r="J35" s="146" t="s">
        <v>200</v>
      </c>
      <c r="K35" s="131" t="s">
        <v>17605</v>
      </c>
      <c r="L35" s="0" t="s">
        <v>17606</v>
      </c>
      <c r="M35" s="122" t="s">
        <v>200</v>
      </c>
      <c r="N35" s="0" t="s">
        <v>17607</v>
      </c>
      <c r="O35" s="0" t="s">
        <v>17608</v>
      </c>
      <c r="P35" s="122" t="s">
        <v>200</v>
      </c>
      <c r="Q35" s="0" t="s">
        <v>17462</v>
      </c>
      <c r="R35" s="112" t="n">
        <v>9781512007152</v>
      </c>
      <c r="S35" s="146"/>
      <c r="T35" s="131" t="s">
        <v>215</v>
      </c>
      <c r="U35" s="0" t="n">
        <v>4</v>
      </c>
      <c r="V35" s="111" t="n">
        <v>20</v>
      </c>
      <c r="W35" s="146"/>
      <c r="X35" s="127" t="s">
        <v>216</v>
      </c>
    </row>
    <row r="36" customFormat="false" ht="13.8" hidden="false" customHeight="false" outlineLevel="0" collapsed="false">
      <c r="A36" s="131" t="s">
        <v>17609</v>
      </c>
      <c r="B36" s="0" t="s">
        <v>17610</v>
      </c>
      <c r="C36" s="0" t="s">
        <v>17577</v>
      </c>
      <c r="D36" s="0" t="s">
        <v>198</v>
      </c>
      <c r="E36" s="0" t="s">
        <v>9448</v>
      </c>
      <c r="F36" s="0" t="s">
        <v>11158</v>
      </c>
      <c r="G36" s="0" t="s">
        <v>198</v>
      </c>
      <c r="H36" s="0" t="s">
        <v>17415</v>
      </c>
      <c r="J36" s="146"/>
      <c r="K36" s="131" t="s">
        <v>17429</v>
      </c>
      <c r="L36" s="0" t="s">
        <v>17611</v>
      </c>
      <c r="M36" s="122" t="s">
        <v>200</v>
      </c>
      <c r="N36" s="0" t="s">
        <v>17612</v>
      </c>
      <c r="O36" s="0" t="s">
        <v>17613</v>
      </c>
      <c r="P36" s="122" t="s">
        <v>200</v>
      </c>
      <c r="Q36" s="0" t="s">
        <v>17614</v>
      </c>
      <c r="R36" s="112" t="n">
        <v>9783869931029</v>
      </c>
      <c r="S36" s="146"/>
      <c r="T36" s="131" t="s">
        <v>215</v>
      </c>
      <c r="U36" s="0" t="n">
        <v>4</v>
      </c>
      <c r="V36" s="111" t="n">
        <v>20</v>
      </c>
      <c r="W36" s="146"/>
      <c r="X36" s="127" t="s">
        <v>216</v>
      </c>
    </row>
    <row r="37" customFormat="false" ht="13.8" hidden="false" customHeight="false" outlineLevel="0" collapsed="false">
      <c r="A37" s="131" t="s">
        <v>17615</v>
      </c>
      <c r="B37" s="0" t="s">
        <v>17602</v>
      </c>
      <c r="C37" s="0" t="s">
        <v>198</v>
      </c>
      <c r="D37" s="0" t="s">
        <v>17603</v>
      </c>
      <c r="E37" s="0" t="s">
        <v>9448</v>
      </c>
      <c r="F37" s="0" t="s">
        <v>11158</v>
      </c>
      <c r="G37" s="0" t="s">
        <v>198</v>
      </c>
      <c r="H37" s="0" t="s">
        <v>17415</v>
      </c>
      <c r="J37" s="146" t="s">
        <v>200</v>
      </c>
      <c r="K37" s="131" t="s">
        <v>17616</v>
      </c>
      <c r="L37" s="0" t="s">
        <v>17617</v>
      </c>
      <c r="M37" s="122" t="s">
        <v>200</v>
      </c>
      <c r="N37" s="0" t="s">
        <v>17618</v>
      </c>
      <c r="O37" s="0" t="s">
        <v>17619</v>
      </c>
      <c r="P37" s="122" t="s">
        <v>200</v>
      </c>
      <c r="Q37" s="0" t="s">
        <v>253</v>
      </c>
      <c r="R37" s="112" t="n">
        <v>9782376970972</v>
      </c>
      <c r="S37" s="146"/>
      <c r="T37" s="131" t="s">
        <v>215</v>
      </c>
      <c r="U37" s="0" t="n">
        <v>4</v>
      </c>
      <c r="V37" s="111" t="n">
        <v>20</v>
      </c>
      <c r="W37" s="146"/>
      <c r="X37" s="127" t="s">
        <v>216</v>
      </c>
    </row>
    <row r="38" customFormat="false" ht="13.8" hidden="false" customHeight="false" outlineLevel="0" collapsed="false">
      <c r="A38" s="131" t="s">
        <v>17620</v>
      </c>
      <c r="B38" s="0" t="s">
        <v>17490</v>
      </c>
      <c r="C38" s="0" t="s">
        <v>17483</v>
      </c>
      <c r="D38" s="0" t="s">
        <v>17621</v>
      </c>
      <c r="E38" s="0" t="s">
        <v>198</v>
      </c>
      <c r="F38" s="0" t="s">
        <v>198</v>
      </c>
      <c r="G38" s="0" t="s">
        <v>198</v>
      </c>
      <c r="H38" s="0" t="s">
        <v>17415</v>
      </c>
      <c r="I38" s="0" t="s">
        <v>17416</v>
      </c>
      <c r="J38" s="146" t="s">
        <v>200</v>
      </c>
      <c r="K38" s="131" t="s">
        <v>17564</v>
      </c>
      <c r="L38" s="0" t="s">
        <v>17622</v>
      </c>
      <c r="M38" s="122" t="s">
        <v>200</v>
      </c>
      <c r="N38" s="0" t="s">
        <v>17623</v>
      </c>
      <c r="O38" s="0" t="s">
        <v>66</v>
      </c>
      <c r="P38" s="122" t="s">
        <v>200</v>
      </c>
      <c r="Q38" s="0" t="s">
        <v>17495</v>
      </c>
      <c r="R38" s="112" t="n">
        <v>9791094723340</v>
      </c>
      <c r="S38" s="146"/>
      <c r="T38" s="131" t="s">
        <v>215</v>
      </c>
      <c r="U38" s="0" t="n">
        <v>4</v>
      </c>
      <c r="V38" s="111" t="n">
        <v>20</v>
      </c>
      <c r="W38" s="146"/>
      <c r="X38" s="127" t="s">
        <v>216</v>
      </c>
    </row>
    <row r="39" customFormat="false" ht="13.8" hidden="false" customHeight="false" outlineLevel="0" collapsed="false">
      <c r="A39" s="131" t="s">
        <v>17624</v>
      </c>
      <c r="B39" s="0" t="s">
        <v>17490</v>
      </c>
      <c r="C39" s="0" t="s">
        <v>17483</v>
      </c>
      <c r="D39" s="0" t="s">
        <v>17625</v>
      </c>
      <c r="E39" s="0" t="s">
        <v>198</v>
      </c>
      <c r="F39" s="0" t="s">
        <v>198</v>
      </c>
      <c r="G39" s="0" t="s">
        <v>198</v>
      </c>
      <c r="H39" s="0" t="s">
        <v>17415</v>
      </c>
      <c r="I39" s="0" t="s">
        <v>17416</v>
      </c>
      <c r="J39" s="146" t="s">
        <v>200</v>
      </c>
      <c r="K39" s="131" t="s">
        <v>17564</v>
      </c>
      <c r="L39" s="0" t="s">
        <v>17626</v>
      </c>
      <c r="M39" s="122" t="s">
        <v>200</v>
      </c>
      <c r="N39" s="0" t="s">
        <v>17623</v>
      </c>
      <c r="O39" s="0" t="s">
        <v>66</v>
      </c>
      <c r="P39" s="122" t="s">
        <v>200</v>
      </c>
      <c r="Q39" s="0" t="s">
        <v>17495</v>
      </c>
      <c r="R39" s="112" t="n">
        <v>9791094723128</v>
      </c>
      <c r="S39" s="146"/>
      <c r="T39" s="131" t="s">
        <v>215</v>
      </c>
      <c r="U39" s="0" t="n">
        <v>4</v>
      </c>
      <c r="V39" s="111" t="n">
        <v>20</v>
      </c>
      <c r="W39" s="146"/>
      <c r="X39" s="127" t="s">
        <v>216</v>
      </c>
    </row>
    <row r="40" customFormat="false" ht="13.8" hidden="false" customHeight="false" outlineLevel="0" collapsed="false">
      <c r="A40" s="131" t="s">
        <v>17627</v>
      </c>
      <c r="B40" s="0" t="s">
        <v>17490</v>
      </c>
      <c r="C40" s="0" t="s">
        <v>17628</v>
      </c>
      <c r="D40" s="0" t="s">
        <v>17629</v>
      </c>
      <c r="E40" s="0" t="s">
        <v>198</v>
      </c>
      <c r="F40" s="0" t="s">
        <v>198</v>
      </c>
      <c r="G40" s="0" t="s">
        <v>198</v>
      </c>
      <c r="H40" s="0" t="s">
        <v>17415</v>
      </c>
      <c r="J40" s="146" t="s">
        <v>200</v>
      </c>
      <c r="K40" s="131" t="s">
        <v>17630</v>
      </c>
      <c r="L40" s="0" t="s">
        <v>17631</v>
      </c>
      <c r="M40" s="122" t="s">
        <v>200</v>
      </c>
      <c r="N40" s="0" t="s">
        <v>17623</v>
      </c>
      <c r="O40" s="0" t="s">
        <v>17632</v>
      </c>
      <c r="P40" s="122" t="s">
        <v>200</v>
      </c>
      <c r="Q40" s="0" t="s">
        <v>17495</v>
      </c>
      <c r="R40" s="112" t="n">
        <v>9782702134689</v>
      </c>
      <c r="S40" s="146"/>
      <c r="T40" s="131" t="s">
        <v>215</v>
      </c>
      <c r="U40" s="0" t="n">
        <v>4</v>
      </c>
      <c r="V40" s="111" t="n">
        <v>20</v>
      </c>
      <c r="W40" s="146"/>
      <c r="X40" s="127" t="s">
        <v>216</v>
      </c>
    </row>
    <row r="41" customFormat="false" ht="13.8" hidden="false" customHeight="false" outlineLevel="0" collapsed="false">
      <c r="A41" s="131" t="s">
        <v>17633</v>
      </c>
      <c r="B41" s="0" t="s">
        <v>17406</v>
      </c>
      <c r="C41" s="0" t="s">
        <v>17628</v>
      </c>
      <c r="D41" s="0" t="s">
        <v>17563</v>
      </c>
      <c r="E41" s="0" t="s">
        <v>9448</v>
      </c>
      <c r="F41" s="0" t="s">
        <v>4852</v>
      </c>
      <c r="G41" s="0" t="s">
        <v>198</v>
      </c>
      <c r="H41" s="0" t="s">
        <v>17415</v>
      </c>
      <c r="I41" s="0" t="s">
        <v>17416</v>
      </c>
      <c r="J41" s="146" t="s">
        <v>200</v>
      </c>
      <c r="K41" s="131" t="s">
        <v>17634</v>
      </c>
      <c r="L41" s="0" t="s">
        <v>17635</v>
      </c>
      <c r="M41" s="122" t="s">
        <v>200</v>
      </c>
      <c r="N41" s="0" t="s">
        <v>17636</v>
      </c>
      <c r="O41" s="0" t="s">
        <v>17637</v>
      </c>
      <c r="P41" s="122" t="s">
        <v>200</v>
      </c>
      <c r="Q41" s="0" t="s">
        <v>17462</v>
      </c>
      <c r="R41" s="112" t="n">
        <v>9791093752280</v>
      </c>
      <c r="S41" s="146"/>
      <c r="T41" s="131" t="s">
        <v>215</v>
      </c>
      <c r="U41" s="0" t="n">
        <v>4</v>
      </c>
      <c r="V41" s="111" t="n">
        <v>40</v>
      </c>
      <c r="W41" s="146"/>
      <c r="X41" s="127" t="s">
        <v>216</v>
      </c>
    </row>
    <row r="42" customFormat="false" ht="13.8" hidden="false" customHeight="false" outlineLevel="0" collapsed="false">
      <c r="A42" s="131" t="s">
        <v>17638</v>
      </c>
      <c r="B42" s="0" t="s">
        <v>17406</v>
      </c>
      <c r="C42" s="0" t="s">
        <v>17483</v>
      </c>
      <c r="D42" s="0" t="s">
        <v>17563</v>
      </c>
      <c r="E42" s="0" t="s">
        <v>206</v>
      </c>
      <c r="F42" s="0" t="s">
        <v>701</v>
      </c>
      <c r="G42" s="0" t="s">
        <v>198</v>
      </c>
      <c r="H42" s="0" t="s">
        <v>17415</v>
      </c>
      <c r="I42" s="0" t="s">
        <v>17416</v>
      </c>
      <c r="J42" s="146" t="s">
        <v>200</v>
      </c>
      <c r="K42" s="131" t="s">
        <v>17634</v>
      </c>
      <c r="L42" s="0" t="s">
        <v>17639</v>
      </c>
      <c r="M42" s="122" t="s">
        <v>200</v>
      </c>
      <c r="N42" s="0" t="s">
        <v>17636</v>
      </c>
      <c r="O42" s="0" t="s">
        <v>17637</v>
      </c>
      <c r="P42" s="122" t="s">
        <v>200</v>
      </c>
      <c r="Q42" s="0" t="s">
        <v>5611</v>
      </c>
      <c r="S42" s="146"/>
      <c r="T42" s="131" t="s">
        <v>215</v>
      </c>
      <c r="U42" s="0" t="n">
        <v>4</v>
      </c>
      <c r="V42" s="111" t="n">
        <v>40</v>
      </c>
      <c r="W42" s="146"/>
      <c r="X42" s="127"/>
    </row>
    <row r="43" customFormat="false" ht="13.8" hidden="false" customHeight="false" outlineLevel="0" collapsed="false">
      <c r="A43" s="131" t="s">
        <v>17640</v>
      </c>
      <c r="B43" s="0" t="s">
        <v>17406</v>
      </c>
      <c r="C43" s="0" t="s">
        <v>17628</v>
      </c>
      <c r="D43" s="0" t="s">
        <v>17563</v>
      </c>
      <c r="E43" s="0" t="s">
        <v>9448</v>
      </c>
      <c r="F43" s="0" t="s">
        <v>14380</v>
      </c>
      <c r="G43" s="0" t="s">
        <v>198</v>
      </c>
      <c r="H43" s="0" t="s">
        <v>17415</v>
      </c>
      <c r="I43" s="0" t="s">
        <v>17416</v>
      </c>
      <c r="J43" s="146" t="s">
        <v>200</v>
      </c>
      <c r="K43" s="131" t="s">
        <v>17634</v>
      </c>
      <c r="L43" s="0" t="s">
        <v>17641</v>
      </c>
      <c r="M43" s="122" t="s">
        <v>200</v>
      </c>
      <c r="N43" s="0" t="s">
        <v>17636</v>
      </c>
      <c r="O43" s="0" t="s">
        <v>17637</v>
      </c>
      <c r="P43" s="122" t="s">
        <v>200</v>
      </c>
      <c r="Q43" s="0" t="s">
        <v>17462</v>
      </c>
      <c r="R43" s="112" t="n">
        <v>9791093752006</v>
      </c>
      <c r="S43" s="146"/>
      <c r="T43" s="131" t="s">
        <v>215</v>
      </c>
      <c r="U43" s="0" t="n">
        <v>4</v>
      </c>
      <c r="V43" s="111" t="n">
        <v>40</v>
      </c>
      <c r="W43" s="146"/>
      <c r="X43" s="127" t="s">
        <v>216</v>
      </c>
    </row>
    <row r="44" customFormat="false" ht="13.8" hidden="false" customHeight="false" outlineLevel="0" collapsed="false">
      <c r="A44" s="131" t="s">
        <v>17642</v>
      </c>
      <c r="B44" s="0" t="s">
        <v>17406</v>
      </c>
      <c r="C44" s="0" t="s">
        <v>17643</v>
      </c>
      <c r="D44" s="0" t="s">
        <v>17563</v>
      </c>
      <c r="E44" s="0" t="s">
        <v>9448</v>
      </c>
      <c r="F44" s="0" t="s">
        <v>3493</v>
      </c>
      <c r="G44" s="0" t="s">
        <v>198</v>
      </c>
      <c r="H44" s="0" t="s">
        <v>17415</v>
      </c>
      <c r="I44" s="0" t="s">
        <v>17416</v>
      </c>
      <c r="J44" s="146" t="s">
        <v>200</v>
      </c>
      <c r="K44" s="131" t="s">
        <v>17634</v>
      </c>
      <c r="L44" s="0" t="s">
        <v>17644</v>
      </c>
      <c r="M44" s="122" t="s">
        <v>200</v>
      </c>
      <c r="N44" s="0" t="s">
        <v>17636</v>
      </c>
      <c r="O44" s="0" t="s">
        <v>17637</v>
      </c>
      <c r="P44" s="122" t="s">
        <v>200</v>
      </c>
      <c r="Q44" s="0" t="s">
        <v>17462</v>
      </c>
      <c r="R44" s="112" t="n">
        <v>9782380170016</v>
      </c>
      <c r="S44" s="146"/>
      <c r="T44" s="131" t="s">
        <v>215</v>
      </c>
      <c r="U44" s="0" t="n">
        <v>4</v>
      </c>
      <c r="V44" s="111" t="n">
        <v>50</v>
      </c>
      <c r="W44" s="146"/>
      <c r="X44" s="127" t="s">
        <v>216</v>
      </c>
    </row>
    <row r="45" customFormat="false" ht="13.8" hidden="false" customHeight="false" outlineLevel="0" collapsed="false">
      <c r="A45" s="131" t="s">
        <v>17645</v>
      </c>
      <c r="B45" s="0" t="s">
        <v>17406</v>
      </c>
      <c r="C45" s="0" t="s">
        <v>17483</v>
      </c>
      <c r="D45" s="0" t="s">
        <v>17563</v>
      </c>
      <c r="E45" s="0" t="s">
        <v>1534</v>
      </c>
      <c r="F45" s="0" t="s">
        <v>17646</v>
      </c>
      <c r="G45" s="0" t="s">
        <v>198</v>
      </c>
      <c r="H45" s="0" t="s">
        <v>17415</v>
      </c>
      <c r="I45" s="0" t="s">
        <v>17416</v>
      </c>
      <c r="J45" s="146" t="s">
        <v>200</v>
      </c>
      <c r="K45" s="131" t="s">
        <v>17634</v>
      </c>
      <c r="L45" s="0" t="s">
        <v>17647</v>
      </c>
      <c r="M45" s="122" t="s">
        <v>200</v>
      </c>
      <c r="N45" s="0" t="s">
        <v>17636</v>
      </c>
      <c r="O45" s="0" t="s">
        <v>17637</v>
      </c>
      <c r="P45" s="122" t="s">
        <v>200</v>
      </c>
      <c r="Q45" s="0" t="s">
        <v>17462</v>
      </c>
      <c r="R45" s="112" t="n">
        <v>9782380752198</v>
      </c>
      <c r="S45" s="146"/>
      <c r="T45" s="131" t="s">
        <v>215</v>
      </c>
      <c r="U45" s="0" t="n">
        <v>4</v>
      </c>
      <c r="V45" s="111" t="n">
        <v>50</v>
      </c>
      <c r="W45" s="146"/>
      <c r="X45" s="127" t="s">
        <v>216</v>
      </c>
    </row>
    <row r="46" customFormat="false" ht="13.8" hidden="false" customHeight="false" outlineLevel="0" collapsed="false">
      <c r="A46" s="131" t="s">
        <v>17648</v>
      </c>
      <c r="B46" s="0" t="s">
        <v>17406</v>
      </c>
      <c r="C46" s="0" t="s">
        <v>17483</v>
      </c>
      <c r="D46" s="0" t="s">
        <v>17563</v>
      </c>
      <c r="E46" s="0" t="s">
        <v>17649</v>
      </c>
      <c r="F46" s="0" t="s">
        <v>17650</v>
      </c>
      <c r="G46" s="0" t="s">
        <v>198</v>
      </c>
      <c r="H46" s="0" t="s">
        <v>17415</v>
      </c>
      <c r="I46" s="0" t="s">
        <v>17416</v>
      </c>
      <c r="J46" s="146" t="s">
        <v>200</v>
      </c>
      <c r="K46" s="131" t="s">
        <v>17634</v>
      </c>
      <c r="L46" s="0" t="s">
        <v>17651</v>
      </c>
      <c r="M46" s="122" t="s">
        <v>200</v>
      </c>
      <c r="N46" s="0" t="s">
        <v>17636</v>
      </c>
      <c r="O46" s="0" t="s">
        <v>17637</v>
      </c>
      <c r="P46" s="122" t="s">
        <v>200</v>
      </c>
      <c r="Q46" s="0" t="s">
        <v>17462</v>
      </c>
      <c r="R46" s="112" t="n">
        <v>9782380170115</v>
      </c>
      <c r="S46" s="146"/>
      <c r="T46" s="131" t="s">
        <v>215</v>
      </c>
      <c r="U46" s="0" t="n">
        <v>4</v>
      </c>
      <c r="V46" s="111" t="n">
        <v>50</v>
      </c>
      <c r="W46" s="146"/>
      <c r="X46" s="127"/>
    </row>
    <row r="47" customFormat="false" ht="13.8" hidden="false" customHeight="false" outlineLevel="0" collapsed="false">
      <c r="A47" s="131" t="s">
        <v>17652</v>
      </c>
      <c r="B47" s="0" t="s">
        <v>17406</v>
      </c>
      <c r="C47" s="0" t="s">
        <v>17653</v>
      </c>
      <c r="D47" s="0" t="s">
        <v>17563</v>
      </c>
      <c r="E47" s="0" t="s">
        <v>872</v>
      </c>
      <c r="F47" s="0" t="s">
        <v>17654</v>
      </c>
      <c r="G47" s="0" t="s">
        <v>198</v>
      </c>
      <c r="H47" s="0" t="s">
        <v>17415</v>
      </c>
      <c r="I47" s="0" t="s">
        <v>17416</v>
      </c>
      <c r="J47" s="146" t="s">
        <v>200</v>
      </c>
      <c r="K47" s="131" t="s">
        <v>17634</v>
      </c>
      <c r="L47" s="0" t="s">
        <v>17655</v>
      </c>
      <c r="M47" s="122" t="s">
        <v>200</v>
      </c>
      <c r="N47" s="0" t="s">
        <v>17636</v>
      </c>
      <c r="O47" s="0" t="s">
        <v>17637</v>
      </c>
      <c r="P47" s="122" t="s">
        <v>200</v>
      </c>
      <c r="Q47" s="0" t="s">
        <v>17462</v>
      </c>
      <c r="R47" s="112" t="n">
        <v>9791093752051</v>
      </c>
      <c r="S47" s="146"/>
      <c r="T47" s="131" t="s">
        <v>215</v>
      </c>
      <c r="U47" s="0" t="n">
        <v>4</v>
      </c>
      <c r="V47" s="111" t="n">
        <v>40</v>
      </c>
      <c r="W47" s="146"/>
      <c r="X47" s="127" t="s">
        <v>216</v>
      </c>
    </row>
    <row r="48" customFormat="false" ht="13.8" hidden="false" customHeight="false" outlineLevel="0" collapsed="false">
      <c r="A48" s="131" t="s">
        <v>17656</v>
      </c>
      <c r="B48" s="0" t="s">
        <v>17406</v>
      </c>
      <c r="C48" s="0" t="s">
        <v>17653</v>
      </c>
      <c r="D48" s="0" t="s">
        <v>17563</v>
      </c>
      <c r="E48" s="0" t="s">
        <v>872</v>
      </c>
      <c r="F48" s="0" t="s">
        <v>17657</v>
      </c>
      <c r="G48" s="0" t="s">
        <v>198</v>
      </c>
      <c r="H48" s="0" t="s">
        <v>17415</v>
      </c>
      <c r="I48" s="0" t="s">
        <v>17416</v>
      </c>
      <c r="J48" s="146" t="s">
        <v>200</v>
      </c>
      <c r="K48" s="131" t="s">
        <v>17634</v>
      </c>
      <c r="L48" s="0" t="s">
        <v>17655</v>
      </c>
      <c r="M48" s="122" t="s">
        <v>200</v>
      </c>
      <c r="N48" s="0" t="s">
        <v>17636</v>
      </c>
      <c r="O48" s="0" t="s">
        <v>17637</v>
      </c>
      <c r="P48" s="122" t="s">
        <v>200</v>
      </c>
      <c r="Q48" s="0" t="s">
        <v>17462</v>
      </c>
      <c r="R48" s="112" t="n">
        <v>9791093752082</v>
      </c>
      <c r="S48" s="146"/>
      <c r="T48" s="131" t="s">
        <v>215</v>
      </c>
      <c r="U48" s="0" t="n">
        <v>4</v>
      </c>
      <c r="V48" s="111" t="n">
        <v>40</v>
      </c>
      <c r="W48" s="146"/>
      <c r="X48" s="127" t="s">
        <v>216</v>
      </c>
    </row>
    <row r="49" customFormat="false" ht="13.8" hidden="false" customHeight="false" outlineLevel="0" collapsed="false">
      <c r="A49" s="131" t="s">
        <v>17658</v>
      </c>
      <c r="B49" s="0" t="s">
        <v>17406</v>
      </c>
      <c r="C49" s="0" t="s">
        <v>17653</v>
      </c>
      <c r="D49" s="0" t="s">
        <v>17563</v>
      </c>
      <c r="E49" s="0" t="s">
        <v>872</v>
      </c>
      <c r="F49" s="0" t="s">
        <v>17657</v>
      </c>
      <c r="G49" s="0" t="s">
        <v>198</v>
      </c>
      <c r="H49" s="0" t="s">
        <v>17415</v>
      </c>
      <c r="I49" s="0" t="s">
        <v>17416</v>
      </c>
      <c r="J49" s="146" t="s">
        <v>200</v>
      </c>
      <c r="K49" s="131" t="s">
        <v>17634</v>
      </c>
      <c r="L49" s="0" t="s">
        <v>17655</v>
      </c>
      <c r="M49" s="122" t="s">
        <v>200</v>
      </c>
      <c r="N49" s="0" t="s">
        <v>17636</v>
      </c>
      <c r="O49" s="0" t="s">
        <v>17637</v>
      </c>
      <c r="P49" s="122" t="s">
        <v>200</v>
      </c>
      <c r="Q49" s="0" t="s">
        <v>17462</v>
      </c>
      <c r="R49" s="112" t="n">
        <v>9791093752112</v>
      </c>
      <c r="S49" s="146"/>
      <c r="T49" s="131" t="s">
        <v>215</v>
      </c>
      <c r="U49" s="0" t="n">
        <v>4</v>
      </c>
      <c r="V49" s="111" t="n">
        <v>40</v>
      </c>
      <c r="W49" s="146"/>
      <c r="X49" s="127" t="s">
        <v>216</v>
      </c>
    </row>
    <row r="50" customFormat="false" ht="13.8" hidden="false" customHeight="false" outlineLevel="0" collapsed="false">
      <c r="A50" s="131" t="s">
        <v>17659</v>
      </c>
      <c r="B50" s="0" t="s">
        <v>17406</v>
      </c>
      <c r="C50" s="0" t="s">
        <v>17483</v>
      </c>
      <c r="D50" s="0" t="s">
        <v>17563</v>
      </c>
      <c r="E50" s="0" t="s">
        <v>9448</v>
      </c>
      <c r="F50" s="0" t="s">
        <v>737</v>
      </c>
      <c r="G50" s="0" t="s">
        <v>198</v>
      </c>
      <c r="H50" s="0" t="s">
        <v>17415</v>
      </c>
      <c r="I50" s="0" t="s">
        <v>17416</v>
      </c>
      <c r="J50" s="146" t="s">
        <v>200</v>
      </c>
      <c r="K50" s="131" t="s">
        <v>17634</v>
      </c>
      <c r="L50" s="0" t="s">
        <v>17660</v>
      </c>
      <c r="M50" s="122" t="s">
        <v>200</v>
      </c>
      <c r="N50" s="0" t="s">
        <v>17636</v>
      </c>
      <c r="O50" s="0" t="s">
        <v>17637</v>
      </c>
      <c r="P50" s="122" t="s">
        <v>200</v>
      </c>
      <c r="Q50" s="0" t="s">
        <v>17462</v>
      </c>
      <c r="R50" s="112" t="n">
        <v>9191093758389</v>
      </c>
      <c r="S50" s="146"/>
      <c r="T50" s="131" t="s">
        <v>215</v>
      </c>
      <c r="U50" s="0" t="n">
        <v>4</v>
      </c>
      <c r="V50" s="111" t="n">
        <v>40</v>
      </c>
      <c r="W50" s="146"/>
      <c r="X50" s="127" t="s">
        <v>216</v>
      </c>
    </row>
    <row r="51" customFormat="false" ht="13.8" hidden="false" customHeight="false" outlineLevel="0" collapsed="false">
      <c r="A51" s="131" t="s">
        <v>17661</v>
      </c>
      <c r="B51" s="0" t="s">
        <v>17490</v>
      </c>
      <c r="C51" s="0" t="s">
        <v>198</v>
      </c>
      <c r="D51" s="0" t="s">
        <v>17662</v>
      </c>
      <c r="E51" s="0" t="s">
        <v>198</v>
      </c>
      <c r="F51" s="0" t="s">
        <v>198</v>
      </c>
      <c r="G51" s="0" t="s">
        <v>198</v>
      </c>
      <c r="H51" s="0" t="s">
        <v>17408</v>
      </c>
      <c r="J51" s="146" t="s">
        <v>200</v>
      </c>
      <c r="K51" s="131" t="s">
        <v>17663</v>
      </c>
      <c r="L51" s="104" t="s">
        <v>17664</v>
      </c>
      <c r="M51" s="122" t="s">
        <v>200</v>
      </c>
      <c r="N51" s="0" t="s">
        <v>17665</v>
      </c>
      <c r="O51" s="0" t="s">
        <v>17666</v>
      </c>
      <c r="P51" s="122" t="s">
        <v>200</v>
      </c>
      <c r="Q51" s="0" t="s">
        <v>17449</v>
      </c>
      <c r="R51" s="112" t="n">
        <v>9780762409372</v>
      </c>
      <c r="S51" s="146"/>
      <c r="T51" s="131" t="s">
        <v>215</v>
      </c>
      <c r="U51" s="0" t="n">
        <v>4</v>
      </c>
      <c r="V51" s="111" t="n">
        <v>20</v>
      </c>
      <c r="W51" s="146"/>
      <c r="X51" s="127" t="s">
        <v>216</v>
      </c>
    </row>
    <row r="52" customFormat="false" ht="13.8" hidden="false" customHeight="false" outlineLevel="0" collapsed="false">
      <c r="A52" s="131" t="s">
        <v>17667</v>
      </c>
      <c r="B52" s="0" t="s">
        <v>17602</v>
      </c>
      <c r="D52" s="0" t="s">
        <v>17668</v>
      </c>
      <c r="E52" s="0" t="s">
        <v>198</v>
      </c>
      <c r="F52" s="0" t="s">
        <v>198</v>
      </c>
      <c r="G52" s="0" t="s">
        <v>198</v>
      </c>
      <c r="H52" s="0" t="s">
        <v>17408</v>
      </c>
      <c r="J52" s="146"/>
      <c r="K52" s="131" t="s">
        <v>17669</v>
      </c>
      <c r="L52" s="104" t="s">
        <v>17670</v>
      </c>
      <c r="M52" s="122" t="s">
        <v>200</v>
      </c>
      <c r="N52" s="0" t="s">
        <v>17671</v>
      </c>
      <c r="O52" s="0" t="s">
        <v>17672</v>
      </c>
      <c r="P52" s="122" t="s">
        <v>200</v>
      </c>
      <c r="Q52" s="0" t="s">
        <v>17468</v>
      </c>
      <c r="R52" s="112" t="n">
        <v>9780500021743</v>
      </c>
      <c r="S52" s="146"/>
      <c r="T52" s="131" t="s">
        <v>215</v>
      </c>
      <c r="U52" s="0" t="n">
        <v>4</v>
      </c>
      <c r="V52" s="111" t="n">
        <v>15</v>
      </c>
      <c r="W52" s="146"/>
      <c r="X52" s="127"/>
    </row>
    <row r="53" customFormat="false" ht="13.8" hidden="false" customHeight="false" outlineLevel="0" collapsed="false">
      <c r="A53" s="131" t="s">
        <v>17673</v>
      </c>
      <c r="B53" s="0" t="s">
        <v>17490</v>
      </c>
      <c r="C53" s="0" t="s">
        <v>198</v>
      </c>
      <c r="D53" s="0" t="s">
        <v>17662</v>
      </c>
      <c r="E53" s="0" t="s">
        <v>198</v>
      </c>
      <c r="F53" s="0" t="s">
        <v>198</v>
      </c>
      <c r="G53" s="0" t="s">
        <v>198</v>
      </c>
      <c r="H53" s="0" t="s">
        <v>17408</v>
      </c>
      <c r="J53" s="146" t="s">
        <v>200</v>
      </c>
      <c r="K53" s="131" t="s">
        <v>17674</v>
      </c>
      <c r="L53" s="0" t="s">
        <v>17675</v>
      </c>
      <c r="M53" s="122" t="s">
        <v>200</v>
      </c>
      <c r="N53" s="0" t="s">
        <v>17676</v>
      </c>
      <c r="O53" s="0" t="s">
        <v>17677</v>
      </c>
      <c r="P53" s="122" t="s">
        <v>200</v>
      </c>
      <c r="Q53" s="0" t="s">
        <v>17449</v>
      </c>
      <c r="R53" s="112" t="n">
        <v>9784770030788</v>
      </c>
      <c r="S53" s="146"/>
      <c r="T53" s="131" t="s">
        <v>215</v>
      </c>
      <c r="U53" s="0" t="n">
        <v>4</v>
      </c>
      <c r="V53" s="111" t="n">
        <v>20</v>
      </c>
      <c r="W53" s="146"/>
      <c r="X53" s="127" t="s">
        <v>216</v>
      </c>
    </row>
    <row r="54" customFormat="false" ht="13.8" hidden="false" customHeight="false" outlineLevel="0" collapsed="false">
      <c r="A54" s="131" t="s">
        <v>17678</v>
      </c>
      <c r="B54" s="0" t="s">
        <v>11594</v>
      </c>
      <c r="C54" s="0" t="s">
        <v>17453</v>
      </c>
      <c r="D54" s="0" t="s">
        <v>17662</v>
      </c>
      <c r="E54" s="0" t="s">
        <v>198</v>
      </c>
      <c r="F54" s="0" t="s">
        <v>198</v>
      </c>
      <c r="G54" s="0" t="s">
        <v>198</v>
      </c>
      <c r="H54" s="0" t="s">
        <v>17408</v>
      </c>
      <c r="J54" s="146"/>
      <c r="K54" s="131" t="s">
        <v>17521</v>
      </c>
      <c r="L54" s="0" t="s">
        <v>17679</v>
      </c>
      <c r="M54" s="122" t="s">
        <v>200</v>
      </c>
      <c r="N54" s="0" t="s">
        <v>17680</v>
      </c>
      <c r="O54" s="0" t="s">
        <v>17681</v>
      </c>
      <c r="P54" s="122"/>
      <c r="Q54" s="0" t="s">
        <v>253</v>
      </c>
      <c r="R54" s="112" t="n">
        <v>9781999353322</v>
      </c>
      <c r="S54" s="146"/>
      <c r="T54" s="131" t="s">
        <v>215</v>
      </c>
      <c r="U54" s="0" t="n">
        <v>4</v>
      </c>
      <c r="V54" s="111" t="n">
        <v>15</v>
      </c>
      <c r="W54" s="146"/>
      <c r="X54" s="127" t="s">
        <v>216</v>
      </c>
    </row>
    <row r="55" customFormat="false" ht="13.8" hidden="false" customHeight="false" outlineLevel="0" collapsed="false">
      <c r="A55" s="131" t="s">
        <v>17682</v>
      </c>
      <c r="B55" s="0" t="s">
        <v>17602</v>
      </c>
      <c r="C55" s="0" t="s">
        <v>198</v>
      </c>
      <c r="D55" s="0" t="s">
        <v>17683</v>
      </c>
      <c r="E55" s="0" t="s">
        <v>198</v>
      </c>
      <c r="F55" s="0" t="s">
        <v>198</v>
      </c>
      <c r="G55" s="0" t="s">
        <v>198</v>
      </c>
      <c r="H55" s="0" t="s">
        <v>17415</v>
      </c>
      <c r="J55" s="146" t="s">
        <v>200</v>
      </c>
      <c r="K55" s="131" t="s">
        <v>17684</v>
      </c>
      <c r="L55" s="0" t="s">
        <v>17685</v>
      </c>
      <c r="M55" s="122" t="s">
        <v>200</v>
      </c>
      <c r="N55" s="0" t="s">
        <v>17686</v>
      </c>
      <c r="O55" s="0" t="s">
        <v>17687</v>
      </c>
      <c r="P55" s="122" t="s">
        <v>200</v>
      </c>
      <c r="Q55" s="0" t="s">
        <v>17468</v>
      </c>
      <c r="R55" s="112" t="n">
        <v>9782358322522</v>
      </c>
      <c r="S55" s="146"/>
      <c r="T55" s="131" t="s">
        <v>215</v>
      </c>
      <c r="U55" s="0" t="n">
        <v>4</v>
      </c>
      <c r="V55" s="111" t="n">
        <v>20</v>
      </c>
      <c r="W55" s="146"/>
      <c r="X55" s="127" t="s">
        <v>216</v>
      </c>
    </row>
    <row r="56" customFormat="false" ht="13.8" hidden="false" customHeight="false" outlineLevel="0" collapsed="false">
      <c r="A56" s="131" t="s">
        <v>17688</v>
      </c>
      <c r="B56" s="0" t="s">
        <v>17602</v>
      </c>
      <c r="C56" s="0" t="s">
        <v>198</v>
      </c>
      <c r="D56" s="0" t="s">
        <v>17683</v>
      </c>
      <c r="E56" s="0" t="s">
        <v>198</v>
      </c>
      <c r="F56" s="0" t="s">
        <v>198</v>
      </c>
      <c r="G56" s="0" t="s">
        <v>198</v>
      </c>
      <c r="H56" s="0" t="s">
        <v>17415</v>
      </c>
      <c r="J56" s="146" t="s">
        <v>200</v>
      </c>
      <c r="K56" s="131" t="s">
        <v>17689</v>
      </c>
      <c r="L56" s="0" t="s">
        <v>17690</v>
      </c>
      <c r="M56" s="122" t="s">
        <v>200</v>
      </c>
      <c r="N56" s="0" t="s">
        <v>17691</v>
      </c>
      <c r="O56" s="0" t="s">
        <v>17692</v>
      </c>
      <c r="P56" s="122" t="s">
        <v>200</v>
      </c>
      <c r="Q56" s="0" t="s">
        <v>17495</v>
      </c>
      <c r="R56" s="112" t="n">
        <v>9782355840852</v>
      </c>
      <c r="S56" s="146"/>
      <c r="T56" s="131" t="s">
        <v>215</v>
      </c>
      <c r="U56" s="0" t="n">
        <v>4</v>
      </c>
      <c r="V56" s="111" t="n">
        <v>30</v>
      </c>
      <c r="W56" s="146"/>
      <c r="X56" s="127" t="s">
        <v>216</v>
      </c>
    </row>
    <row r="57" customFormat="false" ht="13.8" hidden="false" customHeight="false" outlineLevel="0" collapsed="false">
      <c r="A57" s="131" t="s">
        <v>17693</v>
      </c>
      <c r="B57" s="0" t="s">
        <v>11594</v>
      </c>
      <c r="C57" s="0" t="s">
        <v>17694</v>
      </c>
      <c r="D57" s="0" t="s">
        <v>17695</v>
      </c>
      <c r="E57" s="0" t="s">
        <v>198</v>
      </c>
      <c r="F57" s="0" t="s">
        <v>265</v>
      </c>
      <c r="G57" s="0" t="s">
        <v>198</v>
      </c>
      <c r="H57" s="0" t="s">
        <v>17408</v>
      </c>
      <c r="J57" s="146" t="s">
        <v>200</v>
      </c>
      <c r="K57" s="131" t="s">
        <v>17696</v>
      </c>
      <c r="L57" s="0" t="s">
        <v>17697</v>
      </c>
      <c r="M57" s="122" t="s">
        <v>200</v>
      </c>
      <c r="N57" s="0" t="s">
        <v>17698</v>
      </c>
      <c r="O57" s="0" t="s">
        <v>17681</v>
      </c>
      <c r="P57" s="122" t="s">
        <v>200</v>
      </c>
      <c r="Q57" s="0" t="s">
        <v>17468</v>
      </c>
      <c r="R57" s="112" t="n">
        <v>9781781169315</v>
      </c>
      <c r="S57" s="146"/>
      <c r="T57" s="131" t="s">
        <v>215</v>
      </c>
      <c r="U57" s="0" t="n">
        <v>4</v>
      </c>
      <c r="V57" s="111" t="n">
        <v>30</v>
      </c>
      <c r="W57" s="146"/>
      <c r="X57" s="127" t="s">
        <v>216</v>
      </c>
    </row>
    <row r="58" customFormat="false" ht="13.8" hidden="false" customHeight="false" outlineLevel="0" collapsed="false">
      <c r="A58" s="131" t="s">
        <v>17699</v>
      </c>
      <c r="B58" s="0" t="s">
        <v>11594</v>
      </c>
      <c r="C58" s="0" t="s">
        <v>17453</v>
      </c>
      <c r="D58" s="0" t="s">
        <v>17594</v>
      </c>
      <c r="E58" s="0" t="s">
        <v>393</v>
      </c>
      <c r="F58" s="0" t="s">
        <v>198</v>
      </c>
      <c r="G58" s="0" t="s">
        <v>198</v>
      </c>
      <c r="H58" s="0" t="s">
        <v>17408</v>
      </c>
      <c r="J58" s="146" t="s">
        <v>200</v>
      </c>
      <c r="K58" s="131" t="s">
        <v>17700</v>
      </c>
      <c r="L58" s="0" t="s">
        <v>17701</v>
      </c>
      <c r="M58" s="122" t="s">
        <v>200</v>
      </c>
      <c r="N58" s="0" t="s">
        <v>17702</v>
      </c>
      <c r="O58" s="0" t="s">
        <v>17703</v>
      </c>
      <c r="P58" s="122" t="s">
        <v>200</v>
      </c>
      <c r="Q58" s="0" t="s">
        <v>17421</v>
      </c>
      <c r="R58" s="112" t="n">
        <v>9781524101039</v>
      </c>
      <c r="S58" s="146"/>
      <c r="T58" s="131" t="s">
        <v>215</v>
      </c>
      <c r="U58" s="0" t="n">
        <v>4</v>
      </c>
      <c r="V58" s="111" t="n">
        <v>30</v>
      </c>
      <c r="W58" s="146"/>
      <c r="X58" s="127" t="s">
        <v>216</v>
      </c>
    </row>
    <row r="59" customFormat="false" ht="13.8" hidden="false" customHeight="false" outlineLevel="0" collapsed="false">
      <c r="A59" s="131" t="s">
        <v>17704</v>
      </c>
      <c r="B59" s="0" t="s">
        <v>11594</v>
      </c>
      <c r="C59" s="0" t="s">
        <v>17694</v>
      </c>
      <c r="D59" s="0" t="s">
        <v>198</v>
      </c>
      <c r="E59" s="0" t="s">
        <v>198</v>
      </c>
      <c r="F59" s="0" t="s">
        <v>17705</v>
      </c>
      <c r="G59" s="0" t="s">
        <v>4022</v>
      </c>
      <c r="H59" s="0" t="s">
        <v>17408</v>
      </c>
      <c r="J59" s="146" t="s">
        <v>200</v>
      </c>
      <c r="K59" s="131" t="s">
        <v>17572</v>
      </c>
      <c r="L59" s="0" t="s">
        <v>17706</v>
      </c>
      <c r="M59" s="122" t="s">
        <v>200</v>
      </c>
      <c r="N59" s="0" t="s">
        <v>17707</v>
      </c>
      <c r="O59" s="0" t="s">
        <v>17708</v>
      </c>
      <c r="P59" s="122" t="s">
        <v>200</v>
      </c>
      <c r="Q59" s="0" t="s">
        <v>466</v>
      </c>
      <c r="R59" s="112" t="n">
        <v>9781595829948</v>
      </c>
      <c r="S59" s="146"/>
      <c r="T59" s="131" t="s">
        <v>215</v>
      </c>
      <c r="U59" s="0" t="n">
        <v>4</v>
      </c>
      <c r="V59" s="111" t="n">
        <v>30</v>
      </c>
      <c r="W59" s="146"/>
      <c r="X59" s="127" t="s">
        <v>216</v>
      </c>
    </row>
    <row r="60" customFormat="false" ht="13.8" hidden="false" customHeight="false" outlineLevel="0" collapsed="false">
      <c r="A60" s="131" t="s">
        <v>17709</v>
      </c>
      <c r="B60" s="0" t="s">
        <v>11594</v>
      </c>
      <c r="C60" s="0" t="s">
        <v>198</v>
      </c>
      <c r="D60" s="0" t="s">
        <v>198</v>
      </c>
      <c r="E60" s="0" t="s">
        <v>543</v>
      </c>
      <c r="F60" s="0" t="s">
        <v>17710</v>
      </c>
      <c r="G60" s="0" t="s">
        <v>198</v>
      </c>
      <c r="H60" s="0" t="s">
        <v>17408</v>
      </c>
      <c r="J60" s="146" t="s">
        <v>200</v>
      </c>
      <c r="K60" s="131" t="s">
        <v>17711</v>
      </c>
      <c r="L60" s="0" t="s">
        <v>17712</v>
      </c>
      <c r="M60" s="122" t="s">
        <v>200</v>
      </c>
      <c r="N60" s="0" t="s">
        <v>17713</v>
      </c>
      <c r="O60" s="0" t="s">
        <v>17714</v>
      </c>
      <c r="P60" s="122" t="s">
        <v>200</v>
      </c>
      <c r="Q60" s="0" t="s">
        <v>253</v>
      </c>
      <c r="R60" s="112" t="n">
        <v>9781927925232</v>
      </c>
      <c r="S60" s="146"/>
      <c r="T60" s="131" t="s">
        <v>215</v>
      </c>
      <c r="U60" s="0" t="n">
        <v>4</v>
      </c>
      <c r="V60" s="111" t="n">
        <v>80</v>
      </c>
      <c r="W60" s="146"/>
      <c r="X60" s="127" t="s">
        <v>216</v>
      </c>
    </row>
    <row r="61" customFormat="false" ht="13.8" hidden="false" customHeight="false" outlineLevel="0" collapsed="false">
      <c r="A61" s="131" t="s">
        <v>17715</v>
      </c>
      <c r="B61" s="0" t="s">
        <v>11594</v>
      </c>
      <c r="C61" s="0" t="s">
        <v>17694</v>
      </c>
      <c r="D61" s="0" t="s">
        <v>198</v>
      </c>
      <c r="E61" s="0" t="s">
        <v>5286</v>
      </c>
      <c r="F61" s="0" t="s">
        <v>5879</v>
      </c>
      <c r="G61" s="0" t="s">
        <v>198</v>
      </c>
      <c r="H61" s="0" t="s">
        <v>17408</v>
      </c>
      <c r="J61" s="146"/>
      <c r="K61" s="131"/>
      <c r="L61" s="0" t="s">
        <v>17716</v>
      </c>
      <c r="M61" s="122" t="s">
        <v>200</v>
      </c>
      <c r="N61" s="0" t="s">
        <v>17717</v>
      </c>
      <c r="O61" s="0" t="s">
        <v>17442</v>
      </c>
      <c r="P61" s="122"/>
      <c r="Q61" s="0" t="s">
        <v>17718</v>
      </c>
      <c r="R61" s="112" t="s">
        <v>198</v>
      </c>
      <c r="S61" s="146"/>
      <c r="T61" s="131" t="s">
        <v>215</v>
      </c>
      <c r="U61" s="0" t="n">
        <v>4</v>
      </c>
      <c r="V61" s="111" t="n">
        <v>40</v>
      </c>
      <c r="W61" s="146"/>
      <c r="X61" s="127"/>
    </row>
    <row r="62" customFormat="false" ht="13.8" hidden="false" customHeight="false" outlineLevel="0" collapsed="false">
      <c r="A62" s="131" t="s">
        <v>17719</v>
      </c>
      <c r="B62" s="0" t="s">
        <v>11594</v>
      </c>
      <c r="C62" s="0" t="s">
        <v>17577</v>
      </c>
      <c r="D62" s="0" t="s">
        <v>198</v>
      </c>
      <c r="E62" s="0" t="s">
        <v>198</v>
      </c>
      <c r="F62" s="0" t="s">
        <v>17720</v>
      </c>
      <c r="G62" s="0" t="s">
        <v>198</v>
      </c>
      <c r="H62" s="0" t="s">
        <v>17408</v>
      </c>
      <c r="J62" s="146" t="s">
        <v>200</v>
      </c>
      <c r="K62" s="131" t="s">
        <v>17696</v>
      </c>
      <c r="L62" s="0" t="s">
        <v>17721</v>
      </c>
      <c r="M62" s="122" t="s">
        <v>200</v>
      </c>
      <c r="N62" s="0" t="s">
        <v>17722</v>
      </c>
      <c r="O62" s="0" t="s">
        <v>66</v>
      </c>
      <c r="P62" s="122" t="s">
        <v>200</v>
      </c>
      <c r="Q62" s="0" t="s">
        <v>466</v>
      </c>
      <c r="R62" s="112" t="n">
        <v>9781785653636</v>
      </c>
      <c r="S62" s="146"/>
      <c r="T62" s="131" t="s">
        <v>215</v>
      </c>
      <c r="U62" s="0" t="n">
        <v>4</v>
      </c>
      <c r="V62" s="111" t="n">
        <v>30</v>
      </c>
      <c r="W62" s="146"/>
      <c r="X62" s="127" t="s">
        <v>216</v>
      </c>
    </row>
    <row r="63" customFormat="false" ht="13.8" hidden="false" customHeight="false" outlineLevel="0" collapsed="false">
      <c r="A63" s="131" t="s">
        <v>17723</v>
      </c>
      <c r="B63" s="0" t="s">
        <v>11594</v>
      </c>
      <c r="C63" s="0" t="s">
        <v>17577</v>
      </c>
      <c r="D63" s="0" t="s">
        <v>198</v>
      </c>
      <c r="E63" s="0" t="s">
        <v>1696</v>
      </c>
      <c r="F63" s="0" t="s">
        <v>17724</v>
      </c>
      <c r="G63" s="0" t="s">
        <v>198</v>
      </c>
      <c r="H63" s="0" t="s">
        <v>17408</v>
      </c>
      <c r="J63" s="146"/>
      <c r="K63" s="131" t="s">
        <v>17572</v>
      </c>
      <c r="L63" s="0" t="s">
        <v>17725</v>
      </c>
      <c r="M63" s="122" t="s">
        <v>200</v>
      </c>
      <c r="N63" s="0" t="s">
        <v>4698</v>
      </c>
      <c r="O63" s="0" t="s">
        <v>17726</v>
      </c>
      <c r="P63" s="122"/>
      <c r="Q63" s="0" t="s">
        <v>17468</v>
      </c>
      <c r="R63" s="112" t="n">
        <v>9781506719740</v>
      </c>
      <c r="S63" s="146"/>
      <c r="T63" s="131" t="s">
        <v>215</v>
      </c>
      <c r="U63" s="0" t="n">
        <v>4</v>
      </c>
      <c r="V63" s="111" t="n">
        <v>15</v>
      </c>
      <c r="W63" s="146"/>
      <c r="X63" s="127"/>
    </row>
    <row r="64" customFormat="false" ht="13.8" hidden="false" customHeight="false" outlineLevel="0" collapsed="false">
      <c r="A64" s="131" t="s">
        <v>17727</v>
      </c>
      <c r="B64" s="0" t="s">
        <v>11594</v>
      </c>
      <c r="C64" s="0" t="s">
        <v>198</v>
      </c>
      <c r="D64" s="0" t="s">
        <v>198</v>
      </c>
      <c r="E64" s="0" t="s">
        <v>3215</v>
      </c>
      <c r="F64" s="0" t="s">
        <v>17728</v>
      </c>
      <c r="G64" s="0" t="s">
        <v>198</v>
      </c>
      <c r="H64" s="0" t="s">
        <v>239</v>
      </c>
      <c r="J64" s="146" t="s">
        <v>200</v>
      </c>
      <c r="K64" s="131" t="s">
        <v>1794</v>
      </c>
      <c r="L64" s="0" t="s">
        <v>17729</v>
      </c>
      <c r="M64" s="122" t="s">
        <v>200</v>
      </c>
      <c r="N64" s="0" t="s">
        <v>17698</v>
      </c>
      <c r="O64" s="0" t="s">
        <v>66</v>
      </c>
      <c r="P64" s="122" t="s">
        <v>200</v>
      </c>
      <c r="Q64" s="0" t="s">
        <v>17495</v>
      </c>
      <c r="R64" s="112" t="n">
        <v>9784757555426</v>
      </c>
      <c r="S64" s="146"/>
      <c r="T64" s="131" t="s">
        <v>215</v>
      </c>
      <c r="U64" s="0" t="n">
        <v>4</v>
      </c>
      <c r="V64" s="111" t="n">
        <v>30</v>
      </c>
      <c r="W64" s="146"/>
      <c r="X64" s="127" t="s">
        <v>216</v>
      </c>
    </row>
    <row r="65" customFormat="false" ht="13.8" hidden="false" customHeight="false" outlineLevel="0" collapsed="false">
      <c r="A65" s="131" t="s">
        <v>17730</v>
      </c>
      <c r="B65" s="0" t="s">
        <v>11594</v>
      </c>
      <c r="C65" s="0" t="s">
        <v>17694</v>
      </c>
      <c r="D65" s="0" t="s">
        <v>198</v>
      </c>
      <c r="E65" s="0" t="s">
        <v>1886</v>
      </c>
      <c r="F65" s="0" t="s">
        <v>17731</v>
      </c>
      <c r="G65" s="0" t="s">
        <v>198</v>
      </c>
      <c r="H65" s="0" t="s">
        <v>17408</v>
      </c>
      <c r="J65" s="146" t="s">
        <v>200</v>
      </c>
      <c r="K65" s="131" t="s">
        <v>17572</v>
      </c>
      <c r="L65" s="0" t="s">
        <v>17732</v>
      </c>
      <c r="M65" s="122" t="s">
        <v>200</v>
      </c>
      <c r="N65" s="0" t="s">
        <v>17733</v>
      </c>
      <c r="O65" s="0" t="s">
        <v>17575</v>
      </c>
      <c r="P65" s="122" t="s">
        <v>200</v>
      </c>
      <c r="Q65" s="0" t="s">
        <v>466</v>
      </c>
      <c r="R65" s="112" t="n">
        <v>9781595827685</v>
      </c>
      <c r="S65" s="146"/>
      <c r="T65" s="131" t="s">
        <v>215</v>
      </c>
      <c r="U65" s="0" t="n">
        <v>4</v>
      </c>
      <c r="V65" s="111" t="n">
        <v>30</v>
      </c>
      <c r="W65" s="146"/>
      <c r="X65" s="127" t="s">
        <v>216</v>
      </c>
    </row>
    <row r="66" customFormat="false" ht="13.8" hidden="false" customHeight="false" outlineLevel="0" collapsed="false">
      <c r="A66" s="131" t="s">
        <v>17734</v>
      </c>
      <c r="B66" s="0" t="s">
        <v>11594</v>
      </c>
      <c r="C66" s="0" t="s">
        <v>198</v>
      </c>
      <c r="D66" s="0" t="s">
        <v>198</v>
      </c>
      <c r="E66" s="0" t="s">
        <v>198</v>
      </c>
      <c r="F66" s="0" t="s">
        <v>17735</v>
      </c>
      <c r="G66" s="0" t="s">
        <v>198</v>
      </c>
      <c r="H66" s="0" t="s">
        <v>17408</v>
      </c>
      <c r="J66" s="146" t="s">
        <v>200</v>
      </c>
      <c r="K66" s="131" t="s">
        <v>17572</v>
      </c>
      <c r="L66" s="0" t="s">
        <v>17736</v>
      </c>
      <c r="M66" s="122" t="s">
        <v>200</v>
      </c>
      <c r="N66" s="0" t="s">
        <v>17737</v>
      </c>
      <c r="O66" s="0" t="s">
        <v>17575</v>
      </c>
      <c r="P66" s="122" t="s">
        <v>200</v>
      </c>
      <c r="Q66" s="0" t="s">
        <v>17468</v>
      </c>
      <c r="R66" s="112" t="n">
        <v>9781506705729</v>
      </c>
      <c r="S66" s="146"/>
      <c r="T66" s="131" t="s">
        <v>215</v>
      </c>
      <c r="U66" s="0" t="n">
        <v>4</v>
      </c>
      <c r="V66" s="111" t="n">
        <v>30</v>
      </c>
      <c r="W66" s="146"/>
      <c r="X66" s="127" t="s">
        <v>216</v>
      </c>
    </row>
    <row r="67" customFormat="false" ht="13.8" hidden="false" customHeight="false" outlineLevel="0" collapsed="false">
      <c r="A67" s="131" t="s">
        <v>17738</v>
      </c>
      <c r="B67" s="0" t="s">
        <v>11594</v>
      </c>
      <c r="C67" s="0" t="s">
        <v>198</v>
      </c>
      <c r="D67" s="0" t="s">
        <v>198</v>
      </c>
      <c r="E67" s="0" t="s">
        <v>4202</v>
      </c>
      <c r="F67" s="0" t="s">
        <v>12767</v>
      </c>
      <c r="G67" s="0" t="s">
        <v>198</v>
      </c>
      <c r="H67" s="0" t="s">
        <v>17408</v>
      </c>
      <c r="J67" s="146"/>
      <c r="K67" s="131" t="s">
        <v>17739</v>
      </c>
      <c r="L67" s="0" t="s">
        <v>17740</v>
      </c>
      <c r="M67" s="122" t="s">
        <v>200</v>
      </c>
      <c r="N67" s="0" t="s">
        <v>17737</v>
      </c>
      <c r="O67" s="0" t="s">
        <v>17741</v>
      </c>
      <c r="P67" s="122" t="s">
        <v>200</v>
      </c>
      <c r="Q67" s="0" t="s">
        <v>17742</v>
      </c>
      <c r="R67" s="112" t="n">
        <v>9781772940978</v>
      </c>
      <c r="S67" s="146"/>
      <c r="T67" s="131" t="s">
        <v>215</v>
      </c>
      <c r="U67" s="0" t="n">
        <v>4</v>
      </c>
      <c r="V67" s="111" t="n">
        <v>30</v>
      </c>
      <c r="W67" s="146"/>
      <c r="X67" s="127"/>
    </row>
    <row r="68" customFormat="false" ht="13.8" hidden="false" customHeight="false" outlineLevel="0" collapsed="false">
      <c r="A68" s="131" t="s">
        <v>17743</v>
      </c>
      <c r="B68" s="0" t="s">
        <v>11594</v>
      </c>
      <c r="C68" s="0" t="s">
        <v>17577</v>
      </c>
      <c r="D68" s="0" t="s">
        <v>198</v>
      </c>
      <c r="E68" s="0" t="s">
        <v>9448</v>
      </c>
      <c r="F68" s="0" t="s">
        <v>11004</v>
      </c>
      <c r="G68" s="0" t="s">
        <v>198</v>
      </c>
      <c r="H68" s="0" t="s">
        <v>17415</v>
      </c>
      <c r="J68" s="146"/>
      <c r="K68" s="131" t="s">
        <v>17551</v>
      </c>
      <c r="L68" s="0" t="s">
        <v>17744</v>
      </c>
      <c r="M68" s="122" t="s">
        <v>200</v>
      </c>
      <c r="N68" s="0" t="s">
        <v>17745</v>
      </c>
      <c r="O68" s="0" t="s">
        <v>17442</v>
      </c>
      <c r="P68" s="122"/>
      <c r="Q68" s="0" t="s">
        <v>17468</v>
      </c>
      <c r="R68" s="112" t="n">
        <v>9782302072695</v>
      </c>
      <c r="S68" s="146"/>
      <c r="T68" s="131" t="s">
        <v>215</v>
      </c>
      <c r="U68" s="0" t="n">
        <v>4</v>
      </c>
      <c r="V68" s="111" t="n">
        <v>30</v>
      </c>
      <c r="W68" s="146"/>
      <c r="X68" s="127"/>
    </row>
    <row r="69" customFormat="false" ht="13.8" hidden="false" customHeight="false" outlineLevel="0" collapsed="false">
      <c r="A69" s="131" t="s">
        <v>17746</v>
      </c>
      <c r="B69" s="0" t="s">
        <v>11594</v>
      </c>
      <c r="C69" s="0" t="s">
        <v>198</v>
      </c>
      <c r="D69" s="0" t="s">
        <v>198</v>
      </c>
      <c r="E69" s="0" t="s">
        <v>198</v>
      </c>
      <c r="F69" s="0" t="s">
        <v>17747</v>
      </c>
      <c r="G69" s="0" t="s">
        <v>198</v>
      </c>
      <c r="H69" s="0" t="s">
        <v>17408</v>
      </c>
      <c r="J69" s="146"/>
      <c r="K69" s="131" t="s">
        <v>17696</v>
      </c>
      <c r="L69" s="0" t="s">
        <v>17748</v>
      </c>
      <c r="M69" s="122" t="s">
        <v>200</v>
      </c>
      <c r="N69" s="0" t="s">
        <v>17749</v>
      </c>
      <c r="O69" s="0" t="s">
        <v>17750</v>
      </c>
      <c r="P69" s="122" t="s">
        <v>200</v>
      </c>
      <c r="Q69" s="0" t="s">
        <v>17421</v>
      </c>
      <c r="R69" s="112" t="n">
        <v>9781789095647</v>
      </c>
      <c r="S69" s="146"/>
      <c r="T69" s="131" t="s">
        <v>215</v>
      </c>
      <c r="U69" s="0" t="n">
        <v>4</v>
      </c>
      <c r="V69" s="111" t="n">
        <v>30</v>
      </c>
      <c r="W69" s="146"/>
      <c r="X69" s="127"/>
    </row>
    <row r="70" customFormat="false" ht="13.8" hidden="false" customHeight="false" outlineLevel="0" collapsed="false">
      <c r="A70" s="131" t="s">
        <v>17751</v>
      </c>
      <c r="B70" s="0" t="s">
        <v>11594</v>
      </c>
      <c r="C70" s="0" t="s">
        <v>198</v>
      </c>
      <c r="D70" s="0" t="s">
        <v>198</v>
      </c>
      <c r="E70" s="0" t="s">
        <v>543</v>
      </c>
      <c r="F70" s="0" t="s">
        <v>1090</v>
      </c>
      <c r="G70" s="0" t="s">
        <v>198</v>
      </c>
      <c r="H70" s="0" t="s">
        <v>17415</v>
      </c>
      <c r="J70" s="146" t="s">
        <v>200</v>
      </c>
      <c r="K70" s="131" t="s">
        <v>17551</v>
      </c>
      <c r="L70" s="0" t="s">
        <v>17752</v>
      </c>
      <c r="M70" s="122" t="s">
        <v>200</v>
      </c>
      <c r="N70" s="0" t="s">
        <v>17753</v>
      </c>
      <c r="O70" s="0" t="s">
        <v>17754</v>
      </c>
      <c r="P70" s="122" t="s">
        <v>200</v>
      </c>
      <c r="Q70" s="0" t="s">
        <v>17421</v>
      </c>
      <c r="R70" s="112" t="n">
        <v>9791035501457</v>
      </c>
      <c r="S70" s="146"/>
      <c r="T70" s="131" t="s">
        <v>215</v>
      </c>
      <c r="U70" s="0" t="n">
        <v>4</v>
      </c>
      <c r="V70" s="111" t="n">
        <v>20</v>
      </c>
      <c r="W70" s="146"/>
      <c r="X70" s="127" t="s">
        <v>216</v>
      </c>
    </row>
    <row r="71" customFormat="false" ht="13.8" hidden="false" customHeight="false" outlineLevel="0" collapsed="false">
      <c r="A71" s="131" t="s">
        <v>17755</v>
      </c>
      <c r="B71" s="0" t="s">
        <v>11594</v>
      </c>
      <c r="C71" s="0" t="s">
        <v>17577</v>
      </c>
      <c r="D71" s="0" t="s">
        <v>198</v>
      </c>
      <c r="E71" s="0" t="s">
        <v>9448</v>
      </c>
      <c r="F71" s="0" t="s">
        <v>17756</v>
      </c>
      <c r="G71" s="0" t="s">
        <v>198</v>
      </c>
      <c r="H71" s="0" t="s">
        <v>17408</v>
      </c>
      <c r="J71" s="146"/>
      <c r="K71" s="131" t="s">
        <v>17572</v>
      </c>
      <c r="L71" s="0" t="s">
        <v>17757</v>
      </c>
      <c r="M71" s="122" t="s">
        <v>200</v>
      </c>
      <c r="N71" s="0" t="s">
        <v>17758</v>
      </c>
      <c r="O71" s="0" t="s">
        <v>17442</v>
      </c>
      <c r="P71" s="122"/>
      <c r="Q71" s="0" t="s">
        <v>17759</v>
      </c>
      <c r="R71" s="112" t="n">
        <v>9781506713755</v>
      </c>
      <c r="S71" s="146"/>
      <c r="T71" s="131" t="s">
        <v>215</v>
      </c>
      <c r="U71" s="0" t="n">
        <v>4</v>
      </c>
      <c r="V71" s="111" t="n">
        <v>30</v>
      </c>
      <c r="W71" s="146"/>
      <c r="X71" s="127"/>
    </row>
    <row r="72" customFormat="false" ht="13.8" hidden="false" customHeight="false" outlineLevel="0" collapsed="false">
      <c r="A72" s="131" t="s">
        <v>17760</v>
      </c>
      <c r="B72" s="0" t="s">
        <v>17602</v>
      </c>
      <c r="C72" s="0" t="s">
        <v>198</v>
      </c>
      <c r="D72" s="0" t="s">
        <v>17761</v>
      </c>
      <c r="E72" s="0" t="s">
        <v>1696</v>
      </c>
      <c r="F72" s="0" t="s">
        <v>17762</v>
      </c>
      <c r="G72" s="0" t="s">
        <v>198</v>
      </c>
      <c r="H72" s="0" t="s">
        <v>17415</v>
      </c>
      <c r="J72" s="146"/>
      <c r="K72" s="131" t="s">
        <v>17763</v>
      </c>
      <c r="L72" s="0" t="s">
        <v>17764</v>
      </c>
      <c r="M72" s="122" t="s">
        <v>200</v>
      </c>
      <c r="N72" s="0" t="s">
        <v>17765</v>
      </c>
      <c r="O72" s="0" t="s">
        <v>17442</v>
      </c>
      <c r="P72" s="122"/>
      <c r="Q72" s="0" t="s">
        <v>17468</v>
      </c>
      <c r="R72" s="112" t="n">
        <v>9782711201822</v>
      </c>
      <c r="S72" s="146"/>
      <c r="T72" s="131" t="s">
        <v>215</v>
      </c>
      <c r="U72" s="0" t="n">
        <v>4</v>
      </c>
      <c r="V72" s="111" t="n">
        <v>20</v>
      </c>
      <c r="W72" s="146"/>
      <c r="X72" s="127"/>
    </row>
    <row r="73" customFormat="false" ht="13.8" hidden="false" customHeight="false" outlineLevel="0" collapsed="false">
      <c r="A73" s="131" t="s">
        <v>17766</v>
      </c>
      <c r="B73" s="0" t="s">
        <v>11594</v>
      </c>
      <c r="C73" s="0" t="s">
        <v>198</v>
      </c>
      <c r="D73" s="0" t="s">
        <v>17683</v>
      </c>
      <c r="E73" s="0" t="s">
        <v>1696</v>
      </c>
      <c r="F73" s="0" t="s">
        <v>17762</v>
      </c>
      <c r="G73" s="0" t="s">
        <v>198</v>
      </c>
      <c r="H73" s="0" t="s">
        <v>17415</v>
      </c>
      <c r="J73" s="146"/>
      <c r="K73" s="131" t="s">
        <v>17767</v>
      </c>
      <c r="L73" s="0" t="s">
        <v>17768</v>
      </c>
      <c r="M73" s="122" t="s">
        <v>200</v>
      </c>
      <c r="N73" s="0" t="s">
        <v>17769</v>
      </c>
      <c r="O73" s="0" t="s">
        <v>17770</v>
      </c>
      <c r="P73" s="122" t="s">
        <v>200</v>
      </c>
      <c r="Q73" s="0" t="s">
        <v>466</v>
      </c>
      <c r="R73" s="112" t="n">
        <v>9782017044956</v>
      </c>
      <c r="S73" s="146"/>
      <c r="T73" s="131" t="s">
        <v>215</v>
      </c>
      <c r="U73" s="0" t="n">
        <v>4</v>
      </c>
      <c r="V73" s="111" t="n">
        <v>20</v>
      </c>
      <c r="W73" s="146"/>
      <c r="X73" s="127"/>
    </row>
    <row r="74" customFormat="false" ht="13.8" hidden="false" customHeight="false" outlineLevel="0" collapsed="false">
      <c r="A74" s="131" t="s">
        <v>17771</v>
      </c>
      <c r="B74" s="0" t="s">
        <v>11594</v>
      </c>
      <c r="C74" s="0" t="s">
        <v>17694</v>
      </c>
      <c r="D74" s="0" t="s">
        <v>198</v>
      </c>
      <c r="E74" s="0" t="s">
        <v>1696</v>
      </c>
      <c r="F74" s="0" t="s">
        <v>17762</v>
      </c>
      <c r="G74" s="0" t="s">
        <v>198</v>
      </c>
      <c r="H74" s="0" t="s">
        <v>17415</v>
      </c>
      <c r="J74" s="146" t="s">
        <v>200</v>
      </c>
      <c r="K74" s="131" t="s">
        <v>17772</v>
      </c>
      <c r="L74" s="0" t="s">
        <v>17773</v>
      </c>
      <c r="M74" s="122" t="s">
        <v>200</v>
      </c>
      <c r="N74" s="0" t="s">
        <v>17774</v>
      </c>
      <c r="O74" s="0" t="s">
        <v>17775</v>
      </c>
      <c r="P74" s="122" t="s">
        <v>200</v>
      </c>
      <c r="Q74" s="0" t="s">
        <v>466</v>
      </c>
      <c r="R74" s="112" t="n">
        <v>9782035923578</v>
      </c>
      <c r="S74" s="146"/>
      <c r="T74" s="131" t="s">
        <v>215</v>
      </c>
      <c r="U74" s="0" t="n">
        <v>4</v>
      </c>
      <c r="V74" s="111" t="n">
        <v>30</v>
      </c>
      <c r="W74" s="146"/>
      <c r="X74" s="127" t="s">
        <v>216</v>
      </c>
    </row>
    <row r="75" customFormat="false" ht="13.8" hidden="false" customHeight="false" outlineLevel="0" collapsed="false">
      <c r="A75" s="131" t="s">
        <v>17776</v>
      </c>
      <c r="B75" s="0" t="s">
        <v>11594</v>
      </c>
      <c r="C75" s="0" t="s">
        <v>17694</v>
      </c>
      <c r="D75" s="0" t="s">
        <v>198</v>
      </c>
      <c r="E75" s="0" t="s">
        <v>4643</v>
      </c>
      <c r="F75" s="0" t="s">
        <v>17777</v>
      </c>
      <c r="G75" s="0" t="s">
        <v>198</v>
      </c>
      <c r="H75" s="0" t="s">
        <v>17408</v>
      </c>
      <c r="J75" s="146" t="s">
        <v>200</v>
      </c>
      <c r="K75" s="131" t="s">
        <v>17711</v>
      </c>
      <c r="L75" s="0" t="s">
        <v>17778</v>
      </c>
      <c r="M75" s="122" t="s">
        <v>200</v>
      </c>
      <c r="N75" s="0" t="s">
        <v>17779</v>
      </c>
      <c r="O75" s="0" t="s">
        <v>17780</v>
      </c>
      <c r="P75" s="122" t="s">
        <v>200</v>
      </c>
      <c r="Q75" s="0" t="s">
        <v>253</v>
      </c>
      <c r="R75" s="112" t="n">
        <v>9781927925294</v>
      </c>
      <c r="S75" s="146"/>
      <c r="T75" s="131" t="s">
        <v>215</v>
      </c>
      <c r="U75" s="0" t="n">
        <v>4</v>
      </c>
      <c r="V75" s="111" t="n">
        <v>20</v>
      </c>
      <c r="W75" s="146"/>
      <c r="X75" s="127" t="s">
        <v>216</v>
      </c>
    </row>
    <row r="76" customFormat="false" ht="13.8" hidden="false" customHeight="false" outlineLevel="0" collapsed="false">
      <c r="A76" s="131" t="s">
        <v>17781</v>
      </c>
      <c r="B76" s="0" t="s">
        <v>17490</v>
      </c>
      <c r="C76" s="0" t="s">
        <v>17453</v>
      </c>
      <c r="D76" s="0" t="s">
        <v>17563</v>
      </c>
      <c r="E76" s="0" t="s">
        <v>393</v>
      </c>
      <c r="F76" s="0" t="s">
        <v>17782</v>
      </c>
      <c r="G76" s="0" t="s">
        <v>198</v>
      </c>
      <c r="H76" s="0" t="s">
        <v>17408</v>
      </c>
      <c r="J76" s="146" t="s">
        <v>200</v>
      </c>
      <c r="K76" s="131" t="s">
        <v>17521</v>
      </c>
      <c r="L76" s="0" t="s">
        <v>17783</v>
      </c>
      <c r="M76" s="122" t="s">
        <v>200</v>
      </c>
      <c r="N76" s="0" t="s">
        <v>17591</v>
      </c>
      <c r="O76" s="0" t="s">
        <v>17592</v>
      </c>
      <c r="P76" s="122" t="s">
        <v>200</v>
      </c>
      <c r="Q76" s="0" t="s">
        <v>17449</v>
      </c>
      <c r="R76" s="112" t="n">
        <v>9781999353391</v>
      </c>
      <c r="S76" s="146"/>
      <c r="T76" s="131" t="s">
        <v>215</v>
      </c>
      <c r="U76" s="0" t="n">
        <v>4</v>
      </c>
      <c r="V76" s="111" t="n">
        <v>20</v>
      </c>
      <c r="W76" s="146"/>
      <c r="X76" s="127" t="s">
        <v>216</v>
      </c>
    </row>
    <row r="77" customFormat="false" ht="13.8" hidden="false" customHeight="false" outlineLevel="0" collapsed="false">
      <c r="A77" s="131" t="s">
        <v>17784</v>
      </c>
      <c r="B77" s="0" t="s">
        <v>17428</v>
      </c>
      <c r="C77" s="0" t="s">
        <v>17453</v>
      </c>
      <c r="D77" s="0" t="s">
        <v>17594</v>
      </c>
      <c r="E77" s="0" t="s">
        <v>393</v>
      </c>
      <c r="F77" s="0" t="s">
        <v>198</v>
      </c>
      <c r="G77" s="0" t="s">
        <v>198</v>
      </c>
      <c r="H77" s="0" t="s">
        <v>17408</v>
      </c>
      <c r="J77" s="146" t="s">
        <v>200</v>
      </c>
      <c r="K77" s="131" t="s">
        <v>17585</v>
      </c>
      <c r="L77" s="0" t="s">
        <v>17785</v>
      </c>
      <c r="M77" s="122" t="s">
        <v>200</v>
      </c>
      <c r="N77" s="0" t="s">
        <v>17587</v>
      </c>
      <c r="O77" s="0" t="s">
        <v>66</v>
      </c>
      <c r="P77" s="122"/>
      <c r="Q77" s="0" t="s">
        <v>17433</v>
      </c>
      <c r="R77" s="112" t="n">
        <v>9781785461774</v>
      </c>
      <c r="S77" s="146"/>
      <c r="T77" s="131" t="s">
        <v>215</v>
      </c>
      <c r="U77" s="0" t="n">
        <v>4</v>
      </c>
      <c r="V77" s="111" t="n">
        <v>10</v>
      </c>
      <c r="W77" s="146"/>
      <c r="X77" s="127" t="s">
        <v>216</v>
      </c>
    </row>
    <row r="78" customFormat="false" ht="13.8" hidden="false" customHeight="false" outlineLevel="0" collapsed="false">
      <c r="A78" s="131" t="s">
        <v>17786</v>
      </c>
      <c r="B78" s="0" t="s">
        <v>17541</v>
      </c>
      <c r="C78" s="0" t="s">
        <v>17453</v>
      </c>
      <c r="D78" s="0" t="s">
        <v>17594</v>
      </c>
      <c r="E78" s="0" t="s">
        <v>393</v>
      </c>
      <c r="F78" s="0" t="s">
        <v>16174</v>
      </c>
      <c r="G78" s="0" t="s">
        <v>17787</v>
      </c>
      <c r="H78" s="0" t="s">
        <v>17408</v>
      </c>
      <c r="J78" s="146" t="s">
        <v>200</v>
      </c>
      <c r="K78" s="131" t="s">
        <v>66</v>
      </c>
      <c r="L78" s="0" t="s">
        <v>17788</v>
      </c>
      <c r="M78" s="122" t="s">
        <v>200</v>
      </c>
      <c r="N78" s="0" t="s">
        <v>17789</v>
      </c>
      <c r="O78" s="0" t="s">
        <v>17790</v>
      </c>
      <c r="P78" s="122" t="s">
        <v>200</v>
      </c>
      <c r="Q78" s="0" t="s">
        <v>2235</v>
      </c>
      <c r="R78" s="112" t="n">
        <v>5037899053720</v>
      </c>
      <c r="S78" s="146"/>
      <c r="T78" s="131" t="s">
        <v>215</v>
      </c>
      <c r="U78" s="0" t="n">
        <v>4</v>
      </c>
      <c r="V78" s="111" t="n">
        <v>15</v>
      </c>
      <c r="W78" s="146"/>
      <c r="X78" s="127" t="s">
        <v>216</v>
      </c>
    </row>
    <row r="79" customFormat="false" ht="13.8" hidden="false" customHeight="false" outlineLevel="0" collapsed="false">
      <c r="A79" s="131" t="s">
        <v>17791</v>
      </c>
      <c r="B79" s="0" t="s">
        <v>17602</v>
      </c>
      <c r="C79" s="0" t="s">
        <v>17453</v>
      </c>
      <c r="D79" s="0" t="s">
        <v>17662</v>
      </c>
      <c r="E79" s="0" t="s">
        <v>393</v>
      </c>
      <c r="F79" s="0" t="s">
        <v>198</v>
      </c>
      <c r="G79" s="0" t="s">
        <v>198</v>
      </c>
      <c r="H79" s="0" t="s">
        <v>17408</v>
      </c>
      <c r="J79" s="146"/>
      <c r="K79" s="131" t="s">
        <v>17792</v>
      </c>
      <c r="L79" s="0" t="s">
        <v>17793</v>
      </c>
      <c r="M79" s="122" t="s">
        <v>200</v>
      </c>
      <c r="N79" s="0" t="s">
        <v>17794</v>
      </c>
      <c r="O79" s="0" t="s">
        <v>17795</v>
      </c>
      <c r="P79" s="122" t="s">
        <v>200</v>
      </c>
      <c r="Q79" s="0" t="s">
        <v>214</v>
      </c>
      <c r="R79" s="112" t="n">
        <v>9781474284554</v>
      </c>
      <c r="S79" s="146"/>
      <c r="T79" s="131" t="s">
        <v>215</v>
      </c>
      <c r="U79" s="0" t="n">
        <v>4</v>
      </c>
      <c r="V79" s="111" t="n">
        <v>20</v>
      </c>
      <c r="W79" s="146"/>
      <c r="X79" s="127"/>
    </row>
    <row r="80" customFormat="false" ht="13.8" hidden="false" customHeight="false" outlineLevel="0" collapsed="false">
      <c r="A80" s="131" t="s">
        <v>17796</v>
      </c>
      <c r="B80" s="0" t="s">
        <v>11594</v>
      </c>
      <c r="C80" s="0" t="s">
        <v>17694</v>
      </c>
      <c r="D80" s="0" t="s">
        <v>198</v>
      </c>
      <c r="E80" s="0" t="s">
        <v>198</v>
      </c>
      <c r="F80" s="0" t="s">
        <v>17797</v>
      </c>
      <c r="G80" s="0" t="s">
        <v>198</v>
      </c>
      <c r="H80" s="0" t="s">
        <v>17408</v>
      </c>
      <c r="J80" s="146" t="s">
        <v>200</v>
      </c>
      <c r="K80" s="131" t="s">
        <v>17711</v>
      </c>
      <c r="L80" s="0" t="s">
        <v>17798</v>
      </c>
      <c r="M80" s="122" t="s">
        <v>200</v>
      </c>
      <c r="N80" s="0" t="s">
        <v>17799</v>
      </c>
      <c r="O80" s="0" t="s">
        <v>17800</v>
      </c>
      <c r="P80" s="122" t="s">
        <v>200</v>
      </c>
      <c r="Q80" s="0" t="s">
        <v>17759</v>
      </c>
      <c r="R80" s="112" t="n">
        <v>9781926778631</v>
      </c>
      <c r="S80" s="146"/>
      <c r="T80" s="131" t="s">
        <v>215</v>
      </c>
      <c r="U80" s="0" t="n">
        <v>4</v>
      </c>
      <c r="V80" s="111" t="n">
        <v>30</v>
      </c>
      <c r="W80" s="146"/>
      <c r="X80" s="127" t="s">
        <v>216</v>
      </c>
    </row>
    <row r="81" customFormat="false" ht="13.8" hidden="false" customHeight="false" outlineLevel="0" collapsed="false">
      <c r="A81" s="131" t="s">
        <v>17801</v>
      </c>
      <c r="B81" s="0" t="s">
        <v>17490</v>
      </c>
      <c r="C81" s="0" t="s">
        <v>17628</v>
      </c>
      <c r="D81" s="0" t="s">
        <v>17563</v>
      </c>
      <c r="E81" s="0" t="s">
        <v>15737</v>
      </c>
      <c r="F81" s="0" t="s">
        <v>15964</v>
      </c>
      <c r="G81" s="0" t="s">
        <v>198</v>
      </c>
      <c r="H81" s="0" t="s">
        <v>17415</v>
      </c>
      <c r="I81" s="0" t="s">
        <v>17416</v>
      </c>
      <c r="J81" s="146" t="s">
        <v>200</v>
      </c>
      <c r="K81" s="131" t="s">
        <v>17459</v>
      </c>
      <c r="L81" s="0" t="s">
        <v>17802</v>
      </c>
      <c r="M81" s="122" t="s">
        <v>200</v>
      </c>
      <c r="N81" s="0" t="s">
        <v>17803</v>
      </c>
      <c r="O81" s="0" t="s">
        <v>17600</v>
      </c>
      <c r="P81" s="122" t="s">
        <v>200</v>
      </c>
      <c r="Q81" s="0" t="s">
        <v>466</v>
      </c>
      <c r="R81" s="112" t="n">
        <v>9782918272731</v>
      </c>
      <c r="S81" s="146"/>
      <c r="T81" s="131" t="s">
        <v>215</v>
      </c>
      <c r="U81" s="0" t="n">
        <v>4</v>
      </c>
      <c r="V81" s="111" t="n">
        <v>20</v>
      </c>
      <c r="W81" s="146"/>
      <c r="X81" s="127" t="s">
        <v>216</v>
      </c>
    </row>
    <row r="82" customFormat="false" ht="13.8" hidden="false" customHeight="false" outlineLevel="0" collapsed="false">
      <c r="A82" s="131" t="s">
        <v>17804</v>
      </c>
      <c r="B82" s="0" t="s">
        <v>17490</v>
      </c>
      <c r="C82" s="0" t="s">
        <v>17453</v>
      </c>
      <c r="D82" s="0" t="s">
        <v>17805</v>
      </c>
      <c r="E82" s="0" t="s">
        <v>198</v>
      </c>
      <c r="F82" s="0" t="s">
        <v>198</v>
      </c>
      <c r="G82" s="0" t="s">
        <v>198</v>
      </c>
      <c r="H82" s="0" t="s">
        <v>17415</v>
      </c>
      <c r="J82" s="146" t="s">
        <v>200</v>
      </c>
      <c r="K82" s="131" t="s">
        <v>17806</v>
      </c>
      <c r="L82" s="0" t="s">
        <v>17807</v>
      </c>
      <c r="M82" s="122" t="s">
        <v>200</v>
      </c>
      <c r="N82" s="0" t="s">
        <v>17808</v>
      </c>
      <c r="O82" s="0" t="s">
        <v>17809</v>
      </c>
      <c r="P82" s="122" t="s">
        <v>200</v>
      </c>
      <c r="Q82" s="0" t="s">
        <v>17759</v>
      </c>
      <c r="R82" s="112" t="n">
        <v>9782844857088</v>
      </c>
      <c r="S82" s="146"/>
      <c r="T82" s="131" t="s">
        <v>215</v>
      </c>
      <c r="U82" s="0" t="n">
        <v>4</v>
      </c>
      <c r="V82" s="111" t="n">
        <v>20</v>
      </c>
      <c r="W82" s="146"/>
      <c r="X82" s="127" t="s">
        <v>216</v>
      </c>
    </row>
    <row r="83" customFormat="false" ht="13.8" hidden="false" customHeight="false" outlineLevel="0" collapsed="false">
      <c r="A83" s="131" t="s">
        <v>17810</v>
      </c>
      <c r="B83" s="0" t="s">
        <v>11594</v>
      </c>
      <c r="C83" s="0" t="s">
        <v>198</v>
      </c>
      <c r="D83" s="0" t="s">
        <v>198</v>
      </c>
      <c r="E83" s="0" t="s">
        <v>2676</v>
      </c>
      <c r="F83" s="0" t="s">
        <v>17811</v>
      </c>
      <c r="G83" s="0" t="s">
        <v>198</v>
      </c>
      <c r="H83" s="0" t="s">
        <v>17408</v>
      </c>
      <c r="J83" s="146" t="s">
        <v>200</v>
      </c>
      <c r="K83" s="131" t="s">
        <v>17812</v>
      </c>
      <c r="L83" s="0" t="s">
        <v>17813</v>
      </c>
      <c r="M83" s="122" t="s">
        <v>200</v>
      </c>
      <c r="N83" s="0" t="s">
        <v>17814</v>
      </c>
      <c r="O83" s="0" t="s">
        <v>17412</v>
      </c>
      <c r="P83" s="122" t="s">
        <v>200</v>
      </c>
      <c r="Q83" s="0" t="s">
        <v>17449</v>
      </c>
      <c r="R83" s="112" t="n">
        <v>9780241245736</v>
      </c>
      <c r="S83" s="146"/>
      <c r="T83" s="131" t="s">
        <v>215</v>
      </c>
      <c r="U83" s="0" t="n">
        <v>4</v>
      </c>
      <c r="V83" s="111" t="n">
        <v>30</v>
      </c>
      <c r="W83" s="146"/>
      <c r="X83" s="127" t="s">
        <v>216</v>
      </c>
    </row>
    <row r="84" customFormat="false" ht="13.8" hidden="false" customHeight="false" outlineLevel="0" collapsed="false">
      <c r="A84" s="131" t="s">
        <v>17815</v>
      </c>
      <c r="B84" s="0" t="s">
        <v>17602</v>
      </c>
      <c r="C84" s="0" t="s">
        <v>17483</v>
      </c>
      <c r="D84" s="0" t="s">
        <v>17520</v>
      </c>
      <c r="E84" s="0" t="s">
        <v>1886</v>
      </c>
      <c r="F84" s="0" t="s">
        <v>17816</v>
      </c>
      <c r="G84" s="0" t="s">
        <v>198</v>
      </c>
      <c r="H84" s="0" t="s">
        <v>17415</v>
      </c>
      <c r="J84" s="146" t="s">
        <v>200</v>
      </c>
      <c r="K84" s="131" t="s">
        <v>17564</v>
      </c>
      <c r="L84" s="0" t="s">
        <v>17817</v>
      </c>
      <c r="M84" s="122" t="s">
        <v>200</v>
      </c>
      <c r="N84" s="0" t="s">
        <v>17818</v>
      </c>
      <c r="O84" s="0" t="s">
        <v>17600</v>
      </c>
      <c r="P84" s="122" t="s">
        <v>200</v>
      </c>
      <c r="Q84" s="0" t="s">
        <v>17468</v>
      </c>
      <c r="R84" s="112" t="n">
        <v>9782377840748</v>
      </c>
      <c r="S84" s="146"/>
      <c r="T84" s="131" t="s">
        <v>215</v>
      </c>
      <c r="U84" s="0" t="n">
        <v>4</v>
      </c>
      <c r="V84" s="111" t="n">
        <v>20</v>
      </c>
      <c r="W84" s="146"/>
      <c r="X84" s="127" t="s">
        <v>216</v>
      </c>
    </row>
    <row r="85" customFormat="false" ht="13.8" hidden="false" customHeight="false" outlineLevel="0" collapsed="false">
      <c r="A85" s="131" t="s">
        <v>17819</v>
      </c>
      <c r="B85" s="0" t="s">
        <v>17820</v>
      </c>
      <c r="C85" s="0" t="s">
        <v>17643</v>
      </c>
      <c r="D85" s="0" t="s">
        <v>17821</v>
      </c>
      <c r="E85" s="0" t="s">
        <v>198</v>
      </c>
      <c r="F85" s="0" t="s">
        <v>198</v>
      </c>
      <c r="G85" s="0" t="s">
        <v>198</v>
      </c>
      <c r="H85" s="0" t="s">
        <v>17415</v>
      </c>
      <c r="J85" s="146" t="s">
        <v>200</v>
      </c>
      <c r="K85" s="131" t="s">
        <v>9369</v>
      </c>
      <c r="L85" s="0" t="s">
        <v>17822</v>
      </c>
      <c r="M85" s="122" t="s">
        <v>200</v>
      </c>
      <c r="N85" s="0" t="s">
        <v>17823</v>
      </c>
      <c r="O85" s="0" t="s">
        <v>66</v>
      </c>
      <c r="P85" s="122"/>
      <c r="Q85" s="0" t="s">
        <v>17421</v>
      </c>
      <c r="R85" s="112" t="n">
        <v>9782919603084</v>
      </c>
      <c r="S85" s="146"/>
      <c r="T85" s="131" t="s">
        <v>215</v>
      </c>
      <c r="U85" s="0" t="n">
        <v>4</v>
      </c>
      <c r="V85" s="111" t="n">
        <v>10</v>
      </c>
      <c r="W85" s="146"/>
      <c r="X85" s="127" t="s">
        <v>216</v>
      </c>
    </row>
    <row r="86" customFormat="false" ht="13.8" hidden="false" customHeight="false" outlineLevel="0" collapsed="false">
      <c r="A86" s="131" t="s">
        <v>17824</v>
      </c>
      <c r="B86" s="0" t="s">
        <v>17406</v>
      </c>
      <c r="C86" s="0" t="s">
        <v>17453</v>
      </c>
      <c r="D86" s="0" t="s">
        <v>198</v>
      </c>
      <c r="E86" s="0" t="s">
        <v>9448</v>
      </c>
      <c r="F86" s="0" t="s">
        <v>198</v>
      </c>
      <c r="G86" s="0" t="s">
        <v>198</v>
      </c>
      <c r="H86" s="0" t="s">
        <v>17415</v>
      </c>
      <c r="J86" s="146" t="s">
        <v>200</v>
      </c>
      <c r="K86" s="131" t="s">
        <v>9369</v>
      </c>
      <c r="L86" s="0" t="s">
        <v>17825</v>
      </c>
      <c r="M86" s="122" t="s">
        <v>200</v>
      </c>
      <c r="N86" s="0" t="s">
        <v>17826</v>
      </c>
      <c r="O86" s="0" t="s">
        <v>17827</v>
      </c>
      <c r="P86" s="122" t="s">
        <v>200</v>
      </c>
      <c r="Q86" s="0" t="s">
        <v>17449</v>
      </c>
      <c r="R86" s="112" t="n">
        <v>9782919603107</v>
      </c>
      <c r="S86" s="146"/>
      <c r="T86" s="131" t="s">
        <v>215</v>
      </c>
      <c r="U86" s="0" t="n">
        <v>4</v>
      </c>
      <c r="V86" s="111" t="n">
        <v>20</v>
      </c>
      <c r="W86" s="146"/>
      <c r="X86" s="127" t="s">
        <v>216</v>
      </c>
    </row>
    <row r="87" customFormat="false" ht="13.8" hidden="false" customHeight="false" outlineLevel="0" collapsed="false">
      <c r="A87" s="131" t="s">
        <v>17828</v>
      </c>
      <c r="B87" s="0" t="s">
        <v>17602</v>
      </c>
      <c r="C87" s="0" t="s">
        <v>198</v>
      </c>
      <c r="D87" s="0" t="s">
        <v>17829</v>
      </c>
      <c r="E87" s="0" t="s">
        <v>198</v>
      </c>
      <c r="F87" s="0" t="s">
        <v>198</v>
      </c>
      <c r="G87" s="0" t="s">
        <v>198</v>
      </c>
      <c r="H87" s="0" t="s">
        <v>17408</v>
      </c>
      <c r="J87" s="146" t="s">
        <v>200</v>
      </c>
      <c r="K87" s="131" t="s">
        <v>17579</v>
      </c>
      <c r="L87" s="0" t="s">
        <v>17830</v>
      </c>
      <c r="M87" s="122" t="s">
        <v>200</v>
      </c>
      <c r="N87" s="0" t="s">
        <v>17831</v>
      </c>
      <c r="O87" s="0" t="s">
        <v>17832</v>
      </c>
      <c r="P87" s="122" t="s">
        <v>200</v>
      </c>
      <c r="Q87" s="0" t="s">
        <v>17421</v>
      </c>
      <c r="R87" s="112" t="n">
        <v>9780262516068</v>
      </c>
      <c r="S87" s="146"/>
      <c r="T87" s="131" t="s">
        <v>215</v>
      </c>
      <c r="U87" s="0" t="n">
        <v>4</v>
      </c>
      <c r="V87" s="111" t="n">
        <v>20</v>
      </c>
      <c r="W87" s="146"/>
      <c r="X87" s="127" t="s">
        <v>216</v>
      </c>
    </row>
    <row r="88" customFormat="false" ht="13.8" hidden="false" customHeight="false" outlineLevel="0" collapsed="false">
      <c r="A88" s="131" t="s">
        <v>17833</v>
      </c>
      <c r="B88" s="0" t="s">
        <v>17406</v>
      </c>
      <c r="C88" s="0" t="s">
        <v>17483</v>
      </c>
      <c r="D88" s="0" t="s">
        <v>17563</v>
      </c>
      <c r="E88" s="0" t="s">
        <v>17584</v>
      </c>
      <c r="F88" s="0" t="s">
        <v>509</v>
      </c>
      <c r="G88" s="0" t="s">
        <v>198</v>
      </c>
      <c r="H88" s="0" t="s">
        <v>17415</v>
      </c>
      <c r="J88" s="146" t="s">
        <v>200</v>
      </c>
      <c r="K88" s="131" t="s">
        <v>17459</v>
      </c>
      <c r="L88" s="0" t="s">
        <v>17834</v>
      </c>
      <c r="M88" s="122" t="s">
        <v>200</v>
      </c>
      <c r="N88" s="0" t="s">
        <v>17835</v>
      </c>
      <c r="O88" s="0" t="s">
        <v>17836</v>
      </c>
      <c r="P88" s="122" t="s">
        <v>200</v>
      </c>
      <c r="Q88" s="0" t="s">
        <v>466</v>
      </c>
      <c r="R88" s="112" t="n">
        <v>9782918272304</v>
      </c>
      <c r="S88" s="146"/>
      <c r="T88" s="131" t="s">
        <v>215</v>
      </c>
      <c r="U88" s="0" t="n">
        <v>4</v>
      </c>
      <c r="V88" s="111" t="n">
        <v>20</v>
      </c>
      <c r="W88" s="146"/>
      <c r="X88" s="127" t="s">
        <v>216</v>
      </c>
    </row>
    <row r="89" customFormat="false" ht="13.8" hidden="false" customHeight="false" outlineLevel="0" collapsed="false">
      <c r="A89" s="131" t="s">
        <v>17837</v>
      </c>
      <c r="B89" s="0" t="s">
        <v>17406</v>
      </c>
      <c r="C89" s="0" t="s">
        <v>17628</v>
      </c>
      <c r="D89" s="0" t="s">
        <v>17563</v>
      </c>
      <c r="E89" s="0" t="s">
        <v>206</v>
      </c>
      <c r="F89" s="0" t="s">
        <v>1788</v>
      </c>
      <c r="G89" s="0" t="s">
        <v>198</v>
      </c>
      <c r="H89" s="0" t="s">
        <v>17415</v>
      </c>
      <c r="I89" s="0" t="s">
        <v>17416</v>
      </c>
      <c r="J89" s="146" t="s">
        <v>200</v>
      </c>
      <c r="K89" s="131" t="s">
        <v>17459</v>
      </c>
      <c r="L89" s="0" t="s">
        <v>17838</v>
      </c>
      <c r="M89" s="122" t="s">
        <v>200</v>
      </c>
      <c r="N89" s="0" t="s">
        <v>17839</v>
      </c>
      <c r="O89" s="0" t="s">
        <v>17840</v>
      </c>
      <c r="P89" s="122" t="s">
        <v>200</v>
      </c>
      <c r="Q89" s="0" t="s">
        <v>5611</v>
      </c>
      <c r="S89" s="146"/>
      <c r="T89" s="131" t="s">
        <v>215</v>
      </c>
      <c r="U89" s="0" t="n">
        <v>4</v>
      </c>
      <c r="V89" s="111" t="n">
        <v>20</v>
      </c>
      <c r="W89" s="146"/>
      <c r="X89" s="127" t="s">
        <v>216</v>
      </c>
    </row>
    <row r="90" customFormat="false" ht="13.8" hidden="false" customHeight="false" outlineLevel="0" collapsed="false">
      <c r="A90" s="131" t="s">
        <v>17841</v>
      </c>
      <c r="B90" s="0" t="s">
        <v>17406</v>
      </c>
      <c r="C90" s="0" t="s">
        <v>17483</v>
      </c>
      <c r="D90" s="0" t="s">
        <v>17563</v>
      </c>
      <c r="E90" s="0" t="s">
        <v>9448</v>
      </c>
      <c r="F90" s="0" t="s">
        <v>17842</v>
      </c>
      <c r="G90" s="0" t="s">
        <v>198</v>
      </c>
      <c r="H90" s="0" t="s">
        <v>17415</v>
      </c>
      <c r="I90" s="0" t="s">
        <v>17416</v>
      </c>
      <c r="J90" s="146" t="s">
        <v>200</v>
      </c>
      <c r="K90" s="131" t="s">
        <v>17459</v>
      </c>
      <c r="L90" s="0" t="s">
        <v>17843</v>
      </c>
      <c r="M90" s="122" t="s">
        <v>200</v>
      </c>
      <c r="N90" s="0" t="s">
        <v>17844</v>
      </c>
      <c r="O90" s="0" t="s">
        <v>66</v>
      </c>
      <c r="P90" s="122" t="s">
        <v>200</v>
      </c>
      <c r="Q90" s="0" t="s">
        <v>466</v>
      </c>
      <c r="R90" s="112" t="n">
        <v>9782918272755</v>
      </c>
      <c r="S90" s="146"/>
      <c r="T90" s="131" t="s">
        <v>215</v>
      </c>
      <c r="U90" s="0" t="n">
        <v>4</v>
      </c>
      <c r="V90" s="111" t="n">
        <v>20</v>
      </c>
      <c r="W90" s="146"/>
      <c r="X90" s="127" t="s">
        <v>216</v>
      </c>
    </row>
    <row r="91" customFormat="false" ht="13.8" hidden="false" customHeight="false" outlineLevel="0" collapsed="false">
      <c r="A91" s="131" t="s">
        <v>17845</v>
      </c>
      <c r="B91" s="0" t="s">
        <v>17406</v>
      </c>
      <c r="C91" s="0" t="s">
        <v>17643</v>
      </c>
      <c r="D91" s="0" t="s">
        <v>17563</v>
      </c>
      <c r="E91" s="0" t="s">
        <v>9448</v>
      </c>
      <c r="F91" s="0" t="s">
        <v>3493</v>
      </c>
      <c r="G91" s="0" t="s">
        <v>198</v>
      </c>
      <c r="H91" s="0" t="s">
        <v>17415</v>
      </c>
      <c r="I91" s="0" t="s">
        <v>17416</v>
      </c>
      <c r="J91" s="146" t="s">
        <v>200</v>
      </c>
      <c r="K91" s="131" t="s">
        <v>17459</v>
      </c>
      <c r="L91" s="0" t="s">
        <v>17846</v>
      </c>
      <c r="M91" s="122" t="s">
        <v>200</v>
      </c>
      <c r="N91" s="0" t="s">
        <v>17847</v>
      </c>
      <c r="O91" s="0" t="s">
        <v>17848</v>
      </c>
      <c r="P91" s="122" t="s">
        <v>200</v>
      </c>
      <c r="Q91" s="0" t="s">
        <v>466</v>
      </c>
      <c r="R91" s="112" t="n">
        <v>9782371880122</v>
      </c>
      <c r="S91" s="146"/>
      <c r="T91" s="131" t="s">
        <v>215</v>
      </c>
      <c r="U91" s="0" t="n">
        <v>4</v>
      </c>
      <c r="V91" s="111" t="n">
        <v>20</v>
      </c>
      <c r="W91" s="146"/>
      <c r="X91" s="127" t="s">
        <v>216</v>
      </c>
    </row>
    <row r="92" customFormat="false" ht="13.8" hidden="false" customHeight="false" outlineLevel="0" collapsed="false">
      <c r="A92" s="131" t="s">
        <v>17849</v>
      </c>
      <c r="B92" s="0" t="s">
        <v>17406</v>
      </c>
      <c r="C92" s="0" t="s">
        <v>17483</v>
      </c>
      <c r="D92" s="0" t="s">
        <v>17563</v>
      </c>
      <c r="E92" s="0" t="s">
        <v>9448</v>
      </c>
      <c r="F92" s="0" t="s">
        <v>737</v>
      </c>
      <c r="G92" s="0" t="s">
        <v>198</v>
      </c>
      <c r="H92" s="0" t="s">
        <v>17415</v>
      </c>
      <c r="I92" s="0" t="s">
        <v>17416</v>
      </c>
      <c r="J92" s="146" t="s">
        <v>200</v>
      </c>
      <c r="K92" s="131" t="s">
        <v>17459</v>
      </c>
      <c r="L92" s="0" t="s">
        <v>17850</v>
      </c>
      <c r="M92" s="122" t="s">
        <v>200</v>
      </c>
      <c r="N92" s="0" t="s">
        <v>17851</v>
      </c>
      <c r="O92" s="0" t="s">
        <v>17852</v>
      </c>
      <c r="P92" s="122" t="s">
        <v>200</v>
      </c>
      <c r="Q92" s="0" t="s">
        <v>17449</v>
      </c>
      <c r="R92" s="112" t="n">
        <v>9782918272618</v>
      </c>
      <c r="S92" s="146"/>
      <c r="T92" s="131" t="s">
        <v>215</v>
      </c>
      <c r="U92" s="0" t="n">
        <v>4</v>
      </c>
      <c r="V92" s="111" t="n">
        <v>60</v>
      </c>
      <c r="W92" s="146"/>
      <c r="X92" s="127" t="s">
        <v>216</v>
      </c>
    </row>
    <row r="93" customFormat="false" ht="13.8" hidden="false" customHeight="false" outlineLevel="0" collapsed="false">
      <c r="A93" s="131" t="s">
        <v>17853</v>
      </c>
      <c r="B93" s="0" t="s">
        <v>17406</v>
      </c>
      <c r="C93" s="0" t="s">
        <v>17483</v>
      </c>
      <c r="D93" s="0" t="s">
        <v>17563</v>
      </c>
      <c r="E93" s="0" t="s">
        <v>9448</v>
      </c>
      <c r="F93" s="0" t="s">
        <v>737</v>
      </c>
      <c r="G93" s="0" t="s">
        <v>198</v>
      </c>
      <c r="H93" s="0" t="s">
        <v>17415</v>
      </c>
      <c r="I93" s="0" t="s">
        <v>17416</v>
      </c>
      <c r="J93" s="146" t="s">
        <v>200</v>
      </c>
      <c r="K93" s="131" t="s">
        <v>17459</v>
      </c>
      <c r="L93" s="0" t="s">
        <v>17854</v>
      </c>
      <c r="M93" s="122" t="s">
        <v>200</v>
      </c>
      <c r="N93" s="0" t="s">
        <v>17855</v>
      </c>
      <c r="O93" s="0" t="s">
        <v>17856</v>
      </c>
      <c r="P93" s="122" t="s">
        <v>200</v>
      </c>
      <c r="Q93" s="0" t="s">
        <v>17449</v>
      </c>
      <c r="R93" s="112" t="s">
        <v>198</v>
      </c>
      <c r="S93" s="146"/>
      <c r="T93" s="131" t="s">
        <v>215</v>
      </c>
      <c r="U93" s="0" t="n">
        <v>4</v>
      </c>
      <c r="V93" s="111" t="n">
        <v>20</v>
      </c>
      <c r="W93" s="146"/>
      <c r="X93" s="127" t="s">
        <v>216</v>
      </c>
    </row>
    <row r="94" customFormat="false" ht="13.8" hidden="false" customHeight="false" outlineLevel="0" collapsed="false">
      <c r="A94" s="131" t="s">
        <v>17857</v>
      </c>
      <c r="B94" s="0" t="s">
        <v>17406</v>
      </c>
      <c r="C94" s="0" t="s">
        <v>17483</v>
      </c>
      <c r="D94" s="0" t="s">
        <v>17563</v>
      </c>
      <c r="E94" s="0" t="s">
        <v>17649</v>
      </c>
      <c r="F94" s="0" t="s">
        <v>17650</v>
      </c>
      <c r="G94" s="0" t="s">
        <v>198</v>
      </c>
      <c r="H94" s="0" t="s">
        <v>17415</v>
      </c>
      <c r="I94" s="0" t="s">
        <v>17416</v>
      </c>
      <c r="J94" s="146" t="s">
        <v>200</v>
      </c>
      <c r="K94" s="131" t="s">
        <v>17459</v>
      </c>
      <c r="L94" s="0" t="s">
        <v>17858</v>
      </c>
      <c r="M94" s="122" t="s">
        <v>200</v>
      </c>
      <c r="N94" s="0" t="s">
        <v>17859</v>
      </c>
      <c r="O94" s="0" t="s">
        <v>17860</v>
      </c>
      <c r="P94" s="122" t="s">
        <v>200</v>
      </c>
      <c r="Q94" s="0" t="s">
        <v>466</v>
      </c>
      <c r="R94" s="112" t="n">
        <v>9782918272403</v>
      </c>
      <c r="S94" s="146"/>
      <c r="T94" s="131" t="s">
        <v>215</v>
      </c>
      <c r="U94" s="0" t="n">
        <v>4</v>
      </c>
      <c r="V94" s="111" t="n">
        <v>20</v>
      </c>
      <c r="W94" s="146"/>
      <c r="X94" s="127" t="s">
        <v>216</v>
      </c>
    </row>
    <row r="95" customFormat="false" ht="13.8" hidden="false" customHeight="false" outlineLevel="0" collapsed="false">
      <c r="A95" s="131" t="s">
        <v>17861</v>
      </c>
      <c r="B95" s="0" t="s">
        <v>17406</v>
      </c>
      <c r="C95" s="0" t="s">
        <v>17483</v>
      </c>
      <c r="D95" s="0" t="s">
        <v>17563</v>
      </c>
      <c r="E95" s="0" t="s">
        <v>17649</v>
      </c>
      <c r="F95" s="0" t="s">
        <v>17650</v>
      </c>
      <c r="G95" s="0" t="s">
        <v>198</v>
      </c>
      <c r="H95" s="0" t="s">
        <v>17415</v>
      </c>
      <c r="I95" s="0" t="s">
        <v>17416</v>
      </c>
      <c r="J95" s="146" t="s">
        <v>200</v>
      </c>
      <c r="K95" s="131" t="s">
        <v>17459</v>
      </c>
      <c r="L95" s="0" t="s">
        <v>17862</v>
      </c>
      <c r="M95" s="122" t="s">
        <v>200</v>
      </c>
      <c r="N95" s="0" t="s">
        <v>17859</v>
      </c>
      <c r="O95" s="0" t="s">
        <v>17860</v>
      </c>
      <c r="P95" s="122" t="s">
        <v>200</v>
      </c>
      <c r="Q95" s="0" t="s">
        <v>466</v>
      </c>
      <c r="R95" s="112" t="n">
        <v>9782953050196</v>
      </c>
      <c r="S95" s="146"/>
      <c r="T95" s="131" t="s">
        <v>215</v>
      </c>
      <c r="U95" s="0" t="n">
        <v>4</v>
      </c>
      <c r="V95" s="111" t="n">
        <v>20</v>
      </c>
      <c r="W95" s="146"/>
      <c r="X95" s="127" t="s">
        <v>216</v>
      </c>
    </row>
    <row r="96" customFormat="false" ht="13.8" hidden="false" customHeight="false" outlineLevel="0" collapsed="false">
      <c r="A96" s="131" t="s">
        <v>17863</v>
      </c>
      <c r="B96" s="0" t="s">
        <v>17490</v>
      </c>
      <c r="C96" s="0" t="s">
        <v>198</v>
      </c>
      <c r="D96" s="0" t="s">
        <v>17603</v>
      </c>
      <c r="E96" s="0" t="s">
        <v>1886</v>
      </c>
      <c r="F96" s="0" t="s">
        <v>17864</v>
      </c>
      <c r="G96" s="0" t="s">
        <v>198</v>
      </c>
      <c r="H96" s="0" t="s">
        <v>17408</v>
      </c>
      <c r="J96" s="146"/>
      <c r="K96" s="131" t="s">
        <v>17572</v>
      </c>
      <c r="L96" s="0" t="s">
        <v>17865</v>
      </c>
      <c r="M96" s="122" t="s">
        <v>200</v>
      </c>
      <c r="N96" s="0" t="s">
        <v>17866</v>
      </c>
      <c r="O96" s="0" t="s">
        <v>17442</v>
      </c>
      <c r="P96" s="122"/>
      <c r="Q96" s="0" t="s">
        <v>214</v>
      </c>
      <c r="R96" s="112" t="n">
        <v>9781506718798</v>
      </c>
      <c r="S96" s="146"/>
      <c r="T96" s="131" t="s">
        <v>215</v>
      </c>
      <c r="U96" s="0" t="n">
        <v>4</v>
      </c>
      <c r="V96" s="111" t="n">
        <v>20</v>
      </c>
      <c r="W96" s="146"/>
      <c r="X96" s="127"/>
    </row>
    <row r="97" customFormat="false" ht="13.8" hidden="false" customHeight="false" outlineLevel="0" collapsed="false">
      <c r="A97" s="131" t="s">
        <v>17867</v>
      </c>
      <c r="B97" s="0" t="s">
        <v>17513</v>
      </c>
      <c r="C97" s="0" t="s">
        <v>198</v>
      </c>
      <c r="D97" s="0" t="s">
        <v>198</v>
      </c>
      <c r="E97" s="0" t="s">
        <v>543</v>
      </c>
      <c r="F97" s="0" t="s">
        <v>1627</v>
      </c>
      <c r="G97" s="0" t="s">
        <v>198</v>
      </c>
      <c r="H97" s="0" t="s">
        <v>239</v>
      </c>
      <c r="J97" s="146" t="s">
        <v>200</v>
      </c>
      <c r="K97" s="131" t="s">
        <v>5286</v>
      </c>
      <c r="L97" s="0" t="s">
        <v>17868</v>
      </c>
      <c r="M97" s="122" t="s">
        <v>200</v>
      </c>
      <c r="N97" s="0" t="s">
        <v>17869</v>
      </c>
      <c r="O97" s="0" t="s">
        <v>17870</v>
      </c>
      <c r="P97" s="122" t="s">
        <v>200</v>
      </c>
      <c r="Q97" s="0" t="s">
        <v>16799</v>
      </c>
      <c r="R97" s="112" t="n">
        <v>4719314022092</v>
      </c>
      <c r="S97" s="146"/>
      <c r="T97" s="131" t="s">
        <v>215</v>
      </c>
      <c r="U97" s="0" t="n">
        <v>4</v>
      </c>
      <c r="V97" s="111" t="n">
        <v>30</v>
      </c>
      <c r="W97" s="146"/>
      <c r="X97" s="127" t="s">
        <v>216</v>
      </c>
    </row>
    <row r="98" customFormat="false" ht="13.8" hidden="false" customHeight="false" outlineLevel="0" collapsed="false">
      <c r="A98" s="131" t="s">
        <v>17871</v>
      </c>
      <c r="B98" s="0" t="s">
        <v>17602</v>
      </c>
      <c r="C98" s="0" t="s">
        <v>17570</v>
      </c>
      <c r="D98" s="0" t="s">
        <v>17603</v>
      </c>
      <c r="E98" s="0" t="s">
        <v>198</v>
      </c>
      <c r="F98" s="0" t="s">
        <v>17705</v>
      </c>
      <c r="G98" s="0" t="s">
        <v>4022</v>
      </c>
      <c r="H98" s="0" t="s">
        <v>17415</v>
      </c>
      <c r="J98" s="146" t="s">
        <v>200</v>
      </c>
      <c r="K98" s="131" t="s">
        <v>17459</v>
      </c>
      <c r="L98" s="0" t="s">
        <v>17872</v>
      </c>
      <c r="M98" s="122" t="s">
        <v>200</v>
      </c>
      <c r="N98" s="0" t="s">
        <v>17873</v>
      </c>
      <c r="O98" s="0" t="s">
        <v>17600</v>
      </c>
      <c r="P98" s="122" t="s">
        <v>200</v>
      </c>
      <c r="Q98" s="0" t="s">
        <v>17449</v>
      </c>
      <c r="R98" s="112" t="n">
        <v>9791094723401</v>
      </c>
      <c r="S98" s="146"/>
      <c r="T98" s="131" t="s">
        <v>215</v>
      </c>
      <c r="U98" s="0" t="n">
        <v>4</v>
      </c>
      <c r="V98" s="111" t="n">
        <v>20</v>
      </c>
      <c r="W98" s="146"/>
      <c r="X98" s="127" t="s">
        <v>216</v>
      </c>
    </row>
    <row r="99" customFormat="false" ht="13.8" hidden="false" customHeight="false" outlineLevel="0" collapsed="false">
      <c r="A99" s="131" t="s">
        <v>17874</v>
      </c>
      <c r="B99" s="0" t="s">
        <v>17490</v>
      </c>
      <c r="C99" s="0" t="s">
        <v>198</v>
      </c>
      <c r="D99" s="0" t="s">
        <v>17603</v>
      </c>
      <c r="E99" s="0" t="s">
        <v>198</v>
      </c>
      <c r="F99" s="0" t="s">
        <v>17875</v>
      </c>
      <c r="G99" s="0" t="s">
        <v>198</v>
      </c>
      <c r="H99" s="0" t="s">
        <v>17408</v>
      </c>
      <c r="I99" s="0" t="s">
        <v>17416</v>
      </c>
      <c r="J99" s="146" t="s">
        <v>200</v>
      </c>
      <c r="K99" s="131" t="s">
        <v>17876</v>
      </c>
      <c r="L99" s="0" t="s">
        <v>17877</v>
      </c>
      <c r="M99" s="122" t="s">
        <v>200</v>
      </c>
      <c r="N99" s="0" t="s">
        <v>17878</v>
      </c>
      <c r="O99" s="0" t="s">
        <v>17879</v>
      </c>
      <c r="P99" s="122" t="s">
        <v>200</v>
      </c>
      <c r="Q99" s="0" t="s">
        <v>17449</v>
      </c>
      <c r="R99" s="112" t="n">
        <v>9780062651235</v>
      </c>
      <c r="S99" s="146"/>
      <c r="T99" s="131" t="s">
        <v>215</v>
      </c>
      <c r="U99" s="0" t="n">
        <v>4</v>
      </c>
      <c r="V99" s="111" t="n">
        <v>20</v>
      </c>
      <c r="W99" s="146"/>
      <c r="X99" s="127" t="s">
        <v>216</v>
      </c>
    </row>
    <row r="100" customFormat="false" ht="13.8" hidden="false" customHeight="false" outlineLevel="0" collapsed="false">
      <c r="A100" s="131" t="s">
        <v>17880</v>
      </c>
      <c r="B100" s="0" t="s">
        <v>11594</v>
      </c>
      <c r="C100" s="0" t="s">
        <v>198</v>
      </c>
      <c r="D100" s="0" t="s">
        <v>198</v>
      </c>
      <c r="E100" s="0" t="s">
        <v>543</v>
      </c>
      <c r="F100" s="0" t="s">
        <v>17881</v>
      </c>
      <c r="G100" s="0" t="s">
        <v>198</v>
      </c>
      <c r="H100" s="0" t="s">
        <v>17408</v>
      </c>
      <c r="J100" s="146" t="s">
        <v>200</v>
      </c>
      <c r="K100" s="131" t="s">
        <v>17711</v>
      </c>
      <c r="L100" s="0" t="s">
        <v>17882</v>
      </c>
      <c r="M100" s="122" t="s">
        <v>200</v>
      </c>
      <c r="N100" s="0" t="s">
        <v>17883</v>
      </c>
      <c r="O100" s="0" t="s">
        <v>17575</v>
      </c>
      <c r="P100" s="122" t="s">
        <v>200</v>
      </c>
      <c r="Q100" s="0" t="s">
        <v>466</v>
      </c>
      <c r="R100" s="112" t="n">
        <v>9781927925201</v>
      </c>
      <c r="S100" s="146"/>
      <c r="T100" s="131" t="s">
        <v>215</v>
      </c>
      <c r="U100" s="0" t="n">
        <v>4</v>
      </c>
      <c r="V100" s="111" t="n">
        <v>30</v>
      </c>
      <c r="W100" s="146"/>
      <c r="X100" s="127" t="s">
        <v>216</v>
      </c>
    </row>
    <row r="101" customFormat="false" ht="13.8" hidden="false" customHeight="false" outlineLevel="0" collapsed="false">
      <c r="A101" s="131" t="s">
        <v>17884</v>
      </c>
      <c r="B101" s="0" t="s">
        <v>17490</v>
      </c>
      <c r="C101" s="0" t="s">
        <v>17643</v>
      </c>
      <c r="D101" s="0" t="s">
        <v>17497</v>
      </c>
      <c r="E101" s="0" t="s">
        <v>198</v>
      </c>
      <c r="F101" s="0" t="s">
        <v>198</v>
      </c>
      <c r="G101" s="0" t="s">
        <v>198</v>
      </c>
      <c r="H101" s="0" t="s">
        <v>17408</v>
      </c>
      <c r="J101" s="146" t="s">
        <v>200</v>
      </c>
      <c r="K101" s="131" t="s">
        <v>17885</v>
      </c>
      <c r="L101" s="0" t="s">
        <v>17886</v>
      </c>
      <c r="M101" s="122" t="s">
        <v>200</v>
      </c>
      <c r="N101" s="0" t="s">
        <v>17887</v>
      </c>
      <c r="O101" s="0" t="s">
        <v>17888</v>
      </c>
      <c r="P101" s="122" t="s">
        <v>200</v>
      </c>
      <c r="Q101" s="0" t="s">
        <v>17421</v>
      </c>
      <c r="R101" s="112" t="n">
        <v>9780957576827</v>
      </c>
      <c r="S101" s="146"/>
      <c r="T101" s="131" t="s">
        <v>215</v>
      </c>
      <c r="U101" s="0" t="n">
        <v>4</v>
      </c>
      <c r="V101" s="111" t="n">
        <v>20</v>
      </c>
      <c r="W101" s="146"/>
      <c r="X101" s="127" t="s">
        <v>216</v>
      </c>
    </row>
    <row r="102" customFormat="false" ht="13.8" hidden="false" customHeight="false" outlineLevel="0" collapsed="false">
      <c r="A102" s="131" t="s">
        <v>17889</v>
      </c>
      <c r="B102" s="0" t="s">
        <v>17602</v>
      </c>
      <c r="C102" s="0" t="s">
        <v>198</v>
      </c>
      <c r="D102" s="0" t="s">
        <v>17890</v>
      </c>
      <c r="E102" s="0" t="s">
        <v>370</v>
      </c>
      <c r="F102" s="0" t="s">
        <v>14380</v>
      </c>
      <c r="G102" s="0" t="s">
        <v>198</v>
      </c>
      <c r="H102" s="0" t="s">
        <v>17415</v>
      </c>
      <c r="I102" s="0" t="s">
        <v>17891</v>
      </c>
      <c r="J102" s="146" t="s">
        <v>200</v>
      </c>
      <c r="K102" s="131" t="s">
        <v>17892</v>
      </c>
      <c r="L102" s="0" t="s">
        <v>17893</v>
      </c>
      <c r="M102" s="122" t="s">
        <v>200</v>
      </c>
      <c r="N102" s="0" t="s">
        <v>17894</v>
      </c>
      <c r="O102" s="0" t="s">
        <v>17895</v>
      </c>
      <c r="P102" s="122" t="s">
        <v>200</v>
      </c>
      <c r="Q102" s="0" t="s">
        <v>17468</v>
      </c>
      <c r="R102" s="112" t="n">
        <v>9188356715500</v>
      </c>
      <c r="S102" s="146"/>
      <c r="T102" s="131" t="s">
        <v>215</v>
      </c>
      <c r="U102" s="0" t="n">
        <v>4</v>
      </c>
      <c r="V102" s="111" t="n">
        <v>20</v>
      </c>
      <c r="W102" s="146"/>
      <c r="X102" s="127" t="s">
        <v>216</v>
      </c>
    </row>
    <row r="103" customFormat="false" ht="13.8" hidden="false" customHeight="false" outlineLevel="0" collapsed="false">
      <c r="A103" s="131" t="s">
        <v>17896</v>
      </c>
      <c r="B103" s="0" t="s">
        <v>17490</v>
      </c>
      <c r="C103" s="0" t="s">
        <v>17453</v>
      </c>
      <c r="D103" s="0" t="s">
        <v>17563</v>
      </c>
      <c r="E103" s="0" t="s">
        <v>17584</v>
      </c>
      <c r="F103" s="0" t="s">
        <v>17897</v>
      </c>
      <c r="G103" s="0" t="s">
        <v>198</v>
      </c>
      <c r="H103" s="0" t="s">
        <v>17408</v>
      </c>
      <c r="J103" s="146" t="s">
        <v>200</v>
      </c>
      <c r="K103" s="131" t="s">
        <v>17521</v>
      </c>
      <c r="L103" s="0" t="s">
        <v>17898</v>
      </c>
      <c r="M103" s="122" t="s">
        <v>200</v>
      </c>
      <c r="N103" s="0" t="s">
        <v>17591</v>
      </c>
      <c r="O103" s="0" t="s">
        <v>17592</v>
      </c>
      <c r="P103" s="122" t="s">
        <v>200</v>
      </c>
      <c r="Q103" s="0" t="s">
        <v>17449</v>
      </c>
      <c r="R103" s="112" t="n">
        <v>9780993012983</v>
      </c>
      <c r="S103" s="146"/>
      <c r="T103" s="131" t="s">
        <v>215</v>
      </c>
      <c r="U103" s="0" t="n">
        <v>4</v>
      </c>
      <c r="V103" s="111" t="n">
        <v>20</v>
      </c>
      <c r="W103" s="146"/>
      <c r="X103" s="127" t="s">
        <v>216</v>
      </c>
    </row>
    <row r="104" customFormat="false" ht="13.8" hidden="false" customHeight="false" outlineLevel="0" collapsed="false">
      <c r="A104" s="131" t="s">
        <v>17899</v>
      </c>
      <c r="B104" s="0" t="s">
        <v>17428</v>
      </c>
      <c r="C104" s="0" t="s">
        <v>17643</v>
      </c>
      <c r="D104" s="0" t="s">
        <v>17563</v>
      </c>
      <c r="E104" s="0" t="s">
        <v>9448</v>
      </c>
      <c r="F104" s="0" t="s">
        <v>1017</v>
      </c>
      <c r="G104" s="0" t="s">
        <v>198</v>
      </c>
      <c r="H104" s="0" t="s">
        <v>17415</v>
      </c>
      <c r="J104" s="146" t="s">
        <v>200</v>
      </c>
      <c r="K104" s="131" t="s">
        <v>9369</v>
      </c>
      <c r="L104" s="0" t="s">
        <v>17900</v>
      </c>
      <c r="M104" s="122" t="s">
        <v>200</v>
      </c>
      <c r="N104" s="0" t="s">
        <v>17901</v>
      </c>
      <c r="O104" s="0" t="s">
        <v>17902</v>
      </c>
      <c r="P104" s="122" t="s">
        <v>200</v>
      </c>
      <c r="Q104" s="0" t="s">
        <v>17437</v>
      </c>
      <c r="R104" s="112" t="n">
        <v>3781620205996</v>
      </c>
      <c r="S104" s="146"/>
      <c r="T104" s="131" t="s">
        <v>215</v>
      </c>
      <c r="U104" s="0" t="n">
        <v>4</v>
      </c>
      <c r="V104" s="111" t="n">
        <v>10</v>
      </c>
      <c r="W104" s="146"/>
      <c r="X104" s="127" t="s">
        <v>216</v>
      </c>
    </row>
    <row r="105" customFormat="false" ht="13.8" hidden="false" customHeight="false" outlineLevel="0" collapsed="false">
      <c r="A105" s="131" t="s">
        <v>17903</v>
      </c>
      <c r="B105" s="0" t="s">
        <v>17428</v>
      </c>
      <c r="C105" s="0" t="s">
        <v>198</v>
      </c>
      <c r="D105" s="0" t="s">
        <v>198</v>
      </c>
      <c r="E105" s="0" t="s">
        <v>9448</v>
      </c>
      <c r="F105" s="0" t="s">
        <v>17904</v>
      </c>
      <c r="G105" s="0" t="s">
        <v>198</v>
      </c>
      <c r="H105" s="0" t="s">
        <v>17415</v>
      </c>
      <c r="J105" s="146" t="s">
        <v>200</v>
      </c>
      <c r="K105" s="131" t="s">
        <v>9369</v>
      </c>
      <c r="L105" s="0" t="s">
        <v>17905</v>
      </c>
      <c r="M105" s="122" t="s">
        <v>200</v>
      </c>
      <c r="N105" s="0" t="s">
        <v>17901</v>
      </c>
      <c r="O105" s="0" t="s">
        <v>17902</v>
      </c>
      <c r="P105" s="122" t="s">
        <v>200</v>
      </c>
      <c r="Q105" s="0" t="s">
        <v>17437</v>
      </c>
      <c r="R105" s="112" t="n">
        <v>3781960105956</v>
      </c>
      <c r="S105" s="146"/>
      <c r="T105" s="131" t="s">
        <v>215</v>
      </c>
      <c r="U105" s="0" t="n">
        <v>4</v>
      </c>
      <c r="V105" s="111" t="n">
        <v>10</v>
      </c>
      <c r="W105" s="146"/>
      <c r="X105" s="127" t="s">
        <v>216</v>
      </c>
    </row>
    <row r="106" customFormat="false" ht="13.8" hidden="false" customHeight="false" outlineLevel="0" collapsed="false">
      <c r="A106" s="131" t="s">
        <v>17906</v>
      </c>
      <c r="B106" s="0" t="s">
        <v>17428</v>
      </c>
      <c r="C106" s="0" t="s">
        <v>17483</v>
      </c>
      <c r="D106" s="0" t="s">
        <v>17563</v>
      </c>
      <c r="E106" s="0" t="s">
        <v>9448</v>
      </c>
      <c r="F106" s="0" t="s">
        <v>737</v>
      </c>
      <c r="G106" s="0" t="s">
        <v>198</v>
      </c>
      <c r="H106" s="0" t="s">
        <v>17415</v>
      </c>
      <c r="J106" s="146" t="s">
        <v>200</v>
      </c>
      <c r="K106" s="131" t="s">
        <v>9369</v>
      </c>
      <c r="L106" s="0" t="s">
        <v>17907</v>
      </c>
      <c r="M106" s="122" t="s">
        <v>200</v>
      </c>
      <c r="N106" s="0" t="s">
        <v>17901</v>
      </c>
      <c r="O106" s="0" t="s">
        <v>17902</v>
      </c>
      <c r="P106" s="122" t="s">
        <v>200</v>
      </c>
      <c r="Q106" s="0" t="s">
        <v>17437</v>
      </c>
      <c r="R106" s="112" t="n">
        <v>3781960105956</v>
      </c>
      <c r="S106" s="146"/>
      <c r="T106" s="131" t="s">
        <v>215</v>
      </c>
      <c r="U106" s="0" t="n">
        <v>4</v>
      </c>
      <c r="V106" s="111" t="n">
        <v>10</v>
      </c>
      <c r="W106" s="146"/>
      <c r="X106" s="127" t="s">
        <v>216</v>
      </c>
    </row>
    <row r="107" customFormat="false" ht="13.8" hidden="false" customHeight="false" outlineLevel="0" collapsed="false">
      <c r="A107" s="131" t="s">
        <v>17908</v>
      </c>
      <c r="B107" s="0" t="s">
        <v>17428</v>
      </c>
      <c r="C107" s="0" t="s">
        <v>198</v>
      </c>
      <c r="D107" s="0" t="s">
        <v>198</v>
      </c>
      <c r="E107" s="0" t="s">
        <v>9448</v>
      </c>
      <c r="F107" s="0" t="s">
        <v>17909</v>
      </c>
      <c r="G107" s="0" t="s">
        <v>198</v>
      </c>
      <c r="H107" s="0" t="s">
        <v>17415</v>
      </c>
      <c r="J107" s="146" t="s">
        <v>200</v>
      </c>
      <c r="K107" s="131" t="s">
        <v>9369</v>
      </c>
      <c r="L107" s="0" t="s">
        <v>17910</v>
      </c>
      <c r="M107" s="122" t="s">
        <v>200</v>
      </c>
      <c r="N107" s="0" t="s">
        <v>17901</v>
      </c>
      <c r="O107" s="0" t="s">
        <v>17902</v>
      </c>
      <c r="P107" s="122" t="s">
        <v>200</v>
      </c>
      <c r="Q107" s="0" t="s">
        <v>17437</v>
      </c>
      <c r="R107" s="112" t="n">
        <v>3781478105950</v>
      </c>
      <c r="S107" s="146"/>
      <c r="T107" s="131" t="s">
        <v>215</v>
      </c>
      <c r="U107" s="0" t="n">
        <v>4</v>
      </c>
      <c r="V107" s="111" t="n">
        <v>10</v>
      </c>
      <c r="W107" s="146"/>
      <c r="X107" s="127" t="s">
        <v>216</v>
      </c>
    </row>
    <row r="108" customFormat="false" ht="13.8" hidden="false" customHeight="false" outlineLevel="0" collapsed="false">
      <c r="A108" s="131" t="s">
        <v>17911</v>
      </c>
      <c r="B108" s="0" t="s">
        <v>17428</v>
      </c>
      <c r="C108" s="0" t="s">
        <v>17483</v>
      </c>
      <c r="D108" s="0" t="s">
        <v>198</v>
      </c>
      <c r="E108" s="0" t="s">
        <v>17912</v>
      </c>
      <c r="F108" s="0" t="s">
        <v>198</v>
      </c>
      <c r="G108" s="0" t="s">
        <v>17913</v>
      </c>
      <c r="H108" s="0" t="s">
        <v>17415</v>
      </c>
      <c r="I108" s="0" t="s">
        <v>200</v>
      </c>
      <c r="J108" s="146" t="s">
        <v>200</v>
      </c>
      <c r="K108" s="131" t="s">
        <v>17914</v>
      </c>
      <c r="L108" s="0" t="s">
        <v>17915</v>
      </c>
      <c r="M108" s="122" t="s">
        <v>200</v>
      </c>
      <c r="N108" s="0" t="s">
        <v>17916</v>
      </c>
      <c r="O108" s="0" t="s">
        <v>17917</v>
      </c>
      <c r="P108" s="122" t="s">
        <v>200</v>
      </c>
      <c r="Q108" s="0" t="s">
        <v>17437</v>
      </c>
      <c r="R108" s="112" t="n">
        <v>3781482607907</v>
      </c>
      <c r="S108" s="146" t="s">
        <v>200</v>
      </c>
      <c r="T108" s="131" t="s">
        <v>215</v>
      </c>
      <c r="U108" s="0" t="n">
        <v>4</v>
      </c>
      <c r="V108" s="111" t="n">
        <v>10</v>
      </c>
      <c r="W108" s="146" t="s">
        <v>200</v>
      </c>
      <c r="X108" s="127" t="s">
        <v>216</v>
      </c>
    </row>
    <row r="109" customFormat="false" ht="13.8" hidden="false" customHeight="false" outlineLevel="0" collapsed="false">
      <c r="A109" s="131" t="s">
        <v>17918</v>
      </c>
      <c r="B109" s="0" t="s">
        <v>17428</v>
      </c>
      <c r="C109" s="0" t="s">
        <v>198</v>
      </c>
      <c r="D109" s="0" t="s">
        <v>17805</v>
      </c>
      <c r="E109" s="0" t="s">
        <v>198</v>
      </c>
      <c r="F109" s="0" t="s">
        <v>198</v>
      </c>
      <c r="G109" s="0" t="s">
        <v>198</v>
      </c>
      <c r="H109" s="0" t="s">
        <v>17415</v>
      </c>
      <c r="J109" s="146" t="s">
        <v>200</v>
      </c>
      <c r="K109" s="131" t="s">
        <v>17914</v>
      </c>
      <c r="L109" s="0" t="s">
        <v>17919</v>
      </c>
      <c r="M109" s="122" t="s">
        <v>200</v>
      </c>
      <c r="N109" s="0" t="s">
        <v>17920</v>
      </c>
      <c r="O109" s="0" t="s">
        <v>66</v>
      </c>
      <c r="P109" s="122"/>
      <c r="Q109" s="0" t="s">
        <v>17437</v>
      </c>
      <c r="R109" s="112" t="n">
        <v>3780353906903</v>
      </c>
      <c r="S109" s="146"/>
      <c r="T109" s="131" t="s">
        <v>215</v>
      </c>
      <c r="U109" s="0" t="n">
        <v>4</v>
      </c>
      <c r="V109" s="111" t="n">
        <v>10</v>
      </c>
      <c r="W109" s="146"/>
      <c r="X109" s="127" t="s">
        <v>216</v>
      </c>
    </row>
    <row r="110" customFormat="false" ht="13.8" hidden="false" customHeight="false" outlineLevel="0" collapsed="false">
      <c r="A110" s="131" t="s">
        <v>17921</v>
      </c>
      <c r="B110" s="0" t="s">
        <v>11594</v>
      </c>
      <c r="C110" s="0" t="s">
        <v>198</v>
      </c>
      <c r="D110" s="0" t="s">
        <v>17407</v>
      </c>
      <c r="E110" s="0" t="s">
        <v>543</v>
      </c>
      <c r="F110" s="0" t="s">
        <v>198</v>
      </c>
      <c r="G110" s="0" t="s">
        <v>198</v>
      </c>
      <c r="H110" s="0" t="s">
        <v>17408</v>
      </c>
      <c r="J110" s="146" t="s">
        <v>200</v>
      </c>
      <c r="K110" s="131" t="s">
        <v>17922</v>
      </c>
      <c r="L110" s="0" t="s">
        <v>17923</v>
      </c>
      <c r="M110" s="122" t="s">
        <v>200</v>
      </c>
      <c r="N110" s="0" t="s">
        <v>17924</v>
      </c>
      <c r="O110" s="0" t="s">
        <v>17925</v>
      </c>
      <c r="P110" s="122" t="s">
        <v>200</v>
      </c>
      <c r="Q110" s="0" t="s">
        <v>17462</v>
      </c>
      <c r="R110" s="112" t="n">
        <v>9781465414588</v>
      </c>
      <c r="S110" s="146"/>
      <c r="T110" s="131" t="s">
        <v>215</v>
      </c>
      <c r="U110" s="0" t="n">
        <v>4</v>
      </c>
      <c r="V110" s="111" t="n">
        <v>30</v>
      </c>
      <c r="W110" s="146"/>
      <c r="X110" s="127" t="s">
        <v>216</v>
      </c>
    </row>
    <row r="111" customFormat="false" ht="13.8" hidden="false" customHeight="false" outlineLevel="0" collapsed="false">
      <c r="A111" s="131" t="s">
        <v>17926</v>
      </c>
      <c r="B111" s="0" t="s">
        <v>17513</v>
      </c>
      <c r="C111" s="0" t="s">
        <v>198</v>
      </c>
      <c r="D111" s="0" t="s">
        <v>198</v>
      </c>
      <c r="E111" s="0" t="s">
        <v>459</v>
      </c>
      <c r="F111" s="0" t="s">
        <v>17927</v>
      </c>
      <c r="G111" s="128" t="s">
        <v>977</v>
      </c>
      <c r="H111" s="0" t="s">
        <v>239</v>
      </c>
      <c r="J111" s="146" t="s">
        <v>200</v>
      </c>
      <c r="K111" s="131"/>
      <c r="L111" s="0" t="s">
        <v>17928</v>
      </c>
      <c r="M111" s="122" t="s">
        <v>200</v>
      </c>
      <c r="N111" s="0" t="s">
        <v>17929</v>
      </c>
      <c r="O111" s="0" t="s">
        <v>17930</v>
      </c>
      <c r="P111" s="122" t="s">
        <v>200</v>
      </c>
      <c r="Q111" s="0" t="s">
        <v>16799</v>
      </c>
      <c r="R111" s="112" t="n">
        <v>4012927047965</v>
      </c>
      <c r="S111" s="146"/>
      <c r="T111" s="131" t="s">
        <v>215</v>
      </c>
      <c r="U111" s="0" t="n">
        <v>4</v>
      </c>
      <c r="V111" s="111" t="n">
        <v>50</v>
      </c>
      <c r="W111" s="146"/>
      <c r="X111" s="127" t="s">
        <v>216</v>
      </c>
    </row>
    <row r="112" customFormat="false" ht="13.8" hidden="false" customHeight="false" outlineLevel="0" collapsed="false">
      <c r="A112" s="131" t="s">
        <v>17931</v>
      </c>
      <c r="B112" s="0" t="s">
        <v>17602</v>
      </c>
      <c r="C112" s="0" t="s">
        <v>198</v>
      </c>
      <c r="D112" s="0" t="s">
        <v>17603</v>
      </c>
      <c r="E112" s="0" t="s">
        <v>459</v>
      </c>
      <c r="F112" s="0" t="s">
        <v>17927</v>
      </c>
      <c r="G112" s="0" t="s">
        <v>198</v>
      </c>
      <c r="H112" s="0" t="s">
        <v>17415</v>
      </c>
      <c r="J112" s="146" t="s">
        <v>200</v>
      </c>
      <c r="K112" s="131" t="s">
        <v>17459</v>
      </c>
      <c r="L112" s="0" t="s">
        <v>17932</v>
      </c>
      <c r="M112" s="122" t="s">
        <v>200</v>
      </c>
      <c r="N112" s="0" t="s">
        <v>17566</v>
      </c>
      <c r="O112" s="0" t="s">
        <v>17933</v>
      </c>
      <c r="P112" s="122" t="s">
        <v>200</v>
      </c>
      <c r="Q112" s="0" t="s">
        <v>17462</v>
      </c>
      <c r="R112" s="112" t="n">
        <v>9782918272793</v>
      </c>
      <c r="S112" s="146"/>
      <c r="T112" s="131" t="s">
        <v>215</v>
      </c>
      <c r="U112" s="0" t="n">
        <v>4</v>
      </c>
      <c r="V112" s="111" t="n">
        <v>20</v>
      </c>
      <c r="W112" s="146"/>
      <c r="X112" s="127" t="s">
        <v>216</v>
      </c>
    </row>
    <row r="113" customFormat="false" ht="13.8" hidden="false" customHeight="false" outlineLevel="0" collapsed="false">
      <c r="A113" s="131" t="s">
        <v>17934</v>
      </c>
      <c r="B113" s="0" t="s">
        <v>17406</v>
      </c>
      <c r="C113" s="0" t="s">
        <v>17643</v>
      </c>
      <c r="D113" s="0" t="s">
        <v>198</v>
      </c>
      <c r="E113" s="0" t="s">
        <v>459</v>
      </c>
      <c r="F113" s="0" t="s">
        <v>17927</v>
      </c>
      <c r="G113" s="0" t="s">
        <v>198</v>
      </c>
      <c r="H113" s="0" t="s">
        <v>17415</v>
      </c>
      <c r="J113" s="146" t="s">
        <v>200</v>
      </c>
      <c r="K113" s="131" t="s">
        <v>17935</v>
      </c>
      <c r="L113" s="0" t="s">
        <v>17936</v>
      </c>
      <c r="M113" s="122" t="s">
        <v>200</v>
      </c>
      <c r="N113" s="0" t="s">
        <v>17937</v>
      </c>
      <c r="O113" s="0" t="s">
        <v>17938</v>
      </c>
      <c r="P113" s="122" t="s">
        <v>200</v>
      </c>
      <c r="Q113" s="0" t="s">
        <v>17468</v>
      </c>
      <c r="R113" s="112" t="s">
        <v>198</v>
      </c>
      <c r="S113" s="146"/>
      <c r="T113" s="131" t="s">
        <v>215</v>
      </c>
      <c r="U113" s="0" t="n">
        <v>4</v>
      </c>
      <c r="V113" s="111" t="n">
        <v>30</v>
      </c>
      <c r="W113" s="146"/>
      <c r="X113" s="127" t="s">
        <v>216</v>
      </c>
    </row>
    <row r="114" customFormat="false" ht="13.8" hidden="false" customHeight="false" outlineLevel="0" collapsed="false">
      <c r="A114" s="131" t="s">
        <v>17939</v>
      </c>
      <c r="B114" s="0" t="s">
        <v>11594</v>
      </c>
      <c r="C114" s="0" t="s">
        <v>17577</v>
      </c>
      <c r="D114" s="0" t="s">
        <v>198</v>
      </c>
      <c r="E114" s="0" t="s">
        <v>2959</v>
      </c>
      <c r="F114" s="0" t="s">
        <v>17940</v>
      </c>
      <c r="G114" s="0" t="s">
        <v>5635</v>
      </c>
      <c r="H114" s="0" t="s">
        <v>239</v>
      </c>
      <c r="J114" s="146" t="s">
        <v>200</v>
      </c>
      <c r="K114" s="131" t="s">
        <v>17941</v>
      </c>
      <c r="L114" s="0" t="s">
        <v>17942</v>
      </c>
      <c r="M114" s="122" t="s">
        <v>200</v>
      </c>
      <c r="N114" s="0" t="s">
        <v>17943</v>
      </c>
      <c r="O114" s="0" t="s">
        <v>17944</v>
      </c>
      <c r="P114" s="122" t="s">
        <v>200</v>
      </c>
      <c r="Q114" s="0" t="s">
        <v>253</v>
      </c>
      <c r="R114" s="112" t="n">
        <v>9784049124019</v>
      </c>
      <c r="S114" s="146"/>
      <c r="T114" s="131" t="s">
        <v>215</v>
      </c>
      <c r="U114" s="0" t="n">
        <v>4</v>
      </c>
      <c r="V114" s="111" t="n">
        <v>30</v>
      </c>
      <c r="W114" s="146"/>
      <c r="X114" s="127" t="s">
        <v>216</v>
      </c>
    </row>
    <row r="115" customFormat="false" ht="13.8" hidden="false" customHeight="false" outlineLevel="0" collapsed="false">
      <c r="A115" s="131" t="s">
        <v>17945</v>
      </c>
      <c r="B115" s="0" t="s">
        <v>17490</v>
      </c>
      <c r="C115" s="0" t="s">
        <v>17483</v>
      </c>
      <c r="D115" s="0" t="s">
        <v>17542</v>
      </c>
      <c r="E115" s="0" t="s">
        <v>17946</v>
      </c>
      <c r="F115" s="0" t="s">
        <v>198</v>
      </c>
      <c r="G115" s="0" t="s">
        <v>198</v>
      </c>
      <c r="H115" s="0" t="s">
        <v>17415</v>
      </c>
      <c r="I115" s="0" t="s">
        <v>17947</v>
      </c>
      <c r="J115" s="146" t="s">
        <v>200</v>
      </c>
      <c r="K115" s="131" t="s">
        <v>17948</v>
      </c>
      <c r="L115" s="0" t="s">
        <v>17949</v>
      </c>
      <c r="M115" s="122" t="s">
        <v>200</v>
      </c>
      <c r="N115" s="0" t="s">
        <v>17789</v>
      </c>
      <c r="O115" s="0" t="s">
        <v>17950</v>
      </c>
      <c r="P115" s="122" t="s">
        <v>200</v>
      </c>
      <c r="Q115" s="0" t="s">
        <v>17759</v>
      </c>
      <c r="R115" s="112" t="n">
        <v>9782811602468</v>
      </c>
      <c r="S115" s="146"/>
      <c r="T115" s="131" t="s">
        <v>215</v>
      </c>
      <c r="U115" s="0" t="n">
        <v>4</v>
      </c>
      <c r="V115" s="111" t="n">
        <v>10</v>
      </c>
      <c r="W115" s="146"/>
      <c r="X115" s="127" t="s">
        <v>216</v>
      </c>
    </row>
    <row r="116" customFormat="false" ht="13.8" hidden="false" customHeight="false" outlineLevel="0" collapsed="false">
      <c r="A116" s="131" t="s">
        <v>17951</v>
      </c>
      <c r="B116" s="0" t="s">
        <v>17513</v>
      </c>
      <c r="C116" s="0" t="s">
        <v>17483</v>
      </c>
      <c r="D116" s="0" t="s">
        <v>198</v>
      </c>
      <c r="E116" s="0" t="s">
        <v>3215</v>
      </c>
      <c r="F116" s="0" t="s">
        <v>17952</v>
      </c>
      <c r="G116" s="128" t="s">
        <v>17953</v>
      </c>
      <c r="H116" s="0" t="s">
        <v>239</v>
      </c>
      <c r="J116" s="146" t="s">
        <v>200</v>
      </c>
      <c r="K116" s="131"/>
      <c r="L116" s="0" t="s">
        <v>17954</v>
      </c>
      <c r="M116" s="122" t="s">
        <v>200</v>
      </c>
      <c r="N116" s="0" t="s">
        <v>17955</v>
      </c>
      <c r="O116" s="0" t="s">
        <v>17956</v>
      </c>
      <c r="P116" s="122" t="s">
        <v>200</v>
      </c>
      <c r="Q116" s="0" t="s">
        <v>16799</v>
      </c>
      <c r="R116" s="112" t="n">
        <v>4988601461436</v>
      </c>
      <c r="S116" s="146"/>
      <c r="T116" s="131" t="s">
        <v>215</v>
      </c>
      <c r="U116" s="0" t="n">
        <v>4</v>
      </c>
      <c r="V116" s="111" t="n">
        <v>30</v>
      </c>
      <c r="W116" s="146"/>
      <c r="X116" s="127" t="s">
        <v>216</v>
      </c>
    </row>
    <row r="117" customFormat="false" ht="13.8" hidden="false" customHeight="false" outlineLevel="0" collapsed="false">
      <c r="A117" s="131" t="s">
        <v>17957</v>
      </c>
      <c r="B117" s="0" t="s">
        <v>17548</v>
      </c>
      <c r="C117" s="0" t="s">
        <v>198</v>
      </c>
      <c r="D117" s="0" t="s">
        <v>17958</v>
      </c>
      <c r="E117" s="0" t="s">
        <v>17946</v>
      </c>
      <c r="F117" s="0" t="s">
        <v>198</v>
      </c>
      <c r="G117" s="0" t="s">
        <v>17787</v>
      </c>
      <c r="H117" s="0" t="s">
        <v>17415</v>
      </c>
      <c r="J117" s="146" t="s">
        <v>200</v>
      </c>
      <c r="K117" s="131" t="s">
        <v>17959</v>
      </c>
      <c r="L117" s="0" t="s">
        <v>17960</v>
      </c>
      <c r="M117" s="122" t="s">
        <v>200</v>
      </c>
      <c r="N117" s="0" t="s">
        <v>17961</v>
      </c>
      <c r="O117" s="0" t="s">
        <v>17962</v>
      </c>
      <c r="P117" s="122" t="s">
        <v>200</v>
      </c>
      <c r="Q117" s="0" t="s">
        <v>17495</v>
      </c>
      <c r="R117" s="112" t="n">
        <v>9782843373312</v>
      </c>
      <c r="S117" s="146"/>
      <c r="T117" s="131" t="s">
        <v>215</v>
      </c>
      <c r="U117" s="0" t="n">
        <v>4</v>
      </c>
      <c r="V117" s="111" t="n">
        <v>10</v>
      </c>
      <c r="W117" s="146"/>
      <c r="X117" s="127" t="s">
        <v>216</v>
      </c>
    </row>
    <row r="118" customFormat="false" ht="13.8" hidden="false" customHeight="false" outlineLevel="0" collapsed="false">
      <c r="A118" s="131" t="s">
        <v>17963</v>
      </c>
      <c r="B118" s="0" t="s">
        <v>17602</v>
      </c>
      <c r="C118" s="0" t="s">
        <v>198</v>
      </c>
      <c r="D118" s="0" t="s">
        <v>17761</v>
      </c>
      <c r="F118" s="0" t="s">
        <v>17964</v>
      </c>
      <c r="G118" s="0" t="s">
        <v>198</v>
      </c>
      <c r="H118" s="0" t="s">
        <v>17408</v>
      </c>
      <c r="J118" s="146"/>
      <c r="K118" s="131" t="s">
        <v>17792</v>
      </c>
      <c r="L118" s="0" t="s">
        <v>17965</v>
      </c>
      <c r="M118" s="122" t="s">
        <v>200</v>
      </c>
      <c r="N118" s="0" t="s">
        <v>17966</v>
      </c>
      <c r="O118" s="0" t="s">
        <v>17967</v>
      </c>
      <c r="P118" s="122" t="s">
        <v>200</v>
      </c>
      <c r="Q118" s="0" t="s">
        <v>17718</v>
      </c>
      <c r="R118" s="112" t="n">
        <v>9781350193864</v>
      </c>
      <c r="S118" s="146"/>
      <c r="T118" s="131" t="s">
        <v>215</v>
      </c>
      <c r="U118" s="0" t="n">
        <v>4</v>
      </c>
      <c r="V118" s="111" t="n">
        <v>10</v>
      </c>
      <c r="W118" s="146"/>
      <c r="X118" s="127"/>
    </row>
    <row r="119" customFormat="false" ht="13.8" hidden="false" customHeight="false" outlineLevel="0" collapsed="false">
      <c r="A119" s="131" t="s">
        <v>17968</v>
      </c>
      <c r="B119" s="0" t="s">
        <v>11594</v>
      </c>
      <c r="C119" s="0" t="s">
        <v>198</v>
      </c>
      <c r="D119" s="0" t="s">
        <v>198</v>
      </c>
      <c r="E119" s="0" t="s">
        <v>198</v>
      </c>
      <c r="F119" s="0" t="s">
        <v>17969</v>
      </c>
      <c r="G119" s="0" t="s">
        <v>17970</v>
      </c>
      <c r="H119" s="0" t="s">
        <v>239</v>
      </c>
      <c r="J119" s="146" t="s">
        <v>200</v>
      </c>
      <c r="K119" s="131" t="s">
        <v>17941</v>
      </c>
      <c r="L119" s="0" t="s">
        <v>17971</v>
      </c>
      <c r="M119" s="122" t="s">
        <v>200</v>
      </c>
      <c r="N119" s="0" t="s">
        <v>17972</v>
      </c>
      <c r="O119" s="0" t="s">
        <v>66</v>
      </c>
      <c r="P119" s="122" t="s">
        <v>200</v>
      </c>
      <c r="Q119" s="0" t="s">
        <v>17495</v>
      </c>
      <c r="R119" s="112" t="n">
        <v>9784048867535</v>
      </c>
      <c r="S119" s="146"/>
      <c r="T119" s="131" t="s">
        <v>215</v>
      </c>
      <c r="U119" s="0" t="n">
        <v>4</v>
      </c>
      <c r="V119" s="111" t="n">
        <v>30</v>
      </c>
      <c r="W119" s="146"/>
      <c r="X119" s="127" t="s">
        <v>216</v>
      </c>
    </row>
    <row r="120" customFormat="false" ht="13.8" hidden="false" customHeight="false" outlineLevel="0" collapsed="false">
      <c r="A120" s="131" t="s">
        <v>17973</v>
      </c>
      <c r="B120" s="0" t="s">
        <v>17406</v>
      </c>
      <c r="C120" s="0" t="s">
        <v>17453</v>
      </c>
      <c r="D120" s="0" t="s">
        <v>17563</v>
      </c>
      <c r="E120" s="0" t="s">
        <v>17974</v>
      </c>
      <c r="F120" s="0" t="s">
        <v>17975</v>
      </c>
      <c r="G120" s="0" t="s">
        <v>198</v>
      </c>
      <c r="H120" s="0" t="s">
        <v>17408</v>
      </c>
      <c r="J120" s="146" t="s">
        <v>200</v>
      </c>
      <c r="K120" s="131" t="s">
        <v>17585</v>
      </c>
      <c r="L120" s="0" t="s">
        <v>17976</v>
      </c>
      <c r="M120" s="122" t="s">
        <v>200</v>
      </c>
      <c r="N120" s="0" t="s">
        <v>17977</v>
      </c>
      <c r="O120" s="0" t="s">
        <v>17978</v>
      </c>
      <c r="P120" s="122" t="s">
        <v>200</v>
      </c>
      <c r="Q120" s="0" t="s">
        <v>17462</v>
      </c>
      <c r="R120" s="112" t="s">
        <v>198</v>
      </c>
      <c r="S120" s="146"/>
      <c r="T120" s="131" t="s">
        <v>215</v>
      </c>
      <c r="U120" s="0" t="n">
        <v>4</v>
      </c>
      <c r="V120" s="111" t="n">
        <v>20</v>
      </c>
      <c r="W120" s="146"/>
      <c r="X120" s="127" t="s">
        <v>216</v>
      </c>
    </row>
    <row r="121" customFormat="false" ht="13.8" hidden="false" customHeight="false" outlineLevel="0" collapsed="false">
      <c r="A121" s="131" t="s">
        <v>17979</v>
      </c>
      <c r="B121" s="0" t="s">
        <v>17406</v>
      </c>
      <c r="C121" s="0" t="s">
        <v>17483</v>
      </c>
      <c r="D121" s="0" t="s">
        <v>17980</v>
      </c>
      <c r="E121" s="0" t="s">
        <v>198</v>
      </c>
      <c r="F121" s="0" t="s">
        <v>17981</v>
      </c>
      <c r="G121" s="0" t="s">
        <v>198</v>
      </c>
      <c r="H121" s="0" t="s">
        <v>17408</v>
      </c>
      <c r="J121" s="146" t="s">
        <v>200</v>
      </c>
      <c r="K121" s="131" t="s">
        <v>17605</v>
      </c>
      <c r="L121" s="0" t="s">
        <v>17982</v>
      </c>
      <c r="M121" s="122" t="s">
        <v>200</v>
      </c>
      <c r="N121" s="0" t="s">
        <v>17983</v>
      </c>
      <c r="O121" s="0" t="s">
        <v>17984</v>
      </c>
      <c r="P121" s="122" t="s">
        <v>200</v>
      </c>
      <c r="Q121" s="0" t="s">
        <v>253</v>
      </c>
      <c r="R121" s="112" t="n">
        <v>9781490383583</v>
      </c>
      <c r="S121" s="146"/>
      <c r="T121" s="131" t="s">
        <v>215</v>
      </c>
      <c r="U121" s="0" t="n">
        <v>4</v>
      </c>
      <c r="V121" s="111" t="n">
        <v>15</v>
      </c>
      <c r="W121" s="146"/>
      <c r="X121" s="127" t="s">
        <v>216</v>
      </c>
    </row>
    <row r="122" customFormat="false" ht="13.8" hidden="false" customHeight="false" outlineLevel="0" collapsed="false">
      <c r="A122" s="131" t="s">
        <v>17985</v>
      </c>
      <c r="B122" s="0" t="s">
        <v>17986</v>
      </c>
      <c r="C122" s="0" t="s">
        <v>198</v>
      </c>
      <c r="D122" s="0" t="s">
        <v>17987</v>
      </c>
      <c r="E122" s="0" t="s">
        <v>198</v>
      </c>
      <c r="F122" s="0" t="s">
        <v>198</v>
      </c>
      <c r="G122" s="0" t="s">
        <v>198</v>
      </c>
      <c r="H122" s="0" t="s">
        <v>17415</v>
      </c>
      <c r="J122" s="146" t="s">
        <v>200</v>
      </c>
      <c r="K122" s="131" t="s">
        <v>9369</v>
      </c>
      <c r="L122" s="0" t="s">
        <v>17988</v>
      </c>
      <c r="M122" s="122" t="s">
        <v>200</v>
      </c>
      <c r="N122" s="0" t="s">
        <v>17989</v>
      </c>
      <c r="O122" s="0" t="s">
        <v>17990</v>
      </c>
      <c r="P122" s="122" t="s">
        <v>200</v>
      </c>
      <c r="Q122" s="0" t="s">
        <v>2235</v>
      </c>
      <c r="R122" s="112" t="n">
        <v>9782379890147</v>
      </c>
      <c r="S122" s="146"/>
      <c r="T122" s="131" t="s">
        <v>215</v>
      </c>
      <c r="U122" s="0" t="n">
        <v>4</v>
      </c>
      <c r="V122" s="111" t="n">
        <v>15</v>
      </c>
      <c r="W122" s="146"/>
      <c r="X122" s="127" t="s">
        <v>216</v>
      </c>
    </row>
    <row r="123" customFormat="false" ht="13.8" hidden="false" customHeight="false" outlineLevel="0" collapsed="false">
      <c r="A123" s="131" t="s">
        <v>17991</v>
      </c>
      <c r="B123" s="0" t="s">
        <v>17602</v>
      </c>
      <c r="C123" s="0" t="s">
        <v>198</v>
      </c>
      <c r="D123" s="0" t="s">
        <v>17992</v>
      </c>
      <c r="E123" s="0" t="s">
        <v>198</v>
      </c>
      <c r="F123" s="0" t="s">
        <v>198</v>
      </c>
      <c r="G123" s="0" t="s">
        <v>198</v>
      </c>
      <c r="H123" s="0" t="s">
        <v>17415</v>
      </c>
      <c r="J123" s="146"/>
      <c r="K123" s="131" t="s">
        <v>17993</v>
      </c>
      <c r="L123" s="0" t="s">
        <v>17994</v>
      </c>
      <c r="M123" s="122" t="s">
        <v>200</v>
      </c>
      <c r="N123" s="0" t="s">
        <v>17538</v>
      </c>
      <c r="O123" s="0" t="s">
        <v>17442</v>
      </c>
      <c r="P123" s="122"/>
      <c r="Q123" s="0" t="s">
        <v>17568</v>
      </c>
      <c r="R123" s="112" t="n">
        <v>9798504218489</v>
      </c>
      <c r="S123" s="146"/>
      <c r="T123" s="131" t="s">
        <v>215</v>
      </c>
      <c r="U123" s="0" t="n">
        <v>4</v>
      </c>
      <c r="V123" s="111" t="n">
        <v>10</v>
      </c>
      <c r="W123" s="146"/>
      <c r="X123" s="127" t="s">
        <v>5461</v>
      </c>
    </row>
    <row r="124" customFormat="false" ht="13.8" hidden="false" customHeight="false" outlineLevel="0" collapsed="false">
      <c r="A124" s="131" t="s">
        <v>17995</v>
      </c>
      <c r="B124" s="0" t="s">
        <v>17490</v>
      </c>
      <c r="C124" s="0" t="s">
        <v>198</v>
      </c>
      <c r="D124" s="0" t="s">
        <v>198</v>
      </c>
      <c r="E124" s="0" t="s">
        <v>198</v>
      </c>
      <c r="F124" s="0" t="s">
        <v>198</v>
      </c>
      <c r="G124" s="0" t="s">
        <v>198</v>
      </c>
      <c r="H124" s="0" t="s">
        <v>17415</v>
      </c>
      <c r="I124" s="0" t="s">
        <v>17444</v>
      </c>
      <c r="J124" s="146" t="s">
        <v>200</v>
      </c>
      <c r="K124" s="131" t="s">
        <v>17996</v>
      </c>
      <c r="L124" s="0" t="s">
        <v>17997</v>
      </c>
      <c r="M124" s="122" t="s">
        <v>200</v>
      </c>
      <c r="N124" s="0" t="s">
        <v>17998</v>
      </c>
      <c r="O124" s="0" t="s">
        <v>17999</v>
      </c>
      <c r="P124" s="122" t="s">
        <v>200</v>
      </c>
      <c r="Q124" s="0" t="s">
        <v>17421</v>
      </c>
      <c r="R124" s="112" t="n">
        <v>9791032401064</v>
      </c>
      <c r="S124" s="146"/>
      <c r="T124" s="131" t="s">
        <v>215</v>
      </c>
      <c r="U124" s="0" t="n">
        <v>4</v>
      </c>
      <c r="V124" s="111" t="n">
        <v>5</v>
      </c>
      <c r="W124" s="146"/>
      <c r="X124" s="127" t="s">
        <v>216</v>
      </c>
    </row>
    <row r="125" customFormat="false" ht="13.8" hidden="false" customHeight="false" outlineLevel="0" collapsed="false">
      <c r="A125" s="131" t="s">
        <v>18000</v>
      </c>
      <c r="B125" s="0" t="s">
        <v>17602</v>
      </c>
      <c r="C125" s="0" t="s">
        <v>198</v>
      </c>
      <c r="D125" s="0" t="s">
        <v>17603</v>
      </c>
      <c r="E125" s="0" t="s">
        <v>198</v>
      </c>
      <c r="F125" s="0" t="s">
        <v>198</v>
      </c>
      <c r="G125" s="0" t="s">
        <v>198</v>
      </c>
      <c r="H125" s="0" t="s">
        <v>17415</v>
      </c>
      <c r="I125" s="0" t="s">
        <v>17891</v>
      </c>
      <c r="J125" s="146" t="s">
        <v>200</v>
      </c>
      <c r="K125" s="131" t="s">
        <v>18001</v>
      </c>
      <c r="L125" s="0" t="s">
        <v>18002</v>
      </c>
      <c r="M125" s="122" t="s">
        <v>200</v>
      </c>
      <c r="N125" s="0" t="s">
        <v>18003</v>
      </c>
      <c r="O125" s="0" t="s">
        <v>18004</v>
      </c>
      <c r="P125" s="122" t="s">
        <v>200</v>
      </c>
      <c r="Q125" s="0" t="s">
        <v>17449</v>
      </c>
      <c r="R125" s="112" t="n">
        <v>9782916571638</v>
      </c>
      <c r="S125" s="146"/>
      <c r="T125" s="131" t="s">
        <v>215</v>
      </c>
      <c r="U125" s="0" t="n">
        <v>4</v>
      </c>
      <c r="V125" s="111" t="n">
        <v>10</v>
      </c>
      <c r="W125" s="146"/>
      <c r="X125" s="127" t="s">
        <v>216</v>
      </c>
    </row>
    <row r="126" customFormat="false" ht="13.8" hidden="false" customHeight="false" outlineLevel="0" collapsed="false">
      <c r="A126" s="131" t="s">
        <v>18005</v>
      </c>
      <c r="B126" s="0" t="s">
        <v>17602</v>
      </c>
      <c r="C126" s="0" t="s">
        <v>198</v>
      </c>
      <c r="D126" s="0" t="s">
        <v>18006</v>
      </c>
      <c r="E126" s="104" t="s">
        <v>198</v>
      </c>
      <c r="F126" s="0" t="s">
        <v>198</v>
      </c>
      <c r="G126" s="0" t="s">
        <v>198</v>
      </c>
      <c r="H126" s="0" t="s">
        <v>17415</v>
      </c>
      <c r="I126" s="0" t="s">
        <v>17444</v>
      </c>
      <c r="J126" s="146" t="s">
        <v>200</v>
      </c>
      <c r="K126" s="131" t="s">
        <v>18007</v>
      </c>
      <c r="L126" s="0" t="s">
        <v>18008</v>
      </c>
      <c r="M126" s="122" t="s">
        <v>200</v>
      </c>
      <c r="N126" s="0" t="s">
        <v>18003</v>
      </c>
      <c r="O126" s="0" t="s">
        <v>18009</v>
      </c>
      <c r="P126" s="122" t="s">
        <v>200</v>
      </c>
      <c r="Q126" s="0" t="s">
        <v>17462</v>
      </c>
      <c r="R126" s="112" t="n">
        <v>9782701183770</v>
      </c>
      <c r="S126" s="146"/>
      <c r="T126" s="131" t="s">
        <v>215</v>
      </c>
      <c r="U126" s="0" t="n">
        <v>4</v>
      </c>
      <c r="V126" s="111" t="n">
        <v>10</v>
      </c>
      <c r="W126" s="146"/>
      <c r="X126" s="127" t="s">
        <v>216</v>
      </c>
    </row>
    <row r="127" customFormat="false" ht="13.8" hidden="false" customHeight="false" outlineLevel="0" collapsed="false">
      <c r="A127" s="131" t="s">
        <v>18010</v>
      </c>
      <c r="B127" s="0" t="s">
        <v>17428</v>
      </c>
      <c r="C127" s="0" t="s">
        <v>198</v>
      </c>
      <c r="D127" s="0" t="s">
        <v>18006</v>
      </c>
      <c r="E127" s="104" t="s">
        <v>198</v>
      </c>
      <c r="F127" s="0" t="s">
        <v>198</v>
      </c>
      <c r="G127" s="0" t="s">
        <v>198</v>
      </c>
      <c r="H127" s="0" t="s">
        <v>17415</v>
      </c>
      <c r="J127" s="146"/>
      <c r="K127" s="131" t="s">
        <v>18011</v>
      </c>
      <c r="L127" s="0" t="s">
        <v>18012</v>
      </c>
      <c r="M127" s="122" t="s">
        <v>200</v>
      </c>
      <c r="N127" s="0" t="s">
        <v>18013</v>
      </c>
      <c r="O127" s="0" t="s">
        <v>18014</v>
      </c>
      <c r="P127" s="122" t="s">
        <v>200</v>
      </c>
      <c r="Q127" s="0" t="s">
        <v>17437</v>
      </c>
      <c r="R127" s="112" t="n">
        <v>3781389312904</v>
      </c>
      <c r="S127" s="146"/>
      <c r="T127" s="131" t="s">
        <v>215</v>
      </c>
      <c r="U127" s="0" t="n">
        <v>4</v>
      </c>
      <c r="V127" s="111" t="n">
        <v>10</v>
      </c>
      <c r="W127" s="146"/>
      <c r="X127" s="127"/>
    </row>
    <row r="128" customFormat="false" ht="13.8" hidden="false" customHeight="false" outlineLevel="0" collapsed="false">
      <c r="A128" s="131" t="s">
        <v>18015</v>
      </c>
      <c r="B128" s="0" t="s">
        <v>17490</v>
      </c>
      <c r="C128" s="0" t="s">
        <v>17483</v>
      </c>
      <c r="D128" s="0" t="s">
        <v>17890</v>
      </c>
      <c r="E128" s="0" t="s">
        <v>18016</v>
      </c>
      <c r="F128" s="0" t="s">
        <v>198</v>
      </c>
      <c r="G128" s="0" t="s">
        <v>198</v>
      </c>
      <c r="H128" s="0" t="s">
        <v>17408</v>
      </c>
      <c r="I128" s="0" t="s">
        <v>17416</v>
      </c>
      <c r="J128" s="146" t="s">
        <v>200</v>
      </c>
      <c r="K128" s="131" t="s">
        <v>17526</v>
      </c>
      <c r="L128" s="0" t="s">
        <v>18017</v>
      </c>
      <c r="M128" s="122" t="s">
        <v>200</v>
      </c>
      <c r="N128" s="0" t="s">
        <v>18018</v>
      </c>
      <c r="O128" s="0" t="s">
        <v>18019</v>
      </c>
      <c r="P128" s="122" t="s">
        <v>200</v>
      </c>
      <c r="Q128" s="0" t="s">
        <v>17421</v>
      </c>
      <c r="R128" s="112" t="n">
        <v>9780062276704</v>
      </c>
      <c r="S128" s="146"/>
      <c r="T128" s="131" t="s">
        <v>215</v>
      </c>
      <c r="U128" s="0" t="n">
        <v>4</v>
      </c>
      <c r="V128" s="111" t="n">
        <v>20</v>
      </c>
      <c r="W128" s="146"/>
      <c r="X128" s="127" t="s">
        <v>216</v>
      </c>
    </row>
    <row r="129" customFormat="false" ht="13.8" hidden="false" customHeight="false" outlineLevel="0" collapsed="false">
      <c r="A129" s="131" t="s">
        <v>18020</v>
      </c>
      <c r="B129" s="0" t="s">
        <v>11594</v>
      </c>
      <c r="C129" s="0" t="s">
        <v>17653</v>
      </c>
      <c r="D129" s="0" t="s">
        <v>198</v>
      </c>
      <c r="E129" s="0" t="s">
        <v>2357</v>
      </c>
      <c r="F129" s="0" t="s">
        <v>18021</v>
      </c>
      <c r="G129" s="0" t="s">
        <v>198</v>
      </c>
      <c r="H129" s="0" t="s">
        <v>17408</v>
      </c>
      <c r="J129" s="146" t="s">
        <v>200</v>
      </c>
      <c r="K129" s="131" t="s">
        <v>17572</v>
      </c>
      <c r="L129" s="0" t="s">
        <v>18022</v>
      </c>
      <c r="M129" s="122" t="s">
        <v>200</v>
      </c>
      <c r="N129" s="0" t="s">
        <v>18023</v>
      </c>
      <c r="O129" s="0" t="s">
        <v>17575</v>
      </c>
      <c r="P129" s="122" t="s">
        <v>200</v>
      </c>
      <c r="Q129" s="0" t="s">
        <v>17421</v>
      </c>
      <c r="R129" s="112" t="n">
        <v>9781506706498</v>
      </c>
      <c r="S129" s="146"/>
      <c r="T129" s="131" t="s">
        <v>215</v>
      </c>
      <c r="U129" s="0" t="n">
        <v>4</v>
      </c>
      <c r="V129" s="111" t="n">
        <v>30</v>
      </c>
      <c r="W129" s="146"/>
      <c r="X129" s="127" t="s">
        <v>216</v>
      </c>
    </row>
    <row r="130" customFormat="false" ht="13.8" hidden="false" customHeight="false" outlineLevel="0" collapsed="false">
      <c r="A130" s="131" t="s">
        <v>18024</v>
      </c>
      <c r="B130" s="0" t="s">
        <v>18025</v>
      </c>
      <c r="C130" s="0" t="s">
        <v>198</v>
      </c>
      <c r="D130" s="0" t="s">
        <v>18026</v>
      </c>
      <c r="E130" s="0" t="s">
        <v>198</v>
      </c>
      <c r="F130" s="0" t="s">
        <v>198</v>
      </c>
      <c r="G130" s="0" t="s">
        <v>198</v>
      </c>
      <c r="H130" s="0" t="s">
        <v>17415</v>
      </c>
      <c r="J130" s="146" t="s">
        <v>200</v>
      </c>
      <c r="K130" s="131" t="s">
        <v>18027</v>
      </c>
      <c r="L130" s="0" t="s">
        <v>18028</v>
      </c>
      <c r="M130" s="122" t="s">
        <v>200</v>
      </c>
      <c r="N130" s="0" t="s">
        <v>18029</v>
      </c>
      <c r="O130" s="0" t="s">
        <v>18030</v>
      </c>
      <c r="P130" s="122" t="s">
        <v>200</v>
      </c>
      <c r="Q130" s="0" t="s">
        <v>17468</v>
      </c>
      <c r="R130" s="112" t="n">
        <v>9782263155468</v>
      </c>
      <c r="S130" s="146"/>
      <c r="T130" s="131" t="s">
        <v>215</v>
      </c>
      <c r="U130" s="0" t="n">
        <v>4</v>
      </c>
      <c r="V130" s="111" t="n">
        <v>10</v>
      </c>
      <c r="W130" s="146"/>
      <c r="X130" s="127" t="s">
        <v>216</v>
      </c>
    </row>
    <row r="131" customFormat="false" ht="13.8" hidden="false" customHeight="false" outlineLevel="0" collapsed="false">
      <c r="A131" s="131" t="s">
        <v>18031</v>
      </c>
      <c r="B131" s="0" t="s">
        <v>17602</v>
      </c>
      <c r="C131" s="0" t="s">
        <v>198</v>
      </c>
      <c r="D131" s="0" t="s">
        <v>18032</v>
      </c>
      <c r="E131" s="0" t="s">
        <v>198</v>
      </c>
      <c r="F131" s="0" t="s">
        <v>198</v>
      </c>
      <c r="G131" s="0" t="s">
        <v>198</v>
      </c>
      <c r="H131" s="0" t="s">
        <v>17415</v>
      </c>
      <c r="J131" s="146"/>
      <c r="K131" s="131" t="s">
        <v>17424</v>
      </c>
      <c r="L131" s="0" t="s">
        <v>18033</v>
      </c>
      <c r="M131" s="122" t="s">
        <v>200</v>
      </c>
      <c r="N131" s="0" t="s">
        <v>18034</v>
      </c>
      <c r="O131" s="0" t="s">
        <v>18035</v>
      </c>
      <c r="P131" s="122"/>
      <c r="Q131" s="0" t="s">
        <v>17449</v>
      </c>
      <c r="R131" s="112" t="n">
        <v>9782100809158</v>
      </c>
      <c r="S131" s="146"/>
      <c r="T131" s="131" t="s">
        <v>215</v>
      </c>
      <c r="U131" s="0" t="n">
        <v>4</v>
      </c>
      <c r="V131" s="111" t="n">
        <v>10</v>
      </c>
      <c r="W131" s="146"/>
      <c r="X131" s="127"/>
    </row>
    <row r="132" customFormat="false" ht="13.8" hidden="false" customHeight="false" outlineLevel="0" collapsed="false">
      <c r="A132" s="131" t="s">
        <v>18036</v>
      </c>
      <c r="B132" s="0" t="s">
        <v>17490</v>
      </c>
      <c r="C132" s="0" t="s">
        <v>17653</v>
      </c>
      <c r="D132" s="0" t="s">
        <v>17603</v>
      </c>
      <c r="E132" s="0" t="s">
        <v>198</v>
      </c>
      <c r="F132" s="0" t="s">
        <v>18037</v>
      </c>
      <c r="G132" s="0" t="s">
        <v>18038</v>
      </c>
      <c r="H132" s="0" t="s">
        <v>17415</v>
      </c>
      <c r="J132" s="146" t="s">
        <v>200</v>
      </c>
      <c r="K132" s="131" t="s">
        <v>17459</v>
      </c>
      <c r="L132" s="0" t="s">
        <v>18039</v>
      </c>
      <c r="M132" s="122" t="s">
        <v>200</v>
      </c>
      <c r="N132" s="0" t="s">
        <v>18040</v>
      </c>
      <c r="O132" s="0" t="s">
        <v>17600</v>
      </c>
      <c r="P132" s="122" t="s">
        <v>200</v>
      </c>
      <c r="Q132" s="0" t="s">
        <v>253</v>
      </c>
      <c r="R132" s="112" t="n">
        <v>9782371880672</v>
      </c>
      <c r="S132" s="146"/>
      <c r="T132" s="131" t="s">
        <v>215</v>
      </c>
      <c r="U132" s="0" t="n">
        <v>4</v>
      </c>
      <c r="V132" s="111" t="n">
        <v>20</v>
      </c>
      <c r="W132" s="146"/>
      <c r="X132" s="127" t="s">
        <v>216</v>
      </c>
    </row>
    <row r="133" customFormat="false" ht="13.8" hidden="false" customHeight="false" outlineLevel="0" collapsed="false">
      <c r="A133" s="131" t="s">
        <v>18041</v>
      </c>
      <c r="B133" s="0" t="s">
        <v>17602</v>
      </c>
      <c r="C133" s="0" t="s">
        <v>17694</v>
      </c>
      <c r="D133" s="0" t="s">
        <v>17603</v>
      </c>
      <c r="E133" s="0" t="s">
        <v>18042</v>
      </c>
      <c r="F133" s="0" t="s">
        <v>18043</v>
      </c>
      <c r="G133" s="0" t="s">
        <v>4126</v>
      </c>
      <c r="H133" s="0" t="s">
        <v>17415</v>
      </c>
      <c r="J133" s="146" t="s">
        <v>200</v>
      </c>
      <c r="K133" s="131" t="s">
        <v>17564</v>
      </c>
      <c r="L133" s="0" t="s">
        <v>18044</v>
      </c>
      <c r="M133" s="122" t="s">
        <v>200</v>
      </c>
      <c r="N133" s="0" t="s">
        <v>17818</v>
      </c>
      <c r="O133" s="0" t="s">
        <v>17600</v>
      </c>
      <c r="P133" s="122" t="s">
        <v>200</v>
      </c>
      <c r="Q133" s="0" t="s">
        <v>17468</v>
      </c>
      <c r="R133" s="112" t="n">
        <v>9791094723098</v>
      </c>
      <c r="S133" s="146"/>
      <c r="T133" s="131" t="s">
        <v>215</v>
      </c>
      <c r="U133" s="0" t="n">
        <v>4</v>
      </c>
      <c r="V133" s="111" t="n">
        <v>20</v>
      </c>
      <c r="W133" s="146"/>
      <c r="X133" s="127" t="s">
        <v>216</v>
      </c>
    </row>
    <row r="134" customFormat="false" ht="13.8" hidden="false" customHeight="false" outlineLevel="0" collapsed="false">
      <c r="A134" s="131" t="s">
        <v>18045</v>
      </c>
      <c r="B134" s="0" t="s">
        <v>17602</v>
      </c>
      <c r="C134" s="0" t="s">
        <v>198</v>
      </c>
      <c r="D134" s="0" t="s">
        <v>17603</v>
      </c>
      <c r="E134" s="0" t="s">
        <v>2357</v>
      </c>
      <c r="F134" s="0" t="s">
        <v>18046</v>
      </c>
      <c r="G134" s="0" t="s">
        <v>198</v>
      </c>
      <c r="H134" s="0" t="s">
        <v>17415</v>
      </c>
      <c r="J134" s="146"/>
      <c r="K134" s="131" t="s">
        <v>17564</v>
      </c>
      <c r="L134" s="0" t="s">
        <v>18047</v>
      </c>
      <c r="M134" s="122" t="s">
        <v>200</v>
      </c>
      <c r="N134" s="0" t="s">
        <v>18048</v>
      </c>
      <c r="O134" s="0" t="s">
        <v>18049</v>
      </c>
      <c r="P134" s="122"/>
      <c r="Q134" s="0" t="s">
        <v>17449</v>
      </c>
      <c r="R134" s="112" t="n">
        <v>9782377841882</v>
      </c>
      <c r="S134" s="146"/>
      <c r="T134" s="131" t="s">
        <v>215</v>
      </c>
      <c r="U134" s="0" t="n">
        <v>4</v>
      </c>
      <c r="V134" s="111" t="n">
        <v>20</v>
      </c>
      <c r="W134" s="146"/>
      <c r="X134" s="127"/>
    </row>
    <row r="135" customFormat="false" ht="13.8" hidden="false" customHeight="false" outlineLevel="0" collapsed="false">
      <c r="A135" s="131" t="s">
        <v>18050</v>
      </c>
      <c r="B135" s="0" t="s">
        <v>17602</v>
      </c>
      <c r="C135" s="0" t="s">
        <v>198</v>
      </c>
      <c r="D135" s="0" t="s">
        <v>18051</v>
      </c>
      <c r="E135" s="0" t="s">
        <v>198</v>
      </c>
      <c r="F135" s="0" t="s">
        <v>198</v>
      </c>
      <c r="G135" s="0" t="s">
        <v>198</v>
      </c>
      <c r="H135" s="0" t="s">
        <v>17415</v>
      </c>
      <c r="I135" s="0" t="s">
        <v>17891</v>
      </c>
      <c r="J135" s="146" t="s">
        <v>200</v>
      </c>
      <c r="K135" s="131" t="s">
        <v>18052</v>
      </c>
      <c r="L135" s="0" t="s">
        <v>18053</v>
      </c>
      <c r="M135" s="122" t="s">
        <v>200</v>
      </c>
      <c r="N135" s="0" t="s">
        <v>18054</v>
      </c>
      <c r="O135" s="0" t="s">
        <v>18055</v>
      </c>
      <c r="P135" s="122" t="s">
        <v>200</v>
      </c>
      <c r="Q135" s="0" t="s">
        <v>17421</v>
      </c>
      <c r="R135" s="112" t="n">
        <v>9782956124405</v>
      </c>
      <c r="S135" s="146"/>
      <c r="T135" s="131" t="s">
        <v>215</v>
      </c>
      <c r="U135" s="0" t="n">
        <v>4</v>
      </c>
      <c r="V135" s="111" t="n">
        <v>20</v>
      </c>
      <c r="W135" s="146"/>
      <c r="X135" s="127" t="s">
        <v>216</v>
      </c>
    </row>
    <row r="136" customFormat="false" ht="13.8" hidden="false" customHeight="false" outlineLevel="0" collapsed="false">
      <c r="A136" s="131" t="s">
        <v>18056</v>
      </c>
      <c r="B136" s="0" t="s">
        <v>17602</v>
      </c>
      <c r="C136" s="0" t="s">
        <v>198</v>
      </c>
      <c r="D136" s="0" t="s">
        <v>17695</v>
      </c>
      <c r="E136" s="0" t="s">
        <v>198</v>
      </c>
      <c r="F136" s="0" t="s">
        <v>198</v>
      </c>
      <c r="G136" s="0" t="s">
        <v>198</v>
      </c>
      <c r="H136" s="0" t="s">
        <v>17415</v>
      </c>
      <c r="I136" s="0" t="s">
        <v>17444</v>
      </c>
      <c r="J136" s="146" t="s">
        <v>200</v>
      </c>
      <c r="K136" s="131" t="s">
        <v>17459</v>
      </c>
      <c r="L136" s="0" t="s">
        <v>18057</v>
      </c>
      <c r="M136" s="122" t="s">
        <v>200</v>
      </c>
      <c r="N136" s="0" t="s">
        <v>18058</v>
      </c>
      <c r="O136" s="0" t="s">
        <v>18059</v>
      </c>
      <c r="P136" s="122" t="s">
        <v>200</v>
      </c>
      <c r="Q136" s="0" t="s">
        <v>17462</v>
      </c>
      <c r="R136" s="112" t="n">
        <v>9782918272113</v>
      </c>
      <c r="S136" s="146"/>
      <c r="T136" s="131" t="s">
        <v>215</v>
      </c>
      <c r="U136" s="0" t="n">
        <v>4</v>
      </c>
      <c r="V136" s="111" t="n">
        <v>20</v>
      </c>
      <c r="W136" s="146"/>
      <c r="X136" s="127" t="s">
        <v>216</v>
      </c>
    </row>
    <row r="137" customFormat="false" ht="13.8" hidden="false" customHeight="false" outlineLevel="0" collapsed="false">
      <c r="A137" s="131" t="s">
        <v>18060</v>
      </c>
      <c r="B137" s="0" t="s">
        <v>18061</v>
      </c>
      <c r="C137" s="0" t="s">
        <v>198</v>
      </c>
      <c r="D137" s="0" t="s">
        <v>198</v>
      </c>
      <c r="E137" s="0" t="s">
        <v>18062</v>
      </c>
      <c r="F137" s="0" t="s">
        <v>18063</v>
      </c>
      <c r="G137" s="0" t="s">
        <v>198</v>
      </c>
      <c r="H137" s="0" t="s">
        <v>17415</v>
      </c>
      <c r="J137" s="146" t="s">
        <v>200</v>
      </c>
      <c r="K137" s="131"/>
      <c r="L137" s="0" t="s">
        <v>18064</v>
      </c>
      <c r="M137" s="122" t="s">
        <v>200</v>
      </c>
      <c r="N137" s="0" t="s">
        <v>18065</v>
      </c>
      <c r="O137" s="0" t="s">
        <v>18066</v>
      </c>
      <c r="P137" s="122" t="s">
        <v>200</v>
      </c>
      <c r="Q137" s="0" t="s">
        <v>18067</v>
      </c>
      <c r="R137" s="112" t="n">
        <v>5051889651529</v>
      </c>
      <c r="S137" s="146" t="s">
        <v>200</v>
      </c>
      <c r="T137" s="131" t="s">
        <v>215</v>
      </c>
      <c r="U137" s="0" t="n">
        <v>4</v>
      </c>
      <c r="V137" s="111" t="n">
        <v>10</v>
      </c>
      <c r="W137" s="146"/>
      <c r="X137" s="127" t="s">
        <v>216</v>
      </c>
    </row>
    <row r="138" customFormat="false" ht="13.8" hidden="false" customHeight="false" outlineLevel="0" collapsed="false">
      <c r="A138" s="131" t="s">
        <v>18068</v>
      </c>
      <c r="B138" s="0" t="s">
        <v>17490</v>
      </c>
      <c r="C138" s="0" t="s">
        <v>198</v>
      </c>
      <c r="D138" s="0" t="s">
        <v>17603</v>
      </c>
      <c r="E138" s="0" t="s">
        <v>543</v>
      </c>
      <c r="F138" s="0" t="s">
        <v>3199</v>
      </c>
      <c r="G138" s="0" t="s">
        <v>198</v>
      </c>
      <c r="H138" s="0" t="s">
        <v>17415</v>
      </c>
      <c r="J138" s="146" t="s">
        <v>200</v>
      </c>
      <c r="K138" s="131" t="s">
        <v>17459</v>
      </c>
      <c r="L138" s="0" t="s">
        <v>18069</v>
      </c>
      <c r="M138" s="122" t="s">
        <v>200</v>
      </c>
      <c r="N138" s="0" t="s">
        <v>18070</v>
      </c>
      <c r="O138" s="0" t="s">
        <v>66</v>
      </c>
      <c r="P138" s="122" t="s">
        <v>200</v>
      </c>
      <c r="Q138" s="0" t="s">
        <v>17495</v>
      </c>
      <c r="R138" s="112" t="n">
        <v>9782918272595</v>
      </c>
      <c r="S138" s="146"/>
      <c r="T138" s="131" t="s">
        <v>215</v>
      </c>
      <c r="U138" s="0" t="n">
        <v>4</v>
      </c>
      <c r="V138" s="111" t="n">
        <v>20</v>
      </c>
      <c r="W138" s="146"/>
      <c r="X138" s="127" t="s">
        <v>216</v>
      </c>
    </row>
    <row r="139" customFormat="false" ht="13.8" hidden="false" customHeight="false" outlineLevel="0" collapsed="false">
      <c r="A139" s="131" t="s">
        <v>18071</v>
      </c>
      <c r="B139" s="0" t="s">
        <v>17602</v>
      </c>
      <c r="C139" s="0" t="s">
        <v>198</v>
      </c>
      <c r="D139" s="0" t="s">
        <v>17603</v>
      </c>
      <c r="E139" s="0" t="s">
        <v>2676</v>
      </c>
      <c r="F139" s="0" t="s">
        <v>4158</v>
      </c>
      <c r="G139" s="0" t="s">
        <v>198</v>
      </c>
      <c r="H139" s="0" t="s">
        <v>17415</v>
      </c>
      <c r="J139" s="146" t="s">
        <v>200</v>
      </c>
      <c r="K139" s="131" t="s">
        <v>17564</v>
      </c>
      <c r="L139" s="0" t="s">
        <v>18072</v>
      </c>
      <c r="M139" s="122" t="s">
        <v>200</v>
      </c>
      <c r="N139" s="0" t="s">
        <v>17818</v>
      </c>
      <c r="O139" s="0" t="s">
        <v>18073</v>
      </c>
      <c r="P139" s="122" t="s">
        <v>200</v>
      </c>
      <c r="Q139" s="0" t="s">
        <v>17468</v>
      </c>
      <c r="R139" s="112" t="n">
        <v>9791094723951</v>
      </c>
      <c r="S139" s="146"/>
      <c r="T139" s="131" t="s">
        <v>215</v>
      </c>
      <c r="U139" s="0" t="n">
        <v>4</v>
      </c>
      <c r="V139" s="111" t="n">
        <v>20</v>
      </c>
      <c r="W139" s="146"/>
      <c r="X139" s="127" t="s">
        <v>216</v>
      </c>
    </row>
    <row r="140" customFormat="false" ht="13.8" hidden="false" customHeight="false" outlineLevel="0" collapsed="false">
      <c r="A140" s="131" t="s">
        <v>18074</v>
      </c>
      <c r="B140" s="0" t="s">
        <v>11594</v>
      </c>
      <c r="C140" s="0" t="s">
        <v>198</v>
      </c>
      <c r="D140" s="0" t="s">
        <v>198</v>
      </c>
      <c r="E140" s="0" t="s">
        <v>5955</v>
      </c>
      <c r="F140" s="0" t="s">
        <v>5956</v>
      </c>
      <c r="G140" s="0" t="s">
        <v>18075</v>
      </c>
      <c r="H140" s="0" t="s">
        <v>239</v>
      </c>
      <c r="J140" s="146" t="s">
        <v>200</v>
      </c>
      <c r="K140" s="131" t="s">
        <v>17711</v>
      </c>
      <c r="L140" s="0" t="s">
        <v>18076</v>
      </c>
      <c r="M140" s="122" t="s">
        <v>200</v>
      </c>
      <c r="N140" s="0" t="s">
        <v>18077</v>
      </c>
      <c r="O140" s="0" t="s">
        <v>17575</v>
      </c>
      <c r="P140" s="122" t="s">
        <v>200</v>
      </c>
      <c r="Q140" s="0" t="s">
        <v>253</v>
      </c>
      <c r="R140" s="112" t="n">
        <v>9781926778501</v>
      </c>
      <c r="S140" s="146"/>
      <c r="T140" s="131" t="s">
        <v>215</v>
      </c>
      <c r="U140" s="0" t="n">
        <v>4</v>
      </c>
      <c r="V140" s="111" t="n">
        <v>20</v>
      </c>
      <c r="W140" s="146"/>
      <c r="X140" s="127" t="s">
        <v>216</v>
      </c>
    </row>
    <row r="141" customFormat="false" ht="13.8" hidden="false" customHeight="false" outlineLevel="0" collapsed="false">
      <c r="A141" s="131" t="s">
        <v>18078</v>
      </c>
      <c r="B141" s="0" t="s">
        <v>11594</v>
      </c>
      <c r="C141" s="0" t="s">
        <v>198</v>
      </c>
      <c r="D141" s="0" t="s">
        <v>198</v>
      </c>
      <c r="E141" s="0" t="s">
        <v>18079</v>
      </c>
      <c r="F141" s="0" t="s">
        <v>18080</v>
      </c>
      <c r="G141" s="0" t="s">
        <v>198</v>
      </c>
      <c r="H141" s="0" t="s">
        <v>17408</v>
      </c>
      <c r="J141" s="146" t="s">
        <v>200</v>
      </c>
      <c r="K141" s="131" t="s">
        <v>18079</v>
      </c>
      <c r="L141" s="0" t="s">
        <v>18081</v>
      </c>
      <c r="M141" s="122" t="s">
        <v>200</v>
      </c>
      <c r="N141" s="0" t="s">
        <v>18077</v>
      </c>
      <c r="O141" s="0" t="s">
        <v>17575</v>
      </c>
      <c r="P141" s="122" t="s">
        <v>200</v>
      </c>
      <c r="Q141" s="0" t="s">
        <v>466</v>
      </c>
      <c r="R141" s="112" t="n">
        <v>9782359105100</v>
      </c>
      <c r="S141" s="146"/>
      <c r="T141" s="131" t="s">
        <v>215</v>
      </c>
      <c r="U141" s="0" t="n">
        <v>4</v>
      </c>
      <c r="V141" s="111" t="n">
        <v>30</v>
      </c>
      <c r="W141" s="146"/>
      <c r="X141" s="127" t="s">
        <v>216</v>
      </c>
    </row>
    <row r="142" customFormat="false" ht="13.8" hidden="false" customHeight="false" outlineLevel="0" collapsed="false">
      <c r="A142" s="131" t="s">
        <v>2462</v>
      </c>
      <c r="B142" s="0" t="s">
        <v>17548</v>
      </c>
      <c r="C142" s="0" t="s">
        <v>17483</v>
      </c>
      <c r="D142" s="0" t="s">
        <v>17603</v>
      </c>
      <c r="E142" s="0" t="s">
        <v>18082</v>
      </c>
      <c r="F142" s="0" t="s">
        <v>2467</v>
      </c>
      <c r="G142" s="0" t="s">
        <v>18083</v>
      </c>
      <c r="H142" s="0" t="s">
        <v>17415</v>
      </c>
      <c r="J142" s="146" t="s">
        <v>200</v>
      </c>
      <c r="K142" s="131" t="s">
        <v>18084</v>
      </c>
      <c r="L142" s="0" t="s">
        <v>18085</v>
      </c>
      <c r="M142" s="122" t="s">
        <v>200</v>
      </c>
      <c r="N142" s="0" t="s">
        <v>18086</v>
      </c>
      <c r="O142" s="0" t="s">
        <v>18087</v>
      </c>
      <c r="P142" s="122" t="s">
        <v>200</v>
      </c>
      <c r="Q142" s="0" t="s">
        <v>17495</v>
      </c>
      <c r="R142" s="112" t="n">
        <v>9782211216838</v>
      </c>
      <c r="S142" s="146"/>
      <c r="T142" s="131" t="s">
        <v>215</v>
      </c>
      <c r="U142" s="0" t="n">
        <v>4</v>
      </c>
      <c r="V142" s="111" t="n">
        <v>10</v>
      </c>
      <c r="W142" s="146"/>
      <c r="X142" s="127" t="s">
        <v>216</v>
      </c>
    </row>
    <row r="143" customFormat="false" ht="13.8" hidden="false" customHeight="false" outlineLevel="0" collapsed="false">
      <c r="A143" s="131" t="s">
        <v>18088</v>
      </c>
      <c r="B143" s="0" t="s">
        <v>17541</v>
      </c>
      <c r="C143" s="0" t="s">
        <v>198</v>
      </c>
      <c r="D143" s="0" t="s">
        <v>18089</v>
      </c>
      <c r="E143" s="0" t="s">
        <v>18090</v>
      </c>
      <c r="F143" s="0" t="s">
        <v>198</v>
      </c>
      <c r="G143" s="0" t="s">
        <v>3595</v>
      </c>
      <c r="H143" s="0" t="s">
        <v>17408</v>
      </c>
      <c r="I143" s="0" t="s">
        <v>17891</v>
      </c>
      <c r="J143" s="146" t="s">
        <v>200</v>
      </c>
      <c r="K143" s="131" t="s">
        <v>8299</v>
      </c>
      <c r="L143" s="0" t="s">
        <v>18091</v>
      </c>
      <c r="M143" s="122" t="s">
        <v>200</v>
      </c>
      <c r="N143" s="0" t="s">
        <v>18092</v>
      </c>
      <c r="O143" s="0" t="s">
        <v>18093</v>
      </c>
      <c r="P143" s="122" t="s">
        <v>200</v>
      </c>
      <c r="Q143" s="0" t="s">
        <v>2235</v>
      </c>
      <c r="R143" s="112" t="n">
        <v>19962360404</v>
      </c>
      <c r="S143" s="146"/>
      <c r="T143" s="131" t="s">
        <v>215</v>
      </c>
      <c r="U143" s="0" t="n">
        <v>4</v>
      </c>
      <c r="V143" s="111" t="n">
        <v>30</v>
      </c>
      <c r="W143" s="146"/>
      <c r="X143" s="127" t="s">
        <v>216</v>
      </c>
    </row>
    <row r="144" customFormat="false" ht="13.8" hidden="false" customHeight="false" outlineLevel="0" collapsed="false">
      <c r="A144" s="131" t="s">
        <v>18094</v>
      </c>
      <c r="B144" s="0" t="s">
        <v>17490</v>
      </c>
      <c r="C144" s="0" t="s">
        <v>17694</v>
      </c>
      <c r="D144" s="0" t="s">
        <v>18089</v>
      </c>
      <c r="E144" s="0" t="s">
        <v>198</v>
      </c>
      <c r="F144" s="0" t="s">
        <v>18095</v>
      </c>
      <c r="G144" s="0" t="s">
        <v>198</v>
      </c>
      <c r="H144" s="0" t="s">
        <v>17415</v>
      </c>
      <c r="J144" s="146" t="s">
        <v>200</v>
      </c>
      <c r="K144" s="131" t="s">
        <v>18096</v>
      </c>
      <c r="L144" s="0" t="s">
        <v>18097</v>
      </c>
      <c r="M144" s="122" t="s">
        <v>200</v>
      </c>
      <c r="N144" s="0" t="s">
        <v>18098</v>
      </c>
      <c r="O144" s="0" t="s">
        <v>18099</v>
      </c>
      <c r="P144" s="122" t="s">
        <v>200</v>
      </c>
      <c r="Q144" s="0" t="s">
        <v>17495</v>
      </c>
      <c r="R144" s="112" t="n">
        <v>9782919719013</v>
      </c>
      <c r="S144" s="146"/>
      <c r="T144" s="131" t="s">
        <v>215</v>
      </c>
      <c r="U144" s="0" t="n">
        <v>4</v>
      </c>
      <c r="V144" s="111" t="n">
        <v>20</v>
      </c>
      <c r="W144" s="146"/>
      <c r="X144" s="127" t="s">
        <v>216</v>
      </c>
    </row>
    <row r="145" customFormat="false" ht="13.8" hidden="false" customHeight="false" outlineLevel="0" collapsed="false">
      <c r="A145" s="131" t="s">
        <v>18100</v>
      </c>
      <c r="B145" s="0" t="s">
        <v>17490</v>
      </c>
      <c r="C145" s="0" t="s">
        <v>198</v>
      </c>
      <c r="D145" s="0" t="s">
        <v>17556</v>
      </c>
      <c r="E145" s="0" t="s">
        <v>198</v>
      </c>
      <c r="F145" s="0" t="s">
        <v>611</v>
      </c>
      <c r="G145" s="0" t="s">
        <v>612</v>
      </c>
      <c r="H145" s="0" t="s">
        <v>17415</v>
      </c>
      <c r="J145" s="146" t="s">
        <v>200</v>
      </c>
      <c r="K145" s="131" t="s">
        <v>18101</v>
      </c>
      <c r="L145" s="0" t="s">
        <v>18102</v>
      </c>
      <c r="M145" s="122" t="s">
        <v>200</v>
      </c>
      <c r="N145" s="0" t="s">
        <v>18103</v>
      </c>
      <c r="O145" s="0" t="s">
        <v>18104</v>
      </c>
      <c r="P145" s="122" t="s">
        <v>200</v>
      </c>
      <c r="Q145" s="0" t="s">
        <v>17462</v>
      </c>
      <c r="R145" s="112" t="s">
        <v>198</v>
      </c>
      <c r="S145" s="146"/>
      <c r="T145" s="131" t="s">
        <v>215</v>
      </c>
      <c r="U145" s="0" t="n">
        <v>4</v>
      </c>
      <c r="V145" s="111" t="n">
        <v>10</v>
      </c>
      <c r="W145" s="146"/>
      <c r="X145" s="127" t="s">
        <v>216</v>
      </c>
    </row>
    <row r="146" customFormat="false" ht="13.8" hidden="false" customHeight="false" outlineLevel="0" collapsed="false">
      <c r="A146" s="131" t="s">
        <v>18105</v>
      </c>
      <c r="B146" s="0" t="s">
        <v>17610</v>
      </c>
      <c r="C146" s="0" t="s">
        <v>17628</v>
      </c>
      <c r="D146" s="0" t="s">
        <v>198</v>
      </c>
      <c r="E146" s="0" t="s">
        <v>3215</v>
      </c>
      <c r="F146" s="0" t="s">
        <v>17557</v>
      </c>
      <c r="G146" s="0" t="s">
        <v>612</v>
      </c>
      <c r="H146" s="0" t="s">
        <v>17415</v>
      </c>
      <c r="J146" s="146" t="s">
        <v>200</v>
      </c>
      <c r="K146" s="131" t="s">
        <v>18106</v>
      </c>
      <c r="L146" s="0" t="s">
        <v>18107</v>
      </c>
      <c r="M146" s="122" t="s">
        <v>200</v>
      </c>
      <c r="N146" s="0" t="s">
        <v>18108</v>
      </c>
      <c r="O146" s="0" t="s">
        <v>18109</v>
      </c>
      <c r="P146" s="122" t="s">
        <v>200</v>
      </c>
      <c r="Q146" s="0" t="s">
        <v>17614</v>
      </c>
      <c r="R146" s="112" t="n">
        <v>9781903511879</v>
      </c>
      <c r="S146" s="146"/>
      <c r="T146" s="131" t="s">
        <v>215</v>
      </c>
      <c r="U146" s="0" t="n">
        <v>4</v>
      </c>
      <c r="V146" s="111" t="n">
        <v>20</v>
      </c>
      <c r="W146" s="146"/>
      <c r="X146" s="127" t="s">
        <v>216</v>
      </c>
    </row>
    <row r="147" customFormat="false" ht="13.8" hidden="false" customHeight="false" outlineLevel="0" collapsed="false">
      <c r="A147" s="131" t="s">
        <v>18110</v>
      </c>
      <c r="B147" s="0" t="s">
        <v>17513</v>
      </c>
      <c r="C147" s="0" t="s">
        <v>17628</v>
      </c>
      <c r="D147" s="0" t="s">
        <v>198</v>
      </c>
      <c r="E147" s="0" t="s">
        <v>3215</v>
      </c>
      <c r="F147" s="0" t="s">
        <v>17557</v>
      </c>
      <c r="G147" s="128" t="s">
        <v>18111</v>
      </c>
      <c r="H147" s="0" t="s">
        <v>239</v>
      </c>
      <c r="J147" s="146" t="s">
        <v>200</v>
      </c>
      <c r="K147" s="131"/>
      <c r="L147" s="0" t="s">
        <v>18112</v>
      </c>
      <c r="M147" s="122" t="s">
        <v>200</v>
      </c>
      <c r="N147" s="0" t="s">
        <v>18113</v>
      </c>
      <c r="O147" s="0" t="s">
        <v>18114</v>
      </c>
      <c r="P147" s="122" t="s">
        <v>200</v>
      </c>
      <c r="Q147" s="0" t="s">
        <v>16799</v>
      </c>
      <c r="R147" s="112" t="n">
        <v>4534530008473</v>
      </c>
      <c r="S147" s="146"/>
      <c r="T147" s="131" t="s">
        <v>215</v>
      </c>
      <c r="U147" s="0" t="n">
        <v>4</v>
      </c>
      <c r="V147" s="111" t="n">
        <v>30</v>
      </c>
      <c r="W147" s="146"/>
      <c r="X147" s="127" t="s">
        <v>216</v>
      </c>
    </row>
    <row r="148" customFormat="false" ht="13.8" hidden="false" customHeight="false" outlineLevel="0" collapsed="false">
      <c r="A148" s="131" t="s">
        <v>18115</v>
      </c>
      <c r="B148" s="0" t="s">
        <v>17610</v>
      </c>
      <c r="C148" s="0" t="s">
        <v>17577</v>
      </c>
      <c r="D148" s="0" t="s">
        <v>198</v>
      </c>
      <c r="E148" s="0" t="s">
        <v>3215</v>
      </c>
      <c r="F148" s="0" t="s">
        <v>17557</v>
      </c>
      <c r="G148" s="0" t="s">
        <v>612</v>
      </c>
      <c r="H148" s="0" t="s">
        <v>17408</v>
      </c>
      <c r="J148" s="146" t="s">
        <v>200</v>
      </c>
      <c r="K148" s="131" t="s">
        <v>17498</v>
      </c>
      <c r="L148" s="0" t="s">
        <v>18116</v>
      </c>
      <c r="M148" s="122" t="s">
        <v>200</v>
      </c>
      <c r="N148" s="0" t="s">
        <v>18117</v>
      </c>
      <c r="O148" s="0" t="s">
        <v>18109</v>
      </c>
      <c r="P148" s="122" t="s">
        <v>200</v>
      </c>
      <c r="Q148" s="0" t="s">
        <v>17614</v>
      </c>
      <c r="R148" s="112" t="n">
        <v>9780744017731</v>
      </c>
      <c r="S148" s="146"/>
      <c r="T148" s="131" t="s">
        <v>215</v>
      </c>
      <c r="U148" s="0" t="n">
        <v>4</v>
      </c>
      <c r="V148" s="111" t="n">
        <v>15</v>
      </c>
      <c r="W148" s="146"/>
      <c r="X148" s="127" t="s">
        <v>216</v>
      </c>
    </row>
    <row r="149" customFormat="false" ht="13.8" hidden="false" customHeight="false" outlineLevel="0" collapsed="false">
      <c r="A149" s="131" t="s">
        <v>18118</v>
      </c>
      <c r="B149" s="0" t="s">
        <v>11594</v>
      </c>
      <c r="C149" s="0" t="s">
        <v>198</v>
      </c>
      <c r="D149" s="0" t="s">
        <v>198</v>
      </c>
      <c r="E149" s="0" t="s">
        <v>3215</v>
      </c>
      <c r="F149" s="0" t="s">
        <v>17557</v>
      </c>
      <c r="G149" s="0" t="s">
        <v>612</v>
      </c>
      <c r="H149" s="0" t="s">
        <v>239</v>
      </c>
      <c r="J149" s="146" t="s">
        <v>200</v>
      </c>
      <c r="K149" s="131" t="s">
        <v>18119</v>
      </c>
      <c r="L149" s="0" t="s">
        <v>18120</v>
      </c>
      <c r="M149" s="122" t="s">
        <v>200</v>
      </c>
      <c r="N149" s="0" t="s">
        <v>17698</v>
      </c>
      <c r="O149" s="0" t="s">
        <v>17575</v>
      </c>
      <c r="P149" s="122" t="s">
        <v>200</v>
      </c>
      <c r="Q149" s="0" t="s">
        <v>17468</v>
      </c>
      <c r="R149" s="112" t="s">
        <v>198</v>
      </c>
      <c r="S149" s="146"/>
      <c r="T149" s="131" t="s">
        <v>215</v>
      </c>
      <c r="U149" s="0" t="n">
        <v>4</v>
      </c>
      <c r="V149" s="111" t="n">
        <v>30</v>
      </c>
      <c r="W149" s="146"/>
      <c r="X149" s="127" t="s">
        <v>216</v>
      </c>
    </row>
    <row r="150" customFormat="false" ht="13.8" hidden="false" customHeight="false" outlineLevel="0" collapsed="false">
      <c r="A150" s="131" t="s">
        <v>18121</v>
      </c>
      <c r="B150" s="0" t="s">
        <v>11594</v>
      </c>
      <c r="C150" s="0" t="s">
        <v>17694</v>
      </c>
      <c r="D150" s="0" t="s">
        <v>198</v>
      </c>
      <c r="E150" s="0" t="s">
        <v>198</v>
      </c>
      <c r="F150" s="0" t="s">
        <v>18122</v>
      </c>
      <c r="G150" s="0" t="s">
        <v>198</v>
      </c>
      <c r="H150" s="0" t="s">
        <v>17408</v>
      </c>
      <c r="J150" s="146" t="s">
        <v>200</v>
      </c>
      <c r="K150" s="131" t="s">
        <v>18123</v>
      </c>
      <c r="L150" s="0" t="s">
        <v>18124</v>
      </c>
      <c r="M150" s="122" t="s">
        <v>200</v>
      </c>
      <c r="N150" s="0" t="s">
        <v>18125</v>
      </c>
      <c r="O150" s="0" t="s">
        <v>18126</v>
      </c>
      <c r="P150" s="122" t="s">
        <v>200</v>
      </c>
      <c r="Q150" s="0" t="s">
        <v>17421</v>
      </c>
      <c r="R150" s="112" t="s">
        <v>198</v>
      </c>
      <c r="S150" s="146"/>
      <c r="T150" s="131" t="s">
        <v>215</v>
      </c>
      <c r="U150" s="0" t="n">
        <v>4</v>
      </c>
      <c r="V150" s="111" t="n">
        <v>5</v>
      </c>
      <c r="W150" s="146"/>
      <c r="X150" s="127" t="s">
        <v>216</v>
      </c>
    </row>
    <row r="151" customFormat="false" ht="13.8" hidden="false" customHeight="false" outlineLevel="0" collapsed="false">
      <c r="A151" s="131" t="s">
        <v>18127</v>
      </c>
      <c r="B151" s="0" t="s">
        <v>17602</v>
      </c>
      <c r="C151" s="0" t="s">
        <v>198</v>
      </c>
      <c r="D151" s="0" t="s">
        <v>18051</v>
      </c>
      <c r="E151" s="0" t="s">
        <v>198</v>
      </c>
      <c r="F151" s="0" t="s">
        <v>198</v>
      </c>
      <c r="G151" s="0" t="s">
        <v>198</v>
      </c>
      <c r="H151" s="0" t="s">
        <v>17415</v>
      </c>
      <c r="I151" s="0" t="s">
        <v>17891</v>
      </c>
      <c r="J151" s="146" t="s">
        <v>200</v>
      </c>
      <c r="K151" s="131" t="s">
        <v>18128</v>
      </c>
      <c r="L151" s="0" t="s">
        <v>18129</v>
      </c>
      <c r="M151" s="122" t="s">
        <v>200</v>
      </c>
      <c r="N151" s="0" t="s">
        <v>18130</v>
      </c>
      <c r="O151" s="0" t="s">
        <v>66</v>
      </c>
      <c r="P151" s="122" t="s">
        <v>200</v>
      </c>
      <c r="Q151" s="0" t="s">
        <v>17468</v>
      </c>
      <c r="R151" s="112" t="n">
        <v>9782212571004</v>
      </c>
      <c r="S151" s="146"/>
      <c r="T151" s="131" t="s">
        <v>215</v>
      </c>
      <c r="U151" s="0" t="n">
        <v>4</v>
      </c>
      <c r="V151" s="111" t="n">
        <v>20</v>
      </c>
      <c r="W151" s="146"/>
      <c r="X151" s="127" t="s">
        <v>216</v>
      </c>
    </row>
    <row r="152" customFormat="false" ht="13.8" hidden="false" customHeight="false" outlineLevel="0" collapsed="false">
      <c r="A152" s="131" t="s">
        <v>18131</v>
      </c>
      <c r="B152" s="0" t="s">
        <v>17428</v>
      </c>
      <c r="C152" s="0" t="s">
        <v>198</v>
      </c>
      <c r="D152" s="0" t="s">
        <v>17414</v>
      </c>
      <c r="E152" s="0" t="s">
        <v>198</v>
      </c>
      <c r="F152" s="0" t="s">
        <v>198</v>
      </c>
      <c r="G152" s="0" t="s">
        <v>198</v>
      </c>
      <c r="H152" s="0" t="s">
        <v>17408</v>
      </c>
      <c r="J152" s="146" t="s">
        <v>200</v>
      </c>
      <c r="K152" s="131" t="s">
        <v>18132</v>
      </c>
      <c r="L152" s="0" t="s">
        <v>18133</v>
      </c>
      <c r="M152" s="122" t="s">
        <v>200</v>
      </c>
      <c r="N152" s="0" t="s">
        <v>18134</v>
      </c>
      <c r="O152" s="0" t="s">
        <v>18135</v>
      </c>
      <c r="P152" s="122" t="s">
        <v>200</v>
      </c>
      <c r="Q152" s="0" t="s">
        <v>17437</v>
      </c>
      <c r="R152" s="112" t="n">
        <v>9781783892440</v>
      </c>
      <c r="S152" s="146"/>
      <c r="T152" s="131" t="s">
        <v>215</v>
      </c>
      <c r="U152" s="0" t="n">
        <v>4</v>
      </c>
      <c r="V152" s="111" t="n">
        <v>10</v>
      </c>
      <c r="W152" s="146"/>
      <c r="X152" s="127" t="s">
        <v>216</v>
      </c>
    </row>
    <row r="153" customFormat="false" ht="13.8" hidden="false" customHeight="false" outlineLevel="0" collapsed="false">
      <c r="A153" s="131" t="s">
        <v>18136</v>
      </c>
      <c r="B153" s="0" t="s">
        <v>17428</v>
      </c>
      <c r="C153" s="0" t="s">
        <v>198</v>
      </c>
      <c r="D153" s="0" t="s">
        <v>17683</v>
      </c>
      <c r="E153" s="0" t="s">
        <v>198</v>
      </c>
      <c r="F153" s="0" t="s">
        <v>198</v>
      </c>
      <c r="G153" s="0" t="s">
        <v>198</v>
      </c>
      <c r="H153" s="0" t="s">
        <v>17408</v>
      </c>
      <c r="J153" s="146" t="s">
        <v>200</v>
      </c>
      <c r="K153" s="131" t="s">
        <v>18132</v>
      </c>
      <c r="L153" s="0" t="s">
        <v>18137</v>
      </c>
      <c r="M153" s="122" t="s">
        <v>200</v>
      </c>
      <c r="N153" s="0" t="s">
        <v>18138</v>
      </c>
      <c r="O153" s="0" t="s">
        <v>18139</v>
      </c>
      <c r="P153" s="122" t="s">
        <v>200</v>
      </c>
      <c r="Q153" s="0" t="s">
        <v>17437</v>
      </c>
      <c r="R153" s="112" t="n">
        <v>9781783893140</v>
      </c>
      <c r="S153" s="146"/>
      <c r="T153" s="131" t="s">
        <v>215</v>
      </c>
      <c r="U153" s="0" t="n">
        <v>4</v>
      </c>
      <c r="V153" s="111" t="n">
        <v>10</v>
      </c>
      <c r="W153" s="146"/>
      <c r="X153" s="127" t="s">
        <v>216</v>
      </c>
    </row>
    <row r="154" customFormat="false" ht="13.8" hidden="false" customHeight="false" outlineLevel="0" collapsed="false">
      <c r="A154" s="131" t="s">
        <v>18140</v>
      </c>
      <c r="B154" s="0" t="s">
        <v>17428</v>
      </c>
      <c r="C154" s="0" t="s">
        <v>198</v>
      </c>
      <c r="D154" s="0" t="s">
        <v>17603</v>
      </c>
      <c r="E154" s="0" t="s">
        <v>198</v>
      </c>
      <c r="F154" s="0" t="s">
        <v>18141</v>
      </c>
      <c r="G154" s="0" t="s">
        <v>198</v>
      </c>
      <c r="H154" s="0" t="s">
        <v>17408</v>
      </c>
      <c r="J154" s="146" t="s">
        <v>200</v>
      </c>
      <c r="K154" s="131" t="s">
        <v>18132</v>
      </c>
      <c r="L154" s="0" t="s">
        <v>18142</v>
      </c>
      <c r="M154" s="122" t="s">
        <v>200</v>
      </c>
      <c r="N154" s="0" t="s">
        <v>18143</v>
      </c>
      <c r="O154" s="0" t="s">
        <v>18144</v>
      </c>
      <c r="P154" s="122"/>
      <c r="Q154" s="0" t="s">
        <v>17437</v>
      </c>
      <c r="R154" s="112" t="n">
        <v>9781783893157</v>
      </c>
      <c r="S154" s="146"/>
      <c r="T154" s="131" t="s">
        <v>215</v>
      </c>
      <c r="U154" s="0" t="n">
        <v>4</v>
      </c>
      <c r="V154" s="111" t="n">
        <v>10</v>
      </c>
      <c r="W154" s="146"/>
      <c r="X154" s="127" t="s">
        <v>216</v>
      </c>
    </row>
    <row r="155" customFormat="false" ht="13.8" hidden="false" customHeight="false" outlineLevel="0" collapsed="false">
      <c r="A155" s="131" t="s">
        <v>18145</v>
      </c>
      <c r="B155" s="0" t="s">
        <v>17406</v>
      </c>
      <c r="C155" s="0" t="s">
        <v>17643</v>
      </c>
      <c r="D155" s="0" t="s">
        <v>17563</v>
      </c>
      <c r="E155" s="0" t="s">
        <v>206</v>
      </c>
      <c r="F155" s="0" t="s">
        <v>18146</v>
      </c>
      <c r="G155" s="0" t="s">
        <v>198</v>
      </c>
      <c r="H155" s="0" t="s">
        <v>17415</v>
      </c>
      <c r="J155" s="146" t="s">
        <v>200</v>
      </c>
      <c r="K155" s="131" t="s">
        <v>18147</v>
      </c>
      <c r="L155" s="0" t="s">
        <v>18148</v>
      </c>
      <c r="M155" s="122" t="s">
        <v>200</v>
      </c>
      <c r="N155" s="0" t="s">
        <v>18149</v>
      </c>
      <c r="O155" s="0" t="s">
        <v>18150</v>
      </c>
      <c r="P155" s="122" t="s">
        <v>200</v>
      </c>
      <c r="Q155" s="0" t="s">
        <v>466</v>
      </c>
      <c r="R155" s="112" t="n">
        <v>9782954947839</v>
      </c>
      <c r="S155" s="146"/>
      <c r="T155" s="131" t="s">
        <v>215</v>
      </c>
      <c r="U155" s="0" t="n">
        <v>4</v>
      </c>
      <c r="V155" s="111" t="n">
        <v>15</v>
      </c>
      <c r="W155" s="146"/>
      <c r="X155" s="127" t="s">
        <v>216</v>
      </c>
    </row>
    <row r="156" customFormat="false" ht="13.8" hidden="false" customHeight="false" outlineLevel="0" collapsed="false">
      <c r="A156" s="131" t="s">
        <v>18151</v>
      </c>
      <c r="B156" s="0" t="s">
        <v>17548</v>
      </c>
      <c r="C156" s="0" t="s">
        <v>198</v>
      </c>
      <c r="D156" s="0" t="s">
        <v>17549</v>
      </c>
      <c r="E156" s="0" t="s">
        <v>198</v>
      </c>
      <c r="F156" s="0" t="s">
        <v>18152</v>
      </c>
      <c r="G156" s="0" t="s">
        <v>1300</v>
      </c>
      <c r="H156" s="0" t="s">
        <v>17415</v>
      </c>
      <c r="J156" s="146" t="s">
        <v>200</v>
      </c>
      <c r="K156" s="131" t="s">
        <v>17459</v>
      </c>
      <c r="L156" s="0" t="s">
        <v>18153</v>
      </c>
      <c r="M156" s="122" t="s">
        <v>200</v>
      </c>
      <c r="N156" s="0" t="s">
        <v>18154</v>
      </c>
      <c r="O156" s="0" t="s">
        <v>66</v>
      </c>
      <c r="P156" s="122" t="s">
        <v>200</v>
      </c>
      <c r="Q156" s="0" t="s">
        <v>17495</v>
      </c>
      <c r="R156" s="112" t="n">
        <v>9782918272427</v>
      </c>
      <c r="S156" s="146"/>
      <c r="T156" s="131" t="s">
        <v>215</v>
      </c>
      <c r="U156" s="0" t="n">
        <v>4</v>
      </c>
      <c r="V156" s="111" t="n">
        <v>20</v>
      </c>
      <c r="W156" s="146"/>
      <c r="X156" s="127" t="s">
        <v>216</v>
      </c>
    </row>
    <row r="157" customFormat="false" ht="13.8" hidden="false" customHeight="false" outlineLevel="0" collapsed="false">
      <c r="A157" s="131" t="s">
        <v>507</v>
      </c>
      <c r="B157" s="0" t="s">
        <v>17548</v>
      </c>
      <c r="C157" s="0" t="s">
        <v>198</v>
      </c>
      <c r="D157" s="0" t="s">
        <v>17958</v>
      </c>
      <c r="E157" s="0" t="s">
        <v>198</v>
      </c>
      <c r="F157" s="0" t="s">
        <v>504</v>
      </c>
      <c r="G157" s="0" t="s">
        <v>507</v>
      </c>
      <c r="H157" s="0" t="s">
        <v>17415</v>
      </c>
      <c r="J157" s="146" t="s">
        <v>200</v>
      </c>
      <c r="K157" s="131" t="s">
        <v>17459</v>
      </c>
      <c r="L157" s="0" t="s">
        <v>18155</v>
      </c>
      <c r="M157" s="122" t="s">
        <v>200</v>
      </c>
      <c r="N157" s="0" t="s">
        <v>18154</v>
      </c>
      <c r="O157" s="0" t="s">
        <v>66</v>
      </c>
      <c r="P157" s="122" t="s">
        <v>200</v>
      </c>
      <c r="Q157" s="0" t="s">
        <v>17495</v>
      </c>
      <c r="R157" s="112" t="n">
        <v>9782918272717</v>
      </c>
      <c r="S157" s="146"/>
      <c r="T157" s="131" t="s">
        <v>215</v>
      </c>
      <c r="U157" s="0" t="n">
        <v>4</v>
      </c>
      <c r="V157" s="111" t="n">
        <v>20</v>
      </c>
      <c r="W157" s="146"/>
      <c r="X157" s="127" t="s">
        <v>216</v>
      </c>
    </row>
    <row r="158" customFormat="false" ht="13.8" hidden="false" customHeight="false" outlineLevel="0" collapsed="false">
      <c r="A158" s="131" t="s">
        <v>18156</v>
      </c>
      <c r="B158" s="0" t="s">
        <v>17602</v>
      </c>
      <c r="C158" s="0" t="s">
        <v>17577</v>
      </c>
      <c r="D158" s="0" t="s">
        <v>198</v>
      </c>
      <c r="E158" s="0" t="s">
        <v>459</v>
      </c>
      <c r="F158" s="0" t="s">
        <v>18157</v>
      </c>
      <c r="G158" s="0" t="s">
        <v>2989</v>
      </c>
      <c r="H158" s="0" t="s">
        <v>17415</v>
      </c>
      <c r="J158" s="146"/>
      <c r="K158" s="131" t="s">
        <v>17564</v>
      </c>
      <c r="L158" s="0" t="s">
        <v>18158</v>
      </c>
      <c r="M158" s="122" t="s">
        <v>200</v>
      </c>
      <c r="N158" s="0" t="s">
        <v>18159</v>
      </c>
      <c r="O158" s="0" t="s">
        <v>18160</v>
      </c>
      <c r="P158" s="122"/>
      <c r="Q158" s="0" t="s">
        <v>17449</v>
      </c>
      <c r="R158" s="112" t="n">
        <v>9782377841868</v>
      </c>
      <c r="S158" s="146"/>
      <c r="T158" s="131" t="s">
        <v>215</v>
      </c>
      <c r="U158" s="0" t="n">
        <v>4</v>
      </c>
      <c r="V158" s="111" t="n">
        <v>15</v>
      </c>
      <c r="W158" s="146"/>
      <c r="X158" s="127"/>
    </row>
    <row r="159" customFormat="false" ht="13.8" hidden="false" customHeight="false" outlineLevel="0" collapsed="false">
      <c r="A159" s="131" t="s">
        <v>18161</v>
      </c>
      <c r="B159" s="0" t="s">
        <v>17602</v>
      </c>
      <c r="C159" s="0" t="s">
        <v>198</v>
      </c>
      <c r="D159" s="0" t="s">
        <v>18162</v>
      </c>
      <c r="E159" s="0" t="s">
        <v>198</v>
      </c>
      <c r="F159" s="0" t="s">
        <v>198</v>
      </c>
      <c r="G159" s="0" t="s">
        <v>198</v>
      </c>
      <c r="H159" s="0" t="s">
        <v>17415</v>
      </c>
      <c r="J159" s="146" t="s">
        <v>200</v>
      </c>
      <c r="K159" s="131" t="s">
        <v>18163</v>
      </c>
      <c r="L159" s="104" t="s">
        <v>18164</v>
      </c>
      <c r="M159" s="122" t="s">
        <v>200</v>
      </c>
      <c r="N159" s="0" t="s">
        <v>12329</v>
      </c>
      <c r="O159" s="0" t="s">
        <v>18165</v>
      </c>
      <c r="P159" s="122" t="s">
        <v>200</v>
      </c>
      <c r="Q159" s="0" t="s">
        <v>17421</v>
      </c>
      <c r="R159" s="112" t="n">
        <v>9782917131190</v>
      </c>
      <c r="S159" s="146"/>
      <c r="T159" s="131" t="s">
        <v>215</v>
      </c>
      <c r="U159" s="0" t="n">
        <v>4</v>
      </c>
      <c r="V159" s="111" t="n">
        <v>10</v>
      </c>
      <c r="W159" s="146"/>
      <c r="X159" s="127" t="s">
        <v>216</v>
      </c>
    </row>
    <row r="160" customFormat="false" ht="13.8" hidden="false" customHeight="false" outlineLevel="0" collapsed="false">
      <c r="A160" s="131" t="s">
        <v>18166</v>
      </c>
      <c r="B160" s="0" t="s">
        <v>11594</v>
      </c>
      <c r="C160" s="0" t="s">
        <v>17694</v>
      </c>
      <c r="D160" s="0" t="s">
        <v>198</v>
      </c>
      <c r="E160" s="0" t="s">
        <v>4578</v>
      </c>
      <c r="F160" s="0" t="s">
        <v>18167</v>
      </c>
      <c r="G160" s="0" t="s">
        <v>4144</v>
      </c>
      <c r="H160" s="0" t="s">
        <v>17408</v>
      </c>
      <c r="J160" s="146" t="s">
        <v>200</v>
      </c>
      <c r="K160" s="131" t="s">
        <v>17711</v>
      </c>
      <c r="L160" s="0" t="s">
        <v>18168</v>
      </c>
      <c r="M160" s="122" t="s">
        <v>200</v>
      </c>
      <c r="N160" s="0" t="s">
        <v>18169</v>
      </c>
      <c r="O160" s="0" t="s">
        <v>17575</v>
      </c>
      <c r="P160" s="122" t="s">
        <v>200</v>
      </c>
      <c r="Q160" s="0" t="s">
        <v>466</v>
      </c>
      <c r="R160" s="112" t="n">
        <v>9781926778426</v>
      </c>
      <c r="S160" s="146"/>
      <c r="T160" s="131" t="s">
        <v>215</v>
      </c>
      <c r="U160" s="0" t="n">
        <v>4</v>
      </c>
      <c r="V160" s="111" t="n">
        <v>30</v>
      </c>
      <c r="W160" s="146"/>
      <c r="X160" s="127" t="s">
        <v>216</v>
      </c>
    </row>
    <row r="161" customFormat="false" ht="13.8" hidden="false" customHeight="false" outlineLevel="0" collapsed="false">
      <c r="A161" s="131" t="s">
        <v>18170</v>
      </c>
      <c r="B161" s="0" t="s">
        <v>11594</v>
      </c>
      <c r="C161" s="0" t="s">
        <v>17577</v>
      </c>
      <c r="D161" s="0" t="s">
        <v>198</v>
      </c>
      <c r="E161" s="0" t="s">
        <v>4578</v>
      </c>
      <c r="F161" s="0" t="s">
        <v>18167</v>
      </c>
      <c r="G161" s="0" t="s">
        <v>4144</v>
      </c>
      <c r="H161" s="0" t="s">
        <v>239</v>
      </c>
      <c r="J161" s="146" t="s">
        <v>200</v>
      </c>
      <c r="K161" s="131" t="s">
        <v>17941</v>
      </c>
      <c r="L161" s="0" t="s">
        <v>18171</v>
      </c>
      <c r="M161" s="122" t="s">
        <v>200</v>
      </c>
      <c r="N161" s="0" t="s">
        <v>18169</v>
      </c>
      <c r="O161" s="0" t="s">
        <v>17575</v>
      </c>
      <c r="P161" s="122" t="s">
        <v>200</v>
      </c>
      <c r="Q161" s="0" t="s">
        <v>466</v>
      </c>
      <c r="R161" s="112" t="n">
        <v>9784048690713</v>
      </c>
      <c r="S161" s="146"/>
      <c r="T161" s="131" t="s">
        <v>215</v>
      </c>
      <c r="U161" s="0" t="n">
        <v>4</v>
      </c>
      <c r="V161" s="111" t="n">
        <v>30</v>
      </c>
      <c r="W161" s="146"/>
      <c r="X161" s="127" t="s">
        <v>216</v>
      </c>
    </row>
    <row r="162" customFormat="false" ht="13.8" hidden="false" customHeight="false" outlineLevel="0" collapsed="false">
      <c r="A162" s="131" t="s">
        <v>18172</v>
      </c>
      <c r="B162" s="0" t="s">
        <v>17602</v>
      </c>
      <c r="C162" s="0" t="s">
        <v>198</v>
      </c>
      <c r="D162" s="0" t="s">
        <v>17520</v>
      </c>
      <c r="E162" s="0" t="s">
        <v>198</v>
      </c>
      <c r="F162" s="0" t="s">
        <v>18173</v>
      </c>
      <c r="G162" s="0" t="s">
        <v>198</v>
      </c>
      <c r="H162" s="0" t="s">
        <v>17415</v>
      </c>
      <c r="J162" s="146" t="s">
        <v>200</v>
      </c>
      <c r="K162" s="131" t="s">
        <v>17564</v>
      </c>
      <c r="L162" s="0" t="s">
        <v>18174</v>
      </c>
      <c r="M162" s="122" t="s">
        <v>200</v>
      </c>
      <c r="N162" s="0" t="s">
        <v>17818</v>
      </c>
      <c r="O162" s="0" t="s">
        <v>17600</v>
      </c>
      <c r="P162" s="122" t="s">
        <v>200</v>
      </c>
      <c r="Q162" s="0" t="s">
        <v>17468</v>
      </c>
      <c r="R162" s="112" t="n">
        <v>9791094723470</v>
      </c>
      <c r="S162" s="146"/>
      <c r="T162" s="131" t="s">
        <v>215</v>
      </c>
      <c r="U162" s="0" t="n">
        <v>4</v>
      </c>
      <c r="V162" s="111" t="n">
        <v>20</v>
      </c>
      <c r="W162" s="146"/>
      <c r="X162" s="127" t="s">
        <v>216</v>
      </c>
    </row>
    <row r="163" customFormat="false" ht="13.8" hidden="false" customHeight="false" outlineLevel="0" collapsed="false">
      <c r="A163" s="131" t="s">
        <v>18175</v>
      </c>
      <c r="B163" s="0" t="s">
        <v>11594</v>
      </c>
      <c r="C163" s="0" t="s">
        <v>17577</v>
      </c>
      <c r="D163" s="0" t="s">
        <v>198</v>
      </c>
      <c r="E163" s="0" t="s">
        <v>18176</v>
      </c>
      <c r="F163" s="0" t="s">
        <v>18173</v>
      </c>
      <c r="G163" s="0" t="s">
        <v>198</v>
      </c>
      <c r="H163" s="0" t="s">
        <v>17415</v>
      </c>
      <c r="J163" s="146" t="s">
        <v>200</v>
      </c>
      <c r="K163" s="131" t="s">
        <v>17551</v>
      </c>
      <c r="L163" s="0" t="s">
        <v>18177</v>
      </c>
      <c r="M163" s="122" t="s">
        <v>200</v>
      </c>
      <c r="N163" s="0" t="s">
        <v>18178</v>
      </c>
      <c r="O163" s="0" t="s">
        <v>17575</v>
      </c>
      <c r="P163" s="122" t="s">
        <v>200</v>
      </c>
      <c r="Q163" s="0" t="s">
        <v>17495</v>
      </c>
      <c r="R163" s="112" t="n">
        <v>9791035500115</v>
      </c>
      <c r="S163" s="146"/>
      <c r="T163" s="131" t="s">
        <v>215</v>
      </c>
      <c r="U163" s="0" t="n">
        <v>4</v>
      </c>
      <c r="V163" s="111" t="n">
        <v>30</v>
      </c>
      <c r="W163" s="146"/>
      <c r="X163" s="127" t="s">
        <v>216</v>
      </c>
    </row>
    <row r="164" customFormat="false" ht="13.8" hidden="false" customHeight="false" outlineLevel="0" collapsed="false">
      <c r="A164" s="131" t="s">
        <v>18179</v>
      </c>
      <c r="B164" s="0" t="s">
        <v>17490</v>
      </c>
      <c r="C164" s="0" t="s">
        <v>198</v>
      </c>
      <c r="D164" s="0" t="s">
        <v>18180</v>
      </c>
      <c r="E164" s="0" t="s">
        <v>18181</v>
      </c>
      <c r="F164" s="0" t="s">
        <v>18182</v>
      </c>
      <c r="G164" s="0" t="s">
        <v>198</v>
      </c>
      <c r="H164" s="0" t="s">
        <v>17408</v>
      </c>
      <c r="J164" s="146" t="s">
        <v>200</v>
      </c>
      <c r="K164" s="131" t="s">
        <v>18183</v>
      </c>
      <c r="L164" s="0" t="s">
        <v>18184</v>
      </c>
      <c r="M164" s="122" t="s">
        <v>200</v>
      </c>
      <c r="N164" s="0" t="s">
        <v>18185</v>
      </c>
      <c r="O164" s="0" t="s">
        <v>18186</v>
      </c>
      <c r="P164" s="122" t="s">
        <v>200</v>
      </c>
      <c r="Q164" s="0" t="s">
        <v>17449</v>
      </c>
      <c r="R164" s="112" t="n">
        <v>9781910515471</v>
      </c>
      <c r="S164" s="146"/>
      <c r="T164" s="131" t="s">
        <v>215</v>
      </c>
      <c r="U164" s="0" t="n">
        <v>4</v>
      </c>
      <c r="V164" s="111" t="n">
        <v>20</v>
      </c>
      <c r="W164" s="146"/>
      <c r="X164" s="127" t="s">
        <v>216</v>
      </c>
    </row>
    <row r="165" customFormat="false" ht="13.8" hidden="false" customHeight="false" outlineLevel="0" collapsed="false">
      <c r="A165" s="131" t="s">
        <v>18187</v>
      </c>
      <c r="B165" s="0" t="s">
        <v>17513</v>
      </c>
      <c r="C165" s="0" t="s">
        <v>198</v>
      </c>
      <c r="D165" s="0" t="s">
        <v>198</v>
      </c>
      <c r="E165" s="0" t="s">
        <v>3215</v>
      </c>
      <c r="F165" s="0" t="s">
        <v>18188</v>
      </c>
      <c r="G165" s="0" t="s">
        <v>2506</v>
      </c>
      <c r="H165" s="0" t="s">
        <v>239</v>
      </c>
      <c r="J165" s="146" t="s">
        <v>200</v>
      </c>
      <c r="K165" s="131"/>
      <c r="L165" s="0" t="s">
        <v>18189</v>
      </c>
      <c r="M165" s="122" t="s">
        <v>200</v>
      </c>
      <c r="N165" s="0" t="s">
        <v>18190</v>
      </c>
      <c r="O165" s="0" t="s">
        <v>18191</v>
      </c>
      <c r="P165" s="122" t="s">
        <v>200</v>
      </c>
      <c r="Q165" s="0" t="s">
        <v>18067</v>
      </c>
      <c r="R165" s="112" t="n">
        <v>4988601466035</v>
      </c>
      <c r="S165" s="146"/>
      <c r="T165" s="131" t="s">
        <v>215</v>
      </c>
      <c r="U165" s="0" t="n">
        <v>4</v>
      </c>
      <c r="V165" s="111" t="n">
        <v>50</v>
      </c>
      <c r="W165" s="146"/>
      <c r="X165" s="127" t="s">
        <v>216</v>
      </c>
    </row>
    <row r="166" customFormat="false" ht="13.8" hidden="false" customHeight="false" outlineLevel="0" collapsed="false">
      <c r="A166" s="131" t="s">
        <v>18192</v>
      </c>
      <c r="B166" s="0" t="s">
        <v>18061</v>
      </c>
      <c r="C166" s="0" t="s">
        <v>17628</v>
      </c>
      <c r="D166" s="0" t="s">
        <v>198</v>
      </c>
      <c r="E166" s="0" t="s">
        <v>3215</v>
      </c>
      <c r="F166" s="0" t="s">
        <v>18188</v>
      </c>
      <c r="G166" s="0" t="s">
        <v>198</v>
      </c>
      <c r="H166" s="0" t="s">
        <v>17415</v>
      </c>
      <c r="J166" s="146" t="s">
        <v>200</v>
      </c>
      <c r="K166" s="131"/>
      <c r="L166" s="0" t="s">
        <v>18193</v>
      </c>
      <c r="M166" s="122" t="s">
        <v>200</v>
      </c>
      <c r="N166" s="0" t="s">
        <v>18194</v>
      </c>
      <c r="O166" s="0" t="s">
        <v>18195</v>
      </c>
      <c r="P166" s="122" t="s">
        <v>200</v>
      </c>
      <c r="Q166" s="0" t="s">
        <v>18067</v>
      </c>
      <c r="R166" s="112" t="n">
        <v>3333299340319</v>
      </c>
      <c r="S166" s="146"/>
      <c r="T166" s="0" t="s">
        <v>215</v>
      </c>
      <c r="U166" s="0" t="n">
        <v>4</v>
      </c>
      <c r="V166" s="111" t="n">
        <v>10</v>
      </c>
      <c r="W166" s="146"/>
      <c r="X166" s="127" t="s">
        <v>216</v>
      </c>
    </row>
    <row r="167" customFormat="false" ht="13.8" hidden="false" customHeight="false" outlineLevel="0" collapsed="false">
      <c r="A167" s="131" t="s">
        <v>18196</v>
      </c>
      <c r="B167" s="0" t="s">
        <v>11594</v>
      </c>
      <c r="C167" s="0" t="s">
        <v>17577</v>
      </c>
      <c r="D167" s="0" t="s">
        <v>198</v>
      </c>
      <c r="E167" s="0" t="s">
        <v>3215</v>
      </c>
      <c r="F167" s="0" t="s">
        <v>18188</v>
      </c>
      <c r="G167" s="0" t="s">
        <v>198</v>
      </c>
      <c r="H167" s="0" t="s">
        <v>17408</v>
      </c>
      <c r="J167" s="146"/>
      <c r="K167" s="131" t="s">
        <v>18119</v>
      </c>
      <c r="L167" s="0" t="s">
        <v>18197</v>
      </c>
      <c r="M167" s="122" t="s">
        <v>200</v>
      </c>
      <c r="N167" s="0" t="s">
        <v>18198</v>
      </c>
      <c r="O167" s="0" t="s">
        <v>18199</v>
      </c>
      <c r="P167" s="122" t="s">
        <v>200</v>
      </c>
      <c r="Q167" s="0" t="s">
        <v>214</v>
      </c>
      <c r="R167" s="112" t="n">
        <v>9781646090846</v>
      </c>
      <c r="S167" s="146"/>
      <c r="T167" s="131" t="s">
        <v>215</v>
      </c>
      <c r="U167" s="0" t="n">
        <v>4</v>
      </c>
      <c r="V167" s="111" t="n">
        <v>20</v>
      </c>
      <c r="W167" s="146"/>
      <c r="X167" s="127"/>
    </row>
    <row r="168" customFormat="false" ht="13.8" hidden="false" customHeight="false" outlineLevel="0" collapsed="false">
      <c r="A168" s="131" t="s">
        <v>18200</v>
      </c>
      <c r="B168" s="0" t="s">
        <v>11594</v>
      </c>
      <c r="C168" s="0" t="s">
        <v>17577</v>
      </c>
      <c r="D168" s="0" t="s">
        <v>198</v>
      </c>
      <c r="E168" s="0" t="s">
        <v>3215</v>
      </c>
      <c r="F168" s="0" t="s">
        <v>18188</v>
      </c>
      <c r="G168" s="0" t="s">
        <v>198</v>
      </c>
      <c r="H168" s="0" t="s">
        <v>17415</v>
      </c>
      <c r="J168" s="146"/>
      <c r="K168" s="131" t="s">
        <v>17551</v>
      </c>
      <c r="L168" s="0" t="s">
        <v>18201</v>
      </c>
      <c r="M168" s="122" t="s">
        <v>200</v>
      </c>
      <c r="N168" s="0" t="s">
        <v>18202</v>
      </c>
      <c r="O168" s="0" t="s">
        <v>17442</v>
      </c>
      <c r="P168" s="122"/>
      <c r="Q168" s="0" t="s">
        <v>18203</v>
      </c>
      <c r="R168" s="112" t="n">
        <v>9791035502652</v>
      </c>
      <c r="S168" s="146"/>
      <c r="T168" s="131" t="s">
        <v>215</v>
      </c>
      <c r="U168" s="0" t="n">
        <v>4</v>
      </c>
      <c r="V168" s="111" t="n">
        <v>20</v>
      </c>
      <c r="W168" s="146"/>
      <c r="X168" s="127"/>
    </row>
    <row r="169" customFormat="false" ht="13.8" hidden="false" customHeight="false" outlineLevel="0" collapsed="false">
      <c r="A169" s="131" t="s">
        <v>18204</v>
      </c>
      <c r="B169" s="0" t="s">
        <v>17490</v>
      </c>
      <c r="C169" s="0" t="s">
        <v>17577</v>
      </c>
      <c r="D169" s="0" t="s">
        <v>198</v>
      </c>
      <c r="E169" s="0" t="s">
        <v>3215</v>
      </c>
      <c r="F169" s="0" t="s">
        <v>18188</v>
      </c>
      <c r="G169" s="0" t="s">
        <v>198</v>
      </c>
      <c r="H169" s="0" t="s">
        <v>17415</v>
      </c>
      <c r="J169" s="146" t="s">
        <v>200</v>
      </c>
      <c r="K169" s="131" t="s">
        <v>18101</v>
      </c>
      <c r="L169" s="0" t="s">
        <v>18205</v>
      </c>
      <c r="M169" s="122" t="s">
        <v>200</v>
      </c>
      <c r="N169" s="0" t="s">
        <v>18206</v>
      </c>
      <c r="O169" s="0" t="s">
        <v>18207</v>
      </c>
      <c r="P169" s="122" t="s">
        <v>200</v>
      </c>
      <c r="Q169" s="0" t="s">
        <v>18208</v>
      </c>
      <c r="R169" s="112" t="s">
        <v>198</v>
      </c>
      <c r="S169" s="146"/>
      <c r="T169" s="131" t="s">
        <v>215</v>
      </c>
      <c r="U169" s="0" t="n">
        <v>4</v>
      </c>
      <c r="V169" s="111" t="n">
        <v>10</v>
      </c>
      <c r="W169" s="146"/>
      <c r="X169" s="127" t="s">
        <v>216</v>
      </c>
    </row>
    <row r="170" customFormat="false" ht="13.8" hidden="false" customHeight="false" outlineLevel="0" collapsed="false">
      <c r="A170" s="131" t="s">
        <v>18209</v>
      </c>
      <c r="B170" s="0" t="s">
        <v>17490</v>
      </c>
      <c r="C170" s="0" t="s">
        <v>17577</v>
      </c>
      <c r="D170" s="0" t="s">
        <v>198</v>
      </c>
      <c r="E170" s="0" t="s">
        <v>3215</v>
      </c>
      <c r="F170" s="0" t="s">
        <v>18188</v>
      </c>
      <c r="G170" s="0" t="s">
        <v>198</v>
      </c>
      <c r="H170" s="0" t="s">
        <v>17415</v>
      </c>
      <c r="J170" s="146" t="s">
        <v>200</v>
      </c>
      <c r="K170" s="131" t="s">
        <v>17551</v>
      </c>
      <c r="L170" s="0" t="s">
        <v>18210</v>
      </c>
      <c r="M170" s="122" t="s">
        <v>200</v>
      </c>
      <c r="N170" s="0" t="s">
        <v>18211</v>
      </c>
      <c r="O170" s="0" t="s">
        <v>18212</v>
      </c>
      <c r="P170" s="122" t="s">
        <v>200</v>
      </c>
      <c r="Q170" s="0" t="s">
        <v>17495</v>
      </c>
      <c r="R170" s="112" t="n">
        <v>9791035501426</v>
      </c>
      <c r="S170" s="146"/>
      <c r="T170" s="131" t="s">
        <v>215</v>
      </c>
      <c r="U170" s="0" t="n">
        <v>4</v>
      </c>
      <c r="V170" s="111" t="n">
        <v>10</v>
      </c>
      <c r="W170" s="146"/>
      <c r="X170" s="127" t="s">
        <v>216</v>
      </c>
    </row>
    <row r="171" customFormat="false" ht="13.8" hidden="false" customHeight="false" outlineLevel="0" collapsed="false">
      <c r="A171" s="131" t="s">
        <v>18213</v>
      </c>
      <c r="B171" s="0" t="s">
        <v>18061</v>
      </c>
      <c r="C171" s="0" t="s">
        <v>198</v>
      </c>
      <c r="D171" s="0" t="s">
        <v>198</v>
      </c>
      <c r="E171" s="0" t="s">
        <v>3215</v>
      </c>
      <c r="F171" s="0" t="s">
        <v>18188</v>
      </c>
      <c r="G171" s="0" t="s">
        <v>198</v>
      </c>
      <c r="H171" s="0" t="s">
        <v>17415</v>
      </c>
      <c r="J171" s="146" t="s">
        <v>200</v>
      </c>
      <c r="K171" s="131"/>
      <c r="L171" s="0" t="s">
        <v>18214</v>
      </c>
      <c r="M171" s="122" t="s">
        <v>200</v>
      </c>
      <c r="N171" s="0" t="s">
        <v>18215</v>
      </c>
      <c r="O171" s="0" t="s">
        <v>18216</v>
      </c>
      <c r="P171" s="122" t="s">
        <v>200</v>
      </c>
      <c r="Q171" s="0" t="s">
        <v>18067</v>
      </c>
      <c r="R171" s="112" t="n">
        <v>8712609681710</v>
      </c>
      <c r="S171" s="146"/>
      <c r="T171" s="0" t="s">
        <v>215</v>
      </c>
      <c r="U171" s="0" t="n">
        <v>4</v>
      </c>
      <c r="V171" s="111" t="n">
        <v>10</v>
      </c>
      <c r="W171" s="146"/>
      <c r="X171" s="127" t="s">
        <v>216</v>
      </c>
    </row>
    <row r="172" customFormat="false" ht="13.8" hidden="false" customHeight="false" outlineLevel="0" collapsed="false">
      <c r="A172" s="131" t="s">
        <v>18217</v>
      </c>
      <c r="B172" s="0" t="s">
        <v>11594</v>
      </c>
      <c r="C172" s="0" t="s">
        <v>198</v>
      </c>
      <c r="D172" s="0" t="s">
        <v>198</v>
      </c>
      <c r="E172" s="0" t="s">
        <v>3215</v>
      </c>
      <c r="F172" s="0" t="s">
        <v>18188</v>
      </c>
      <c r="G172" s="0" t="s">
        <v>198</v>
      </c>
      <c r="H172" s="0" t="s">
        <v>17408</v>
      </c>
      <c r="I172" s="0" t="s">
        <v>17416</v>
      </c>
      <c r="J172" s="146" t="s">
        <v>200</v>
      </c>
      <c r="K172" s="131" t="s">
        <v>17572</v>
      </c>
      <c r="L172" s="0" t="s">
        <v>18218</v>
      </c>
      <c r="M172" s="122" t="s">
        <v>200</v>
      </c>
      <c r="N172" s="0" t="s">
        <v>17523</v>
      </c>
      <c r="O172" s="0" t="s">
        <v>18219</v>
      </c>
      <c r="P172" s="122" t="s">
        <v>200</v>
      </c>
      <c r="Q172" s="0" t="s">
        <v>17495</v>
      </c>
      <c r="R172" s="112" t="n">
        <v>9781506706443</v>
      </c>
      <c r="S172" s="146"/>
      <c r="T172" s="131" t="s">
        <v>215</v>
      </c>
      <c r="U172" s="0" t="n">
        <v>4</v>
      </c>
      <c r="V172" s="111" t="n">
        <v>30</v>
      </c>
      <c r="W172" s="146"/>
      <c r="X172" s="127" t="s">
        <v>216</v>
      </c>
    </row>
    <row r="173" customFormat="false" ht="13.8" hidden="false" customHeight="false" outlineLevel="0" collapsed="false">
      <c r="A173" s="131" t="s">
        <v>18220</v>
      </c>
      <c r="B173" s="0" t="s">
        <v>11594</v>
      </c>
      <c r="C173" s="0" t="s">
        <v>17653</v>
      </c>
      <c r="D173" s="0" t="s">
        <v>198</v>
      </c>
      <c r="E173" s="0" t="s">
        <v>3215</v>
      </c>
      <c r="F173" s="0" t="s">
        <v>18188</v>
      </c>
      <c r="G173" s="0" t="s">
        <v>198</v>
      </c>
      <c r="H173" s="0" t="s">
        <v>17415</v>
      </c>
      <c r="I173" s="0" t="s">
        <v>17416</v>
      </c>
      <c r="J173" s="146" t="s">
        <v>200</v>
      </c>
      <c r="K173" s="131" t="s">
        <v>17551</v>
      </c>
      <c r="L173" s="0" t="s">
        <v>18221</v>
      </c>
      <c r="M173" s="122" t="s">
        <v>200</v>
      </c>
      <c r="N173" s="0" t="s">
        <v>17523</v>
      </c>
      <c r="O173" s="0" t="s">
        <v>18222</v>
      </c>
      <c r="P173" s="122" t="s">
        <v>200</v>
      </c>
      <c r="Q173" s="0" t="s">
        <v>17495</v>
      </c>
      <c r="R173" s="112" t="n">
        <v>9791035500009</v>
      </c>
      <c r="S173" s="146"/>
      <c r="T173" s="131" t="s">
        <v>215</v>
      </c>
      <c r="U173" s="0" t="n">
        <v>4</v>
      </c>
      <c r="V173" s="111" t="n">
        <v>30</v>
      </c>
      <c r="W173" s="146"/>
      <c r="X173" s="127" t="s">
        <v>216</v>
      </c>
    </row>
    <row r="174" customFormat="false" ht="13.8" hidden="false" customHeight="false" outlineLevel="0" collapsed="false">
      <c r="A174" s="131" t="s">
        <v>18223</v>
      </c>
      <c r="B174" s="0" t="s">
        <v>11594</v>
      </c>
      <c r="C174" s="0" t="s">
        <v>198</v>
      </c>
      <c r="D174" s="0" t="s">
        <v>198</v>
      </c>
      <c r="E174" s="0" t="s">
        <v>3215</v>
      </c>
      <c r="F174" s="0" t="s">
        <v>18188</v>
      </c>
      <c r="G174" s="0" t="s">
        <v>198</v>
      </c>
      <c r="H174" s="0" t="s">
        <v>17408</v>
      </c>
      <c r="I174" s="0" t="s">
        <v>17416</v>
      </c>
      <c r="J174" s="146" t="s">
        <v>200</v>
      </c>
      <c r="K174" s="131" t="s">
        <v>17572</v>
      </c>
      <c r="L174" s="0" t="s">
        <v>18224</v>
      </c>
      <c r="M174" s="122" t="s">
        <v>200</v>
      </c>
      <c r="N174" s="0" t="s">
        <v>17523</v>
      </c>
      <c r="O174" s="0" t="s">
        <v>18222</v>
      </c>
      <c r="P174" s="122" t="s">
        <v>200</v>
      </c>
      <c r="Q174" s="0" t="s">
        <v>17495</v>
      </c>
      <c r="R174" s="112" t="n">
        <v>9781506708010</v>
      </c>
      <c r="S174" s="146"/>
      <c r="T174" s="131" t="s">
        <v>215</v>
      </c>
      <c r="U174" s="0" t="n">
        <v>4</v>
      </c>
      <c r="V174" s="111" t="n">
        <v>30</v>
      </c>
      <c r="W174" s="146"/>
      <c r="X174" s="127" t="s">
        <v>216</v>
      </c>
    </row>
    <row r="175" customFormat="false" ht="13.8" hidden="false" customHeight="false" outlineLevel="0" collapsed="false">
      <c r="A175" s="131" t="s">
        <v>18225</v>
      </c>
      <c r="B175" s="0" t="s">
        <v>11594</v>
      </c>
      <c r="C175" s="0" t="s">
        <v>17653</v>
      </c>
      <c r="D175" s="0" t="s">
        <v>198</v>
      </c>
      <c r="E175" s="0" t="s">
        <v>3215</v>
      </c>
      <c r="F175" s="0" t="s">
        <v>18188</v>
      </c>
      <c r="G175" s="0" t="s">
        <v>198</v>
      </c>
      <c r="H175" s="0" t="s">
        <v>17415</v>
      </c>
      <c r="I175" s="0" t="s">
        <v>17416</v>
      </c>
      <c r="J175" s="146" t="s">
        <v>200</v>
      </c>
      <c r="K175" s="131" t="s">
        <v>17551</v>
      </c>
      <c r="L175" s="0" t="s">
        <v>18226</v>
      </c>
      <c r="M175" s="122" t="s">
        <v>200</v>
      </c>
      <c r="N175" s="0" t="s">
        <v>17523</v>
      </c>
      <c r="O175" s="0" t="s">
        <v>18222</v>
      </c>
      <c r="P175" s="122" t="s">
        <v>200</v>
      </c>
      <c r="Q175" s="0" t="s">
        <v>17495</v>
      </c>
      <c r="R175" s="112" t="n">
        <v>9791035500412</v>
      </c>
      <c r="S175" s="146"/>
      <c r="T175" s="131" t="s">
        <v>215</v>
      </c>
      <c r="U175" s="0" t="n">
        <v>4</v>
      </c>
      <c r="V175" s="111" t="n">
        <v>30</v>
      </c>
      <c r="W175" s="146"/>
      <c r="X175" s="127" t="s">
        <v>216</v>
      </c>
    </row>
    <row r="176" customFormat="false" ht="13.8" hidden="false" customHeight="false" outlineLevel="0" collapsed="false">
      <c r="A176" s="131" t="s">
        <v>18227</v>
      </c>
      <c r="B176" s="0" t="s">
        <v>17610</v>
      </c>
      <c r="C176" s="0" t="s">
        <v>17628</v>
      </c>
      <c r="D176" s="0" t="s">
        <v>198</v>
      </c>
      <c r="E176" s="0" t="s">
        <v>198</v>
      </c>
      <c r="F176" s="0" t="s">
        <v>13764</v>
      </c>
      <c r="G176" s="0" t="s">
        <v>198</v>
      </c>
      <c r="H176" s="0" t="s">
        <v>17408</v>
      </c>
      <c r="J176" s="146" t="s">
        <v>200</v>
      </c>
      <c r="K176" s="131" t="s">
        <v>17498</v>
      </c>
      <c r="L176" s="0" t="s">
        <v>18228</v>
      </c>
      <c r="M176" s="122" t="s">
        <v>200</v>
      </c>
      <c r="N176" s="0" t="s">
        <v>18229</v>
      </c>
      <c r="O176" s="0" t="s">
        <v>18109</v>
      </c>
      <c r="P176" s="122" t="s">
        <v>200</v>
      </c>
      <c r="Q176" s="0" t="s">
        <v>17614</v>
      </c>
      <c r="R176" s="112" t="n">
        <v>9780761544883</v>
      </c>
      <c r="S176" s="146"/>
      <c r="T176" s="131" t="s">
        <v>215</v>
      </c>
      <c r="U176" s="0" t="n">
        <v>4</v>
      </c>
      <c r="V176" s="111" t="n">
        <v>15</v>
      </c>
      <c r="W176" s="146"/>
      <c r="X176" s="127" t="s">
        <v>216</v>
      </c>
    </row>
    <row r="177" customFormat="false" ht="13.8" hidden="false" customHeight="false" outlineLevel="0" collapsed="false">
      <c r="A177" s="131" t="s">
        <v>18230</v>
      </c>
      <c r="B177" s="0" t="s">
        <v>17602</v>
      </c>
      <c r="C177" s="0" t="s">
        <v>198</v>
      </c>
      <c r="D177" s="0" t="s">
        <v>17829</v>
      </c>
      <c r="E177" s="0" t="s">
        <v>198</v>
      </c>
      <c r="F177" s="0" t="s">
        <v>198</v>
      </c>
      <c r="G177" s="0" t="s">
        <v>198</v>
      </c>
      <c r="H177" s="0" t="s">
        <v>17408</v>
      </c>
      <c r="J177" s="146" t="s">
        <v>200</v>
      </c>
      <c r="K177" s="131" t="s">
        <v>17579</v>
      </c>
      <c r="L177" s="0" t="s">
        <v>18231</v>
      </c>
      <c r="M177" s="122" t="s">
        <v>200</v>
      </c>
      <c r="N177" s="0" t="s">
        <v>17831</v>
      </c>
      <c r="O177" s="0" t="s">
        <v>17832</v>
      </c>
      <c r="P177" s="122" t="s">
        <v>200</v>
      </c>
      <c r="Q177" s="0" t="s">
        <v>17468</v>
      </c>
      <c r="R177" s="112" t="s">
        <v>198</v>
      </c>
      <c r="S177" s="146"/>
      <c r="T177" s="131" t="s">
        <v>215</v>
      </c>
      <c r="U177" s="0" t="n">
        <v>4</v>
      </c>
      <c r="V177" s="111" t="n">
        <v>20</v>
      </c>
      <c r="W177" s="146"/>
      <c r="X177" s="127"/>
    </row>
    <row r="178" customFormat="false" ht="13.8" hidden="false" customHeight="false" outlineLevel="0" collapsed="false">
      <c r="A178" s="131" t="s">
        <v>18232</v>
      </c>
      <c r="B178" s="0" t="s">
        <v>17986</v>
      </c>
      <c r="C178" s="0" t="s">
        <v>17643</v>
      </c>
      <c r="D178" s="0" t="s">
        <v>198</v>
      </c>
      <c r="E178" s="0" t="s">
        <v>198</v>
      </c>
      <c r="F178" s="0" t="s">
        <v>198</v>
      </c>
      <c r="G178" s="0" t="s">
        <v>198</v>
      </c>
      <c r="H178" s="0" t="s">
        <v>17408</v>
      </c>
      <c r="I178" s="0" t="s">
        <v>17444</v>
      </c>
      <c r="J178" s="146" t="s">
        <v>200</v>
      </c>
      <c r="K178" s="131" t="s">
        <v>18233</v>
      </c>
      <c r="L178" s="0" t="s">
        <v>18234</v>
      </c>
      <c r="M178" s="122" t="s">
        <v>200</v>
      </c>
      <c r="N178" s="0" t="s">
        <v>18235</v>
      </c>
      <c r="O178" s="0" t="s">
        <v>66</v>
      </c>
      <c r="P178" s="122"/>
      <c r="Q178" s="0" t="s">
        <v>2235</v>
      </c>
      <c r="R178" s="112" t="n">
        <v>700461458807</v>
      </c>
      <c r="S178" s="146"/>
      <c r="T178" s="131" t="s">
        <v>215</v>
      </c>
      <c r="U178" s="0" t="n">
        <v>4</v>
      </c>
      <c r="V178" s="111" t="n">
        <v>15</v>
      </c>
      <c r="W178" s="146"/>
      <c r="X178" s="127" t="s">
        <v>216</v>
      </c>
    </row>
    <row r="179" customFormat="false" ht="13.8" hidden="false" customHeight="false" outlineLevel="0" collapsed="false">
      <c r="A179" s="131" t="s">
        <v>18236</v>
      </c>
      <c r="B179" s="0" t="s">
        <v>17986</v>
      </c>
      <c r="C179" s="0" t="s">
        <v>17483</v>
      </c>
      <c r="D179" s="0" t="s">
        <v>198</v>
      </c>
      <c r="E179" s="0" t="s">
        <v>17584</v>
      </c>
      <c r="F179" s="0" t="s">
        <v>509</v>
      </c>
      <c r="G179" s="0" t="s">
        <v>198</v>
      </c>
      <c r="H179" s="0" t="s">
        <v>17408</v>
      </c>
      <c r="I179" s="0" t="s">
        <v>17444</v>
      </c>
      <c r="J179" s="146" t="s">
        <v>200</v>
      </c>
      <c r="K179" s="131" t="s">
        <v>18233</v>
      </c>
      <c r="L179" s="0" t="s">
        <v>18237</v>
      </c>
      <c r="M179" s="122" t="s">
        <v>200</v>
      </c>
      <c r="N179" s="0" t="s">
        <v>18235</v>
      </c>
      <c r="O179" s="0" t="s">
        <v>66</v>
      </c>
      <c r="P179" s="122"/>
      <c r="Q179" s="0" t="s">
        <v>2235</v>
      </c>
      <c r="R179" s="112" t="n">
        <v>700461348207</v>
      </c>
      <c r="S179" s="146"/>
      <c r="T179" s="131" t="s">
        <v>215</v>
      </c>
      <c r="U179" s="0" t="n">
        <v>4</v>
      </c>
      <c r="V179" s="111" t="n">
        <v>15</v>
      </c>
      <c r="W179" s="146"/>
      <c r="X179" s="127" t="s">
        <v>216</v>
      </c>
    </row>
    <row r="180" customFormat="false" ht="13.8" hidden="false" customHeight="false" outlineLevel="0" collapsed="false">
      <c r="A180" s="131" t="s">
        <v>18238</v>
      </c>
      <c r="B180" s="0" t="s">
        <v>17602</v>
      </c>
      <c r="C180" s="0" t="s">
        <v>17483</v>
      </c>
      <c r="D180" s="0" t="s">
        <v>18239</v>
      </c>
      <c r="E180" s="0" t="s">
        <v>198</v>
      </c>
      <c r="F180" s="0" t="s">
        <v>198</v>
      </c>
      <c r="G180" s="0" t="s">
        <v>198</v>
      </c>
      <c r="H180" s="0" t="s">
        <v>17415</v>
      </c>
      <c r="I180" s="0" t="s">
        <v>17947</v>
      </c>
      <c r="J180" s="146"/>
      <c r="K180" s="131" t="s">
        <v>17935</v>
      </c>
      <c r="L180" s="0" t="s">
        <v>18240</v>
      </c>
      <c r="M180" s="122" t="s">
        <v>200</v>
      </c>
      <c r="N180" s="0" t="s">
        <v>18241</v>
      </c>
      <c r="O180" s="0" t="s">
        <v>18242</v>
      </c>
      <c r="P180" s="122" t="s">
        <v>200</v>
      </c>
      <c r="Q180" s="0" t="s">
        <v>253</v>
      </c>
      <c r="R180" s="112" t="s">
        <v>198</v>
      </c>
      <c r="S180" s="146"/>
      <c r="T180" s="131" t="s">
        <v>215</v>
      </c>
      <c r="U180" s="0" t="n">
        <v>4</v>
      </c>
      <c r="V180" s="111" t="n">
        <v>15</v>
      </c>
      <c r="W180" s="146"/>
      <c r="X180" s="127" t="s">
        <v>216</v>
      </c>
    </row>
    <row r="181" customFormat="false" ht="13.8" hidden="false" customHeight="false" outlineLevel="0" collapsed="false">
      <c r="A181" s="131" t="s">
        <v>18243</v>
      </c>
      <c r="B181" s="0" t="s">
        <v>17602</v>
      </c>
      <c r="C181" s="0" t="s">
        <v>17483</v>
      </c>
      <c r="D181" s="0" t="s">
        <v>18239</v>
      </c>
      <c r="E181" s="0" t="s">
        <v>198</v>
      </c>
      <c r="F181" s="0" t="s">
        <v>198</v>
      </c>
      <c r="G181" s="0" t="s">
        <v>198</v>
      </c>
      <c r="H181" s="0" t="s">
        <v>17415</v>
      </c>
      <c r="I181" s="0" t="s">
        <v>17947</v>
      </c>
      <c r="J181" s="146"/>
      <c r="K181" s="131" t="s">
        <v>17935</v>
      </c>
      <c r="L181" s="0" t="s">
        <v>18244</v>
      </c>
      <c r="M181" s="122" t="s">
        <v>200</v>
      </c>
      <c r="N181" s="0" t="s">
        <v>18241</v>
      </c>
      <c r="O181" s="0" t="s">
        <v>18242</v>
      </c>
      <c r="P181" s="122" t="s">
        <v>200</v>
      </c>
      <c r="Q181" s="0" t="s">
        <v>253</v>
      </c>
      <c r="R181" s="112" t="s">
        <v>198</v>
      </c>
      <c r="S181" s="146"/>
      <c r="T181" s="131" t="s">
        <v>215</v>
      </c>
      <c r="U181" s="0" t="n">
        <v>4</v>
      </c>
      <c r="V181" s="111" t="n">
        <v>15</v>
      </c>
      <c r="W181" s="146"/>
      <c r="X181" s="127" t="s">
        <v>216</v>
      </c>
    </row>
    <row r="182" customFormat="false" ht="13.8" hidden="false" customHeight="false" outlineLevel="0" collapsed="false">
      <c r="A182" s="131" t="s">
        <v>18245</v>
      </c>
      <c r="B182" s="0" t="s">
        <v>17548</v>
      </c>
      <c r="C182" s="0" t="s">
        <v>17643</v>
      </c>
      <c r="D182" s="0" t="s">
        <v>18246</v>
      </c>
      <c r="E182" s="0" t="s">
        <v>9448</v>
      </c>
      <c r="F182" s="0" t="s">
        <v>18247</v>
      </c>
      <c r="G182" s="0" t="s">
        <v>18248</v>
      </c>
      <c r="H182" s="0" t="s">
        <v>17415</v>
      </c>
      <c r="I182" s="0" t="s">
        <v>17416</v>
      </c>
      <c r="J182" s="146" t="s">
        <v>200</v>
      </c>
      <c r="K182" s="131" t="s">
        <v>17459</v>
      </c>
      <c r="L182" s="0" t="s">
        <v>18249</v>
      </c>
      <c r="M182" s="122" t="s">
        <v>200</v>
      </c>
      <c r="N182" s="0" t="s">
        <v>18250</v>
      </c>
      <c r="O182" s="0" t="s">
        <v>66</v>
      </c>
      <c r="P182" s="122" t="s">
        <v>200</v>
      </c>
      <c r="Q182" s="0" t="s">
        <v>17495</v>
      </c>
      <c r="R182" s="112" t="n">
        <v>9782371880139</v>
      </c>
      <c r="S182" s="146"/>
      <c r="T182" s="131" t="s">
        <v>215</v>
      </c>
      <c r="U182" s="0" t="n">
        <v>4</v>
      </c>
      <c r="V182" s="111" t="n">
        <v>20</v>
      </c>
      <c r="W182" s="146"/>
      <c r="X182" s="127" t="s">
        <v>216</v>
      </c>
    </row>
    <row r="183" customFormat="false" ht="13.8" hidden="false" customHeight="false" outlineLevel="0" collapsed="false">
      <c r="A183" s="131" t="s">
        <v>18251</v>
      </c>
      <c r="B183" s="0" t="s">
        <v>17548</v>
      </c>
      <c r="C183" s="0" t="s">
        <v>198</v>
      </c>
      <c r="D183" s="0" t="s">
        <v>17549</v>
      </c>
      <c r="E183" s="0" t="s">
        <v>198</v>
      </c>
      <c r="F183" s="0" t="s">
        <v>18252</v>
      </c>
      <c r="G183" s="0" t="s">
        <v>3409</v>
      </c>
      <c r="H183" s="0" t="s">
        <v>17415</v>
      </c>
      <c r="J183" s="146" t="s">
        <v>200</v>
      </c>
      <c r="K183" s="131" t="s">
        <v>17564</v>
      </c>
      <c r="L183" s="0" t="s">
        <v>18253</v>
      </c>
      <c r="M183" s="122" t="s">
        <v>200</v>
      </c>
      <c r="N183" s="0" t="s">
        <v>17818</v>
      </c>
      <c r="O183" s="0" t="s">
        <v>17600</v>
      </c>
      <c r="P183" s="122" t="s">
        <v>200</v>
      </c>
      <c r="Q183" s="0" t="s">
        <v>17495</v>
      </c>
      <c r="R183" s="112" t="n">
        <v>9791094723654</v>
      </c>
      <c r="S183" s="146"/>
      <c r="T183" s="131" t="s">
        <v>215</v>
      </c>
      <c r="U183" s="0" t="n">
        <v>4</v>
      </c>
      <c r="V183" s="111" t="n">
        <v>20</v>
      </c>
      <c r="W183" s="146"/>
      <c r="X183" s="127" t="s">
        <v>216</v>
      </c>
    </row>
    <row r="184" customFormat="false" ht="13.8" hidden="false" customHeight="false" outlineLevel="0" collapsed="false">
      <c r="A184" s="131" t="s">
        <v>18254</v>
      </c>
      <c r="B184" s="0" t="s">
        <v>17490</v>
      </c>
      <c r="C184" s="0" t="s">
        <v>198</v>
      </c>
      <c r="D184" s="0" t="s">
        <v>17805</v>
      </c>
      <c r="E184" s="0" t="s">
        <v>198</v>
      </c>
      <c r="F184" s="0" t="s">
        <v>198</v>
      </c>
      <c r="G184" s="0" t="s">
        <v>198</v>
      </c>
      <c r="H184" s="0" t="s">
        <v>17415</v>
      </c>
      <c r="J184" s="146" t="s">
        <v>200</v>
      </c>
      <c r="K184" s="131" t="s">
        <v>18255</v>
      </c>
      <c r="L184" s="0" t="s">
        <v>18256</v>
      </c>
      <c r="M184" s="122" t="s">
        <v>200</v>
      </c>
      <c r="N184" s="0" t="s">
        <v>18257</v>
      </c>
      <c r="O184" s="0" t="s">
        <v>18258</v>
      </c>
      <c r="P184" s="122" t="s">
        <v>200</v>
      </c>
      <c r="Q184" s="0" t="s">
        <v>17495</v>
      </c>
      <c r="R184" s="112" t="n">
        <v>9782021352955</v>
      </c>
      <c r="S184" s="146"/>
      <c r="T184" s="131" t="s">
        <v>215</v>
      </c>
      <c r="U184" s="0" t="n">
        <v>4</v>
      </c>
      <c r="V184" s="111" t="n">
        <v>20</v>
      </c>
      <c r="W184" s="146"/>
      <c r="X184" s="127" t="s">
        <v>216</v>
      </c>
    </row>
    <row r="185" customFormat="false" ht="13.8" hidden="false" customHeight="false" outlineLevel="0" collapsed="false">
      <c r="A185" s="131" t="s">
        <v>18259</v>
      </c>
      <c r="B185" s="0" t="s">
        <v>11594</v>
      </c>
      <c r="C185" s="0" t="s">
        <v>198</v>
      </c>
      <c r="D185" s="0" t="s">
        <v>17683</v>
      </c>
      <c r="E185" s="0" t="s">
        <v>198</v>
      </c>
      <c r="F185" s="0" t="s">
        <v>198</v>
      </c>
      <c r="G185" s="0" t="s">
        <v>198</v>
      </c>
      <c r="H185" s="0" t="s">
        <v>17408</v>
      </c>
      <c r="J185" s="146" t="s">
        <v>200</v>
      </c>
      <c r="K185" s="131" t="s">
        <v>18260</v>
      </c>
      <c r="L185" s="104" t="s">
        <v>18261</v>
      </c>
      <c r="M185" s="122" t="s">
        <v>200</v>
      </c>
      <c r="N185" s="0" t="s">
        <v>18262</v>
      </c>
      <c r="O185" s="0" t="s">
        <v>18263</v>
      </c>
      <c r="P185" s="122" t="s">
        <v>200</v>
      </c>
      <c r="Q185" s="0" t="s">
        <v>17421</v>
      </c>
      <c r="R185" s="112" t="n">
        <v>689145766561</v>
      </c>
      <c r="S185" s="146"/>
      <c r="T185" s="131" t="s">
        <v>215</v>
      </c>
      <c r="U185" s="0" t="n">
        <v>4</v>
      </c>
      <c r="V185" s="111" t="n">
        <v>30</v>
      </c>
      <c r="W185" s="146"/>
      <c r="X185" s="127" t="s">
        <v>216</v>
      </c>
    </row>
    <row r="186" customFormat="false" ht="13.8" hidden="false" customHeight="false" outlineLevel="0" collapsed="false">
      <c r="A186" s="131" t="s">
        <v>18264</v>
      </c>
      <c r="B186" s="0" t="s">
        <v>11594</v>
      </c>
      <c r="C186" s="0" t="s">
        <v>17483</v>
      </c>
      <c r="D186" s="0" t="s">
        <v>18265</v>
      </c>
      <c r="E186" s="0" t="s">
        <v>198</v>
      </c>
      <c r="F186" s="0" t="s">
        <v>17842</v>
      </c>
      <c r="G186" s="0" t="s">
        <v>198</v>
      </c>
      <c r="H186" s="0" t="s">
        <v>17408</v>
      </c>
      <c r="J186" s="146"/>
      <c r="K186" s="131" t="s">
        <v>17521</v>
      </c>
      <c r="L186" s="104" t="s">
        <v>18266</v>
      </c>
      <c r="M186" s="122" t="s">
        <v>200</v>
      </c>
      <c r="N186" s="0" t="s">
        <v>18267</v>
      </c>
      <c r="O186" s="0" t="s">
        <v>18268</v>
      </c>
      <c r="P186" s="122" t="s">
        <v>200</v>
      </c>
      <c r="Q186" s="0" t="s">
        <v>17449</v>
      </c>
      <c r="R186" s="112" t="n">
        <v>9781838019136</v>
      </c>
      <c r="S186" s="146"/>
      <c r="T186" s="131" t="s">
        <v>215</v>
      </c>
      <c r="U186" s="0" t="n">
        <v>4</v>
      </c>
      <c r="V186" s="111" t="n">
        <v>20</v>
      </c>
      <c r="W186" s="146"/>
      <c r="X186" s="127"/>
    </row>
    <row r="187" customFormat="false" ht="13.8" hidden="false" customHeight="false" outlineLevel="0" collapsed="false">
      <c r="A187" s="131" t="s">
        <v>18269</v>
      </c>
      <c r="B187" s="0" t="s">
        <v>17406</v>
      </c>
      <c r="C187" s="0" t="s">
        <v>17453</v>
      </c>
      <c r="D187" s="0" t="s">
        <v>17563</v>
      </c>
      <c r="E187" s="0" t="s">
        <v>9448</v>
      </c>
      <c r="F187" s="0" t="s">
        <v>13414</v>
      </c>
      <c r="G187" s="0" t="s">
        <v>198</v>
      </c>
      <c r="H187" s="0" t="s">
        <v>17408</v>
      </c>
      <c r="J187" s="146" t="s">
        <v>200</v>
      </c>
      <c r="K187" s="131" t="s">
        <v>18270</v>
      </c>
      <c r="L187" s="0" t="s">
        <v>18271</v>
      </c>
      <c r="M187" s="122" t="s">
        <v>200</v>
      </c>
      <c r="N187" s="0" t="s">
        <v>17835</v>
      </c>
      <c r="O187" s="0" t="s">
        <v>18272</v>
      </c>
      <c r="P187" s="122" t="s">
        <v>200</v>
      </c>
      <c r="Q187" s="0" t="s">
        <v>17468</v>
      </c>
      <c r="R187" s="112" t="s">
        <v>198</v>
      </c>
      <c r="S187" s="146"/>
      <c r="T187" s="131" t="s">
        <v>215</v>
      </c>
      <c r="U187" s="0" t="n">
        <v>4</v>
      </c>
      <c r="V187" s="111" t="n">
        <v>15</v>
      </c>
      <c r="W187" s="146"/>
      <c r="X187" s="127" t="s">
        <v>216</v>
      </c>
    </row>
    <row r="188" customFormat="false" ht="13.8" hidden="false" customHeight="false" outlineLevel="0" collapsed="false">
      <c r="A188" s="131" t="s">
        <v>18273</v>
      </c>
      <c r="B188" s="0" t="s">
        <v>17490</v>
      </c>
      <c r="C188" s="0" t="s">
        <v>198</v>
      </c>
      <c r="D188" s="0" t="s">
        <v>17520</v>
      </c>
      <c r="E188" s="0" t="s">
        <v>3215</v>
      </c>
      <c r="F188" s="0" t="s">
        <v>18188</v>
      </c>
      <c r="G188" s="0" t="s">
        <v>2317</v>
      </c>
      <c r="H188" s="0" t="s">
        <v>17415</v>
      </c>
      <c r="J188" s="146" t="s">
        <v>200</v>
      </c>
      <c r="K188" s="131" t="s">
        <v>18274</v>
      </c>
      <c r="L188" s="0" t="s">
        <v>18275</v>
      </c>
      <c r="M188" s="122" t="s">
        <v>200</v>
      </c>
      <c r="N188" s="0" t="s">
        <v>18276</v>
      </c>
      <c r="O188" s="0" t="s">
        <v>66</v>
      </c>
      <c r="P188" s="122" t="s">
        <v>200</v>
      </c>
      <c r="Q188" s="0" t="s">
        <v>17495</v>
      </c>
      <c r="R188" s="112" t="n">
        <v>9781234567897</v>
      </c>
      <c r="S188" s="146"/>
      <c r="T188" s="131" t="s">
        <v>215</v>
      </c>
      <c r="U188" s="0" t="n">
        <v>4</v>
      </c>
      <c r="V188" s="111" t="n">
        <v>20</v>
      </c>
      <c r="W188" s="146"/>
      <c r="X188" s="127" t="s">
        <v>216</v>
      </c>
    </row>
    <row r="189" customFormat="false" ht="13.8" hidden="false" customHeight="false" outlineLevel="0" collapsed="false">
      <c r="A189" s="131" t="s">
        <v>18277</v>
      </c>
      <c r="B189" s="0" t="s">
        <v>17490</v>
      </c>
      <c r="C189" s="0" t="s">
        <v>198</v>
      </c>
      <c r="D189" s="0" t="s">
        <v>18278</v>
      </c>
      <c r="E189" s="0" t="s">
        <v>198</v>
      </c>
      <c r="F189" s="0" t="s">
        <v>198</v>
      </c>
      <c r="G189" s="0" t="s">
        <v>198</v>
      </c>
      <c r="H189" s="0" t="s">
        <v>17415</v>
      </c>
      <c r="I189" s="0" t="s">
        <v>17444</v>
      </c>
      <c r="J189" s="146" t="s">
        <v>200</v>
      </c>
      <c r="K189" s="131" t="s">
        <v>18274</v>
      </c>
      <c r="L189" s="0" t="s">
        <v>18279</v>
      </c>
      <c r="M189" s="122" t="s">
        <v>200</v>
      </c>
      <c r="N189" s="0" t="s">
        <v>18276</v>
      </c>
      <c r="O189" s="0" t="s">
        <v>66</v>
      </c>
      <c r="P189" s="122" t="s">
        <v>200</v>
      </c>
      <c r="Q189" s="0" t="s">
        <v>17495</v>
      </c>
      <c r="R189" s="112" t="n">
        <v>9782953755541</v>
      </c>
      <c r="S189" s="146"/>
      <c r="T189" s="131" t="s">
        <v>215</v>
      </c>
      <c r="U189" s="0" t="n">
        <v>4</v>
      </c>
      <c r="V189" s="111" t="n">
        <v>20</v>
      </c>
      <c r="W189" s="146"/>
      <c r="X189" s="127" t="s">
        <v>216</v>
      </c>
    </row>
    <row r="190" customFormat="false" ht="13.8" hidden="false" customHeight="false" outlineLevel="0" collapsed="false">
      <c r="A190" s="131" t="s">
        <v>18280</v>
      </c>
      <c r="B190" s="0" t="s">
        <v>17490</v>
      </c>
      <c r="C190" s="0" t="s">
        <v>198</v>
      </c>
      <c r="D190" s="0" t="s">
        <v>18281</v>
      </c>
      <c r="E190" s="0" t="s">
        <v>198</v>
      </c>
      <c r="F190" s="0" t="s">
        <v>198</v>
      </c>
      <c r="G190" s="0" t="s">
        <v>198</v>
      </c>
      <c r="H190" s="0" t="s">
        <v>17415</v>
      </c>
      <c r="I190" s="0" t="s">
        <v>17444</v>
      </c>
      <c r="J190" s="146" t="s">
        <v>200</v>
      </c>
      <c r="K190" s="131" t="s">
        <v>18274</v>
      </c>
      <c r="L190" s="0" t="s">
        <v>18282</v>
      </c>
      <c r="M190" s="122" t="s">
        <v>200</v>
      </c>
      <c r="N190" s="0" t="s">
        <v>18276</v>
      </c>
      <c r="O190" s="0" t="s">
        <v>66</v>
      </c>
      <c r="P190" s="122" t="s">
        <v>200</v>
      </c>
      <c r="Q190" s="0" t="s">
        <v>17495</v>
      </c>
      <c r="R190" s="112" t="n">
        <v>9782953755534</v>
      </c>
      <c r="S190" s="146"/>
      <c r="T190" s="131" t="s">
        <v>215</v>
      </c>
      <c r="U190" s="0" t="n">
        <v>4</v>
      </c>
      <c r="V190" s="111" t="n">
        <v>20</v>
      </c>
      <c r="W190" s="146"/>
      <c r="X190" s="127" t="s">
        <v>216</v>
      </c>
    </row>
    <row r="191" customFormat="false" ht="13.8" hidden="false" customHeight="false" outlineLevel="0" collapsed="false">
      <c r="A191" s="131" t="s">
        <v>18283</v>
      </c>
      <c r="B191" s="0" t="s">
        <v>17490</v>
      </c>
      <c r="C191" s="0" t="s">
        <v>198</v>
      </c>
      <c r="D191" s="0" t="s">
        <v>18284</v>
      </c>
      <c r="E191" s="0" t="s">
        <v>198</v>
      </c>
      <c r="F191" s="0" t="s">
        <v>198</v>
      </c>
      <c r="G191" s="0" t="s">
        <v>198</v>
      </c>
      <c r="H191" s="0" t="s">
        <v>17415</v>
      </c>
      <c r="I191" s="0" t="s">
        <v>17444</v>
      </c>
      <c r="J191" s="146" t="s">
        <v>200</v>
      </c>
      <c r="K191" s="131" t="s">
        <v>18274</v>
      </c>
      <c r="L191" s="0" t="s">
        <v>18285</v>
      </c>
      <c r="M191" s="122" t="s">
        <v>200</v>
      </c>
      <c r="N191" s="0" t="s">
        <v>18276</v>
      </c>
      <c r="O191" s="0" t="s">
        <v>66</v>
      </c>
      <c r="P191" s="122" t="s">
        <v>200</v>
      </c>
      <c r="Q191" s="0" t="s">
        <v>17495</v>
      </c>
      <c r="R191" s="112" t="n">
        <v>9782954161976</v>
      </c>
      <c r="S191" s="146"/>
      <c r="T191" s="131" t="s">
        <v>215</v>
      </c>
      <c r="U191" s="0" t="n">
        <v>4</v>
      </c>
      <c r="V191" s="111" t="n">
        <v>20</v>
      </c>
      <c r="W191" s="146"/>
      <c r="X191" s="127" t="s">
        <v>216</v>
      </c>
    </row>
    <row r="192" customFormat="false" ht="13.8" hidden="false" customHeight="false" outlineLevel="0" collapsed="false">
      <c r="A192" s="131" t="s">
        <v>18286</v>
      </c>
      <c r="B192" s="0" t="s">
        <v>17428</v>
      </c>
      <c r="C192" s="0" t="s">
        <v>198</v>
      </c>
      <c r="D192" s="0" t="s">
        <v>17563</v>
      </c>
      <c r="E192" s="0" t="s">
        <v>198</v>
      </c>
      <c r="F192" s="0" t="s">
        <v>18287</v>
      </c>
      <c r="G192" s="0" t="s">
        <v>198</v>
      </c>
      <c r="H192" s="0" t="s">
        <v>17415</v>
      </c>
      <c r="J192" s="146" t="s">
        <v>200</v>
      </c>
      <c r="K192" s="131" t="s">
        <v>18288</v>
      </c>
      <c r="L192" s="0" t="s">
        <v>18289</v>
      </c>
      <c r="M192" s="122" t="s">
        <v>200</v>
      </c>
      <c r="N192" s="0" t="s">
        <v>18290</v>
      </c>
      <c r="O192" s="0" t="s">
        <v>18291</v>
      </c>
      <c r="P192" s="122" t="s">
        <v>200</v>
      </c>
      <c r="Q192" s="0" t="s">
        <v>17437</v>
      </c>
      <c r="R192" s="112" t="s">
        <v>198</v>
      </c>
      <c r="S192" s="146"/>
      <c r="T192" s="131" t="s">
        <v>215</v>
      </c>
      <c r="U192" s="0" t="n">
        <v>4</v>
      </c>
      <c r="V192" s="111" t="n">
        <v>15</v>
      </c>
      <c r="W192" s="146"/>
      <c r="X192" s="127" t="s">
        <v>216</v>
      </c>
    </row>
    <row r="193" customFormat="false" ht="13.8" hidden="false" customHeight="false" outlineLevel="0" collapsed="false">
      <c r="A193" s="131" t="s">
        <v>18292</v>
      </c>
      <c r="B193" s="0" t="s">
        <v>17602</v>
      </c>
      <c r="C193" s="0" t="s">
        <v>17577</v>
      </c>
      <c r="D193" s="0" t="s">
        <v>17414</v>
      </c>
      <c r="E193" s="0" t="s">
        <v>198</v>
      </c>
      <c r="F193" s="0" t="s">
        <v>198</v>
      </c>
      <c r="G193" s="0" t="s">
        <v>198</v>
      </c>
      <c r="H193" s="0" t="s">
        <v>17408</v>
      </c>
      <c r="J193" s="146" t="s">
        <v>200</v>
      </c>
      <c r="K193" s="131" t="s">
        <v>18293</v>
      </c>
      <c r="L193" s="0" t="s">
        <v>18294</v>
      </c>
      <c r="M193" s="122" t="s">
        <v>200</v>
      </c>
      <c r="N193" s="0" t="s">
        <v>18295</v>
      </c>
      <c r="O193" s="0" t="s">
        <v>18296</v>
      </c>
      <c r="P193" s="122" t="s">
        <v>200</v>
      </c>
      <c r="Q193" s="0" t="s">
        <v>17449</v>
      </c>
      <c r="R193" s="112" t="n">
        <v>9780545850315</v>
      </c>
      <c r="S193" s="146"/>
      <c r="T193" s="131" t="s">
        <v>215</v>
      </c>
      <c r="U193" s="0" t="n">
        <v>4</v>
      </c>
      <c r="V193" s="111" t="n">
        <v>15</v>
      </c>
      <c r="W193" s="146"/>
      <c r="X193" s="127" t="s">
        <v>216</v>
      </c>
    </row>
    <row r="194" customFormat="false" ht="13.8" hidden="false" customHeight="false" outlineLevel="0" collapsed="false">
      <c r="A194" s="131" t="s">
        <v>18297</v>
      </c>
      <c r="B194" s="0" t="s">
        <v>17548</v>
      </c>
      <c r="C194" s="0" t="s">
        <v>198</v>
      </c>
      <c r="D194" s="0" t="s">
        <v>17603</v>
      </c>
      <c r="E194" s="0" t="s">
        <v>18298</v>
      </c>
      <c r="F194" s="0" t="s">
        <v>198</v>
      </c>
      <c r="G194" s="0" t="s">
        <v>18299</v>
      </c>
      <c r="H194" s="0" t="s">
        <v>17408</v>
      </c>
      <c r="I194" s="0" t="s">
        <v>17891</v>
      </c>
      <c r="J194" s="146" t="s">
        <v>200</v>
      </c>
      <c r="K194" s="131" t="s">
        <v>18300</v>
      </c>
      <c r="L194" s="104" t="s">
        <v>18301</v>
      </c>
      <c r="M194" s="122" t="s">
        <v>200</v>
      </c>
      <c r="N194" s="0" t="s">
        <v>18302</v>
      </c>
      <c r="O194" s="0" t="s">
        <v>18303</v>
      </c>
      <c r="P194" s="122" t="s">
        <v>200</v>
      </c>
      <c r="Q194" s="0" t="s">
        <v>253</v>
      </c>
      <c r="R194" s="112" t="n">
        <v>9781430233510</v>
      </c>
      <c r="S194" s="146"/>
      <c r="T194" s="131" t="s">
        <v>215</v>
      </c>
      <c r="U194" s="0" t="n">
        <v>4</v>
      </c>
      <c r="V194" s="111" t="n">
        <v>15</v>
      </c>
      <c r="W194" s="146"/>
      <c r="X194" s="127" t="s">
        <v>216</v>
      </c>
    </row>
    <row r="195" customFormat="false" ht="13.8" hidden="false" customHeight="false" outlineLevel="0" collapsed="false">
      <c r="A195" s="0" t="s">
        <v>18304</v>
      </c>
      <c r="B195" s="0" t="s">
        <v>17406</v>
      </c>
      <c r="C195" s="0" t="s">
        <v>198</v>
      </c>
      <c r="D195" s="0" t="s">
        <v>18305</v>
      </c>
      <c r="E195" s="0" t="s">
        <v>198</v>
      </c>
      <c r="F195" s="0" t="s">
        <v>198</v>
      </c>
      <c r="G195" s="0" t="s">
        <v>198</v>
      </c>
      <c r="H195" s="0" t="s">
        <v>17408</v>
      </c>
      <c r="J195" s="146" t="s">
        <v>200</v>
      </c>
      <c r="K195" s="0" t="s">
        <v>17521</v>
      </c>
      <c r="L195" s="0" t="s">
        <v>18306</v>
      </c>
      <c r="M195" s="122" t="s">
        <v>200</v>
      </c>
      <c r="N195" s="0" t="s">
        <v>17566</v>
      </c>
      <c r="O195" s="0" t="s">
        <v>18307</v>
      </c>
      <c r="P195" s="122" t="s">
        <v>200</v>
      </c>
      <c r="Q195" s="0" t="s">
        <v>17421</v>
      </c>
      <c r="R195" s="112" t="n">
        <v>9781838019129</v>
      </c>
      <c r="S195" s="146"/>
      <c r="T195" s="0" t="s">
        <v>215</v>
      </c>
      <c r="U195" s="0" t="n">
        <v>4</v>
      </c>
      <c r="V195" s="111" t="n">
        <v>15</v>
      </c>
      <c r="W195" s="146"/>
      <c r="X195" s="127" t="s">
        <v>216</v>
      </c>
    </row>
    <row r="196" customFormat="false" ht="13.8" hidden="false" customHeight="false" outlineLevel="0" collapsed="false">
      <c r="A196" s="131" t="s">
        <v>18308</v>
      </c>
      <c r="B196" s="0" t="s">
        <v>17602</v>
      </c>
      <c r="C196" s="0" t="s">
        <v>198</v>
      </c>
      <c r="D196" s="0" t="s">
        <v>17603</v>
      </c>
      <c r="E196" s="0" t="s">
        <v>198</v>
      </c>
      <c r="F196" s="0" t="s">
        <v>198</v>
      </c>
      <c r="G196" s="0" t="s">
        <v>198</v>
      </c>
      <c r="H196" s="0" t="s">
        <v>17408</v>
      </c>
      <c r="I196" s="0" t="s">
        <v>17891</v>
      </c>
      <c r="J196" s="146" t="s">
        <v>200</v>
      </c>
      <c r="K196" s="131" t="s">
        <v>18309</v>
      </c>
      <c r="L196" s="104" t="s">
        <v>18310</v>
      </c>
      <c r="M196" s="122" t="s">
        <v>200</v>
      </c>
      <c r="N196" s="0" t="s">
        <v>18311</v>
      </c>
      <c r="O196" s="0" t="s">
        <v>18312</v>
      </c>
      <c r="P196" s="122" t="s">
        <v>200</v>
      </c>
      <c r="Q196" s="0" t="s">
        <v>17421</v>
      </c>
      <c r="R196" s="112" t="n">
        <v>9780134392073</v>
      </c>
      <c r="S196" s="146"/>
      <c r="T196" s="131" t="s">
        <v>215</v>
      </c>
      <c r="U196" s="0" t="n">
        <v>4</v>
      </c>
      <c r="V196" s="111" t="n">
        <v>20</v>
      </c>
      <c r="W196" s="146"/>
      <c r="X196" s="127" t="s">
        <v>216</v>
      </c>
    </row>
    <row r="197" customFormat="false" ht="13.8" hidden="false" customHeight="false" outlineLevel="0" collapsed="false">
      <c r="A197" s="131" t="s">
        <v>18313</v>
      </c>
      <c r="B197" s="0" t="s">
        <v>17602</v>
      </c>
      <c r="C197" s="0" t="s">
        <v>198</v>
      </c>
      <c r="D197" s="0" t="s">
        <v>18314</v>
      </c>
      <c r="E197" s="0" t="s">
        <v>198</v>
      </c>
      <c r="F197" s="0" t="s">
        <v>198</v>
      </c>
      <c r="G197" s="0" t="s">
        <v>198</v>
      </c>
      <c r="H197" s="0" t="s">
        <v>17415</v>
      </c>
      <c r="J197" s="146" t="s">
        <v>200</v>
      </c>
      <c r="K197" s="131" t="s">
        <v>18315</v>
      </c>
      <c r="L197" s="0" t="s">
        <v>18316</v>
      </c>
      <c r="M197" s="122" t="s">
        <v>200</v>
      </c>
      <c r="N197" s="0" t="s">
        <v>18317</v>
      </c>
      <c r="O197" s="0" t="s">
        <v>18318</v>
      </c>
      <c r="P197" s="122" t="s">
        <v>200</v>
      </c>
      <c r="Q197" s="0" t="s">
        <v>17421</v>
      </c>
      <c r="R197" s="112" t="n">
        <v>9782354561086</v>
      </c>
      <c r="S197" s="146"/>
      <c r="T197" s="131" t="s">
        <v>215</v>
      </c>
      <c r="U197" s="0" t="n">
        <v>4</v>
      </c>
      <c r="V197" s="111" t="n">
        <v>20</v>
      </c>
      <c r="W197" s="146"/>
      <c r="X197" s="127" t="s">
        <v>216</v>
      </c>
    </row>
    <row r="198" customFormat="false" ht="13.8" hidden="false" customHeight="false" outlineLevel="0" collapsed="false">
      <c r="A198" s="131" t="s">
        <v>18319</v>
      </c>
      <c r="B198" s="0" t="s">
        <v>17602</v>
      </c>
      <c r="C198" s="0" t="s">
        <v>198</v>
      </c>
      <c r="D198" s="0" t="s">
        <v>17695</v>
      </c>
      <c r="E198" s="0" t="s">
        <v>198</v>
      </c>
      <c r="F198" s="0" t="s">
        <v>198</v>
      </c>
      <c r="G198" s="0" t="s">
        <v>198</v>
      </c>
      <c r="H198" s="0" t="s">
        <v>17415</v>
      </c>
      <c r="I198" s="0" t="s">
        <v>17444</v>
      </c>
      <c r="J198" s="146" t="s">
        <v>200</v>
      </c>
      <c r="K198" s="131" t="s">
        <v>9369</v>
      </c>
      <c r="L198" s="0" t="s">
        <v>18320</v>
      </c>
      <c r="M198" s="122" t="s">
        <v>200</v>
      </c>
      <c r="N198" s="0" t="s">
        <v>18058</v>
      </c>
      <c r="P198" s="122" t="s">
        <v>200</v>
      </c>
      <c r="Q198" s="0" t="s">
        <v>17481</v>
      </c>
      <c r="R198" s="112" t="n">
        <v>9782379890680</v>
      </c>
      <c r="S198" s="146"/>
      <c r="T198" s="131" t="s">
        <v>215</v>
      </c>
      <c r="U198" s="0" t="n">
        <v>4</v>
      </c>
      <c r="V198" s="111" t="n">
        <v>25</v>
      </c>
      <c r="W198" s="146"/>
      <c r="X198" s="127"/>
    </row>
    <row r="199" customFormat="false" ht="13.8" hidden="false" customHeight="false" outlineLevel="0" collapsed="false">
      <c r="A199" s="131" t="s">
        <v>18321</v>
      </c>
      <c r="B199" s="0" t="s">
        <v>17602</v>
      </c>
      <c r="C199" s="0" t="s">
        <v>17483</v>
      </c>
      <c r="D199" s="0" t="s">
        <v>18322</v>
      </c>
      <c r="E199" s="0" t="s">
        <v>198</v>
      </c>
      <c r="F199" s="0" t="s">
        <v>13940</v>
      </c>
      <c r="G199" s="0" t="s">
        <v>198</v>
      </c>
      <c r="H199" s="0" t="s">
        <v>17415</v>
      </c>
      <c r="J199" s="146" t="s">
        <v>200</v>
      </c>
      <c r="K199" s="131" t="s">
        <v>9369</v>
      </c>
      <c r="L199" s="0" t="s">
        <v>18323</v>
      </c>
      <c r="M199" s="122" t="s">
        <v>200</v>
      </c>
      <c r="N199" s="0" t="s">
        <v>12329</v>
      </c>
      <c r="O199" s="0" t="s">
        <v>18324</v>
      </c>
      <c r="P199" s="122" t="s">
        <v>200</v>
      </c>
      <c r="Q199" s="0" t="s">
        <v>17449</v>
      </c>
      <c r="R199" s="112" t="n">
        <v>9782919603602</v>
      </c>
      <c r="S199" s="146"/>
      <c r="T199" s="131" t="s">
        <v>215</v>
      </c>
      <c r="U199" s="0" t="n">
        <v>4</v>
      </c>
      <c r="V199" s="111" t="n">
        <v>10</v>
      </c>
      <c r="W199" s="146"/>
      <c r="X199" s="127" t="s">
        <v>216</v>
      </c>
    </row>
    <row r="200" customFormat="false" ht="13.8" hidden="false" customHeight="false" outlineLevel="0" collapsed="false">
      <c r="A200" s="131" t="s">
        <v>18325</v>
      </c>
      <c r="B200" s="0" t="s">
        <v>17602</v>
      </c>
      <c r="C200" s="0" t="s">
        <v>17653</v>
      </c>
      <c r="D200" s="0" t="s">
        <v>18322</v>
      </c>
      <c r="E200" s="0" t="s">
        <v>459</v>
      </c>
      <c r="F200" s="0" t="s">
        <v>2690</v>
      </c>
      <c r="G200" s="0" t="s">
        <v>198</v>
      </c>
      <c r="H200" s="0" t="s">
        <v>17415</v>
      </c>
      <c r="J200" s="146" t="s">
        <v>200</v>
      </c>
      <c r="K200" s="131" t="s">
        <v>9369</v>
      </c>
      <c r="L200" s="0" t="s">
        <v>18323</v>
      </c>
      <c r="M200" s="122" t="s">
        <v>200</v>
      </c>
      <c r="N200" s="0" t="s">
        <v>12329</v>
      </c>
      <c r="O200" s="0" t="s">
        <v>18324</v>
      </c>
      <c r="P200" s="122" t="s">
        <v>200</v>
      </c>
      <c r="Q200" s="0" t="s">
        <v>17449</v>
      </c>
      <c r="R200" s="112" t="n">
        <v>9782919603541</v>
      </c>
      <c r="S200" s="146"/>
      <c r="T200" s="131" t="s">
        <v>215</v>
      </c>
      <c r="U200" s="0" t="n">
        <v>4</v>
      </c>
      <c r="V200" s="111" t="n">
        <v>10</v>
      </c>
      <c r="W200" s="146"/>
      <c r="X200" s="127" t="s">
        <v>216</v>
      </c>
    </row>
    <row r="201" customFormat="false" ht="13.8" hidden="false" customHeight="false" outlineLevel="0" collapsed="false">
      <c r="A201" s="131" t="s">
        <v>18326</v>
      </c>
      <c r="B201" s="0" t="s">
        <v>17602</v>
      </c>
      <c r="C201" s="0" t="s">
        <v>17643</v>
      </c>
      <c r="D201" s="0" t="s">
        <v>18322</v>
      </c>
      <c r="E201" s="0" t="s">
        <v>9448</v>
      </c>
      <c r="F201" s="0" t="s">
        <v>17756</v>
      </c>
      <c r="G201" s="0" t="s">
        <v>198</v>
      </c>
      <c r="H201" s="0" t="s">
        <v>17415</v>
      </c>
      <c r="J201" s="146" t="s">
        <v>200</v>
      </c>
      <c r="K201" s="131" t="s">
        <v>9369</v>
      </c>
      <c r="L201" s="0" t="s">
        <v>18323</v>
      </c>
      <c r="M201" s="122" t="s">
        <v>200</v>
      </c>
      <c r="N201" s="0" t="s">
        <v>12329</v>
      </c>
      <c r="O201" s="0" t="s">
        <v>18324</v>
      </c>
      <c r="P201" s="122" t="s">
        <v>200</v>
      </c>
      <c r="Q201" s="0" t="s">
        <v>17449</v>
      </c>
      <c r="R201" s="112" t="n">
        <v>9782919603558</v>
      </c>
      <c r="S201" s="146"/>
      <c r="T201" s="131" t="s">
        <v>215</v>
      </c>
      <c r="U201" s="0" t="n">
        <v>4</v>
      </c>
      <c r="V201" s="111" t="n">
        <v>10</v>
      </c>
      <c r="W201" s="146"/>
      <c r="X201" s="127" t="s">
        <v>216</v>
      </c>
    </row>
    <row r="202" customFormat="false" ht="13.8" hidden="false" customHeight="false" outlineLevel="0" collapsed="false">
      <c r="A202" s="131" t="s">
        <v>18327</v>
      </c>
      <c r="B202" s="0" t="s">
        <v>17490</v>
      </c>
      <c r="C202" s="0" t="s">
        <v>198</v>
      </c>
      <c r="D202" s="0" t="s">
        <v>18322</v>
      </c>
      <c r="E202" s="0" t="s">
        <v>198</v>
      </c>
      <c r="F202" s="0" t="s">
        <v>198</v>
      </c>
      <c r="G202" s="0" t="s">
        <v>198</v>
      </c>
      <c r="H202" s="0" t="s">
        <v>17408</v>
      </c>
      <c r="J202" s="146"/>
      <c r="K202" s="131" t="s">
        <v>18328</v>
      </c>
      <c r="L202" s="0" t="s">
        <v>18329</v>
      </c>
      <c r="M202" s="122" t="s">
        <v>200</v>
      </c>
      <c r="N202" s="0" t="s">
        <v>18330</v>
      </c>
      <c r="O202" s="0" t="s">
        <v>1545</v>
      </c>
      <c r="P202" s="122" t="s">
        <v>200</v>
      </c>
      <c r="Q202" s="0" t="s">
        <v>214</v>
      </c>
      <c r="R202" s="112" t="n">
        <v>9781846149481</v>
      </c>
      <c r="S202" s="146"/>
      <c r="T202" s="131" t="s">
        <v>215</v>
      </c>
      <c r="U202" s="0" t="n">
        <v>4</v>
      </c>
      <c r="V202" s="111" t="n">
        <v>15</v>
      </c>
      <c r="W202" s="146"/>
      <c r="X202" s="127"/>
    </row>
    <row r="203" customFormat="false" ht="13.8" hidden="false" customHeight="false" outlineLevel="0" collapsed="false">
      <c r="A203" s="131" t="s">
        <v>18331</v>
      </c>
      <c r="B203" s="0" t="s">
        <v>17602</v>
      </c>
      <c r="C203" s="0" t="s">
        <v>198</v>
      </c>
      <c r="D203" s="0" t="s">
        <v>17603</v>
      </c>
      <c r="E203" s="0" t="s">
        <v>18082</v>
      </c>
      <c r="F203" s="0" t="s">
        <v>18332</v>
      </c>
      <c r="G203" s="0" t="s">
        <v>198</v>
      </c>
      <c r="H203" s="0" t="s">
        <v>17408</v>
      </c>
      <c r="J203" s="146"/>
      <c r="K203" s="131" t="s">
        <v>17711</v>
      </c>
      <c r="L203" s="0" t="s">
        <v>18333</v>
      </c>
      <c r="M203" s="122" t="s">
        <v>200</v>
      </c>
      <c r="N203" s="0" t="s">
        <v>18334</v>
      </c>
      <c r="O203" s="0" t="s">
        <v>18335</v>
      </c>
      <c r="P203" s="122"/>
      <c r="Q203" s="0" t="s">
        <v>17468</v>
      </c>
      <c r="R203" s="112" t="n">
        <v>9781772940985</v>
      </c>
      <c r="S203" s="146"/>
      <c r="T203" s="131" t="s">
        <v>215</v>
      </c>
      <c r="U203" s="0" t="n">
        <v>4</v>
      </c>
      <c r="V203" s="111" t="n">
        <v>20</v>
      </c>
      <c r="W203" s="146"/>
      <c r="X203" s="127"/>
    </row>
    <row r="204" customFormat="false" ht="13.8" hidden="false" customHeight="false" outlineLevel="0" collapsed="false">
      <c r="A204" s="131" t="s">
        <v>18336</v>
      </c>
      <c r="B204" s="0" t="s">
        <v>18025</v>
      </c>
      <c r="C204" s="0" t="s">
        <v>198</v>
      </c>
      <c r="D204" s="0" t="s">
        <v>18026</v>
      </c>
      <c r="E204" s="0" t="s">
        <v>198</v>
      </c>
      <c r="F204" s="0" t="s">
        <v>198</v>
      </c>
      <c r="G204" s="0" t="s">
        <v>198</v>
      </c>
      <c r="H204" s="0" t="s">
        <v>17415</v>
      </c>
      <c r="J204" s="146" t="s">
        <v>200</v>
      </c>
      <c r="K204" s="131" t="s">
        <v>9369</v>
      </c>
      <c r="L204" s="0" t="s">
        <v>18337</v>
      </c>
      <c r="M204" s="122" t="s">
        <v>200</v>
      </c>
      <c r="N204" s="0" t="s">
        <v>18338</v>
      </c>
      <c r="O204" s="0" t="s">
        <v>18339</v>
      </c>
      <c r="P204" s="122" t="s">
        <v>200</v>
      </c>
      <c r="Q204" s="0" t="s">
        <v>17759</v>
      </c>
      <c r="R204" s="112" t="n">
        <v>9782919603343</v>
      </c>
      <c r="S204" s="146"/>
      <c r="T204" s="131" t="s">
        <v>215</v>
      </c>
      <c r="U204" s="0" t="n">
        <v>4</v>
      </c>
      <c r="V204" s="111" t="n">
        <v>10</v>
      </c>
      <c r="W204" s="146"/>
      <c r="X204" s="127" t="s">
        <v>216</v>
      </c>
    </row>
    <row r="205" customFormat="false" ht="13.8" hidden="false" customHeight="false" outlineLevel="0" collapsed="false">
      <c r="A205" s="131" t="s">
        <v>18340</v>
      </c>
      <c r="B205" s="0" t="s">
        <v>18341</v>
      </c>
      <c r="C205" s="0" t="s">
        <v>17483</v>
      </c>
      <c r="D205" s="0" t="s">
        <v>18162</v>
      </c>
      <c r="E205" s="0" t="s">
        <v>198</v>
      </c>
      <c r="F205" s="0" t="s">
        <v>198</v>
      </c>
      <c r="G205" s="0" t="s">
        <v>198</v>
      </c>
      <c r="H205" s="0" t="s">
        <v>17415</v>
      </c>
      <c r="I205" s="0" t="s">
        <v>17444</v>
      </c>
      <c r="J205" s="146" t="s">
        <v>200</v>
      </c>
      <c r="K205" s="131" t="s">
        <v>18342</v>
      </c>
      <c r="L205" s="0" t="s">
        <v>18343</v>
      </c>
      <c r="M205" s="122" t="s">
        <v>200</v>
      </c>
      <c r="N205" s="0" t="s">
        <v>66</v>
      </c>
      <c r="O205" s="0" t="s">
        <v>66</v>
      </c>
      <c r="P205" s="122"/>
      <c r="Q205" s="0" t="s">
        <v>18067</v>
      </c>
      <c r="R205" s="112" t="s">
        <v>198</v>
      </c>
      <c r="S205" s="146"/>
      <c r="T205" s="0" t="s">
        <v>215</v>
      </c>
      <c r="U205" s="0" t="n">
        <v>4</v>
      </c>
      <c r="V205" s="111" t="n">
        <v>20</v>
      </c>
      <c r="W205" s="146"/>
      <c r="X205" s="127" t="s">
        <v>216</v>
      </c>
    </row>
    <row r="206" customFormat="false" ht="13.8" hidden="false" customHeight="false" outlineLevel="0" collapsed="false">
      <c r="A206" s="131" t="s">
        <v>18344</v>
      </c>
      <c r="B206" s="0" t="s">
        <v>17490</v>
      </c>
      <c r="C206" s="0" t="s">
        <v>17643</v>
      </c>
      <c r="D206" s="0" t="s">
        <v>18162</v>
      </c>
      <c r="E206" s="0" t="s">
        <v>198</v>
      </c>
      <c r="F206" s="0" t="s">
        <v>198</v>
      </c>
      <c r="G206" s="0" t="s">
        <v>198</v>
      </c>
      <c r="H206" s="0" t="s">
        <v>17415</v>
      </c>
      <c r="I206" s="0" t="s">
        <v>17947</v>
      </c>
      <c r="J206" s="146" t="s">
        <v>200</v>
      </c>
      <c r="K206" s="131" t="s">
        <v>18345</v>
      </c>
      <c r="L206" s="0" t="s">
        <v>18346</v>
      </c>
      <c r="M206" s="122" t="s">
        <v>200</v>
      </c>
      <c r="N206" s="0" t="s">
        <v>18347</v>
      </c>
      <c r="O206" s="0" t="s">
        <v>66</v>
      </c>
      <c r="P206" s="122" t="s">
        <v>200</v>
      </c>
      <c r="Q206" s="0" t="s">
        <v>17449</v>
      </c>
      <c r="R206" s="112" t="n">
        <v>9782956260707</v>
      </c>
      <c r="S206" s="146"/>
      <c r="T206" s="131" t="s">
        <v>215</v>
      </c>
      <c r="U206" s="0" t="n">
        <v>4</v>
      </c>
      <c r="V206" s="111" t="n">
        <v>20</v>
      </c>
      <c r="W206" s="146"/>
      <c r="X206" s="127" t="s">
        <v>216</v>
      </c>
    </row>
    <row r="207" customFormat="false" ht="13.8" hidden="false" customHeight="false" outlineLevel="0" collapsed="false">
      <c r="A207" s="131" t="s">
        <v>18348</v>
      </c>
      <c r="B207" s="0" t="s">
        <v>17490</v>
      </c>
      <c r="C207" s="0" t="s">
        <v>17483</v>
      </c>
      <c r="D207" s="0" t="s">
        <v>18162</v>
      </c>
      <c r="E207" s="0" t="s">
        <v>198</v>
      </c>
      <c r="F207" s="0" t="s">
        <v>198</v>
      </c>
      <c r="G207" s="0" t="s">
        <v>198</v>
      </c>
      <c r="H207" s="0" t="s">
        <v>17415</v>
      </c>
      <c r="I207" s="0" t="s">
        <v>17947</v>
      </c>
      <c r="J207" s="146" t="s">
        <v>200</v>
      </c>
      <c r="K207" s="131" t="s">
        <v>18345</v>
      </c>
      <c r="L207" s="0" t="s">
        <v>18349</v>
      </c>
      <c r="M207" s="122" t="s">
        <v>200</v>
      </c>
      <c r="N207" s="0" t="s">
        <v>18347</v>
      </c>
      <c r="O207" s="0" t="s">
        <v>66</v>
      </c>
      <c r="P207" s="122" t="s">
        <v>200</v>
      </c>
      <c r="Q207" s="0" t="s">
        <v>17449</v>
      </c>
      <c r="R207" s="112" t="n">
        <v>9782956260714</v>
      </c>
      <c r="S207" s="146"/>
      <c r="T207" s="131" t="s">
        <v>215</v>
      </c>
      <c r="U207" s="0" t="n">
        <v>4</v>
      </c>
      <c r="V207" s="111" t="n">
        <v>20</v>
      </c>
      <c r="W207" s="146"/>
      <c r="X207" s="127" t="s">
        <v>216</v>
      </c>
    </row>
    <row r="208" customFormat="false" ht="13.8" hidden="false" customHeight="false" outlineLevel="0" collapsed="false">
      <c r="A208" s="131" t="s">
        <v>18350</v>
      </c>
      <c r="B208" s="0" t="s">
        <v>17490</v>
      </c>
      <c r="C208" s="0" t="s">
        <v>17653</v>
      </c>
      <c r="D208" s="0" t="s">
        <v>18162</v>
      </c>
      <c r="E208" s="0" t="s">
        <v>198</v>
      </c>
      <c r="F208" s="0" t="s">
        <v>198</v>
      </c>
      <c r="G208" s="0" t="s">
        <v>198</v>
      </c>
      <c r="H208" s="0" t="s">
        <v>17415</v>
      </c>
      <c r="I208" s="0" t="s">
        <v>17947</v>
      </c>
      <c r="J208" s="146" t="s">
        <v>200</v>
      </c>
      <c r="K208" s="131" t="s">
        <v>18345</v>
      </c>
      <c r="L208" s="0" t="s">
        <v>18351</v>
      </c>
      <c r="M208" s="122" t="s">
        <v>200</v>
      </c>
      <c r="N208" s="0" t="s">
        <v>18347</v>
      </c>
      <c r="O208" s="0" t="s">
        <v>66</v>
      </c>
      <c r="P208" s="122" t="s">
        <v>200</v>
      </c>
      <c r="Q208" s="0" t="s">
        <v>17449</v>
      </c>
      <c r="R208" s="112" t="n">
        <v>9782956260721</v>
      </c>
      <c r="S208" s="146"/>
      <c r="T208" s="131" t="s">
        <v>215</v>
      </c>
      <c r="U208" s="0" t="n">
        <v>4</v>
      </c>
      <c r="V208" s="111" t="n">
        <v>20</v>
      </c>
      <c r="W208" s="146"/>
      <c r="X208" s="127"/>
    </row>
    <row r="209" customFormat="false" ht="13.8" hidden="false" customHeight="false" outlineLevel="0" collapsed="false">
      <c r="A209" s="131" t="s">
        <v>18352</v>
      </c>
      <c r="B209" s="0" t="s">
        <v>17490</v>
      </c>
      <c r="C209" s="0" t="s">
        <v>198</v>
      </c>
      <c r="D209" s="0" t="s">
        <v>198</v>
      </c>
      <c r="E209" s="0" t="s">
        <v>198</v>
      </c>
      <c r="F209" s="0" t="s">
        <v>198</v>
      </c>
      <c r="G209" s="0" t="s">
        <v>198</v>
      </c>
      <c r="H209" s="0" t="s">
        <v>17415</v>
      </c>
      <c r="J209" s="146"/>
      <c r="K209" s="131" t="s">
        <v>18353</v>
      </c>
      <c r="L209" s="0" t="s">
        <v>18354</v>
      </c>
      <c r="M209" s="122" t="s">
        <v>200</v>
      </c>
      <c r="N209" s="0" t="s">
        <v>18355</v>
      </c>
      <c r="O209" s="0" t="s">
        <v>17467</v>
      </c>
      <c r="P209" s="122" t="s">
        <v>200</v>
      </c>
      <c r="Q209" s="0" t="s">
        <v>253</v>
      </c>
      <c r="R209" s="112" t="n">
        <v>9782377970797</v>
      </c>
      <c r="S209" s="146"/>
      <c r="T209" s="131" t="s">
        <v>215</v>
      </c>
      <c r="U209" s="0" t="n">
        <v>4</v>
      </c>
      <c r="V209" s="111" t="n">
        <v>15</v>
      </c>
      <c r="W209" s="146"/>
      <c r="X209" s="127"/>
    </row>
    <row r="210" customFormat="false" ht="13.8" hidden="false" customHeight="false" outlineLevel="0" collapsed="false">
      <c r="A210" s="131" t="s">
        <v>18356</v>
      </c>
      <c r="B210" s="0" t="s">
        <v>17490</v>
      </c>
      <c r="C210" s="0" t="s">
        <v>198</v>
      </c>
      <c r="D210" s="0" t="s">
        <v>17603</v>
      </c>
      <c r="E210" s="0" t="s">
        <v>543</v>
      </c>
      <c r="F210" s="0" t="s">
        <v>1627</v>
      </c>
      <c r="G210" s="0" t="s">
        <v>2426</v>
      </c>
      <c r="H210" s="0" t="s">
        <v>17415</v>
      </c>
      <c r="J210" s="146"/>
      <c r="K210" s="131" t="s">
        <v>9369</v>
      </c>
      <c r="L210" s="0" t="s">
        <v>18357</v>
      </c>
      <c r="M210" s="122" t="s">
        <v>200</v>
      </c>
      <c r="N210" s="0" t="s">
        <v>18358</v>
      </c>
      <c r="O210" s="0" t="s">
        <v>18359</v>
      </c>
      <c r="P210" s="122" t="s">
        <v>200</v>
      </c>
      <c r="Q210" s="0" t="s">
        <v>17449</v>
      </c>
      <c r="R210" s="112" t="n">
        <v>9782379890642</v>
      </c>
      <c r="S210" s="146"/>
      <c r="T210" s="131" t="s">
        <v>215</v>
      </c>
      <c r="U210" s="0" t="n">
        <v>4</v>
      </c>
      <c r="V210" s="111" t="n">
        <v>15</v>
      </c>
      <c r="W210" s="146"/>
      <c r="X210" s="127"/>
    </row>
    <row r="211" customFormat="false" ht="13.8" hidden="false" customHeight="false" outlineLevel="0" collapsed="false">
      <c r="A211" s="131" t="s">
        <v>18360</v>
      </c>
      <c r="B211" s="0" t="s">
        <v>17490</v>
      </c>
      <c r="C211" s="0" t="s">
        <v>17453</v>
      </c>
      <c r="D211" s="0" t="s">
        <v>198</v>
      </c>
      <c r="E211" s="0" t="s">
        <v>206</v>
      </c>
      <c r="F211" s="0" t="s">
        <v>198</v>
      </c>
      <c r="G211" s="0" t="s">
        <v>198</v>
      </c>
      <c r="H211" s="0" t="s">
        <v>17415</v>
      </c>
      <c r="J211" s="146"/>
      <c r="K211" s="131" t="s">
        <v>9369</v>
      </c>
      <c r="L211" s="0" t="s">
        <v>18361</v>
      </c>
      <c r="M211" s="122" t="s">
        <v>200</v>
      </c>
      <c r="N211" s="0" t="s">
        <v>18362</v>
      </c>
      <c r="O211" s="0" t="s">
        <v>17442</v>
      </c>
      <c r="P211" s="122"/>
      <c r="Q211" s="0" t="s">
        <v>17481</v>
      </c>
      <c r="R211" s="112" t="n">
        <v>9782379890826</v>
      </c>
      <c r="S211" s="146"/>
      <c r="T211" s="131" t="s">
        <v>215</v>
      </c>
      <c r="U211" s="0" t="n">
        <v>4</v>
      </c>
      <c r="V211" s="111" t="n">
        <v>15</v>
      </c>
      <c r="W211" s="146"/>
      <c r="X211" s="127"/>
    </row>
    <row r="212" customFormat="false" ht="13.8" hidden="false" customHeight="false" outlineLevel="0" collapsed="false">
      <c r="A212" s="131" t="s">
        <v>18363</v>
      </c>
      <c r="B212" s="0" t="s">
        <v>17490</v>
      </c>
      <c r="C212" s="0" t="s">
        <v>198</v>
      </c>
      <c r="D212" s="0" t="s">
        <v>17603</v>
      </c>
      <c r="E212" s="0" t="s">
        <v>9448</v>
      </c>
      <c r="F212" s="0" t="s">
        <v>17904</v>
      </c>
      <c r="G212" s="0" t="s">
        <v>18364</v>
      </c>
      <c r="H212" s="0" t="s">
        <v>17415</v>
      </c>
      <c r="J212" s="146"/>
      <c r="K212" s="131" t="s">
        <v>9369</v>
      </c>
      <c r="L212" s="0" t="s">
        <v>18365</v>
      </c>
      <c r="M212" s="122" t="s">
        <v>200</v>
      </c>
      <c r="N212" s="0" t="s">
        <v>18358</v>
      </c>
      <c r="O212" s="0" t="s">
        <v>18359</v>
      </c>
      <c r="P212" s="122" t="s">
        <v>200</v>
      </c>
      <c r="Q212" s="0" t="s">
        <v>17449</v>
      </c>
      <c r="R212" s="112" t="n">
        <v>9782379890604</v>
      </c>
      <c r="S212" s="146"/>
      <c r="T212" s="131" t="s">
        <v>215</v>
      </c>
      <c r="U212" s="0" t="n">
        <v>4</v>
      </c>
      <c r="V212" s="111" t="n">
        <v>15</v>
      </c>
      <c r="W212" s="146"/>
      <c r="X212" s="127"/>
    </row>
    <row r="213" customFormat="false" ht="13.8" hidden="false" customHeight="false" outlineLevel="0" collapsed="false">
      <c r="A213" s="131" t="s">
        <v>18366</v>
      </c>
      <c r="B213" s="0" t="s">
        <v>17602</v>
      </c>
      <c r="C213" s="0" t="s">
        <v>198</v>
      </c>
      <c r="D213" s="0" t="s">
        <v>18162</v>
      </c>
      <c r="E213" s="0" t="s">
        <v>18062</v>
      </c>
      <c r="F213" s="0" t="s">
        <v>18063</v>
      </c>
      <c r="G213" s="0" t="s">
        <v>198</v>
      </c>
      <c r="H213" s="0" t="s">
        <v>17415</v>
      </c>
      <c r="J213" s="146" t="s">
        <v>200</v>
      </c>
      <c r="K213" s="131" t="s">
        <v>17564</v>
      </c>
      <c r="L213" s="0" t="s">
        <v>18367</v>
      </c>
      <c r="M213" s="122" t="s">
        <v>200</v>
      </c>
      <c r="N213" s="0" t="s">
        <v>17818</v>
      </c>
      <c r="O213" s="0" t="s">
        <v>17600</v>
      </c>
      <c r="P213" s="122" t="s">
        <v>200</v>
      </c>
      <c r="Q213" s="0" t="s">
        <v>17468</v>
      </c>
      <c r="R213" s="112" t="n">
        <v>9791094723548</v>
      </c>
      <c r="S213" s="146"/>
      <c r="T213" s="131" t="s">
        <v>215</v>
      </c>
      <c r="U213" s="0" t="n">
        <v>4</v>
      </c>
      <c r="V213" s="111" t="n">
        <v>20</v>
      </c>
      <c r="W213" s="146"/>
      <c r="X213" s="127" t="s">
        <v>216</v>
      </c>
    </row>
    <row r="214" customFormat="false" ht="13.8" hidden="false" customHeight="false" outlineLevel="0" collapsed="false">
      <c r="A214" s="131" t="s">
        <v>18368</v>
      </c>
      <c r="B214" s="0" t="s">
        <v>17602</v>
      </c>
      <c r="C214" s="0" t="s">
        <v>198</v>
      </c>
      <c r="D214" s="0" t="s">
        <v>18369</v>
      </c>
      <c r="E214" s="0" t="s">
        <v>198</v>
      </c>
      <c r="F214" s="0" t="s">
        <v>198</v>
      </c>
      <c r="G214" s="0" t="s">
        <v>198</v>
      </c>
      <c r="H214" s="0" t="s">
        <v>17415</v>
      </c>
      <c r="J214" s="146" t="s">
        <v>200</v>
      </c>
      <c r="K214" s="131" t="s">
        <v>18370</v>
      </c>
      <c r="L214" s="0" t="s">
        <v>18371</v>
      </c>
      <c r="M214" s="122" t="s">
        <v>200</v>
      </c>
      <c r="N214" s="0" t="s">
        <v>18372</v>
      </c>
      <c r="O214" s="0" t="s">
        <v>17582</v>
      </c>
      <c r="P214" s="122" t="s">
        <v>200</v>
      </c>
      <c r="Q214" s="0" t="s">
        <v>17421</v>
      </c>
      <c r="R214" s="112" t="n">
        <v>9782810703630</v>
      </c>
      <c r="S214" s="146"/>
      <c r="T214" s="131" t="s">
        <v>215</v>
      </c>
      <c r="U214" s="0" t="n">
        <v>4</v>
      </c>
      <c r="V214" s="111" t="n">
        <v>20</v>
      </c>
      <c r="W214" s="146"/>
      <c r="X214" s="127" t="s">
        <v>216</v>
      </c>
    </row>
    <row r="215" customFormat="false" ht="13.8" hidden="false" customHeight="false" outlineLevel="0" collapsed="false">
      <c r="A215" s="131" t="s">
        <v>18373</v>
      </c>
      <c r="B215" s="0" t="s">
        <v>11594</v>
      </c>
      <c r="C215" s="0" t="s">
        <v>17577</v>
      </c>
      <c r="D215" s="0" t="s">
        <v>198</v>
      </c>
      <c r="E215" s="0" t="s">
        <v>370</v>
      </c>
      <c r="F215" s="0" t="s">
        <v>3313</v>
      </c>
      <c r="G215" s="0" t="s">
        <v>198</v>
      </c>
      <c r="H215" s="0" t="s">
        <v>17415</v>
      </c>
      <c r="J215" s="146" t="s">
        <v>200</v>
      </c>
      <c r="K215" s="131" t="s">
        <v>17551</v>
      </c>
      <c r="L215" s="0" t="s">
        <v>18374</v>
      </c>
      <c r="M215" s="122" t="s">
        <v>200</v>
      </c>
      <c r="N215" s="0" t="s">
        <v>18375</v>
      </c>
      <c r="O215" s="0" t="s">
        <v>18376</v>
      </c>
      <c r="P215" s="122" t="s">
        <v>200</v>
      </c>
      <c r="Q215" s="0" t="s">
        <v>17495</v>
      </c>
      <c r="R215" s="112" t="n">
        <v>9791035500344</v>
      </c>
      <c r="S215" s="146"/>
      <c r="T215" s="131" t="s">
        <v>215</v>
      </c>
      <c r="U215" s="0" t="n">
        <v>4</v>
      </c>
      <c r="V215" s="111" t="n">
        <v>30</v>
      </c>
      <c r="W215" s="146"/>
      <c r="X215" s="127" t="s">
        <v>216</v>
      </c>
    </row>
    <row r="216" customFormat="false" ht="13.8" hidden="false" customHeight="false" outlineLevel="0" collapsed="false">
      <c r="A216" s="131" t="s">
        <v>18377</v>
      </c>
      <c r="B216" s="0" t="s">
        <v>17513</v>
      </c>
      <c r="C216" s="0" t="s">
        <v>198</v>
      </c>
      <c r="D216" s="0" t="s">
        <v>198</v>
      </c>
      <c r="E216" s="0" t="s">
        <v>206</v>
      </c>
      <c r="F216" s="0" t="s">
        <v>198</v>
      </c>
      <c r="G216" s="0" t="s">
        <v>198</v>
      </c>
      <c r="H216" s="0" t="s">
        <v>239</v>
      </c>
      <c r="J216" s="146"/>
      <c r="K216" s="131"/>
      <c r="L216" s="0" t="s">
        <v>18378</v>
      </c>
      <c r="M216" s="122" t="s">
        <v>200</v>
      </c>
      <c r="N216" s="0" t="s">
        <v>18379</v>
      </c>
      <c r="O216" s="0" t="s">
        <v>18380</v>
      </c>
      <c r="P216" s="122" t="s">
        <v>200</v>
      </c>
      <c r="Q216" s="0" t="s">
        <v>18381</v>
      </c>
      <c r="R216" s="112" t="n">
        <v>4571164387963</v>
      </c>
      <c r="S216" s="146"/>
      <c r="T216" s="131" t="s">
        <v>215</v>
      </c>
      <c r="U216" s="0" t="n">
        <v>4</v>
      </c>
      <c r="V216" s="111" t="n">
        <v>50</v>
      </c>
      <c r="W216" s="146"/>
      <c r="X216" s="127"/>
    </row>
    <row r="217" customFormat="false" ht="13.8" hidden="false" customHeight="false" outlineLevel="0" collapsed="false">
      <c r="A217" s="131" t="s">
        <v>18382</v>
      </c>
      <c r="B217" s="0" t="s">
        <v>17406</v>
      </c>
      <c r="C217" s="0" t="s">
        <v>198</v>
      </c>
      <c r="D217" s="0" t="s">
        <v>18383</v>
      </c>
      <c r="E217" s="0" t="s">
        <v>198</v>
      </c>
      <c r="F217" s="0" t="s">
        <v>198</v>
      </c>
      <c r="G217" s="0" t="s">
        <v>198</v>
      </c>
      <c r="H217" s="0" t="s">
        <v>17408</v>
      </c>
      <c r="J217" s="146"/>
      <c r="K217" s="131" t="s">
        <v>17521</v>
      </c>
      <c r="L217" s="0" t="s">
        <v>18384</v>
      </c>
      <c r="M217" s="122" t="s">
        <v>200</v>
      </c>
      <c r="N217" s="0" t="s">
        <v>18385</v>
      </c>
      <c r="O217" s="0" t="s">
        <v>66</v>
      </c>
      <c r="P217" s="122"/>
      <c r="Q217" s="0" t="s">
        <v>18386</v>
      </c>
      <c r="R217" s="112" t="n">
        <v>9781838019150</v>
      </c>
      <c r="S217" s="146"/>
      <c r="T217" s="131" t="s">
        <v>215</v>
      </c>
      <c r="U217" s="0" t="n">
        <v>4</v>
      </c>
      <c r="V217" s="111" t="n">
        <v>25</v>
      </c>
      <c r="W217" s="146"/>
      <c r="X217" s="127" t="s">
        <v>5461</v>
      </c>
    </row>
    <row r="218" customFormat="false" ht="13.8" hidden="false" customHeight="false" outlineLevel="0" collapsed="false">
      <c r="A218" s="131" t="s">
        <v>18387</v>
      </c>
      <c r="B218" s="0" t="s">
        <v>17513</v>
      </c>
      <c r="C218" s="0" t="s">
        <v>17653</v>
      </c>
      <c r="D218" s="0" t="s">
        <v>198</v>
      </c>
      <c r="E218" s="0" t="s">
        <v>198</v>
      </c>
      <c r="F218" s="0" t="s">
        <v>2569</v>
      </c>
      <c r="G218" s="0" t="s">
        <v>198</v>
      </c>
      <c r="H218" s="0" t="s">
        <v>17408</v>
      </c>
      <c r="J218" s="146"/>
      <c r="K218" s="131" t="s">
        <v>18388</v>
      </c>
      <c r="L218" s="0" t="s">
        <v>18389</v>
      </c>
      <c r="M218" s="122" t="s">
        <v>200</v>
      </c>
      <c r="N218" s="0" t="s">
        <v>18390</v>
      </c>
      <c r="O218" s="0" t="s">
        <v>18391</v>
      </c>
      <c r="P218" s="122" t="s">
        <v>200</v>
      </c>
      <c r="Q218" s="0" t="s">
        <v>18381</v>
      </c>
      <c r="R218" s="112" t="n">
        <v>3516628324123</v>
      </c>
      <c r="S218" s="146"/>
      <c r="T218" s="131" t="s">
        <v>215</v>
      </c>
      <c r="U218" s="0" t="n">
        <v>4</v>
      </c>
      <c r="V218" s="111" t="n">
        <v>20</v>
      </c>
      <c r="W218" s="146"/>
      <c r="X218" s="127" t="s">
        <v>216</v>
      </c>
    </row>
    <row r="219" customFormat="false" ht="15" hidden="false" customHeight="true" outlineLevel="0" collapsed="false">
      <c r="A219" s="131" t="s">
        <v>18392</v>
      </c>
      <c r="B219" s="0" t="s">
        <v>11594</v>
      </c>
      <c r="C219" s="0" t="s">
        <v>17694</v>
      </c>
      <c r="D219" s="0" t="s">
        <v>198</v>
      </c>
      <c r="E219" s="0" t="s">
        <v>198</v>
      </c>
      <c r="F219" s="0" t="s">
        <v>18393</v>
      </c>
      <c r="G219" s="0" t="s">
        <v>198</v>
      </c>
      <c r="H219" s="0" t="s">
        <v>17415</v>
      </c>
      <c r="J219" s="146" t="s">
        <v>200</v>
      </c>
      <c r="K219" s="128" t="s">
        <v>18394</v>
      </c>
      <c r="L219" s="0" t="s">
        <v>18395</v>
      </c>
      <c r="M219" s="122" t="s">
        <v>200</v>
      </c>
      <c r="N219" s="0" t="s">
        <v>18396</v>
      </c>
      <c r="O219" s="0" t="s">
        <v>18397</v>
      </c>
      <c r="P219" s="122" t="s">
        <v>200</v>
      </c>
      <c r="Q219" s="0" t="s">
        <v>17759</v>
      </c>
      <c r="R219" s="112" t="n">
        <v>9784048925235</v>
      </c>
      <c r="S219" s="146"/>
      <c r="T219" s="131" t="s">
        <v>215</v>
      </c>
      <c r="U219" s="0" t="n">
        <v>4</v>
      </c>
      <c r="V219" s="111" t="n">
        <v>30</v>
      </c>
      <c r="W219" s="146"/>
      <c r="X219" s="127" t="s">
        <v>216</v>
      </c>
    </row>
    <row r="220" customFormat="false" ht="13.8" hidden="false" customHeight="false" outlineLevel="0" collapsed="false">
      <c r="A220" s="131" t="s">
        <v>18398</v>
      </c>
      <c r="B220" s="0" t="s">
        <v>17428</v>
      </c>
      <c r="C220" s="0" t="s">
        <v>198</v>
      </c>
      <c r="D220" s="0" t="s">
        <v>17407</v>
      </c>
      <c r="E220" s="0" t="s">
        <v>198</v>
      </c>
      <c r="F220" s="0" t="s">
        <v>198</v>
      </c>
      <c r="G220" s="0" t="s">
        <v>198</v>
      </c>
      <c r="H220" s="0" t="s">
        <v>17408</v>
      </c>
      <c r="J220" s="146" t="s">
        <v>200</v>
      </c>
      <c r="K220" s="131" t="s">
        <v>17429</v>
      </c>
      <c r="L220" s="0" t="s">
        <v>18399</v>
      </c>
      <c r="M220" s="122" t="s">
        <v>200</v>
      </c>
      <c r="N220" s="0" t="s">
        <v>18400</v>
      </c>
      <c r="O220" s="0" t="s">
        <v>18401</v>
      </c>
      <c r="P220" s="122" t="s">
        <v>200</v>
      </c>
      <c r="Q220" s="0" t="s">
        <v>17433</v>
      </c>
      <c r="R220" s="112" t="n">
        <v>9781838503277</v>
      </c>
      <c r="S220" s="146"/>
      <c r="T220" s="131" t="s">
        <v>215</v>
      </c>
      <c r="U220" s="0" t="n">
        <v>4</v>
      </c>
      <c r="V220" s="111" t="n">
        <v>15</v>
      </c>
      <c r="W220" s="146"/>
      <c r="X220" s="127" t="s">
        <v>216</v>
      </c>
    </row>
    <row r="221" customFormat="false" ht="13.8" hidden="false" customHeight="false" outlineLevel="0" collapsed="false">
      <c r="A221" s="131" t="s">
        <v>18402</v>
      </c>
      <c r="B221" s="0" t="s">
        <v>17513</v>
      </c>
      <c r="C221" s="0" t="s">
        <v>198</v>
      </c>
      <c r="D221" s="0" t="s">
        <v>198</v>
      </c>
      <c r="E221" s="0" t="s">
        <v>198</v>
      </c>
      <c r="F221" s="0" t="s">
        <v>198</v>
      </c>
      <c r="G221" s="0" t="s">
        <v>198</v>
      </c>
      <c r="H221" s="0" t="s">
        <v>17408</v>
      </c>
      <c r="J221" s="146" t="s">
        <v>200</v>
      </c>
      <c r="K221" s="131"/>
      <c r="L221" s="0" t="s">
        <v>18403</v>
      </c>
      <c r="M221" s="122" t="s">
        <v>200</v>
      </c>
      <c r="N221" s="0" t="s">
        <v>18404</v>
      </c>
      <c r="O221" s="0" t="s">
        <v>18405</v>
      </c>
      <c r="P221" s="122" t="s">
        <v>200</v>
      </c>
      <c r="Q221" s="0" t="s">
        <v>18381</v>
      </c>
      <c r="R221" s="112" t="n">
        <v>190295423063</v>
      </c>
      <c r="S221" s="146"/>
      <c r="T221" s="131" t="s">
        <v>215</v>
      </c>
      <c r="U221" s="0" t="n">
        <v>4</v>
      </c>
      <c r="V221" s="111" t="n">
        <v>15</v>
      </c>
      <c r="W221" s="146"/>
      <c r="X221" s="127" t="s">
        <v>216</v>
      </c>
    </row>
    <row r="222" customFormat="false" ht="13.8" hidden="false" customHeight="false" outlineLevel="0" collapsed="false">
      <c r="A222" s="131" t="s">
        <v>18406</v>
      </c>
      <c r="B222" s="0" t="s">
        <v>17513</v>
      </c>
      <c r="C222" s="0" t="s">
        <v>198</v>
      </c>
      <c r="D222" s="0" t="s">
        <v>198</v>
      </c>
      <c r="E222" s="0" t="s">
        <v>198</v>
      </c>
      <c r="F222" s="0" t="s">
        <v>198</v>
      </c>
      <c r="G222" s="0" t="s">
        <v>198</v>
      </c>
      <c r="H222" s="0" t="s">
        <v>17408</v>
      </c>
      <c r="J222" s="146" t="s">
        <v>200</v>
      </c>
      <c r="K222" s="131"/>
      <c r="L222" s="0" t="s">
        <v>18403</v>
      </c>
      <c r="M222" s="122" t="s">
        <v>200</v>
      </c>
      <c r="N222" s="0" t="s">
        <v>18404</v>
      </c>
      <c r="O222" s="0" t="s">
        <v>18405</v>
      </c>
      <c r="P222" s="122" t="s">
        <v>200</v>
      </c>
      <c r="Q222" s="0" t="s">
        <v>18381</v>
      </c>
      <c r="R222" s="112" t="n">
        <v>602547722133</v>
      </c>
      <c r="S222" s="146"/>
      <c r="T222" s="131" t="s">
        <v>215</v>
      </c>
      <c r="U222" s="0" t="n">
        <v>4</v>
      </c>
      <c r="V222" s="111" t="n">
        <v>15</v>
      </c>
      <c r="W222" s="146"/>
      <c r="X222" s="127" t="s">
        <v>216</v>
      </c>
    </row>
    <row r="223" customFormat="false" ht="15" hidden="false" customHeight="true" outlineLevel="0" collapsed="false">
      <c r="A223" s="131" t="s">
        <v>18407</v>
      </c>
      <c r="B223" s="0" t="s">
        <v>11594</v>
      </c>
      <c r="C223" s="0" t="s">
        <v>17483</v>
      </c>
      <c r="D223" s="0" t="s">
        <v>198</v>
      </c>
      <c r="E223" s="0" t="s">
        <v>9448</v>
      </c>
      <c r="F223" s="0" t="s">
        <v>17904</v>
      </c>
      <c r="G223" s="0" t="s">
        <v>198</v>
      </c>
      <c r="H223" s="0" t="s">
        <v>17415</v>
      </c>
      <c r="J223" s="146" t="s">
        <v>200</v>
      </c>
      <c r="K223" s="128" t="s">
        <v>9369</v>
      </c>
      <c r="L223" s="0" t="s">
        <v>18408</v>
      </c>
      <c r="M223" s="122" t="s">
        <v>200</v>
      </c>
      <c r="N223" s="0" t="s">
        <v>18409</v>
      </c>
      <c r="O223" s="0" t="s">
        <v>18410</v>
      </c>
      <c r="P223" s="122" t="s">
        <v>200</v>
      </c>
      <c r="Q223" s="0" t="s">
        <v>17449</v>
      </c>
      <c r="R223" s="112" t="s">
        <v>198</v>
      </c>
      <c r="S223" s="146"/>
      <c r="T223" s="131" t="s">
        <v>215</v>
      </c>
      <c r="U223" s="0" t="n">
        <v>4</v>
      </c>
      <c r="V223" s="111" t="n">
        <v>5</v>
      </c>
      <c r="W223" s="146"/>
      <c r="X223" s="127" t="s">
        <v>216</v>
      </c>
    </row>
    <row r="224" customFormat="false" ht="13.8" hidden="false" customHeight="false" outlineLevel="0" collapsed="false">
      <c r="A224" s="131" t="s">
        <v>18411</v>
      </c>
      <c r="B224" s="0" t="s">
        <v>17602</v>
      </c>
      <c r="C224" s="0" t="s">
        <v>17694</v>
      </c>
      <c r="D224" s="0" t="s">
        <v>17594</v>
      </c>
      <c r="E224" s="0" t="s">
        <v>6884</v>
      </c>
      <c r="F224" s="0" t="s">
        <v>2587</v>
      </c>
      <c r="G224" s="0" t="s">
        <v>198</v>
      </c>
      <c r="H224" s="0" t="s">
        <v>17415</v>
      </c>
      <c r="J224" s="146" t="s">
        <v>200</v>
      </c>
      <c r="K224" s="131" t="s">
        <v>18163</v>
      </c>
      <c r="L224" s="0" t="s">
        <v>18412</v>
      </c>
      <c r="M224" s="122" t="s">
        <v>200</v>
      </c>
      <c r="N224" s="0" t="s">
        <v>18276</v>
      </c>
      <c r="O224" s="0" t="s">
        <v>18413</v>
      </c>
      <c r="P224" s="122" t="s">
        <v>200</v>
      </c>
      <c r="Q224" s="0" t="s">
        <v>17421</v>
      </c>
      <c r="R224" s="112" t="n">
        <v>9782917131305</v>
      </c>
      <c r="S224" s="146"/>
      <c r="T224" s="131" t="s">
        <v>215</v>
      </c>
      <c r="U224" s="0" t="n">
        <v>4</v>
      </c>
      <c r="V224" s="111" t="n">
        <v>20</v>
      </c>
      <c r="W224" s="146"/>
      <c r="X224" s="127" t="s">
        <v>216</v>
      </c>
    </row>
    <row r="225" customFormat="false" ht="13.8" hidden="false" customHeight="false" outlineLevel="0" collapsed="false">
      <c r="A225" s="131" t="s">
        <v>18414</v>
      </c>
      <c r="B225" s="0" t="s">
        <v>18415</v>
      </c>
      <c r="C225" s="0" t="s">
        <v>17694</v>
      </c>
      <c r="D225" s="0" t="s">
        <v>198</v>
      </c>
      <c r="E225" s="0" t="s">
        <v>6884</v>
      </c>
      <c r="F225" s="0" t="s">
        <v>2587</v>
      </c>
      <c r="G225" s="0" t="s">
        <v>198</v>
      </c>
      <c r="H225" s="0" t="s">
        <v>17415</v>
      </c>
      <c r="J225" s="146" t="s">
        <v>200</v>
      </c>
      <c r="K225" s="131" t="s">
        <v>18416</v>
      </c>
      <c r="L225" s="0" t="s">
        <v>18417</v>
      </c>
      <c r="M225" s="122" t="s">
        <v>200</v>
      </c>
      <c r="N225" s="0" t="s">
        <v>18418</v>
      </c>
      <c r="O225" s="0" t="s">
        <v>18419</v>
      </c>
      <c r="P225" s="122" t="s">
        <v>200</v>
      </c>
      <c r="Q225" s="0" t="s">
        <v>18420</v>
      </c>
      <c r="R225" s="112" t="s">
        <v>198</v>
      </c>
      <c r="S225" s="146"/>
      <c r="T225" s="131" t="s">
        <v>215</v>
      </c>
      <c r="U225" s="0" t="n">
        <v>4</v>
      </c>
      <c r="V225" s="111" t="n">
        <v>20</v>
      </c>
      <c r="W225" s="146"/>
      <c r="X225" s="127" t="s">
        <v>216</v>
      </c>
    </row>
    <row r="226" customFormat="false" ht="13.8" hidden="false" customHeight="false" outlineLevel="0" collapsed="false">
      <c r="A226" s="131" t="s">
        <v>18421</v>
      </c>
      <c r="B226" s="0" t="s">
        <v>17602</v>
      </c>
      <c r="C226" s="0" t="s">
        <v>17577</v>
      </c>
      <c r="D226" s="0" t="s">
        <v>18422</v>
      </c>
      <c r="E226" s="0" t="s">
        <v>198</v>
      </c>
      <c r="F226" s="0" t="s">
        <v>198</v>
      </c>
      <c r="G226" s="0" t="s">
        <v>198</v>
      </c>
      <c r="H226" s="0" t="s">
        <v>17415</v>
      </c>
      <c r="J226" s="146" t="s">
        <v>200</v>
      </c>
      <c r="K226" s="131" t="s">
        <v>18423</v>
      </c>
      <c r="L226" s="0" t="s">
        <v>18424</v>
      </c>
      <c r="M226" s="122" t="s">
        <v>200</v>
      </c>
      <c r="N226" s="0" t="s">
        <v>18425</v>
      </c>
      <c r="O226" s="0" t="s">
        <v>18426</v>
      </c>
      <c r="P226" s="122" t="s">
        <v>200</v>
      </c>
      <c r="Q226" s="0" t="s">
        <v>17421</v>
      </c>
      <c r="R226" s="112" t="n">
        <v>9782258144767</v>
      </c>
      <c r="S226" s="146"/>
      <c r="T226" s="131" t="s">
        <v>215</v>
      </c>
      <c r="U226" s="0" t="n">
        <v>4</v>
      </c>
      <c r="V226" s="111" t="n">
        <v>10</v>
      </c>
      <c r="W226" s="146"/>
      <c r="X226" s="127" t="s">
        <v>216</v>
      </c>
    </row>
    <row r="227" customFormat="false" ht="13.8" hidden="false" customHeight="false" outlineLevel="0" collapsed="false">
      <c r="A227" s="131" t="s">
        <v>18427</v>
      </c>
      <c r="B227" s="0" t="s">
        <v>17406</v>
      </c>
      <c r="C227" s="0" t="s">
        <v>198</v>
      </c>
      <c r="D227" s="0" t="s">
        <v>18006</v>
      </c>
      <c r="E227" s="0" t="s">
        <v>198</v>
      </c>
      <c r="F227" s="0" t="s">
        <v>18428</v>
      </c>
      <c r="G227" s="0" t="s">
        <v>198</v>
      </c>
      <c r="H227" s="0" t="s">
        <v>17415</v>
      </c>
      <c r="I227" s="0" t="s">
        <v>17444</v>
      </c>
      <c r="J227" s="146" t="s">
        <v>200</v>
      </c>
      <c r="K227" s="131" t="s">
        <v>9369</v>
      </c>
      <c r="L227" s="0" t="s">
        <v>18429</v>
      </c>
      <c r="M227" s="122" t="s">
        <v>200</v>
      </c>
      <c r="N227" s="0" t="s">
        <v>18430</v>
      </c>
      <c r="O227" s="0" t="s">
        <v>17448</v>
      </c>
      <c r="P227" s="122" t="s">
        <v>200</v>
      </c>
      <c r="Q227" s="0" t="s">
        <v>17495</v>
      </c>
      <c r="R227" s="112" t="n">
        <v>9782919603152</v>
      </c>
      <c r="S227" s="146"/>
      <c r="T227" s="131" t="s">
        <v>215</v>
      </c>
      <c r="U227" s="0" t="n">
        <v>4</v>
      </c>
      <c r="V227" s="111" t="n">
        <v>15</v>
      </c>
      <c r="W227" s="146"/>
      <c r="X227" s="127" t="s">
        <v>216</v>
      </c>
    </row>
    <row r="228" customFormat="false" ht="13.8" hidden="false" customHeight="false" outlineLevel="0" collapsed="false">
      <c r="A228" s="131" t="s">
        <v>18431</v>
      </c>
      <c r="B228" s="0" t="s">
        <v>17406</v>
      </c>
      <c r="C228" s="0" t="s">
        <v>198</v>
      </c>
      <c r="D228" s="0" t="s">
        <v>18006</v>
      </c>
      <c r="E228" s="0" t="s">
        <v>198</v>
      </c>
      <c r="F228" s="0" t="s">
        <v>18428</v>
      </c>
      <c r="G228" s="0" t="s">
        <v>198</v>
      </c>
      <c r="H228" s="0" t="s">
        <v>17415</v>
      </c>
      <c r="I228" s="0" t="s">
        <v>17444</v>
      </c>
      <c r="J228" s="146" t="s">
        <v>200</v>
      </c>
      <c r="K228" s="131" t="s">
        <v>9369</v>
      </c>
      <c r="L228" s="0" t="s">
        <v>18432</v>
      </c>
      <c r="M228" s="122" t="s">
        <v>200</v>
      </c>
      <c r="N228" s="0" t="s">
        <v>18430</v>
      </c>
      <c r="O228" s="0" t="s">
        <v>17448</v>
      </c>
      <c r="P228" s="122" t="s">
        <v>200</v>
      </c>
      <c r="Q228" s="0" t="s">
        <v>17495</v>
      </c>
      <c r="R228" s="112" t="n">
        <v>9782919603145</v>
      </c>
      <c r="S228" s="146"/>
      <c r="T228" s="131" t="s">
        <v>215</v>
      </c>
      <c r="U228" s="0" t="n">
        <v>4</v>
      </c>
      <c r="V228" s="111" t="n">
        <v>15</v>
      </c>
      <c r="W228" s="146"/>
      <c r="X228" s="127" t="s">
        <v>216</v>
      </c>
    </row>
    <row r="229" customFormat="false" ht="13.8" hidden="false" customHeight="false" outlineLevel="0" collapsed="false">
      <c r="A229" s="131" t="s">
        <v>18433</v>
      </c>
      <c r="B229" s="0" t="s">
        <v>17610</v>
      </c>
      <c r="C229" s="0" t="s">
        <v>17483</v>
      </c>
      <c r="D229" s="0" t="s">
        <v>198</v>
      </c>
      <c r="E229" s="0" t="s">
        <v>198</v>
      </c>
      <c r="F229" s="0" t="s">
        <v>18434</v>
      </c>
      <c r="G229" s="0" t="s">
        <v>198</v>
      </c>
      <c r="H229" s="0" t="s">
        <v>17415</v>
      </c>
      <c r="J229" s="146"/>
      <c r="K229" s="131" t="s">
        <v>18435</v>
      </c>
      <c r="L229" s="0" t="s">
        <v>18436</v>
      </c>
      <c r="M229" s="122" t="s">
        <v>200</v>
      </c>
      <c r="N229" s="0" t="s">
        <v>18437</v>
      </c>
      <c r="O229" s="0" t="s">
        <v>18438</v>
      </c>
      <c r="P229" s="122" t="s">
        <v>200</v>
      </c>
      <c r="Q229" s="0" t="s">
        <v>18420</v>
      </c>
      <c r="R229" s="112" t="n">
        <v>9791097403218</v>
      </c>
      <c r="S229" s="146"/>
      <c r="T229" s="131" t="s">
        <v>215</v>
      </c>
      <c r="U229" s="0" t="n">
        <v>4</v>
      </c>
      <c r="V229" s="111" t="n">
        <v>10</v>
      </c>
      <c r="W229" s="146"/>
      <c r="X229" s="127"/>
    </row>
    <row r="230" customFormat="false" ht="13.8" hidden="false" customHeight="false" outlineLevel="0" collapsed="false">
      <c r="A230" s="131" t="s">
        <v>18439</v>
      </c>
      <c r="B230" s="0" t="s">
        <v>17610</v>
      </c>
      <c r="C230" s="0" t="s">
        <v>17483</v>
      </c>
      <c r="D230" s="0" t="s">
        <v>198</v>
      </c>
      <c r="E230" s="0" t="s">
        <v>198</v>
      </c>
      <c r="F230" s="0" t="s">
        <v>18440</v>
      </c>
      <c r="G230" s="0" t="s">
        <v>198</v>
      </c>
      <c r="H230" s="0" t="s">
        <v>17415</v>
      </c>
      <c r="J230" s="146"/>
      <c r="K230" s="131" t="s">
        <v>18435</v>
      </c>
      <c r="L230" s="0" t="s">
        <v>18441</v>
      </c>
      <c r="M230" s="122" t="s">
        <v>200</v>
      </c>
      <c r="N230" s="0" t="s">
        <v>18437</v>
      </c>
      <c r="O230" s="0" t="s">
        <v>18438</v>
      </c>
      <c r="P230" s="122" t="s">
        <v>200</v>
      </c>
      <c r="Q230" s="0" t="s">
        <v>18420</v>
      </c>
      <c r="R230" s="112" t="n">
        <v>9791097403157</v>
      </c>
      <c r="S230" s="146"/>
      <c r="T230" s="131" t="s">
        <v>215</v>
      </c>
      <c r="U230" s="0" t="n">
        <v>4</v>
      </c>
      <c r="V230" s="111" t="n">
        <v>10</v>
      </c>
      <c r="W230" s="146"/>
      <c r="X230" s="127"/>
    </row>
    <row r="231" customFormat="false" ht="13.8" hidden="false" customHeight="false" outlineLevel="0" collapsed="false">
      <c r="A231" s="131" t="s">
        <v>18442</v>
      </c>
      <c r="B231" s="0" t="s">
        <v>17610</v>
      </c>
      <c r="C231" s="0" t="s">
        <v>17653</v>
      </c>
      <c r="D231" s="0" t="s">
        <v>198</v>
      </c>
      <c r="E231" s="0" t="s">
        <v>198</v>
      </c>
      <c r="F231" s="0" t="s">
        <v>18063</v>
      </c>
      <c r="G231" s="0" t="s">
        <v>198</v>
      </c>
      <c r="H231" s="0" t="s">
        <v>17415</v>
      </c>
      <c r="J231" s="146"/>
      <c r="K231" s="131" t="s">
        <v>18435</v>
      </c>
      <c r="L231" s="0" t="s">
        <v>18443</v>
      </c>
      <c r="M231" s="122" t="s">
        <v>200</v>
      </c>
      <c r="N231" s="0" t="s">
        <v>18437</v>
      </c>
      <c r="O231" s="0" t="s">
        <v>18438</v>
      </c>
      <c r="P231" s="122" t="s">
        <v>200</v>
      </c>
      <c r="Q231" s="0" t="s">
        <v>18420</v>
      </c>
      <c r="R231" s="112" t="n">
        <v>9791097403102</v>
      </c>
      <c r="S231" s="146"/>
      <c r="T231" s="131" t="s">
        <v>215</v>
      </c>
      <c r="U231" s="0" t="n">
        <v>4</v>
      </c>
      <c r="V231" s="111" t="n">
        <v>10</v>
      </c>
      <c r="W231" s="146"/>
      <c r="X231" s="127"/>
    </row>
    <row r="232" customFormat="false" ht="13.8" hidden="false" customHeight="false" outlineLevel="0" collapsed="false">
      <c r="A232" s="131" t="s">
        <v>18444</v>
      </c>
      <c r="B232" s="0" t="s">
        <v>17610</v>
      </c>
      <c r="C232" s="0" t="s">
        <v>17483</v>
      </c>
      <c r="D232" s="0" t="s">
        <v>198</v>
      </c>
      <c r="E232" s="0" t="s">
        <v>198</v>
      </c>
      <c r="F232" s="0" t="s">
        <v>17904</v>
      </c>
      <c r="G232" s="0" t="s">
        <v>10531</v>
      </c>
      <c r="H232" s="0" t="s">
        <v>17415</v>
      </c>
      <c r="J232" s="146"/>
      <c r="K232" s="131" t="s">
        <v>18435</v>
      </c>
      <c r="L232" s="0" t="s">
        <v>18445</v>
      </c>
      <c r="M232" s="122" t="s">
        <v>200</v>
      </c>
      <c r="N232" s="0" t="s">
        <v>18437</v>
      </c>
      <c r="O232" s="0" t="s">
        <v>18438</v>
      </c>
      <c r="P232" s="122" t="s">
        <v>200</v>
      </c>
      <c r="Q232" s="0" t="s">
        <v>18420</v>
      </c>
      <c r="R232" s="112" t="s">
        <v>198</v>
      </c>
      <c r="S232" s="146"/>
      <c r="T232" s="131" t="s">
        <v>215</v>
      </c>
      <c r="U232" s="0" t="n">
        <v>4</v>
      </c>
      <c r="V232" s="111" t="n">
        <v>10</v>
      </c>
      <c r="W232" s="146"/>
      <c r="X232" s="127"/>
    </row>
    <row r="233" customFormat="false" ht="13.8" hidden="false" customHeight="false" outlineLevel="0" collapsed="false">
      <c r="A233" s="131" t="s">
        <v>18446</v>
      </c>
      <c r="B233" s="0" t="s">
        <v>17610</v>
      </c>
      <c r="C233" s="0" t="s">
        <v>17483</v>
      </c>
      <c r="D233" s="0" t="s">
        <v>198</v>
      </c>
      <c r="E233" s="0" t="s">
        <v>198</v>
      </c>
      <c r="F233" s="0" t="s">
        <v>17904</v>
      </c>
      <c r="G233" s="0" t="s">
        <v>10531</v>
      </c>
      <c r="H233" s="0" t="s">
        <v>17415</v>
      </c>
      <c r="J233" s="146" t="s">
        <v>200</v>
      </c>
      <c r="K233" s="131" t="s">
        <v>18435</v>
      </c>
      <c r="L233" s="0" t="s">
        <v>18445</v>
      </c>
      <c r="M233" s="122" t="s">
        <v>200</v>
      </c>
      <c r="N233" s="0" t="s">
        <v>18437</v>
      </c>
      <c r="O233" s="0" t="s">
        <v>18438</v>
      </c>
      <c r="P233" s="122" t="s">
        <v>200</v>
      </c>
      <c r="Q233" s="0" t="s">
        <v>17614</v>
      </c>
      <c r="R233" s="112" t="s">
        <v>198</v>
      </c>
      <c r="S233" s="146"/>
      <c r="T233" s="131" t="s">
        <v>215</v>
      </c>
      <c r="U233" s="0" t="n">
        <v>4</v>
      </c>
      <c r="V233" s="111" t="n">
        <v>10</v>
      </c>
      <c r="W233" s="146"/>
      <c r="X233" s="127" t="s">
        <v>216</v>
      </c>
    </row>
    <row r="234" customFormat="false" ht="13.8" hidden="false" customHeight="false" outlineLevel="0" collapsed="false">
      <c r="A234" s="131" t="s">
        <v>18447</v>
      </c>
      <c r="B234" s="0" t="s">
        <v>17610</v>
      </c>
      <c r="C234" s="0" t="s">
        <v>17653</v>
      </c>
      <c r="D234" s="0" t="s">
        <v>198</v>
      </c>
      <c r="E234" s="0" t="s">
        <v>198</v>
      </c>
      <c r="F234" s="0" t="s">
        <v>17904</v>
      </c>
      <c r="G234" s="0" t="s">
        <v>10531</v>
      </c>
      <c r="H234" s="0" t="s">
        <v>17415</v>
      </c>
      <c r="J234" s="146"/>
      <c r="K234" s="131" t="s">
        <v>18435</v>
      </c>
      <c r="L234" s="0" t="s">
        <v>18445</v>
      </c>
      <c r="M234" s="122" t="s">
        <v>200</v>
      </c>
      <c r="N234" s="0" t="s">
        <v>18437</v>
      </c>
      <c r="O234" s="0" t="s">
        <v>18438</v>
      </c>
      <c r="P234" s="122" t="s">
        <v>200</v>
      </c>
      <c r="Q234" s="0" t="s">
        <v>18420</v>
      </c>
      <c r="R234" s="112" t="s">
        <v>18448</v>
      </c>
      <c r="S234" s="146"/>
      <c r="T234" s="131" t="s">
        <v>215</v>
      </c>
      <c r="U234" s="0" t="n">
        <v>4</v>
      </c>
      <c r="V234" s="111" t="n">
        <v>10</v>
      </c>
      <c r="W234" s="146"/>
      <c r="X234" s="127"/>
    </row>
    <row r="235" customFormat="false" ht="13.8" hidden="false" customHeight="false" outlineLevel="0" collapsed="false">
      <c r="A235" s="131" t="s">
        <v>18449</v>
      </c>
      <c r="B235" s="0" t="s">
        <v>17610</v>
      </c>
      <c r="C235" s="0" t="s">
        <v>17628</v>
      </c>
      <c r="D235" s="0" t="s">
        <v>198</v>
      </c>
      <c r="E235" s="0" t="s">
        <v>198</v>
      </c>
      <c r="F235" s="0" t="s">
        <v>17904</v>
      </c>
      <c r="G235" s="0" t="s">
        <v>10531</v>
      </c>
      <c r="H235" s="0" t="s">
        <v>17415</v>
      </c>
      <c r="J235" s="146" t="s">
        <v>200</v>
      </c>
      <c r="K235" s="131" t="s">
        <v>18435</v>
      </c>
      <c r="L235" s="0" t="s">
        <v>18445</v>
      </c>
      <c r="M235" s="122" t="s">
        <v>200</v>
      </c>
      <c r="N235" s="0" t="s">
        <v>18437</v>
      </c>
      <c r="O235" s="0" t="s">
        <v>18438</v>
      </c>
      <c r="P235" s="122" t="s">
        <v>200</v>
      </c>
      <c r="Q235" s="0" t="s">
        <v>17614</v>
      </c>
      <c r="R235" s="112" t="n">
        <v>9791097403188</v>
      </c>
      <c r="S235" s="146"/>
      <c r="T235" s="131" t="s">
        <v>215</v>
      </c>
      <c r="U235" s="0" t="n">
        <v>4</v>
      </c>
      <c r="V235" s="111" t="n">
        <v>10</v>
      </c>
      <c r="W235" s="146"/>
      <c r="X235" s="127" t="s">
        <v>216</v>
      </c>
    </row>
    <row r="236" customFormat="false" ht="13.8" hidden="false" customHeight="false" outlineLevel="0" collapsed="false">
      <c r="A236" s="131" t="s">
        <v>18450</v>
      </c>
      <c r="B236" s="0" t="s">
        <v>17610</v>
      </c>
      <c r="C236" s="0" t="s">
        <v>17628</v>
      </c>
      <c r="D236" s="0" t="s">
        <v>198</v>
      </c>
      <c r="E236" s="0" t="s">
        <v>198</v>
      </c>
      <c r="F236" s="0" t="s">
        <v>17904</v>
      </c>
      <c r="G236" s="0" t="s">
        <v>10531</v>
      </c>
      <c r="H236" s="0" t="s">
        <v>17415</v>
      </c>
      <c r="J236" s="146" t="s">
        <v>200</v>
      </c>
      <c r="K236" s="131" t="s">
        <v>18435</v>
      </c>
      <c r="L236" s="0" t="s">
        <v>18445</v>
      </c>
      <c r="M236" s="122" t="s">
        <v>200</v>
      </c>
      <c r="N236" s="0" t="s">
        <v>18437</v>
      </c>
      <c r="O236" s="0" t="s">
        <v>18438</v>
      </c>
      <c r="P236" s="122" t="s">
        <v>200</v>
      </c>
      <c r="Q236" s="0" t="s">
        <v>17614</v>
      </c>
      <c r="R236" s="112" t="n">
        <v>9791097403171</v>
      </c>
      <c r="S236" s="146"/>
      <c r="T236" s="131" t="s">
        <v>215</v>
      </c>
      <c r="U236" s="0" t="n">
        <v>4</v>
      </c>
      <c r="V236" s="111" t="n">
        <v>10</v>
      </c>
      <c r="W236" s="146"/>
      <c r="X236" s="127" t="s">
        <v>216</v>
      </c>
    </row>
    <row r="237" customFormat="false" ht="13.8" hidden="false" customHeight="false" outlineLevel="0" collapsed="false">
      <c r="A237" s="131" t="s">
        <v>18451</v>
      </c>
      <c r="B237" s="0" t="s">
        <v>17610</v>
      </c>
      <c r="C237" s="0" t="s">
        <v>17643</v>
      </c>
      <c r="D237" s="0" t="s">
        <v>198</v>
      </c>
      <c r="E237" s="0" t="s">
        <v>198</v>
      </c>
      <c r="F237" s="0" t="s">
        <v>17904</v>
      </c>
      <c r="G237" s="0" t="s">
        <v>10531</v>
      </c>
      <c r="H237" s="0" t="s">
        <v>17415</v>
      </c>
      <c r="J237" s="146" t="s">
        <v>200</v>
      </c>
      <c r="K237" s="131" t="s">
        <v>18435</v>
      </c>
      <c r="L237" s="0" t="s">
        <v>18452</v>
      </c>
      <c r="M237" s="122" t="s">
        <v>200</v>
      </c>
      <c r="N237" s="0" t="s">
        <v>18437</v>
      </c>
      <c r="O237" s="0" t="s">
        <v>18438</v>
      </c>
      <c r="P237" s="122" t="s">
        <v>200</v>
      </c>
      <c r="Q237" s="0" t="s">
        <v>17614</v>
      </c>
      <c r="R237" s="112" t="n">
        <v>9791097403058</v>
      </c>
      <c r="S237" s="146"/>
      <c r="T237" s="131" t="s">
        <v>215</v>
      </c>
      <c r="U237" s="0" t="n">
        <v>4</v>
      </c>
      <c r="V237" s="111" t="n">
        <v>10</v>
      </c>
      <c r="W237" s="146"/>
      <c r="X237" s="127" t="s">
        <v>200</v>
      </c>
    </row>
    <row r="238" customFormat="false" ht="13.8" hidden="false" customHeight="false" outlineLevel="0" collapsed="false">
      <c r="A238" s="131" t="s">
        <v>18453</v>
      </c>
      <c r="B238" s="0" t="s">
        <v>11594</v>
      </c>
      <c r="C238" s="0" t="s">
        <v>198</v>
      </c>
      <c r="D238" s="0" t="s">
        <v>198</v>
      </c>
      <c r="E238" s="0" t="s">
        <v>198</v>
      </c>
      <c r="F238" s="0" t="s">
        <v>6492</v>
      </c>
      <c r="G238" s="0" t="s">
        <v>198</v>
      </c>
      <c r="H238" s="0" t="s">
        <v>17408</v>
      </c>
      <c r="J238" s="146" t="s">
        <v>200</v>
      </c>
      <c r="K238" s="131" t="s">
        <v>18454</v>
      </c>
      <c r="L238" s="0" t="s">
        <v>18455</v>
      </c>
      <c r="M238" s="122" t="s">
        <v>200</v>
      </c>
      <c r="N238" s="0" t="s">
        <v>18456</v>
      </c>
      <c r="O238" s="0" t="s">
        <v>18410</v>
      </c>
      <c r="P238" s="122" t="s">
        <v>200</v>
      </c>
      <c r="Q238" s="0" t="s">
        <v>17449</v>
      </c>
      <c r="R238" s="112" t="s">
        <v>198</v>
      </c>
      <c r="S238" s="146"/>
      <c r="T238" s="131" t="s">
        <v>215</v>
      </c>
      <c r="U238" s="0" t="n">
        <v>4</v>
      </c>
      <c r="V238" s="111" t="n">
        <v>10</v>
      </c>
      <c r="W238" s="146"/>
      <c r="X238" s="127" t="s">
        <v>216</v>
      </c>
    </row>
    <row r="239" customFormat="false" ht="13.8" hidden="false" customHeight="false" outlineLevel="0" collapsed="false">
      <c r="A239" s="131" t="s">
        <v>9450</v>
      </c>
      <c r="B239" s="0" t="s">
        <v>17548</v>
      </c>
      <c r="C239" s="0" t="s">
        <v>198</v>
      </c>
      <c r="D239" s="0" t="s">
        <v>17549</v>
      </c>
      <c r="E239" s="0" t="s">
        <v>9448</v>
      </c>
      <c r="F239" s="0" t="s">
        <v>198</v>
      </c>
      <c r="G239" s="0" t="s">
        <v>9450</v>
      </c>
      <c r="H239" s="0" t="s">
        <v>17415</v>
      </c>
      <c r="J239" s="146" t="s">
        <v>200</v>
      </c>
      <c r="K239" s="131" t="s">
        <v>17459</v>
      </c>
      <c r="L239" s="0" t="s">
        <v>18457</v>
      </c>
      <c r="M239" s="122" t="s">
        <v>200</v>
      </c>
      <c r="N239" s="0" t="s">
        <v>18458</v>
      </c>
      <c r="O239" s="0" t="s">
        <v>66</v>
      </c>
      <c r="P239" s="122" t="s">
        <v>200</v>
      </c>
      <c r="Q239" s="0" t="s">
        <v>17495</v>
      </c>
      <c r="R239" s="112" t="n">
        <v>9782918272182</v>
      </c>
      <c r="S239" s="146"/>
      <c r="T239" s="131" t="s">
        <v>215</v>
      </c>
      <c r="U239" s="0" t="n">
        <v>4</v>
      </c>
      <c r="V239" s="111" t="n">
        <v>20</v>
      </c>
      <c r="W239" s="146"/>
      <c r="X239" s="127" t="s">
        <v>216</v>
      </c>
    </row>
    <row r="240" customFormat="false" ht="13.8" hidden="false" customHeight="false" outlineLevel="0" collapsed="false">
      <c r="A240" s="131" t="s">
        <v>18459</v>
      </c>
      <c r="B240" s="0" t="s">
        <v>17602</v>
      </c>
      <c r="C240" s="0" t="s">
        <v>198</v>
      </c>
      <c r="D240" s="0" t="s">
        <v>17603</v>
      </c>
      <c r="E240" s="0" t="s">
        <v>4767</v>
      </c>
      <c r="F240" s="0" t="s">
        <v>18460</v>
      </c>
      <c r="G240" s="0" t="s">
        <v>198</v>
      </c>
      <c r="H240" s="0" t="s">
        <v>17415</v>
      </c>
      <c r="J240" s="146" t="s">
        <v>200</v>
      </c>
      <c r="K240" s="131" t="s">
        <v>17564</v>
      </c>
      <c r="L240" s="0" t="s">
        <v>18461</v>
      </c>
      <c r="M240" s="122" t="s">
        <v>200</v>
      </c>
      <c r="N240" s="0" t="s">
        <v>17818</v>
      </c>
      <c r="O240" s="0" t="s">
        <v>17600</v>
      </c>
      <c r="P240" s="122" t="s">
        <v>200</v>
      </c>
      <c r="Q240" s="0" t="s">
        <v>17462</v>
      </c>
      <c r="R240" s="112" t="n">
        <v>9791094723265</v>
      </c>
      <c r="S240" s="146"/>
      <c r="T240" s="131" t="s">
        <v>215</v>
      </c>
      <c r="U240" s="0" t="n">
        <v>4</v>
      </c>
      <c r="V240" s="111" t="n">
        <v>20</v>
      </c>
      <c r="W240" s="146"/>
      <c r="X240" s="127" t="s">
        <v>216</v>
      </c>
    </row>
    <row r="241" customFormat="false" ht="13.8" hidden="false" customHeight="false" outlineLevel="0" collapsed="false">
      <c r="A241" s="131" t="s">
        <v>18462</v>
      </c>
      <c r="B241" s="0" t="s">
        <v>17490</v>
      </c>
      <c r="C241" s="0" t="s">
        <v>198</v>
      </c>
      <c r="D241" s="0" t="s">
        <v>198</v>
      </c>
      <c r="E241" s="0" t="s">
        <v>15906</v>
      </c>
      <c r="F241" s="0" t="s">
        <v>18463</v>
      </c>
      <c r="G241" s="0" t="s">
        <v>198</v>
      </c>
      <c r="H241" s="0" t="s">
        <v>17415</v>
      </c>
      <c r="J241" s="146" t="s">
        <v>200</v>
      </c>
      <c r="K241" s="131" t="s">
        <v>18464</v>
      </c>
      <c r="L241" s="0" t="s">
        <v>18465</v>
      </c>
      <c r="M241" s="122" t="s">
        <v>200</v>
      </c>
      <c r="N241" s="0" t="s">
        <v>18466</v>
      </c>
      <c r="O241" s="0" t="s">
        <v>18467</v>
      </c>
      <c r="P241" s="122" t="s">
        <v>200</v>
      </c>
      <c r="Q241" s="0" t="s">
        <v>17495</v>
      </c>
      <c r="R241" s="112" t="s">
        <v>198</v>
      </c>
      <c r="S241" s="146"/>
      <c r="T241" s="131" t="s">
        <v>215</v>
      </c>
      <c r="U241" s="0" t="n">
        <v>4</v>
      </c>
      <c r="V241" s="111" t="n">
        <v>10</v>
      </c>
      <c r="W241" s="146"/>
      <c r="X241" s="127" t="s">
        <v>216</v>
      </c>
    </row>
    <row r="242" customFormat="false" ht="13.8" hidden="false" customHeight="false" outlineLevel="0" collapsed="false">
      <c r="A242" s="131" t="s">
        <v>18468</v>
      </c>
      <c r="B242" s="0" t="s">
        <v>17490</v>
      </c>
      <c r="C242" s="0" t="s">
        <v>198</v>
      </c>
      <c r="D242" s="0" t="s">
        <v>17603</v>
      </c>
      <c r="E242" s="0" t="s">
        <v>15906</v>
      </c>
      <c r="F242" s="0" t="s">
        <v>18463</v>
      </c>
      <c r="G242" s="0" t="s">
        <v>198</v>
      </c>
      <c r="H242" s="0" t="s">
        <v>17415</v>
      </c>
      <c r="J242" s="146" t="s">
        <v>200</v>
      </c>
      <c r="K242" s="131" t="s">
        <v>17564</v>
      </c>
      <c r="L242" s="0" t="s">
        <v>18469</v>
      </c>
      <c r="M242" s="122" t="s">
        <v>200</v>
      </c>
      <c r="N242" s="0" t="s">
        <v>17818</v>
      </c>
      <c r="O242" s="0" t="s">
        <v>17600</v>
      </c>
      <c r="P242" s="122" t="s">
        <v>200</v>
      </c>
      <c r="Q242" s="0" t="s">
        <v>17462</v>
      </c>
      <c r="R242" s="112" t="n">
        <v>9782377840717</v>
      </c>
      <c r="S242" s="146"/>
      <c r="T242" s="131" t="s">
        <v>215</v>
      </c>
      <c r="U242" s="0" t="n">
        <v>4</v>
      </c>
      <c r="V242" s="111" t="n">
        <v>20</v>
      </c>
      <c r="W242" s="146"/>
      <c r="X242" s="127" t="s">
        <v>216</v>
      </c>
    </row>
    <row r="243" customFormat="false" ht="13.8" hidden="false" customHeight="false" outlineLevel="0" collapsed="false">
      <c r="A243" s="131" t="s">
        <v>18470</v>
      </c>
      <c r="B243" s="0" t="s">
        <v>17602</v>
      </c>
      <c r="C243" s="0" t="s">
        <v>198</v>
      </c>
      <c r="D243" s="0" t="s">
        <v>18471</v>
      </c>
      <c r="E243" s="0" t="s">
        <v>198</v>
      </c>
      <c r="F243" s="0" t="s">
        <v>198</v>
      </c>
      <c r="G243" s="0" t="s">
        <v>198</v>
      </c>
      <c r="H243" s="0" t="s">
        <v>17408</v>
      </c>
      <c r="J243" s="146" t="s">
        <v>200</v>
      </c>
      <c r="K243" s="131" t="s">
        <v>17579</v>
      </c>
      <c r="L243" s="0" t="s">
        <v>18472</v>
      </c>
      <c r="M243" s="122" t="s">
        <v>200</v>
      </c>
      <c r="N243" s="0" t="s">
        <v>18473</v>
      </c>
      <c r="O243" s="0" t="s">
        <v>18474</v>
      </c>
      <c r="P243" s="122" t="s">
        <v>200</v>
      </c>
      <c r="Q243" s="0" t="s">
        <v>17449</v>
      </c>
      <c r="R243" s="112" t="n">
        <v>9780262042796</v>
      </c>
      <c r="S243" s="146"/>
      <c r="T243" s="131" t="s">
        <v>215</v>
      </c>
      <c r="U243" s="0" t="n">
        <v>4</v>
      </c>
      <c r="V243" s="111" t="n">
        <v>20</v>
      </c>
      <c r="W243" s="146"/>
      <c r="X243" s="127" t="s">
        <v>216</v>
      </c>
    </row>
    <row r="244" customFormat="false" ht="13.8" hidden="false" customHeight="false" outlineLevel="0" collapsed="false">
      <c r="A244" s="131" t="s">
        <v>18475</v>
      </c>
      <c r="B244" s="0" t="s">
        <v>17406</v>
      </c>
      <c r="C244" s="0" t="s">
        <v>198</v>
      </c>
      <c r="D244" s="0" t="s">
        <v>17414</v>
      </c>
      <c r="E244" s="0" t="s">
        <v>198</v>
      </c>
      <c r="F244" s="0" t="s">
        <v>198</v>
      </c>
      <c r="G244" s="0" t="s">
        <v>198</v>
      </c>
      <c r="H244" s="0" t="s">
        <v>17408</v>
      </c>
      <c r="J244" s="146" t="s">
        <v>200</v>
      </c>
      <c r="K244" s="131" t="s">
        <v>18476</v>
      </c>
      <c r="L244" s="0" t="s">
        <v>18477</v>
      </c>
      <c r="M244" s="122" t="s">
        <v>200</v>
      </c>
      <c r="N244" s="0" t="s">
        <v>18478</v>
      </c>
      <c r="O244" s="0" t="s">
        <v>17488</v>
      </c>
      <c r="P244" s="122" t="s">
        <v>200</v>
      </c>
      <c r="Q244" s="0" t="s">
        <v>17462</v>
      </c>
      <c r="R244" s="112" t="n">
        <v>9781511546539</v>
      </c>
      <c r="S244" s="146"/>
      <c r="T244" s="131" t="s">
        <v>215</v>
      </c>
      <c r="U244" s="0" t="n">
        <v>4</v>
      </c>
      <c r="V244" s="111" t="n">
        <v>10</v>
      </c>
      <c r="W244" s="146"/>
      <c r="X244" s="127" t="s">
        <v>216</v>
      </c>
    </row>
    <row r="245" customFormat="false" ht="13.8" hidden="false" customHeight="false" outlineLevel="0" collapsed="false">
      <c r="A245" s="131" t="s">
        <v>18479</v>
      </c>
      <c r="B245" s="0" t="s">
        <v>17406</v>
      </c>
      <c r="C245" s="0" t="s">
        <v>198</v>
      </c>
      <c r="D245" s="0" t="s">
        <v>198</v>
      </c>
      <c r="E245" s="0" t="s">
        <v>459</v>
      </c>
      <c r="F245" s="0" t="s">
        <v>17927</v>
      </c>
      <c r="G245" s="0" t="s">
        <v>198</v>
      </c>
      <c r="H245" s="0" t="s">
        <v>17408</v>
      </c>
      <c r="J245" s="146" t="s">
        <v>200</v>
      </c>
      <c r="K245" s="131" t="s">
        <v>18476</v>
      </c>
      <c r="L245" s="0" t="s">
        <v>18480</v>
      </c>
      <c r="M245" s="122" t="s">
        <v>200</v>
      </c>
      <c r="N245" s="0" t="s">
        <v>18478</v>
      </c>
      <c r="O245" s="0" t="s">
        <v>17488</v>
      </c>
      <c r="P245" s="122" t="s">
        <v>200</v>
      </c>
      <c r="Q245" s="0" t="s">
        <v>17462</v>
      </c>
      <c r="R245" s="112" t="n">
        <v>9781482742183</v>
      </c>
      <c r="S245" s="146"/>
      <c r="T245" s="131" t="s">
        <v>215</v>
      </c>
      <c r="U245" s="0" t="n">
        <v>4</v>
      </c>
      <c r="V245" s="111" t="n">
        <v>10</v>
      </c>
      <c r="W245" s="146"/>
      <c r="X245" s="127" t="s">
        <v>216</v>
      </c>
    </row>
    <row r="246" customFormat="false" ht="13.8" hidden="false" customHeight="false" outlineLevel="0" collapsed="false">
      <c r="A246" s="131" t="s">
        <v>18481</v>
      </c>
      <c r="B246" s="0" t="s">
        <v>17490</v>
      </c>
      <c r="C246" s="0" t="s">
        <v>198</v>
      </c>
      <c r="D246" s="0" t="s">
        <v>18482</v>
      </c>
      <c r="E246" s="0" t="s">
        <v>198</v>
      </c>
      <c r="F246" s="0" t="s">
        <v>198</v>
      </c>
      <c r="G246" s="0" t="s">
        <v>198</v>
      </c>
      <c r="H246" s="0" t="s">
        <v>17408</v>
      </c>
      <c r="I246" s="104" t="s">
        <v>17416</v>
      </c>
      <c r="J246" s="146" t="s">
        <v>200</v>
      </c>
      <c r="K246" s="131" t="s">
        <v>18476</v>
      </c>
      <c r="L246" s="0" t="s">
        <v>18483</v>
      </c>
      <c r="M246" s="122" t="s">
        <v>200</v>
      </c>
      <c r="N246" s="0" t="s">
        <v>18484</v>
      </c>
      <c r="O246" s="0" t="s">
        <v>66</v>
      </c>
      <c r="P246" s="122" t="s">
        <v>200</v>
      </c>
      <c r="Q246" s="0" t="s">
        <v>17449</v>
      </c>
      <c r="R246" s="112" t="n">
        <v>9781460955796</v>
      </c>
      <c r="S246" s="146"/>
      <c r="T246" s="131" t="s">
        <v>215</v>
      </c>
      <c r="U246" s="0" t="n">
        <v>4</v>
      </c>
      <c r="V246" s="111" t="n">
        <v>30</v>
      </c>
      <c r="W246" s="146"/>
      <c r="X246" s="127" t="s">
        <v>216</v>
      </c>
    </row>
    <row r="247" customFormat="false" ht="13.8" hidden="false" customHeight="false" outlineLevel="0" collapsed="false">
      <c r="A247" s="131" t="s">
        <v>18485</v>
      </c>
      <c r="B247" s="0" t="s">
        <v>17406</v>
      </c>
      <c r="C247" s="0" t="s">
        <v>198</v>
      </c>
      <c r="D247" s="0" t="s">
        <v>18486</v>
      </c>
      <c r="E247" s="0" t="s">
        <v>18487</v>
      </c>
      <c r="F247" s="0" t="s">
        <v>198</v>
      </c>
      <c r="G247" s="0" t="s">
        <v>198</v>
      </c>
      <c r="H247" s="0" t="s">
        <v>17408</v>
      </c>
      <c r="J247" s="146" t="s">
        <v>200</v>
      </c>
      <c r="K247" s="131" t="s">
        <v>18476</v>
      </c>
      <c r="L247" s="0" t="s">
        <v>18488</v>
      </c>
      <c r="M247" s="122" t="s">
        <v>200</v>
      </c>
      <c r="N247" s="0" t="s">
        <v>18478</v>
      </c>
      <c r="O247" s="0" t="s">
        <v>17488</v>
      </c>
      <c r="P247" s="122" t="s">
        <v>200</v>
      </c>
      <c r="Q247" s="0" t="s">
        <v>17462</v>
      </c>
      <c r="R247" s="112" t="n">
        <v>9781539855644</v>
      </c>
      <c r="S247" s="146"/>
      <c r="T247" s="131" t="s">
        <v>215</v>
      </c>
      <c r="U247" s="0" t="n">
        <v>4</v>
      </c>
      <c r="V247" s="111" t="n">
        <v>10</v>
      </c>
      <c r="W247" s="146"/>
      <c r="X247" s="127" t="s">
        <v>216</v>
      </c>
    </row>
    <row r="248" customFormat="false" ht="13.8" hidden="false" customHeight="false" outlineLevel="0" collapsed="false">
      <c r="A248" s="131" t="s">
        <v>18489</v>
      </c>
      <c r="B248" s="0" t="s">
        <v>17406</v>
      </c>
      <c r="C248" s="0" t="s">
        <v>198</v>
      </c>
      <c r="D248" s="0" t="s">
        <v>18486</v>
      </c>
      <c r="E248" s="0" t="s">
        <v>198</v>
      </c>
      <c r="F248" s="0" t="s">
        <v>198</v>
      </c>
      <c r="G248" s="0" t="s">
        <v>198</v>
      </c>
      <c r="H248" s="0" t="s">
        <v>17408</v>
      </c>
      <c r="J248" s="146" t="s">
        <v>200</v>
      </c>
      <c r="K248" s="131" t="s">
        <v>18476</v>
      </c>
      <c r="L248" s="0" t="s">
        <v>18488</v>
      </c>
      <c r="M248" s="122" t="s">
        <v>200</v>
      </c>
      <c r="N248" s="0" t="s">
        <v>18478</v>
      </c>
      <c r="O248" s="0" t="s">
        <v>17488</v>
      </c>
      <c r="P248" s="122" t="s">
        <v>200</v>
      </c>
      <c r="Q248" s="0" t="s">
        <v>17462</v>
      </c>
      <c r="R248" s="112" t="n">
        <v>9798715948656</v>
      </c>
      <c r="S248" s="146"/>
      <c r="T248" s="131" t="s">
        <v>215</v>
      </c>
      <c r="U248" s="0" t="n">
        <v>4</v>
      </c>
      <c r="V248" s="111" t="n">
        <v>10</v>
      </c>
      <c r="W248" s="146"/>
      <c r="X248" s="127"/>
    </row>
    <row r="249" customFormat="false" ht="13.8" hidden="false" customHeight="false" outlineLevel="0" collapsed="false">
      <c r="A249" s="131" t="s">
        <v>18490</v>
      </c>
      <c r="B249" s="0" t="s">
        <v>17406</v>
      </c>
      <c r="C249" s="0" t="s">
        <v>17643</v>
      </c>
      <c r="D249" s="0" t="s">
        <v>198</v>
      </c>
      <c r="E249" s="0" t="s">
        <v>18491</v>
      </c>
      <c r="F249" s="0" t="s">
        <v>198</v>
      </c>
      <c r="G249" s="0" t="s">
        <v>198</v>
      </c>
      <c r="H249" s="0" t="s">
        <v>17408</v>
      </c>
      <c r="J249" s="146" t="s">
        <v>200</v>
      </c>
      <c r="K249" s="131" t="s">
        <v>18476</v>
      </c>
      <c r="L249" s="0" t="s">
        <v>18492</v>
      </c>
      <c r="M249" s="122" t="s">
        <v>200</v>
      </c>
      <c r="N249" s="0" t="s">
        <v>18478</v>
      </c>
      <c r="O249" s="0" t="s">
        <v>17488</v>
      </c>
      <c r="P249" s="122" t="s">
        <v>200</v>
      </c>
      <c r="Q249" s="0" t="s">
        <v>17462</v>
      </c>
      <c r="R249" s="112" t="n">
        <v>9781535126168</v>
      </c>
      <c r="S249" s="146"/>
      <c r="T249" s="131" t="s">
        <v>215</v>
      </c>
      <c r="U249" s="0" t="n">
        <v>4</v>
      </c>
      <c r="V249" s="111" t="n">
        <v>10</v>
      </c>
      <c r="W249" s="146"/>
      <c r="X249" s="127" t="s">
        <v>216</v>
      </c>
    </row>
    <row r="250" customFormat="false" ht="13.8" hidden="false" customHeight="false" outlineLevel="0" collapsed="false">
      <c r="A250" s="131" t="s">
        <v>18493</v>
      </c>
      <c r="B250" s="0" t="s">
        <v>17602</v>
      </c>
      <c r="C250" s="0" t="s">
        <v>17483</v>
      </c>
      <c r="D250" s="0" t="s">
        <v>198</v>
      </c>
      <c r="E250" s="0" t="s">
        <v>198</v>
      </c>
      <c r="F250" s="0" t="s">
        <v>18494</v>
      </c>
      <c r="G250" s="0" t="s">
        <v>198</v>
      </c>
      <c r="H250" s="0" t="s">
        <v>17408</v>
      </c>
      <c r="J250" s="146" t="s">
        <v>200</v>
      </c>
      <c r="K250" s="131" t="s">
        <v>18476</v>
      </c>
      <c r="L250" s="0" t="s">
        <v>18495</v>
      </c>
      <c r="M250" s="122" t="s">
        <v>200</v>
      </c>
      <c r="N250" s="0" t="s">
        <v>18478</v>
      </c>
      <c r="O250" s="0" t="s">
        <v>17488</v>
      </c>
      <c r="P250" s="122" t="s">
        <v>200</v>
      </c>
      <c r="Q250" s="0" t="s">
        <v>17462</v>
      </c>
      <c r="R250" s="112" t="n">
        <v>9781721148271</v>
      </c>
      <c r="S250" s="146"/>
      <c r="T250" s="131" t="s">
        <v>215</v>
      </c>
      <c r="U250" s="0" t="n">
        <v>4</v>
      </c>
      <c r="V250" s="111" t="n">
        <v>10</v>
      </c>
      <c r="W250" s="146"/>
      <c r="X250" s="127" t="s">
        <v>216</v>
      </c>
    </row>
    <row r="251" customFormat="false" ht="13.8" hidden="false" customHeight="false" outlineLevel="0" collapsed="false">
      <c r="A251" s="131" t="s">
        <v>18496</v>
      </c>
      <c r="B251" s="0" t="s">
        <v>17406</v>
      </c>
      <c r="C251" s="0" t="s">
        <v>17643</v>
      </c>
      <c r="D251" s="0" t="s">
        <v>17563</v>
      </c>
      <c r="E251" s="0" t="s">
        <v>9448</v>
      </c>
      <c r="F251" s="0" t="s">
        <v>1017</v>
      </c>
      <c r="G251" s="0" t="s">
        <v>198</v>
      </c>
      <c r="H251" s="0" t="s">
        <v>17408</v>
      </c>
      <c r="J251" s="146" t="s">
        <v>200</v>
      </c>
      <c r="K251" s="131" t="s">
        <v>18476</v>
      </c>
      <c r="L251" s="0" t="s">
        <v>18497</v>
      </c>
      <c r="M251" s="122" t="s">
        <v>200</v>
      </c>
      <c r="N251" s="0" t="s">
        <v>18478</v>
      </c>
      <c r="O251" s="0" t="s">
        <v>17488</v>
      </c>
      <c r="P251" s="122" t="s">
        <v>200</v>
      </c>
      <c r="Q251" s="0" t="s">
        <v>17462</v>
      </c>
      <c r="R251" s="112" t="n">
        <v>9781546928317</v>
      </c>
      <c r="S251" s="146"/>
      <c r="T251" s="131" t="s">
        <v>215</v>
      </c>
      <c r="U251" s="0" t="n">
        <v>4</v>
      </c>
      <c r="V251" s="111" t="n">
        <v>10</v>
      </c>
      <c r="W251" s="146"/>
      <c r="X251" s="127" t="s">
        <v>216</v>
      </c>
    </row>
    <row r="252" customFormat="false" ht="13.8" hidden="false" customHeight="false" outlineLevel="0" collapsed="false">
      <c r="A252" s="131" t="s">
        <v>18498</v>
      </c>
      <c r="B252" s="0" t="s">
        <v>17406</v>
      </c>
      <c r="C252" s="0" t="s">
        <v>198</v>
      </c>
      <c r="D252" s="0" t="s">
        <v>18305</v>
      </c>
      <c r="E252" s="0" t="s">
        <v>198</v>
      </c>
      <c r="F252" s="0" t="s">
        <v>198</v>
      </c>
      <c r="G252" s="0" t="s">
        <v>198</v>
      </c>
      <c r="H252" s="0" t="s">
        <v>17408</v>
      </c>
      <c r="J252" s="146" t="s">
        <v>200</v>
      </c>
      <c r="K252" s="131" t="s">
        <v>18476</v>
      </c>
      <c r="L252" s="0" t="s">
        <v>18499</v>
      </c>
      <c r="M252" s="122" t="s">
        <v>200</v>
      </c>
      <c r="N252" s="0" t="s">
        <v>18478</v>
      </c>
      <c r="O252" s="0" t="s">
        <v>17488</v>
      </c>
      <c r="P252" s="122" t="s">
        <v>200</v>
      </c>
      <c r="Q252" s="0" t="s">
        <v>17462</v>
      </c>
      <c r="R252" s="112" t="n">
        <v>9781783527632</v>
      </c>
      <c r="S252" s="146"/>
      <c r="T252" s="131" t="s">
        <v>215</v>
      </c>
      <c r="U252" s="0" t="n">
        <v>4</v>
      </c>
      <c r="V252" s="111" t="n">
        <v>10</v>
      </c>
      <c r="W252" s="146"/>
      <c r="X252" s="127" t="s">
        <v>216</v>
      </c>
    </row>
    <row r="253" customFormat="false" ht="13.8" hidden="false" customHeight="false" outlineLevel="0" collapsed="false">
      <c r="A253" s="131" t="s">
        <v>18500</v>
      </c>
      <c r="B253" s="0" t="s">
        <v>17406</v>
      </c>
      <c r="C253" s="0" t="s">
        <v>17643</v>
      </c>
      <c r="D253" s="0" t="s">
        <v>198</v>
      </c>
      <c r="E253" s="0" t="s">
        <v>459</v>
      </c>
      <c r="F253" s="0" t="s">
        <v>14356</v>
      </c>
      <c r="G253" s="0" t="s">
        <v>198</v>
      </c>
      <c r="H253" s="0" t="s">
        <v>17408</v>
      </c>
      <c r="J253" s="146" t="s">
        <v>200</v>
      </c>
      <c r="K253" s="131" t="s">
        <v>18476</v>
      </c>
      <c r="L253" s="0" t="s">
        <v>18501</v>
      </c>
      <c r="M253" s="122" t="s">
        <v>200</v>
      </c>
      <c r="N253" s="0" t="s">
        <v>18478</v>
      </c>
      <c r="O253" s="0" t="s">
        <v>17488</v>
      </c>
      <c r="P253" s="122" t="s">
        <v>200</v>
      </c>
      <c r="Q253" s="0" t="s">
        <v>17462</v>
      </c>
      <c r="R253" s="112" t="n">
        <v>9781546928034</v>
      </c>
      <c r="S253" s="146"/>
      <c r="T253" s="131" t="s">
        <v>215</v>
      </c>
      <c r="U253" s="0" t="n">
        <v>4</v>
      </c>
      <c r="V253" s="111" t="n">
        <v>10</v>
      </c>
      <c r="W253" s="146"/>
      <c r="X253" s="127" t="s">
        <v>216</v>
      </c>
    </row>
    <row r="254" customFormat="false" ht="13.8" hidden="false" customHeight="false" outlineLevel="0" collapsed="false">
      <c r="A254" s="131" t="s">
        <v>18502</v>
      </c>
      <c r="B254" s="0" t="s">
        <v>17406</v>
      </c>
      <c r="C254" s="0" t="s">
        <v>17643</v>
      </c>
      <c r="D254" s="0" t="s">
        <v>18486</v>
      </c>
      <c r="E254" s="0" t="s">
        <v>459</v>
      </c>
      <c r="F254" s="0" t="s">
        <v>198</v>
      </c>
      <c r="G254" s="0" t="s">
        <v>198</v>
      </c>
      <c r="H254" s="0" t="s">
        <v>17408</v>
      </c>
      <c r="J254" s="146" t="s">
        <v>200</v>
      </c>
      <c r="K254" s="131" t="s">
        <v>18476</v>
      </c>
      <c r="L254" s="0" t="s">
        <v>18503</v>
      </c>
      <c r="M254" s="122" t="s">
        <v>200</v>
      </c>
      <c r="N254" s="0" t="s">
        <v>18478</v>
      </c>
      <c r="O254" s="0" t="s">
        <v>17488</v>
      </c>
      <c r="P254" s="122" t="s">
        <v>200</v>
      </c>
      <c r="Q254" s="0" t="s">
        <v>17462</v>
      </c>
      <c r="R254" s="112" t="n">
        <v>9781500737177</v>
      </c>
      <c r="S254" s="146"/>
      <c r="T254" s="131" t="s">
        <v>215</v>
      </c>
      <c r="U254" s="0" t="n">
        <v>4</v>
      </c>
      <c r="V254" s="111" t="n">
        <v>10</v>
      </c>
      <c r="W254" s="146"/>
      <c r="X254" s="127" t="s">
        <v>216</v>
      </c>
    </row>
    <row r="255" customFormat="false" ht="13.8" hidden="false" customHeight="false" outlineLevel="0" collapsed="false">
      <c r="A255" s="131" t="s">
        <v>18504</v>
      </c>
      <c r="B255" s="0" t="s">
        <v>17406</v>
      </c>
      <c r="C255" s="0" t="s">
        <v>198</v>
      </c>
      <c r="D255" s="0" t="s">
        <v>198</v>
      </c>
      <c r="E255" s="0" t="s">
        <v>198</v>
      </c>
      <c r="F255" s="0" t="s">
        <v>18505</v>
      </c>
      <c r="G255" s="0" t="s">
        <v>198</v>
      </c>
      <c r="H255" s="0" t="s">
        <v>17408</v>
      </c>
      <c r="J255" s="146"/>
      <c r="K255" s="131" t="s">
        <v>18476</v>
      </c>
      <c r="L255" s="0" t="s">
        <v>18506</v>
      </c>
      <c r="M255" s="122" t="s">
        <v>200</v>
      </c>
      <c r="N255" s="0" t="s">
        <v>18478</v>
      </c>
      <c r="O255" s="0" t="s">
        <v>17488</v>
      </c>
      <c r="P255" s="122"/>
      <c r="Q255" s="0" t="s">
        <v>17718</v>
      </c>
      <c r="R255" s="112" t="n">
        <v>9798768538651</v>
      </c>
      <c r="S255" s="146"/>
      <c r="T255" s="131" t="s">
        <v>215</v>
      </c>
      <c r="U255" s="0" t="n">
        <v>4</v>
      </c>
      <c r="V255" s="111" t="n">
        <v>10</v>
      </c>
      <c r="W255" s="146"/>
      <c r="X255" s="127" t="s">
        <v>5461</v>
      </c>
    </row>
    <row r="256" customFormat="false" ht="13.8" hidden="false" customHeight="false" outlineLevel="0" collapsed="false">
      <c r="A256" s="131" t="s">
        <v>18507</v>
      </c>
      <c r="B256" s="0" t="s">
        <v>17406</v>
      </c>
      <c r="C256" s="0" t="s">
        <v>198</v>
      </c>
      <c r="D256" s="0" t="s">
        <v>17662</v>
      </c>
      <c r="E256" s="0" t="s">
        <v>370</v>
      </c>
      <c r="F256" s="0" t="s">
        <v>198</v>
      </c>
      <c r="G256" s="0" t="s">
        <v>198</v>
      </c>
      <c r="H256" s="0" t="s">
        <v>17408</v>
      </c>
      <c r="J256" s="146" t="s">
        <v>200</v>
      </c>
      <c r="K256" s="131" t="s">
        <v>18476</v>
      </c>
      <c r="L256" s="0" t="s">
        <v>18508</v>
      </c>
      <c r="M256" s="122" t="s">
        <v>200</v>
      </c>
      <c r="N256" s="0" t="s">
        <v>18478</v>
      </c>
      <c r="O256" s="0" t="s">
        <v>17488</v>
      </c>
      <c r="P256" s="122" t="s">
        <v>200</v>
      </c>
      <c r="Q256" s="0" t="s">
        <v>17462</v>
      </c>
      <c r="R256" s="112" t="n">
        <v>9781691254194</v>
      </c>
      <c r="S256" s="146"/>
      <c r="T256" s="131" t="s">
        <v>215</v>
      </c>
      <c r="U256" s="0" t="n">
        <v>4</v>
      </c>
      <c r="V256" s="111" t="n">
        <v>10</v>
      </c>
      <c r="W256" s="146"/>
      <c r="X256" s="127" t="s">
        <v>216</v>
      </c>
    </row>
    <row r="257" customFormat="false" ht="13.8" hidden="false" customHeight="false" outlineLevel="0" collapsed="false">
      <c r="A257" s="131" t="s">
        <v>18509</v>
      </c>
      <c r="B257" s="0" t="s">
        <v>17406</v>
      </c>
      <c r="C257" s="0" t="s">
        <v>17643</v>
      </c>
      <c r="D257" s="0" t="s">
        <v>17563</v>
      </c>
      <c r="E257" s="0" t="s">
        <v>9448</v>
      </c>
      <c r="F257" s="0" t="s">
        <v>1017</v>
      </c>
      <c r="G257" s="0" t="s">
        <v>198</v>
      </c>
      <c r="H257" s="0" t="s">
        <v>17408</v>
      </c>
      <c r="J257" s="146" t="s">
        <v>200</v>
      </c>
      <c r="K257" s="131" t="s">
        <v>18476</v>
      </c>
      <c r="L257" s="0" t="s">
        <v>18510</v>
      </c>
      <c r="M257" s="122" t="s">
        <v>200</v>
      </c>
      <c r="N257" s="0" t="s">
        <v>18478</v>
      </c>
      <c r="O257" s="0" t="s">
        <v>17488</v>
      </c>
      <c r="P257" s="122" t="s">
        <v>200</v>
      </c>
      <c r="Q257" s="0" t="s">
        <v>17462</v>
      </c>
      <c r="R257" s="112" t="n">
        <v>9782841239665</v>
      </c>
      <c r="S257" s="146"/>
      <c r="T257" s="131" t="s">
        <v>215</v>
      </c>
      <c r="U257" s="0" t="n">
        <v>4</v>
      </c>
      <c r="V257" s="111" t="n">
        <v>10</v>
      </c>
      <c r="W257" s="146"/>
      <c r="X257" s="127" t="s">
        <v>216</v>
      </c>
    </row>
    <row r="258" customFormat="false" ht="13.8" hidden="false" customHeight="false" outlineLevel="0" collapsed="false">
      <c r="A258" s="131" t="s">
        <v>18511</v>
      </c>
      <c r="B258" s="0" t="s">
        <v>17406</v>
      </c>
      <c r="C258" s="0" t="s">
        <v>17643</v>
      </c>
      <c r="D258" s="0" t="s">
        <v>18512</v>
      </c>
      <c r="E258" s="0" t="s">
        <v>198</v>
      </c>
      <c r="F258" s="0" t="s">
        <v>1017</v>
      </c>
      <c r="G258" s="0" t="s">
        <v>198</v>
      </c>
      <c r="H258" s="0" t="s">
        <v>17408</v>
      </c>
      <c r="J258" s="146"/>
      <c r="K258" s="131" t="s">
        <v>18476</v>
      </c>
      <c r="L258" s="0" t="s">
        <v>18513</v>
      </c>
      <c r="M258" s="122" t="s">
        <v>200</v>
      </c>
      <c r="N258" s="0" t="s">
        <v>18514</v>
      </c>
      <c r="O258" s="0" t="s">
        <v>17488</v>
      </c>
      <c r="P258" s="122" t="s">
        <v>200</v>
      </c>
      <c r="Q258" s="0" t="s">
        <v>17462</v>
      </c>
      <c r="R258" s="112" t="n">
        <v>9798558621143</v>
      </c>
      <c r="S258" s="146"/>
      <c r="T258" s="131" t="s">
        <v>215</v>
      </c>
      <c r="U258" s="0" t="n">
        <v>4</v>
      </c>
      <c r="V258" s="111" t="n">
        <v>10</v>
      </c>
      <c r="W258" s="146"/>
      <c r="X258" s="127"/>
    </row>
    <row r="259" customFormat="false" ht="13.8" hidden="false" customHeight="false" outlineLevel="0" collapsed="false">
      <c r="A259" s="131" t="s">
        <v>18515</v>
      </c>
      <c r="B259" s="0" t="s">
        <v>17406</v>
      </c>
      <c r="C259" s="0" t="s">
        <v>198</v>
      </c>
      <c r="D259" s="0" t="s">
        <v>198</v>
      </c>
      <c r="E259" s="0" t="s">
        <v>2959</v>
      </c>
      <c r="F259" s="0" t="s">
        <v>18516</v>
      </c>
      <c r="G259" s="0" t="s">
        <v>198</v>
      </c>
      <c r="H259" s="0" t="s">
        <v>17408</v>
      </c>
      <c r="J259" s="146"/>
      <c r="K259" s="131" t="s">
        <v>18476</v>
      </c>
      <c r="L259" s="0" t="s">
        <v>18517</v>
      </c>
      <c r="M259" s="122" t="s">
        <v>200</v>
      </c>
      <c r="N259" s="0" t="s">
        <v>18478</v>
      </c>
      <c r="O259" s="0" t="s">
        <v>17488</v>
      </c>
      <c r="P259" s="122" t="s">
        <v>200</v>
      </c>
      <c r="Q259" s="0" t="s">
        <v>17462</v>
      </c>
      <c r="R259" s="112" t="n">
        <v>9781073570041</v>
      </c>
      <c r="S259" s="146"/>
      <c r="T259" s="131" t="s">
        <v>215</v>
      </c>
      <c r="U259" s="0" t="n">
        <v>4</v>
      </c>
      <c r="V259" s="111" t="n">
        <v>10</v>
      </c>
      <c r="W259" s="146"/>
      <c r="X259" s="127"/>
    </row>
    <row r="260" customFormat="false" ht="13.8" hidden="false" customHeight="false" outlineLevel="0" collapsed="false">
      <c r="A260" s="131" t="s">
        <v>18518</v>
      </c>
      <c r="B260" s="0" t="s">
        <v>17602</v>
      </c>
      <c r="C260" s="0" t="s">
        <v>198</v>
      </c>
      <c r="D260" s="0" t="s">
        <v>18519</v>
      </c>
      <c r="E260" s="0" t="s">
        <v>198</v>
      </c>
      <c r="F260" s="0" t="s">
        <v>198</v>
      </c>
      <c r="G260" s="0" t="s">
        <v>198</v>
      </c>
      <c r="H260" s="0" t="s">
        <v>17408</v>
      </c>
      <c r="J260" s="146" t="s">
        <v>200</v>
      </c>
      <c r="K260" s="131" t="s">
        <v>18476</v>
      </c>
      <c r="L260" s="0" t="s">
        <v>18520</v>
      </c>
      <c r="M260" s="122" t="s">
        <v>200</v>
      </c>
      <c r="N260" s="0" t="s">
        <v>18514</v>
      </c>
      <c r="O260" s="0" t="s">
        <v>18521</v>
      </c>
      <c r="P260" s="122" t="s">
        <v>200</v>
      </c>
      <c r="Q260" s="0" t="s">
        <v>17462</v>
      </c>
      <c r="R260" s="112" t="n">
        <v>9781544202815</v>
      </c>
      <c r="S260" s="146"/>
      <c r="T260" s="131" t="s">
        <v>215</v>
      </c>
      <c r="U260" s="0" t="n">
        <v>4</v>
      </c>
      <c r="V260" s="111" t="n">
        <v>10</v>
      </c>
      <c r="W260" s="146"/>
      <c r="X260" s="127" t="s">
        <v>216</v>
      </c>
    </row>
    <row r="261" customFormat="false" ht="13.8" hidden="false" customHeight="false" outlineLevel="0" collapsed="false">
      <c r="A261" s="131" t="s">
        <v>18522</v>
      </c>
      <c r="B261" s="0" t="s">
        <v>17602</v>
      </c>
      <c r="C261" s="0" t="s">
        <v>198</v>
      </c>
      <c r="D261" s="0" t="s">
        <v>18519</v>
      </c>
      <c r="E261" s="0" t="s">
        <v>198</v>
      </c>
      <c r="F261" s="0" t="s">
        <v>198</v>
      </c>
      <c r="G261" s="0" t="s">
        <v>198</v>
      </c>
      <c r="H261" s="0" t="s">
        <v>17408</v>
      </c>
      <c r="J261" s="146" t="s">
        <v>200</v>
      </c>
      <c r="K261" s="131" t="s">
        <v>18476</v>
      </c>
      <c r="L261" s="0" t="s">
        <v>18520</v>
      </c>
      <c r="M261" s="122" t="s">
        <v>200</v>
      </c>
      <c r="N261" s="0" t="s">
        <v>18514</v>
      </c>
      <c r="O261" s="0" t="s">
        <v>18521</v>
      </c>
      <c r="P261" s="122" t="s">
        <v>200</v>
      </c>
      <c r="Q261" s="0" t="s">
        <v>17462</v>
      </c>
      <c r="R261" s="112" t="n">
        <v>9798515053017</v>
      </c>
      <c r="S261" s="146"/>
      <c r="T261" s="131" t="s">
        <v>215</v>
      </c>
      <c r="U261" s="0" t="n">
        <v>4</v>
      </c>
      <c r="V261" s="111" t="n">
        <v>10</v>
      </c>
      <c r="W261" s="146"/>
      <c r="X261" s="127" t="s">
        <v>5461</v>
      </c>
    </row>
    <row r="262" customFormat="false" ht="13.8" hidden="false" customHeight="false" outlineLevel="0" collapsed="false">
      <c r="A262" s="131" t="s">
        <v>18523</v>
      </c>
      <c r="B262" s="0" t="s">
        <v>17406</v>
      </c>
      <c r="C262" s="0" t="s">
        <v>198</v>
      </c>
      <c r="D262" s="0" t="s">
        <v>18524</v>
      </c>
      <c r="E262" s="0" t="s">
        <v>198</v>
      </c>
      <c r="F262" s="0" t="s">
        <v>198</v>
      </c>
      <c r="G262" s="0" t="s">
        <v>198</v>
      </c>
      <c r="H262" s="0" t="s">
        <v>17408</v>
      </c>
      <c r="J262" s="146" t="s">
        <v>200</v>
      </c>
      <c r="K262" s="131" t="s">
        <v>18476</v>
      </c>
      <c r="L262" s="0" t="s">
        <v>18525</v>
      </c>
      <c r="M262" s="122" t="s">
        <v>200</v>
      </c>
      <c r="N262" s="0" t="s">
        <v>18478</v>
      </c>
      <c r="O262" s="0" t="s">
        <v>17488</v>
      </c>
      <c r="P262" s="122" t="s">
        <v>200</v>
      </c>
      <c r="Q262" s="0" t="s">
        <v>17462</v>
      </c>
      <c r="R262" s="112" t="n">
        <v>9187186875545</v>
      </c>
      <c r="S262" s="146"/>
      <c r="T262" s="131" t="s">
        <v>215</v>
      </c>
      <c r="U262" s="0" t="n">
        <v>4</v>
      </c>
      <c r="V262" s="111" t="n">
        <v>10</v>
      </c>
      <c r="W262" s="146"/>
      <c r="X262" s="127" t="s">
        <v>216</v>
      </c>
    </row>
    <row r="263" customFormat="false" ht="13.8" hidden="false" customHeight="false" outlineLevel="0" collapsed="false">
      <c r="A263" s="131" t="s">
        <v>18526</v>
      </c>
      <c r="B263" s="0" t="s">
        <v>17406</v>
      </c>
      <c r="C263" s="0" t="s">
        <v>198</v>
      </c>
      <c r="D263" s="0" t="s">
        <v>198</v>
      </c>
      <c r="E263" s="0" t="s">
        <v>198</v>
      </c>
      <c r="F263" s="0" t="s">
        <v>198</v>
      </c>
      <c r="G263" s="0" t="s">
        <v>198</v>
      </c>
      <c r="H263" s="0" t="s">
        <v>17408</v>
      </c>
      <c r="J263" s="146" t="s">
        <v>200</v>
      </c>
      <c r="K263" s="131" t="s">
        <v>18476</v>
      </c>
      <c r="L263" s="0" t="s">
        <v>18527</v>
      </c>
      <c r="M263" s="122" t="s">
        <v>200</v>
      </c>
      <c r="N263" s="0" t="s">
        <v>18478</v>
      </c>
      <c r="O263" s="0" t="s">
        <v>17488</v>
      </c>
      <c r="P263" s="122" t="s">
        <v>200</v>
      </c>
      <c r="Q263" s="0" t="s">
        <v>17462</v>
      </c>
      <c r="R263" s="112" t="n">
        <v>9781548125455</v>
      </c>
      <c r="S263" s="146"/>
      <c r="T263" s="131" t="s">
        <v>215</v>
      </c>
      <c r="U263" s="0" t="n">
        <v>4</v>
      </c>
      <c r="V263" s="111" t="n">
        <v>10</v>
      </c>
      <c r="W263" s="146"/>
      <c r="X263" s="127" t="s">
        <v>216</v>
      </c>
    </row>
    <row r="264" customFormat="false" ht="13.8" hidden="false" customHeight="false" outlineLevel="0" collapsed="false">
      <c r="A264" s="131" t="s">
        <v>18528</v>
      </c>
      <c r="B264" s="0" t="s">
        <v>17406</v>
      </c>
      <c r="C264" s="0" t="s">
        <v>198</v>
      </c>
      <c r="D264" s="0" t="s">
        <v>198</v>
      </c>
      <c r="E264" s="0" t="s">
        <v>198</v>
      </c>
      <c r="F264" s="0" t="s">
        <v>198</v>
      </c>
      <c r="G264" s="0" t="s">
        <v>198</v>
      </c>
      <c r="H264" s="0" t="s">
        <v>17408</v>
      </c>
      <c r="J264" s="146" t="s">
        <v>200</v>
      </c>
      <c r="K264" s="131" t="s">
        <v>18476</v>
      </c>
      <c r="L264" s="0" t="s">
        <v>18529</v>
      </c>
      <c r="M264" s="122" t="s">
        <v>200</v>
      </c>
      <c r="N264" s="0" t="s">
        <v>18478</v>
      </c>
      <c r="O264" s="0" t="s">
        <v>17488</v>
      </c>
      <c r="P264" s="122" t="s">
        <v>200</v>
      </c>
      <c r="Q264" s="0" t="s">
        <v>17718</v>
      </c>
      <c r="R264" s="112" t="n">
        <v>9798776559648</v>
      </c>
      <c r="S264" s="146"/>
      <c r="T264" s="131" t="s">
        <v>215</v>
      </c>
      <c r="U264" s="0" t="n">
        <v>4</v>
      </c>
      <c r="V264" s="111" t="n">
        <v>10</v>
      </c>
      <c r="W264" s="146"/>
      <c r="X264" s="127" t="s">
        <v>5461</v>
      </c>
    </row>
    <row r="265" customFormat="false" ht="13.8" hidden="false" customHeight="false" outlineLevel="0" collapsed="false">
      <c r="A265" s="131" t="s">
        <v>18530</v>
      </c>
      <c r="B265" s="0" t="s">
        <v>17406</v>
      </c>
      <c r="C265" s="0" t="s">
        <v>198</v>
      </c>
      <c r="D265" s="0" t="s">
        <v>17662</v>
      </c>
      <c r="E265" s="0" t="s">
        <v>206</v>
      </c>
      <c r="F265" s="0" t="s">
        <v>198</v>
      </c>
      <c r="G265" s="0" t="s">
        <v>198</v>
      </c>
      <c r="H265" s="0" t="s">
        <v>17408</v>
      </c>
      <c r="J265" s="146" t="s">
        <v>200</v>
      </c>
      <c r="K265" s="131" t="s">
        <v>18476</v>
      </c>
      <c r="L265" s="0" t="s">
        <v>18531</v>
      </c>
      <c r="M265" s="122" t="s">
        <v>200</v>
      </c>
      <c r="N265" s="0" t="s">
        <v>18478</v>
      </c>
      <c r="O265" s="0" t="s">
        <v>17488</v>
      </c>
      <c r="P265" s="122" t="s">
        <v>200</v>
      </c>
      <c r="Q265" s="0" t="s">
        <v>17462</v>
      </c>
      <c r="R265" s="112" t="n">
        <v>9781505821710</v>
      </c>
      <c r="S265" s="146"/>
      <c r="T265" s="131" t="s">
        <v>215</v>
      </c>
      <c r="U265" s="0" t="n">
        <v>4</v>
      </c>
      <c r="V265" s="111" t="n">
        <v>10</v>
      </c>
      <c r="W265" s="146"/>
      <c r="X265" s="127" t="s">
        <v>216</v>
      </c>
    </row>
    <row r="266" customFormat="false" ht="13.8" hidden="false" customHeight="false" outlineLevel="0" collapsed="false">
      <c r="A266" s="131" t="s">
        <v>18532</v>
      </c>
      <c r="B266" s="0" t="s">
        <v>17406</v>
      </c>
      <c r="C266" s="0" t="s">
        <v>198</v>
      </c>
      <c r="D266" s="0" t="s">
        <v>17662</v>
      </c>
      <c r="E266" s="0" t="s">
        <v>206</v>
      </c>
      <c r="F266" s="0" t="s">
        <v>198</v>
      </c>
      <c r="G266" s="0" t="s">
        <v>198</v>
      </c>
      <c r="H266" s="0" t="s">
        <v>17408</v>
      </c>
      <c r="J266" s="146" t="s">
        <v>200</v>
      </c>
      <c r="K266" s="131" t="s">
        <v>18476</v>
      </c>
      <c r="L266" s="0" t="s">
        <v>18533</v>
      </c>
      <c r="M266" s="122" t="s">
        <v>200</v>
      </c>
      <c r="N266" s="0" t="s">
        <v>18478</v>
      </c>
      <c r="O266" s="0" t="s">
        <v>17488</v>
      </c>
      <c r="P266" s="122" t="s">
        <v>200</v>
      </c>
      <c r="Q266" s="0" t="s">
        <v>17462</v>
      </c>
      <c r="R266" s="112" t="n">
        <v>9781539992172</v>
      </c>
      <c r="S266" s="146"/>
      <c r="T266" s="131" t="s">
        <v>215</v>
      </c>
      <c r="U266" s="0" t="n">
        <v>4</v>
      </c>
      <c r="V266" s="111" t="n">
        <v>10</v>
      </c>
      <c r="W266" s="146"/>
      <c r="X266" s="127" t="s">
        <v>216</v>
      </c>
    </row>
    <row r="267" customFormat="false" ht="13.8" hidden="false" customHeight="false" outlineLevel="0" collapsed="false">
      <c r="A267" s="131" t="s">
        <v>18534</v>
      </c>
      <c r="B267" s="0" t="s">
        <v>17406</v>
      </c>
      <c r="C267" s="0" t="s">
        <v>198</v>
      </c>
      <c r="D267" s="0" t="s">
        <v>198</v>
      </c>
      <c r="E267" s="0" t="s">
        <v>206</v>
      </c>
      <c r="F267" s="0" t="s">
        <v>198</v>
      </c>
      <c r="G267" s="0" t="s">
        <v>198</v>
      </c>
      <c r="H267" s="0" t="s">
        <v>17408</v>
      </c>
      <c r="J267" s="146" t="s">
        <v>200</v>
      </c>
      <c r="K267" s="131" t="s">
        <v>18476</v>
      </c>
      <c r="L267" s="0" t="s">
        <v>18535</v>
      </c>
      <c r="M267" s="122" t="s">
        <v>200</v>
      </c>
      <c r="N267" s="0" t="s">
        <v>18478</v>
      </c>
      <c r="O267" s="0" t="s">
        <v>17488</v>
      </c>
      <c r="P267" s="122" t="s">
        <v>200</v>
      </c>
      <c r="Q267" s="0" t="s">
        <v>17462</v>
      </c>
      <c r="R267" s="112" t="n">
        <v>9781539934585</v>
      </c>
      <c r="S267" s="146"/>
      <c r="T267" s="131" t="s">
        <v>215</v>
      </c>
      <c r="U267" s="0" t="n">
        <v>4</v>
      </c>
      <c r="V267" s="111" t="n">
        <v>10</v>
      </c>
      <c r="W267" s="146"/>
      <c r="X267" s="127" t="s">
        <v>216</v>
      </c>
    </row>
    <row r="268" customFormat="false" ht="13.8" hidden="false" customHeight="false" outlineLevel="0" collapsed="false">
      <c r="A268" s="131" t="s">
        <v>18536</v>
      </c>
      <c r="B268" s="0" t="s">
        <v>17602</v>
      </c>
      <c r="C268" s="0" t="s">
        <v>17643</v>
      </c>
      <c r="D268" s="0" t="s">
        <v>17603</v>
      </c>
      <c r="E268" s="0" t="s">
        <v>543</v>
      </c>
      <c r="F268" s="0" t="s">
        <v>18537</v>
      </c>
      <c r="G268" s="0" t="s">
        <v>198</v>
      </c>
      <c r="H268" s="0" t="s">
        <v>17408</v>
      </c>
      <c r="J268" s="146" t="s">
        <v>200</v>
      </c>
      <c r="K268" s="131" t="s">
        <v>18476</v>
      </c>
      <c r="L268" s="0" t="s">
        <v>18538</v>
      </c>
      <c r="M268" s="122" t="s">
        <v>200</v>
      </c>
      <c r="N268" s="0" t="s">
        <v>18478</v>
      </c>
      <c r="O268" s="0" t="s">
        <v>17488</v>
      </c>
      <c r="P268" s="122" t="s">
        <v>200</v>
      </c>
      <c r="Q268" s="0" t="s">
        <v>17462</v>
      </c>
      <c r="R268" s="112" t="n">
        <v>9781508894803</v>
      </c>
      <c r="S268" s="146"/>
      <c r="T268" s="131" t="s">
        <v>215</v>
      </c>
      <c r="U268" s="0" t="n">
        <v>4</v>
      </c>
      <c r="V268" s="111" t="n">
        <v>10</v>
      </c>
      <c r="W268" s="146"/>
      <c r="X268" s="127" t="s">
        <v>216</v>
      </c>
    </row>
    <row r="269" customFormat="false" ht="13.8" hidden="false" customHeight="false" outlineLevel="0" collapsed="false">
      <c r="A269" s="131" t="s">
        <v>18539</v>
      </c>
      <c r="B269" s="0" t="s">
        <v>17406</v>
      </c>
      <c r="C269" s="0" t="s">
        <v>17643</v>
      </c>
      <c r="D269" s="0" t="s">
        <v>17662</v>
      </c>
      <c r="E269" s="0" t="s">
        <v>363</v>
      </c>
      <c r="F269" s="0" t="s">
        <v>198</v>
      </c>
      <c r="G269" s="0" t="s">
        <v>198</v>
      </c>
      <c r="H269" s="0" t="s">
        <v>17408</v>
      </c>
      <c r="J269" s="146" t="s">
        <v>200</v>
      </c>
      <c r="K269" s="131" t="s">
        <v>18476</v>
      </c>
      <c r="L269" s="0" t="s">
        <v>18540</v>
      </c>
      <c r="M269" s="122" t="s">
        <v>200</v>
      </c>
      <c r="N269" s="0" t="s">
        <v>18478</v>
      </c>
      <c r="O269" s="0" t="s">
        <v>17488</v>
      </c>
      <c r="P269" s="122" t="s">
        <v>200</v>
      </c>
      <c r="Q269" s="0" t="s">
        <v>17462</v>
      </c>
      <c r="R269" s="112" t="n">
        <v>9781522827245</v>
      </c>
      <c r="S269" s="146"/>
      <c r="T269" s="131" t="s">
        <v>215</v>
      </c>
      <c r="U269" s="0" t="n">
        <v>4</v>
      </c>
      <c r="V269" s="111" t="n">
        <v>10</v>
      </c>
      <c r="W269" s="146"/>
      <c r="X269" s="127" t="s">
        <v>216</v>
      </c>
    </row>
    <row r="270" customFormat="false" ht="13.8" hidden="false" customHeight="false" outlineLevel="0" collapsed="false">
      <c r="A270" s="131" t="s">
        <v>18541</v>
      </c>
      <c r="B270" s="0" t="s">
        <v>17490</v>
      </c>
      <c r="C270" s="0" t="s">
        <v>198</v>
      </c>
      <c r="D270" s="0" t="s">
        <v>17958</v>
      </c>
      <c r="E270" s="0" t="s">
        <v>198</v>
      </c>
      <c r="F270" s="0" t="s">
        <v>198</v>
      </c>
      <c r="G270" s="0" t="s">
        <v>198</v>
      </c>
      <c r="H270" s="0" t="s">
        <v>17408</v>
      </c>
      <c r="J270" s="146" t="s">
        <v>200</v>
      </c>
      <c r="K270" s="131" t="s">
        <v>18476</v>
      </c>
      <c r="L270" s="0" t="s">
        <v>18542</v>
      </c>
      <c r="M270" s="122" t="s">
        <v>200</v>
      </c>
      <c r="N270" s="0" t="s">
        <v>18543</v>
      </c>
      <c r="O270" s="0" t="s">
        <v>66</v>
      </c>
      <c r="P270" s="122" t="s">
        <v>200</v>
      </c>
      <c r="Q270" s="0" t="s">
        <v>17449</v>
      </c>
      <c r="R270" s="112" t="n">
        <v>9781798244968</v>
      </c>
      <c r="S270" s="146"/>
      <c r="T270" s="131" t="s">
        <v>215</v>
      </c>
      <c r="U270" s="0" t="n">
        <v>4</v>
      </c>
      <c r="V270" s="111" t="n">
        <v>10</v>
      </c>
      <c r="W270" s="146"/>
      <c r="X270" s="127" t="s">
        <v>216</v>
      </c>
    </row>
    <row r="271" customFormat="false" ht="13.8" hidden="false" customHeight="false" outlineLevel="0" collapsed="false">
      <c r="A271" s="131" t="s">
        <v>18544</v>
      </c>
      <c r="B271" s="0" t="s">
        <v>17406</v>
      </c>
      <c r="C271" s="0" t="s">
        <v>198</v>
      </c>
      <c r="D271" s="0" t="s">
        <v>18383</v>
      </c>
      <c r="E271" s="0" t="s">
        <v>198</v>
      </c>
      <c r="F271" s="0" t="s">
        <v>198</v>
      </c>
      <c r="G271" s="0" t="s">
        <v>198</v>
      </c>
      <c r="H271" s="0" t="s">
        <v>17408</v>
      </c>
      <c r="J271" s="146"/>
      <c r="K271" s="131" t="s">
        <v>18476</v>
      </c>
      <c r="L271" s="0" t="s">
        <v>18545</v>
      </c>
      <c r="M271" s="122" t="s">
        <v>200</v>
      </c>
      <c r="N271" s="0" t="s">
        <v>18546</v>
      </c>
      <c r="O271" s="0" t="s">
        <v>18547</v>
      </c>
      <c r="P271" s="122" t="s">
        <v>200</v>
      </c>
      <c r="Q271" s="0" t="s">
        <v>17462</v>
      </c>
      <c r="R271" s="112" t="n">
        <v>9798532471047</v>
      </c>
      <c r="S271" s="146"/>
      <c r="T271" s="131" t="s">
        <v>215</v>
      </c>
      <c r="U271" s="0" t="n">
        <v>4</v>
      </c>
      <c r="V271" s="111" t="n">
        <v>10</v>
      </c>
      <c r="W271" s="146"/>
      <c r="X271" s="127"/>
    </row>
    <row r="272" customFormat="false" ht="13.8" hidden="false" customHeight="false" outlineLevel="0" collapsed="false">
      <c r="A272" s="131" t="s">
        <v>18548</v>
      </c>
      <c r="B272" s="0" t="s">
        <v>17490</v>
      </c>
      <c r="C272" s="0" t="s">
        <v>198</v>
      </c>
      <c r="D272" s="0" t="s">
        <v>198</v>
      </c>
      <c r="E272" s="0" t="s">
        <v>628</v>
      </c>
      <c r="F272" s="0" t="s">
        <v>198</v>
      </c>
      <c r="G272" s="0" t="s">
        <v>198</v>
      </c>
      <c r="H272" s="0" t="s">
        <v>17408</v>
      </c>
      <c r="J272" s="146" t="s">
        <v>200</v>
      </c>
      <c r="K272" s="131" t="s">
        <v>18476</v>
      </c>
      <c r="L272" s="0" t="s">
        <v>18549</v>
      </c>
      <c r="M272" s="122" t="s">
        <v>200</v>
      </c>
      <c r="N272" s="0" t="s">
        <v>18478</v>
      </c>
      <c r="O272" s="0" t="s">
        <v>17488</v>
      </c>
      <c r="P272" s="122" t="s">
        <v>200</v>
      </c>
      <c r="Q272" s="0" t="s">
        <v>17462</v>
      </c>
      <c r="R272" s="112" t="n">
        <v>9781097861170</v>
      </c>
      <c r="S272" s="146"/>
      <c r="T272" s="131" t="s">
        <v>215</v>
      </c>
      <c r="U272" s="0" t="n">
        <v>4</v>
      </c>
      <c r="V272" s="111" t="n">
        <v>10</v>
      </c>
      <c r="W272" s="146"/>
      <c r="X272" s="127" t="s">
        <v>216</v>
      </c>
    </row>
    <row r="273" customFormat="false" ht="13.8" hidden="false" customHeight="false" outlineLevel="0" collapsed="false">
      <c r="A273" s="131" t="s">
        <v>18550</v>
      </c>
      <c r="B273" s="0" t="s">
        <v>17490</v>
      </c>
      <c r="C273" s="0" t="s">
        <v>198</v>
      </c>
      <c r="D273" s="0" t="s">
        <v>18281</v>
      </c>
      <c r="E273" s="0" t="s">
        <v>198</v>
      </c>
      <c r="F273" s="0" t="s">
        <v>198</v>
      </c>
      <c r="G273" s="0" t="s">
        <v>198</v>
      </c>
      <c r="H273" s="0" t="s">
        <v>17408</v>
      </c>
      <c r="J273" s="146" t="s">
        <v>200</v>
      </c>
      <c r="K273" s="131" t="s">
        <v>18476</v>
      </c>
      <c r="L273" s="0" t="s">
        <v>18551</v>
      </c>
      <c r="M273" s="122" t="s">
        <v>200</v>
      </c>
      <c r="N273" s="0" t="s">
        <v>18478</v>
      </c>
      <c r="O273" s="0" t="s">
        <v>17488</v>
      </c>
      <c r="P273" s="122" t="s">
        <v>200</v>
      </c>
      <c r="Q273" s="0" t="s">
        <v>17462</v>
      </c>
      <c r="R273" s="112" t="n">
        <v>9781721141975</v>
      </c>
      <c r="S273" s="146"/>
      <c r="T273" s="131" t="s">
        <v>215</v>
      </c>
      <c r="U273" s="0" t="n">
        <v>4</v>
      </c>
      <c r="V273" s="111" t="n">
        <v>10</v>
      </c>
      <c r="W273" s="146"/>
      <c r="X273" s="127" t="s">
        <v>216</v>
      </c>
    </row>
    <row r="274" customFormat="false" ht="13.8" hidden="false" customHeight="false" outlineLevel="0" collapsed="false">
      <c r="A274" s="131" t="s">
        <v>18552</v>
      </c>
      <c r="B274" s="0" t="s">
        <v>17986</v>
      </c>
      <c r="C274" s="0" t="s">
        <v>17577</v>
      </c>
      <c r="D274" s="0" t="s">
        <v>17980</v>
      </c>
      <c r="E274" s="0" t="s">
        <v>198</v>
      </c>
      <c r="F274" s="0" t="s">
        <v>198</v>
      </c>
      <c r="G274" s="0" t="s">
        <v>198</v>
      </c>
      <c r="H274" s="0" t="s">
        <v>17415</v>
      </c>
      <c r="J274" s="146"/>
      <c r="K274" s="131" t="s">
        <v>9369</v>
      </c>
      <c r="L274" s="0" t="s">
        <v>18553</v>
      </c>
      <c r="M274" s="122" t="s">
        <v>200</v>
      </c>
      <c r="N274" s="0" t="s">
        <v>18554</v>
      </c>
      <c r="O274" s="0" t="s">
        <v>18555</v>
      </c>
      <c r="P274" s="122" t="s">
        <v>200</v>
      </c>
      <c r="Q274" s="0" t="s">
        <v>2235</v>
      </c>
      <c r="R274" s="112" t="n">
        <v>3760247880403</v>
      </c>
      <c r="S274" s="146"/>
      <c r="T274" s="131" t="s">
        <v>215</v>
      </c>
      <c r="U274" s="0" t="n">
        <v>4</v>
      </c>
      <c r="V274" s="111" t="n">
        <v>20</v>
      </c>
      <c r="W274" s="146"/>
      <c r="X274" s="127"/>
    </row>
    <row r="275" customFormat="false" ht="13.8" hidden="false" customHeight="false" outlineLevel="0" collapsed="false">
      <c r="A275" s="131" t="s">
        <v>18556</v>
      </c>
      <c r="B275" s="0" t="s">
        <v>17513</v>
      </c>
      <c r="C275" s="0" t="s">
        <v>17694</v>
      </c>
      <c r="D275" s="0" t="s">
        <v>198</v>
      </c>
      <c r="E275" s="0" t="s">
        <v>206</v>
      </c>
      <c r="F275" s="0" t="s">
        <v>18557</v>
      </c>
      <c r="G275" s="0" t="s">
        <v>198</v>
      </c>
      <c r="H275" s="0" t="s">
        <v>239</v>
      </c>
      <c r="J275" s="146" t="s">
        <v>200</v>
      </c>
      <c r="K275" s="131"/>
      <c r="L275" s="0" t="s">
        <v>18558</v>
      </c>
      <c r="M275" s="122" t="s">
        <v>200</v>
      </c>
      <c r="N275" s="0" t="s">
        <v>18559</v>
      </c>
      <c r="O275" s="0" t="s">
        <v>18560</v>
      </c>
      <c r="P275" s="122" t="s">
        <v>200</v>
      </c>
      <c r="Q275" s="0" t="s">
        <v>16799</v>
      </c>
      <c r="R275" s="112" t="n">
        <v>4582290390703</v>
      </c>
      <c r="S275" s="146"/>
      <c r="T275" s="131" t="s">
        <v>215</v>
      </c>
      <c r="U275" s="0" t="n">
        <v>4</v>
      </c>
      <c r="V275" s="111" t="n">
        <v>30</v>
      </c>
      <c r="W275" s="146"/>
      <c r="X275" s="127" t="s">
        <v>216</v>
      </c>
    </row>
    <row r="276" customFormat="false" ht="13.8" hidden="false" customHeight="false" outlineLevel="0" collapsed="false">
      <c r="A276" s="131" t="s">
        <v>18561</v>
      </c>
      <c r="B276" s="0" t="s">
        <v>11594</v>
      </c>
      <c r="C276" s="0" t="s">
        <v>198</v>
      </c>
      <c r="D276" s="0" t="s">
        <v>17407</v>
      </c>
      <c r="E276" s="0" t="s">
        <v>198</v>
      </c>
      <c r="F276" s="0" t="s">
        <v>198</v>
      </c>
      <c r="G276" s="0" t="s">
        <v>198</v>
      </c>
      <c r="H276" s="0" t="s">
        <v>17408</v>
      </c>
      <c r="J276" s="146" t="s">
        <v>200</v>
      </c>
      <c r="K276" s="131" t="s">
        <v>18562</v>
      </c>
      <c r="L276" s="0" t="s">
        <v>18563</v>
      </c>
      <c r="M276" s="122" t="s">
        <v>200</v>
      </c>
      <c r="N276" s="0" t="s">
        <v>18564</v>
      </c>
      <c r="O276" s="0" t="s">
        <v>18565</v>
      </c>
      <c r="P276" s="122" t="s">
        <v>200</v>
      </c>
      <c r="Q276" s="0" t="s">
        <v>17495</v>
      </c>
      <c r="R276" s="112" t="n">
        <v>9784756241696</v>
      </c>
      <c r="S276" s="146"/>
      <c r="T276" s="131" t="s">
        <v>215</v>
      </c>
      <c r="U276" s="0" t="n">
        <v>4</v>
      </c>
      <c r="V276" s="111" t="n">
        <v>30</v>
      </c>
      <c r="W276" s="146"/>
      <c r="X276" s="127" t="s">
        <v>216</v>
      </c>
      <c r="Y276" s="131"/>
    </row>
    <row r="277" customFormat="false" ht="13.8" hidden="false" customHeight="false" outlineLevel="0" collapsed="false">
      <c r="A277" s="131" t="s">
        <v>18566</v>
      </c>
      <c r="B277" s="0" t="s">
        <v>11594</v>
      </c>
      <c r="C277" s="0" t="s">
        <v>198</v>
      </c>
      <c r="D277" s="0" t="s">
        <v>17407</v>
      </c>
      <c r="E277" s="0" t="s">
        <v>198</v>
      </c>
      <c r="F277" s="0" t="s">
        <v>198</v>
      </c>
      <c r="G277" s="0" t="s">
        <v>198</v>
      </c>
      <c r="H277" s="0" t="s">
        <v>17408</v>
      </c>
      <c r="J277" s="146" t="s">
        <v>200</v>
      </c>
      <c r="K277" s="131" t="s">
        <v>18562</v>
      </c>
      <c r="L277" s="0" t="s">
        <v>18567</v>
      </c>
      <c r="M277" s="122" t="s">
        <v>200</v>
      </c>
      <c r="N277" s="0" t="s">
        <v>18564</v>
      </c>
      <c r="O277" s="0" t="s">
        <v>18565</v>
      </c>
      <c r="P277" s="122" t="s">
        <v>200</v>
      </c>
      <c r="Q277" s="0" t="s">
        <v>17495</v>
      </c>
      <c r="R277" s="112" t="n">
        <v>9784756245854</v>
      </c>
      <c r="S277" s="146"/>
      <c r="T277" s="131" t="s">
        <v>215</v>
      </c>
      <c r="U277" s="0" t="n">
        <v>4</v>
      </c>
      <c r="V277" s="111" t="n">
        <v>30</v>
      </c>
      <c r="W277" s="146"/>
      <c r="X277" s="127" t="s">
        <v>216</v>
      </c>
    </row>
    <row r="278" customFormat="false" ht="13.8" hidden="false" customHeight="false" outlineLevel="0" collapsed="false">
      <c r="A278" s="131" t="s">
        <v>18568</v>
      </c>
      <c r="B278" s="0" t="s">
        <v>17490</v>
      </c>
      <c r="C278" s="0" t="s">
        <v>198</v>
      </c>
      <c r="D278" s="0" t="s">
        <v>198</v>
      </c>
      <c r="E278" s="0" t="s">
        <v>198</v>
      </c>
      <c r="F278" s="0" t="s">
        <v>198</v>
      </c>
      <c r="G278" s="0" t="s">
        <v>198</v>
      </c>
      <c r="H278" s="0" t="s">
        <v>17408</v>
      </c>
      <c r="J278" s="146" t="s">
        <v>200</v>
      </c>
      <c r="K278" s="131" t="s">
        <v>18569</v>
      </c>
      <c r="L278" s="0" t="s">
        <v>18570</v>
      </c>
      <c r="M278" s="122" t="s">
        <v>200</v>
      </c>
      <c r="N278" s="0" t="s">
        <v>18571</v>
      </c>
      <c r="O278" s="0" t="s">
        <v>18572</v>
      </c>
      <c r="P278" s="122" t="s">
        <v>200</v>
      </c>
      <c r="Q278" s="0" t="s">
        <v>17495</v>
      </c>
      <c r="R278" s="112" t="n">
        <v>9781138367197</v>
      </c>
      <c r="S278" s="146"/>
      <c r="T278" s="131" t="s">
        <v>215</v>
      </c>
      <c r="U278" s="0" t="n">
        <v>4</v>
      </c>
      <c r="V278" s="111" t="n">
        <v>20</v>
      </c>
      <c r="W278" s="146"/>
      <c r="X278" s="127" t="s">
        <v>216</v>
      </c>
    </row>
    <row r="279" customFormat="false" ht="13.8" hidden="false" customHeight="false" outlineLevel="0" collapsed="false">
      <c r="A279" s="131" t="s">
        <v>18573</v>
      </c>
      <c r="B279" s="0" t="s">
        <v>17490</v>
      </c>
      <c r="C279" s="0" t="s">
        <v>198</v>
      </c>
      <c r="D279" s="0" t="s">
        <v>18006</v>
      </c>
      <c r="E279" s="0" t="s">
        <v>18574</v>
      </c>
      <c r="F279" s="0" t="s">
        <v>18575</v>
      </c>
      <c r="G279" s="0" t="s">
        <v>18576</v>
      </c>
      <c r="H279" s="0" t="s">
        <v>17415</v>
      </c>
      <c r="J279" s="146"/>
      <c r="K279" s="131" t="s">
        <v>9369</v>
      </c>
      <c r="L279" s="0" t="s">
        <v>18577</v>
      </c>
      <c r="M279" s="122" t="s">
        <v>200</v>
      </c>
      <c r="N279" s="0" t="s">
        <v>18578</v>
      </c>
      <c r="O279" s="0" t="s">
        <v>18579</v>
      </c>
      <c r="P279" s="122"/>
      <c r="Q279" s="0" t="s">
        <v>17718</v>
      </c>
      <c r="R279" s="112" t="n">
        <v>97823798911144</v>
      </c>
      <c r="S279" s="146"/>
      <c r="T279" s="131" t="s">
        <v>215</v>
      </c>
      <c r="U279" s="0" t="n">
        <v>4</v>
      </c>
      <c r="V279" s="111" t="n">
        <v>10</v>
      </c>
      <c r="W279" s="146"/>
      <c r="X279" s="127" t="s">
        <v>5461</v>
      </c>
    </row>
    <row r="280" customFormat="false" ht="13.8" hidden="false" customHeight="false" outlineLevel="0" collapsed="false">
      <c r="A280" s="131" t="s">
        <v>18580</v>
      </c>
      <c r="B280" s="0" t="s">
        <v>17490</v>
      </c>
      <c r="C280" s="0" t="s">
        <v>198</v>
      </c>
      <c r="D280" s="0" t="s">
        <v>17549</v>
      </c>
      <c r="E280" s="0" t="s">
        <v>543</v>
      </c>
      <c r="F280" s="0" t="s">
        <v>198</v>
      </c>
      <c r="G280" s="0" t="s">
        <v>198</v>
      </c>
      <c r="H280" s="0" t="s">
        <v>17415</v>
      </c>
      <c r="I280" s="0" t="s">
        <v>17416</v>
      </c>
      <c r="J280" s="146" t="s">
        <v>200</v>
      </c>
      <c r="K280" s="131" t="s">
        <v>17459</v>
      </c>
      <c r="L280" s="0" t="s">
        <v>18581</v>
      </c>
      <c r="M280" s="122" t="s">
        <v>200</v>
      </c>
      <c r="N280" s="0" t="s">
        <v>18582</v>
      </c>
      <c r="O280" s="0" t="s">
        <v>66</v>
      </c>
      <c r="P280" s="122" t="s">
        <v>200</v>
      </c>
      <c r="Q280" s="0" t="s">
        <v>17468</v>
      </c>
      <c r="R280" s="112" t="n">
        <v>9782371880337</v>
      </c>
      <c r="S280" s="146"/>
      <c r="T280" s="131" t="s">
        <v>215</v>
      </c>
      <c r="U280" s="0" t="n">
        <v>4</v>
      </c>
      <c r="V280" s="111" t="n">
        <v>20</v>
      </c>
      <c r="W280" s="146"/>
      <c r="X280" s="127" t="s">
        <v>216</v>
      </c>
    </row>
    <row r="281" customFormat="false" ht="13.8" hidden="false" customHeight="false" outlineLevel="0" collapsed="false">
      <c r="A281" s="131" t="s">
        <v>18583</v>
      </c>
      <c r="B281" s="0" t="s">
        <v>17490</v>
      </c>
      <c r="C281" s="0" t="s">
        <v>198</v>
      </c>
      <c r="D281" s="0" t="s">
        <v>198</v>
      </c>
      <c r="E281" s="0" t="s">
        <v>2357</v>
      </c>
      <c r="F281" s="0" t="s">
        <v>18021</v>
      </c>
      <c r="G281" s="0" t="s">
        <v>198</v>
      </c>
      <c r="H281" s="0" t="s">
        <v>17415</v>
      </c>
      <c r="J281" s="146" t="s">
        <v>200</v>
      </c>
      <c r="K281" s="131" t="s">
        <v>2016</v>
      </c>
      <c r="L281" s="0" t="s">
        <v>18584</v>
      </c>
      <c r="M281" s="122" t="s">
        <v>200</v>
      </c>
      <c r="N281" s="0" t="s">
        <v>18585</v>
      </c>
      <c r="O281" s="0" t="s">
        <v>18586</v>
      </c>
      <c r="P281" s="122" t="s">
        <v>200</v>
      </c>
      <c r="Q281" s="0" t="s">
        <v>17421</v>
      </c>
      <c r="R281" s="112" t="n">
        <v>3760247880311</v>
      </c>
      <c r="S281" s="146"/>
      <c r="T281" s="131" t="s">
        <v>215</v>
      </c>
      <c r="U281" s="0" t="n">
        <v>4</v>
      </c>
      <c r="V281" s="111" t="n">
        <v>20</v>
      </c>
      <c r="W281" s="146"/>
      <c r="X281" s="127" t="s">
        <v>216</v>
      </c>
    </row>
    <row r="282" customFormat="false" ht="13.8" hidden="false" customHeight="false" outlineLevel="0" collapsed="false">
      <c r="A282" s="147" t="s">
        <v>18587</v>
      </c>
      <c r="B282" s="0" t="s">
        <v>17490</v>
      </c>
      <c r="C282" s="0" t="s">
        <v>198</v>
      </c>
      <c r="D282" s="0" t="s">
        <v>17603</v>
      </c>
      <c r="E282" s="0" t="s">
        <v>9448</v>
      </c>
      <c r="F282" s="0" t="s">
        <v>9749</v>
      </c>
      <c r="G282" s="0" t="s">
        <v>10199</v>
      </c>
      <c r="H282" s="0" t="s">
        <v>17415</v>
      </c>
      <c r="J282" s="146" t="s">
        <v>200</v>
      </c>
      <c r="K282" s="131" t="s">
        <v>17459</v>
      </c>
      <c r="L282" s="0" t="s">
        <v>18588</v>
      </c>
      <c r="M282" s="122" t="s">
        <v>200</v>
      </c>
      <c r="N282" s="0" t="s">
        <v>18589</v>
      </c>
      <c r="O282" s="0" t="s">
        <v>17933</v>
      </c>
      <c r="P282" s="122" t="s">
        <v>200</v>
      </c>
      <c r="Q282" s="0" t="s">
        <v>17468</v>
      </c>
      <c r="R282" s="112" t="n">
        <v>9782371880597</v>
      </c>
      <c r="S282" s="146"/>
      <c r="T282" s="131" t="s">
        <v>215</v>
      </c>
      <c r="U282" s="0" t="n">
        <v>4</v>
      </c>
      <c r="V282" s="111" t="n">
        <v>20</v>
      </c>
      <c r="W282" s="146"/>
      <c r="X282" s="127" t="s">
        <v>216</v>
      </c>
    </row>
    <row r="283" customFormat="false" ht="13.8" hidden="false" customHeight="false" outlineLevel="0" collapsed="false">
      <c r="A283" s="131" t="s">
        <v>18590</v>
      </c>
      <c r="B283" s="0" t="s">
        <v>17490</v>
      </c>
      <c r="C283" s="0" t="s">
        <v>198</v>
      </c>
      <c r="D283" s="0" t="s">
        <v>17603</v>
      </c>
      <c r="E283" s="0" t="s">
        <v>198</v>
      </c>
      <c r="F283" s="0" t="s">
        <v>18173</v>
      </c>
      <c r="G283" s="0" t="s">
        <v>198</v>
      </c>
      <c r="H283" s="0" t="s">
        <v>17415</v>
      </c>
      <c r="J283" s="146" t="s">
        <v>200</v>
      </c>
      <c r="K283" s="131" t="s">
        <v>18464</v>
      </c>
      <c r="L283" s="0" t="s">
        <v>18591</v>
      </c>
      <c r="M283" s="122" t="s">
        <v>200</v>
      </c>
      <c r="N283" s="0" t="s">
        <v>18592</v>
      </c>
      <c r="O283" s="0" t="s">
        <v>17933</v>
      </c>
      <c r="P283" s="122" t="s">
        <v>200</v>
      </c>
      <c r="Q283" s="0" t="s">
        <v>17495</v>
      </c>
      <c r="R283" s="112" t="s">
        <v>198</v>
      </c>
      <c r="S283" s="146"/>
      <c r="T283" s="131" t="s">
        <v>215</v>
      </c>
      <c r="U283" s="0" t="n">
        <v>4</v>
      </c>
      <c r="V283" s="111" t="n">
        <v>10</v>
      </c>
      <c r="W283" s="146"/>
      <c r="X283" s="127" t="s">
        <v>216</v>
      </c>
    </row>
    <row r="284" customFormat="false" ht="13.8" hidden="false" customHeight="false" outlineLevel="0" collapsed="false">
      <c r="A284" s="131" t="s">
        <v>18593</v>
      </c>
      <c r="B284" s="0" t="s">
        <v>17490</v>
      </c>
      <c r="C284" s="0" t="s">
        <v>198</v>
      </c>
      <c r="D284" s="0" t="s">
        <v>17603</v>
      </c>
      <c r="E284" s="0" t="s">
        <v>198</v>
      </c>
      <c r="F284" s="0" t="s">
        <v>3313</v>
      </c>
      <c r="G284" s="0" t="s">
        <v>198</v>
      </c>
      <c r="H284" s="0" t="s">
        <v>17415</v>
      </c>
      <c r="J284" s="146" t="s">
        <v>200</v>
      </c>
      <c r="K284" s="131" t="s">
        <v>17459</v>
      </c>
      <c r="L284" s="0" t="s">
        <v>18594</v>
      </c>
      <c r="M284" s="122" t="s">
        <v>200</v>
      </c>
      <c r="N284" s="0" t="s">
        <v>18595</v>
      </c>
      <c r="O284" s="0" t="s">
        <v>17933</v>
      </c>
      <c r="P284" s="122" t="s">
        <v>200</v>
      </c>
      <c r="Q284" s="0" t="s">
        <v>253</v>
      </c>
      <c r="R284" s="112" t="n">
        <v>9782371880542</v>
      </c>
      <c r="S284" s="146"/>
      <c r="T284" s="131" t="s">
        <v>215</v>
      </c>
      <c r="U284" s="0" t="n">
        <v>4</v>
      </c>
      <c r="V284" s="111" t="n">
        <v>20</v>
      </c>
      <c r="W284" s="146"/>
      <c r="X284" s="127" t="s">
        <v>216</v>
      </c>
    </row>
    <row r="285" customFormat="false" ht="13.8" hidden="false" customHeight="false" outlineLevel="0" collapsed="false">
      <c r="A285" s="131" t="s">
        <v>18596</v>
      </c>
      <c r="B285" s="0" t="s">
        <v>17490</v>
      </c>
      <c r="C285" s="0" t="s">
        <v>17570</v>
      </c>
      <c r="D285" s="0" t="s">
        <v>198</v>
      </c>
      <c r="E285" s="0" t="s">
        <v>9448</v>
      </c>
      <c r="F285" s="0" t="s">
        <v>15323</v>
      </c>
      <c r="G285" s="0" t="s">
        <v>198</v>
      </c>
      <c r="H285" s="0" t="s">
        <v>17415</v>
      </c>
      <c r="J285" s="146"/>
      <c r="K285" s="131" t="s">
        <v>17564</v>
      </c>
      <c r="L285" s="0" t="s">
        <v>18597</v>
      </c>
      <c r="M285" s="122" t="s">
        <v>200</v>
      </c>
      <c r="N285" s="0" t="s">
        <v>18598</v>
      </c>
      <c r="O285" s="0" t="s">
        <v>17600</v>
      </c>
      <c r="P285" s="122"/>
      <c r="Q285" s="0" t="s">
        <v>17718</v>
      </c>
      <c r="R285" s="112" t="n">
        <v>9782377843053</v>
      </c>
      <c r="S285" s="146"/>
      <c r="T285" s="131" t="s">
        <v>215</v>
      </c>
      <c r="U285" s="0" t="n">
        <v>4</v>
      </c>
      <c r="V285" s="111" t="n">
        <v>15</v>
      </c>
      <c r="W285" s="146"/>
      <c r="X285" s="127"/>
    </row>
    <row r="286" customFormat="false" ht="13.8" hidden="false" customHeight="false" outlineLevel="0" collapsed="false">
      <c r="A286" s="131" t="s">
        <v>18599</v>
      </c>
      <c r="B286" s="0" t="s">
        <v>17490</v>
      </c>
      <c r="C286" s="0" t="s">
        <v>198</v>
      </c>
      <c r="D286" s="0" t="s">
        <v>18600</v>
      </c>
      <c r="E286" s="0" t="s">
        <v>9448</v>
      </c>
      <c r="F286" s="0" t="s">
        <v>17756</v>
      </c>
      <c r="G286" s="0" t="s">
        <v>10199</v>
      </c>
      <c r="H286" s="0" t="s">
        <v>17415</v>
      </c>
      <c r="I286" s="0" t="s">
        <v>17444</v>
      </c>
      <c r="J286" s="146" t="s">
        <v>200</v>
      </c>
      <c r="K286" s="131" t="s">
        <v>17459</v>
      </c>
      <c r="L286" s="0" t="s">
        <v>18601</v>
      </c>
      <c r="M286" s="122" t="s">
        <v>200</v>
      </c>
      <c r="N286" s="0" t="s">
        <v>18602</v>
      </c>
      <c r="O286" s="0" t="s">
        <v>18603</v>
      </c>
      <c r="P286" s="122" t="s">
        <v>200</v>
      </c>
      <c r="Q286" s="0" t="s">
        <v>17421</v>
      </c>
      <c r="R286" s="112" t="n">
        <v>9782918272267</v>
      </c>
      <c r="S286" s="146"/>
      <c r="T286" s="131" t="s">
        <v>215</v>
      </c>
      <c r="U286" s="0" t="n">
        <v>4</v>
      </c>
      <c r="V286" s="111" t="n">
        <v>20</v>
      </c>
      <c r="W286" s="146"/>
      <c r="X286" s="127" t="s">
        <v>216</v>
      </c>
    </row>
    <row r="287" customFormat="false" ht="13.8" hidden="false" customHeight="false" outlineLevel="0" collapsed="false">
      <c r="A287" s="131" t="s">
        <v>18604</v>
      </c>
      <c r="B287" s="0" t="s">
        <v>17490</v>
      </c>
      <c r="C287" s="0" t="s">
        <v>198</v>
      </c>
      <c r="D287" s="0" t="s">
        <v>17407</v>
      </c>
      <c r="E287" s="0" t="s">
        <v>9448</v>
      </c>
      <c r="F287" s="0" t="s">
        <v>9449</v>
      </c>
      <c r="G287" s="0" t="s">
        <v>198</v>
      </c>
      <c r="H287" s="0" t="s">
        <v>17415</v>
      </c>
      <c r="I287" s="0" t="s">
        <v>17444</v>
      </c>
      <c r="J287" s="146" t="s">
        <v>200</v>
      </c>
      <c r="K287" s="131" t="s">
        <v>17459</v>
      </c>
      <c r="L287" s="0" t="s">
        <v>18605</v>
      </c>
      <c r="M287" s="122" t="s">
        <v>200</v>
      </c>
      <c r="N287" s="0" t="s">
        <v>18606</v>
      </c>
      <c r="O287" s="0" t="s">
        <v>66</v>
      </c>
      <c r="P287" s="122" t="s">
        <v>200</v>
      </c>
      <c r="Q287" s="0" t="s">
        <v>17421</v>
      </c>
      <c r="R287" s="112" t="n">
        <v>9782371880207</v>
      </c>
      <c r="S287" s="146"/>
      <c r="T287" s="131" t="s">
        <v>215</v>
      </c>
      <c r="U287" s="0" t="n">
        <v>4</v>
      </c>
      <c r="V287" s="111" t="n">
        <v>20</v>
      </c>
      <c r="W287" s="146"/>
      <c r="X287" s="127" t="s">
        <v>216</v>
      </c>
    </row>
    <row r="288" customFormat="false" ht="13.8" hidden="false" customHeight="false" outlineLevel="0" collapsed="false">
      <c r="A288" s="131" t="s">
        <v>18607</v>
      </c>
      <c r="B288" s="0" t="s">
        <v>17490</v>
      </c>
      <c r="C288" s="0" t="s">
        <v>198</v>
      </c>
      <c r="D288" s="0" t="s">
        <v>18600</v>
      </c>
      <c r="E288" s="0" t="s">
        <v>9448</v>
      </c>
      <c r="F288" s="0" t="s">
        <v>18608</v>
      </c>
      <c r="G288" s="0" t="s">
        <v>198</v>
      </c>
      <c r="H288" s="0" t="s">
        <v>17415</v>
      </c>
      <c r="J288" s="146" t="s">
        <v>200</v>
      </c>
      <c r="K288" s="131" t="s">
        <v>17459</v>
      </c>
      <c r="L288" s="0" t="s">
        <v>18609</v>
      </c>
      <c r="M288" s="122" t="s">
        <v>200</v>
      </c>
      <c r="N288" s="0" t="s">
        <v>18108</v>
      </c>
      <c r="O288" s="0" t="s">
        <v>17933</v>
      </c>
      <c r="P288" s="122" t="s">
        <v>200</v>
      </c>
      <c r="Q288" s="0" t="s">
        <v>17462</v>
      </c>
      <c r="R288" s="112" t="n">
        <v>9782371880344</v>
      </c>
      <c r="S288" s="146"/>
      <c r="T288" s="131" t="s">
        <v>215</v>
      </c>
      <c r="U288" s="0" t="n">
        <v>4</v>
      </c>
      <c r="V288" s="111" t="n">
        <v>20</v>
      </c>
      <c r="W288" s="146"/>
      <c r="X288" s="127" t="s">
        <v>216</v>
      </c>
    </row>
    <row r="289" customFormat="false" ht="13.8" hidden="false" customHeight="false" outlineLevel="0" collapsed="false">
      <c r="A289" s="131" t="s">
        <v>18610</v>
      </c>
      <c r="B289" s="0" t="s">
        <v>17490</v>
      </c>
      <c r="C289" s="0" t="s">
        <v>17453</v>
      </c>
      <c r="D289" s="0" t="s">
        <v>17549</v>
      </c>
      <c r="E289" s="0" t="s">
        <v>9448</v>
      </c>
      <c r="F289" s="0" t="s">
        <v>198</v>
      </c>
      <c r="G289" s="0" t="s">
        <v>10199</v>
      </c>
      <c r="H289" s="0" t="s">
        <v>17415</v>
      </c>
      <c r="I289" s="0" t="s">
        <v>17444</v>
      </c>
      <c r="J289" s="146" t="s">
        <v>200</v>
      </c>
      <c r="K289" s="131" t="s">
        <v>17459</v>
      </c>
      <c r="L289" s="0" t="s">
        <v>18611</v>
      </c>
      <c r="M289" s="122" t="s">
        <v>200</v>
      </c>
      <c r="N289" s="0" t="s">
        <v>18612</v>
      </c>
      <c r="O289" s="0" t="s">
        <v>17848</v>
      </c>
      <c r="P289" s="122" t="s">
        <v>200</v>
      </c>
      <c r="Q289" s="0" t="s">
        <v>466</v>
      </c>
      <c r="R289" s="112" t="n">
        <v>9782919603404</v>
      </c>
      <c r="S289" s="146"/>
      <c r="T289" s="131" t="s">
        <v>215</v>
      </c>
      <c r="U289" s="0" t="n">
        <v>4</v>
      </c>
      <c r="V289" s="111" t="n">
        <v>20</v>
      </c>
      <c r="W289" s="146"/>
      <c r="X289" s="127" t="s">
        <v>216</v>
      </c>
    </row>
    <row r="290" customFormat="false" ht="13.8" hidden="false" customHeight="false" outlineLevel="0" collapsed="false">
      <c r="A290" s="131" t="s">
        <v>18613</v>
      </c>
      <c r="B290" s="0" t="s">
        <v>17490</v>
      </c>
      <c r="C290" s="0" t="s">
        <v>17453</v>
      </c>
      <c r="D290" s="0" t="s">
        <v>17549</v>
      </c>
      <c r="E290" s="0" t="s">
        <v>9448</v>
      </c>
      <c r="F290" s="0" t="s">
        <v>13414</v>
      </c>
      <c r="G290" s="0" t="s">
        <v>9450</v>
      </c>
      <c r="H290" s="0" t="s">
        <v>17415</v>
      </c>
      <c r="I290" s="0" t="s">
        <v>17444</v>
      </c>
      <c r="J290" s="146" t="s">
        <v>200</v>
      </c>
      <c r="K290" s="131" t="s">
        <v>17459</v>
      </c>
      <c r="L290" s="0" t="s">
        <v>18614</v>
      </c>
      <c r="M290" s="122" t="s">
        <v>200</v>
      </c>
      <c r="N290" s="0" t="s">
        <v>18612</v>
      </c>
      <c r="O290" s="0" t="s">
        <v>17848</v>
      </c>
      <c r="P290" s="122" t="s">
        <v>200</v>
      </c>
      <c r="Q290" s="0" t="s">
        <v>466</v>
      </c>
      <c r="R290" s="112" t="n">
        <v>9782918272274</v>
      </c>
      <c r="S290" s="146"/>
      <c r="T290" s="131" t="s">
        <v>215</v>
      </c>
      <c r="U290" s="0" t="n">
        <v>4</v>
      </c>
      <c r="V290" s="111" t="n">
        <v>20</v>
      </c>
      <c r="W290" s="146"/>
      <c r="X290" s="127" t="s">
        <v>216</v>
      </c>
    </row>
    <row r="291" customFormat="false" ht="13.8" hidden="false" customHeight="false" outlineLevel="0" collapsed="false">
      <c r="A291" s="131" t="s">
        <v>18615</v>
      </c>
      <c r="B291" s="0" t="s">
        <v>17490</v>
      </c>
      <c r="C291" s="0" t="s">
        <v>17643</v>
      </c>
      <c r="D291" s="0" t="s">
        <v>17549</v>
      </c>
      <c r="E291" s="0" t="s">
        <v>9448</v>
      </c>
      <c r="F291" s="0" t="s">
        <v>1017</v>
      </c>
      <c r="G291" s="0" t="s">
        <v>10199</v>
      </c>
      <c r="H291" s="0" t="s">
        <v>17415</v>
      </c>
      <c r="I291" s="0" t="s">
        <v>17444</v>
      </c>
      <c r="J291" s="146" t="s">
        <v>200</v>
      </c>
      <c r="K291" s="131" t="s">
        <v>9369</v>
      </c>
      <c r="L291" s="0" t="s">
        <v>18616</v>
      </c>
      <c r="M291" s="122" t="s">
        <v>200</v>
      </c>
      <c r="N291" s="0" t="s">
        <v>18612</v>
      </c>
      <c r="O291" s="0" t="s">
        <v>18617</v>
      </c>
      <c r="P291" s="122" t="s">
        <v>200</v>
      </c>
      <c r="Q291" s="0" t="s">
        <v>466</v>
      </c>
      <c r="R291" s="112" t="n">
        <v>9782919603015</v>
      </c>
      <c r="S291" s="146"/>
      <c r="T291" s="131" t="s">
        <v>215</v>
      </c>
      <c r="U291" s="0" t="n">
        <v>4</v>
      </c>
      <c r="V291" s="111" t="n">
        <v>20</v>
      </c>
      <c r="W291" s="146"/>
      <c r="X291" s="127" t="s">
        <v>216</v>
      </c>
    </row>
    <row r="292" customFormat="false" ht="13.8" hidden="false" customHeight="false" outlineLevel="0" collapsed="false">
      <c r="A292" s="131" t="s">
        <v>18618</v>
      </c>
      <c r="B292" s="0" t="s">
        <v>17490</v>
      </c>
      <c r="C292" s="0" t="s">
        <v>17643</v>
      </c>
      <c r="D292" s="0" t="s">
        <v>17549</v>
      </c>
      <c r="E292" s="0" t="s">
        <v>9448</v>
      </c>
      <c r="F292" s="0" t="s">
        <v>17842</v>
      </c>
      <c r="G292" s="0" t="s">
        <v>9450</v>
      </c>
      <c r="H292" s="0" t="s">
        <v>17415</v>
      </c>
      <c r="I292" s="0" t="s">
        <v>17444</v>
      </c>
      <c r="J292" s="146" t="s">
        <v>200</v>
      </c>
      <c r="K292" s="131" t="s">
        <v>9369</v>
      </c>
      <c r="L292" s="0" t="s">
        <v>18619</v>
      </c>
      <c r="M292" s="122" t="s">
        <v>200</v>
      </c>
      <c r="N292" s="0" t="s">
        <v>18612</v>
      </c>
      <c r="O292" s="0" t="s">
        <v>18617</v>
      </c>
      <c r="P292" s="122" t="s">
        <v>200</v>
      </c>
      <c r="Q292" s="0" t="s">
        <v>466</v>
      </c>
      <c r="R292" s="112" t="n">
        <v>9782919603664</v>
      </c>
      <c r="S292" s="146"/>
      <c r="T292" s="131" t="s">
        <v>215</v>
      </c>
      <c r="U292" s="0" t="n">
        <v>4</v>
      </c>
      <c r="V292" s="111" t="n">
        <v>20</v>
      </c>
      <c r="W292" s="146"/>
      <c r="X292" s="127" t="s">
        <v>216</v>
      </c>
    </row>
    <row r="293" customFormat="false" ht="13.8" hidden="false" customHeight="false" outlineLevel="0" collapsed="false">
      <c r="A293" s="131" t="s">
        <v>18620</v>
      </c>
      <c r="B293" s="0" t="s">
        <v>17490</v>
      </c>
      <c r="C293" s="0" t="s">
        <v>198</v>
      </c>
      <c r="D293" s="0" t="s">
        <v>17497</v>
      </c>
      <c r="E293" s="0" t="s">
        <v>18621</v>
      </c>
      <c r="F293" s="0" t="s">
        <v>198</v>
      </c>
      <c r="G293" s="0" t="s">
        <v>198</v>
      </c>
      <c r="H293" s="0" t="s">
        <v>17415</v>
      </c>
      <c r="I293" s="0" t="s">
        <v>17416</v>
      </c>
      <c r="J293" s="146" t="s">
        <v>200</v>
      </c>
      <c r="K293" s="131" t="s">
        <v>17459</v>
      </c>
      <c r="L293" s="0" t="s">
        <v>18622</v>
      </c>
      <c r="M293" s="122" t="s">
        <v>200</v>
      </c>
      <c r="N293" s="0" t="s">
        <v>18623</v>
      </c>
      <c r="O293" s="0" t="s">
        <v>17933</v>
      </c>
      <c r="P293" s="122" t="s">
        <v>200</v>
      </c>
      <c r="Q293" s="0" t="s">
        <v>17468</v>
      </c>
      <c r="R293" s="112" t="s">
        <v>198</v>
      </c>
      <c r="S293" s="146"/>
      <c r="T293" s="131" t="s">
        <v>215</v>
      </c>
      <c r="U293" s="0" t="n">
        <v>4</v>
      </c>
      <c r="V293" s="111" t="n">
        <v>50</v>
      </c>
      <c r="W293" s="146"/>
      <c r="X293" s="127" t="s">
        <v>216</v>
      </c>
    </row>
    <row r="294" customFormat="false" ht="13.8" hidden="false" customHeight="false" outlineLevel="0" collapsed="false">
      <c r="A294" s="131" t="s">
        <v>18624</v>
      </c>
      <c r="B294" s="0" t="s">
        <v>17490</v>
      </c>
      <c r="C294" s="0" t="s">
        <v>198</v>
      </c>
      <c r="D294" s="0" t="s">
        <v>18625</v>
      </c>
      <c r="E294" s="0" t="s">
        <v>1696</v>
      </c>
      <c r="F294" s="0" t="s">
        <v>2804</v>
      </c>
      <c r="G294" s="0" t="s">
        <v>198</v>
      </c>
      <c r="H294" s="0" t="s">
        <v>17415</v>
      </c>
      <c r="I294" s="0" t="s">
        <v>17416</v>
      </c>
      <c r="J294" s="146" t="s">
        <v>200</v>
      </c>
      <c r="K294" s="131" t="s">
        <v>17459</v>
      </c>
      <c r="L294" s="0" t="s">
        <v>18626</v>
      </c>
      <c r="M294" s="122" t="s">
        <v>200</v>
      </c>
      <c r="N294" s="0" t="s">
        <v>18627</v>
      </c>
      <c r="O294" s="0" t="s">
        <v>66</v>
      </c>
      <c r="P294" s="122" t="s">
        <v>200</v>
      </c>
      <c r="Q294" s="0" t="s">
        <v>17495</v>
      </c>
      <c r="R294" s="112" t="n">
        <v>9782918272915</v>
      </c>
      <c r="S294" s="146"/>
      <c r="T294" s="131" t="s">
        <v>215</v>
      </c>
      <c r="U294" s="0" t="n">
        <v>4</v>
      </c>
      <c r="V294" s="111" t="n">
        <v>20</v>
      </c>
      <c r="W294" s="146"/>
      <c r="X294" s="127" t="s">
        <v>216</v>
      </c>
    </row>
    <row r="295" customFormat="false" ht="13.8" hidden="false" customHeight="false" outlineLevel="0" collapsed="false">
      <c r="A295" s="131" t="s">
        <v>18628</v>
      </c>
      <c r="B295" s="0" t="s">
        <v>17602</v>
      </c>
      <c r="C295" s="0" t="s">
        <v>198</v>
      </c>
      <c r="D295" s="0" t="s">
        <v>18629</v>
      </c>
      <c r="E295" s="0" t="s">
        <v>198</v>
      </c>
      <c r="F295" s="0" t="s">
        <v>2587</v>
      </c>
      <c r="G295" s="0" t="s">
        <v>198</v>
      </c>
      <c r="H295" s="0" t="s">
        <v>17415</v>
      </c>
      <c r="J295" s="146" t="s">
        <v>200</v>
      </c>
      <c r="K295" s="131" t="s">
        <v>18630</v>
      </c>
      <c r="L295" s="0" t="s">
        <v>18631</v>
      </c>
      <c r="M295" s="122" t="s">
        <v>200</v>
      </c>
      <c r="N295" s="0" t="s">
        <v>18632</v>
      </c>
      <c r="O295" s="0" t="s">
        <v>18633</v>
      </c>
      <c r="P295" s="122" t="s">
        <v>200</v>
      </c>
      <c r="Q295" s="0" t="s">
        <v>17462</v>
      </c>
      <c r="R295" s="112" t="n">
        <v>9782342011852</v>
      </c>
      <c r="S295" s="146"/>
      <c r="T295" s="131" t="s">
        <v>215</v>
      </c>
      <c r="U295" s="0" t="n">
        <v>4</v>
      </c>
      <c r="V295" s="111" t="n">
        <v>15</v>
      </c>
      <c r="W295" s="146"/>
      <c r="X295" s="127" t="s">
        <v>216</v>
      </c>
    </row>
    <row r="296" customFormat="false" ht="13.8" hidden="false" customHeight="false" outlineLevel="0" collapsed="false">
      <c r="A296" s="131" t="s">
        <v>18634</v>
      </c>
      <c r="B296" s="0" t="s">
        <v>17602</v>
      </c>
      <c r="C296" s="0" t="s">
        <v>198</v>
      </c>
      <c r="D296" s="0" t="s">
        <v>18635</v>
      </c>
      <c r="E296" s="0" t="s">
        <v>198</v>
      </c>
      <c r="F296" s="0" t="s">
        <v>18636</v>
      </c>
      <c r="G296" s="0" t="s">
        <v>198</v>
      </c>
      <c r="H296" s="0" t="s">
        <v>17415</v>
      </c>
      <c r="J296" s="146" t="s">
        <v>200</v>
      </c>
      <c r="K296" s="131" t="s">
        <v>18630</v>
      </c>
      <c r="L296" s="0" t="s">
        <v>18637</v>
      </c>
      <c r="M296" s="122" t="s">
        <v>200</v>
      </c>
      <c r="N296" s="0" t="s">
        <v>18632</v>
      </c>
      <c r="O296" s="0" t="s">
        <v>18633</v>
      </c>
      <c r="P296" s="122" t="s">
        <v>200</v>
      </c>
      <c r="Q296" s="0" t="s">
        <v>17462</v>
      </c>
      <c r="R296" s="112" t="n">
        <v>9782342023329</v>
      </c>
      <c r="S296" s="146"/>
      <c r="T296" s="131" t="s">
        <v>215</v>
      </c>
      <c r="U296" s="0" t="n">
        <v>4</v>
      </c>
      <c r="V296" s="111" t="n">
        <v>15</v>
      </c>
      <c r="W296" s="146"/>
      <c r="X296" s="127" t="s">
        <v>216</v>
      </c>
    </row>
    <row r="297" customFormat="false" ht="13.8" hidden="false" customHeight="false" outlineLevel="0" collapsed="false">
      <c r="A297" s="131" t="s">
        <v>18638</v>
      </c>
      <c r="B297" s="0" t="s">
        <v>17490</v>
      </c>
      <c r="C297" s="0" t="s">
        <v>198</v>
      </c>
      <c r="D297" s="0" t="s">
        <v>17958</v>
      </c>
      <c r="E297" s="0" t="s">
        <v>198</v>
      </c>
      <c r="F297" s="0" t="s">
        <v>198</v>
      </c>
      <c r="G297" s="0" t="s">
        <v>198</v>
      </c>
      <c r="H297" s="0" t="s">
        <v>17415</v>
      </c>
      <c r="I297" s="0" t="s">
        <v>17444</v>
      </c>
      <c r="J297" s="146" t="s">
        <v>200</v>
      </c>
      <c r="K297" s="131" t="s">
        <v>18147</v>
      </c>
      <c r="L297" s="0" t="s">
        <v>18639</v>
      </c>
      <c r="M297" s="122" t="s">
        <v>200</v>
      </c>
      <c r="N297" s="0" t="s">
        <v>18640</v>
      </c>
      <c r="O297" s="0" t="s">
        <v>18641</v>
      </c>
      <c r="P297" s="122" t="s">
        <v>200</v>
      </c>
      <c r="Q297" s="0" t="s">
        <v>17759</v>
      </c>
      <c r="R297" s="112" t="n">
        <v>9782954947808</v>
      </c>
      <c r="S297" s="146"/>
      <c r="T297" s="131" t="s">
        <v>215</v>
      </c>
      <c r="U297" s="0" t="n">
        <v>4</v>
      </c>
      <c r="V297" s="111" t="n">
        <v>15</v>
      </c>
      <c r="W297" s="146"/>
      <c r="X297" s="127" t="s">
        <v>216</v>
      </c>
    </row>
    <row r="298" customFormat="false" ht="13.8" hidden="false" customHeight="false" outlineLevel="0" collapsed="false">
      <c r="A298" s="131" t="s">
        <v>18642</v>
      </c>
      <c r="B298" s="0" t="s">
        <v>17490</v>
      </c>
      <c r="C298" s="0" t="s">
        <v>198</v>
      </c>
      <c r="D298" s="0" t="s">
        <v>17958</v>
      </c>
      <c r="E298" s="0" t="s">
        <v>198</v>
      </c>
      <c r="F298" s="0" t="s">
        <v>198</v>
      </c>
      <c r="G298" s="0" t="s">
        <v>198</v>
      </c>
      <c r="H298" s="0" t="s">
        <v>17415</v>
      </c>
      <c r="I298" s="0" t="s">
        <v>17444</v>
      </c>
      <c r="J298" s="146" t="s">
        <v>200</v>
      </c>
      <c r="K298" s="131" t="s">
        <v>18147</v>
      </c>
      <c r="L298" s="0" t="s">
        <v>18643</v>
      </c>
      <c r="M298" s="122" t="s">
        <v>200</v>
      </c>
      <c r="N298" s="0" t="s">
        <v>18640</v>
      </c>
      <c r="O298" s="0" t="s">
        <v>18641</v>
      </c>
      <c r="P298" s="122" t="s">
        <v>200</v>
      </c>
      <c r="Q298" s="0" t="s">
        <v>17759</v>
      </c>
      <c r="R298" s="112" t="n">
        <v>9782954947891</v>
      </c>
      <c r="S298" s="146"/>
      <c r="T298" s="131" t="s">
        <v>215</v>
      </c>
      <c r="U298" s="0" t="n">
        <v>4</v>
      </c>
      <c r="V298" s="111" t="n">
        <v>15</v>
      </c>
      <c r="W298" s="146"/>
      <c r="X298" s="127" t="s">
        <v>216</v>
      </c>
    </row>
    <row r="299" customFormat="false" ht="13.8" hidden="false" customHeight="false" outlineLevel="0" collapsed="false">
      <c r="A299" s="131" t="s">
        <v>18644</v>
      </c>
      <c r="B299" s="0" t="s">
        <v>17490</v>
      </c>
      <c r="C299" s="0" t="s">
        <v>198</v>
      </c>
      <c r="D299" s="0" t="s">
        <v>18600</v>
      </c>
      <c r="E299" s="0" t="s">
        <v>206</v>
      </c>
      <c r="F299" s="0" t="s">
        <v>403</v>
      </c>
      <c r="G299" s="0" t="s">
        <v>3654</v>
      </c>
      <c r="H299" s="0" t="s">
        <v>17415</v>
      </c>
      <c r="J299" s="146" t="s">
        <v>200</v>
      </c>
      <c r="K299" s="131" t="s">
        <v>17459</v>
      </c>
      <c r="L299" s="0" t="s">
        <v>18645</v>
      </c>
      <c r="M299" s="122" t="s">
        <v>200</v>
      </c>
      <c r="N299" s="0" t="s">
        <v>18646</v>
      </c>
      <c r="O299" s="0" t="s">
        <v>18647</v>
      </c>
      <c r="P299" s="122" t="s">
        <v>200</v>
      </c>
      <c r="Q299" s="0" t="s">
        <v>17495</v>
      </c>
      <c r="R299" s="112" t="n">
        <v>9782918272335</v>
      </c>
      <c r="S299" s="146"/>
      <c r="T299" s="131" t="s">
        <v>215</v>
      </c>
      <c r="U299" s="0" t="n">
        <v>4</v>
      </c>
      <c r="V299" s="111" t="n">
        <v>20</v>
      </c>
      <c r="W299" s="146"/>
      <c r="X299" s="127" t="s">
        <v>216</v>
      </c>
    </row>
    <row r="300" customFormat="false" ht="13.8" hidden="false" customHeight="false" outlineLevel="0" collapsed="false">
      <c r="A300" s="131" t="s">
        <v>18648</v>
      </c>
      <c r="B300" s="0" t="s">
        <v>17490</v>
      </c>
      <c r="C300" s="0" t="s">
        <v>198</v>
      </c>
      <c r="D300" s="0" t="s">
        <v>18649</v>
      </c>
      <c r="E300" s="0" t="s">
        <v>198</v>
      </c>
      <c r="F300" s="0" t="s">
        <v>2977</v>
      </c>
      <c r="G300" s="0" t="s">
        <v>198</v>
      </c>
      <c r="H300" s="0" t="s">
        <v>17415</v>
      </c>
      <c r="J300" s="146" t="s">
        <v>200</v>
      </c>
      <c r="K300" s="131" t="s">
        <v>17459</v>
      </c>
      <c r="L300" s="0" t="s">
        <v>18650</v>
      </c>
      <c r="M300" s="122" t="s">
        <v>200</v>
      </c>
      <c r="N300" s="0" t="s">
        <v>18651</v>
      </c>
      <c r="O300" s="0" t="s">
        <v>17933</v>
      </c>
      <c r="P300" s="122" t="s">
        <v>200</v>
      </c>
      <c r="Q300" s="0" t="s">
        <v>17462</v>
      </c>
      <c r="R300" s="112" t="n">
        <v>9782371880184</v>
      </c>
      <c r="S300" s="146"/>
      <c r="T300" s="131" t="s">
        <v>215</v>
      </c>
      <c r="U300" s="0" t="n">
        <v>4</v>
      </c>
      <c r="V300" s="111" t="n">
        <v>20</v>
      </c>
      <c r="W300" s="146"/>
      <c r="X300" s="127" t="s">
        <v>216</v>
      </c>
    </row>
    <row r="301" customFormat="false" ht="13.8" hidden="false" customHeight="false" outlineLevel="0" collapsed="false">
      <c r="A301" s="131" t="s">
        <v>18652</v>
      </c>
      <c r="B301" s="0" t="s">
        <v>17490</v>
      </c>
      <c r="C301" s="0" t="s">
        <v>198</v>
      </c>
      <c r="E301" s="0" t="s">
        <v>9448</v>
      </c>
      <c r="F301" s="0" t="s">
        <v>17904</v>
      </c>
      <c r="G301" s="0" t="s">
        <v>198</v>
      </c>
      <c r="H301" s="0" t="s">
        <v>17415</v>
      </c>
      <c r="J301" s="146" t="s">
        <v>200</v>
      </c>
      <c r="K301" s="131" t="s">
        <v>17459</v>
      </c>
      <c r="L301" s="0" t="s">
        <v>18653</v>
      </c>
      <c r="M301" s="122" t="s">
        <v>200</v>
      </c>
      <c r="N301" s="0" t="s">
        <v>18654</v>
      </c>
      <c r="O301" s="0" t="s">
        <v>18655</v>
      </c>
      <c r="P301" s="122" t="s">
        <v>200</v>
      </c>
      <c r="Q301" s="0" t="s">
        <v>253</v>
      </c>
      <c r="R301" s="112" t="n">
        <v>9782371880429</v>
      </c>
      <c r="S301" s="146"/>
      <c r="T301" s="131" t="s">
        <v>215</v>
      </c>
      <c r="U301" s="0" t="n">
        <v>4</v>
      </c>
      <c r="V301" s="111" t="n">
        <v>20</v>
      </c>
      <c r="W301" s="146"/>
      <c r="X301" s="127" t="s">
        <v>216</v>
      </c>
    </row>
    <row r="302" customFormat="false" ht="13.8" hidden="false" customHeight="false" outlineLevel="0" collapsed="false">
      <c r="A302" s="131" t="s">
        <v>18656</v>
      </c>
      <c r="B302" s="0" t="s">
        <v>17490</v>
      </c>
      <c r="C302" s="0" t="s">
        <v>198</v>
      </c>
      <c r="D302" s="0" t="s">
        <v>17958</v>
      </c>
      <c r="E302" s="0" t="s">
        <v>198</v>
      </c>
      <c r="F302" s="0" t="s">
        <v>198</v>
      </c>
      <c r="G302" s="0" t="s">
        <v>198</v>
      </c>
      <c r="H302" s="0" t="s">
        <v>17415</v>
      </c>
      <c r="I302" s="0" t="s">
        <v>17416</v>
      </c>
      <c r="J302" s="146" t="s">
        <v>200</v>
      </c>
      <c r="K302" s="131" t="s">
        <v>17459</v>
      </c>
      <c r="L302" s="0" t="s">
        <v>18657</v>
      </c>
      <c r="M302" s="122" t="s">
        <v>200</v>
      </c>
      <c r="N302" s="0" t="s">
        <v>18658</v>
      </c>
      <c r="O302" s="0" t="s">
        <v>18659</v>
      </c>
      <c r="P302" s="122" t="s">
        <v>200</v>
      </c>
      <c r="Q302" s="0" t="s">
        <v>253</v>
      </c>
      <c r="R302" s="112" t="n">
        <v>9782371880290</v>
      </c>
      <c r="S302" s="146"/>
      <c r="T302" s="131" t="s">
        <v>215</v>
      </c>
      <c r="U302" s="0" t="n">
        <v>4</v>
      </c>
      <c r="V302" s="111" t="n">
        <v>20</v>
      </c>
      <c r="W302" s="146"/>
      <c r="X302" s="127" t="s">
        <v>216</v>
      </c>
    </row>
    <row r="303" customFormat="false" ht="13.8" hidden="false" customHeight="false" outlineLevel="0" collapsed="false">
      <c r="A303" s="131" t="s">
        <v>18660</v>
      </c>
      <c r="B303" s="0" t="s">
        <v>17490</v>
      </c>
      <c r="C303" s="0" t="s">
        <v>198</v>
      </c>
      <c r="D303" s="0" t="s">
        <v>17556</v>
      </c>
      <c r="E303" s="0" t="s">
        <v>198</v>
      </c>
      <c r="F303" s="0" t="s">
        <v>198</v>
      </c>
      <c r="G303" s="0" t="s">
        <v>198</v>
      </c>
      <c r="H303" s="0" t="s">
        <v>17415</v>
      </c>
      <c r="J303" s="146" t="s">
        <v>200</v>
      </c>
      <c r="K303" s="131" t="s">
        <v>18661</v>
      </c>
      <c r="L303" s="0" t="s">
        <v>18662</v>
      </c>
      <c r="M303" s="122" t="s">
        <v>200</v>
      </c>
      <c r="N303" s="0" t="s">
        <v>18663</v>
      </c>
      <c r="O303" s="0" t="s">
        <v>18664</v>
      </c>
      <c r="P303" s="122" t="s">
        <v>200</v>
      </c>
      <c r="Q303" s="0" t="s">
        <v>17421</v>
      </c>
      <c r="R303" s="112" t="n">
        <v>9782376970637</v>
      </c>
      <c r="S303" s="146"/>
      <c r="T303" s="131" t="s">
        <v>215</v>
      </c>
      <c r="U303" s="0" t="n">
        <v>4</v>
      </c>
      <c r="V303" s="111" t="n">
        <v>20</v>
      </c>
      <c r="W303" s="146"/>
      <c r="X303" s="127" t="s">
        <v>216</v>
      </c>
    </row>
    <row r="304" customFormat="false" ht="13.8" hidden="false" customHeight="false" outlineLevel="0" collapsed="false">
      <c r="A304" s="131" t="s">
        <v>18665</v>
      </c>
      <c r="B304" s="0" t="s">
        <v>17490</v>
      </c>
      <c r="C304" s="0" t="s">
        <v>198</v>
      </c>
      <c r="D304" s="0" t="s">
        <v>18482</v>
      </c>
      <c r="E304" s="0" t="s">
        <v>198</v>
      </c>
      <c r="F304" s="0" t="s">
        <v>198</v>
      </c>
      <c r="G304" s="0" t="s">
        <v>198</v>
      </c>
      <c r="H304" s="0" t="s">
        <v>17415</v>
      </c>
      <c r="I304" s="0" t="s">
        <v>17416</v>
      </c>
      <c r="J304" s="146" t="s">
        <v>200</v>
      </c>
      <c r="K304" s="131" t="s">
        <v>17459</v>
      </c>
      <c r="L304" s="0" t="s">
        <v>18666</v>
      </c>
      <c r="M304" s="122" t="s">
        <v>200</v>
      </c>
      <c r="N304" s="0" t="s">
        <v>18667</v>
      </c>
      <c r="O304" s="0" t="s">
        <v>66</v>
      </c>
      <c r="P304" s="122" t="s">
        <v>200</v>
      </c>
      <c r="Q304" s="0" t="s">
        <v>17495</v>
      </c>
      <c r="R304" s="112" t="n">
        <v>9782371880153</v>
      </c>
      <c r="S304" s="146"/>
      <c r="T304" s="131" t="s">
        <v>215</v>
      </c>
      <c r="U304" s="0" t="n">
        <v>4</v>
      </c>
      <c r="V304" s="111" t="n">
        <v>20</v>
      </c>
      <c r="W304" s="146"/>
      <c r="X304" s="127" t="s">
        <v>216</v>
      </c>
    </row>
    <row r="305" customFormat="false" ht="13.8" hidden="false" customHeight="false" outlineLevel="0" collapsed="false">
      <c r="A305" s="131" t="s">
        <v>18668</v>
      </c>
      <c r="B305" s="0" t="s">
        <v>17490</v>
      </c>
      <c r="C305" s="0" t="s">
        <v>198</v>
      </c>
      <c r="D305" s="0" t="s">
        <v>17520</v>
      </c>
      <c r="E305" s="0" t="s">
        <v>198</v>
      </c>
      <c r="F305" s="0" t="s">
        <v>198</v>
      </c>
      <c r="G305" s="0" t="s">
        <v>18669</v>
      </c>
      <c r="H305" s="0" t="s">
        <v>17415</v>
      </c>
      <c r="I305" s="0" t="s">
        <v>17416</v>
      </c>
      <c r="J305" s="146" t="s">
        <v>200</v>
      </c>
      <c r="K305" s="131" t="s">
        <v>17459</v>
      </c>
      <c r="L305" s="0" t="s">
        <v>18670</v>
      </c>
      <c r="M305" s="122" t="s">
        <v>200</v>
      </c>
      <c r="N305" s="0" t="s">
        <v>18671</v>
      </c>
      <c r="O305" s="0" t="s">
        <v>66</v>
      </c>
      <c r="P305" s="122" t="s">
        <v>200</v>
      </c>
      <c r="Q305" s="0" t="s">
        <v>17421</v>
      </c>
      <c r="R305" s="112" t="n">
        <v>9782918272922</v>
      </c>
      <c r="S305" s="146"/>
      <c r="T305" s="131" t="s">
        <v>215</v>
      </c>
      <c r="U305" s="0" t="n">
        <v>4</v>
      </c>
      <c r="V305" s="111" t="n">
        <v>20</v>
      </c>
      <c r="W305" s="146"/>
      <c r="X305" s="127" t="s">
        <v>216</v>
      </c>
    </row>
    <row r="306" customFormat="false" ht="13.8" hidden="false" customHeight="false" outlineLevel="0" collapsed="false">
      <c r="A306" s="131" t="s">
        <v>18672</v>
      </c>
      <c r="B306" s="0" t="s">
        <v>17490</v>
      </c>
      <c r="C306" s="0" t="s">
        <v>198</v>
      </c>
      <c r="D306" s="0" t="s">
        <v>18006</v>
      </c>
      <c r="E306" s="0" t="s">
        <v>198</v>
      </c>
      <c r="F306" s="0" t="s">
        <v>198</v>
      </c>
      <c r="G306" s="0" t="s">
        <v>198</v>
      </c>
      <c r="H306" s="0" t="s">
        <v>17415</v>
      </c>
      <c r="J306" s="146" t="s">
        <v>200</v>
      </c>
      <c r="K306" s="131" t="s">
        <v>18673</v>
      </c>
      <c r="L306" s="0" t="s">
        <v>18674</v>
      </c>
      <c r="M306" s="122" t="s">
        <v>200</v>
      </c>
      <c r="N306" s="0" t="s">
        <v>18675</v>
      </c>
      <c r="O306" s="0" t="s">
        <v>66</v>
      </c>
      <c r="P306" s="122" t="s">
        <v>200</v>
      </c>
      <c r="Q306" s="0" t="s">
        <v>17421</v>
      </c>
      <c r="R306" s="112" t="n">
        <v>9782759818198</v>
      </c>
      <c r="S306" s="146"/>
      <c r="T306" s="131" t="s">
        <v>215</v>
      </c>
      <c r="U306" s="0" t="n">
        <v>4</v>
      </c>
      <c r="V306" s="111" t="n">
        <v>20</v>
      </c>
      <c r="W306" s="146"/>
      <c r="X306" s="127" t="s">
        <v>216</v>
      </c>
    </row>
    <row r="307" customFormat="false" ht="13.8" hidden="false" customHeight="false" outlineLevel="0" collapsed="false">
      <c r="A307" s="131" t="s">
        <v>18676</v>
      </c>
      <c r="B307" s="0" t="s">
        <v>17490</v>
      </c>
      <c r="C307" s="0" t="s">
        <v>198</v>
      </c>
      <c r="D307" s="0" t="s">
        <v>198</v>
      </c>
      <c r="E307" s="0" t="s">
        <v>198</v>
      </c>
      <c r="G307" s="0" t="s">
        <v>198</v>
      </c>
      <c r="H307" s="0" t="s">
        <v>17415</v>
      </c>
      <c r="J307" s="146"/>
      <c r="K307" s="131" t="s">
        <v>18677</v>
      </c>
      <c r="L307" s="0" t="s">
        <v>18678</v>
      </c>
      <c r="M307" s="122" t="s">
        <v>200</v>
      </c>
      <c r="N307" s="0" t="s">
        <v>18679</v>
      </c>
      <c r="O307" s="0" t="s">
        <v>18680</v>
      </c>
      <c r="P307" s="122" t="s">
        <v>200</v>
      </c>
      <c r="Q307" s="0" t="s">
        <v>17718</v>
      </c>
      <c r="R307" s="112" t="n">
        <v>9782824615950</v>
      </c>
      <c r="S307" s="146"/>
      <c r="T307" s="131" t="s">
        <v>215</v>
      </c>
      <c r="U307" s="0" t="n">
        <v>4</v>
      </c>
      <c r="V307" s="111" t="n">
        <v>10</v>
      </c>
      <c r="W307" s="146"/>
      <c r="X307" s="127"/>
    </row>
    <row r="308" customFormat="false" ht="13.8" hidden="false" customHeight="false" outlineLevel="0" collapsed="false">
      <c r="A308" s="131" t="s">
        <v>18681</v>
      </c>
      <c r="B308" s="0" t="s">
        <v>17490</v>
      </c>
      <c r="C308" s="0" t="s">
        <v>198</v>
      </c>
      <c r="D308" s="0" t="s">
        <v>198</v>
      </c>
      <c r="E308" s="0" t="s">
        <v>198</v>
      </c>
      <c r="F308" s="0" t="s">
        <v>18682</v>
      </c>
      <c r="G308" s="0" t="s">
        <v>198</v>
      </c>
      <c r="H308" s="0" t="s">
        <v>17415</v>
      </c>
      <c r="J308" s="146" t="s">
        <v>200</v>
      </c>
      <c r="K308" s="131" t="s">
        <v>18683</v>
      </c>
      <c r="L308" s="0" t="s">
        <v>18684</v>
      </c>
      <c r="M308" s="122" t="s">
        <v>200</v>
      </c>
      <c r="N308" s="0" t="s">
        <v>18685</v>
      </c>
      <c r="O308" s="0" t="s">
        <v>66</v>
      </c>
      <c r="P308" s="122" t="s">
        <v>200</v>
      </c>
      <c r="Q308" s="0" t="s">
        <v>17421</v>
      </c>
      <c r="R308" s="112" t="n">
        <v>9782754056069</v>
      </c>
      <c r="S308" s="146"/>
      <c r="T308" s="131" t="s">
        <v>215</v>
      </c>
      <c r="U308" s="0" t="n">
        <v>4</v>
      </c>
      <c r="V308" s="111" t="n">
        <v>15</v>
      </c>
      <c r="W308" s="146"/>
      <c r="X308" s="127" t="s">
        <v>216</v>
      </c>
    </row>
    <row r="309" customFormat="false" ht="13.8" hidden="false" customHeight="false" outlineLevel="0" collapsed="false">
      <c r="A309" s="131" t="s">
        <v>18686</v>
      </c>
      <c r="B309" s="0" t="s">
        <v>17490</v>
      </c>
      <c r="C309" s="0" t="s">
        <v>17453</v>
      </c>
      <c r="D309" s="0" t="s">
        <v>9594</v>
      </c>
      <c r="E309" s="0" t="s">
        <v>18574</v>
      </c>
      <c r="F309" s="0" t="s">
        <v>198</v>
      </c>
      <c r="G309" s="0" t="s">
        <v>198</v>
      </c>
      <c r="H309" s="0" t="s">
        <v>17408</v>
      </c>
      <c r="J309" s="146"/>
      <c r="K309" s="131" t="s">
        <v>17521</v>
      </c>
      <c r="L309" s="0" t="s">
        <v>18687</v>
      </c>
      <c r="M309" s="122" t="s">
        <v>200</v>
      </c>
      <c r="N309" s="0" t="s">
        <v>18688</v>
      </c>
      <c r="O309" s="0" t="s">
        <v>17567</v>
      </c>
      <c r="P309" s="122"/>
      <c r="Q309" s="0" t="s">
        <v>17718</v>
      </c>
      <c r="R309" s="112" t="n">
        <v>9781838458515</v>
      </c>
      <c r="S309" s="146"/>
      <c r="T309" s="131" t="s">
        <v>215</v>
      </c>
      <c r="U309" s="0" t="n">
        <v>4</v>
      </c>
      <c r="V309" s="111" t="n">
        <v>20</v>
      </c>
      <c r="W309" s="146"/>
      <c r="X309" s="127" t="s">
        <v>5461</v>
      </c>
    </row>
    <row r="310" customFormat="false" ht="13.8" hidden="false" customHeight="false" outlineLevel="0" collapsed="false">
      <c r="A310" s="131" t="s">
        <v>18689</v>
      </c>
      <c r="B310" s="0" t="s">
        <v>17428</v>
      </c>
      <c r="C310" s="0" t="s">
        <v>198</v>
      </c>
      <c r="D310" s="0" t="s">
        <v>18690</v>
      </c>
      <c r="E310" s="0" t="s">
        <v>18691</v>
      </c>
      <c r="F310" s="0" t="s">
        <v>18692</v>
      </c>
      <c r="G310" s="0" t="s">
        <v>18693</v>
      </c>
      <c r="H310" s="0" t="s">
        <v>17408</v>
      </c>
      <c r="J310" s="146"/>
      <c r="K310" s="131" t="s">
        <v>18694</v>
      </c>
      <c r="L310" s="0" t="s">
        <v>18695</v>
      </c>
      <c r="M310" s="122" t="s">
        <v>200</v>
      </c>
      <c r="N310" s="0" t="s">
        <v>18696</v>
      </c>
      <c r="P310" s="122"/>
      <c r="Q310" s="0" t="s">
        <v>18208</v>
      </c>
      <c r="R310" s="112" t="n">
        <v>9781800238930</v>
      </c>
      <c r="S310" s="146"/>
      <c r="T310" s="131" t="s">
        <v>215</v>
      </c>
      <c r="U310" s="0" t="n">
        <v>4</v>
      </c>
      <c r="V310" s="111" t="n">
        <v>15</v>
      </c>
      <c r="W310" s="146"/>
      <c r="X310" s="127" t="s">
        <v>5461</v>
      </c>
    </row>
    <row r="311" customFormat="false" ht="13.8" hidden="false" customHeight="false" outlineLevel="0" collapsed="false">
      <c r="A311" s="131" t="s">
        <v>18697</v>
      </c>
      <c r="B311" s="0" t="s">
        <v>11594</v>
      </c>
      <c r="C311" s="0" t="s">
        <v>17577</v>
      </c>
      <c r="D311" s="0" t="s">
        <v>198</v>
      </c>
      <c r="E311" s="0" t="s">
        <v>198</v>
      </c>
      <c r="F311" s="0" t="s">
        <v>18698</v>
      </c>
      <c r="G311" s="0" t="s">
        <v>198</v>
      </c>
      <c r="H311" s="0" t="s">
        <v>17408</v>
      </c>
      <c r="J311" s="146" t="s">
        <v>200</v>
      </c>
      <c r="K311" s="131" t="s">
        <v>8299</v>
      </c>
      <c r="L311" s="0" t="s">
        <v>18699</v>
      </c>
      <c r="M311" s="122" t="s">
        <v>200</v>
      </c>
      <c r="N311" s="0" t="s">
        <v>18700</v>
      </c>
      <c r="O311" s="0" t="s">
        <v>18701</v>
      </c>
      <c r="P311" s="122" t="s">
        <v>200</v>
      </c>
      <c r="Q311" s="0" t="s">
        <v>17449</v>
      </c>
      <c r="R311" s="112" t="s">
        <v>198</v>
      </c>
      <c r="S311" s="146"/>
      <c r="T311" s="131" t="s">
        <v>215</v>
      </c>
      <c r="U311" s="0" t="n">
        <v>4</v>
      </c>
      <c r="V311" s="111" t="n">
        <v>20</v>
      </c>
      <c r="W311" s="146"/>
      <c r="X311" s="127" t="s">
        <v>216</v>
      </c>
    </row>
    <row r="312" customFormat="false" ht="13.8" hidden="false" customHeight="false" outlineLevel="0" collapsed="false">
      <c r="A312" s="0" t="s">
        <v>18702</v>
      </c>
      <c r="B312" s="0" t="s">
        <v>17602</v>
      </c>
      <c r="C312" s="0" t="s">
        <v>198</v>
      </c>
      <c r="D312" s="0" t="s">
        <v>17603</v>
      </c>
      <c r="E312" s="0" t="s">
        <v>18042</v>
      </c>
      <c r="F312" s="0" t="s">
        <v>18043</v>
      </c>
      <c r="G312" s="0" t="s">
        <v>4126</v>
      </c>
      <c r="H312" s="0" t="s">
        <v>17415</v>
      </c>
      <c r="J312" s="146" t="s">
        <v>200</v>
      </c>
      <c r="K312" s="131" t="s">
        <v>17616</v>
      </c>
      <c r="L312" s="0" t="s">
        <v>18703</v>
      </c>
      <c r="M312" s="122" t="s">
        <v>200</v>
      </c>
      <c r="N312" s="0" t="s">
        <v>18704</v>
      </c>
      <c r="O312" s="0" t="s">
        <v>18705</v>
      </c>
      <c r="P312" s="122" t="s">
        <v>200</v>
      </c>
      <c r="Q312" s="0" t="s">
        <v>17421</v>
      </c>
      <c r="R312" s="112" t="n">
        <v>9782376970897</v>
      </c>
      <c r="S312" s="146"/>
      <c r="T312" s="131" t="s">
        <v>215</v>
      </c>
      <c r="U312" s="0" t="n">
        <v>4</v>
      </c>
      <c r="V312" s="111" t="n">
        <v>10</v>
      </c>
      <c r="W312" s="146"/>
      <c r="X312" s="127" t="s">
        <v>216</v>
      </c>
    </row>
    <row r="313" customFormat="false" ht="13.8" hidden="false" customHeight="false" outlineLevel="0" collapsed="false">
      <c r="A313" s="131" t="s">
        <v>18706</v>
      </c>
      <c r="B313" s="0" t="s">
        <v>17602</v>
      </c>
      <c r="C313" s="0" t="s">
        <v>198</v>
      </c>
      <c r="D313" s="0" t="s">
        <v>198</v>
      </c>
      <c r="E313" s="0" t="s">
        <v>18062</v>
      </c>
      <c r="F313" s="0" t="s">
        <v>18063</v>
      </c>
      <c r="G313" s="0" t="s">
        <v>198</v>
      </c>
      <c r="H313" s="0" t="s">
        <v>17415</v>
      </c>
      <c r="J313" s="146"/>
      <c r="K313" s="131" t="s">
        <v>17616</v>
      </c>
      <c r="L313" s="0" t="s">
        <v>18707</v>
      </c>
      <c r="M313" s="122" t="s">
        <v>200</v>
      </c>
      <c r="N313" s="0" t="s">
        <v>18708</v>
      </c>
      <c r="O313" s="0" t="s">
        <v>1545</v>
      </c>
      <c r="P313" s="122"/>
      <c r="Q313" s="0" t="s">
        <v>17718</v>
      </c>
      <c r="R313" s="112" t="n">
        <v>9782376971061</v>
      </c>
      <c r="S313" s="146"/>
      <c r="T313" s="131" t="s">
        <v>215</v>
      </c>
      <c r="U313" s="0" t="n">
        <v>4</v>
      </c>
      <c r="V313" s="111" t="n">
        <v>10</v>
      </c>
      <c r="W313" s="146"/>
      <c r="X313" s="127" t="s">
        <v>5461</v>
      </c>
    </row>
    <row r="314" customFormat="false" ht="13.8" hidden="false" customHeight="false" outlineLevel="0" collapsed="false">
      <c r="A314" s="131" t="s">
        <v>18709</v>
      </c>
      <c r="B314" s="0" t="s">
        <v>17602</v>
      </c>
      <c r="C314" s="0" t="s">
        <v>198</v>
      </c>
      <c r="D314" s="0" t="s">
        <v>198</v>
      </c>
      <c r="E314" s="0" t="s">
        <v>5745</v>
      </c>
      <c r="F314" s="0" t="s">
        <v>18710</v>
      </c>
      <c r="G314" s="0" t="s">
        <v>198</v>
      </c>
      <c r="H314" s="0" t="s">
        <v>17415</v>
      </c>
      <c r="J314" s="146"/>
      <c r="K314" s="131" t="s">
        <v>17616</v>
      </c>
      <c r="L314" s="0" t="s">
        <v>18711</v>
      </c>
      <c r="M314" s="122" t="s">
        <v>200</v>
      </c>
      <c r="N314" s="0" t="s">
        <v>18708</v>
      </c>
      <c r="O314" s="0" t="s">
        <v>1545</v>
      </c>
      <c r="P314" s="122"/>
      <c r="Q314" s="0" t="s">
        <v>17718</v>
      </c>
      <c r="R314" s="112" t="n">
        <v>9782376972549</v>
      </c>
      <c r="S314" s="146"/>
      <c r="T314" s="131" t="s">
        <v>215</v>
      </c>
      <c r="U314" s="0" t="n">
        <v>4</v>
      </c>
      <c r="V314" s="111" t="n">
        <v>10</v>
      </c>
      <c r="W314" s="146"/>
      <c r="X314" s="127" t="s">
        <v>5461</v>
      </c>
    </row>
    <row r="315" customFormat="false" ht="13.8" hidden="false" customHeight="false" outlineLevel="0" collapsed="false">
      <c r="A315" s="131" t="s">
        <v>18712</v>
      </c>
      <c r="B315" s="0" t="s">
        <v>17602</v>
      </c>
      <c r="C315" s="0" t="s">
        <v>198</v>
      </c>
      <c r="D315" s="0" t="s">
        <v>17556</v>
      </c>
      <c r="E315" s="0" t="s">
        <v>198</v>
      </c>
      <c r="F315" s="0" t="s">
        <v>198</v>
      </c>
      <c r="G315" s="0" t="s">
        <v>198</v>
      </c>
      <c r="H315" s="0" t="s">
        <v>17415</v>
      </c>
      <c r="J315" s="146" t="s">
        <v>200</v>
      </c>
      <c r="K315" s="131" t="s">
        <v>17616</v>
      </c>
      <c r="L315" s="0" t="s">
        <v>18713</v>
      </c>
      <c r="M315" s="122" t="s">
        <v>200</v>
      </c>
      <c r="N315" s="0" t="s">
        <v>18714</v>
      </c>
      <c r="O315" s="0" t="s">
        <v>18715</v>
      </c>
      <c r="P315" s="122" t="s">
        <v>200</v>
      </c>
      <c r="Q315" s="0" t="s">
        <v>17421</v>
      </c>
      <c r="R315" s="112" t="n">
        <v>9782376970033</v>
      </c>
      <c r="S315" s="146"/>
      <c r="T315" s="131" t="s">
        <v>215</v>
      </c>
      <c r="U315" s="0" t="n">
        <v>4</v>
      </c>
      <c r="V315" s="111" t="n">
        <v>10</v>
      </c>
      <c r="W315" s="146"/>
      <c r="X315" s="127" t="s">
        <v>216</v>
      </c>
    </row>
    <row r="316" customFormat="false" ht="13.8" hidden="false" customHeight="false" outlineLevel="0" collapsed="false">
      <c r="A316" s="131" t="s">
        <v>18716</v>
      </c>
      <c r="B316" s="0" t="s">
        <v>18415</v>
      </c>
      <c r="C316" s="0" t="s">
        <v>17577</v>
      </c>
      <c r="D316" s="0" t="s">
        <v>198</v>
      </c>
      <c r="E316" s="0" t="s">
        <v>198</v>
      </c>
      <c r="F316" s="0" t="s">
        <v>17720</v>
      </c>
      <c r="G316" s="0" t="s">
        <v>198</v>
      </c>
      <c r="H316" s="0" t="s">
        <v>17408</v>
      </c>
      <c r="J316" s="146" t="s">
        <v>200</v>
      </c>
      <c r="K316" s="131" t="s">
        <v>17429</v>
      </c>
      <c r="L316" s="0" t="s">
        <v>18717</v>
      </c>
      <c r="M316" s="122" t="s">
        <v>200</v>
      </c>
      <c r="N316" s="0" t="s">
        <v>18718</v>
      </c>
      <c r="O316" s="0" t="s">
        <v>66</v>
      </c>
      <c r="P316" s="122" t="s">
        <v>200</v>
      </c>
      <c r="Q316" s="0" t="s">
        <v>18420</v>
      </c>
      <c r="R316" s="112" t="s">
        <v>198</v>
      </c>
      <c r="S316" s="146"/>
      <c r="T316" s="131" t="s">
        <v>215</v>
      </c>
      <c r="U316" s="0" t="n">
        <v>4</v>
      </c>
      <c r="V316" s="111" t="n">
        <v>20</v>
      </c>
      <c r="W316" s="146"/>
      <c r="X316" s="127" t="s">
        <v>216</v>
      </c>
    </row>
    <row r="317" customFormat="false" ht="13.8" hidden="false" customHeight="false" outlineLevel="0" collapsed="false">
      <c r="A317" s="131" t="s">
        <v>18719</v>
      </c>
      <c r="B317" s="0" t="s">
        <v>17602</v>
      </c>
      <c r="C317" s="0" t="s">
        <v>198</v>
      </c>
      <c r="D317" s="0" t="s">
        <v>18600</v>
      </c>
      <c r="E317" s="0" t="s">
        <v>3215</v>
      </c>
      <c r="F317" s="0" t="s">
        <v>17952</v>
      </c>
      <c r="G317" s="0" t="s">
        <v>198</v>
      </c>
      <c r="H317" s="0" t="s">
        <v>17415</v>
      </c>
      <c r="J317" s="146" t="s">
        <v>200</v>
      </c>
      <c r="K317" s="131" t="s">
        <v>18661</v>
      </c>
      <c r="L317" s="0" t="s">
        <v>18720</v>
      </c>
      <c r="M317" s="122" t="s">
        <v>200</v>
      </c>
      <c r="N317" s="0" t="s">
        <v>18721</v>
      </c>
      <c r="O317" s="0" t="s">
        <v>18722</v>
      </c>
      <c r="P317" s="122" t="s">
        <v>200</v>
      </c>
      <c r="Q317" s="0" t="s">
        <v>17468</v>
      </c>
      <c r="R317" s="112" t="n">
        <v>9782916768175</v>
      </c>
      <c r="S317" s="146"/>
      <c r="T317" s="131" t="s">
        <v>215</v>
      </c>
      <c r="U317" s="0" t="n">
        <v>4</v>
      </c>
      <c r="V317" s="111" t="n">
        <v>20</v>
      </c>
      <c r="W317" s="146"/>
      <c r="X317" s="127" t="s">
        <v>216</v>
      </c>
    </row>
    <row r="318" customFormat="false" ht="13.8" hidden="false" customHeight="false" outlineLevel="0" collapsed="false">
      <c r="A318" s="131" t="s">
        <v>18723</v>
      </c>
      <c r="B318" s="0" t="s">
        <v>17490</v>
      </c>
      <c r="C318" s="0" t="s">
        <v>198</v>
      </c>
      <c r="D318" s="0" t="s">
        <v>18724</v>
      </c>
      <c r="E318" s="0" t="s">
        <v>18725</v>
      </c>
      <c r="F318" s="0" t="s">
        <v>18726</v>
      </c>
      <c r="G318" s="0" t="s">
        <v>18727</v>
      </c>
      <c r="H318" s="0" t="s">
        <v>17408</v>
      </c>
      <c r="J318" s="146" t="s">
        <v>200</v>
      </c>
      <c r="K318" s="131" t="s">
        <v>18728</v>
      </c>
      <c r="L318" s="0" t="s">
        <v>18729</v>
      </c>
      <c r="M318" s="122" t="s">
        <v>200</v>
      </c>
      <c r="N318" s="0" t="s">
        <v>18730</v>
      </c>
      <c r="O318" s="0" t="s">
        <v>18731</v>
      </c>
      <c r="P318" s="122" t="s">
        <v>200</v>
      </c>
      <c r="Q318" s="0" t="s">
        <v>17449</v>
      </c>
      <c r="R318" s="112" t="n">
        <v>9780486801490</v>
      </c>
      <c r="S318" s="146"/>
      <c r="T318" s="131" t="s">
        <v>215</v>
      </c>
      <c r="U318" s="0" t="n">
        <v>4</v>
      </c>
      <c r="V318" s="111" t="n">
        <v>15</v>
      </c>
      <c r="W318" s="146"/>
      <c r="X318" s="127" t="s">
        <v>216</v>
      </c>
    </row>
    <row r="319" customFormat="false" ht="13.8" hidden="false" customHeight="false" outlineLevel="0" collapsed="false">
      <c r="A319" s="131" t="s">
        <v>18732</v>
      </c>
      <c r="B319" s="0" t="s">
        <v>17602</v>
      </c>
      <c r="C319" s="0" t="s">
        <v>17577</v>
      </c>
      <c r="D319" s="0" t="s">
        <v>17603</v>
      </c>
      <c r="E319" s="0" t="s">
        <v>543</v>
      </c>
      <c r="F319" s="0" t="s">
        <v>1090</v>
      </c>
      <c r="G319" s="0" t="s">
        <v>198</v>
      </c>
      <c r="H319" s="0" t="s">
        <v>17415</v>
      </c>
      <c r="J319" s="146" t="s">
        <v>200</v>
      </c>
      <c r="K319" s="131" t="s">
        <v>18733</v>
      </c>
      <c r="L319" s="0" t="s">
        <v>18734</v>
      </c>
      <c r="M319" s="122" t="s">
        <v>200</v>
      </c>
      <c r="N319" s="0" t="s">
        <v>18735</v>
      </c>
      <c r="O319" s="0" t="s">
        <v>18736</v>
      </c>
      <c r="P319" s="122" t="s">
        <v>200</v>
      </c>
      <c r="Q319" s="0" t="s">
        <v>17449</v>
      </c>
      <c r="R319" s="112" t="n">
        <v>9782368529973</v>
      </c>
      <c r="S319" s="146"/>
      <c r="T319" s="131" t="s">
        <v>215</v>
      </c>
      <c r="U319" s="0" t="n">
        <v>4</v>
      </c>
      <c r="V319" s="111" t="n">
        <v>40</v>
      </c>
      <c r="W319" s="146"/>
      <c r="X319" s="127" t="s">
        <v>216</v>
      </c>
    </row>
    <row r="320" customFormat="false" ht="13.8" hidden="false" customHeight="false" outlineLevel="0" collapsed="false">
      <c r="A320" s="131" t="s">
        <v>18737</v>
      </c>
      <c r="B320" s="0" t="s">
        <v>17602</v>
      </c>
      <c r="C320" s="0" t="s">
        <v>198</v>
      </c>
      <c r="D320" s="0" t="s">
        <v>18738</v>
      </c>
      <c r="E320" s="0" t="s">
        <v>198</v>
      </c>
      <c r="F320" s="0" t="s">
        <v>198</v>
      </c>
      <c r="G320" s="0" t="s">
        <v>198</v>
      </c>
      <c r="H320" s="0" t="s">
        <v>17408</v>
      </c>
      <c r="J320" s="146" t="s">
        <v>200</v>
      </c>
      <c r="K320" s="131" t="s">
        <v>18739</v>
      </c>
      <c r="L320" s="0" t="s">
        <v>18740</v>
      </c>
      <c r="M320" s="122" t="s">
        <v>200</v>
      </c>
      <c r="N320" s="0" t="s">
        <v>18741</v>
      </c>
      <c r="O320" s="0" t="s">
        <v>18742</v>
      </c>
      <c r="P320" s="122" t="s">
        <v>200</v>
      </c>
      <c r="Q320" s="0" t="s">
        <v>17495</v>
      </c>
      <c r="R320" s="148" t="n">
        <v>9781479827985</v>
      </c>
      <c r="S320" s="146"/>
      <c r="T320" s="131" t="s">
        <v>215</v>
      </c>
      <c r="U320" s="0" t="n">
        <v>4</v>
      </c>
      <c r="V320" s="111" t="n">
        <v>20</v>
      </c>
      <c r="W320" s="146"/>
      <c r="X320" s="127" t="s">
        <v>216</v>
      </c>
    </row>
    <row r="321" customFormat="false" ht="13.8" hidden="false" customHeight="false" outlineLevel="0" collapsed="false">
      <c r="A321" s="131" t="s">
        <v>18743</v>
      </c>
      <c r="B321" s="0" t="s">
        <v>11594</v>
      </c>
      <c r="C321" s="0" t="s">
        <v>198</v>
      </c>
      <c r="D321" s="0" t="s">
        <v>198</v>
      </c>
      <c r="E321" s="0" t="s">
        <v>9448</v>
      </c>
      <c r="F321" s="0" t="s">
        <v>17904</v>
      </c>
      <c r="G321" s="0" t="s">
        <v>198</v>
      </c>
      <c r="H321" s="0" t="s">
        <v>17408</v>
      </c>
      <c r="I321" s="0" t="s">
        <v>17416</v>
      </c>
      <c r="J321" s="146" t="s">
        <v>200</v>
      </c>
      <c r="K321" s="131" t="s">
        <v>18744</v>
      </c>
      <c r="L321" s="0" t="s">
        <v>18745</v>
      </c>
      <c r="M321" s="122" t="s">
        <v>200</v>
      </c>
      <c r="N321" s="0" t="s">
        <v>18746</v>
      </c>
      <c r="O321" s="0" t="s">
        <v>17840</v>
      </c>
      <c r="P321" s="122" t="s">
        <v>200</v>
      </c>
      <c r="Q321" s="0" t="s">
        <v>17495</v>
      </c>
      <c r="R321" s="112" t="n">
        <v>9781616550417</v>
      </c>
      <c r="S321" s="146"/>
      <c r="T321" s="131" t="s">
        <v>215</v>
      </c>
      <c r="U321" s="0" t="n">
        <v>4</v>
      </c>
      <c r="V321" s="111" t="n">
        <v>30</v>
      </c>
      <c r="W321" s="146"/>
      <c r="X321" s="127" t="s">
        <v>216</v>
      </c>
    </row>
    <row r="322" customFormat="false" ht="13.8" hidden="false" customHeight="false" outlineLevel="0" collapsed="false">
      <c r="A322" s="131" t="s">
        <v>18747</v>
      </c>
      <c r="B322" s="0" t="s">
        <v>18415</v>
      </c>
      <c r="C322" s="0" t="s">
        <v>17694</v>
      </c>
      <c r="D322" s="0" t="s">
        <v>198</v>
      </c>
      <c r="E322" s="0" t="s">
        <v>9448</v>
      </c>
      <c r="F322" s="0" t="s">
        <v>17904</v>
      </c>
      <c r="G322" s="0" t="s">
        <v>198</v>
      </c>
      <c r="H322" s="0" t="s">
        <v>17408</v>
      </c>
      <c r="J322" s="146" t="s">
        <v>200</v>
      </c>
      <c r="K322" s="131" t="s">
        <v>17498</v>
      </c>
      <c r="L322" s="0" t="s">
        <v>18748</v>
      </c>
      <c r="M322" s="122" t="s">
        <v>200</v>
      </c>
      <c r="N322" s="0" t="s">
        <v>18749</v>
      </c>
      <c r="O322" s="0" t="s">
        <v>18750</v>
      </c>
      <c r="P322" s="122" t="s">
        <v>200</v>
      </c>
      <c r="Q322" s="0" t="s">
        <v>18420</v>
      </c>
      <c r="R322" s="112" t="s">
        <v>198</v>
      </c>
      <c r="S322" s="146"/>
      <c r="T322" s="131" t="s">
        <v>215</v>
      </c>
      <c r="U322" s="0" t="n">
        <v>4</v>
      </c>
      <c r="V322" s="111" t="n">
        <v>20</v>
      </c>
      <c r="W322" s="146"/>
      <c r="X322" s="127" t="s">
        <v>216</v>
      </c>
    </row>
    <row r="323" customFormat="false" ht="13.8" hidden="false" customHeight="false" outlineLevel="0" collapsed="false">
      <c r="A323" s="131" t="s">
        <v>18751</v>
      </c>
      <c r="B323" s="0" t="s">
        <v>17610</v>
      </c>
      <c r="C323" s="0" t="s">
        <v>17628</v>
      </c>
      <c r="D323" s="0" t="s">
        <v>198</v>
      </c>
      <c r="E323" s="0" t="s">
        <v>198</v>
      </c>
      <c r="F323" s="0" t="s">
        <v>3402</v>
      </c>
      <c r="G323" s="0" t="s">
        <v>198</v>
      </c>
      <c r="H323" s="0" t="s">
        <v>239</v>
      </c>
      <c r="J323" s="146" t="s">
        <v>200</v>
      </c>
      <c r="K323" s="131" t="s">
        <v>18752</v>
      </c>
      <c r="L323" s="0" t="s">
        <v>18753</v>
      </c>
      <c r="M323" s="122" t="s">
        <v>200</v>
      </c>
      <c r="N323" s="0" t="s">
        <v>18754</v>
      </c>
      <c r="O323" s="0" t="s">
        <v>18755</v>
      </c>
      <c r="P323" s="122" t="s">
        <v>200</v>
      </c>
      <c r="Q323" s="0" t="s">
        <v>17614</v>
      </c>
      <c r="R323" s="112" t="n">
        <v>9784797318821</v>
      </c>
      <c r="S323" s="146"/>
      <c r="T323" s="131" t="s">
        <v>215</v>
      </c>
      <c r="U323" s="0" t="n">
        <v>4</v>
      </c>
      <c r="V323" s="111" t="n">
        <v>15</v>
      </c>
      <c r="W323" s="146"/>
      <c r="X323" s="127" t="s">
        <v>216</v>
      </c>
    </row>
    <row r="324" customFormat="false" ht="13.8" hidden="false" customHeight="false" outlineLevel="0" collapsed="false">
      <c r="A324" s="131" t="s">
        <v>18756</v>
      </c>
      <c r="B324" s="0" t="s">
        <v>17477</v>
      </c>
      <c r="C324" s="0" t="s">
        <v>198</v>
      </c>
      <c r="D324" s="0" t="s">
        <v>18757</v>
      </c>
      <c r="E324" s="0" t="s">
        <v>18758</v>
      </c>
      <c r="F324" s="0" t="s">
        <v>1090</v>
      </c>
      <c r="G324" s="0" t="s">
        <v>612</v>
      </c>
      <c r="H324" s="0" t="s">
        <v>17415</v>
      </c>
      <c r="J324" s="146" t="s">
        <v>200</v>
      </c>
      <c r="K324" s="131" t="s">
        <v>18759</v>
      </c>
      <c r="L324" s="104" t="s">
        <v>18760</v>
      </c>
      <c r="M324" s="122" t="s">
        <v>200</v>
      </c>
      <c r="N324" s="0" t="s">
        <v>18761</v>
      </c>
      <c r="O324" s="0" t="s">
        <v>66</v>
      </c>
      <c r="P324" s="122"/>
      <c r="Q324" s="0" t="s">
        <v>17759</v>
      </c>
      <c r="R324" s="112" t="n">
        <v>3781101508509</v>
      </c>
      <c r="S324" s="146"/>
      <c r="T324" s="131" t="s">
        <v>215</v>
      </c>
      <c r="U324" s="0" t="n">
        <v>4</v>
      </c>
      <c r="V324" s="111" t="n">
        <v>15</v>
      </c>
      <c r="W324" s="146"/>
      <c r="X324" s="127" t="s">
        <v>216</v>
      </c>
    </row>
    <row r="325" customFormat="false" ht="13.8" hidden="false" customHeight="false" outlineLevel="0" collapsed="false">
      <c r="A325" s="131" t="s">
        <v>18762</v>
      </c>
      <c r="B325" s="0" t="s">
        <v>17477</v>
      </c>
      <c r="C325" s="0" t="s">
        <v>198</v>
      </c>
      <c r="D325" s="0" t="s">
        <v>18763</v>
      </c>
      <c r="E325" s="0" t="s">
        <v>18764</v>
      </c>
      <c r="F325" s="0" t="s">
        <v>18765</v>
      </c>
      <c r="G325" s="0" t="s">
        <v>1151</v>
      </c>
      <c r="H325" s="0" t="s">
        <v>17415</v>
      </c>
      <c r="J325" s="146" t="s">
        <v>200</v>
      </c>
      <c r="K325" s="131" t="s">
        <v>18759</v>
      </c>
      <c r="L325" s="104" t="s">
        <v>18760</v>
      </c>
      <c r="M325" s="122" t="s">
        <v>200</v>
      </c>
      <c r="N325" s="0" t="s">
        <v>18761</v>
      </c>
      <c r="O325" s="0" t="s">
        <v>66</v>
      </c>
      <c r="P325" s="122"/>
      <c r="Q325" s="0" t="s">
        <v>17759</v>
      </c>
      <c r="R325" s="112" t="n">
        <v>3781101508509</v>
      </c>
      <c r="S325" s="146"/>
      <c r="T325" s="131" t="s">
        <v>215</v>
      </c>
      <c r="U325" s="0" t="n">
        <v>4</v>
      </c>
      <c r="V325" s="111" t="n">
        <v>15</v>
      </c>
      <c r="W325" s="146"/>
      <c r="X325" s="127" t="s">
        <v>216</v>
      </c>
    </row>
    <row r="326" customFormat="false" ht="13.8" hidden="false" customHeight="false" outlineLevel="0" collapsed="false">
      <c r="A326" s="131" t="s">
        <v>18766</v>
      </c>
      <c r="B326" s="0" t="s">
        <v>17477</v>
      </c>
      <c r="C326" s="0" t="s">
        <v>198</v>
      </c>
      <c r="D326" s="0" t="s">
        <v>18162</v>
      </c>
      <c r="E326" s="0" t="s">
        <v>18767</v>
      </c>
      <c r="F326" s="0" t="s">
        <v>1627</v>
      </c>
      <c r="G326" s="0" t="s">
        <v>18768</v>
      </c>
      <c r="H326" s="0" t="s">
        <v>17415</v>
      </c>
      <c r="J326" s="146" t="s">
        <v>200</v>
      </c>
      <c r="K326" s="131" t="s">
        <v>18759</v>
      </c>
      <c r="L326" s="104" t="s">
        <v>18760</v>
      </c>
      <c r="M326" s="122" t="s">
        <v>200</v>
      </c>
      <c r="N326" s="0" t="s">
        <v>18761</v>
      </c>
      <c r="O326" s="0" t="s">
        <v>66</v>
      </c>
      <c r="P326" s="122"/>
      <c r="Q326" s="0" t="s">
        <v>17759</v>
      </c>
      <c r="R326" s="112" t="n">
        <v>3781101508509</v>
      </c>
      <c r="S326" s="146"/>
      <c r="T326" s="131" t="s">
        <v>215</v>
      </c>
      <c r="U326" s="0" t="n">
        <v>4</v>
      </c>
      <c r="V326" s="111" t="n">
        <v>15</v>
      </c>
      <c r="W326" s="146"/>
      <c r="X326" s="127" t="s">
        <v>216</v>
      </c>
    </row>
    <row r="327" customFormat="false" ht="13.8" hidden="false" customHeight="false" outlineLevel="0" collapsed="false">
      <c r="A327" s="131" t="s">
        <v>18769</v>
      </c>
      <c r="B327" s="0" t="s">
        <v>17477</v>
      </c>
      <c r="C327" s="0" t="s">
        <v>198</v>
      </c>
      <c r="D327" s="0" t="s">
        <v>18770</v>
      </c>
      <c r="E327" s="0" t="s">
        <v>18771</v>
      </c>
      <c r="F327" s="0" t="s">
        <v>18772</v>
      </c>
      <c r="G327" s="0" t="s">
        <v>4470</v>
      </c>
      <c r="H327" s="0" t="s">
        <v>17415</v>
      </c>
      <c r="J327" s="146" t="s">
        <v>200</v>
      </c>
      <c r="K327" s="131" t="s">
        <v>18759</v>
      </c>
      <c r="L327" s="104" t="s">
        <v>18760</v>
      </c>
      <c r="M327" s="122" t="s">
        <v>200</v>
      </c>
      <c r="N327" s="0" t="s">
        <v>18761</v>
      </c>
      <c r="O327" s="0" t="s">
        <v>66</v>
      </c>
      <c r="P327" s="122"/>
      <c r="Q327" s="0" t="s">
        <v>17759</v>
      </c>
      <c r="R327" s="112" t="n">
        <v>3781101508509</v>
      </c>
      <c r="S327" s="146"/>
      <c r="T327" s="131" t="s">
        <v>215</v>
      </c>
      <c r="U327" s="0" t="n">
        <v>4</v>
      </c>
      <c r="V327" s="111" t="n">
        <v>15</v>
      </c>
      <c r="W327" s="146"/>
      <c r="X327" s="127" t="s">
        <v>216</v>
      </c>
    </row>
    <row r="328" customFormat="false" ht="13.8" hidden="false" customHeight="false" outlineLevel="0" collapsed="false">
      <c r="A328" s="131" t="s">
        <v>18773</v>
      </c>
      <c r="B328" s="0" t="s">
        <v>17477</v>
      </c>
      <c r="C328" s="0" t="s">
        <v>198</v>
      </c>
      <c r="D328" s="0" t="s">
        <v>18774</v>
      </c>
      <c r="E328" s="0" t="s">
        <v>18775</v>
      </c>
      <c r="F328" s="0" t="s">
        <v>18776</v>
      </c>
      <c r="G328" s="0" t="s">
        <v>18777</v>
      </c>
      <c r="H328" s="0" t="s">
        <v>17415</v>
      </c>
      <c r="J328" s="146" t="s">
        <v>200</v>
      </c>
      <c r="K328" s="131" t="s">
        <v>18759</v>
      </c>
      <c r="L328" s="104" t="s">
        <v>18760</v>
      </c>
      <c r="M328" s="122" t="s">
        <v>200</v>
      </c>
      <c r="N328" s="0" t="s">
        <v>18761</v>
      </c>
      <c r="O328" s="0" t="s">
        <v>66</v>
      </c>
      <c r="P328" s="122"/>
      <c r="Q328" s="0" t="s">
        <v>17759</v>
      </c>
      <c r="R328" s="112" t="n">
        <v>3781101508509</v>
      </c>
      <c r="S328" s="146"/>
      <c r="T328" s="131" t="s">
        <v>215</v>
      </c>
      <c r="U328" s="0" t="n">
        <v>4</v>
      </c>
      <c r="V328" s="111" t="n">
        <v>15</v>
      </c>
      <c r="W328" s="146"/>
      <c r="X328" s="127" t="s">
        <v>216</v>
      </c>
    </row>
    <row r="329" customFormat="false" ht="13.8" hidden="false" customHeight="false" outlineLevel="0" collapsed="false">
      <c r="A329" s="131" t="s">
        <v>18778</v>
      </c>
      <c r="B329" s="0" t="s">
        <v>17477</v>
      </c>
      <c r="C329" s="0" t="s">
        <v>198</v>
      </c>
      <c r="D329" s="0" t="s">
        <v>18779</v>
      </c>
      <c r="E329" s="0" t="s">
        <v>18780</v>
      </c>
      <c r="F329" s="0" t="s">
        <v>18781</v>
      </c>
      <c r="G329" s="0" t="s">
        <v>10531</v>
      </c>
      <c r="H329" s="0" t="s">
        <v>17415</v>
      </c>
      <c r="J329" s="146" t="s">
        <v>200</v>
      </c>
      <c r="K329" s="131" t="s">
        <v>18759</v>
      </c>
      <c r="L329" s="104" t="s">
        <v>18760</v>
      </c>
      <c r="M329" s="122" t="s">
        <v>200</v>
      </c>
      <c r="N329" s="0" t="s">
        <v>18761</v>
      </c>
      <c r="O329" s="0" t="s">
        <v>66</v>
      </c>
      <c r="P329" s="122"/>
      <c r="Q329" s="0" t="s">
        <v>17759</v>
      </c>
      <c r="R329" s="112" t="n">
        <v>3781101508509</v>
      </c>
      <c r="S329" s="146"/>
      <c r="T329" s="131" t="s">
        <v>215</v>
      </c>
      <c r="U329" s="0" t="n">
        <v>4</v>
      </c>
      <c r="V329" s="111" t="n">
        <v>15</v>
      </c>
      <c r="W329" s="146"/>
      <c r="X329" s="127" t="s">
        <v>216</v>
      </c>
    </row>
    <row r="330" customFormat="false" ht="13.8" hidden="false" customHeight="false" outlineLevel="0" collapsed="false">
      <c r="A330" s="131" t="s">
        <v>18782</v>
      </c>
      <c r="B330" s="0" t="s">
        <v>17477</v>
      </c>
      <c r="C330" s="0" t="s">
        <v>198</v>
      </c>
      <c r="D330" s="0" t="s">
        <v>17407</v>
      </c>
      <c r="E330" s="0" t="s">
        <v>18783</v>
      </c>
      <c r="F330" s="0" t="s">
        <v>18784</v>
      </c>
      <c r="G330" s="0" t="s">
        <v>18785</v>
      </c>
      <c r="H330" s="0" t="s">
        <v>17415</v>
      </c>
      <c r="J330" s="146" t="s">
        <v>200</v>
      </c>
      <c r="K330" s="131" t="s">
        <v>18759</v>
      </c>
      <c r="L330" s="104" t="s">
        <v>18760</v>
      </c>
      <c r="M330" s="122" t="s">
        <v>200</v>
      </c>
      <c r="N330" s="0" t="s">
        <v>18761</v>
      </c>
      <c r="O330" s="0" t="s">
        <v>66</v>
      </c>
      <c r="P330" s="122"/>
      <c r="Q330" s="0" t="s">
        <v>17759</v>
      </c>
      <c r="R330" s="112" t="n">
        <v>3781101508509</v>
      </c>
      <c r="S330" s="146"/>
      <c r="T330" s="131" t="s">
        <v>215</v>
      </c>
      <c r="U330" s="0" t="n">
        <v>4</v>
      </c>
      <c r="V330" s="111" t="n">
        <v>15</v>
      </c>
      <c r="W330" s="146"/>
      <c r="X330" s="127" t="s">
        <v>216</v>
      </c>
    </row>
    <row r="331" customFormat="false" ht="13.8" hidden="false" customHeight="false" outlineLevel="0" collapsed="false">
      <c r="A331" s="131" t="s">
        <v>18786</v>
      </c>
      <c r="B331" s="0" t="s">
        <v>17477</v>
      </c>
      <c r="C331" s="0" t="s">
        <v>198</v>
      </c>
      <c r="D331" s="0" t="s">
        <v>18787</v>
      </c>
      <c r="E331" s="0" t="s">
        <v>18788</v>
      </c>
      <c r="F331" s="0" t="s">
        <v>18789</v>
      </c>
      <c r="G331" s="0" t="s">
        <v>507</v>
      </c>
      <c r="H331" s="0" t="s">
        <v>17415</v>
      </c>
      <c r="J331" s="146" t="s">
        <v>200</v>
      </c>
      <c r="K331" s="131" t="s">
        <v>18759</v>
      </c>
      <c r="L331" s="104" t="s">
        <v>18760</v>
      </c>
      <c r="M331" s="122" t="s">
        <v>200</v>
      </c>
      <c r="N331" s="0" t="s">
        <v>18761</v>
      </c>
      <c r="O331" s="0" t="s">
        <v>66</v>
      </c>
      <c r="P331" s="122"/>
      <c r="Q331" s="0" t="s">
        <v>17759</v>
      </c>
      <c r="R331" s="112" t="n">
        <v>3781101508509</v>
      </c>
      <c r="S331" s="146"/>
      <c r="T331" s="131" t="s">
        <v>215</v>
      </c>
      <c r="U331" s="0" t="n">
        <v>4</v>
      </c>
      <c r="V331" s="111" t="n">
        <v>15</v>
      </c>
      <c r="W331" s="146"/>
      <c r="X331" s="127" t="s">
        <v>216</v>
      </c>
    </row>
    <row r="332" customFormat="false" ht="13.8" hidden="false" customHeight="false" outlineLevel="0" collapsed="false">
      <c r="A332" s="131" t="s">
        <v>18790</v>
      </c>
      <c r="B332" s="0" t="s">
        <v>17477</v>
      </c>
      <c r="C332" s="0" t="s">
        <v>198</v>
      </c>
      <c r="D332" s="0" t="s">
        <v>18791</v>
      </c>
      <c r="E332" s="0" t="s">
        <v>18792</v>
      </c>
      <c r="F332" s="0" t="s">
        <v>18793</v>
      </c>
      <c r="G332" s="0" t="s">
        <v>18794</v>
      </c>
      <c r="H332" s="0" t="s">
        <v>17415</v>
      </c>
      <c r="J332" s="146" t="s">
        <v>200</v>
      </c>
      <c r="K332" s="131" t="s">
        <v>18759</v>
      </c>
      <c r="L332" s="104" t="s">
        <v>18760</v>
      </c>
      <c r="M332" s="122" t="s">
        <v>200</v>
      </c>
      <c r="N332" s="0" t="s">
        <v>18761</v>
      </c>
      <c r="O332" s="0" t="s">
        <v>66</v>
      </c>
      <c r="P332" s="122"/>
      <c r="Q332" s="0" t="s">
        <v>17759</v>
      </c>
      <c r="R332" s="112" t="n">
        <v>3781101508509</v>
      </c>
      <c r="S332" s="146"/>
      <c r="T332" s="131" t="s">
        <v>215</v>
      </c>
      <c r="U332" s="0" t="n">
        <v>4</v>
      </c>
      <c r="V332" s="111" t="n">
        <v>15</v>
      </c>
      <c r="W332" s="146"/>
      <c r="X332" s="127" t="s">
        <v>216</v>
      </c>
    </row>
    <row r="333" customFormat="false" ht="13.8" hidden="false" customHeight="false" outlineLevel="0" collapsed="false">
      <c r="A333" s="131" t="s">
        <v>18795</v>
      </c>
      <c r="B333" s="0" t="s">
        <v>17477</v>
      </c>
      <c r="C333" s="0" t="s">
        <v>198</v>
      </c>
      <c r="D333" s="0" t="s">
        <v>18796</v>
      </c>
      <c r="E333" s="0" t="s">
        <v>18797</v>
      </c>
      <c r="F333" s="0" t="s">
        <v>18798</v>
      </c>
      <c r="G333" s="0" t="s">
        <v>17550</v>
      </c>
      <c r="H333" s="0" t="s">
        <v>17415</v>
      </c>
      <c r="J333" s="146" t="s">
        <v>200</v>
      </c>
      <c r="K333" s="131" t="s">
        <v>18759</v>
      </c>
      <c r="L333" s="104" t="s">
        <v>18760</v>
      </c>
      <c r="M333" s="122" t="s">
        <v>200</v>
      </c>
      <c r="N333" s="0" t="s">
        <v>18761</v>
      </c>
      <c r="O333" s="0" t="s">
        <v>66</v>
      </c>
      <c r="P333" s="122"/>
      <c r="Q333" s="0" t="s">
        <v>17759</v>
      </c>
      <c r="R333" s="112" t="n">
        <v>3781101508509</v>
      </c>
      <c r="S333" s="146"/>
      <c r="T333" s="131" t="s">
        <v>215</v>
      </c>
      <c r="U333" s="0" t="n">
        <v>4</v>
      </c>
      <c r="V333" s="111" t="n">
        <v>15</v>
      </c>
      <c r="W333" s="146"/>
      <c r="X333" s="127" t="s">
        <v>216</v>
      </c>
    </row>
    <row r="334" customFormat="false" ht="13.8" hidden="false" customHeight="false" outlineLevel="0" collapsed="false">
      <c r="A334" s="131" t="s">
        <v>18799</v>
      </c>
      <c r="B334" s="0" t="s">
        <v>17477</v>
      </c>
      <c r="C334" s="0" t="s">
        <v>198</v>
      </c>
      <c r="D334" s="0" t="s">
        <v>18800</v>
      </c>
      <c r="E334" s="0" t="s">
        <v>18801</v>
      </c>
      <c r="F334" s="0" t="s">
        <v>18802</v>
      </c>
      <c r="G334" s="0" t="s">
        <v>507</v>
      </c>
      <c r="H334" s="0" t="s">
        <v>17415</v>
      </c>
      <c r="J334" s="146" t="s">
        <v>200</v>
      </c>
      <c r="K334" s="131" t="s">
        <v>18759</v>
      </c>
      <c r="L334" s="104" t="s">
        <v>18760</v>
      </c>
      <c r="M334" s="122" t="s">
        <v>200</v>
      </c>
      <c r="N334" s="0" t="s">
        <v>18761</v>
      </c>
      <c r="O334" s="0" t="s">
        <v>66</v>
      </c>
      <c r="P334" s="122"/>
      <c r="Q334" s="0" t="s">
        <v>17759</v>
      </c>
      <c r="R334" s="112" t="n">
        <v>3781101508509</v>
      </c>
      <c r="S334" s="146"/>
      <c r="T334" s="131" t="s">
        <v>215</v>
      </c>
      <c r="U334" s="0" t="n">
        <v>4</v>
      </c>
      <c r="V334" s="111" t="n">
        <v>15</v>
      </c>
      <c r="W334" s="146"/>
      <c r="X334" s="127" t="s">
        <v>216</v>
      </c>
    </row>
    <row r="335" customFormat="false" ht="13.8" hidden="false" customHeight="false" outlineLevel="0" collapsed="false">
      <c r="A335" s="131" t="s">
        <v>18803</v>
      </c>
      <c r="B335" s="0" t="s">
        <v>17477</v>
      </c>
      <c r="C335" s="0" t="s">
        <v>198</v>
      </c>
      <c r="D335" s="0" t="s">
        <v>18804</v>
      </c>
      <c r="E335" s="0" t="s">
        <v>18805</v>
      </c>
      <c r="F335" s="0" t="s">
        <v>18806</v>
      </c>
      <c r="G335" s="0" t="s">
        <v>1151</v>
      </c>
      <c r="H335" s="0" t="s">
        <v>17415</v>
      </c>
      <c r="J335" s="146" t="s">
        <v>200</v>
      </c>
      <c r="K335" s="131" t="s">
        <v>18759</v>
      </c>
      <c r="L335" s="104" t="s">
        <v>18760</v>
      </c>
      <c r="M335" s="122" t="s">
        <v>200</v>
      </c>
      <c r="N335" s="0" t="s">
        <v>18761</v>
      </c>
      <c r="O335" s="0" t="s">
        <v>66</v>
      </c>
      <c r="P335" s="122"/>
      <c r="Q335" s="0" t="s">
        <v>17759</v>
      </c>
      <c r="R335" s="112" t="n">
        <v>3781101508509</v>
      </c>
      <c r="S335" s="146"/>
      <c r="T335" s="131" t="s">
        <v>215</v>
      </c>
      <c r="U335" s="0" t="n">
        <v>4</v>
      </c>
      <c r="V335" s="111" t="n">
        <v>15</v>
      </c>
      <c r="W335" s="146"/>
      <c r="X335" s="127" t="s">
        <v>216</v>
      </c>
    </row>
    <row r="336" customFormat="false" ht="13.8" hidden="false" customHeight="false" outlineLevel="0" collapsed="false">
      <c r="A336" s="131" t="s">
        <v>18807</v>
      </c>
      <c r="B336" s="0" t="s">
        <v>17477</v>
      </c>
      <c r="C336" s="0" t="s">
        <v>198</v>
      </c>
      <c r="D336" s="0" t="s">
        <v>198</v>
      </c>
      <c r="E336" s="0" t="s">
        <v>2016</v>
      </c>
      <c r="F336" s="0" t="s">
        <v>18808</v>
      </c>
      <c r="G336" s="0" t="s">
        <v>1649</v>
      </c>
      <c r="H336" s="0" t="s">
        <v>17415</v>
      </c>
      <c r="J336" s="146" t="s">
        <v>200</v>
      </c>
      <c r="K336" s="131" t="s">
        <v>18759</v>
      </c>
      <c r="L336" s="104" t="s">
        <v>18760</v>
      </c>
      <c r="M336" s="122" t="s">
        <v>200</v>
      </c>
      <c r="N336" s="0" t="s">
        <v>18761</v>
      </c>
      <c r="O336" s="0" t="s">
        <v>66</v>
      </c>
      <c r="P336" s="122"/>
      <c r="Q336" s="0" t="s">
        <v>17759</v>
      </c>
      <c r="R336" s="112" t="n">
        <v>3781101508509</v>
      </c>
      <c r="S336" s="146"/>
      <c r="T336" s="131" t="s">
        <v>215</v>
      </c>
      <c r="U336" s="0" t="n">
        <v>4</v>
      </c>
      <c r="V336" s="111" t="n">
        <v>15</v>
      </c>
      <c r="W336" s="146"/>
      <c r="X336" s="127" t="s">
        <v>216</v>
      </c>
    </row>
    <row r="337" customFormat="false" ht="13.8" hidden="false" customHeight="false" outlineLevel="0" collapsed="false">
      <c r="A337" s="131" t="s">
        <v>18809</v>
      </c>
      <c r="B337" s="0" t="s">
        <v>17477</v>
      </c>
      <c r="C337" s="0" t="s">
        <v>198</v>
      </c>
      <c r="D337" s="0" t="s">
        <v>18810</v>
      </c>
      <c r="E337" s="0" t="s">
        <v>18811</v>
      </c>
      <c r="F337" s="0" t="s">
        <v>18812</v>
      </c>
      <c r="G337" s="0" t="s">
        <v>198</v>
      </c>
      <c r="H337" s="0" t="s">
        <v>17415</v>
      </c>
      <c r="J337" s="146" t="s">
        <v>200</v>
      </c>
      <c r="K337" s="131" t="s">
        <v>18759</v>
      </c>
      <c r="L337" s="104" t="s">
        <v>18760</v>
      </c>
      <c r="M337" s="122" t="s">
        <v>200</v>
      </c>
      <c r="N337" s="0" t="s">
        <v>18761</v>
      </c>
      <c r="O337" s="0" t="s">
        <v>66</v>
      </c>
      <c r="P337" s="122"/>
      <c r="Q337" s="0" t="s">
        <v>17759</v>
      </c>
      <c r="R337" s="112" t="n">
        <v>3781101508509</v>
      </c>
      <c r="S337" s="146"/>
      <c r="T337" s="131" t="s">
        <v>215</v>
      </c>
      <c r="U337" s="0" t="n">
        <v>4</v>
      </c>
      <c r="V337" s="111" t="n">
        <v>15</v>
      </c>
      <c r="W337" s="146"/>
      <c r="X337" s="127" t="s">
        <v>216</v>
      </c>
    </row>
    <row r="338" customFormat="false" ht="13.8" hidden="false" customHeight="false" outlineLevel="0" collapsed="false">
      <c r="A338" s="131" t="s">
        <v>18813</v>
      </c>
      <c r="B338" s="0" t="s">
        <v>17477</v>
      </c>
      <c r="C338" s="0" t="s">
        <v>198</v>
      </c>
      <c r="D338" s="0" t="s">
        <v>18814</v>
      </c>
      <c r="E338" s="0" t="s">
        <v>18815</v>
      </c>
      <c r="F338" s="0" t="s">
        <v>18816</v>
      </c>
      <c r="G338" s="0" t="s">
        <v>684</v>
      </c>
      <c r="H338" s="0" t="s">
        <v>17415</v>
      </c>
      <c r="J338" s="146" t="s">
        <v>200</v>
      </c>
      <c r="K338" s="131" t="s">
        <v>18759</v>
      </c>
      <c r="L338" s="104" t="s">
        <v>18760</v>
      </c>
      <c r="M338" s="122" t="s">
        <v>200</v>
      </c>
      <c r="N338" s="0" t="s">
        <v>18761</v>
      </c>
      <c r="O338" s="0" t="s">
        <v>66</v>
      </c>
      <c r="P338" s="122"/>
      <c r="Q338" s="0" t="s">
        <v>17759</v>
      </c>
      <c r="R338" s="112" t="n">
        <v>3781101508509</v>
      </c>
      <c r="S338" s="146"/>
      <c r="T338" s="131" t="s">
        <v>215</v>
      </c>
      <c r="U338" s="0" t="n">
        <v>4</v>
      </c>
      <c r="V338" s="111" t="n">
        <v>15</v>
      </c>
      <c r="W338" s="146"/>
      <c r="X338" s="127" t="s">
        <v>216</v>
      </c>
    </row>
    <row r="339" customFormat="false" ht="13.8" hidden="false" customHeight="false" outlineLevel="0" collapsed="false">
      <c r="A339" s="131" t="s">
        <v>18817</v>
      </c>
      <c r="B339" s="0" t="s">
        <v>17477</v>
      </c>
      <c r="C339" s="0" t="s">
        <v>198</v>
      </c>
      <c r="D339" s="0" t="s">
        <v>18814</v>
      </c>
      <c r="E339" s="0" t="s">
        <v>18818</v>
      </c>
      <c r="F339" s="0" t="s">
        <v>18819</v>
      </c>
      <c r="G339" s="0" t="s">
        <v>684</v>
      </c>
      <c r="H339" s="0" t="s">
        <v>17415</v>
      </c>
      <c r="J339" s="146" t="s">
        <v>200</v>
      </c>
      <c r="K339" s="131" t="s">
        <v>18759</v>
      </c>
      <c r="L339" s="104" t="s">
        <v>18760</v>
      </c>
      <c r="M339" s="122" t="s">
        <v>200</v>
      </c>
      <c r="N339" s="0" t="s">
        <v>18761</v>
      </c>
      <c r="O339" s="0" t="s">
        <v>66</v>
      </c>
      <c r="P339" s="122"/>
      <c r="Q339" s="0" t="s">
        <v>17759</v>
      </c>
      <c r="R339" s="112" t="n">
        <v>3781101508509</v>
      </c>
      <c r="S339" s="146"/>
      <c r="T339" s="131" t="s">
        <v>215</v>
      </c>
      <c r="U339" s="0" t="n">
        <v>4</v>
      </c>
      <c r="V339" s="111" t="n">
        <v>15</v>
      </c>
      <c r="W339" s="146"/>
      <c r="X339" s="127" t="s">
        <v>216</v>
      </c>
    </row>
    <row r="340" customFormat="false" ht="13.8" hidden="false" customHeight="false" outlineLevel="0" collapsed="false">
      <c r="A340" s="131" t="s">
        <v>18820</v>
      </c>
      <c r="B340" s="0" t="s">
        <v>17477</v>
      </c>
      <c r="C340" s="0" t="s">
        <v>198</v>
      </c>
      <c r="D340" s="0" t="s">
        <v>18821</v>
      </c>
      <c r="E340" s="0" t="s">
        <v>18822</v>
      </c>
      <c r="F340" s="0" t="s">
        <v>18823</v>
      </c>
      <c r="G340" s="0" t="s">
        <v>18824</v>
      </c>
      <c r="H340" s="0" t="s">
        <v>17415</v>
      </c>
      <c r="J340" s="146" t="s">
        <v>200</v>
      </c>
      <c r="K340" s="131" t="s">
        <v>18759</v>
      </c>
      <c r="L340" s="104" t="s">
        <v>18760</v>
      </c>
      <c r="M340" s="122" t="s">
        <v>200</v>
      </c>
      <c r="N340" s="0" t="s">
        <v>18761</v>
      </c>
      <c r="O340" s="0" t="s">
        <v>66</v>
      </c>
      <c r="P340" s="122"/>
      <c r="Q340" s="0" t="s">
        <v>17759</v>
      </c>
      <c r="R340" s="112" t="n">
        <v>3781101508509</v>
      </c>
      <c r="S340" s="146"/>
      <c r="T340" s="131" t="s">
        <v>215</v>
      </c>
      <c r="U340" s="0" t="n">
        <v>4</v>
      </c>
      <c r="V340" s="111" t="n">
        <v>15</v>
      </c>
      <c r="W340" s="146"/>
      <c r="X340" s="127" t="s">
        <v>216</v>
      </c>
    </row>
    <row r="341" customFormat="false" ht="13.8" hidden="false" customHeight="false" outlineLevel="0" collapsed="false">
      <c r="A341" s="131" t="s">
        <v>18825</v>
      </c>
      <c r="B341" s="0" t="s">
        <v>17477</v>
      </c>
      <c r="C341" s="0" t="s">
        <v>198</v>
      </c>
      <c r="D341" s="0" t="s">
        <v>18826</v>
      </c>
      <c r="E341" s="0" t="s">
        <v>6743</v>
      </c>
      <c r="F341" s="0" t="s">
        <v>18827</v>
      </c>
      <c r="G341" s="0" t="s">
        <v>198</v>
      </c>
      <c r="H341" s="0" t="s">
        <v>17415</v>
      </c>
      <c r="J341" s="146" t="s">
        <v>200</v>
      </c>
      <c r="K341" s="131" t="s">
        <v>18759</v>
      </c>
      <c r="L341" s="104" t="s">
        <v>18760</v>
      </c>
      <c r="M341" s="122" t="s">
        <v>200</v>
      </c>
      <c r="N341" s="0" t="s">
        <v>18761</v>
      </c>
      <c r="O341" s="0" t="s">
        <v>66</v>
      </c>
      <c r="P341" s="122"/>
      <c r="Q341" s="0" t="s">
        <v>17759</v>
      </c>
      <c r="R341" s="112" t="n">
        <v>3781101508509</v>
      </c>
      <c r="S341" s="146"/>
      <c r="T341" s="131" t="s">
        <v>215</v>
      </c>
      <c r="U341" s="0" t="n">
        <v>4</v>
      </c>
      <c r="V341" s="111" t="n">
        <v>15</v>
      </c>
      <c r="W341" s="146"/>
      <c r="X341" s="127" t="s">
        <v>216</v>
      </c>
    </row>
    <row r="342" customFormat="false" ht="13.8" hidden="false" customHeight="false" outlineLevel="0" collapsed="false">
      <c r="A342" s="131" t="s">
        <v>18828</v>
      </c>
      <c r="B342" s="0" t="s">
        <v>17477</v>
      </c>
      <c r="C342" s="0" t="s">
        <v>198</v>
      </c>
      <c r="D342" s="0" t="s">
        <v>18829</v>
      </c>
      <c r="E342" s="0" t="s">
        <v>18830</v>
      </c>
      <c r="F342" s="0" t="s">
        <v>18831</v>
      </c>
      <c r="G342" s="0" t="s">
        <v>198</v>
      </c>
      <c r="H342" s="0" t="s">
        <v>17415</v>
      </c>
      <c r="J342" s="146" t="s">
        <v>200</v>
      </c>
      <c r="K342" s="131" t="s">
        <v>18759</v>
      </c>
      <c r="L342" s="104" t="s">
        <v>18760</v>
      </c>
      <c r="M342" s="122" t="s">
        <v>200</v>
      </c>
      <c r="N342" s="0" t="s">
        <v>18761</v>
      </c>
      <c r="O342" s="0" t="s">
        <v>66</v>
      </c>
      <c r="P342" s="122"/>
      <c r="Q342" s="0" t="s">
        <v>17759</v>
      </c>
      <c r="R342" s="112" t="n">
        <v>3781101508509</v>
      </c>
      <c r="S342" s="146"/>
      <c r="T342" s="131" t="s">
        <v>215</v>
      </c>
      <c r="U342" s="0" t="n">
        <v>4</v>
      </c>
      <c r="V342" s="111" t="n">
        <v>15</v>
      </c>
      <c r="W342" s="146"/>
      <c r="X342" s="127" t="s">
        <v>216</v>
      </c>
    </row>
    <row r="343" customFormat="false" ht="13.8" hidden="false" customHeight="false" outlineLevel="0" collapsed="false">
      <c r="A343" s="131" t="s">
        <v>18832</v>
      </c>
      <c r="B343" s="0" t="s">
        <v>17477</v>
      </c>
      <c r="C343" s="0" t="s">
        <v>198</v>
      </c>
      <c r="D343" s="0" t="s">
        <v>18833</v>
      </c>
      <c r="E343" s="0" t="s">
        <v>4100</v>
      </c>
      <c r="F343" s="0" t="s">
        <v>18834</v>
      </c>
      <c r="G343" s="0" t="s">
        <v>3409</v>
      </c>
      <c r="H343" s="0" t="s">
        <v>17415</v>
      </c>
      <c r="J343" s="146" t="s">
        <v>200</v>
      </c>
      <c r="K343" s="131" t="s">
        <v>18759</v>
      </c>
      <c r="L343" s="104" t="s">
        <v>18760</v>
      </c>
      <c r="M343" s="122" t="s">
        <v>200</v>
      </c>
      <c r="N343" s="0" t="s">
        <v>18761</v>
      </c>
      <c r="O343" s="0" t="s">
        <v>66</v>
      </c>
      <c r="P343" s="122"/>
      <c r="Q343" s="0" t="s">
        <v>17759</v>
      </c>
      <c r="R343" s="112" t="n">
        <v>3781101508509</v>
      </c>
      <c r="S343" s="146"/>
      <c r="T343" s="131" t="s">
        <v>215</v>
      </c>
      <c r="U343" s="0" t="n">
        <v>4</v>
      </c>
      <c r="V343" s="111" t="n">
        <v>15</v>
      </c>
      <c r="W343" s="146"/>
      <c r="X343" s="127" t="s">
        <v>216</v>
      </c>
    </row>
    <row r="344" customFormat="false" ht="13.8" hidden="false" customHeight="false" outlineLevel="0" collapsed="false">
      <c r="A344" s="131" t="s">
        <v>18835</v>
      </c>
      <c r="B344" s="0" t="s">
        <v>17477</v>
      </c>
      <c r="C344" s="0" t="s">
        <v>198</v>
      </c>
      <c r="D344" s="0" t="s">
        <v>18836</v>
      </c>
      <c r="E344" s="0" t="s">
        <v>18837</v>
      </c>
      <c r="F344" s="0" t="s">
        <v>18838</v>
      </c>
      <c r="G344" s="0" t="s">
        <v>2378</v>
      </c>
      <c r="H344" s="0" t="s">
        <v>17415</v>
      </c>
      <c r="J344" s="146" t="s">
        <v>200</v>
      </c>
      <c r="K344" s="131" t="s">
        <v>18759</v>
      </c>
      <c r="L344" s="104" t="s">
        <v>18760</v>
      </c>
      <c r="M344" s="122" t="s">
        <v>200</v>
      </c>
      <c r="N344" s="0" t="s">
        <v>18761</v>
      </c>
      <c r="O344" s="0" t="s">
        <v>66</v>
      </c>
      <c r="P344" s="122"/>
      <c r="Q344" s="0" t="s">
        <v>17759</v>
      </c>
      <c r="R344" s="112" t="n">
        <v>3781101508905</v>
      </c>
      <c r="S344" s="146"/>
      <c r="T344" s="131" t="s">
        <v>215</v>
      </c>
      <c r="U344" s="0" t="n">
        <v>4</v>
      </c>
      <c r="V344" s="111" t="n">
        <v>15</v>
      </c>
      <c r="W344" s="146"/>
      <c r="X344" s="127" t="s">
        <v>216</v>
      </c>
    </row>
    <row r="345" customFormat="false" ht="13.8" hidden="false" customHeight="false" outlineLevel="0" collapsed="false">
      <c r="A345" s="131" t="s">
        <v>18839</v>
      </c>
      <c r="B345" s="0" t="s">
        <v>17477</v>
      </c>
      <c r="C345" s="0" t="s">
        <v>198</v>
      </c>
      <c r="D345" s="0" t="s">
        <v>18840</v>
      </c>
      <c r="E345" s="0" t="s">
        <v>18841</v>
      </c>
      <c r="F345" s="0" t="s">
        <v>18842</v>
      </c>
      <c r="G345" s="0" t="s">
        <v>198</v>
      </c>
      <c r="H345" s="0" t="s">
        <v>17415</v>
      </c>
      <c r="J345" s="146" t="s">
        <v>200</v>
      </c>
      <c r="K345" s="131" t="s">
        <v>18759</v>
      </c>
      <c r="L345" s="104" t="s">
        <v>18760</v>
      </c>
      <c r="M345" s="122" t="s">
        <v>200</v>
      </c>
      <c r="N345" s="0" t="s">
        <v>18761</v>
      </c>
      <c r="O345" s="0" t="s">
        <v>66</v>
      </c>
      <c r="P345" s="122"/>
      <c r="Q345" s="0" t="s">
        <v>17759</v>
      </c>
      <c r="R345" s="112" t="n">
        <v>3781101508905</v>
      </c>
      <c r="S345" s="146"/>
      <c r="T345" s="131" t="s">
        <v>215</v>
      </c>
      <c r="U345" s="0" t="n">
        <v>4</v>
      </c>
      <c r="V345" s="111" t="n">
        <v>15</v>
      </c>
      <c r="W345" s="146"/>
      <c r="X345" s="127" t="s">
        <v>216</v>
      </c>
    </row>
    <row r="346" customFormat="false" ht="13.8" hidden="false" customHeight="false" outlineLevel="0" collapsed="false">
      <c r="A346" s="131" t="s">
        <v>18843</v>
      </c>
      <c r="B346" s="0" t="s">
        <v>17477</v>
      </c>
      <c r="C346" s="0" t="s">
        <v>198</v>
      </c>
      <c r="D346" s="0" t="s">
        <v>18844</v>
      </c>
      <c r="E346" s="0" t="s">
        <v>198</v>
      </c>
      <c r="F346" s="0" t="s">
        <v>18845</v>
      </c>
      <c r="G346" s="0" t="s">
        <v>198</v>
      </c>
      <c r="H346" s="0" t="s">
        <v>17415</v>
      </c>
      <c r="J346" s="146" t="s">
        <v>200</v>
      </c>
      <c r="K346" s="131" t="s">
        <v>18759</v>
      </c>
      <c r="L346" s="104" t="s">
        <v>18760</v>
      </c>
      <c r="M346" s="122" t="s">
        <v>200</v>
      </c>
      <c r="N346" s="0" t="s">
        <v>18761</v>
      </c>
      <c r="O346" s="0" t="s">
        <v>66</v>
      </c>
      <c r="P346" s="122"/>
      <c r="Q346" s="0" t="s">
        <v>17759</v>
      </c>
      <c r="R346" s="112" t="n">
        <v>3781101508905</v>
      </c>
      <c r="S346" s="146"/>
      <c r="T346" s="131" t="s">
        <v>215</v>
      </c>
      <c r="U346" s="0" t="n">
        <v>4</v>
      </c>
      <c r="V346" s="111" t="n">
        <v>15</v>
      </c>
      <c r="W346" s="146"/>
      <c r="X346" s="127" t="s">
        <v>216</v>
      </c>
    </row>
    <row r="347" customFormat="false" ht="13.8" hidden="false" customHeight="false" outlineLevel="0" collapsed="false">
      <c r="A347" s="131" t="s">
        <v>18846</v>
      </c>
      <c r="B347" s="0" t="s">
        <v>17477</v>
      </c>
      <c r="C347" s="0" t="s">
        <v>198</v>
      </c>
      <c r="D347" s="0" t="s">
        <v>18847</v>
      </c>
      <c r="E347" s="0" t="s">
        <v>2457</v>
      </c>
      <c r="F347" s="0" t="s">
        <v>18848</v>
      </c>
      <c r="G347" s="0" t="s">
        <v>198</v>
      </c>
      <c r="H347" s="0" t="s">
        <v>17415</v>
      </c>
      <c r="J347" s="146" t="s">
        <v>200</v>
      </c>
      <c r="K347" s="131" t="s">
        <v>18759</v>
      </c>
      <c r="L347" s="104" t="s">
        <v>18760</v>
      </c>
      <c r="M347" s="122" t="s">
        <v>200</v>
      </c>
      <c r="N347" s="0" t="s">
        <v>18761</v>
      </c>
      <c r="O347" s="0" t="s">
        <v>66</v>
      </c>
      <c r="P347" s="122"/>
      <c r="Q347" s="0" t="s">
        <v>17759</v>
      </c>
      <c r="R347" s="112" t="n">
        <v>3781101508905</v>
      </c>
      <c r="S347" s="146"/>
      <c r="T347" s="131" t="s">
        <v>215</v>
      </c>
      <c r="U347" s="0" t="n">
        <v>4</v>
      </c>
      <c r="V347" s="111" t="n">
        <v>15</v>
      </c>
      <c r="W347" s="146"/>
      <c r="X347" s="127" t="s">
        <v>216</v>
      </c>
    </row>
    <row r="348" customFormat="false" ht="13.8" hidden="false" customHeight="false" outlineLevel="0" collapsed="false">
      <c r="A348" s="131" t="s">
        <v>18849</v>
      </c>
      <c r="B348" s="0" t="s">
        <v>17477</v>
      </c>
      <c r="C348" s="0" t="s">
        <v>198</v>
      </c>
      <c r="D348" s="0" t="s">
        <v>18850</v>
      </c>
      <c r="E348" s="0" t="s">
        <v>11575</v>
      </c>
      <c r="F348" s="0" t="s">
        <v>18851</v>
      </c>
      <c r="G348" s="0" t="s">
        <v>198</v>
      </c>
      <c r="H348" s="0" t="s">
        <v>17415</v>
      </c>
      <c r="J348" s="146" t="s">
        <v>200</v>
      </c>
      <c r="K348" s="131" t="s">
        <v>18759</v>
      </c>
      <c r="L348" s="104" t="s">
        <v>18760</v>
      </c>
      <c r="M348" s="122" t="s">
        <v>200</v>
      </c>
      <c r="N348" s="0" t="s">
        <v>18761</v>
      </c>
      <c r="O348" s="0" t="s">
        <v>66</v>
      </c>
      <c r="P348" s="122"/>
      <c r="Q348" s="0" t="s">
        <v>17759</v>
      </c>
      <c r="R348" s="112" t="n">
        <v>3781101508905</v>
      </c>
      <c r="S348" s="146"/>
      <c r="T348" s="131" t="s">
        <v>215</v>
      </c>
      <c r="U348" s="0" t="n">
        <v>4</v>
      </c>
      <c r="V348" s="111" t="n">
        <v>15</v>
      </c>
      <c r="W348" s="146"/>
      <c r="X348" s="127" t="s">
        <v>216</v>
      </c>
    </row>
    <row r="349" customFormat="false" ht="13.8" hidden="false" customHeight="false" outlineLevel="0" collapsed="false">
      <c r="A349" s="131" t="s">
        <v>18852</v>
      </c>
      <c r="B349" s="0" t="s">
        <v>17477</v>
      </c>
      <c r="C349" s="0" t="s">
        <v>198</v>
      </c>
      <c r="D349" s="0" t="s">
        <v>18853</v>
      </c>
      <c r="E349" s="0" t="s">
        <v>198</v>
      </c>
      <c r="F349" s="0" t="s">
        <v>18854</v>
      </c>
      <c r="G349" s="0" t="s">
        <v>198</v>
      </c>
      <c r="H349" s="0" t="s">
        <v>17415</v>
      </c>
      <c r="J349" s="146" t="s">
        <v>200</v>
      </c>
      <c r="K349" s="131" t="s">
        <v>18759</v>
      </c>
      <c r="L349" s="104" t="s">
        <v>18760</v>
      </c>
      <c r="M349" s="122" t="s">
        <v>200</v>
      </c>
      <c r="N349" s="0" t="s">
        <v>18761</v>
      </c>
      <c r="O349" s="0" t="s">
        <v>66</v>
      </c>
      <c r="P349" s="122"/>
      <c r="Q349" s="0" t="s">
        <v>17759</v>
      </c>
      <c r="R349" s="112" t="n">
        <v>3781101508905</v>
      </c>
      <c r="S349" s="146"/>
      <c r="T349" s="131" t="s">
        <v>215</v>
      </c>
      <c r="U349" s="0" t="n">
        <v>4</v>
      </c>
      <c r="V349" s="111" t="n">
        <v>15</v>
      </c>
      <c r="W349" s="146"/>
      <c r="X349" s="127" t="s">
        <v>216</v>
      </c>
    </row>
    <row r="350" customFormat="false" ht="13.8" hidden="false" customHeight="false" outlineLevel="0" collapsed="false">
      <c r="A350" s="131" t="s">
        <v>18855</v>
      </c>
      <c r="B350" s="0" t="s">
        <v>17477</v>
      </c>
      <c r="C350" s="0" t="s">
        <v>198</v>
      </c>
      <c r="D350" s="0" t="s">
        <v>18856</v>
      </c>
      <c r="E350" s="0" t="s">
        <v>18857</v>
      </c>
      <c r="F350" s="0" t="s">
        <v>18858</v>
      </c>
      <c r="G350" s="0" t="s">
        <v>198</v>
      </c>
      <c r="H350" s="0" t="s">
        <v>17415</v>
      </c>
      <c r="J350" s="146" t="s">
        <v>200</v>
      </c>
      <c r="K350" s="131" t="s">
        <v>18759</v>
      </c>
      <c r="L350" s="104" t="s">
        <v>18760</v>
      </c>
      <c r="M350" s="122" t="s">
        <v>200</v>
      </c>
      <c r="N350" s="0" t="s">
        <v>18761</v>
      </c>
      <c r="O350" s="0" t="s">
        <v>66</v>
      </c>
      <c r="P350" s="122"/>
      <c r="Q350" s="0" t="s">
        <v>17759</v>
      </c>
      <c r="R350" s="112" t="n">
        <v>3781101508905</v>
      </c>
      <c r="S350" s="146"/>
      <c r="T350" s="131" t="s">
        <v>215</v>
      </c>
      <c r="U350" s="0" t="n">
        <v>4</v>
      </c>
      <c r="V350" s="111" t="n">
        <v>15</v>
      </c>
      <c r="W350" s="146"/>
      <c r="X350" s="127" t="s">
        <v>216</v>
      </c>
    </row>
    <row r="351" customFormat="false" ht="13.8" hidden="false" customHeight="false" outlineLevel="0" collapsed="false">
      <c r="A351" s="131" t="s">
        <v>18859</v>
      </c>
      <c r="B351" s="0" t="s">
        <v>17477</v>
      </c>
      <c r="C351" s="0" t="s">
        <v>198</v>
      </c>
      <c r="D351" s="0" t="s">
        <v>17458</v>
      </c>
      <c r="E351" s="0" t="s">
        <v>198</v>
      </c>
      <c r="F351" s="0" t="s">
        <v>198</v>
      </c>
      <c r="G351" s="0" t="s">
        <v>198</v>
      </c>
      <c r="H351" s="0" t="s">
        <v>17415</v>
      </c>
      <c r="I351" s="0" t="s">
        <v>17416</v>
      </c>
      <c r="J351" s="146" t="s">
        <v>200</v>
      </c>
      <c r="K351" s="131" t="s">
        <v>18759</v>
      </c>
      <c r="L351" s="0" t="s">
        <v>18860</v>
      </c>
      <c r="M351" s="122" t="s">
        <v>200</v>
      </c>
      <c r="N351" s="0" t="s">
        <v>18861</v>
      </c>
      <c r="O351" s="0" t="s">
        <v>66</v>
      </c>
      <c r="P351" s="122"/>
      <c r="Q351" s="0" t="s">
        <v>17759</v>
      </c>
      <c r="R351" s="112" t="n">
        <v>3781536209507</v>
      </c>
      <c r="S351" s="146"/>
      <c r="T351" s="131" t="s">
        <v>215</v>
      </c>
      <c r="U351" s="0" t="n">
        <v>4</v>
      </c>
      <c r="V351" s="111" t="n">
        <v>15</v>
      </c>
      <c r="W351" s="146"/>
      <c r="X351" s="127" t="s">
        <v>216</v>
      </c>
    </row>
    <row r="352" customFormat="false" ht="13.8" hidden="false" customHeight="false" outlineLevel="0" collapsed="false">
      <c r="A352" s="131" t="s">
        <v>18862</v>
      </c>
      <c r="B352" s="0" t="s">
        <v>17477</v>
      </c>
      <c r="C352" s="0" t="s">
        <v>198</v>
      </c>
      <c r="D352" s="0" t="s">
        <v>198</v>
      </c>
      <c r="E352" s="0" t="s">
        <v>9448</v>
      </c>
      <c r="F352" s="0" t="s">
        <v>17904</v>
      </c>
      <c r="G352" s="0" t="s">
        <v>198</v>
      </c>
      <c r="H352" s="0" t="s">
        <v>17415</v>
      </c>
      <c r="I352" s="0" t="s">
        <v>17416</v>
      </c>
      <c r="J352" s="146" t="s">
        <v>200</v>
      </c>
      <c r="K352" s="131" t="s">
        <v>18759</v>
      </c>
      <c r="L352" s="0" t="s">
        <v>18863</v>
      </c>
      <c r="M352" s="122" t="s">
        <v>200</v>
      </c>
      <c r="N352" s="0" t="s">
        <v>18864</v>
      </c>
      <c r="O352" s="0" t="s">
        <v>66</v>
      </c>
      <c r="P352" s="122"/>
      <c r="Q352" s="0" t="s">
        <v>17759</v>
      </c>
      <c r="R352" s="112" t="n">
        <v>3781536209507</v>
      </c>
      <c r="S352" s="146"/>
      <c r="T352" s="131" t="s">
        <v>215</v>
      </c>
      <c r="U352" s="0" t="n">
        <v>4</v>
      </c>
      <c r="V352" s="111" t="n">
        <v>15</v>
      </c>
      <c r="W352" s="146"/>
      <c r="X352" s="127" t="s">
        <v>216</v>
      </c>
    </row>
    <row r="353" customFormat="false" ht="13.8" hidden="false" customHeight="false" outlineLevel="0" collapsed="false">
      <c r="A353" s="131" t="s">
        <v>18865</v>
      </c>
      <c r="B353" s="0" t="s">
        <v>17477</v>
      </c>
      <c r="C353" s="0" t="s">
        <v>198</v>
      </c>
      <c r="D353" s="0" t="s">
        <v>18524</v>
      </c>
      <c r="E353" s="0" t="s">
        <v>198</v>
      </c>
      <c r="F353" s="0" t="s">
        <v>198</v>
      </c>
      <c r="G353" s="0" t="s">
        <v>198</v>
      </c>
      <c r="H353" s="0" t="s">
        <v>17415</v>
      </c>
      <c r="I353" s="0" t="s">
        <v>17416</v>
      </c>
      <c r="J353" s="146" t="s">
        <v>200</v>
      </c>
      <c r="K353" s="131" t="s">
        <v>18759</v>
      </c>
      <c r="L353" s="0" t="s">
        <v>18866</v>
      </c>
      <c r="M353" s="122" t="s">
        <v>200</v>
      </c>
      <c r="N353" s="0" t="s">
        <v>18867</v>
      </c>
      <c r="O353" s="0" t="s">
        <v>66</v>
      </c>
      <c r="P353" s="122"/>
      <c r="Q353" s="0" t="s">
        <v>17759</v>
      </c>
      <c r="R353" s="112" t="n">
        <v>3781536209507</v>
      </c>
      <c r="S353" s="146"/>
      <c r="T353" s="131" t="s">
        <v>215</v>
      </c>
      <c r="U353" s="0" t="n">
        <v>4</v>
      </c>
      <c r="V353" s="111" t="n">
        <v>15</v>
      </c>
      <c r="W353" s="146"/>
      <c r="X353" s="127" t="s">
        <v>216</v>
      </c>
    </row>
    <row r="354" customFormat="false" ht="13.8" hidden="false" customHeight="false" outlineLevel="0" collapsed="false">
      <c r="A354" s="131" t="s">
        <v>18868</v>
      </c>
      <c r="B354" s="0" t="s">
        <v>17406</v>
      </c>
      <c r="C354" s="0" t="s">
        <v>198</v>
      </c>
      <c r="D354" s="0" t="s">
        <v>17414</v>
      </c>
      <c r="E354" s="0" t="s">
        <v>198</v>
      </c>
      <c r="F354" s="0" t="s">
        <v>198</v>
      </c>
      <c r="G354" s="0" t="s">
        <v>198</v>
      </c>
      <c r="H354" s="0" t="s">
        <v>17415</v>
      </c>
      <c r="I354" s="0" t="s">
        <v>17416</v>
      </c>
      <c r="J354" s="146" t="s">
        <v>200</v>
      </c>
      <c r="K354" s="131" t="s">
        <v>18759</v>
      </c>
      <c r="L354" s="0" t="s">
        <v>18869</v>
      </c>
      <c r="M354" s="122" t="s">
        <v>200</v>
      </c>
      <c r="N354" s="0" t="s">
        <v>18870</v>
      </c>
      <c r="O354" s="0" t="s">
        <v>66</v>
      </c>
      <c r="P354" s="122" t="s">
        <v>200</v>
      </c>
      <c r="Q354" s="0" t="s">
        <v>17759</v>
      </c>
      <c r="R354" s="112" t="n">
        <v>3781536209507</v>
      </c>
      <c r="S354" s="146"/>
      <c r="T354" s="131" t="s">
        <v>215</v>
      </c>
      <c r="U354" s="0" t="n">
        <v>4</v>
      </c>
      <c r="V354" s="111" t="n">
        <v>15</v>
      </c>
      <c r="W354" s="146"/>
      <c r="X354" s="127" t="s">
        <v>216</v>
      </c>
    </row>
    <row r="355" customFormat="false" ht="13.8" hidden="false" customHeight="false" outlineLevel="0" collapsed="false">
      <c r="A355" s="131" t="s">
        <v>18871</v>
      </c>
      <c r="B355" s="0" t="s">
        <v>17477</v>
      </c>
      <c r="C355" s="0" t="s">
        <v>198</v>
      </c>
      <c r="D355" s="0" t="s">
        <v>17549</v>
      </c>
      <c r="E355" s="0" t="s">
        <v>9448</v>
      </c>
      <c r="F355" s="0" t="s">
        <v>198</v>
      </c>
      <c r="G355" s="0" t="s">
        <v>198</v>
      </c>
      <c r="H355" s="0" t="s">
        <v>17415</v>
      </c>
      <c r="I355" s="0" t="s">
        <v>17416</v>
      </c>
      <c r="J355" s="146" t="s">
        <v>200</v>
      </c>
      <c r="K355" s="131" t="s">
        <v>18759</v>
      </c>
      <c r="L355" s="0" t="s">
        <v>18872</v>
      </c>
      <c r="M355" s="122" t="s">
        <v>200</v>
      </c>
      <c r="N355" s="0" t="s">
        <v>18864</v>
      </c>
      <c r="O355" s="0" t="s">
        <v>66</v>
      </c>
      <c r="P355" s="122"/>
      <c r="Q355" s="0" t="s">
        <v>17759</v>
      </c>
      <c r="R355" s="112" t="n">
        <v>3781536209903</v>
      </c>
      <c r="S355" s="146"/>
      <c r="T355" s="131" t="s">
        <v>215</v>
      </c>
      <c r="U355" s="0" t="n">
        <v>4</v>
      </c>
      <c r="V355" s="111" t="n">
        <v>15</v>
      </c>
      <c r="W355" s="146"/>
      <c r="X355" s="127" t="s">
        <v>216</v>
      </c>
    </row>
    <row r="356" customFormat="false" ht="13.8" hidden="false" customHeight="false" outlineLevel="0" collapsed="false">
      <c r="A356" s="131" t="s">
        <v>18873</v>
      </c>
      <c r="B356" s="0" t="s">
        <v>17477</v>
      </c>
      <c r="C356" s="0" t="s">
        <v>198</v>
      </c>
      <c r="D356" s="0" t="s">
        <v>17549</v>
      </c>
      <c r="E356" s="0" t="s">
        <v>206</v>
      </c>
      <c r="F356" s="0" t="s">
        <v>198</v>
      </c>
      <c r="G356" s="0" t="s">
        <v>198</v>
      </c>
      <c r="H356" s="0" t="s">
        <v>17415</v>
      </c>
      <c r="I356" s="0" t="s">
        <v>17416</v>
      </c>
      <c r="J356" s="146" t="s">
        <v>200</v>
      </c>
      <c r="K356" s="131" t="s">
        <v>18759</v>
      </c>
      <c r="L356" s="0" t="s">
        <v>18874</v>
      </c>
      <c r="M356" s="122" t="s">
        <v>200</v>
      </c>
      <c r="N356" s="0" t="s">
        <v>18864</v>
      </c>
      <c r="O356" s="0" t="s">
        <v>66</v>
      </c>
      <c r="P356" s="122"/>
      <c r="Q356" s="0" t="s">
        <v>17759</v>
      </c>
      <c r="R356" s="112" t="n">
        <v>3781536209903</v>
      </c>
      <c r="S356" s="146"/>
      <c r="T356" s="131" t="s">
        <v>215</v>
      </c>
      <c r="U356" s="0" t="n">
        <v>4</v>
      </c>
      <c r="V356" s="111" t="n">
        <v>15</v>
      </c>
      <c r="W356" s="146"/>
      <c r="X356" s="127" t="s">
        <v>216</v>
      </c>
    </row>
    <row r="357" customFormat="false" ht="13.8" hidden="false" customHeight="false" outlineLevel="0" collapsed="false">
      <c r="A357" s="131" t="s">
        <v>18875</v>
      </c>
      <c r="B357" s="0" t="s">
        <v>17477</v>
      </c>
      <c r="C357" s="0" t="s">
        <v>198</v>
      </c>
      <c r="D357" s="0" t="s">
        <v>198</v>
      </c>
      <c r="E357" s="0" t="s">
        <v>543</v>
      </c>
      <c r="F357" s="0" t="s">
        <v>1621</v>
      </c>
      <c r="G357" s="0" t="s">
        <v>2426</v>
      </c>
      <c r="H357" s="0" t="s">
        <v>17415</v>
      </c>
      <c r="I357" s="0" t="s">
        <v>17416</v>
      </c>
      <c r="J357" s="146" t="s">
        <v>200</v>
      </c>
      <c r="K357" s="131" t="s">
        <v>18759</v>
      </c>
      <c r="L357" s="0" t="s">
        <v>18876</v>
      </c>
      <c r="M357" s="122" t="s">
        <v>200</v>
      </c>
      <c r="N357" s="0" t="s">
        <v>18864</v>
      </c>
      <c r="O357" s="0" t="s">
        <v>66</v>
      </c>
      <c r="P357" s="122"/>
      <c r="Q357" s="0" t="s">
        <v>17759</v>
      </c>
      <c r="R357" s="112" t="n">
        <v>3781735809904</v>
      </c>
      <c r="S357" s="146"/>
      <c r="T357" s="131" t="s">
        <v>215</v>
      </c>
      <c r="U357" s="0" t="n">
        <v>4</v>
      </c>
      <c r="V357" s="111" t="n">
        <v>15</v>
      </c>
      <c r="W357" s="146"/>
      <c r="X357" s="127" t="s">
        <v>216</v>
      </c>
    </row>
    <row r="358" customFormat="false" ht="13.8" hidden="false" customHeight="false" outlineLevel="0" collapsed="false">
      <c r="A358" s="131" t="s">
        <v>18877</v>
      </c>
      <c r="B358" s="0" t="s">
        <v>17602</v>
      </c>
      <c r="C358" s="0" t="s">
        <v>198</v>
      </c>
      <c r="D358" s="0" t="s">
        <v>18738</v>
      </c>
      <c r="E358" s="0" t="s">
        <v>198</v>
      </c>
      <c r="F358" s="0" t="s">
        <v>198</v>
      </c>
      <c r="G358" s="0" t="s">
        <v>198</v>
      </c>
      <c r="H358" s="0" t="s">
        <v>17415</v>
      </c>
      <c r="J358" s="146" t="s">
        <v>200</v>
      </c>
      <c r="K358" s="131" t="s">
        <v>18163</v>
      </c>
      <c r="L358" s="0" t="s">
        <v>18878</v>
      </c>
      <c r="M358" s="122" t="s">
        <v>200</v>
      </c>
      <c r="N358" s="0" t="s">
        <v>18879</v>
      </c>
      <c r="O358" s="0" t="s">
        <v>18880</v>
      </c>
      <c r="P358" s="122" t="s">
        <v>200</v>
      </c>
      <c r="Q358" s="0" t="s">
        <v>17421</v>
      </c>
      <c r="R358" s="112" t="n">
        <v>9782917131251</v>
      </c>
      <c r="S358" s="146"/>
      <c r="T358" s="131" t="s">
        <v>215</v>
      </c>
      <c r="U358" s="0" t="n">
        <v>4</v>
      </c>
      <c r="V358" s="111" t="n">
        <v>10</v>
      </c>
      <c r="W358" s="146"/>
      <c r="X358" s="127" t="s">
        <v>216</v>
      </c>
    </row>
    <row r="359" customFormat="false" ht="13.8" hidden="false" customHeight="false" outlineLevel="0" collapsed="false">
      <c r="A359" s="131" t="s">
        <v>18881</v>
      </c>
      <c r="B359" s="0" t="s">
        <v>17602</v>
      </c>
      <c r="C359" s="0" t="s">
        <v>198</v>
      </c>
      <c r="D359" s="0" t="s">
        <v>17603</v>
      </c>
      <c r="E359" s="0" t="s">
        <v>18882</v>
      </c>
      <c r="F359" s="0" t="s">
        <v>18883</v>
      </c>
      <c r="G359" s="0" t="s">
        <v>198</v>
      </c>
      <c r="H359" s="0" t="s">
        <v>17415</v>
      </c>
      <c r="J359" s="146"/>
      <c r="K359" s="131" t="s">
        <v>17564</v>
      </c>
      <c r="L359" s="0" t="s">
        <v>18884</v>
      </c>
      <c r="M359" s="122" t="s">
        <v>200</v>
      </c>
      <c r="N359" s="0" t="s">
        <v>18885</v>
      </c>
      <c r="O359" s="0" t="s">
        <v>17442</v>
      </c>
      <c r="P359" s="122"/>
      <c r="Q359" s="0" t="s">
        <v>17568</v>
      </c>
      <c r="R359" s="112" t="n">
        <v>9782377841974</v>
      </c>
      <c r="S359" s="146"/>
      <c r="T359" s="131" t="s">
        <v>215</v>
      </c>
      <c r="U359" s="0" t="n">
        <v>4</v>
      </c>
      <c r="V359" s="111" t="n">
        <v>15</v>
      </c>
      <c r="W359" s="146"/>
      <c r="X359" s="127"/>
    </row>
    <row r="360" customFormat="false" ht="13.8" hidden="false" customHeight="false" outlineLevel="0" collapsed="false">
      <c r="A360" s="131" t="s">
        <v>18886</v>
      </c>
      <c r="B360" s="0" t="s">
        <v>17428</v>
      </c>
      <c r="C360" s="0" t="s">
        <v>198</v>
      </c>
      <c r="D360" s="0" t="s">
        <v>18162</v>
      </c>
      <c r="E360" s="0" t="s">
        <v>198</v>
      </c>
      <c r="F360" s="0" t="s">
        <v>198</v>
      </c>
      <c r="G360" s="0" t="s">
        <v>198</v>
      </c>
      <c r="H360" s="0" t="s">
        <v>17415</v>
      </c>
      <c r="J360" s="146" t="s">
        <v>200</v>
      </c>
      <c r="K360" s="131" t="s">
        <v>18887</v>
      </c>
      <c r="L360" s="0" t="s">
        <v>18888</v>
      </c>
      <c r="M360" s="122" t="s">
        <v>200</v>
      </c>
      <c r="N360" s="0" t="s">
        <v>18889</v>
      </c>
      <c r="O360" s="0" t="s">
        <v>18890</v>
      </c>
      <c r="P360" s="122"/>
      <c r="Q360" s="0" t="s">
        <v>17433</v>
      </c>
      <c r="R360" s="112" t="n">
        <v>3781528914907</v>
      </c>
      <c r="S360" s="146"/>
      <c r="T360" s="131" t="s">
        <v>215</v>
      </c>
      <c r="U360" s="0" t="n">
        <v>4</v>
      </c>
      <c r="V360" s="111" t="n">
        <v>10</v>
      </c>
      <c r="W360" s="146"/>
      <c r="X360" s="127" t="s">
        <v>216</v>
      </c>
    </row>
    <row r="361" customFormat="false" ht="13.8" hidden="false" customHeight="false" outlineLevel="0" collapsed="false">
      <c r="A361" s="131" t="s">
        <v>18891</v>
      </c>
      <c r="B361" s="0" t="s">
        <v>17428</v>
      </c>
      <c r="C361" s="0" t="s">
        <v>198</v>
      </c>
      <c r="D361" s="0" t="s">
        <v>18162</v>
      </c>
      <c r="E361" s="0" t="s">
        <v>198</v>
      </c>
      <c r="F361" s="0" t="s">
        <v>198</v>
      </c>
      <c r="G361" s="0" t="s">
        <v>198</v>
      </c>
      <c r="H361" s="0" t="s">
        <v>17415</v>
      </c>
      <c r="J361" s="146" t="s">
        <v>200</v>
      </c>
      <c r="K361" s="131" t="s">
        <v>18887</v>
      </c>
      <c r="L361" s="0" t="s">
        <v>18888</v>
      </c>
      <c r="M361" s="122" t="s">
        <v>200</v>
      </c>
      <c r="N361" s="0" t="s">
        <v>18889</v>
      </c>
      <c r="O361" s="0" t="s">
        <v>18890</v>
      </c>
      <c r="P361" s="122"/>
      <c r="Q361" s="0" t="s">
        <v>17433</v>
      </c>
      <c r="R361" s="112" t="n">
        <v>3781528914907</v>
      </c>
      <c r="S361" s="146"/>
      <c r="T361" s="131" t="s">
        <v>215</v>
      </c>
      <c r="U361" s="0" t="n">
        <v>4</v>
      </c>
      <c r="V361" s="111" t="n">
        <v>10</v>
      </c>
      <c r="W361" s="146"/>
      <c r="X361" s="127" t="s">
        <v>216</v>
      </c>
    </row>
    <row r="362" customFormat="false" ht="13.8" hidden="false" customHeight="false" outlineLevel="0" collapsed="false">
      <c r="A362" s="131" t="s">
        <v>18892</v>
      </c>
      <c r="B362" s="0" t="s">
        <v>17428</v>
      </c>
      <c r="C362" s="0" t="s">
        <v>198</v>
      </c>
      <c r="D362" s="0" t="s">
        <v>18162</v>
      </c>
      <c r="E362" s="0" t="s">
        <v>198</v>
      </c>
      <c r="F362" s="0" t="s">
        <v>198</v>
      </c>
      <c r="G362" s="0" t="s">
        <v>198</v>
      </c>
      <c r="H362" s="0" t="s">
        <v>17415</v>
      </c>
      <c r="J362" s="146" t="s">
        <v>200</v>
      </c>
      <c r="K362" s="131" t="s">
        <v>18887</v>
      </c>
      <c r="L362" s="0" t="s">
        <v>18888</v>
      </c>
      <c r="M362" s="122" t="s">
        <v>200</v>
      </c>
      <c r="N362" s="0" t="s">
        <v>18889</v>
      </c>
      <c r="O362" s="0" t="s">
        <v>18890</v>
      </c>
      <c r="P362" s="122"/>
      <c r="Q362" s="0" t="s">
        <v>17433</v>
      </c>
      <c r="R362" s="112" t="n">
        <v>9782956274629</v>
      </c>
      <c r="S362" s="146"/>
      <c r="T362" s="131" t="s">
        <v>215</v>
      </c>
      <c r="U362" s="0" t="n">
        <v>4</v>
      </c>
      <c r="V362" s="111" t="n">
        <v>10</v>
      </c>
      <c r="W362" s="146"/>
      <c r="X362" s="127" t="s">
        <v>216</v>
      </c>
    </row>
    <row r="363" customFormat="false" ht="13.8" hidden="false" customHeight="false" outlineLevel="0" collapsed="false">
      <c r="A363" s="131" t="s">
        <v>18893</v>
      </c>
      <c r="B363" s="0" t="s">
        <v>17428</v>
      </c>
      <c r="C363" s="0" t="s">
        <v>198</v>
      </c>
      <c r="D363" s="0" t="s">
        <v>18162</v>
      </c>
      <c r="E363" s="0" t="s">
        <v>198</v>
      </c>
      <c r="F363" s="0" t="s">
        <v>198</v>
      </c>
      <c r="G363" s="0" t="s">
        <v>198</v>
      </c>
      <c r="H363" s="0" t="s">
        <v>17415</v>
      </c>
      <c r="J363" s="146" t="s">
        <v>200</v>
      </c>
      <c r="K363" s="131" t="s">
        <v>18887</v>
      </c>
      <c r="L363" s="0" t="s">
        <v>18888</v>
      </c>
      <c r="M363" s="122" t="s">
        <v>200</v>
      </c>
      <c r="N363" s="0" t="s">
        <v>18889</v>
      </c>
      <c r="O363" s="0" t="s">
        <v>18890</v>
      </c>
      <c r="P363" s="122"/>
      <c r="Q363" s="0" t="s">
        <v>17433</v>
      </c>
      <c r="R363" s="112" t="n">
        <v>9782956274636</v>
      </c>
      <c r="S363" s="146"/>
      <c r="T363" s="131" t="s">
        <v>215</v>
      </c>
      <c r="U363" s="0" t="n">
        <v>4</v>
      </c>
      <c r="V363" s="111" t="n">
        <v>10</v>
      </c>
      <c r="W363" s="146"/>
      <c r="X363" s="127" t="s">
        <v>216</v>
      </c>
    </row>
    <row r="364" customFormat="false" ht="13.8" hidden="false" customHeight="false" outlineLevel="0" collapsed="false">
      <c r="A364" s="131" t="s">
        <v>18894</v>
      </c>
      <c r="B364" s="0" t="s">
        <v>17428</v>
      </c>
      <c r="C364" s="0" t="s">
        <v>198</v>
      </c>
      <c r="D364" s="0" t="s">
        <v>18162</v>
      </c>
      <c r="E364" s="0" t="s">
        <v>198</v>
      </c>
      <c r="F364" s="0" t="s">
        <v>198</v>
      </c>
      <c r="G364" s="0" t="s">
        <v>198</v>
      </c>
      <c r="H364" s="0" t="s">
        <v>17415</v>
      </c>
      <c r="J364" s="146" t="s">
        <v>200</v>
      </c>
      <c r="K364" s="131" t="s">
        <v>18887</v>
      </c>
      <c r="L364" s="0" t="s">
        <v>18888</v>
      </c>
      <c r="M364" s="122" t="s">
        <v>200</v>
      </c>
      <c r="N364" s="0" t="s">
        <v>18889</v>
      </c>
      <c r="O364" s="0" t="s">
        <v>18890</v>
      </c>
      <c r="P364" s="122"/>
      <c r="Q364" s="0" t="s">
        <v>17433</v>
      </c>
      <c r="R364" s="112" t="n">
        <v>9782956274643</v>
      </c>
      <c r="S364" s="146"/>
      <c r="T364" s="131" t="s">
        <v>215</v>
      </c>
      <c r="U364" s="0" t="n">
        <v>4</v>
      </c>
      <c r="V364" s="111" t="n">
        <v>10</v>
      </c>
      <c r="W364" s="146"/>
      <c r="X364" s="127"/>
    </row>
    <row r="365" customFormat="false" ht="13.8" hidden="false" customHeight="false" outlineLevel="0" collapsed="false">
      <c r="A365" s="131" t="s">
        <v>18895</v>
      </c>
      <c r="B365" s="0" t="s">
        <v>17428</v>
      </c>
      <c r="C365" s="0" t="s">
        <v>198</v>
      </c>
      <c r="D365" s="0" t="s">
        <v>18162</v>
      </c>
      <c r="E365" s="0" t="s">
        <v>198</v>
      </c>
      <c r="F365" s="0" t="s">
        <v>198</v>
      </c>
      <c r="G365" s="0" t="s">
        <v>198</v>
      </c>
      <c r="H365" s="0" t="s">
        <v>17415</v>
      </c>
      <c r="J365" s="146" t="s">
        <v>200</v>
      </c>
      <c r="K365" s="131" t="s">
        <v>18887</v>
      </c>
      <c r="L365" s="0" t="s">
        <v>18888</v>
      </c>
      <c r="M365" s="122" t="s">
        <v>200</v>
      </c>
      <c r="N365" s="0" t="s">
        <v>18889</v>
      </c>
      <c r="O365" s="0" t="s">
        <v>18890</v>
      </c>
      <c r="P365" s="122"/>
      <c r="Q365" s="0" t="s">
        <v>17433</v>
      </c>
      <c r="R365" s="112" t="n">
        <v>9781916168640</v>
      </c>
      <c r="S365" s="146"/>
      <c r="T365" s="131" t="s">
        <v>215</v>
      </c>
      <c r="U365" s="0" t="n">
        <v>4</v>
      </c>
      <c r="V365" s="111" t="n">
        <v>10</v>
      </c>
      <c r="W365" s="146"/>
      <c r="X365" s="127" t="s">
        <v>5461</v>
      </c>
    </row>
    <row r="366" customFormat="false" ht="13.8" hidden="false" customHeight="false" outlineLevel="0" collapsed="false">
      <c r="A366" s="131" t="s">
        <v>18896</v>
      </c>
      <c r="B366" s="0" t="s">
        <v>18897</v>
      </c>
      <c r="C366" s="0" t="s">
        <v>198</v>
      </c>
      <c r="D366" s="0" t="s">
        <v>198</v>
      </c>
      <c r="E366" s="0" t="s">
        <v>198</v>
      </c>
      <c r="F366" s="0" t="s">
        <v>198</v>
      </c>
      <c r="G366" s="0" t="s">
        <v>198</v>
      </c>
      <c r="H366" s="0" t="s">
        <v>17415</v>
      </c>
      <c r="J366" s="146"/>
      <c r="K366" s="131" t="s">
        <v>18733</v>
      </c>
      <c r="L366" s="0" t="s">
        <v>18898</v>
      </c>
      <c r="M366" s="122" t="s">
        <v>200</v>
      </c>
      <c r="N366" s="0" t="s">
        <v>18899</v>
      </c>
      <c r="O366" s="0" t="s">
        <v>18900</v>
      </c>
      <c r="P366" s="122" t="s">
        <v>200</v>
      </c>
      <c r="Q366" s="0" t="s">
        <v>6150</v>
      </c>
      <c r="R366" s="112" t="n">
        <v>9782351426388</v>
      </c>
      <c r="S366" s="146"/>
      <c r="T366" s="131" t="s">
        <v>215</v>
      </c>
      <c r="U366" s="0" t="n">
        <v>4</v>
      </c>
      <c r="V366" s="111" t="n">
        <v>5</v>
      </c>
      <c r="W366" s="146"/>
      <c r="X366" s="127"/>
    </row>
    <row r="367" customFormat="false" ht="13.8" hidden="false" customHeight="false" outlineLevel="0" collapsed="false">
      <c r="A367" s="131" t="s">
        <v>18901</v>
      </c>
      <c r="B367" s="0" t="s">
        <v>18897</v>
      </c>
      <c r="C367" s="0" t="s">
        <v>198</v>
      </c>
      <c r="D367" s="0" t="s">
        <v>198</v>
      </c>
      <c r="E367" s="0" t="s">
        <v>198</v>
      </c>
      <c r="F367" s="0" t="s">
        <v>198</v>
      </c>
      <c r="G367" s="0" t="s">
        <v>198</v>
      </c>
      <c r="H367" s="0" t="s">
        <v>17415</v>
      </c>
      <c r="J367" s="146"/>
      <c r="K367" s="131" t="s">
        <v>18733</v>
      </c>
      <c r="L367" s="0" t="s">
        <v>18898</v>
      </c>
      <c r="M367" s="122" t="s">
        <v>200</v>
      </c>
      <c r="N367" s="0" t="s">
        <v>18899</v>
      </c>
      <c r="O367" s="0" t="s">
        <v>18900</v>
      </c>
      <c r="P367" s="122" t="s">
        <v>200</v>
      </c>
      <c r="Q367" s="0" t="s">
        <v>6150</v>
      </c>
      <c r="R367" s="112" t="n">
        <v>9782351426395</v>
      </c>
      <c r="S367" s="146"/>
      <c r="T367" s="131" t="s">
        <v>215</v>
      </c>
      <c r="U367" s="0" t="n">
        <v>4</v>
      </c>
      <c r="V367" s="111" t="n">
        <v>5</v>
      </c>
      <c r="W367" s="146"/>
      <c r="X367" s="127"/>
    </row>
    <row r="368" customFormat="false" ht="13.8" hidden="false" customHeight="false" outlineLevel="0" collapsed="false">
      <c r="A368" s="131" t="s">
        <v>18902</v>
      </c>
      <c r="B368" s="0" t="s">
        <v>18897</v>
      </c>
      <c r="C368" s="0" t="s">
        <v>198</v>
      </c>
      <c r="D368" s="0" t="s">
        <v>198</v>
      </c>
      <c r="E368" s="0" t="s">
        <v>198</v>
      </c>
      <c r="F368" s="0" t="s">
        <v>198</v>
      </c>
      <c r="G368" s="0" t="s">
        <v>198</v>
      </c>
      <c r="H368" s="0" t="s">
        <v>17415</v>
      </c>
      <c r="J368" s="146"/>
      <c r="K368" s="131" t="s">
        <v>18733</v>
      </c>
      <c r="L368" s="0" t="s">
        <v>18898</v>
      </c>
      <c r="M368" s="122" t="s">
        <v>200</v>
      </c>
      <c r="N368" s="0" t="s">
        <v>18899</v>
      </c>
      <c r="O368" s="0" t="s">
        <v>18900</v>
      </c>
      <c r="P368" s="122" t="s">
        <v>200</v>
      </c>
      <c r="Q368" s="0" t="s">
        <v>6150</v>
      </c>
      <c r="R368" s="112" t="n">
        <v>9782351426401</v>
      </c>
      <c r="S368" s="146"/>
      <c r="T368" s="131" t="s">
        <v>215</v>
      </c>
      <c r="U368" s="0" t="n">
        <v>4</v>
      </c>
      <c r="V368" s="111" t="n">
        <v>5</v>
      </c>
      <c r="W368" s="146"/>
      <c r="X368" s="127"/>
    </row>
    <row r="369" customFormat="false" ht="13.8" hidden="false" customHeight="false" outlineLevel="0" collapsed="false">
      <c r="A369" s="131" t="s">
        <v>18903</v>
      </c>
      <c r="B369" s="0" t="s">
        <v>18897</v>
      </c>
      <c r="C369" s="0" t="s">
        <v>198</v>
      </c>
      <c r="D369" s="0" t="s">
        <v>198</v>
      </c>
      <c r="E369" s="0" t="s">
        <v>198</v>
      </c>
      <c r="F369" s="0" t="s">
        <v>198</v>
      </c>
      <c r="G369" s="0" t="s">
        <v>198</v>
      </c>
      <c r="H369" s="0" t="s">
        <v>17415</v>
      </c>
      <c r="J369" s="146"/>
      <c r="K369" s="131" t="s">
        <v>18733</v>
      </c>
      <c r="L369" s="0" t="s">
        <v>18898</v>
      </c>
      <c r="M369" s="122" t="s">
        <v>200</v>
      </c>
      <c r="N369" s="0" t="s">
        <v>18899</v>
      </c>
      <c r="O369" s="0" t="s">
        <v>18900</v>
      </c>
      <c r="P369" s="122" t="s">
        <v>200</v>
      </c>
      <c r="Q369" s="0" t="s">
        <v>6150</v>
      </c>
      <c r="R369" s="112" t="n">
        <v>9782351426418</v>
      </c>
      <c r="S369" s="146"/>
      <c r="T369" s="131" t="s">
        <v>215</v>
      </c>
      <c r="U369" s="0" t="n">
        <v>4</v>
      </c>
      <c r="V369" s="111" t="n">
        <v>5</v>
      </c>
      <c r="W369" s="146"/>
      <c r="X369" s="127"/>
    </row>
    <row r="370" customFormat="false" ht="13.8" hidden="false" customHeight="false" outlineLevel="0" collapsed="false">
      <c r="A370" s="131" t="s">
        <v>18904</v>
      </c>
      <c r="B370" s="0" t="s">
        <v>18897</v>
      </c>
      <c r="C370" s="0" t="s">
        <v>198</v>
      </c>
      <c r="D370" s="0" t="s">
        <v>198</v>
      </c>
      <c r="E370" s="0" t="s">
        <v>198</v>
      </c>
      <c r="F370" s="0" t="s">
        <v>198</v>
      </c>
      <c r="G370" s="0" t="s">
        <v>198</v>
      </c>
      <c r="H370" s="0" t="s">
        <v>17415</v>
      </c>
      <c r="J370" s="146"/>
      <c r="K370" s="131" t="s">
        <v>18733</v>
      </c>
      <c r="L370" s="0" t="s">
        <v>18898</v>
      </c>
      <c r="M370" s="122" t="s">
        <v>200</v>
      </c>
      <c r="N370" s="0" t="s">
        <v>18899</v>
      </c>
      <c r="O370" s="0" t="s">
        <v>18900</v>
      </c>
      <c r="P370" s="122" t="s">
        <v>200</v>
      </c>
      <c r="Q370" s="0" t="s">
        <v>6150</v>
      </c>
      <c r="R370" s="112" t="n">
        <v>9782351426425</v>
      </c>
      <c r="S370" s="146"/>
      <c r="T370" s="131" t="s">
        <v>215</v>
      </c>
      <c r="U370" s="0" t="n">
        <v>4</v>
      </c>
      <c r="V370" s="111" t="n">
        <v>5</v>
      </c>
      <c r="W370" s="146"/>
      <c r="X370" s="127"/>
    </row>
    <row r="371" customFormat="false" ht="13.8" hidden="false" customHeight="false" outlineLevel="0" collapsed="false">
      <c r="A371" s="131" t="s">
        <v>18905</v>
      </c>
      <c r="B371" s="0" t="s">
        <v>18897</v>
      </c>
      <c r="C371" s="0" t="s">
        <v>198</v>
      </c>
      <c r="D371" s="0" t="s">
        <v>198</v>
      </c>
      <c r="E371" s="0" t="s">
        <v>198</v>
      </c>
      <c r="F371" s="0" t="s">
        <v>198</v>
      </c>
      <c r="G371" s="0" t="s">
        <v>198</v>
      </c>
      <c r="H371" s="0" t="s">
        <v>17415</v>
      </c>
      <c r="J371" s="146"/>
      <c r="K371" s="131" t="s">
        <v>18733</v>
      </c>
      <c r="L371" s="0" t="s">
        <v>18898</v>
      </c>
      <c r="M371" s="122" t="s">
        <v>200</v>
      </c>
      <c r="N371" s="0" t="s">
        <v>18899</v>
      </c>
      <c r="O371" s="0" t="s">
        <v>18900</v>
      </c>
      <c r="P371" s="122" t="s">
        <v>200</v>
      </c>
      <c r="Q371" s="0" t="s">
        <v>6150</v>
      </c>
      <c r="R371" s="112" t="n">
        <v>9782351427019</v>
      </c>
      <c r="S371" s="146"/>
      <c r="T371" s="131" t="s">
        <v>215</v>
      </c>
      <c r="U371" s="0" t="n">
        <v>4</v>
      </c>
      <c r="V371" s="111" t="n">
        <v>5</v>
      </c>
      <c r="W371" s="146"/>
      <c r="X371" s="127"/>
    </row>
    <row r="372" customFormat="false" ht="13.8" hidden="false" customHeight="false" outlineLevel="0" collapsed="false">
      <c r="A372" s="131" t="s">
        <v>18906</v>
      </c>
      <c r="B372" s="0" t="s">
        <v>18897</v>
      </c>
      <c r="C372" s="0" t="s">
        <v>198</v>
      </c>
      <c r="D372" s="0" t="s">
        <v>198</v>
      </c>
      <c r="E372" s="0" t="s">
        <v>198</v>
      </c>
      <c r="F372" s="0" t="s">
        <v>198</v>
      </c>
      <c r="G372" s="0" t="s">
        <v>198</v>
      </c>
      <c r="H372" s="0" t="s">
        <v>17415</v>
      </c>
      <c r="J372" s="146"/>
      <c r="K372" s="131" t="s">
        <v>18733</v>
      </c>
      <c r="L372" s="0" t="s">
        <v>18898</v>
      </c>
      <c r="M372" s="122" t="s">
        <v>200</v>
      </c>
      <c r="N372" s="0" t="s">
        <v>18899</v>
      </c>
      <c r="O372" s="0" t="s">
        <v>18900</v>
      </c>
      <c r="P372" s="122" t="s">
        <v>200</v>
      </c>
      <c r="Q372" s="0" t="s">
        <v>6150</v>
      </c>
      <c r="R372" s="112" t="n">
        <v>9782351427026</v>
      </c>
      <c r="S372" s="146"/>
      <c r="T372" s="131" t="s">
        <v>215</v>
      </c>
      <c r="U372" s="0" t="n">
        <v>4</v>
      </c>
      <c r="V372" s="111" t="n">
        <v>5</v>
      </c>
      <c r="W372" s="146"/>
      <c r="X372" s="127"/>
    </row>
    <row r="373" customFormat="false" ht="13.8" hidden="false" customHeight="false" outlineLevel="0" collapsed="false">
      <c r="A373" s="131" t="s">
        <v>18907</v>
      </c>
      <c r="B373" s="0" t="s">
        <v>18897</v>
      </c>
      <c r="C373" s="0" t="s">
        <v>198</v>
      </c>
      <c r="D373" s="0" t="s">
        <v>198</v>
      </c>
      <c r="E373" s="0" t="s">
        <v>198</v>
      </c>
      <c r="F373" s="0" t="s">
        <v>198</v>
      </c>
      <c r="G373" s="0" t="s">
        <v>198</v>
      </c>
      <c r="H373" s="0" t="s">
        <v>17415</v>
      </c>
      <c r="J373" s="146"/>
      <c r="K373" s="131" t="s">
        <v>18733</v>
      </c>
      <c r="L373" s="0" t="s">
        <v>18898</v>
      </c>
      <c r="M373" s="122" t="s">
        <v>200</v>
      </c>
      <c r="N373" s="0" t="s">
        <v>18899</v>
      </c>
      <c r="O373" s="0" t="s">
        <v>18900</v>
      </c>
      <c r="P373" s="122" t="s">
        <v>200</v>
      </c>
      <c r="Q373" s="0" t="s">
        <v>6150</v>
      </c>
      <c r="R373" s="112" t="n">
        <v>9782351427040</v>
      </c>
      <c r="S373" s="146"/>
      <c r="T373" s="131" t="s">
        <v>215</v>
      </c>
      <c r="U373" s="0" t="n">
        <v>4</v>
      </c>
      <c r="V373" s="111" t="n">
        <v>5</v>
      </c>
      <c r="W373" s="146"/>
      <c r="X373" s="127"/>
    </row>
    <row r="374" customFormat="false" ht="13.8" hidden="false" customHeight="false" outlineLevel="0" collapsed="false">
      <c r="A374" s="131" t="s">
        <v>18908</v>
      </c>
      <c r="B374" s="0" t="s">
        <v>18897</v>
      </c>
      <c r="C374" s="0" t="s">
        <v>198</v>
      </c>
      <c r="D374" s="0" t="s">
        <v>198</v>
      </c>
      <c r="E374" s="0" t="s">
        <v>198</v>
      </c>
      <c r="F374" s="0" t="s">
        <v>198</v>
      </c>
      <c r="G374" s="0" t="s">
        <v>198</v>
      </c>
      <c r="H374" s="0" t="s">
        <v>17415</v>
      </c>
      <c r="J374" s="146"/>
      <c r="K374" s="131" t="s">
        <v>18733</v>
      </c>
      <c r="L374" s="0" t="s">
        <v>18898</v>
      </c>
      <c r="M374" s="122" t="s">
        <v>200</v>
      </c>
      <c r="N374" s="0" t="s">
        <v>18899</v>
      </c>
      <c r="O374" s="0" t="s">
        <v>18900</v>
      </c>
      <c r="P374" s="122" t="s">
        <v>200</v>
      </c>
      <c r="Q374" s="0" t="s">
        <v>6150</v>
      </c>
      <c r="R374" s="112" t="n">
        <v>9782351427033</v>
      </c>
      <c r="S374" s="146"/>
      <c r="T374" s="131" t="s">
        <v>215</v>
      </c>
      <c r="U374" s="0" t="n">
        <v>4</v>
      </c>
      <c r="V374" s="111" t="n">
        <v>5</v>
      </c>
      <c r="W374" s="146"/>
      <c r="X374" s="127"/>
    </row>
    <row r="375" customFormat="false" ht="13.8" hidden="false" customHeight="false" outlineLevel="0" collapsed="false">
      <c r="A375" s="131" t="s">
        <v>18909</v>
      </c>
      <c r="B375" s="0" t="s">
        <v>18897</v>
      </c>
      <c r="C375" s="0" t="s">
        <v>198</v>
      </c>
      <c r="D375" s="0" t="s">
        <v>198</v>
      </c>
      <c r="E375" s="0" t="s">
        <v>198</v>
      </c>
      <c r="F375" s="0" t="s">
        <v>198</v>
      </c>
      <c r="G375" s="0" t="s">
        <v>198</v>
      </c>
      <c r="H375" s="0" t="s">
        <v>17415</v>
      </c>
      <c r="J375" s="146"/>
      <c r="K375" s="131" t="s">
        <v>18733</v>
      </c>
      <c r="L375" s="0" t="s">
        <v>18898</v>
      </c>
      <c r="M375" s="122" t="s">
        <v>200</v>
      </c>
      <c r="N375" s="0" t="s">
        <v>18899</v>
      </c>
      <c r="O375" s="0" t="s">
        <v>18900</v>
      </c>
      <c r="P375" s="122" t="s">
        <v>200</v>
      </c>
      <c r="Q375" s="0" t="s">
        <v>6150</v>
      </c>
      <c r="R375" s="112" t="n">
        <v>9782351428320</v>
      </c>
      <c r="S375" s="146"/>
      <c r="T375" s="131" t="s">
        <v>215</v>
      </c>
      <c r="U375" s="0" t="n">
        <v>4</v>
      </c>
      <c r="V375" s="111" t="n">
        <v>5</v>
      </c>
      <c r="W375" s="146"/>
      <c r="X375" s="127"/>
    </row>
    <row r="376" customFormat="false" ht="13.8" hidden="false" customHeight="false" outlineLevel="0" collapsed="false">
      <c r="A376" s="131" t="s">
        <v>18910</v>
      </c>
      <c r="B376" s="0" t="s">
        <v>18897</v>
      </c>
      <c r="C376" s="0" t="s">
        <v>198</v>
      </c>
      <c r="D376" s="0" t="s">
        <v>198</v>
      </c>
      <c r="E376" s="0" t="s">
        <v>198</v>
      </c>
      <c r="F376" s="0" t="s">
        <v>198</v>
      </c>
      <c r="G376" s="0" t="s">
        <v>198</v>
      </c>
      <c r="H376" s="0" t="s">
        <v>17415</v>
      </c>
      <c r="J376" s="146"/>
      <c r="K376" s="131" t="s">
        <v>18733</v>
      </c>
      <c r="L376" s="0" t="s">
        <v>18898</v>
      </c>
      <c r="M376" s="122" t="s">
        <v>200</v>
      </c>
      <c r="N376" s="0" t="s">
        <v>18899</v>
      </c>
      <c r="O376" s="0" t="s">
        <v>18900</v>
      </c>
      <c r="P376" s="122" t="s">
        <v>200</v>
      </c>
      <c r="Q376" s="0" t="s">
        <v>6150</v>
      </c>
      <c r="R376" s="112" t="n">
        <v>9782351428382</v>
      </c>
      <c r="S376" s="146"/>
      <c r="T376" s="131" t="s">
        <v>215</v>
      </c>
      <c r="U376" s="0" t="n">
        <v>4</v>
      </c>
      <c r="V376" s="111" t="n">
        <v>5</v>
      </c>
      <c r="W376" s="146"/>
      <c r="X376" s="127"/>
    </row>
    <row r="377" customFormat="false" ht="13.8" hidden="false" customHeight="false" outlineLevel="0" collapsed="false">
      <c r="A377" s="131" t="s">
        <v>18911</v>
      </c>
      <c r="B377" s="0" t="s">
        <v>18897</v>
      </c>
      <c r="C377" s="0" t="s">
        <v>198</v>
      </c>
      <c r="D377" s="0" t="s">
        <v>198</v>
      </c>
      <c r="E377" s="0" t="s">
        <v>198</v>
      </c>
      <c r="F377" s="0" t="s">
        <v>198</v>
      </c>
      <c r="G377" s="0" t="s">
        <v>198</v>
      </c>
      <c r="H377" s="0" t="s">
        <v>17415</v>
      </c>
      <c r="J377" s="146"/>
      <c r="K377" s="131" t="s">
        <v>18733</v>
      </c>
      <c r="L377" s="0" t="s">
        <v>18898</v>
      </c>
      <c r="M377" s="122" t="s">
        <v>200</v>
      </c>
      <c r="N377" s="0" t="s">
        <v>18899</v>
      </c>
      <c r="O377" s="0" t="s">
        <v>18900</v>
      </c>
      <c r="P377" s="122" t="s">
        <v>200</v>
      </c>
      <c r="Q377" s="0" t="s">
        <v>6150</v>
      </c>
      <c r="R377" s="112" t="n">
        <v>9782351429761</v>
      </c>
      <c r="S377" s="146"/>
      <c r="T377" s="131" t="s">
        <v>215</v>
      </c>
      <c r="U377" s="0" t="n">
        <v>4</v>
      </c>
      <c r="V377" s="111" t="n">
        <v>5</v>
      </c>
      <c r="W377" s="146"/>
      <c r="X377" s="127"/>
    </row>
    <row r="378" customFormat="false" ht="13.8" hidden="false" customHeight="false" outlineLevel="0" collapsed="false">
      <c r="A378" s="131" t="s">
        <v>18912</v>
      </c>
      <c r="B378" s="0" t="s">
        <v>18897</v>
      </c>
      <c r="C378" s="0" t="s">
        <v>198</v>
      </c>
      <c r="D378" s="0" t="s">
        <v>198</v>
      </c>
      <c r="E378" s="0" t="s">
        <v>198</v>
      </c>
      <c r="F378" s="0" t="s">
        <v>198</v>
      </c>
      <c r="G378" s="0" t="s">
        <v>198</v>
      </c>
      <c r="H378" s="0" t="s">
        <v>17415</v>
      </c>
      <c r="J378" s="146"/>
      <c r="K378" s="131" t="s">
        <v>18733</v>
      </c>
      <c r="L378" s="0" t="s">
        <v>18898</v>
      </c>
      <c r="M378" s="122" t="s">
        <v>200</v>
      </c>
      <c r="N378" s="0" t="s">
        <v>18899</v>
      </c>
      <c r="O378" s="0" t="s">
        <v>18900</v>
      </c>
      <c r="P378" s="122" t="s">
        <v>200</v>
      </c>
      <c r="Q378" s="0" t="s">
        <v>6150</v>
      </c>
      <c r="R378" s="112" t="n">
        <v>9782351429778</v>
      </c>
      <c r="S378" s="146"/>
      <c r="T378" s="131" t="s">
        <v>215</v>
      </c>
      <c r="U378" s="0" t="n">
        <v>4</v>
      </c>
      <c r="V378" s="111" t="n">
        <v>5</v>
      </c>
      <c r="W378" s="146"/>
      <c r="X378" s="127"/>
    </row>
    <row r="379" customFormat="false" ht="13.8" hidden="false" customHeight="false" outlineLevel="0" collapsed="false">
      <c r="A379" s="131" t="s">
        <v>18913</v>
      </c>
      <c r="B379" s="0" t="s">
        <v>18897</v>
      </c>
      <c r="C379" s="0" t="s">
        <v>198</v>
      </c>
      <c r="D379" s="0" t="s">
        <v>198</v>
      </c>
      <c r="E379" s="0" t="s">
        <v>198</v>
      </c>
      <c r="F379" s="0" t="s">
        <v>198</v>
      </c>
      <c r="G379" s="0" t="s">
        <v>198</v>
      </c>
      <c r="H379" s="0" t="s">
        <v>17415</v>
      </c>
      <c r="J379" s="146"/>
      <c r="K379" s="131" t="s">
        <v>18733</v>
      </c>
      <c r="L379" s="0" t="s">
        <v>18898</v>
      </c>
      <c r="M379" s="122" t="s">
        <v>200</v>
      </c>
      <c r="N379" s="0" t="s">
        <v>18899</v>
      </c>
      <c r="O379" s="0" t="s">
        <v>18900</v>
      </c>
      <c r="P379" s="122" t="s">
        <v>200</v>
      </c>
      <c r="Q379" s="0" t="s">
        <v>6150</v>
      </c>
      <c r="R379" s="112" t="n">
        <v>9782368520598</v>
      </c>
      <c r="S379" s="146"/>
      <c r="T379" s="131" t="s">
        <v>215</v>
      </c>
      <c r="U379" s="0" t="n">
        <v>4</v>
      </c>
      <c r="V379" s="111" t="n">
        <v>5</v>
      </c>
      <c r="W379" s="146"/>
      <c r="X379" s="127"/>
    </row>
    <row r="380" customFormat="false" ht="13.8" hidden="false" customHeight="false" outlineLevel="0" collapsed="false">
      <c r="A380" s="131" t="s">
        <v>18914</v>
      </c>
      <c r="B380" s="0" t="s">
        <v>18897</v>
      </c>
      <c r="C380" s="0" t="s">
        <v>198</v>
      </c>
      <c r="D380" s="0" t="s">
        <v>198</v>
      </c>
      <c r="E380" s="0" t="s">
        <v>198</v>
      </c>
      <c r="F380" s="0" t="s">
        <v>198</v>
      </c>
      <c r="G380" s="0" t="s">
        <v>198</v>
      </c>
      <c r="H380" s="0" t="s">
        <v>17415</v>
      </c>
      <c r="J380" s="146"/>
      <c r="K380" s="131" t="s">
        <v>18733</v>
      </c>
      <c r="L380" s="0" t="s">
        <v>18898</v>
      </c>
      <c r="M380" s="122" t="s">
        <v>200</v>
      </c>
      <c r="N380" s="0" t="s">
        <v>18899</v>
      </c>
      <c r="O380" s="0" t="s">
        <v>18900</v>
      </c>
      <c r="P380" s="122" t="s">
        <v>200</v>
      </c>
      <c r="Q380" s="0" t="s">
        <v>6150</v>
      </c>
      <c r="R380" s="112" t="n">
        <v>9782368520604</v>
      </c>
      <c r="S380" s="146"/>
      <c r="T380" s="131" t="s">
        <v>215</v>
      </c>
      <c r="U380" s="0" t="n">
        <v>4</v>
      </c>
      <c r="V380" s="111" t="n">
        <v>5</v>
      </c>
      <c r="W380" s="146"/>
      <c r="X380" s="127"/>
    </row>
    <row r="381" customFormat="false" ht="13.8" hidden="false" customHeight="false" outlineLevel="0" collapsed="false">
      <c r="A381" s="131" t="s">
        <v>18915</v>
      </c>
      <c r="B381" s="0" t="s">
        <v>18897</v>
      </c>
      <c r="C381" s="0" t="s">
        <v>198</v>
      </c>
      <c r="D381" s="0" t="s">
        <v>198</v>
      </c>
      <c r="E381" s="0" t="s">
        <v>198</v>
      </c>
      <c r="F381" s="0" t="s">
        <v>198</v>
      </c>
      <c r="G381" s="0" t="s">
        <v>198</v>
      </c>
      <c r="H381" s="0" t="s">
        <v>17415</v>
      </c>
      <c r="J381" s="146"/>
      <c r="K381" s="131" t="s">
        <v>18733</v>
      </c>
      <c r="L381" s="0" t="s">
        <v>18898</v>
      </c>
      <c r="M381" s="122" t="s">
        <v>200</v>
      </c>
      <c r="N381" s="0" t="s">
        <v>18899</v>
      </c>
      <c r="O381" s="0" t="s">
        <v>18900</v>
      </c>
      <c r="P381" s="122" t="s">
        <v>200</v>
      </c>
      <c r="Q381" s="0" t="s">
        <v>6150</v>
      </c>
      <c r="R381" s="112" t="n">
        <v>9782368520611</v>
      </c>
      <c r="S381" s="146"/>
      <c r="T381" s="131" t="s">
        <v>215</v>
      </c>
      <c r="U381" s="0" t="n">
        <v>4</v>
      </c>
      <c r="V381" s="111" t="n">
        <v>5</v>
      </c>
      <c r="W381" s="146"/>
      <c r="X381" s="127"/>
    </row>
    <row r="382" customFormat="false" ht="13.8" hidden="false" customHeight="false" outlineLevel="0" collapsed="false">
      <c r="A382" s="131" t="s">
        <v>18916</v>
      </c>
      <c r="B382" s="0" t="s">
        <v>18897</v>
      </c>
      <c r="C382" s="0" t="s">
        <v>198</v>
      </c>
      <c r="D382" s="0" t="s">
        <v>198</v>
      </c>
      <c r="E382" s="0" t="s">
        <v>198</v>
      </c>
      <c r="F382" s="0" t="s">
        <v>198</v>
      </c>
      <c r="G382" s="0" t="s">
        <v>198</v>
      </c>
      <c r="H382" s="0" t="s">
        <v>17415</v>
      </c>
      <c r="J382" s="146"/>
      <c r="K382" s="131" t="s">
        <v>18733</v>
      </c>
      <c r="L382" s="0" t="s">
        <v>18898</v>
      </c>
      <c r="M382" s="122" t="s">
        <v>200</v>
      </c>
      <c r="N382" s="0" t="s">
        <v>18899</v>
      </c>
      <c r="O382" s="0" t="s">
        <v>18900</v>
      </c>
      <c r="P382" s="122" t="s">
        <v>200</v>
      </c>
      <c r="Q382" s="0" t="s">
        <v>6150</v>
      </c>
      <c r="R382" s="112" t="n">
        <v>9782368521168</v>
      </c>
      <c r="S382" s="146"/>
      <c r="T382" s="131" t="s">
        <v>215</v>
      </c>
      <c r="U382" s="0" t="n">
        <v>4</v>
      </c>
      <c r="V382" s="111" t="n">
        <v>5</v>
      </c>
      <c r="W382" s="146"/>
      <c r="X382" s="127"/>
    </row>
    <row r="383" customFormat="false" ht="13.8" hidden="false" customHeight="false" outlineLevel="0" collapsed="false">
      <c r="A383" s="128" t="s">
        <v>18917</v>
      </c>
      <c r="B383" s="0" t="s">
        <v>17490</v>
      </c>
      <c r="C383" s="0" t="s">
        <v>198</v>
      </c>
      <c r="D383" s="0" t="s">
        <v>18471</v>
      </c>
      <c r="E383" s="0" t="s">
        <v>198</v>
      </c>
      <c r="F383" s="0" t="s">
        <v>198</v>
      </c>
      <c r="G383" s="0" t="s">
        <v>198</v>
      </c>
      <c r="H383" s="0" t="s">
        <v>17408</v>
      </c>
      <c r="J383" s="146" t="s">
        <v>200</v>
      </c>
      <c r="K383" s="131" t="s">
        <v>18918</v>
      </c>
      <c r="L383" s="0" t="s">
        <v>18919</v>
      </c>
      <c r="M383" s="122" t="s">
        <v>200</v>
      </c>
      <c r="N383" s="0" t="s">
        <v>18920</v>
      </c>
      <c r="O383" s="0" t="s">
        <v>18921</v>
      </c>
      <c r="P383" s="122" t="s">
        <v>200</v>
      </c>
      <c r="Q383" s="0" t="s">
        <v>17421</v>
      </c>
      <c r="R383" s="112" t="s">
        <v>198</v>
      </c>
      <c r="S383" s="146"/>
      <c r="T383" s="131" t="s">
        <v>215</v>
      </c>
      <c r="U383" s="0" t="n">
        <v>4</v>
      </c>
      <c r="V383" s="111" t="n">
        <v>20</v>
      </c>
      <c r="W383" s="146"/>
      <c r="X383" s="127" t="s">
        <v>216</v>
      </c>
    </row>
    <row r="384" customFormat="false" ht="13.8" hidden="false" customHeight="false" outlineLevel="0" collapsed="false">
      <c r="A384" s="131" t="s">
        <v>18922</v>
      </c>
      <c r="B384" s="0" t="s">
        <v>17602</v>
      </c>
      <c r="C384" s="0" t="s">
        <v>198</v>
      </c>
      <c r="D384" s="0" t="s">
        <v>18471</v>
      </c>
      <c r="E384" s="0" t="s">
        <v>198</v>
      </c>
      <c r="F384" s="0" t="s">
        <v>198</v>
      </c>
      <c r="G384" s="0" t="s">
        <v>198</v>
      </c>
      <c r="H384" s="0" t="s">
        <v>17408</v>
      </c>
      <c r="J384" s="146" t="s">
        <v>200</v>
      </c>
      <c r="K384" s="131" t="s">
        <v>18923</v>
      </c>
      <c r="L384" s="0" t="s">
        <v>18924</v>
      </c>
      <c r="M384" s="122" t="s">
        <v>200</v>
      </c>
      <c r="N384" s="0" t="s">
        <v>18925</v>
      </c>
      <c r="O384" s="0" t="s">
        <v>18926</v>
      </c>
      <c r="P384" s="122" t="s">
        <v>200</v>
      </c>
      <c r="Q384" s="0" t="s">
        <v>17421</v>
      </c>
      <c r="R384" s="112" t="n">
        <v>9781910552094</v>
      </c>
      <c r="S384" s="146"/>
      <c r="T384" s="131" t="s">
        <v>215</v>
      </c>
      <c r="U384" s="0" t="n">
        <v>4</v>
      </c>
      <c r="V384" s="111" t="n">
        <v>20</v>
      </c>
      <c r="W384" s="146"/>
      <c r="X384" s="127" t="s">
        <v>216</v>
      </c>
    </row>
    <row r="385" customFormat="false" ht="13.8" hidden="false" customHeight="false" outlineLevel="0" collapsed="false">
      <c r="A385" s="131" t="s">
        <v>18927</v>
      </c>
      <c r="B385" s="0" t="s">
        <v>17602</v>
      </c>
      <c r="C385" s="0" t="s">
        <v>198</v>
      </c>
      <c r="D385" s="0" t="s">
        <v>18471</v>
      </c>
      <c r="E385" s="0" t="s">
        <v>198</v>
      </c>
      <c r="F385" s="0" t="s">
        <v>198</v>
      </c>
      <c r="G385" s="0" t="s">
        <v>198</v>
      </c>
      <c r="H385" s="0" t="s">
        <v>17415</v>
      </c>
      <c r="J385" s="146" t="s">
        <v>200</v>
      </c>
      <c r="K385" s="131" t="s">
        <v>18928</v>
      </c>
      <c r="L385" s="0" t="s">
        <v>18929</v>
      </c>
      <c r="M385" s="122" t="s">
        <v>200</v>
      </c>
      <c r="N385" s="0" t="s">
        <v>18930</v>
      </c>
      <c r="O385" s="0" t="s">
        <v>66</v>
      </c>
      <c r="P385" s="122" t="s">
        <v>200</v>
      </c>
      <c r="Q385" s="0" t="s">
        <v>466</v>
      </c>
      <c r="R385" s="112" t="n">
        <v>9791028109578</v>
      </c>
      <c r="S385" s="146"/>
      <c r="T385" s="131" t="s">
        <v>215</v>
      </c>
      <c r="U385" s="0" t="n">
        <v>4</v>
      </c>
      <c r="V385" s="111" t="n">
        <v>20</v>
      </c>
      <c r="W385" s="146"/>
      <c r="X385" s="127" t="s">
        <v>216</v>
      </c>
    </row>
    <row r="386" customFormat="false" ht="13.8" hidden="false" customHeight="false" outlineLevel="0" collapsed="false">
      <c r="A386" s="131" t="s">
        <v>18931</v>
      </c>
      <c r="B386" s="0" t="s">
        <v>17602</v>
      </c>
      <c r="C386" s="0" t="s">
        <v>198</v>
      </c>
      <c r="D386" s="0" t="s">
        <v>18932</v>
      </c>
      <c r="E386" s="0" t="s">
        <v>198</v>
      </c>
      <c r="F386" s="0" t="s">
        <v>198</v>
      </c>
      <c r="G386" s="0" t="s">
        <v>198</v>
      </c>
      <c r="H386" s="0" t="s">
        <v>17415</v>
      </c>
      <c r="J386" s="146" t="s">
        <v>200</v>
      </c>
      <c r="K386" s="131" t="s">
        <v>18163</v>
      </c>
      <c r="L386" s="0" t="s">
        <v>18933</v>
      </c>
      <c r="M386" s="122" t="s">
        <v>200</v>
      </c>
      <c r="N386" s="0" t="s">
        <v>18934</v>
      </c>
      <c r="O386" s="0" t="s">
        <v>18935</v>
      </c>
      <c r="P386" s="122" t="s">
        <v>200</v>
      </c>
      <c r="Q386" s="0" t="s">
        <v>17421</v>
      </c>
      <c r="R386" s="112" t="n">
        <v>9782917131220</v>
      </c>
      <c r="S386" s="146"/>
      <c r="T386" s="131" t="s">
        <v>215</v>
      </c>
      <c r="U386" s="0" t="n">
        <v>4</v>
      </c>
      <c r="V386" s="111" t="n">
        <v>20</v>
      </c>
      <c r="W386" s="146"/>
      <c r="X386" s="127" t="s">
        <v>216</v>
      </c>
    </row>
    <row r="387" customFormat="false" ht="13.8" hidden="false" customHeight="false" outlineLevel="0" collapsed="false">
      <c r="A387" s="131" t="s">
        <v>18936</v>
      </c>
      <c r="B387" s="0" t="s">
        <v>17602</v>
      </c>
      <c r="C387" s="0" t="s">
        <v>198</v>
      </c>
      <c r="D387" s="0" t="s">
        <v>18006</v>
      </c>
      <c r="E387" s="0" t="s">
        <v>198</v>
      </c>
      <c r="F387" s="0" t="s">
        <v>198</v>
      </c>
      <c r="G387" s="0" t="s">
        <v>198</v>
      </c>
      <c r="H387" s="0" t="s">
        <v>17415</v>
      </c>
      <c r="J387" s="146" t="s">
        <v>200</v>
      </c>
      <c r="K387" s="131" t="s">
        <v>17424</v>
      </c>
      <c r="L387" s="0" t="s">
        <v>18937</v>
      </c>
      <c r="M387" s="122" t="s">
        <v>200</v>
      </c>
      <c r="N387" s="0" t="s">
        <v>18675</v>
      </c>
      <c r="O387" s="0" t="s">
        <v>66</v>
      </c>
      <c r="P387" s="122" t="s">
        <v>200</v>
      </c>
      <c r="Q387" s="0" t="s">
        <v>17449</v>
      </c>
      <c r="R387" s="112" t="n">
        <v>9782100759446</v>
      </c>
      <c r="S387" s="146"/>
      <c r="T387" s="131" t="s">
        <v>215</v>
      </c>
      <c r="U387" s="0" t="n">
        <v>4</v>
      </c>
      <c r="V387" s="111" t="n">
        <v>20</v>
      </c>
      <c r="W387" s="146"/>
      <c r="X387" s="127" t="s">
        <v>216</v>
      </c>
    </row>
    <row r="388" customFormat="false" ht="13.8" hidden="false" customHeight="false" outlineLevel="0" collapsed="false">
      <c r="A388" s="131" t="s">
        <v>18938</v>
      </c>
      <c r="B388" s="0" t="s">
        <v>17602</v>
      </c>
      <c r="C388" s="0" t="s">
        <v>198</v>
      </c>
      <c r="D388" s="0" t="s">
        <v>18051</v>
      </c>
      <c r="E388" s="0" t="s">
        <v>198</v>
      </c>
      <c r="F388" s="0" t="s">
        <v>198</v>
      </c>
      <c r="G388" s="0" t="s">
        <v>198</v>
      </c>
      <c r="H388" s="0" t="s">
        <v>17408</v>
      </c>
      <c r="I388" s="0" t="s">
        <v>17891</v>
      </c>
      <c r="J388" s="146" t="s">
        <v>200</v>
      </c>
      <c r="K388" s="131" t="s">
        <v>18569</v>
      </c>
      <c r="L388" s="0" t="s">
        <v>18939</v>
      </c>
      <c r="M388" s="122" t="s">
        <v>200</v>
      </c>
      <c r="N388" s="0" t="s">
        <v>18940</v>
      </c>
      <c r="O388" s="0" t="s">
        <v>18941</v>
      </c>
      <c r="P388" s="122" t="s">
        <v>200</v>
      </c>
      <c r="Q388" s="0" t="s">
        <v>17421</v>
      </c>
      <c r="R388" s="112" t="n">
        <v>9781498781503</v>
      </c>
      <c r="S388" s="146"/>
      <c r="T388" s="131" t="s">
        <v>215</v>
      </c>
      <c r="U388" s="0" t="n">
        <v>4</v>
      </c>
      <c r="V388" s="111" t="n">
        <v>20</v>
      </c>
      <c r="W388" s="146"/>
      <c r="X388" s="127" t="s">
        <v>216</v>
      </c>
    </row>
    <row r="389" customFormat="false" ht="13.8" hidden="false" customHeight="false" outlineLevel="0" collapsed="false">
      <c r="A389" s="131" t="s">
        <v>18942</v>
      </c>
      <c r="B389" s="0" t="s">
        <v>17602</v>
      </c>
      <c r="C389" s="0" t="s">
        <v>198</v>
      </c>
      <c r="D389" s="0" t="s">
        <v>18943</v>
      </c>
      <c r="E389" s="0" t="s">
        <v>6884</v>
      </c>
      <c r="F389" s="0" t="s">
        <v>2587</v>
      </c>
      <c r="G389" s="0" t="s">
        <v>198</v>
      </c>
      <c r="H389" s="0" t="s">
        <v>17415</v>
      </c>
      <c r="J389" s="146" t="s">
        <v>200</v>
      </c>
      <c r="K389" s="131" t="s">
        <v>17459</v>
      </c>
      <c r="L389" s="0" t="s">
        <v>18944</v>
      </c>
      <c r="M389" s="122" t="s">
        <v>200</v>
      </c>
      <c r="N389" s="0" t="s">
        <v>18945</v>
      </c>
      <c r="O389" s="0" t="s">
        <v>18655</v>
      </c>
      <c r="P389" s="122" t="s">
        <v>200</v>
      </c>
      <c r="Q389" s="0" t="s">
        <v>17759</v>
      </c>
      <c r="R389" s="112" t="n">
        <v>9782918272670</v>
      </c>
      <c r="S389" s="146"/>
      <c r="T389" s="131" t="s">
        <v>215</v>
      </c>
      <c r="U389" s="0" t="n">
        <v>4</v>
      </c>
      <c r="V389" s="111" t="n">
        <v>20</v>
      </c>
      <c r="W389" s="146"/>
      <c r="X389" s="127" t="s">
        <v>216</v>
      </c>
    </row>
    <row r="390" customFormat="false" ht="13.8" hidden="false" customHeight="false" outlineLevel="0" collapsed="false">
      <c r="A390" s="131" t="s">
        <v>18946</v>
      </c>
      <c r="B390" s="0" t="s">
        <v>17602</v>
      </c>
      <c r="C390" s="0" t="s">
        <v>198</v>
      </c>
      <c r="D390" s="0" t="s">
        <v>18162</v>
      </c>
      <c r="E390" s="0" t="s">
        <v>198</v>
      </c>
      <c r="F390" s="0" t="s">
        <v>198</v>
      </c>
      <c r="G390" s="0" t="s">
        <v>198</v>
      </c>
      <c r="H390" s="0" t="s">
        <v>17415</v>
      </c>
      <c r="J390" s="146"/>
      <c r="K390" s="131"/>
      <c r="L390" s="0" t="s">
        <v>18947</v>
      </c>
      <c r="M390" s="122" t="s">
        <v>200</v>
      </c>
      <c r="N390" s="0" t="s">
        <v>12329</v>
      </c>
      <c r="O390" s="0" t="s">
        <v>17567</v>
      </c>
      <c r="P390" s="122"/>
      <c r="Q390" s="0" t="s">
        <v>253</v>
      </c>
      <c r="R390" s="112" t="n">
        <v>9782705696351</v>
      </c>
      <c r="S390" s="146"/>
      <c r="T390" s="131" t="s">
        <v>215</v>
      </c>
      <c r="U390" s="0" t="n">
        <v>4</v>
      </c>
      <c r="V390" s="111" t="n">
        <v>10</v>
      </c>
      <c r="W390" s="146"/>
      <c r="X390" s="127"/>
    </row>
    <row r="391" customFormat="false" ht="13.8" hidden="false" customHeight="false" outlineLevel="0" collapsed="false">
      <c r="A391" s="131" t="s">
        <v>18948</v>
      </c>
      <c r="B391" s="0" t="s">
        <v>17602</v>
      </c>
      <c r="C391" s="0" t="s">
        <v>198</v>
      </c>
      <c r="D391" s="0" t="s">
        <v>17695</v>
      </c>
      <c r="E391" s="0" t="s">
        <v>198</v>
      </c>
      <c r="F391" s="0" t="s">
        <v>198</v>
      </c>
      <c r="G391" s="0" t="s">
        <v>198</v>
      </c>
      <c r="H391" s="0" t="s">
        <v>17415</v>
      </c>
      <c r="I391" s="0" t="s">
        <v>17416</v>
      </c>
      <c r="J391" s="146" t="s">
        <v>200</v>
      </c>
      <c r="K391" s="131" t="s">
        <v>18949</v>
      </c>
      <c r="L391" s="0" t="s">
        <v>18950</v>
      </c>
      <c r="M391" s="122" t="s">
        <v>200</v>
      </c>
      <c r="N391" s="0" t="s">
        <v>18951</v>
      </c>
      <c r="O391" s="0" t="s">
        <v>18952</v>
      </c>
      <c r="P391" s="122" t="s">
        <v>200</v>
      </c>
      <c r="Q391" s="0" t="s">
        <v>17449</v>
      </c>
      <c r="R391" s="112" t="n">
        <v>9782956308706</v>
      </c>
      <c r="S391" s="146"/>
      <c r="T391" s="131" t="s">
        <v>215</v>
      </c>
      <c r="U391" s="0" t="n">
        <v>4</v>
      </c>
      <c r="V391" s="111" t="n">
        <v>20</v>
      </c>
      <c r="W391" s="146"/>
      <c r="X391" s="127" t="s">
        <v>216</v>
      </c>
    </row>
    <row r="392" customFormat="false" ht="13.8" hidden="false" customHeight="false" outlineLevel="0" collapsed="false">
      <c r="A392" s="131" t="s">
        <v>18953</v>
      </c>
      <c r="B392" s="0" t="s">
        <v>17602</v>
      </c>
      <c r="C392" s="0" t="s">
        <v>198</v>
      </c>
      <c r="D392" s="0" t="s">
        <v>17695</v>
      </c>
      <c r="E392" s="0" t="s">
        <v>198</v>
      </c>
      <c r="F392" s="0" t="s">
        <v>198</v>
      </c>
      <c r="G392" s="0" t="s">
        <v>198</v>
      </c>
      <c r="H392" s="0" t="s">
        <v>17415</v>
      </c>
      <c r="I392" s="0" t="s">
        <v>17416</v>
      </c>
      <c r="J392" s="146" t="s">
        <v>200</v>
      </c>
      <c r="K392" s="131" t="s">
        <v>18954</v>
      </c>
      <c r="L392" s="0" t="s">
        <v>18955</v>
      </c>
      <c r="M392" s="122" t="s">
        <v>200</v>
      </c>
      <c r="N392" s="0" t="s">
        <v>18956</v>
      </c>
      <c r="O392" s="0" t="s">
        <v>18957</v>
      </c>
      <c r="P392" s="122" t="s">
        <v>200</v>
      </c>
      <c r="Q392" s="0" t="s">
        <v>17462</v>
      </c>
      <c r="R392" s="112" t="n">
        <v>9782847067088</v>
      </c>
      <c r="S392" s="146"/>
      <c r="T392" s="131" t="s">
        <v>215</v>
      </c>
      <c r="U392" s="0" t="n">
        <v>4</v>
      </c>
      <c r="V392" s="111" t="n">
        <v>20</v>
      </c>
      <c r="W392" s="146"/>
      <c r="X392" s="127" t="s">
        <v>216</v>
      </c>
    </row>
    <row r="393" customFormat="false" ht="13.8" hidden="false" customHeight="false" outlineLevel="0" collapsed="false">
      <c r="A393" s="131" t="s">
        <v>18958</v>
      </c>
      <c r="B393" s="0" t="s">
        <v>17490</v>
      </c>
      <c r="C393" s="0" t="s">
        <v>198</v>
      </c>
      <c r="D393" s="0" t="s">
        <v>17683</v>
      </c>
      <c r="E393" s="0" t="s">
        <v>198</v>
      </c>
      <c r="F393" s="0" t="s">
        <v>198</v>
      </c>
      <c r="G393" s="0" t="s">
        <v>198</v>
      </c>
      <c r="H393" s="0" t="s">
        <v>17415</v>
      </c>
      <c r="J393" s="146" t="s">
        <v>200</v>
      </c>
      <c r="K393" s="131" t="s">
        <v>18959</v>
      </c>
      <c r="L393" s="0" t="s">
        <v>18960</v>
      </c>
      <c r="M393" s="122" t="s">
        <v>200</v>
      </c>
      <c r="N393" s="0" t="s">
        <v>18961</v>
      </c>
      <c r="O393" s="0" t="s">
        <v>18962</v>
      </c>
      <c r="P393" s="122" t="s">
        <v>200</v>
      </c>
      <c r="Q393" s="0" t="s">
        <v>17421</v>
      </c>
      <c r="R393" s="112" t="n">
        <v>9782361832117</v>
      </c>
      <c r="S393" s="146"/>
      <c r="T393" s="131" t="s">
        <v>215</v>
      </c>
      <c r="U393" s="0" t="n">
        <v>4</v>
      </c>
      <c r="V393" s="111" t="n">
        <v>20</v>
      </c>
      <c r="W393" s="146"/>
      <c r="X393" s="127" t="s">
        <v>216</v>
      </c>
    </row>
    <row r="394" customFormat="false" ht="13.8" hidden="false" customHeight="false" outlineLevel="0" collapsed="false">
      <c r="A394" s="131" t="s">
        <v>18963</v>
      </c>
      <c r="B394" s="0" t="s">
        <v>17602</v>
      </c>
      <c r="C394" s="0" t="s">
        <v>198</v>
      </c>
      <c r="D394" s="0" t="s">
        <v>18162</v>
      </c>
      <c r="E394" s="0" t="s">
        <v>198</v>
      </c>
      <c r="F394" s="0" t="s">
        <v>198</v>
      </c>
      <c r="G394" s="0" t="s">
        <v>198</v>
      </c>
      <c r="H394" s="0" t="s">
        <v>17415</v>
      </c>
      <c r="I394" s="0" t="s">
        <v>17444</v>
      </c>
      <c r="J394" s="146" t="s">
        <v>200</v>
      </c>
      <c r="K394" s="131" t="s">
        <v>18163</v>
      </c>
      <c r="L394" s="0" t="s">
        <v>18964</v>
      </c>
      <c r="M394" s="122" t="s">
        <v>200</v>
      </c>
      <c r="N394" s="0" t="s">
        <v>18159</v>
      </c>
      <c r="O394" s="0" t="s">
        <v>18965</v>
      </c>
      <c r="P394" s="122" t="s">
        <v>200</v>
      </c>
      <c r="Q394" s="0" t="s">
        <v>17421</v>
      </c>
      <c r="R394" s="112" t="n">
        <v>9782917131343</v>
      </c>
      <c r="S394" s="146"/>
      <c r="T394" s="131" t="s">
        <v>215</v>
      </c>
      <c r="U394" s="0" t="n">
        <v>4</v>
      </c>
      <c r="V394" s="111" t="n">
        <v>10</v>
      </c>
      <c r="W394" s="146"/>
      <c r="X394" s="127" t="s">
        <v>216</v>
      </c>
    </row>
    <row r="395" customFormat="false" ht="13.8" hidden="false" customHeight="false" outlineLevel="0" collapsed="false">
      <c r="A395" s="131" t="s">
        <v>18966</v>
      </c>
      <c r="B395" s="0" t="s">
        <v>17602</v>
      </c>
      <c r="C395" s="0" t="s">
        <v>198</v>
      </c>
      <c r="D395" s="0" t="s">
        <v>17890</v>
      </c>
      <c r="E395" s="0" t="s">
        <v>198</v>
      </c>
      <c r="F395" s="0" t="s">
        <v>198</v>
      </c>
      <c r="G395" s="0" t="s">
        <v>198</v>
      </c>
      <c r="H395" s="0" t="s">
        <v>17415</v>
      </c>
      <c r="I395" s="0" t="s">
        <v>17891</v>
      </c>
      <c r="J395" s="146" t="s">
        <v>200</v>
      </c>
      <c r="K395" s="131" t="s">
        <v>18967</v>
      </c>
      <c r="L395" s="0" t="s">
        <v>18968</v>
      </c>
      <c r="M395" s="122" t="s">
        <v>200</v>
      </c>
      <c r="N395" s="0" t="s">
        <v>18969</v>
      </c>
      <c r="O395" s="0" t="s">
        <v>18970</v>
      </c>
      <c r="P395" s="122" t="s">
        <v>200</v>
      </c>
      <c r="Q395" s="0" t="s">
        <v>17468</v>
      </c>
      <c r="R395" s="112" t="n">
        <v>9782724621808</v>
      </c>
      <c r="S395" s="146"/>
      <c r="T395" s="131" t="s">
        <v>215</v>
      </c>
      <c r="U395" s="0" t="n">
        <v>4</v>
      </c>
      <c r="V395" s="111" t="n">
        <v>20</v>
      </c>
      <c r="W395" s="146"/>
      <c r="X395" s="127" t="s">
        <v>216</v>
      </c>
    </row>
    <row r="396" customFormat="false" ht="13.8" hidden="false" customHeight="false" outlineLevel="0" collapsed="false">
      <c r="A396" s="131" t="s">
        <v>18971</v>
      </c>
      <c r="B396" s="0" t="s">
        <v>17490</v>
      </c>
      <c r="C396" s="0" t="s">
        <v>198</v>
      </c>
      <c r="D396" s="0" t="s">
        <v>17542</v>
      </c>
      <c r="E396" s="0" t="s">
        <v>198</v>
      </c>
      <c r="F396" s="0" t="s">
        <v>198</v>
      </c>
      <c r="G396" s="0" t="s">
        <v>198</v>
      </c>
      <c r="H396" s="0" t="s">
        <v>17415</v>
      </c>
      <c r="I396" s="0" t="s">
        <v>17891</v>
      </c>
      <c r="J396" s="146" t="s">
        <v>200</v>
      </c>
      <c r="K396" s="131" t="s">
        <v>17459</v>
      </c>
      <c r="L396" s="0" t="s">
        <v>18972</v>
      </c>
      <c r="M396" s="122" t="s">
        <v>200</v>
      </c>
      <c r="N396" s="0" t="s">
        <v>18973</v>
      </c>
      <c r="O396" s="0" t="s">
        <v>18974</v>
      </c>
      <c r="P396" s="122" t="s">
        <v>200</v>
      </c>
      <c r="Q396" s="0" t="s">
        <v>17421</v>
      </c>
      <c r="R396" s="112" t="n">
        <v>9782918272649</v>
      </c>
      <c r="S396" s="146"/>
      <c r="T396" s="131" t="s">
        <v>215</v>
      </c>
      <c r="U396" s="0" t="n">
        <v>4</v>
      </c>
      <c r="V396" s="111" t="n">
        <v>15</v>
      </c>
      <c r="W396" s="146"/>
      <c r="X396" s="127" t="s">
        <v>216</v>
      </c>
    </row>
    <row r="397" customFormat="false" ht="13.8" hidden="false" customHeight="false" outlineLevel="0" collapsed="false">
      <c r="A397" s="131" t="s">
        <v>18975</v>
      </c>
      <c r="B397" s="0" t="s">
        <v>17602</v>
      </c>
      <c r="C397" s="0" t="s">
        <v>198</v>
      </c>
      <c r="D397" s="0" t="s">
        <v>18162</v>
      </c>
      <c r="E397" s="0" t="s">
        <v>198</v>
      </c>
      <c r="F397" s="0" t="s">
        <v>198</v>
      </c>
      <c r="G397" s="0" t="s">
        <v>198</v>
      </c>
      <c r="H397" s="0" t="s">
        <v>17415</v>
      </c>
      <c r="J397" s="146" t="s">
        <v>200</v>
      </c>
      <c r="K397" s="131" t="s">
        <v>18976</v>
      </c>
      <c r="L397" s="0" t="s">
        <v>18977</v>
      </c>
      <c r="M397" s="122" t="s">
        <v>200</v>
      </c>
      <c r="N397" s="0" t="s">
        <v>18978</v>
      </c>
      <c r="O397" s="0" t="s">
        <v>18979</v>
      </c>
      <c r="P397" s="122" t="s">
        <v>200</v>
      </c>
      <c r="Q397" s="0" t="s">
        <v>17421</v>
      </c>
      <c r="R397" s="112" t="n">
        <v>9786202495424</v>
      </c>
      <c r="S397" s="146"/>
      <c r="T397" s="131" t="s">
        <v>215</v>
      </c>
      <c r="U397" s="0" t="n">
        <v>4</v>
      </c>
      <c r="V397" s="111" t="n">
        <v>10</v>
      </c>
      <c r="W397" s="146"/>
      <c r="X397" s="127" t="s">
        <v>216</v>
      </c>
    </row>
    <row r="398" customFormat="false" ht="13.8" hidden="false" customHeight="false" outlineLevel="0" collapsed="false">
      <c r="A398" s="131" t="s">
        <v>18980</v>
      </c>
      <c r="B398" s="0" t="s">
        <v>17541</v>
      </c>
      <c r="C398" s="0" t="s">
        <v>198</v>
      </c>
      <c r="D398" s="0" t="s">
        <v>18305</v>
      </c>
      <c r="E398" s="0" t="s">
        <v>198</v>
      </c>
      <c r="F398" s="0" t="s">
        <v>198</v>
      </c>
      <c r="G398" s="0" t="s">
        <v>198</v>
      </c>
      <c r="H398" s="0" t="s">
        <v>17415</v>
      </c>
      <c r="I398" s="0" t="s">
        <v>17444</v>
      </c>
      <c r="J398" s="146" t="s">
        <v>200</v>
      </c>
      <c r="K398" s="131" t="s">
        <v>9369</v>
      </c>
      <c r="L398" s="0" t="s">
        <v>18981</v>
      </c>
      <c r="M398" s="122" t="s">
        <v>200</v>
      </c>
      <c r="N398" s="0" t="s">
        <v>18982</v>
      </c>
      <c r="O398" s="0" t="s">
        <v>18983</v>
      </c>
      <c r="P398" s="122" t="s">
        <v>200</v>
      </c>
      <c r="Q398" s="0" t="s">
        <v>2235</v>
      </c>
      <c r="R398" s="112" t="s">
        <v>198</v>
      </c>
      <c r="S398" s="146"/>
      <c r="T398" s="131" t="s">
        <v>215</v>
      </c>
      <c r="U398" s="0" t="n">
        <v>4</v>
      </c>
      <c r="V398" s="111" t="n">
        <v>20</v>
      </c>
      <c r="W398" s="146"/>
      <c r="X398" s="127" t="s">
        <v>216</v>
      </c>
    </row>
    <row r="399" customFormat="false" ht="13.8" hidden="false" customHeight="false" outlineLevel="0" collapsed="false">
      <c r="A399" s="131" t="s">
        <v>18984</v>
      </c>
      <c r="B399" s="0" t="s">
        <v>17541</v>
      </c>
      <c r="C399" s="0" t="s">
        <v>198</v>
      </c>
      <c r="D399" s="0" t="s">
        <v>18305</v>
      </c>
      <c r="E399" s="0" t="s">
        <v>198</v>
      </c>
      <c r="F399" s="0" t="s">
        <v>198</v>
      </c>
      <c r="G399" s="0" t="s">
        <v>198</v>
      </c>
      <c r="H399" s="0" t="s">
        <v>17415</v>
      </c>
      <c r="I399" s="0" t="s">
        <v>17444</v>
      </c>
      <c r="J399" s="146" t="s">
        <v>200</v>
      </c>
      <c r="K399" s="131" t="s">
        <v>9369</v>
      </c>
      <c r="L399" s="0" t="s">
        <v>18981</v>
      </c>
      <c r="M399" s="122" t="s">
        <v>200</v>
      </c>
      <c r="N399" s="0" t="s">
        <v>18982</v>
      </c>
      <c r="O399" s="0" t="s">
        <v>18983</v>
      </c>
      <c r="P399" s="122" t="s">
        <v>200</v>
      </c>
      <c r="Q399" s="0" t="s">
        <v>2235</v>
      </c>
      <c r="R399" s="112" t="n">
        <v>9782919603169</v>
      </c>
      <c r="S399" s="146"/>
      <c r="T399" s="131" t="s">
        <v>215</v>
      </c>
      <c r="U399" s="0" t="n">
        <v>4</v>
      </c>
      <c r="V399" s="111" t="n">
        <v>20</v>
      </c>
      <c r="W399" s="146"/>
      <c r="X399" s="127" t="s">
        <v>216</v>
      </c>
    </row>
    <row r="400" customFormat="false" ht="13.8" hidden="false" customHeight="false" outlineLevel="0" collapsed="false">
      <c r="A400" s="131" t="s">
        <v>18985</v>
      </c>
      <c r="B400" s="0" t="s">
        <v>17541</v>
      </c>
      <c r="C400" s="0" t="s">
        <v>198</v>
      </c>
      <c r="D400" s="0" t="s">
        <v>18305</v>
      </c>
      <c r="E400" s="0" t="s">
        <v>198</v>
      </c>
      <c r="F400" s="0" t="s">
        <v>198</v>
      </c>
      <c r="G400" s="0" t="s">
        <v>198</v>
      </c>
      <c r="H400" s="0" t="s">
        <v>17415</v>
      </c>
      <c r="I400" s="0" t="s">
        <v>17444</v>
      </c>
      <c r="J400" s="146" t="s">
        <v>200</v>
      </c>
      <c r="K400" s="131" t="s">
        <v>9369</v>
      </c>
      <c r="L400" s="0" t="s">
        <v>18981</v>
      </c>
      <c r="M400" s="122" t="s">
        <v>200</v>
      </c>
      <c r="N400" s="0" t="s">
        <v>18982</v>
      </c>
      <c r="O400" s="0" t="s">
        <v>18983</v>
      </c>
      <c r="P400" s="122" t="s">
        <v>200</v>
      </c>
      <c r="Q400" s="0" t="s">
        <v>2235</v>
      </c>
      <c r="R400" s="112" t="n">
        <v>9782919603206</v>
      </c>
      <c r="S400" s="146"/>
      <c r="T400" s="131" t="s">
        <v>215</v>
      </c>
      <c r="U400" s="0" t="n">
        <v>4</v>
      </c>
      <c r="V400" s="111" t="n">
        <v>20</v>
      </c>
      <c r="W400" s="146"/>
      <c r="X400" s="127" t="s">
        <v>216</v>
      </c>
    </row>
    <row r="401" customFormat="false" ht="13.8" hidden="false" customHeight="false" outlineLevel="0" collapsed="false">
      <c r="A401" s="131" t="s">
        <v>18986</v>
      </c>
      <c r="B401" s="0" t="s">
        <v>17541</v>
      </c>
      <c r="C401" s="0" t="s">
        <v>198</v>
      </c>
      <c r="D401" s="0" t="s">
        <v>18305</v>
      </c>
      <c r="E401" s="0" t="s">
        <v>198</v>
      </c>
      <c r="F401" s="0" t="s">
        <v>198</v>
      </c>
      <c r="G401" s="0" t="s">
        <v>198</v>
      </c>
      <c r="H401" s="0" t="s">
        <v>17415</v>
      </c>
      <c r="I401" s="0" t="s">
        <v>17444</v>
      </c>
      <c r="J401" s="146" t="s">
        <v>200</v>
      </c>
      <c r="K401" s="131" t="s">
        <v>9369</v>
      </c>
      <c r="L401" s="0" t="s">
        <v>18981</v>
      </c>
      <c r="M401" s="122" t="s">
        <v>200</v>
      </c>
      <c r="N401" s="0" t="s">
        <v>18982</v>
      </c>
      <c r="O401" s="0" t="s">
        <v>18983</v>
      </c>
      <c r="P401" s="122" t="s">
        <v>200</v>
      </c>
      <c r="Q401" s="0" t="s">
        <v>2235</v>
      </c>
      <c r="R401" s="112" t="n">
        <v>9782919603275</v>
      </c>
      <c r="S401" s="146"/>
      <c r="T401" s="131" t="s">
        <v>215</v>
      </c>
      <c r="U401" s="0" t="n">
        <v>4</v>
      </c>
      <c r="V401" s="111" t="n">
        <v>20</v>
      </c>
      <c r="W401" s="146"/>
      <c r="X401" s="127" t="s">
        <v>216</v>
      </c>
    </row>
    <row r="402" customFormat="false" ht="13.8" hidden="false" customHeight="false" outlineLevel="0" collapsed="false">
      <c r="A402" s="131" t="s">
        <v>18987</v>
      </c>
      <c r="B402" s="0" t="s">
        <v>17541</v>
      </c>
      <c r="C402" s="0" t="s">
        <v>198</v>
      </c>
      <c r="D402" s="0" t="s">
        <v>18305</v>
      </c>
      <c r="E402" s="0" t="s">
        <v>198</v>
      </c>
      <c r="F402" s="0" t="s">
        <v>198</v>
      </c>
      <c r="G402" s="0" t="s">
        <v>198</v>
      </c>
      <c r="H402" s="0" t="s">
        <v>17415</v>
      </c>
      <c r="I402" s="0" t="s">
        <v>17444</v>
      </c>
      <c r="J402" s="146" t="s">
        <v>200</v>
      </c>
      <c r="K402" s="131" t="s">
        <v>9369</v>
      </c>
      <c r="L402" s="0" t="s">
        <v>18981</v>
      </c>
      <c r="M402" s="122" t="s">
        <v>200</v>
      </c>
      <c r="N402" s="0" t="s">
        <v>18982</v>
      </c>
      <c r="O402" s="0" t="s">
        <v>18983</v>
      </c>
      <c r="P402" s="122" t="s">
        <v>200</v>
      </c>
      <c r="Q402" s="0" t="s">
        <v>2235</v>
      </c>
      <c r="R402" s="112" t="n">
        <v>9782919603374</v>
      </c>
      <c r="S402" s="146"/>
      <c r="T402" s="131" t="s">
        <v>215</v>
      </c>
      <c r="U402" s="0" t="n">
        <v>4</v>
      </c>
      <c r="V402" s="111" t="n">
        <v>20</v>
      </c>
      <c r="W402" s="146"/>
      <c r="X402" s="127" t="s">
        <v>216</v>
      </c>
    </row>
    <row r="403" customFormat="false" ht="13.8" hidden="false" customHeight="false" outlineLevel="0" collapsed="false">
      <c r="A403" s="131" t="s">
        <v>18988</v>
      </c>
      <c r="B403" s="0" t="s">
        <v>17602</v>
      </c>
      <c r="C403" s="0" t="s">
        <v>198</v>
      </c>
      <c r="D403" s="0" t="s">
        <v>18989</v>
      </c>
      <c r="E403" s="0" t="s">
        <v>198</v>
      </c>
      <c r="F403" s="0" t="s">
        <v>198</v>
      </c>
      <c r="G403" s="0" t="s">
        <v>198</v>
      </c>
      <c r="H403" s="0" t="s">
        <v>17415</v>
      </c>
      <c r="J403" s="146" t="s">
        <v>200</v>
      </c>
      <c r="K403" s="131" t="s">
        <v>18959</v>
      </c>
      <c r="L403" s="0" t="s">
        <v>18990</v>
      </c>
      <c r="M403" s="122" t="s">
        <v>200</v>
      </c>
      <c r="N403" s="0" t="s">
        <v>18991</v>
      </c>
      <c r="O403" s="0" t="s">
        <v>18992</v>
      </c>
      <c r="P403" s="122" t="s">
        <v>200</v>
      </c>
      <c r="Q403" s="0" t="s">
        <v>17421</v>
      </c>
      <c r="R403" s="112" t="n">
        <v>9782361830953</v>
      </c>
      <c r="S403" s="146"/>
      <c r="T403" s="131" t="s">
        <v>215</v>
      </c>
      <c r="U403" s="0" t="n">
        <v>4</v>
      </c>
      <c r="V403" s="111" t="n">
        <v>20</v>
      </c>
      <c r="W403" s="146"/>
      <c r="X403" s="127" t="s">
        <v>216</v>
      </c>
    </row>
    <row r="404" customFormat="false" ht="13.8" hidden="false" customHeight="false" outlineLevel="0" collapsed="false">
      <c r="A404" s="131" t="s">
        <v>18993</v>
      </c>
      <c r="B404" s="0" t="s">
        <v>17490</v>
      </c>
      <c r="C404" s="0" t="s">
        <v>198</v>
      </c>
      <c r="D404" s="0" t="s">
        <v>17520</v>
      </c>
      <c r="E404" s="0" t="s">
        <v>198</v>
      </c>
      <c r="F404" s="0" t="s">
        <v>198</v>
      </c>
      <c r="G404" s="0" t="s">
        <v>198</v>
      </c>
      <c r="H404" s="0" t="s">
        <v>17415</v>
      </c>
      <c r="I404" s="104" t="s">
        <v>17416</v>
      </c>
      <c r="J404" s="146" t="s">
        <v>200</v>
      </c>
      <c r="K404" s="131" t="s">
        <v>18994</v>
      </c>
      <c r="L404" s="0" t="s">
        <v>18995</v>
      </c>
      <c r="M404" s="122" t="s">
        <v>200</v>
      </c>
      <c r="N404" s="0" t="s">
        <v>18996</v>
      </c>
      <c r="O404" s="0" t="s">
        <v>18997</v>
      </c>
      <c r="P404" s="122" t="s">
        <v>200</v>
      </c>
      <c r="Q404" s="0" t="s">
        <v>17449</v>
      </c>
      <c r="R404" s="112" t="n">
        <v>9782955066003</v>
      </c>
      <c r="S404" s="146"/>
      <c r="T404" s="131" t="s">
        <v>215</v>
      </c>
      <c r="U404" s="0" t="n">
        <v>4</v>
      </c>
      <c r="V404" s="111" t="n">
        <v>20</v>
      </c>
      <c r="W404" s="146"/>
      <c r="X404" s="127" t="s">
        <v>216</v>
      </c>
    </row>
    <row r="405" customFormat="false" ht="13.8" hidden="false" customHeight="false" outlineLevel="0" collapsed="false">
      <c r="A405" s="131" t="s">
        <v>18998</v>
      </c>
      <c r="B405" s="0" t="s">
        <v>17428</v>
      </c>
      <c r="C405" s="0" t="s">
        <v>198</v>
      </c>
      <c r="E405" s="0" t="s">
        <v>18999</v>
      </c>
      <c r="F405" s="0" t="s">
        <v>19000</v>
      </c>
      <c r="G405" s="0" t="s">
        <v>19001</v>
      </c>
      <c r="H405" s="0" t="s">
        <v>17415</v>
      </c>
      <c r="J405" s="146" t="s">
        <v>200</v>
      </c>
      <c r="K405" s="131" t="s">
        <v>19002</v>
      </c>
      <c r="L405" s="0" t="s">
        <v>19003</v>
      </c>
      <c r="M405" s="122" t="s">
        <v>200</v>
      </c>
      <c r="N405" s="0" t="s">
        <v>19004</v>
      </c>
      <c r="O405" s="0" t="s">
        <v>19005</v>
      </c>
      <c r="P405" s="122" t="s">
        <v>200</v>
      </c>
      <c r="Q405" s="0" t="s">
        <v>17437</v>
      </c>
      <c r="R405" s="112" t="n">
        <v>3781505519996</v>
      </c>
      <c r="S405" s="146"/>
      <c r="T405" s="131" t="s">
        <v>215</v>
      </c>
      <c r="U405" s="0" t="n">
        <v>4</v>
      </c>
      <c r="V405" s="111" t="n">
        <v>10</v>
      </c>
      <c r="W405" s="146"/>
      <c r="X405" s="127"/>
    </row>
    <row r="406" customFormat="false" ht="13.8" hidden="false" customHeight="false" outlineLevel="0" collapsed="false">
      <c r="A406" s="131" t="s">
        <v>19006</v>
      </c>
      <c r="B406" s="0" t="s">
        <v>17428</v>
      </c>
      <c r="C406" s="0" t="s">
        <v>17628</v>
      </c>
      <c r="D406" s="0" t="s">
        <v>17563</v>
      </c>
      <c r="E406" s="0" t="s">
        <v>206</v>
      </c>
      <c r="F406" s="0" t="s">
        <v>1788</v>
      </c>
      <c r="G406" s="0" t="s">
        <v>198</v>
      </c>
      <c r="H406" s="0" t="s">
        <v>17415</v>
      </c>
      <c r="J406" s="146" t="s">
        <v>200</v>
      </c>
      <c r="K406" s="131" t="s">
        <v>19002</v>
      </c>
      <c r="L406" s="0" t="s">
        <v>19007</v>
      </c>
      <c r="M406" s="122" t="s">
        <v>200</v>
      </c>
      <c r="N406" s="0" t="s">
        <v>19008</v>
      </c>
      <c r="O406" s="0" t="s">
        <v>19005</v>
      </c>
      <c r="P406" s="122" t="s">
        <v>200</v>
      </c>
      <c r="Q406" s="0" t="s">
        <v>17437</v>
      </c>
      <c r="R406" s="112" t="n">
        <v>3780429306958</v>
      </c>
      <c r="S406" s="146"/>
      <c r="T406" s="131" t="s">
        <v>215</v>
      </c>
      <c r="U406" s="0" t="n">
        <v>4</v>
      </c>
      <c r="V406" s="111" t="n">
        <v>10</v>
      </c>
      <c r="W406" s="146"/>
      <c r="X406" s="127" t="s">
        <v>216</v>
      </c>
    </row>
    <row r="407" customFormat="false" ht="13.8" hidden="false" customHeight="false" outlineLevel="0" collapsed="false">
      <c r="A407" s="131" t="s">
        <v>19009</v>
      </c>
      <c r="B407" s="0" t="s">
        <v>17428</v>
      </c>
      <c r="C407" s="0" t="s">
        <v>17483</v>
      </c>
      <c r="D407" s="0" t="s">
        <v>17563</v>
      </c>
      <c r="E407" s="0" t="s">
        <v>206</v>
      </c>
      <c r="F407" s="0" t="s">
        <v>701</v>
      </c>
      <c r="G407" s="0" t="s">
        <v>198</v>
      </c>
      <c r="H407" s="0" t="s">
        <v>17415</v>
      </c>
      <c r="J407" s="146" t="s">
        <v>200</v>
      </c>
      <c r="K407" s="131" t="s">
        <v>19002</v>
      </c>
      <c r="L407" s="0" t="s">
        <v>19010</v>
      </c>
      <c r="M407" s="122" t="s">
        <v>200</v>
      </c>
      <c r="N407" s="0" t="s">
        <v>19008</v>
      </c>
      <c r="O407" s="0" t="s">
        <v>19005</v>
      </c>
      <c r="P407" s="122" t="s">
        <v>200</v>
      </c>
      <c r="Q407" s="0" t="s">
        <v>17437</v>
      </c>
      <c r="R407" s="112" t="n">
        <v>3781505507955</v>
      </c>
      <c r="S407" s="146"/>
      <c r="T407" s="131" t="s">
        <v>215</v>
      </c>
      <c r="U407" s="0" t="n">
        <v>4</v>
      </c>
      <c r="V407" s="111" t="n">
        <v>10</v>
      </c>
      <c r="W407" s="146"/>
      <c r="X407" s="127" t="s">
        <v>216</v>
      </c>
    </row>
    <row r="408" customFormat="false" ht="13.8" hidden="false" customHeight="false" outlineLevel="0" collapsed="false">
      <c r="A408" s="131" t="s">
        <v>19011</v>
      </c>
      <c r="B408" s="0" t="s">
        <v>17428</v>
      </c>
      <c r="C408" s="0" t="s">
        <v>17653</v>
      </c>
      <c r="D408" s="0" t="s">
        <v>17563</v>
      </c>
      <c r="E408" s="0" t="s">
        <v>872</v>
      </c>
      <c r="F408" s="0" t="s">
        <v>17654</v>
      </c>
      <c r="G408" s="0" t="s">
        <v>198</v>
      </c>
      <c r="H408" s="0" t="s">
        <v>17415</v>
      </c>
      <c r="J408" s="146" t="s">
        <v>200</v>
      </c>
      <c r="K408" s="131" t="s">
        <v>19002</v>
      </c>
      <c r="L408" s="0" t="s">
        <v>19012</v>
      </c>
      <c r="M408" s="122" t="s">
        <v>200</v>
      </c>
      <c r="N408" s="0" t="s">
        <v>19008</v>
      </c>
      <c r="O408" s="0" t="s">
        <v>19005</v>
      </c>
      <c r="P408" s="122" t="s">
        <v>200</v>
      </c>
      <c r="Q408" s="0" t="s">
        <v>17437</v>
      </c>
      <c r="R408" s="112" t="n">
        <v>3780429306958</v>
      </c>
      <c r="S408" s="146"/>
      <c r="T408" s="131" t="s">
        <v>215</v>
      </c>
      <c r="U408" s="0" t="n">
        <v>4</v>
      </c>
      <c r="V408" s="111" t="n">
        <v>10</v>
      </c>
      <c r="W408" s="146"/>
      <c r="X408" s="127" t="s">
        <v>216</v>
      </c>
    </row>
    <row r="409" customFormat="false" ht="13.8" hidden="false" customHeight="false" outlineLevel="0" collapsed="false">
      <c r="A409" s="131" t="s">
        <v>19013</v>
      </c>
      <c r="B409" s="0" t="s">
        <v>17428</v>
      </c>
      <c r="C409" s="0" t="s">
        <v>17628</v>
      </c>
      <c r="D409" s="0" t="s">
        <v>17563</v>
      </c>
      <c r="E409" s="0" t="s">
        <v>872</v>
      </c>
      <c r="F409" s="0" t="s">
        <v>17654</v>
      </c>
      <c r="G409" s="0" t="s">
        <v>198</v>
      </c>
      <c r="H409" s="0" t="s">
        <v>17415</v>
      </c>
      <c r="J409" s="146" t="s">
        <v>200</v>
      </c>
      <c r="K409" s="131" t="s">
        <v>19002</v>
      </c>
      <c r="L409" s="0" t="s">
        <v>19014</v>
      </c>
      <c r="M409" s="122" t="s">
        <v>200</v>
      </c>
      <c r="N409" s="0" t="s">
        <v>19008</v>
      </c>
      <c r="O409" s="0" t="s">
        <v>19005</v>
      </c>
      <c r="P409" s="122" t="s">
        <v>200</v>
      </c>
      <c r="Q409" s="0" t="s">
        <v>17437</v>
      </c>
      <c r="R409" s="112" t="n">
        <v>3781505507955</v>
      </c>
      <c r="S409" s="146"/>
      <c r="T409" s="131" t="s">
        <v>215</v>
      </c>
      <c r="U409" s="0" t="n">
        <v>4</v>
      </c>
      <c r="V409" s="111" t="n">
        <v>10</v>
      </c>
      <c r="W409" s="146"/>
      <c r="X409" s="127" t="s">
        <v>200</v>
      </c>
    </row>
    <row r="410" customFormat="false" ht="13.8" hidden="false" customHeight="false" outlineLevel="0" collapsed="false">
      <c r="A410" s="131" t="s">
        <v>19015</v>
      </c>
      <c r="B410" s="0" t="s">
        <v>17428</v>
      </c>
      <c r="C410" s="0" t="s">
        <v>17483</v>
      </c>
      <c r="D410" s="0" t="s">
        <v>17563</v>
      </c>
      <c r="E410" s="0" t="s">
        <v>9448</v>
      </c>
      <c r="F410" s="0" t="s">
        <v>737</v>
      </c>
      <c r="G410" s="0" t="s">
        <v>198</v>
      </c>
      <c r="H410" s="0" t="s">
        <v>17415</v>
      </c>
      <c r="J410" s="146" t="s">
        <v>200</v>
      </c>
      <c r="K410" s="131" t="s">
        <v>19002</v>
      </c>
      <c r="L410" s="0" t="s">
        <v>19016</v>
      </c>
      <c r="M410" s="122" t="s">
        <v>200</v>
      </c>
      <c r="N410" s="0" t="s">
        <v>19008</v>
      </c>
      <c r="O410" s="0" t="s">
        <v>19005</v>
      </c>
      <c r="P410" s="122" t="s">
        <v>200</v>
      </c>
      <c r="Q410" s="0" t="s">
        <v>17437</v>
      </c>
      <c r="R410" s="112" t="n">
        <v>3780429306958</v>
      </c>
      <c r="S410" s="146"/>
      <c r="T410" s="131" t="s">
        <v>215</v>
      </c>
      <c r="U410" s="0" t="n">
        <v>4</v>
      </c>
      <c r="V410" s="111" t="n">
        <v>10</v>
      </c>
      <c r="W410" s="146"/>
      <c r="X410" s="127" t="s">
        <v>216</v>
      </c>
    </row>
    <row r="411" customFormat="false" ht="13.8" hidden="false" customHeight="false" outlineLevel="0" collapsed="false">
      <c r="A411" s="131" t="s">
        <v>19017</v>
      </c>
      <c r="B411" s="0" t="s">
        <v>17428</v>
      </c>
      <c r="C411" s="0" t="s">
        <v>17653</v>
      </c>
      <c r="D411" s="0" t="s">
        <v>17563</v>
      </c>
      <c r="E411" s="0" t="s">
        <v>9448</v>
      </c>
      <c r="F411" s="0" t="s">
        <v>14380</v>
      </c>
      <c r="G411" s="0" t="s">
        <v>198</v>
      </c>
      <c r="H411" s="0" t="s">
        <v>17415</v>
      </c>
      <c r="J411" s="146" t="s">
        <v>200</v>
      </c>
      <c r="K411" s="131" t="s">
        <v>19002</v>
      </c>
      <c r="L411" s="0" t="s">
        <v>19018</v>
      </c>
      <c r="M411" s="122" t="s">
        <v>200</v>
      </c>
      <c r="N411" s="0" t="s">
        <v>19008</v>
      </c>
      <c r="O411" s="0" t="s">
        <v>19005</v>
      </c>
      <c r="P411" s="122" t="s">
        <v>200</v>
      </c>
      <c r="Q411" s="0" t="s">
        <v>17437</v>
      </c>
      <c r="R411" s="112" t="n">
        <v>3781203806954</v>
      </c>
      <c r="S411" s="146"/>
      <c r="T411" s="131" t="s">
        <v>215</v>
      </c>
      <c r="U411" s="0" t="n">
        <v>4</v>
      </c>
      <c r="V411" s="111" t="n">
        <v>10</v>
      </c>
      <c r="W411" s="146"/>
      <c r="X411" s="127" t="s">
        <v>216</v>
      </c>
    </row>
    <row r="412" customFormat="false" ht="13.8" hidden="false" customHeight="false" outlineLevel="0" collapsed="false">
      <c r="A412" s="131" t="s">
        <v>19019</v>
      </c>
      <c r="B412" s="0" t="s">
        <v>17428</v>
      </c>
      <c r="C412" s="0" t="s">
        <v>198</v>
      </c>
      <c r="D412" s="0" t="s">
        <v>19020</v>
      </c>
      <c r="E412" s="0" t="s">
        <v>19021</v>
      </c>
      <c r="F412" s="0" t="s">
        <v>19022</v>
      </c>
      <c r="G412" s="0" t="s">
        <v>198</v>
      </c>
      <c r="H412" s="0" t="s">
        <v>17415</v>
      </c>
      <c r="J412" s="146" t="s">
        <v>200</v>
      </c>
      <c r="K412" s="131" t="s">
        <v>19002</v>
      </c>
      <c r="L412" s="0" t="s">
        <v>19023</v>
      </c>
      <c r="M412" s="122" t="s">
        <v>200</v>
      </c>
      <c r="N412" s="0" t="s">
        <v>19008</v>
      </c>
      <c r="O412" s="0" t="s">
        <v>19005</v>
      </c>
      <c r="P412" s="122" t="s">
        <v>200</v>
      </c>
      <c r="Q412" s="0" t="s">
        <v>17437</v>
      </c>
      <c r="R412" s="112" t="n">
        <v>3781505507955</v>
      </c>
      <c r="S412" s="146"/>
      <c r="T412" s="131" t="s">
        <v>215</v>
      </c>
      <c r="U412" s="0" t="n">
        <v>4</v>
      </c>
      <c r="V412" s="111" t="n">
        <v>10</v>
      </c>
      <c r="W412" s="146"/>
      <c r="X412" s="127" t="s">
        <v>200</v>
      </c>
    </row>
    <row r="413" customFormat="false" ht="13.8" hidden="false" customHeight="false" outlineLevel="0" collapsed="false">
      <c r="A413" s="131" t="s">
        <v>19024</v>
      </c>
      <c r="B413" s="0" t="s">
        <v>17548</v>
      </c>
      <c r="C413" s="0" t="s">
        <v>17694</v>
      </c>
      <c r="D413" s="0" t="s">
        <v>18422</v>
      </c>
      <c r="E413" s="0" t="s">
        <v>198</v>
      </c>
      <c r="F413" s="0" t="s">
        <v>198</v>
      </c>
      <c r="G413" s="0" t="s">
        <v>19025</v>
      </c>
      <c r="H413" s="0" t="s">
        <v>17415</v>
      </c>
      <c r="J413" s="146" t="s">
        <v>200</v>
      </c>
      <c r="K413" s="131" t="s">
        <v>17996</v>
      </c>
      <c r="L413" s="0" t="s">
        <v>19026</v>
      </c>
      <c r="M413" s="122" t="s">
        <v>200</v>
      </c>
      <c r="N413" s="0" t="s">
        <v>19027</v>
      </c>
      <c r="O413" s="0" t="s">
        <v>66</v>
      </c>
      <c r="P413" s="122"/>
      <c r="Q413" s="0" t="s">
        <v>17495</v>
      </c>
      <c r="R413" s="112" t="n">
        <v>9791032400272</v>
      </c>
      <c r="S413" s="146"/>
      <c r="T413" s="131" t="s">
        <v>215</v>
      </c>
      <c r="U413" s="0" t="n">
        <v>4</v>
      </c>
      <c r="V413" s="111" t="n">
        <v>10</v>
      </c>
      <c r="W413" s="146"/>
      <c r="X413" s="127" t="s">
        <v>216</v>
      </c>
    </row>
    <row r="414" customFormat="false" ht="13.8" hidden="false" customHeight="false" outlineLevel="0" collapsed="false">
      <c r="A414" s="131" t="s">
        <v>19028</v>
      </c>
      <c r="B414" s="0" t="s">
        <v>17602</v>
      </c>
      <c r="C414" s="0" t="s">
        <v>198</v>
      </c>
      <c r="D414" s="0" t="s">
        <v>18600</v>
      </c>
      <c r="E414" s="0" t="s">
        <v>3215</v>
      </c>
      <c r="F414" s="0" t="s">
        <v>19029</v>
      </c>
      <c r="G414" s="0" t="s">
        <v>198</v>
      </c>
      <c r="H414" s="0" t="s">
        <v>17415</v>
      </c>
      <c r="J414" s="146" t="s">
        <v>200</v>
      </c>
      <c r="K414" s="131" t="s">
        <v>18661</v>
      </c>
      <c r="L414" s="0" t="s">
        <v>19030</v>
      </c>
      <c r="M414" s="122" t="s">
        <v>200</v>
      </c>
      <c r="N414" s="0" t="s">
        <v>19031</v>
      </c>
      <c r="O414" s="0" t="s">
        <v>19032</v>
      </c>
      <c r="P414" s="122" t="s">
        <v>200</v>
      </c>
      <c r="Q414" s="0" t="s">
        <v>17468</v>
      </c>
      <c r="R414" s="112" t="n">
        <v>9782376970361</v>
      </c>
      <c r="S414" s="146"/>
      <c r="T414" s="131" t="s">
        <v>215</v>
      </c>
      <c r="U414" s="0" t="n">
        <v>4</v>
      </c>
      <c r="V414" s="111" t="n">
        <v>15</v>
      </c>
      <c r="W414" s="146"/>
      <c r="X414" s="127" t="s">
        <v>216</v>
      </c>
    </row>
    <row r="415" customFormat="false" ht="13.8" hidden="false" customHeight="false" outlineLevel="0" collapsed="false">
      <c r="A415" s="131" t="s">
        <v>19033</v>
      </c>
      <c r="B415" s="0" t="s">
        <v>17513</v>
      </c>
      <c r="C415" s="0" t="s">
        <v>17570</v>
      </c>
      <c r="D415" s="0" t="s">
        <v>198</v>
      </c>
      <c r="E415" s="0" t="s">
        <v>3215</v>
      </c>
      <c r="F415" s="0" t="s">
        <v>19029</v>
      </c>
      <c r="G415" s="0" t="s">
        <v>1092</v>
      </c>
      <c r="H415" s="0" t="s">
        <v>17408</v>
      </c>
      <c r="J415" s="146" t="s">
        <v>200</v>
      </c>
      <c r="K415" s="131"/>
      <c r="L415" s="0" t="s">
        <v>19034</v>
      </c>
      <c r="M415" s="122" t="s">
        <v>200</v>
      </c>
      <c r="N415" s="0" t="s">
        <v>19035</v>
      </c>
      <c r="O415" s="0" t="s">
        <v>19036</v>
      </c>
      <c r="P415" s="122" t="s">
        <v>200</v>
      </c>
      <c r="Q415" s="0" t="s">
        <v>18067</v>
      </c>
      <c r="R415" s="112" t="n">
        <v>4719314023198</v>
      </c>
      <c r="S415" s="146"/>
      <c r="T415" s="131" t="s">
        <v>215</v>
      </c>
      <c r="U415" s="0" t="n">
        <v>4</v>
      </c>
      <c r="V415" s="111" t="n">
        <v>10</v>
      </c>
      <c r="W415" s="146"/>
      <c r="X415" s="127" t="s">
        <v>216</v>
      </c>
    </row>
    <row r="416" customFormat="false" ht="13.8" hidden="false" customHeight="false" outlineLevel="0" collapsed="false">
      <c r="A416" s="131" t="s">
        <v>19037</v>
      </c>
      <c r="B416" s="0" t="s">
        <v>17541</v>
      </c>
      <c r="C416" s="0" t="s">
        <v>17643</v>
      </c>
      <c r="D416" s="0" t="s">
        <v>17662</v>
      </c>
      <c r="E416" s="0" t="s">
        <v>9448</v>
      </c>
      <c r="F416" s="0" t="s">
        <v>9749</v>
      </c>
      <c r="G416" s="0" t="s">
        <v>198</v>
      </c>
      <c r="H416" s="0" t="s">
        <v>17408</v>
      </c>
      <c r="I416" s="0" t="s">
        <v>17444</v>
      </c>
      <c r="J416" s="146" t="s">
        <v>200</v>
      </c>
      <c r="K416" s="131" t="s">
        <v>19038</v>
      </c>
      <c r="L416" s="0" t="s">
        <v>19039</v>
      </c>
      <c r="M416" s="122" t="s">
        <v>200</v>
      </c>
      <c r="N416" s="0" t="s">
        <v>19040</v>
      </c>
      <c r="O416" s="0" t="s">
        <v>19041</v>
      </c>
      <c r="P416" s="122" t="s">
        <v>200</v>
      </c>
      <c r="Q416" s="0" t="s">
        <v>2235</v>
      </c>
      <c r="R416" s="112" t="n">
        <v>5060018489728</v>
      </c>
      <c r="S416" s="146"/>
      <c r="T416" s="131" t="s">
        <v>215</v>
      </c>
      <c r="U416" s="0" t="n">
        <v>4</v>
      </c>
      <c r="V416" s="111" t="n">
        <v>10</v>
      </c>
      <c r="W416" s="146"/>
      <c r="X416" s="127" t="s">
        <v>216</v>
      </c>
    </row>
    <row r="417" customFormat="false" ht="13.8" hidden="false" customHeight="false" outlineLevel="0" collapsed="false">
      <c r="A417" s="131" t="s">
        <v>19042</v>
      </c>
      <c r="B417" s="0" t="s">
        <v>18061</v>
      </c>
      <c r="C417" s="0" t="s">
        <v>17577</v>
      </c>
      <c r="D417" s="0" t="s">
        <v>198</v>
      </c>
      <c r="E417" s="0" t="s">
        <v>198</v>
      </c>
      <c r="F417" s="0" t="s">
        <v>18188</v>
      </c>
      <c r="G417" s="0" t="s">
        <v>198</v>
      </c>
      <c r="H417" s="0" t="s">
        <v>17415</v>
      </c>
      <c r="J417" s="146" t="s">
        <v>200</v>
      </c>
      <c r="K417" s="149"/>
      <c r="L417" s="0" t="s">
        <v>19043</v>
      </c>
      <c r="M417" s="122" t="s">
        <v>200</v>
      </c>
      <c r="N417" s="0" t="s">
        <v>19044</v>
      </c>
      <c r="O417" s="0" t="s">
        <v>19045</v>
      </c>
      <c r="P417" s="122" t="s">
        <v>200</v>
      </c>
      <c r="Q417" s="0" t="s">
        <v>18067</v>
      </c>
      <c r="R417" s="112" t="n">
        <v>3333299301419</v>
      </c>
      <c r="S417" s="146"/>
      <c r="T417" s="131" t="s">
        <v>215</v>
      </c>
      <c r="U417" s="0" t="n">
        <v>4</v>
      </c>
      <c r="V417" s="111" t="n">
        <v>10</v>
      </c>
      <c r="W417" s="146"/>
      <c r="X417" s="127" t="s">
        <v>216</v>
      </c>
    </row>
    <row r="418" customFormat="false" ht="13.8" hidden="false" customHeight="false" outlineLevel="0" collapsed="false">
      <c r="A418" s="131" t="s">
        <v>19046</v>
      </c>
      <c r="B418" s="0" t="s">
        <v>11594</v>
      </c>
      <c r="C418" s="0" t="s">
        <v>198</v>
      </c>
      <c r="D418" s="0" t="s">
        <v>198</v>
      </c>
      <c r="E418" s="0" t="s">
        <v>198</v>
      </c>
      <c r="F418" s="0" t="s">
        <v>19047</v>
      </c>
      <c r="G418" s="0" t="s">
        <v>198</v>
      </c>
      <c r="H418" s="0" t="s">
        <v>239</v>
      </c>
      <c r="J418" s="146" t="s">
        <v>200</v>
      </c>
      <c r="K418" s="131" t="s">
        <v>18394</v>
      </c>
      <c r="L418" s="0" t="s">
        <v>19048</v>
      </c>
      <c r="M418" s="122" t="s">
        <v>200</v>
      </c>
      <c r="N418" s="0" t="s">
        <v>19049</v>
      </c>
      <c r="O418" s="0" t="s">
        <v>66</v>
      </c>
      <c r="P418" s="122" t="s">
        <v>200</v>
      </c>
      <c r="Q418" s="0" t="s">
        <v>17462</v>
      </c>
      <c r="R418" s="112" t="n">
        <v>9784048933865</v>
      </c>
      <c r="S418" s="146"/>
      <c r="T418" s="131" t="s">
        <v>215</v>
      </c>
      <c r="U418" s="0" t="n">
        <v>4</v>
      </c>
      <c r="V418" s="111" t="n">
        <v>30</v>
      </c>
      <c r="W418" s="146"/>
      <c r="X418" s="127" t="s">
        <v>216</v>
      </c>
    </row>
    <row r="419" customFormat="false" ht="13.8" hidden="false" customHeight="false" outlineLevel="0" collapsed="false">
      <c r="A419" s="131" t="s">
        <v>19050</v>
      </c>
      <c r="B419" s="0" t="s">
        <v>17513</v>
      </c>
      <c r="C419" s="0" t="s">
        <v>17577</v>
      </c>
      <c r="D419" s="0" t="s">
        <v>198</v>
      </c>
      <c r="E419" s="0" t="s">
        <v>9362</v>
      </c>
      <c r="F419" s="0" t="s">
        <v>19047</v>
      </c>
      <c r="G419" s="0" t="s">
        <v>198</v>
      </c>
      <c r="H419" s="0" t="s">
        <v>239</v>
      </c>
      <c r="J419" s="146" t="s">
        <v>200</v>
      </c>
      <c r="K419" s="131"/>
      <c r="L419" s="0" t="s">
        <v>19051</v>
      </c>
      <c r="M419" s="122" t="s">
        <v>200</v>
      </c>
      <c r="N419" s="0" t="s">
        <v>19052</v>
      </c>
      <c r="O419" s="0" t="s">
        <v>19053</v>
      </c>
      <c r="P419" s="122" t="s">
        <v>200</v>
      </c>
      <c r="Q419" s="0" t="s">
        <v>18067</v>
      </c>
      <c r="R419" s="112" t="s">
        <v>198</v>
      </c>
      <c r="S419" s="146"/>
      <c r="T419" s="131" t="s">
        <v>215</v>
      </c>
      <c r="U419" s="0" t="n">
        <v>4</v>
      </c>
      <c r="V419" s="111" t="n">
        <v>20</v>
      </c>
      <c r="W419" s="146"/>
      <c r="X419" s="127" t="s">
        <v>216</v>
      </c>
    </row>
    <row r="420" customFormat="false" ht="13.8" hidden="false" customHeight="false" outlineLevel="0" collapsed="false">
      <c r="A420" s="131" t="s">
        <v>19054</v>
      </c>
      <c r="B420" s="0" t="s">
        <v>17602</v>
      </c>
      <c r="C420" s="0" t="s">
        <v>17577</v>
      </c>
      <c r="D420" s="0" t="s">
        <v>18162</v>
      </c>
      <c r="E420" s="0" t="s">
        <v>198</v>
      </c>
      <c r="F420" s="0" t="s">
        <v>198</v>
      </c>
      <c r="G420" s="0" t="s">
        <v>198</v>
      </c>
      <c r="H420" s="0" t="s">
        <v>17415</v>
      </c>
      <c r="J420" s="146" t="s">
        <v>200</v>
      </c>
      <c r="K420" s="131" t="s">
        <v>19055</v>
      </c>
      <c r="L420" s="0" t="s">
        <v>19056</v>
      </c>
      <c r="M420" s="122" t="s">
        <v>200</v>
      </c>
      <c r="N420" s="0" t="s">
        <v>19057</v>
      </c>
      <c r="O420" s="0" t="s">
        <v>19058</v>
      </c>
      <c r="P420" s="122" t="s">
        <v>200</v>
      </c>
      <c r="Q420" s="0" t="s">
        <v>17449</v>
      </c>
      <c r="R420" s="112" t="n">
        <v>9782364051737</v>
      </c>
      <c r="S420" s="146"/>
      <c r="T420" s="131" t="s">
        <v>215</v>
      </c>
      <c r="U420" s="0" t="n">
        <v>4</v>
      </c>
      <c r="V420" s="111" t="n">
        <v>10</v>
      </c>
      <c r="W420" s="146"/>
      <c r="X420" s="127" t="s">
        <v>216</v>
      </c>
    </row>
    <row r="421" customFormat="false" ht="13.8" hidden="false" customHeight="false" outlineLevel="0" collapsed="false">
      <c r="A421" s="131" t="s">
        <v>19059</v>
      </c>
      <c r="B421" s="0" t="s">
        <v>17602</v>
      </c>
      <c r="C421" s="0" t="s">
        <v>17453</v>
      </c>
      <c r="D421" s="0" t="s">
        <v>17603</v>
      </c>
      <c r="E421" s="0" t="s">
        <v>198</v>
      </c>
      <c r="F421" s="0" t="s">
        <v>4774</v>
      </c>
      <c r="G421" s="0" t="s">
        <v>945</v>
      </c>
      <c r="H421" s="0" t="s">
        <v>17415</v>
      </c>
      <c r="J421" s="146"/>
      <c r="K421" s="131" t="s">
        <v>17551</v>
      </c>
      <c r="L421" s="0" t="s">
        <v>19060</v>
      </c>
      <c r="M421" s="122" t="s">
        <v>200</v>
      </c>
      <c r="N421" s="0" t="s">
        <v>19061</v>
      </c>
      <c r="O421" s="0" t="s">
        <v>19062</v>
      </c>
      <c r="P421" s="122"/>
      <c r="Q421" s="0" t="s">
        <v>17421</v>
      </c>
      <c r="R421" s="112" t="n">
        <v>9782377841639</v>
      </c>
      <c r="S421" s="146"/>
      <c r="T421" s="131" t="s">
        <v>215</v>
      </c>
      <c r="U421" s="0" t="n">
        <v>4</v>
      </c>
      <c r="V421" s="111" t="n">
        <v>15</v>
      </c>
      <c r="W421" s="146"/>
      <c r="X421" s="127"/>
    </row>
    <row r="422" customFormat="false" ht="13.8" hidden="false" customHeight="false" outlineLevel="0" collapsed="false">
      <c r="A422" s="131" t="s">
        <v>19063</v>
      </c>
      <c r="B422" s="0" t="s">
        <v>17602</v>
      </c>
      <c r="C422" s="0" t="s">
        <v>198</v>
      </c>
      <c r="D422" s="0" t="s">
        <v>19064</v>
      </c>
      <c r="E422" s="0" t="s">
        <v>198</v>
      </c>
      <c r="F422" s="0" t="s">
        <v>198</v>
      </c>
      <c r="G422" s="0" t="s">
        <v>198</v>
      </c>
      <c r="H422" s="0" t="s">
        <v>17415</v>
      </c>
      <c r="I422" s="0" t="s">
        <v>17444</v>
      </c>
      <c r="J422" s="146" t="s">
        <v>200</v>
      </c>
      <c r="K422" s="131" t="s">
        <v>19065</v>
      </c>
      <c r="L422" s="104" t="s">
        <v>19066</v>
      </c>
      <c r="M422" s="122" t="s">
        <v>200</v>
      </c>
      <c r="N422" s="0" t="s">
        <v>19067</v>
      </c>
      <c r="O422" s="0" t="s">
        <v>19068</v>
      </c>
      <c r="P422" s="122" t="s">
        <v>200</v>
      </c>
      <c r="Q422" s="0" t="s">
        <v>17449</v>
      </c>
      <c r="R422" s="112" t="n">
        <v>9782732456379</v>
      </c>
      <c r="S422" s="146"/>
      <c r="T422" s="131" t="s">
        <v>215</v>
      </c>
      <c r="U422" s="0" t="n">
        <v>4</v>
      </c>
      <c r="V422" s="111" t="n">
        <v>20</v>
      </c>
      <c r="W422" s="146"/>
      <c r="X422" s="127" t="s">
        <v>216</v>
      </c>
    </row>
    <row r="423" customFormat="false" ht="13.8" hidden="false" customHeight="false" outlineLevel="0" collapsed="false">
      <c r="A423" s="131" t="s">
        <v>19069</v>
      </c>
      <c r="B423" s="0" t="s">
        <v>17602</v>
      </c>
      <c r="C423" s="0" t="s">
        <v>198</v>
      </c>
      <c r="D423" s="0" t="s">
        <v>18162</v>
      </c>
      <c r="E423" s="0" t="s">
        <v>198</v>
      </c>
      <c r="F423" s="0" t="s">
        <v>198</v>
      </c>
      <c r="G423" s="0" t="s">
        <v>198</v>
      </c>
      <c r="H423" s="0" t="s">
        <v>17415</v>
      </c>
      <c r="J423" s="146"/>
      <c r="K423" s="131" t="s">
        <v>19070</v>
      </c>
      <c r="L423" s="104" t="s">
        <v>19071</v>
      </c>
      <c r="M423" s="122" t="s">
        <v>200</v>
      </c>
      <c r="N423" s="0" t="s">
        <v>19072</v>
      </c>
      <c r="O423" s="0" t="s">
        <v>17442</v>
      </c>
      <c r="P423" s="122"/>
      <c r="Q423" s="0" t="s">
        <v>17468</v>
      </c>
      <c r="R423" s="112" t="n">
        <v>9782869067721</v>
      </c>
      <c r="S423" s="146"/>
      <c r="T423" s="131" t="s">
        <v>215</v>
      </c>
      <c r="U423" s="0" t="n">
        <v>4</v>
      </c>
      <c r="V423" s="111" t="n">
        <v>10</v>
      </c>
      <c r="W423" s="146"/>
      <c r="X423" s="127"/>
    </row>
    <row r="424" customFormat="false" ht="13.8" hidden="false" customHeight="false" outlineLevel="0" collapsed="false">
      <c r="A424" s="131" t="s">
        <v>19073</v>
      </c>
      <c r="B424" s="0" t="s">
        <v>17602</v>
      </c>
      <c r="C424" s="0" t="s">
        <v>198</v>
      </c>
      <c r="D424" s="0" t="s">
        <v>18314</v>
      </c>
      <c r="E424" s="0" t="s">
        <v>198</v>
      </c>
      <c r="F424" s="0" t="s">
        <v>198</v>
      </c>
      <c r="G424" s="0" t="s">
        <v>198</v>
      </c>
      <c r="H424" s="0" t="s">
        <v>17415</v>
      </c>
      <c r="J424" s="146" t="s">
        <v>200</v>
      </c>
      <c r="K424" s="131" t="s">
        <v>18128</v>
      </c>
      <c r="L424" s="104" t="s">
        <v>19074</v>
      </c>
      <c r="M424" s="122" t="s">
        <v>200</v>
      </c>
      <c r="N424" s="0" t="s">
        <v>19075</v>
      </c>
      <c r="O424" s="0" t="s">
        <v>19076</v>
      </c>
      <c r="P424" s="122" t="s">
        <v>200</v>
      </c>
      <c r="Q424" s="0" t="s">
        <v>17495</v>
      </c>
      <c r="R424" s="112" t="n">
        <v>9782212558449</v>
      </c>
      <c r="S424" s="146"/>
      <c r="T424" s="131" t="s">
        <v>215</v>
      </c>
      <c r="U424" s="0" t="n">
        <v>4</v>
      </c>
      <c r="V424" s="111" t="n">
        <v>20</v>
      </c>
      <c r="W424" s="146"/>
      <c r="X424" s="127" t="s">
        <v>216</v>
      </c>
    </row>
    <row r="425" customFormat="false" ht="13.8" hidden="false" customHeight="false" outlineLevel="0" collapsed="false">
      <c r="A425" s="131" t="s">
        <v>19077</v>
      </c>
      <c r="B425" s="0" t="s">
        <v>17548</v>
      </c>
      <c r="C425" s="0" t="s">
        <v>198</v>
      </c>
      <c r="D425" s="0" t="s">
        <v>17542</v>
      </c>
      <c r="E425" s="0" t="s">
        <v>198</v>
      </c>
      <c r="F425" s="0" t="s">
        <v>198</v>
      </c>
      <c r="G425" s="0" t="s">
        <v>19078</v>
      </c>
      <c r="H425" s="0" t="s">
        <v>17415</v>
      </c>
      <c r="I425" s="0" t="s">
        <v>17444</v>
      </c>
      <c r="J425" s="146" t="s">
        <v>200</v>
      </c>
      <c r="K425" s="131" t="s">
        <v>17634</v>
      </c>
      <c r="L425" s="0" t="s">
        <v>19079</v>
      </c>
      <c r="M425" s="122" t="s">
        <v>200</v>
      </c>
      <c r="N425" s="0" t="s">
        <v>19080</v>
      </c>
      <c r="O425" s="0" t="s">
        <v>19081</v>
      </c>
      <c r="P425" s="122" t="s">
        <v>200</v>
      </c>
      <c r="Q425" s="0" t="s">
        <v>17449</v>
      </c>
      <c r="R425" s="112" t="n">
        <v>9791093752341</v>
      </c>
      <c r="S425" s="146"/>
      <c r="T425" s="131" t="s">
        <v>215</v>
      </c>
      <c r="U425" s="0" t="n">
        <v>4</v>
      </c>
      <c r="V425" s="111" t="n">
        <v>15</v>
      </c>
      <c r="W425" s="146"/>
      <c r="X425" s="127" t="s">
        <v>216</v>
      </c>
    </row>
    <row r="426" customFormat="false" ht="13.8" hidden="false" customHeight="false" outlineLevel="0" collapsed="false">
      <c r="A426" s="131" t="s">
        <v>19082</v>
      </c>
      <c r="B426" s="0" t="s">
        <v>17490</v>
      </c>
      <c r="C426" s="0" t="s">
        <v>198</v>
      </c>
      <c r="D426" s="0" t="s">
        <v>18006</v>
      </c>
      <c r="E426" s="0" t="s">
        <v>198</v>
      </c>
      <c r="F426" s="0" t="s">
        <v>198</v>
      </c>
      <c r="G426" s="0" t="s">
        <v>198</v>
      </c>
      <c r="H426" s="0" t="s">
        <v>17415</v>
      </c>
      <c r="I426" s="0" t="s">
        <v>200</v>
      </c>
      <c r="J426" s="146" t="s">
        <v>200</v>
      </c>
      <c r="K426" s="131" t="s">
        <v>19083</v>
      </c>
      <c r="L426" s="0" t="s">
        <v>19084</v>
      </c>
      <c r="M426" s="122" t="s">
        <v>200</v>
      </c>
      <c r="N426" s="0" t="s">
        <v>19085</v>
      </c>
      <c r="O426" s="0" t="s">
        <v>19086</v>
      </c>
      <c r="P426" s="122" t="s">
        <v>200</v>
      </c>
      <c r="Q426" s="0" t="s">
        <v>17462</v>
      </c>
      <c r="R426" s="112" t="n">
        <v>9782854289657</v>
      </c>
      <c r="S426" s="146"/>
      <c r="T426" s="131" t="s">
        <v>215</v>
      </c>
      <c r="U426" s="0" t="n">
        <v>4</v>
      </c>
      <c r="V426" s="111" t="n">
        <v>20</v>
      </c>
      <c r="W426" s="146"/>
      <c r="X426" s="127" t="s">
        <v>216</v>
      </c>
    </row>
    <row r="427" customFormat="false" ht="13.8" hidden="false" customHeight="false" outlineLevel="0" collapsed="false">
      <c r="A427" s="131" t="s">
        <v>19087</v>
      </c>
      <c r="B427" s="0" t="s">
        <v>17490</v>
      </c>
      <c r="C427" s="0" t="s">
        <v>198</v>
      </c>
      <c r="D427" s="0" t="s">
        <v>18006</v>
      </c>
      <c r="E427" s="0" t="s">
        <v>198</v>
      </c>
      <c r="F427" s="0" t="s">
        <v>198</v>
      </c>
      <c r="G427" s="0" t="s">
        <v>198</v>
      </c>
      <c r="H427" s="0" t="s">
        <v>17415</v>
      </c>
      <c r="I427" s="0" t="s">
        <v>200</v>
      </c>
      <c r="J427" s="146" t="s">
        <v>200</v>
      </c>
      <c r="K427" s="131" t="s">
        <v>19083</v>
      </c>
      <c r="L427" s="0" t="s">
        <v>19088</v>
      </c>
      <c r="M427" s="122" t="s">
        <v>200</v>
      </c>
      <c r="N427" s="0" t="s">
        <v>19085</v>
      </c>
      <c r="O427" s="0" t="s">
        <v>19086</v>
      </c>
      <c r="P427" s="122" t="s">
        <v>200</v>
      </c>
      <c r="Q427" s="0" t="s">
        <v>17462</v>
      </c>
      <c r="R427" s="112" t="n">
        <v>9781603602006</v>
      </c>
      <c r="S427" s="146"/>
      <c r="T427" s="131" t="s">
        <v>215</v>
      </c>
      <c r="U427" s="0" t="n">
        <v>4</v>
      </c>
      <c r="V427" s="111" t="n">
        <v>20</v>
      </c>
      <c r="W427" s="146"/>
      <c r="X427" s="127" t="s">
        <v>216</v>
      </c>
    </row>
    <row r="428" customFormat="false" ht="13.8" hidden="false" customHeight="false" outlineLevel="0" collapsed="false">
      <c r="A428" s="131" t="s">
        <v>19089</v>
      </c>
      <c r="B428" s="0" t="s">
        <v>17490</v>
      </c>
      <c r="C428" s="0" t="s">
        <v>198</v>
      </c>
      <c r="D428" s="0" t="s">
        <v>18600</v>
      </c>
      <c r="E428" s="0" t="s">
        <v>18062</v>
      </c>
      <c r="F428" s="0" t="s">
        <v>18063</v>
      </c>
      <c r="G428" s="0" t="s">
        <v>198</v>
      </c>
      <c r="H428" s="0" t="s">
        <v>17415</v>
      </c>
      <c r="J428" s="146" t="s">
        <v>200</v>
      </c>
      <c r="K428" s="131" t="s">
        <v>17459</v>
      </c>
      <c r="L428" s="0" t="s">
        <v>19090</v>
      </c>
      <c r="M428" s="122" t="s">
        <v>200</v>
      </c>
      <c r="N428" s="0" t="s">
        <v>19091</v>
      </c>
      <c r="O428" s="0" t="s">
        <v>19092</v>
      </c>
      <c r="P428" s="122" t="s">
        <v>200</v>
      </c>
      <c r="Q428" s="0" t="s">
        <v>17462</v>
      </c>
      <c r="R428" s="112" t="n">
        <v>9782918272724</v>
      </c>
      <c r="S428" s="146"/>
      <c r="T428" s="131" t="s">
        <v>215</v>
      </c>
      <c r="U428" s="0" t="n">
        <v>4</v>
      </c>
      <c r="V428" s="111" t="n">
        <v>20</v>
      </c>
      <c r="W428" s="146"/>
      <c r="X428" s="127" t="s">
        <v>216</v>
      </c>
    </row>
    <row r="429" customFormat="false" ht="13.8" hidden="false" customHeight="false" outlineLevel="0" collapsed="false">
      <c r="A429" s="131" t="s">
        <v>19093</v>
      </c>
      <c r="B429" s="0" t="s">
        <v>17490</v>
      </c>
      <c r="C429" s="0" t="s">
        <v>17653</v>
      </c>
      <c r="D429" s="0" t="s">
        <v>17890</v>
      </c>
      <c r="E429" s="0" t="s">
        <v>19094</v>
      </c>
      <c r="F429" s="0" t="s">
        <v>19095</v>
      </c>
      <c r="G429" s="0" t="s">
        <v>198</v>
      </c>
      <c r="H429" s="0" t="s">
        <v>17415</v>
      </c>
      <c r="I429" s="0" t="s">
        <v>17416</v>
      </c>
      <c r="J429" s="146" t="s">
        <v>200</v>
      </c>
      <c r="K429" s="131" t="s">
        <v>17459</v>
      </c>
      <c r="L429" s="0" t="s">
        <v>19096</v>
      </c>
      <c r="M429" s="122" t="s">
        <v>200</v>
      </c>
      <c r="N429" s="0" t="s">
        <v>19097</v>
      </c>
      <c r="O429" s="0" t="s">
        <v>66</v>
      </c>
      <c r="P429" s="122" t="s">
        <v>200</v>
      </c>
      <c r="Q429" s="0" t="s">
        <v>17421</v>
      </c>
      <c r="R429" s="112" t="s">
        <v>198</v>
      </c>
      <c r="S429" s="146"/>
      <c r="T429" s="131" t="s">
        <v>215</v>
      </c>
      <c r="U429" s="0" t="n">
        <v>4</v>
      </c>
      <c r="V429" s="111" t="n">
        <v>20</v>
      </c>
      <c r="W429" s="146"/>
      <c r="X429" s="127" t="s">
        <v>216</v>
      </c>
    </row>
    <row r="430" customFormat="false" ht="13.8" hidden="false" customHeight="false" outlineLevel="0" collapsed="false">
      <c r="A430" s="131" t="s">
        <v>19098</v>
      </c>
      <c r="B430" s="0" t="s">
        <v>17602</v>
      </c>
      <c r="C430" s="0" t="s">
        <v>198</v>
      </c>
      <c r="D430" s="0" t="s">
        <v>18600</v>
      </c>
      <c r="E430" s="0" t="s">
        <v>3215</v>
      </c>
      <c r="F430" s="0" t="s">
        <v>17557</v>
      </c>
      <c r="G430" s="0" t="s">
        <v>198</v>
      </c>
      <c r="H430" s="0" t="s">
        <v>17415</v>
      </c>
      <c r="J430" s="146" t="s">
        <v>200</v>
      </c>
      <c r="K430" s="131" t="s">
        <v>17564</v>
      </c>
      <c r="L430" s="0" t="s">
        <v>19099</v>
      </c>
      <c r="M430" s="122" t="s">
        <v>200</v>
      </c>
      <c r="N430" s="0" t="s">
        <v>17818</v>
      </c>
      <c r="O430" s="0" t="s">
        <v>17600</v>
      </c>
      <c r="P430" s="122" t="s">
        <v>200</v>
      </c>
      <c r="Q430" s="0" t="s">
        <v>17759</v>
      </c>
      <c r="R430" s="112" t="s">
        <v>198</v>
      </c>
      <c r="S430" s="146"/>
      <c r="T430" s="131" t="s">
        <v>215</v>
      </c>
      <c r="U430" s="0" t="n">
        <v>4</v>
      </c>
      <c r="V430" s="111" t="n">
        <v>20</v>
      </c>
      <c r="W430" s="146"/>
      <c r="X430" s="127" t="s">
        <v>216</v>
      </c>
    </row>
    <row r="431" customFormat="false" ht="13.8" hidden="false" customHeight="false" outlineLevel="0" collapsed="false">
      <c r="A431" s="131" t="s">
        <v>19100</v>
      </c>
      <c r="B431" s="0" t="s">
        <v>17602</v>
      </c>
      <c r="C431" s="0" t="s">
        <v>17643</v>
      </c>
      <c r="D431" s="0" t="s">
        <v>18600</v>
      </c>
      <c r="E431" s="0" t="s">
        <v>3215</v>
      </c>
      <c r="F431" s="0" t="s">
        <v>18188</v>
      </c>
      <c r="G431" s="0" t="s">
        <v>2317</v>
      </c>
      <c r="H431" s="0" t="s">
        <v>17415</v>
      </c>
      <c r="J431" s="146" t="s">
        <v>200</v>
      </c>
      <c r="K431" s="131" t="s">
        <v>17564</v>
      </c>
      <c r="L431" s="0" t="s">
        <v>19101</v>
      </c>
      <c r="M431" s="122" t="s">
        <v>200</v>
      </c>
      <c r="N431" s="0" t="s">
        <v>17818</v>
      </c>
      <c r="O431" s="0" t="s">
        <v>17600</v>
      </c>
      <c r="P431" s="122" t="s">
        <v>200</v>
      </c>
      <c r="Q431" s="0" t="s">
        <v>17759</v>
      </c>
      <c r="R431" s="112" t="n">
        <v>9791094723807</v>
      </c>
      <c r="S431" s="146"/>
      <c r="T431" s="131" t="s">
        <v>215</v>
      </c>
      <c r="U431" s="0" t="n">
        <v>4</v>
      </c>
      <c r="V431" s="111" t="n">
        <v>20</v>
      </c>
      <c r="W431" s="146"/>
      <c r="X431" s="127" t="s">
        <v>216</v>
      </c>
    </row>
    <row r="432" customFormat="false" ht="13.8" hidden="false" customHeight="false" outlineLevel="0" collapsed="false">
      <c r="A432" s="131" t="s">
        <v>19102</v>
      </c>
      <c r="B432" s="0" t="s">
        <v>17602</v>
      </c>
      <c r="C432" s="0" t="s">
        <v>17483</v>
      </c>
      <c r="D432" s="0" t="s">
        <v>18600</v>
      </c>
      <c r="E432" s="0" t="s">
        <v>3215</v>
      </c>
      <c r="F432" s="0" t="s">
        <v>18188</v>
      </c>
      <c r="G432" s="0" t="s">
        <v>2317</v>
      </c>
      <c r="H432" s="0" t="s">
        <v>17415</v>
      </c>
      <c r="J432" s="146" t="s">
        <v>200</v>
      </c>
      <c r="K432" s="131" t="s">
        <v>17564</v>
      </c>
      <c r="L432" s="0" t="s">
        <v>19103</v>
      </c>
      <c r="M432" s="122" t="s">
        <v>200</v>
      </c>
      <c r="N432" s="0" t="s">
        <v>17818</v>
      </c>
      <c r="O432" s="0" t="s">
        <v>17600</v>
      </c>
      <c r="P432" s="122" t="s">
        <v>200</v>
      </c>
      <c r="Q432" s="0" t="s">
        <v>17759</v>
      </c>
      <c r="R432" s="112" t="n">
        <v>9791094723821</v>
      </c>
      <c r="S432" s="146"/>
      <c r="T432" s="131" t="s">
        <v>215</v>
      </c>
      <c r="U432" s="0" t="n">
        <v>4</v>
      </c>
      <c r="V432" s="111" t="n">
        <v>20</v>
      </c>
      <c r="W432" s="146"/>
      <c r="X432" s="127" t="s">
        <v>216</v>
      </c>
    </row>
    <row r="433" customFormat="false" ht="13.8" hidden="false" customHeight="false" outlineLevel="0" collapsed="false">
      <c r="A433" s="131" t="s">
        <v>19104</v>
      </c>
      <c r="B433" s="0" t="s">
        <v>17602</v>
      </c>
      <c r="C433" s="0" t="s">
        <v>17483</v>
      </c>
      <c r="D433" s="0" t="s">
        <v>18600</v>
      </c>
      <c r="E433" s="0" t="s">
        <v>3215</v>
      </c>
      <c r="F433" s="0" t="s">
        <v>18188</v>
      </c>
      <c r="G433" s="0" t="s">
        <v>2317</v>
      </c>
      <c r="H433" s="0" t="s">
        <v>17415</v>
      </c>
      <c r="J433" s="146" t="s">
        <v>200</v>
      </c>
      <c r="K433" s="131" t="s">
        <v>17564</v>
      </c>
      <c r="L433" s="0" t="s">
        <v>19105</v>
      </c>
      <c r="M433" s="122" t="s">
        <v>200</v>
      </c>
      <c r="N433" s="0" t="s">
        <v>17818</v>
      </c>
      <c r="O433" s="0" t="s">
        <v>17600</v>
      </c>
      <c r="P433" s="122" t="s">
        <v>200</v>
      </c>
      <c r="Q433" s="0" t="s">
        <v>17759</v>
      </c>
      <c r="R433" s="112" t="n">
        <v>9791094723166</v>
      </c>
      <c r="S433" s="146"/>
      <c r="T433" s="131" t="s">
        <v>215</v>
      </c>
      <c r="U433" s="0" t="n">
        <v>4</v>
      </c>
      <c r="V433" s="111" t="n">
        <v>20</v>
      </c>
      <c r="W433" s="146"/>
      <c r="X433" s="127" t="s">
        <v>216</v>
      </c>
    </row>
    <row r="434" customFormat="false" ht="13.8" hidden="false" customHeight="false" outlineLevel="0" collapsed="false">
      <c r="A434" s="131" t="s">
        <v>19106</v>
      </c>
      <c r="B434" s="0" t="s">
        <v>17602</v>
      </c>
      <c r="C434" s="0" t="s">
        <v>17653</v>
      </c>
      <c r="D434" s="0" t="s">
        <v>18600</v>
      </c>
      <c r="E434" s="0" t="s">
        <v>3215</v>
      </c>
      <c r="F434" s="0" t="s">
        <v>18188</v>
      </c>
      <c r="G434" s="0" t="s">
        <v>198</v>
      </c>
      <c r="H434" s="0" t="s">
        <v>17415</v>
      </c>
      <c r="J434" s="146" t="s">
        <v>200</v>
      </c>
      <c r="K434" s="131" t="s">
        <v>17564</v>
      </c>
      <c r="L434" s="0" t="s">
        <v>19107</v>
      </c>
      <c r="M434" s="122" t="s">
        <v>200</v>
      </c>
      <c r="N434" s="0" t="s">
        <v>17818</v>
      </c>
      <c r="O434" s="0" t="s">
        <v>17600</v>
      </c>
      <c r="P434" s="122" t="s">
        <v>200</v>
      </c>
      <c r="Q434" s="0" t="s">
        <v>17759</v>
      </c>
      <c r="R434" s="112" t="n">
        <v>9791094723241</v>
      </c>
      <c r="S434" s="146"/>
      <c r="T434" s="131" t="s">
        <v>215</v>
      </c>
      <c r="U434" s="0" t="n">
        <v>4</v>
      </c>
      <c r="V434" s="111" t="n">
        <v>20</v>
      </c>
      <c r="W434" s="146"/>
      <c r="X434" s="127" t="s">
        <v>216</v>
      </c>
    </row>
    <row r="435" customFormat="false" ht="13.8" hidden="false" customHeight="false" outlineLevel="0" collapsed="false">
      <c r="A435" s="131" t="s">
        <v>19108</v>
      </c>
      <c r="B435" s="0" t="s">
        <v>17602</v>
      </c>
      <c r="C435" s="0" t="s">
        <v>17653</v>
      </c>
      <c r="D435" s="0" t="s">
        <v>18600</v>
      </c>
      <c r="E435" s="0" t="s">
        <v>3215</v>
      </c>
      <c r="F435" s="0" t="s">
        <v>18188</v>
      </c>
      <c r="G435" s="0" t="s">
        <v>198</v>
      </c>
      <c r="H435" s="0" t="s">
        <v>17415</v>
      </c>
      <c r="J435" s="146" t="s">
        <v>200</v>
      </c>
      <c r="K435" s="131" t="s">
        <v>17564</v>
      </c>
      <c r="L435" s="0" t="s">
        <v>19109</v>
      </c>
      <c r="M435" s="122" t="s">
        <v>200</v>
      </c>
      <c r="N435" s="0" t="s">
        <v>17818</v>
      </c>
      <c r="O435" s="0" t="s">
        <v>17600</v>
      </c>
      <c r="P435" s="122" t="s">
        <v>200</v>
      </c>
      <c r="Q435" s="0" t="s">
        <v>17759</v>
      </c>
      <c r="R435" s="112" t="n">
        <v>9791094723326</v>
      </c>
      <c r="S435" s="146"/>
      <c r="T435" s="131" t="s">
        <v>215</v>
      </c>
      <c r="U435" s="0" t="n">
        <v>4</v>
      </c>
      <c r="V435" s="111" t="n">
        <v>20</v>
      </c>
      <c r="W435" s="146"/>
      <c r="X435" s="127" t="s">
        <v>216</v>
      </c>
    </row>
    <row r="436" customFormat="false" ht="13.8" hidden="false" customHeight="false" outlineLevel="0" collapsed="false">
      <c r="A436" s="131" t="s">
        <v>19110</v>
      </c>
      <c r="B436" s="0" t="s">
        <v>17602</v>
      </c>
      <c r="C436" s="0" t="s">
        <v>17653</v>
      </c>
      <c r="D436" s="0" t="s">
        <v>18600</v>
      </c>
      <c r="E436" s="0" t="s">
        <v>3215</v>
      </c>
      <c r="F436" s="0" t="s">
        <v>18188</v>
      </c>
      <c r="G436" s="0" t="s">
        <v>198</v>
      </c>
      <c r="H436" s="0" t="s">
        <v>17415</v>
      </c>
      <c r="J436" s="146" t="s">
        <v>200</v>
      </c>
      <c r="K436" s="131" t="s">
        <v>17564</v>
      </c>
      <c r="L436" s="0" t="s">
        <v>19111</v>
      </c>
      <c r="M436" s="122" t="s">
        <v>200</v>
      </c>
      <c r="N436" s="0" t="s">
        <v>17818</v>
      </c>
      <c r="O436" s="0" t="s">
        <v>17600</v>
      </c>
      <c r="P436" s="122" t="s">
        <v>200</v>
      </c>
      <c r="Q436" s="0" t="s">
        <v>17759</v>
      </c>
      <c r="R436" s="112" t="n">
        <v>9791094723364</v>
      </c>
      <c r="S436" s="146"/>
      <c r="T436" s="131" t="s">
        <v>215</v>
      </c>
      <c r="U436" s="0" t="n">
        <v>4</v>
      </c>
      <c r="V436" s="111" t="n">
        <v>20</v>
      </c>
      <c r="W436" s="146"/>
      <c r="X436" s="127" t="s">
        <v>216</v>
      </c>
    </row>
    <row r="437" customFormat="false" ht="13.8" hidden="false" customHeight="false" outlineLevel="0" collapsed="false">
      <c r="A437" s="131" t="s">
        <v>19112</v>
      </c>
      <c r="B437" s="0" t="s">
        <v>17602</v>
      </c>
      <c r="C437" s="0" t="s">
        <v>17628</v>
      </c>
      <c r="D437" s="0" t="s">
        <v>18600</v>
      </c>
      <c r="E437" s="0" t="s">
        <v>3215</v>
      </c>
      <c r="F437" s="0" t="s">
        <v>18188</v>
      </c>
      <c r="G437" s="0" t="s">
        <v>198</v>
      </c>
      <c r="H437" s="0" t="s">
        <v>17415</v>
      </c>
      <c r="J437" s="146" t="s">
        <v>200</v>
      </c>
      <c r="K437" s="131" t="s">
        <v>17564</v>
      </c>
      <c r="L437" s="0" t="s">
        <v>19113</v>
      </c>
      <c r="M437" s="122" t="s">
        <v>200</v>
      </c>
      <c r="N437" s="0" t="s">
        <v>17818</v>
      </c>
      <c r="O437" s="0" t="s">
        <v>17600</v>
      </c>
      <c r="P437" s="122" t="s">
        <v>200</v>
      </c>
      <c r="Q437" s="0" t="s">
        <v>17759</v>
      </c>
      <c r="R437" s="112" t="n">
        <v>9791094723036</v>
      </c>
      <c r="S437" s="146"/>
      <c r="T437" s="131" t="s">
        <v>215</v>
      </c>
      <c r="U437" s="0" t="n">
        <v>4</v>
      </c>
      <c r="V437" s="111" t="n">
        <v>20</v>
      </c>
      <c r="W437" s="146"/>
      <c r="X437" s="127" t="s">
        <v>216</v>
      </c>
    </row>
    <row r="438" customFormat="false" ht="13.8" hidden="false" customHeight="false" outlineLevel="0" collapsed="false">
      <c r="A438" s="131" t="s">
        <v>19114</v>
      </c>
      <c r="B438" s="0" t="s">
        <v>17602</v>
      </c>
      <c r="C438" s="0" t="s">
        <v>17628</v>
      </c>
      <c r="D438" s="0" t="s">
        <v>18600</v>
      </c>
      <c r="E438" s="0" t="s">
        <v>3215</v>
      </c>
      <c r="F438" s="0" t="s">
        <v>18188</v>
      </c>
      <c r="G438" s="0" t="s">
        <v>198</v>
      </c>
      <c r="H438" s="0" t="s">
        <v>17415</v>
      </c>
      <c r="J438" s="146" t="s">
        <v>200</v>
      </c>
      <c r="K438" s="131" t="s">
        <v>17564</v>
      </c>
      <c r="L438" s="0" t="s">
        <v>19115</v>
      </c>
      <c r="M438" s="122" t="s">
        <v>200</v>
      </c>
      <c r="N438" s="0" t="s">
        <v>17818</v>
      </c>
      <c r="O438" s="0" t="s">
        <v>17600</v>
      </c>
      <c r="P438" s="122" t="s">
        <v>200</v>
      </c>
      <c r="Q438" s="0" t="s">
        <v>17759</v>
      </c>
      <c r="R438" s="112" t="n">
        <v>9791094723142</v>
      </c>
      <c r="S438" s="146"/>
      <c r="T438" s="131" t="s">
        <v>215</v>
      </c>
      <c r="U438" s="0" t="n">
        <v>4</v>
      </c>
      <c r="V438" s="111" t="n">
        <v>20</v>
      </c>
      <c r="W438" s="146"/>
      <c r="X438" s="127" t="s">
        <v>216</v>
      </c>
    </row>
    <row r="439" customFormat="false" ht="13.8" hidden="false" customHeight="false" outlineLevel="0" collapsed="false">
      <c r="A439" s="131" t="s">
        <v>19116</v>
      </c>
      <c r="B439" s="0" t="s">
        <v>17602</v>
      </c>
      <c r="C439" s="0" t="s">
        <v>17694</v>
      </c>
      <c r="D439" s="0" t="s">
        <v>18600</v>
      </c>
      <c r="E439" s="0" t="s">
        <v>3215</v>
      </c>
      <c r="F439" s="0" t="s">
        <v>18188</v>
      </c>
      <c r="G439" s="0" t="s">
        <v>198</v>
      </c>
      <c r="H439" s="0" t="s">
        <v>17415</v>
      </c>
      <c r="J439" s="146"/>
      <c r="K439" s="131" t="s">
        <v>17564</v>
      </c>
      <c r="L439" s="0" t="s">
        <v>19117</v>
      </c>
      <c r="M439" s="122" t="s">
        <v>200</v>
      </c>
      <c r="N439" s="0" t="s">
        <v>17818</v>
      </c>
      <c r="O439" s="0" t="s">
        <v>17600</v>
      </c>
      <c r="P439" s="122"/>
      <c r="Q439" s="0" t="s">
        <v>17759</v>
      </c>
      <c r="R439" s="112" t="n">
        <v>9782377841950</v>
      </c>
      <c r="S439" s="146"/>
      <c r="T439" s="131" t="s">
        <v>215</v>
      </c>
      <c r="U439" s="0" t="n">
        <v>4</v>
      </c>
      <c r="V439" s="111" t="n">
        <v>20</v>
      </c>
      <c r="W439" s="146"/>
      <c r="X439" s="127"/>
    </row>
    <row r="440" customFormat="false" ht="13.8" hidden="false" customHeight="false" outlineLevel="0" collapsed="false">
      <c r="A440" s="131" t="s">
        <v>19118</v>
      </c>
      <c r="B440" s="0" t="s">
        <v>17602</v>
      </c>
      <c r="C440" s="0" t="s">
        <v>17577</v>
      </c>
      <c r="D440" s="0" t="s">
        <v>18600</v>
      </c>
      <c r="E440" s="0" t="s">
        <v>3215</v>
      </c>
      <c r="F440" s="0" t="s">
        <v>18188</v>
      </c>
      <c r="G440" s="0" t="s">
        <v>198</v>
      </c>
      <c r="H440" s="0" t="s">
        <v>17415</v>
      </c>
      <c r="J440" s="146"/>
      <c r="K440" s="131" t="s">
        <v>17564</v>
      </c>
      <c r="L440" s="0" t="s">
        <v>19119</v>
      </c>
      <c r="M440" s="122" t="s">
        <v>200</v>
      </c>
      <c r="N440" s="0" t="s">
        <v>17818</v>
      </c>
      <c r="O440" s="0" t="s">
        <v>17600</v>
      </c>
      <c r="P440" s="122"/>
      <c r="Q440" s="0" t="s">
        <v>17759</v>
      </c>
      <c r="R440" s="112" t="n">
        <v>9782377841110</v>
      </c>
      <c r="S440" s="146"/>
      <c r="T440" s="131" t="s">
        <v>215</v>
      </c>
      <c r="U440" s="0" t="n">
        <v>4</v>
      </c>
      <c r="V440" s="111" t="n">
        <v>20</v>
      </c>
      <c r="W440" s="146"/>
      <c r="X440" s="127"/>
    </row>
    <row r="441" customFormat="false" ht="13.8" hidden="false" customHeight="false" outlineLevel="0" collapsed="false">
      <c r="A441" s="131" t="s">
        <v>19120</v>
      </c>
      <c r="B441" s="0" t="s">
        <v>17602</v>
      </c>
      <c r="C441" s="0" t="s">
        <v>198</v>
      </c>
      <c r="D441" s="0" t="s">
        <v>17603</v>
      </c>
      <c r="E441" s="0" t="s">
        <v>10215</v>
      </c>
      <c r="F441" s="0" t="s">
        <v>3047</v>
      </c>
      <c r="G441" s="0" t="s">
        <v>198</v>
      </c>
      <c r="H441" s="0" t="s">
        <v>17415</v>
      </c>
      <c r="J441" s="146"/>
      <c r="K441" s="131" t="s">
        <v>17564</v>
      </c>
      <c r="L441" s="0" t="s">
        <v>19121</v>
      </c>
      <c r="M441" s="122" t="s">
        <v>200</v>
      </c>
      <c r="N441" s="0" t="s">
        <v>17818</v>
      </c>
      <c r="O441" s="0" t="s">
        <v>17600</v>
      </c>
      <c r="P441" s="122"/>
      <c r="Q441" s="0" t="s">
        <v>17568</v>
      </c>
      <c r="R441" s="112" t="n">
        <v>9782377842063</v>
      </c>
      <c r="S441" s="146"/>
      <c r="T441" s="131" t="s">
        <v>215</v>
      </c>
      <c r="U441" s="0" t="n">
        <v>4</v>
      </c>
      <c r="V441" s="111" t="n">
        <v>20</v>
      </c>
      <c r="W441" s="146"/>
      <c r="X441" s="127" t="s">
        <v>5461</v>
      </c>
    </row>
    <row r="442" customFormat="false" ht="13.8" hidden="false" customHeight="false" outlineLevel="0" collapsed="false">
      <c r="A442" s="131" t="s">
        <v>19122</v>
      </c>
      <c r="B442" s="0" t="s">
        <v>17513</v>
      </c>
      <c r="C442" s="0" t="s">
        <v>198</v>
      </c>
      <c r="D442" s="0" t="s">
        <v>198</v>
      </c>
      <c r="E442" s="0" t="s">
        <v>198</v>
      </c>
      <c r="F442" s="0" t="s">
        <v>19123</v>
      </c>
      <c r="G442" s="0" t="s">
        <v>198</v>
      </c>
      <c r="H442" s="0" t="s">
        <v>239</v>
      </c>
      <c r="J442" s="146" t="s">
        <v>200</v>
      </c>
      <c r="K442" s="131"/>
      <c r="L442" s="0" t="s">
        <v>19124</v>
      </c>
      <c r="M442" s="122" t="s">
        <v>200</v>
      </c>
      <c r="N442" s="0" t="s">
        <v>19125</v>
      </c>
      <c r="O442" s="0" t="s">
        <v>19126</v>
      </c>
      <c r="P442" s="122" t="s">
        <v>200</v>
      </c>
      <c r="Q442" s="0" t="s">
        <v>18067</v>
      </c>
      <c r="R442" s="112" t="s">
        <v>198</v>
      </c>
      <c r="S442" s="146"/>
      <c r="T442" s="131" t="s">
        <v>215</v>
      </c>
      <c r="U442" s="0" t="n">
        <v>4</v>
      </c>
      <c r="V442" s="111" t="n">
        <v>5</v>
      </c>
      <c r="W442" s="146"/>
      <c r="X442" s="127" t="s">
        <v>216</v>
      </c>
    </row>
    <row r="443" customFormat="false" ht="13.8" hidden="false" customHeight="false" outlineLevel="0" collapsed="false">
      <c r="A443" s="131" t="s">
        <v>19127</v>
      </c>
      <c r="B443" s="0" t="s">
        <v>17602</v>
      </c>
      <c r="C443" s="0" t="s">
        <v>198</v>
      </c>
      <c r="D443" s="0" t="s">
        <v>19128</v>
      </c>
      <c r="E443" s="0" t="s">
        <v>9448</v>
      </c>
      <c r="F443" s="0" t="s">
        <v>17904</v>
      </c>
      <c r="G443" s="0" t="s">
        <v>9626</v>
      </c>
      <c r="H443" s="0" t="s">
        <v>17415</v>
      </c>
      <c r="J443" s="146"/>
      <c r="K443" s="131" t="s">
        <v>17564</v>
      </c>
      <c r="L443" s="0" t="s">
        <v>19129</v>
      </c>
      <c r="M443" s="122" t="s">
        <v>200</v>
      </c>
      <c r="N443" s="0" t="s">
        <v>19130</v>
      </c>
      <c r="O443" s="0" t="s">
        <v>19131</v>
      </c>
      <c r="P443" s="122" t="s">
        <v>200</v>
      </c>
      <c r="Q443" s="0" t="s">
        <v>17468</v>
      </c>
      <c r="R443" s="112" t="n">
        <v>9782377841745</v>
      </c>
      <c r="S443" s="146"/>
      <c r="T443" s="131" t="s">
        <v>215</v>
      </c>
      <c r="U443" s="0" t="n">
        <v>4</v>
      </c>
      <c r="V443" s="111" t="n">
        <v>15</v>
      </c>
      <c r="W443" s="146"/>
      <c r="X443" s="127"/>
    </row>
    <row r="444" customFormat="false" ht="13.8" hidden="false" customHeight="false" outlineLevel="0" collapsed="false">
      <c r="A444" s="131" t="s">
        <v>19132</v>
      </c>
      <c r="B444" s="0" t="s">
        <v>17490</v>
      </c>
      <c r="C444" s="0" t="s">
        <v>198</v>
      </c>
      <c r="D444" s="0" t="s">
        <v>198</v>
      </c>
      <c r="E444" s="0" t="s">
        <v>198</v>
      </c>
      <c r="F444" s="0" t="s">
        <v>198</v>
      </c>
      <c r="G444" s="0" t="s">
        <v>198</v>
      </c>
      <c r="H444" s="0" t="s">
        <v>17415</v>
      </c>
      <c r="I444" s="0" t="s">
        <v>17444</v>
      </c>
      <c r="J444" s="146" t="s">
        <v>200</v>
      </c>
      <c r="K444" s="131" t="s">
        <v>9369</v>
      </c>
      <c r="L444" s="0" t="s">
        <v>19133</v>
      </c>
      <c r="M444" s="122" t="s">
        <v>200</v>
      </c>
      <c r="N444" s="0" t="s">
        <v>19134</v>
      </c>
      <c r="O444" s="0" t="s">
        <v>19135</v>
      </c>
      <c r="P444" s="122" t="s">
        <v>200</v>
      </c>
      <c r="Q444" s="0" t="s">
        <v>17468</v>
      </c>
      <c r="R444" s="112" t="n">
        <v>9782919603572</v>
      </c>
      <c r="S444" s="146"/>
      <c r="T444" s="131" t="s">
        <v>215</v>
      </c>
      <c r="U444" s="0" t="n">
        <v>4</v>
      </c>
      <c r="V444" s="111" t="n">
        <v>20</v>
      </c>
      <c r="W444" s="146"/>
      <c r="X444" s="127" t="s">
        <v>216</v>
      </c>
    </row>
    <row r="445" customFormat="false" ht="13.8" hidden="false" customHeight="false" outlineLevel="0" collapsed="false">
      <c r="A445" s="131" t="s">
        <v>19136</v>
      </c>
      <c r="B445" s="0" t="s">
        <v>17820</v>
      </c>
      <c r="C445" s="0" t="s">
        <v>198</v>
      </c>
      <c r="D445" s="0" t="s">
        <v>198</v>
      </c>
      <c r="E445" s="0" t="s">
        <v>198</v>
      </c>
      <c r="F445" s="0" t="s">
        <v>198</v>
      </c>
      <c r="G445" s="0" t="s">
        <v>198</v>
      </c>
      <c r="H445" s="0" t="s">
        <v>17415</v>
      </c>
      <c r="J445" s="146" t="s">
        <v>200</v>
      </c>
      <c r="K445" s="131" t="s">
        <v>9369</v>
      </c>
      <c r="L445" s="0" t="s">
        <v>19137</v>
      </c>
      <c r="M445" s="122" t="s">
        <v>200</v>
      </c>
      <c r="N445" s="0" t="s">
        <v>19138</v>
      </c>
      <c r="O445" s="0" t="s">
        <v>19139</v>
      </c>
      <c r="P445" s="122" t="s">
        <v>200</v>
      </c>
      <c r="Q445" s="0" t="s">
        <v>17468</v>
      </c>
      <c r="R445" s="112" t="n">
        <v>9782919603459</v>
      </c>
      <c r="S445" s="146"/>
      <c r="T445" s="131" t="s">
        <v>215</v>
      </c>
      <c r="U445" s="0" t="n">
        <v>4</v>
      </c>
      <c r="V445" s="111" t="n">
        <v>10</v>
      </c>
      <c r="W445" s="146"/>
      <c r="X445" s="127" t="s">
        <v>216</v>
      </c>
    </row>
    <row r="446" customFormat="false" ht="13.8" hidden="false" customHeight="false" outlineLevel="0" collapsed="false">
      <c r="A446" s="131" t="s">
        <v>19140</v>
      </c>
      <c r="B446" s="0" t="s">
        <v>17820</v>
      </c>
      <c r="C446" s="0" t="s">
        <v>198</v>
      </c>
      <c r="D446" s="0" t="s">
        <v>198</v>
      </c>
      <c r="E446" s="0" t="s">
        <v>198</v>
      </c>
      <c r="F446" s="0" t="s">
        <v>198</v>
      </c>
      <c r="G446" s="0" t="s">
        <v>198</v>
      </c>
      <c r="H446" s="0" t="s">
        <v>17415</v>
      </c>
      <c r="J446" s="146" t="s">
        <v>200</v>
      </c>
      <c r="K446" s="131" t="s">
        <v>9369</v>
      </c>
      <c r="L446" s="0" t="s">
        <v>19137</v>
      </c>
      <c r="M446" s="122" t="s">
        <v>200</v>
      </c>
      <c r="N446" s="0" t="s">
        <v>19138</v>
      </c>
      <c r="O446" s="0" t="s">
        <v>19139</v>
      </c>
      <c r="P446" s="122" t="s">
        <v>200</v>
      </c>
      <c r="Q446" s="0" t="s">
        <v>17468</v>
      </c>
      <c r="R446" s="112" t="n">
        <v>9782919603855</v>
      </c>
      <c r="S446" s="146"/>
      <c r="T446" s="131" t="s">
        <v>215</v>
      </c>
      <c r="U446" s="0" t="n">
        <v>4</v>
      </c>
      <c r="V446" s="111" t="n">
        <v>10</v>
      </c>
      <c r="W446" s="146"/>
      <c r="X446" s="127" t="s">
        <v>216</v>
      </c>
    </row>
    <row r="447" customFormat="false" ht="13.8" hidden="false" customHeight="false" outlineLevel="0" collapsed="false">
      <c r="A447" s="131" t="s">
        <v>19141</v>
      </c>
      <c r="B447" s="0" t="s">
        <v>17602</v>
      </c>
      <c r="C447" s="0" t="s">
        <v>198</v>
      </c>
      <c r="D447" s="0" t="s">
        <v>17829</v>
      </c>
      <c r="E447" s="0" t="s">
        <v>198</v>
      </c>
      <c r="F447" s="0" t="s">
        <v>198</v>
      </c>
      <c r="G447" s="0" t="s">
        <v>198</v>
      </c>
      <c r="H447" s="0" t="s">
        <v>17415</v>
      </c>
      <c r="J447" s="146" t="s">
        <v>200</v>
      </c>
      <c r="K447" s="131" t="s">
        <v>19142</v>
      </c>
      <c r="L447" s="0" t="s">
        <v>19143</v>
      </c>
      <c r="M447" s="122" t="s">
        <v>200</v>
      </c>
      <c r="N447" s="0" t="s">
        <v>19130</v>
      </c>
      <c r="O447" s="0" t="s">
        <v>19144</v>
      </c>
      <c r="P447" s="122" t="s">
        <v>200</v>
      </c>
      <c r="Q447" s="0" t="s">
        <v>17449</v>
      </c>
      <c r="R447" s="112" t="n">
        <v>9782332736505</v>
      </c>
      <c r="S447" s="146"/>
      <c r="T447" s="131" t="s">
        <v>215</v>
      </c>
      <c r="U447" s="0" t="n">
        <v>4</v>
      </c>
      <c r="V447" s="111" t="n">
        <v>15</v>
      </c>
      <c r="W447" s="146"/>
      <c r="X447" s="127"/>
    </row>
    <row r="448" customFormat="false" ht="13.8" hidden="false" customHeight="false" outlineLevel="0" collapsed="false">
      <c r="A448" s="131" t="s">
        <v>19145</v>
      </c>
      <c r="B448" s="0" t="s">
        <v>17490</v>
      </c>
      <c r="C448" s="0" t="s">
        <v>198</v>
      </c>
      <c r="D448" s="0" t="s">
        <v>17662</v>
      </c>
      <c r="E448" s="0" t="s">
        <v>206</v>
      </c>
      <c r="F448" s="0" t="s">
        <v>198</v>
      </c>
      <c r="G448" s="0" t="s">
        <v>198</v>
      </c>
      <c r="H448" s="0" t="s">
        <v>17415</v>
      </c>
      <c r="I448" s="0" t="s">
        <v>17416</v>
      </c>
      <c r="J448" s="146" t="s">
        <v>200</v>
      </c>
      <c r="K448" s="131" t="s">
        <v>17564</v>
      </c>
      <c r="L448" s="0" t="s">
        <v>19146</v>
      </c>
      <c r="M448" s="122" t="s">
        <v>200</v>
      </c>
      <c r="N448" s="0" t="s">
        <v>17818</v>
      </c>
      <c r="O448" s="0" t="s">
        <v>17600</v>
      </c>
      <c r="P448" s="122" t="s">
        <v>200</v>
      </c>
      <c r="Q448" s="0" t="s">
        <v>17449</v>
      </c>
      <c r="R448" s="112" t="n">
        <v>9782377841295</v>
      </c>
      <c r="S448" s="146"/>
      <c r="T448" s="131" t="s">
        <v>215</v>
      </c>
      <c r="U448" s="0" t="n">
        <v>4</v>
      </c>
      <c r="V448" s="111" t="n">
        <v>20</v>
      </c>
      <c r="W448" s="146"/>
      <c r="X448" s="127" t="s">
        <v>216</v>
      </c>
    </row>
    <row r="449" customFormat="false" ht="13.8" hidden="false" customHeight="false" outlineLevel="0" collapsed="false">
      <c r="A449" s="131" t="s">
        <v>19147</v>
      </c>
      <c r="B449" s="0" t="s">
        <v>17490</v>
      </c>
      <c r="C449" s="0" t="s">
        <v>198</v>
      </c>
      <c r="D449" s="0" t="s">
        <v>19148</v>
      </c>
      <c r="E449" s="0" t="s">
        <v>198</v>
      </c>
      <c r="F449" s="0" t="s">
        <v>18710</v>
      </c>
      <c r="G449" s="0" t="s">
        <v>198</v>
      </c>
      <c r="H449" s="0" t="s">
        <v>17415</v>
      </c>
      <c r="J449" s="146" t="s">
        <v>200</v>
      </c>
      <c r="K449" s="131" t="s">
        <v>17459</v>
      </c>
      <c r="L449" s="104" t="s">
        <v>19149</v>
      </c>
      <c r="M449" s="122" t="s">
        <v>200</v>
      </c>
      <c r="N449" s="0" t="s">
        <v>19150</v>
      </c>
      <c r="O449" s="0" t="s">
        <v>17933</v>
      </c>
      <c r="P449" s="122" t="s">
        <v>200</v>
      </c>
      <c r="Q449" s="0" t="s">
        <v>17468</v>
      </c>
      <c r="R449" s="112" t="n">
        <v>9782377840953</v>
      </c>
      <c r="S449" s="146"/>
      <c r="T449" s="131" t="s">
        <v>215</v>
      </c>
      <c r="U449" s="0" t="n">
        <v>4</v>
      </c>
      <c r="V449" s="111" t="n">
        <v>20</v>
      </c>
      <c r="W449" s="146"/>
      <c r="X449" s="127" t="s">
        <v>216</v>
      </c>
    </row>
    <row r="450" customFormat="false" ht="13.8" hidden="false" customHeight="false" outlineLevel="0" collapsed="false">
      <c r="A450" s="131" t="s">
        <v>19151</v>
      </c>
      <c r="B450" s="0" t="s">
        <v>17490</v>
      </c>
      <c r="C450" s="0" t="s">
        <v>17653</v>
      </c>
      <c r="D450" s="0" t="s">
        <v>198</v>
      </c>
      <c r="E450" s="0" t="s">
        <v>2357</v>
      </c>
      <c r="F450" s="0" t="s">
        <v>18021</v>
      </c>
      <c r="G450" s="0" t="s">
        <v>198</v>
      </c>
      <c r="H450" s="0" t="s">
        <v>17415</v>
      </c>
      <c r="J450" s="146" t="s">
        <v>200</v>
      </c>
      <c r="K450" s="131" t="s">
        <v>18464</v>
      </c>
      <c r="L450" s="0" t="s">
        <v>19152</v>
      </c>
      <c r="M450" s="122" t="s">
        <v>200</v>
      </c>
      <c r="N450" s="0" t="s">
        <v>19153</v>
      </c>
      <c r="O450" s="0" t="s">
        <v>19154</v>
      </c>
      <c r="P450" s="122" t="s">
        <v>200</v>
      </c>
      <c r="Q450" s="0" t="s">
        <v>17421</v>
      </c>
      <c r="R450" s="112" t="n">
        <v>3760247880038</v>
      </c>
      <c r="S450" s="146"/>
      <c r="T450" s="131" t="s">
        <v>215</v>
      </c>
      <c r="U450" s="0" t="n">
        <v>4</v>
      </c>
      <c r="V450" s="111" t="n">
        <v>10</v>
      </c>
      <c r="W450" s="146"/>
      <c r="X450" s="127" t="s">
        <v>216</v>
      </c>
    </row>
    <row r="451" customFormat="false" ht="13.8" hidden="false" customHeight="false" outlineLevel="0" collapsed="false">
      <c r="A451" s="131" t="s">
        <v>19155</v>
      </c>
      <c r="B451" s="0" t="s">
        <v>17602</v>
      </c>
      <c r="C451" s="0" t="s">
        <v>198</v>
      </c>
      <c r="D451" s="0" t="s">
        <v>17603</v>
      </c>
      <c r="E451" s="0" t="s">
        <v>198</v>
      </c>
      <c r="F451" s="0" t="s">
        <v>19156</v>
      </c>
      <c r="G451" s="0" t="s">
        <v>198</v>
      </c>
      <c r="H451" s="0" t="s">
        <v>17415</v>
      </c>
      <c r="I451" s="0" t="s">
        <v>17444</v>
      </c>
      <c r="J451" s="146" t="s">
        <v>200</v>
      </c>
      <c r="K451" s="131" t="s">
        <v>17459</v>
      </c>
      <c r="L451" s="0" t="s">
        <v>19157</v>
      </c>
      <c r="M451" s="122" t="s">
        <v>200</v>
      </c>
      <c r="N451" s="0" t="s">
        <v>19158</v>
      </c>
      <c r="O451" s="0" t="s">
        <v>19159</v>
      </c>
      <c r="P451" s="122" t="s">
        <v>200</v>
      </c>
      <c r="Q451" s="0" t="s">
        <v>17449</v>
      </c>
      <c r="R451" s="112" t="n">
        <v>9782371880047</v>
      </c>
      <c r="S451" s="146"/>
      <c r="T451" s="131" t="s">
        <v>215</v>
      </c>
      <c r="U451" s="0" t="n">
        <v>4</v>
      </c>
      <c r="V451" s="111" t="n">
        <v>20</v>
      </c>
      <c r="W451" s="146"/>
      <c r="X451" s="127" t="s">
        <v>216</v>
      </c>
    </row>
    <row r="452" customFormat="false" ht="13.8" hidden="false" customHeight="false" outlineLevel="0" collapsed="false">
      <c r="A452" s="131" t="s">
        <v>19160</v>
      </c>
      <c r="B452" s="0" t="s">
        <v>17602</v>
      </c>
      <c r="C452" s="0" t="s">
        <v>198</v>
      </c>
      <c r="D452" s="0" t="s">
        <v>17603</v>
      </c>
      <c r="E452" s="0" t="s">
        <v>19161</v>
      </c>
      <c r="F452" s="0" t="s">
        <v>2587</v>
      </c>
      <c r="G452" s="0" t="s">
        <v>198</v>
      </c>
      <c r="H452" s="0" t="s">
        <v>17415</v>
      </c>
      <c r="J452" s="146" t="s">
        <v>200</v>
      </c>
      <c r="K452" s="131" t="s">
        <v>17564</v>
      </c>
      <c r="L452" s="0" t="s">
        <v>19162</v>
      </c>
      <c r="M452" s="122" t="s">
        <v>200</v>
      </c>
      <c r="N452" s="0" t="s">
        <v>17818</v>
      </c>
      <c r="O452" s="0" t="s">
        <v>17600</v>
      </c>
      <c r="P452" s="122" t="s">
        <v>200</v>
      </c>
      <c r="Q452" s="0" t="s">
        <v>253</v>
      </c>
      <c r="R452" s="112" t="n">
        <v>9782377841400</v>
      </c>
      <c r="S452" s="146"/>
      <c r="T452" s="131" t="s">
        <v>215</v>
      </c>
      <c r="U452" s="0" t="n">
        <v>4</v>
      </c>
      <c r="V452" s="111" t="n">
        <v>20</v>
      </c>
      <c r="W452" s="146"/>
      <c r="X452" s="127" t="s">
        <v>216</v>
      </c>
    </row>
    <row r="453" customFormat="false" ht="13.8" hidden="false" customHeight="false" outlineLevel="0" collapsed="false">
      <c r="A453" s="131" t="s">
        <v>19163</v>
      </c>
      <c r="B453" s="0" t="s">
        <v>17602</v>
      </c>
      <c r="C453" s="0" t="s">
        <v>198</v>
      </c>
      <c r="D453" s="0" t="s">
        <v>17603</v>
      </c>
      <c r="E453" s="0" t="s">
        <v>19161</v>
      </c>
      <c r="F453" s="0" t="s">
        <v>4833</v>
      </c>
      <c r="G453" s="0" t="s">
        <v>198</v>
      </c>
      <c r="H453" s="0" t="s">
        <v>17415</v>
      </c>
      <c r="J453" s="146" t="s">
        <v>200</v>
      </c>
      <c r="K453" s="131" t="s">
        <v>17564</v>
      </c>
      <c r="L453" s="0" t="s">
        <v>19162</v>
      </c>
      <c r="M453" s="122" t="s">
        <v>200</v>
      </c>
      <c r="N453" s="0" t="s">
        <v>17818</v>
      </c>
      <c r="O453" s="0" t="s">
        <v>17600</v>
      </c>
      <c r="P453" s="122" t="s">
        <v>200</v>
      </c>
      <c r="Q453" s="0" t="s">
        <v>253</v>
      </c>
      <c r="R453" s="112" t="n">
        <v>9782377841431</v>
      </c>
      <c r="S453" s="146"/>
      <c r="T453" s="131" t="s">
        <v>215</v>
      </c>
      <c r="U453" s="0" t="n">
        <v>4</v>
      </c>
      <c r="V453" s="111" t="n">
        <v>20</v>
      </c>
      <c r="W453" s="146"/>
      <c r="X453" s="127" t="s">
        <v>216</v>
      </c>
    </row>
    <row r="454" customFormat="false" ht="13.8" hidden="false" customHeight="false" outlineLevel="0" collapsed="false">
      <c r="A454" s="131" t="s">
        <v>19164</v>
      </c>
      <c r="B454" s="0" t="s">
        <v>17602</v>
      </c>
      <c r="C454" s="0" t="s">
        <v>198</v>
      </c>
      <c r="D454" s="0" t="s">
        <v>17603</v>
      </c>
      <c r="E454" s="0" t="s">
        <v>206</v>
      </c>
      <c r="F454" s="0" t="s">
        <v>19165</v>
      </c>
      <c r="G454" s="0" t="s">
        <v>3719</v>
      </c>
      <c r="H454" s="0" t="s">
        <v>17415</v>
      </c>
      <c r="J454" s="146"/>
      <c r="K454" s="131" t="s">
        <v>17564</v>
      </c>
      <c r="L454" s="0" t="s">
        <v>19166</v>
      </c>
      <c r="M454" s="122" t="s">
        <v>200</v>
      </c>
      <c r="N454" s="0" t="s">
        <v>17818</v>
      </c>
      <c r="O454" s="0" t="s">
        <v>17600</v>
      </c>
      <c r="P454" s="122" t="s">
        <v>200</v>
      </c>
      <c r="Q454" s="0" t="s">
        <v>253</v>
      </c>
      <c r="R454" s="112" t="n">
        <v>9782377841370</v>
      </c>
      <c r="S454" s="146"/>
      <c r="T454" s="131" t="s">
        <v>215</v>
      </c>
      <c r="U454" s="0" t="n">
        <v>4</v>
      </c>
      <c r="V454" s="111" t="n">
        <v>20</v>
      </c>
      <c r="W454" s="146"/>
      <c r="X454" s="127" t="s">
        <v>216</v>
      </c>
    </row>
    <row r="455" customFormat="false" ht="13.8" hidden="false" customHeight="false" outlineLevel="0" collapsed="false">
      <c r="A455" s="131" t="s">
        <v>19167</v>
      </c>
      <c r="B455" s="0" t="s">
        <v>17602</v>
      </c>
      <c r="C455" s="0" t="s">
        <v>17653</v>
      </c>
      <c r="D455" s="0" t="s">
        <v>19168</v>
      </c>
      <c r="E455" s="0" t="s">
        <v>1696</v>
      </c>
      <c r="F455" s="0" t="s">
        <v>198</v>
      </c>
      <c r="G455" s="0" t="s">
        <v>198</v>
      </c>
      <c r="H455" s="0" t="s">
        <v>17415</v>
      </c>
      <c r="I455" s="0" t="s">
        <v>17891</v>
      </c>
      <c r="J455" s="146" t="s">
        <v>200</v>
      </c>
      <c r="K455" s="131" t="s">
        <v>19169</v>
      </c>
      <c r="L455" s="0" t="s">
        <v>19170</v>
      </c>
      <c r="M455" s="122" t="s">
        <v>200</v>
      </c>
      <c r="N455" s="0" t="s">
        <v>19171</v>
      </c>
      <c r="O455" s="0" t="s">
        <v>17567</v>
      </c>
      <c r="P455" s="122" t="s">
        <v>200</v>
      </c>
      <c r="Q455" s="0" t="s">
        <v>17495</v>
      </c>
      <c r="R455" s="112" t="n">
        <v>9782845340046</v>
      </c>
      <c r="S455" s="146"/>
      <c r="T455" s="131" t="s">
        <v>215</v>
      </c>
      <c r="U455" s="0" t="n">
        <v>4</v>
      </c>
      <c r="V455" s="111" t="n">
        <v>5</v>
      </c>
      <c r="W455" s="146"/>
      <c r="X455" s="127" t="s">
        <v>216</v>
      </c>
    </row>
    <row r="456" customFormat="false" ht="13.8" hidden="false" customHeight="false" outlineLevel="0" collapsed="false">
      <c r="A456" s="131" t="s">
        <v>19172</v>
      </c>
      <c r="B456" s="0" t="s">
        <v>17490</v>
      </c>
      <c r="C456" s="0" t="s">
        <v>198</v>
      </c>
      <c r="D456" s="0" t="s">
        <v>17603</v>
      </c>
      <c r="E456" s="0" t="s">
        <v>19173</v>
      </c>
      <c r="F456" s="0" t="s">
        <v>19172</v>
      </c>
      <c r="G456" s="0" t="s">
        <v>198</v>
      </c>
      <c r="H456" s="0" t="s">
        <v>17415</v>
      </c>
      <c r="J456" s="146" t="s">
        <v>200</v>
      </c>
      <c r="K456" s="131" t="s">
        <v>17564</v>
      </c>
      <c r="L456" s="0" t="s">
        <v>19174</v>
      </c>
      <c r="M456" s="122" t="s">
        <v>200</v>
      </c>
      <c r="N456" s="0" t="s">
        <v>17818</v>
      </c>
      <c r="O456" s="0" t="s">
        <v>19175</v>
      </c>
      <c r="P456" s="122" t="s">
        <v>200</v>
      </c>
      <c r="Q456" s="0" t="s">
        <v>17468</v>
      </c>
      <c r="R456" s="112" t="n">
        <v>9782377840847</v>
      </c>
      <c r="S456" s="146"/>
      <c r="T456" s="131" t="s">
        <v>215</v>
      </c>
      <c r="U456" s="0" t="n">
        <v>4</v>
      </c>
      <c r="V456" s="111" t="n">
        <v>20</v>
      </c>
      <c r="W456" s="146"/>
      <c r="X456" s="127" t="s">
        <v>216</v>
      </c>
    </row>
    <row r="457" customFormat="false" ht="13.8" hidden="false" customHeight="false" outlineLevel="0" collapsed="false">
      <c r="A457" s="131" t="s">
        <v>19176</v>
      </c>
      <c r="B457" s="0" t="s">
        <v>17602</v>
      </c>
      <c r="C457" s="0" t="s">
        <v>198</v>
      </c>
      <c r="D457" s="0" t="s">
        <v>17603</v>
      </c>
      <c r="E457" s="0" t="s">
        <v>198</v>
      </c>
      <c r="F457" s="0" t="s">
        <v>198</v>
      </c>
      <c r="G457" s="0" t="s">
        <v>198</v>
      </c>
      <c r="H457" s="0" t="s">
        <v>17415</v>
      </c>
      <c r="I457" s="0" t="s">
        <v>17891</v>
      </c>
      <c r="J457" s="146" t="s">
        <v>200</v>
      </c>
      <c r="K457" s="131" t="s">
        <v>19177</v>
      </c>
      <c r="L457" s="0" t="s">
        <v>19178</v>
      </c>
      <c r="M457" s="122" t="s">
        <v>200</v>
      </c>
      <c r="N457" s="0" t="s">
        <v>19179</v>
      </c>
      <c r="O457" s="0" t="s">
        <v>19180</v>
      </c>
      <c r="P457" s="122" t="s">
        <v>200</v>
      </c>
      <c r="Q457" s="0" t="s">
        <v>17462</v>
      </c>
      <c r="R457" s="112" t="n">
        <v>9782747591034</v>
      </c>
      <c r="S457" s="146"/>
      <c r="T457" s="131" t="s">
        <v>215</v>
      </c>
      <c r="U457" s="0" t="n">
        <v>4</v>
      </c>
      <c r="V457" s="111" t="n">
        <v>20</v>
      </c>
      <c r="W457" s="146"/>
      <c r="X457" s="127" t="s">
        <v>216</v>
      </c>
    </row>
    <row r="458" customFormat="false" ht="13.8" hidden="false" customHeight="false" outlineLevel="0" collapsed="false">
      <c r="A458" s="131" t="s">
        <v>19181</v>
      </c>
      <c r="B458" s="0" t="s">
        <v>17406</v>
      </c>
      <c r="C458" s="0" t="s">
        <v>198</v>
      </c>
      <c r="D458" s="0" t="s">
        <v>17414</v>
      </c>
      <c r="E458" s="0" t="s">
        <v>198</v>
      </c>
      <c r="F458" s="0" t="s">
        <v>198</v>
      </c>
      <c r="G458" s="0" t="s">
        <v>198</v>
      </c>
      <c r="H458" s="0" t="s">
        <v>17415</v>
      </c>
      <c r="J458" s="146"/>
      <c r="K458" s="131" t="s">
        <v>19182</v>
      </c>
      <c r="L458" s="0" t="s">
        <v>19183</v>
      </c>
      <c r="M458" s="122" t="s">
        <v>200</v>
      </c>
      <c r="N458" s="0" t="s">
        <v>19184</v>
      </c>
      <c r="O458" s="0" t="s">
        <v>19185</v>
      </c>
      <c r="P458" s="122" t="s">
        <v>200</v>
      </c>
      <c r="Q458" s="0" t="s">
        <v>17421</v>
      </c>
      <c r="R458" s="112" t="n">
        <v>3760247880373</v>
      </c>
      <c r="S458" s="146"/>
      <c r="T458" s="131" t="s">
        <v>215</v>
      </c>
      <c r="U458" s="0" t="n">
        <v>4</v>
      </c>
      <c r="V458" s="111" t="n">
        <v>10</v>
      </c>
      <c r="W458" s="146"/>
      <c r="X458" s="127"/>
    </row>
    <row r="459" customFormat="false" ht="13.8" hidden="false" customHeight="false" outlineLevel="0" collapsed="false">
      <c r="A459" s="131" t="s">
        <v>19186</v>
      </c>
      <c r="B459" s="0" t="s">
        <v>17820</v>
      </c>
      <c r="C459" s="0" t="s">
        <v>198</v>
      </c>
      <c r="D459" s="0" t="s">
        <v>17821</v>
      </c>
      <c r="E459" s="0" t="s">
        <v>198</v>
      </c>
      <c r="F459" s="0" t="s">
        <v>198</v>
      </c>
      <c r="G459" s="0" t="s">
        <v>198</v>
      </c>
      <c r="H459" s="0" t="s">
        <v>17415</v>
      </c>
      <c r="J459" s="146" t="s">
        <v>200</v>
      </c>
      <c r="K459" s="131" t="s">
        <v>19187</v>
      </c>
      <c r="L459" s="0" t="s">
        <v>19188</v>
      </c>
      <c r="M459" s="122" t="s">
        <v>200</v>
      </c>
      <c r="N459" s="0" t="s">
        <v>3448</v>
      </c>
      <c r="O459" s="0" t="s">
        <v>19189</v>
      </c>
      <c r="P459" s="122" t="s">
        <v>200</v>
      </c>
      <c r="Q459" s="0" t="s">
        <v>17759</v>
      </c>
      <c r="R459" s="112" t="n">
        <v>9782749302713</v>
      </c>
      <c r="S459" s="146"/>
      <c r="T459" s="131" t="s">
        <v>215</v>
      </c>
      <c r="U459" s="0" t="n">
        <v>4</v>
      </c>
      <c r="V459" s="111" t="n">
        <v>10</v>
      </c>
      <c r="W459" s="146"/>
      <c r="X459" s="127" t="s">
        <v>216</v>
      </c>
    </row>
    <row r="460" customFormat="false" ht="13.8" hidden="false" customHeight="false" outlineLevel="0" collapsed="false">
      <c r="A460" s="131" t="s">
        <v>19190</v>
      </c>
      <c r="B460" s="0" t="s">
        <v>17602</v>
      </c>
      <c r="C460" s="0" t="s">
        <v>198</v>
      </c>
      <c r="D460" s="0" t="s">
        <v>18162</v>
      </c>
      <c r="E460" s="0" t="s">
        <v>198</v>
      </c>
      <c r="F460" s="0" t="s">
        <v>198</v>
      </c>
      <c r="G460" s="0" t="s">
        <v>198</v>
      </c>
      <c r="H460" s="0" t="s">
        <v>17415</v>
      </c>
      <c r="J460" s="146" t="s">
        <v>200</v>
      </c>
      <c r="K460" s="131" t="s">
        <v>19177</v>
      </c>
      <c r="L460" s="0" t="s">
        <v>19191</v>
      </c>
      <c r="M460" s="122" t="s">
        <v>200</v>
      </c>
      <c r="N460" s="0" t="s">
        <v>19192</v>
      </c>
      <c r="O460" s="0" t="s">
        <v>19193</v>
      </c>
      <c r="P460" s="122" t="s">
        <v>200</v>
      </c>
      <c r="Q460" s="0" t="s">
        <v>17421</v>
      </c>
      <c r="R460" s="112" t="n">
        <v>9782296086425</v>
      </c>
      <c r="S460" s="146"/>
      <c r="T460" s="131" t="s">
        <v>215</v>
      </c>
      <c r="U460" s="0" t="n">
        <v>4</v>
      </c>
      <c r="V460" s="111" t="n">
        <v>10</v>
      </c>
      <c r="W460" s="146"/>
      <c r="X460" s="127" t="s">
        <v>216</v>
      </c>
    </row>
    <row r="461" customFormat="false" ht="13.8" hidden="false" customHeight="false" outlineLevel="0" collapsed="false">
      <c r="A461" s="131" t="s">
        <v>19194</v>
      </c>
      <c r="B461" s="0" t="s">
        <v>17602</v>
      </c>
      <c r="C461" s="0" t="s">
        <v>198</v>
      </c>
      <c r="D461" s="0" t="s">
        <v>19195</v>
      </c>
      <c r="E461" s="0" t="s">
        <v>198</v>
      </c>
      <c r="F461" s="0" t="s">
        <v>198</v>
      </c>
      <c r="G461" s="0" t="s">
        <v>198</v>
      </c>
      <c r="H461" s="0" t="s">
        <v>17415</v>
      </c>
      <c r="J461" s="146"/>
      <c r="K461" s="131" t="s">
        <v>19196</v>
      </c>
      <c r="L461" s="0" t="s">
        <v>19197</v>
      </c>
      <c r="M461" s="122" t="s">
        <v>200</v>
      </c>
      <c r="N461" s="0" t="s">
        <v>19198</v>
      </c>
      <c r="O461" s="0" t="s">
        <v>17567</v>
      </c>
      <c r="P461" s="122"/>
      <c r="Q461" s="0" t="s">
        <v>17481</v>
      </c>
      <c r="R461" s="112" t="n">
        <v>9782849344392</v>
      </c>
      <c r="S461" s="146"/>
      <c r="T461" s="131" t="s">
        <v>215</v>
      </c>
      <c r="U461" s="0" t="n">
        <v>4</v>
      </c>
      <c r="V461" s="111" t="n">
        <v>15</v>
      </c>
      <c r="W461" s="146"/>
      <c r="X461" s="127" t="s">
        <v>5461</v>
      </c>
    </row>
    <row r="462" customFormat="false" ht="13.8" hidden="false" customHeight="false" outlineLevel="0" collapsed="false">
      <c r="A462" s="131" t="s">
        <v>19199</v>
      </c>
      <c r="B462" s="0" t="s">
        <v>18897</v>
      </c>
      <c r="C462" s="0" t="s">
        <v>198</v>
      </c>
      <c r="D462" s="0" t="s">
        <v>17821</v>
      </c>
      <c r="E462" s="0" t="s">
        <v>198</v>
      </c>
      <c r="F462" s="0" t="s">
        <v>198</v>
      </c>
      <c r="G462" s="0" t="s">
        <v>198</v>
      </c>
      <c r="H462" s="0" t="s">
        <v>17415</v>
      </c>
      <c r="I462" s="0" t="s">
        <v>17947</v>
      </c>
      <c r="J462" s="146" t="s">
        <v>200</v>
      </c>
      <c r="K462" s="131" t="s">
        <v>19200</v>
      </c>
      <c r="L462" s="0" t="s">
        <v>19201</v>
      </c>
      <c r="M462" s="122" t="s">
        <v>200</v>
      </c>
      <c r="N462" s="0" t="s">
        <v>19202</v>
      </c>
      <c r="O462" s="0" t="s">
        <v>19203</v>
      </c>
      <c r="P462" s="122" t="s">
        <v>200</v>
      </c>
      <c r="Q462" s="0" t="s">
        <v>17495</v>
      </c>
      <c r="R462" s="112" t="n">
        <v>9782756028583</v>
      </c>
      <c r="S462" s="146"/>
      <c r="T462" s="131" t="s">
        <v>215</v>
      </c>
      <c r="U462" s="0" t="n">
        <v>4</v>
      </c>
      <c r="V462" s="111" t="n">
        <v>10</v>
      </c>
      <c r="W462" s="146"/>
      <c r="X462" s="127" t="s">
        <v>216</v>
      </c>
    </row>
    <row r="463" customFormat="false" ht="13.8" hidden="false" customHeight="false" outlineLevel="0" collapsed="false">
      <c r="A463" s="131" t="s">
        <v>19204</v>
      </c>
      <c r="B463" s="0" t="s">
        <v>17602</v>
      </c>
      <c r="C463" s="0" t="s">
        <v>198</v>
      </c>
      <c r="D463" s="0" t="s">
        <v>18162</v>
      </c>
      <c r="E463" s="0" t="s">
        <v>198</v>
      </c>
      <c r="F463" s="0" t="s">
        <v>198</v>
      </c>
      <c r="G463" s="0" t="s">
        <v>198</v>
      </c>
      <c r="H463" s="0" t="s">
        <v>17415</v>
      </c>
      <c r="J463" s="146" t="s">
        <v>200</v>
      </c>
      <c r="K463" s="131" t="s">
        <v>18630</v>
      </c>
      <c r="L463" s="0" t="s">
        <v>19205</v>
      </c>
      <c r="M463" s="122" t="s">
        <v>200</v>
      </c>
      <c r="N463" s="0" t="s">
        <v>19206</v>
      </c>
      <c r="O463" s="0" t="s">
        <v>19207</v>
      </c>
      <c r="P463" s="122" t="s">
        <v>200</v>
      </c>
      <c r="Q463" s="0" t="s">
        <v>17421</v>
      </c>
      <c r="R463" s="112" t="n">
        <v>9782748363739</v>
      </c>
      <c r="S463" s="146"/>
      <c r="T463" s="131" t="s">
        <v>215</v>
      </c>
      <c r="U463" s="0" t="n">
        <v>4</v>
      </c>
      <c r="V463" s="111" t="n">
        <v>10</v>
      </c>
      <c r="W463" s="146"/>
      <c r="X463" s="127" t="s">
        <v>216</v>
      </c>
    </row>
    <row r="464" customFormat="false" ht="13.8" hidden="false" customHeight="false" outlineLevel="0" collapsed="false">
      <c r="A464" s="131" t="s">
        <v>19208</v>
      </c>
      <c r="B464" s="0" t="s">
        <v>19209</v>
      </c>
      <c r="C464" s="0" t="s">
        <v>198</v>
      </c>
      <c r="D464" s="0" t="s">
        <v>19210</v>
      </c>
      <c r="E464" s="0" t="s">
        <v>198</v>
      </c>
      <c r="F464" s="0" t="s">
        <v>198</v>
      </c>
      <c r="G464" s="0" t="s">
        <v>198</v>
      </c>
      <c r="H464" s="0" t="s">
        <v>17415</v>
      </c>
      <c r="J464" s="146" t="s">
        <v>200</v>
      </c>
      <c r="K464" s="131" t="s">
        <v>19211</v>
      </c>
      <c r="L464" s="0" t="s">
        <v>19212</v>
      </c>
      <c r="M464" s="122" t="s">
        <v>200</v>
      </c>
      <c r="N464" s="0" t="s">
        <v>19213</v>
      </c>
      <c r="O464" s="0" t="s">
        <v>19214</v>
      </c>
      <c r="P464" s="122" t="s">
        <v>200</v>
      </c>
      <c r="Q464" s="0" t="s">
        <v>17449</v>
      </c>
      <c r="R464" s="112" t="n">
        <v>9781794650824</v>
      </c>
      <c r="S464" s="146"/>
      <c r="T464" s="131" t="s">
        <v>215</v>
      </c>
      <c r="U464" s="0" t="n">
        <v>4</v>
      </c>
      <c r="V464" s="111" t="n">
        <v>10</v>
      </c>
      <c r="W464" s="146"/>
      <c r="X464" s="127" t="s">
        <v>216</v>
      </c>
    </row>
    <row r="465" customFormat="false" ht="13.8" hidden="false" customHeight="false" outlineLevel="0" collapsed="false">
      <c r="A465" s="131" t="s">
        <v>19215</v>
      </c>
      <c r="B465" s="0" t="s">
        <v>17406</v>
      </c>
      <c r="C465" s="0" t="s">
        <v>198</v>
      </c>
      <c r="D465" s="0" t="s">
        <v>19216</v>
      </c>
      <c r="E465" s="0" t="s">
        <v>198</v>
      </c>
      <c r="F465" s="0" t="s">
        <v>198</v>
      </c>
      <c r="G465" s="0" t="s">
        <v>198</v>
      </c>
      <c r="H465" s="0" t="s">
        <v>17415</v>
      </c>
      <c r="J465" s="146" t="s">
        <v>200</v>
      </c>
      <c r="K465" s="131" t="s">
        <v>19217</v>
      </c>
      <c r="L465" s="0" t="s">
        <v>19218</v>
      </c>
      <c r="M465" s="122" t="s">
        <v>200</v>
      </c>
      <c r="N465" s="0" t="s">
        <v>19219</v>
      </c>
      <c r="O465" s="0" t="s">
        <v>19220</v>
      </c>
      <c r="P465" s="122" t="s">
        <v>200</v>
      </c>
      <c r="Q465" s="0" t="s">
        <v>17449</v>
      </c>
      <c r="R465" s="112" t="n">
        <v>5800060831751</v>
      </c>
      <c r="S465" s="146"/>
      <c r="T465" s="131" t="s">
        <v>215</v>
      </c>
      <c r="U465" s="0" t="n">
        <v>4</v>
      </c>
      <c r="V465" s="111" t="n">
        <v>20</v>
      </c>
      <c r="W465" s="146"/>
      <c r="X465" s="127" t="s">
        <v>216</v>
      </c>
    </row>
    <row r="466" customFormat="false" ht="13.8" hidden="false" customHeight="false" outlineLevel="0" collapsed="false">
      <c r="A466" s="131" t="s">
        <v>19221</v>
      </c>
      <c r="B466" s="0" t="s">
        <v>11594</v>
      </c>
      <c r="C466" s="0" t="s">
        <v>198</v>
      </c>
      <c r="D466" s="0" t="s">
        <v>19222</v>
      </c>
      <c r="E466" s="0" t="s">
        <v>198</v>
      </c>
      <c r="F466" s="0" t="s">
        <v>19223</v>
      </c>
      <c r="G466" s="0" t="s">
        <v>198</v>
      </c>
      <c r="H466" s="0" t="s">
        <v>17415</v>
      </c>
      <c r="J466" s="146"/>
      <c r="K466" s="131" t="s">
        <v>19224</v>
      </c>
      <c r="L466" s="0" t="s">
        <v>19225</v>
      </c>
      <c r="M466" s="122" t="s">
        <v>200</v>
      </c>
      <c r="N466" s="0" t="s">
        <v>19226</v>
      </c>
      <c r="O466" s="0" t="s">
        <v>1545</v>
      </c>
      <c r="P466" s="122" t="s">
        <v>200</v>
      </c>
      <c r="Q466" s="0" t="s">
        <v>17468</v>
      </c>
      <c r="R466" s="112" t="n">
        <v>9782809486773</v>
      </c>
      <c r="S466" s="146"/>
      <c r="T466" s="131" t="s">
        <v>215</v>
      </c>
      <c r="U466" s="0" t="n">
        <v>4</v>
      </c>
      <c r="V466" s="111" t="n">
        <v>20</v>
      </c>
      <c r="W466" s="146"/>
      <c r="X466" s="127"/>
    </row>
    <row r="467" customFormat="false" ht="13.8" hidden="false" customHeight="false" outlineLevel="0" collapsed="false">
      <c r="A467" s="131" t="s">
        <v>19227</v>
      </c>
      <c r="B467" s="0" t="s">
        <v>17602</v>
      </c>
      <c r="C467" s="0" t="s">
        <v>198</v>
      </c>
      <c r="D467" s="0" t="s">
        <v>17890</v>
      </c>
      <c r="E467" s="0" t="s">
        <v>198</v>
      </c>
      <c r="F467" s="0" t="s">
        <v>198</v>
      </c>
      <c r="G467" s="0" t="s">
        <v>198</v>
      </c>
      <c r="H467" s="0" t="s">
        <v>17415</v>
      </c>
      <c r="J467" s="146" t="s">
        <v>200</v>
      </c>
      <c r="K467" s="131" t="s">
        <v>19228</v>
      </c>
      <c r="L467" s="0" t="s">
        <v>19229</v>
      </c>
      <c r="M467" s="122" t="s">
        <v>200</v>
      </c>
      <c r="N467" s="0" t="s">
        <v>19230</v>
      </c>
      <c r="O467" s="0" t="s">
        <v>19231</v>
      </c>
      <c r="P467" s="122" t="s">
        <v>200</v>
      </c>
      <c r="Q467" s="0" t="s">
        <v>17462</v>
      </c>
      <c r="R467" s="112" t="n">
        <v>9782915586312</v>
      </c>
      <c r="S467" s="146"/>
      <c r="T467" s="131" t="s">
        <v>215</v>
      </c>
      <c r="U467" s="0" t="n">
        <v>4</v>
      </c>
      <c r="V467" s="111" t="n">
        <v>20</v>
      </c>
      <c r="W467" s="146"/>
      <c r="X467" s="127" t="s">
        <v>216</v>
      </c>
    </row>
    <row r="468" customFormat="false" ht="13.8" hidden="false" customHeight="false" outlineLevel="0" collapsed="false">
      <c r="A468" s="131" t="s">
        <v>19232</v>
      </c>
      <c r="B468" s="0" t="s">
        <v>17602</v>
      </c>
      <c r="C468" s="0" t="s">
        <v>17577</v>
      </c>
      <c r="D468" s="0" t="s">
        <v>18422</v>
      </c>
      <c r="E468" s="0" t="s">
        <v>198</v>
      </c>
      <c r="F468" s="0" t="s">
        <v>198</v>
      </c>
      <c r="G468" s="0" t="s">
        <v>198</v>
      </c>
      <c r="H468" s="0" t="s">
        <v>17415</v>
      </c>
      <c r="J468" s="146" t="s">
        <v>200</v>
      </c>
      <c r="K468" s="131" t="s">
        <v>19233</v>
      </c>
      <c r="L468" s="0" t="s">
        <v>19234</v>
      </c>
      <c r="M468" s="122" t="s">
        <v>200</v>
      </c>
      <c r="N468" s="0" t="s">
        <v>19235</v>
      </c>
      <c r="O468" s="0" t="s">
        <v>66</v>
      </c>
      <c r="P468" s="122" t="s">
        <v>200</v>
      </c>
      <c r="Q468" s="0" t="s">
        <v>17449</v>
      </c>
      <c r="R468" s="112" t="n">
        <v>9782501124874</v>
      </c>
      <c r="S468" s="146"/>
      <c r="T468" s="131" t="s">
        <v>215</v>
      </c>
      <c r="U468" s="0" t="n">
        <v>4</v>
      </c>
      <c r="V468" s="111" t="n">
        <v>15</v>
      </c>
      <c r="W468" s="146"/>
      <c r="X468" s="127" t="s">
        <v>216</v>
      </c>
    </row>
    <row r="469" customFormat="false" ht="13.8" hidden="false" customHeight="false" outlineLevel="0" collapsed="false">
      <c r="A469" s="131" t="s">
        <v>19236</v>
      </c>
      <c r="B469" s="0" t="s">
        <v>17490</v>
      </c>
      <c r="C469" s="0" t="s">
        <v>198</v>
      </c>
      <c r="D469" s="0" t="s">
        <v>17805</v>
      </c>
      <c r="E469" s="0" t="s">
        <v>198</v>
      </c>
      <c r="F469" s="0" t="s">
        <v>198</v>
      </c>
      <c r="G469" s="0" t="s">
        <v>198</v>
      </c>
      <c r="H469" s="0" t="s">
        <v>17415</v>
      </c>
      <c r="J469" s="146" t="s">
        <v>200</v>
      </c>
      <c r="K469" s="131" t="s">
        <v>19233</v>
      </c>
      <c r="L469" s="0" t="s">
        <v>19237</v>
      </c>
      <c r="M469" s="122" t="s">
        <v>200</v>
      </c>
      <c r="N469" s="0" t="s">
        <v>19238</v>
      </c>
      <c r="O469" s="0" t="s">
        <v>19239</v>
      </c>
      <c r="P469" s="122" t="s">
        <v>200</v>
      </c>
      <c r="Q469" s="0" t="s">
        <v>17421</v>
      </c>
      <c r="R469" s="112" t="n">
        <v>9782501097031</v>
      </c>
      <c r="S469" s="146"/>
      <c r="T469" s="131" t="s">
        <v>215</v>
      </c>
      <c r="U469" s="0" t="n">
        <v>4</v>
      </c>
      <c r="V469" s="111" t="n">
        <v>10</v>
      </c>
      <c r="W469" s="146"/>
      <c r="X469" s="127" t="s">
        <v>216</v>
      </c>
    </row>
    <row r="470" customFormat="false" ht="13.8" hidden="false" customHeight="false" outlineLevel="0" collapsed="false">
      <c r="A470" s="131" t="s">
        <v>19240</v>
      </c>
      <c r="B470" s="0" t="s">
        <v>17406</v>
      </c>
      <c r="C470" s="0" t="s">
        <v>198</v>
      </c>
      <c r="D470" s="0" t="s">
        <v>17414</v>
      </c>
      <c r="E470" s="0" t="s">
        <v>198</v>
      </c>
      <c r="F470" s="0" t="s">
        <v>198</v>
      </c>
      <c r="G470" s="0" t="s">
        <v>198</v>
      </c>
      <c r="H470" s="0" t="s">
        <v>17415</v>
      </c>
      <c r="I470" s="0" t="s">
        <v>17444</v>
      </c>
      <c r="J470" s="146" t="s">
        <v>200</v>
      </c>
      <c r="K470" s="131" t="s">
        <v>19241</v>
      </c>
      <c r="L470" s="0" t="s">
        <v>19242</v>
      </c>
      <c r="M470" s="122" t="s">
        <v>200</v>
      </c>
      <c r="N470" s="0" t="s">
        <v>19243</v>
      </c>
      <c r="O470" s="0" t="s">
        <v>19244</v>
      </c>
      <c r="P470" s="122" t="s">
        <v>200</v>
      </c>
      <c r="Q470" s="0" t="s">
        <v>17468</v>
      </c>
      <c r="R470" s="112" t="n">
        <v>9782258152519</v>
      </c>
      <c r="S470" s="146"/>
      <c r="T470" s="131" t="s">
        <v>215</v>
      </c>
      <c r="U470" s="0" t="n">
        <v>4</v>
      </c>
      <c r="V470" s="111" t="n">
        <v>15</v>
      </c>
      <c r="W470" s="146"/>
      <c r="X470" s="127" t="s">
        <v>216</v>
      </c>
    </row>
    <row r="471" customFormat="false" ht="13.8" hidden="false" customHeight="false" outlineLevel="0" collapsed="false">
      <c r="A471" s="131" t="s">
        <v>19245</v>
      </c>
      <c r="B471" s="0" t="s">
        <v>17428</v>
      </c>
      <c r="C471" s="0" t="s">
        <v>198</v>
      </c>
      <c r="D471" s="0" t="s">
        <v>17414</v>
      </c>
      <c r="E471" s="0" t="s">
        <v>370</v>
      </c>
      <c r="F471" s="0" t="s">
        <v>14380</v>
      </c>
      <c r="G471" s="0" t="s">
        <v>198</v>
      </c>
      <c r="H471" s="0" t="s">
        <v>17415</v>
      </c>
      <c r="I471" s="0" t="s">
        <v>17444</v>
      </c>
      <c r="J471" s="146" t="s">
        <v>200</v>
      </c>
      <c r="K471" s="131" t="s">
        <v>18011</v>
      </c>
      <c r="L471" s="0" t="s">
        <v>19246</v>
      </c>
      <c r="M471" s="122" t="s">
        <v>200</v>
      </c>
      <c r="N471" s="0" t="s">
        <v>19247</v>
      </c>
      <c r="O471" s="0" t="s">
        <v>19248</v>
      </c>
      <c r="P471" s="122" t="s">
        <v>200</v>
      </c>
      <c r="Q471" s="0" t="s">
        <v>17437</v>
      </c>
      <c r="R471" s="112" t="n">
        <v>3781806009905</v>
      </c>
      <c r="S471" s="146"/>
      <c r="T471" s="131" t="s">
        <v>215</v>
      </c>
      <c r="U471" s="0" t="n">
        <v>4</v>
      </c>
      <c r="V471" s="111" t="n">
        <v>10</v>
      </c>
      <c r="W471" s="146"/>
      <c r="X471" s="127"/>
    </row>
    <row r="472" customFormat="false" ht="13.8" hidden="false" customHeight="false" outlineLevel="0" collapsed="false">
      <c r="A472" s="131" t="s">
        <v>19249</v>
      </c>
      <c r="B472" s="0" t="s">
        <v>17820</v>
      </c>
      <c r="C472" s="0" t="s">
        <v>198</v>
      </c>
      <c r="D472" s="0" t="s">
        <v>17805</v>
      </c>
      <c r="E472" s="0" t="s">
        <v>198</v>
      </c>
      <c r="F472" s="0" t="s">
        <v>198</v>
      </c>
      <c r="G472" s="0" t="s">
        <v>198</v>
      </c>
      <c r="H472" s="0" t="s">
        <v>17415</v>
      </c>
      <c r="I472" s="0" t="s">
        <v>17444</v>
      </c>
      <c r="J472" s="146" t="s">
        <v>200</v>
      </c>
      <c r="K472" s="131" t="s">
        <v>17564</v>
      </c>
      <c r="L472" s="0" t="s">
        <v>19250</v>
      </c>
      <c r="M472" s="122" t="s">
        <v>200</v>
      </c>
      <c r="N472" s="0" t="s">
        <v>19251</v>
      </c>
      <c r="O472" s="0" t="s">
        <v>19252</v>
      </c>
      <c r="P472" s="122" t="s">
        <v>200</v>
      </c>
      <c r="Q472" s="0" t="s">
        <v>17449</v>
      </c>
      <c r="R472" s="112" t="n">
        <v>9791094723449</v>
      </c>
      <c r="S472" s="146"/>
      <c r="T472" s="131" t="s">
        <v>215</v>
      </c>
      <c r="U472" s="0" t="n">
        <v>4</v>
      </c>
      <c r="V472" s="111" t="n">
        <v>10</v>
      </c>
      <c r="W472" s="146"/>
      <c r="X472" s="127" t="s">
        <v>216</v>
      </c>
    </row>
    <row r="473" customFormat="false" ht="13.8" hidden="false" customHeight="false" outlineLevel="0" collapsed="false">
      <c r="A473" s="131" t="s">
        <v>19253</v>
      </c>
      <c r="B473" s="0" t="s">
        <v>17406</v>
      </c>
      <c r="C473" s="0" t="s">
        <v>198</v>
      </c>
      <c r="D473" s="0" t="s">
        <v>17662</v>
      </c>
      <c r="E473" s="0" t="s">
        <v>198</v>
      </c>
      <c r="F473" s="0" t="s">
        <v>198</v>
      </c>
      <c r="G473" s="0" t="s">
        <v>198</v>
      </c>
      <c r="H473" s="0" t="s">
        <v>17415</v>
      </c>
      <c r="J473" s="146"/>
      <c r="K473" s="131" t="s">
        <v>19254</v>
      </c>
      <c r="L473" s="0" t="s">
        <v>19255</v>
      </c>
      <c r="M473" s="122" t="s">
        <v>200</v>
      </c>
      <c r="N473" s="0" t="s">
        <v>19256</v>
      </c>
      <c r="O473" s="0" t="s">
        <v>17442</v>
      </c>
      <c r="P473" s="122"/>
      <c r="Q473" s="0" t="s">
        <v>17449</v>
      </c>
      <c r="R473" s="112" t="n">
        <v>9798523776823</v>
      </c>
      <c r="S473" s="146"/>
      <c r="T473" s="131" t="s">
        <v>215</v>
      </c>
      <c r="U473" s="0" t="n">
        <v>4</v>
      </c>
      <c r="V473" s="111" t="n">
        <v>10</v>
      </c>
      <c r="W473" s="146"/>
      <c r="X473" s="127"/>
    </row>
    <row r="474" customFormat="false" ht="13.8" hidden="false" customHeight="false" outlineLevel="0" collapsed="false">
      <c r="A474" s="131" t="s">
        <v>19257</v>
      </c>
      <c r="B474" s="0" t="s">
        <v>17477</v>
      </c>
      <c r="C474" s="0" t="s">
        <v>198</v>
      </c>
      <c r="D474" s="0" t="s">
        <v>18162</v>
      </c>
      <c r="E474" s="0" t="s">
        <v>198</v>
      </c>
      <c r="F474" s="0" t="s">
        <v>198</v>
      </c>
      <c r="G474" s="0" t="s">
        <v>198</v>
      </c>
      <c r="H474" s="0" t="s">
        <v>17415</v>
      </c>
      <c r="J474" s="146" t="s">
        <v>200</v>
      </c>
      <c r="K474" s="131" t="s">
        <v>17459</v>
      </c>
      <c r="L474" s="0" t="s">
        <v>19258</v>
      </c>
      <c r="M474" s="122" t="s">
        <v>200</v>
      </c>
      <c r="N474" s="0" t="s">
        <v>19259</v>
      </c>
      <c r="O474" s="0" t="s">
        <v>19260</v>
      </c>
      <c r="P474" s="122" t="s">
        <v>200</v>
      </c>
      <c r="Q474" s="0" t="s">
        <v>17421</v>
      </c>
      <c r="R474" s="112" t="n">
        <v>9782918272069</v>
      </c>
      <c r="S474" s="146"/>
      <c r="T474" s="131" t="s">
        <v>215</v>
      </c>
      <c r="U474" s="0" t="n">
        <v>4</v>
      </c>
      <c r="V474" s="111" t="n">
        <v>10</v>
      </c>
      <c r="W474" s="146"/>
      <c r="X474" s="127" t="s">
        <v>216</v>
      </c>
    </row>
    <row r="475" customFormat="false" ht="13.8" hidden="false" customHeight="false" outlineLevel="0" collapsed="false">
      <c r="A475" s="131" t="s">
        <v>19261</v>
      </c>
      <c r="B475" s="0" t="s">
        <v>17477</v>
      </c>
      <c r="C475" s="0" t="s">
        <v>198</v>
      </c>
      <c r="D475" s="0" t="s">
        <v>18162</v>
      </c>
      <c r="E475" s="0" t="s">
        <v>198</v>
      </c>
      <c r="F475" s="0" t="s">
        <v>198</v>
      </c>
      <c r="G475" s="0" t="s">
        <v>198</v>
      </c>
      <c r="H475" s="0" t="s">
        <v>17415</v>
      </c>
      <c r="J475" s="146" t="s">
        <v>200</v>
      </c>
      <c r="K475" s="131" t="s">
        <v>17459</v>
      </c>
      <c r="L475" s="0" t="s">
        <v>19262</v>
      </c>
      <c r="M475" s="122" t="s">
        <v>200</v>
      </c>
      <c r="N475" s="0" t="s">
        <v>19259</v>
      </c>
      <c r="O475" s="0" t="s">
        <v>19260</v>
      </c>
      <c r="P475" s="122" t="s">
        <v>200</v>
      </c>
      <c r="Q475" s="0" t="s">
        <v>17421</v>
      </c>
      <c r="R475" s="112" t="n">
        <v>9782918272083</v>
      </c>
      <c r="S475" s="146"/>
      <c r="T475" s="131" t="s">
        <v>215</v>
      </c>
      <c r="U475" s="0" t="n">
        <v>4</v>
      </c>
      <c r="V475" s="111" t="n">
        <v>10</v>
      </c>
      <c r="W475" s="146"/>
      <c r="X475" s="127" t="s">
        <v>216</v>
      </c>
    </row>
    <row r="476" customFormat="false" ht="13.8" hidden="false" customHeight="false" outlineLevel="0" collapsed="false">
      <c r="A476" s="131" t="s">
        <v>19263</v>
      </c>
      <c r="B476" s="0" t="s">
        <v>17477</v>
      </c>
      <c r="C476" s="0" t="s">
        <v>198</v>
      </c>
      <c r="D476" s="0" t="s">
        <v>18162</v>
      </c>
      <c r="E476" s="0" t="s">
        <v>198</v>
      </c>
      <c r="F476" s="0" t="s">
        <v>198</v>
      </c>
      <c r="G476" s="0" t="s">
        <v>198</v>
      </c>
      <c r="H476" s="0" t="s">
        <v>17415</v>
      </c>
      <c r="J476" s="146" t="s">
        <v>200</v>
      </c>
      <c r="K476" s="131" t="s">
        <v>17459</v>
      </c>
      <c r="L476" s="0" t="s">
        <v>19264</v>
      </c>
      <c r="M476" s="122" t="s">
        <v>200</v>
      </c>
      <c r="N476" s="0" t="s">
        <v>19259</v>
      </c>
      <c r="O476" s="0" t="s">
        <v>19260</v>
      </c>
      <c r="P476" s="122" t="s">
        <v>200</v>
      </c>
      <c r="Q476" s="0" t="s">
        <v>17421</v>
      </c>
      <c r="R476" s="112" t="n">
        <v>9782918272205</v>
      </c>
      <c r="S476" s="146"/>
      <c r="T476" s="131" t="s">
        <v>215</v>
      </c>
      <c r="U476" s="0" t="n">
        <v>4</v>
      </c>
      <c r="V476" s="111" t="n">
        <v>10</v>
      </c>
      <c r="W476" s="146"/>
      <c r="X476" s="127" t="s">
        <v>216</v>
      </c>
    </row>
    <row r="477" customFormat="false" ht="13.8" hidden="false" customHeight="false" outlineLevel="0" collapsed="false">
      <c r="A477" s="131" t="s">
        <v>19265</v>
      </c>
      <c r="B477" s="0" t="s">
        <v>17477</v>
      </c>
      <c r="C477" s="0" t="s">
        <v>198</v>
      </c>
      <c r="D477" s="0" t="s">
        <v>18162</v>
      </c>
      <c r="E477" s="0" t="s">
        <v>198</v>
      </c>
      <c r="F477" s="0" t="s">
        <v>198</v>
      </c>
      <c r="G477" s="0" t="s">
        <v>198</v>
      </c>
      <c r="H477" s="0" t="s">
        <v>17415</v>
      </c>
      <c r="J477" s="146" t="s">
        <v>200</v>
      </c>
      <c r="K477" s="131" t="s">
        <v>17459</v>
      </c>
      <c r="L477" s="0" t="s">
        <v>19266</v>
      </c>
      <c r="M477" s="122" t="s">
        <v>200</v>
      </c>
      <c r="N477" s="0" t="s">
        <v>19259</v>
      </c>
      <c r="O477" s="0" t="s">
        <v>19260</v>
      </c>
      <c r="P477" s="122" t="s">
        <v>200</v>
      </c>
      <c r="Q477" s="0" t="s">
        <v>17421</v>
      </c>
      <c r="R477" s="112" t="n">
        <v>9782953050172</v>
      </c>
      <c r="S477" s="146"/>
      <c r="T477" s="131" t="s">
        <v>215</v>
      </c>
      <c r="U477" s="0" t="n">
        <v>4</v>
      </c>
      <c r="V477" s="111" t="n">
        <v>10</v>
      </c>
      <c r="W477" s="146"/>
      <c r="X477" s="127" t="s">
        <v>216</v>
      </c>
    </row>
    <row r="478" customFormat="false" ht="13.8" hidden="false" customHeight="false" outlineLevel="0" collapsed="false">
      <c r="A478" s="131" t="s">
        <v>19267</v>
      </c>
      <c r="B478" s="0" t="s">
        <v>17490</v>
      </c>
      <c r="C478" s="0" t="s">
        <v>198</v>
      </c>
      <c r="D478" s="0" t="s">
        <v>17603</v>
      </c>
      <c r="E478" s="0" t="s">
        <v>19268</v>
      </c>
      <c r="F478" s="0" t="s">
        <v>19269</v>
      </c>
      <c r="G478" s="0" t="s">
        <v>198</v>
      </c>
      <c r="H478" s="0" t="s">
        <v>17415</v>
      </c>
      <c r="J478" s="146"/>
      <c r="K478" s="131" t="s">
        <v>17935</v>
      </c>
      <c r="L478" s="0" t="s">
        <v>19270</v>
      </c>
      <c r="M478" s="122" t="s">
        <v>200</v>
      </c>
      <c r="N478" s="0" t="s">
        <v>17835</v>
      </c>
      <c r="O478" s="0" t="s">
        <v>17442</v>
      </c>
      <c r="P478" s="122"/>
      <c r="Q478" s="0" t="s">
        <v>214</v>
      </c>
      <c r="R478" s="112" t="s">
        <v>198</v>
      </c>
      <c r="S478" s="146"/>
      <c r="T478" s="131" t="s">
        <v>215</v>
      </c>
      <c r="U478" s="0" t="n">
        <v>4</v>
      </c>
      <c r="V478" s="111" t="n">
        <v>40</v>
      </c>
      <c r="W478" s="146"/>
      <c r="X478" s="127"/>
    </row>
    <row r="479" customFormat="false" ht="13.8" hidden="false" customHeight="false" outlineLevel="0" collapsed="false">
      <c r="A479" s="131" t="s">
        <v>19271</v>
      </c>
      <c r="B479" s="0" t="s">
        <v>17406</v>
      </c>
      <c r="C479" s="0" t="s">
        <v>198</v>
      </c>
      <c r="D479" s="0" t="s">
        <v>19272</v>
      </c>
      <c r="E479" s="0" t="s">
        <v>198</v>
      </c>
      <c r="F479" s="0" t="s">
        <v>19273</v>
      </c>
      <c r="G479" s="0" t="s">
        <v>198</v>
      </c>
      <c r="H479" s="0" t="s">
        <v>17415</v>
      </c>
      <c r="J479" s="146"/>
      <c r="K479" s="131" t="s">
        <v>19274</v>
      </c>
      <c r="L479" s="0" t="s">
        <v>19275</v>
      </c>
      <c r="M479" s="122" t="s">
        <v>200</v>
      </c>
      <c r="N479" s="0" t="s">
        <v>19276</v>
      </c>
      <c r="O479" s="0" t="s">
        <v>17442</v>
      </c>
      <c r="P479" s="122"/>
      <c r="Q479" s="0" t="s">
        <v>17568</v>
      </c>
      <c r="R479" s="112" t="n">
        <v>9798504898452</v>
      </c>
      <c r="S479" s="146"/>
      <c r="T479" s="131" t="s">
        <v>215</v>
      </c>
      <c r="U479" s="0" t="n">
        <v>4</v>
      </c>
      <c r="V479" s="111" t="n">
        <v>10</v>
      </c>
      <c r="W479" s="146"/>
      <c r="X479" s="127" t="s">
        <v>5461</v>
      </c>
    </row>
    <row r="480" customFormat="false" ht="13.8" hidden="false" customHeight="false" outlineLevel="0" collapsed="false">
      <c r="A480" s="131" t="s">
        <v>19277</v>
      </c>
      <c r="B480" s="0" t="s">
        <v>17406</v>
      </c>
      <c r="C480" s="0" t="s">
        <v>198</v>
      </c>
      <c r="D480" s="0" t="s">
        <v>19272</v>
      </c>
      <c r="E480" s="0" t="s">
        <v>198</v>
      </c>
      <c r="F480" s="0" t="s">
        <v>19278</v>
      </c>
      <c r="G480" s="0" t="s">
        <v>198</v>
      </c>
      <c r="H480" s="0" t="s">
        <v>17415</v>
      </c>
      <c r="J480" s="146"/>
      <c r="K480" s="131" t="s">
        <v>19274</v>
      </c>
      <c r="L480" s="0" t="s">
        <v>19275</v>
      </c>
      <c r="M480" s="122" t="s">
        <v>200</v>
      </c>
      <c r="N480" s="0" t="s">
        <v>19276</v>
      </c>
      <c r="O480" s="0" t="s">
        <v>17442</v>
      </c>
      <c r="P480" s="122"/>
      <c r="Q480" s="0" t="s">
        <v>17568</v>
      </c>
      <c r="R480" s="112" t="n">
        <v>9798753839749</v>
      </c>
      <c r="S480" s="146"/>
      <c r="T480" s="131" t="s">
        <v>215</v>
      </c>
      <c r="U480" s="0" t="n">
        <v>4</v>
      </c>
      <c r="V480" s="111" t="n">
        <v>10</v>
      </c>
      <c r="W480" s="146"/>
      <c r="X480" s="127" t="s">
        <v>5461</v>
      </c>
    </row>
    <row r="481" customFormat="false" ht="13.8" hidden="false" customHeight="false" outlineLevel="0" collapsed="false">
      <c r="A481" s="131" t="s">
        <v>19279</v>
      </c>
      <c r="B481" s="0" t="s">
        <v>17602</v>
      </c>
      <c r="C481" s="0" t="s">
        <v>198</v>
      </c>
      <c r="D481" s="0" t="s">
        <v>17563</v>
      </c>
      <c r="E481" s="0" t="s">
        <v>198</v>
      </c>
      <c r="F481" s="0" t="s">
        <v>198</v>
      </c>
      <c r="G481" s="0" t="s">
        <v>198</v>
      </c>
      <c r="H481" s="0" t="s">
        <v>17415</v>
      </c>
      <c r="I481" s="0" t="s">
        <v>17444</v>
      </c>
      <c r="J481" s="146" t="s">
        <v>200</v>
      </c>
      <c r="K481" s="131" t="s">
        <v>9369</v>
      </c>
      <c r="L481" s="0" t="s">
        <v>19280</v>
      </c>
      <c r="M481" s="122" t="s">
        <v>200</v>
      </c>
      <c r="N481" s="0" t="s">
        <v>19281</v>
      </c>
      <c r="O481" s="0" t="s">
        <v>19282</v>
      </c>
      <c r="P481" s="122" t="s">
        <v>200</v>
      </c>
      <c r="Q481" s="0" t="s">
        <v>17449</v>
      </c>
      <c r="R481" s="112" t="n">
        <v>9782379890048</v>
      </c>
      <c r="S481" s="146"/>
      <c r="T481" s="131" t="s">
        <v>215</v>
      </c>
      <c r="U481" s="0" t="n">
        <v>4</v>
      </c>
      <c r="V481" s="111" t="n">
        <v>20</v>
      </c>
      <c r="W481" s="146"/>
      <c r="X481" s="127" t="s">
        <v>216</v>
      </c>
    </row>
    <row r="482" customFormat="false" ht="13.8" hidden="false" customHeight="false" outlineLevel="0" collapsed="false">
      <c r="A482" s="131" t="s">
        <v>19283</v>
      </c>
      <c r="B482" s="0" t="s">
        <v>17602</v>
      </c>
      <c r="C482" s="0" t="s">
        <v>198</v>
      </c>
      <c r="D482" s="0" t="s">
        <v>19195</v>
      </c>
      <c r="E482" s="0" t="s">
        <v>198</v>
      </c>
      <c r="F482" s="0" t="s">
        <v>198</v>
      </c>
      <c r="G482" s="0" t="s">
        <v>198</v>
      </c>
      <c r="H482" s="0" t="s">
        <v>17415</v>
      </c>
      <c r="J482" s="146"/>
      <c r="K482" s="131" t="s">
        <v>19196</v>
      </c>
      <c r="L482" s="0" t="s">
        <v>19284</v>
      </c>
      <c r="M482" s="122" t="s">
        <v>200</v>
      </c>
      <c r="N482" s="0" t="s">
        <v>19198</v>
      </c>
      <c r="O482" s="0" t="s">
        <v>17567</v>
      </c>
      <c r="P482" s="122"/>
      <c r="Q482" s="0" t="s">
        <v>5611</v>
      </c>
      <c r="S482" s="146"/>
      <c r="T482" s="131" t="s">
        <v>215</v>
      </c>
      <c r="U482" s="0" t="n">
        <v>4</v>
      </c>
      <c r="V482" s="111" t="n">
        <v>15</v>
      </c>
      <c r="W482" s="146"/>
      <c r="X482" s="127" t="s">
        <v>5461</v>
      </c>
    </row>
    <row r="483" customFormat="false" ht="13.8" hidden="false" customHeight="false" outlineLevel="0" collapsed="false">
      <c r="A483" s="131" t="s">
        <v>19285</v>
      </c>
      <c r="B483" s="0" t="s">
        <v>17490</v>
      </c>
      <c r="C483" s="0" t="s">
        <v>198</v>
      </c>
      <c r="D483" s="0" t="s">
        <v>17594</v>
      </c>
      <c r="E483" s="0" t="s">
        <v>7594</v>
      </c>
      <c r="F483" s="0" t="s">
        <v>198</v>
      </c>
      <c r="G483" s="0" t="s">
        <v>198</v>
      </c>
      <c r="H483" s="0" t="s">
        <v>17415</v>
      </c>
      <c r="J483" s="146" t="s">
        <v>200</v>
      </c>
      <c r="K483" s="131" t="s">
        <v>17564</v>
      </c>
      <c r="L483" s="0" t="s">
        <v>19286</v>
      </c>
      <c r="M483" s="122" t="s">
        <v>200</v>
      </c>
      <c r="N483" s="0" t="s">
        <v>19287</v>
      </c>
      <c r="O483" s="0" t="s">
        <v>19288</v>
      </c>
      <c r="P483" s="122" t="s">
        <v>200</v>
      </c>
      <c r="Q483" s="0" t="s">
        <v>17495</v>
      </c>
      <c r="R483" s="112" t="n">
        <v>9782377841097</v>
      </c>
      <c r="S483" s="146"/>
      <c r="T483" s="131" t="s">
        <v>215</v>
      </c>
      <c r="U483" s="0" t="n">
        <v>4</v>
      </c>
      <c r="V483" s="111" t="n">
        <v>20</v>
      </c>
      <c r="W483" s="146"/>
      <c r="X483" s="127" t="s">
        <v>216</v>
      </c>
    </row>
    <row r="484" customFormat="false" ht="13.8" hidden="false" customHeight="false" outlineLevel="0" collapsed="false">
      <c r="A484" s="131" t="s">
        <v>19289</v>
      </c>
      <c r="B484" s="0" t="s">
        <v>17406</v>
      </c>
      <c r="C484" s="0" t="s">
        <v>198</v>
      </c>
      <c r="D484" s="0" t="s">
        <v>17414</v>
      </c>
      <c r="E484" s="0" t="s">
        <v>198</v>
      </c>
      <c r="F484" s="0" t="s">
        <v>198</v>
      </c>
      <c r="G484" s="0" t="s">
        <v>198</v>
      </c>
      <c r="H484" s="0" t="s">
        <v>17415</v>
      </c>
      <c r="I484" s="0" t="s">
        <v>17444</v>
      </c>
      <c r="J484" s="146" t="s">
        <v>200</v>
      </c>
      <c r="K484" s="131" t="s">
        <v>9369</v>
      </c>
      <c r="L484" s="0" t="s">
        <v>19290</v>
      </c>
      <c r="M484" s="122" t="s">
        <v>200</v>
      </c>
      <c r="N484" s="0" t="s">
        <v>19291</v>
      </c>
      <c r="O484" s="0" t="s">
        <v>19292</v>
      </c>
      <c r="P484" s="122" t="s">
        <v>200</v>
      </c>
      <c r="Q484" s="0" t="s">
        <v>17468</v>
      </c>
      <c r="R484" s="112" t="n">
        <v>9782919603466</v>
      </c>
      <c r="S484" s="146"/>
      <c r="T484" s="131" t="s">
        <v>215</v>
      </c>
      <c r="U484" s="0" t="n">
        <v>4</v>
      </c>
      <c r="V484" s="111" t="n">
        <v>15</v>
      </c>
      <c r="W484" s="146"/>
      <c r="X484" s="127" t="s">
        <v>216</v>
      </c>
    </row>
    <row r="485" customFormat="false" ht="13.8" hidden="false" customHeight="false" outlineLevel="0" collapsed="false">
      <c r="A485" s="131" t="s">
        <v>19293</v>
      </c>
      <c r="B485" s="0" t="s">
        <v>17428</v>
      </c>
      <c r="C485" s="0" t="s">
        <v>17453</v>
      </c>
      <c r="D485" s="0" t="s">
        <v>19294</v>
      </c>
      <c r="E485" s="0" t="s">
        <v>19295</v>
      </c>
      <c r="F485" s="0" t="s">
        <v>19296</v>
      </c>
      <c r="G485" s="0" t="s">
        <v>198</v>
      </c>
      <c r="H485" s="0" t="s">
        <v>17415</v>
      </c>
      <c r="J485" s="146"/>
      <c r="K485" s="131" t="s">
        <v>18694</v>
      </c>
      <c r="L485" s="0" t="s">
        <v>19297</v>
      </c>
      <c r="M485" s="122" t="s">
        <v>200</v>
      </c>
      <c r="N485" s="0" t="s">
        <v>19298</v>
      </c>
      <c r="O485" s="0" t="s">
        <v>19299</v>
      </c>
      <c r="P485" s="122"/>
      <c r="Q485" s="0" t="s">
        <v>19300</v>
      </c>
      <c r="R485" s="112" t="n">
        <v>3781389312904</v>
      </c>
      <c r="S485" s="146"/>
      <c r="T485" s="131" t="s">
        <v>215</v>
      </c>
      <c r="U485" s="0" t="n">
        <v>4</v>
      </c>
      <c r="V485" s="111" t="n">
        <v>5</v>
      </c>
      <c r="W485" s="146"/>
      <c r="X485" s="127" t="s">
        <v>5461</v>
      </c>
    </row>
    <row r="486" customFormat="false" ht="13.8" hidden="false" customHeight="false" outlineLevel="0" collapsed="false">
      <c r="A486" s="131" t="s">
        <v>19301</v>
      </c>
      <c r="B486" s="0" t="s">
        <v>17602</v>
      </c>
      <c r="C486" s="0" t="s">
        <v>198</v>
      </c>
      <c r="D486" s="0" t="s">
        <v>19302</v>
      </c>
      <c r="E486" s="0" t="s">
        <v>198</v>
      </c>
      <c r="F486" s="0" t="s">
        <v>198</v>
      </c>
      <c r="G486" s="0" t="s">
        <v>198</v>
      </c>
      <c r="H486" s="0" t="s">
        <v>17415</v>
      </c>
      <c r="J486" s="146"/>
      <c r="K486" s="131" t="s">
        <v>17616</v>
      </c>
      <c r="L486" s="0" t="s">
        <v>19303</v>
      </c>
      <c r="M486" s="122" t="s">
        <v>200</v>
      </c>
      <c r="N486" s="0" t="s">
        <v>12329</v>
      </c>
      <c r="O486" s="0" t="s">
        <v>19304</v>
      </c>
      <c r="P486" s="122" t="s">
        <v>200</v>
      </c>
      <c r="Q486" s="0" t="s">
        <v>17449</v>
      </c>
      <c r="R486" s="112" t="n">
        <v>9782376972037</v>
      </c>
      <c r="S486" s="146"/>
      <c r="T486" s="131" t="s">
        <v>215</v>
      </c>
      <c r="U486" s="0" t="n">
        <v>4</v>
      </c>
      <c r="V486" s="111" t="n">
        <v>15</v>
      </c>
      <c r="W486" s="146"/>
      <c r="X486" s="127"/>
    </row>
    <row r="487" customFormat="false" ht="13.8" hidden="false" customHeight="false" outlineLevel="0" collapsed="false">
      <c r="A487" s="131" t="s">
        <v>19305</v>
      </c>
      <c r="B487" s="0" t="s">
        <v>17602</v>
      </c>
      <c r="C487" s="0" t="s">
        <v>198</v>
      </c>
      <c r="D487" s="0" t="s">
        <v>17603</v>
      </c>
      <c r="E487" s="0" t="s">
        <v>1696</v>
      </c>
      <c r="F487" s="0" t="s">
        <v>4774</v>
      </c>
      <c r="G487" s="0" t="s">
        <v>945</v>
      </c>
      <c r="H487" s="0" t="s">
        <v>17415</v>
      </c>
      <c r="J487" s="146"/>
      <c r="K487" s="131" t="s">
        <v>17564</v>
      </c>
      <c r="L487" s="0" t="s">
        <v>19306</v>
      </c>
      <c r="M487" s="122" t="s">
        <v>200</v>
      </c>
      <c r="N487" s="0" t="s">
        <v>19307</v>
      </c>
      <c r="O487" s="0" t="s">
        <v>19308</v>
      </c>
      <c r="P487" s="122" t="s">
        <v>200</v>
      </c>
      <c r="Q487" s="0" t="s">
        <v>5611</v>
      </c>
      <c r="S487" s="146"/>
      <c r="T487" s="131" t="s">
        <v>215</v>
      </c>
      <c r="U487" s="0" t="n">
        <v>4</v>
      </c>
      <c r="V487" s="111" t="n">
        <v>15</v>
      </c>
      <c r="W487" s="146"/>
      <c r="X487" s="127" t="s">
        <v>5461</v>
      </c>
    </row>
    <row r="488" customFormat="false" ht="13.8" hidden="false" customHeight="false" outlineLevel="0" collapsed="false">
      <c r="A488" s="131" t="s">
        <v>19309</v>
      </c>
      <c r="B488" s="0" t="s">
        <v>17602</v>
      </c>
      <c r="C488" s="0" t="s">
        <v>198</v>
      </c>
      <c r="D488" s="0" t="s">
        <v>18305</v>
      </c>
      <c r="E488" s="0" t="s">
        <v>198</v>
      </c>
      <c r="F488" s="0" t="s">
        <v>198</v>
      </c>
      <c r="G488" s="0" t="s">
        <v>198</v>
      </c>
      <c r="H488" s="0" t="s">
        <v>17415</v>
      </c>
      <c r="J488" s="146" t="s">
        <v>200</v>
      </c>
      <c r="K488" s="131" t="s">
        <v>17935</v>
      </c>
      <c r="L488" s="0" t="s">
        <v>19310</v>
      </c>
      <c r="M488" s="122" t="s">
        <v>200</v>
      </c>
      <c r="N488" s="0" t="s">
        <v>19311</v>
      </c>
      <c r="O488" s="0" t="s">
        <v>19312</v>
      </c>
      <c r="P488" s="122" t="s">
        <v>200</v>
      </c>
      <c r="Q488" s="0" t="s">
        <v>253</v>
      </c>
      <c r="R488" s="112" t="s">
        <v>198</v>
      </c>
      <c r="S488" s="146"/>
      <c r="T488" s="131" t="s">
        <v>215</v>
      </c>
      <c r="U488" s="0" t="n">
        <v>4</v>
      </c>
      <c r="V488" s="111" t="n">
        <v>30</v>
      </c>
      <c r="W488" s="146"/>
      <c r="X488" s="127" t="s">
        <v>216</v>
      </c>
    </row>
    <row r="489" customFormat="false" ht="13.8" hidden="false" customHeight="false" outlineLevel="0" collapsed="false">
      <c r="A489" s="131" t="s">
        <v>19313</v>
      </c>
      <c r="B489" s="0" t="s">
        <v>17490</v>
      </c>
      <c r="C489" s="0" t="s">
        <v>198</v>
      </c>
      <c r="D489" s="0" t="s">
        <v>19314</v>
      </c>
      <c r="E489" s="0" t="s">
        <v>198</v>
      </c>
      <c r="F489" s="0" t="s">
        <v>198</v>
      </c>
      <c r="G489" s="0" t="s">
        <v>198</v>
      </c>
      <c r="H489" s="0" t="s">
        <v>17415</v>
      </c>
      <c r="I489" s="0" t="s">
        <v>17416</v>
      </c>
      <c r="J489" s="146" t="s">
        <v>200</v>
      </c>
      <c r="K489" s="131" t="s">
        <v>17634</v>
      </c>
      <c r="L489" s="0" t="s">
        <v>19315</v>
      </c>
      <c r="M489" s="122" t="s">
        <v>200</v>
      </c>
      <c r="N489" s="0" t="s">
        <v>19316</v>
      </c>
      <c r="O489" s="0" t="s">
        <v>19317</v>
      </c>
      <c r="P489" s="122" t="s">
        <v>200</v>
      </c>
      <c r="Q489" s="0" t="s">
        <v>17468</v>
      </c>
      <c r="R489" s="112" t="n">
        <v>9791093752174</v>
      </c>
      <c r="S489" s="146"/>
      <c r="T489" s="131" t="s">
        <v>215</v>
      </c>
      <c r="U489" s="0" t="n">
        <v>4</v>
      </c>
      <c r="V489" s="111" t="n">
        <v>20</v>
      </c>
      <c r="W489" s="146"/>
      <c r="X489" s="127" t="s">
        <v>216</v>
      </c>
    </row>
    <row r="490" customFormat="false" ht="13.8" hidden="false" customHeight="false" outlineLevel="0" collapsed="false">
      <c r="A490" s="131" t="s">
        <v>19318</v>
      </c>
      <c r="B490" s="0" t="s">
        <v>17602</v>
      </c>
      <c r="C490" s="0" t="s">
        <v>198</v>
      </c>
      <c r="D490" s="0" t="s">
        <v>17695</v>
      </c>
      <c r="E490" s="0" t="s">
        <v>198</v>
      </c>
      <c r="F490" s="0" t="s">
        <v>198</v>
      </c>
      <c r="G490" s="0" t="s">
        <v>198</v>
      </c>
      <c r="H490" s="0" t="s">
        <v>17415</v>
      </c>
      <c r="J490" s="146" t="s">
        <v>200</v>
      </c>
      <c r="K490" s="131" t="s">
        <v>19319</v>
      </c>
      <c r="L490" s="0" t="s">
        <v>19320</v>
      </c>
      <c r="M490" s="122" t="s">
        <v>200</v>
      </c>
      <c r="N490" s="0" t="s">
        <v>19321</v>
      </c>
      <c r="O490" s="0" t="s">
        <v>19322</v>
      </c>
      <c r="P490" s="122" t="s">
        <v>200</v>
      </c>
      <c r="Q490" s="0" t="s">
        <v>253</v>
      </c>
      <c r="R490" s="112" t="n">
        <v>9782200271947</v>
      </c>
      <c r="S490" s="146"/>
      <c r="T490" s="131" t="s">
        <v>215</v>
      </c>
      <c r="U490" s="0" t="n">
        <v>4</v>
      </c>
      <c r="V490" s="111" t="n">
        <v>20</v>
      </c>
      <c r="W490" s="146"/>
      <c r="X490" s="127" t="s">
        <v>216</v>
      </c>
    </row>
    <row r="491" customFormat="false" ht="13.8" hidden="false" customHeight="false" outlineLevel="0" collapsed="false">
      <c r="A491" s="131" t="s">
        <v>19323</v>
      </c>
      <c r="B491" s="0" t="s">
        <v>17602</v>
      </c>
      <c r="C491" s="0" t="s">
        <v>198</v>
      </c>
      <c r="D491" s="0" t="s">
        <v>18738</v>
      </c>
      <c r="E491" s="0" t="s">
        <v>198</v>
      </c>
      <c r="F491" s="0" t="s">
        <v>198</v>
      </c>
      <c r="G491" s="0" t="s">
        <v>198</v>
      </c>
      <c r="H491" s="0" t="s">
        <v>17415</v>
      </c>
      <c r="J491" s="146" t="s">
        <v>200</v>
      </c>
      <c r="K491" s="131" t="s">
        <v>18163</v>
      </c>
      <c r="L491" s="0" t="s">
        <v>19324</v>
      </c>
      <c r="M491" s="122" t="s">
        <v>200</v>
      </c>
      <c r="N491" s="0" t="s">
        <v>19325</v>
      </c>
      <c r="O491" s="0" t="s">
        <v>19326</v>
      </c>
      <c r="P491" s="122" t="s">
        <v>200</v>
      </c>
      <c r="Q491" s="0" t="s">
        <v>17421</v>
      </c>
      <c r="R491" s="112" t="n">
        <v>9782917131060</v>
      </c>
      <c r="S491" s="146"/>
      <c r="T491" s="131" t="s">
        <v>215</v>
      </c>
      <c r="U491" s="0" t="n">
        <v>4</v>
      </c>
      <c r="V491" s="111" t="n">
        <v>10</v>
      </c>
      <c r="W491" s="146"/>
      <c r="X491" s="127" t="s">
        <v>216</v>
      </c>
    </row>
    <row r="492" customFormat="false" ht="13.8" hidden="false" customHeight="false" outlineLevel="0" collapsed="false">
      <c r="A492" s="131" t="s">
        <v>19327</v>
      </c>
      <c r="B492" s="0" t="s">
        <v>17490</v>
      </c>
      <c r="C492" s="0" t="s">
        <v>198</v>
      </c>
      <c r="D492" s="0" t="s">
        <v>17549</v>
      </c>
      <c r="E492" s="0" t="s">
        <v>19328</v>
      </c>
      <c r="F492" s="0" t="s">
        <v>198</v>
      </c>
      <c r="G492" s="0" t="s">
        <v>198</v>
      </c>
      <c r="H492" s="0" t="s">
        <v>17415</v>
      </c>
      <c r="J492" s="146"/>
      <c r="K492" s="131" t="s">
        <v>17564</v>
      </c>
      <c r="L492" s="0" t="s">
        <v>19329</v>
      </c>
      <c r="M492" s="122" t="s">
        <v>200</v>
      </c>
      <c r="N492" s="0" t="s">
        <v>19330</v>
      </c>
      <c r="O492" s="0" t="s">
        <v>18655</v>
      </c>
      <c r="P492" s="122"/>
      <c r="Q492" s="0" t="s">
        <v>17481</v>
      </c>
      <c r="R492" s="112" t="n">
        <v>9782377841707</v>
      </c>
      <c r="S492" s="146"/>
      <c r="T492" s="131" t="s">
        <v>215</v>
      </c>
      <c r="U492" s="0" t="n">
        <v>4</v>
      </c>
      <c r="V492" s="111" t="n">
        <v>15</v>
      </c>
      <c r="W492" s="146"/>
      <c r="X492" s="127"/>
    </row>
    <row r="493" customFormat="false" ht="13.8" hidden="false" customHeight="false" outlineLevel="0" collapsed="false">
      <c r="A493" s="131" t="s">
        <v>19331</v>
      </c>
      <c r="B493" s="0" t="s">
        <v>18061</v>
      </c>
      <c r="C493" s="0" t="s">
        <v>198</v>
      </c>
      <c r="D493" s="0" t="s">
        <v>19332</v>
      </c>
      <c r="E493" s="0" t="s">
        <v>198</v>
      </c>
      <c r="F493" s="0" t="s">
        <v>198</v>
      </c>
      <c r="G493" s="0" t="s">
        <v>198</v>
      </c>
      <c r="H493" s="0" t="s">
        <v>17415</v>
      </c>
      <c r="J493" s="146" t="s">
        <v>200</v>
      </c>
      <c r="K493" s="131"/>
      <c r="L493" s="0" t="s">
        <v>19333</v>
      </c>
      <c r="M493" s="122" t="s">
        <v>200</v>
      </c>
      <c r="N493" s="0" t="s">
        <v>19334</v>
      </c>
      <c r="O493" s="0" t="s">
        <v>19335</v>
      </c>
      <c r="P493" s="122" t="s">
        <v>200</v>
      </c>
      <c r="Q493" s="0" t="s">
        <v>18067</v>
      </c>
      <c r="R493" s="112" t="n">
        <v>8717418364120</v>
      </c>
      <c r="S493" s="146"/>
      <c r="T493" s="131" t="s">
        <v>215</v>
      </c>
      <c r="U493" s="0" t="n">
        <v>4</v>
      </c>
      <c r="V493" s="111" t="n">
        <v>10</v>
      </c>
      <c r="W493" s="146"/>
      <c r="X493" s="127" t="s">
        <v>216</v>
      </c>
    </row>
    <row r="494" customFormat="false" ht="13.8" hidden="false" customHeight="false" outlineLevel="0" collapsed="false">
      <c r="A494" s="131" t="s">
        <v>19336</v>
      </c>
      <c r="B494" s="0" t="s">
        <v>17490</v>
      </c>
      <c r="C494" s="0" t="s">
        <v>198</v>
      </c>
      <c r="D494" s="0" t="s">
        <v>17603</v>
      </c>
      <c r="E494" s="0" t="s">
        <v>19268</v>
      </c>
      <c r="F494" s="0" t="s">
        <v>19337</v>
      </c>
      <c r="G494" s="0" t="s">
        <v>9543</v>
      </c>
      <c r="H494" s="0" t="s">
        <v>17415</v>
      </c>
      <c r="J494" s="146" t="s">
        <v>200</v>
      </c>
      <c r="K494" s="131" t="s">
        <v>17564</v>
      </c>
      <c r="L494" s="0" t="s">
        <v>19338</v>
      </c>
      <c r="M494" s="122" t="s">
        <v>200</v>
      </c>
      <c r="N494" s="0" t="s">
        <v>17818</v>
      </c>
      <c r="O494" s="0" t="s">
        <v>17600</v>
      </c>
      <c r="P494" s="122" t="s">
        <v>200</v>
      </c>
      <c r="Q494" s="0" t="s">
        <v>17468</v>
      </c>
      <c r="R494" s="112" t="n">
        <v>9782377840915</v>
      </c>
      <c r="S494" s="146"/>
      <c r="T494" s="131" t="s">
        <v>215</v>
      </c>
      <c r="U494" s="0" t="n">
        <v>4</v>
      </c>
      <c r="V494" s="111" t="n">
        <v>20</v>
      </c>
      <c r="W494" s="146"/>
      <c r="X494" s="127" t="s">
        <v>216</v>
      </c>
    </row>
    <row r="495" customFormat="false" ht="13.8" hidden="false" customHeight="false" outlineLevel="0" collapsed="false">
      <c r="A495" s="131" t="s">
        <v>19339</v>
      </c>
      <c r="B495" s="0" t="s">
        <v>17541</v>
      </c>
      <c r="C495" s="0" t="s">
        <v>198</v>
      </c>
      <c r="D495" s="0" t="s">
        <v>18305</v>
      </c>
      <c r="E495" s="0" t="s">
        <v>198</v>
      </c>
      <c r="F495" s="0" t="s">
        <v>198</v>
      </c>
      <c r="G495" s="0" t="s">
        <v>198</v>
      </c>
      <c r="H495" s="0" t="s">
        <v>17415</v>
      </c>
      <c r="I495" s="0" t="s">
        <v>17416</v>
      </c>
      <c r="J495" s="146" t="s">
        <v>200</v>
      </c>
      <c r="K495" s="131" t="s">
        <v>9369</v>
      </c>
      <c r="L495" s="0" t="s">
        <v>19340</v>
      </c>
      <c r="M495" s="122" t="s">
        <v>200</v>
      </c>
      <c r="N495" s="0" t="s">
        <v>19341</v>
      </c>
      <c r="O495" s="0" t="s">
        <v>19342</v>
      </c>
      <c r="P495" s="122" t="s">
        <v>200</v>
      </c>
      <c r="Q495" s="0" t="s">
        <v>2235</v>
      </c>
      <c r="R495" s="112" t="n">
        <v>9782919603077</v>
      </c>
      <c r="S495" s="146"/>
      <c r="T495" s="131" t="s">
        <v>215</v>
      </c>
      <c r="U495" s="0" t="n">
        <v>4</v>
      </c>
      <c r="V495" s="111" t="n">
        <v>20</v>
      </c>
      <c r="W495" s="146"/>
      <c r="X495" s="127" t="s">
        <v>216</v>
      </c>
    </row>
    <row r="496" customFormat="false" ht="13.8" hidden="false" customHeight="false" outlineLevel="0" collapsed="false">
      <c r="A496" s="131" t="s">
        <v>19343</v>
      </c>
      <c r="B496" s="0" t="s">
        <v>17541</v>
      </c>
      <c r="C496" s="0" t="s">
        <v>198</v>
      </c>
      <c r="D496" s="0" t="s">
        <v>18305</v>
      </c>
      <c r="E496" s="0" t="s">
        <v>198</v>
      </c>
      <c r="F496" s="0" t="s">
        <v>198</v>
      </c>
      <c r="G496" s="0" t="s">
        <v>198</v>
      </c>
      <c r="H496" s="0" t="s">
        <v>17415</v>
      </c>
      <c r="I496" s="0" t="s">
        <v>17416</v>
      </c>
      <c r="J496" s="146" t="s">
        <v>200</v>
      </c>
      <c r="K496" s="131" t="s">
        <v>9369</v>
      </c>
      <c r="L496" s="0" t="s">
        <v>19340</v>
      </c>
      <c r="M496" s="122" t="s">
        <v>200</v>
      </c>
      <c r="N496" s="0" t="s">
        <v>19341</v>
      </c>
      <c r="O496" s="0" t="s">
        <v>19342</v>
      </c>
      <c r="P496" s="122" t="s">
        <v>200</v>
      </c>
      <c r="Q496" s="0" t="s">
        <v>2235</v>
      </c>
      <c r="R496" s="112" t="n">
        <v>9782919603138</v>
      </c>
      <c r="S496" s="146"/>
      <c r="T496" s="131" t="s">
        <v>215</v>
      </c>
      <c r="U496" s="0" t="n">
        <v>4</v>
      </c>
      <c r="V496" s="111" t="n">
        <v>20</v>
      </c>
      <c r="W496" s="146"/>
      <c r="X496" s="127" t="s">
        <v>216</v>
      </c>
    </row>
    <row r="497" customFormat="false" ht="13.8" hidden="false" customHeight="false" outlineLevel="0" collapsed="false">
      <c r="A497" s="131" t="s">
        <v>19344</v>
      </c>
      <c r="B497" s="0" t="s">
        <v>17541</v>
      </c>
      <c r="C497" s="0" t="s">
        <v>198</v>
      </c>
      <c r="D497" s="0" t="s">
        <v>18305</v>
      </c>
      <c r="E497" s="0" t="s">
        <v>198</v>
      </c>
      <c r="F497" s="0" t="s">
        <v>198</v>
      </c>
      <c r="G497" s="0" t="s">
        <v>198</v>
      </c>
      <c r="H497" s="0" t="s">
        <v>17415</v>
      </c>
      <c r="I497" s="0" t="s">
        <v>17416</v>
      </c>
      <c r="J497" s="146" t="s">
        <v>200</v>
      </c>
      <c r="K497" s="131" t="s">
        <v>9369</v>
      </c>
      <c r="L497" s="0" t="s">
        <v>19340</v>
      </c>
      <c r="M497" s="122" t="s">
        <v>200</v>
      </c>
      <c r="N497" s="0" t="s">
        <v>19341</v>
      </c>
      <c r="O497" s="0" t="s">
        <v>19342</v>
      </c>
      <c r="P497" s="122" t="s">
        <v>200</v>
      </c>
      <c r="Q497" s="0" t="s">
        <v>2235</v>
      </c>
      <c r="R497" s="112" t="n">
        <v>9782919603237</v>
      </c>
      <c r="S497" s="146"/>
      <c r="T497" s="131" t="s">
        <v>215</v>
      </c>
      <c r="U497" s="0" t="n">
        <v>4</v>
      </c>
      <c r="V497" s="111" t="n">
        <v>20</v>
      </c>
      <c r="W497" s="146"/>
      <c r="X497" s="127" t="s">
        <v>216</v>
      </c>
    </row>
    <row r="498" customFormat="false" ht="13.8" hidden="false" customHeight="false" outlineLevel="0" collapsed="false">
      <c r="A498" s="131" t="s">
        <v>19345</v>
      </c>
      <c r="B498" s="0" t="s">
        <v>17406</v>
      </c>
      <c r="C498" s="0" t="s">
        <v>198</v>
      </c>
      <c r="D498" s="0" t="s">
        <v>17407</v>
      </c>
      <c r="E498" s="0" t="s">
        <v>198</v>
      </c>
      <c r="F498" s="0" t="s">
        <v>198</v>
      </c>
      <c r="G498" s="0" t="s">
        <v>198</v>
      </c>
      <c r="H498" s="0" t="s">
        <v>17415</v>
      </c>
      <c r="I498" s="0" t="s">
        <v>17444</v>
      </c>
      <c r="J498" s="146" t="s">
        <v>200</v>
      </c>
      <c r="K498" s="131" t="s">
        <v>9369</v>
      </c>
      <c r="L498" s="0" t="s">
        <v>19346</v>
      </c>
      <c r="M498" s="122" t="s">
        <v>200</v>
      </c>
      <c r="N498" s="0" t="s">
        <v>19347</v>
      </c>
      <c r="O498" s="0" t="s">
        <v>19348</v>
      </c>
      <c r="P498" s="122" t="s">
        <v>200</v>
      </c>
      <c r="Q498" s="0" t="s">
        <v>17468</v>
      </c>
      <c r="R498" s="112" t="n">
        <v>9782919603619</v>
      </c>
      <c r="S498" s="146"/>
      <c r="T498" s="131" t="s">
        <v>215</v>
      </c>
      <c r="U498" s="0" t="n">
        <v>4</v>
      </c>
      <c r="V498" s="111" t="n">
        <v>15</v>
      </c>
      <c r="W498" s="146"/>
      <c r="X498" s="127" t="s">
        <v>216</v>
      </c>
    </row>
    <row r="499" customFormat="false" ht="13.8" hidden="false" customHeight="false" outlineLevel="0" collapsed="false">
      <c r="A499" s="131" t="s">
        <v>19345</v>
      </c>
      <c r="B499" s="0" t="s">
        <v>17428</v>
      </c>
      <c r="C499" s="0" t="s">
        <v>198</v>
      </c>
      <c r="D499" s="0" t="s">
        <v>198</v>
      </c>
      <c r="E499" s="0" t="s">
        <v>198</v>
      </c>
      <c r="F499" s="0" t="s">
        <v>198</v>
      </c>
      <c r="G499" s="0" t="s">
        <v>198</v>
      </c>
      <c r="H499" s="0" t="s">
        <v>17415</v>
      </c>
      <c r="J499" s="146"/>
      <c r="K499" s="131" t="s">
        <v>17429</v>
      </c>
      <c r="L499" s="0" t="s">
        <v>19349</v>
      </c>
      <c r="M499" s="122" t="s">
        <v>200</v>
      </c>
      <c r="N499" s="0" t="s">
        <v>19350</v>
      </c>
      <c r="O499" s="0" t="s">
        <v>17442</v>
      </c>
      <c r="P499" s="122"/>
      <c r="Q499" s="0" t="s">
        <v>19300</v>
      </c>
      <c r="R499" s="112" t="n">
        <v>3781850911902</v>
      </c>
      <c r="S499" s="146"/>
      <c r="T499" s="131" t="s">
        <v>215</v>
      </c>
      <c r="U499" s="0" t="n">
        <v>4</v>
      </c>
      <c r="V499" s="111" t="n">
        <v>5</v>
      </c>
      <c r="W499" s="146"/>
      <c r="X499" s="127" t="s">
        <v>5461</v>
      </c>
    </row>
    <row r="500" customFormat="false" ht="13.8" hidden="false" customHeight="false" outlineLevel="0" collapsed="false">
      <c r="A500" s="131" t="s">
        <v>19351</v>
      </c>
      <c r="B500" s="0" t="s">
        <v>17406</v>
      </c>
      <c r="C500" s="0" t="s">
        <v>198</v>
      </c>
      <c r="D500" s="0" t="s">
        <v>17414</v>
      </c>
      <c r="E500" s="0" t="s">
        <v>198</v>
      </c>
      <c r="F500" s="0" t="s">
        <v>198</v>
      </c>
      <c r="G500" s="0" t="s">
        <v>198</v>
      </c>
      <c r="H500" s="0" t="s">
        <v>17415</v>
      </c>
      <c r="I500" s="0" t="s">
        <v>17416</v>
      </c>
      <c r="J500" s="146" t="s">
        <v>200</v>
      </c>
      <c r="K500" s="131" t="s">
        <v>19352</v>
      </c>
      <c r="L500" s="0" t="s">
        <v>19353</v>
      </c>
      <c r="M500" s="122" t="s">
        <v>200</v>
      </c>
      <c r="N500" s="0" t="s">
        <v>19354</v>
      </c>
      <c r="O500" s="0" t="s">
        <v>19355</v>
      </c>
      <c r="P500" s="122" t="s">
        <v>200</v>
      </c>
      <c r="Q500" s="0" t="s">
        <v>17462</v>
      </c>
      <c r="R500" s="112" t="n">
        <v>9782952241274</v>
      </c>
      <c r="S500" s="146"/>
      <c r="T500" s="131" t="s">
        <v>215</v>
      </c>
      <c r="U500" s="0" t="n">
        <v>4</v>
      </c>
      <c r="V500" s="111" t="n">
        <v>15</v>
      </c>
      <c r="W500" s="146"/>
      <c r="X500" s="127" t="s">
        <v>216</v>
      </c>
    </row>
    <row r="501" customFormat="false" ht="13.8" hidden="false" customHeight="false" outlineLevel="0" collapsed="false">
      <c r="A501" s="131" t="s">
        <v>19356</v>
      </c>
      <c r="B501" s="0" t="s">
        <v>17602</v>
      </c>
      <c r="C501" s="0" t="s">
        <v>198</v>
      </c>
      <c r="D501" s="0" t="s">
        <v>17603</v>
      </c>
      <c r="E501" s="0" t="s">
        <v>198</v>
      </c>
      <c r="F501" s="0" t="s">
        <v>198</v>
      </c>
      <c r="G501" s="0" t="s">
        <v>198</v>
      </c>
      <c r="H501" s="0" t="s">
        <v>17408</v>
      </c>
      <c r="I501" s="0" t="s">
        <v>17891</v>
      </c>
      <c r="J501" s="146" t="s">
        <v>200</v>
      </c>
      <c r="K501" s="131" t="s">
        <v>19357</v>
      </c>
      <c r="L501" s="0" t="s">
        <v>19358</v>
      </c>
      <c r="M501" s="122" t="s">
        <v>200</v>
      </c>
      <c r="N501" s="0" t="s">
        <v>19359</v>
      </c>
      <c r="O501" s="0" t="s">
        <v>66</v>
      </c>
      <c r="P501" s="122" t="s">
        <v>200</v>
      </c>
      <c r="Q501" s="0" t="s">
        <v>17462</v>
      </c>
      <c r="R501" s="112" t="n">
        <v>9781118877166</v>
      </c>
      <c r="S501" s="146"/>
      <c r="T501" s="131" t="s">
        <v>215</v>
      </c>
      <c r="U501" s="0" t="n">
        <v>4</v>
      </c>
      <c r="V501" s="111" t="n">
        <v>20</v>
      </c>
      <c r="W501" s="146"/>
      <c r="X501" s="127" t="s">
        <v>216</v>
      </c>
    </row>
    <row r="502" customFormat="false" ht="13.8" hidden="false" customHeight="false" outlineLevel="0" collapsed="false">
      <c r="A502" s="131" t="s">
        <v>19360</v>
      </c>
      <c r="B502" s="0" t="s">
        <v>17477</v>
      </c>
      <c r="C502" s="0" t="s">
        <v>198</v>
      </c>
      <c r="D502" s="0" t="s">
        <v>17520</v>
      </c>
      <c r="E502" s="0" t="s">
        <v>198</v>
      </c>
      <c r="F502" s="0" t="s">
        <v>19361</v>
      </c>
      <c r="G502" s="0" t="s">
        <v>198</v>
      </c>
      <c r="H502" s="0" t="s">
        <v>17415</v>
      </c>
      <c r="I502" s="0" t="s">
        <v>17416</v>
      </c>
      <c r="J502" s="146" t="s">
        <v>200</v>
      </c>
      <c r="K502" s="131" t="s">
        <v>17564</v>
      </c>
      <c r="L502" s="104" t="s">
        <v>19362</v>
      </c>
      <c r="M502" s="122" t="s">
        <v>200</v>
      </c>
      <c r="N502" s="0" t="s">
        <v>19363</v>
      </c>
      <c r="O502" s="0" t="s">
        <v>66</v>
      </c>
      <c r="P502" s="122" t="s">
        <v>200</v>
      </c>
      <c r="Q502" s="0" t="s">
        <v>17462</v>
      </c>
      <c r="R502" s="112" t="n">
        <v>9791094723067</v>
      </c>
      <c r="S502" s="146"/>
      <c r="T502" s="131" t="s">
        <v>215</v>
      </c>
      <c r="U502" s="0" t="n">
        <v>4</v>
      </c>
      <c r="V502" s="111" t="n">
        <v>15</v>
      </c>
      <c r="W502" s="146"/>
      <c r="X502" s="127" t="s">
        <v>216</v>
      </c>
    </row>
    <row r="503" customFormat="false" ht="13.8" hidden="false" customHeight="false" outlineLevel="0" collapsed="false">
      <c r="A503" s="131" t="s">
        <v>19364</v>
      </c>
      <c r="B503" s="0" t="s">
        <v>17477</v>
      </c>
      <c r="C503" s="0" t="s">
        <v>198</v>
      </c>
      <c r="D503" s="0" t="s">
        <v>17520</v>
      </c>
      <c r="E503" s="0" t="s">
        <v>198</v>
      </c>
      <c r="F503" s="0" t="s">
        <v>19365</v>
      </c>
      <c r="G503" s="0" t="s">
        <v>198</v>
      </c>
      <c r="H503" s="0" t="s">
        <v>17415</v>
      </c>
      <c r="I503" s="0" t="s">
        <v>17416</v>
      </c>
      <c r="J503" s="146" t="s">
        <v>200</v>
      </c>
      <c r="K503" s="131" t="s">
        <v>17564</v>
      </c>
      <c r="L503" s="104" t="s">
        <v>19362</v>
      </c>
      <c r="M503" s="122" t="s">
        <v>200</v>
      </c>
      <c r="N503" s="0" t="s">
        <v>19363</v>
      </c>
      <c r="O503" s="0" t="s">
        <v>66</v>
      </c>
      <c r="P503" s="122" t="s">
        <v>200</v>
      </c>
      <c r="Q503" s="0" t="s">
        <v>17462</v>
      </c>
      <c r="R503" s="112" t="n">
        <v>9791094723180</v>
      </c>
      <c r="S503" s="146"/>
      <c r="T503" s="131" t="s">
        <v>215</v>
      </c>
      <c r="U503" s="0" t="n">
        <v>4</v>
      </c>
      <c r="V503" s="111" t="n">
        <v>15</v>
      </c>
      <c r="W503" s="146"/>
      <c r="X503" s="127" t="s">
        <v>216</v>
      </c>
    </row>
    <row r="504" customFormat="false" ht="13.8" hidden="false" customHeight="false" outlineLevel="0" collapsed="false">
      <c r="A504" s="131" t="s">
        <v>19366</v>
      </c>
      <c r="B504" s="0" t="s">
        <v>17477</v>
      </c>
      <c r="C504" s="0" t="s">
        <v>198</v>
      </c>
      <c r="D504" s="0" t="s">
        <v>17520</v>
      </c>
      <c r="E504" s="0" t="s">
        <v>198</v>
      </c>
      <c r="F504" s="0" t="s">
        <v>19367</v>
      </c>
      <c r="G504" s="0" t="s">
        <v>198</v>
      </c>
      <c r="H504" s="0" t="s">
        <v>17415</v>
      </c>
      <c r="I504" s="0" t="s">
        <v>17416</v>
      </c>
      <c r="J504" s="146" t="s">
        <v>200</v>
      </c>
      <c r="K504" s="131" t="s">
        <v>17564</v>
      </c>
      <c r="L504" s="104" t="s">
        <v>19362</v>
      </c>
      <c r="M504" s="122" t="s">
        <v>200</v>
      </c>
      <c r="N504" s="0" t="s">
        <v>19363</v>
      </c>
      <c r="O504" s="0" t="s">
        <v>66</v>
      </c>
      <c r="P504" s="122" t="s">
        <v>200</v>
      </c>
      <c r="Q504" s="0" t="s">
        <v>17462</v>
      </c>
      <c r="R504" s="112" t="n">
        <v>9791094723302</v>
      </c>
      <c r="S504" s="146"/>
      <c r="T504" s="131" t="s">
        <v>215</v>
      </c>
      <c r="U504" s="0" t="n">
        <v>4</v>
      </c>
      <c r="V504" s="111" t="n">
        <v>15</v>
      </c>
      <c r="W504" s="146"/>
      <c r="X504" s="127" t="s">
        <v>216</v>
      </c>
    </row>
    <row r="505" customFormat="false" ht="13.8" hidden="false" customHeight="false" outlineLevel="0" collapsed="false">
      <c r="A505" s="131" t="s">
        <v>19368</v>
      </c>
      <c r="B505" s="0" t="s">
        <v>17477</v>
      </c>
      <c r="C505" s="0" t="s">
        <v>198</v>
      </c>
      <c r="D505" s="0" t="s">
        <v>17520</v>
      </c>
      <c r="E505" s="0" t="s">
        <v>198</v>
      </c>
      <c r="F505" s="0" t="s">
        <v>19369</v>
      </c>
      <c r="G505" s="0" t="s">
        <v>198</v>
      </c>
      <c r="H505" s="0" t="s">
        <v>17415</v>
      </c>
      <c r="I505" s="0" t="s">
        <v>17416</v>
      </c>
      <c r="J505" s="146" t="s">
        <v>200</v>
      </c>
      <c r="K505" s="131" t="s">
        <v>17564</v>
      </c>
      <c r="L505" s="104" t="s">
        <v>19362</v>
      </c>
      <c r="M505" s="122" t="s">
        <v>200</v>
      </c>
      <c r="N505" s="0" t="s">
        <v>19363</v>
      </c>
      <c r="O505" s="0" t="s">
        <v>66</v>
      </c>
      <c r="P505" s="122" t="s">
        <v>200</v>
      </c>
      <c r="Q505" s="0" t="s">
        <v>17462</v>
      </c>
      <c r="R505" s="112" t="n">
        <v>9791094723456</v>
      </c>
      <c r="S505" s="146"/>
      <c r="T505" s="131" t="s">
        <v>215</v>
      </c>
      <c r="U505" s="0" t="n">
        <v>4</v>
      </c>
      <c r="V505" s="111" t="n">
        <v>15</v>
      </c>
      <c r="W505" s="146"/>
      <c r="X505" s="127" t="s">
        <v>216</v>
      </c>
    </row>
    <row r="506" customFormat="false" ht="13.8" hidden="false" customHeight="false" outlineLevel="0" collapsed="false">
      <c r="A506" s="131" t="s">
        <v>19370</v>
      </c>
      <c r="B506" s="0" t="s">
        <v>17490</v>
      </c>
      <c r="C506" s="0" t="s">
        <v>17653</v>
      </c>
      <c r="D506" s="0" t="s">
        <v>198</v>
      </c>
      <c r="E506" s="0" t="s">
        <v>2357</v>
      </c>
      <c r="F506" s="0" t="s">
        <v>19371</v>
      </c>
      <c r="G506" s="0" t="s">
        <v>198</v>
      </c>
      <c r="H506" s="0" t="s">
        <v>17415</v>
      </c>
      <c r="J506" s="146"/>
      <c r="K506" s="131" t="s">
        <v>17459</v>
      </c>
      <c r="L506" s="104" t="s">
        <v>19372</v>
      </c>
      <c r="M506" s="122" t="s">
        <v>200</v>
      </c>
      <c r="N506" s="0" t="s">
        <v>19373</v>
      </c>
      <c r="O506" s="0" t="s">
        <v>19374</v>
      </c>
      <c r="P506" s="122" t="s">
        <v>200</v>
      </c>
      <c r="Q506" s="0" t="s">
        <v>17449</v>
      </c>
      <c r="R506" s="112" t="n">
        <v>9782371880856</v>
      </c>
      <c r="S506" s="146"/>
      <c r="T506" s="131" t="s">
        <v>215</v>
      </c>
      <c r="U506" s="0" t="n">
        <v>4</v>
      </c>
      <c r="V506" s="111" t="n">
        <v>15</v>
      </c>
      <c r="W506" s="146"/>
      <c r="X506" s="127"/>
    </row>
    <row r="507" customFormat="false" ht="13.8" hidden="false" customHeight="false" outlineLevel="0" collapsed="false">
      <c r="A507" s="131" t="s">
        <v>19375</v>
      </c>
      <c r="B507" s="0" t="s">
        <v>17490</v>
      </c>
      <c r="C507" s="0" t="s">
        <v>198</v>
      </c>
      <c r="D507" s="0" t="s">
        <v>19222</v>
      </c>
      <c r="E507" s="0" t="s">
        <v>198</v>
      </c>
      <c r="F507" s="0" t="s">
        <v>198</v>
      </c>
      <c r="G507" s="0" t="s">
        <v>198</v>
      </c>
      <c r="H507" s="0" t="s">
        <v>17415</v>
      </c>
      <c r="I507" s="0" t="s">
        <v>17416</v>
      </c>
      <c r="J507" s="146" t="s">
        <v>200</v>
      </c>
      <c r="K507" s="131" t="s">
        <v>17459</v>
      </c>
      <c r="L507" s="104" t="s">
        <v>19376</v>
      </c>
      <c r="M507" s="122" t="s">
        <v>200</v>
      </c>
      <c r="N507" s="0" t="s">
        <v>19377</v>
      </c>
      <c r="O507" s="0" t="s">
        <v>19378</v>
      </c>
      <c r="P507" s="122" t="s">
        <v>200</v>
      </c>
      <c r="Q507" s="0" t="s">
        <v>253</v>
      </c>
      <c r="R507" s="112" t="n">
        <v>9188371880818</v>
      </c>
      <c r="S507" s="146"/>
      <c r="T507" s="131" t="s">
        <v>215</v>
      </c>
      <c r="U507" s="0" t="n">
        <v>4</v>
      </c>
      <c r="V507" s="111" t="n">
        <v>20</v>
      </c>
      <c r="W507" s="146"/>
      <c r="X507" s="127" t="s">
        <v>216</v>
      </c>
    </row>
    <row r="508" customFormat="false" ht="13.8" hidden="false" customHeight="false" outlineLevel="0" collapsed="false">
      <c r="A508" s="131" t="s">
        <v>19379</v>
      </c>
      <c r="B508" s="0" t="s">
        <v>17602</v>
      </c>
      <c r="C508" s="0" t="s">
        <v>198</v>
      </c>
      <c r="D508" s="0" t="s">
        <v>18032</v>
      </c>
      <c r="E508" s="0" t="s">
        <v>198</v>
      </c>
      <c r="F508" s="0" t="s">
        <v>198</v>
      </c>
      <c r="G508" s="0" t="s">
        <v>198</v>
      </c>
      <c r="H508" s="0" t="s">
        <v>17415</v>
      </c>
      <c r="J508" s="146"/>
      <c r="K508" s="131" t="s">
        <v>19380</v>
      </c>
      <c r="L508" s="104" t="s">
        <v>19381</v>
      </c>
      <c r="M508" s="122" t="s">
        <v>200</v>
      </c>
      <c r="N508" s="0" t="s">
        <v>19382</v>
      </c>
      <c r="O508" s="0" t="s">
        <v>19383</v>
      </c>
      <c r="P508" s="122" t="s">
        <v>200</v>
      </c>
      <c r="Q508" s="0" t="s">
        <v>17481</v>
      </c>
      <c r="R508" s="112" t="n">
        <v>9782490769308</v>
      </c>
      <c r="S508" s="146"/>
      <c r="T508" s="131" t="s">
        <v>215</v>
      </c>
      <c r="U508" s="0" t="n">
        <v>4</v>
      </c>
      <c r="V508" s="111" t="n">
        <v>10</v>
      </c>
      <c r="W508" s="146"/>
      <c r="X508" s="127"/>
    </row>
    <row r="509" customFormat="false" ht="13.8" hidden="false" customHeight="false" outlineLevel="0" collapsed="false">
      <c r="A509" s="131" t="s">
        <v>19384</v>
      </c>
      <c r="B509" s="0" t="s">
        <v>17490</v>
      </c>
      <c r="C509" s="0" t="s">
        <v>198</v>
      </c>
      <c r="D509" s="0" t="s">
        <v>198</v>
      </c>
      <c r="E509" s="0" t="s">
        <v>9448</v>
      </c>
      <c r="F509" s="0" t="s">
        <v>17909</v>
      </c>
      <c r="G509" s="0" t="s">
        <v>198</v>
      </c>
      <c r="H509" s="0" t="s">
        <v>17415</v>
      </c>
      <c r="J509" s="146" t="s">
        <v>200</v>
      </c>
      <c r="K509" s="131" t="s">
        <v>18464</v>
      </c>
      <c r="L509" s="0" t="s">
        <v>19385</v>
      </c>
      <c r="M509" s="122" t="s">
        <v>200</v>
      </c>
      <c r="N509" s="0" t="s">
        <v>19386</v>
      </c>
      <c r="O509" s="0" t="s">
        <v>19154</v>
      </c>
      <c r="P509" s="122" t="s">
        <v>200</v>
      </c>
      <c r="Q509" s="0" t="s">
        <v>17759</v>
      </c>
      <c r="R509" s="112" t="s">
        <v>198</v>
      </c>
      <c r="S509" s="146"/>
      <c r="T509" s="131" t="s">
        <v>215</v>
      </c>
      <c r="U509" s="0" t="n">
        <v>4</v>
      </c>
      <c r="V509" s="111" t="n">
        <v>10</v>
      </c>
      <c r="W509" s="146"/>
      <c r="X509" s="127" t="s">
        <v>216</v>
      </c>
    </row>
    <row r="510" customFormat="false" ht="13.8" hidden="false" customHeight="false" outlineLevel="0" collapsed="false">
      <c r="A510" s="131" t="s">
        <v>19387</v>
      </c>
      <c r="B510" s="0" t="s">
        <v>17490</v>
      </c>
      <c r="C510" s="0" t="s">
        <v>198</v>
      </c>
      <c r="D510" s="0" t="s">
        <v>17603</v>
      </c>
      <c r="E510" s="0" t="s">
        <v>198</v>
      </c>
      <c r="F510" s="0" t="s">
        <v>904</v>
      </c>
      <c r="G510" s="0" t="s">
        <v>198</v>
      </c>
      <c r="H510" s="0" t="s">
        <v>17415</v>
      </c>
      <c r="J510" s="146" t="s">
        <v>200</v>
      </c>
      <c r="K510" s="131" t="s">
        <v>9369</v>
      </c>
      <c r="L510" s="104" t="s">
        <v>19388</v>
      </c>
      <c r="M510" s="122" t="s">
        <v>200</v>
      </c>
      <c r="N510" s="0" t="s">
        <v>19386</v>
      </c>
      <c r="O510" s="0" t="s">
        <v>19154</v>
      </c>
      <c r="P510" s="122" t="s">
        <v>200</v>
      </c>
      <c r="Q510" s="0" t="s">
        <v>17421</v>
      </c>
      <c r="R510" s="112" t="n">
        <v>9782379890017</v>
      </c>
      <c r="S510" s="146"/>
      <c r="T510" s="131" t="s">
        <v>215</v>
      </c>
      <c r="U510" s="0" t="n">
        <v>4</v>
      </c>
      <c r="V510" s="111" t="n">
        <v>10</v>
      </c>
      <c r="W510" s="146"/>
      <c r="X510" s="127" t="s">
        <v>216</v>
      </c>
    </row>
    <row r="511" customFormat="false" ht="13.8" hidden="false" customHeight="false" outlineLevel="0" collapsed="false">
      <c r="A511" s="131" t="s">
        <v>19389</v>
      </c>
      <c r="B511" s="0" t="s">
        <v>17490</v>
      </c>
      <c r="C511" s="0" t="s">
        <v>198</v>
      </c>
      <c r="D511" s="0" t="s">
        <v>17603</v>
      </c>
      <c r="E511" s="0" t="s">
        <v>543</v>
      </c>
      <c r="F511" s="0" t="s">
        <v>1621</v>
      </c>
      <c r="G511" s="0" t="s">
        <v>2426</v>
      </c>
      <c r="H511" s="0" t="s">
        <v>17415</v>
      </c>
      <c r="J511" s="146" t="s">
        <v>200</v>
      </c>
      <c r="K511" s="131" t="s">
        <v>9369</v>
      </c>
      <c r="L511" s="104" t="s">
        <v>19390</v>
      </c>
      <c r="M511" s="122" t="s">
        <v>200</v>
      </c>
      <c r="N511" s="0" t="s">
        <v>19386</v>
      </c>
      <c r="O511" s="0" t="s">
        <v>19154</v>
      </c>
      <c r="P511" s="122" t="s">
        <v>200</v>
      </c>
      <c r="Q511" s="0" t="s">
        <v>17462</v>
      </c>
      <c r="R511" s="112" t="n">
        <v>9782919603527</v>
      </c>
      <c r="S511" s="146"/>
      <c r="T511" s="131" t="s">
        <v>215</v>
      </c>
      <c r="U511" s="0" t="n">
        <v>4</v>
      </c>
      <c r="V511" s="111" t="n">
        <v>10</v>
      </c>
      <c r="W511" s="146"/>
      <c r="X511" s="127" t="s">
        <v>216</v>
      </c>
    </row>
    <row r="512" customFormat="false" ht="13.8" hidden="false" customHeight="false" outlineLevel="0" collapsed="false">
      <c r="A512" s="131" t="s">
        <v>19391</v>
      </c>
      <c r="B512" s="0" t="s">
        <v>17406</v>
      </c>
      <c r="C512" s="0" t="s">
        <v>17570</v>
      </c>
      <c r="D512" s="0" t="s">
        <v>17563</v>
      </c>
      <c r="E512" s="0" t="s">
        <v>9448</v>
      </c>
      <c r="F512" s="0" t="s">
        <v>15559</v>
      </c>
      <c r="G512" s="0" t="s">
        <v>198</v>
      </c>
      <c r="H512" s="0" t="s">
        <v>17415</v>
      </c>
      <c r="J512" s="146" t="s">
        <v>200</v>
      </c>
      <c r="K512" s="131" t="s">
        <v>17459</v>
      </c>
      <c r="L512" s="0" t="s">
        <v>19392</v>
      </c>
      <c r="M512" s="122" t="s">
        <v>200</v>
      </c>
      <c r="N512" s="0" t="s">
        <v>19393</v>
      </c>
      <c r="O512" s="0" t="s">
        <v>19394</v>
      </c>
      <c r="P512" s="122" t="s">
        <v>200</v>
      </c>
      <c r="Q512" s="0" t="s">
        <v>17421</v>
      </c>
      <c r="R512" s="112" t="n">
        <v>9782918272014</v>
      </c>
      <c r="S512" s="146"/>
      <c r="T512" s="131" t="s">
        <v>215</v>
      </c>
      <c r="U512" s="0" t="n">
        <v>4</v>
      </c>
      <c r="V512" s="111" t="n">
        <v>5</v>
      </c>
      <c r="W512" s="146"/>
      <c r="X512" s="127" t="s">
        <v>216</v>
      </c>
    </row>
    <row r="513" customFormat="false" ht="13.8" hidden="false" customHeight="false" outlineLevel="0" collapsed="false">
      <c r="A513" s="131" t="s">
        <v>19395</v>
      </c>
      <c r="B513" s="0" t="s">
        <v>17602</v>
      </c>
      <c r="C513" s="0" t="s">
        <v>198</v>
      </c>
      <c r="D513" s="0" t="s">
        <v>198</v>
      </c>
      <c r="E513" s="0" t="s">
        <v>198</v>
      </c>
      <c r="F513" s="0" t="s">
        <v>198</v>
      </c>
      <c r="G513" s="0" t="s">
        <v>198</v>
      </c>
      <c r="H513" s="0" t="s">
        <v>17415</v>
      </c>
      <c r="J513" s="146" t="s">
        <v>200</v>
      </c>
      <c r="K513" s="131" t="s">
        <v>19396</v>
      </c>
      <c r="L513" s="0" t="s">
        <v>19397</v>
      </c>
      <c r="M513" s="122" t="s">
        <v>200</v>
      </c>
      <c r="N513" s="0" t="s">
        <v>19398</v>
      </c>
      <c r="O513" s="0" t="s">
        <v>19399</v>
      </c>
      <c r="P513" s="122" t="s">
        <v>200</v>
      </c>
      <c r="Q513" s="0" t="s">
        <v>17449</v>
      </c>
      <c r="R513" s="112" t="n">
        <v>9772648382046</v>
      </c>
      <c r="S513" s="146"/>
      <c r="T513" s="131" t="s">
        <v>215</v>
      </c>
      <c r="U513" s="0" t="n">
        <v>4</v>
      </c>
      <c r="V513" s="111" t="n">
        <v>10</v>
      </c>
      <c r="W513" s="146"/>
      <c r="X513" s="127" t="s">
        <v>216</v>
      </c>
    </row>
    <row r="514" customFormat="false" ht="13.8" hidden="false" customHeight="false" outlineLevel="0" collapsed="false">
      <c r="A514" s="131" t="s">
        <v>19400</v>
      </c>
      <c r="B514" s="0" t="s">
        <v>17406</v>
      </c>
      <c r="C514" s="0" t="s">
        <v>17643</v>
      </c>
      <c r="D514" s="0" t="s">
        <v>17980</v>
      </c>
      <c r="E514" s="0" t="s">
        <v>198</v>
      </c>
      <c r="F514" s="0" t="s">
        <v>198</v>
      </c>
      <c r="G514" s="0" t="s">
        <v>198</v>
      </c>
      <c r="H514" s="0" t="s">
        <v>17415</v>
      </c>
      <c r="J514" s="146" t="s">
        <v>200</v>
      </c>
      <c r="K514" s="131" t="s">
        <v>18147</v>
      </c>
      <c r="L514" s="0" t="s">
        <v>19401</v>
      </c>
      <c r="M514" s="122" t="s">
        <v>200</v>
      </c>
      <c r="N514" s="0" t="s">
        <v>19402</v>
      </c>
      <c r="O514" s="0" t="s">
        <v>19403</v>
      </c>
      <c r="P514" s="122" t="s">
        <v>200</v>
      </c>
      <c r="Q514" s="0" t="s">
        <v>17759</v>
      </c>
      <c r="R514" s="112" t="n">
        <v>9782954947853</v>
      </c>
      <c r="S514" s="146"/>
      <c r="T514" s="131" t="s">
        <v>215</v>
      </c>
      <c r="U514" s="0" t="n">
        <v>4</v>
      </c>
      <c r="V514" s="111" t="n">
        <v>10</v>
      </c>
      <c r="W514" s="146"/>
      <c r="X514" s="127" t="s">
        <v>216</v>
      </c>
    </row>
    <row r="515" customFormat="false" ht="13.8" hidden="false" customHeight="false" outlineLevel="0" collapsed="false">
      <c r="A515" s="131" t="s">
        <v>19404</v>
      </c>
      <c r="B515" s="0" t="s">
        <v>17602</v>
      </c>
      <c r="C515" s="0" t="s">
        <v>198</v>
      </c>
      <c r="D515" s="0" t="s">
        <v>18051</v>
      </c>
      <c r="E515" s="0" t="s">
        <v>198</v>
      </c>
      <c r="F515" s="0" t="s">
        <v>198</v>
      </c>
      <c r="G515" s="0" t="s">
        <v>198</v>
      </c>
      <c r="H515" s="0" t="s">
        <v>17415</v>
      </c>
      <c r="I515" s="0" t="s">
        <v>17891</v>
      </c>
      <c r="J515" s="146" t="s">
        <v>200</v>
      </c>
      <c r="K515" s="131" t="s">
        <v>17459</v>
      </c>
      <c r="L515" s="104" t="s">
        <v>19405</v>
      </c>
      <c r="M515" s="122" t="s">
        <v>200</v>
      </c>
      <c r="N515" s="0" t="s">
        <v>19406</v>
      </c>
      <c r="O515" s="0" t="s">
        <v>19407</v>
      </c>
      <c r="P515" s="122" t="s">
        <v>200</v>
      </c>
      <c r="Q515" s="0" t="s">
        <v>17462</v>
      </c>
      <c r="R515" s="112" t="n">
        <v>9782918272687</v>
      </c>
      <c r="S515" s="146"/>
      <c r="T515" s="131" t="s">
        <v>215</v>
      </c>
      <c r="U515" s="0" t="n">
        <v>4</v>
      </c>
      <c r="V515" s="111" t="n">
        <v>20</v>
      </c>
      <c r="W515" s="146"/>
      <c r="X515" s="127" t="s">
        <v>216</v>
      </c>
    </row>
    <row r="516" customFormat="false" ht="13.8" hidden="false" customHeight="false" outlineLevel="0" collapsed="false">
      <c r="A516" s="131" t="s">
        <v>19408</v>
      </c>
      <c r="B516" s="0" t="s">
        <v>17513</v>
      </c>
      <c r="C516" s="0" t="s">
        <v>17628</v>
      </c>
      <c r="D516" s="0" t="s">
        <v>198</v>
      </c>
      <c r="E516" s="0" t="s">
        <v>872</v>
      </c>
      <c r="F516" s="0" t="s">
        <v>6860</v>
      </c>
      <c r="G516" s="0" t="s">
        <v>198</v>
      </c>
      <c r="H516" s="0" t="s">
        <v>239</v>
      </c>
      <c r="J516" s="146" t="s">
        <v>200</v>
      </c>
      <c r="K516" s="131"/>
      <c r="L516" s="104" t="s">
        <v>19409</v>
      </c>
      <c r="M516" s="122" t="s">
        <v>200</v>
      </c>
      <c r="N516" s="0" t="s">
        <v>19410</v>
      </c>
      <c r="O516" s="0" t="s">
        <v>19411</v>
      </c>
      <c r="P516" s="122" t="s">
        <v>200</v>
      </c>
      <c r="Q516" s="0" t="s">
        <v>16799</v>
      </c>
      <c r="R516" s="112" t="n">
        <v>4988001991175</v>
      </c>
      <c r="S516" s="146"/>
      <c r="T516" s="131" t="s">
        <v>215</v>
      </c>
      <c r="U516" s="0" t="n">
        <v>4</v>
      </c>
      <c r="V516" s="111" t="n">
        <v>20</v>
      </c>
      <c r="W516" s="146"/>
      <c r="X516" s="127" t="s">
        <v>216</v>
      </c>
    </row>
    <row r="517" customFormat="false" ht="13.8" hidden="false" customHeight="false" outlineLevel="0" collapsed="false">
      <c r="A517" s="131" t="s">
        <v>19412</v>
      </c>
      <c r="B517" s="0" t="s">
        <v>17602</v>
      </c>
      <c r="C517" s="0" t="s">
        <v>17628</v>
      </c>
      <c r="D517" s="0" t="s">
        <v>17603</v>
      </c>
      <c r="E517" s="0" t="s">
        <v>206</v>
      </c>
      <c r="F517" s="0" t="s">
        <v>1974</v>
      </c>
      <c r="G517" s="0" t="s">
        <v>1070</v>
      </c>
      <c r="H517" s="0" t="s">
        <v>17415</v>
      </c>
      <c r="J517" s="146" t="s">
        <v>200</v>
      </c>
      <c r="K517" s="131" t="s">
        <v>17459</v>
      </c>
      <c r="L517" s="0" t="s">
        <v>19413</v>
      </c>
      <c r="M517" s="122" t="s">
        <v>200</v>
      </c>
      <c r="N517" s="0" t="s">
        <v>19414</v>
      </c>
      <c r="O517" s="0" t="s">
        <v>66</v>
      </c>
      <c r="P517" s="122" t="s">
        <v>200</v>
      </c>
      <c r="Q517" s="0" t="s">
        <v>17462</v>
      </c>
      <c r="R517" s="112" t="s">
        <v>198</v>
      </c>
      <c r="S517" s="146"/>
      <c r="T517" s="131" t="s">
        <v>215</v>
      </c>
      <c r="U517" s="0" t="n">
        <v>4</v>
      </c>
      <c r="V517" s="111" t="n">
        <v>20</v>
      </c>
      <c r="W517" s="146"/>
      <c r="X517" s="127" t="s">
        <v>216</v>
      </c>
    </row>
    <row r="518" customFormat="false" ht="13.8" hidden="false" customHeight="false" outlineLevel="0" collapsed="false">
      <c r="A518" s="131" t="s">
        <v>19415</v>
      </c>
      <c r="B518" s="0" t="s">
        <v>17548</v>
      </c>
      <c r="C518" s="0" t="s">
        <v>198</v>
      </c>
      <c r="D518" s="0" t="s">
        <v>17497</v>
      </c>
      <c r="E518" s="0" t="s">
        <v>1149</v>
      </c>
      <c r="F518" s="0" t="s">
        <v>198</v>
      </c>
      <c r="G518" s="0" t="s">
        <v>1151</v>
      </c>
      <c r="H518" s="0" t="s">
        <v>17415</v>
      </c>
      <c r="I518" s="0" t="s">
        <v>17416</v>
      </c>
      <c r="J518" s="146" t="s">
        <v>200</v>
      </c>
      <c r="K518" s="131" t="s">
        <v>17564</v>
      </c>
      <c r="L518" s="0" t="s">
        <v>19416</v>
      </c>
      <c r="M518" s="122" t="s">
        <v>200</v>
      </c>
      <c r="N518" s="0" t="s">
        <v>17818</v>
      </c>
      <c r="O518" s="0" t="s">
        <v>19417</v>
      </c>
      <c r="P518" s="122" t="s">
        <v>200</v>
      </c>
      <c r="Q518" s="0" t="s">
        <v>17495</v>
      </c>
      <c r="R518" s="112" t="n">
        <v>9782377841349</v>
      </c>
      <c r="S518" s="146"/>
      <c r="T518" s="131" t="s">
        <v>215</v>
      </c>
      <c r="U518" s="0" t="n">
        <v>4</v>
      </c>
      <c r="V518" s="111" t="n">
        <v>20</v>
      </c>
      <c r="W518" s="146"/>
      <c r="X518" s="127" t="s">
        <v>216</v>
      </c>
    </row>
    <row r="519" customFormat="false" ht="13.8" hidden="false" customHeight="false" outlineLevel="0" collapsed="false">
      <c r="A519" s="131" t="s">
        <v>19418</v>
      </c>
      <c r="B519" s="0" t="s">
        <v>17610</v>
      </c>
      <c r="C519" s="0" t="s">
        <v>19419</v>
      </c>
      <c r="D519" s="0" t="s">
        <v>198</v>
      </c>
      <c r="E519" s="0" t="s">
        <v>198</v>
      </c>
      <c r="F519" s="0" t="s">
        <v>12159</v>
      </c>
      <c r="G519" s="0" t="s">
        <v>198</v>
      </c>
      <c r="H519" s="0" t="s">
        <v>17408</v>
      </c>
      <c r="J519" s="146"/>
      <c r="K519" s="131" t="s">
        <v>19420</v>
      </c>
      <c r="L519" s="0" t="s">
        <v>19421</v>
      </c>
      <c r="M519" s="122" t="s">
        <v>200</v>
      </c>
      <c r="N519" s="0" t="s">
        <v>19422</v>
      </c>
      <c r="O519" s="0" t="s">
        <v>17442</v>
      </c>
      <c r="P519" s="122"/>
      <c r="Q519" s="0" t="s">
        <v>5611</v>
      </c>
      <c r="S519" s="146"/>
      <c r="T519" s="131" t="s">
        <v>215</v>
      </c>
      <c r="U519" s="0" t="n">
        <v>4</v>
      </c>
      <c r="V519" s="111" t="n">
        <v>20</v>
      </c>
      <c r="W519" s="146"/>
      <c r="X519" s="127" t="s">
        <v>5461</v>
      </c>
    </row>
    <row r="520" customFormat="false" ht="13.8" hidden="false" customHeight="false" outlineLevel="0" collapsed="false">
      <c r="A520" s="131" t="s">
        <v>19423</v>
      </c>
      <c r="B520" s="0" t="s">
        <v>17602</v>
      </c>
      <c r="C520" s="0" t="s">
        <v>198</v>
      </c>
      <c r="D520" s="0" t="s">
        <v>198</v>
      </c>
      <c r="E520" s="0" t="s">
        <v>198</v>
      </c>
      <c r="F520" s="0" t="s">
        <v>198</v>
      </c>
      <c r="G520" s="0" t="s">
        <v>19424</v>
      </c>
      <c r="H520" s="0" t="s">
        <v>17415</v>
      </c>
      <c r="J520" s="146"/>
      <c r="K520" s="131" t="s">
        <v>18661</v>
      </c>
      <c r="L520" s="0" t="s">
        <v>19425</v>
      </c>
      <c r="M520" s="122" t="s">
        <v>200</v>
      </c>
      <c r="N520" s="0" t="s">
        <v>18034</v>
      </c>
      <c r="O520" s="0" t="s">
        <v>19426</v>
      </c>
      <c r="P520" s="122"/>
      <c r="Q520" s="0" t="s">
        <v>253</v>
      </c>
      <c r="R520" s="112" t="n">
        <v>9782376971047</v>
      </c>
      <c r="S520" s="146"/>
      <c r="T520" s="131" t="s">
        <v>215</v>
      </c>
      <c r="U520" s="0" t="n">
        <v>4</v>
      </c>
      <c r="V520" s="111" t="n">
        <v>10</v>
      </c>
      <c r="W520" s="146"/>
      <c r="X520" s="127"/>
    </row>
    <row r="521" customFormat="false" ht="13.8" hidden="false" customHeight="false" outlineLevel="0" collapsed="false">
      <c r="A521" s="131" t="s">
        <v>19427</v>
      </c>
      <c r="B521" s="0" t="s">
        <v>17602</v>
      </c>
      <c r="C521" s="0" t="s">
        <v>17628</v>
      </c>
      <c r="D521" s="0" t="s">
        <v>17603</v>
      </c>
      <c r="E521" s="0" t="s">
        <v>1696</v>
      </c>
      <c r="F521" s="0" t="s">
        <v>10220</v>
      </c>
      <c r="G521" s="0" t="s">
        <v>2805</v>
      </c>
      <c r="H521" s="0" t="s">
        <v>17415</v>
      </c>
      <c r="J521" s="146" t="s">
        <v>200</v>
      </c>
      <c r="K521" s="131" t="s">
        <v>17564</v>
      </c>
      <c r="L521" s="0" t="s">
        <v>19428</v>
      </c>
      <c r="M521" s="122" t="s">
        <v>200</v>
      </c>
      <c r="N521" s="0" t="s">
        <v>19130</v>
      </c>
      <c r="O521" s="0" t="s">
        <v>19429</v>
      </c>
      <c r="P521" s="122" t="s">
        <v>200</v>
      </c>
      <c r="Q521" s="0" t="s">
        <v>17468</v>
      </c>
      <c r="R521" s="112" t="n">
        <v>9791094723845</v>
      </c>
      <c r="S521" s="146"/>
      <c r="T521" s="131" t="s">
        <v>215</v>
      </c>
      <c r="U521" s="0" t="n">
        <v>4</v>
      </c>
      <c r="V521" s="111" t="n">
        <v>10</v>
      </c>
      <c r="W521" s="146"/>
      <c r="X521" s="127" t="s">
        <v>216</v>
      </c>
    </row>
    <row r="522" customFormat="false" ht="13.8" hidden="false" customHeight="false" outlineLevel="0" collapsed="false">
      <c r="A522" s="131" t="s">
        <v>19430</v>
      </c>
      <c r="B522" s="0" t="s">
        <v>17602</v>
      </c>
      <c r="C522" s="0" t="s">
        <v>17628</v>
      </c>
      <c r="D522" s="0" t="s">
        <v>17603</v>
      </c>
      <c r="E522" s="0" t="s">
        <v>198</v>
      </c>
      <c r="F522" s="0" t="s">
        <v>19431</v>
      </c>
      <c r="G522" s="0" t="s">
        <v>198</v>
      </c>
      <c r="H522" s="0" t="s">
        <v>17415</v>
      </c>
      <c r="J522" s="146" t="s">
        <v>200</v>
      </c>
      <c r="K522" s="131" t="s">
        <v>17564</v>
      </c>
      <c r="L522" s="0" t="s">
        <v>19432</v>
      </c>
      <c r="M522" s="122" t="s">
        <v>200</v>
      </c>
      <c r="N522" s="0" t="s">
        <v>19130</v>
      </c>
      <c r="O522" s="0" t="s">
        <v>19429</v>
      </c>
      <c r="P522" s="122" t="s">
        <v>200</v>
      </c>
      <c r="Q522" s="0" t="s">
        <v>17468</v>
      </c>
      <c r="R522" s="112" t="n">
        <v>9791094723050</v>
      </c>
      <c r="S522" s="146"/>
      <c r="T522" s="131" t="s">
        <v>215</v>
      </c>
      <c r="U522" s="0" t="n">
        <v>4</v>
      </c>
      <c r="V522" s="111" t="n">
        <v>10</v>
      </c>
      <c r="W522" s="146"/>
      <c r="X522" s="127" t="s">
        <v>216</v>
      </c>
    </row>
    <row r="523" customFormat="false" ht="13.8" hidden="false" customHeight="false" outlineLevel="0" collapsed="false">
      <c r="A523" s="131" t="s">
        <v>19433</v>
      </c>
      <c r="B523" s="0" t="s">
        <v>17602</v>
      </c>
      <c r="C523" s="0" t="s">
        <v>17653</v>
      </c>
      <c r="D523" s="0" t="s">
        <v>17603</v>
      </c>
      <c r="E523" s="0" t="s">
        <v>198</v>
      </c>
      <c r="F523" s="0" t="s">
        <v>6920</v>
      </c>
      <c r="G523" s="0" t="s">
        <v>198</v>
      </c>
      <c r="H523" s="0" t="s">
        <v>17415</v>
      </c>
      <c r="J523" s="146"/>
      <c r="K523" s="131" t="s">
        <v>17409</v>
      </c>
      <c r="L523" s="0" t="s">
        <v>19434</v>
      </c>
      <c r="M523" s="122" t="s">
        <v>200</v>
      </c>
      <c r="N523" s="0" t="s">
        <v>19130</v>
      </c>
      <c r="O523" s="0" t="s">
        <v>19429</v>
      </c>
      <c r="P523" s="122" t="s">
        <v>200</v>
      </c>
      <c r="Q523" s="0" t="s">
        <v>17468</v>
      </c>
      <c r="R523" s="112" t="n">
        <v>9782377841264</v>
      </c>
      <c r="S523" s="146"/>
      <c r="T523" s="131" t="s">
        <v>215</v>
      </c>
      <c r="U523" s="0" t="n">
        <v>4</v>
      </c>
      <c r="V523" s="111" t="n">
        <v>10</v>
      </c>
      <c r="W523" s="146"/>
      <c r="X523" s="127" t="s">
        <v>216</v>
      </c>
    </row>
    <row r="524" customFormat="false" ht="13.8" hidden="false" customHeight="false" outlineLevel="0" collapsed="false">
      <c r="A524" s="131" t="s">
        <v>19435</v>
      </c>
      <c r="B524" s="0" t="s">
        <v>17602</v>
      </c>
      <c r="C524" s="0" t="s">
        <v>17653</v>
      </c>
      <c r="D524" s="0" t="s">
        <v>17603</v>
      </c>
      <c r="E524" s="0" t="s">
        <v>198</v>
      </c>
      <c r="F524" s="0" t="s">
        <v>1595</v>
      </c>
      <c r="G524" s="0" t="s">
        <v>198</v>
      </c>
      <c r="H524" s="0" t="s">
        <v>17415</v>
      </c>
      <c r="J524" s="146" t="s">
        <v>200</v>
      </c>
      <c r="K524" s="131" t="s">
        <v>17564</v>
      </c>
      <c r="L524" s="0" t="s">
        <v>19436</v>
      </c>
      <c r="M524" s="122" t="s">
        <v>200</v>
      </c>
      <c r="N524" s="0" t="s">
        <v>19130</v>
      </c>
      <c r="O524" s="0" t="s">
        <v>19429</v>
      </c>
      <c r="P524" s="122" t="s">
        <v>200</v>
      </c>
      <c r="Q524" s="0" t="s">
        <v>17468</v>
      </c>
      <c r="R524" s="112" t="n">
        <v>9782377841271</v>
      </c>
      <c r="S524" s="146"/>
      <c r="T524" s="131" t="s">
        <v>215</v>
      </c>
      <c r="U524" s="0" t="n">
        <v>4</v>
      </c>
      <c r="V524" s="111" t="n">
        <v>10</v>
      </c>
      <c r="W524" s="146"/>
      <c r="X524" s="127" t="s">
        <v>216</v>
      </c>
    </row>
    <row r="525" customFormat="false" ht="13.8" hidden="false" customHeight="false" outlineLevel="0" collapsed="false">
      <c r="A525" s="131" t="s">
        <v>19437</v>
      </c>
      <c r="B525" s="0" t="s">
        <v>17602</v>
      </c>
      <c r="C525" s="0" t="s">
        <v>17628</v>
      </c>
      <c r="D525" s="0" t="s">
        <v>17603</v>
      </c>
      <c r="E525" s="0" t="s">
        <v>198</v>
      </c>
      <c r="F525" s="0" t="s">
        <v>19438</v>
      </c>
      <c r="G525" s="0" t="s">
        <v>1649</v>
      </c>
      <c r="H525" s="0" t="s">
        <v>17415</v>
      </c>
      <c r="J525" s="146" t="s">
        <v>200</v>
      </c>
      <c r="K525" s="131" t="s">
        <v>17564</v>
      </c>
      <c r="L525" s="0" t="s">
        <v>19439</v>
      </c>
      <c r="M525" s="122" t="s">
        <v>200</v>
      </c>
      <c r="N525" s="0" t="s">
        <v>19130</v>
      </c>
      <c r="O525" s="0" t="s">
        <v>19429</v>
      </c>
      <c r="P525" s="122" t="s">
        <v>200</v>
      </c>
      <c r="Q525" s="0" t="s">
        <v>17468</v>
      </c>
      <c r="R525" s="112" t="n">
        <v>9791094723920</v>
      </c>
      <c r="S525" s="146"/>
      <c r="T525" s="131" t="s">
        <v>215</v>
      </c>
      <c r="U525" s="0" t="n">
        <v>4</v>
      </c>
      <c r="V525" s="111" t="n">
        <v>10</v>
      </c>
      <c r="W525" s="146"/>
      <c r="X525" s="127" t="s">
        <v>216</v>
      </c>
    </row>
    <row r="526" customFormat="false" ht="13.8" hidden="false" customHeight="false" outlineLevel="0" collapsed="false">
      <c r="A526" s="131" t="s">
        <v>19440</v>
      </c>
      <c r="B526" s="0" t="s">
        <v>17602</v>
      </c>
      <c r="C526" s="0" t="s">
        <v>17483</v>
      </c>
      <c r="D526" s="0" t="s">
        <v>17603</v>
      </c>
      <c r="E526" s="0" t="s">
        <v>198</v>
      </c>
      <c r="F526" s="0" t="s">
        <v>1101</v>
      </c>
      <c r="G526" s="0" t="s">
        <v>198</v>
      </c>
      <c r="H526" s="0" t="s">
        <v>17415</v>
      </c>
      <c r="J526" s="146" t="s">
        <v>200</v>
      </c>
      <c r="K526" s="131" t="s">
        <v>17564</v>
      </c>
      <c r="L526" s="0" t="s">
        <v>19441</v>
      </c>
      <c r="M526" s="122" t="s">
        <v>200</v>
      </c>
      <c r="N526" s="0" t="s">
        <v>19130</v>
      </c>
      <c r="O526" s="0" t="s">
        <v>19429</v>
      </c>
      <c r="P526" s="122" t="s">
        <v>200</v>
      </c>
      <c r="Q526" s="0" t="s">
        <v>17468</v>
      </c>
      <c r="R526" s="112" t="n">
        <v>9782377840809</v>
      </c>
      <c r="S526" s="146"/>
      <c r="T526" s="131" t="s">
        <v>215</v>
      </c>
      <c r="U526" s="0" t="n">
        <v>4</v>
      </c>
      <c r="V526" s="111" t="n">
        <v>10</v>
      </c>
      <c r="W526" s="146"/>
      <c r="X526" s="127" t="s">
        <v>216</v>
      </c>
    </row>
    <row r="527" customFormat="false" ht="13.8" hidden="false" customHeight="false" outlineLevel="0" collapsed="false">
      <c r="A527" s="131" t="s">
        <v>19442</v>
      </c>
      <c r="B527" s="0" t="s">
        <v>17602</v>
      </c>
      <c r="C527" s="0" t="s">
        <v>198</v>
      </c>
      <c r="D527" s="0" t="s">
        <v>18006</v>
      </c>
      <c r="E527" s="0" t="s">
        <v>198</v>
      </c>
      <c r="F527" s="0" t="s">
        <v>198</v>
      </c>
      <c r="G527" s="0" t="s">
        <v>198</v>
      </c>
      <c r="H527" s="0" t="s">
        <v>17415</v>
      </c>
      <c r="I527" s="0" t="s">
        <v>17891</v>
      </c>
      <c r="J527" s="146" t="s">
        <v>200</v>
      </c>
      <c r="K527" s="131" t="s">
        <v>19443</v>
      </c>
      <c r="L527" s="0" t="s">
        <v>19444</v>
      </c>
      <c r="M527" s="122" t="s">
        <v>200</v>
      </c>
      <c r="N527" s="0" t="s">
        <v>19445</v>
      </c>
      <c r="O527" s="0" t="s">
        <v>19446</v>
      </c>
      <c r="P527" s="122" t="s">
        <v>200</v>
      </c>
      <c r="Q527" s="0" t="s">
        <v>17462</v>
      </c>
      <c r="R527" s="112" t="n">
        <v>9782322017492</v>
      </c>
      <c r="S527" s="146"/>
      <c r="T527" s="131" t="s">
        <v>215</v>
      </c>
      <c r="U527" s="0" t="n">
        <v>4</v>
      </c>
      <c r="V527" s="111" t="n">
        <v>20</v>
      </c>
      <c r="W527" s="146"/>
      <c r="X527" s="127" t="s">
        <v>216</v>
      </c>
    </row>
    <row r="528" customFormat="false" ht="13.8" hidden="false" customHeight="false" outlineLevel="0" collapsed="false">
      <c r="A528" s="131" t="s">
        <v>19447</v>
      </c>
      <c r="B528" s="0" t="s">
        <v>17490</v>
      </c>
      <c r="C528" s="0" t="s">
        <v>198</v>
      </c>
      <c r="D528" s="0" t="s">
        <v>198</v>
      </c>
      <c r="E528" s="0" t="s">
        <v>198</v>
      </c>
      <c r="F528" s="0" t="s">
        <v>198</v>
      </c>
      <c r="G528" s="0" t="s">
        <v>198</v>
      </c>
      <c r="H528" s="0" t="s">
        <v>17415</v>
      </c>
      <c r="I528" s="0" t="s">
        <v>17416</v>
      </c>
      <c r="J528" s="146" t="s">
        <v>200</v>
      </c>
      <c r="K528" s="131" t="s">
        <v>19448</v>
      </c>
      <c r="L528" s="0" t="s">
        <v>19449</v>
      </c>
      <c r="M528" s="122" t="s">
        <v>200</v>
      </c>
      <c r="N528" s="0" t="s">
        <v>19450</v>
      </c>
      <c r="O528" s="0" t="s">
        <v>19451</v>
      </c>
      <c r="P528" s="122" t="s">
        <v>200</v>
      </c>
      <c r="Q528" s="0" t="s">
        <v>17462</v>
      </c>
      <c r="R528" s="112" t="n">
        <v>9782366960280</v>
      </c>
      <c r="S528" s="146"/>
      <c r="T528" s="131" t="s">
        <v>215</v>
      </c>
      <c r="U528" s="0" t="n">
        <v>4</v>
      </c>
      <c r="V528" s="111" t="n">
        <v>20</v>
      </c>
      <c r="W528" s="146"/>
      <c r="X528" s="127" t="s">
        <v>216</v>
      </c>
    </row>
    <row r="529" customFormat="false" ht="13.8" hidden="false" customHeight="false" outlineLevel="0" collapsed="false">
      <c r="A529" s="131" t="s">
        <v>19452</v>
      </c>
      <c r="B529" s="0" t="s">
        <v>17513</v>
      </c>
      <c r="C529" s="0" t="s">
        <v>198</v>
      </c>
      <c r="D529" s="0" t="s">
        <v>198</v>
      </c>
      <c r="E529" s="0" t="s">
        <v>9448</v>
      </c>
      <c r="F529" s="0" t="s">
        <v>17756</v>
      </c>
      <c r="G529" s="0" t="s">
        <v>9626</v>
      </c>
      <c r="H529" s="0" t="s">
        <v>239</v>
      </c>
      <c r="J529" s="146" t="s">
        <v>200</v>
      </c>
      <c r="K529" s="131"/>
      <c r="L529" s="0" t="s">
        <v>19453</v>
      </c>
      <c r="M529" s="122" t="s">
        <v>200</v>
      </c>
      <c r="N529" s="0" t="s">
        <v>19454</v>
      </c>
      <c r="O529" s="0" t="s">
        <v>66</v>
      </c>
      <c r="P529" s="122" t="s">
        <v>200</v>
      </c>
      <c r="Q529" s="0" t="s">
        <v>16799</v>
      </c>
      <c r="R529" s="112" t="n">
        <v>4988001780151</v>
      </c>
      <c r="S529" s="146"/>
      <c r="T529" s="131" t="s">
        <v>215</v>
      </c>
      <c r="U529" s="0" t="n">
        <v>4</v>
      </c>
      <c r="V529" s="111" t="n">
        <v>40</v>
      </c>
      <c r="W529" s="146"/>
      <c r="X529" s="127" t="s">
        <v>216</v>
      </c>
    </row>
    <row r="530" customFormat="false" ht="13.8" hidden="false" customHeight="false" outlineLevel="0" collapsed="false">
      <c r="A530" s="131" t="s">
        <v>19455</v>
      </c>
      <c r="B530" s="0" t="s">
        <v>17428</v>
      </c>
      <c r="C530" s="0" t="s">
        <v>198</v>
      </c>
      <c r="D530" s="0" t="s">
        <v>198</v>
      </c>
      <c r="E530" s="0" t="s">
        <v>9448</v>
      </c>
      <c r="F530" s="0" t="s">
        <v>17756</v>
      </c>
      <c r="G530" s="0" t="s">
        <v>198</v>
      </c>
      <c r="H530" s="0" t="s">
        <v>17408</v>
      </c>
      <c r="J530" s="146" t="s">
        <v>200</v>
      </c>
      <c r="K530" s="131" t="s">
        <v>17429</v>
      </c>
      <c r="L530" s="0" t="s">
        <v>19456</v>
      </c>
      <c r="M530" s="122" t="s">
        <v>200</v>
      </c>
      <c r="N530" s="0" t="s">
        <v>19457</v>
      </c>
      <c r="O530" s="0" t="s">
        <v>66</v>
      </c>
      <c r="P530" s="122" t="s">
        <v>200</v>
      </c>
      <c r="Q530" s="0" t="s">
        <v>19458</v>
      </c>
      <c r="R530" s="112" t="n">
        <v>9781783895953</v>
      </c>
      <c r="S530" s="146"/>
      <c r="T530" s="131" t="s">
        <v>215</v>
      </c>
      <c r="U530" s="0" t="n">
        <v>4</v>
      </c>
      <c r="V530" s="111" t="n">
        <v>10</v>
      </c>
      <c r="W530" s="146"/>
      <c r="X530" s="127" t="s">
        <v>216</v>
      </c>
    </row>
    <row r="531" customFormat="false" ht="13.8" hidden="false" customHeight="false" outlineLevel="0" collapsed="false">
      <c r="A531" s="131" t="s">
        <v>19459</v>
      </c>
      <c r="B531" s="0" t="s">
        <v>17602</v>
      </c>
      <c r="C531" s="0" t="s">
        <v>17694</v>
      </c>
      <c r="D531" s="0" t="s">
        <v>17603</v>
      </c>
      <c r="E531" s="0" t="s">
        <v>1886</v>
      </c>
      <c r="F531" s="0" t="s">
        <v>17731</v>
      </c>
      <c r="G531" s="0" t="s">
        <v>198</v>
      </c>
      <c r="H531" s="0" t="s">
        <v>17415</v>
      </c>
      <c r="J531" s="146" t="s">
        <v>200</v>
      </c>
      <c r="K531" s="131" t="s">
        <v>17564</v>
      </c>
      <c r="L531" s="0" t="s">
        <v>19460</v>
      </c>
      <c r="M531" s="122" t="s">
        <v>200</v>
      </c>
      <c r="N531" s="0" t="s">
        <v>17818</v>
      </c>
      <c r="O531" s="0" t="s">
        <v>17600</v>
      </c>
      <c r="P531" s="122" t="s">
        <v>200</v>
      </c>
      <c r="Q531" s="0" t="s">
        <v>17449</v>
      </c>
      <c r="R531" s="112" t="n">
        <v>9791094723678</v>
      </c>
      <c r="S531" s="146"/>
      <c r="T531" s="131" t="s">
        <v>215</v>
      </c>
      <c r="U531" s="0" t="n">
        <v>4</v>
      </c>
      <c r="V531" s="111" t="n">
        <v>20</v>
      </c>
      <c r="W531" s="146"/>
      <c r="X531" s="127" t="s">
        <v>216</v>
      </c>
    </row>
    <row r="532" customFormat="false" ht="13.8" hidden="false" customHeight="false" outlineLevel="0" collapsed="false">
      <c r="A532" s="131" t="s">
        <v>19461</v>
      </c>
      <c r="B532" s="0" t="s">
        <v>19462</v>
      </c>
      <c r="C532" s="0" t="s">
        <v>17643</v>
      </c>
      <c r="D532" s="0" t="s">
        <v>17563</v>
      </c>
      <c r="E532" s="0" t="s">
        <v>206</v>
      </c>
      <c r="F532" s="0" t="s">
        <v>191</v>
      </c>
      <c r="G532" s="0" t="s">
        <v>198</v>
      </c>
      <c r="H532" s="0" t="s">
        <v>17408</v>
      </c>
      <c r="J532" s="146" t="s">
        <v>200</v>
      </c>
      <c r="K532" s="131" t="s">
        <v>17521</v>
      </c>
      <c r="L532" s="0" t="s">
        <v>19463</v>
      </c>
      <c r="M532" s="122" t="s">
        <v>200</v>
      </c>
      <c r="N532" s="0" t="s">
        <v>17591</v>
      </c>
      <c r="O532" s="0" t="s">
        <v>17592</v>
      </c>
      <c r="P532" s="122" t="s">
        <v>200</v>
      </c>
      <c r="Q532" s="0" t="s">
        <v>17449</v>
      </c>
      <c r="R532" s="112" t="n">
        <v>9780995658691</v>
      </c>
      <c r="S532" s="146"/>
      <c r="T532" s="131" t="s">
        <v>215</v>
      </c>
      <c r="U532" s="0" t="n">
        <v>4</v>
      </c>
      <c r="V532" s="111" t="n">
        <v>30</v>
      </c>
      <c r="W532" s="146"/>
      <c r="X532" s="127" t="s">
        <v>216</v>
      </c>
    </row>
    <row r="533" customFormat="false" ht="13.8" hidden="false" customHeight="false" outlineLevel="0" collapsed="false">
      <c r="A533" s="131" t="s">
        <v>19464</v>
      </c>
      <c r="B533" s="0" t="s">
        <v>19462</v>
      </c>
      <c r="C533" s="0" t="s">
        <v>17483</v>
      </c>
      <c r="D533" s="0" t="s">
        <v>17563</v>
      </c>
      <c r="E533" s="0" t="s">
        <v>206</v>
      </c>
      <c r="F533" s="0" t="s">
        <v>701</v>
      </c>
      <c r="G533" s="0" t="s">
        <v>198</v>
      </c>
      <c r="H533" s="0" t="s">
        <v>239</v>
      </c>
      <c r="J533" s="146" t="s">
        <v>200</v>
      </c>
      <c r="K533" s="131" t="s">
        <v>1794</v>
      </c>
      <c r="L533" s="0" t="s">
        <v>19465</v>
      </c>
      <c r="M533" s="122" t="s">
        <v>200</v>
      </c>
      <c r="N533" s="0" t="s">
        <v>19466</v>
      </c>
      <c r="O533" s="0" t="s">
        <v>19467</v>
      </c>
      <c r="P533" s="122" t="s">
        <v>200</v>
      </c>
      <c r="Q533" s="0" t="s">
        <v>17759</v>
      </c>
      <c r="R533" s="112" t="s">
        <v>198</v>
      </c>
      <c r="S533" s="146"/>
      <c r="T533" s="131" t="s">
        <v>215</v>
      </c>
      <c r="U533" s="0" t="n">
        <v>4</v>
      </c>
      <c r="V533" s="111" t="n">
        <v>20</v>
      </c>
      <c r="W533" s="146"/>
      <c r="X533" s="127" t="s">
        <v>216</v>
      </c>
    </row>
    <row r="534" customFormat="false" ht="13.8" hidden="false" customHeight="false" outlineLevel="0" collapsed="false">
      <c r="A534" s="131" t="s">
        <v>19468</v>
      </c>
      <c r="B534" s="0" t="s">
        <v>11594</v>
      </c>
      <c r="C534" s="0" t="s">
        <v>17483</v>
      </c>
      <c r="D534" s="0" t="s">
        <v>17563</v>
      </c>
      <c r="E534" s="0" t="s">
        <v>206</v>
      </c>
      <c r="F534" s="0" t="s">
        <v>701</v>
      </c>
      <c r="G534" s="0" t="s">
        <v>198</v>
      </c>
      <c r="H534" s="0" t="s">
        <v>17415</v>
      </c>
      <c r="J534" s="146" t="s">
        <v>200</v>
      </c>
      <c r="K534" s="131" t="s">
        <v>17634</v>
      </c>
      <c r="L534" s="0" t="s">
        <v>19469</v>
      </c>
      <c r="M534" s="122" t="s">
        <v>200</v>
      </c>
      <c r="N534" s="0" t="s">
        <v>19470</v>
      </c>
      <c r="O534" s="0" t="s">
        <v>19471</v>
      </c>
      <c r="P534" s="122" t="s">
        <v>200</v>
      </c>
      <c r="Q534" s="0" t="s">
        <v>17462</v>
      </c>
      <c r="R534" s="112" t="n">
        <v>9791093752037</v>
      </c>
      <c r="S534" s="146"/>
      <c r="T534" s="131" t="s">
        <v>215</v>
      </c>
      <c r="U534" s="0" t="n">
        <v>4</v>
      </c>
      <c r="V534" s="111" t="n">
        <v>30</v>
      </c>
      <c r="W534" s="146"/>
      <c r="X534" s="127" t="s">
        <v>216</v>
      </c>
    </row>
    <row r="535" customFormat="false" ht="13.8" hidden="false" customHeight="false" outlineLevel="0" collapsed="false">
      <c r="A535" s="131" t="s">
        <v>19472</v>
      </c>
      <c r="B535" s="0" t="s">
        <v>17428</v>
      </c>
      <c r="C535" s="0" t="s">
        <v>17483</v>
      </c>
      <c r="D535" s="0" t="s">
        <v>17563</v>
      </c>
      <c r="E535" s="0" t="s">
        <v>18016</v>
      </c>
      <c r="F535" s="0" t="s">
        <v>198</v>
      </c>
      <c r="G535" s="0" t="s">
        <v>198</v>
      </c>
      <c r="H535" s="0" t="s">
        <v>17408</v>
      </c>
      <c r="J535" s="146" t="s">
        <v>200</v>
      </c>
      <c r="K535" s="131" t="s">
        <v>17585</v>
      </c>
      <c r="L535" s="0" t="s">
        <v>19473</v>
      </c>
      <c r="M535" s="122" t="s">
        <v>200</v>
      </c>
      <c r="N535" s="0" t="s">
        <v>19457</v>
      </c>
      <c r="O535" s="0" t="s">
        <v>66</v>
      </c>
      <c r="P535" s="122" t="s">
        <v>200</v>
      </c>
      <c r="Q535" s="0" t="s">
        <v>17433</v>
      </c>
      <c r="R535" s="112" t="n">
        <v>9781785461484</v>
      </c>
      <c r="S535" s="146"/>
      <c r="T535" s="131" t="s">
        <v>215</v>
      </c>
      <c r="U535" s="0" t="n">
        <v>4</v>
      </c>
      <c r="V535" s="111" t="n">
        <v>10</v>
      </c>
      <c r="W535" s="146"/>
      <c r="X535" s="127" t="s">
        <v>216</v>
      </c>
    </row>
    <row r="536" customFormat="false" ht="13.8" hidden="false" customHeight="false" outlineLevel="0" collapsed="false">
      <c r="A536" s="131" t="s">
        <v>19474</v>
      </c>
      <c r="B536" s="0" t="s">
        <v>17602</v>
      </c>
      <c r="C536" s="0" t="s">
        <v>198</v>
      </c>
      <c r="D536" s="0" t="s">
        <v>18600</v>
      </c>
      <c r="E536" s="0" t="s">
        <v>459</v>
      </c>
      <c r="F536" s="0" t="s">
        <v>2690</v>
      </c>
      <c r="G536" s="0" t="s">
        <v>2989</v>
      </c>
      <c r="H536" s="0" t="s">
        <v>17415</v>
      </c>
      <c r="J536" s="146" t="s">
        <v>200</v>
      </c>
      <c r="K536" s="131" t="s">
        <v>17564</v>
      </c>
      <c r="L536" s="0" t="s">
        <v>19475</v>
      </c>
      <c r="M536" s="122" t="s">
        <v>200</v>
      </c>
      <c r="N536" s="0" t="s">
        <v>17818</v>
      </c>
      <c r="O536" s="0" t="s">
        <v>17600</v>
      </c>
      <c r="P536" s="122" t="s">
        <v>200</v>
      </c>
      <c r="Q536" s="0" t="s">
        <v>17462</v>
      </c>
      <c r="R536" s="112" t="n">
        <v>9791094723227</v>
      </c>
      <c r="S536" s="146"/>
      <c r="T536" s="131" t="s">
        <v>215</v>
      </c>
      <c r="U536" s="0" t="n">
        <v>4</v>
      </c>
      <c r="V536" s="111" t="n">
        <v>20</v>
      </c>
      <c r="W536" s="146"/>
      <c r="X536" s="127" t="s">
        <v>216</v>
      </c>
    </row>
    <row r="537" customFormat="false" ht="13.8" hidden="false" customHeight="false" outlineLevel="0" collapsed="false">
      <c r="A537" s="131" t="s">
        <v>19476</v>
      </c>
      <c r="B537" s="0" t="s">
        <v>17513</v>
      </c>
      <c r="C537" s="0" t="s">
        <v>17653</v>
      </c>
      <c r="D537" s="0" t="s">
        <v>198</v>
      </c>
      <c r="E537" s="0" t="s">
        <v>459</v>
      </c>
      <c r="F537" s="0" t="s">
        <v>2690</v>
      </c>
      <c r="G537" s="104" t="s">
        <v>198</v>
      </c>
      <c r="H537" s="0" t="s">
        <v>239</v>
      </c>
      <c r="J537" s="146" t="s">
        <v>200</v>
      </c>
      <c r="K537" s="131"/>
      <c r="L537" s="0" t="s">
        <v>19477</v>
      </c>
      <c r="M537" s="122" t="s">
        <v>200</v>
      </c>
      <c r="N537" s="0" t="s">
        <v>19478</v>
      </c>
      <c r="O537" s="0" t="s">
        <v>19479</v>
      </c>
      <c r="P537" s="122" t="s">
        <v>200</v>
      </c>
      <c r="Q537" s="0" t="s">
        <v>16799</v>
      </c>
      <c r="R537" s="112" t="n">
        <v>4719314020913</v>
      </c>
      <c r="S537" s="146"/>
      <c r="T537" s="131" t="s">
        <v>215</v>
      </c>
      <c r="U537" s="0" t="n">
        <v>4</v>
      </c>
      <c r="V537" s="111" t="n">
        <v>20</v>
      </c>
      <c r="W537" s="146"/>
      <c r="X537" s="127" t="s">
        <v>216</v>
      </c>
    </row>
    <row r="538" customFormat="false" ht="13.8" hidden="false" customHeight="false" outlineLevel="0" collapsed="false">
      <c r="A538" s="131" t="s">
        <v>19480</v>
      </c>
      <c r="B538" s="0" t="s">
        <v>17513</v>
      </c>
      <c r="C538" s="0" t="s">
        <v>17628</v>
      </c>
      <c r="D538" s="0" t="s">
        <v>198</v>
      </c>
      <c r="E538" s="0" t="s">
        <v>459</v>
      </c>
      <c r="F538" s="0" t="s">
        <v>2690</v>
      </c>
      <c r="G538" s="128" t="s">
        <v>4064</v>
      </c>
      <c r="H538" s="0" t="s">
        <v>239</v>
      </c>
      <c r="J538" s="146" t="s">
        <v>200</v>
      </c>
      <c r="K538" s="131"/>
      <c r="L538" s="0" t="s">
        <v>19477</v>
      </c>
      <c r="M538" s="122" t="s">
        <v>200</v>
      </c>
      <c r="N538" s="0" t="s">
        <v>19481</v>
      </c>
      <c r="O538" s="0" t="s">
        <v>19482</v>
      </c>
      <c r="P538" s="122" t="s">
        <v>200</v>
      </c>
      <c r="Q538" s="0" t="s">
        <v>16799</v>
      </c>
      <c r="R538" s="112" t="n">
        <v>4719314020906</v>
      </c>
      <c r="S538" s="146"/>
      <c r="T538" s="131" t="s">
        <v>215</v>
      </c>
      <c r="U538" s="0" t="n">
        <v>4</v>
      </c>
      <c r="V538" s="111" t="n">
        <v>20</v>
      </c>
      <c r="W538" s="146"/>
      <c r="X538" s="127" t="s">
        <v>216</v>
      </c>
    </row>
    <row r="539" customFormat="false" ht="13.8" hidden="false" customHeight="false" outlineLevel="0" collapsed="false">
      <c r="A539" s="131" t="s">
        <v>19483</v>
      </c>
      <c r="B539" s="0" t="s">
        <v>17513</v>
      </c>
      <c r="C539" s="0" t="s">
        <v>17628</v>
      </c>
      <c r="D539" s="0" t="s">
        <v>198</v>
      </c>
      <c r="E539" s="0" t="s">
        <v>1534</v>
      </c>
      <c r="F539" s="0" t="s">
        <v>6957</v>
      </c>
      <c r="G539" s="128" t="s">
        <v>198</v>
      </c>
      <c r="H539" s="0" t="s">
        <v>17408</v>
      </c>
      <c r="J539" s="146" t="s">
        <v>200</v>
      </c>
      <c r="K539" s="131" t="s">
        <v>18388</v>
      </c>
      <c r="L539" s="0" t="s">
        <v>19484</v>
      </c>
      <c r="M539" s="122" t="s">
        <v>200</v>
      </c>
      <c r="N539" s="0" t="s">
        <v>19485</v>
      </c>
      <c r="O539" s="0" t="s">
        <v>19486</v>
      </c>
      <c r="P539" s="122" t="s">
        <v>200</v>
      </c>
      <c r="Q539" s="0" t="s">
        <v>18381</v>
      </c>
      <c r="R539" s="112" t="s">
        <v>198</v>
      </c>
      <c r="S539" s="146"/>
      <c r="T539" s="131" t="s">
        <v>215</v>
      </c>
      <c r="U539" s="0" t="n">
        <v>4</v>
      </c>
      <c r="V539" s="111" t="n">
        <v>20</v>
      </c>
      <c r="W539" s="146"/>
      <c r="X539" s="127" t="s">
        <v>216</v>
      </c>
    </row>
    <row r="540" customFormat="false" ht="13.8" hidden="false" customHeight="false" outlineLevel="0" collapsed="false">
      <c r="A540" s="131" t="s">
        <v>19487</v>
      </c>
      <c r="B540" s="0" t="s">
        <v>17602</v>
      </c>
      <c r="C540" s="0" t="s">
        <v>198</v>
      </c>
      <c r="D540" s="0" t="s">
        <v>17603</v>
      </c>
      <c r="E540" s="0" t="s">
        <v>1534</v>
      </c>
      <c r="F540" s="0" t="s">
        <v>6957</v>
      </c>
      <c r="G540" s="128" t="s">
        <v>198</v>
      </c>
      <c r="H540" s="0" t="s">
        <v>17415</v>
      </c>
      <c r="J540" s="146" t="s">
        <v>200</v>
      </c>
      <c r="K540" s="131" t="s">
        <v>17935</v>
      </c>
      <c r="L540" s="0" t="s">
        <v>19488</v>
      </c>
      <c r="M540" s="122" t="s">
        <v>200</v>
      </c>
      <c r="N540" s="0" t="s">
        <v>19457</v>
      </c>
      <c r="O540" s="0" t="s">
        <v>66</v>
      </c>
      <c r="P540" s="122" t="s">
        <v>200</v>
      </c>
      <c r="Q540" s="0" t="s">
        <v>17449</v>
      </c>
      <c r="R540" s="112" t="s">
        <v>198</v>
      </c>
      <c r="S540" s="146"/>
      <c r="T540" s="131" t="s">
        <v>215</v>
      </c>
      <c r="U540" s="0" t="n">
        <v>4</v>
      </c>
      <c r="V540" s="111" t="n">
        <v>15</v>
      </c>
      <c r="W540" s="146"/>
      <c r="X540" s="127" t="s">
        <v>216</v>
      </c>
    </row>
    <row r="541" customFormat="false" ht="13.8" hidden="false" customHeight="false" outlineLevel="0" collapsed="false">
      <c r="A541" s="131" t="s">
        <v>19489</v>
      </c>
      <c r="B541" s="0" t="s">
        <v>17490</v>
      </c>
      <c r="C541" s="0" t="s">
        <v>198</v>
      </c>
      <c r="D541" s="0" t="s">
        <v>17603</v>
      </c>
      <c r="E541" s="0" t="s">
        <v>1534</v>
      </c>
      <c r="F541" s="0" t="s">
        <v>6957</v>
      </c>
      <c r="G541" s="128" t="s">
        <v>198</v>
      </c>
      <c r="H541" s="0" t="s">
        <v>17408</v>
      </c>
      <c r="I541" s="0" t="s">
        <v>17416</v>
      </c>
      <c r="J541" s="146" t="s">
        <v>200</v>
      </c>
      <c r="K541" s="131" t="s">
        <v>17521</v>
      </c>
      <c r="L541" s="0" t="s">
        <v>19490</v>
      </c>
      <c r="M541" s="122" t="s">
        <v>200</v>
      </c>
      <c r="N541" s="0" t="s">
        <v>19491</v>
      </c>
      <c r="P541" s="122" t="s">
        <v>200</v>
      </c>
      <c r="Q541" s="0" t="s">
        <v>19492</v>
      </c>
      <c r="R541" s="112" t="n">
        <v>9781999353353</v>
      </c>
      <c r="S541" s="146"/>
      <c r="T541" s="131" t="s">
        <v>215</v>
      </c>
      <c r="U541" s="0" t="n">
        <v>4</v>
      </c>
      <c r="V541" s="111" t="n">
        <v>40</v>
      </c>
      <c r="W541" s="146"/>
      <c r="X541" s="127" t="s">
        <v>216</v>
      </c>
    </row>
    <row r="542" customFormat="false" ht="13.8" hidden="false" customHeight="false" outlineLevel="0" collapsed="false">
      <c r="A542" s="131" t="s">
        <v>19493</v>
      </c>
      <c r="B542" s="0" t="s">
        <v>17548</v>
      </c>
      <c r="C542" s="0" t="s">
        <v>198</v>
      </c>
      <c r="D542" s="0" t="s">
        <v>17958</v>
      </c>
      <c r="E542" s="0" t="s">
        <v>1696</v>
      </c>
      <c r="F542" s="0" t="s">
        <v>19494</v>
      </c>
      <c r="G542" s="0" t="s">
        <v>2805</v>
      </c>
      <c r="H542" s="0" t="s">
        <v>17415</v>
      </c>
      <c r="I542" s="0" t="s">
        <v>17416</v>
      </c>
      <c r="J542" s="146" t="s">
        <v>200</v>
      </c>
      <c r="K542" s="131" t="s">
        <v>17459</v>
      </c>
      <c r="L542" s="0" t="s">
        <v>19495</v>
      </c>
      <c r="M542" s="122" t="s">
        <v>200</v>
      </c>
      <c r="N542" s="0" t="s">
        <v>19496</v>
      </c>
      <c r="O542" s="0" t="s">
        <v>66</v>
      </c>
      <c r="P542" s="122" t="s">
        <v>200</v>
      </c>
      <c r="Q542" s="0" t="s">
        <v>17495</v>
      </c>
      <c r="R542" s="112" t="n">
        <v>9782918272168</v>
      </c>
      <c r="S542" s="146"/>
      <c r="T542" s="131" t="s">
        <v>215</v>
      </c>
      <c r="U542" s="0" t="n">
        <v>4</v>
      </c>
      <c r="V542" s="111" t="n">
        <v>20</v>
      </c>
      <c r="W542" s="146"/>
      <c r="X542" s="127" t="s">
        <v>216</v>
      </c>
    </row>
    <row r="543" customFormat="false" ht="13.8" hidden="false" customHeight="false" outlineLevel="0" collapsed="false">
      <c r="A543" s="131" t="s">
        <v>19497</v>
      </c>
      <c r="B543" s="0" t="s">
        <v>11594</v>
      </c>
      <c r="C543" s="0" t="s">
        <v>198</v>
      </c>
      <c r="D543" s="0" t="s">
        <v>198</v>
      </c>
      <c r="E543" s="0" t="s">
        <v>543</v>
      </c>
      <c r="F543" s="0" t="s">
        <v>3003</v>
      </c>
      <c r="G543" s="0" t="s">
        <v>198</v>
      </c>
      <c r="H543" s="0" t="s">
        <v>17408</v>
      </c>
      <c r="J543" s="146" t="s">
        <v>200</v>
      </c>
      <c r="K543" s="131" t="s">
        <v>17711</v>
      </c>
      <c r="L543" s="0" t="s">
        <v>19498</v>
      </c>
      <c r="M543" s="122" t="s">
        <v>200</v>
      </c>
      <c r="N543" s="0" t="s">
        <v>17698</v>
      </c>
      <c r="O543" s="0" t="s">
        <v>18701</v>
      </c>
      <c r="P543" s="122" t="s">
        <v>200</v>
      </c>
      <c r="Q543" s="0" t="s">
        <v>466</v>
      </c>
      <c r="R543" s="112" t="n">
        <v>9781926778860</v>
      </c>
      <c r="S543" s="146"/>
      <c r="T543" s="131" t="s">
        <v>215</v>
      </c>
      <c r="U543" s="0" t="n">
        <v>4</v>
      </c>
      <c r="V543" s="111" t="n">
        <v>30</v>
      </c>
      <c r="W543" s="146"/>
      <c r="X543" s="127" t="s">
        <v>216</v>
      </c>
    </row>
    <row r="544" customFormat="false" ht="13.8" hidden="false" customHeight="false" outlineLevel="0" collapsed="false">
      <c r="A544" s="131" t="s">
        <v>19499</v>
      </c>
      <c r="B544" s="0" t="s">
        <v>11594</v>
      </c>
      <c r="C544" s="0" t="s">
        <v>17577</v>
      </c>
      <c r="D544" s="0" t="s">
        <v>198</v>
      </c>
      <c r="E544" s="0" t="s">
        <v>543</v>
      </c>
      <c r="F544" s="0" t="s">
        <v>10613</v>
      </c>
      <c r="G544" s="0" t="s">
        <v>198</v>
      </c>
      <c r="H544" s="0" t="s">
        <v>17408</v>
      </c>
      <c r="J544" s="146"/>
      <c r="K544" s="131" t="s">
        <v>19500</v>
      </c>
      <c r="L544" s="0" t="s">
        <v>19501</v>
      </c>
      <c r="M544" s="122" t="s">
        <v>200</v>
      </c>
      <c r="N544" s="0" t="s">
        <v>19502</v>
      </c>
      <c r="O544" s="0" t="s">
        <v>17442</v>
      </c>
      <c r="P544" s="122"/>
      <c r="Q544" s="0" t="s">
        <v>19492</v>
      </c>
      <c r="R544" s="112" t="n">
        <v>9781974711093</v>
      </c>
      <c r="S544" s="146"/>
      <c r="T544" s="131" t="s">
        <v>215</v>
      </c>
      <c r="U544" s="0" t="n">
        <v>4</v>
      </c>
      <c r="V544" s="111" t="n">
        <v>30</v>
      </c>
      <c r="W544" s="146"/>
      <c r="X544" s="127"/>
    </row>
    <row r="545" customFormat="false" ht="13.8" hidden="false" customHeight="false" outlineLevel="0" collapsed="false">
      <c r="A545" s="131" t="s">
        <v>899</v>
      </c>
      <c r="B545" s="0" t="s">
        <v>19503</v>
      </c>
      <c r="C545" s="0" t="s">
        <v>198</v>
      </c>
      <c r="D545" s="0" t="s">
        <v>198</v>
      </c>
      <c r="E545" s="0" t="s">
        <v>198</v>
      </c>
      <c r="F545" s="0" t="s">
        <v>904</v>
      </c>
      <c r="G545" s="0" t="s">
        <v>198</v>
      </c>
      <c r="H545" s="0" t="s">
        <v>17415</v>
      </c>
      <c r="J545" s="146" t="s">
        <v>200</v>
      </c>
      <c r="K545" s="131"/>
      <c r="L545" s="0" t="s">
        <v>19504</v>
      </c>
      <c r="M545" s="122" t="s">
        <v>200</v>
      </c>
      <c r="N545" s="0" t="s">
        <v>19505</v>
      </c>
      <c r="O545" s="0" t="s">
        <v>19506</v>
      </c>
      <c r="P545" s="122" t="s">
        <v>200</v>
      </c>
      <c r="Q545" s="0" t="s">
        <v>18067</v>
      </c>
      <c r="R545" s="112" t="n">
        <v>3512391561956</v>
      </c>
      <c r="S545" s="146"/>
      <c r="T545" s="131" t="s">
        <v>215</v>
      </c>
      <c r="U545" s="0" t="n">
        <v>4</v>
      </c>
      <c r="V545" s="111" t="n">
        <v>10</v>
      </c>
      <c r="W545" s="146"/>
      <c r="X545" s="127" t="s">
        <v>216</v>
      </c>
    </row>
    <row r="546" customFormat="false" ht="13.8" hidden="false" customHeight="false" outlineLevel="0" collapsed="false">
      <c r="A546" s="131" t="s">
        <v>19507</v>
      </c>
      <c r="B546" s="0" t="s">
        <v>17490</v>
      </c>
      <c r="C546" s="0" t="s">
        <v>17577</v>
      </c>
      <c r="D546" s="0" t="s">
        <v>198</v>
      </c>
      <c r="E546" s="0" t="s">
        <v>198</v>
      </c>
      <c r="F546" s="0" t="s">
        <v>904</v>
      </c>
      <c r="G546" s="0" t="s">
        <v>198</v>
      </c>
      <c r="H546" s="0" t="s">
        <v>17415</v>
      </c>
      <c r="J546" s="146" t="s">
        <v>200</v>
      </c>
      <c r="K546" s="131" t="s">
        <v>18101</v>
      </c>
      <c r="L546" s="0" t="s">
        <v>19508</v>
      </c>
      <c r="M546" s="122" t="s">
        <v>200</v>
      </c>
      <c r="N546" s="0" t="s">
        <v>19509</v>
      </c>
      <c r="O546" s="0" t="s">
        <v>19510</v>
      </c>
      <c r="P546" s="122" t="s">
        <v>200</v>
      </c>
      <c r="Q546" s="0" t="s">
        <v>18208</v>
      </c>
      <c r="R546" s="112" t="s">
        <v>198</v>
      </c>
      <c r="S546" s="146"/>
      <c r="T546" s="131" t="s">
        <v>215</v>
      </c>
      <c r="U546" s="0" t="n">
        <v>4</v>
      </c>
      <c r="V546" s="111" t="n">
        <v>10</v>
      </c>
      <c r="W546" s="146"/>
      <c r="X546" s="127" t="s">
        <v>216</v>
      </c>
    </row>
    <row r="547" customFormat="false" ht="13.8" hidden="false" customHeight="false" outlineLevel="0" collapsed="false">
      <c r="A547" s="131" t="s">
        <v>19511</v>
      </c>
      <c r="B547" s="0" t="s">
        <v>17428</v>
      </c>
      <c r="C547" s="0" t="s">
        <v>17653</v>
      </c>
      <c r="D547" s="0" t="s">
        <v>17563</v>
      </c>
      <c r="E547" s="0" t="s">
        <v>9448</v>
      </c>
      <c r="F547" s="0" t="s">
        <v>14380</v>
      </c>
      <c r="G547" s="0" t="s">
        <v>198</v>
      </c>
      <c r="H547" s="0" t="s">
        <v>17408</v>
      </c>
      <c r="J547" s="146" t="s">
        <v>200</v>
      </c>
      <c r="K547" s="131" t="s">
        <v>17585</v>
      </c>
      <c r="L547" s="0" t="s">
        <v>19512</v>
      </c>
      <c r="M547" s="122" t="s">
        <v>200</v>
      </c>
      <c r="N547" s="0" t="s">
        <v>19457</v>
      </c>
      <c r="O547" s="0" t="s">
        <v>66</v>
      </c>
      <c r="P547" s="122" t="s">
        <v>200</v>
      </c>
      <c r="Q547" s="0" t="s">
        <v>17433</v>
      </c>
      <c r="R547" s="112" t="n">
        <v>9781785464256</v>
      </c>
      <c r="S547" s="146"/>
      <c r="T547" s="131" t="s">
        <v>215</v>
      </c>
      <c r="U547" s="0" t="n">
        <v>4</v>
      </c>
      <c r="V547" s="111" t="n">
        <v>10</v>
      </c>
      <c r="W547" s="146"/>
      <c r="X547" s="127" t="s">
        <v>216</v>
      </c>
    </row>
    <row r="548" customFormat="false" ht="13.8" hidden="false" customHeight="false" outlineLevel="0" collapsed="false">
      <c r="A548" s="131" t="s">
        <v>19513</v>
      </c>
      <c r="B548" s="0" t="s">
        <v>17490</v>
      </c>
      <c r="C548" s="0" t="s">
        <v>17483</v>
      </c>
      <c r="D548" s="0" t="s">
        <v>17563</v>
      </c>
      <c r="E548" s="0" t="s">
        <v>17649</v>
      </c>
      <c r="F548" s="0" t="s">
        <v>17646</v>
      </c>
      <c r="G548" s="0" t="s">
        <v>198</v>
      </c>
      <c r="H548" s="0" t="s">
        <v>17408</v>
      </c>
      <c r="I548" s="0" t="s">
        <v>17416</v>
      </c>
      <c r="J548" s="146" t="s">
        <v>200</v>
      </c>
      <c r="K548" s="131" t="s">
        <v>17521</v>
      </c>
      <c r="L548" s="0" t="s">
        <v>19514</v>
      </c>
      <c r="M548" s="122" t="s">
        <v>200</v>
      </c>
      <c r="N548" s="0" t="s">
        <v>19515</v>
      </c>
      <c r="O548" s="0" t="s">
        <v>17592</v>
      </c>
      <c r="P548" s="122" t="s">
        <v>200</v>
      </c>
      <c r="Q548" s="0" t="s">
        <v>466</v>
      </c>
      <c r="R548" s="112" t="n">
        <v>9780995658646</v>
      </c>
      <c r="S548" s="146"/>
      <c r="T548" s="131" t="s">
        <v>215</v>
      </c>
      <c r="U548" s="0" t="n">
        <v>4</v>
      </c>
      <c r="V548" s="111" t="n">
        <v>20</v>
      </c>
      <c r="W548" s="146"/>
      <c r="X548" s="127" t="s">
        <v>216</v>
      </c>
    </row>
    <row r="549" customFormat="false" ht="13.8" hidden="false" customHeight="false" outlineLevel="0" collapsed="false">
      <c r="A549" s="131" t="s">
        <v>19516</v>
      </c>
      <c r="B549" s="0" t="s">
        <v>17490</v>
      </c>
      <c r="C549" s="0" t="s">
        <v>17643</v>
      </c>
      <c r="D549" s="0" t="s">
        <v>17563</v>
      </c>
      <c r="E549" s="0" t="s">
        <v>19517</v>
      </c>
      <c r="F549" s="0" t="s">
        <v>1017</v>
      </c>
      <c r="G549" s="0" t="s">
        <v>198</v>
      </c>
      <c r="H549" s="0" t="s">
        <v>17408</v>
      </c>
      <c r="J549" s="146" t="s">
        <v>200</v>
      </c>
      <c r="K549" s="131" t="s">
        <v>17521</v>
      </c>
      <c r="L549" s="0" t="s">
        <v>19518</v>
      </c>
      <c r="M549" s="122" t="s">
        <v>200</v>
      </c>
      <c r="N549" s="0" t="s">
        <v>17591</v>
      </c>
      <c r="O549" s="0" t="s">
        <v>17592</v>
      </c>
      <c r="P549" s="122" t="s">
        <v>200</v>
      </c>
      <c r="Q549" s="0" t="s">
        <v>17449</v>
      </c>
      <c r="R549" s="112" t="n">
        <v>9780995658608</v>
      </c>
      <c r="S549" s="146"/>
      <c r="T549" s="131" t="s">
        <v>215</v>
      </c>
      <c r="U549" s="0" t="n">
        <v>4</v>
      </c>
      <c r="V549" s="111" t="n">
        <v>20</v>
      </c>
      <c r="W549" s="146"/>
      <c r="X549" s="127" t="s">
        <v>216</v>
      </c>
    </row>
    <row r="550" customFormat="false" ht="13.8" hidden="false" customHeight="false" outlineLevel="0" collapsed="false">
      <c r="A550" s="131" t="s">
        <v>19519</v>
      </c>
      <c r="B550" s="0" t="s">
        <v>18415</v>
      </c>
      <c r="C550" s="0" t="s">
        <v>17694</v>
      </c>
      <c r="D550" s="0" t="s">
        <v>198</v>
      </c>
      <c r="E550" s="0" t="s">
        <v>3186</v>
      </c>
      <c r="F550" s="0" t="s">
        <v>4703</v>
      </c>
      <c r="G550" s="0" t="s">
        <v>198</v>
      </c>
      <c r="H550" s="0" t="s">
        <v>17408</v>
      </c>
      <c r="J550" s="146" t="s">
        <v>200</v>
      </c>
      <c r="K550" s="131" t="s">
        <v>17498</v>
      </c>
      <c r="L550" s="0" t="s">
        <v>19520</v>
      </c>
      <c r="M550" s="122" t="s">
        <v>200</v>
      </c>
      <c r="N550" s="0" t="s">
        <v>19521</v>
      </c>
      <c r="O550" s="0" t="s">
        <v>66</v>
      </c>
      <c r="P550" s="122" t="s">
        <v>200</v>
      </c>
      <c r="Q550" s="0" t="s">
        <v>18420</v>
      </c>
      <c r="R550" s="112" t="s">
        <v>198</v>
      </c>
      <c r="S550" s="146"/>
      <c r="T550" s="131" t="s">
        <v>215</v>
      </c>
      <c r="U550" s="0" t="n">
        <v>4</v>
      </c>
      <c r="V550" s="111" t="n">
        <v>30</v>
      </c>
      <c r="W550" s="146"/>
      <c r="X550" s="127" t="s">
        <v>216</v>
      </c>
    </row>
    <row r="551" customFormat="false" ht="13.8" hidden="false" customHeight="false" outlineLevel="0" collapsed="false">
      <c r="A551" s="131" t="s">
        <v>19522</v>
      </c>
      <c r="B551" s="0" t="s">
        <v>11594</v>
      </c>
      <c r="C551" s="0" t="s">
        <v>17577</v>
      </c>
      <c r="D551" s="0" t="s">
        <v>198</v>
      </c>
      <c r="E551" s="0" t="s">
        <v>3186</v>
      </c>
      <c r="F551" s="0" t="s">
        <v>4703</v>
      </c>
      <c r="G551" s="0" t="s">
        <v>198</v>
      </c>
      <c r="H551" s="0" t="s">
        <v>17408</v>
      </c>
      <c r="J551" s="146" t="s">
        <v>200</v>
      </c>
      <c r="K551" s="131" t="s">
        <v>3821</v>
      </c>
      <c r="L551" s="0" t="s">
        <v>19523</v>
      </c>
      <c r="M551" s="122" t="s">
        <v>200</v>
      </c>
      <c r="N551" s="0" t="s">
        <v>19524</v>
      </c>
      <c r="O551" s="0" t="s">
        <v>18222</v>
      </c>
      <c r="P551" s="122" t="s">
        <v>200</v>
      </c>
      <c r="Q551" s="0" t="s">
        <v>17449</v>
      </c>
      <c r="R551" s="112" t="s">
        <v>198</v>
      </c>
      <c r="S551" s="146"/>
      <c r="T551" s="131" t="s">
        <v>215</v>
      </c>
      <c r="U551" s="0" t="n">
        <v>4</v>
      </c>
      <c r="V551" s="111" t="n">
        <v>20</v>
      </c>
      <c r="W551" s="146"/>
      <c r="X551" s="127" t="s">
        <v>216</v>
      </c>
    </row>
    <row r="552" customFormat="false" ht="13.8" hidden="false" customHeight="false" outlineLevel="0" collapsed="false">
      <c r="A552" s="131" t="s">
        <v>19525</v>
      </c>
      <c r="B552" s="0" t="s">
        <v>17428</v>
      </c>
      <c r="C552" s="0" t="s">
        <v>198</v>
      </c>
      <c r="D552" s="0" t="s">
        <v>17603</v>
      </c>
      <c r="E552" s="0" t="s">
        <v>9448</v>
      </c>
      <c r="F552" s="0" t="s">
        <v>19526</v>
      </c>
      <c r="G552" s="0" t="s">
        <v>198</v>
      </c>
      <c r="H552" s="0" t="s">
        <v>17408</v>
      </c>
      <c r="J552" s="146"/>
      <c r="K552" s="131" t="s">
        <v>17429</v>
      </c>
      <c r="L552" s="0" t="s">
        <v>19527</v>
      </c>
      <c r="M552" s="122" t="s">
        <v>200</v>
      </c>
      <c r="N552" s="0" t="s">
        <v>19528</v>
      </c>
      <c r="O552" s="0" t="s">
        <v>19529</v>
      </c>
      <c r="P552" s="122" t="s">
        <v>200</v>
      </c>
      <c r="Q552" s="0" t="s">
        <v>19458</v>
      </c>
      <c r="R552" s="112" t="n">
        <v>9781783899746</v>
      </c>
      <c r="S552" s="146"/>
      <c r="T552" s="131" t="s">
        <v>215</v>
      </c>
      <c r="U552" s="0" t="n">
        <v>4</v>
      </c>
      <c r="V552" s="111" t="n">
        <v>10</v>
      </c>
      <c r="W552" s="146"/>
      <c r="X552" s="127"/>
    </row>
    <row r="553" customFormat="false" ht="13.8" hidden="false" customHeight="false" outlineLevel="0" collapsed="false">
      <c r="A553" s="131" t="s">
        <v>19530</v>
      </c>
      <c r="B553" s="0" t="s">
        <v>17490</v>
      </c>
      <c r="C553" s="0" t="s">
        <v>17453</v>
      </c>
      <c r="D553" s="0" t="s">
        <v>17662</v>
      </c>
      <c r="E553" s="0" t="s">
        <v>9448</v>
      </c>
      <c r="F553" s="0" t="s">
        <v>19531</v>
      </c>
      <c r="G553" s="0" t="s">
        <v>10199</v>
      </c>
      <c r="H553" s="0" t="s">
        <v>17415</v>
      </c>
      <c r="J553" s="146"/>
      <c r="K553" s="131" t="s">
        <v>19532</v>
      </c>
      <c r="L553" s="0" t="s">
        <v>19533</v>
      </c>
      <c r="M553" s="122" t="s">
        <v>200</v>
      </c>
      <c r="N553" s="0" t="s">
        <v>19534</v>
      </c>
      <c r="O553" s="0" t="s">
        <v>17442</v>
      </c>
      <c r="P553" s="122"/>
      <c r="Q553" s="0" t="s">
        <v>17568</v>
      </c>
      <c r="R553" s="112" t="n">
        <v>9798534191165</v>
      </c>
      <c r="S553" s="146"/>
      <c r="T553" s="131" t="s">
        <v>215</v>
      </c>
      <c r="U553" s="0" t="n">
        <v>4</v>
      </c>
      <c r="V553" s="111" t="n">
        <v>10</v>
      </c>
      <c r="W553" s="146"/>
      <c r="X553" s="127" t="s">
        <v>5461</v>
      </c>
    </row>
    <row r="554" customFormat="false" ht="13.8" hidden="false" customHeight="false" outlineLevel="0" collapsed="false">
      <c r="A554" s="131" t="s">
        <v>19535</v>
      </c>
      <c r="B554" s="0" t="s">
        <v>17428</v>
      </c>
      <c r="C554" s="0" t="s">
        <v>198</v>
      </c>
      <c r="D554" s="0" t="s">
        <v>17549</v>
      </c>
      <c r="E554" s="0" t="s">
        <v>9448</v>
      </c>
      <c r="F554" s="0" t="s">
        <v>198</v>
      </c>
      <c r="G554" s="0" t="s">
        <v>198</v>
      </c>
      <c r="H554" s="0" t="s">
        <v>17415</v>
      </c>
      <c r="J554" s="146" t="s">
        <v>200</v>
      </c>
      <c r="K554" s="131" t="s">
        <v>17585</v>
      </c>
      <c r="L554" s="0" t="s">
        <v>19536</v>
      </c>
      <c r="M554" s="122" t="s">
        <v>200</v>
      </c>
      <c r="N554" s="0" t="s">
        <v>19457</v>
      </c>
      <c r="O554" s="0" t="s">
        <v>66</v>
      </c>
      <c r="P554" s="122" t="s">
        <v>200</v>
      </c>
      <c r="Q554" s="0" t="s">
        <v>17433</v>
      </c>
      <c r="R554" s="112" t="n">
        <v>9781785465062</v>
      </c>
      <c r="S554" s="146"/>
      <c r="T554" s="131" t="s">
        <v>215</v>
      </c>
      <c r="U554" s="0" t="n">
        <v>4</v>
      </c>
      <c r="V554" s="111" t="n">
        <v>10</v>
      </c>
      <c r="W554" s="146"/>
      <c r="X554" s="127" t="s">
        <v>216</v>
      </c>
    </row>
    <row r="555" customFormat="false" ht="13.8" hidden="false" customHeight="false" outlineLevel="0" collapsed="false">
      <c r="A555" s="131" t="s">
        <v>19537</v>
      </c>
      <c r="B555" s="0" t="s">
        <v>17548</v>
      </c>
      <c r="C555" s="0" t="s">
        <v>198</v>
      </c>
      <c r="D555" s="0" t="s">
        <v>19128</v>
      </c>
      <c r="E555" s="0" t="s">
        <v>3215</v>
      </c>
      <c r="F555" s="0" t="s">
        <v>18188</v>
      </c>
      <c r="G555" s="0" t="s">
        <v>2506</v>
      </c>
      <c r="H555" s="0" t="s">
        <v>17415</v>
      </c>
      <c r="J555" s="146" t="s">
        <v>200</v>
      </c>
      <c r="K555" s="131" t="s">
        <v>17459</v>
      </c>
      <c r="L555" s="0" t="s">
        <v>19538</v>
      </c>
      <c r="M555" s="122" t="s">
        <v>200</v>
      </c>
      <c r="N555" s="0" t="s">
        <v>19539</v>
      </c>
      <c r="O555" s="0" t="s">
        <v>19540</v>
      </c>
      <c r="P555" s="122" t="s">
        <v>200</v>
      </c>
      <c r="Q555" s="0" t="s">
        <v>253</v>
      </c>
      <c r="R555" s="112" t="n">
        <v>9782371880610</v>
      </c>
      <c r="S555" s="146"/>
      <c r="T555" s="131" t="s">
        <v>215</v>
      </c>
      <c r="U555" s="0" t="n">
        <v>4</v>
      </c>
      <c r="V555" s="111" t="n">
        <v>20</v>
      </c>
      <c r="W555" s="146"/>
      <c r="X555" s="127" t="s">
        <v>216</v>
      </c>
    </row>
    <row r="556" customFormat="false" ht="13.8" hidden="false" customHeight="false" outlineLevel="0" collapsed="false">
      <c r="A556" s="131" t="s">
        <v>19541</v>
      </c>
      <c r="B556" s="0" t="s">
        <v>17490</v>
      </c>
      <c r="C556" s="0" t="s">
        <v>198</v>
      </c>
      <c r="D556" s="0" t="s">
        <v>17542</v>
      </c>
      <c r="E556" s="0" t="s">
        <v>198</v>
      </c>
      <c r="F556" s="0" t="s">
        <v>19542</v>
      </c>
      <c r="G556" s="0" t="s">
        <v>198</v>
      </c>
      <c r="H556" s="0" t="s">
        <v>17415</v>
      </c>
      <c r="I556" s="0" t="s">
        <v>17444</v>
      </c>
      <c r="J556" s="146" t="s">
        <v>200</v>
      </c>
      <c r="K556" s="131" t="s">
        <v>9369</v>
      </c>
      <c r="L556" s="0" t="s">
        <v>19543</v>
      </c>
      <c r="M556" s="122" t="s">
        <v>200</v>
      </c>
      <c r="N556" s="0" t="s">
        <v>19544</v>
      </c>
      <c r="O556" s="0" t="s">
        <v>19545</v>
      </c>
      <c r="P556" s="122" t="s">
        <v>200</v>
      </c>
      <c r="Q556" s="0" t="s">
        <v>466</v>
      </c>
      <c r="R556" s="112" t="n">
        <v>9782919603039</v>
      </c>
      <c r="S556" s="146"/>
      <c r="T556" s="131" t="s">
        <v>215</v>
      </c>
      <c r="U556" s="0" t="n">
        <v>4</v>
      </c>
      <c r="V556" s="111" t="n">
        <v>15</v>
      </c>
      <c r="W556" s="146"/>
      <c r="X556" s="127" t="s">
        <v>216</v>
      </c>
    </row>
    <row r="557" customFormat="false" ht="13.8" hidden="false" customHeight="false" outlineLevel="0" collapsed="false">
      <c r="A557" s="131" t="s">
        <v>19546</v>
      </c>
      <c r="B557" s="0" t="s">
        <v>17490</v>
      </c>
      <c r="C557" s="0" t="s">
        <v>198</v>
      </c>
      <c r="D557" s="0" t="s">
        <v>198</v>
      </c>
      <c r="E557" s="0" t="s">
        <v>198</v>
      </c>
      <c r="F557" s="0" t="s">
        <v>19547</v>
      </c>
      <c r="G557" s="0" t="s">
        <v>7113</v>
      </c>
      <c r="H557" s="0" t="s">
        <v>17415</v>
      </c>
      <c r="J557" s="146" t="s">
        <v>200</v>
      </c>
      <c r="K557" s="131" t="s">
        <v>18101</v>
      </c>
      <c r="L557" s="0" t="s">
        <v>19548</v>
      </c>
      <c r="M557" s="122" t="s">
        <v>200</v>
      </c>
      <c r="N557" s="0" t="s">
        <v>19549</v>
      </c>
      <c r="O557" s="0" t="s">
        <v>19550</v>
      </c>
      <c r="P557" s="122" t="s">
        <v>200</v>
      </c>
      <c r="Q557" s="0" t="s">
        <v>18208</v>
      </c>
      <c r="R557" s="112" t="s">
        <v>198</v>
      </c>
      <c r="S557" s="146"/>
      <c r="T557" s="131" t="s">
        <v>215</v>
      </c>
      <c r="U557" s="0" t="n">
        <v>4</v>
      </c>
      <c r="V557" s="111" t="n">
        <v>5</v>
      </c>
      <c r="W557" s="146"/>
      <c r="X557" s="127"/>
    </row>
    <row r="558" customFormat="false" ht="13.8" hidden="false" customHeight="false" outlineLevel="0" collapsed="false">
      <c r="A558" s="131" t="s">
        <v>19551</v>
      </c>
      <c r="B558" s="0" t="s">
        <v>19462</v>
      </c>
      <c r="C558" s="0" t="s">
        <v>198</v>
      </c>
      <c r="D558" s="0" t="s">
        <v>19552</v>
      </c>
      <c r="E558" s="0" t="s">
        <v>198</v>
      </c>
      <c r="F558" s="0" t="s">
        <v>198</v>
      </c>
      <c r="G558" s="0" t="s">
        <v>198</v>
      </c>
      <c r="H558" s="0" t="s">
        <v>17415</v>
      </c>
      <c r="I558" s="0" t="s">
        <v>17947</v>
      </c>
      <c r="J558" s="146" t="s">
        <v>200</v>
      </c>
      <c r="K558" s="131" t="s">
        <v>19241</v>
      </c>
      <c r="L558" s="0" t="s">
        <v>19553</v>
      </c>
      <c r="M558" s="122" t="s">
        <v>200</v>
      </c>
      <c r="N558" s="0" t="s">
        <v>19554</v>
      </c>
      <c r="O558" s="0" t="s">
        <v>19555</v>
      </c>
      <c r="P558" s="122" t="s">
        <v>200</v>
      </c>
      <c r="Q558" s="0" t="s">
        <v>17462</v>
      </c>
      <c r="R558" s="112" t="n">
        <v>9782258090651</v>
      </c>
      <c r="S558" s="146"/>
      <c r="T558" s="131" t="s">
        <v>215</v>
      </c>
      <c r="U558" s="0" t="n">
        <v>4</v>
      </c>
      <c r="V558" s="111" t="n">
        <v>15</v>
      </c>
      <c r="W558" s="146"/>
      <c r="X558" s="127" t="s">
        <v>216</v>
      </c>
    </row>
    <row r="559" customFormat="false" ht="13.8" hidden="false" customHeight="false" outlineLevel="0" collapsed="false">
      <c r="A559" s="131" t="s">
        <v>19556</v>
      </c>
      <c r="B559" s="0" t="s">
        <v>19462</v>
      </c>
      <c r="C559" s="0" t="s">
        <v>198</v>
      </c>
      <c r="D559" s="0" t="s">
        <v>19552</v>
      </c>
      <c r="E559" s="0" t="s">
        <v>198</v>
      </c>
      <c r="F559" s="0" t="s">
        <v>198</v>
      </c>
      <c r="G559" s="0" t="s">
        <v>198</v>
      </c>
      <c r="H559" s="0" t="s">
        <v>17415</v>
      </c>
      <c r="I559" s="0" t="s">
        <v>17947</v>
      </c>
      <c r="J559" s="146" t="s">
        <v>200</v>
      </c>
      <c r="K559" s="131" t="s">
        <v>19241</v>
      </c>
      <c r="L559" s="0" t="s">
        <v>19553</v>
      </c>
      <c r="M559" s="122" t="s">
        <v>200</v>
      </c>
      <c r="N559" s="0" t="s">
        <v>19554</v>
      </c>
      <c r="O559" s="0" t="s">
        <v>19555</v>
      </c>
      <c r="P559" s="122" t="s">
        <v>200</v>
      </c>
      <c r="Q559" s="0" t="s">
        <v>17462</v>
      </c>
      <c r="R559" s="112" t="n">
        <v>9782258110496</v>
      </c>
      <c r="S559" s="146"/>
      <c r="T559" s="131" t="s">
        <v>215</v>
      </c>
      <c r="U559" s="0" t="n">
        <v>4</v>
      </c>
      <c r="V559" s="111" t="n">
        <v>15</v>
      </c>
      <c r="W559" s="146"/>
      <c r="X559" s="127" t="s">
        <v>216</v>
      </c>
    </row>
    <row r="560" customFormat="false" ht="13.8" hidden="false" customHeight="false" outlineLevel="0" collapsed="false">
      <c r="A560" s="131" t="s">
        <v>19557</v>
      </c>
      <c r="B560" s="0" t="s">
        <v>17490</v>
      </c>
      <c r="C560" s="0" t="s">
        <v>198</v>
      </c>
      <c r="D560" s="0" t="s">
        <v>18322</v>
      </c>
      <c r="E560" s="0" t="s">
        <v>198</v>
      </c>
      <c r="F560" s="0" t="s">
        <v>198</v>
      </c>
      <c r="G560" s="0" t="s">
        <v>198</v>
      </c>
      <c r="H560" s="0" t="s">
        <v>17415</v>
      </c>
      <c r="I560" s="0" t="s">
        <v>17947</v>
      </c>
      <c r="J560" s="146" t="s">
        <v>200</v>
      </c>
      <c r="K560" s="131" t="s">
        <v>17459</v>
      </c>
      <c r="L560" s="0" t="s">
        <v>19558</v>
      </c>
      <c r="M560" s="122" t="s">
        <v>200</v>
      </c>
      <c r="N560" s="0" t="s">
        <v>19559</v>
      </c>
      <c r="O560" s="0" t="s">
        <v>19560</v>
      </c>
      <c r="P560" s="122" t="s">
        <v>200</v>
      </c>
      <c r="Q560" s="0" t="s">
        <v>17468</v>
      </c>
      <c r="R560" s="112" t="n">
        <v>9782919603046</v>
      </c>
      <c r="S560" s="146"/>
      <c r="T560" s="131" t="s">
        <v>215</v>
      </c>
      <c r="U560" s="0" t="n">
        <v>4</v>
      </c>
      <c r="V560" s="111" t="n">
        <v>15</v>
      </c>
      <c r="W560" s="146"/>
      <c r="X560" s="127" t="s">
        <v>216</v>
      </c>
    </row>
    <row r="561" customFormat="false" ht="13.8" hidden="false" customHeight="false" outlineLevel="0" collapsed="false">
      <c r="A561" s="131" t="s">
        <v>19561</v>
      </c>
      <c r="B561" s="0" t="s">
        <v>11594</v>
      </c>
      <c r="C561" s="0" t="s">
        <v>17577</v>
      </c>
      <c r="D561" s="0" t="s">
        <v>198</v>
      </c>
      <c r="E561" s="0" t="s">
        <v>198</v>
      </c>
      <c r="F561" s="0" t="s">
        <v>19562</v>
      </c>
      <c r="G561" s="0" t="s">
        <v>198</v>
      </c>
      <c r="H561" s="0" t="s">
        <v>239</v>
      </c>
      <c r="J561" s="146"/>
      <c r="K561" s="131" t="s">
        <v>18119</v>
      </c>
      <c r="L561" s="0" t="s">
        <v>19563</v>
      </c>
      <c r="M561" s="122" t="s">
        <v>200</v>
      </c>
      <c r="N561" s="0" t="s">
        <v>19564</v>
      </c>
      <c r="O561" s="0" t="s">
        <v>19565</v>
      </c>
      <c r="P561" s="122"/>
      <c r="Q561" s="0" t="s">
        <v>253</v>
      </c>
      <c r="R561" s="112" t="n">
        <v>9784757564893</v>
      </c>
      <c r="S561" s="146"/>
      <c r="T561" s="131" t="s">
        <v>215</v>
      </c>
      <c r="U561" s="0" t="n">
        <v>4</v>
      </c>
      <c r="V561" s="111" t="n">
        <v>20</v>
      </c>
      <c r="W561" s="146"/>
      <c r="X561" s="127"/>
    </row>
    <row r="562" customFormat="false" ht="13.8" hidden="false" customHeight="false" outlineLevel="0" collapsed="false">
      <c r="A562" s="131" t="s">
        <v>19566</v>
      </c>
      <c r="B562" s="0" t="s">
        <v>18415</v>
      </c>
      <c r="C562" s="0" t="s">
        <v>198</v>
      </c>
      <c r="D562" s="0" t="s">
        <v>198</v>
      </c>
      <c r="E562" s="0" t="s">
        <v>198</v>
      </c>
      <c r="F562" s="0" t="s">
        <v>19562</v>
      </c>
      <c r="G562" s="0" t="s">
        <v>198</v>
      </c>
      <c r="H562" s="0" t="s">
        <v>17408</v>
      </c>
      <c r="J562" s="146"/>
      <c r="K562" s="131" t="s">
        <v>18744</v>
      </c>
      <c r="L562" s="0" t="s">
        <v>19567</v>
      </c>
      <c r="M562" s="122" t="s">
        <v>200</v>
      </c>
      <c r="N562" s="0" t="s">
        <v>19568</v>
      </c>
      <c r="O562" s="0" t="s">
        <v>19569</v>
      </c>
      <c r="P562" s="122" t="s">
        <v>200</v>
      </c>
      <c r="Q562" s="0" t="s">
        <v>18420</v>
      </c>
      <c r="R562" s="112" t="n">
        <v>9781506719672</v>
      </c>
      <c r="S562" s="146"/>
      <c r="T562" s="131" t="s">
        <v>215</v>
      </c>
      <c r="U562" s="0" t="n">
        <v>4</v>
      </c>
      <c r="V562" s="111" t="n">
        <v>20</v>
      </c>
      <c r="W562" s="146"/>
      <c r="X562" s="127"/>
    </row>
    <row r="563" customFormat="false" ht="13.8" hidden="false" customHeight="false" outlineLevel="0" collapsed="false">
      <c r="A563" s="131" t="s">
        <v>19570</v>
      </c>
      <c r="B563" s="0" t="s">
        <v>11594</v>
      </c>
      <c r="C563" s="0" t="s">
        <v>198</v>
      </c>
      <c r="D563" s="0" t="s">
        <v>198</v>
      </c>
      <c r="E563" s="0" t="s">
        <v>5250</v>
      </c>
      <c r="F563" s="0" t="s">
        <v>2725</v>
      </c>
      <c r="G563" s="0" t="s">
        <v>198</v>
      </c>
      <c r="H563" s="0" t="s">
        <v>17408</v>
      </c>
      <c r="I563" s="0" t="s">
        <v>17416</v>
      </c>
      <c r="J563" s="146" t="s">
        <v>200</v>
      </c>
      <c r="K563" s="131" t="s">
        <v>18918</v>
      </c>
      <c r="L563" s="0" t="s">
        <v>19571</v>
      </c>
      <c r="M563" s="122" t="s">
        <v>200</v>
      </c>
      <c r="N563" s="0" t="s">
        <v>19572</v>
      </c>
      <c r="O563" s="0" t="s">
        <v>19573</v>
      </c>
      <c r="P563" s="122" t="s">
        <v>200</v>
      </c>
      <c r="Q563" s="0" t="s">
        <v>17462</v>
      </c>
      <c r="R563" s="112" t="n">
        <v>9780995532915</v>
      </c>
      <c r="S563" s="146"/>
      <c r="T563" s="131" t="s">
        <v>215</v>
      </c>
      <c r="U563" s="0" t="n">
        <v>4</v>
      </c>
      <c r="V563" s="111" t="n">
        <v>30</v>
      </c>
      <c r="W563" s="146"/>
      <c r="X563" s="127" t="s">
        <v>216</v>
      </c>
    </row>
    <row r="564" customFormat="false" ht="13.8" hidden="false" customHeight="false" outlineLevel="0" collapsed="false">
      <c r="A564" s="131" t="s">
        <v>19574</v>
      </c>
      <c r="B564" s="0" t="s">
        <v>11594</v>
      </c>
      <c r="C564" s="0" t="s">
        <v>17694</v>
      </c>
      <c r="D564" s="0" t="s">
        <v>198</v>
      </c>
      <c r="E564" s="0" t="s">
        <v>543</v>
      </c>
      <c r="F564" s="0" t="s">
        <v>7129</v>
      </c>
      <c r="G564" s="0" t="s">
        <v>198</v>
      </c>
      <c r="H564" s="0" t="s">
        <v>17408</v>
      </c>
      <c r="J564" s="146" t="s">
        <v>200</v>
      </c>
      <c r="K564" s="131" t="s">
        <v>17711</v>
      </c>
      <c r="L564" s="0" t="s">
        <v>19575</v>
      </c>
      <c r="M564" s="122" t="s">
        <v>200</v>
      </c>
      <c r="N564" s="0" t="s">
        <v>19576</v>
      </c>
      <c r="O564" s="0" t="s">
        <v>66</v>
      </c>
      <c r="P564" s="122" t="s">
        <v>200</v>
      </c>
      <c r="Q564" s="0" t="s">
        <v>253</v>
      </c>
      <c r="R564" s="112" t="n">
        <v>9781897376027</v>
      </c>
      <c r="S564" s="146"/>
      <c r="T564" s="131" t="s">
        <v>215</v>
      </c>
      <c r="U564" s="0" t="n">
        <v>4</v>
      </c>
      <c r="V564" s="111" t="n">
        <v>30</v>
      </c>
      <c r="W564" s="146"/>
      <c r="X564" s="127" t="s">
        <v>216</v>
      </c>
    </row>
    <row r="565" customFormat="false" ht="13.8" hidden="false" customHeight="false" outlineLevel="0" collapsed="false">
      <c r="A565" s="131" t="s">
        <v>19577</v>
      </c>
      <c r="B565" s="0" t="s">
        <v>17602</v>
      </c>
      <c r="C565" s="0" t="s">
        <v>198</v>
      </c>
      <c r="D565" s="0" t="s">
        <v>17890</v>
      </c>
      <c r="E565" s="0" t="s">
        <v>198</v>
      </c>
      <c r="F565" s="0" t="s">
        <v>198</v>
      </c>
      <c r="G565" s="0" t="s">
        <v>198</v>
      </c>
      <c r="H565" s="0" t="s">
        <v>17408</v>
      </c>
      <c r="J565" s="146"/>
      <c r="K565" s="131" t="s">
        <v>19578</v>
      </c>
      <c r="L565" s="0" t="s">
        <v>19579</v>
      </c>
      <c r="M565" s="122" t="s">
        <v>200</v>
      </c>
      <c r="N565" s="0" t="s">
        <v>19580</v>
      </c>
      <c r="O565" s="0" t="s">
        <v>17442</v>
      </c>
      <c r="P565" s="122"/>
      <c r="Q565" s="0" t="s">
        <v>214</v>
      </c>
      <c r="R565" s="112" t="s">
        <v>198</v>
      </c>
      <c r="S565" s="146"/>
      <c r="T565" s="131" t="s">
        <v>215</v>
      </c>
      <c r="U565" s="0" t="n">
        <v>4</v>
      </c>
      <c r="V565" s="111" t="n">
        <v>20</v>
      </c>
      <c r="W565" s="146"/>
      <c r="X565" s="127"/>
    </row>
    <row r="566" customFormat="false" ht="13.8" hidden="false" customHeight="false" outlineLevel="0" collapsed="false">
      <c r="A566" s="131" t="s">
        <v>19581</v>
      </c>
      <c r="B566" s="0" t="s">
        <v>17602</v>
      </c>
      <c r="C566" s="0" t="s">
        <v>198</v>
      </c>
      <c r="D566" s="0" t="s">
        <v>18162</v>
      </c>
      <c r="E566" s="0" t="s">
        <v>198</v>
      </c>
      <c r="F566" s="0" t="s">
        <v>19582</v>
      </c>
      <c r="G566" s="0" t="s">
        <v>198</v>
      </c>
      <c r="H566" s="0" t="s">
        <v>17408</v>
      </c>
      <c r="J566" s="146"/>
      <c r="K566" s="131" t="s">
        <v>17792</v>
      </c>
      <c r="L566" s="0" t="s">
        <v>19583</v>
      </c>
      <c r="M566" s="122" t="s">
        <v>200</v>
      </c>
      <c r="N566" s="0" t="s">
        <v>19130</v>
      </c>
      <c r="O566" s="0" t="s">
        <v>6635</v>
      </c>
      <c r="P566" s="122"/>
      <c r="Q566" s="0" t="s">
        <v>17718</v>
      </c>
      <c r="R566" s="112" t="n">
        <v>9781350217706</v>
      </c>
      <c r="S566" s="146"/>
      <c r="T566" s="131" t="s">
        <v>215</v>
      </c>
      <c r="U566" s="0" t="n">
        <v>4</v>
      </c>
      <c r="V566" s="111" t="n">
        <v>15</v>
      </c>
      <c r="W566" s="146"/>
      <c r="X566" s="127"/>
    </row>
    <row r="567" customFormat="false" ht="13.8" hidden="false" customHeight="false" outlineLevel="0" collapsed="false">
      <c r="A567" s="131" t="s">
        <v>19584</v>
      </c>
      <c r="B567" s="0" t="s">
        <v>17602</v>
      </c>
      <c r="C567" s="0" t="s">
        <v>198</v>
      </c>
      <c r="D567" s="0" t="s">
        <v>19128</v>
      </c>
      <c r="E567" s="0" t="s">
        <v>198</v>
      </c>
      <c r="F567" s="0" t="s">
        <v>198</v>
      </c>
      <c r="G567" s="0" t="s">
        <v>198</v>
      </c>
      <c r="H567" s="0" t="s">
        <v>17415</v>
      </c>
      <c r="J567" s="146" t="s">
        <v>200</v>
      </c>
      <c r="K567" s="131" t="s">
        <v>17459</v>
      </c>
      <c r="L567" s="0" t="s">
        <v>19585</v>
      </c>
      <c r="M567" s="122" t="s">
        <v>200</v>
      </c>
      <c r="N567" s="0" t="s">
        <v>19586</v>
      </c>
      <c r="O567" s="0" t="s">
        <v>19587</v>
      </c>
      <c r="P567" s="122" t="s">
        <v>200</v>
      </c>
      <c r="Q567" s="0" t="s">
        <v>17462</v>
      </c>
      <c r="R567" s="112" t="n">
        <v>9782918272854</v>
      </c>
      <c r="S567" s="146"/>
      <c r="T567" s="131" t="s">
        <v>215</v>
      </c>
      <c r="U567" s="0" t="n">
        <v>4</v>
      </c>
      <c r="V567" s="111" t="n">
        <v>20</v>
      </c>
      <c r="W567" s="146"/>
      <c r="X567" s="127" t="s">
        <v>216</v>
      </c>
    </row>
    <row r="568" customFormat="false" ht="13.8" hidden="false" customHeight="false" outlineLevel="0" collapsed="false">
      <c r="A568" s="131" t="s">
        <v>19588</v>
      </c>
      <c r="B568" s="0" t="s">
        <v>11594</v>
      </c>
      <c r="C568" s="0" t="s">
        <v>17577</v>
      </c>
      <c r="D568" s="0" t="s">
        <v>198</v>
      </c>
      <c r="E568" s="0" t="s">
        <v>2676</v>
      </c>
      <c r="F568" s="0" t="s">
        <v>19589</v>
      </c>
      <c r="G568" s="0" t="s">
        <v>198</v>
      </c>
      <c r="H568" s="0" t="s">
        <v>17415</v>
      </c>
      <c r="J568" s="146" t="s">
        <v>200</v>
      </c>
      <c r="K568" s="131" t="s">
        <v>2676</v>
      </c>
      <c r="L568" s="0" t="s">
        <v>19590</v>
      </c>
      <c r="M568" s="122" t="s">
        <v>200</v>
      </c>
      <c r="N568" s="0" t="s">
        <v>19591</v>
      </c>
      <c r="O568" s="0" t="s">
        <v>19592</v>
      </c>
      <c r="P568" s="122" t="s">
        <v>200</v>
      </c>
      <c r="Q568" s="0" t="s">
        <v>17421</v>
      </c>
      <c r="R568" s="112" t="s">
        <v>198</v>
      </c>
      <c r="S568" s="146"/>
      <c r="T568" s="131" t="s">
        <v>215</v>
      </c>
      <c r="U568" s="0" t="n">
        <v>4</v>
      </c>
      <c r="V568" s="111" t="n">
        <v>20</v>
      </c>
      <c r="W568" s="146"/>
      <c r="X568" s="127" t="s">
        <v>216</v>
      </c>
    </row>
    <row r="569" customFormat="false" ht="13.8" hidden="false" customHeight="false" outlineLevel="0" collapsed="false">
      <c r="A569" s="131" t="s">
        <v>19593</v>
      </c>
      <c r="B569" s="0" t="s">
        <v>17490</v>
      </c>
      <c r="C569" s="0" t="s">
        <v>17453</v>
      </c>
      <c r="D569" s="0" t="s">
        <v>17603</v>
      </c>
      <c r="E569" s="0" t="s">
        <v>370</v>
      </c>
      <c r="F569" s="0" t="s">
        <v>372</v>
      </c>
      <c r="G569" s="0" t="s">
        <v>374</v>
      </c>
      <c r="H569" s="0" t="s">
        <v>17415</v>
      </c>
      <c r="J569" s="146"/>
      <c r="K569" s="131" t="s">
        <v>9369</v>
      </c>
      <c r="L569" s="0" t="s">
        <v>19594</v>
      </c>
      <c r="M569" s="122" t="s">
        <v>200</v>
      </c>
      <c r="N569" s="0" t="s">
        <v>17523</v>
      </c>
      <c r="O569" s="0" t="s">
        <v>17442</v>
      </c>
      <c r="P569" s="122"/>
      <c r="Q569" s="0" t="s">
        <v>17462</v>
      </c>
      <c r="R569" s="112" t="n">
        <v>9782379891151</v>
      </c>
      <c r="S569" s="146"/>
      <c r="T569" s="131" t="s">
        <v>215</v>
      </c>
      <c r="U569" s="0" t="n">
        <v>4</v>
      </c>
      <c r="V569" s="111" t="n">
        <v>25</v>
      </c>
      <c r="W569" s="146"/>
      <c r="X569" s="127"/>
    </row>
    <row r="570" customFormat="false" ht="13.8" hidden="false" customHeight="false" outlineLevel="0" collapsed="false">
      <c r="A570" s="131" t="s">
        <v>19595</v>
      </c>
      <c r="B570" s="0" t="s">
        <v>17490</v>
      </c>
      <c r="C570" s="0" t="s">
        <v>198</v>
      </c>
      <c r="D570" s="0" t="s">
        <v>17603</v>
      </c>
      <c r="E570" s="0" t="s">
        <v>2959</v>
      </c>
      <c r="F570" s="0" t="s">
        <v>19596</v>
      </c>
      <c r="G570" s="0" t="s">
        <v>198</v>
      </c>
      <c r="H570" s="0" t="s">
        <v>17415</v>
      </c>
      <c r="J570" s="146" t="s">
        <v>200</v>
      </c>
      <c r="K570" s="131" t="s">
        <v>17564</v>
      </c>
      <c r="L570" s="0" t="s">
        <v>19597</v>
      </c>
      <c r="M570" s="122" t="s">
        <v>200</v>
      </c>
      <c r="N570" s="0" t="s">
        <v>17818</v>
      </c>
      <c r="O570" s="0" t="s">
        <v>17600</v>
      </c>
      <c r="P570" s="122" t="s">
        <v>200</v>
      </c>
      <c r="Q570" s="0" t="s">
        <v>17468</v>
      </c>
      <c r="R570" s="112" t="n">
        <v>9791094723524</v>
      </c>
      <c r="S570" s="146"/>
      <c r="T570" s="131" t="s">
        <v>215</v>
      </c>
      <c r="U570" s="0" t="n">
        <v>4</v>
      </c>
      <c r="V570" s="111" t="n">
        <v>20</v>
      </c>
      <c r="W570" s="146"/>
      <c r="X570" s="127" t="s">
        <v>216</v>
      </c>
    </row>
    <row r="571" customFormat="false" ht="13.8" hidden="false" customHeight="false" outlineLevel="0" collapsed="false">
      <c r="A571" s="131" t="s">
        <v>19598</v>
      </c>
      <c r="B571" s="0" t="s">
        <v>17490</v>
      </c>
      <c r="C571" s="0" t="s">
        <v>17577</v>
      </c>
      <c r="D571" s="0" t="s">
        <v>17603</v>
      </c>
      <c r="E571" s="0" t="s">
        <v>2959</v>
      </c>
      <c r="F571" s="0" t="s">
        <v>19596</v>
      </c>
      <c r="G571" s="0" t="s">
        <v>198</v>
      </c>
      <c r="H571" s="0" t="s">
        <v>17415</v>
      </c>
      <c r="J571" s="146" t="s">
        <v>200</v>
      </c>
      <c r="K571" s="131" t="s">
        <v>17564</v>
      </c>
      <c r="L571" s="0" t="s">
        <v>19599</v>
      </c>
      <c r="M571" s="122" t="s">
        <v>200</v>
      </c>
      <c r="N571" s="0" t="s">
        <v>17818</v>
      </c>
      <c r="O571" s="0" t="s">
        <v>17600</v>
      </c>
      <c r="P571" s="122" t="s">
        <v>200</v>
      </c>
      <c r="Q571" s="0" t="s">
        <v>17468</v>
      </c>
      <c r="R571" s="112" t="n">
        <v>9791094723852</v>
      </c>
      <c r="S571" s="146"/>
      <c r="T571" s="131" t="s">
        <v>215</v>
      </c>
      <c r="U571" s="0" t="n">
        <v>4</v>
      </c>
      <c r="V571" s="111" t="n">
        <v>20</v>
      </c>
      <c r="W571" s="146"/>
      <c r="X571" s="127" t="s">
        <v>216</v>
      </c>
    </row>
    <row r="572" customFormat="false" ht="13.8" hidden="false" customHeight="false" outlineLevel="0" collapsed="false">
      <c r="A572" s="131" t="s">
        <v>19600</v>
      </c>
      <c r="B572" s="0" t="s">
        <v>11594</v>
      </c>
      <c r="C572" s="0" t="s">
        <v>17570</v>
      </c>
      <c r="D572" s="0" t="s">
        <v>198</v>
      </c>
      <c r="E572" s="0" t="s">
        <v>2959</v>
      </c>
      <c r="F572" s="0" t="s">
        <v>19596</v>
      </c>
      <c r="G572" s="0" t="s">
        <v>5635</v>
      </c>
      <c r="H572" s="0" t="s">
        <v>239</v>
      </c>
      <c r="J572" s="146" t="s">
        <v>200</v>
      </c>
      <c r="K572" s="131" t="s">
        <v>2959</v>
      </c>
      <c r="L572" s="0" t="s">
        <v>19601</v>
      </c>
      <c r="M572" s="122" t="s">
        <v>200</v>
      </c>
      <c r="N572" s="0" t="s">
        <v>17698</v>
      </c>
      <c r="O572" s="0" t="s">
        <v>17575</v>
      </c>
      <c r="P572" s="122" t="s">
        <v>200</v>
      </c>
      <c r="Q572" s="0" t="s">
        <v>17495</v>
      </c>
      <c r="R572" s="112" t="n">
        <v>9784757730946</v>
      </c>
      <c r="S572" s="146"/>
      <c r="T572" s="131" t="s">
        <v>215</v>
      </c>
      <c r="U572" s="0" t="n">
        <v>4</v>
      </c>
      <c r="V572" s="111" t="n">
        <v>30</v>
      </c>
      <c r="W572" s="146"/>
      <c r="X572" s="127" t="s">
        <v>216</v>
      </c>
    </row>
    <row r="573" customFormat="false" ht="13.8" hidden="false" customHeight="false" outlineLevel="0" collapsed="false">
      <c r="A573" s="131" t="s">
        <v>19602</v>
      </c>
      <c r="B573" s="0" t="s">
        <v>11594</v>
      </c>
      <c r="C573" s="0" t="s">
        <v>17694</v>
      </c>
      <c r="D573" s="0" t="s">
        <v>198</v>
      </c>
      <c r="E573" s="0" t="s">
        <v>2959</v>
      </c>
      <c r="F573" s="0" t="s">
        <v>19596</v>
      </c>
      <c r="G573" s="0" t="s">
        <v>5635</v>
      </c>
      <c r="H573" s="0" t="s">
        <v>239</v>
      </c>
      <c r="J573" s="146" t="s">
        <v>200</v>
      </c>
      <c r="K573" s="131" t="s">
        <v>2959</v>
      </c>
      <c r="L573" s="0" t="s">
        <v>19601</v>
      </c>
      <c r="M573" s="122" t="s">
        <v>200</v>
      </c>
      <c r="N573" s="0" t="s">
        <v>17698</v>
      </c>
      <c r="O573" s="0" t="s">
        <v>17575</v>
      </c>
      <c r="P573" s="122" t="s">
        <v>200</v>
      </c>
      <c r="Q573" s="0" t="s">
        <v>17495</v>
      </c>
      <c r="R573" s="112" t="n">
        <v>9784757745087</v>
      </c>
      <c r="S573" s="146"/>
      <c r="T573" s="131" t="s">
        <v>215</v>
      </c>
      <c r="U573" s="0" t="n">
        <v>4</v>
      </c>
      <c r="V573" s="111" t="n">
        <v>30</v>
      </c>
      <c r="W573" s="146"/>
      <c r="X573" s="127" t="s">
        <v>216</v>
      </c>
    </row>
    <row r="574" customFormat="false" ht="13.8" hidden="false" customHeight="false" outlineLevel="0" collapsed="false">
      <c r="A574" s="131" t="s">
        <v>19603</v>
      </c>
      <c r="B574" s="0" t="s">
        <v>11594</v>
      </c>
      <c r="C574" s="0" t="s">
        <v>17628</v>
      </c>
      <c r="D574" s="0" t="s">
        <v>198</v>
      </c>
      <c r="E574" s="0" t="s">
        <v>1454</v>
      </c>
      <c r="F574" s="0" t="s">
        <v>931</v>
      </c>
      <c r="G574" s="0" t="s">
        <v>198</v>
      </c>
      <c r="H574" s="0" t="s">
        <v>239</v>
      </c>
      <c r="J574" s="146" t="s">
        <v>200</v>
      </c>
      <c r="K574" s="131" t="s">
        <v>17200</v>
      </c>
      <c r="L574" s="0" t="s">
        <v>19604</v>
      </c>
      <c r="M574" s="122" t="s">
        <v>200</v>
      </c>
      <c r="N574" s="0" t="s">
        <v>6983</v>
      </c>
      <c r="O574" s="0" t="s">
        <v>19605</v>
      </c>
      <c r="P574" s="122" t="s">
        <v>200</v>
      </c>
      <c r="Q574" s="0" t="s">
        <v>17759</v>
      </c>
      <c r="R574" s="112" t="n">
        <v>9784047288850</v>
      </c>
      <c r="S574" s="146"/>
      <c r="T574" s="131" t="s">
        <v>215</v>
      </c>
      <c r="U574" s="0" t="n">
        <v>4</v>
      </c>
      <c r="V574" s="111" t="n">
        <v>30</v>
      </c>
      <c r="W574" s="146"/>
      <c r="X574" s="127" t="s">
        <v>216</v>
      </c>
    </row>
    <row r="575" customFormat="false" ht="13.8" hidden="false" customHeight="false" outlineLevel="0" collapsed="false">
      <c r="A575" s="131" t="s">
        <v>19606</v>
      </c>
      <c r="B575" s="0" t="s">
        <v>17602</v>
      </c>
      <c r="C575" s="0" t="s">
        <v>198</v>
      </c>
      <c r="D575" s="0" t="s">
        <v>18738</v>
      </c>
      <c r="E575" s="0" t="s">
        <v>198</v>
      </c>
      <c r="F575" s="0" t="s">
        <v>198</v>
      </c>
      <c r="G575" s="0" t="s">
        <v>198</v>
      </c>
      <c r="H575" s="0" t="s">
        <v>17415</v>
      </c>
      <c r="J575" s="146" t="s">
        <v>200</v>
      </c>
      <c r="K575" s="131" t="s">
        <v>18163</v>
      </c>
      <c r="L575" s="0" t="s">
        <v>19607</v>
      </c>
      <c r="M575" s="122" t="s">
        <v>200</v>
      </c>
      <c r="N575" s="0" t="s">
        <v>12329</v>
      </c>
      <c r="O575" s="0" t="s">
        <v>19326</v>
      </c>
      <c r="P575" s="122" t="s">
        <v>200</v>
      </c>
      <c r="Q575" s="0" t="s">
        <v>17421</v>
      </c>
      <c r="R575" s="112" t="n">
        <v>9782355220388</v>
      </c>
      <c r="S575" s="146"/>
      <c r="T575" s="131" t="s">
        <v>215</v>
      </c>
      <c r="U575" s="0" t="n">
        <v>4</v>
      </c>
      <c r="V575" s="111" t="n">
        <v>10</v>
      </c>
      <c r="W575" s="146"/>
      <c r="X575" s="127" t="s">
        <v>216</v>
      </c>
    </row>
    <row r="576" customFormat="false" ht="13.8" hidden="false" customHeight="false" outlineLevel="0" collapsed="false">
      <c r="A576" s="131" t="s">
        <v>19608</v>
      </c>
      <c r="B576" s="0" t="s">
        <v>17477</v>
      </c>
      <c r="C576" s="0" t="s">
        <v>198</v>
      </c>
      <c r="D576" s="0" t="s">
        <v>198</v>
      </c>
      <c r="E576" s="0" t="s">
        <v>17484</v>
      </c>
      <c r="F576" s="0" t="s">
        <v>19609</v>
      </c>
      <c r="G576" s="0" t="s">
        <v>198</v>
      </c>
      <c r="H576" s="0" t="s">
        <v>17415</v>
      </c>
      <c r="J576" s="146" t="s">
        <v>200</v>
      </c>
      <c r="K576" s="131" t="s">
        <v>17459</v>
      </c>
      <c r="L576" s="104" t="s">
        <v>18760</v>
      </c>
      <c r="M576" s="122" t="s">
        <v>200</v>
      </c>
      <c r="N576" s="0" t="s">
        <v>19610</v>
      </c>
      <c r="O576" s="0" t="s">
        <v>19611</v>
      </c>
      <c r="P576" s="122" t="s">
        <v>200</v>
      </c>
      <c r="Q576" s="0" t="s">
        <v>17759</v>
      </c>
      <c r="R576" s="112" t="n">
        <v>9782953050134</v>
      </c>
      <c r="S576" s="146"/>
      <c r="T576" s="131" t="s">
        <v>215</v>
      </c>
      <c r="U576" s="0" t="n">
        <v>4</v>
      </c>
      <c r="V576" s="111" t="n">
        <v>10</v>
      </c>
      <c r="W576" s="146"/>
      <c r="X576" s="127" t="s">
        <v>216</v>
      </c>
    </row>
    <row r="577" customFormat="false" ht="13.8" hidden="false" customHeight="false" outlineLevel="0" collapsed="false">
      <c r="A577" s="131" t="s">
        <v>19612</v>
      </c>
      <c r="B577" s="0" t="s">
        <v>17477</v>
      </c>
      <c r="C577" s="0" t="s">
        <v>198</v>
      </c>
      <c r="D577" s="0" t="s">
        <v>198</v>
      </c>
      <c r="E577" s="0" t="s">
        <v>18574</v>
      </c>
      <c r="F577" s="0" t="s">
        <v>19613</v>
      </c>
      <c r="G577" s="0" t="s">
        <v>198</v>
      </c>
      <c r="H577" s="0" t="s">
        <v>17415</v>
      </c>
      <c r="J577" s="146" t="s">
        <v>200</v>
      </c>
      <c r="K577" s="131" t="s">
        <v>17459</v>
      </c>
      <c r="L577" s="104" t="s">
        <v>18760</v>
      </c>
      <c r="M577" s="122" t="s">
        <v>200</v>
      </c>
      <c r="N577" s="0" t="s">
        <v>19610</v>
      </c>
      <c r="O577" s="0" t="s">
        <v>19611</v>
      </c>
      <c r="P577" s="122" t="s">
        <v>200</v>
      </c>
      <c r="Q577" s="0" t="s">
        <v>17759</v>
      </c>
      <c r="R577" s="112" t="n">
        <v>9782953050103</v>
      </c>
      <c r="S577" s="146"/>
      <c r="T577" s="131" t="s">
        <v>215</v>
      </c>
      <c r="U577" s="0" t="n">
        <v>4</v>
      </c>
      <c r="V577" s="111" t="n">
        <v>10</v>
      </c>
      <c r="W577" s="146"/>
      <c r="X577" s="127" t="s">
        <v>216</v>
      </c>
    </row>
    <row r="578" customFormat="false" ht="13.8" hidden="false" customHeight="false" outlineLevel="0" collapsed="false">
      <c r="A578" s="131" t="s">
        <v>19614</v>
      </c>
      <c r="B578" s="0" t="s">
        <v>17477</v>
      </c>
      <c r="C578" s="0" t="s">
        <v>198</v>
      </c>
      <c r="D578" s="0" t="s">
        <v>198</v>
      </c>
      <c r="E578" s="0" t="s">
        <v>198</v>
      </c>
      <c r="F578" s="0" t="s">
        <v>19615</v>
      </c>
      <c r="G578" s="0" t="s">
        <v>1292</v>
      </c>
      <c r="H578" s="0" t="s">
        <v>17415</v>
      </c>
      <c r="J578" s="146" t="s">
        <v>200</v>
      </c>
      <c r="K578" s="131" t="s">
        <v>17459</v>
      </c>
      <c r="L578" s="104" t="s">
        <v>18760</v>
      </c>
      <c r="M578" s="122" t="s">
        <v>200</v>
      </c>
      <c r="N578" s="0" t="s">
        <v>19610</v>
      </c>
      <c r="O578" s="0" t="s">
        <v>19611</v>
      </c>
      <c r="P578" s="122" t="s">
        <v>200</v>
      </c>
      <c r="Q578" s="0" t="s">
        <v>17759</v>
      </c>
      <c r="R578" s="112" t="n">
        <v>9782953050110</v>
      </c>
      <c r="S578" s="146"/>
      <c r="T578" s="131" t="s">
        <v>215</v>
      </c>
      <c r="U578" s="0" t="n">
        <v>4</v>
      </c>
      <c r="V578" s="111" t="n">
        <v>10</v>
      </c>
      <c r="W578" s="146"/>
      <c r="X578" s="127" t="s">
        <v>216</v>
      </c>
    </row>
    <row r="579" customFormat="false" ht="13.8" hidden="false" customHeight="false" outlineLevel="0" collapsed="false">
      <c r="A579" s="131" t="s">
        <v>19616</v>
      </c>
      <c r="B579" s="0" t="s">
        <v>17477</v>
      </c>
      <c r="C579" s="0" t="s">
        <v>198</v>
      </c>
      <c r="D579" s="0" t="s">
        <v>198</v>
      </c>
      <c r="E579" s="0" t="s">
        <v>198</v>
      </c>
      <c r="F579" s="0" t="s">
        <v>19617</v>
      </c>
      <c r="G579" s="0" t="s">
        <v>19618</v>
      </c>
      <c r="H579" s="0" t="s">
        <v>17415</v>
      </c>
      <c r="J579" s="146" t="s">
        <v>200</v>
      </c>
      <c r="K579" s="131" t="s">
        <v>17459</v>
      </c>
      <c r="L579" s="104" t="s">
        <v>18760</v>
      </c>
      <c r="M579" s="122" t="s">
        <v>200</v>
      </c>
      <c r="N579" s="0" t="s">
        <v>19610</v>
      </c>
      <c r="O579" s="0" t="s">
        <v>19611</v>
      </c>
      <c r="P579" s="122" t="s">
        <v>200</v>
      </c>
      <c r="Q579" s="0" t="s">
        <v>17759</v>
      </c>
      <c r="R579" s="112" t="n">
        <v>9782953050127</v>
      </c>
      <c r="S579" s="146"/>
      <c r="T579" s="131" t="s">
        <v>215</v>
      </c>
      <c r="U579" s="0" t="n">
        <v>4</v>
      </c>
      <c r="V579" s="111" t="n">
        <v>10</v>
      </c>
      <c r="W579" s="146"/>
      <c r="X579" s="127" t="s">
        <v>216</v>
      </c>
    </row>
    <row r="580" customFormat="false" ht="13.8" hidden="false" customHeight="false" outlineLevel="0" collapsed="false">
      <c r="A580" s="131" t="s">
        <v>19619</v>
      </c>
      <c r="B580" s="0" t="s">
        <v>17477</v>
      </c>
      <c r="C580" s="0" t="s">
        <v>198</v>
      </c>
      <c r="D580" s="0" t="s">
        <v>17662</v>
      </c>
      <c r="E580" s="0" t="s">
        <v>198</v>
      </c>
      <c r="F580" s="0" t="s">
        <v>19620</v>
      </c>
      <c r="G580" s="0" t="s">
        <v>198</v>
      </c>
      <c r="H580" s="0" t="s">
        <v>17415</v>
      </c>
      <c r="J580" s="146" t="s">
        <v>200</v>
      </c>
      <c r="K580" s="131" t="s">
        <v>17459</v>
      </c>
      <c r="L580" s="104" t="s">
        <v>18760</v>
      </c>
      <c r="M580" s="122" t="s">
        <v>200</v>
      </c>
      <c r="N580" s="0" t="s">
        <v>19610</v>
      </c>
      <c r="O580" s="0" t="s">
        <v>19611</v>
      </c>
      <c r="P580" s="122" t="s">
        <v>200</v>
      </c>
      <c r="Q580" s="0" t="s">
        <v>17759</v>
      </c>
      <c r="R580" s="112" t="n">
        <v>9782953050158</v>
      </c>
      <c r="S580" s="146"/>
      <c r="T580" s="131" t="s">
        <v>215</v>
      </c>
      <c r="U580" s="0" t="n">
        <v>4</v>
      </c>
      <c r="V580" s="111" t="n">
        <v>10</v>
      </c>
      <c r="W580" s="146"/>
      <c r="X580" s="127" t="s">
        <v>216</v>
      </c>
    </row>
    <row r="581" customFormat="false" ht="13.8" hidden="false" customHeight="false" outlineLevel="0" collapsed="false">
      <c r="A581" s="131" t="s">
        <v>19621</v>
      </c>
      <c r="B581" s="0" t="s">
        <v>17477</v>
      </c>
      <c r="C581" s="0" t="s">
        <v>198</v>
      </c>
      <c r="D581" s="0" t="s">
        <v>198</v>
      </c>
      <c r="E581" s="0" t="s">
        <v>198</v>
      </c>
      <c r="F581" s="0" t="s">
        <v>198</v>
      </c>
      <c r="G581" s="0" t="s">
        <v>198</v>
      </c>
      <c r="H581" s="0" t="s">
        <v>17415</v>
      </c>
      <c r="J581" s="146" t="s">
        <v>200</v>
      </c>
      <c r="K581" s="131" t="s">
        <v>17459</v>
      </c>
      <c r="L581" s="104" t="s">
        <v>18760</v>
      </c>
      <c r="M581" s="122" t="s">
        <v>200</v>
      </c>
      <c r="N581" s="0" t="s">
        <v>19610</v>
      </c>
      <c r="O581" s="0" t="s">
        <v>19611</v>
      </c>
      <c r="P581" s="122" t="s">
        <v>200</v>
      </c>
      <c r="Q581" s="0" t="s">
        <v>17759</v>
      </c>
      <c r="R581" s="112" t="n">
        <v>9782953050189</v>
      </c>
      <c r="S581" s="146"/>
      <c r="T581" s="131" t="s">
        <v>215</v>
      </c>
      <c r="U581" s="0" t="n">
        <v>4</v>
      </c>
      <c r="V581" s="111" t="n">
        <v>10</v>
      </c>
      <c r="W581" s="146"/>
      <c r="X581" s="127" t="s">
        <v>216</v>
      </c>
    </row>
    <row r="582" customFormat="false" ht="13.8" hidden="false" customHeight="false" outlineLevel="0" collapsed="false">
      <c r="A582" s="131" t="s">
        <v>19622</v>
      </c>
      <c r="B582" s="0" t="s">
        <v>17477</v>
      </c>
      <c r="C582" s="0" t="s">
        <v>198</v>
      </c>
      <c r="D582" s="0" t="s">
        <v>198</v>
      </c>
      <c r="E582" s="0" t="s">
        <v>198</v>
      </c>
      <c r="F582" s="0" t="s">
        <v>19623</v>
      </c>
      <c r="G582" s="0" t="s">
        <v>198</v>
      </c>
      <c r="H582" s="0" t="s">
        <v>17415</v>
      </c>
      <c r="J582" s="146" t="s">
        <v>200</v>
      </c>
      <c r="K582" s="131" t="s">
        <v>17459</v>
      </c>
      <c r="L582" s="104" t="s">
        <v>18760</v>
      </c>
      <c r="M582" s="122" t="s">
        <v>200</v>
      </c>
      <c r="N582" s="0" t="s">
        <v>19610</v>
      </c>
      <c r="O582" s="0" t="s">
        <v>19611</v>
      </c>
      <c r="P582" s="122" t="s">
        <v>200</v>
      </c>
      <c r="Q582" s="0" t="s">
        <v>17759</v>
      </c>
      <c r="R582" s="112" t="n">
        <v>9782918272007</v>
      </c>
      <c r="S582" s="146"/>
      <c r="T582" s="131" t="s">
        <v>215</v>
      </c>
      <c r="U582" s="0" t="n">
        <v>4</v>
      </c>
      <c r="V582" s="111" t="n">
        <v>10</v>
      </c>
      <c r="W582" s="146"/>
      <c r="X582" s="127" t="s">
        <v>216</v>
      </c>
    </row>
    <row r="583" customFormat="false" ht="13.8" hidden="false" customHeight="false" outlineLevel="0" collapsed="false">
      <c r="A583" s="131" t="s">
        <v>19624</v>
      </c>
      <c r="B583" s="0" t="s">
        <v>17477</v>
      </c>
      <c r="C583" s="0" t="s">
        <v>198</v>
      </c>
      <c r="D583" s="0" t="s">
        <v>198</v>
      </c>
      <c r="E583" s="0" t="s">
        <v>198</v>
      </c>
      <c r="F583" s="0" t="s">
        <v>19625</v>
      </c>
      <c r="G583" s="0" t="s">
        <v>198</v>
      </c>
      <c r="H583" s="0" t="s">
        <v>17415</v>
      </c>
      <c r="J583" s="146" t="s">
        <v>200</v>
      </c>
      <c r="K583" s="131" t="s">
        <v>17459</v>
      </c>
      <c r="L583" s="104" t="s">
        <v>18760</v>
      </c>
      <c r="M583" s="122" t="s">
        <v>200</v>
      </c>
      <c r="N583" s="0" t="s">
        <v>19610</v>
      </c>
      <c r="O583" s="0" t="s">
        <v>19611</v>
      </c>
      <c r="P583" s="122" t="s">
        <v>200</v>
      </c>
      <c r="Q583" s="0" t="s">
        <v>17759</v>
      </c>
      <c r="R583" s="112" t="n">
        <v>9782918272045</v>
      </c>
      <c r="S583" s="146"/>
      <c r="T583" s="131" t="s">
        <v>215</v>
      </c>
      <c r="U583" s="0" t="n">
        <v>4</v>
      </c>
      <c r="V583" s="111" t="n">
        <v>10</v>
      </c>
      <c r="W583" s="146"/>
      <c r="X583" s="127" t="s">
        <v>216</v>
      </c>
    </row>
    <row r="584" customFormat="false" ht="13.8" hidden="false" customHeight="false" outlineLevel="0" collapsed="false">
      <c r="A584" s="131" t="s">
        <v>19626</v>
      </c>
      <c r="B584" s="0" t="s">
        <v>17477</v>
      </c>
      <c r="C584" s="0" t="s">
        <v>198</v>
      </c>
      <c r="D584" s="0" t="s">
        <v>198</v>
      </c>
      <c r="E584" s="0" t="s">
        <v>198</v>
      </c>
      <c r="F584" s="0" t="s">
        <v>19627</v>
      </c>
      <c r="G584" s="0" t="s">
        <v>198</v>
      </c>
      <c r="H584" s="0" t="s">
        <v>17415</v>
      </c>
      <c r="J584" s="146" t="s">
        <v>200</v>
      </c>
      <c r="K584" s="131" t="s">
        <v>17459</v>
      </c>
      <c r="L584" s="104" t="s">
        <v>18760</v>
      </c>
      <c r="M584" s="122" t="s">
        <v>200</v>
      </c>
      <c r="N584" s="0" t="s">
        <v>19610</v>
      </c>
      <c r="O584" s="0" t="s">
        <v>19611</v>
      </c>
      <c r="P584" s="122" t="s">
        <v>200</v>
      </c>
      <c r="Q584" s="0" t="s">
        <v>17759</v>
      </c>
      <c r="R584" s="112" t="n">
        <v>9782918272076</v>
      </c>
      <c r="S584" s="146"/>
      <c r="T584" s="131" t="s">
        <v>215</v>
      </c>
      <c r="U584" s="0" t="n">
        <v>4</v>
      </c>
      <c r="V584" s="111" t="n">
        <v>10</v>
      </c>
      <c r="W584" s="146"/>
      <c r="X584" s="127" t="s">
        <v>216</v>
      </c>
    </row>
    <row r="585" customFormat="false" ht="13.8" hidden="false" customHeight="false" outlineLevel="0" collapsed="false">
      <c r="A585" s="131" t="s">
        <v>19628</v>
      </c>
      <c r="B585" s="0" t="s">
        <v>17477</v>
      </c>
      <c r="C585" s="0" t="s">
        <v>198</v>
      </c>
      <c r="D585" s="0" t="s">
        <v>17662</v>
      </c>
      <c r="E585" s="0" t="s">
        <v>198</v>
      </c>
      <c r="F585" s="0" t="s">
        <v>19629</v>
      </c>
      <c r="G585" s="0" t="s">
        <v>198</v>
      </c>
      <c r="H585" s="0" t="s">
        <v>17415</v>
      </c>
      <c r="J585" s="146" t="s">
        <v>200</v>
      </c>
      <c r="K585" s="131" t="s">
        <v>17459</v>
      </c>
      <c r="L585" s="104" t="s">
        <v>18760</v>
      </c>
      <c r="M585" s="122" t="s">
        <v>200</v>
      </c>
      <c r="N585" s="0" t="s">
        <v>19610</v>
      </c>
      <c r="O585" s="0" t="s">
        <v>19611</v>
      </c>
      <c r="P585" s="122" t="s">
        <v>200</v>
      </c>
      <c r="Q585" s="0" t="s">
        <v>17759</v>
      </c>
      <c r="R585" s="112" t="n">
        <v>9782918272090</v>
      </c>
      <c r="S585" s="146"/>
      <c r="T585" s="131" t="s">
        <v>215</v>
      </c>
      <c r="U585" s="0" t="n">
        <v>4</v>
      </c>
      <c r="V585" s="111" t="n">
        <v>10</v>
      </c>
      <c r="W585" s="146"/>
      <c r="X585" s="127" t="s">
        <v>216</v>
      </c>
    </row>
    <row r="586" customFormat="false" ht="13.8" hidden="false" customHeight="false" outlineLevel="0" collapsed="false">
      <c r="A586" s="131" t="s">
        <v>19630</v>
      </c>
      <c r="B586" s="0" t="s">
        <v>17477</v>
      </c>
      <c r="C586" s="0" t="s">
        <v>198</v>
      </c>
      <c r="D586" s="0" t="s">
        <v>198</v>
      </c>
      <c r="E586" s="0" t="s">
        <v>198</v>
      </c>
      <c r="F586" s="0" t="s">
        <v>19631</v>
      </c>
      <c r="G586" s="0" t="s">
        <v>198</v>
      </c>
      <c r="H586" s="0" t="s">
        <v>17415</v>
      </c>
      <c r="J586" s="146" t="s">
        <v>200</v>
      </c>
      <c r="K586" s="131" t="s">
        <v>17459</v>
      </c>
      <c r="L586" s="104" t="s">
        <v>18760</v>
      </c>
      <c r="M586" s="122" t="s">
        <v>200</v>
      </c>
      <c r="N586" s="0" t="s">
        <v>19610</v>
      </c>
      <c r="O586" s="0" t="s">
        <v>19611</v>
      </c>
      <c r="P586" s="122" t="s">
        <v>200</v>
      </c>
      <c r="Q586" s="0" t="s">
        <v>17759</v>
      </c>
      <c r="R586" s="112" t="n">
        <v>9782918272120</v>
      </c>
      <c r="S586" s="146"/>
      <c r="T586" s="131" t="s">
        <v>215</v>
      </c>
      <c r="U586" s="0" t="n">
        <v>4</v>
      </c>
      <c r="V586" s="111" t="n">
        <v>10</v>
      </c>
      <c r="W586" s="146"/>
      <c r="X586" s="127" t="s">
        <v>216</v>
      </c>
    </row>
    <row r="587" customFormat="false" ht="13.8" hidden="false" customHeight="false" outlineLevel="0" collapsed="false">
      <c r="A587" s="131" t="s">
        <v>19632</v>
      </c>
      <c r="B587" s="0" t="s">
        <v>17477</v>
      </c>
      <c r="C587" s="0" t="s">
        <v>198</v>
      </c>
      <c r="D587" s="0" t="s">
        <v>198</v>
      </c>
      <c r="E587" s="0" t="s">
        <v>19633</v>
      </c>
      <c r="F587" s="0" t="s">
        <v>19634</v>
      </c>
      <c r="G587" s="0" t="s">
        <v>198</v>
      </c>
      <c r="H587" s="0" t="s">
        <v>17415</v>
      </c>
      <c r="J587" s="146" t="s">
        <v>200</v>
      </c>
      <c r="K587" s="131" t="s">
        <v>17459</v>
      </c>
      <c r="L587" s="104" t="s">
        <v>18760</v>
      </c>
      <c r="M587" s="122" t="s">
        <v>200</v>
      </c>
      <c r="N587" s="0" t="s">
        <v>19610</v>
      </c>
      <c r="O587" s="0" t="s">
        <v>19611</v>
      </c>
      <c r="P587" s="122" t="s">
        <v>200</v>
      </c>
      <c r="Q587" s="0" t="s">
        <v>17759</v>
      </c>
      <c r="R587" s="112" t="n">
        <v>9782918272120</v>
      </c>
      <c r="S587" s="146"/>
      <c r="T587" s="131" t="s">
        <v>215</v>
      </c>
      <c r="U587" s="0" t="n">
        <v>4</v>
      </c>
      <c r="V587" s="111" t="n">
        <v>10</v>
      </c>
      <c r="W587" s="146"/>
      <c r="X587" s="127" t="s">
        <v>216</v>
      </c>
    </row>
    <row r="588" customFormat="false" ht="13.8" hidden="false" customHeight="false" outlineLevel="0" collapsed="false">
      <c r="A588" s="131" t="s">
        <v>19635</v>
      </c>
      <c r="B588" s="0" t="s">
        <v>17477</v>
      </c>
      <c r="C588" s="0" t="s">
        <v>198</v>
      </c>
      <c r="D588" s="0" t="s">
        <v>198</v>
      </c>
      <c r="E588" s="0" t="s">
        <v>19636</v>
      </c>
      <c r="F588" s="0" t="s">
        <v>19637</v>
      </c>
      <c r="G588" s="0" t="s">
        <v>198</v>
      </c>
      <c r="H588" s="0" t="s">
        <v>17415</v>
      </c>
      <c r="J588" s="146" t="s">
        <v>200</v>
      </c>
      <c r="K588" s="131" t="s">
        <v>17459</v>
      </c>
      <c r="L588" s="104" t="s">
        <v>18760</v>
      </c>
      <c r="M588" s="122" t="s">
        <v>200</v>
      </c>
      <c r="N588" s="0" t="s">
        <v>19610</v>
      </c>
      <c r="O588" s="0" t="s">
        <v>19611</v>
      </c>
      <c r="P588" s="122" t="s">
        <v>200</v>
      </c>
      <c r="Q588" s="0" t="s">
        <v>17759</v>
      </c>
      <c r="R588" s="112" t="n">
        <v>9782918272144</v>
      </c>
      <c r="S588" s="146"/>
      <c r="T588" s="131" t="s">
        <v>215</v>
      </c>
      <c r="U588" s="0" t="n">
        <v>4</v>
      </c>
      <c r="V588" s="111" t="n">
        <v>10</v>
      </c>
      <c r="W588" s="146"/>
      <c r="X588" s="127" t="s">
        <v>216</v>
      </c>
    </row>
    <row r="589" customFormat="false" ht="13.8" hidden="false" customHeight="false" outlineLevel="0" collapsed="false">
      <c r="A589" s="131" t="s">
        <v>19638</v>
      </c>
      <c r="B589" s="0" t="s">
        <v>17477</v>
      </c>
      <c r="C589" s="0" t="s">
        <v>198</v>
      </c>
      <c r="D589" s="0" t="s">
        <v>198</v>
      </c>
      <c r="E589" s="0" t="s">
        <v>198</v>
      </c>
      <c r="F589" s="0" t="s">
        <v>19639</v>
      </c>
      <c r="G589" s="0" t="s">
        <v>9450</v>
      </c>
      <c r="H589" s="0" t="s">
        <v>17415</v>
      </c>
      <c r="J589" s="146" t="s">
        <v>200</v>
      </c>
      <c r="K589" s="131" t="s">
        <v>17459</v>
      </c>
      <c r="L589" s="104" t="s">
        <v>18760</v>
      </c>
      <c r="M589" s="122" t="s">
        <v>200</v>
      </c>
      <c r="N589" s="0" t="s">
        <v>19610</v>
      </c>
      <c r="O589" s="0" t="s">
        <v>19611</v>
      </c>
      <c r="P589" s="122" t="s">
        <v>200</v>
      </c>
      <c r="Q589" s="0" t="s">
        <v>17759</v>
      </c>
      <c r="R589" s="112" t="n">
        <v>9782918272175</v>
      </c>
      <c r="S589" s="146"/>
      <c r="T589" s="131" t="s">
        <v>215</v>
      </c>
      <c r="U589" s="0" t="n">
        <v>4</v>
      </c>
      <c r="V589" s="111" t="n">
        <v>10</v>
      </c>
      <c r="W589" s="146"/>
      <c r="X589" s="127" t="s">
        <v>216</v>
      </c>
    </row>
    <row r="590" customFormat="false" ht="13.8" hidden="false" customHeight="false" outlineLevel="0" collapsed="false">
      <c r="A590" s="131" t="s">
        <v>19640</v>
      </c>
      <c r="B590" s="0" t="s">
        <v>17477</v>
      </c>
      <c r="C590" s="0" t="s">
        <v>198</v>
      </c>
      <c r="D590" s="0" t="s">
        <v>198</v>
      </c>
      <c r="E590" s="0" t="s">
        <v>198</v>
      </c>
      <c r="F590" s="0" t="s">
        <v>19641</v>
      </c>
      <c r="G590" s="0" t="s">
        <v>19642</v>
      </c>
      <c r="H590" s="0" t="s">
        <v>17415</v>
      </c>
      <c r="J590" s="146" t="s">
        <v>200</v>
      </c>
      <c r="K590" s="131" t="s">
        <v>17459</v>
      </c>
      <c r="L590" s="104" t="s">
        <v>18760</v>
      </c>
      <c r="M590" s="122" t="s">
        <v>200</v>
      </c>
      <c r="N590" s="0" t="s">
        <v>19610</v>
      </c>
      <c r="O590" s="0" t="s">
        <v>19611</v>
      </c>
      <c r="P590" s="122" t="s">
        <v>200</v>
      </c>
      <c r="Q590" s="0" t="s">
        <v>17759</v>
      </c>
      <c r="R590" s="112" t="n">
        <v>9782918272199</v>
      </c>
      <c r="S590" s="146"/>
      <c r="T590" s="131" t="s">
        <v>215</v>
      </c>
      <c r="U590" s="0" t="n">
        <v>4</v>
      </c>
      <c r="V590" s="111" t="n">
        <v>10</v>
      </c>
      <c r="W590" s="146"/>
      <c r="X590" s="127" t="s">
        <v>216</v>
      </c>
    </row>
    <row r="591" customFormat="false" ht="13.8" hidden="false" customHeight="false" outlineLevel="0" collapsed="false">
      <c r="A591" s="131" t="s">
        <v>19643</v>
      </c>
      <c r="B591" s="0" t="s">
        <v>17477</v>
      </c>
      <c r="C591" s="0" t="s">
        <v>198</v>
      </c>
      <c r="D591" s="0" t="s">
        <v>198</v>
      </c>
      <c r="E591" s="0" t="s">
        <v>198</v>
      </c>
      <c r="F591" s="0" t="s">
        <v>19644</v>
      </c>
      <c r="G591" s="0" t="s">
        <v>198</v>
      </c>
      <c r="H591" s="0" t="s">
        <v>17415</v>
      </c>
      <c r="J591" s="146" t="s">
        <v>200</v>
      </c>
      <c r="K591" s="131" t="s">
        <v>17459</v>
      </c>
      <c r="L591" s="104" t="s">
        <v>18760</v>
      </c>
      <c r="M591" s="122" t="s">
        <v>200</v>
      </c>
      <c r="N591" s="0" t="s">
        <v>19610</v>
      </c>
      <c r="O591" s="0" t="s">
        <v>19611</v>
      </c>
      <c r="P591" s="122" t="s">
        <v>200</v>
      </c>
      <c r="Q591" s="0" t="s">
        <v>17759</v>
      </c>
      <c r="R591" s="112" t="n">
        <v>9782918272496</v>
      </c>
      <c r="S591" s="146"/>
      <c r="T591" s="131" t="s">
        <v>215</v>
      </c>
      <c r="U591" s="0" t="n">
        <v>4</v>
      </c>
      <c r="V591" s="111" t="n">
        <v>10</v>
      </c>
      <c r="W591" s="146"/>
      <c r="X591" s="127" t="s">
        <v>216</v>
      </c>
    </row>
    <row r="592" customFormat="false" ht="13.8" hidden="false" customHeight="false" outlineLevel="0" collapsed="false">
      <c r="A592" s="131" t="s">
        <v>19645</v>
      </c>
      <c r="B592" s="0" t="s">
        <v>17477</v>
      </c>
      <c r="C592" s="0" t="s">
        <v>198</v>
      </c>
      <c r="D592" s="0" t="s">
        <v>198</v>
      </c>
      <c r="E592" s="0" t="s">
        <v>198</v>
      </c>
      <c r="F592" s="0" t="s">
        <v>19646</v>
      </c>
      <c r="G592" s="0" t="s">
        <v>198</v>
      </c>
      <c r="H592" s="0" t="s">
        <v>17415</v>
      </c>
      <c r="J592" s="146" t="s">
        <v>200</v>
      </c>
      <c r="K592" s="131" t="s">
        <v>17459</v>
      </c>
      <c r="L592" s="104" t="s">
        <v>18760</v>
      </c>
      <c r="M592" s="122" t="s">
        <v>200</v>
      </c>
      <c r="N592" s="0" t="s">
        <v>19610</v>
      </c>
      <c r="O592" s="0" t="s">
        <v>19611</v>
      </c>
      <c r="P592" s="122" t="s">
        <v>200</v>
      </c>
      <c r="Q592" s="0" t="s">
        <v>17759</v>
      </c>
      <c r="R592" s="112" t="n">
        <v>9782918272250</v>
      </c>
      <c r="S592" s="146"/>
      <c r="T592" s="131" t="s">
        <v>215</v>
      </c>
      <c r="U592" s="0" t="n">
        <v>4</v>
      </c>
      <c r="V592" s="111" t="n">
        <v>10</v>
      </c>
      <c r="W592" s="146"/>
      <c r="X592" s="127" t="s">
        <v>216</v>
      </c>
    </row>
    <row r="593" customFormat="false" ht="13.8" hidden="false" customHeight="false" outlineLevel="0" collapsed="false">
      <c r="A593" s="131" t="s">
        <v>19647</v>
      </c>
      <c r="B593" s="0" t="s">
        <v>17477</v>
      </c>
      <c r="C593" s="0" t="s">
        <v>198</v>
      </c>
      <c r="D593" s="0" t="s">
        <v>198</v>
      </c>
      <c r="E593" s="0" t="s">
        <v>198</v>
      </c>
      <c r="F593" s="0" t="s">
        <v>19648</v>
      </c>
      <c r="G593" s="0" t="s">
        <v>198</v>
      </c>
      <c r="H593" s="0" t="s">
        <v>17415</v>
      </c>
      <c r="J593" s="146" t="s">
        <v>200</v>
      </c>
      <c r="K593" s="131" t="s">
        <v>17459</v>
      </c>
      <c r="L593" s="104" t="s">
        <v>18760</v>
      </c>
      <c r="M593" s="122" t="s">
        <v>200</v>
      </c>
      <c r="N593" s="0" t="s">
        <v>19610</v>
      </c>
      <c r="O593" s="0" t="s">
        <v>19611</v>
      </c>
      <c r="P593" s="122" t="s">
        <v>200</v>
      </c>
      <c r="Q593" s="0" t="s">
        <v>17759</v>
      </c>
      <c r="R593" s="112" t="n">
        <v>9782918272311</v>
      </c>
      <c r="S593" s="146"/>
      <c r="T593" s="131" t="s">
        <v>215</v>
      </c>
      <c r="U593" s="0" t="n">
        <v>4</v>
      </c>
      <c r="V593" s="111" t="n">
        <v>10</v>
      </c>
      <c r="W593" s="146"/>
      <c r="X593" s="127" t="s">
        <v>216</v>
      </c>
    </row>
    <row r="594" customFormat="false" ht="13.8" hidden="false" customHeight="false" outlineLevel="0" collapsed="false">
      <c r="A594" s="131" t="s">
        <v>19649</v>
      </c>
      <c r="B594" s="0" t="s">
        <v>17477</v>
      </c>
      <c r="C594" s="0" t="s">
        <v>198</v>
      </c>
      <c r="D594" s="0" t="s">
        <v>18281</v>
      </c>
      <c r="E594" s="0" t="s">
        <v>198</v>
      </c>
      <c r="F594" s="0" t="s">
        <v>19650</v>
      </c>
      <c r="G594" s="0" t="s">
        <v>198</v>
      </c>
      <c r="H594" s="0" t="s">
        <v>17415</v>
      </c>
      <c r="J594" s="146" t="s">
        <v>200</v>
      </c>
      <c r="K594" s="131" t="s">
        <v>17459</v>
      </c>
      <c r="L594" s="104" t="s">
        <v>18760</v>
      </c>
      <c r="M594" s="122" t="s">
        <v>200</v>
      </c>
      <c r="N594" s="0" t="s">
        <v>19610</v>
      </c>
      <c r="O594" s="0" t="s">
        <v>19611</v>
      </c>
      <c r="P594" s="122" t="s">
        <v>200</v>
      </c>
      <c r="Q594" s="0" t="s">
        <v>17759</v>
      </c>
      <c r="R594" s="112" t="n">
        <v>9782918272298</v>
      </c>
      <c r="S594" s="146"/>
      <c r="T594" s="131" t="s">
        <v>215</v>
      </c>
      <c r="U594" s="0" t="n">
        <v>4</v>
      </c>
      <c r="V594" s="111" t="n">
        <v>10</v>
      </c>
      <c r="W594" s="146"/>
      <c r="X594" s="127" t="s">
        <v>216</v>
      </c>
    </row>
    <row r="595" customFormat="false" ht="13.8" hidden="false" customHeight="false" outlineLevel="0" collapsed="false">
      <c r="A595" s="131" t="s">
        <v>19651</v>
      </c>
      <c r="B595" s="0" t="s">
        <v>17477</v>
      </c>
      <c r="C595" s="0" t="s">
        <v>198</v>
      </c>
      <c r="D595" s="0" t="s">
        <v>18281</v>
      </c>
      <c r="E595" s="0" t="s">
        <v>198</v>
      </c>
      <c r="F595" s="0" t="s">
        <v>19652</v>
      </c>
      <c r="G595" s="0" t="s">
        <v>198</v>
      </c>
      <c r="H595" s="0" t="s">
        <v>17415</v>
      </c>
      <c r="J595" s="146" t="s">
        <v>200</v>
      </c>
      <c r="K595" s="131" t="s">
        <v>17459</v>
      </c>
      <c r="L595" s="104" t="s">
        <v>18760</v>
      </c>
      <c r="M595" s="122" t="s">
        <v>200</v>
      </c>
      <c r="N595" s="0" t="s">
        <v>19610</v>
      </c>
      <c r="O595" s="0" t="s">
        <v>19611</v>
      </c>
      <c r="P595" s="122" t="s">
        <v>200</v>
      </c>
      <c r="Q595" s="0" t="s">
        <v>17759</v>
      </c>
      <c r="R595" s="112" t="n">
        <v>9782918272410</v>
      </c>
      <c r="S595" s="146"/>
      <c r="T595" s="131" t="s">
        <v>215</v>
      </c>
      <c r="U595" s="0" t="n">
        <v>4</v>
      </c>
      <c r="V595" s="111" t="n">
        <v>10</v>
      </c>
      <c r="W595" s="146"/>
      <c r="X595" s="127" t="s">
        <v>216</v>
      </c>
    </row>
    <row r="596" customFormat="false" ht="13.8" hidden="false" customHeight="false" outlineLevel="0" collapsed="false">
      <c r="A596" s="131" t="s">
        <v>19653</v>
      </c>
      <c r="B596" s="0" t="s">
        <v>17477</v>
      </c>
      <c r="C596" s="0" t="s">
        <v>198</v>
      </c>
      <c r="D596" s="0" t="s">
        <v>198</v>
      </c>
      <c r="E596" s="0" t="s">
        <v>198</v>
      </c>
      <c r="F596" s="0" t="s">
        <v>19654</v>
      </c>
      <c r="G596" s="0" t="s">
        <v>198</v>
      </c>
      <c r="H596" s="0" t="s">
        <v>17415</v>
      </c>
      <c r="J596" s="146" t="s">
        <v>200</v>
      </c>
      <c r="K596" s="131" t="s">
        <v>17459</v>
      </c>
      <c r="L596" s="104" t="s">
        <v>18760</v>
      </c>
      <c r="M596" s="122" t="s">
        <v>200</v>
      </c>
      <c r="N596" s="0" t="s">
        <v>19610</v>
      </c>
      <c r="O596" s="0" t="s">
        <v>19611</v>
      </c>
      <c r="P596" s="122" t="s">
        <v>200</v>
      </c>
      <c r="Q596" s="0" t="s">
        <v>17759</v>
      </c>
      <c r="R596" s="112" t="n">
        <v>9782918272434</v>
      </c>
      <c r="S596" s="146"/>
      <c r="T596" s="131" t="s">
        <v>215</v>
      </c>
      <c r="U596" s="0" t="n">
        <v>4</v>
      </c>
      <c r="V596" s="111" t="n">
        <v>10</v>
      </c>
      <c r="W596" s="146"/>
      <c r="X596" s="127" t="s">
        <v>216</v>
      </c>
    </row>
    <row r="597" customFormat="false" ht="13.8" hidden="false" customHeight="false" outlineLevel="0" collapsed="false">
      <c r="A597" s="131" t="s">
        <v>19655</v>
      </c>
      <c r="B597" s="0" t="s">
        <v>17477</v>
      </c>
      <c r="C597" s="0" t="s">
        <v>198</v>
      </c>
      <c r="D597" s="0" t="s">
        <v>198</v>
      </c>
      <c r="E597" s="0" t="s">
        <v>198</v>
      </c>
      <c r="F597" s="0" t="s">
        <v>19656</v>
      </c>
      <c r="G597" s="0" t="s">
        <v>198</v>
      </c>
      <c r="H597" s="0" t="s">
        <v>17415</v>
      </c>
      <c r="J597" s="146" t="s">
        <v>200</v>
      </c>
      <c r="K597" s="131" t="s">
        <v>17459</v>
      </c>
      <c r="L597" s="104" t="s">
        <v>18760</v>
      </c>
      <c r="M597" s="122" t="s">
        <v>200</v>
      </c>
      <c r="N597" s="0" t="s">
        <v>19610</v>
      </c>
      <c r="O597" s="0" t="s">
        <v>19611</v>
      </c>
      <c r="P597" s="122" t="s">
        <v>200</v>
      </c>
      <c r="Q597" s="0" t="s">
        <v>17759</v>
      </c>
      <c r="R597" s="112" t="n">
        <v>9782918272625</v>
      </c>
      <c r="S597" s="146"/>
      <c r="T597" s="131" t="s">
        <v>215</v>
      </c>
      <c r="U597" s="0" t="n">
        <v>4</v>
      </c>
      <c r="V597" s="111" t="n">
        <v>10</v>
      </c>
      <c r="W597" s="146"/>
      <c r="X597" s="127" t="s">
        <v>216</v>
      </c>
    </row>
    <row r="598" customFormat="false" ht="13.8" hidden="false" customHeight="false" outlineLevel="0" collapsed="false">
      <c r="A598" s="131" t="s">
        <v>19657</v>
      </c>
      <c r="B598" s="0" t="s">
        <v>17477</v>
      </c>
      <c r="C598" s="0" t="s">
        <v>198</v>
      </c>
      <c r="D598" s="0" t="s">
        <v>198</v>
      </c>
      <c r="E598" s="0" t="s">
        <v>198</v>
      </c>
      <c r="F598" s="0" t="s">
        <v>19658</v>
      </c>
      <c r="G598" s="0" t="s">
        <v>198</v>
      </c>
      <c r="H598" s="0" t="s">
        <v>17415</v>
      </c>
      <c r="J598" s="146" t="s">
        <v>200</v>
      </c>
      <c r="K598" s="131" t="s">
        <v>17459</v>
      </c>
      <c r="L598" s="104" t="s">
        <v>18760</v>
      </c>
      <c r="M598" s="122" t="s">
        <v>200</v>
      </c>
      <c r="N598" s="0" t="s">
        <v>19610</v>
      </c>
      <c r="O598" s="0" t="s">
        <v>19611</v>
      </c>
      <c r="P598" s="122" t="s">
        <v>200</v>
      </c>
      <c r="Q598" s="0" t="s">
        <v>17759</v>
      </c>
      <c r="R598" s="112" t="n">
        <v>9782918272663</v>
      </c>
      <c r="S598" s="146"/>
      <c r="T598" s="131" t="s">
        <v>215</v>
      </c>
      <c r="U598" s="0" t="n">
        <v>4</v>
      </c>
      <c r="V598" s="111" t="n">
        <v>10</v>
      </c>
      <c r="W598" s="146"/>
      <c r="X598" s="127" t="s">
        <v>216</v>
      </c>
    </row>
    <row r="599" customFormat="false" ht="13.8" hidden="false" customHeight="false" outlineLevel="0" collapsed="false">
      <c r="A599" s="131" t="s">
        <v>19659</v>
      </c>
      <c r="B599" s="0" t="s">
        <v>17477</v>
      </c>
      <c r="C599" s="0" t="s">
        <v>198</v>
      </c>
      <c r="D599" s="0" t="s">
        <v>198</v>
      </c>
      <c r="E599" s="0" t="s">
        <v>19660</v>
      </c>
      <c r="F599" s="0" t="s">
        <v>19661</v>
      </c>
      <c r="G599" s="0" t="s">
        <v>19662</v>
      </c>
      <c r="H599" s="0" t="s">
        <v>17415</v>
      </c>
      <c r="J599" s="146" t="s">
        <v>200</v>
      </c>
      <c r="K599" s="131" t="s">
        <v>17459</v>
      </c>
      <c r="L599" s="104" t="s">
        <v>18760</v>
      </c>
      <c r="M599" s="122" t="s">
        <v>200</v>
      </c>
      <c r="N599" s="0" t="s">
        <v>19610</v>
      </c>
      <c r="O599" s="0" t="s">
        <v>19611</v>
      </c>
      <c r="P599" s="122" t="s">
        <v>200</v>
      </c>
      <c r="Q599" s="0" t="s">
        <v>17759</v>
      </c>
      <c r="R599" s="112" t="n">
        <v>9782918272847</v>
      </c>
      <c r="S599" s="146"/>
      <c r="T599" s="131" t="s">
        <v>215</v>
      </c>
      <c r="U599" s="0" t="n">
        <v>4</v>
      </c>
      <c r="V599" s="111" t="n">
        <v>10</v>
      </c>
      <c r="W599" s="146"/>
      <c r="X599" s="127" t="s">
        <v>216</v>
      </c>
    </row>
    <row r="600" customFormat="false" ht="13.8" hidden="false" customHeight="false" outlineLevel="0" collapsed="false">
      <c r="A600" s="131" t="s">
        <v>19663</v>
      </c>
      <c r="B600" s="0" t="s">
        <v>17477</v>
      </c>
      <c r="C600" s="0" t="s">
        <v>198</v>
      </c>
      <c r="D600" s="0" t="s">
        <v>198</v>
      </c>
      <c r="E600" s="0" t="s">
        <v>198</v>
      </c>
      <c r="F600" s="0" t="s">
        <v>19664</v>
      </c>
      <c r="G600" s="0" t="s">
        <v>198</v>
      </c>
      <c r="H600" s="0" t="s">
        <v>17415</v>
      </c>
      <c r="J600" s="146" t="s">
        <v>200</v>
      </c>
      <c r="K600" s="131" t="s">
        <v>17459</v>
      </c>
      <c r="L600" s="104" t="s">
        <v>18760</v>
      </c>
      <c r="M600" s="122" t="s">
        <v>200</v>
      </c>
      <c r="N600" s="0" t="s">
        <v>19610</v>
      </c>
      <c r="O600" s="0" t="s">
        <v>19611</v>
      </c>
      <c r="P600" s="122" t="s">
        <v>200</v>
      </c>
      <c r="Q600" s="0" t="s">
        <v>17759</v>
      </c>
      <c r="R600" s="112" t="n">
        <v>9782918272960</v>
      </c>
      <c r="S600" s="146"/>
      <c r="T600" s="131" t="s">
        <v>215</v>
      </c>
      <c r="U600" s="0" t="n">
        <v>4</v>
      </c>
      <c r="V600" s="111" t="n">
        <v>10</v>
      </c>
      <c r="W600" s="146"/>
      <c r="X600" s="127" t="s">
        <v>216</v>
      </c>
    </row>
    <row r="601" customFormat="false" ht="13.8" hidden="false" customHeight="false" outlineLevel="0" collapsed="false">
      <c r="A601" s="131" t="s">
        <v>19665</v>
      </c>
      <c r="B601" s="0" t="s">
        <v>17477</v>
      </c>
      <c r="C601" s="0" t="s">
        <v>198</v>
      </c>
      <c r="D601" s="0" t="s">
        <v>198</v>
      </c>
      <c r="E601" s="0" t="s">
        <v>198</v>
      </c>
      <c r="F601" s="0" t="s">
        <v>19666</v>
      </c>
      <c r="G601" s="0" t="s">
        <v>198</v>
      </c>
      <c r="H601" s="0" t="s">
        <v>17415</v>
      </c>
      <c r="J601" s="146" t="s">
        <v>200</v>
      </c>
      <c r="K601" s="131" t="s">
        <v>17459</v>
      </c>
      <c r="L601" s="104" t="s">
        <v>18760</v>
      </c>
      <c r="M601" s="122" t="s">
        <v>200</v>
      </c>
      <c r="N601" s="0" t="s">
        <v>19610</v>
      </c>
      <c r="O601" s="0" t="s">
        <v>19611</v>
      </c>
      <c r="P601" s="122" t="s">
        <v>200</v>
      </c>
      <c r="Q601" s="0" t="s">
        <v>17759</v>
      </c>
      <c r="R601" s="112" t="n">
        <v>9782918272977</v>
      </c>
      <c r="S601" s="146"/>
      <c r="T601" s="131" t="s">
        <v>215</v>
      </c>
      <c r="U601" s="0" t="n">
        <v>4</v>
      </c>
      <c r="V601" s="111" t="n">
        <v>10</v>
      </c>
      <c r="W601" s="146"/>
      <c r="X601" s="127" t="s">
        <v>216</v>
      </c>
    </row>
    <row r="602" customFormat="false" ht="13.8" hidden="false" customHeight="false" outlineLevel="0" collapsed="false">
      <c r="A602" s="131" t="s">
        <v>19667</v>
      </c>
      <c r="B602" s="0" t="s">
        <v>17477</v>
      </c>
      <c r="C602" s="0" t="s">
        <v>198</v>
      </c>
      <c r="D602" s="0" t="s">
        <v>19668</v>
      </c>
      <c r="E602" s="0" t="s">
        <v>6991</v>
      </c>
      <c r="F602" s="0" t="s">
        <v>19669</v>
      </c>
      <c r="G602" s="0" t="s">
        <v>19670</v>
      </c>
      <c r="H602" s="0" t="s">
        <v>17415</v>
      </c>
      <c r="J602" s="146" t="s">
        <v>200</v>
      </c>
      <c r="K602" s="131" t="s">
        <v>17459</v>
      </c>
      <c r="L602" s="104" t="s">
        <v>18760</v>
      </c>
      <c r="M602" s="122" t="s">
        <v>200</v>
      </c>
      <c r="N602" s="0" t="s">
        <v>19610</v>
      </c>
      <c r="O602" s="0" t="s">
        <v>19611</v>
      </c>
      <c r="P602" s="122" t="s">
        <v>200</v>
      </c>
      <c r="Q602" s="0" t="s">
        <v>17759</v>
      </c>
      <c r="R602" s="112" t="n">
        <v>9782918272519</v>
      </c>
      <c r="S602" s="146"/>
      <c r="T602" s="131" t="s">
        <v>215</v>
      </c>
      <c r="U602" s="0" t="n">
        <v>4</v>
      </c>
      <c r="V602" s="111" t="n">
        <v>10</v>
      </c>
      <c r="W602" s="146"/>
      <c r="X602" s="127" t="s">
        <v>216</v>
      </c>
    </row>
    <row r="603" customFormat="false" ht="13.8" hidden="false" customHeight="false" outlineLevel="0" collapsed="false">
      <c r="A603" s="131" t="s">
        <v>19671</v>
      </c>
      <c r="B603" s="0" t="s">
        <v>17477</v>
      </c>
      <c r="C603" s="0" t="s">
        <v>198</v>
      </c>
      <c r="D603" s="0" t="s">
        <v>198</v>
      </c>
      <c r="E603" s="0" t="s">
        <v>198</v>
      </c>
      <c r="F603" s="0" t="s">
        <v>19672</v>
      </c>
      <c r="G603" s="0" t="s">
        <v>198</v>
      </c>
      <c r="H603" s="0" t="s">
        <v>17415</v>
      </c>
      <c r="J603" s="146" t="s">
        <v>200</v>
      </c>
      <c r="K603" s="131" t="s">
        <v>17459</v>
      </c>
      <c r="L603" s="104" t="s">
        <v>18760</v>
      </c>
      <c r="M603" s="122" t="s">
        <v>200</v>
      </c>
      <c r="N603" s="0" t="s">
        <v>19610</v>
      </c>
      <c r="O603" s="0" t="s">
        <v>19611</v>
      </c>
      <c r="P603" s="122" t="s">
        <v>200</v>
      </c>
      <c r="Q603" s="0" t="s">
        <v>17759</v>
      </c>
      <c r="R603" s="112" t="n">
        <v>9782371880177</v>
      </c>
      <c r="S603" s="146"/>
      <c r="T603" s="131" t="s">
        <v>215</v>
      </c>
      <c r="U603" s="0" t="n">
        <v>4</v>
      </c>
      <c r="V603" s="111" t="n">
        <v>10</v>
      </c>
      <c r="W603" s="146"/>
      <c r="X603" s="127" t="s">
        <v>216</v>
      </c>
    </row>
    <row r="604" customFormat="false" ht="13.8" hidden="false" customHeight="false" outlineLevel="0" collapsed="false">
      <c r="A604" s="131" t="s">
        <v>19673</v>
      </c>
      <c r="B604" s="0" t="s">
        <v>17477</v>
      </c>
      <c r="C604" s="0" t="s">
        <v>198</v>
      </c>
      <c r="D604" s="0" t="s">
        <v>198</v>
      </c>
      <c r="E604" s="0" t="s">
        <v>198</v>
      </c>
      <c r="F604" s="0" t="s">
        <v>19674</v>
      </c>
      <c r="G604" s="0" t="s">
        <v>198</v>
      </c>
      <c r="H604" s="0" t="s">
        <v>17415</v>
      </c>
      <c r="J604" s="146" t="s">
        <v>200</v>
      </c>
      <c r="K604" s="131" t="s">
        <v>17459</v>
      </c>
      <c r="L604" s="104" t="s">
        <v>18760</v>
      </c>
      <c r="M604" s="122" t="s">
        <v>200</v>
      </c>
      <c r="N604" s="0" t="s">
        <v>19610</v>
      </c>
      <c r="O604" s="0" t="s">
        <v>19611</v>
      </c>
      <c r="P604" s="122" t="s">
        <v>200</v>
      </c>
      <c r="Q604" s="0" t="s">
        <v>17759</v>
      </c>
      <c r="R604" s="112" t="n">
        <v>9782371880238</v>
      </c>
      <c r="S604" s="146"/>
      <c r="T604" s="131" t="s">
        <v>215</v>
      </c>
      <c r="U604" s="0" t="n">
        <v>4</v>
      </c>
      <c r="V604" s="111" t="n">
        <v>10</v>
      </c>
      <c r="W604" s="146"/>
      <c r="X604" s="127" t="s">
        <v>216</v>
      </c>
    </row>
    <row r="605" customFormat="false" ht="13.8" hidden="false" customHeight="false" outlineLevel="0" collapsed="false">
      <c r="A605" s="131" t="s">
        <v>19675</v>
      </c>
      <c r="B605" s="0" t="s">
        <v>17477</v>
      </c>
      <c r="C605" s="0" t="s">
        <v>198</v>
      </c>
      <c r="D605" s="0" t="s">
        <v>19128</v>
      </c>
      <c r="E605" s="0" t="s">
        <v>198</v>
      </c>
      <c r="F605" s="0" t="s">
        <v>19676</v>
      </c>
      <c r="G605" s="0" t="s">
        <v>198</v>
      </c>
      <c r="H605" s="0" t="s">
        <v>17415</v>
      </c>
      <c r="J605" s="146" t="s">
        <v>200</v>
      </c>
      <c r="K605" s="131" t="s">
        <v>17459</v>
      </c>
      <c r="L605" s="104" t="s">
        <v>18760</v>
      </c>
      <c r="M605" s="122" t="s">
        <v>200</v>
      </c>
      <c r="N605" s="0" t="s">
        <v>19610</v>
      </c>
      <c r="O605" s="0" t="s">
        <v>19611</v>
      </c>
      <c r="P605" s="122" t="s">
        <v>200</v>
      </c>
      <c r="Q605" s="0" t="s">
        <v>17759</v>
      </c>
      <c r="R605" s="112" t="n">
        <v>9782371880320</v>
      </c>
      <c r="S605" s="146"/>
      <c r="T605" s="131" t="s">
        <v>215</v>
      </c>
      <c r="U605" s="0" t="n">
        <v>4</v>
      </c>
      <c r="V605" s="111" t="n">
        <v>10</v>
      </c>
      <c r="W605" s="146"/>
      <c r="X605" s="127" t="s">
        <v>216</v>
      </c>
    </row>
    <row r="606" customFormat="false" ht="13.8" hidden="false" customHeight="false" outlineLevel="0" collapsed="false">
      <c r="A606" s="131" t="s">
        <v>19677</v>
      </c>
      <c r="B606" s="0" t="s">
        <v>17477</v>
      </c>
      <c r="C606" s="0" t="s">
        <v>198</v>
      </c>
      <c r="D606" s="0" t="s">
        <v>198</v>
      </c>
      <c r="E606" s="0" t="s">
        <v>19678</v>
      </c>
      <c r="F606" s="0" t="s">
        <v>19679</v>
      </c>
      <c r="G606" s="0" t="s">
        <v>198</v>
      </c>
      <c r="H606" s="0" t="s">
        <v>17415</v>
      </c>
      <c r="J606" s="146" t="s">
        <v>200</v>
      </c>
      <c r="K606" s="131" t="s">
        <v>17459</v>
      </c>
      <c r="L606" s="104" t="s">
        <v>18760</v>
      </c>
      <c r="M606" s="122" t="s">
        <v>200</v>
      </c>
      <c r="N606" s="0" t="s">
        <v>19610</v>
      </c>
      <c r="O606" s="0" t="s">
        <v>19611</v>
      </c>
      <c r="P606" s="122" t="s">
        <v>200</v>
      </c>
      <c r="Q606" s="0" t="s">
        <v>17759</v>
      </c>
      <c r="R606" s="112" t="n">
        <v>9782371880368</v>
      </c>
      <c r="S606" s="146"/>
      <c r="T606" s="131" t="s">
        <v>215</v>
      </c>
      <c r="U606" s="0" t="n">
        <v>4</v>
      </c>
      <c r="V606" s="111" t="n">
        <v>10</v>
      </c>
      <c r="W606" s="146"/>
      <c r="X606" s="127" t="s">
        <v>216</v>
      </c>
    </row>
    <row r="607" customFormat="false" ht="13.8" hidden="false" customHeight="false" outlineLevel="0" collapsed="false">
      <c r="A607" s="131" t="s">
        <v>19680</v>
      </c>
      <c r="B607" s="0" t="s">
        <v>17477</v>
      </c>
      <c r="C607" s="0" t="s">
        <v>198</v>
      </c>
      <c r="D607" s="0" t="s">
        <v>198</v>
      </c>
      <c r="E607" s="0" t="s">
        <v>198</v>
      </c>
      <c r="F607" s="0" t="s">
        <v>19681</v>
      </c>
      <c r="G607" s="0" t="s">
        <v>198</v>
      </c>
      <c r="H607" s="0" t="s">
        <v>17415</v>
      </c>
      <c r="J607" s="146" t="s">
        <v>200</v>
      </c>
      <c r="K607" s="131" t="s">
        <v>17459</v>
      </c>
      <c r="L607" s="104" t="s">
        <v>18760</v>
      </c>
      <c r="M607" s="122" t="s">
        <v>200</v>
      </c>
      <c r="N607" s="0" t="s">
        <v>19610</v>
      </c>
      <c r="O607" s="0" t="s">
        <v>19611</v>
      </c>
      <c r="P607" s="122" t="s">
        <v>200</v>
      </c>
      <c r="Q607" s="0" t="s">
        <v>17759</v>
      </c>
      <c r="R607" s="112" t="n">
        <v>9782371880467</v>
      </c>
      <c r="S607" s="146"/>
      <c r="T607" s="131" t="s">
        <v>215</v>
      </c>
      <c r="U607" s="0" t="n">
        <v>4</v>
      </c>
      <c r="V607" s="111" t="n">
        <v>10</v>
      </c>
      <c r="W607" s="146"/>
      <c r="X607" s="127" t="s">
        <v>216</v>
      </c>
    </row>
    <row r="608" customFormat="false" ht="13.8" hidden="false" customHeight="false" outlineLevel="0" collapsed="false">
      <c r="A608" s="131" t="s">
        <v>19682</v>
      </c>
      <c r="B608" s="0" t="s">
        <v>17477</v>
      </c>
      <c r="C608" s="0" t="s">
        <v>198</v>
      </c>
      <c r="D608" s="0" t="s">
        <v>19683</v>
      </c>
      <c r="E608" s="0" t="s">
        <v>18621</v>
      </c>
      <c r="F608" s="0" t="s">
        <v>19684</v>
      </c>
      <c r="G608" s="0" t="s">
        <v>198</v>
      </c>
      <c r="H608" s="0" t="s">
        <v>17415</v>
      </c>
      <c r="J608" s="146" t="s">
        <v>200</v>
      </c>
      <c r="K608" s="131" t="s">
        <v>17459</v>
      </c>
      <c r="L608" s="104" t="s">
        <v>18760</v>
      </c>
      <c r="M608" s="122" t="s">
        <v>200</v>
      </c>
      <c r="N608" s="0" t="s">
        <v>19610</v>
      </c>
      <c r="O608" s="0" t="s">
        <v>19611</v>
      </c>
      <c r="P608" s="122" t="s">
        <v>200</v>
      </c>
      <c r="Q608" s="0" t="s">
        <v>17759</v>
      </c>
      <c r="R608" s="112" t="n">
        <v>9782371880481</v>
      </c>
      <c r="S608" s="146"/>
      <c r="T608" s="131" t="s">
        <v>215</v>
      </c>
      <c r="U608" s="0" t="n">
        <v>4</v>
      </c>
      <c r="V608" s="111" t="n">
        <v>10</v>
      </c>
      <c r="W608" s="146"/>
      <c r="X608" s="127" t="s">
        <v>216</v>
      </c>
    </row>
    <row r="609" customFormat="false" ht="13.8" hidden="false" customHeight="false" outlineLevel="0" collapsed="false">
      <c r="A609" s="131" t="s">
        <v>19685</v>
      </c>
      <c r="B609" s="0" t="s">
        <v>17477</v>
      </c>
      <c r="C609" s="0" t="s">
        <v>198</v>
      </c>
      <c r="D609" s="0" t="s">
        <v>198</v>
      </c>
      <c r="E609" s="0" t="s">
        <v>19686</v>
      </c>
      <c r="F609" s="0" t="s">
        <v>19687</v>
      </c>
      <c r="G609" s="0" t="s">
        <v>198</v>
      </c>
      <c r="H609" s="0" t="s">
        <v>17415</v>
      </c>
      <c r="J609" s="146"/>
      <c r="K609" s="131" t="s">
        <v>17459</v>
      </c>
      <c r="L609" s="104" t="s">
        <v>18760</v>
      </c>
      <c r="M609" s="122" t="s">
        <v>200</v>
      </c>
      <c r="N609" s="0" t="s">
        <v>19610</v>
      </c>
      <c r="O609" s="0" t="s">
        <v>19611</v>
      </c>
      <c r="P609" s="122" t="s">
        <v>200</v>
      </c>
      <c r="Q609" s="0" t="s">
        <v>17759</v>
      </c>
      <c r="R609" s="112" t="n">
        <v>9782371880863</v>
      </c>
      <c r="S609" s="146"/>
      <c r="T609" s="131" t="s">
        <v>215</v>
      </c>
      <c r="U609" s="0" t="n">
        <v>4</v>
      </c>
      <c r="V609" s="111" t="n">
        <v>10</v>
      </c>
      <c r="W609" s="146"/>
      <c r="X609" s="127"/>
    </row>
    <row r="610" customFormat="false" ht="13.8" hidden="false" customHeight="false" outlineLevel="0" collapsed="false">
      <c r="A610" s="131" t="s">
        <v>19688</v>
      </c>
      <c r="B610" s="0" t="s">
        <v>17477</v>
      </c>
      <c r="C610" s="0" t="s">
        <v>198</v>
      </c>
      <c r="D610" s="0" t="s">
        <v>198</v>
      </c>
      <c r="E610" s="0" t="s">
        <v>19689</v>
      </c>
      <c r="F610" s="0" t="s">
        <v>19690</v>
      </c>
      <c r="G610" s="0" t="s">
        <v>198</v>
      </c>
      <c r="H610" s="0" t="s">
        <v>17415</v>
      </c>
      <c r="J610" s="146"/>
      <c r="K610" s="131" t="s">
        <v>17459</v>
      </c>
      <c r="L610" s="104" t="s">
        <v>18760</v>
      </c>
      <c r="M610" s="122" t="s">
        <v>200</v>
      </c>
      <c r="N610" s="0" t="s">
        <v>19610</v>
      </c>
      <c r="O610" s="0" t="s">
        <v>19611</v>
      </c>
      <c r="P610" s="122" t="s">
        <v>200</v>
      </c>
      <c r="Q610" s="0" t="s">
        <v>17759</v>
      </c>
      <c r="R610" s="112" t="n">
        <v>9782371880948</v>
      </c>
      <c r="S610" s="146"/>
      <c r="T610" s="131" t="s">
        <v>215</v>
      </c>
      <c r="U610" s="0" t="n">
        <v>4</v>
      </c>
      <c r="V610" s="111" t="n">
        <v>10</v>
      </c>
      <c r="W610" s="146"/>
      <c r="X610" s="127"/>
    </row>
    <row r="611" customFormat="false" ht="13.8" hidden="false" customHeight="false" outlineLevel="0" collapsed="false">
      <c r="A611" s="131" t="s">
        <v>19691</v>
      </c>
      <c r="B611" s="0" t="s">
        <v>17477</v>
      </c>
      <c r="C611" s="0" t="s">
        <v>198</v>
      </c>
      <c r="D611" s="0" t="s">
        <v>198</v>
      </c>
      <c r="E611" s="0" t="s">
        <v>198</v>
      </c>
      <c r="F611" s="0" t="s">
        <v>19692</v>
      </c>
      <c r="G611" s="0" t="s">
        <v>19693</v>
      </c>
      <c r="H611" s="0" t="s">
        <v>17415</v>
      </c>
      <c r="J611" s="146"/>
      <c r="K611" s="131" t="s">
        <v>17459</v>
      </c>
      <c r="L611" s="104" t="s">
        <v>18760</v>
      </c>
      <c r="M611" s="122" t="s">
        <v>200</v>
      </c>
      <c r="N611" s="0" t="s">
        <v>19610</v>
      </c>
      <c r="O611" s="0" t="s">
        <v>19611</v>
      </c>
      <c r="P611" s="122" t="s">
        <v>200</v>
      </c>
      <c r="Q611" s="0" t="s">
        <v>17759</v>
      </c>
      <c r="R611" s="112" t="n">
        <v>97823718811006</v>
      </c>
      <c r="S611" s="146"/>
      <c r="T611" s="131" t="s">
        <v>215</v>
      </c>
      <c r="U611" s="0" t="n">
        <v>4</v>
      </c>
      <c r="V611" s="111" t="n">
        <v>10</v>
      </c>
      <c r="W611" s="146"/>
      <c r="X611" s="127" t="s">
        <v>5461</v>
      </c>
    </row>
    <row r="612" customFormat="false" ht="13.8" hidden="false" customHeight="false" outlineLevel="0" collapsed="false">
      <c r="A612" s="131" t="s">
        <v>19694</v>
      </c>
      <c r="B612" s="0" t="s">
        <v>17477</v>
      </c>
      <c r="C612" s="0" t="s">
        <v>198</v>
      </c>
      <c r="D612" s="0" t="s">
        <v>198</v>
      </c>
      <c r="E612" s="0" t="s">
        <v>198</v>
      </c>
      <c r="F612" s="0" t="s">
        <v>19695</v>
      </c>
      <c r="G612" s="0" t="s">
        <v>198</v>
      </c>
      <c r="H612" s="0" t="s">
        <v>17415</v>
      </c>
      <c r="J612" s="146"/>
      <c r="K612" s="131" t="s">
        <v>17459</v>
      </c>
      <c r="L612" s="104" t="s">
        <v>18760</v>
      </c>
      <c r="M612" s="122" t="s">
        <v>200</v>
      </c>
      <c r="N612" s="0" t="s">
        <v>19610</v>
      </c>
      <c r="O612" s="0" t="s">
        <v>19611</v>
      </c>
      <c r="P612" s="122"/>
      <c r="Q612" s="0" t="s">
        <v>5611</v>
      </c>
      <c r="S612" s="146"/>
      <c r="T612" s="131" t="s">
        <v>215</v>
      </c>
      <c r="U612" s="0" t="n">
        <v>4</v>
      </c>
      <c r="V612" s="111" t="n">
        <v>10</v>
      </c>
      <c r="W612" s="146"/>
      <c r="X612" s="127" t="s">
        <v>5461</v>
      </c>
    </row>
    <row r="613" customFormat="false" ht="13.8" hidden="false" customHeight="false" outlineLevel="0" collapsed="false">
      <c r="A613" s="131" t="s">
        <v>19696</v>
      </c>
      <c r="B613" s="0" t="s">
        <v>17428</v>
      </c>
      <c r="C613" s="0" t="s">
        <v>198</v>
      </c>
      <c r="D613" s="0" t="s">
        <v>198</v>
      </c>
      <c r="E613" s="0" t="s">
        <v>19697</v>
      </c>
      <c r="F613" s="0" t="s">
        <v>19698</v>
      </c>
      <c r="G613" s="0" t="s">
        <v>19699</v>
      </c>
      <c r="H613" s="0" t="s">
        <v>17415</v>
      </c>
      <c r="J613" s="146" t="s">
        <v>200</v>
      </c>
      <c r="K613" s="131" t="s">
        <v>17459</v>
      </c>
      <c r="L613" s="104" t="s">
        <v>18760</v>
      </c>
      <c r="M613" s="122" t="s">
        <v>200</v>
      </c>
      <c r="N613" s="0" t="s">
        <v>19700</v>
      </c>
      <c r="O613" s="0" t="s">
        <v>19260</v>
      </c>
      <c r="P613" s="122" t="s">
        <v>200</v>
      </c>
      <c r="Q613" s="0" t="s">
        <v>19458</v>
      </c>
      <c r="R613" s="112" t="n">
        <v>9791093752402</v>
      </c>
      <c r="S613" s="146"/>
      <c r="T613" s="131" t="s">
        <v>215</v>
      </c>
      <c r="U613" s="0" t="n">
        <v>4</v>
      </c>
      <c r="V613" s="111" t="n">
        <v>10</v>
      </c>
      <c r="W613" s="146"/>
      <c r="X613" s="127" t="s">
        <v>216</v>
      </c>
    </row>
    <row r="614" customFormat="false" ht="13.8" hidden="false" customHeight="false" outlineLevel="0" collapsed="false">
      <c r="A614" s="131" t="s">
        <v>19701</v>
      </c>
      <c r="B614" s="0" t="s">
        <v>17428</v>
      </c>
      <c r="C614" s="0" t="s">
        <v>198</v>
      </c>
      <c r="D614" s="0" t="s">
        <v>198</v>
      </c>
      <c r="E614" s="0" t="s">
        <v>11627</v>
      </c>
      <c r="F614" s="0" t="s">
        <v>19702</v>
      </c>
      <c r="G614" s="0" t="s">
        <v>19703</v>
      </c>
      <c r="H614" s="0" t="s">
        <v>17415</v>
      </c>
      <c r="J614" s="146" t="s">
        <v>200</v>
      </c>
      <c r="K614" s="131" t="s">
        <v>17459</v>
      </c>
      <c r="L614" s="104" t="s">
        <v>18760</v>
      </c>
      <c r="M614" s="122" t="s">
        <v>200</v>
      </c>
      <c r="N614" s="0" t="s">
        <v>19700</v>
      </c>
      <c r="O614" s="0" t="s">
        <v>19260</v>
      </c>
      <c r="P614" s="122" t="s">
        <v>200</v>
      </c>
      <c r="Q614" s="0" t="s">
        <v>19458</v>
      </c>
      <c r="R614" s="112" t="n">
        <v>9791093752419</v>
      </c>
      <c r="S614" s="146"/>
      <c r="T614" s="131" t="s">
        <v>215</v>
      </c>
      <c r="U614" s="0" t="n">
        <v>4</v>
      </c>
      <c r="V614" s="111" t="n">
        <v>10</v>
      </c>
      <c r="W614" s="146"/>
      <c r="X614" s="127" t="s">
        <v>216</v>
      </c>
    </row>
    <row r="615" customFormat="false" ht="13.8" hidden="false" customHeight="false" outlineLevel="0" collapsed="false">
      <c r="A615" s="131" t="s">
        <v>19704</v>
      </c>
      <c r="B615" s="0" t="s">
        <v>17428</v>
      </c>
      <c r="C615" s="0" t="s">
        <v>198</v>
      </c>
      <c r="D615" s="0" t="s">
        <v>198</v>
      </c>
      <c r="E615" s="0" t="s">
        <v>19705</v>
      </c>
      <c r="F615" s="0" t="s">
        <v>19706</v>
      </c>
      <c r="G615" s="0" t="s">
        <v>1292</v>
      </c>
      <c r="H615" s="0" t="s">
        <v>17415</v>
      </c>
      <c r="J615" s="146" t="s">
        <v>200</v>
      </c>
      <c r="K615" s="131" t="s">
        <v>17459</v>
      </c>
      <c r="L615" s="104" t="s">
        <v>18760</v>
      </c>
      <c r="M615" s="122" t="s">
        <v>200</v>
      </c>
      <c r="N615" s="0" t="s">
        <v>19700</v>
      </c>
      <c r="O615" s="0" t="s">
        <v>19260</v>
      </c>
      <c r="P615" s="122" t="s">
        <v>200</v>
      </c>
      <c r="Q615" s="0" t="s">
        <v>19458</v>
      </c>
      <c r="R615" s="112" t="n">
        <v>9791093752457</v>
      </c>
      <c r="S615" s="146"/>
      <c r="T615" s="131" t="s">
        <v>215</v>
      </c>
      <c r="U615" s="0" t="n">
        <v>4</v>
      </c>
      <c r="V615" s="111" t="n">
        <v>10</v>
      </c>
      <c r="W615" s="146"/>
      <c r="X615" s="127" t="s">
        <v>216</v>
      </c>
    </row>
    <row r="616" customFormat="false" ht="13.8" hidden="false" customHeight="false" outlineLevel="0" collapsed="false">
      <c r="A616" s="131" t="s">
        <v>19707</v>
      </c>
      <c r="B616" s="0" t="s">
        <v>17428</v>
      </c>
      <c r="C616" s="0" t="s">
        <v>198</v>
      </c>
      <c r="D616" s="0" t="s">
        <v>198</v>
      </c>
      <c r="E616" s="0" t="s">
        <v>19268</v>
      </c>
      <c r="F616" s="0" t="s">
        <v>19708</v>
      </c>
      <c r="G616" s="0" t="s">
        <v>198</v>
      </c>
      <c r="H616" s="0" t="s">
        <v>17415</v>
      </c>
      <c r="J616" s="146" t="s">
        <v>200</v>
      </c>
      <c r="K616" s="131" t="s">
        <v>17459</v>
      </c>
      <c r="L616" s="104" t="s">
        <v>18760</v>
      </c>
      <c r="M616" s="122" t="s">
        <v>200</v>
      </c>
      <c r="N616" s="0" t="s">
        <v>19700</v>
      </c>
      <c r="O616" s="0" t="s">
        <v>19260</v>
      </c>
      <c r="P616" s="122" t="s">
        <v>200</v>
      </c>
      <c r="Q616" s="0" t="s">
        <v>19458</v>
      </c>
      <c r="R616" s="112" t="n">
        <v>9791093752464</v>
      </c>
      <c r="S616" s="146"/>
      <c r="T616" s="131" t="s">
        <v>215</v>
      </c>
      <c r="U616" s="0" t="n">
        <v>4</v>
      </c>
      <c r="V616" s="111" t="n">
        <v>10</v>
      </c>
      <c r="W616" s="146"/>
      <c r="X616" s="127" t="s">
        <v>216</v>
      </c>
    </row>
    <row r="617" customFormat="false" ht="13.8" hidden="false" customHeight="false" outlineLevel="0" collapsed="false">
      <c r="A617" s="131" t="s">
        <v>19709</v>
      </c>
      <c r="B617" s="0" t="s">
        <v>17428</v>
      </c>
      <c r="C617" s="0" t="s">
        <v>198</v>
      </c>
      <c r="D617" s="0" t="s">
        <v>18281</v>
      </c>
      <c r="E617" s="0" t="s">
        <v>19710</v>
      </c>
      <c r="F617" s="0" t="s">
        <v>19711</v>
      </c>
      <c r="G617" s="0" t="s">
        <v>198</v>
      </c>
      <c r="H617" s="0" t="s">
        <v>17415</v>
      </c>
      <c r="J617" s="146" t="s">
        <v>200</v>
      </c>
      <c r="K617" s="131" t="s">
        <v>17459</v>
      </c>
      <c r="L617" s="104" t="s">
        <v>18760</v>
      </c>
      <c r="M617" s="122" t="s">
        <v>200</v>
      </c>
      <c r="N617" s="0" t="s">
        <v>19700</v>
      </c>
      <c r="O617" s="0" t="s">
        <v>19260</v>
      </c>
      <c r="P617" s="122" t="s">
        <v>200</v>
      </c>
      <c r="Q617" s="0" t="s">
        <v>19458</v>
      </c>
      <c r="R617" s="112" t="n">
        <v>9782380170009</v>
      </c>
      <c r="S617" s="146"/>
      <c r="T617" s="131" t="s">
        <v>215</v>
      </c>
      <c r="U617" s="0" t="n">
        <v>4</v>
      </c>
      <c r="V617" s="111" t="n">
        <v>10</v>
      </c>
      <c r="W617" s="146"/>
      <c r="X617" s="127" t="s">
        <v>216</v>
      </c>
    </row>
    <row r="618" customFormat="false" ht="13.8" hidden="false" customHeight="false" outlineLevel="0" collapsed="false">
      <c r="A618" s="131" t="s">
        <v>19712</v>
      </c>
      <c r="B618" s="0" t="s">
        <v>17490</v>
      </c>
      <c r="C618" s="0" t="s">
        <v>17643</v>
      </c>
      <c r="D618" s="0" t="s">
        <v>17594</v>
      </c>
      <c r="E618" s="0" t="s">
        <v>1454</v>
      </c>
      <c r="F618" s="0" t="s">
        <v>701</v>
      </c>
      <c r="G618" s="0" t="s">
        <v>198</v>
      </c>
      <c r="H618" s="0" t="s">
        <v>17408</v>
      </c>
      <c r="J618" s="146" t="s">
        <v>200</v>
      </c>
      <c r="K618" s="131" t="s">
        <v>19713</v>
      </c>
      <c r="L618" s="104" t="s">
        <v>19714</v>
      </c>
      <c r="M618" s="122" t="s">
        <v>200</v>
      </c>
      <c r="N618" s="0" t="s">
        <v>19715</v>
      </c>
      <c r="O618" s="0" t="s">
        <v>19716</v>
      </c>
      <c r="P618" s="122" t="s">
        <v>200</v>
      </c>
      <c r="Q618" s="0" t="s">
        <v>17449</v>
      </c>
      <c r="R618" s="112" t="n">
        <v>9780786499946</v>
      </c>
      <c r="S618" s="146"/>
      <c r="T618" s="131" t="s">
        <v>215</v>
      </c>
      <c r="U618" s="0" t="n">
        <v>4</v>
      </c>
      <c r="V618" s="111" t="n">
        <v>10</v>
      </c>
      <c r="W618" s="146"/>
      <c r="X618" s="127" t="s">
        <v>216</v>
      </c>
    </row>
    <row r="619" customFormat="false" ht="13.8" hidden="false" customHeight="false" outlineLevel="0" collapsed="false">
      <c r="A619" s="131" t="s">
        <v>19717</v>
      </c>
      <c r="B619" s="0" t="s">
        <v>17610</v>
      </c>
      <c r="C619" s="0" t="s">
        <v>17643</v>
      </c>
      <c r="D619" s="0" t="s">
        <v>17563</v>
      </c>
      <c r="E619" s="0" t="s">
        <v>9448</v>
      </c>
      <c r="F619" s="0" t="s">
        <v>3493</v>
      </c>
      <c r="G619" s="0" t="s">
        <v>198</v>
      </c>
      <c r="H619" s="0" t="s">
        <v>17408</v>
      </c>
      <c r="J619" s="146" t="s">
        <v>200</v>
      </c>
      <c r="K619" s="131" t="s">
        <v>17498</v>
      </c>
      <c r="L619" s="0" t="s">
        <v>19718</v>
      </c>
      <c r="M619" s="122" t="s">
        <v>200</v>
      </c>
      <c r="N619" s="0" t="s">
        <v>19719</v>
      </c>
      <c r="O619" s="0" t="s">
        <v>19720</v>
      </c>
      <c r="P619" s="122" t="s">
        <v>200</v>
      </c>
      <c r="Q619" s="0" t="s">
        <v>17614</v>
      </c>
      <c r="R619" s="112" t="s">
        <v>198</v>
      </c>
      <c r="S619" s="146"/>
      <c r="T619" s="131" t="s">
        <v>215</v>
      </c>
      <c r="U619" s="0" t="n">
        <v>4</v>
      </c>
      <c r="V619" s="111" t="n">
        <v>20</v>
      </c>
      <c r="W619" s="146"/>
      <c r="X619" s="127" t="s">
        <v>216</v>
      </c>
    </row>
    <row r="620" customFormat="false" ht="13.8" hidden="false" customHeight="false" outlineLevel="0" collapsed="false">
      <c r="A620" s="131" t="s">
        <v>19721</v>
      </c>
      <c r="B620" s="0" t="s">
        <v>17406</v>
      </c>
      <c r="C620" s="0" t="s">
        <v>17483</v>
      </c>
      <c r="D620" s="0" t="s">
        <v>17563</v>
      </c>
      <c r="E620" s="0" t="s">
        <v>9448</v>
      </c>
      <c r="F620" s="0" t="s">
        <v>737</v>
      </c>
      <c r="G620" s="0" t="s">
        <v>198</v>
      </c>
      <c r="H620" s="0" t="s">
        <v>17408</v>
      </c>
      <c r="J620" s="146" t="s">
        <v>200</v>
      </c>
      <c r="K620" s="131" t="s">
        <v>17498</v>
      </c>
      <c r="L620" s="0" t="s">
        <v>19722</v>
      </c>
      <c r="M620" s="122" t="s">
        <v>200</v>
      </c>
      <c r="N620" s="0" t="s">
        <v>19723</v>
      </c>
      <c r="O620" s="0" t="s">
        <v>19724</v>
      </c>
      <c r="P620" s="122" t="s">
        <v>200</v>
      </c>
      <c r="Q620" s="0" t="s">
        <v>17421</v>
      </c>
      <c r="R620" s="112" t="s">
        <v>198</v>
      </c>
      <c r="S620" s="146"/>
      <c r="T620" s="131" t="s">
        <v>215</v>
      </c>
      <c r="U620" s="0" t="n">
        <v>4</v>
      </c>
      <c r="V620" s="111" t="n">
        <v>20</v>
      </c>
      <c r="W620" s="146"/>
      <c r="X620" s="127" t="s">
        <v>216</v>
      </c>
    </row>
    <row r="621" customFormat="false" ht="13.8" hidden="false" customHeight="false" outlineLevel="0" collapsed="false">
      <c r="A621" s="131" t="s">
        <v>19725</v>
      </c>
      <c r="B621" s="0" t="s">
        <v>17428</v>
      </c>
      <c r="C621" s="0" t="s">
        <v>17653</v>
      </c>
      <c r="D621" s="0" t="s">
        <v>17563</v>
      </c>
      <c r="E621" s="0" t="s">
        <v>872</v>
      </c>
      <c r="F621" s="0" t="s">
        <v>17654</v>
      </c>
      <c r="G621" s="0" t="s">
        <v>198</v>
      </c>
      <c r="H621" s="0" t="s">
        <v>17408</v>
      </c>
      <c r="J621" s="146" t="s">
        <v>200</v>
      </c>
      <c r="K621" s="131" t="s">
        <v>17585</v>
      </c>
      <c r="L621" s="0" t="s">
        <v>19726</v>
      </c>
      <c r="M621" s="122" t="s">
        <v>200</v>
      </c>
      <c r="N621" s="0" t="s">
        <v>19700</v>
      </c>
      <c r="O621" s="0" t="s">
        <v>19260</v>
      </c>
      <c r="P621" s="122" t="s">
        <v>200</v>
      </c>
      <c r="Q621" s="0" t="s">
        <v>17433</v>
      </c>
      <c r="R621" s="112" t="n">
        <v>9781785467189</v>
      </c>
      <c r="S621" s="146"/>
      <c r="T621" s="131" t="s">
        <v>215</v>
      </c>
      <c r="U621" s="0" t="n">
        <v>4</v>
      </c>
      <c r="V621" s="111" t="n">
        <v>10</v>
      </c>
      <c r="W621" s="146"/>
      <c r="X621" s="127" t="s">
        <v>216</v>
      </c>
    </row>
    <row r="622" customFormat="false" ht="13.8" hidden="false" customHeight="false" outlineLevel="0" collapsed="false">
      <c r="A622" s="131" t="s">
        <v>19727</v>
      </c>
      <c r="B622" s="0" t="s">
        <v>17548</v>
      </c>
      <c r="C622" s="0" t="s">
        <v>17653</v>
      </c>
      <c r="D622" s="0" t="s">
        <v>17549</v>
      </c>
      <c r="E622" s="0" t="s">
        <v>872</v>
      </c>
      <c r="F622" s="0" t="s">
        <v>17654</v>
      </c>
      <c r="G622" s="0" t="s">
        <v>19728</v>
      </c>
      <c r="H622" s="0" t="s">
        <v>17415</v>
      </c>
      <c r="I622" s="0" t="s">
        <v>17444</v>
      </c>
      <c r="J622" s="146" t="s">
        <v>200</v>
      </c>
      <c r="K622" s="131" t="s">
        <v>17459</v>
      </c>
      <c r="L622" s="0" t="s">
        <v>19729</v>
      </c>
      <c r="M622" s="122" t="s">
        <v>200</v>
      </c>
      <c r="N622" s="0" t="s">
        <v>19730</v>
      </c>
      <c r="O622" s="0" t="s">
        <v>17933</v>
      </c>
      <c r="P622" s="122" t="s">
        <v>200</v>
      </c>
      <c r="Q622" s="0" t="s">
        <v>17449</v>
      </c>
      <c r="R622" s="112" t="n">
        <v>9782918272388</v>
      </c>
      <c r="S622" s="146"/>
      <c r="T622" s="131" t="s">
        <v>215</v>
      </c>
      <c r="U622" s="0" t="n">
        <v>4</v>
      </c>
      <c r="V622" s="111" t="n">
        <v>20</v>
      </c>
      <c r="W622" s="146"/>
      <c r="X622" s="127" t="s">
        <v>216</v>
      </c>
    </row>
    <row r="623" customFormat="false" ht="13.8" hidden="false" customHeight="false" outlineLevel="0" collapsed="false">
      <c r="A623" s="131" t="s">
        <v>19731</v>
      </c>
      <c r="B623" s="0" t="s">
        <v>17548</v>
      </c>
      <c r="C623" s="0" t="s">
        <v>17653</v>
      </c>
      <c r="D623" s="0" t="s">
        <v>17549</v>
      </c>
      <c r="E623" s="0" t="s">
        <v>872</v>
      </c>
      <c r="F623" s="0" t="s">
        <v>17654</v>
      </c>
      <c r="G623" s="0" t="s">
        <v>19728</v>
      </c>
      <c r="H623" s="0" t="s">
        <v>17415</v>
      </c>
      <c r="I623" s="0" t="s">
        <v>17444</v>
      </c>
      <c r="J623" s="146" t="s">
        <v>200</v>
      </c>
      <c r="K623" s="131" t="s">
        <v>17459</v>
      </c>
      <c r="L623" s="0" t="s">
        <v>19732</v>
      </c>
      <c r="M623" s="122" t="s">
        <v>200</v>
      </c>
      <c r="N623" s="0" t="s">
        <v>19733</v>
      </c>
      <c r="O623" s="0" t="s">
        <v>17933</v>
      </c>
      <c r="P623" s="122" t="s">
        <v>200</v>
      </c>
      <c r="Q623" s="0" t="s">
        <v>17449</v>
      </c>
      <c r="R623" s="112" t="s">
        <v>19734</v>
      </c>
      <c r="S623" s="146"/>
      <c r="T623" s="131" t="s">
        <v>215</v>
      </c>
      <c r="U623" s="0" t="n">
        <v>4</v>
      </c>
      <c r="V623" s="111" t="n">
        <v>20</v>
      </c>
      <c r="W623" s="146"/>
      <c r="X623" s="127" t="s">
        <v>216</v>
      </c>
    </row>
    <row r="624" customFormat="false" ht="13.8" hidden="false" customHeight="false" outlineLevel="0" collapsed="false">
      <c r="A624" s="131" t="s">
        <v>19735</v>
      </c>
      <c r="B624" s="0" t="s">
        <v>17406</v>
      </c>
      <c r="C624" s="0" t="s">
        <v>198</v>
      </c>
      <c r="D624" s="0" t="s">
        <v>198</v>
      </c>
      <c r="E624" s="0" t="s">
        <v>18062</v>
      </c>
      <c r="F624" s="0" t="s">
        <v>18063</v>
      </c>
      <c r="G624" s="0" t="s">
        <v>198</v>
      </c>
      <c r="H624" s="0" t="s">
        <v>17415</v>
      </c>
      <c r="J624" s="146"/>
      <c r="K624" s="131" t="s">
        <v>17767</v>
      </c>
      <c r="L624" s="0" t="s">
        <v>19736</v>
      </c>
      <c r="M624" s="122" t="s">
        <v>200</v>
      </c>
      <c r="N624" s="0" t="s">
        <v>17835</v>
      </c>
      <c r="O624" s="0" t="s">
        <v>19737</v>
      </c>
      <c r="P624" s="122"/>
      <c r="Q624" s="0" t="s">
        <v>17568</v>
      </c>
      <c r="R624" s="112" t="n">
        <v>9782017142515</v>
      </c>
      <c r="S624" s="146"/>
      <c r="T624" s="131" t="s">
        <v>215</v>
      </c>
      <c r="U624" s="0" t="n">
        <v>4</v>
      </c>
      <c r="V624" s="111" t="n">
        <v>15</v>
      </c>
      <c r="W624" s="146"/>
      <c r="X624" s="127" t="s">
        <v>5461</v>
      </c>
    </row>
    <row r="625" customFormat="false" ht="13.8" hidden="false" customHeight="false" outlineLevel="0" collapsed="false">
      <c r="A625" s="131" t="s">
        <v>19738</v>
      </c>
      <c r="B625" s="0" t="s">
        <v>17406</v>
      </c>
      <c r="C625" s="0" t="s">
        <v>198</v>
      </c>
      <c r="D625" s="0" t="s">
        <v>198</v>
      </c>
      <c r="E625" s="0" t="s">
        <v>18062</v>
      </c>
      <c r="F625" s="0" t="s">
        <v>18063</v>
      </c>
      <c r="G625" s="0" t="s">
        <v>198</v>
      </c>
      <c r="H625" s="0" t="s">
        <v>17415</v>
      </c>
      <c r="J625" s="146" t="s">
        <v>200</v>
      </c>
      <c r="K625" s="131" t="s">
        <v>17767</v>
      </c>
      <c r="L625" s="0" t="s">
        <v>19739</v>
      </c>
      <c r="M625" s="122" t="s">
        <v>200</v>
      </c>
      <c r="N625" s="0" t="s">
        <v>19226</v>
      </c>
      <c r="O625" s="0" t="s">
        <v>19740</v>
      </c>
      <c r="P625" s="122" t="s">
        <v>200</v>
      </c>
      <c r="Q625" s="0" t="s">
        <v>17421</v>
      </c>
      <c r="R625" s="112" t="n">
        <v>9782013991001</v>
      </c>
      <c r="S625" s="146"/>
      <c r="T625" s="131" t="s">
        <v>215</v>
      </c>
      <c r="U625" s="0" t="n">
        <v>4</v>
      </c>
      <c r="V625" s="111" t="n">
        <v>20</v>
      </c>
      <c r="W625" s="146"/>
      <c r="X625" s="127" t="s">
        <v>216</v>
      </c>
    </row>
    <row r="626" customFormat="false" ht="13.8" hidden="false" customHeight="false" outlineLevel="0" collapsed="false">
      <c r="A626" s="131" t="s">
        <v>19741</v>
      </c>
      <c r="B626" s="0" t="s">
        <v>17406</v>
      </c>
      <c r="C626" s="0" t="s">
        <v>198</v>
      </c>
      <c r="D626" s="0" t="s">
        <v>198</v>
      </c>
      <c r="E626" s="0" t="s">
        <v>18062</v>
      </c>
      <c r="F626" s="0" t="s">
        <v>18063</v>
      </c>
      <c r="G626" s="0" t="s">
        <v>198</v>
      </c>
      <c r="H626" s="0" t="s">
        <v>17415</v>
      </c>
      <c r="J626" s="146"/>
      <c r="K626" s="131" t="s">
        <v>9369</v>
      </c>
      <c r="L626" s="0" t="s">
        <v>19742</v>
      </c>
      <c r="M626" s="122" t="s">
        <v>200</v>
      </c>
      <c r="N626" s="0" t="s">
        <v>19743</v>
      </c>
      <c r="O626" s="0" t="s">
        <v>1545</v>
      </c>
      <c r="P626" s="122"/>
      <c r="Q626" s="0" t="s">
        <v>17481</v>
      </c>
      <c r="R626" s="112" t="n">
        <v>9782379891298</v>
      </c>
      <c r="S626" s="146"/>
      <c r="T626" s="131" t="s">
        <v>215</v>
      </c>
      <c r="U626" s="0" t="n">
        <v>4</v>
      </c>
      <c r="V626" s="111" t="n">
        <v>5</v>
      </c>
      <c r="W626" s="146"/>
      <c r="X626" s="127" t="s">
        <v>5461</v>
      </c>
    </row>
    <row r="627" customFormat="false" ht="13.8" hidden="false" customHeight="false" outlineLevel="0" collapsed="false">
      <c r="A627" s="131" t="s">
        <v>19744</v>
      </c>
      <c r="B627" s="0" t="s">
        <v>17602</v>
      </c>
      <c r="C627" s="0" t="s">
        <v>17453</v>
      </c>
      <c r="D627" s="0" t="s">
        <v>17890</v>
      </c>
      <c r="E627" s="0" t="s">
        <v>198</v>
      </c>
      <c r="F627" s="0" t="s">
        <v>198</v>
      </c>
      <c r="G627" s="0" t="s">
        <v>198</v>
      </c>
      <c r="H627" s="0" t="s">
        <v>17415</v>
      </c>
      <c r="I627" s="0" t="s">
        <v>17444</v>
      </c>
      <c r="J627" s="146" t="s">
        <v>200</v>
      </c>
      <c r="K627" s="131" t="s">
        <v>17459</v>
      </c>
      <c r="L627" s="0" t="s">
        <v>19745</v>
      </c>
      <c r="M627" s="122" t="s">
        <v>200</v>
      </c>
      <c r="N627" s="0" t="s">
        <v>19746</v>
      </c>
      <c r="O627" s="0" t="s">
        <v>66</v>
      </c>
      <c r="P627" s="122" t="s">
        <v>200</v>
      </c>
      <c r="Q627" s="0" t="s">
        <v>17421</v>
      </c>
      <c r="R627" s="112" t="n">
        <v>9782918272786</v>
      </c>
      <c r="S627" s="146"/>
      <c r="T627" s="131" t="s">
        <v>215</v>
      </c>
      <c r="U627" s="0" t="n">
        <v>4</v>
      </c>
      <c r="V627" s="111" t="n">
        <v>10</v>
      </c>
      <c r="W627" s="146"/>
      <c r="X627" s="127" t="s">
        <v>216</v>
      </c>
    </row>
    <row r="628" customFormat="false" ht="13.8" hidden="false" customHeight="false" outlineLevel="0" collapsed="false">
      <c r="A628" s="131" t="s">
        <v>19747</v>
      </c>
      <c r="B628" s="0" t="s">
        <v>17602</v>
      </c>
      <c r="C628" s="0" t="s">
        <v>17628</v>
      </c>
      <c r="D628" s="0" t="s">
        <v>17603</v>
      </c>
      <c r="E628" s="0" t="s">
        <v>4767</v>
      </c>
      <c r="F628" s="0" t="s">
        <v>19748</v>
      </c>
      <c r="G628" s="0" t="s">
        <v>198</v>
      </c>
      <c r="H628" s="0" t="s">
        <v>17415</v>
      </c>
      <c r="J628" s="146" t="s">
        <v>200</v>
      </c>
      <c r="K628" s="131" t="s">
        <v>18661</v>
      </c>
      <c r="L628" s="0" t="s">
        <v>19749</v>
      </c>
      <c r="M628" s="122" t="s">
        <v>200</v>
      </c>
      <c r="N628" s="0" t="s">
        <v>19750</v>
      </c>
      <c r="O628" s="0" t="s">
        <v>19751</v>
      </c>
      <c r="P628" s="122" t="s">
        <v>200</v>
      </c>
      <c r="Q628" s="0" t="s">
        <v>17468</v>
      </c>
      <c r="R628" s="112" t="n">
        <v>9782956244004</v>
      </c>
      <c r="S628" s="146"/>
      <c r="T628" s="131" t="s">
        <v>215</v>
      </c>
      <c r="U628" s="0" t="n">
        <v>4</v>
      </c>
      <c r="V628" s="111" t="n">
        <v>20</v>
      </c>
      <c r="W628" s="146"/>
      <c r="X628" s="127" t="s">
        <v>216</v>
      </c>
    </row>
    <row r="629" customFormat="false" ht="13.8" hidden="false" customHeight="false" outlineLevel="0" collapsed="false">
      <c r="A629" s="131" t="s">
        <v>19752</v>
      </c>
      <c r="B629" s="0" t="s">
        <v>17602</v>
      </c>
      <c r="C629" s="0" t="s">
        <v>198</v>
      </c>
      <c r="D629" s="0" t="s">
        <v>19168</v>
      </c>
      <c r="E629" s="0" t="s">
        <v>198</v>
      </c>
      <c r="F629" s="0" t="s">
        <v>198</v>
      </c>
      <c r="G629" s="0" t="s">
        <v>198</v>
      </c>
      <c r="H629" s="0" t="s">
        <v>17408</v>
      </c>
      <c r="I629" s="0" t="s">
        <v>17891</v>
      </c>
      <c r="J629" s="146" t="s">
        <v>200</v>
      </c>
      <c r="K629" s="131" t="s">
        <v>19753</v>
      </c>
      <c r="L629" s="0" t="s">
        <v>19754</v>
      </c>
      <c r="M629" s="122" t="s">
        <v>200</v>
      </c>
      <c r="N629" s="0" t="s">
        <v>19755</v>
      </c>
      <c r="O629" s="0" t="s">
        <v>19058</v>
      </c>
      <c r="P629" s="122" t="s">
        <v>200</v>
      </c>
      <c r="Q629" s="0" t="s">
        <v>17449</v>
      </c>
      <c r="R629" s="112" t="n">
        <v>9781501746536</v>
      </c>
      <c r="S629" s="146"/>
      <c r="T629" s="131" t="s">
        <v>215</v>
      </c>
      <c r="U629" s="0" t="n">
        <v>4</v>
      </c>
      <c r="V629" s="111" t="n">
        <v>20</v>
      </c>
      <c r="W629" s="146"/>
      <c r="X629" s="127" t="s">
        <v>216</v>
      </c>
    </row>
    <row r="630" customFormat="false" ht="13.8" hidden="false" customHeight="false" outlineLevel="0" collapsed="false">
      <c r="A630" s="131" t="s">
        <v>19756</v>
      </c>
      <c r="B630" s="0" t="s">
        <v>17490</v>
      </c>
      <c r="C630" s="0" t="s">
        <v>17453</v>
      </c>
      <c r="D630" s="0" t="s">
        <v>17805</v>
      </c>
      <c r="E630" s="0" t="s">
        <v>198</v>
      </c>
      <c r="F630" s="0" t="s">
        <v>198</v>
      </c>
      <c r="G630" s="0" t="s">
        <v>198</v>
      </c>
      <c r="H630" s="0" t="s">
        <v>17415</v>
      </c>
      <c r="I630" s="0" t="s">
        <v>17444</v>
      </c>
      <c r="J630" s="146" t="s">
        <v>200</v>
      </c>
      <c r="K630" s="131" t="s">
        <v>19757</v>
      </c>
      <c r="L630" s="0" t="s">
        <v>19758</v>
      </c>
      <c r="M630" s="122" t="s">
        <v>200</v>
      </c>
      <c r="N630" s="0" t="s">
        <v>19759</v>
      </c>
      <c r="O630" s="0" t="s">
        <v>19760</v>
      </c>
      <c r="P630" s="122" t="s">
        <v>200</v>
      </c>
      <c r="Q630" s="0" t="s">
        <v>17449</v>
      </c>
      <c r="R630" s="112" t="n">
        <v>9782956705819</v>
      </c>
      <c r="S630" s="146"/>
      <c r="T630" s="131" t="s">
        <v>215</v>
      </c>
      <c r="U630" s="0" t="n">
        <v>4</v>
      </c>
      <c r="V630" s="111" t="n">
        <v>10</v>
      </c>
      <c r="W630" s="146"/>
      <c r="X630" s="127" t="s">
        <v>216</v>
      </c>
    </row>
    <row r="631" customFormat="false" ht="13.8" hidden="false" customHeight="false" outlineLevel="0" collapsed="false">
      <c r="A631" s="131" t="s">
        <v>19761</v>
      </c>
      <c r="B631" s="0" t="s">
        <v>17490</v>
      </c>
      <c r="C631" s="0" t="s">
        <v>198</v>
      </c>
      <c r="D631" s="0" t="s">
        <v>17542</v>
      </c>
      <c r="E631" s="0" t="s">
        <v>198</v>
      </c>
      <c r="F631" s="0" t="s">
        <v>198</v>
      </c>
      <c r="G631" s="0" t="s">
        <v>198</v>
      </c>
      <c r="H631" s="0" t="s">
        <v>17415</v>
      </c>
      <c r="I631" s="0" t="s">
        <v>17444</v>
      </c>
      <c r="J631" s="146" t="s">
        <v>200</v>
      </c>
      <c r="K631" s="131" t="s">
        <v>9369</v>
      </c>
      <c r="L631" s="0" t="s">
        <v>19762</v>
      </c>
      <c r="M631" s="122" t="s">
        <v>200</v>
      </c>
      <c r="N631" s="0" t="s">
        <v>19763</v>
      </c>
      <c r="O631" s="0" t="s">
        <v>19764</v>
      </c>
      <c r="P631" s="122"/>
      <c r="Q631" s="0" t="s">
        <v>214</v>
      </c>
      <c r="R631" s="112" t="n">
        <v>9782379890444</v>
      </c>
      <c r="S631" s="146"/>
      <c r="T631" s="131" t="s">
        <v>215</v>
      </c>
      <c r="U631" s="0" t="n">
        <v>4</v>
      </c>
      <c r="V631" s="111" t="n">
        <v>20</v>
      </c>
      <c r="W631" s="146"/>
      <c r="X631" s="127"/>
    </row>
    <row r="632" customFormat="false" ht="13.8" hidden="false" customHeight="false" outlineLevel="0" collapsed="false">
      <c r="A632" s="131" t="s">
        <v>19765</v>
      </c>
      <c r="B632" s="0" t="s">
        <v>17602</v>
      </c>
      <c r="C632" s="0" t="s">
        <v>198</v>
      </c>
      <c r="D632" s="0" t="s">
        <v>17890</v>
      </c>
      <c r="E632" s="0" t="s">
        <v>198</v>
      </c>
      <c r="F632" s="0" t="s">
        <v>198</v>
      </c>
      <c r="G632" s="0" t="s">
        <v>198</v>
      </c>
      <c r="H632" s="0" t="s">
        <v>17408</v>
      </c>
      <c r="J632" s="146"/>
      <c r="K632" s="131" t="s">
        <v>19766</v>
      </c>
      <c r="L632" s="0" t="s">
        <v>19767</v>
      </c>
      <c r="M632" s="122" t="s">
        <v>200</v>
      </c>
      <c r="N632" s="0" t="s">
        <v>19768</v>
      </c>
      <c r="O632" s="0" t="s">
        <v>19326</v>
      </c>
      <c r="P632" s="122"/>
      <c r="Q632" s="0" t="s">
        <v>19769</v>
      </c>
      <c r="R632" s="112" t="n">
        <v>9781538735497</v>
      </c>
      <c r="S632" s="146"/>
      <c r="T632" s="131" t="s">
        <v>215</v>
      </c>
      <c r="U632" s="0" t="n">
        <v>4</v>
      </c>
      <c r="V632" s="111" t="n">
        <v>15</v>
      </c>
      <c r="W632" s="146"/>
      <c r="X632" s="127"/>
    </row>
    <row r="633" customFormat="false" ht="13.8" hidden="false" customHeight="false" outlineLevel="0" collapsed="false">
      <c r="A633" s="131" t="s">
        <v>4774</v>
      </c>
      <c r="B633" s="0" t="s">
        <v>19503</v>
      </c>
      <c r="C633" s="0" t="s">
        <v>198</v>
      </c>
      <c r="D633" s="0" t="s">
        <v>198</v>
      </c>
      <c r="E633" s="0" t="s">
        <v>198</v>
      </c>
      <c r="F633" s="0" t="s">
        <v>4774</v>
      </c>
      <c r="G633" s="0" t="s">
        <v>198</v>
      </c>
      <c r="H633" s="0" t="s">
        <v>17415</v>
      </c>
      <c r="J633" s="146" t="s">
        <v>200</v>
      </c>
      <c r="K633" s="131"/>
      <c r="L633" s="0" t="s">
        <v>19770</v>
      </c>
      <c r="M633" s="122" t="s">
        <v>200</v>
      </c>
      <c r="N633" s="0" t="s">
        <v>19771</v>
      </c>
      <c r="O633" s="0" t="s">
        <v>19772</v>
      </c>
      <c r="P633" s="122" t="s">
        <v>200</v>
      </c>
      <c r="Q633" s="0" t="s">
        <v>18381</v>
      </c>
      <c r="R633" s="112" t="n">
        <v>8717418274467</v>
      </c>
      <c r="S633" s="146"/>
      <c r="T633" s="131" t="s">
        <v>215</v>
      </c>
      <c r="U633" s="0" t="n">
        <v>4</v>
      </c>
      <c r="V633" s="111" t="n">
        <v>5</v>
      </c>
      <c r="W633" s="146"/>
      <c r="X633" s="127" t="s">
        <v>216</v>
      </c>
    </row>
    <row r="634" customFormat="false" ht="13.8" hidden="false" customHeight="false" outlineLevel="0" collapsed="false">
      <c r="A634" s="131" t="s">
        <v>19773</v>
      </c>
      <c r="B634" s="0" t="s">
        <v>19503</v>
      </c>
      <c r="C634" s="0" t="s">
        <v>198</v>
      </c>
      <c r="D634" s="0" t="s">
        <v>198</v>
      </c>
      <c r="E634" s="0" t="s">
        <v>3186</v>
      </c>
      <c r="F634" s="0" t="s">
        <v>19774</v>
      </c>
      <c r="G634" s="0" t="s">
        <v>198</v>
      </c>
      <c r="H634" s="0" t="s">
        <v>17415</v>
      </c>
      <c r="J634" s="146" t="s">
        <v>200</v>
      </c>
      <c r="K634" s="131"/>
      <c r="L634" s="0" t="s">
        <v>19775</v>
      </c>
      <c r="M634" s="122" t="s">
        <v>200</v>
      </c>
      <c r="N634" s="0" t="s">
        <v>19776</v>
      </c>
      <c r="O634" s="0" t="s">
        <v>19777</v>
      </c>
      <c r="P634" s="122" t="s">
        <v>200</v>
      </c>
      <c r="Q634" s="0" t="s">
        <v>18381</v>
      </c>
      <c r="R634" s="112" t="n">
        <v>3700091021836</v>
      </c>
      <c r="S634" s="146"/>
      <c r="T634" s="0" t="s">
        <v>215</v>
      </c>
      <c r="U634" s="0" t="n">
        <v>4</v>
      </c>
      <c r="V634" s="111" t="n">
        <v>10</v>
      </c>
      <c r="W634" s="146"/>
      <c r="X634" s="127" t="s">
        <v>216</v>
      </c>
    </row>
    <row r="635" customFormat="false" ht="13.8" hidden="false" customHeight="false" outlineLevel="0" collapsed="false">
      <c r="A635" s="131" t="s">
        <v>19778</v>
      </c>
      <c r="B635" s="0" t="s">
        <v>17513</v>
      </c>
      <c r="C635" s="0" t="s">
        <v>198</v>
      </c>
      <c r="D635" s="0" t="s">
        <v>198</v>
      </c>
      <c r="E635" s="0" t="s">
        <v>19779</v>
      </c>
      <c r="F635" s="0" t="s">
        <v>19629</v>
      </c>
      <c r="G635" s="0" t="s">
        <v>198</v>
      </c>
      <c r="H635" s="0" t="s">
        <v>239</v>
      </c>
      <c r="J635" s="146" t="s">
        <v>200</v>
      </c>
      <c r="K635" s="131"/>
      <c r="L635" s="0" t="s">
        <v>19780</v>
      </c>
      <c r="M635" s="122" t="s">
        <v>200</v>
      </c>
      <c r="N635" s="0" t="s">
        <v>19700</v>
      </c>
      <c r="O635" s="0" t="s">
        <v>19260</v>
      </c>
      <c r="P635" s="122" t="s">
        <v>200</v>
      </c>
      <c r="Q635" s="0" t="s">
        <v>18381</v>
      </c>
      <c r="R635" s="112" t="s">
        <v>198</v>
      </c>
      <c r="S635" s="146"/>
      <c r="T635" s="131" t="s">
        <v>215</v>
      </c>
      <c r="U635" s="0" t="n">
        <v>4</v>
      </c>
      <c r="V635" s="111" t="n">
        <v>20</v>
      </c>
      <c r="W635" s="146"/>
      <c r="X635" s="127" t="s">
        <v>216</v>
      </c>
    </row>
    <row r="636" customFormat="false" ht="13.8" hidden="false" customHeight="false" outlineLevel="0" collapsed="false">
      <c r="A636" s="131" t="s">
        <v>19781</v>
      </c>
      <c r="B636" s="0" t="s">
        <v>11594</v>
      </c>
      <c r="C636" s="0" t="s">
        <v>198</v>
      </c>
      <c r="D636" s="0" t="s">
        <v>198</v>
      </c>
      <c r="E636" s="0" t="s">
        <v>19779</v>
      </c>
      <c r="F636" s="0" t="s">
        <v>19629</v>
      </c>
      <c r="G636" s="0" t="s">
        <v>198</v>
      </c>
      <c r="H636" s="0" t="s">
        <v>17408</v>
      </c>
      <c r="J636" s="146"/>
      <c r="K636" s="131" t="s">
        <v>18394</v>
      </c>
      <c r="L636" s="0" t="s">
        <v>19782</v>
      </c>
      <c r="M636" s="122" t="s">
        <v>200</v>
      </c>
      <c r="N636" s="0" t="s">
        <v>19783</v>
      </c>
      <c r="O636" s="0" t="s">
        <v>19784</v>
      </c>
      <c r="P636" s="122"/>
      <c r="Q636" s="0" t="s">
        <v>17449</v>
      </c>
      <c r="R636" s="112" t="n">
        <v>9784049137545</v>
      </c>
      <c r="S636" s="146"/>
      <c r="T636" s="131" t="s">
        <v>215</v>
      </c>
      <c r="U636" s="0" t="n">
        <v>4</v>
      </c>
      <c r="V636" s="111" t="n">
        <v>15</v>
      </c>
      <c r="W636" s="146"/>
      <c r="X636" s="127"/>
    </row>
    <row r="637" customFormat="false" ht="13.8" hidden="false" customHeight="false" outlineLevel="0" collapsed="false">
      <c r="A637" s="131" t="s">
        <v>19785</v>
      </c>
      <c r="B637" s="0" t="s">
        <v>17602</v>
      </c>
      <c r="C637" s="0" t="s">
        <v>198</v>
      </c>
      <c r="D637" s="0" t="s">
        <v>18162</v>
      </c>
      <c r="E637" s="0" t="s">
        <v>198</v>
      </c>
      <c r="F637" s="0" t="s">
        <v>198</v>
      </c>
      <c r="G637" s="0" t="s">
        <v>198</v>
      </c>
      <c r="H637" s="0" t="s">
        <v>17415</v>
      </c>
      <c r="I637" s="0" t="s">
        <v>17444</v>
      </c>
      <c r="J637" s="146" t="s">
        <v>200</v>
      </c>
      <c r="K637" s="131" t="s">
        <v>19786</v>
      </c>
      <c r="L637" s="0" t="s">
        <v>19787</v>
      </c>
      <c r="M637" s="122" t="s">
        <v>200</v>
      </c>
      <c r="N637" s="0" t="s">
        <v>19788</v>
      </c>
      <c r="O637" s="0" t="s">
        <v>17600</v>
      </c>
      <c r="P637" s="122" t="s">
        <v>200</v>
      </c>
      <c r="Q637" s="0" t="s">
        <v>17421</v>
      </c>
      <c r="R637" s="112" t="n">
        <v>9782226187413</v>
      </c>
      <c r="S637" s="146"/>
      <c r="T637" s="131" t="s">
        <v>215</v>
      </c>
      <c r="U637" s="0" t="n">
        <v>4</v>
      </c>
      <c r="V637" s="111" t="n">
        <v>10</v>
      </c>
      <c r="W637" s="146"/>
      <c r="X637" s="127" t="s">
        <v>216</v>
      </c>
    </row>
    <row r="638" customFormat="false" ht="13.8" hidden="false" customHeight="false" outlineLevel="0" collapsed="false">
      <c r="A638" s="131" t="s">
        <v>19789</v>
      </c>
      <c r="B638" s="0" t="s">
        <v>17602</v>
      </c>
      <c r="C638" s="0" t="s">
        <v>198</v>
      </c>
      <c r="D638" s="0" t="s">
        <v>19790</v>
      </c>
      <c r="E638" s="0" t="s">
        <v>198</v>
      </c>
      <c r="F638" s="0" t="s">
        <v>198</v>
      </c>
      <c r="G638" s="0" t="s">
        <v>198</v>
      </c>
      <c r="H638" s="0" t="s">
        <v>17415</v>
      </c>
      <c r="J638" s="146"/>
      <c r="K638" s="131" t="s">
        <v>19791</v>
      </c>
      <c r="L638" s="0" t="s">
        <v>19792</v>
      </c>
      <c r="M638" s="122" t="s">
        <v>200</v>
      </c>
      <c r="N638" s="0" t="s">
        <v>19130</v>
      </c>
      <c r="O638" s="0" t="s">
        <v>17600</v>
      </c>
      <c r="P638" s="122" t="s">
        <v>200</v>
      </c>
      <c r="Q638" s="0" t="s">
        <v>19769</v>
      </c>
      <c r="R638" s="112" t="n">
        <v>9782735124404</v>
      </c>
      <c r="S638" s="146"/>
      <c r="T638" s="131" t="s">
        <v>215</v>
      </c>
      <c r="U638" s="0" t="n">
        <v>4</v>
      </c>
      <c r="V638" s="111" t="n">
        <v>10</v>
      </c>
      <c r="W638" s="146"/>
      <c r="X638" s="127"/>
    </row>
    <row r="639" customFormat="false" ht="13.8" hidden="false" customHeight="false" outlineLevel="0" collapsed="false">
      <c r="A639" s="131" t="s">
        <v>19793</v>
      </c>
      <c r="B639" s="0" t="s">
        <v>17602</v>
      </c>
      <c r="C639" s="0" t="s">
        <v>198</v>
      </c>
      <c r="D639" s="0" t="s">
        <v>17603</v>
      </c>
      <c r="E639" s="0" t="s">
        <v>198</v>
      </c>
      <c r="F639" s="0" t="s">
        <v>198</v>
      </c>
      <c r="G639" s="0" t="s">
        <v>198</v>
      </c>
      <c r="H639" s="0" t="s">
        <v>17415</v>
      </c>
      <c r="I639" s="0" t="s">
        <v>17891</v>
      </c>
      <c r="J639" s="146" t="s">
        <v>200</v>
      </c>
      <c r="K639" s="131" t="s">
        <v>17459</v>
      </c>
      <c r="L639" s="0" t="s">
        <v>19794</v>
      </c>
      <c r="M639" s="122" t="s">
        <v>200</v>
      </c>
      <c r="N639" s="0" t="s">
        <v>19795</v>
      </c>
      <c r="O639" s="0" t="s">
        <v>10821</v>
      </c>
      <c r="P639" s="122" t="s">
        <v>200</v>
      </c>
      <c r="Q639" s="0" t="s">
        <v>17449</v>
      </c>
      <c r="R639" s="112" t="n">
        <v>9782371880689</v>
      </c>
      <c r="S639" s="146"/>
      <c r="T639" s="131" t="s">
        <v>215</v>
      </c>
      <c r="U639" s="0" t="n">
        <v>4</v>
      </c>
      <c r="V639" s="111" t="n">
        <v>20</v>
      </c>
      <c r="W639" s="146"/>
      <c r="X639" s="127" t="s">
        <v>216</v>
      </c>
    </row>
    <row r="640" customFormat="false" ht="13.8" hidden="false" customHeight="false" outlineLevel="0" collapsed="false">
      <c r="A640" s="131" t="s">
        <v>19796</v>
      </c>
      <c r="B640" s="0" t="s">
        <v>17548</v>
      </c>
      <c r="C640" s="0" t="s">
        <v>17453</v>
      </c>
      <c r="D640" s="0" t="s">
        <v>17594</v>
      </c>
      <c r="E640" s="0" t="s">
        <v>19797</v>
      </c>
      <c r="F640" s="0" t="s">
        <v>19798</v>
      </c>
      <c r="G640" s="0" t="s">
        <v>18693</v>
      </c>
      <c r="H640" s="0" t="s">
        <v>17415</v>
      </c>
      <c r="I640" s="0" t="s">
        <v>17444</v>
      </c>
      <c r="J640" s="146" t="s">
        <v>200</v>
      </c>
      <c r="K640" s="131" t="s">
        <v>17459</v>
      </c>
      <c r="L640" s="0" t="s">
        <v>19799</v>
      </c>
      <c r="M640" s="122" t="s">
        <v>200</v>
      </c>
      <c r="N640" s="0" t="s">
        <v>19730</v>
      </c>
      <c r="O640" s="0" t="s">
        <v>66</v>
      </c>
      <c r="P640" s="122" t="s">
        <v>200</v>
      </c>
      <c r="Q640" s="0" t="s">
        <v>17495</v>
      </c>
      <c r="R640" s="112" t="s">
        <v>198</v>
      </c>
      <c r="S640" s="146"/>
      <c r="T640" s="131" t="s">
        <v>215</v>
      </c>
      <c r="U640" s="0" t="n">
        <v>4</v>
      </c>
      <c r="V640" s="111" t="n">
        <v>20</v>
      </c>
      <c r="W640" s="146"/>
      <c r="X640" s="127" t="s">
        <v>216</v>
      </c>
    </row>
    <row r="641" customFormat="false" ht="13.8" hidden="false" customHeight="false" outlineLevel="0" collapsed="false">
      <c r="A641" s="131" t="s">
        <v>19800</v>
      </c>
      <c r="B641" s="0" t="s">
        <v>17406</v>
      </c>
      <c r="C641" s="0" t="s">
        <v>198</v>
      </c>
      <c r="D641" s="0" t="s">
        <v>18422</v>
      </c>
      <c r="E641" s="0" t="s">
        <v>198</v>
      </c>
      <c r="F641" s="0" t="s">
        <v>198</v>
      </c>
      <c r="G641" s="0" t="s">
        <v>198</v>
      </c>
      <c r="H641" s="0" t="s">
        <v>17415</v>
      </c>
      <c r="J641" s="146" t="s">
        <v>200</v>
      </c>
      <c r="K641" s="131" t="s">
        <v>17996</v>
      </c>
      <c r="L641" s="0" t="s">
        <v>19801</v>
      </c>
      <c r="M641" s="122" t="s">
        <v>200</v>
      </c>
      <c r="N641" s="0" t="s">
        <v>19802</v>
      </c>
      <c r="O641" s="0" t="s">
        <v>19803</v>
      </c>
      <c r="P641" s="122" t="s">
        <v>200</v>
      </c>
      <c r="Q641" s="0" t="s">
        <v>466</v>
      </c>
      <c r="R641" s="112" t="n">
        <v>9791032400630</v>
      </c>
      <c r="S641" s="146"/>
      <c r="T641" s="131" t="s">
        <v>215</v>
      </c>
      <c r="U641" s="0" t="n">
        <v>4</v>
      </c>
      <c r="V641" s="111" t="n">
        <v>15</v>
      </c>
      <c r="W641" s="146"/>
      <c r="X641" s="127" t="s">
        <v>216</v>
      </c>
    </row>
    <row r="642" customFormat="false" ht="13.8" hidden="false" customHeight="false" outlineLevel="0" collapsed="false">
      <c r="A642" s="131" t="s">
        <v>19804</v>
      </c>
      <c r="B642" s="0" t="s">
        <v>17490</v>
      </c>
      <c r="C642" s="0" t="s">
        <v>198</v>
      </c>
      <c r="D642" s="0" t="s">
        <v>17805</v>
      </c>
      <c r="E642" s="0" t="s">
        <v>198</v>
      </c>
      <c r="F642" s="0" t="s">
        <v>198</v>
      </c>
      <c r="G642" s="0" t="s">
        <v>198</v>
      </c>
      <c r="H642" s="0" t="s">
        <v>17408</v>
      </c>
      <c r="J642" s="146" t="s">
        <v>200</v>
      </c>
      <c r="K642" s="131" t="s">
        <v>19805</v>
      </c>
      <c r="L642" s="0" t="s">
        <v>19806</v>
      </c>
      <c r="M642" s="122" t="s">
        <v>200</v>
      </c>
      <c r="N642" s="0" t="s">
        <v>19807</v>
      </c>
      <c r="O642" s="0" t="s">
        <v>19808</v>
      </c>
      <c r="P642" s="122" t="s">
        <v>200</v>
      </c>
      <c r="Q642" s="0" t="s">
        <v>17421</v>
      </c>
      <c r="R642" s="112" t="n">
        <v>9780956507204</v>
      </c>
      <c r="S642" s="146"/>
      <c r="T642" s="131" t="s">
        <v>215</v>
      </c>
      <c r="U642" s="0" t="n">
        <v>4</v>
      </c>
      <c r="V642" s="111" t="n">
        <v>20</v>
      </c>
      <c r="W642" s="146"/>
      <c r="X642" s="127" t="s">
        <v>216</v>
      </c>
    </row>
    <row r="643" customFormat="false" ht="13.8" hidden="false" customHeight="false" outlineLevel="0" collapsed="false">
      <c r="A643" s="131" t="s">
        <v>19809</v>
      </c>
      <c r="B643" s="0" t="s">
        <v>17490</v>
      </c>
      <c r="C643" s="0" t="s">
        <v>198</v>
      </c>
      <c r="D643" s="0" t="s">
        <v>18600</v>
      </c>
      <c r="E643" s="0" t="s">
        <v>543</v>
      </c>
      <c r="F643" s="0" t="s">
        <v>1621</v>
      </c>
      <c r="G643" s="0" t="s">
        <v>2426</v>
      </c>
      <c r="H643" s="0" t="s">
        <v>17415</v>
      </c>
      <c r="J643" s="146" t="s">
        <v>200</v>
      </c>
      <c r="K643" s="131" t="s">
        <v>17564</v>
      </c>
      <c r="L643" s="0" t="s">
        <v>19810</v>
      </c>
      <c r="M643" s="122" t="s">
        <v>200</v>
      </c>
      <c r="N643" s="0" t="s">
        <v>17818</v>
      </c>
      <c r="O643" s="0" t="s">
        <v>17600</v>
      </c>
      <c r="P643" s="122" t="s">
        <v>200</v>
      </c>
      <c r="Q643" s="0" t="s">
        <v>17462</v>
      </c>
      <c r="R643" s="112" t="n">
        <v>9791094723005</v>
      </c>
      <c r="S643" s="146"/>
      <c r="T643" s="131" t="s">
        <v>215</v>
      </c>
      <c r="U643" s="0" t="n">
        <v>4</v>
      </c>
      <c r="V643" s="111" t="n">
        <v>20</v>
      </c>
      <c r="W643" s="146"/>
      <c r="X643" s="127" t="s">
        <v>216</v>
      </c>
    </row>
    <row r="644" customFormat="false" ht="13.8" hidden="false" customHeight="false" outlineLevel="0" collapsed="false">
      <c r="A644" s="131" t="s">
        <v>19811</v>
      </c>
      <c r="B644" s="0" t="s">
        <v>17490</v>
      </c>
      <c r="C644" s="0" t="s">
        <v>198</v>
      </c>
      <c r="D644" s="0" t="s">
        <v>17603</v>
      </c>
      <c r="E644" s="0" t="s">
        <v>543</v>
      </c>
      <c r="F644" s="0" t="s">
        <v>1621</v>
      </c>
      <c r="G644" s="0" t="s">
        <v>2426</v>
      </c>
      <c r="H644" s="0" t="s">
        <v>17415</v>
      </c>
      <c r="J644" s="146"/>
      <c r="K644" s="131" t="s">
        <v>19812</v>
      </c>
      <c r="L644" s="0" t="s">
        <v>19813</v>
      </c>
      <c r="M644" s="122" t="s">
        <v>200</v>
      </c>
      <c r="N644" s="0" t="s">
        <v>19814</v>
      </c>
      <c r="O644" s="0" t="s">
        <v>19815</v>
      </c>
      <c r="P644" s="122" t="s">
        <v>200</v>
      </c>
      <c r="Q644" s="0" t="s">
        <v>19458</v>
      </c>
      <c r="R644" s="112" t="n">
        <v>3781344114901</v>
      </c>
      <c r="S644" s="146"/>
      <c r="T644" s="131" t="s">
        <v>215</v>
      </c>
      <c r="U644" s="0" t="n">
        <v>4</v>
      </c>
      <c r="V644" s="111" t="n">
        <v>10</v>
      </c>
      <c r="W644" s="146"/>
      <c r="X644" s="127"/>
    </row>
    <row r="645" customFormat="false" ht="13.8" hidden="false" customHeight="false" outlineLevel="0" collapsed="false">
      <c r="A645" s="131" t="s">
        <v>19816</v>
      </c>
      <c r="B645" s="0" t="s">
        <v>17428</v>
      </c>
      <c r="C645" s="0" t="s">
        <v>198</v>
      </c>
      <c r="D645" s="0" t="s">
        <v>198</v>
      </c>
      <c r="E645" s="0" t="s">
        <v>2602</v>
      </c>
      <c r="F645" s="0" t="s">
        <v>19817</v>
      </c>
      <c r="G645" s="0" t="s">
        <v>198</v>
      </c>
      <c r="H645" s="0" t="s">
        <v>17415</v>
      </c>
      <c r="J645" s="146" t="s">
        <v>200</v>
      </c>
      <c r="K645" s="131" t="s">
        <v>19818</v>
      </c>
      <c r="L645" s="0" t="s">
        <v>19819</v>
      </c>
      <c r="M645" s="122" t="s">
        <v>200</v>
      </c>
      <c r="N645" s="0" t="s">
        <v>19820</v>
      </c>
      <c r="O645" s="0" t="s">
        <v>19821</v>
      </c>
      <c r="P645" s="122" t="s">
        <v>200</v>
      </c>
      <c r="Q645" s="0" t="s">
        <v>19458</v>
      </c>
      <c r="R645" s="112" t="n">
        <v>3781275105900</v>
      </c>
      <c r="S645" s="146"/>
      <c r="T645" s="131" t="s">
        <v>215</v>
      </c>
      <c r="U645" s="0" t="n">
        <v>4</v>
      </c>
      <c r="V645" s="111" t="n">
        <v>10</v>
      </c>
      <c r="W645" s="146"/>
      <c r="X645" s="127" t="s">
        <v>216</v>
      </c>
    </row>
    <row r="646" customFormat="false" ht="13.8" hidden="false" customHeight="false" outlineLevel="0" collapsed="false">
      <c r="A646" s="131" t="s">
        <v>19822</v>
      </c>
      <c r="B646" s="0" t="s">
        <v>17428</v>
      </c>
      <c r="C646" s="0" t="s">
        <v>198</v>
      </c>
      <c r="D646" s="0" t="s">
        <v>198</v>
      </c>
      <c r="E646" s="0" t="s">
        <v>198</v>
      </c>
      <c r="F646" s="0" t="s">
        <v>19823</v>
      </c>
      <c r="G646" s="0" t="s">
        <v>198</v>
      </c>
      <c r="H646" s="0" t="s">
        <v>17415</v>
      </c>
      <c r="J646" s="146" t="s">
        <v>200</v>
      </c>
      <c r="K646" s="131" t="s">
        <v>19818</v>
      </c>
      <c r="L646" s="0" t="s">
        <v>19819</v>
      </c>
      <c r="M646" s="122" t="s">
        <v>200</v>
      </c>
      <c r="N646" s="0" t="s">
        <v>19820</v>
      </c>
      <c r="O646" s="0" t="s">
        <v>19821</v>
      </c>
      <c r="P646" s="122" t="s">
        <v>200</v>
      </c>
      <c r="Q646" s="0" t="s">
        <v>19458</v>
      </c>
      <c r="R646" s="112" t="n">
        <v>3781275105900</v>
      </c>
      <c r="S646" s="146"/>
      <c r="T646" s="131" t="s">
        <v>215</v>
      </c>
      <c r="U646" s="0" t="n">
        <v>4</v>
      </c>
      <c r="V646" s="111" t="n">
        <v>10</v>
      </c>
      <c r="W646" s="146"/>
      <c r="X646" s="127" t="s">
        <v>216</v>
      </c>
    </row>
    <row r="647" customFormat="false" ht="13.8" hidden="false" customHeight="false" outlineLevel="0" collapsed="false">
      <c r="A647" s="131" t="s">
        <v>19824</v>
      </c>
      <c r="B647" s="0" t="s">
        <v>17428</v>
      </c>
      <c r="C647" s="0" t="s">
        <v>198</v>
      </c>
      <c r="D647" s="0" t="s">
        <v>198</v>
      </c>
      <c r="E647" s="0" t="s">
        <v>198</v>
      </c>
      <c r="F647" s="0" t="s">
        <v>19825</v>
      </c>
      <c r="G647" s="0" t="s">
        <v>198</v>
      </c>
      <c r="H647" s="0" t="s">
        <v>17415</v>
      </c>
      <c r="J647" s="146" t="s">
        <v>200</v>
      </c>
      <c r="K647" s="131" t="s">
        <v>19818</v>
      </c>
      <c r="L647" s="0" t="s">
        <v>19819</v>
      </c>
      <c r="M647" s="122" t="s">
        <v>200</v>
      </c>
      <c r="N647" s="0" t="s">
        <v>19820</v>
      </c>
      <c r="O647" s="0" t="s">
        <v>19821</v>
      </c>
      <c r="P647" s="122" t="s">
        <v>200</v>
      </c>
      <c r="Q647" s="0" t="s">
        <v>19458</v>
      </c>
      <c r="R647" s="112" t="s">
        <v>198</v>
      </c>
      <c r="S647" s="146"/>
      <c r="T647" s="131" t="s">
        <v>215</v>
      </c>
      <c r="U647" s="0" t="n">
        <v>4</v>
      </c>
      <c r="V647" s="111" t="n">
        <v>10</v>
      </c>
      <c r="W647" s="146"/>
      <c r="X647" s="127" t="s">
        <v>216</v>
      </c>
    </row>
    <row r="648" customFormat="false" ht="13.8" hidden="false" customHeight="false" outlineLevel="0" collapsed="false">
      <c r="A648" s="131" t="s">
        <v>19826</v>
      </c>
      <c r="B648" s="0" t="s">
        <v>17428</v>
      </c>
      <c r="C648" s="0" t="s">
        <v>198</v>
      </c>
      <c r="D648" s="0" t="s">
        <v>17407</v>
      </c>
      <c r="E648" s="0" t="s">
        <v>19827</v>
      </c>
      <c r="F648" s="0" t="s">
        <v>19828</v>
      </c>
      <c r="G648" s="0" t="s">
        <v>19829</v>
      </c>
      <c r="H648" s="0" t="s">
        <v>17415</v>
      </c>
      <c r="I648" s="0" t="s">
        <v>200</v>
      </c>
      <c r="J648" s="146" t="s">
        <v>200</v>
      </c>
      <c r="K648" s="131" t="s">
        <v>19830</v>
      </c>
      <c r="L648" s="104" t="s">
        <v>18760</v>
      </c>
      <c r="M648" s="122" t="s">
        <v>200</v>
      </c>
      <c r="N648" s="0" t="s">
        <v>19831</v>
      </c>
      <c r="O648" s="0" t="s">
        <v>19832</v>
      </c>
      <c r="P648" s="122" t="s">
        <v>200</v>
      </c>
      <c r="Q648" s="0" t="s">
        <v>19833</v>
      </c>
      <c r="R648" s="112" t="n">
        <v>3780190212908</v>
      </c>
      <c r="S648" s="146"/>
      <c r="T648" s="131" t="s">
        <v>215</v>
      </c>
      <c r="U648" s="0" t="n">
        <v>4</v>
      </c>
      <c r="V648" s="111" t="n">
        <v>10</v>
      </c>
      <c r="W648" s="146"/>
      <c r="X648" s="127" t="s">
        <v>216</v>
      </c>
    </row>
    <row r="649" customFormat="false" ht="13.8" hidden="false" customHeight="false" outlineLevel="0" collapsed="false">
      <c r="A649" s="131" t="s">
        <v>19834</v>
      </c>
      <c r="B649" s="0" t="s">
        <v>17428</v>
      </c>
      <c r="C649" s="0" t="s">
        <v>198</v>
      </c>
      <c r="D649" s="0" t="s">
        <v>198</v>
      </c>
      <c r="E649" s="0" t="s">
        <v>19835</v>
      </c>
      <c r="F649" s="0" t="s">
        <v>19836</v>
      </c>
      <c r="G649" s="0" t="s">
        <v>507</v>
      </c>
      <c r="H649" s="0" t="s">
        <v>17415</v>
      </c>
      <c r="I649" s="0" t="s">
        <v>200</v>
      </c>
      <c r="J649" s="146" t="s">
        <v>200</v>
      </c>
      <c r="K649" s="131" t="s">
        <v>19830</v>
      </c>
      <c r="L649" s="104" t="s">
        <v>18760</v>
      </c>
      <c r="M649" s="122" t="s">
        <v>200</v>
      </c>
      <c r="N649" s="0" t="s">
        <v>19831</v>
      </c>
      <c r="O649" s="0" t="s">
        <v>19832</v>
      </c>
      <c r="P649" s="122" t="s">
        <v>200</v>
      </c>
      <c r="Q649" s="0" t="s">
        <v>19833</v>
      </c>
      <c r="R649" s="112" t="n">
        <v>3780190212908</v>
      </c>
      <c r="S649" s="146"/>
      <c r="T649" s="131" t="s">
        <v>215</v>
      </c>
      <c r="U649" s="0" t="n">
        <v>4</v>
      </c>
      <c r="V649" s="111" t="n">
        <v>10</v>
      </c>
      <c r="W649" s="146"/>
      <c r="X649" s="127" t="s">
        <v>216</v>
      </c>
    </row>
    <row r="650" customFormat="false" ht="13.8" hidden="false" customHeight="false" outlineLevel="0" collapsed="false">
      <c r="A650" s="131" t="s">
        <v>19837</v>
      </c>
      <c r="B650" s="0" t="s">
        <v>17428</v>
      </c>
      <c r="C650" s="0" t="s">
        <v>198</v>
      </c>
      <c r="D650" s="0" t="s">
        <v>198</v>
      </c>
      <c r="E650" s="0" t="s">
        <v>19838</v>
      </c>
      <c r="F650" s="0" t="s">
        <v>19839</v>
      </c>
      <c r="G650" s="0" t="s">
        <v>198</v>
      </c>
      <c r="H650" s="0" t="s">
        <v>17415</v>
      </c>
      <c r="I650" s="0" t="s">
        <v>200</v>
      </c>
      <c r="J650" s="146" t="s">
        <v>200</v>
      </c>
      <c r="K650" s="131" t="s">
        <v>19830</v>
      </c>
      <c r="L650" s="104" t="s">
        <v>18760</v>
      </c>
      <c r="M650" s="122" t="s">
        <v>200</v>
      </c>
      <c r="N650" s="0" t="s">
        <v>19831</v>
      </c>
      <c r="O650" s="0" t="s">
        <v>19832</v>
      </c>
      <c r="P650" s="122" t="s">
        <v>200</v>
      </c>
      <c r="Q650" s="0" t="s">
        <v>19833</v>
      </c>
      <c r="R650" s="112" t="n">
        <v>3780190212908</v>
      </c>
      <c r="S650" s="146"/>
      <c r="T650" s="131" t="s">
        <v>215</v>
      </c>
      <c r="U650" s="0" t="n">
        <v>4</v>
      </c>
      <c r="V650" s="111" t="n">
        <v>10</v>
      </c>
      <c r="W650" s="146"/>
      <c r="X650" s="127" t="s">
        <v>216</v>
      </c>
    </row>
    <row r="651" customFormat="false" ht="13.8" hidden="false" customHeight="false" outlineLevel="0" collapsed="false">
      <c r="A651" s="131" t="s">
        <v>19840</v>
      </c>
      <c r="B651" s="0" t="s">
        <v>17428</v>
      </c>
      <c r="C651" s="0" t="s">
        <v>198</v>
      </c>
      <c r="D651" s="0" t="s">
        <v>198</v>
      </c>
      <c r="E651" s="0" t="s">
        <v>19841</v>
      </c>
      <c r="F651" s="0" t="s">
        <v>19842</v>
      </c>
      <c r="G651" s="0" t="s">
        <v>19843</v>
      </c>
      <c r="H651" s="0" t="s">
        <v>17415</v>
      </c>
      <c r="I651" s="0" t="s">
        <v>200</v>
      </c>
      <c r="J651" s="146" t="s">
        <v>200</v>
      </c>
      <c r="K651" s="131" t="s">
        <v>19830</v>
      </c>
      <c r="L651" s="104" t="s">
        <v>18760</v>
      </c>
      <c r="M651" s="122" t="s">
        <v>200</v>
      </c>
      <c r="N651" s="0" t="s">
        <v>19831</v>
      </c>
      <c r="O651" s="0" t="s">
        <v>19832</v>
      </c>
      <c r="P651" s="122" t="s">
        <v>200</v>
      </c>
      <c r="Q651" s="0" t="s">
        <v>19833</v>
      </c>
      <c r="R651" s="112" t="n">
        <v>3780190212908</v>
      </c>
      <c r="S651" s="146"/>
      <c r="T651" s="131" t="s">
        <v>215</v>
      </c>
      <c r="U651" s="0" t="n">
        <v>4</v>
      </c>
      <c r="V651" s="111" t="n">
        <v>10</v>
      </c>
      <c r="W651" s="146"/>
      <c r="X651" s="127" t="s">
        <v>216</v>
      </c>
    </row>
    <row r="652" customFormat="false" ht="13.8" hidden="false" customHeight="false" outlineLevel="0" collapsed="false">
      <c r="A652" s="131" t="s">
        <v>19844</v>
      </c>
      <c r="B652" s="0" t="s">
        <v>17428</v>
      </c>
      <c r="C652" s="0" t="s">
        <v>198</v>
      </c>
      <c r="D652" s="0" t="s">
        <v>18305</v>
      </c>
      <c r="E652" s="0" t="s">
        <v>198</v>
      </c>
      <c r="F652" s="0" t="s">
        <v>19845</v>
      </c>
      <c r="G652" s="0" t="s">
        <v>198</v>
      </c>
      <c r="H652" s="0" t="s">
        <v>17415</v>
      </c>
      <c r="I652" s="0" t="s">
        <v>200</v>
      </c>
      <c r="J652" s="146" t="s">
        <v>200</v>
      </c>
      <c r="K652" s="131" t="s">
        <v>19830</v>
      </c>
      <c r="L652" s="104" t="s">
        <v>18760</v>
      </c>
      <c r="M652" s="122" t="s">
        <v>200</v>
      </c>
      <c r="N652" s="0" t="s">
        <v>19831</v>
      </c>
      <c r="O652" s="0" t="s">
        <v>19832</v>
      </c>
      <c r="P652" s="122" t="s">
        <v>200</v>
      </c>
      <c r="Q652" s="0" t="s">
        <v>19833</v>
      </c>
      <c r="R652" s="112" t="n">
        <v>3780190212908</v>
      </c>
      <c r="S652" s="146"/>
      <c r="T652" s="131" t="s">
        <v>215</v>
      </c>
      <c r="U652" s="0" t="n">
        <v>4</v>
      </c>
      <c r="V652" s="111" t="n">
        <v>10</v>
      </c>
      <c r="W652" s="146"/>
      <c r="X652" s="127" t="s">
        <v>216</v>
      </c>
    </row>
    <row r="653" customFormat="false" ht="13.8" hidden="false" customHeight="false" outlineLevel="0" collapsed="false">
      <c r="A653" s="131" t="s">
        <v>19846</v>
      </c>
      <c r="B653" s="0" t="s">
        <v>17428</v>
      </c>
      <c r="C653" s="0" t="s">
        <v>198</v>
      </c>
      <c r="D653" s="0" t="s">
        <v>198</v>
      </c>
      <c r="E653" s="0" t="s">
        <v>19847</v>
      </c>
      <c r="F653" s="0" t="s">
        <v>19848</v>
      </c>
      <c r="G653" s="0" t="s">
        <v>9543</v>
      </c>
      <c r="H653" s="0" t="s">
        <v>17415</v>
      </c>
      <c r="I653" s="0" t="s">
        <v>200</v>
      </c>
      <c r="J653" s="146" t="s">
        <v>200</v>
      </c>
      <c r="K653" s="131" t="s">
        <v>19830</v>
      </c>
      <c r="L653" s="104" t="s">
        <v>18760</v>
      </c>
      <c r="M653" s="122" t="s">
        <v>200</v>
      </c>
      <c r="N653" s="0" t="s">
        <v>19831</v>
      </c>
      <c r="O653" s="0" t="s">
        <v>19832</v>
      </c>
      <c r="P653" s="122" t="s">
        <v>200</v>
      </c>
      <c r="Q653" s="0" t="s">
        <v>19833</v>
      </c>
      <c r="R653" s="112" t="n">
        <v>3780190212908</v>
      </c>
      <c r="S653" s="146"/>
      <c r="T653" s="131" t="s">
        <v>215</v>
      </c>
      <c r="U653" s="0" t="n">
        <v>4</v>
      </c>
      <c r="V653" s="111" t="n">
        <v>10</v>
      </c>
      <c r="W653" s="146"/>
      <c r="X653" s="127" t="s">
        <v>216</v>
      </c>
    </row>
    <row r="654" customFormat="false" ht="13.8" hidden="false" customHeight="false" outlineLevel="0" collapsed="false">
      <c r="A654" s="131" t="s">
        <v>19849</v>
      </c>
      <c r="B654" s="0" t="s">
        <v>17428</v>
      </c>
      <c r="C654" s="0" t="s">
        <v>198</v>
      </c>
      <c r="D654" s="0" t="s">
        <v>198</v>
      </c>
      <c r="E654" s="0" t="s">
        <v>19850</v>
      </c>
      <c r="F654" s="0" t="s">
        <v>19851</v>
      </c>
      <c r="G654" s="0" t="s">
        <v>19852</v>
      </c>
      <c r="H654" s="0" t="s">
        <v>17415</v>
      </c>
      <c r="I654" s="0" t="s">
        <v>200</v>
      </c>
      <c r="J654" s="146" t="s">
        <v>200</v>
      </c>
      <c r="K654" s="131" t="s">
        <v>19830</v>
      </c>
      <c r="L654" s="104" t="s">
        <v>18760</v>
      </c>
      <c r="M654" s="122" t="s">
        <v>200</v>
      </c>
      <c r="N654" s="0" t="s">
        <v>19831</v>
      </c>
      <c r="O654" s="0" t="s">
        <v>19832</v>
      </c>
      <c r="P654" s="122" t="s">
        <v>200</v>
      </c>
      <c r="Q654" s="0" t="s">
        <v>19833</v>
      </c>
      <c r="R654" s="112" t="n">
        <v>3780190212908</v>
      </c>
      <c r="S654" s="146"/>
      <c r="T654" s="131" t="s">
        <v>215</v>
      </c>
      <c r="U654" s="0" t="n">
        <v>4</v>
      </c>
      <c r="V654" s="111" t="n">
        <v>10</v>
      </c>
      <c r="W654" s="146"/>
      <c r="X654" s="127" t="s">
        <v>216</v>
      </c>
    </row>
    <row r="655" customFormat="false" ht="13.8" hidden="false" customHeight="false" outlineLevel="0" collapsed="false">
      <c r="A655" s="131" t="s">
        <v>19853</v>
      </c>
      <c r="B655" s="0" t="s">
        <v>17428</v>
      </c>
      <c r="C655" s="0" t="s">
        <v>198</v>
      </c>
      <c r="D655" s="0" t="s">
        <v>198</v>
      </c>
      <c r="E655" s="0" t="s">
        <v>19854</v>
      </c>
      <c r="F655" s="0" t="s">
        <v>19855</v>
      </c>
      <c r="G655" s="0" t="s">
        <v>19856</v>
      </c>
      <c r="H655" s="0" t="s">
        <v>17415</v>
      </c>
      <c r="I655" s="0" t="s">
        <v>200</v>
      </c>
      <c r="J655" s="146" t="s">
        <v>200</v>
      </c>
      <c r="K655" s="131" t="s">
        <v>19830</v>
      </c>
      <c r="L655" s="104" t="s">
        <v>18760</v>
      </c>
      <c r="M655" s="122" t="s">
        <v>200</v>
      </c>
      <c r="N655" s="0" t="s">
        <v>19831</v>
      </c>
      <c r="O655" s="0" t="s">
        <v>19832</v>
      </c>
      <c r="P655" s="122" t="s">
        <v>200</v>
      </c>
      <c r="Q655" s="0" t="s">
        <v>19833</v>
      </c>
      <c r="R655" s="112" t="n">
        <v>3780190212908</v>
      </c>
      <c r="S655" s="146"/>
      <c r="T655" s="131" t="s">
        <v>215</v>
      </c>
      <c r="U655" s="0" t="n">
        <v>4</v>
      </c>
      <c r="V655" s="111" t="n">
        <v>10</v>
      </c>
      <c r="W655" s="146"/>
      <c r="X655" s="127" t="s">
        <v>216</v>
      </c>
    </row>
    <row r="656" customFormat="false" ht="13.8" hidden="false" customHeight="false" outlineLevel="0" collapsed="false">
      <c r="A656" s="131" t="s">
        <v>19857</v>
      </c>
      <c r="B656" s="0" t="s">
        <v>17428</v>
      </c>
      <c r="C656" s="0" t="s">
        <v>198</v>
      </c>
      <c r="D656" s="0" t="s">
        <v>198</v>
      </c>
      <c r="E656" s="0" t="s">
        <v>19858</v>
      </c>
      <c r="F656" s="0" t="s">
        <v>19859</v>
      </c>
      <c r="G656" s="0" t="s">
        <v>198</v>
      </c>
      <c r="H656" s="0" t="s">
        <v>17415</v>
      </c>
      <c r="I656" s="0" t="s">
        <v>200</v>
      </c>
      <c r="J656" s="146" t="s">
        <v>200</v>
      </c>
      <c r="K656" s="131" t="s">
        <v>19830</v>
      </c>
      <c r="L656" s="104" t="s">
        <v>18760</v>
      </c>
      <c r="M656" s="122" t="s">
        <v>200</v>
      </c>
      <c r="N656" s="0" t="s">
        <v>19831</v>
      </c>
      <c r="O656" s="0" t="s">
        <v>19832</v>
      </c>
      <c r="P656" s="122" t="s">
        <v>200</v>
      </c>
      <c r="Q656" s="0" t="s">
        <v>19833</v>
      </c>
      <c r="R656" s="112" t="n">
        <v>3780190212908</v>
      </c>
      <c r="S656" s="146"/>
      <c r="T656" s="131" t="s">
        <v>215</v>
      </c>
      <c r="U656" s="0" t="n">
        <v>4</v>
      </c>
      <c r="V656" s="111" t="n">
        <v>10</v>
      </c>
      <c r="W656" s="146"/>
      <c r="X656" s="127" t="s">
        <v>216</v>
      </c>
    </row>
    <row r="657" customFormat="false" ht="13.8" hidden="false" customHeight="false" outlineLevel="0" collapsed="false">
      <c r="A657" s="131" t="s">
        <v>19860</v>
      </c>
      <c r="B657" s="0" t="s">
        <v>17428</v>
      </c>
      <c r="C657" s="0" t="s">
        <v>198</v>
      </c>
      <c r="D657" s="0" t="s">
        <v>198</v>
      </c>
      <c r="E657" s="0" t="s">
        <v>19861</v>
      </c>
      <c r="F657" s="0" t="s">
        <v>19862</v>
      </c>
      <c r="G657" s="0" t="s">
        <v>19863</v>
      </c>
      <c r="H657" s="0" t="s">
        <v>17415</v>
      </c>
      <c r="I657" s="0" t="s">
        <v>200</v>
      </c>
      <c r="J657" s="146" t="s">
        <v>200</v>
      </c>
      <c r="K657" s="131" t="s">
        <v>19830</v>
      </c>
      <c r="L657" s="104" t="s">
        <v>18760</v>
      </c>
      <c r="M657" s="122" t="s">
        <v>200</v>
      </c>
      <c r="N657" s="0" t="s">
        <v>19831</v>
      </c>
      <c r="O657" s="0" t="s">
        <v>19832</v>
      </c>
      <c r="P657" s="122" t="s">
        <v>200</v>
      </c>
      <c r="Q657" s="0" t="s">
        <v>19833</v>
      </c>
      <c r="R657" s="112" t="n">
        <v>3780190212908</v>
      </c>
      <c r="S657" s="146"/>
      <c r="T657" s="131" t="s">
        <v>215</v>
      </c>
      <c r="U657" s="0" t="n">
        <v>4</v>
      </c>
      <c r="V657" s="111" t="n">
        <v>10</v>
      </c>
      <c r="W657" s="146"/>
      <c r="X657" s="127" t="s">
        <v>216</v>
      </c>
    </row>
    <row r="658" customFormat="false" ht="13.8" hidden="false" customHeight="false" outlineLevel="0" collapsed="false">
      <c r="A658" s="131" t="s">
        <v>19864</v>
      </c>
      <c r="B658" s="0" t="s">
        <v>17428</v>
      </c>
      <c r="C658" s="0" t="s">
        <v>198</v>
      </c>
      <c r="D658" s="0" t="s">
        <v>198</v>
      </c>
      <c r="E658" s="0" t="s">
        <v>198</v>
      </c>
      <c r="F658" s="0" t="s">
        <v>19865</v>
      </c>
      <c r="G658" s="0" t="s">
        <v>4470</v>
      </c>
      <c r="H658" s="0" t="s">
        <v>17415</v>
      </c>
      <c r="I658" s="0" t="s">
        <v>200</v>
      </c>
      <c r="J658" s="146" t="s">
        <v>200</v>
      </c>
      <c r="K658" s="131" t="s">
        <v>19830</v>
      </c>
      <c r="L658" s="104" t="s">
        <v>18760</v>
      </c>
      <c r="M658" s="122" t="s">
        <v>200</v>
      </c>
      <c r="N658" s="0" t="s">
        <v>19831</v>
      </c>
      <c r="O658" s="0" t="s">
        <v>19832</v>
      </c>
      <c r="P658" s="122" t="s">
        <v>200</v>
      </c>
      <c r="Q658" s="0" t="s">
        <v>19833</v>
      </c>
      <c r="R658" s="112" t="n">
        <v>3780190212908</v>
      </c>
      <c r="S658" s="146"/>
      <c r="T658" s="131" t="s">
        <v>215</v>
      </c>
      <c r="U658" s="0" t="n">
        <v>4</v>
      </c>
      <c r="V658" s="111" t="n">
        <v>10</v>
      </c>
      <c r="W658" s="146"/>
      <c r="X658" s="127" t="s">
        <v>216</v>
      </c>
    </row>
    <row r="659" customFormat="false" ht="13.8" hidden="false" customHeight="false" outlineLevel="0" collapsed="false">
      <c r="A659" s="131" t="s">
        <v>19866</v>
      </c>
      <c r="B659" s="0" t="s">
        <v>17428</v>
      </c>
      <c r="C659" s="0" t="s">
        <v>198</v>
      </c>
      <c r="D659" s="0" t="s">
        <v>198</v>
      </c>
      <c r="E659" s="0" t="s">
        <v>19867</v>
      </c>
      <c r="F659" s="0" t="s">
        <v>19868</v>
      </c>
      <c r="G659" s="0" t="s">
        <v>2506</v>
      </c>
      <c r="H659" s="0" t="s">
        <v>17415</v>
      </c>
      <c r="I659" s="0" t="s">
        <v>200</v>
      </c>
      <c r="J659" s="146" t="s">
        <v>200</v>
      </c>
      <c r="K659" s="131" t="s">
        <v>19830</v>
      </c>
      <c r="L659" s="104" t="s">
        <v>18760</v>
      </c>
      <c r="M659" s="122" t="s">
        <v>200</v>
      </c>
      <c r="N659" s="0" t="s">
        <v>19831</v>
      </c>
      <c r="O659" s="0" t="s">
        <v>19832</v>
      </c>
      <c r="P659" s="122" t="s">
        <v>200</v>
      </c>
      <c r="Q659" s="0" t="s">
        <v>19833</v>
      </c>
      <c r="R659" s="112" t="n">
        <v>3780190212908</v>
      </c>
      <c r="S659" s="146"/>
      <c r="T659" s="131" t="s">
        <v>215</v>
      </c>
      <c r="U659" s="0" t="n">
        <v>4</v>
      </c>
      <c r="V659" s="111" t="n">
        <v>10</v>
      </c>
      <c r="W659" s="146"/>
      <c r="X659" s="127" t="s">
        <v>216</v>
      </c>
    </row>
    <row r="660" customFormat="false" ht="13.8" hidden="false" customHeight="false" outlineLevel="0" collapsed="false">
      <c r="A660" s="131" t="s">
        <v>19869</v>
      </c>
      <c r="B660" s="0" t="s">
        <v>17428</v>
      </c>
      <c r="C660" s="0" t="s">
        <v>198</v>
      </c>
      <c r="D660" s="0" t="s">
        <v>198</v>
      </c>
      <c r="E660" s="0" t="s">
        <v>16883</v>
      </c>
      <c r="F660" s="0" t="s">
        <v>19870</v>
      </c>
      <c r="G660" s="0" t="s">
        <v>750</v>
      </c>
      <c r="H660" s="0" t="s">
        <v>17415</v>
      </c>
      <c r="I660" s="0" t="s">
        <v>200</v>
      </c>
      <c r="J660" s="146" t="s">
        <v>200</v>
      </c>
      <c r="K660" s="131" t="s">
        <v>19830</v>
      </c>
      <c r="L660" s="104" t="s">
        <v>18760</v>
      </c>
      <c r="M660" s="122" t="s">
        <v>200</v>
      </c>
      <c r="N660" s="0" t="s">
        <v>19831</v>
      </c>
      <c r="O660" s="0" t="s">
        <v>19832</v>
      </c>
      <c r="P660" s="122" t="s">
        <v>200</v>
      </c>
      <c r="Q660" s="0" t="s">
        <v>19833</v>
      </c>
      <c r="R660" s="112" t="n">
        <v>3781640912904</v>
      </c>
      <c r="S660" s="146"/>
      <c r="T660" s="131" t="s">
        <v>215</v>
      </c>
      <c r="U660" s="0" t="n">
        <v>4</v>
      </c>
      <c r="V660" s="111" t="n">
        <v>10</v>
      </c>
      <c r="W660" s="146"/>
      <c r="X660" s="127" t="s">
        <v>216</v>
      </c>
    </row>
    <row r="661" customFormat="false" ht="13.8" hidden="false" customHeight="false" outlineLevel="0" collapsed="false">
      <c r="A661" s="131" t="s">
        <v>19871</v>
      </c>
      <c r="B661" s="0" t="s">
        <v>17428</v>
      </c>
      <c r="C661" s="0" t="s">
        <v>198</v>
      </c>
      <c r="D661" s="0" t="s">
        <v>198</v>
      </c>
      <c r="E661" s="0" t="s">
        <v>19872</v>
      </c>
      <c r="F661" s="0" t="s">
        <v>19873</v>
      </c>
      <c r="G661" s="0" t="s">
        <v>19874</v>
      </c>
      <c r="H661" s="0" t="s">
        <v>17415</v>
      </c>
      <c r="I661" s="0" t="s">
        <v>200</v>
      </c>
      <c r="J661" s="146" t="s">
        <v>200</v>
      </c>
      <c r="K661" s="131" t="s">
        <v>19830</v>
      </c>
      <c r="L661" s="104" t="s">
        <v>18760</v>
      </c>
      <c r="M661" s="122" t="s">
        <v>200</v>
      </c>
      <c r="N661" s="0" t="s">
        <v>19831</v>
      </c>
      <c r="O661" s="0" t="s">
        <v>19832</v>
      </c>
      <c r="P661" s="122" t="s">
        <v>200</v>
      </c>
      <c r="Q661" s="0" t="s">
        <v>19833</v>
      </c>
      <c r="R661" s="112" t="n">
        <v>3780190212908</v>
      </c>
      <c r="S661" s="146"/>
      <c r="T661" s="131" t="s">
        <v>215</v>
      </c>
      <c r="U661" s="0" t="n">
        <v>4</v>
      </c>
      <c r="V661" s="111" t="n">
        <v>10</v>
      </c>
      <c r="W661" s="146"/>
      <c r="X661" s="127" t="s">
        <v>216</v>
      </c>
    </row>
    <row r="662" customFormat="false" ht="13.8" hidden="false" customHeight="false" outlineLevel="0" collapsed="false">
      <c r="A662" s="131" t="s">
        <v>19875</v>
      </c>
      <c r="B662" s="0" t="s">
        <v>17428</v>
      </c>
      <c r="C662" s="0" t="s">
        <v>198</v>
      </c>
      <c r="D662" s="0" t="s">
        <v>198</v>
      </c>
      <c r="E662" s="0" t="s">
        <v>19876</v>
      </c>
      <c r="F662" s="0" t="s">
        <v>19877</v>
      </c>
      <c r="G662" s="0" t="s">
        <v>198</v>
      </c>
      <c r="H662" s="0" t="s">
        <v>17415</v>
      </c>
      <c r="I662" s="0" t="s">
        <v>200</v>
      </c>
      <c r="J662" s="146" t="s">
        <v>200</v>
      </c>
      <c r="K662" s="131" t="s">
        <v>19830</v>
      </c>
      <c r="L662" s="104" t="s">
        <v>18760</v>
      </c>
      <c r="M662" s="122" t="s">
        <v>200</v>
      </c>
      <c r="N662" s="0" t="s">
        <v>19831</v>
      </c>
      <c r="O662" s="0" t="s">
        <v>19832</v>
      </c>
      <c r="P662" s="122" t="s">
        <v>200</v>
      </c>
      <c r="Q662" s="0" t="s">
        <v>19833</v>
      </c>
      <c r="R662" s="112" t="n">
        <v>3780190212908</v>
      </c>
      <c r="S662" s="146"/>
      <c r="T662" s="131" t="s">
        <v>215</v>
      </c>
      <c r="U662" s="0" t="n">
        <v>4</v>
      </c>
      <c r="V662" s="111" t="n">
        <v>10</v>
      </c>
      <c r="W662" s="146"/>
      <c r="X662" s="127" t="s">
        <v>216</v>
      </c>
    </row>
    <row r="663" customFormat="false" ht="13.8" hidden="false" customHeight="false" outlineLevel="0" collapsed="false">
      <c r="A663" s="131" t="s">
        <v>19878</v>
      </c>
      <c r="B663" s="0" t="s">
        <v>17428</v>
      </c>
      <c r="C663" s="0" t="s">
        <v>198</v>
      </c>
      <c r="D663" s="0" t="s">
        <v>198</v>
      </c>
      <c r="E663" s="0" t="s">
        <v>19879</v>
      </c>
      <c r="F663" s="0" t="s">
        <v>19880</v>
      </c>
      <c r="G663" s="0" t="s">
        <v>19881</v>
      </c>
      <c r="H663" s="0" t="s">
        <v>17415</v>
      </c>
      <c r="I663" s="0" t="s">
        <v>200</v>
      </c>
      <c r="J663" s="146" t="s">
        <v>200</v>
      </c>
      <c r="K663" s="131" t="s">
        <v>19830</v>
      </c>
      <c r="L663" s="104" t="s">
        <v>18760</v>
      </c>
      <c r="M663" s="122" t="s">
        <v>200</v>
      </c>
      <c r="N663" s="0" t="s">
        <v>19831</v>
      </c>
      <c r="O663" s="0" t="s">
        <v>19832</v>
      </c>
      <c r="P663" s="122" t="s">
        <v>200</v>
      </c>
      <c r="Q663" s="0" t="s">
        <v>19833</v>
      </c>
      <c r="R663" s="112" t="n">
        <v>3781640912904</v>
      </c>
      <c r="S663" s="146"/>
      <c r="T663" s="131" t="s">
        <v>215</v>
      </c>
      <c r="U663" s="0" t="n">
        <v>4</v>
      </c>
      <c r="V663" s="111" t="n">
        <v>10</v>
      </c>
      <c r="W663" s="146"/>
      <c r="X663" s="127" t="s">
        <v>216</v>
      </c>
    </row>
    <row r="664" customFormat="false" ht="13.8" hidden="false" customHeight="false" outlineLevel="0" collapsed="false">
      <c r="A664" s="131" t="s">
        <v>19882</v>
      </c>
      <c r="B664" s="0" t="s">
        <v>17428</v>
      </c>
      <c r="C664" s="0" t="s">
        <v>198</v>
      </c>
      <c r="D664" s="0" t="s">
        <v>198</v>
      </c>
      <c r="E664" s="0" t="s">
        <v>19883</v>
      </c>
      <c r="F664" s="0" t="s">
        <v>19884</v>
      </c>
      <c r="G664" s="0" t="s">
        <v>19885</v>
      </c>
      <c r="H664" s="0" t="s">
        <v>17415</v>
      </c>
      <c r="I664" s="0" t="s">
        <v>200</v>
      </c>
      <c r="J664" s="146" t="s">
        <v>200</v>
      </c>
      <c r="K664" s="131" t="s">
        <v>19830</v>
      </c>
      <c r="L664" s="104" t="s">
        <v>18760</v>
      </c>
      <c r="M664" s="122" t="s">
        <v>200</v>
      </c>
      <c r="N664" s="0" t="s">
        <v>19831</v>
      </c>
      <c r="O664" s="0" t="s">
        <v>19832</v>
      </c>
      <c r="P664" s="122" t="s">
        <v>200</v>
      </c>
      <c r="Q664" s="0" t="s">
        <v>19833</v>
      </c>
      <c r="R664" s="112" t="n">
        <v>3781640912904</v>
      </c>
      <c r="S664" s="146"/>
      <c r="T664" s="131" t="s">
        <v>215</v>
      </c>
      <c r="U664" s="0" t="n">
        <v>4</v>
      </c>
      <c r="V664" s="111" t="n">
        <v>10</v>
      </c>
      <c r="W664" s="146"/>
      <c r="X664" s="127" t="s">
        <v>216</v>
      </c>
    </row>
    <row r="665" customFormat="false" ht="13.8" hidden="false" customHeight="false" outlineLevel="0" collapsed="false">
      <c r="A665" s="131" t="s">
        <v>19886</v>
      </c>
      <c r="B665" s="0" t="s">
        <v>17428</v>
      </c>
      <c r="C665" s="0" t="s">
        <v>198</v>
      </c>
      <c r="D665" s="0" t="s">
        <v>198</v>
      </c>
      <c r="E665" s="0" t="s">
        <v>206</v>
      </c>
      <c r="F665" s="0" t="s">
        <v>19887</v>
      </c>
      <c r="G665" s="0" t="s">
        <v>19888</v>
      </c>
      <c r="H665" s="0" t="s">
        <v>17415</v>
      </c>
      <c r="I665" s="0" t="s">
        <v>200</v>
      </c>
      <c r="J665" s="146" t="s">
        <v>200</v>
      </c>
      <c r="K665" s="131" t="s">
        <v>19830</v>
      </c>
      <c r="L665" s="104" t="s">
        <v>18760</v>
      </c>
      <c r="M665" s="122" t="s">
        <v>200</v>
      </c>
      <c r="N665" s="0" t="s">
        <v>19831</v>
      </c>
      <c r="O665" s="0" t="s">
        <v>19832</v>
      </c>
      <c r="P665" s="122" t="s">
        <v>200</v>
      </c>
      <c r="Q665" s="0" t="s">
        <v>19833</v>
      </c>
      <c r="R665" s="112" t="n">
        <v>3781640912904</v>
      </c>
      <c r="S665" s="146"/>
      <c r="T665" s="131" t="s">
        <v>215</v>
      </c>
      <c r="U665" s="0" t="n">
        <v>4</v>
      </c>
      <c r="V665" s="111" t="n">
        <v>10</v>
      </c>
      <c r="W665" s="146"/>
      <c r="X665" s="127" t="s">
        <v>216</v>
      </c>
    </row>
    <row r="666" customFormat="false" ht="13.8" hidden="false" customHeight="false" outlineLevel="0" collapsed="false">
      <c r="A666" s="131" t="s">
        <v>19889</v>
      </c>
      <c r="B666" s="0" t="s">
        <v>17428</v>
      </c>
      <c r="C666" s="0" t="s">
        <v>198</v>
      </c>
      <c r="D666" s="0" t="s">
        <v>19890</v>
      </c>
      <c r="E666" s="0" t="s">
        <v>19891</v>
      </c>
      <c r="F666" s="0" t="s">
        <v>19892</v>
      </c>
      <c r="G666" s="0" t="s">
        <v>19893</v>
      </c>
      <c r="H666" s="0" t="s">
        <v>17415</v>
      </c>
      <c r="I666" s="0" t="s">
        <v>200</v>
      </c>
      <c r="J666" s="146" t="s">
        <v>200</v>
      </c>
      <c r="K666" s="131" t="s">
        <v>19830</v>
      </c>
      <c r="L666" s="104" t="s">
        <v>18760</v>
      </c>
      <c r="M666" s="122" t="s">
        <v>200</v>
      </c>
      <c r="N666" s="0" t="s">
        <v>19831</v>
      </c>
      <c r="O666" s="0" t="s">
        <v>19832</v>
      </c>
      <c r="P666" s="122" t="s">
        <v>200</v>
      </c>
      <c r="Q666" s="0" t="s">
        <v>19894</v>
      </c>
      <c r="R666" s="112" t="n">
        <v>3781640912904</v>
      </c>
      <c r="S666" s="146"/>
      <c r="T666" s="131" t="s">
        <v>215</v>
      </c>
      <c r="U666" s="0" t="n">
        <v>4</v>
      </c>
      <c r="V666" s="111" t="n">
        <v>10</v>
      </c>
      <c r="W666" s="146"/>
      <c r="X666" s="127" t="s">
        <v>216</v>
      </c>
    </row>
    <row r="667" customFormat="false" ht="13.8" hidden="false" customHeight="false" outlineLevel="0" collapsed="false">
      <c r="A667" s="131" t="s">
        <v>19895</v>
      </c>
      <c r="B667" s="0" t="s">
        <v>17428</v>
      </c>
      <c r="C667" s="0" t="s">
        <v>198</v>
      </c>
      <c r="D667" s="0" t="s">
        <v>198</v>
      </c>
      <c r="E667" s="0" t="s">
        <v>19896</v>
      </c>
      <c r="F667" s="0" t="s">
        <v>19897</v>
      </c>
      <c r="G667" s="0" t="s">
        <v>19898</v>
      </c>
      <c r="H667" s="0" t="s">
        <v>17415</v>
      </c>
      <c r="I667" s="0" t="s">
        <v>200</v>
      </c>
      <c r="J667" s="146" t="s">
        <v>200</v>
      </c>
      <c r="K667" s="131" t="s">
        <v>19830</v>
      </c>
      <c r="L667" s="104" t="s">
        <v>18760</v>
      </c>
      <c r="M667" s="122" t="s">
        <v>200</v>
      </c>
      <c r="N667" s="0" t="s">
        <v>19831</v>
      </c>
      <c r="O667" s="0" t="s">
        <v>19832</v>
      </c>
      <c r="P667" s="122" t="s">
        <v>200</v>
      </c>
      <c r="Q667" s="0" t="s">
        <v>19894</v>
      </c>
      <c r="R667" s="112" t="n">
        <v>3781640912904</v>
      </c>
      <c r="S667" s="146"/>
      <c r="T667" s="131" t="s">
        <v>215</v>
      </c>
      <c r="U667" s="0" t="n">
        <v>4</v>
      </c>
      <c r="V667" s="111" t="n">
        <v>10</v>
      </c>
      <c r="W667" s="146"/>
      <c r="X667" s="127" t="s">
        <v>216</v>
      </c>
    </row>
    <row r="668" customFormat="false" ht="13.8" hidden="false" customHeight="false" outlineLevel="0" collapsed="false">
      <c r="A668" s="131" t="s">
        <v>19899</v>
      </c>
      <c r="B668" s="0" t="s">
        <v>17428</v>
      </c>
      <c r="C668" s="0" t="s">
        <v>198</v>
      </c>
      <c r="D668" s="0" t="s">
        <v>19900</v>
      </c>
      <c r="E668" s="0" t="s">
        <v>19901</v>
      </c>
      <c r="F668" s="0" t="s">
        <v>19902</v>
      </c>
      <c r="G668" s="0" t="s">
        <v>19903</v>
      </c>
      <c r="H668" s="0" t="s">
        <v>17415</v>
      </c>
      <c r="I668" s="0" t="s">
        <v>200</v>
      </c>
      <c r="J668" s="146" t="s">
        <v>200</v>
      </c>
      <c r="K668" s="131" t="s">
        <v>19830</v>
      </c>
      <c r="L668" s="104" t="s">
        <v>18760</v>
      </c>
      <c r="M668" s="122" t="s">
        <v>200</v>
      </c>
      <c r="N668" s="0" t="s">
        <v>19831</v>
      </c>
      <c r="O668" s="0" t="s">
        <v>19832</v>
      </c>
      <c r="P668" s="122" t="s">
        <v>200</v>
      </c>
      <c r="Q668" s="0" t="s">
        <v>19894</v>
      </c>
      <c r="R668" s="112" t="n">
        <v>3781640912904</v>
      </c>
      <c r="S668" s="146"/>
      <c r="T668" s="131" t="s">
        <v>215</v>
      </c>
      <c r="U668" s="0" t="n">
        <v>4</v>
      </c>
      <c r="V668" s="111" t="n">
        <v>10</v>
      </c>
      <c r="W668" s="146"/>
      <c r="X668" s="127" t="s">
        <v>216</v>
      </c>
    </row>
    <row r="669" customFormat="false" ht="13.8" hidden="false" customHeight="false" outlineLevel="0" collapsed="false">
      <c r="A669" s="131" t="s">
        <v>19904</v>
      </c>
      <c r="B669" s="0" t="s">
        <v>17428</v>
      </c>
      <c r="C669" s="0" t="s">
        <v>198</v>
      </c>
      <c r="D669" s="0" t="s">
        <v>19905</v>
      </c>
      <c r="E669" s="0" t="s">
        <v>19906</v>
      </c>
      <c r="F669" s="0" t="s">
        <v>19907</v>
      </c>
      <c r="G669" s="0" t="s">
        <v>19908</v>
      </c>
      <c r="H669" s="0" t="s">
        <v>17415</v>
      </c>
      <c r="I669" s="0" t="s">
        <v>200</v>
      </c>
      <c r="J669" s="146" t="s">
        <v>200</v>
      </c>
      <c r="K669" s="131" t="s">
        <v>19830</v>
      </c>
      <c r="L669" s="104" t="s">
        <v>18760</v>
      </c>
      <c r="M669" s="122" t="s">
        <v>200</v>
      </c>
      <c r="N669" s="0" t="s">
        <v>19831</v>
      </c>
      <c r="O669" s="0" t="s">
        <v>19832</v>
      </c>
      <c r="P669" s="122" t="s">
        <v>200</v>
      </c>
      <c r="Q669" s="0" t="s">
        <v>19894</v>
      </c>
      <c r="R669" s="112" t="n">
        <v>3781640912904</v>
      </c>
      <c r="S669" s="146"/>
      <c r="T669" s="131" t="s">
        <v>215</v>
      </c>
      <c r="U669" s="0" t="n">
        <v>4</v>
      </c>
      <c r="V669" s="111" t="n">
        <v>10</v>
      </c>
      <c r="W669" s="146"/>
      <c r="X669" s="127" t="s">
        <v>216</v>
      </c>
    </row>
    <row r="670" customFormat="false" ht="13.8" hidden="false" customHeight="false" outlineLevel="0" collapsed="false">
      <c r="A670" s="131" t="s">
        <v>19909</v>
      </c>
      <c r="B670" s="0" t="s">
        <v>17428</v>
      </c>
      <c r="C670" s="0" t="s">
        <v>198</v>
      </c>
      <c r="D670" s="0" t="s">
        <v>19222</v>
      </c>
      <c r="E670" s="0" t="s">
        <v>19910</v>
      </c>
      <c r="F670" s="0" t="s">
        <v>19911</v>
      </c>
      <c r="G670" s="0" t="s">
        <v>19912</v>
      </c>
      <c r="H670" s="0" t="s">
        <v>17415</v>
      </c>
      <c r="I670" s="0" t="s">
        <v>200</v>
      </c>
      <c r="J670" s="146" t="s">
        <v>200</v>
      </c>
      <c r="K670" s="131" t="s">
        <v>19830</v>
      </c>
      <c r="L670" s="104" t="s">
        <v>18760</v>
      </c>
      <c r="M670" s="122" t="s">
        <v>200</v>
      </c>
      <c r="N670" s="0" t="s">
        <v>19831</v>
      </c>
      <c r="O670" s="0" t="s">
        <v>19832</v>
      </c>
      <c r="P670" s="122" t="s">
        <v>200</v>
      </c>
      <c r="Q670" s="0" t="s">
        <v>19894</v>
      </c>
      <c r="R670" s="112" t="n">
        <v>3781640912904</v>
      </c>
      <c r="S670" s="146"/>
      <c r="T670" s="131" t="s">
        <v>215</v>
      </c>
      <c r="U670" s="0" t="n">
        <v>4</v>
      </c>
      <c r="V670" s="111" t="n">
        <v>10</v>
      </c>
      <c r="W670" s="146"/>
      <c r="X670" s="127" t="s">
        <v>216</v>
      </c>
    </row>
    <row r="671" customFormat="false" ht="13.8" hidden="false" customHeight="false" outlineLevel="0" collapsed="false">
      <c r="A671" s="131" t="s">
        <v>19913</v>
      </c>
      <c r="B671" s="0" t="s">
        <v>17428</v>
      </c>
      <c r="C671" s="0" t="s">
        <v>17453</v>
      </c>
      <c r="D671" s="0" t="s">
        <v>19914</v>
      </c>
      <c r="E671" s="0" t="s">
        <v>19915</v>
      </c>
      <c r="F671" s="0" t="s">
        <v>19916</v>
      </c>
      <c r="G671" s="0" t="s">
        <v>19917</v>
      </c>
      <c r="H671" s="0" t="s">
        <v>17415</v>
      </c>
      <c r="I671" s="0" t="s">
        <v>200</v>
      </c>
      <c r="J671" s="146" t="s">
        <v>200</v>
      </c>
      <c r="K671" s="131" t="s">
        <v>19830</v>
      </c>
      <c r="L671" s="104" t="s">
        <v>18760</v>
      </c>
      <c r="M671" s="122" t="s">
        <v>200</v>
      </c>
      <c r="N671" s="0" t="s">
        <v>19831</v>
      </c>
      <c r="O671" s="0" t="s">
        <v>19832</v>
      </c>
      <c r="P671" s="122" t="s">
        <v>200</v>
      </c>
      <c r="Q671" s="0" t="s">
        <v>19894</v>
      </c>
      <c r="R671" s="112" t="n">
        <v>3781640912904</v>
      </c>
      <c r="S671" s="146"/>
      <c r="T671" s="131" t="s">
        <v>215</v>
      </c>
      <c r="U671" s="0" t="n">
        <v>4</v>
      </c>
      <c r="V671" s="111" t="n">
        <v>10</v>
      </c>
      <c r="W671" s="146"/>
      <c r="X671" s="127" t="s">
        <v>216</v>
      </c>
    </row>
    <row r="672" customFormat="false" ht="13.8" hidden="false" customHeight="false" outlineLevel="0" collapsed="false">
      <c r="A672" s="131" t="s">
        <v>19918</v>
      </c>
      <c r="B672" s="0" t="s">
        <v>17428</v>
      </c>
      <c r="C672" s="0" t="s">
        <v>198</v>
      </c>
      <c r="D672" s="0" t="s">
        <v>19919</v>
      </c>
      <c r="E672" s="0" t="s">
        <v>19920</v>
      </c>
      <c r="F672" s="0" t="s">
        <v>19921</v>
      </c>
      <c r="G672" s="0" t="s">
        <v>19922</v>
      </c>
      <c r="H672" s="0" t="s">
        <v>17415</v>
      </c>
      <c r="I672" s="0" t="s">
        <v>200</v>
      </c>
      <c r="J672" s="146" t="s">
        <v>200</v>
      </c>
      <c r="K672" s="131" t="s">
        <v>19830</v>
      </c>
      <c r="L672" s="104" t="s">
        <v>18760</v>
      </c>
      <c r="M672" s="122" t="s">
        <v>200</v>
      </c>
      <c r="N672" s="0" t="s">
        <v>19831</v>
      </c>
      <c r="O672" s="0" t="s">
        <v>19832</v>
      </c>
      <c r="P672" s="122" t="s">
        <v>200</v>
      </c>
      <c r="Q672" s="0" t="s">
        <v>19894</v>
      </c>
      <c r="R672" s="112" t="n">
        <v>3781640912904</v>
      </c>
      <c r="S672" s="146"/>
      <c r="T672" s="131" t="s">
        <v>215</v>
      </c>
      <c r="U672" s="0" t="n">
        <v>4</v>
      </c>
      <c r="V672" s="111" t="n">
        <v>10</v>
      </c>
      <c r="W672" s="146"/>
      <c r="X672" s="127" t="s">
        <v>216</v>
      </c>
    </row>
    <row r="673" customFormat="false" ht="13.8" hidden="false" customHeight="false" outlineLevel="0" collapsed="false">
      <c r="A673" s="131" t="s">
        <v>19923</v>
      </c>
      <c r="B673" s="0" t="s">
        <v>17428</v>
      </c>
      <c r="C673" s="0" t="s">
        <v>17643</v>
      </c>
      <c r="D673" s="0" t="s">
        <v>19924</v>
      </c>
      <c r="E673" s="0" t="s">
        <v>19925</v>
      </c>
      <c r="F673" s="0" t="s">
        <v>19926</v>
      </c>
      <c r="G673" s="0" t="s">
        <v>19927</v>
      </c>
      <c r="H673" s="0" t="s">
        <v>17415</v>
      </c>
      <c r="J673" s="146"/>
      <c r="K673" s="131" t="s">
        <v>19830</v>
      </c>
      <c r="L673" s="104" t="s">
        <v>18760</v>
      </c>
      <c r="M673" s="122" t="s">
        <v>200</v>
      </c>
      <c r="N673" s="0" t="s">
        <v>19831</v>
      </c>
      <c r="O673" s="0" t="s">
        <v>19832</v>
      </c>
      <c r="P673" s="122" t="s">
        <v>200</v>
      </c>
      <c r="Q673" s="0" t="s">
        <v>19894</v>
      </c>
      <c r="R673" s="112" t="n">
        <v>3781640912904</v>
      </c>
      <c r="S673" s="146"/>
      <c r="T673" s="131" t="s">
        <v>215</v>
      </c>
      <c r="U673" s="0" t="n">
        <v>4</v>
      </c>
      <c r="V673" s="111" t="n">
        <v>10</v>
      </c>
      <c r="W673" s="146"/>
      <c r="X673" s="127"/>
    </row>
    <row r="674" customFormat="false" ht="13.8" hidden="false" customHeight="false" outlineLevel="0" collapsed="false">
      <c r="A674" s="131" t="s">
        <v>19928</v>
      </c>
      <c r="B674" s="0" t="s">
        <v>17428</v>
      </c>
      <c r="C674" s="0" t="s">
        <v>198</v>
      </c>
      <c r="D674" s="0" t="s">
        <v>18278</v>
      </c>
      <c r="E674" s="0" t="s">
        <v>198</v>
      </c>
      <c r="F674" s="0" t="s">
        <v>19929</v>
      </c>
      <c r="G674" s="0" t="s">
        <v>19930</v>
      </c>
      <c r="H674" s="0" t="s">
        <v>17415</v>
      </c>
      <c r="J674" s="146"/>
      <c r="K674" s="131" t="s">
        <v>19830</v>
      </c>
      <c r="L674" s="104" t="s">
        <v>18760</v>
      </c>
      <c r="M674" s="122" t="s">
        <v>200</v>
      </c>
      <c r="N674" s="0" t="s">
        <v>19831</v>
      </c>
      <c r="O674" s="0" t="s">
        <v>19832</v>
      </c>
      <c r="P674" s="122" t="s">
        <v>200</v>
      </c>
      <c r="Q674" s="0" t="s">
        <v>19894</v>
      </c>
      <c r="R674" s="112" t="n">
        <v>3781640912904</v>
      </c>
      <c r="S674" s="146"/>
      <c r="T674" s="131" t="s">
        <v>215</v>
      </c>
      <c r="U674" s="0" t="n">
        <v>4</v>
      </c>
      <c r="V674" s="111" t="n">
        <v>10</v>
      </c>
      <c r="W674" s="146"/>
      <c r="X674" s="127"/>
    </row>
    <row r="675" customFormat="false" ht="13.8" hidden="false" customHeight="false" outlineLevel="0" collapsed="false">
      <c r="A675" s="131" t="s">
        <v>19931</v>
      </c>
      <c r="B675" s="0" t="s">
        <v>17428</v>
      </c>
      <c r="C675" s="0" t="s">
        <v>198</v>
      </c>
      <c r="D675" s="0" t="s">
        <v>19932</v>
      </c>
      <c r="E675" s="0" t="s">
        <v>17484</v>
      </c>
      <c r="F675" s="0" t="s">
        <v>19933</v>
      </c>
      <c r="G675" s="0" t="s">
        <v>19934</v>
      </c>
      <c r="H675" s="0" t="s">
        <v>17415</v>
      </c>
      <c r="J675" s="146"/>
      <c r="K675" s="131" t="s">
        <v>19830</v>
      </c>
      <c r="L675" s="104" t="s">
        <v>18760</v>
      </c>
      <c r="M675" s="122" t="s">
        <v>200</v>
      </c>
      <c r="N675" s="0" t="s">
        <v>19831</v>
      </c>
      <c r="O675" s="0" t="s">
        <v>19832</v>
      </c>
      <c r="P675" s="122" t="s">
        <v>200</v>
      </c>
      <c r="Q675" s="0" t="s">
        <v>19894</v>
      </c>
      <c r="R675" s="112" t="n">
        <v>3781640912904</v>
      </c>
      <c r="S675" s="146"/>
      <c r="T675" s="131" t="s">
        <v>215</v>
      </c>
      <c r="U675" s="0" t="n">
        <v>4</v>
      </c>
      <c r="V675" s="111" t="n">
        <v>10</v>
      </c>
      <c r="W675" s="146"/>
      <c r="X675" s="127"/>
    </row>
    <row r="676" customFormat="false" ht="13.8" hidden="false" customHeight="false" outlineLevel="0" collapsed="false">
      <c r="A676" s="131" t="s">
        <v>19935</v>
      </c>
      <c r="B676" s="0" t="s">
        <v>17428</v>
      </c>
      <c r="H676" s="0" t="s">
        <v>17415</v>
      </c>
      <c r="J676" s="146"/>
      <c r="K676" s="131" t="s">
        <v>19830</v>
      </c>
      <c r="L676" s="104" t="s">
        <v>18760</v>
      </c>
      <c r="M676" s="122" t="s">
        <v>200</v>
      </c>
      <c r="N676" s="0" t="s">
        <v>19831</v>
      </c>
      <c r="O676" s="0" t="s">
        <v>19832</v>
      </c>
      <c r="P676" s="122" t="s">
        <v>200</v>
      </c>
      <c r="Q676" s="0" t="s">
        <v>5611</v>
      </c>
      <c r="S676" s="146"/>
      <c r="T676" s="131" t="s">
        <v>215</v>
      </c>
      <c r="U676" s="0" t="n">
        <v>4</v>
      </c>
      <c r="V676" s="111" t="n">
        <v>10</v>
      </c>
      <c r="W676" s="146"/>
      <c r="X676" s="127"/>
    </row>
    <row r="677" customFormat="false" ht="13.8" hidden="false" customHeight="false" outlineLevel="0" collapsed="false">
      <c r="A677" s="131" t="s">
        <v>19936</v>
      </c>
      <c r="B677" s="0" t="s">
        <v>17428</v>
      </c>
      <c r="H677" s="0" t="s">
        <v>17415</v>
      </c>
      <c r="J677" s="146"/>
      <c r="K677" s="131" t="s">
        <v>19830</v>
      </c>
      <c r="L677" s="104" t="s">
        <v>18760</v>
      </c>
      <c r="M677" s="122" t="s">
        <v>200</v>
      </c>
      <c r="N677" s="0" t="s">
        <v>19831</v>
      </c>
      <c r="O677" s="0" t="s">
        <v>19832</v>
      </c>
      <c r="P677" s="122" t="s">
        <v>200</v>
      </c>
      <c r="Q677" s="0" t="s">
        <v>5611</v>
      </c>
      <c r="S677" s="146"/>
      <c r="T677" s="131" t="s">
        <v>215</v>
      </c>
      <c r="U677" s="0" t="n">
        <v>4</v>
      </c>
      <c r="V677" s="111" t="n">
        <v>10</v>
      </c>
      <c r="W677" s="146"/>
      <c r="X677" s="127"/>
    </row>
    <row r="678" customFormat="false" ht="13.8" hidden="false" customHeight="false" outlineLevel="0" collapsed="false">
      <c r="A678" s="131" t="s">
        <v>19937</v>
      </c>
      <c r="B678" s="0" t="s">
        <v>17428</v>
      </c>
      <c r="H678" s="0" t="s">
        <v>17415</v>
      </c>
      <c r="J678" s="146"/>
      <c r="K678" s="131" t="s">
        <v>19830</v>
      </c>
      <c r="L678" s="104" t="s">
        <v>18760</v>
      </c>
      <c r="M678" s="122" t="s">
        <v>200</v>
      </c>
      <c r="N678" s="0" t="s">
        <v>19831</v>
      </c>
      <c r="O678" s="0" t="s">
        <v>19832</v>
      </c>
      <c r="P678" s="122" t="s">
        <v>200</v>
      </c>
      <c r="Q678" s="0" t="s">
        <v>5611</v>
      </c>
      <c r="S678" s="146"/>
      <c r="T678" s="131" t="s">
        <v>215</v>
      </c>
      <c r="U678" s="0" t="n">
        <v>4</v>
      </c>
      <c r="V678" s="111" t="n">
        <v>10</v>
      </c>
      <c r="W678" s="146"/>
      <c r="X678" s="127"/>
    </row>
    <row r="679" customFormat="false" ht="13.8" hidden="false" customHeight="false" outlineLevel="0" collapsed="false">
      <c r="A679" s="131" t="s">
        <v>19938</v>
      </c>
      <c r="B679" s="0" t="s">
        <v>17428</v>
      </c>
      <c r="C679" s="0" t="s">
        <v>198</v>
      </c>
      <c r="D679" s="0" t="s">
        <v>198</v>
      </c>
      <c r="E679" s="0" t="s">
        <v>19939</v>
      </c>
      <c r="F679" s="0" t="s">
        <v>19940</v>
      </c>
      <c r="G679" s="0" t="s">
        <v>198</v>
      </c>
      <c r="H679" s="0" t="s">
        <v>17415</v>
      </c>
      <c r="J679" s="146" t="s">
        <v>200</v>
      </c>
      <c r="K679" s="131" t="s">
        <v>19941</v>
      </c>
      <c r="L679" s="104" t="s">
        <v>19942</v>
      </c>
      <c r="M679" s="122" t="s">
        <v>200</v>
      </c>
      <c r="N679" s="0" t="s">
        <v>19943</v>
      </c>
      <c r="O679" s="0" t="s">
        <v>19944</v>
      </c>
      <c r="P679" s="122"/>
      <c r="Q679" s="0" t="s">
        <v>17437</v>
      </c>
      <c r="R679" s="112" t="s">
        <v>198</v>
      </c>
      <c r="S679" s="146"/>
      <c r="T679" s="131" t="s">
        <v>215</v>
      </c>
      <c r="U679" s="0" t="n">
        <v>4</v>
      </c>
      <c r="V679" s="111" t="n">
        <v>10</v>
      </c>
      <c r="W679" s="146"/>
      <c r="X679" s="127" t="s">
        <v>216</v>
      </c>
    </row>
    <row r="680" customFormat="false" ht="13.8" hidden="false" customHeight="false" outlineLevel="0" collapsed="false">
      <c r="A680" s="131" t="s">
        <v>19945</v>
      </c>
      <c r="B680" s="0" t="s">
        <v>17490</v>
      </c>
      <c r="C680" s="0" t="s">
        <v>198</v>
      </c>
      <c r="D680" s="0" t="s">
        <v>17563</v>
      </c>
      <c r="E680" s="0" t="s">
        <v>198</v>
      </c>
      <c r="F680" s="0" t="s">
        <v>198</v>
      </c>
      <c r="G680" s="0" t="s">
        <v>198</v>
      </c>
      <c r="H680" s="0" t="s">
        <v>17408</v>
      </c>
      <c r="J680" s="146" t="s">
        <v>200</v>
      </c>
      <c r="K680" s="131" t="s">
        <v>19946</v>
      </c>
      <c r="L680" s="104" t="s">
        <v>19947</v>
      </c>
      <c r="M680" s="122" t="s">
        <v>200</v>
      </c>
      <c r="N680" s="0" t="s">
        <v>19948</v>
      </c>
      <c r="O680" s="0" t="s">
        <v>762</v>
      </c>
      <c r="P680" s="122" t="s">
        <v>200</v>
      </c>
      <c r="Q680" s="0" t="s">
        <v>17759</v>
      </c>
      <c r="R680" s="112" t="n">
        <v>9781912785100</v>
      </c>
      <c r="S680" s="146"/>
      <c r="T680" s="131" t="s">
        <v>215</v>
      </c>
      <c r="U680" s="0" t="n">
        <v>4</v>
      </c>
      <c r="V680" s="111" t="n">
        <v>10</v>
      </c>
      <c r="W680" s="146"/>
      <c r="X680" s="127" t="s">
        <v>216</v>
      </c>
    </row>
    <row r="681" customFormat="false" ht="13.8" hidden="false" customHeight="false" outlineLevel="0" collapsed="false">
      <c r="A681" s="131" t="s">
        <v>19949</v>
      </c>
      <c r="B681" s="0" t="s">
        <v>17490</v>
      </c>
      <c r="C681" s="0" t="s">
        <v>198</v>
      </c>
      <c r="D681" s="0" t="s">
        <v>19552</v>
      </c>
      <c r="E681" s="0" t="s">
        <v>198</v>
      </c>
      <c r="F681" s="0" t="s">
        <v>198</v>
      </c>
      <c r="G681" s="0" t="s">
        <v>198</v>
      </c>
      <c r="H681" s="0" t="s">
        <v>17415</v>
      </c>
      <c r="I681" s="0" t="s">
        <v>17947</v>
      </c>
      <c r="J681" s="146" t="s">
        <v>200</v>
      </c>
      <c r="K681" s="131" t="s">
        <v>19950</v>
      </c>
      <c r="L681" s="0" t="s">
        <v>19951</v>
      </c>
      <c r="M681" s="122" t="s">
        <v>200</v>
      </c>
      <c r="N681" s="0" t="s">
        <v>19952</v>
      </c>
      <c r="O681" s="0" t="s">
        <v>19953</v>
      </c>
      <c r="P681" s="122"/>
      <c r="Q681" s="0" t="s">
        <v>17759</v>
      </c>
      <c r="R681" s="112" t="n">
        <v>9782737368493</v>
      </c>
      <c r="S681" s="146"/>
      <c r="T681" s="131" t="s">
        <v>215</v>
      </c>
      <c r="U681" s="0" t="n">
        <v>4</v>
      </c>
      <c r="V681" s="111" t="n">
        <v>10</v>
      </c>
      <c r="W681" s="146"/>
      <c r="X681" s="127" t="s">
        <v>216</v>
      </c>
    </row>
    <row r="682" customFormat="false" ht="13.8" hidden="false" customHeight="false" outlineLevel="0" collapsed="false">
      <c r="A682" s="131" t="s">
        <v>19954</v>
      </c>
      <c r="B682" s="0" t="s">
        <v>17490</v>
      </c>
      <c r="C682" s="0" t="s">
        <v>198</v>
      </c>
      <c r="D682" s="0" t="s">
        <v>198</v>
      </c>
      <c r="E682" s="0" t="s">
        <v>198</v>
      </c>
      <c r="F682" s="0" t="s">
        <v>198</v>
      </c>
      <c r="G682" s="0" t="s">
        <v>198</v>
      </c>
      <c r="H682" s="0" t="s">
        <v>17415</v>
      </c>
      <c r="J682" s="146"/>
      <c r="K682" s="131" t="s">
        <v>19955</v>
      </c>
      <c r="L682" s="0" t="s">
        <v>19956</v>
      </c>
      <c r="M682" s="122" t="s">
        <v>200</v>
      </c>
      <c r="N682" s="0" t="s">
        <v>19957</v>
      </c>
      <c r="O682" s="0" t="s">
        <v>19958</v>
      </c>
      <c r="P682" s="122" t="s">
        <v>200</v>
      </c>
      <c r="Q682" s="0" t="s">
        <v>214</v>
      </c>
      <c r="R682" s="112" t="n">
        <v>9782732494487</v>
      </c>
      <c r="S682" s="146"/>
      <c r="T682" s="131" t="s">
        <v>215</v>
      </c>
      <c r="U682" s="0" t="n">
        <v>4</v>
      </c>
      <c r="V682" s="111" t="n">
        <v>10</v>
      </c>
      <c r="W682" s="146"/>
      <c r="X682" s="127"/>
    </row>
    <row r="683" customFormat="false" ht="13.8" hidden="false" customHeight="false" outlineLevel="0" collapsed="false">
      <c r="A683" s="131" t="s">
        <v>19959</v>
      </c>
      <c r="B683" s="0" t="s">
        <v>17428</v>
      </c>
      <c r="C683" s="0" t="s">
        <v>17483</v>
      </c>
      <c r="D683" s="0" t="s">
        <v>17563</v>
      </c>
      <c r="E683" s="0" t="s">
        <v>9448</v>
      </c>
      <c r="F683" s="0" t="s">
        <v>737</v>
      </c>
      <c r="G683" s="0" t="s">
        <v>198</v>
      </c>
      <c r="H683" s="0" t="s">
        <v>17415</v>
      </c>
      <c r="J683" s="146" t="s">
        <v>200</v>
      </c>
      <c r="K683" s="131" t="s">
        <v>18435</v>
      </c>
      <c r="L683" s="0" t="s">
        <v>19960</v>
      </c>
      <c r="M683" s="122" t="s">
        <v>200</v>
      </c>
      <c r="N683" s="0" t="s">
        <v>19961</v>
      </c>
      <c r="O683" s="0" t="s">
        <v>19962</v>
      </c>
      <c r="P683" s="122" t="s">
        <v>200</v>
      </c>
      <c r="Q683" s="0" t="s">
        <v>19458</v>
      </c>
      <c r="R683" s="112" t="s">
        <v>198</v>
      </c>
      <c r="S683" s="146"/>
      <c r="T683" s="131" t="s">
        <v>215</v>
      </c>
      <c r="U683" s="0" t="n">
        <v>4</v>
      </c>
      <c r="V683" s="111" t="n">
        <v>10</v>
      </c>
      <c r="W683" s="146"/>
      <c r="X683" s="127" t="s">
        <v>216</v>
      </c>
    </row>
    <row r="684" customFormat="false" ht="13.8" hidden="false" customHeight="false" outlineLevel="0" collapsed="false">
      <c r="A684" s="131" t="s">
        <v>19963</v>
      </c>
      <c r="B684" s="0" t="s">
        <v>17428</v>
      </c>
      <c r="C684" s="0" t="s">
        <v>17483</v>
      </c>
      <c r="D684" s="0" t="s">
        <v>17563</v>
      </c>
      <c r="E684" s="0" t="s">
        <v>206</v>
      </c>
      <c r="F684" s="0" t="s">
        <v>701</v>
      </c>
      <c r="G684" s="0" t="s">
        <v>198</v>
      </c>
      <c r="H684" s="0" t="s">
        <v>17415</v>
      </c>
      <c r="J684" s="146" t="s">
        <v>200</v>
      </c>
      <c r="K684" s="131" t="s">
        <v>18435</v>
      </c>
      <c r="L684" s="0" t="s">
        <v>19964</v>
      </c>
      <c r="M684" s="122" t="s">
        <v>200</v>
      </c>
      <c r="N684" s="0" t="s">
        <v>19961</v>
      </c>
      <c r="O684" s="0" t="s">
        <v>19962</v>
      </c>
      <c r="P684" s="122" t="s">
        <v>200</v>
      </c>
      <c r="Q684" s="0" t="s">
        <v>19458</v>
      </c>
      <c r="R684" s="112" t="s">
        <v>198</v>
      </c>
      <c r="S684" s="146"/>
      <c r="T684" s="131" t="s">
        <v>215</v>
      </c>
      <c r="U684" s="0" t="n">
        <v>4</v>
      </c>
      <c r="V684" s="111" t="n">
        <v>10</v>
      </c>
      <c r="W684" s="146"/>
      <c r="X684" s="127" t="s">
        <v>216</v>
      </c>
    </row>
    <row r="685" customFormat="false" ht="13.8" hidden="false" customHeight="false" outlineLevel="0" collapsed="false">
      <c r="A685" s="131" t="s">
        <v>19965</v>
      </c>
      <c r="B685" s="0" t="s">
        <v>17428</v>
      </c>
      <c r="C685" s="0" t="s">
        <v>17483</v>
      </c>
      <c r="D685" s="0" t="s">
        <v>18383</v>
      </c>
      <c r="E685" s="0" t="s">
        <v>198</v>
      </c>
      <c r="F685" s="0" t="s">
        <v>198</v>
      </c>
      <c r="G685" s="0" t="s">
        <v>198</v>
      </c>
      <c r="H685" s="0" t="s">
        <v>17415</v>
      </c>
      <c r="J685" s="146" t="s">
        <v>200</v>
      </c>
      <c r="K685" s="131" t="s">
        <v>18435</v>
      </c>
      <c r="L685" s="0" t="s">
        <v>19966</v>
      </c>
      <c r="M685" s="122" t="s">
        <v>200</v>
      </c>
      <c r="N685" s="0" t="s">
        <v>19961</v>
      </c>
      <c r="O685" s="0" t="s">
        <v>19962</v>
      </c>
      <c r="P685" s="122" t="s">
        <v>200</v>
      </c>
      <c r="Q685" s="0" t="s">
        <v>19458</v>
      </c>
      <c r="R685" s="112" t="s">
        <v>198</v>
      </c>
      <c r="S685" s="146"/>
      <c r="T685" s="131" t="s">
        <v>215</v>
      </c>
      <c r="U685" s="0" t="n">
        <v>4</v>
      </c>
      <c r="V685" s="111" t="n">
        <v>10</v>
      </c>
      <c r="W685" s="146"/>
      <c r="X685" s="127" t="s">
        <v>216</v>
      </c>
    </row>
    <row r="686" customFormat="false" ht="13.8" hidden="false" customHeight="false" outlineLevel="0" collapsed="false">
      <c r="A686" s="131" t="s">
        <v>19967</v>
      </c>
      <c r="B686" s="0" t="s">
        <v>17428</v>
      </c>
      <c r="C686" s="0" t="s">
        <v>17483</v>
      </c>
      <c r="D686" s="0" t="s">
        <v>17563</v>
      </c>
      <c r="E686" s="0" t="s">
        <v>9448</v>
      </c>
      <c r="F686" s="0" t="s">
        <v>19968</v>
      </c>
      <c r="G686" s="0" t="s">
        <v>9450</v>
      </c>
      <c r="H686" s="0" t="s">
        <v>17415</v>
      </c>
      <c r="J686" s="146" t="s">
        <v>200</v>
      </c>
      <c r="K686" s="131" t="s">
        <v>18435</v>
      </c>
      <c r="L686" s="0" t="s">
        <v>19969</v>
      </c>
      <c r="M686" s="122" t="s">
        <v>200</v>
      </c>
      <c r="N686" s="0" t="s">
        <v>19961</v>
      </c>
      <c r="O686" s="0" t="s">
        <v>19970</v>
      </c>
      <c r="P686" s="122" t="s">
        <v>200</v>
      </c>
      <c r="Q686" s="0" t="s">
        <v>19458</v>
      </c>
      <c r="R686" s="112" t="s">
        <v>198</v>
      </c>
      <c r="S686" s="146"/>
      <c r="T686" s="131" t="s">
        <v>215</v>
      </c>
      <c r="U686" s="0" t="n">
        <v>4</v>
      </c>
      <c r="V686" s="111" t="n">
        <v>10</v>
      </c>
      <c r="W686" s="146"/>
      <c r="X686" s="127" t="s">
        <v>216</v>
      </c>
    </row>
    <row r="687" customFormat="false" ht="13.8" hidden="false" customHeight="false" outlineLevel="0" collapsed="false">
      <c r="A687" s="131" t="s">
        <v>19971</v>
      </c>
      <c r="B687" s="0" t="s">
        <v>17428</v>
      </c>
      <c r="C687" s="0" t="s">
        <v>17643</v>
      </c>
      <c r="D687" s="0" t="s">
        <v>19972</v>
      </c>
      <c r="E687" s="0" t="s">
        <v>198</v>
      </c>
      <c r="F687" s="0" t="s">
        <v>19973</v>
      </c>
      <c r="G687" s="0" t="s">
        <v>198</v>
      </c>
      <c r="H687" s="0" t="s">
        <v>17415</v>
      </c>
      <c r="J687" s="146" t="s">
        <v>200</v>
      </c>
      <c r="K687" s="131" t="s">
        <v>18435</v>
      </c>
      <c r="L687" s="0" t="s">
        <v>19974</v>
      </c>
      <c r="M687" s="122" t="s">
        <v>200</v>
      </c>
      <c r="N687" s="0" t="s">
        <v>19961</v>
      </c>
      <c r="O687" s="0" t="s">
        <v>19970</v>
      </c>
      <c r="P687" s="122" t="s">
        <v>200</v>
      </c>
      <c r="Q687" s="0" t="s">
        <v>19458</v>
      </c>
      <c r="R687" s="112" t="s">
        <v>198</v>
      </c>
      <c r="S687" s="146"/>
      <c r="T687" s="131" t="s">
        <v>215</v>
      </c>
      <c r="U687" s="0" t="n">
        <v>4</v>
      </c>
      <c r="V687" s="111" t="n">
        <v>10</v>
      </c>
      <c r="W687" s="146"/>
      <c r="X687" s="127" t="s">
        <v>216</v>
      </c>
    </row>
    <row r="688" customFormat="false" ht="13.8" hidden="false" customHeight="false" outlineLevel="0" collapsed="false">
      <c r="A688" s="131" t="s">
        <v>19975</v>
      </c>
      <c r="B688" s="0" t="s">
        <v>17428</v>
      </c>
      <c r="C688" s="0" t="s">
        <v>198</v>
      </c>
      <c r="D688" s="0" t="s">
        <v>198</v>
      </c>
      <c r="E688" s="0" t="s">
        <v>9448</v>
      </c>
      <c r="F688" s="0" t="s">
        <v>10086</v>
      </c>
      <c r="G688" s="0" t="s">
        <v>198</v>
      </c>
      <c r="H688" s="0" t="s">
        <v>17415</v>
      </c>
      <c r="J688" s="146" t="s">
        <v>200</v>
      </c>
      <c r="K688" s="131" t="s">
        <v>18435</v>
      </c>
      <c r="L688" s="0" t="s">
        <v>19976</v>
      </c>
      <c r="M688" s="122" t="s">
        <v>200</v>
      </c>
      <c r="N688" s="0" t="s">
        <v>19961</v>
      </c>
      <c r="O688" s="0" t="s">
        <v>19970</v>
      </c>
      <c r="P688" s="122" t="s">
        <v>200</v>
      </c>
      <c r="Q688" s="0" t="s">
        <v>19458</v>
      </c>
      <c r="R688" s="112" t="s">
        <v>198</v>
      </c>
      <c r="S688" s="146"/>
      <c r="T688" s="131" t="s">
        <v>215</v>
      </c>
      <c r="U688" s="0" t="n">
        <v>4</v>
      </c>
      <c r="V688" s="111" t="n">
        <v>10</v>
      </c>
      <c r="W688" s="146"/>
      <c r="X688" s="127" t="s">
        <v>200</v>
      </c>
    </row>
    <row r="689" customFormat="false" ht="13.8" hidden="false" customHeight="false" outlineLevel="0" collapsed="false">
      <c r="A689" s="131" t="s">
        <v>19977</v>
      </c>
      <c r="B689" s="0" t="s">
        <v>17428</v>
      </c>
      <c r="C689" s="0" t="s">
        <v>17653</v>
      </c>
      <c r="D689" s="0" t="s">
        <v>198</v>
      </c>
      <c r="E689" s="0" t="s">
        <v>872</v>
      </c>
      <c r="F689" s="0" t="s">
        <v>19978</v>
      </c>
      <c r="G689" s="0" t="s">
        <v>198</v>
      </c>
      <c r="H689" s="0" t="s">
        <v>17415</v>
      </c>
      <c r="J689" s="146" t="s">
        <v>200</v>
      </c>
      <c r="K689" s="131" t="s">
        <v>18435</v>
      </c>
      <c r="L689" s="0" t="s">
        <v>19979</v>
      </c>
      <c r="M689" s="122" t="s">
        <v>200</v>
      </c>
      <c r="N689" s="0" t="s">
        <v>19961</v>
      </c>
      <c r="O689" s="0" t="s">
        <v>19970</v>
      </c>
      <c r="P689" s="122" t="s">
        <v>200</v>
      </c>
      <c r="Q689" s="0" t="s">
        <v>19458</v>
      </c>
      <c r="R689" s="112" t="s">
        <v>198</v>
      </c>
      <c r="S689" s="146"/>
      <c r="T689" s="131" t="s">
        <v>215</v>
      </c>
      <c r="U689" s="0" t="n">
        <v>4</v>
      </c>
      <c r="V689" s="111" t="n">
        <v>10</v>
      </c>
      <c r="W689" s="146"/>
      <c r="X689" s="127" t="s">
        <v>200</v>
      </c>
    </row>
    <row r="690" customFormat="false" ht="13.8" hidden="false" customHeight="false" outlineLevel="0" collapsed="false">
      <c r="A690" s="131" t="s">
        <v>19980</v>
      </c>
      <c r="B690" s="0" t="s">
        <v>17428</v>
      </c>
      <c r="C690" s="0" t="s">
        <v>198</v>
      </c>
      <c r="D690" s="0" t="s">
        <v>19981</v>
      </c>
      <c r="E690" s="0" t="s">
        <v>198</v>
      </c>
      <c r="F690" s="0" t="s">
        <v>198</v>
      </c>
      <c r="G690" s="0" t="s">
        <v>19982</v>
      </c>
      <c r="H690" s="0" t="s">
        <v>17415</v>
      </c>
      <c r="J690" s="146"/>
      <c r="K690" s="131" t="s">
        <v>18435</v>
      </c>
      <c r="L690" s="0" t="s">
        <v>19983</v>
      </c>
      <c r="M690" s="122" t="s">
        <v>200</v>
      </c>
      <c r="N690" s="0" t="s">
        <v>19961</v>
      </c>
      <c r="O690" s="0" t="s">
        <v>19970</v>
      </c>
      <c r="P690" s="122" t="s">
        <v>200</v>
      </c>
      <c r="Q690" s="0" t="s">
        <v>19458</v>
      </c>
      <c r="R690" s="112" t="s">
        <v>198</v>
      </c>
      <c r="S690" s="146"/>
      <c r="T690" s="131" t="s">
        <v>215</v>
      </c>
      <c r="U690" s="0" t="n">
        <v>4</v>
      </c>
      <c r="V690" s="111" t="n">
        <v>10</v>
      </c>
      <c r="W690" s="146"/>
      <c r="X690" s="127" t="s">
        <v>5461</v>
      </c>
    </row>
    <row r="691" customFormat="false" ht="13.8" hidden="false" customHeight="false" outlineLevel="0" collapsed="false">
      <c r="A691" s="131" t="s">
        <v>19984</v>
      </c>
      <c r="B691" s="0" t="s">
        <v>17477</v>
      </c>
      <c r="C691" s="0" t="s">
        <v>198</v>
      </c>
      <c r="D691" s="0" t="s">
        <v>198</v>
      </c>
      <c r="E691" s="0" t="s">
        <v>9448</v>
      </c>
      <c r="F691" s="0" t="s">
        <v>9749</v>
      </c>
      <c r="G691" s="0" t="s">
        <v>10199</v>
      </c>
      <c r="H691" s="0" t="s">
        <v>17415</v>
      </c>
      <c r="J691" s="146" t="s">
        <v>200</v>
      </c>
      <c r="K691" s="131" t="s">
        <v>18435</v>
      </c>
      <c r="L691" s="0" t="s">
        <v>19985</v>
      </c>
      <c r="M691" s="122" t="s">
        <v>200</v>
      </c>
      <c r="N691" s="0" t="s">
        <v>19986</v>
      </c>
      <c r="O691" s="0" t="s">
        <v>19815</v>
      </c>
      <c r="P691" s="122" t="s">
        <v>200</v>
      </c>
      <c r="Q691" s="0" t="s">
        <v>17449</v>
      </c>
      <c r="R691" s="112" t="n">
        <v>9791097403010</v>
      </c>
      <c r="S691" s="146"/>
      <c r="T691" s="131" t="s">
        <v>215</v>
      </c>
      <c r="U691" s="0" t="n">
        <v>4</v>
      </c>
      <c r="V691" s="111" t="n">
        <v>10</v>
      </c>
      <c r="W691" s="146"/>
      <c r="X691" s="127" t="s">
        <v>216</v>
      </c>
    </row>
    <row r="692" customFormat="false" ht="13.8" hidden="false" customHeight="false" outlineLevel="0" collapsed="false">
      <c r="A692" s="131" t="s">
        <v>19987</v>
      </c>
      <c r="B692" s="0" t="s">
        <v>17477</v>
      </c>
      <c r="C692" s="0" t="s">
        <v>198</v>
      </c>
      <c r="D692" s="0" t="s">
        <v>198</v>
      </c>
      <c r="E692" s="0" t="s">
        <v>459</v>
      </c>
      <c r="F692" s="0" t="s">
        <v>17927</v>
      </c>
      <c r="G692" s="0" t="s">
        <v>198</v>
      </c>
      <c r="H692" s="0" t="s">
        <v>17415</v>
      </c>
      <c r="J692" s="146" t="s">
        <v>200</v>
      </c>
      <c r="K692" s="131" t="s">
        <v>18435</v>
      </c>
      <c r="L692" s="0" t="s">
        <v>19985</v>
      </c>
      <c r="M692" s="122" t="s">
        <v>200</v>
      </c>
      <c r="N692" s="0" t="s">
        <v>19986</v>
      </c>
      <c r="O692" s="0" t="s">
        <v>19988</v>
      </c>
      <c r="P692" s="122" t="s">
        <v>200</v>
      </c>
      <c r="Q692" s="0" t="s">
        <v>17449</v>
      </c>
      <c r="R692" s="112" t="n">
        <v>9791097403034</v>
      </c>
      <c r="S692" s="146"/>
      <c r="T692" s="131" t="s">
        <v>215</v>
      </c>
      <c r="U692" s="0" t="n">
        <v>4</v>
      </c>
      <c r="V692" s="111" t="n">
        <v>10</v>
      </c>
      <c r="W692" s="146"/>
      <c r="X692" s="127" t="s">
        <v>216</v>
      </c>
    </row>
    <row r="693" customFormat="false" ht="13.8" hidden="false" customHeight="false" outlineLevel="0" collapsed="false">
      <c r="A693" s="131" t="s">
        <v>19989</v>
      </c>
      <c r="B693" s="0" t="s">
        <v>17477</v>
      </c>
      <c r="C693" s="0" t="s">
        <v>198</v>
      </c>
      <c r="D693" s="0" t="s">
        <v>18486</v>
      </c>
      <c r="E693" s="0" t="s">
        <v>198</v>
      </c>
      <c r="F693" s="0" t="s">
        <v>198</v>
      </c>
      <c r="G693" s="0" t="s">
        <v>198</v>
      </c>
      <c r="H693" s="0" t="s">
        <v>17415</v>
      </c>
      <c r="J693" s="146" t="s">
        <v>200</v>
      </c>
      <c r="K693" s="131" t="s">
        <v>18435</v>
      </c>
      <c r="L693" s="0" t="s">
        <v>19985</v>
      </c>
      <c r="M693" s="122" t="s">
        <v>200</v>
      </c>
      <c r="N693" s="0" t="s">
        <v>19986</v>
      </c>
      <c r="O693" s="0" t="s">
        <v>19990</v>
      </c>
      <c r="P693" s="122" t="s">
        <v>200</v>
      </c>
      <c r="Q693" s="0" t="s">
        <v>17449</v>
      </c>
      <c r="R693" s="112" t="n">
        <v>9791097403140</v>
      </c>
      <c r="S693" s="146"/>
      <c r="T693" s="131" t="s">
        <v>215</v>
      </c>
      <c r="U693" s="0" t="n">
        <v>4</v>
      </c>
      <c r="V693" s="111" t="n">
        <v>10</v>
      </c>
      <c r="W693" s="146"/>
      <c r="X693" s="127" t="s">
        <v>216</v>
      </c>
    </row>
    <row r="694" customFormat="false" ht="13.8" hidden="false" customHeight="false" outlineLevel="0" collapsed="false">
      <c r="A694" s="131" t="s">
        <v>19991</v>
      </c>
      <c r="B694" s="0" t="s">
        <v>17477</v>
      </c>
      <c r="C694" s="0" t="s">
        <v>198</v>
      </c>
      <c r="D694" s="0" t="s">
        <v>18284</v>
      </c>
      <c r="E694" s="0" t="s">
        <v>198</v>
      </c>
      <c r="F694" s="0" t="s">
        <v>19992</v>
      </c>
      <c r="G694" s="0" t="s">
        <v>19670</v>
      </c>
      <c r="H694" s="0" t="s">
        <v>17415</v>
      </c>
      <c r="J694" s="146" t="s">
        <v>200</v>
      </c>
      <c r="K694" s="131" t="s">
        <v>18435</v>
      </c>
      <c r="L694" s="0" t="s">
        <v>19993</v>
      </c>
      <c r="M694" s="122" t="s">
        <v>200</v>
      </c>
      <c r="N694" s="0" t="s">
        <v>19986</v>
      </c>
      <c r="O694" s="0" t="s">
        <v>19994</v>
      </c>
      <c r="P694" s="122" t="s">
        <v>200</v>
      </c>
      <c r="Q694" s="0" t="s">
        <v>17449</v>
      </c>
      <c r="R694" s="112" t="n">
        <v>9791097403225</v>
      </c>
      <c r="S694" s="146"/>
      <c r="T694" s="131" t="s">
        <v>215</v>
      </c>
      <c r="U694" s="0" t="n">
        <v>4</v>
      </c>
      <c r="V694" s="111" t="n">
        <v>10</v>
      </c>
      <c r="W694" s="146"/>
      <c r="X694" s="127" t="s">
        <v>216</v>
      </c>
    </row>
    <row r="695" customFormat="false" ht="13.8" hidden="false" customHeight="false" outlineLevel="0" collapsed="false">
      <c r="A695" s="131" t="s">
        <v>19995</v>
      </c>
      <c r="B695" s="0" t="s">
        <v>17477</v>
      </c>
      <c r="C695" s="0" t="s">
        <v>198</v>
      </c>
      <c r="D695" s="0" t="s">
        <v>198</v>
      </c>
      <c r="E695" s="0" t="s">
        <v>198</v>
      </c>
      <c r="F695" s="0" t="s">
        <v>18063</v>
      </c>
      <c r="G695" s="0" t="s">
        <v>19996</v>
      </c>
      <c r="H695" s="0" t="s">
        <v>17415</v>
      </c>
      <c r="I695" s="0" t="s">
        <v>17947</v>
      </c>
      <c r="J695" s="146" t="s">
        <v>200</v>
      </c>
      <c r="K695" s="131" t="s">
        <v>9369</v>
      </c>
      <c r="L695" s="0" t="s">
        <v>19997</v>
      </c>
      <c r="M695" s="122" t="s">
        <v>200</v>
      </c>
      <c r="N695" s="0" t="s">
        <v>19998</v>
      </c>
      <c r="O695" s="0" t="s">
        <v>19999</v>
      </c>
      <c r="P695" s="122" t="s">
        <v>200</v>
      </c>
      <c r="Q695" s="0" t="s">
        <v>7721</v>
      </c>
      <c r="R695" s="112" t="n">
        <v>9782919603473</v>
      </c>
      <c r="S695" s="146"/>
      <c r="T695" s="131" t="s">
        <v>215</v>
      </c>
      <c r="U695" s="0" t="n">
        <v>4</v>
      </c>
      <c r="V695" s="111" t="n">
        <v>5</v>
      </c>
      <c r="W695" s="146"/>
      <c r="X695" s="127" t="s">
        <v>216</v>
      </c>
    </row>
    <row r="696" customFormat="false" ht="13.8" hidden="false" customHeight="false" outlineLevel="0" collapsed="false">
      <c r="A696" s="131" t="s">
        <v>20000</v>
      </c>
      <c r="B696" s="0" t="s">
        <v>17477</v>
      </c>
      <c r="C696" s="0" t="s">
        <v>198</v>
      </c>
      <c r="D696" s="0" t="s">
        <v>198</v>
      </c>
      <c r="E696" s="0" t="s">
        <v>198</v>
      </c>
      <c r="F696" s="0" t="s">
        <v>18063</v>
      </c>
      <c r="G696" s="0" t="s">
        <v>19996</v>
      </c>
      <c r="H696" s="0" t="s">
        <v>17415</v>
      </c>
      <c r="I696" s="0" t="s">
        <v>17947</v>
      </c>
      <c r="J696" s="146" t="s">
        <v>200</v>
      </c>
      <c r="K696" s="131" t="s">
        <v>9369</v>
      </c>
      <c r="L696" s="0" t="s">
        <v>20001</v>
      </c>
      <c r="M696" s="122" t="s">
        <v>200</v>
      </c>
      <c r="N696" s="0" t="s">
        <v>19998</v>
      </c>
      <c r="O696" s="0" t="s">
        <v>19999</v>
      </c>
      <c r="P696" s="122" t="s">
        <v>200</v>
      </c>
      <c r="Q696" s="0" t="s">
        <v>7721</v>
      </c>
      <c r="R696" s="112" t="n">
        <v>9782919603497</v>
      </c>
      <c r="S696" s="146"/>
      <c r="T696" s="131" t="s">
        <v>215</v>
      </c>
      <c r="U696" s="0" t="n">
        <v>4</v>
      </c>
      <c r="V696" s="111" t="n">
        <v>5</v>
      </c>
      <c r="W696" s="146"/>
      <c r="X696" s="127" t="s">
        <v>216</v>
      </c>
    </row>
    <row r="697" customFormat="false" ht="13.8" hidden="false" customHeight="false" outlineLevel="0" collapsed="false">
      <c r="A697" s="131" t="s">
        <v>20002</v>
      </c>
      <c r="B697" s="0" t="s">
        <v>17477</v>
      </c>
      <c r="C697" s="0" t="s">
        <v>198</v>
      </c>
      <c r="D697" s="0" t="s">
        <v>198</v>
      </c>
      <c r="E697" s="0" t="s">
        <v>370</v>
      </c>
      <c r="F697" s="0" t="s">
        <v>20003</v>
      </c>
      <c r="G697" s="0" t="s">
        <v>19996</v>
      </c>
      <c r="H697" s="0" t="s">
        <v>17415</v>
      </c>
      <c r="I697" s="0" t="s">
        <v>17947</v>
      </c>
      <c r="J697" s="146" t="s">
        <v>200</v>
      </c>
      <c r="K697" s="131" t="s">
        <v>9369</v>
      </c>
      <c r="L697" s="0" t="s">
        <v>20004</v>
      </c>
      <c r="M697" s="122" t="s">
        <v>200</v>
      </c>
      <c r="N697" s="0" t="s">
        <v>19998</v>
      </c>
      <c r="O697" s="0" t="s">
        <v>19999</v>
      </c>
      <c r="P697" s="122" t="s">
        <v>200</v>
      </c>
      <c r="Q697" s="0" t="s">
        <v>7721</v>
      </c>
      <c r="R697" s="112" t="n">
        <v>9782919603626</v>
      </c>
      <c r="S697" s="146"/>
      <c r="T697" s="131" t="s">
        <v>215</v>
      </c>
      <c r="U697" s="0" t="n">
        <v>4</v>
      </c>
      <c r="V697" s="111" t="n">
        <v>5</v>
      </c>
      <c r="W697" s="146"/>
      <c r="X697" s="127" t="s">
        <v>216</v>
      </c>
    </row>
    <row r="698" customFormat="false" ht="13.8" hidden="false" customHeight="false" outlineLevel="0" collapsed="false">
      <c r="A698" s="131" t="s">
        <v>20005</v>
      </c>
      <c r="B698" s="0" t="s">
        <v>17477</v>
      </c>
      <c r="C698" s="0" t="s">
        <v>198</v>
      </c>
      <c r="D698" s="0" t="s">
        <v>20006</v>
      </c>
      <c r="E698" s="0" t="s">
        <v>198</v>
      </c>
      <c r="F698" s="0" t="s">
        <v>20007</v>
      </c>
      <c r="H698" s="0" t="s">
        <v>17415</v>
      </c>
      <c r="I698" s="0" t="s">
        <v>17947</v>
      </c>
      <c r="J698" s="146" t="s">
        <v>200</v>
      </c>
      <c r="K698" s="131" t="s">
        <v>9369</v>
      </c>
      <c r="L698" s="0" t="s">
        <v>20008</v>
      </c>
      <c r="M698" s="122" t="s">
        <v>200</v>
      </c>
      <c r="N698" s="0" t="s">
        <v>19998</v>
      </c>
      <c r="O698" s="0" t="s">
        <v>19999</v>
      </c>
      <c r="P698" s="122" t="s">
        <v>200</v>
      </c>
      <c r="Q698" s="0" t="s">
        <v>7721</v>
      </c>
      <c r="R698" s="112" t="n">
        <v>9782919603718</v>
      </c>
      <c r="S698" s="146"/>
      <c r="T698" s="131" t="s">
        <v>215</v>
      </c>
      <c r="U698" s="0" t="n">
        <v>4</v>
      </c>
      <c r="V698" s="111" t="n">
        <v>5</v>
      </c>
      <c r="W698" s="146"/>
      <c r="X698" s="127" t="s">
        <v>216</v>
      </c>
    </row>
    <row r="699" customFormat="false" ht="13.8" hidden="false" customHeight="false" outlineLevel="0" collapsed="false">
      <c r="A699" s="131" t="s">
        <v>20009</v>
      </c>
      <c r="B699" s="0" t="s">
        <v>17477</v>
      </c>
      <c r="C699" s="0" t="s">
        <v>198</v>
      </c>
      <c r="D699" s="0" t="s">
        <v>198</v>
      </c>
      <c r="E699" s="0" t="s">
        <v>370</v>
      </c>
      <c r="F699" s="0" t="s">
        <v>20003</v>
      </c>
      <c r="H699" s="0" t="s">
        <v>17415</v>
      </c>
      <c r="I699" s="0" t="s">
        <v>17947</v>
      </c>
      <c r="J699" s="146" t="s">
        <v>200</v>
      </c>
      <c r="K699" s="131" t="s">
        <v>9369</v>
      </c>
      <c r="L699" s="0" t="s">
        <v>20010</v>
      </c>
      <c r="M699" s="122" t="s">
        <v>200</v>
      </c>
      <c r="N699" s="0" t="s">
        <v>19998</v>
      </c>
      <c r="O699" s="0" t="s">
        <v>19999</v>
      </c>
      <c r="P699" s="122" t="s">
        <v>200</v>
      </c>
      <c r="Q699" s="0" t="s">
        <v>7721</v>
      </c>
      <c r="R699" s="112" t="n">
        <v>9782919603794</v>
      </c>
      <c r="S699" s="146"/>
      <c r="T699" s="131" t="s">
        <v>215</v>
      </c>
      <c r="U699" s="0" t="n">
        <v>4</v>
      </c>
      <c r="V699" s="111" t="n">
        <v>5</v>
      </c>
      <c r="W699" s="146"/>
      <c r="X699" s="127" t="s">
        <v>216</v>
      </c>
    </row>
    <row r="700" customFormat="false" ht="13.8" hidden="false" customHeight="false" outlineLevel="0" collapsed="false">
      <c r="A700" s="131" t="s">
        <v>20011</v>
      </c>
      <c r="B700" s="0" t="s">
        <v>17477</v>
      </c>
      <c r="C700" s="0" t="s">
        <v>198</v>
      </c>
      <c r="D700" s="0" t="s">
        <v>17542</v>
      </c>
      <c r="E700" s="0" t="s">
        <v>198</v>
      </c>
      <c r="F700" s="0" t="s">
        <v>198</v>
      </c>
      <c r="G700" s="0" t="s">
        <v>198</v>
      </c>
      <c r="H700" s="0" t="s">
        <v>17415</v>
      </c>
      <c r="I700" s="0" t="s">
        <v>17947</v>
      </c>
      <c r="J700" s="146" t="s">
        <v>200</v>
      </c>
      <c r="K700" s="131" t="s">
        <v>9369</v>
      </c>
      <c r="L700" s="0" t="s">
        <v>20012</v>
      </c>
      <c r="M700" s="122" t="s">
        <v>200</v>
      </c>
      <c r="N700" s="0" t="s">
        <v>19998</v>
      </c>
      <c r="O700" s="0" t="s">
        <v>19999</v>
      </c>
      <c r="P700" s="122" t="s">
        <v>200</v>
      </c>
      <c r="Q700" s="0" t="s">
        <v>7721</v>
      </c>
      <c r="R700" s="112" t="n">
        <v>9782379890024</v>
      </c>
      <c r="S700" s="146"/>
      <c r="T700" s="131" t="s">
        <v>215</v>
      </c>
      <c r="U700" s="0" t="n">
        <v>4</v>
      </c>
      <c r="V700" s="111" t="n">
        <v>5</v>
      </c>
      <c r="W700" s="146"/>
      <c r="X700" s="127" t="s">
        <v>216</v>
      </c>
    </row>
    <row r="701" customFormat="false" ht="13.8" hidden="false" customHeight="false" outlineLevel="0" collapsed="false">
      <c r="A701" s="131" t="s">
        <v>20013</v>
      </c>
      <c r="B701" s="0" t="s">
        <v>17477</v>
      </c>
      <c r="C701" s="0" t="s">
        <v>198</v>
      </c>
      <c r="D701" s="0" t="s">
        <v>18265</v>
      </c>
      <c r="E701" s="0" t="s">
        <v>198</v>
      </c>
      <c r="F701" s="0" t="s">
        <v>2108</v>
      </c>
      <c r="G701" s="0" t="s">
        <v>198</v>
      </c>
      <c r="H701" s="0" t="s">
        <v>17415</v>
      </c>
      <c r="I701" s="0" t="s">
        <v>17947</v>
      </c>
      <c r="J701" s="146" t="s">
        <v>200</v>
      </c>
      <c r="K701" s="131" t="s">
        <v>9369</v>
      </c>
      <c r="L701" s="0" t="s">
        <v>20014</v>
      </c>
      <c r="M701" s="122" t="s">
        <v>200</v>
      </c>
      <c r="N701" s="0" t="s">
        <v>19998</v>
      </c>
      <c r="O701" s="0" t="s">
        <v>19999</v>
      </c>
      <c r="P701" s="122" t="s">
        <v>200</v>
      </c>
      <c r="Q701" s="0" t="s">
        <v>7721</v>
      </c>
      <c r="R701" s="112" t="n">
        <v>9782379890215</v>
      </c>
      <c r="S701" s="146"/>
      <c r="T701" s="131" t="s">
        <v>215</v>
      </c>
      <c r="U701" s="0" t="n">
        <v>4</v>
      </c>
      <c r="V701" s="111" t="n">
        <v>5</v>
      </c>
      <c r="W701" s="146"/>
      <c r="X701" s="127" t="s">
        <v>216</v>
      </c>
    </row>
    <row r="702" customFormat="false" ht="13.8" hidden="false" customHeight="false" outlineLevel="0" collapsed="false">
      <c r="A702" s="131" t="s">
        <v>20015</v>
      </c>
      <c r="B702" s="0" t="s">
        <v>17477</v>
      </c>
      <c r="C702" s="0" t="s">
        <v>198</v>
      </c>
      <c r="D702" s="0" t="s">
        <v>198</v>
      </c>
      <c r="E702" s="0" t="s">
        <v>198</v>
      </c>
      <c r="F702" s="0" t="s">
        <v>20016</v>
      </c>
      <c r="G702" s="0" t="s">
        <v>198</v>
      </c>
      <c r="H702" s="0" t="s">
        <v>17415</v>
      </c>
      <c r="I702" s="0" t="s">
        <v>17947</v>
      </c>
      <c r="J702" s="146" t="s">
        <v>200</v>
      </c>
      <c r="K702" s="131" t="s">
        <v>9369</v>
      </c>
      <c r="L702" s="0" t="s">
        <v>20014</v>
      </c>
      <c r="M702" s="122" t="s">
        <v>200</v>
      </c>
      <c r="N702" s="0" t="s">
        <v>19998</v>
      </c>
      <c r="O702" s="0" t="s">
        <v>19999</v>
      </c>
      <c r="P702" s="122" t="s">
        <v>200</v>
      </c>
      <c r="Q702" s="0" t="s">
        <v>7721</v>
      </c>
      <c r="R702" s="112" t="n">
        <v>9782379890291</v>
      </c>
      <c r="S702" s="146"/>
      <c r="T702" s="131" t="s">
        <v>215</v>
      </c>
      <c r="U702" s="0" t="n">
        <v>4</v>
      </c>
      <c r="V702" s="111" t="n">
        <v>5</v>
      </c>
      <c r="W702" s="146"/>
      <c r="X702" s="127" t="s">
        <v>216</v>
      </c>
    </row>
    <row r="703" customFormat="false" ht="13.8" hidden="false" customHeight="false" outlineLevel="0" collapsed="false">
      <c r="A703" s="131" t="s">
        <v>20017</v>
      </c>
      <c r="B703" s="0" t="s">
        <v>17477</v>
      </c>
      <c r="C703" s="0" t="s">
        <v>198</v>
      </c>
      <c r="D703" s="0" t="s">
        <v>198</v>
      </c>
      <c r="E703" s="0" t="s">
        <v>198</v>
      </c>
      <c r="F703" s="0" t="s">
        <v>198</v>
      </c>
      <c r="G703" s="0" t="s">
        <v>198</v>
      </c>
      <c r="H703" s="0" t="s">
        <v>17415</v>
      </c>
      <c r="I703" s="0" t="s">
        <v>17947</v>
      </c>
      <c r="J703" s="146"/>
      <c r="K703" s="131" t="s">
        <v>9369</v>
      </c>
      <c r="L703" s="0" t="s">
        <v>20018</v>
      </c>
      <c r="M703" s="122" t="s">
        <v>200</v>
      </c>
      <c r="N703" s="0" t="s">
        <v>19998</v>
      </c>
      <c r="O703" s="0" t="s">
        <v>19999</v>
      </c>
      <c r="P703" s="122" t="s">
        <v>200</v>
      </c>
      <c r="Q703" s="0" t="s">
        <v>7721</v>
      </c>
      <c r="R703" s="112" t="n">
        <v>9782379890451</v>
      </c>
      <c r="S703" s="146"/>
      <c r="T703" s="131" t="s">
        <v>215</v>
      </c>
      <c r="U703" s="0" t="n">
        <v>4</v>
      </c>
      <c r="V703" s="111" t="n">
        <v>5</v>
      </c>
      <c r="W703" s="146"/>
      <c r="X703" s="127"/>
    </row>
    <row r="704" customFormat="false" ht="13.8" hidden="false" customHeight="false" outlineLevel="0" collapsed="false">
      <c r="A704" s="131" t="s">
        <v>20019</v>
      </c>
      <c r="B704" s="0" t="s">
        <v>17477</v>
      </c>
      <c r="C704" s="0" t="s">
        <v>198</v>
      </c>
      <c r="D704" s="0" t="s">
        <v>198</v>
      </c>
      <c r="E704" s="0" t="s">
        <v>198</v>
      </c>
      <c r="F704" s="0" t="s">
        <v>13414</v>
      </c>
      <c r="G704" s="0" t="s">
        <v>198</v>
      </c>
      <c r="H704" s="0" t="s">
        <v>17415</v>
      </c>
      <c r="I704" s="0" t="s">
        <v>17947</v>
      </c>
      <c r="J704" s="146"/>
      <c r="K704" s="131" t="s">
        <v>9369</v>
      </c>
      <c r="L704" s="0" t="s">
        <v>20018</v>
      </c>
      <c r="M704" s="122" t="s">
        <v>200</v>
      </c>
      <c r="N704" s="0" t="s">
        <v>19998</v>
      </c>
      <c r="O704" s="0" t="s">
        <v>19999</v>
      </c>
      <c r="P704" s="122" t="s">
        <v>200</v>
      </c>
      <c r="Q704" s="0" t="s">
        <v>7721</v>
      </c>
      <c r="R704" s="112" t="n">
        <v>9782379890833</v>
      </c>
      <c r="S704" s="146"/>
      <c r="T704" s="131" t="s">
        <v>215</v>
      </c>
      <c r="U704" s="0" t="n">
        <v>4</v>
      </c>
      <c r="V704" s="111" t="n">
        <v>5</v>
      </c>
      <c r="W704" s="146"/>
      <c r="X704" s="127"/>
    </row>
    <row r="705" customFormat="false" ht="13.8" hidden="false" customHeight="false" outlineLevel="0" collapsed="false">
      <c r="A705" s="131" t="s">
        <v>20020</v>
      </c>
      <c r="B705" s="0" t="s">
        <v>17477</v>
      </c>
      <c r="C705" s="0" t="s">
        <v>198</v>
      </c>
      <c r="D705" s="0" t="s">
        <v>198</v>
      </c>
      <c r="E705" s="0" t="s">
        <v>198</v>
      </c>
      <c r="F705" s="0" t="s">
        <v>198</v>
      </c>
      <c r="G705" s="0" t="s">
        <v>198</v>
      </c>
      <c r="H705" s="0" t="s">
        <v>17415</v>
      </c>
      <c r="I705" s="0" t="s">
        <v>17947</v>
      </c>
      <c r="J705" s="146"/>
      <c r="K705" s="131" t="s">
        <v>9369</v>
      </c>
      <c r="L705" s="0" t="s">
        <v>20021</v>
      </c>
      <c r="M705" s="122" t="s">
        <v>200</v>
      </c>
      <c r="N705" s="0" t="s">
        <v>19998</v>
      </c>
      <c r="O705" s="0" t="s">
        <v>19999</v>
      </c>
      <c r="P705" s="122" t="s">
        <v>200</v>
      </c>
      <c r="Q705" s="0" t="s">
        <v>7721</v>
      </c>
      <c r="R705" s="112" t="n">
        <v>9782379890925</v>
      </c>
      <c r="S705" s="146"/>
      <c r="T705" s="131" t="s">
        <v>215</v>
      </c>
      <c r="U705" s="0" t="n">
        <v>4</v>
      </c>
      <c r="V705" s="111" t="n">
        <v>5</v>
      </c>
      <c r="W705" s="146"/>
      <c r="X705" s="127" t="s">
        <v>5461</v>
      </c>
    </row>
    <row r="706" customFormat="false" ht="13.8" hidden="false" customHeight="false" outlineLevel="0" collapsed="false">
      <c r="A706" s="131" t="s">
        <v>20022</v>
      </c>
      <c r="B706" s="0" t="s">
        <v>17477</v>
      </c>
      <c r="H706" s="0" t="s">
        <v>17415</v>
      </c>
      <c r="I706" s="0" t="s">
        <v>17947</v>
      </c>
      <c r="J706" s="146"/>
      <c r="K706" s="131" t="s">
        <v>9369</v>
      </c>
      <c r="L706" s="0" t="s">
        <v>20021</v>
      </c>
      <c r="M706" s="122" t="s">
        <v>200</v>
      </c>
      <c r="N706" s="0" t="s">
        <v>19998</v>
      </c>
      <c r="O706" s="0" t="s">
        <v>19999</v>
      </c>
      <c r="P706" s="122" t="s">
        <v>200</v>
      </c>
      <c r="Q706" s="0" t="s">
        <v>5611</v>
      </c>
      <c r="S706" s="146"/>
      <c r="T706" s="131" t="s">
        <v>215</v>
      </c>
      <c r="U706" s="0" t="n">
        <v>4</v>
      </c>
      <c r="V706" s="111" t="n">
        <v>5</v>
      </c>
      <c r="W706" s="146"/>
      <c r="X706" s="127"/>
    </row>
    <row r="707" customFormat="false" ht="13.8" hidden="false" customHeight="false" outlineLevel="0" collapsed="false">
      <c r="A707" s="131" t="s">
        <v>20023</v>
      </c>
      <c r="B707" s="0" t="s">
        <v>17477</v>
      </c>
      <c r="H707" s="0" t="s">
        <v>17415</v>
      </c>
      <c r="I707" s="0" t="s">
        <v>17947</v>
      </c>
      <c r="J707" s="146"/>
      <c r="K707" s="131" t="s">
        <v>9369</v>
      </c>
      <c r="L707" s="0" t="s">
        <v>20024</v>
      </c>
      <c r="M707" s="122" t="s">
        <v>200</v>
      </c>
      <c r="N707" s="0" t="s">
        <v>19998</v>
      </c>
      <c r="O707" s="0" t="s">
        <v>19999</v>
      </c>
      <c r="P707" s="122" t="s">
        <v>200</v>
      </c>
      <c r="Q707" s="0" t="s">
        <v>5611</v>
      </c>
      <c r="S707" s="146"/>
      <c r="T707" s="131" t="s">
        <v>215</v>
      </c>
      <c r="U707" s="0" t="n">
        <v>4</v>
      </c>
      <c r="V707" s="111" t="n">
        <v>5</v>
      </c>
      <c r="W707" s="146"/>
      <c r="X707" s="127"/>
    </row>
    <row r="708" customFormat="false" ht="13.8" hidden="false" customHeight="false" outlineLevel="0" collapsed="false">
      <c r="A708" s="131" t="s">
        <v>20025</v>
      </c>
      <c r="B708" s="0" t="s">
        <v>18341</v>
      </c>
      <c r="C708" s="0" t="s">
        <v>198</v>
      </c>
      <c r="D708" s="0" t="s">
        <v>198</v>
      </c>
      <c r="E708" s="0" t="s">
        <v>198</v>
      </c>
      <c r="F708" s="0" t="s">
        <v>198</v>
      </c>
      <c r="G708" s="0" t="s">
        <v>198</v>
      </c>
      <c r="H708" s="0" t="s">
        <v>17408</v>
      </c>
      <c r="J708" s="146" t="s">
        <v>200</v>
      </c>
      <c r="K708" s="131" t="s">
        <v>17585</v>
      </c>
      <c r="L708" s="0" t="s">
        <v>20026</v>
      </c>
      <c r="M708" s="122" t="s">
        <v>200</v>
      </c>
      <c r="N708" s="0" t="s">
        <v>66</v>
      </c>
      <c r="O708" s="0" t="s">
        <v>66</v>
      </c>
      <c r="P708" s="122"/>
      <c r="Q708" s="0" t="s">
        <v>2235</v>
      </c>
      <c r="R708" s="112" t="s">
        <v>198</v>
      </c>
      <c r="S708" s="146"/>
      <c r="T708" s="131" t="s">
        <v>215</v>
      </c>
      <c r="U708" s="0" t="n">
        <v>4</v>
      </c>
      <c r="V708" s="111" t="n">
        <v>10</v>
      </c>
      <c r="W708" s="146"/>
      <c r="X708" s="127" t="s">
        <v>216</v>
      </c>
    </row>
    <row r="709" customFormat="false" ht="13.8" hidden="false" customHeight="false" outlineLevel="0" collapsed="false">
      <c r="A709" s="131" t="s">
        <v>20027</v>
      </c>
      <c r="B709" s="0" t="s">
        <v>17477</v>
      </c>
      <c r="C709" s="0" t="s">
        <v>198</v>
      </c>
      <c r="D709" s="0" t="s">
        <v>198</v>
      </c>
      <c r="E709" s="0" t="s">
        <v>9362</v>
      </c>
      <c r="F709" s="0" t="s">
        <v>19047</v>
      </c>
      <c r="G709" s="0" t="s">
        <v>198</v>
      </c>
      <c r="H709" s="0" t="s">
        <v>17415</v>
      </c>
      <c r="J709" s="146" t="s">
        <v>200</v>
      </c>
      <c r="K709" s="131" t="s">
        <v>18435</v>
      </c>
      <c r="L709" s="0" t="s">
        <v>20028</v>
      </c>
      <c r="M709" s="122" t="s">
        <v>200</v>
      </c>
      <c r="N709" s="0" t="s">
        <v>20029</v>
      </c>
      <c r="O709" s="0" t="s">
        <v>20030</v>
      </c>
      <c r="P709" s="122" t="s">
        <v>200</v>
      </c>
      <c r="Q709" s="0" t="s">
        <v>17449</v>
      </c>
      <c r="R709" s="112" t="s">
        <v>198</v>
      </c>
      <c r="S709" s="146"/>
      <c r="T709" s="131" t="s">
        <v>215</v>
      </c>
      <c r="U709" s="0" t="n">
        <v>4</v>
      </c>
      <c r="V709" s="111" t="n">
        <v>10</v>
      </c>
      <c r="W709" s="146"/>
      <c r="X709" s="127" t="s">
        <v>216</v>
      </c>
    </row>
    <row r="710" customFormat="false" ht="13.8" hidden="false" customHeight="false" outlineLevel="0" collapsed="false">
      <c r="A710" s="131" t="s">
        <v>20031</v>
      </c>
      <c r="B710" s="0" t="s">
        <v>17490</v>
      </c>
      <c r="C710" s="0" t="s">
        <v>198</v>
      </c>
      <c r="D710" s="0" t="s">
        <v>17520</v>
      </c>
      <c r="E710" s="0" t="s">
        <v>198</v>
      </c>
      <c r="F710" s="0" t="s">
        <v>198</v>
      </c>
      <c r="G710" s="0" t="s">
        <v>198</v>
      </c>
      <c r="H710" s="0" t="s">
        <v>17415</v>
      </c>
      <c r="I710" s="0" t="s">
        <v>17416</v>
      </c>
      <c r="J710" s="146" t="s">
        <v>200</v>
      </c>
      <c r="K710" s="131" t="s">
        <v>18759</v>
      </c>
      <c r="L710" s="0" t="s">
        <v>20032</v>
      </c>
      <c r="M710" s="122" t="s">
        <v>200</v>
      </c>
      <c r="N710" s="0" t="s">
        <v>20033</v>
      </c>
      <c r="O710" s="0" t="s">
        <v>20034</v>
      </c>
      <c r="P710" s="122" t="s">
        <v>200</v>
      </c>
      <c r="Q710" s="0" t="s">
        <v>17468</v>
      </c>
      <c r="R710" s="112" t="n">
        <v>9782365050197</v>
      </c>
      <c r="S710" s="146"/>
      <c r="T710" s="131" t="s">
        <v>215</v>
      </c>
      <c r="U710" s="0" t="n">
        <v>4</v>
      </c>
      <c r="V710" s="111" t="n">
        <v>20</v>
      </c>
      <c r="W710" s="146"/>
      <c r="X710" s="127" t="s">
        <v>216</v>
      </c>
    </row>
    <row r="711" customFormat="false" ht="13.8" hidden="false" customHeight="false" outlineLevel="0" collapsed="false">
      <c r="A711" s="131" t="s">
        <v>20035</v>
      </c>
      <c r="B711" s="0" t="s">
        <v>20036</v>
      </c>
      <c r="C711" s="0" t="s">
        <v>198</v>
      </c>
      <c r="D711" s="0" t="s">
        <v>17603</v>
      </c>
      <c r="E711" s="0" t="s">
        <v>198</v>
      </c>
      <c r="F711" s="0" t="s">
        <v>20037</v>
      </c>
      <c r="G711" s="0" t="s">
        <v>198</v>
      </c>
      <c r="H711" s="0" t="s">
        <v>17408</v>
      </c>
      <c r="J711" s="146" t="s">
        <v>200</v>
      </c>
      <c r="K711" s="131" t="s">
        <v>20038</v>
      </c>
      <c r="L711" s="0" t="s">
        <v>20039</v>
      </c>
      <c r="M711" s="122" t="s">
        <v>200</v>
      </c>
      <c r="N711" s="0" t="s">
        <v>20040</v>
      </c>
      <c r="O711" s="0" t="s">
        <v>20041</v>
      </c>
      <c r="P711" s="122" t="s">
        <v>200</v>
      </c>
      <c r="Q711" s="0" t="s">
        <v>17462</v>
      </c>
      <c r="R711" s="112" t="n">
        <v>82039559667</v>
      </c>
      <c r="S711" s="146"/>
      <c r="T711" s="131" t="s">
        <v>215</v>
      </c>
      <c r="U711" s="0" t="n">
        <v>4</v>
      </c>
      <c r="V711" s="111" t="n">
        <v>15</v>
      </c>
      <c r="W711" s="146"/>
      <c r="X711" s="127" t="s">
        <v>216</v>
      </c>
    </row>
    <row r="712" customFormat="false" ht="13.8" hidden="false" customHeight="false" outlineLevel="0" collapsed="false">
      <c r="A712" s="131" t="s">
        <v>20042</v>
      </c>
      <c r="B712" s="0" t="s">
        <v>17428</v>
      </c>
      <c r="C712" s="0" t="s">
        <v>198</v>
      </c>
      <c r="D712" s="0" t="s">
        <v>17414</v>
      </c>
      <c r="E712" s="0" t="s">
        <v>198</v>
      </c>
      <c r="F712" s="0" t="s">
        <v>20043</v>
      </c>
      <c r="G712" s="0" t="s">
        <v>198</v>
      </c>
      <c r="H712" s="0" t="s">
        <v>17415</v>
      </c>
      <c r="J712" s="146" t="s">
        <v>200</v>
      </c>
      <c r="K712" s="131" t="s">
        <v>18011</v>
      </c>
      <c r="L712" s="0" t="s">
        <v>20044</v>
      </c>
      <c r="M712" s="122" t="s">
        <v>200</v>
      </c>
      <c r="N712" s="0" t="s">
        <v>20045</v>
      </c>
      <c r="O712" s="0" t="s">
        <v>20046</v>
      </c>
      <c r="P712" s="122" t="s">
        <v>200</v>
      </c>
      <c r="Q712" s="0" t="s">
        <v>17437</v>
      </c>
      <c r="R712" s="112" t="n">
        <v>3781806009905</v>
      </c>
      <c r="S712" s="146"/>
      <c r="T712" s="131" t="s">
        <v>215</v>
      </c>
      <c r="U712" s="0" t="n">
        <v>4</v>
      </c>
      <c r="V712" s="111" t="n">
        <v>10</v>
      </c>
      <c r="W712" s="146"/>
      <c r="X712" s="127" t="s">
        <v>216</v>
      </c>
    </row>
    <row r="713" customFormat="false" ht="13.8" hidden="false" customHeight="false" outlineLevel="0" collapsed="false">
      <c r="A713" s="131" t="s">
        <v>20047</v>
      </c>
      <c r="B713" s="0" t="s">
        <v>17428</v>
      </c>
      <c r="C713" s="0" t="s">
        <v>198</v>
      </c>
      <c r="D713" s="0" t="s">
        <v>17414</v>
      </c>
      <c r="E713" s="0" t="s">
        <v>20048</v>
      </c>
      <c r="F713" s="0" t="s">
        <v>20049</v>
      </c>
      <c r="G713" s="0" t="s">
        <v>198</v>
      </c>
      <c r="H713" s="0" t="s">
        <v>17415</v>
      </c>
      <c r="J713" s="146" t="s">
        <v>200</v>
      </c>
      <c r="K713" s="131" t="s">
        <v>18011</v>
      </c>
      <c r="L713" s="0" t="s">
        <v>20044</v>
      </c>
      <c r="M713" s="122" t="s">
        <v>200</v>
      </c>
      <c r="N713" s="0" t="s">
        <v>20045</v>
      </c>
      <c r="O713" s="0" t="s">
        <v>20046</v>
      </c>
      <c r="P713" s="122" t="s">
        <v>200</v>
      </c>
      <c r="Q713" s="0" t="s">
        <v>17437</v>
      </c>
      <c r="R713" s="112" t="n">
        <v>3781806009905</v>
      </c>
      <c r="S713" s="146"/>
      <c r="T713" s="131" t="s">
        <v>215</v>
      </c>
      <c r="U713" s="0" t="n">
        <v>4</v>
      </c>
      <c r="V713" s="111" t="n">
        <v>10</v>
      </c>
      <c r="W713" s="146"/>
      <c r="X713" s="127" t="s">
        <v>216</v>
      </c>
    </row>
    <row r="714" customFormat="false" ht="13.8" hidden="false" customHeight="false" outlineLevel="0" collapsed="false">
      <c r="A714" s="131" t="s">
        <v>20050</v>
      </c>
      <c r="B714" s="0" t="s">
        <v>17490</v>
      </c>
      <c r="C714" s="0" t="s">
        <v>198</v>
      </c>
      <c r="D714" s="0" t="s">
        <v>17556</v>
      </c>
      <c r="E714" s="0" t="s">
        <v>198</v>
      </c>
      <c r="F714" s="0" t="s">
        <v>4891</v>
      </c>
      <c r="G714" s="0" t="s">
        <v>198</v>
      </c>
      <c r="H714" s="0" t="s">
        <v>17415</v>
      </c>
      <c r="J714" s="146" t="s">
        <v>200</v>
      </c>
      <c r="K714" s="131" t="s">
        <v>18101</v>
      </c>
      <c r="L714" s="0" t="s">
        <v>20051</v>
      </c>
      <c r="M714" s="122" t="s">
        <v>200</v>
      </c>
      <c r="N714" s="0" t="s">
        <v>20052</v>
      </c>
      <c r="O714" s="0" t="s">
        <v>20053</v>
      </c>
      <c r="P714" s="122" t="s">
        <v>200</v>
      </c>
      <c r="Q714" s="0" t="s">
        <v>18208</v>
      </c>
      <c r="R714" s="112" t="s">
        <v>198</v>
      </c>
      <c r="S714" s="146"/>
      <c r="T714" s="131" t="s">
        <v>215</v>
      </c>
      <c r="U714" s="0" t="n">
        <v>4</v>
      </c>
      <c r="V714" s="111" t="n">
        <v>10</v>
      </c>
      <c r="W714" s="146"/>
      <c r="X714" s="127" t="s">
        <v>216</v>
      </c>
    </row>
    <row r="715" customFormat="false" ht="13.8" hidden="false" customHeight="false" outlineLevel="0" collapsed="false">
      <c r="A715" s="131" t="s">
        <v>12752</v>
      </c>
      <c r="B715" s="0" t="s">
        <v>18061</v>
      </c>
      <c r="C715" s="0" t="s">
        <v>198</v>
      </c>
      <c r="D715" s="0" t="s">
        <v>198</v>
      </c>
      <c r="E715" s="0" t="s">
        <v>198</v>
      </c>
      <c r="F715" s="0" t="s">
        <v>4711</v>
      </c>
      <c r="G715" s="0" t="s">
        <v>198</v>
      </c>
      <c r="H715" s="0" t="s">
        <v>17415</v>
      </c>
      <c r="J715" s="146" t="s">
        <v>200</v>
      </c>
      <c r="K715" s="131"/>
      <c r="L715" s="0" t="s">
        <v>20054</v>
      </c>
      <c r="M715" s="122" t="s">
        <v>200</v>
      </c>
      <c r="N715" s="0" t="s">
        <v>13943</v>
      </c>
      <c r="O715" s="0" t="s">
        <v>20055</v>
      </c>
      <c r="P715" s="122" t="s">
        <v>200</v>
      </c>
      <c r="Q715" s="0" t="s">
        <v>18067</v>
      </c>
      <c r="R715" s="112" t="n">
        <v>5050582826593</v>
      </c>
      <c r="S715" s="146"/>
      <c r="T715" s="131" t="s">
        <v>215</v>
      </c>
      <c r="U715" s="0" t="n">
        <v>4</v>
      </c>
      <c r="V715" s="111" t="n">
        <v>10</v>
      </c>
      <c r="W715" s="146"/>
      <c r="X715" s="127" t="s">
        <v>216</v>
      </c>
    </row>
    <row r="716" customFormat="false" ht="13.8" hidden="false" customHeight="false" outlineLevel="0" collapsed="false">
      <c r="A716" s="131" t="s">
        <v>20056</v>
      </c>
      <c r="B716" s="0" t="s">
        <v>17513</v>
      </c>
      <c r="C716" s="0" t="s">
        <v>17483</v>
      </c>
      <c r="D716" s="0" t="s">
        <v>198</v>
      </c>
      <c r="E716" s="0" t="s">
        <v>3215</v>
      </c>
      <c r="F716" s="0" t="s">
        <v>20057</v>
      </c>
      <c r="G716" s="128" t="s">
        <v>20058</v>
      </c>
      <c r="H716" s="0" t="s">
        <v>239</v>
      </c>
      <c r="J716" s="146" t="s">
        <v>200</v>
      </c>
      <c r="K716" s="131"/>
      <c r="L716" s="0" t="s">
        <v>20059</v>
      </c>
      <c r="M716" s="122" t="s">
        <v>200</v>
      </c>
      <c r="N716" s="0" t="s">
        <v>20060</v>
      </c>
      <c r="O716" s="0" t="s">
        <v>20061</v>
      </c>
      <c r="P716" s="122" t="s">
        <v>200</v>
      </c>
      <c r="Q716" s="0" t="s">
        <v>18067</v>
      </c>
      <c r="R716" s="112" t="n">
        <v>4988601465984</v>
      </c>
      <c r="S716" s="146"/>
      <c r="T716" s="131" t="s">
        <v>215</v>
      </c>
      <c r="U716" s="0" t="n">
        <v>4</v>
      </c>
      <c r="V716" s="111" t="n">
        <v>20</v>
      </c>
      <c r="W716" s="146"/>
      <c r="X716" s="127" t="s">
        <v>216</v>
      </c>
    </row>
    <row r="717" customFormat="false" ht="13.8" hidden="false" customHeight="false" outlineLevel="0" collapsed="false">
      <c r="A717" s="131" t="s">
        <v>20062</v>
      </c>
      <c r="B717" s="0" t="s">
        <v>17428</v>
      </c>
      <c r="C717" s="0" t="s">
        <v>198</v>
      </c>
      <c r="D717" s="0" t="s">
        <v>17549</v>
      </c>
      <c r="E717" s="0" t="s">
        <v>206</v>
      </c>
      <c r="F717" s="0" t="s">
        <v>198</v>
      </c>
      <c r="G717" s="0" t="s">
        <v>198</v>
      </c>
      <c r="H717" s="0" t="s">
        <v>17408</v>
      </c>
      <c r="J717" s="146" t="s">
        <v>200</v>
      </c>
      <c r="K717" s="131" t="s">
        <v>17585</v>
      </c>
      <c r="L717" s="0" t="s">
        <v>20063</v>
      </c>
      <c r="M717" s="122" t="s">
        <v>200</v>
      </c>
      <c r="N717" s="0" t="s">
        <v>20064</v>
      </c>
      <c r="O717" s="0" t="s">
        <v>66</v>
      </c>
      <c r="P717" s="122"/>
      <c r="Q717" s="0" t="s">
        <v>17433</v>
      </c>
      <c r="R717" s="112" t="n">
        <v>9781785463723</v>
      </c>
      <c r="S717" s="146"/>
      <c r="T717" s="131" t="s">
        <v>215</v>
      </c>
      <c r="U717" s="0" t="n">
        <v>4</v>
      </c>
      <c r="V717" s="111" t="n">
        <v>10</v>
      </c>
      <c r="W717" s="146"/>
      <c r="X717" s="127" t="s">
        <v>216</v>
      </c>
    </row>
    <row r="718" customFormat="false" ht="13.8" hidden="false" customHeight="false" outlineLevel="0" collapsed="false">
      <c r="A718" s="131" t="s">
        <v>20065</v>
      </c>
      <c r="B718" s="0" t="s">
        <v>17490</v>
      </c>
      <c r="C718" s="0" t="s">
        <v>198</v>
      </c>
      <c r="D718" s="0" t="s">
        <v>17549</v>
      </c>
      <c r="E718" s="0" t="s">
        <v>206</v>
      </c>
      <c r="F718" s="0" t="s">
        <v>198</v>
      </c>
      <c r="G718" s="0" t="s">
        <v>198</v>
      </c>
      <c r="H718" s="0" t="s">
        <v>17415</v>
      </c>
      <c r="J718" s="146"/>
      <c r="K718" s="131" t="s">
        <v>17634</v>
      </c>
      <c r="L718" s="0" t="s">
        <v>20066</v>
      </c>
      <c r="M718" s="122" t="s">
        <v>200</v>
      </c>
      <c r="N718" s="0" t="s">
        <v>20067</v>
      </c>
      <c r="O718" s="0" t="s">
        <v>17442</v>
      </c>
      <c r="P718" s="122"/>
      <c r="Q718" s="0" t="s">
        <v>5611</v>
      </c>
      <c r="S718" s="146"/>
      <c r="T718" s="131" t="s">
        <v>215</v>
      </c>
      <c r="U718" s="0" t="n">
        <v>4</v>
      </c>
      <c r="V718" s="111" t="n">
        <v>40</v>
      </c>
      <c r="W718" s="146"/>
      <c r="X718" s="127"/>
    </row>
    <row r="719" customFormat="false" ht="13.8" hidden="false" customHeight="false" outlineLevel="0" collapsed="false">
      <c r="A719" s="131" t="s">
        <v>20068</v>
      </c>
      <c r="B719" s="0" t="s">
        <v>17602</v>
      </c>
      <c r="C719" s="0" t="s">
        <v>17577</v>
      </c>
      <c r="D719" s="0" t="s">
        <v>17603</v>
      </c>
      <c r="E719" s="0" t="s">
        <v>18042</v>
      </c>
      <c r="F719" s="0" t="s">
        <v>20069</v>
      </c>
      <c r="G719" s="0" t="s">
        <v>4126</v>
      </c>
      <c r="H719" s="0" t="s">
        <v>17415</v>
      </c>
      <c r="J719" s="146" t="s">
        <v>200</v>
      </c>
      <c r="K719" s="131" t="s">
        <v>17564</v>
      </c>
      <c r="L719" s="0" t="s">
        <v>20070</v>
      </c>
      <c r="M719" s="122" t="s">
        <v>200</v>
      </c>
      <c r="N719" s="0" t="s">
        <v>17818</v>
      </c>
      <c r="O719" s="0" t="s">
        <v>17600</v>
      </c>
      <c r="P719" s="122" t="s">
        <v>200</v>
      </c>
      <c r="Q719" s="0" t="s">
        <v>253</v>
      </c>
      <c r="R719" s="112" t="n">
        <v>9782377841189</v>
      </c>
      <c r="S719" s="146"/>
      <c r="T719" s="131" t="s">
        <v>215</v>
      </c>
      <c r="U719" s="0" t="n">
        <v>4</v>
      </c>
      <c r="V719" s="111" t="n">
        <v>20</v>
      </c>
      <c r="W719" s="146"/>
      <c r="X719" s="127" t="s">
        <v>216</v>
      </c>
    </row>
    <row r="720" customFormat="false" ht="13.8" hidden="false" customHeight="false" outlineLevel="0" collapsed="false">
      <c r="A720" s="131" t="s">
        <v>20071</v>
      </c>
      <c r="B720" s="0" t="s">
        <v>17602</v>
      </c>
      <c r="C720" s="0" t="s">
        <v>198</v>
      </c>
      <c r="D720" s="0" t="s">
        <v>17549</v>
      </c>
      <c r="E720" s="0" t="s">
        <v>198</v>
      </c>
      <c r="F720" s="0" t="s">
        <v>198</v>
      </c>
      <c r="G720" s="0" t="s">
        <v>20072</v>
      </c>
      <c r="H720" s="0" t="s">
        <v>17415</v>
      </c>
      <c r="I720" s="0" t="s">
        <v>17416</v>
      </c>
      <c r="J720" s="146" t="s">
        <v>200</v>
      </c>
      <c r="K720" s="131" t="s">
        <v>18661</v>
      </c>
      <c r="L720" s="0" t="s">
        <v>20073</v>
      </c>
      <c r="M720" s="122" t="s">
        <v>200</v>
      </c>
      <c r="N720" s="0" t="s">
        <v>20074</v>
      </c>
      <c r="O720" s="0" t="s">
        <v>20075</v>
      </c>
      <c r="P720" s="122" t="s">
        <v>200</v>
      </c>
      <c r="Q720" s="0" t="s">
        <v>17449</v>
      </c>
      <c r="R720" s="112" t="n">
        <v>9791093376844</v>
      </c>
      <c r="S720" s="146"/>
      <c r="T720" s="131" t="s">
        <v>215</v>
      </c>
      <c r="U720" s="0" t="n">
        <v>4</v>
      </c>
      <c r="V720" s="111" t="n">
        <v>10</v>
      </c>
      <c r="W720" s="146"/>
      <c r="X720" s="127" t="s">
        <v>216</v>
      </c>
    </row>
    <row r="721" customFormat="false" ht="13.8" hidden="false" customHeight="false" outlineLevel="0" collapsed="false">
      <c r="A721" s="131" t="s">
        <v>20076</v>
      </c>
      <c r="B721" s="0" t="s">
        <v>17490</v>
      </c>
      <c r="C721" s="0" t="s">
        <v>198</v>
      </c>
      <c r="D721" s="0" t="s">
        <v>17549</v>
      </c>
      <c r="E721" s="0" t="s">
        <v>206</v>
      </c>
      <c r="F721" s="0" t="s">
        <v>198</v>
      </c>
      <c r="G721" s="0" t="s">
        <v>198</v>
      </c>
      <c r="H721" s="0" t="s">
        <v>17408</v>
      </c>
      <c r="I721" s="0" t="s">
        <v>17444</v>
      </c>
      <c r="J721" s="146" t="s">
        <v>200</v>
      </c>
      <c r="K721" s="131" t="s">
        <v>17605</v>
      </c>
      <c r="L721" s="0" t="s">
        <v>20077</v>
      </c>
      <c r="M721" s="122" t="s">
        <v>200</v>
      </c>
      <c r="N721" s="0" t="s">
        <v>20078</v>
      </c>
      <c r="O721" s="0" t="s">
        <v>20079</v>
      </c>
      <c r="P721" s="122" t="s">
        <v>200</v>
      </c>
      <c r="Q721" s="0" t="s">
        <v>466</v>
      </c>
      <c r="R721" s="112" t="n">
        <v>9781494288358</v>
      </c>
      <c r="S721" s="146"/>
      <c r="T721" s="131" t="s">
        <v>215</v>
      </c>
      <c r="U721" s="0" t="n">
        <v>4</v>
      </c>
      <c r="V721" s="111" t="n">
        <v>20</v>
      </c>
      <c r="W721" s="146"/>
      <c r="X721" s="127" t="s">
        <v>216</v>
      </c>
    </row>
    <row r="722" customFormat="false" ht="13.8" hidden="false" customHeight="false" outlineLevel="0" collapsed="false">
      <c r="A722" s="131" t="s">
        <v>20080</v>
      </c>
      <c r="B722" s="0" t="s">
        <v>17602</v>
      </c>
      <c r="C722" s="0" t="s">
        <v>198</v>
      </c>
      <c r="D722" s="0" t="s">
        <v>18162</v>
      </c>
      <c r="E722" s="0" t="s">
        <v>198</v>
      </c>
      <c r="F722" s="0" t="s">
        <v>198</v>
      </c>
      <c r="G722" s="0" t="s">
        <v>198</v>
      </c>
      <c r="H722" s="0" t="s">
        <v>17408</v>
      </c>
      <c r="J722" s="146" t="s">
        <v>200</v>
      </c>
      <c r="K722" s="131" t="s">
        <v>17605</v>
      </c>
      <c r="L722" s="0" t="s">
        <v>20081</v>
      </c>
      <c r="M722" s="122" t="s">
        <v>200</v>
      </c>
      <c r="N722" s="0" t="s">
        <v>20082</v>
      </c>
      <c r="O722" s="0" t="s">
        <v>20083</v>
      </c>
      <c r="P722" s="122" t="s">
        <v>200</v>
      </c>
      <c r="Q722" s="0" t="s">
        <v>17421</v>
      </c>
      <c r="R722" s="112" t="n">
        <v>9781491079263</v>
      </c>
      <c r="S722" s="146"/>
      <c r="T722" s="131" t="s">
        <v>215</v>
      </c>
      <c r="U722" s="0" t="n">
        <v>4</v>
      </c>
      <c r="V722" s="111" t="n">
        <v>20</v>
      </c>
      <c r="W722" s="146"/>
      <c r="X722" s="127" t="s">
        <v>216</v>
      </c>
    </row>
    <row r="723" customFormat="false" ht="13.8" hidden="false" customHeight="false" outlineLevel="0" collapsed="false">
      <c r="A723" s="131" t="s">
        <v>10199</v>
      </c>
      <c r="B723" s="0" t="s">
        <v>17548</v>
      </c>
      <c r="C723" s="0" t="s">
        <v>198</v>
      </c>
      <c r="D723" s="0" t="s">
        <v>17549</v>
      </c>
      <c r="E723" s="0" t="s">
        <v>9448</v>
      </c>
      <c r="F723" s="0" t="s">
        <v>198</v>
      </c>
      <c r="G723" s="0" t="s">
        <v>10199</v>
      </c>
      <c r="H723" s="0" t="s">
        <v>17408</v>
      </c>
      <c r="J723" s="146" t="s">
        <v>200</v>
      </c>
      <c r="K723" s="131" t="s">
        <v>17792</v>
      </c>
      <c r="L723" s="0" t="s">
        <v>20084</v>
      </c>
      <c r="M723" s="122" t="s">
        <v>200</v>
      </c>
      <c r="N723" s="0" t="s">
        <v>20085</v>
      </c>
      <c r="O723" s="0" t="s">
        <v>20086</v>
      </c>
      <c r="P723" s="122" t="s">
        <v>200</v>
      </c>
      <c r="Q723" s="0" t="s">
        <v>17495</v>
      </c>
      <c r="R723" s="112" t="n">
        <v>9781628923889</v>
      </c>
      <c r="S723" s="146"/>
      <c r="T723" s="131" t="s">
        <v>215</v>
      </c>
      <c r="U723" s="0" t="n">
        <v>4</v>
      </c>
      <c r="V723" s="111" t="n">
        <v>20</v>
      </c>
      <c r="W723" s="146"/>
      <c r="X723" s="127" t="s">
        <v>216</v>
      </c>
    </row>
    <row r="724" customFormat="false" ht="13.8" hidden="false" customHeight="false" outlineLevel="0" collapsed="false">
      <c r="A724" s="131" t="s">
        <v>20087</v>
      </c>
      <c r="B724" s="0" t="s">
        <v>11594</v>
      </c>
      <c r="C724" s="0" t="s">
        <v>17628</v>
      </c>
      <c r="D724" s="0" t="s">
        <v>198</v>
      </c>
      <c r="E724" s="0" t="s">
        <v>206</v>
      </c>
      <c r="F724" s="0" t="s">
        <v>997</v>
      </c>
      <c r="G724" s="0" t="s">
        <v>198</v>
      </c>
      <c r="H724" s="0" t="s">
        <v>17408</v>
      </c>
      <c r="J724" s="146" t="s">
        <v>200</v>
      </c>
      <c r="K724" s="131" t="s">
        <v>17711</v>
      </c>
      <c r="L724" s="0" t="s">
        <v>20088</v>
      </c>
      <c r="M724" s="122" t="s">
        <v>200</v>
      </c>
      <c r="N724" s="0" t="s">
        <v>17737</v>
      </c>
      <c r="O724" s="0" t="s">
        <v>17575</v>
      </c>
      <c r="P724" s="122" t="s">
        <v>200</v>
      </c>
      <c r="Q724" s="0" t="s">
        <v>17421</v>
      </c>
      <c r="R724" s="112" t="n">
        <v>9781927925430</v>
      </c>
      <c r="S724" s="146"/>
      <c r="T724" s="131" t="s">
        <v>215</v>
      </c>
      <c r="U724" s="0" t="n">
        <v>4</v>
      </c>
      <c r="V724" s="111" t="n">
        <v>30</v>
      </c>
      <c r="W724" s="146"/>
      <c r="X724" s="127" t="s">
        <v>216</v>
      </c>
    </row>
    <row r="725" customFormat="false" ht="13.8" hidden="false" customHeight="false" outlineLevel="0" collapsed="false">
      <c r="A725" s="131" t="s">
        <v>20089</v>
      </c>
      <c r="B725" s="0" t="s">
        <v>11594</v>
      </c>
      <c r="C725" s="0" t="s">
        <v>17628</v>
      </c>
      <c r="D725" s="0" t="s">
        <v>198</v>
      </c>
      <c r="E725" s="0" t="s">
        <v>206</v>
      </c>
      <c r="F725" s="0" t="s">
        <v>997</v>
      </c>
      <c r="G725" s="0" t="s">
        <v>198</v>
      </c>
      <c r="H725" s="0" t="s">
        <v>239</v>
      </c>
      <c r="J725" s="146" t="s">
        <v>200</v>
      </c>
      <c r="K725" s="131" t="s">
        <v>206</v>
      </c>
      <c r="L725" s="0" t="s">
        <v>20090</v>
      </c>
      <c r="M725" s="122" t="s">
        <v>200</v>
      </c>
      <c r="N725" s="0" t="s">
        <v>20091</v>
      </c>
      <c r="O725" s="0" t="s">
        <v>17575</v>
      </c>
      <c r="P725" s="122" t="s">
        <v>200</v>
      </c>
      <c r="Q725" s="0" t="s">
        <v>17421</v>
      </c>
      <c r="R725" s="112" t="n">
        <v>9784757722347</v>
      </c>
      <c r="S725" s="146"/>
      <c r="T725" s="131" t="s">
        <v>215</v>
      </c>
      <c r="U725" s="0" t="n">
        <v>4</v>
      </c>
      <c r="V725" s="111" t="n">
        <v>30</v>
      </c>
      <c r="W725" s="146"/>
      <c r="X725" s="127" t="s">
        <v>216</v>
      </c>
    </row>
    <row r="726" customFormat="false" ht="13.8" hidden="false" customHeight="false" outlineLevel="0" collapsed="false">
      <c r="A726" s="131" t="s">
        <v>20092</v>
      </c>
      <c r="B726" s="0" t="s">
        <v>17406</v>
      </c>
      <c r="C726" s="0" t="s">
        <v>17483</v>
      </c>
      <c r="D726" s="0" t="s">
        <v>20093</v>
      </c>
      <c r="E726" s="0" t="s">
        <v>198</v>
      </c>
      <c r="F726" s="0" t="s">
        <v>737</v>
      </c>
      <c r="G726" s="0" t="s">
        <v>198</v>
      </c>
      <c r="H726" s="0" t="s">
        <v>17415</v>
      </c>
      <c r="J726" s="146" t="s">
        <v>200</v>
      </c>
      <c r="K726" s="131" t="s">
        <v>17935</v>
      </c>
      <c r="L726" s="0" t="s">
        <v>20094</v>
      </c>
      <c r="M726" s="122" t="s">
        <v>200</v>
      </c>
      <c r="N726" s="0" t="s">
        <v>20095</v>
      </c>
      <c r="O726" s="0" t="s">
        <v>20096</v>
      </c>
      <c r="P726" s="122" t="s">
        <v>200</v>
      </c>
      <c r="Q726" s="0" t="s">
        <v>17468</v>
      </c>
      <c r="R726" s="112" t="s">
        <v>198</v>
      </c>
      <c r="S726" s="146"/>
      <c r="T726" s="131" t="s">
        <v>215</v>
      </c>
      <c r="U726" s="0" t="n">
        <v>4</v>
      </c>
      <c r="V726" s="111" t="n">
        <v>30</v>
      </c>
      <c r="W726" s="146"/>
      <c r="X726" s="127" t="s">
        <v>216</v>
      </c>
    </row>
    <row r="727" customFormat="false" ht="13.8" hidden="false" customHeight="false" outlineLevel="0" collapsed="false">
      <c r="A727" s="131" t="s">
        <v>20097</v>
      </c>
      <c r="B727" s="0" t="s">
        <v>11594</v>
      </c>
      <c r="C727" s="0" t="s">
        <v>17577</v>
      </c>
      <c r="D727" s="0" t="s">
        <v>198</v>
      </c>
      <c r="E727" s="0" t="s">
        <v>198</v>
      </c>
      <c r="F727" s="0" t="s">
        <v>20098</v>
      </c>
      <c r="G727" s="0" t="s">
        <v>198</v>
      </c>
      <c r="H727" s="0" t="s">
        <v>17408</v>
      </c>
      <c r="J727" s="146" t="s">
        <v>200</v>
      </c>
      <c r="K727" s="131" t="s">
        <v>17711</v>
      </c>
      <c r="L727" s="0" t="s">
        <v>20099</v>
      </c>
      <c r="M727" s="122" t="s">
        <v>200</v>
      </c>
      <c r="N727" s="0" t="s">
        <v>17698</v>
      </c>
      <c r="O727" s="0" t="s">
        <v>20100</v>
      </c>
      <c r="P727" s="122" t="s">
        <v>200</v>
      </c>
      <c r="Q727" s="0" t="s">
        <v>17759</v>
      </c>
      <c r="R727" s="112" t="n">
        <v>9781772940046</v>
      </c>
      <c r="S727" s="146"/>
      <c r="T727" s="131" t="s">
        <v>215</v>
      </c>
      <c r="U727" s="0" t="n">
        <v>4</v>
      </c>
      <c r="V727" s="111" t="n">
        <v>30</v>
      </c>
      <c r="W727" s="146"/>
      <c r="X727" s="127" t="s">
        <v>216</v>
      </c>
    </row>
    <row r="728" customFormat="false" ht="13.8" hidden="false" customHeight="false" outlineLevel="0" collapsed="false">
      <c r="A728" s="131" t="s">
        <v>20101</v>
      </c>
      <c r="B728" s="0" t="s">
        <v>17548</v>
      </c>
      <c r="C728" s="0" t="s">
        <v>198</v>
      </c>
      <c r="D728" s="0" t="s">
        <v>198</v>
      </c>
      <c r="E728" s="0" t="s">
        <v>20102</v>
      </c>
      <c r="F728" s="0" t="s">
        <v>4101</v>
      </c>
      <c r="G728" s="0" t="s">
        <v>16702</v>
      </c>
      <c r="H728" s="0" t="s">
        <v>17408</v>
      </c>
      <c r="J728" s="146"/>
      <c r="K728" s="131"/>
      <c r="L728" s="0" t="s">
        <v>20103</v>
      </c>
      <c r="M728" s="122" t="s">
        <v>200</v>
      </c>
      <c r="N728" s="0" t="s">
        <v>20104</v>
      </c>
      <c r="O728" s="0" t="s">
        <v>17442</v>
      </c>
      <c r="P728" s="122"/>
      <c r="Q728" s="0" t="s">
        <v>214</v>
      </c>
      <c r="R728" s="112" t="n">
        <v>9781324005872</v>
      </c>
      <c r="S728" s="146"/>
      <c r="T728" s="131" t="s">
        <v>215</v>
      </c>
      <c r="U728" s="0" t="n">
        <v>4</v>
      </c>
      <c r="V728" s="111" t="n">
        <v>20</v>
      </c>
      <c r="W728" s="146"/>
      <c r="X728" s="127"/>
    </row>
    <row r="729" customFormat="false" ht="13.8" hidden="false" customHeight="false" outlineLevel="0" collapsed="false">
      <c r="A729" s="131" t="s">
        <v>2867</v>
      </c>
      <c r="B729" s="0" t="s">
        <v>19503</v>
      </c>
      <c r="C729" s="0" t="s">
        <v>198</v>
      </c>
      <c r="D729" s="0" t="s">
        <v>198</v>
      </c>
      <c r="E729" s="0" t="s">
        <v>198</v>
      </c>
      <c r="F729" s="0" t="s">
        <v>2867</v>
      </c>
      <c r="G729" s="0" t="s">
        <v>198</v>
      </c>
      <c r="H729" s="0" t="s">
        <v>17415</v>
      </c>
      <c r="J729" s="146" t="s">
        <v>200</v>
      </c>
      <c r="K729" s="131"/>
      <c r="L729" s="0" t="s">
        <v>20105</v>
      </c>
      <c r="M729" s="122" t="s">
        <v>200</v>
      </c>
      <c r="N729" s="0" t="s">
        <v>20106</v>
      </c>
      <c r="O729" s="0" t="s">
        <v>18219</v>
      </c>
      <c r="P729" s="122" t="s">
        <v>200</v>
      </c>
      <c r="Q729" s="0" t="s">
        <v>18067</v>
      </c>
      <c r="R729" s="112" t="n">
        <v>3512391139582</v>
      </c>
      <c r="S729" s="146"/>
      <c r="T729" s="0" t="s">
        <v>215</v>
      </c>
      <c r="U729" s="0" t="n">
        <v>4</v>
      </c>
      <c r="V729" s="111" t="n">
        <v>10</v>
      </c>
      <c r="W729" s="146"/>
      <c r="X729" s="127" t="s">
        <v>216</v>
      </c>
    </row>
    <row r="730" customFormat="false" ht="13.8" hidden="false" customHeight="false" outlineLevel="0" collapsed="false">
      <c r="A730" s="131" t="s">
        <v>20107</v>
      </c>
      <c r="B730" s="0" t="s">
        <v>17602</v>
      </c>
      <c r="C730" s="0" t="s">
        <v>198</v>
      </c>
      <c r="D730" s="0" t="s">
        <v>18600</v>
      </c>
      <c r="E730" s="0" t="s">
        <v>459</v>
      </c>
      <c r="F730" s="0" t="s">
        <v>2867</v>
      </c>
      <c r="G730" s="0" t="s">
        <v>198</v>
      </c>
      <c r="H730" s="0" t="s">
        <v>17415</v>
      </c>
      <c r="J730" s="146" t="s">
        <v>200</v>
      </c>
      <c r="K730" s="131" t="s">
        <v>17564</v>
      </c>
      <c r="L730" s="0" t="s">
        <v>20108</v>
      </c>
      <c r="M730" s="122" t="s">
        <v>200</v>
      </c>
      <c r="N730" s="0" t="s">
        <v>17818</v>
      </c>
      <c r="O730" s="0" t="s">
        <v>17600</v>
      </c>
      <c r="P730" s="122" t="s">
        <v>200</v>
      </c>
      <c r="Q730" s="0" t="s">
        <v>17462</v>
      </c>
      <c r="R730" s="112" t="n">
        <v>9791094723395</v>
      </c>
      <c r="S730" s="146"/>
      <c r="T730" s="131" t="s">
        <v>215</v>
      </c>
      <c r="U730" s="0" t="n">
        <v>4</v>
      </c>
      <c r="V730" s="111" t="n">
        <v>20</v>
      </c>
      <c r="W730" s="146"/>
      <c r="X730" s="127" t="s">
        <v>216</v>
      </c>
    </row>
    <row r="731" customFormat="false" ht="13.8" hidden="false" customHeight="false" outlineLevel="0" collapsed="false">
      <c r="A731" s="131" t="s">
        <v>20109</v>
      </c>
      <c r="B731" s="0" t="s">
        <v>17602</v>
      </c>
      <c r="C731" s="0" t="s">
        <v>198</v>
      </c>
      <c r="D731" s="0" t="s">
        <v>18524</v>
      </c>
      <c r="E731" s="0" t="s">
        <v>459</v>
      </c>
      <c r="F731" s="0" t="s">
        <v>2867</v>
      </c>
      <c r="G731" s="0" t="s">
        <v>198</v>
      </c>
      <c r="H731" s="0" t="s">
        <v>17415</v>
      </c>
      <c r="J731" s="146" t="s">
        <v>200</v>
      </c>
      <c r="K731" s="131" t="s">
        <v>18163</v>
      </c>
      <c r="L731" s="0" t="s">
        <v>20110</v>
      </c>
      <c r="M731" s="122" t="s">
        <v>200</v>
      </c>
      <c r="N731" s="0" t="s">
        <v>20111</v>
      </c>
      <c r="O731" s="0" t="s">
        <v>20112</v>
      </c>
      <c r="P731" s="122" t="s">
        <v>200</v>
      </c>
      <c r="Q731" s="0" t="s">
        <v>17495</v>
      </c>
      <c r="R731" s="112" t="n">
        <v>9782917131398</v>
      </c>
      <c r="S731" s="146"/>
      <c r="T731" s="131" t="s">
        <v>215</v>
      </c>
      <c r="U731" s="0" t="n">
        <v>4</v>
      </c>
      <c r="V731" s="111" t="n">
        <v>20</v>
      </c>
      <c r="W731" s="146"/>
      <c r="X731" s="127" t="s">
        <v>216</v>
      </c>
    </row>
    <row r="732" customFormat="false" ht="13.8" hidden="false" customHeight="false" outlineLevel="0" collapsed="false">
      <c r="A732" s="131" t="s">
        <v>20113</v>
      </c>
      <c r="B732" s="0" t="s">
        <v>17513</v>
      </c>
      <c r="C732" s="0" t="s">
        <v>17628</v>
      </c>
      <c r="D732" s="0" t="s">
        <v>198</v>
      </c>
      <c r="E732" s="0" t="s">
        <v>17946</v>
      </c>
      <c r="F732" s="0" t="s">
        <v>2867</v>
      </c>
      <c r="G732" s="0" t="s">
        <v>7666</v>
      </c>
      <c r="H732" s="0" t="s">
        <v>239</v>
      </c>
      <c r="J732" s="146" t="s">
        <v>200</v>
      </c>
      <c r="K732" s="131"/>
      <c r="L732" s="0" t="s">
        <v>20114</v>
      </c>
      <c r="M732" s="122" t="s">
        <v>200</v>
      </c>
      <c r="N732" s="0" t="s">
        <v>20115</v>
      </c>
      <c r="O732" s="0" t="s">
        <v>20116</v>
      </c>
      <c r="P732" s="122" t="s">
        <v>200</v>
      </c>
      <c r="Q732" s="0" t="s">
        <v>18067</v>
      </c>
      <c r="R732" s="112" t="n">
        <v>4719314019436</v>
      </c>
      <c r="S732" s="146"/>
      <c r="T732" s="131" t="s">
        <v>215</v>
      </c>
      <c r="U732" s="0" t="n">
        <v>4</v>
      </c>
      <c r="V732" s="111" t="n">
        <v>20</v>
      </c>
      <c r="W732" s="146"/>
      <c r="X732" s="127" t="s">
        <v>216</v>
      </c>
    </row>
    <row r="733" customFormat="false" ht="13.8" hidden="false" customHeight="false" outlineLevel="0" collapsed="false">
      <c r="A733" s="131" t="s">
        <v>20117</v>
      </c>
      <c r="B733" s="0" t="s">
        <v>17602</v>
      </c>
      <c r="C733" s="0" t="s">
        <v>198</v>
      </c>
      <c r="D733" s="0" t="s">
        <v>18162</v>
      </c>
      <c r="E733" s="0" t="s">
        <v>198</v>
      </c>
      <c r="F733" s="0" t="s">
        <v>198</v>
      </c>
      <c r="G733" s="0" t="s">
        <v>198</v>
      </c>
      <c r="H733" s="0" t="s">
        <v>17408</v>
      </c>
      <c r="J733" s="146"/>
      <c r="K733" s="128" t="s">
        <v>20118</v>
      </c>
      <c r="L733" s="0" t="s">
        <v>20119</v>
      </c>
      <c r="M733" s="122" t="s">
        <v>200</v>
      </c>
      <c r="N733" s="0" t="s">
        <v>20120</v>
      </c>
      <c r="O733" s="0" t="s">
        <v>17442</v>
      </c>
      <c r="P733" s="122"/>
      <c r="Q733" s="0" t="s">
        <v>17468</v>
      </c>
      <c r="R733" s="112" t="n">
        <v>9781978818569</v>
      </c>
      <c r="S733" s="146"/>
      <c r="T733" s="131" t="s">
        <v>215</v>
      </c>
      <c r="U733" s="0" t="n">
        <v>4</v>
      </c>
      <c r="V733" s="111" t="n">
        <v>15</v>
      </c>
      <c r="W733" s="146"/>
      <c r="X733" s="127"/>
    </row>
    <row r="734" customFormat="false" ht="13.8" hidden="false" customHeight="false" outlineLevel="0" collapsed="false">
      <c r="A734" s="131" t="s">
        <v>20121</v>
      </c>
      <c r="B734" s="0" t="s">
        <v>17490</v>
      </c>
      <c r="C734" s="0" t="s">
        <v>17570</v>
      </c>
      <c r="D734" s="0" t="s">
        <v>17603</v>
      </c>
      <c r="E734" s="0" t="s">
        <v>18176</v>
      </c>
      <c r="F734" s="0" t="s">
        <v>20122</v>
      </c>
      <c r="G734" s="0" t="s">
        <v>198</v>
      </c>
      <c r="H734" s="0" t="s">
        <v>17415</v>
      </c>
      <c r="J734" s="146" t="s">
        <v>200</v>
      </c>
      <c r="K734" s="131" t="s">
        <v>17564</v>
      </c>
      <c r="L734" s="0" t="s">
        <v>20123</v>
      </c>
      <c r="M734" s="122" t="s">
        <v>200</v>
      </c>
      <c r="N734" s="0" t="s">
        <v>17818</v>
      </c>
      <c r="O734" s="0" t="s">
        <v>17600</v>
      </c>
      <c r="P734" s="122" t="s">
        <v>200</v>
      </c>
      <c r="Q734" s="0" t="s">
        <v>253</v>
      </c>
      <c r="R734" s="112" t="n">
        <v>9791094723425</v>
      </c>
      <c r="S734" s="146"/>
      <c r="T734" s="131" t="s">
        <v>215</v>
      </c>
      <c r="U734" s="0" t="n">
        <v>4</v>
      </c>
      <c r="V734" s="111" t="n">
        <v>20</v>
      </c>
      <c r="W734" s="146"/>
      <c r="X734" s="127" t="s">
        <v>216</v>
      </c>
    </row>
    <row r="735" customFormat="false" ht="13.8" hidden="false" customHeight="false" outlineLevel="0" collapsed="false">
      <c r="A735" s="131" t="s">
        <v>20124</v>
      </c>
      <c r="B735" s="0" t="s">
        <v>17513</v>
      </c>
      <c r="C735" s="0" t="s">
        <v>198</v>
      </c>
      <c r="D735" s="0" t="s">
        <v>198</v>
      </c>
      <c r="E735" s="0" t="s">
        <v>9448</v>
      </c>
      <c r="F735" s="0" t="s">
        <v>17756</v>
      </c>
      <c r="G735" s="0" t="s">
        <v>198</v>
      </c>
      <c r="H735" s="0" t="s">
        <v>239</v>
      </c>
      <c r="J735" s="146" t="s">
        <v>200</v>
      </c>
      <c r="K735" s="131"/>
      <c r="L735" s="0" t="s">
        <v>20125</v>
      </c>
      <c r="M735" s="122" t="s">
        <v>200</v>
      </c>
      <c r="N735" s="0" t="s">
        <v>20126</v>
      </c>
      <c r="O735" s="0" t="s">
        <v>20127</v>
      </c>
      <c r="P735" s="122" t="s">
        <v>200</v>
      </c>
      <c r="Q735" s="0" t="s">
        <v>16799</v>
      </c>
      <c r="R735" s="112" t="s">
        <v>198</v>
      </c>
      <c r="S735" s="146"/>
      <c r="T735" s="131" t="s">
        <v>215</v>
      </c>
      <c r="U735" s="0" t="n">
        <v>4</v>
      </c>
      <c r="V735" s="111" t="n">
        <v>30</v>
      </c>
      <c r="W735" s="146"/>
      <c r="X735" s="127" t="s">
        <v>216</v>
      </c>
    </row>
    <row r="736" customFormat="false" ht="13.8" hidden="false" customHeight="false" outlineLevel="0" collapsed="false">
      <c r="A736" s="131" t="s">
        <v>20128</v>
      </c>
      <c r="B736" s="0" t="s">
        <v>17490</v>
      </c>
      <c r="C736" s="0" t="s">
        <v>17483</v>
      </c>
      <c r="D736" s="0" t="s">
        <v>17563</v>
      </c>
      <c r="E736" s="0" t="s">
        <v>9448</v>
      </c>
      <c r="F736" s="0" t="s">
        <v>737</v>
      </c>
      <c r="G736" s="0" t="s">
        <v>198</v>
      </c>
      <c r="H736" s="0" t="s">
        <v>17408</v>
      </c>
      <c r="J736" s="146" t="s">
        <v>200</v>
      </c>
      <c r="K736" s="131" t="s">
        <v>17521</v>
      </c>
      <c r="L736" s="0" t="s">
        <v>20129</v>
      </c>
      <c r="M736" s="122" t="s">
        <v>200</v>
      </c>
      <c r="N736" s="0" t="s">
        <v>17591</v>
      </c>
      <c r="O736" s="0" t="s">
        <v>17592</v>
      </c>
      <c r="P736" s="122" t="s">
        <v>200</v>
      </c>
      <c r="Q736" s="0" t="s">
        <v>17449</v>
      </c>
      <c r="R736" s="112" t="n">
        <v>9780995658639</v>
      </c>
      <c r="S736" s="146"/>
      <c r="T736" s="131" t="s">
        <v>215</v>
      </c>
      <c r="U736" s="0" t="n">
        <v>4</v>
      </c>
      <c r="V736" s="111" t="n">
        <v>20</v>
      </c>
      <c r="W736" s="146"/>
      <c r="X736" s="127" t="s">
        <v>216</v>
      </c>
    </row>
    <row r="737" customFormat="false" ht="13.8" hidden="false" customHeight="false" outlineLevel="0" collapsed="false">
      <c r="A737" s="131" t="s">
        <v>20130</v>
      </c>
      <c r="B737" s="0" t="s">
        <v>11594</v>
      </c>
      <c r="C737" s="0" t="s">
        <v>198</v>
      </c>
      <c r="D737" s="0" t="s">
        <v>198</v>
      </c>
      <c r="E737" s="0" t="s">
        <v>1534</v>
      </c>
      <c r="F737" s="0" t="s">
        <v>20131</v>
      </c>
      <c r="G737" s="0" t="s">
        <v>198</v>
      </c>
      <c r="H737" s="0" t="s">
        <v>239</v>
      </c>
      <c r="J737" s="146" t="s">
        <v>200</v>
      </c>
      <c r="K737" s="131" t="s">
        <v>18694</v>
      </c>
      <c r="L737" s="0" t="s">
        <v>20132</v>
      </c>
      <c r="M737" s="122" t="s">
        <v>200</v>
      </c>
      <c r="N737" s="0" t="s">
        <v>20133</v>
      </c>
      <c r="O737" s="0" t="s">
        <v>20134</v>
      </c>
      <c r="P737" s="122" t="s">
        <v>200</v>
      </c>
      <c r="Q737" s="0" t="s">
        <v>17421</v>
      </c>
      <c r="R737" s="112" t="n">
        <v>1063381392002</v>
      </c>
      <c r="S737" s="146"/>
      <c r="T737" s="131" t="s">
        <v>215</v>
      </c>
      <c r="U737" s="0" t="n">
        <v>4</v>
      </c>
      <c r="V737" s="111" t="n">
        <v>30</v>
      </c>
      <c r="W737" s="146"/>
      <c r="X737" s="127" t="s">
        <v>216</v>
      </c>
    </row>
    <row r="738" customFormat="false" ht="13.8" hidden="false" customHeight="false" outlineLevel="0" collapsed="false">
      <c r="A738" s="131" t="s">
        <v>20135</v>
      </c>
      <c r="B738" s="0" t="s">
        <v>11594</v>
      </c>
      <c r="C738" s="0" t="s">
        <v>198</v>
      </c>
      <c r="D738" s="0" t="s">
        <v>198</v>
      </c>
      <c r="E738" s="0" t="s">
        <v>206</v>
      </c>
      <c r="F738" s="0" t="s">
        <v>398</v>
      </c>
      <c r="G738" s="0" t="s">
        <v>3654</v>
      </c>
      <c r="H738" s="0" t="s">
        <v>17408</v>
      </c>
      <c r="I738" s="0" t="s">
        <v>17416</v>
      </c>
      <c r="J738" s="146" t="s">
        <v>200</v>
      </c>
      <c r="K738" s="131" t="s">
        <v>20136</v>
      </c>
      <c r="L738" s="0" t="s">
        <v>20137</v>
      </c>
      <c r="M738" s="122" t="s">
        <v>200</v>
      </c>
      <c r="N738" s="0" t="s">
        <v>20138</v>
      </c>
      <c r="O738" s="0" t="s">
        <v>20139</v>
      </c>
      <c r="P738" s="122" t="s">
        <v>200</v>
      </c>
      <c r="Q738" s="0" t="s">
        <v>17468</v>
      </c>
      <c r="R738" s="112" t="s">
        <v>198</v>
      </c>
      <c r="S738" s="146"/>
      <c r="T738" s="131" t="s">
        <v>215</v>
      </c>
      <c r="U738" s="0" t="n">
        <v>4</v>
      </c>
      <c r="V738" s="111" t="n">
        <v>30</v>
      </c>
      <c r="W738" s="146"/>
      <c r="X738" s="127" t="s">
        <v>216</v>
      </c>
    </row>
    <row r="739" customFormat="false" ht="13.8" hidden="false" customHeight="false" outlineLevel="0" collapsed="false">
      <c r="A739" s="131" t="s">
        <v>20140</v>
      </c>
      <c r="B739" s="0" t="s">
        <v>17513</v>
      </c>
      <c r="C739" s="0" t="s">
        <v>198</v>
      </c>
      <c r="D739" s="0" t="s">
        <v>198</v>
      </c>
      <c r="E739" s="0" t="s">
        <v>206</v>
      </c>
      <c r="F739" s="0" t="s">
        <v>398</v>
      </c>
      <c r="G739" s="0" t="s">
        <v>198</v>
      </c>
      <c r="H739" s="0" t="s">
        <v>239</v>
      </c>
      <c r="J739" s="146" t="s">
        <v>200</v>
      </c>
      <c r="K739" s="131"/>
      <c r="L739" s="0" t="s">
        <v>20141</v>
      </c>
      <c r="M739" s="122" t="s">
        <v>200</v>
      </c>
      <c r="N739" s="0" t="s">
        <v>20142</v>
      </c>
      <c r="O739" s="0" t="s">
        <v>20143</v>
      </c>
      <c r="P739" s="122" t="s">
        <v>200</v>
      </c>
      <c r="Q739" s="0" t="s">
        <v>18067</v>
      </c>
      <c r="R739" s="112" t="n">
        <v>4571164383804</v>
      </c>
      <c r="S739" s="146"/>
      <c r="T739" s="131" t="s">
        <v>215</v>
      </c>
      <c r="U739" s="0" t="n">
        <v>4</v>
      </c>
      <c r="V739" s="111" t="n">
        <v>50</v>
      </c>
      <c r="W739" s="146"/>
      <c r="X739" s="127" t="s">
        <v>216</v>
      </c>
    </row>
    <row r="740" customFormat="false" ht="13.8" hidden="false" customHeight="false" outlineLevel="0" collapsed="false">
      <c r="A740" s="131" t="s">
        <v>20144</v>
      </c>
      <c r="B740" s="0" t="s">
        <v>17406</v>
      </c>
      <c r="C740" s="0" t="s">
        <v>198</v>
      </c>
      <c r="D740" s="0" t="s">
        <v>198</v>
      </c>
      <c r="E740" s="0" t="s">
        <v>206</v>
      </c>
      <c r="F740" s="0" t="s">
        <v>398</v>
      </c>
      <c r="G740" s="0" t="s">
        <v>3654</v>
      </c>
      <c r="H740" s="0" t="s">
        <v>17408</v>
      </c>
      <c r="J740" s="146"/>
      <c r="K740" s="131" t="s">
        <v>18744</v>
      </c>
      <c r="L740" s="0" t="s">
        <v>20145</v>
      </c>
      <c r="M740" s="122" t="s">
        <v>200</v>
      </c>
      <c r="N740" s="0" t="s">
        <v>20146</v>
      </c>
      <c r="P740" s="122"/>
      <c r="Q740" s="0" t="s">
        <v>17568</v>
      </c>
      <c r="R740" s="112" t="n">
        <v>9781506719276</v>
      </c>
      <c r="S740" s="146"/>
      <c r="T740" s="131" t="s">
        <v>215</v>
      </c>
      <c r="U740" s="0" t="n">
        <v>4</v>
      </c>
      <c r="V740" s="111" t="n">
        <v>50</v>
      </c>
      <c r="W740" s="146"/>
      <c r="X740" s="127" t="s">
        <v>5461</v>
      </c>
    </row>
    <row r="741" customFormat="false" ht="13.8" hidden="false" customHeight="false" outlineLevel="0" collapsed="false">
      <c r="A741" s="131" t="s">
        <v>20147</v>
      </c>
      <c r="B741" s="0" t="s">
        <v>17490</v>
      </c>
      <c r="C741" s="0" t="s">
        <v>198</v>
      </c>
      <c r="D741" s="0" t="s">
        <v>18600</v>
      </c>
      <c r="E741" s="0" t="s">
        <v>206</v>
      </c>
      <c r="F741" s="0" t="s">
        <v>398</v>
      </c>
      <c r="G741" s="0" t="s">
        <v>3654</v>
      </c>
      <c r="H741" s="0" t="s">
        <v>17415</v>
      </c>
      <c r="J741" s="146" t="s">
        <v>200</v>
      </c>
      <c r="K741" s="131" t="s">
        <v>17564</v>
      </c>
      <c r="L741" s="0" t="s">
        <v>20148</v>
      </c>
      <c r="M741" s="122" t="s">
        <v>200</v>
      </c>
      <c r="N741" s="0" t="s">
        <v>17818</v>
      </c>
      <c r="O741" s="0" t="s">
        <v>17600</v>
      </c>
      <c r="P741" s="122" t="s">
        <v>200</v>
      </c>
      <c r="Q741" s="0" t="s">
        <v>17468</v>
      </c>
      <c r="R741" s="112" t="n">
        <v>9782377840618</v>
      </c>
      <c r="S741" s="146"/>
      <c r="T741" s="131" t="s">
        <v>215</v>
      </c>
      <c r="U741" s="0" t="n">
        <v>4</v>
      </c>
      <c r="V741" s="111" t="n">
        <v>20</v>
      </c>
      <c r="W741" s="146"/>
      <c r="X741" s="127" t="s">
        <v>216</v>
      </c>
    </row>
    <row r="742" customFormat="false" ht="13.8" hidden="false" customHeight="false" outlineLevel="0" collapsed="false">
      <c r="A742" s="131" t="s">
        <v>20149</v>
      </c>
      <c r="B742" s="0" t="s">
        <v>18061</v>
      </c>
      <c r="C742" s="0" t="s">
        <v>198</v>
      </c>
      <c r="D742" s="0" t="s">
        <v>198</v>
      </c>
      <c r="E742" s="0" t="s">
        <v>198</v>
      </c>
      <c r="F742" s="0" t="s">
        <v>398</v>
      </c>
      <c r="G742" s="0" t="s">
        <v>198</v>
      </c>
      <c r="H742" s="0" t="s">
        <v>17415</v>
      </c>
      <c r="J742" s="146" t="s">
        <v>200</v>
      </c>
      <c r="K742" s="131"/>
      <c r="L742" s="0" t="s">
        <v>20150</v>
      </c>
      <c r="M742" s="122" t="s">
        <v>200</v>
      </c>
      <c r="N742" s="0" t="s">
        <v>20106</v>
      </c>
      <c r="O742" s="0" t="s">
        <v>18219</v>
      </c>
      <c r="P742" s="122" t="s">
        <v>200</v>
      </c>
      <c r="Q742" s="0" t="s">
        <v>18381</v>
      </c>
      <c r="R742" s="112" t="n">
        <v>5053083214869</v>
      </c>
      <c r="S742" s="146"/>
      <c r="T742" s="0" t="s">
        <v>215</v>
      </c>
      <c r="U742" s="0" t="n">
        <v>4</v>
      </c>
      <c r="V742" s="111" t="n">
        <v>10</v>
      </c>
      <c r="W742" s="146"/>
      <c r="X742" s="127"/>
    </row>
    <row r="743" customFormat="false" ht="13.8" hidden="false" customHeight="false" outlineLevel="0" collapsed="false">
      <c r="A743" s="131" t="s">
        <v>20151</v>
      </c>
      <c r="B743" s="0" t="s">
        <v>17610</v>
      </c>
      <c r="C743" s="0" t="s">
        <v>17694</v>
      </c>
      <c r="D743" s="0" t="s">
        <v>198</v>
      </c>
      <c r="E743" s="0" t="s">
        <v>198</v>
      </c>
      <c r="F743" s="0" t="s">
        <v>20152</v>
      </c>
      <c r="G743" s="0" t="s">
        <v>198</v>
      </c>
      <c r="H743" s="0" t="s">
        <v>17408</v>
      </c>
      <c r="J743" s="146" t="s">
        <v>200</v>
      </c>
      <c r="K743" s="131" t="s">
        <v>17429</v>
      </c>
      <c r="L743" s="0" t="s">
        <v>20153</v>
      </c>
      <c r="M743" s="122" t="s">
        <v>200</v>
      </c>
      <c r="N743" s="0" t="s">
        <v>6983</v>
      </c>
      <c r="O743" s="0" t="s">
        <v>20154</v>
      </c>
      <c r="P743" s="122" t="s">
        <v>200</v>
      </c>
      <c r="Q743" s="0" t="s">
        <v>17614</v>
      </c>
      <c r="R743" s="112" t="s">
        <v>198</v>
      </c>
      <c r="S743" s="146"/>
      <c r="T743" s="131" t="s">
        <v>215</v>
      </c>
      <c r="U743" s="0" t="n">
        <v>4</v>
      </c>
      <c r="V743" s="111" t="n">
        <v>20</v>
      </c>
      <c r="W743" s="146"/>
      <c r="X743" s="127" t="s">
        <v>216</v>
      </c>
    </row>
    <row r="744" customFormat="false" ht="13.8" hidden="false" customHeight="false" outlineLevel="0" collapsed="false">
      <c r="A744" s="131" t="s">
        <v>20155</v>
      </c>
      <c r="B744" s="0" t="s">
        <v>11594</v>
      </c>
      <c r="C744" s="0" t="s">
        <v>198</v>
      </c>
      <c r="D744" s="0" t="s">
        <v>198</v>
      </c>
      <c r="E744" s="0" t="s">
        <v>370</v>
      </c>
      <c r="F744" s="0" t="s">
        <v>20152</v>
      </c>
      <c r="G744" s="0" t="s">
        <v>198</v>
      </c>
      <c r="H744" s="0" t="s">
        <v>17408</v>
      </c>
      <c r="J744" s="146" t="s">
        <v>200</v>
      </c>
      <c r="K744" s="131" t="s">
        <v>17711</v>
      </c>
      <c r="L744" s="0" t="s">
        <v>20156</v>
      </c>
      <c r="M744" s="122" t="s">
        <v>200</v>
      </c>
      <c r="N744" s="0" t="s">
        <v>20157</v>
      </c>
      <c r="O744" s="0" t="s">
        <v>66</v>
      </c>
      <c r="P744" s="122" t="s">
        <v>200</v>
      </c>
      <c r="Q744" s="0" t="s">
        <v>17759</v>
      </c>
      <c r="R744" s="112" t="n">
        <v>9781926778952</v>
      </c>
      <c r="S744" s="146"/>
      <c r="T744" s="131" t="s">
        <v>215</v>
      </c>
      <c r="U744" s="0" t="n">
        <v>4</v>
      </c>
      <c r="V744" s="111" t="n">
        <v>30</v>
      </c>
      <c r="W744" s="146"/>
      <c r="X744" s="127" t="s">
        <v>216</v>
      </c>
    </row>
    <row r="745" customFormat="false" ht="13.8" hidden="false" customHeight="false" outlineLevel="0" collapsed="false">
      <c r="A745" s="131" t="s">
        <v>20158</v>
      </c>
      <c r="B745" s="0" t="s">
        <v>17602</v>
      </c>
      <c r="C745" s="0" t="s">
        <v>198</v>
      </c>
      <c r="D745" s="0" t="s">
        <v>20159</v>
      </c>
      <c r="E745" s="0" t="s">
        <v>198</v>
      </c>
      <c r="F745" s="0" t="s">
        <v>198</v>
      </c>
      <c r="G745" s="0" t="s">
        <v>198</v>
      </c>
      <c r="H745" s="0" t="s">
        <v>17408</v>
      </c>
      <c r="I745" s="0" t="s">
        <v>17416</v>
      </c>
      <c r="J745" s="146" t="s">
        <v>200</v>
      </c>
      <c r="K745" s="131" t="s">
        <v>8299</v>
      </c>
      <c r="L745" s="0" t="s">
        <v>20160</v>
      </c>
      <c r="M745" s="122" t="s">
        <v>200</v>
      </c>
      <c r="N745" s="0" t="s">
        <v>20161</v>
      </c>
      <c r="O745" s="0" t="s">
        <v>66</v>
      </c>
      <c r="P745" s="122" t="s">
        <v>200</v>
      </c>
      <c r="Q745" s="0" t="s">
        <v>17449</v>
      </c>
      <c r="R745" s="112" t="n">
        <v>9781945908750</v>
      </c>
      <c r="S745" s="146"/>
      <c r="T745" s="131" t="s">
        <v>215</v>
      </c>
      <c r="U745" s="0" t="n">
        <v>4</v>
      </c>
      <c r="V745" s="111" t="n">
        <v>30</v>
      </c>
      <c r="W745" s="146"/>
      <c r="X745" s="127" t="s">
        <v>216</v>
      </c>
    </row>
    <row r="746" customFormat="false" ht="13.8" hidden="false" customHeight="false" outlineLevel="0" collapsed="false">
      <c r="A746" s="131" t="s">
        <v>7748</v>
      </c>
      <c r="B746" s="0" t="s">
        <v>17602</v>
      </c>
      <c r="C746" s="0" t="s">
        <v>198</v>
      </c>
      <c r="D746" s="0" t="s">
        <v>18471</v>
      </c>
      <c r="E746" s="0" t="s">
        <v>198</v>
      </c>
      <c r="F746" s="0" t="s">
        <v>20162</v>
      </c>
      <c r="G746" s="0" t="s">
        <v>7751</v>
      </c>
      <c r="H746" s="0" t="s">
        <v>17408</v>
      </c>
      <c r="J746" s="146" t="s">
        <v>200</v>
      </c>
      <c r="K746" s="131" t="s">
        <v>20163</v>
      </c>
      <c r="L746" s="0" t="s">
        <v>20164</v>
      </c>
      <c r="M746" s="122" t="s">
        <v>200</v>
      </c>
      <c r="N746" s="0" t="s">
        <v>20165</v>
      </c>
      <c r="O746" s="0" t="s">
        <v>17600</v>
      </c>
      <c r="P746" s="122" t="s">
        <v>200</v>
      </c>
      <c r="Q746" s="0" t="s">
        <v>17468</v>
      </c>
      <c r="R746" s="112" t="n">
        <v>9781940535111</v>
      </c>
      <c r="S746" s="146"/>
      <c r="T746" s="131" t="s">
        <v>215</v>
      </c>
      <c r="U746" s="0" t="n">
        <v>4</v>
      </c>
      <c r="V746" s="111" t="n">
        <v>10</v>
      </c>
      <c r="W746" s="146"/>
      <c r="X746" s="127" t="s">
        <v>216</v>
      </c>
    </row>
    <row r="747" customFormat="false" ht="13.8" hidden="false" customHeight="false" outlineLevel="0" collapsed="false">
      <c r="A747" s="131" t="s">
        <v>20166</v>
      </c>
      <c r="B747" s="0" t="s">
        <v>18415</v>
      </c>
      <c r="C747" s="0" t="s">
        <v>17577</v>
      </c>
      <c r="D747" s="0" t="s">
        <v>198</v>
      </c>
      <c r="E747" s="0" t="s">
        <v>198</v>
      </c>
      <c r="F747" s="0" t="s">
        <v>20167</v>
      </c>
      <c r="G747" s="0" t="s">
        <v>198</v>
      </c>
      <c r="H747" s="0" t="s">
        <v>17408</v>
      </c>
      <c r="J747" s="146" t="s">
        <v>200</v>
      </c>
      <c r="K747" s="131" t="s">
        <v>8299</v>
      </c>
      <c r="L747" s="0" t="s">
        <v>20168</v>
      </c>
      <c r="M747" s="122" t="s">
        <v>200</v>
      </c>
      <c r="N747" s="0" t="s">
        <v>20169</v>
      </c>
      <c r="O747" s="0" t="s">
        <v>20170</v>
      </c>
      <c r="P747" s="122" t="s">
        <v>200</v>
      </c>
      <c r="Q747" s="0" t="s">
        <v>17449</v>
      </c>
      <c r="R747" s="112" t="n">
        <v>9781945908927</v>
      </c>
      <c r="S747" s="146"/>
      <c r="T747" s="131" t="s">
        <v>215</v>
      </c>
      <c r="U747" s="0" t="n">
        <v>4</v>
      </c>
      <c r="V747" s="111" t="n">
        <v>20</v>
      </c>
      <c r="W747" s="146"/>
      <c r="X747" s="127" t="s">
        <v>216</v>
      </c>
    </row>
    <row r="748" customFormat="false" ht="13.8" hidden="false" customHeight="false" outlineLevel="0" collapsed="false">
      <c r="A748" s="131" t="s">
        <v>20171</v>
      </c>
      <c r="B748" s="0" t="s">
        <v>17490</v>
      </c>
      <c r="C748" s="0" t="s">
        <v>198</v>
      </c>
      <c r="D748" s="0" t="s">
        <v>17805</v>
      </c>
      <c r="E748" s="0" t="s">
        <v>198</v>
      </c>
      <c r="F748" s="0" t="s">
        <v>198</v>
      </c>
      <c r="G748" s="0" t="s">
        <v>198</v>
      </c>
      <c r="H748" s="0" t="s">
        <v>17415</v>
      </c>
      <c r="I748" s="0" t="s">
        <v>17444</v>
      </c>
      <c r="J748" s="146" t="s">
        <v>200</v>
      </c>
      <c r="K748" s="131" t="s">
        <v>19955</v>
      </c>
      <c r="L748" s="0" t="s">
        <v>20172</v>
      </c>
      <c r="M748" s="122" t="s">
        <v>200</v>
      </c>
      <c r="N748" s="0" t="s">
        <v>20173</v>
      </c>
      <c r="O748" s="0" t="s">
        <v>20174</v>
      </c>
      <c r="P748" s="122" t="s">
        <v>200</v>
      </c>
      <c r="Q748" s="0" t="s">
        <v>17468</v>
      </c>
      <c r="R748" s="112" t="n">
        <v>9782732474434</v>
      </c>
      <c r="S748" s="146"/>
      <c r="T748" s="131" t="s">
        <v>215</v>
      </c>
      <c r="U748" s="0" t="n">
        <v>4</v>
      </c>
      <c r="V748" s="111" t="n">
        <v>20</v>
      </c>
      <c r="W748" s="146"/>
      <c r="X748" s="127" t="s">
        <v>216</v>
      </c>
    </row>
    <row r="749" customFormat="false" ht="13.8" hidden="false" customHeight="false" outlineLevel="0" collapsed="false">
      <c r="A749" s="131" t="s">
        <v>20175</v>
      </c>
      <c r="B749" s="0" t="s">
        <v>17490</v>
      </c>
      <c r="C749" s="0" t="s">
        <v>198</v>
      </c>
      <c r="D749" s="0" t="s">
        <v>198</v>
      </c>
      <c r="E749" s="0" t="s">
        <v>198</v>
      </c>
      <c r="F749" s="0" t="s">
        <v>1360</v>
      </c>
      <c r="G749" s="0" t="s">
        <v>198</v>
      </c>
      <c r="H749" s="0" t="s">
        <v>17415</v>
      </c>
      <c r="J749" s="146" t="s">
        <v>200</v>
      </c>
      <c r="K749" s="131" t="s">
        <v>18101</v>
      </c>
      <c r="L749" s="0" t="s">
        <v>20176</v>
      </c>
      <c r="M749" s="122" t="s">
        <v>200</v>
      </c>
      <c r="N749" s="0" t="s">
        <v>20177</v>
      </c>
      <c r="O749" s="0" t="s">
        <v>20178</v>
      </c>
      <c r="P749" s="122" t="s">
        <v>200</v>
      </c>
      <c r="Q749" s="0" t="s">
        <v>18208</v>
      </c>
      <c r="R749" s="112" t="s">
        <v>198</v>
      </c>
      <c r="S749" s="146"/>
      <c r="T749" s="131" t="s">
        <v>215</v>
      </c>
      <c r="U749" s="0" t="n">
        <v>4</v>
      </c>
      <c r="V749" s="111" t="n">
        <v>10</v>
      </c>
      <c r="W749" s="146"/>
      <c r="X749" s="127" t="s">
        <v>216</v>
      </c>
    </row>
    <row r="750" customFormat="false" ht="13.8" hidden="false" customHeight="false" outlineLevel="0" collapsed="false">
      <c r="A750" s="131" t="s">
        <v>20179</v>
      </c>
      <c r="B750" s="0" t="s">
        <v>17490</v>
      </c>
      <c r="C750" s="0" t="s">
        <v>17643</v>
      </c>
      <c r="D750" s="0" t="s">
        <v>17497</v>
      </c>
      <c r="E750" s="0" t="s">
        <v>20180</v>
      </c>
      <c r="F750" s="0" t="s">
        <v>198</v>
      </c>
      <c r="G750" s="0" t="s">
        <v>198</v>
      </c>
      <c r="H750" s="0" t="s">
        <v>17408</v>
      </c>
      <c r="I750" s="0" t="s">
        <v>17416</v>
      </c>
      <c r="J750" s="146" t="s">
        <v>200</v>
      </c>
      <c r="K750" s="131" t="s">
        <v>17532</v>
      </c>
      <c r="L750" s="0" t="s">
        <v>20181</v>
      </c>
      <c r="M750" s="122" t="s">
        <v>200</v>
      </c>
      <c r="N750" s="0" t="s">
        <v>20182</v>
      </c>
      <c r="O750" s="0" t="s">
        <v>66</v>
      </c>
      <c r="P750" s="122" t="s">
        <v>200</v>
      </c>
      <c r="Q750" s="0" t="s">
        <v>17495</v>
      </c>
      <c r="R750" s="112" t="n">
        <v>9780993131516</v>
      </c>
      <c r="S750" s="146"/>
      <c r="T750" s="131" t="s">
        <v>215</v>
      </c>
      <c r="U750" s="0" t="n">
        <v>4</v>
      </c>
      <c r="V750" s="111" t="n">
        <v>20</v>
      </c>
      <c r="W750" s="146"/>
      <c r="X750" s="127" t="s">
        <v>216</v>
      </c>
    </row>
    <row r="751" customFormat="false" ht="13.8" hidden="false" customHeight="false" outlineLevel="0" collapsed="false">
      <c r="A751" s="131" t="s">
        <v>20183</v>
      </c>
      <c r="B751" s="0" t="s">
        <v>17490</v>
      </c>
      <c r="C751" s="0" t="s">
        <v>17643</v>
      </c>
      <c r="D751" s="0" t="s">
        <v>17497</v>
      </c>
      <c r="E751" s="0" t="s">
        <v>668</v>
      </c>
      <c r="F751" s="0" t="s">
        <v>198</v>
      </c>
      <c r="G751" s="0" t="s">
        <v>20184</v>
      </c>
      <c r="H751" s="0" t="s">
        <v>17408</v>
      </c>
      <c r="J751" s="146"/>
      <c r="K751" s="131" t="s">
        <v>17532</v>
      </c>
      <c r="L751" s="0" t="s">
        <v>20185</v>
      </c>
      <c r="M751" s="122" t="s">
        <v>200</v>
      </c>
      <c r="N751" s="0" t="s">
        <v>20182</v>
      </c>
      <c r="O751" s="0" t="s">
        <v>66</v>
      </c>
      <c r="P751" s="122"/>
      <c r="Q751" s="0" t="s">
        <v>253</v>
      </c>
      <c r="R751" s="112" t="n">
        <v>9780993131585</v>
      </c>
      <c r="S751" s="146"/>
      <c r="T751" s="131" t="s">
        <v>215</v>
      </c>
      <c r="U751" s="0" t="n">
        <v>4</v>
      </c>
      <c r="V751" s="111" t="n">
        <v>20</v>
      </c>
      <c r="W751" s="146"/>
      <c r="X751" s="127" t="s">
        <v>216</v>
      </c>
    </row>
    <row r="752" customFormat="false" ht="13.8" hidden="false" customHeight="false" outlineLevel="0" collapsed="false">
      <c r="A752" s="131" t="s">
        <v>20186</v>
      </c>
      <c r="B752" s="0" t="s">
        <v>17490</v>
      </c>
      <c r="C752" s="0" t="s">
        <v>198</v>
      </c>
      <c r="D752" s="0" t="s">
        <v>198</v>
      </c>
      <c r="E752" s="0" t="s">
        <v>18062</v>
      </c>
      <c r="F752" s="0" t="s">
        <v>18063</v>
      </c>
      <c r="G752" s="0" t="s">
        <v>198</v>
      </c>
      <c r="H752" s="0" t="s">
        <v>17408</v>
      </c>
      <c r="J752" s="146"/>
      <c r="K752" s="131" t="s">
        <v>17429</v>
      </c>
      <c r="L752" s="0" t="s">
        <v>20187</v>
      </c>
      <c r="M752" s="122" t="s">
        <v>200</v>
      </c>
      <c r="N752" s="0" t="s">
        <v>20188</v>
      </c>
      <c r="O752" s="0" t="s">
        <v>66</v>
      </c>
      <c r="P752" s="122"/>
      <c r="Q752" s="0" t="s">
        <v>17433</v>
      </c>
      <c r="R752" s="112" t="n">
        <v>9781800233676</v>
      </c>
      <c r="S752" s="146"/>
      <c r="T752" s="131" t="s">
        <v>215</v>
      </c>
      <c r="U752" s="0" t="n">
        <v>4</v>
      </c>
      <c r="V752" s="111" t="n">
        <v>10</v>
      </c>
      <c r="W752" s="146"/>
      <c r="X752" s="127"/>
    </row>
    <row r="753" customFormat="false" ht="13.8" hidden="false" customHeight="false" outlineLevel="0" collapsed="false">
      <c r="A753" s="131" t="s">
        <v>20189</v>
      </c>
      <c r="B753" s="0" t="s">
        <v>17490</v>
      </c>
      <c r="C753" s="0" t="s">
        <v>17643</v>
      </c>
      <c r="D753" s="0" t="s">
        <v>17497</v>
      </c>
      <c r="E753" s="0" t="s">
        <v>426</v>
      </c>
      <c r="F753" s="0" t="s">
        <v>198</v>
      </c>
      <c r="G753" s="0" t="s">
        <v>198</v>
      </c>
      <c r="H753" s="0" t="s">
        <v>17408</v>
      </c>
      <c r="I753" s="0" t="s">
        <v>17416</v>
      </c>
      <c r="J753" s="146" t="s">
        <v>200</v>
      </c>
      <c r="K753" s="131" t="s">
        <v>17532</v>
      </c>
      <c r="L753" s="0" t="s">
        <v>20190</v>
      </c>
      <c r="M753" s="122" t="s">
        <v>200</v>
      </c>
      <c r="N753" s="0" t="s">
        <v>20182</v>
      </c>
      <c r="O753" s="0" t="s">
        <v>66</v>
      </c>
      <c r="P753" s="122" t="s">
        <v>200</v>
      </c>
      <c r="Q753" s="0" t="s">
        <v>17495</v>
      </c>
      <c r="R753" s="112" t="n">
        <v>9780993131530</v>
      </c>
      <c r="S753" s="146"/>
      <c r="T753" s="131" t="s">
        <v>215</v>
      </c>
      <c r="U753" s="0" t="n">
        <v>4</v>
      </c>
      <c r="V753" s="111" t="n">
        <v>20</v>
      </c>
      <c r="W753" s="146"/>
      <c r="X753" s="127" t="s">
        <v>216</v>
      </c>
    </row>
    <row r="754" customFormat="false" ht="13.8" hidden="false" customHeight="false" outlineLevel="0" collapsed="false">
      <c r="A754" s="131" t="s">
        <v>20191</v>
      </c>
      <c r="B754" s="0" t="s">
        <v>17490</v>
      </c>
      <c r="C754" s="0" t="s">
        <v>198</v>
      </c>
      <c r="D754" s="0" t="s">
        <v>198</v>
      </c>
      <c r="E754" s="0" t="s">
        <v>543</v>
      </c>
      <c r="F754" s="0" t="s">
        <v>20192</v>
      </c>
      <c r="G754" s="0" t="s">
        <v>198</v>
      </c>
      <c r="H754" s="0" t="s">
        <v>17415</v>
      </c>
      <c r="J754" s="146" t="s">
        <v>200</v>
      </c>
      <c r="K754" s="131" t="s">
        <v>20193</v>
      </c>
      <c r="L754" s="0" t="s">
        <v>20194</v>
      </c>
      <c r="M754" s="122" t="s">
        <v>200</v>
      </c>
      <c r="N754" s="0" t="s">
        <v>20195</v>
      </c>
      <c r="O754" s="0" t="s">
        <v>20196</v>
      </c>
      <c r="P754" s="122" t="s">
        <v>200</v>
      </c>
      <c r="Q754" s="0" t="s">
        <v>17468</v>
      </c>
      <c r="R754" s="112" t="n">
        <v>9782840451068</v>
      </c>
      <c r="S754" s="146"/>
      <c r="T754" s="131" t="s">
        <v>215</v>
      </c>
      <c r="U754" s="0" t="n">
        <v>4</v>
      </c>
      <c r="V754" s="111" t="n">
        <v>20</v>
      </c>
      <c r="W754" s="146"/>
      <c r="X754" s="127" t="s">
        <v>216</v>
      </c>
    </row>
    <row r="755" customFormat="false" ht="13.8" hidden="false" customHeight="false" outlineLevel="0" collapsed="false">
      <c r="A755" s="131" t="s">
        <v>20197</v>
      </c>
      <c r="B755" s="0" t="s">
        <v>17490</v>
      </c>
      <c r="C755" s="0" t="s">
        <v>198</v>
      </c>
      <c r="D755" s="0" t="s">
        <v>17603</v>
      </c>
      <c r="E755" s="0" t="s">
        <v>543</v>
      </c>
      <c r="F755" s="0" t="s">
        <v>20192</v>
      </c>
      <c r="G755" s="0" t="s">
        <v>198</v>
      </c>
      <c r="H755" s="0" t="s">
        <v>17408</v>
      </c>
      <c r="I755" s="0" t="s">
        <v>17416</v>
      </c>
      <c r="J755" s="146" t="s">
        <v>200</v>
      </c>
      <c r="K755" s="131" t="s">
        <v>20198</v>
      </c>
      <c r="L755" s="0" t="s">
        <v>20199</v>
      </c>
      <c r="M755" s="122" t="s">
        <v>200</v>
      </c>
      <c r="N755" s="0" t="s">
        <v>20200</v>
      </c>
      <c r="O755" s="0" t="s">
        <v>66</v>
      </c>
      <c r="P755" s="122" t="s">
        <v>200</v>
      </c>
      <c r="Q755" s="0" t="s">
        <v>17449</v>
      </c>
      <c r="R755" s="112" t="n">
        <v>9780811865005</v>
      </c>
      <c r="S755" s="146"/>
      <c r="T755" s="131" t="s">
        <v>215</v>
      </c>
      <c r="U755" s="0" t="n">
        <v>4</v>
      </c>
      <c r="V755" s="111" t="n">
        <v>20</v>
      </c>
      <c r="W755" s="146"/>
      <c r="X755" s="127" t="s">
        <v>216</v>
      </c>
    </row>
    <row r="756" customFormat="false" ht="13.8" hidden="false" customHeight="false" outlineLevel="0" collapsed="false">
      <c r="A756" s="131" t="s">
        <v>20201</v>
      </c>
      <c r="B756" s="0" t="s">
        <v>17513</v>
      </c>
      <c r="C756" s="0" t="s">
        <v>17483</v>
      </c>
      <c r="D756" s="0" t="s">
        <v>198</v>
      </c>
      <c r="E756" s="0" t="s">
        <v>543</v>
      </c>
      <c r="F756" s="0" t="s">
        <v>20192</v>
      </c>
      <c r="G756" s="0" t="s">
        <v>2506</v>
      </c>
      <c r="H756" s="0" t="s">
        <v>239</v>
      </c>
      <c r="J756" s="146" t="s">
        <v>200</v>
      </c>
      <c r="K756" s="131"/>
      <c r="L756" s="0" t="s">
        <v>20202</v>
      </c>
      <c r="M756" s="122" t="s">
        <v>200</v>
      </c>
      <c r="N756" s="0" t="s">
        <v>20203</v>
      </c>
      <c r="O756" s="0" t="s">
        <v>20204</v>
      </c>
      <c r="P756" s="122" t="s">
        <v>200</v>
      </c>
      <c r="Q756" s="0" t="s">
        <v>16799</v>
      </c>
      <c r="R756" s="112" t="n">
        <v>888295369879</v>
      </c>
      <c r="S756" s="146"/>
      <c r="T756" s="131" t="s">
        <v>215</v>
      </c>
      <c r="U756" s="0" t="n">
        <v>4</v>
      </c>
      <c r="V756" s="111" t="n">
        <v>20</v>
      </c>
      <c r="W756" s="146"/>
      <c r="X756" s="127" t="s">
        <v>216</v>
      </c>
    </row>
    <row r="757" customFormat="false" ht="13.8" hidden="false" customHeight="false" outlineLevel="0" collapsed="false">
      <c r="A757" s="131" t="s">
        <v>20205</v>
      </c>
      <c r="B757" s="0" t="s">
        <v>17513</v>
      </c>
      <c r="C757" s="0" t="s">
        <v>17483</v>
      </c>
      <c r="D757" s="0" t="s">
        <v>198</v>
      </c>
      <c r="E757" s="0" t="s">
        <v>206</v>
      </c>
      <c r="F757" s="0" t="s">
        <v>1101</v>
      </c>
      <c r="G757" s="0" t="s">
        <v>19693</v>
      </c>
      <c r="H757" s="0" t="s">
        <v>239</v>
      </c>
      <c r="J757" s="146" t="s">
        <v>200</v>
      </c>
      <c r="K757" s="131" t="s">
        <v>18388</v>
      </c>
      <c r="L757" s="0" t="s">
        <v>20206</v>
      </c>
      <c r="M757" s="122" t="s">
        <v>200</v>
      </c>
      <c r="N757" s="0" t="s">
        <v>20207</v>
      </c>
      <c r="O757" s="0" t="s">
        <v>20208</v>
      </c>
      <c r="P757" s="122" t="s">
        <v>200</v>
      </c>
      <c r="Q757" s="0" t="s">
        <v>16799</v>
      </c>
      <c r="R757" s="112" t="s">
        <v>198</v>
      </c>
      <c r="S757" s="146"/>
      <c r="T757" s="131" t="s">
        <v>215</v>
      </c>
      <c r="U757" s="0" t="n">
        <v>4</v>
      </c>
      <c r="V757" s="111" t="n">
        <v>20</v>
      </c>
      <c r="W757" s="146"/>
      <c r="X757" s="127" t="s">
        <v>216</v>
      </c>
    </row>
    <row r="758" customFormat="false" ht="13.8" hidden="false" customHeight="false" outlineLevel="0" collapsed="false">
      <c r="A758" s="131" t="s">
        <v>20209</v>
      </c>
      <c r="B758" s="0" t="s">
        <v>17548</v>
      </c>
      <c r="C758" s="0" t="s">
        <v>198</v>
      </c>
      <c r="D758" s="0" t="s">
        <v>17549</v>
      </c>
      <c r="E758" s="0" t="s">
        <v>20210</v>
      </c>
      <c r="F758" s="0" t="s">
        <v>20211</v>
      </c>
      <c r="G758" s="0" t="s">
        <v>4470</v>
      </c>
      <c r="H758" s="0" t="s">
        <v>17415</v>
      </c>
      <c r="J758" s="146" t="s">
        <v>200</v>
      </c>
      <c r="K758" s="131" t="s">
        <v>17459</v>
      </c>
      <c r="L758" s="0" t="s">
        <v>20212</v>
      </c>
      <c r="M758" s="122" t="s">
        <v>200</v>
      </c>
      <c r="N758" s="0" t="s">
        <v>20213</v>
      </c>
      <c r="O758" s="0" t="s">
        <v>66</v>
      </c>
      <c r="P758" s="122" t="s">
        <v>200</v>
      </c>
      <c r="Q758" s="0" t="s">
        <v>17495</v>
      </c>
      <c r="R758" s="112" t="n">
        <v>9782371880160</v>
      </c>
      <c r="S758" s="146"/>
      <c r="T758" s="131" t="s">
        <v>215</v>
      </c>
      <c r="U758" s="0" t="n">
        <v>4</v>
      </c>
      <c r="V758" s="111" t="n">
        <v>20</v>
      </c>
      <c r="W758" s="146"/>
      <c r="X758" s="127" t="s">
        <v>216</v>
      </c>
    </row>
    <row r="759" customFormat="false" ht="13.8" hidden="false" customHeight="false" outlineLevel="0" collapsed="false">
      <c r="A759" s="131" t="s">
        <v>20214</v>
      </c>
      <c r="B759" s="0" t="s">
        <v>17820</v>
      </c>
      <c r="C759" s="0" t="s">
        <v>17643</v>
      </c>
      <c r="D759" s="0" t="s">
        <v>17821</v>
      </c>
      <c r="E759" s="0" t="s">
        <v>198</v>
      </c>
      <c r="F759" s="0" t="s">
        <v>198</v>
      </c>
      <c r="G759" s="0" t="s">
        <v>198</v>
      </c>
      <c r="H759" s="0" t="s">
        <v>17415</v>
      </c>
      <c r="I759" s="0" t="s">
        <v>17444</v>
      </c>
      <c r="J759" s="146" t="s">
        <v>200</v>
      </c>
      <c r="K759" s="131" t="s">
        <v>9369</v>
      </c>
      <c r="L759" s="0" t="s">
        <v>20215</v>
      </c>
      <c r="M759" s="122" t="s">
        <v>200</v>
      </c>
      <c r="N759" s="0" t="s">
        <v>17823</v>
      </c>
      <c r="O759" s="0" t="s">
        <v>66</v>
      </c>
      <c r="P759" s="122" t="s">
        <v>200</v>
      </c>
      <c r="Q759" s="0" t="s">
        <v>17495</v>
      </c>
      <c r="R759" s="112" t="n">
        <v>9782919603770</v>
      </c>
      <c r="S759" s="146"/>
      <c r="T759" s="131" t="s">
        <v>215</v>
      </c>
      <c r="U759" s="0" t="n">
        <v>4</v>
      </c>
      <c r="V759" s="111" t="n">
        <v>10</v>
      </c>
      <c r="W759" s="146"/>
      <c r="X759" s="127" t="s">
        <v>216</v>
      </c>
    </row>
    <row r="760" customFormat="false" ht="13.8" hidden="false" customHeight="false" outlineLevel="0" collapsed="false">
      <c r="A760" s="131" t="s">
        <v>20216</v>
      </c>
      <c r="B760" s="0" t="s">
        <v>17490</v>
      </c>
      <c r="C760" s="0" t="s">
        <v>17453</v>
      </c>
      <c r="E760" s="0" t="s">
        <v>198</v>
      </c>
      <c r="F760" s="0" t="s">
        <v>198</v>
      </c>
      <c r="G760" s="0" t="s">
        <v>198</v>
      </c>
      <c r="H760" s="0" t="s">
        <v>17408</v>
      </c>
      <c r="J760" s="146" t="s">
        <v>200</v>
      </c>
      <c r="K760" s="131" t="s">
        <v>17579</v>
      </c>
      <c r="L760" s="0" t="s">
        <v>20217</v>
      </c>
      <c r="M760" s="122" t="s">
        <v>200</v>
      </c>
      <c r="N760" s="0" t="s">
        <v>20218</v>
      </c>
      <c r="O760" s="0" t="s">
        <v>20219</v>
      </c>
      <c r="P760" s="122" t="s">
        <v>200</v>
      </c>
      <c r="Q760" s="0" t="s">
        <v>17421</v>
      </c>
      <c r="R760" s="112" t="n">
        <v>9780262524209</v>
      </c>
      <c r="S760" s="146"/>
      <c r="T760" s="131" t="s">
        <v>215</v>
      </c>
      <c r="U760" s="0" t="n">
        <v>4</v>
      </c>
      <c r="V760" s="111" t="n">
        <v>20</v>
      </c>
      <c r="W760" s="146"/>
      <c r="X760" s="127" t="s">
        <v>216</v>
      </c>
    </row>
    <row r="761" customFormat="false" ht="13.8" hidden="false" customHeight="false" outlineLevel="0" collapsed="false">
      <c r="A761" s="131" t="s">
        <v>20220</v>
      </c>
      <c r="B761" s="0" t="s">
        <v>17406</v>
      </c>
      <c r="C761" s="0" t="s">
        <v>198</v>
      </c>
      <c r="D761" s="0" t="s">
        <v>198</v>
      </c>
      <c r="E761" s="0" t="s">
        <v>9448</v>
      </c>
      <c r="F761" s="0" t="s">
        <v>17756</v>
      </c>
      <c r="G761" s="0" t="s">
        <v>198</v>
      </c>
      <c r="H761" s="0" t="s">
        <v>17415</v>
      </c>
      <c r="I761" s="0" t="s">
        <v>17444</v>
      </c>
      <c r="J761" s="146" t="s">
        <v>200</v>
      </c>
      <c r="K761" s="131" t="s">
        <v>1024</v>
      </c>
      <c r="L761" s="0" t="s">
        <v>20221</v>
      </c>
      <c r="M761" s="122" t="s">
        <v>200</v>
      </c>
      <c r="N761" s="0" t="s">
        <v>20222</v>
      </c>
      <c r="O761" s="0" t="s">
        <v>66</v>
      </c>
      <c r="P761" s="122" t="s">
        <v>200</v>
      </c>
      <c r="Q761" s="0" t="s">
        <v>17468</v>
      </c>
      <c r="R761" s="112" t="n">
        <v>9782302070042</v>
      </c>
      <c r="S761" s="146"/>
      <c r="T761" s="131" t="s">
        <v>215</v>
      </c>
      <c r="U761" s="0" t="n">
        <v>4</v>
      </c>
      <c r="V761" s="111" t="n">
        <v>30</v>
      </c>
      <c r="W761" s="146"/>
      <c r="X761" s="127" t="s">
        <v>216</v>
      </c>
    </row>
    <row r="762" customFormat="false" ht="13.8" hidden="false" customHeight="false" outlineLevel="0" collapsed="false">
      <c r="A762" s="131" t="s">
        <v>20223</v>
      </c>
      <c r="B762" s="0" t="s">
        <v>17610</v>
      </c>
      <c r="C762" s="0" t="s">
        <v>17577</v>
      </c>
      <c r="D762" s="0" t="s">
        <v>198</v>
      </c>
      <c r="E762" s="0" t="s">
        <v>9448</v>
      </c>
      <c r="F762" s="0" t="s">
        <v>17756</v>
      </c>
      <c r="G762" s="0" t="s">
        <v>9525</v>
      </c>
      <c r="H762" s="0" t="s">
        <v>17415</v>
      </c>
      <c r="J762" s="146"/>
      <c r="K762" s="131" t="s">
        <v>17498</v>
      </c>
      <c r="L762" s="0" t="s">
        <v>20224</v>
      </c>
      <c r="M762" s="122" t="s">
        <v>200</v>
      </c>
      <c r="N762" s="0" t="s">
        <v>17835</v>
      </c>
      <c r="O762" s="0" t="s">
        <v>20225</v>
      </c>
      <c r="P762" s="122" t="s">
        <v>200</v>
      </c>
      <c r="Q762" s="0" t="s">
        <v>17614</v>
      </c>
      <c r="R762" s="112" t="s">
        <v>198</v>
      </c>
      <c r="S762" s="146"/>
      <c r="T762" s="131" t="s">
        <v>215</v>
      </c>
      <c r="U762" s="0" t="n">
        <v>4</v>
      </c>
      <c r="V762" s="111" t="n">
        <v>20</v>
      </c>
      <c r="W762" s="146"/>
      <c r="X762" s="127" t="s">
        <v>216</v>
      </c>
    </row>
    <row r="763" customFormat="false" ht="13.8" hidden="false" customHeight="false" outlineLevel="0" collapsed="false">
      <c r="A763" s="131" t="s">
        <v>20226</v>
      </c>
      <c r="B763" s="0" t="s">
        <v>20227</v>
      </c>
      <c r="C763" s="0" t="s">
        <v>198</v>
      </c>
      <c r="D763" s="0" t="s">
        <v>17458</v>
      </c>
      <c r="E763" s="0" t="s">
        <v>198</v>
      </c>
      <c r="F763" s="0" t="s">
        <v>198</v>
      </c>
      <c r="G763" s="0" t="s">
        <v>198</v>
      </c>
      <c r="H763" s="0" t="s">
        <v>17415</v>
      </c>
      <c r="I763" s="0" t="s">
        <v>17947</v>
      </c>
      <c r="J763" s="146" t="s">
        <v>200</v>
      </c>
      <c r="K763" s="131" t="s">
        <v>18147</v>
      </c>
      <c r="L763" s="0" t="s">
        <v>20228</v>
      </c>
      <c r="M763" s="122" t="s">
        <v>200</v>
      </c>
      <c r="N763" s="0" t="s">
        <v>20229</v>
      </c>
      <c r="O763" s="0" t="s">
        <v>20230</v>
      </c>
      <c r="P763" s="122" t="s">
        <v>200</v>
      </c>
      <c r="Q763" s="0" t="s">
        <v>17495</v>
      </c>
      <c r="R763" s="112" t="n">
        <v>9782954947822</v>
      </c>
      <c r="S763" s="146"/>
      <c r="T763" s="131" t="s">
        <v>215</v>
      </c>
      <c r="U763" s="0" t="n">
        <v>4</v>
      </c>
      <c r="V763" s="111" t="n">
        <v>10</v>
      </c>
      <c r="W763" s="146"/>
      <c r="X763" s="127" t="s">
        <v>216</v>
      </c>
    </row>
    <row r="764" customFormat="false" ht="13.8" hidden="false" customHeight="false" outlineLevel="0" collapsed="false">
      <c r="A764" s="131" t="s">
        <v>20231</v>
      </c>
      <c r="B764" s="0" t="s">
        <v>17548</v>
      </c>
      <c r="C764" s="0" t="s">
        <v>17453</v>
      </c>
      <c r="D764" s="0" t="s">
        <v>17549</v>
      </c>
      <c r="E764" s="0" t="s">
        <v>9448</v>
      </c>
      <c r="F764" s="0" t="s">
        <v>198</v>
      </c>
      <c r="G764" s="0" t="s">
        <v>10199</v>
      </c>
      <c r="H764" s="0" t="s">
        <v>17415</v>
      </c>
      <c r="I764" s="0" t="s">
        <v>17444</v>
      </c>
      <c r="J764" s="146" t="s">
        <v>200</v>
      </c>
      <c r="K764" s="131" t="s">
        <v>17459</v>
      </c>
      <c r="L764" s="0" t="s">
        <v>20232</v>
      </c>
      <c r="M764" s="122" t="s">
        <v>200</v>
      </c>
      <c r="N764" s="0" t="s">
        <v>20233</v>
      </c>
      <c r="O764" s="0" t="s">
        <v>17600</v>
      </c>
      <c r="P764" s="122" t="s">
        <v>200</v>
      </c>
      <c r="Q764" s="0" t="s">
        <v>17495</v>
      </c>
      <c r="R764" s="112" t="n">
        <v>9782371880085</v>
      </c>
      <c r="S764" s="146"/>
      <c r="T764" s="131" t="s">
        <v>215</v>
      </c>
      <c r="U764" s="0" t="n">
        <v>4</v>
      </c>
      <c r="V764" s="111" t="n">
        <v>20</v>
      </c>
      <c r="W764" s="146"/>
      <c r="X764" s="127" t="s">
        <v>216</v>
      </c>
    </row>
    <row r="765" customFormat="false" ht="13.8" hidden="false" customHeight="false" outlineLevel="0" collapsed="false">
      <c r="A765" s="131" t="s">
        <v>20234</v>
      </c>
      <c r="B765" s="0" t="s">
        <v>17986</v>
      </c>
      <c r="C765" s="0" t="s">
        <v>198</v>
      </c>
      <c r="D765" s="0" t="s">
        <v>198</v>
      </c>
      <c r="E765" s="0" t="s">
        <v>9448</v>
      </c>
      <c r="F765" s="0" t="s">
        <v>20235</v>
      </c>
      <c r="G765" s="0" t="s">
        <v>20236</v>
      </c>
      <c r="H765" s="0" t="s">
        <v>17415</v>
      </c>
      <c r="J765" s="146"/>
      <c r="K765" s="131" t="s">
        <v>9369</v>
      </c>
      <c r="L765" s="0" t="s">
        <v>20237</v>
      </c>
      <c r="M765" s="122" t="s">
        <v>200</v>
      </c>
      <c r="N765" s="0" t="s">
        <v>20238</v>
      </c>
      <c r="O765" s="0" t="s">
        <v>20239</v>
      </c>
      <c r="P765" s="122" t="s">
        <v>200</v>
      </c>
      <c r="R765" s="112" t="s">
        <v>198</v>
      </c>
      <c r="S765" s="146"/>
      <c r="T765" s="131" t="s">
        <v>215</v>
      </c>
      <c r="U765" s="0" t="n">
        <v>4</v>
      </c>
      <c r="V765" s="111" t="n">
        <v>5</v>
      </c>
      <c r="W765" s="146"/>
      <c r="X765" s="127"/>
    </row>
    <row r="766" customFormat="false" ht="13.8" hidden="false" customHeight="false" outlineLevel="0" collapsed="false">
      <c r="A766" s="131" t="s">
        <v>20240</v>
      </c>
      <c r="B766" s="0" t="s">
        <v>17490</v>
      </c>
      <c r="C766" s="0" t="s">
        <v>198</v>
      </c>
      <c r="D766" s="0" t="s">
        <v>19128</v>
      </c>
      <c r="E766" s="0" t="s">
        <v>198</v>
      </c>
      <c r="F766" s="0" t="s">
        <v>198</v>
      </c>
      <c r="G766" s="0" t="s">
        <v>198</v>
      </c>
      <c r="H766" s="0" t="s">
        <v>17415</v>
      </c>
      <c r="I766" s="0" t="s">
        <v>17416</v>
      </c>
      <c r="J766" s="146" t="s">
        <v>200</v>
      </c>
      <c r="K766" s="131" t="s">
        <v>9369</v>
      </c>
      <c r="L766" s="0" t="s">
        <v>20241</v>
      </c>
      <c r="M766" s="122" t="s">
        <v>200</v>
      </c>
      <c r="N766" s="0" t="s">
        <v>20242</v>
      </c>
      <c r="O766" s="0" t="s">
        <v>20243</v>
      </c>
      <c r="P766" s="122" t="s">
        <v>200</v>
      </c>
      <c r="Q766" s="0" t="s">
        <v>253</v>
      </c>
      <c r="R766" s="112" t="n">
        <v>9782379890161</v>
      </c>
      <c r="S766" s="146"/>
      <c r="T766" s="131" t="s">
        <v>215</v>
      </c>
      <c r="U766" s="0" t="n">
        <v>4</v>
      </c>
      <c r="V766" s="111" t="n">
        <v>20</v>
      </c>
      <c r="W766" s="146"/>
      <c r="X766" s="127" t="s">
        <v>216</v>
      </c>
    </row>
    <row r="767" customFormat="false" ht="13.8" hidden="false" customHeight="false" outlineLevel="0" collapsed="false">
      <c r="A767" s="131" t="s">
        <v>20244</v>
      </c>
      <c r="B767" s="0" t="s">
        <v>17548</v>
      </c>
      <c r="C767" s="0" t="s">
        <v>17483</v>
      </c>
      <c r="D767" s="0" t="s">
        <v>17549</v>
      </c>
      <c r="E767" s="0" t="s">
        <v>17649</v>
      </c>
      <c r="F767" s="0" t="s">
        <v>198</v>
      </c>
      <c r="G767" s="0" t="s">
        <v>20236</v>
      </c>
      <c r="H767" s="0" t="s">
        <v>17415</v>
      </c>
      <c r="J767" s="146" t="s">
        <v>200</v>
      </c>
      <c r="K767" s="131" t="s">
        <v>17459</v>
      </c>
      <c r="L767" s="0" t="s">
        <v>20245</v>
      </c>
      <c r="M767" s="122" t="s">
        <v>200</v>
      </c>
      <c r="N767" s="0" t="s">
        <v>20246</v>
      </c>
      <c r="O767" s="0" t="s">
        <v>20247</v>
      </c>
      <c r="P767" s="122" t="s">
        <v>200</v>
      </c>
      <c r="Q767" s="0" t="s">
        <v>17495</v>
      </c>
      <c r="R767" s="112" t="n">
        <v>9782918272137</v>
      </c>
      <c r="S767" s="146"/>
      <c r="T767" s="131" t="s">
        <v>215</v>
      </c>
      <c r="U767" s="0" t="n">
        <v>4</v>
      </c>
      <c r="V767" s="111" t="n">
        <v>20</v>
      </c>
      <c r="W767" s="146"/>
      <c r="X767" s="127" t="s">
        <v>216</v>
      </c>
    </row>
    <row r="768" customFormat="false" ht="13.8" hidden="false" customHeight="false" outlineLevel="0" collapsed="false">
      <c r="A768" s="131" t="s">
        <v>20248</v>
      </c>
      <c r="B768" s="0" t="s">
        <v>17548</v>
      </c>
      <c r="C768" s="0" t="s">
        <v>198</v>
      </c>
      <c r="D768" s="0" t="s">
        <v>18600</v>
      </c>
      <c r="E768" s="0" t="s">
        <v>198</v>
      </c>
      <c r="F768" s="0" t="s">
        <v>20249</v>
      </c>
      <c r="G768" s="0" t="s">
        <v>4196</v>
      </c>
      <c r="H768" s="0" t="s">
        <v>17415</v>
      </c>
      <c r="I768" s="0" t="s">
        <v>17416</v>
      </c>
      <c r="J768" s="146" t="s">
        <v>200</v>
      </c>
      <c r="K768" s="131" t="s">
        <v>17564</v>
      </c>
      <c r="L768" s="0" t="s">
        <v>20250</v>
      </c>
      <c r="M768" s="122" t="s">
        <v>200</v>
      </c>
      <c r="N768" s="0" t="s">
        <v>17818</v>
      </c>
      <c r="O768" s="0" t="s">
        <v>17600</v>
      </c>
      <c r="P768" s="122" t="s">
        <v>200</v>
      </c>
      <c r="Q768" s="0" t="s">
        <v>17468</v>
      </c>
      <c r="R768" s="112" t="n">
        <v>9791094723906</v>
      </c>
      <c r="S768" s="146"/>
      <c r="T768" s="131" t="s">
        <v>215</v>
      </c>
      <c r="U768" s="0" t="n">
        <v>4</v>
      </c>
      <c r="V768" s="111" t="n">
        <v>20</v>
      </c>
      <c r="W768" s="146"/>
      <c r="X768" s="127" t="s">
        <v>216</v>
      </c>
    </row>
    <row r="769" customFormat="false" ht="13.8" hidden="false" customHeight="false" outlineLevel="0" collapsed="false">
      <c r="A769" s="131" t="s">
        <v>20251</v>
      </c>
      <c r="B769" s="0" t="s">
        <v>17602</v>
      </c>
      <c r="C769" s="0" t="s">
        <v>198</v>
      </c>
      <c r="D769" s="0" t="s">
        <v>18600</v>
      </c>
      <c r="E769" s="0" t="s">
        <v>3215</v>
      </c>
      <c r="F769" s="0" t="s">
        <v>20252</v>
      </c>
      <c r="G769" s="0" t="s">
        <v>3409</v>
      </c>
      <c r="H769" s="0" t="s">
        <v>17415</v>
      </c>
      <c r="I769" s="0" t="s">
        <v>17416</v>
      </c>
      <c r="J769" s="146" t="s">
        <v>200</v>
      </c>
      <c r="K769" s="131" t="s">
        <v>18661</v>
      </c>
      <c r="L769" s="0" t="s">
        <v>20253</v>
      </c>
      <c r="M769" s="122" t="s">
        <v>200</v>
      </c>
      <c r="N769" s="0" t="s">
        <v>19750</v>
      </c>
      <c r="O769" s="0" t="s">
        <v>19751</v>
      </c>
      <c r="P769" s="122" t="s">
        <v>200</v>
      </c>
      <c r="Q769" s="0" t="s">
        <v>17468</v>
      </c>
      <c r="R769" s="112" t="n">
        <v>9782376970507</v>
      </c>
      <c r="S769" s="146"/>
      <c r="T769" s="131" t="s">
        <v>215</v>
      </c>
      <c r="U769" s="0" t="n">
        <v>4</v>
      </c>
      <c r="V769" s="111" t="n">
        <v>20</v>
      </c>
      <c r="W769" s="146"/>
      <c r="X769" s="127" t="s">
        <v>216</v>
      </c>
    </row>
    <row r="770" customFormat="false" ht="13.8" hidden="false" customHeight="false" outlineLevel="0" collapsed="false">
      <c r="A770" s="131" t="s">
        <v>20254</v>
      </c>
      <c r="B770" s="0" t="s">
        <v>17602</v>
      </c>
      <c r="C770" s="0" t="s">
        <v>198</v>
      </c>
      <c r="D770" s="0" t="s">
        <v>17603</v>
      </c>
      <c r="E770" s="0" t="s">
        <v>198</v>
      </c>
      <c r="F770" s="0" t="s">
        <v>198</v>
      </c>
      <c r="G770" s="0" t="s">
        <v>198</v>
      </c>
      <c r="H770" s="0" t="s">
        <v>17415</v>
      </c>
      <c r="J770" s="146"/>
      <c r="K770" s="131" t="s">
        <v>18128</v>
      </c>
      <c r="L770" s="0" t="s">
        <v>20255</v>
      </c>
      <c r="M770" s="122" t="s">
        <v>200</v>
      </c>
      <c r="N770" s="0" t="s">
        <v>20256</v>
      </c>
      <c r="O770" s="0" t="s">
        <v>17442</v>
      </c>
      <c r="P770" s="122"/>
      <c r="Q770" s="0" t="s">
        <v>214</v>
      </c>
      <c r="R770" s="112" t="n">
        <v>9782212128185</v>
      </c>
      <c r="S770" s="146"/>
      <c r="T770" s="131" t="s">
        <v>215</v>
      </c>
      <c r="U770" s="0" t="n">
        <v>4</v>
      </c>
      <c r="V770" s="111" t="n">
        <v>20</v>
      </c>
      <c r="W770" s="146"/>
      <c r="X770" s="127"/>
    </row>
    <row r="771" customFormat="false" ht="13.8" hidden="false" customHeight="false" outlineLevel="0" collapsed="false">
      <c r="A771" s="131" t="s">
        <v>20257</v>
      </c>
      <c r="B771" s="0" t="s">
        <v>17490</v>
      </c>
      <c r="C771" s="0" t="s">
        <v>198</v>
      </c>
      <c r="D771" s="0" t="s">
        <v>18600</v>
      </c>
      <c r="E771" s="0" t="s">
        <v>370</v>
      </c>
      <c r="F771" s="0" t="s">
        <v>2951</v>
      </c>
      <c r="H771" s="0" t="s">
        <v>17408</v>
      </c>
      <c r="J771" s="146" t="s">
        <v>200</v>
      </c>
      <c r="K771" s="131" t="s">
        <v>17700</v>
      </c>
      <c r="L771" s="0" t="s">
        <v>20258</v>
      </c>
      <c r="M771" s="122" t="s">
        <v>200</v>
      </c>
      <c r="N771" s="0" t="s">
        <v>20259</v>
      </c>
      <c r="O771" s="0" t="s">
        <v>66</v>
      </c>
      <c r="P771" s="122" t="s">
        <v>200</v>
      </c>
      <c r="Q771" s="0" t="s">
        <v>17421</v>
      </c>
      <c r="R771" s="112" t="n">
        <v>9781524107734</v>
      </c>
      <c r="S771" s="146"/>
      <c r="T771" s="131" t="s">
        <v>215</v>
      </c>
      <c r="U771" s="0" t="n">
        <v>4</v>
      </c>
      <c r="V771" s="111" t="n">
        <v>20</v>
      </c>
      <c r="W771" s="146"/>
      <c r="X771" s="127" t="s">
        <v>216</v>
      </c>
    </row>
    <row r="772" customFormat="false" ht="13.8" hidden="false" customHeight="false" outlineLevel="0" collapsed="false">
      <c r="A772" s="131" t="s">
        <v>20260</v>
      </c>
      <c r="B772" s="0" t="s">
        <v>17490</v>
      </c>
      <c r="C772" s="0" t="s">
        <v>17453</v>
      </c>
      <c r="D772" s="0" t="s">
        <v>18305</v>
      </c>
      <c r="E772" s="0" t="s">
        <v>198</v>
      </c>
      <c r="F772" s="0" t="s">
        <v>198</v>
      </c>
      <c r="G772" s="0" t="s">
        <v>198</v>
      </c>
      <c r="H772" s="0" t="s">
        <v>17408</v>
      </c>
      <c r="J772" s="146" t="s">
        <v>200</v>
      </c>
      <c r="K772" s="131" t="s">
        <v>20261</v>
      </c>
      <c r="L772" s="0" t="s">
        <v>20262</v>
      </c>
      <c r="M772" s="122" t="s">
        <v>200</v>
      </c>
      <c r="N772" s="0" t="s">
        <v>19202</v>
      </c>
      <c r="O772" s="0" t="s">
        <v>20263</v>
      </c>
      <c r="P772" s="122" t="s">
        <v>200</v>
      </c>
      <c r="Q772" s="0" t="s">
        <v>17495</v>
      </c>
      <c r="R772" s="112" t="n">
        <v>9781783522569</v>
      </c>
      <c r="S772" s="146"/>
      <c r="T772" s="131" t="s">
        <v>215</v>
      </c>
      <c r="U772" s="0" t="n">
        <v>4</v>
      </c>
      <c r="V772" s="111" t="n">
        <v>10</v>
      </c>
      <c r="W772" s="146"/>
      <c r="X772" s="127" t="s">
        <v>216</v>
      </c>
    </row>
    <row r="773" customFormat="false" ht="13.8" hidden="false" customHeight="false" outlineLevel="0" collapsed="false">
      <c r="A773" s="131" t="s">
        <v>20264</v>
      </c>
      <c r="B773" s="0" t="s">
        <v>17602</v>
      </c>
      <c r="C773" s="0" t="s">
        <v>198</v>
      </c>
      <c r="D773" s="0" t="s">
        <v>18162</v>
      </c>
      <c r="E773" s="0" t="s">
        <v>198</v>
      </c>
      <c r="F773" s="0" t="s">
        <v>198</v>
      </c>
      <c r="G773" s="0" t="s">
        <v>198</v>
      </c>
      <c r="H773" s="0" t="s">
        <v>17408</v>
      </c>
      <c r="I773" s="0" t="s">
        <v>17416</v>
      </c>
      <c r="J773" s="146" t="s">
        <v>200</v>
      </c>
      <c r="K773" s="131" t="s">
        <v>17579</v>
      </c>
      <c r="L773" s="0" t="s">
        <v>20265</v>
      </c>
      <c r="M773" s="122" t="s">
        <v>200</v>
      </c>
      <c r="N773" s="0" t="s">
        <v>20266</v>
      </c>
      <c r="O773" s="0" t="s">
        <v>20267</v>
      </c>
      <c r="P773" s="122" t="s">
        <v>200</v>
      </c>
      <c r="Q773" s="0" t="s">
        <v>17421</v>
      </c>
      <c r="R773" s="112" t="n">
        <v>9780262019057</v>
      </c>
      <c r="S773" s="146"/>
      <c r="T773" s="131" t="s">
        <v>215</v>
      </c>
      <c r="U773" s="0" t="n">
        <v>4</v>
      </c>
      <c r="V773" s="111" t="n">
        <v>10</v>
      </c>
      <c r="W773" s="146"/>
      <c r="X773" s="127" t="s">
        <v>216</v>
      </c>
    </row>
    <row r="774" customFormat="false" ht="13.8" hidden="false" customHeight="false" outlineLevel="0" collapsed="false">
      <c r="A774" s="131" t="s">
        <v>20268</v>
      </c>
      <c r="B774" s="0" t="s">
        <v>11594</v>
      </c>
      <c r="C774" s="0" t="s">
        <v>17694</v>
      </c>
      <c r="D774" s="0" t="s">
        <v>198</v>
      </c>
      <c r="E774" s="0" t="s">
        <v>198</v>
      </c>
      <c r="F774" s="0" t="s">
        <v>13764</v>
      </c>
      <c r="G774" s="0" t="s">
        <v>198</v>
      </c>
      <c r="H774" s="0" t="s">
        <v>17408</v>
      </c>
      <c r="J774" s="146" t="s">
        <v>200</v>
      </c>
      <c r="K774" s="131" t="s">
        <v>18744</v>
      </c>
      <c r="L774" s="0" t="s">
        <v>20269</v>
      </c>
      <c r="M774" s="122" t="s">
        <v>200</v>
      </c>
      <c r="N774" s="0" t="s">
        <v>17698</v>
      </c>
      <c r="O774" s="0" t="s">
        <v>20270</v>
      </c>
      <c r="P774" s="122" t="s">
        <v>200</v>
      </c>
      <c r="Q774" s="0" t="s">
        <v>466</v>
      </c>
      <c r="R774" s="112" t="n">
        <v>9781616559380</v>
      </c>
      <c r="S774" s="146"/>
      <c r="T774" s="131" t="s">
        <v>215</v>
      </c>
      <c r="U774" s="0" t="n">
        <v>4</v>
      </c>
      <c r="V774" s="111" t="n">
        <v>30</v>
      </c>
      <c r="W774" s="146"/>
      <c r="X774" s="127" t="s">
        <v>216</v>
      </c>
    </row>
    <row r="775" customFormat="false" ht="13.8" hidden="false" customHeight="false" outlineLevel="0" collapsed="false">
      <c r="A775" s="131" t="s">
        <v>20271</v>
      </c>
      <c r="B775" s="0" t="s">
        <v>17428</v>
      </c>
      <c r="C775" s="0" t="s">
        <v>198</v>
      </c>
      <c r="D775" s="0" t="s">
        <v>17603</v>
      </c>
      <c r="E775" s="0" t="s">
        <v>198</v>
      </c>
      <c r="F775" s="0" t="s">
        <v>20272</v>
      </c>
      <c r="G775" s="0" t="s">
        <v>20273</v>
      </c>
      <c r="H775" s="0" t="s">
        <v>17408</v>
      </c>
      <c r="J775" s="146"/>
      <c r="K775" s="131" t="s">
        <v>17429</v>
      </c>
      <c r="L775" s="0" t="s">
        <v>20274</v>
      </c>
      <c r="M775" s="122" t="s">
        <v>200</v>
      </c>
      <c r="N775" s="0" t="s">
        <v>20275</v>
      </c>
      <c r="O775" s="0" t="s">
        <v>20276</v>
      </c>
      <c r="P775" s="122" t="s">
        <v>200</v>
      </c>
      <c r="Q775" s="0" t="s">
        <v>19458</v>
      </c>
      <c r="R775" s="112" t="n">
        <v>9781838503406</v>
      </c>
      <c r="S775" s="146"/>
      <c r="T775" s="131" t="s">
        <v>215</v>
      </c>
      <c r="U775" s="0" t="n">
        <v>4</v>
      </c>
      <c r="V775" s="111" t="n">
        <v>10</v>
      </c>
      <c r="W775" s="146"/>
      <c r="X775" s="127" t="s">
        <v>216</v>
      </c>
    </row>
    <row r="776" customFormat="false" ht="13.8" hidden="false" customHeight="false" outlineLevel="0" collapsed="false">
      <c r="A776" s="131" t="s">
        <v>20277</v>
      </c>
      <c r="B776" s="0" t="s">
        <v>11594</v>
      </c>
      <c r="C776" s="0" t="s">
        <v>17694</v>
      </c>
      <c r="D776" s="0" t="s">
        <v>198</v>
      </c>
      <c r="E776" s="0" t="s">
        <v>198</v>
      </c>
      <c r="F776" s="0" t="s">
        <v>3313</v>
      </c>
      <c r="G776" s="0" t="s">
        <v>198</v>
      </c>
      <c r="H776" s="0" t="s">
        <v>17408</v>
      </c>
      <c r="J776" s="146" t="s">
        <v>200</v>
      </c>
      <c r="K776" s="131" t="s">
        <v>20278</v>
      </c>
      <c r="L776" s="0" t="s">
        <v>20279</v>
      </c>
      <c r="M776" s="122" t="s">
        <v>200</v>
      </c>
      <c r="N776" s="0" t="s">
        <v>20280</v>
      </c>
      <c r="O776" s="0" t="s">
        <v>20281</v>
      </c>
      <c r="P776" s="122" t="s">
        <v>200</v>
      </c>
      <c r="Q776" s="0" t="s">
        <v>17759</v>
      </c>
      <c r="R776" s="112" t="n">
        <v>9781921002724</v>
      </c>
      <c r="S776" s="146"/>
      <c r="T776" s="131" t="s">
        <v>215</v>
      </c>
      <c r="U776" s="0" t="n">
        <v>4</v>
      </c>
      <c r="V776" s="111" t="n">
        <v>30</v>
      </c>
      <c r="W776" s="146"/>
      <c r="X776" s="127" t="s">
        <v>216</v>
      </c>
    </row>
    <row r="777" customFormat="false" ht="13.8" hidden="false" customHeight="false" outlineLevel="0" collapsed="false">
      <c r="A777" s="131" t="s">
        <v>20282</v>
      </c>
      <c r="B777" s="0" t="s">
        <v>11594</v>
      </c>
      <c r="C777" s="0" t="s">
        <v>198</v>
      </c>
      <c r="D777" s="0" t="s">
        <v>198</v>
      </c>
      <c r="E777" s="0" t="s">
        <v>20210</v>
      </c>
      <c r="F777" s="0" t="s">
        <v>198</v>
      </c>
      <c r="G777" s="0" t="s">
        <v>4470</v>
      </c>
      <c r="H777" s="0" t="s">
        <v>239</v>
      </c>
      <c r="J777" s="146" t="s">
        <v>200</v>
      </c>
      <c r="K777" s="131" t="s">
        <v>20283</v>
      </c>
      <c r="L777" s="0" t="s">
        <v>20284</v>
      </c>
      <c r="M777" s="122" t="s">
        <v>200</v>
      </c>
      <c r="N777" s="0" t="s">
        <v>20285</v>
      </c>
      <c r="O777" s="0" t="s">
        <v>20286</v>
      </c>
      <c r="P777" s="122" t="s">
        <v>200</v>
      </c>
      <c r="Q777" s="0" t="s">
        <v>17495</v>
      </c>
      <c r="R777" s="112" t="n">
        <v>9784756245861</v>
      </c>
      <c r="S777" s="146"/>
      <c r="T777" s="131" t="s">
        <v>215</v>
      </c>
      <c r="U777" s="0" t="n">
        <v>4</v>
      </c>
      <c r="V777" s="111" t="n">
        <v>30</v>
      </c>
      <c r="W777" s="146"/>
      <c r="X777" s="127" t="s">
        <v>216</v>
      </c>
    </row>
    <row r="778" customFormat="false" ht="13.8" hidden="false" customHeight="false" outlineLevel="0" collapsed="false">
      <c r="A778" s="131" t="s">
        <v>20287</v>
      </c>
      <c r="B778" s="0" t="s">
        <v>11594</v>
      </c>
      <c r="C778" s="0" t="s">
        <v>198</v>
      </c>
      <c r="D778" s="0" t="s">
        <v>17603</v>
      </c>
      <c r="E778" s="0" t="s">
        <v>459</v>
      </c>
      <c r="F778" s="0" t="s">
        <v>2690</v>
      </c>
      <c r="G778" s="0" t="s">
        <v>2989</v>
      </c>
      <c r="H778" s="0" t="s">
        <v>17408</v>
      </c>
      <c r="J778" s="146" t="s">
        <v>200</v>
      </c>
      <c r="K778" s="131" t="s">
        <v>18744</v>
      </c>
      <c r="L778" s="0" t="s">
        <v>20288</v>
      </c>
      <c r="M778" s="122" t="s">
        <v>200</v>
      </c>
      <c r="N778" s="0" t="s">
        <v>17733</v>
      </c>
      <c r="O778" s="0" t="s">
        <v>17575</v>
      </c>
      <c r="P778" s="122" t="s">
        <v>200</v>
      </c>
      <c r="Q778" s="0" t="s">
        <v>19492</v>
      </c>
      <c r="R778" s="112" t="n">
        <v>9781506705811</v>
      </c>
      <c r="S778" s="146"/>
      <c r="T778" s="131" t="s">
        <v>215</v>
      </c>
      <c r="U778" s="0" t="n">
        <v>4</v>
      </c>
      <c r="V778" s="111" t="n">
        <v>50</v>
      </c>
      <c r="W778" s="146"/>
      <c r="X778" s="127" t="s">
        <v>216</v>
      </c>
    </row>
    <row r="779" customFormat="false" ht="13.8" hidden="false" customHeight="false" outlineLevel="0" collapsed="false">
      <c r="A779" s="131" t="s">
        <v>20289</v>
      </c>
      <c r="B779" s="0" t="s">
        <v>11594</v>
      </c>
      <c r="C779" s="0" t="s">
        <v>17628</v>
      </c>
      <c r="D779" s="0" t="s">
        <v>198</v>
      </c>
      <c r="E779" s="0" t="s">
        <v>5250</v>
      </c>
      <c r="F779" s="0" t="s">
        <v>20290</v>
      </c>
      <c r="G779" s="0" t="s">
        <v>198</v>
      </c>
      <c r="H779" s="0" t="s">
        <v>17408</v>
      </c>
      <c r="J779" s="146" t="s">
        <v>200</v>
      </c>
      <c r="K779" s="131" t="s">
        <v>20278</v>
      </c>
      <c r="L779" s="0" t="s">
        <v>20291</v>
      </c>
      <c r="M779" s="122" t="s">
        <v>200</v>
      </c>
      <c r="N779" s="0" t="s">
        <v>20292</v>
      </c>
      <c r="O779" s="0" t="s">
        <v>20293</v>
      </c>
      <c r="P779" s="122" t="s">
        <v>200</v>
      </c>
      <c r="Q779" s="0" t="s">
        <v>17468</v>
      </c>
      <c r="R779" s="112" t="n">
        <v>9781921002038</v>
      </c>
      <c r="S779" s="146"/>
      <c r="T779" s="131" t="s">
        <v>215</v>
      </c>
      <c r="U779" s="0" t="n">
        <v>4</v>
      </c>
      <c r="V779" s="111" t="n">
        <v>30</v>
      </c>
      <c r="W779" s="146"/>
      <c r="X779" s="127" t="s">
        <v>216</v>
      </c>
    </row>
    <row r="780" customFormat="false" ht="13.8" hidden="false" customHeight="false" outlineLevel="0" collapsed="false">
      <c r="A780" s="131" t="s">
        <v>20294</v>
      </c>
      <c r="B780" s="0" t="s">
        <v>11594</v>
      </c>
      <c r="C780" s="0" t="s">
        <v>17577</v>
      </c>
      <c r="D780" s="0" t="s">
        <v>17603</v>
      </c>
      <c r="E780" s="0" t="s">
        <v>20295</v>
      </c>
      <c r="F780" s="0" t="s">
        <v>20296</v>
      </c>
      <c r="G780" s="0" t="s">
        <v>198</v>
      </c>
      <c r="H780" s="0" t="s">
        <v>17408</v>
      </c>
      <c r="J780" s="146"/>
      <c r="K780" s="131" t="s">
        <v>17429</v>
      </c>
      <c r="L780" s="0" t="s">
        <v>20297</v>
      </c>
      <c r="M780" s="122" t="s">
        <v>200</v>
      </c>
      <c r="N780" s="0" t="s">
        <v>18169</v>
      </c>
      <c r="O780" s="0" t="s">
        <v>20298</v>
      </c>
      <c r="P780" s="122" t="s">
        <v>200</v>
      </c>
      <c r="Q780" s="0" t="s">
        <v>214</v>
      </c>
      <c r="R780" s="112" t="s">
        <v>198</v>
      </c>
      <c r="S780" s="146"/>
      <c r="T780" s="131" t="s">
        <v>215</v>
      </c>
      <c r="U780" s="0" t="n">
        <v>4</v>
      </c>
      <c r="V780" s="111" t="n">
        <v>20</v>
      </c>
      <c r="W780" s="146"/>
      <c r="X780" s="127"/>
    </row>
    <row r="781" customFormat="false" ht="13.8" hidden="false" customHeight="false" outlineLevel="0" collapsed="false">
      <c r="A781" s="131" t="s">
        <v>20299</v>
      </c>
      <c r="B781" s="0" t="s">
        <v>11594</v>
      </c>
      <c r="C781" s="0" t="s">
        <v>17628</v>
      </c>
      <c r="D781" s="0" t="s">
        <v>198</v>
      </c>
      <c r="E781" s="0" t="s">
        <v>543</v>
      </c>
      <c r="F781" s="0" t="s">
        <v>17514</v>
      </c>
      <c r="G781" s="0" t="s">
        <v>198</v>
      </c>
      <c r="H781" s="0" t="s">
        <v>17408</v>
      </c>
      <c r="J781" s="146" t="s">
        <v>200</v>
      </c>
      <c r="K781" s="131" t="s">
        <v>17711</v>
      </c>
      <c r="L781" s="0" t="s">
        <v>20300</v>
      </c>
      <c r="M781" s="122" t="s">
        <v>200</v>
      </c>
      <c r="N781" s="0" t="s">
        <v>20301</v>
      </c>
      <c r="O781" s="0" t="s">
        <v>17575</v>
      </c>
      <c r="P781" s="122" t="s">
        <v>200</v>
      </c>
      <c r="Q781" s="0" t="s">
        <v>17759</v>
      </c>
      <c r="R781" s="112" t="n">
        <v>9781897376195</v>
      </c>
      <c r="S781" s="146"/>
      <c r="T781" s="131" t="s">
        <v>215</v>
      </c>
      <c r="U781" s="0" t="n">
        <v>4</v>
      </c>
      <c r="V781" s="111" t="n">
        <v>30</v>
      </c>
      <c r="W781" s="146"/>
      <c r="X781" s="127" t="s">
        <v>216</v>
      </c>
    </row>
    <row r="782" customFormat="false" ht="13.8" hidden="false" customHeight="false" outlineLevel="0" collapsed="false">
      <c r="A782" s="131" t="s">
        <v>20302</v>
      </c>
      <c r="B782" s="0" t="s">
        <v>17490</v>
      </c>
      <c r="C782" s="0" t="s">
        <v>198</v>
      </c>
      <c r="D782" s="0" t="s">
        <v>18482</v>
      </c>
      <c r="E782" s="0" t="s">
        <v>200</v>
      </c>
      <c r="F782" s="0" t="s">
        <v>200</v>
      </c>
      <c r="G782" s="0" t="s">
        <v>20303</v>
      </c>
      <c r="H782" s="0" t="s">
        <v>17408</v>
      </c>
      <c r="J782" s="146" t="s">
        <v>200</v>
      </c>
      <c r="K782" s="131" t="s">
        <v>17521</v>
      </c>
      <c r="L782" s="0" t="s">
        <v>20304</v>
      </c>
      <c r="M782" s="122" t="s">
        <v>200</v>
      </c>
      <c r="N782" s="0" t="s">
        <v>19491</v>
      </c>
      <c r="O782" s="0" t="s">
        <v>66</v>
      </c>
      <c r="P782" s="122" t="s">
        <v>200</v>
      </c>
      <c r="Q782" s="0" t="s">
        <v>17495</v>
      </c>
      <c r="R782" s="112" t="n">
        <v>9780995658660</v>
      </c>
      <c r="S782" s="146"/>
      <c r="T782" s="131" t="s">
        <v>215</v>
      </c>
      <c r="U782" s="0" t="n">
        <v>4</v>
      </c>
      <c r="V782" s="111" t="n">
        <v>30</v>
      </c>
      <c r="W782" s="146"/>
      <c r="X782" s="127" t="s">
        <v>216</v>
      </c>
    </row>
    <row r="783" customFormat="false" ht="13.8" hidden="false" customHeight="false" outlineLevel="0" collapsed="false">
      <c r="A783" s="131" t="s">
        <v>20305</v>
      </c>
      <c r="B783" s="0" t="s">
        <v>11594</v>
      </c>
      <c r="C783" s="0" t="s">
        <v>17694</v>
      </c>
      <c r="D783" s="0" t="s">
        <v>198</v>
      </c>
      <c r="E783" s="0" t="s">
        <v>20306</v>
      </c>
      <c r="F783" s="0" t="s">
        <v>20307</v>
      </c>
      <c r="G783" s="0" t="s">
        <v>198</v>
      </c>
      <c r="H783" s="0" t="s">
        <v>17408</v>
      </c>
      <c r="J783" s="146" t="s">
        <v>200</v>
      </c>
      <c r="K783" s="131" t="s">
        <v>18744</v>
      </c>
      <c r="L783" s="0" t="s">
        <v>20308</v>
      </c>
      <c r="M783" s="122" t="s">
        <v>200</v>
      </c>
      <c r="N783" s="0" t="s">
        <v>17733</v>
      </c>
      <c r="O783" s="0" t="s">
        <v>17575</v>
      </c>
      <c r="P783" s="122" t="s">
        <v>200</v>
      </c>
      <c r="Q783" s="0" t="s">
        <v>466</v>
      </c>
      <c r="R783" s="112" t="n">
        <v>9781616551636</v>
      </c>
      <c r="S783" s="146"/>
      <c r="T783" s="131" t="s">
        <v>215</v>
      </c>
      <c r="U783" s="0" t="n">
        <v>4</v>
      </c>
      <c r="V783" s="111" t="n">
        <v>30</v>
      </c>
      <c r="W783" s="146"/>
      <c r="X783" s="127" t="s">
        <v>216</v>
      </c>
    </row>
    <row r="784" customFormat="false" ht="13.8" hidden="false" customHeight="false" outlineLevel="0" collapsed="false">
      <c r="A784" s="131" t="s">
        <v>20309</v>
      </c>
      <c r="B784" s="0" t="s">
        <v>11594</v>
      </c>
      <c r="C784" s="0" t="s">
        <v>17570</v>
      </c>
      <c r="D784" s="0" t="s">
        <v>198</v>
      </c>
      <c r="E784" s="0" t="s">
        <v>198</v>
      </c>
      <c r="F784" s="0" t="s">
        <v>2977</v>
      </c>
      <c r="G784" s="0" t="s">
        <v>198</v>
      </c>
      <c r="H784" s="0" t="s">
        <v>17415</v>
      </c>
      <c r="J784" s="146" t="s">
        <v>200</v>
      </c>
      <c r="K784" s="131" t="s">
        <v>18119</v>
      </c>
      <c r="L784" s="0" t="s">
        <v>20310</v>
      </c>
      <c r="M784" s="122" t="s">
        <v>200</v>
      </c>
      <c r="N784" s="0" t="s">
        <v>20311</v>
      </c>
      <c r="O784" s="0" t="s">
        <v>20312</v>
      </c>
      <c r="P784" s="122" t="s">
        <v>200</v>
      </c>
      <c r="Q784" s="0" t="s">
        <v>253</v>
      </c>
      <c r="R784" s="112" t="n">
        <v>9788863552409</v>
      </c>
      <c r="S784" s="146"/>
      <c r="T784" s="131" t="s">
        <v>215</v>
      </c>
      <c r="U784" s="0" t="n">
        <v>4</v>
      </c>
      <c r="V784" s="111" t="n">
        <v>20</v>
      </c>
      <c r="W784" s="146"/>
      <c r="X784" s="127" t="s">
        <v>216</v>
      </c>
    </row>
    <row r="785" customFormat="false" ht="13.8" hidden="false" customHeight="false" outlineLevel="0" collapsed="false">
      <c r="A785" s="131" t="s">
        <v>20313</v>
      </c>
      <c r="B785" s="0" t="s">
        <v>11594</v>
      </c>
      <c r="C785" s="0" t="s">
        <v>17577</v>
      </c>
      <c r="D785" s="0" t="s">
        <v>198</v>
      </c>
      <c r="E785" s="0" t="s">
        <v>198</v>
      </c>
      <c r="F785" s="0" t="s">
        <v>20314</v>
      </c>
      <c r="G785" s="0" t="s">
        <v>198</v>
      </c>
      <c r="H785" s="0" t="s">
        <v>17408</v>
      </c>
      <c r="J785" s="146" t="s">
        <v>200</v>
      </c>
      <c r="K785" s="131" t="s">
        <v>18744</v>
      </c>
      <c r="L785" s="0" t="s">
        <v>20315</v>
      </c>
      <c r="M785" s="122" t="s">
        <v>200</v>
      </c>
      <c r="N785" s="0" t="s">
        <v>17733</v>
      </c>
      <c r="O785" s="0" t="s">
        <v>17575</v>
      </c>
      <c r="P785" s="122" t="s">
        <v>200</v>
      </c>
      <c r="Q785" s="0" t="s">
        <v>17468</v>
      </c>
      <c r="R785" s="112" t="n">
        <v>9781506710402</v>
      </c>
      <c r="S785" s="146"/>
      <c r="T785" s="131" t="s">
        <v>215</v>
      </c>
      <c r="U785" s="0" t="n">
        <v>4</v>
      </c>
      <c r="V785" s="111" t="n">
        <v>30</v>
      </c>
      <c r="W785" s="146"/>
      <c r="X785" s="127" t="s">
        <v>216</v>
      </c>
    </row>
    <row r="786" customFormat="false" ht="13.8" hidden="false" customHeight="false" outlineLevel="0" collapsed="false">
      <c r="A786" s="131" t="s">
        <v>20316</v>
      </c>
      <c r="B786" s="0" t="s">
        <v>11594</v>
      </c>
      <c r="C786" s="0" t="s">
        <v>17694</v>
      </c>
      <c r="D786" s="0" t="s">
        <v>198</v>
      </c>
      <c r="E786" s="0" t="s">
        <v>2357</v>
      </c>
      <c r="F786" s="0" t="s">
        <v>20317</v>
      </c>
      <c r="G786" s="0" t="s">
        <v>198</v>
      </c>
      <c r="H786" s="0" t="s">
        <v>17408</v>
      </c>
      <c r="J786" s="146" t="s">
        <v>200</v>
      </c>
      <c r="K786" s="131" t="s">
        <v>18744</v>
      </c>
      <c r="L786" s="0" t="s">
        <v>20318</v>
      </c>
      <c r="M786" s="122" t="s">
        <v>200</v>
      </c>
      <c r="N786" s="0" t="s">
        <v>17733</v>
      </c>
      <c r="O786" s="0" t="s">
        <v>17575</v>
      </c>
      <c r="P786" s="122" t="s">
        <v>200</v>
      </c>
      <c r="Q786" s="0" t="s">
        <v>17421</v>
      </c>
      <c r="R786" s="112" t="n">
        <v>9781616554873</v>
      </c>
      <c r="S786" s="146"/>
      <c r="T786" s="131" t="s">
        <v>215</v>
      </c>
      <c r="U786" s="0" t="n">
        <v>4</v>
      </c>
      <c r="V786" s="111" t="n">
        <v>30</v>
      </c>
      <c r="W786" s="146"/>
      <c r="X786" s="127" t="s">
        <v>216</v>
      </c>
    </row>
    <row r="787" customFormat="false" ht="13.8" hidden="false" customHeight="false" outlineLevel="0" collapsed="false">
      <c r="A787" s="131" t="s">
        <v>20319</v>
      </c>
      <c r="B787" s="0" t="s">
        <v>11594</v>
      </c>
      <c r="C787" s="0" t="s">
        <v>17694</v>
      </c>
      <c r="D787" s="0" t="s">
        <v>198</v>
      </c>
      <c r="E787" s="0" t="s">
        <v>2357</v>
      </c>
      <c r="F787" s="0" t="s">
        <v>20317</v>
      </c>
      <c r="G787" s="0" t="s">
        <v>198</v>
      </c>
      <c r="H787" s="0" t="s">
        <v>17408</v>
      </c>
      <c r="J787" s="146" t="s">
        <v>200</v>
      </c>
      <c r="K787" s="131" t="s">
        <v>20278</v>
      </c>
      <c r="L787" s="0" t="s">
        <v>20320</v>
      </c>
      <c r="M787" s="122" t="s">
        <v>200</v>
      </c>
      <c r="N787" s="0" t="s">
        <v>19591</v>
      </c>
      <c r="O787" s="0" t="s">
        <v>17575</v>
      </c>
      <c r="P787" s="122" t="s">
        <v>200</v>
      </c>
      <c r="Q787" s="0" t="s">
        <v>17421</v>
      </c>
      <c r="R787" s="112" t="n">
        <v>9781921002717</v>
      </c>
      <c r="S787" s="146"/>
      <c r="T787" s="131" t="s">
        <v>215</v>
      </c>
      <c r="U787" s="0" t="n">
        <v>4</v>
      </c>
      <c r="V787" s="111" t="n">
        <v>30</v>
      </c>
      <c r="W787" s="146"/>
      <c r="X787" s="127" t="s">
        <v>216</v>
      </c>
    </row>
    <row r="788" customFormat="false" ht="13.8" hidden="false" customHeight="false" outlineLevel="0" collapsed="false">
      <c r="A788" s="131" t="s">
        <v>20321</v>
      </c>
      <c r="B788" s="0" t="s">
        <v>11594</v>
      </c>
      <c r="C788" s="0" t="s">
        <v>198</v>
      </c>
      <c r="D788" s="0" t="s">
        <v>17805</v>
      </c>
      <c r="E788" s="0" t="s">
        <v>198</v>
      </c>
      <c r="F788" s="0" t="s">
        <v>17731</v>
      </c>
      <c r="G788" s="0" t="s">
        <v>198</v>
      </c>
      <c r="H788" s="0" t="s">
        <v>17408</v>
      </c>
      <c r="J788" s="146" t="s">
        <v>200</v>
      </c>
      <c r="K788" s="131" t="s">
        <v>20322</v>
      </c>
      <c r="L788" s="104" t="s">
        <v>20323</v>
      </c>
      <c r="M788" s="122" t="s">
        <v>200</v>
      </c>
      <c r="N788" s="0" t="s">
        <v>20324</v>
      </c>
      <c r="O788" s="0" t="s">
        <v>20325</v>
      </c>
      <c r="P788" s="122" t="s">
        <v>200</v>
      </c>
      <c r="Q788" s="0" t="s">
        <v>17462</v>
      </c>
      <c r="R788" s="112" t="n">
        <v>9781599621104</v>
      </c>
      <c r="S788" s="146"/>
      <c r="T788" s="131" t="s">
        <v>215</v>
      </c>
      <c r="U788" s="0" t="n">
        <v>4</v>
      </c>
      <c r="V788" s="111" t="n">
        <v>30</v>
      </c>
      <c r="W788" s="146"/>
      <c r="X788" s="127" t="s">
        <v>216</v>
      </c>
    </row>
    <row r="789" customFormat="false" ht="13.8" hidden="false" customHeight="false" outlineLevel="0" collapsed="false">
      <c r="A789" s="131" t="s">
        <v>20326</v>
      </c>
      <c r="B789" s="0" t="s">
        <v>17490</v>
      </c>
      <c r="C789" s="0" t="s">
        <v>198</v>
      </c>
      <c r="D789" s="0" t="s">
        <v>17520</v>
      </c>
      <c r="E789" s="0" t="s">
        <v>198</v>
      </c>
      <c r="F789" s="0" t="s">
        <v>198</v>
      </c>
      <c r="G789" s="0" t="s">
        <v>198</v>
      </c>
      <c r="H789" s="0" t="s">
        <v>17408</v>
      </c>
      <c r="I789" s="0" t="s">
        <v>17416</v>
      </c>
      <c r="J789" s="146" t="s">
        <v>200</v>
      </c>
      <c r="K789" s="131" t="s">
        <v>17521</v>
      </c>
      <c r="L789" s="104" t="s">
        <v>20327</v>
      </c>
      <c r="M789" s="122" t="s">
        <v>200</v>
      </c>
      <c r="N789" s="0" t="s">
        <v>19491</v>
      </c>
      <c r="O789" s="0" t="s">
        <v>20328</v>
      </c>
      <c r="P789" s="122" t="s">
        <v>200</v>
      </c>
      <c r="Q789" s="0" t="s">
        <v>17421</v>
      </c>
      <c r="R789" s="112" t="n">
        <v>9781999353308</v>
      </c>
      <c r="S789" s="146"/>
      <c r="T789" s="131" t="s">
        <v>215</v>
      </c>
      <c r="U789" s="0" t="n">
        <v>4</v>
      </c>
      <c r="V789" s="111" t="n">
        <v>20</v>
      </c>
      <c r="W789" s="146"/>
      <c r="X789" s="127" t="s">
        <v>216</v>
      </c>
    </row>
    <row r="790" customFormat="false" ht="13.8" hidden="false" customHeight="false" outlineLevel="0" collapsed="false">
      <c r="A790" s="131" t="s">
        <v>20329</v>
      </c>
      <c r="B790" s="0" t="s">
        <v>17490</v>
      </c>
      <c r="C790" s="0" t="s">
        <v>198</v>
      </c>
      <c r="D790" s="0" t="s">
        <v>17890</v>
      </c>
      <c r="E790" s="0" t="s">
        <v>198</v>
      </c>
      <c r="F790" s="0" t="s">
        <v>198</v>
      </c>
      <c r="G790" s="0" t="s">
        <v>198</v>
      </c>
      <c r="H790" s="0" t="s">
        <v>17408</v>
      </c>
      <c r="J790" s="146" t="s">
        <v>200</v>
      </c>
      <c r="K790" s="131" t="s">
        <v>18569</v>
      </c>
      <c r="L790" s="0" t="s">
        <v>20330</v>
      </c>
      <c r="M790" s="122" t="s">
        <v>200</v>
      </c>
      <c r="N790" s="0" t="s">
        <v>20331</v>
      </c>
      <c r="O790" s="0" t="s">
        <v>20332</v>
      </c>
      <c r="P790" s="122" t="s">
        <v>200</v>
      </c>
      <c r="Q790" s="0" t="s">
        <v>17468</v>
      </c>
      <c r="R790" s="112" t="n">
        <v>9781439873236</v>
      </c>
      <c r="S790" s="146"/>
      <c r="T790" s="131" t="s">
        <v>215</v>
      </c>
      <c r="U790" s="0" t="n">
        <v>4</v>
      </c>
      <c r="V790" s="111" t="n">
        <v>20</v>
      </c>
      <c r="W790" s="146"/>
      <c r="X790" s="127" t="s">
        <v>216</v>
      </c>
    </row>
    <row r="791" customFormat="false" ht="13.8" hidden="false" customHeight="false" outlineLevel="0" collapsed="false">
      <c r="A791" s="131" t="s">
        <v>20333</v>
      </c>
      <c r="B791" s="0" t="s">
        <v>17490</v>
      </c>
      <c r="C791" s="0" t="s">
        <v>17577</v>
      </c>
      <c r="D791" s="0" t="s">
        <v>18471</v>
      </c>
      <c r="E791" s="0" t="s">
        <v>11575</v>
      </c>
      <c r="F791" s="0" t="s">
        <v>20334</v>
      </c>
      <c r="G791" s="0" t="s">
        <v>198</v>
      </c>
      <c r="H791" s="0" t="s">
        <v>17415</v>
      </c>
      <c r="I791" s="0" t="s">
        <v>17891</v>
      </c>
      <c r="J791" s="146" t="s">
        <v>200</v>
      </c>
      <c r="K791" s="131" t="s">
        <v>17564</v>
      </c>
      <c r="L791" s="0" t="s">
        <v>20335</v>
      </c>
      <c r="M791" s="122" t="s">
        <v>200</v>
      </c>
      <c r="N791" s="0" t="s">
        <v>20336</v>
      </c>
      <c r="O791" s="0" t="s">
        <v>66</v>
      </c>
      <c r="P791" s="122" t="s">
        <v>200</v>
      </c>
      <c r="Q791" s="0" t="s">
        <v>17468</v>
      </c>
      <c r="R791" s="112" t="n">
        <v>9782377840786</v>
      </c>
      <c r="S791" s="146"/>
      <c r="T791" s="131" t="s">
        <v>215</v>
      </c>
      <c r="U791" s="0" t="n">
        <v>4</v>
      </c>
      <c r="V791" s="111" t="n">
        <v>20</v>
      </c>
      <c r="W791" s="146"/>
      <c r="X791" s="127" t="s">
        <v>216</v>
      </c>
    </row>
    <row r="792" customFormat="false" ht="13.8" hidden="false" customHeight="false" outlineLevel="0" collapsed="false">
      <c r="A792" s="131" t="s">
        <v>20337</v>
      </c>
      <c r="B792" s="0" t="s">
        <v>17490</v>
      </c>
      <c r="C792" s="0" t="s">
        <v>17577</v>
      </c>
      <c r="D792" s="0" t="s">
        <v>17603</v>
      </c>
      <c r="E792" s="0" t="s">
        <v>198</v>
      </c>
      <c r="F792" s="0" t="s">
        <v>20338</v>
      </c>
      <c r="G792" s="0" t="s">
        <v>3409</v>
      </c>
      <c r="H792" s="0" t="s">
        <v>17408</v>
      </c>
      <c r="I792" s="0" t="s">
        <v>17444</v>
      </c>
      <c r="J792" s="146" t="s">
        <v>200</v>
      </c>
      <c r="K792" s="131" t="s">
        <v>17429</v>
      </c>
      <c r="L792" s="0" t="s">
        <v>20339</v>
      </c>
      <c r="M792" s="122" t="s">
        <v>200</v>
      </c>
      <c r="N792" s="0" t="s">
        <v>20340</v>
      </c>
      <c r="O792" s="0" t="s">
        <v>20341</v>
      </c>
      <c r="P792" s="122" t="s">
        <v>200</v>
      </c>
      <c r="Q792" s="0" t="s">
        <v>466</v>
      </c>
      <c r="R792" s="112" t="n">
        <v>9783869930800</v>
      </c>
      <c r="S792" s="146"/>
      <c r="T792" s="131" t="s">
        <v>215</v>
      </c>
      <c r="U792" s="0" t="n">
        <v>4</v>
      </c>
      <c r="V792" s="111" t="n">
        <v>20</v>
      </c>
      <c r="W792" s="146"/>
      <c r="X792" s="127" t="s">
        <v>216</v>
      </c>
    </row>
    <row r="793" customFormat="false" ht="13.8" hidden="false" customHeight="false" outlineLevel="0" collapsed="false">
      <c r="A793" s="131" t="s">
        <v>20342</v>
      </c>
      <c r="B793" s="0" t="s">
        <v>11594</v>
      </c>
      <c r="C793" s="0" t="s">
        <v>17694</v>
      </c>
      <c r="D793" s="0" t="s">
        <v>198</v>
      </c>
      <c r="E793" s="0" t="s">
        <v>2357</v>
      </c>
      <c r="F793" s="0" t="s">
        <v>18046</v>
      </c>
      <c r="G793" s="0" t="s">
        <v>198</v>
      </c>
      <c r="H793" s="0" t="s">
        <v>17415</v>
      </c>
      <c r="J793" s="146" t="s">
        <v>200</v>
      </c>
      <c r="K793" s="131" t="s">
        <v>9369</v>
      </c>
      <c r="L793" s="0" t="s">
        <v>20343</v>
      </c>
      <c r="M793" s="122" t="s">
        <v>200</v>
      </c>
      <c r="N793" s="0" t="s">
        <v>20344</v>
      </c>
      <c r="O793" s="0" t="s">
        <v>17575</v>
      </c>
      <c r="P793" s="122" t="s">
        <v>200</v>
      </c>
      <c r="Q793" s="0" t="s">
        <v>17468</v>
      </c>
      <c r="R793" s="112" t="n">
        <v>9782919603190</v>
      </c>
      <c r="S793" s="146"/>
      <c r="T793" s="131" t="s">
        <v>215</v>
      </c>
      <c r="U793" s="0" t="n">
        <v>4</v>
      </c>
      <c r="V793" s="111" t="n">
        <v>30</v>
      </c>
      <c r="W793" s="146"/>
      <c r="X793" s="127" t="s">
        <v>216</v>
      </c>
    </row>
    <row r="794" customFormat="false" ht="13.8" hidden="false" customHeight="false" outlineLevel="0" collapsed="false">
      <c r="A794" s="131" t="s">
        <v>20345</v>
      </c>
      <c r="B794" s="0" t="s">
        <v>17490</v>
      </c>
      <c r="C794" s="0" t="s">
        <v>198</v>
      </c>
      <c r="D794" s="0" t="s">
        <v>198</v>
      </c>
      <c r="E794" s="0" t="s">
        <v>9448</v>
      </c>
      <c r="F794" s="0" t="s">
        <v>17904</v>
      </c>
      <c r="G794" s="0" t="s">
        <v>198</v>
      </c>
      <c r="H794" s="0" t="s">
        <v>17415</v>
      </c>
      <c r="J794" s="146"/>
      <c r="K794" s="131" t="s">
        <v>9369</v>
      </c>
      <c r="L794" s="0" t="s">
        <v>20346</v>
      </c>
      <c r="M794" s="122" t="s">
        <v>200</v>
      </c>
      <c r="N794" s="0" t="s">
        <v>20347</v>
      </c>
      <c r="O794" s="0" t="s">
        <v>17442</v>
      </c>
      <c r="P794" s="122"/>
      <c r="Q794" s="0" t="s">
        <v>19492</v>
      </c>
      <c r="R794" s="112" t="n">
        <v>9782379891250</v>
      </c>
      <c r="S794" s="146"/>
      <c r="T794" s="131" t="s">
        <v>215</v>
      </c>
      <c r="U794" s="0" t="n">
        <v>4</v>
      </c>
      <c r="V794" s="111" t="n">
        <v>5</v>
      </c>
      <c r="W794" s="146"/>
      <c r="X794" s="127"/>
    </row>
    <row r="795" customFormat="false" ht="13.8" hidden="false" customHeight="false" outlineLevel="0" collapsed="false">
      <c r="A795" s="131" t="s">
        <v>20348</v>
      </c>
      <c r="B795" s="0" t="s">
        <v>17428</v>
      </c>
      <c r="C795" s="0" t="s">
        <v>198</v>
      </c>
      <c r="D795" s="0" t="s">
        <v>17980</v>
      </c>
      <c r="E795" s="0" t="s">
        <v>198</v>
      </c>
      <c r="F795" s="0" t="s">
        <v>198</v>
      </c>
      <c r="G795" s="0" t="s">
        <v>198</v>
      </c>
      <c r="H795" s="0" t="s">
        <v>17408</v>
      </c>
      <c r="J795" s="146" t="s">
        <v>200</v>
      </c>
      <c r="K795" s="131" t="s">
        <v>20349</v>
      </c>
      <c r="L795" s="0" t="s">
        <v>20350</v>
      </c>
      <c r="M795" s="122" t="s">
        <v>200</v>
      </c>
      <c r="N795" s="0" t="s">
        <v>20351</v>
      </c>
      <c r="O795" s="0" t="s">
        <v>20352</v>
      </c>
      <c r="P795" s="122" t="s">
        <v>200</v>
      </c>
      <c r="Q795" s="0" t="s">
        <v>17462</v>
      </c>
      <c r="R795" s="112" t="n">
        <v>9781603602006</v>
      </c>
      <c r="S795" s="146"/>
      <c r="T795" s="131" t="s">
        <v>215</v>
      </c>
      <c r="U795" s="0" t="n">
        <v>4</v>
      </c>
      <c r="V795" s="111" t="n">
        <v>10</v>
      </c>
      <c r="W795" s="146"/>
      <c r="X795" s="127" t="s">
        <v>216</v>
      </c>
    </row>
    <row r="796" customFormat="false" ht="13.8" hidden="false" customHeight="false" outlineLevel="0" collapsed="false">
      <c r="A796" s="131" t="s">
        <v>20353</v>
      </c>
      <c r="B796" s="0" t="s">
        <v>11594</v>
      </c>
      <c r="C796" s="0" t="s">
        <v>17483</v>
      </c>
      <c r="D796" s="0" t="s">
        <v>17683</v>
      </c>
      <c r="E796" s="0" t="s">
        <v>198</v>
      </c>
      <c r="F796" s="0" t="s">
        <v>737</v>
      </c>
      <c r="G796" s="0" t="s">
        <v>198</v>
      </c>
      <c r="H796" s="0" t="s">
        <v>17408</v>
      </c>
      <c r="I796" s="0" t="s">
        <v>17947</v>
      </c>
      <c r="J796" s="146" t="s">
        <v>200</v>
      </c>
      <c r="K796" s="131" t="s">
        <v>17521</v>
      </c>
      <c r="L796" s="0" t="s">
        <v>20354</v>
      </c>
      <c r="M796" s="122" t="s">
        <v>200</v>
      </c>
      <c r="N796" s="0" t="s">
        <v>19491</v>
      </c>
      <c r="O796" s="0" t="s">
        <v>20355</v>
      </c>
      <c r="P796" s="122" t="s">
        <v>200</v>
      </c>
      <c r="Q796" s="0" t="s">
        <v>17462</v>
      </c>
      <c r="R796" s="112" t="n">
        <v>9781999353346</v>
      </c>
      <c r="S796" s="146"/>
      <c r="T796" s="131" t="s">
        <v>215</v>
      </c>
      <c r="U796" s="0" t="n">
        <v>4</v>
      </c>
      <c r="V796" s="111" t="n">
        <v>30</v>
      </c>
      <c r="W796" s="146"/>
      <c r="X796" s="127" t="s">
        <v>216</v>
      </c>
    </row>
    <row r="797" customFormat="false" ht="13.8" hidden="false" customHeight="false" outlineLevel="0" collapsed="false">
      <c r="A797" s="131" t="s">
        <v>20356</v>
      </c>
      <c r="B797" s="0" t="s">
        <v>17490</v>
      </c>
      <c r="C797" s="0" t="s">
        <v>17483</v>
      </c>
      <c r="D797" s="0" t="s">
        <v>17563</v>
      </c>
      <c r="E797" s="0" t="s">
        <v>17584</v>
      </c>
      <c r="F797" s="0" t="s">
        <v>509</v>
      </c>
      <c r="G797" s="0" t="s">
        <v>198</v>
      </c>
      <c r="H797" s="0" t="s">
        <v>17408</v>
      </c>
      <c r="J797" s="146" t="s">
        <v>200</v>
      </c>
      <c r="K797" s="131" t="s">
        <v>17532</v>
      </c>
      <c r="L797" s="0" t="s">
        <v>20357</v>
      </c>
      <c r="M797" s="122" t="s">
        <v>200</v>
      </c>
      <c r="N797" s="0" t="s">
        <v>20358</v>
      </c>
      <c r="O797" s="0" t="s">
        <v>20359</v>
      </c>
      <c r="P797" s="122" t="s">
        <v>200</v>
      </c>
      <c r="Q797" s="0" t="s">
        <v>17468</v>
      </c>
      <c r="R797" s="112" t="n">
        <v>9780993131592</v>
      </c>
      <c r="S797" s="146"/>
      <c r="T797" s="131" t="s">
        <v>215</v>
      </c>
      <c r="U797" s="0" t="n">
        <v>4</v>
      </c>
      <c r="V797" s="111" t="n">
        <v>20</v>
      </c>
      <c r="W797" s="146"/>
      <c r="X797" s="127" t="s">
        <v>216</v>
      </c>
    </row>
    <row r="798" customFormat="false" ht="13.8" hidden="false" customHeight="false" outlineLevel="0" collapsed="false">
      <c r="A798" s="131" t="s">
        <v>20360</v>
      </c>
      <c r="B798" s="0" t="s">
        <v>17490</v>
      </c>
      <c r="C798" s="0" t="s">
        <v>17453</v>
      </c>
      <c r="D798" s="0" t="s">
        <v>17563</v>
      </c>
      <c r="E798" s="0" t="s">
        <v>17584</v>
      </c>
      <c r="F798" s="0" t="s">
        <v>17897</v>
      </c>
      <c r="G798" s="0" t="s">
        <v>198</v>
      </c>
      <c r="H798" s="0" t="s">
        <v>17408</v>
      </c>
      <c r="J798" s="146" t="s">
        <v>200</v>
      </c>
      <c r="K798" s="131" t="s">
        <v>17532</v>
      </c>
      <c r="L798" s="0" t="s">
        <v>20361</v>
      </c>
      <c r="M798" s="122" t="s">
        <v>200</v>
      </c>
      <c r="N798" s="0" t="s">
        <v>20358</v>
      </c>
      <c r="O798" s="0" t="s">
        <v>20359</v>
      </c>
      <c r="P798" s="122" t="s">
        <v>200</v>
      </c>
      <c r="Q798" s="0" t="s">
        <v>17468</v>
      </c>
      <c r="R798" s="112" t="n">
        <v>9780993131554</v>
      </c>
      <c r="S798" s="146"/>
      <c r="T798" s="131" t="s">
        <v>215</v>
      </c>
      <c r="U798" s="0" t="n">
        <v>4</v>
      </c>
      <c r="V798" s="111" t="n">
        <v>20</v>
      </c>
      <c r="W798" s="146"/>
      <c r="X798" s="127" t="s">
        <v>216</v>
      </c>
    </row>
    <row r="799" customFormat="false" ht="13.8" hidden="false" customHeight="false" outlineLevel="0" collapsed="false">
      <c r="A799" s="131" t="s">
        <v>20362</v>
      </c>
      <c r="B799" s="0" t="s">
        <v>17602</v>
      </c>
      <c r="C799" s="0" t="s">
        <v>198</v>
      </c>
      <c r="D799" s="0" t="s">
        <v>17549</v>
      </c>
      <c r="E799" s="0" t="s">
        <v>198</v>
      </c>
      <c r="F799" s="0" t="s">
        <v>198</v>
      </c>
      <c r="G799" s="0" t="s">
        <v>198</v>
      </c>
      <c r="H799" s="0" t="s">
        <v>17408</v>
      </c>
      <c r="J799" s="146" t="s">
        <v>200</v>
      </c>
      <c r="K799" s="131" t="s">
        <v>18476</v>
      </c>
      <c r="L799" s="0" t="s">
        <v>20363</v>
      </c>
      <c r="M799" s="122" t="s">
        <v>200</v>
      </c>
      <c r="N799" s="0" t="s">
        <v>20364</v>
      </c>
      <c r="O799" s="0" t="s">
        <v>20365</v>
      </c>
      <c r="P799" s="122" t="s">
        <v>200</v>
      </c>
      <c r="Q799" s="0" t="s">
        <v>17468</v>
      </c>
      <c r="R799" s="112" t="n">
        <v>9780992926021</v>
      </c>
      <c r="S799" s="146"/>
      <c r="T799" s="131" t="s">
        <v>215</v>
      </c>
      <c r="U799" s="0" t="n">
        <v>4</v>
      </c>
      <c r="V799" s="111" t="n">
        <v>20</v>
      </c>
      <c r="W799" s="146"/>
      <c r="X799" s="127" t="s">
        <v>216</v>
      </c>
    </row>
    <row r="800" customFormat="false" ht="13.8" hidden="false" customHeight="false" outlineLevel="0" collapsed="false">
      <c r="A800" s="131" t="s">
        <v>20366</v>
      </c>
      <c r="B800" s="0" t="s">
        <v>17602</v>
      </c>
      <c r="C800" s="0" t="s">
        <v>198</v>
      </c>
      <c r="D800" s="0" t="s">
        <v>17549</v>
      </c>
      <c r="E800" s="0" t="s">
        <v>198</v>
      </c>
      <c r="F800" s="0" t="s">
        <v>198</v>
      </c>
      <c r="G800" s="0" t="s">
        <v>198</v>
      </c>
      <c r="H800" s="0" t="s">
        <v>17408</v>
      </c>
      <c r="J800" s="146" t="s">
        <v>200</v>
      </c>
      <c r="K800" s="131" t="s">
        <v>18476</v>
      </c>
      <c r="L800" s="0" t="s">
        <v>20367</v>
      </c>
      <c r="M800" s="122" t="s">
        <v>200</v>
      </c>
      <c r="N800" s="0" t="s">
        <v>20364</v>
      </c>
      <c r="O800" s="0" t="s">
        <v>20365</v>
      </c>
      <c r="P800" s="122" t="s">
        <v>200</v>
      </c>
      <c r="Q800" s="0" t="s">
        <v>17468</v>
      </c>
      <c r="R800" s="112" t="n">
        <v>9781518655319</v>
      </c>
      <c r="S800" s="146"/>
      <c r="T800" s="131" t="s">
        <v>215</v>
      </c>
      <c r="U800" s="0" t="n">
        <v>4</v>
      </c>
      <c r="V800" s="111" t="n">
        <v>20</v>
      </c>
      <c r="W800" s="146"/>
      <c r="X800" s="127" t="s">
        <v>216</v>
      </c>
    </row>
    <row r="801" customFormat="false" ht="13.8" hidden="false" customHeight="false" outlineLevel="0" collapsed="false">
      <c r="A801" s="131" t="s">
        <v>20368</v>
      </c>
      <c r="B801" s="0" t="s">
        <v>17602</v>
      </c>
      <c r="C801" s="0" t="s">
        <v>198</v>
      </c>
      <c r="D801" s="0" t="s">
        <v>17549</v>
      </c>
      <c r="E801" s="0" t="s">
        <v>198</v>
      </c>
      <c r="F801" s="0" t="s">
        <v>198</v>
      </c>
      <c r="G801" s="0" t="s">
        <v>198</v>
      </c>
      <c r="H801" s="0" t="s">
        <v>17408</v>
      </c>
      <c r="J801" s="146" t="s">
        <v>200</v>
      </c>
      <c r="K801" s="131" t="s">
        <v>18476</v>
      </c>
      <c r="L801" s="0" t="s">
        <v>20369</v>
      </c>
      <c r="M801" s="122" t="s">
        <v>200</v>
      </c>
      <c r="N801" s="0" t="s">
        <v>20364</v>
      </c>
      <c r="O801" s="0" t="s">
        <v>20365</v>
      </c>
      <c r="P801" s="122" t="s">
        <v>200</v>
      </c>
      <c r="Q801" s="0" t="s">
        <v>17468</v>
      </c>
      <c r="R801" s="112" t="n">
        <v>9780992926083</v>
      </c>
      <c r="S801" s="146"/>
      <c r="T801" s="131" t="s">
        <v>215</v>
      </c>
      <c r="U801" s="0" t="n">
        <v>4</v>
      </c>
      <c r="V801" s="111" t="n">
        <v>20</v>
      </c>
      <c r="W801" s="146"/>
      <c r="X801" s="127" t="s">
        <v>216</v>
      </c>
    </row>
    <row r="802" customFormat="false" ht="13.8" hidden="false" customHeight="false" outlineLevel="0" collapsed="false">
      <c r="A802" s="131" t="s">
        <v>20370</v>
      </c>
      <c r="B802" s="0" t="s">
        <v>17986</v>
      </c>
      <c r="C802" s="0" t="s">
        <v>198</v>
      </c>
      <c r="D802" s="0" t="s">
        <v>17549</v>
      </c>
      <c r="E802" s="0" t="s">
        <v>198</v>
      </c>
      <c r="F802" s="0" t="s">
        <v>198</v>
      </c>
      <c r="G802" s="0" t="s">
        <v>198</v>
      </c>
      <c r="H802" s="0" t="s">
        <v>17408</v>
      </c>
      <c r="J802" s="146" t="s">
        <v>200</v>
      </c>
      <c r="K802" s="131" t="s">
        <v>18476</v>
      </c>
      <c r="L802" s="0" t="s">
        <v>20371</v>
      </c>
      <c r="M802" s="122" t="s">
        <v>200</v>
      </c>
      <c r="N802" s="0" t="s">
        <v>20372</v>
      </c>
      <c r="O802" s="0" t="s">
        <v>20373</v>
      </c>
      <c r="P802" s="122" t="s">
        <v>200</v>
      </c>
      <c r="Q802" s="0" t="s">
        <v>2235</v>
      </c>
      <c r="R802" s="112" t="n">
        <v>191092161431</v>
      </c>
      <c r="S802" s="146"/>
      <c r="T802" s="131" t="s">
        <v>215</v>
      </c>
      <c r="U802" s="0" t="n">
        <v>4</v>
      </c>
      <c r="V802" s="111" t="n">
        <v>20</v>
      </c>
      <c r="W802" s="146"/>
      <c r="X802" s="127" t="s">
        <v>216</v>
      </c>
    </row>
    <row r="803" customFormat="false" ht="13.8" hidden="false" customHeight="false" outlineLevel="0" collapsed="false">
      <c r="A803" s="131" t="s">
        <v>20374</v>
      </c>
      <c r="B803" s="0" t="s">
        <v>17610</v>
      </c>
      <c r="C803" s="0" t="s">
        <v>17577</v>
      </c>
      <c r="D803" s="0" t="s">
        <v>198</v>
      </c>
      <c r="E803" s="0" t="s">
        <v>5745</v>
      </c>
      <c r="F803" s="0" t="s">
        <v>18710</v>
      </c>
      <c r="G803" s="128" t="s">
        <v>20375</v>
      </c>
      <c r="H803" s="0" t="s">
        <v>17408</v>
      </c>
      <c r="J803" s="146" t="s">
        <v>200</v>
      </c>
      <c r="K803" s="131" t="s">
        <v>17498</v>
      </c>
      <c r="L803" s="0" t="s">
        <v>20376</v>
      </c>
      <c r="M803" s="122" t="s">
        <v>200</v>
      </c>
      <c r="N803" s="0" t="s">
        <v>20377</v>
      </c>
      <c r="O803" s="0" t="s">
        <v>20378</v>
      </c>
      <c r="P803" s="122" t="s">
        <v>200</v>
      </c>
      <c r="Q803" s="0" t="s">
        <v>17614</v>
      </c>
      <c r="R803" s="112" t="s">
        <v>198</v>
      </c>
      <c r="S803" s="146"/>
      <c r="T803" s="131" t="s">
        <v>215</v>
      </c>
      <c r="U803" s="0" t="n">
        <v>4</v>
      </c>
      <c r="V803" s="111" t="n">
        <v>20</v>
      </c>
      <c r="W803" s="146"/>
      <c r="X803" s="127" t="s">
        <v>216</v>
      </c>
    </row>
    <row r="804" customFormat="false" ht="13.8" hidden="false" customHeight="false" outlineLevel="0" collapsed="false">
      <c r="A804" s="131" t="s">
        <v>20379</v>
      </c>
      <c r="B804" s="0" t="s">
        <v>11594</v>
      </c>
      <c r="C804" s="0" t="s">
        <v>198</v>
      </c>
      <c r="D804" s="0" t="s">
        <v>198</v>
      </c>
      <c r="E804" s="0" t="s">
        <v>3186</v>
      </c>
      <c r="F804" s="0" t="s">
        <v>19774</v>
      </c>
      <c r="G804" s="0" t="s">
        <v>198</v>
      </c>
      <c r="H804" s="0" t="s">
        <v>17408</v>
      </c>
      <c r="J804" s="146" t="s">
        <v>200</v>
      </c>
      <c r="K804" s="131" t="s">
        <v>20380</v>
      </c>
      <c r="L804" s="0" t="s">
        <v>20381</v>
      </c>
      <c r="M804" s="122" t="s">
        <v>200</v>
      </c>
      <c r="N804" s="0" t="s">
        <v>20157</v>
      </c>
      <c r="O804" s="0" t="s">
        <v>66</v>
      </c>
      <c r="P804" s="122" t="s">
        <v>200</v>
      </c>
      <c r="Q804" s="0" t="s">
        <v>17759</v>
      </c>
      <c r="R804" s="112" t="n">
        <v>9781927925461</v>
      </c>
      <c r="S804" s="146"/>
      <c r="T804" s="131" t="s">
        <v>215</v>
      </c>
      <c r="U804" s="0" t="n">
        <v>4</v>
      </c>
      <c r="V804" s="111" t="n">
        <v>30</v>
      </c>
      <c r="W804" s="146"/>
      <c r="X804" s="127" t="s">
        <v>216</v>
      </c>
    </row>
    <row r="805" customFormat="false" ht="13.8" hidden="false" customHeight="false" outlineLevel="0" collapsed="false">
      <c r="A805" s="131" t="s">
        <v>20382</v>
      </c>
      <c r="B805" s="0" t="s">
        <v>17602</v>
      </c>
      <c r="C805" s="0" t="s">
        <v>198</v>
      </c>
      <c r="D805" s="104" t="s">
        <v>19148</v>
      </c>
      <c r="E805" s="0" t="s">
        <v>5745</v>
      </c>
      <c r="F805" s="0" t="s">
        <v>18710</v>
      </c>
      <c r="G805" s="128" t="s">
        <v>20375</v>
      </c>
      <c r="H805" s="0" t="s">
        <v>17408</v>
      </c>
      <c r="J805" s="146" t="s">
        <v>200</v>
      </c>
      <c r="K805" s="131" t="s">
        <v>18744</v>
      </c>
      <c r="L805" s="0" t="s">
        <v>20383</v>
      </c>
      <c r="M805" s="122" t="s">
        <v>200</v>
      </c>
      <c r="N805" s="0" t="s">
        <v>20384</v>
      </c>
      <c r="O805" s="0" t="s">
        <v>20385</v>
      </c>
      <c r="P805" s="122" t="s">
        <v>200</v>
      </c>
      <c r="Q805" s="0" t="s">
        <v>17495</v>
      </c>
      <c r="R805" s="112" t="n">
        <v>9781616554828</v>
      </c>
      <c r="S805" s="146"/>
      <c r="T805" s="131" t="s">
        <v>215</v>
      </c>
      <c r="U805" s="0" t="n">
        <v>4</v>
      </c>
      <c r="V805" s="111" t="n">
        <v>20</v>
      </c>
      <c r="W805" s="146"/>
      <c r="X805" s="127" t="s">
        <v>216</v>
      </c>
    </row>
    <row r="806" customFormat="false" ht="13.8" hidden="false" customHeight="false" outlineLevel="0" collapsed="false">
      <c r="A806" s="131" t="s">
        <v>20386</v>
      </c>
      <c r="B806" s="0" t="s">
        <v>17490</v>
      </c>
      <c r="C806" s="0" t="s">
        <v>198</v>
      </c>
      <c r="D806" s="104" t="s">
        <v>18519</v>
      </c>
      <c r="E806" s="0" t="s">
        <v>198</v>
      </c>
      <c r="F806" s="0" t="s">
        <v>198</v>
      </c>
      <c r="G806" s="128" t="s">
        <v>198</v>
      </c>
      <c r="H806" s="0" t="s">
        <v>17408</v>
      </c>
      <c r="J806" s="146" t="s">
        <v>200</v>
      </c>
      <c r="K806" s="131" t="s">
        <v>8299</v>
      </c>
      <c r="L806" s="0" t="s">
        <v>20387</v>
      </c>
      <c r="M806" s="122" t="s">
        <v>200</v>
      </c>
      <c r="N806" s="0" t="s">
        <v>20388</v>
      </c>
      <c r="O806" s="0" t="s">
        <v>20389</v>
      </c>
      <c r="P806" s="122" t="s">
        <v>200</v>
      </c>
      <c r="Q806" s="0" t="s">
        <v>253</v>
      </c>
      <c r="R806" s="112" t="n">
        <v>9781945908989</v>
      </c>
      <c r="S806" s="146"/>
      <c r="T806" s="131" t="s">
        <v>215</v>
      </c>
      <c r="U806" s="0" t="n">
        <v>4</v>
      </c>
      <c r="V806" s="111" t="n">
        <v>10</v>
      </c>
      <c r="W806" s="146"/>
      <c r="X806" s="127" t="s">
        <v>216</v>
      </c>
    </row>
    <row r="807" customFormat="false" ht="13.8" hidden="false" customHeight="false" outlineLevel="0" collapsed="false">
      <c r="A807" s="131" t="s">
        <v>2977</v>
      </c>
      <c r="B807" s="0" t="s">
        <v>19503</v>
      </c>
      <c r="C807" s="0" t="s">
        <v>198</v>
      </c>
      <c r="D807" s="0" t="s">
        <v>198</v>
      </c>
      <c r="E807" s="0" t="s">
        <v>198</v>
      </c>
      <c r="F807" s="0" t="s">
        <v>2977</v>
      </c>
      <c r="G807" s="0" t="s">
        <v>198</v>
      </c>
      <c r="H807" s="0" t="s">
        <v>17415</v>
      </c>
      <c r="J807" s="146" t="s">
        <v>200</v>
      </c>
      <c r="K807" s="131"/>
      <c r="L807" s="0" t="s">
        <v>20390</v>
      </c>
      <c r="M807" s="122" t="s">
        <v>200</v>
      </c>
      <c r="N807" s="0" t="s">
        <v>20391</v>
      </c>
      <c r="O807" s="0" t="s">
        <v>20392</v>
      </c>
      <c r="P807" s="122" t="s">
        <v>200</v>
      </c>
      <c r="Q807" s="0" t="s">
        <v>18381</v>
      </c>
      <c r="R807" s="112" t="n">
        <v>5051889621928</v>
      </c>
      <c r="S807" s="146"/>
      <c r="T807" s="131" t="s">
        <v>215</v>
      </c>
      <c r="U807" s="0" t="n">
        <v>4</v>
      </c>
      <c r="V807" s="111" t="n">
        <v>5</v>
      </c>
      <c r="W807" s="146"/>
      <c r="X807" s="127" t="s">
        <v>216</v>
      </c>
    </row>
    <row r="808" customFormat="false" ht="13.8" hidden="false" customHeight="false" outlineLevel="0" collapsed="false">
      <c r="A808" s="131" t="s">
        <v>20393</v>
      </c>
      <c r="B808" s="0" t="s">
        <v>17490</v>
      </c>
      <c r="C808" s="0" t="s">
        <v>198</v>
      </c>
      <c r="D808" s="0" t="s">
        <v>198</v>
      </c>
      <c r="E808" s="0" t="s">
        <v>198</v>
      </c>
      <c r="F808" s="0" t="s">
        <v>2977</v>
      </c>
      <c r="G808" s="0" t="s">
        <v>198</v>
      </c>
      <c r="H808" s="0" t="s">
        <v>17415</v>
      </c>
      <c r="J808" s="146" t="s">
        <v>200</v>
      </c>
      <c r="K808" s="131" t="s">
        <v>20394</v>
      </c>
      <c r="L808" s="0" t="s">
        <v>20395</v>
      </c>
      <c r="M808" s="122" t="s">
        <v>200</v>
      </c>
      <c r="N808" s="0" t="s">
        <v>18466</v>
      </c>
      <c r="O808" s="0" t="s">
        <v>20396</v>
      </c>
      <c r="P808" s="122" t="s">
        <v>200</v>
      </c>
      <c r="Q808" s="0" t="s">
        <v>18208</v>
      </c>
      <c r="R808" s="112" t="s">
        <v>198</v>
      </c>
      <c r="S808" s="146"/>
      <c r="T808" s="131" t="s">
        <v>215</v>
      </c>
      <c r="U808" s="0" t="n">
        <v>4</v>
      </c>
      <c r="V808" s="111" t="n">
        <v>5</v>
      </c>
      <c r="W808" s="146"/>
      <c r="X808" s="127" t="s">
        <v>216</v>
      </c>
    </row>
    <row r="809" customFormat="false" ht="13.8" hidden="false" customHeight="false" outlineLevel="0" collapsed="false">
      <c r="A809" s="131" t="s">
        <v>20397</v>
      </c>
      <c r="B809" s="0" t="s">
        <v>17548</v>
      </c>
      <c r="C809" s="0" t="s">
        <v>17453</v>
      </c>
      <c r="D809" s="0" t="s">
        <v>18600</v>
      </c>
      <c r="E809" s="0" t="s">
        <v>363</v>
      </c>
      <c r="F809" s="0" t="s">
        <v>16214</v>
      </c>
      <c r="G809" s="0" t="s">
        <v>15035</v>
      </c>
      <c r="H809" s="0" t="s">
        <v>17415</v>
      </c>
      <c r="I809" s="0" t="s">
        <v>17444</v>
      </c>
      <c r="J809" s="146" t="s">
        <v>200</v>
      </c>
      <c r="K809" s="131" t="s">
        <v>9369</v>
      </c>
      <c r="L809" s="0" t="s">
        <v>20398</v>
      </c>
      <c r="M809" s="122" t="s">
        <v>200</v>
      </c>
      <c r="N809" s="0" t="s">
        <v>20399</v>
      </c>
      <c r="O809" s="0" t="s">
        <v>66</v>
      </c>
      <c r="P809" s="122" t="s">
        <v>200</v>
      </c>
      <c r="Q809" s="0" t="s">
        <v>17495</v>
      </c>
      <c r="R809" s="112" t="s">
        <v>198</v>
      </c>
      <c r="S809" s="146"/>
      <c r="T809" s="131" t="s">
        <v>215</v>
      </c>
      <c r="U809" s="0" t="n">
        <v>4</v>
      </c>
      <c r="V809" s="111" t="n">
        <v>20</v>
      </c>
      <c r="W809" s="146"/>
      <c r="X809" s="127" t="s">
        <v>216</v>
      </c>
    </row>
    <row r="810" customFormat="false" ht="13.8" hidden="false" customHeight="false" outlineLevel="0" collapsed="false">
      <c r="A810" s="131" t="s">
        <v>20400</v>
      </c>
      <c r="B810" s="0" t="s">
        <v>11594</v>
      </c>
      <c r="C810" s="0" t="s">
        <v>17577</v>
      </c>
      <c r="D810" s="0" t="s">
        <v>198</v>
      </c>
      <c r="E810" s="0" t="s">
        <v>1696</v>
      </c>
      <c r="F810" s="0" t="s">
        <v>17762</v>
      </c>
      <c r="G810" s="128" t="s">
        <v>198</v>
      </c>
      <c r="H810" s="0" t="s">
        <v>17415</v>
      </c>
      <c r="J810" s="146" t="s">
        <v>200</v>
      </c>
      <c r="K810" s="131" t="s">
        <v>17767</v>
      </c>
      <c r="L810" s="0" t="s">
        <v>20401</v>
      </c>
      <c r="M810" s="122" t="s">
        <v>200</v>
      </c>
      <c r="N810" s="0" t="s">
        <v>20402</v>
      </c>
      <c r="O810" s="0" t="s">
        <v>20403</v>
      </c>
      <c r="P810" s="122" t="s">
        <v>200</v>
      </c>
      <c r="Q810" s="0" t="s">
        <v>466</v>
      </c>
      <c r="R810" s="112" t="n">
        <v>9782017076599</v>
      </c>
      <c r="S810" s="146"/>
      <c r="T810" s="131" t="s">
        <v>215</v>
      </c>
      <c r="U810" s="0" t="n">
        <v>4</v>
      </c>
      <c r="V810" s="111" t="n">
        <v>30</v>
      </c>
      <c r="W810" s="146"/>
      <c r="X810" s="127" t="s">
        <v>216</v>
      </c>
    </row>
    <row r="811" customFormat="false" ht="13.8" hidden="false" customHeight="false" outlineLevel="0" collapsed="false">
      <c r="A811" s="131" t="s">
        <v>20404</v>
      </c>
      <c r="B811" s="0" t="s">
        <v>11594</v>
      </c>
      <c r="C811" s="0" t="s">
        <v>17577</v>
      </c>
      <c r="D811" s="0" t="s">
        <v>198</v>
      </c>
      <c r="E811" s="0" t="s">
        <v>1696</v>
      </c>
      <c r="F811" s="0" t="s">
        <v>17762</v>
      </c>
      <c r="G811" s="0" t="s">
        <v>198</v>
      </c>
      <c r="H811" s="0" t="s">
        <v>17415</v>
      </c>
      <c r="J811" s="146" t="s">
        <v>200</v>
      </c>
      <c r="K811" s="131" t="s">
        <v>17767</v>
      </c>
      <c r="L811" s="0" t="s">
        <v>20405</v>
      </c>
      <c r="M811" s="122" t="s">
        <v>200</v>
      </c>
      <c r="N811" s="0" t="s">
        <v>20402</v>
      </c>
      <c r="O811" s="0" t="s">
        <v>20403</v>
      </c>
      <c r="P811" s="122" t="s">
        <v>200</v>
      </c>
      <c r="Q811" s="0" t="s">
        <v>466</v>
      </c>
      <c r="R811" s="112" t="n">
        <v>9782017032199</v>
      </c>
      <c r="S811" s="146"/>
      <c r="T811" s="131" t="s">
        <v>215</v>
      </c>
      <c r="U811" s="0" t="n">
        <v>4</v>
      </c>
      <c r="V811" s="111" t="n">
        <v>30</v>
      </c>
      <c r="W811" s="146"/>
      <c r="X811" s="127" t="s">
        <v>216</v>
      </c>
    </row>
    <row r="812" customFormat="false" ht="13.8" hidden="false" customHeight="false" outlineLevel="0" collapsed="false">
      <c r="A812" s="131" t="s">
        <v>20406</v>
      </c>
      <c r="B812" s="0" t="s">
        <v>11594</v>
      </c>
      <c r="C812" s="0" t="s">
        <v>17577</v>
      </c>
      <c r="D812" s="0" t="s">
        <v>198</v>
      </c>
      <c r="E812" s="0" t="s">
        <v>1696</v>
      </c>
      <c r="F812" s="0" t="s">
        <v>17762</v>
      </c>
      <c r="G812" s="0" t="s">
        <v>198</v>
      </c>
      <c r="H812" s="0" t="s">
        <v>17415</v>
      </c>
      <c r="J812" s="146" t="s">
        <v>200</v>
      </c>
      <c r="K812" s="131" t="s">
        <v>20407</v>
      </c>
      <c r="L812" s="0" t="s">
        <v>20408</v>
      </c>
      <c r="M812" s="122" t="s">
        <v>200</v>
      </c>
      <c r="N812" s="0" t="s">
        <v>20402</v>
      </c>
      <c r="O812" s="0" t="s">
        <v>20403</v>
      </c>
      <c r="P812" s="122" t="s">
        <v>200</v>
      </c>
      <c r="Q812" s="0" t="s">
        <v>466</v>
      </c>
      <c r="R812" s="112" t="n">
        <v>9782364801844</v>
      </c>
      <c r="S812" s="146"/>
      <c r="T812" s="131" t="s">
        <v>215</v>
      </c>
      <c r="U812" s="0" t="n">
        <v>4</v>
      </c>
      <c r="V812" s="111" t="n">
        <v>30</v>
      </c>
      <c r="W812" s="146"/>
      <c r="X812" s="127" t="s">
        <v>216</v>
      </c>
    </row>
    <row r="813" customFormat="false" ht="13.8" hidden="false" customHeight="false" outlineLevel="0" collapsed="false">
      <c r="A813" s="131" t="s">
        <v>20409</v>
      </c>
      <c r="B813" s="0" t="s">
        <v>11594</v>
      </c>
      <c r="C813" s="0" t="s">
        <v>17577</v>
      </c>
      <c r="D813" s="0" t="s">
        <v>198</v>
      </c>
      <c r="E813" s="0" t="s">
        <v>1696</v>
      </c>
      <c r="F813" s="0" t="s">
        <v>17762</v>
      </c>
      <c r="G813" s="0" t="s">
        <v>198</v>
      </c>
      <c r="H813" s="0" t="s">
        <v>17415</v>
      </c>
      <c r="J813" s="146" t="s">
        <v>200</v>
      </c>
      <c r="K813" s="131" t="s">
        <v>17551</v>
      </c>
      <c r="L813" s="0" t="s">
        <v>20410</v>
      </c>
      <c r="M813" s="122" t="s">
        <v>200</v>
      </c>
      <c r="N813" s="0" t="s">
        <v>20402</v>
      </c>
      <c r="O813" s="0" t="s">
        <v>20403</v>
      </c>
      <c r="P813" s="122" t="s">
        <v>200</v>
      </c>
      <c r="Q813" s="0" t="s">
        <v>466</v>
      </c>
      <c r="R813" s="112" t="n">
        <v>9791035502287</v>
      </c>
      <c r="S813" s="146"/>
      <c r="T813" s="131" t="s">
        <v>215</v>
      </c>
      <c r="U813" s="0" t="n">
        <v>4</v>
      </c>
      <c r="V813" s="111" t="n">
        <v>30</v>
      </c>
      <c r="W813" s="146"/>
      <c r="X813" s="127" t="s">
        <v>200</v>
      </c>
    </row>
    <row r="814" customFormat="false" ht="13.8" hidden="false" customHeight="false" outlineLevel="0" collapsed="false">
      <c r="A814" s="131" t="s">
        <v>20411</v>
      </c>
      <c r="B814" s="0" t="s">
        <v>11594</v>
      </c>
      <c r="C814" s="0" t="s">
        <v>17694</v>
      </c>
      <c r="D814" s="0" t="s">
        <v>198</v>
      </c>
      <c r="E814" s="0" t="s">
        <v>1696</v>
      </c>
      <c r="F814" s="0" t="s">
        <v>20412</v>
      </c>
      <c r="G814" s="0" t="s">
        <v>198</v>
      </c>
      <c r="H814" s="0" t="s">
        <v>17415</v>
      </c>
      <c r="J814" s="146" t="s">
        <v>200</v>
      </c>
      <c r="K814" s="131" t="s">
        <v>20407</v>
      </c>
      <c r="L814" s="0" t="s">
        <v>20413</v>
      </c>
      <c r="M814" s="122" t="s">
        <v>200</v>
      </c>
      <c r="N814" s="0" t="s">
        <v>20414</v>
      </c>
      <c r="O814" s="0" t="s">
        <v>20415</v>
      </c>
      <c r="P814" s="122" t="s">
        <v>200</v>
      </c>
      <c r="Q814" s="0" t="s">
        <v>466</v>
      </c>
      <c r="R814" s="112" t="n">
        <v>9782364803510</v>
      </c>
      <c r="S814" s="146"/>
      <c r="T814" s="131" t="s">
        <v>215</v>
      </c>
      <c r="U814" s="0" t="n">
        <v>4</v>
      </c>
      <c r="V814" s="111" t="n">
        <v>30</v>
      </c>
      <c r="W814" s="146"/>
      <c r="X814" s="127" t="s">
        <v>216</v>
      </c>
    </row>
    <row r="815" customFormat="false" ht="13.8" hidden="false" customHeight="false" outlineLevel="0" collapsed="false">
      <c r="A815" s="131" t="s">
        <v>20416</v>
      </c>
      <c r="B815" s="0" t="s">
        <v>11594</v>
      </c>
      <c r="C815" s="0" t="s">
        <v>198</v>
      </c>
      <c r="D815" s="0" t="s">
        <v>198</v>
      </c>
      <c r="E815" s="0" t="s">
        <v>2676</v>
      </c>
      <c r="F815" s="0" t="s">
        <v>20417</v>
      </c>
      <c r="G815" s="0" t="s">
        <v>198</v>
      </c>
      <c r="H815" s="0" t="s">
        <v>17415</v>
      </c>
      <c r="J815" s="146" t="s">
        <v>200</v>
      </c>
      <c r="K815" s="131" t="s">
        <v>20407</v>
      </c>
      <c r="L815" s="0" t="s">
        <v>20418</v>
      </c>
      <c r="M815" s="122" t="s">
        <v>200</v>
      </c>
      <c r="N815" s="0" t="s">
        <v>20419</v>
      </c>
      <c r="O815" s="0" t="s">
        <v>17575</v>
      </c>
      <c r="P815" s="122" t="s">
        <v>200</v>
      </c>
      <c r="Q815" s="0" t="s">
        <v>466</v>
      </c>
      <c r="R815" s="112" t="n">
        <v>9782364800496</v>
      </c>
      <c r="S815" s="146"/>
      <c r="T815" s="131" t="s">
        <v>215</v>
      </c>
      <c r="U815" s="0" t="n">
        <v>4</v>
      </c>
      <c r="V815" s="111" t="n">
        <v>30</v>
      </c>
      <c r="W815" s="146"/>
      <c r="X815" s="127" t="s">
        <v>216</v>
      </c>
    </row>
    <row r="816" customFormat="false" ht="13.8" hidden="false" customHeight="false" outlineLevel="0" collapsed="false">
      <c r="A816" s="131" t="s">
        <v>20420</v>
      </c>
      <c r="B816" s="0" t="s">
        <v>11594</v>
      </c>
      <c r="C816" s="0" t="s">
        <v>17694</v>
      </c>
      <c r="D816" s="0" t="s">
        <v>198</v>
      </c>
      <c r="E816" s="0" t="s">
        <v>459</v>
      </c>
      <c r="F816" s="0" t="s">
        <v>17927</v>
      </c>
      <c r="G816" s="0" t="s">
        <v>198</v>
      </c>
      <c r="H816" s="0" t="s">
        <v>17415</v>
      </c>
      <c r="J816" s="146" t="s">
        <v>200</v>
      </c>
      <c r="K816" s="131" t="s">
        <v>20407</v>
      </c>
      <c r="L816" s="0" t="s">
        <v>20421</v>
      </c>
      <c r="M816" s="122" t="s">
        <v>200</v>
      </c>
      <c r="N816" s="0" t="s">
        <v>20419</v>
      </c>
      <c r="O816" s="0" t="s">
        <v>17575</v>
      </c>
      <c r="P816" s="122" t="s">
        <v>200</v>
      </c>
      <c r="Q816" s="0" t="s">
        <v>17759</v>
      </c>
      <c r="R816" s="112" t="n">
        <v>9782364801592</v>
      </c>
      <c r="S816" s="146"/>
      <c r="T816" s="131" t="s">
        <v>215</v>
      </c>
      <c r="U816" s="0" t="n">
        <v>4</v>
      </c>
      <c r="V816" s="111" t="n">
        <v>30</v>
      </c>
      <c r="W816" s="146"/>
      <c r="X816" s="127" t="s">
        <v>216</v>
      </c>
    </row>
    <row r="817" customFormat="false" ht="13.8" hidden="false" customHeight="false" outlineLevel="0" collapsed="false">
      <c r="A817" s="131" t="s">
        <v>20422</v>
      </c>
      <c r="B817" s="0" t="s">
        <v>11594</v>
      </c>
      <c r="C817" s="0" t="s">
        <v>17577</v>
      </c>
      <c r="D817" s="0" t="s">
        <v>198</v>
      </c>
      <c r="E817" s="0" t="s">
        <v>20423</v>
      </c>
      <c r="F817" s="0" t="s">
        <v>20424</v>
      </c>
      <c r="G817" s="0" t="s">
        <v>198</v>
      </c>
      <c r="H817" s="0" t="s">
        <v>17415</v>
      </c>
      <c r="I817" s="0" t="s">
        <v>17891</v>
      </c>
      <c r="J817" s="146" t="s">
        <v>200</v>
      </c>
      <c r="K817" s="131" t="s">
        <v>17459</v>
      </c>
      <c r="L817" s="0" t="s">
        <v>20425</v>
      </c>
      <c r="M817" s="122" t="s">
        <v>200</v>
      </c>
      <c r="N817" s="0" t="s">
        <v>20426</v>
      </c>
      <c r="P817" s="122" t="s">
        <v>200</v>
      </c>
      <c r="Q817" s="0" t="s">
        <v>17421</v>
      </c>
      <c r="R817" s="112" t="n">
        <v>9781506713205</v>
      </c>
      <c r="S817" s="146"/>
      <c r="T817" s="131" t="s">
        <v>215</v>
      </c>
      <c r="U817" s="0" t="n">
        <v>4</v>
      </c>
      <c r="V817" s="111" t="n">
        <v>30</v>
      </c>
      <c r="W817" s="146"/>
      <c r="X817" s="127" t="s">
        <v>216</v>
      </c>
    </row>
    <row r="818" customFormat="false" ht="13.8" hidden="false" customHeight="false" outlineLevel="0" collapsed="false">
      <c r="A818" s="131" t="s">
        <v>20427</v>
      </c>
      <c r="B818" s="0" t="s">
        <v>11594</v>
      </c>
      <c r="C818" s="0" t="s">
        <v>198</v>
      </c>
      <c r="D818" s="0" t="s">
        <v>198</v>
      </c>
      <c r="E818" s="0" t="s">
        <v>2357</v>
      </c>
      <c r="F818" s="0" t="s">
        <v>20428</v>
      </c>
      <c r="G818" s="0" t="s">
        <v>198</v>
      </c>
      <c r="H818" s="0" t="s">
        <v>17415</v>
      </c>
      <c r="I818" s="0" t="s">
        <v>17416</v>
      </c>
      <c r="J818" s="146" t="s">
        <v>200</v>
      </c>
      <c r="K818" s="131" t="s">
        <v>20407</v>
      </c>
      <c r="L818" s="0" t="s">
        <v>20429</v>
      </c>
      <c r="M818" s="122" t="s">
        <v>200</v>
      </c>
      <c r="N818" s="0" t="s">
        <v>20419</v>
      </c>
      <c r="O818" s="0" t="s">
        <v>17575</v>
      </c>
      <c r="P818" s="122" t="s">
        <v>200</v>
      </c>
      <c r="Q818" s="0" t="s">
        <v>466</v>
      </c>
      <c r="R818" s="112" t="n">
        <v>9782364801868</v>
      </c>
      <c r="S818" s="146"/>
      <c r="T818" s="131" t="s">
        <v>215</v>
      </c>
      <c r="U818" s="0" t="n">
        <v>4</v>
      </c>
      <c r="V818" s="111" t="n">
        <v>30</v>
      </c>
      <c r="W818" s="146"/>
      <c r="X818" s="127" t="s">
        <v>216</v>
      </c>
    </row>
    <row r="819" customFormat="false" ht="13.8" hidden="false" customHeight="false" outlineLevel="0" collapsed="false">
      <c r="A819" s="131" t="s">
        <v>20430</v>
      </c>
      <c r="B819" s="0" t="s">
        <v>11594</v>
      </c>
      <c r="C819" s="0" t="s">
        <v>17577</v>
      </c>
      <c r="D819" s="0" t="s">
        <v>17549</v>
      </c>
      <c r="E819" s="0" t="s">
        <v>18042</v>
      </c>
      <c r="F819" s="0" t="s">
        <v>20431</v>
      </c>
      <c r="G819" s="0" t="s">
        <v>198</v>
      </c>
      <c r="H819" s="0" t="s">
        <v>17415</v>
      </c>
      <c r="J819" s="146"/>
      <c r="K819" s="131" t="s">
        <v>17551</v>
      </c>
      <c r="L819" s="0" t="s">
        <v>20432</v>
      </c>
      <c r="M819" s="122" t="s">
        <v>200</v>
      </c>
      <c r="N819" s="0" t="s">
        <v>17774</v>
      </c>
      <c r="O819" s="0" t="s">
        <v>17575</v>
      </c>
      <c r="P819" s="122" t="s">
        <v>200</v>
      </c>
      <c r="Q819" s="0" t="s">
        <v>17449</v>
      </c>
      <c r="R819" s="112" t="n">
        <v>9791035501884</v>
      </c>
      <c r="S819" s="146"/>
      <c r="T819" s="131" t="s">
        <v>215</v>
      </c>
      <c r="U819" s="0" t="n">
        <v>4</v>
      </c>
      <c r="V819" s="111" t="n">
        <v>30</v>
      </c>
      <c r="W819" s="146"/>
      <c r="X819" s="127"/>
    </row>
    <row r="820" customFormat="false" ht="13.8" hidden="false" customHeight="false" outlineLevel="0" collapsed="false">
      <c r="A820" s="131" t="s">
        <v>20433</v>
      </c>
      <c r="B820" s="0" t="s">
        <v>17490</v>
      </c>
      <c r="C820" s="0" t="s">
        <v>198</v>
      </c>
      <c r="D820" s="0" t="s">
        <v>17958</v>
      </c>
      <c r="E820" s="0" t="s">
        <v>1696</v>
      </c>
      <c r="F820" s="0" t="s">
        <v>20434</v>
      </c>
      <c r="G820" s="0" t="s">
        <v>2805</v>
      </c>
      <c r="H820" s="0" t="s">
        <v>17415</v>
      </c>
      <c r="I820" s="0" t="s">
        <v>17444</v>
      </c>
      <c r="J820" s="146" t="s">
        <v>200</v>
      </c>
      <c r="K820" s="131" t="s">
        <v>20435</v>
      </c>
      <c r="L820" s="0" t="s">
        <v>20436</v>
      </c>
      <c r="M820" s="122" t="s">
        <v>200</v>
      </c>
      <c r="N820" s="0" t="s">
        <v>20437</v>
      </c>
      <c r="O820" s="0" t="s">
        <v>20438</v>
      </c>
      <c r="P820" s="122" t="s">
        <v>200</v>
      </c>
      <c r="Q820" s="0" t="s">
        <v>17462</v>
      </c>
      <c r="R820" s="112" t="n">
        <v>9782918771432</v>
      </c>
      <c r="S820" s="146"/>
      <c r="T820" s="131" t="s">
        <v>215</v>
      </c>
      <c r="U820" s="0" t="n">
        <v>4</v>
      </c>
      <c r="V820" s="111" t="n">
        <v>30</v>
      </c>
      <c r="W820" s="146"/>
      <c r="X820" s="127" t="s">
        <v>216</v>
      </c>
    </row>
    <row r="821" customFormat="false" ht="13.8" hidden="false" customHeight="false" outlineLevel="0" collapsed="false">
      <c r="A821" s="131" t="s">
        <v>20439</v>
      </c>
      <c r="B821" s="0" t="s">
        <v>17428</v>
      </c>
      <c r="C821" s="0" t="s">
        <v>17643</v>
      </c>
      <c r="D821" s="0" t="s">
        <v>198</v>
      </c>
      <c r="E821" s="0" t="s">
        <v>198</v>
      </c>
      <c r="F821" s="0" t="s">
        <v>20440</v>
      </c>
      <c r="H821" s="0" t="s">
        <v>17408</v>
      </c>
      <c r="J821" s="146"/>
      <c r="K821" s="131" t="s">
        <v>17429</v>
      </c>
      <c r="L821" s="0" t="s">
        <v>20441</v>
      </c>
      <c r="M821" s="122" t="s">
        <v>200</v>
      </c>
      <c r="N821" s="0" t="s">
        <v>20442</v>
      </c>
      <c r="O821" s="0" t="s">
        <v>17442</v>
      </c>
      <c r="P821" s="122"/>
      <c r="Q821" s="0" t="s">
        <v>19458</v>
      </c>
      <c r="R821" s="112" t="n">
        <v>9781838507039</v>
      </c>
      <c r="S821" s="146"/>
      <c r="T821" s="131" t="s">
        <v>215</v>
      </c>
      <c r="U821" s="0" t="n">
        <v>4</v>
      </c>
      <c r="V821" s="111" t="n">
        <v>10</v>
      </c>
      <c r="W821" s="146"/>
      <c r="X821" s="127"/>
    </row>
    <row r="822" customFormat="false" ht="13.8" hidden="false" customHeight="false" outlineLevel="0" collapsed="false">
      <c r="A822" s="131" t="s">
        <v>20443</v>
      </c>
      <c r="B822" s="0" t="s">
        <v>17428</v>
      </c>
      <c r="C822" s="0" t="s">
        <v>198</v>
      </c>
      <c r="D822" s="0" t="s">
        <v>18006</v>
      </c>
      <c r="E822" s="0" t="s">
        <v>198</v>
      </c>
      <c r="F822" s="0" t="s">
        <v>198</v>
      </c>
      <c r="G822" s="0" t="s">
        <v>198</v>
      </c>
      <c r="H822" s="0" t="s">
        <v>17408</v>
      </c>
      <c r="J822" s="146" t="s">
        <v>200</v>
      </c>
      <c r="K822" s="131" t="s">
        <v>17429</v>
      </c>
      <c r="L822" s="0" t="s">
        <v>20444</v>
      </c>
      <c r="M822" s="122" t="s">
        <v>200</v>
      </c>
      <c r="N822" s="0" t="s">
        <v>20445</v>
      </c>
      <c r="O822" s="0" t="s">
        <v>20446</v>
      </c>
      <c r="P822" s="122" t="s">
        <v>200</v>
      </c>
      <c r="Q822" s="0" t="s">
        <v>17437</v>
      </c>
      <c r="R822" s="112" t="n">
        <v>9781783897810</v>
      </c>
      <c r="S822" s="146"/>
      <c r="T822" s="131" t="s">
        <v>215</v>
      </c>
      <c r="U822" s="0" t="n">
        <v>4</v>
      </c>
      <c r="V822" s="111" t="n">
        <v>10</v>
      </c>
      <c r="W822" s="146"/>
      <c r="X822" s="127" t="s">
        <v>216</v>
      </c>
    </row>
    <row r="823" customFormat="false" ht="13.8" hidden="false" customHeight="false" outlineLevel="0" collapsed="false">
      <c r="A823" s="131" t="s">
        <v>20447</v>
      </c>
      <c r="B823" s="0" t="s">
        <v>17490</v>
      </c>
      <c r="C823" s="0" t="s">
        <v>198</v>
      </c>
      <c r="D823" s="0" t="s">
        <v>198</v>
      </c>
      <c r="E823" s="0" t="s">
        <v>543</v>
      </c>
      <c r="F823" s="0" t="s">
        <v>20192</v>
      </c>
      <c r="G823" s="0" t="s">
        <v>198</v>
      </c>
      <c r="H823" s="0" t="s">
        <v>17408</v>
      </c>
      <c r="J823" s="146" t="s">
        <v>200</v>
      </c>
      <c r="K823" s="131" t="s">
        <v>17700</v>
      </c>
      <c r="L823" s="0" t="s">
        <v>20448</v>
      </c>
      <c r="M823" s="122" t="s">
        <v>200</v>
      </c>
      <c r="N823" s="0" t="s">
        <v>20449</v>
      </c>
      <c r="O823" s="0" t="s">
        <v>66</v>
      </c>
      <c r="P823" s="122" t="s">
        <v>200</v>
      </c>
      <c r="Q823" s="0" t="s">
        <v>17759</v>
      </c>
      <c r="R823" s="112" t="n">
        <v>9781524104665</v>
      </c>
      <c r="S823" s="146"/>
      <c r="T823" s="131" t="s">
        <v>215</v>
      </c>
      <c r="U823" s="0" t="n">
        <v>4</v>
      </c>
      <c r="V823" s="111" t="n">
        <v>30</v>
      </c>
      <c r="W823" s="146"/>
      <c r="X823" s="127" t="s">
        <v>216</v>
      </c>
    </row>
    <row r="824" customFormat="false" ht="13.8" hidden="false" customHeight="false" outlineLevel="0" collapsed="false">
      <c r="A824" s="131" t="s">
        <v>20450</v>
      </c>
      <c r="B824" s="0" t="s">
        <v>17602</v>
      </c>
      <c r="C824" s="0" t="s">
        <v>17694</v>
      </c>
      <c r="D824" s="0" t="s">
        <v>17603</v>
      </c>
      <c r="E824" s="0" t="s">
        <v>2357</v>
      </c>
      <c r="F824" s="0" t="s">
        <v>20317</v>
      </c>
      <c r="G824" s="0" t="s">
        <v>198</v>
      </c>
      <c r="H824" s="0" t="s">
        <v>17415</v>
      </c>
      <c r="J824" s="146" t="s">
        <v>200</v>
      </c>
      <c r="K824" s="131" t="s">
        <v>17564</v>
      </c>
      <c r="L824" s="0" t="s">
        <v>20451</v>
      </c>
      <c r="M824" s="122" t="s">
        <v>200</v>
      </c>
      <c r="N824" s="0" t="s">
        <v>17818</v>
      </c>
      <c r="O824" s="0" t="s">
        <v>17600</v>
      </c>
      <c r="P824" s="122" t="s">
        <v>200</v>
      </c>
      <c r="Q824" s="0" t="s">
        <v>17468</v>
      </c>
      <c r="R824" s="112" t="n">
        <v>9791094723883</v>
      </c>
      <c r="S824" s="146"/>
      <c r="T824" s="131" t="s">
        <v>215</v>
      </c>
      <c r="U824" s="0" t="n">
        <v>4</v>
      </c>
      <c r="V824" s="111" t="n">
        <v>20</v>
      </c>
      <c r="W824" s="146"/>
      <c r="X824" s="127" t="s">
        <v>216</v>
      </c>
    </row>
    <row r="825" customFormat="false" ht="13.8" hidden="false" customHeight="false" outlineLevel="0" collapsed="false">
      <c r="A825" s="131" t="s">
        <v>20452</v>
      </c>
      <c r="B825" s="0" t="s">
        <v>18415</v>
      </c>
      <c r="C825" s="0" t="s">
        <v>17694</v>
      </c>
      <c r="D825" s="0" t="s">
        <v>198</v>
      </c>
      <c r="E825" s="0" t="s">
        <v>2357</v>
      </c>
      <c r="F825" s="0" t="s">
        <v>20317</v>
      </c>
      <c r="G825" s="0" t="s">
        <v>198</v>
      </c>
      <c r="H825" s="0" t="s">
        <v>17415</v>
      </c>
      <c r="J825" s="146"/>
      <c r="K825" s="131" t="s">
        <v>18106</v>
      </c>
      <c r="L825" s="0" t="s">
        <v>20453</v>
      </c>
      <c r="M825" s="122" t="s">
        <v>200</v>
      </c>
      <c r="N825" s="0" t="s">
        <v>20454</v>
      </c>
      <c r="O825" s="0" t="s">
        <v>20455</v>
      </c>
      <c r="P825" s="122" t="s">
        <v>200</v>
      </c>
      <c r="Q825" s="0" t="s">
        <v>18420</v>
      </c>
      <c r="R825" s="112" t="s">
        <v>198</v>
      </c>
      <c r="S825" s="146"/>
      <c r="T825" s="131" t="s">
        <v>215</v>
      </c>
      <c r="U825" s="0" t="n">
        <v>4</v>
      </c>
      <c r="V825" s="111" t="n">
        <v>20</v>
      </c>
      <c r="W825" s="146"/>
      <c r="X825" s="127" t="s">
        <v>216</v>
      </c>
    </row>
    <row r="826" customFormat="false" ht="13.8" hidden="false" customHeight="false" outlineLevel="0" collapsed="false">
      <c r="A826" s="131" t="s">
        <v>20456</v>
      </c>
      <c r="B826" s="0" t="s">
        <v>11594</v>
      </c>
      <c r="C826" s="0" t="s">
        <v>17577</v>
      </c>
      <c r="D826" s="0" t="s">
        <v>198</v>
      </c>
      <c r="E826" s="0" t="s">
        <v>2357</v>
      </c>
      <c r="F826" s="0" t="s">
        <v>20317</v>
      </c>
      <c r="G826" s="0" t="s">
        <v>198</v>
      </c>
      <c r="H826" s="0" t="s">
        <v>17415</v>
      </c>
      <c r="J826" s="146" t="s">
        <v>200</v>
      </c>
      <c r="K826" s="131" t="s">
        <v>9369</v>
      </c>
      <c r="L826" s="0" t="s">
        <v>20457</v>
      </c>
      <c r="M826" s="122" t="s">
        <v>200</v>
      </c>
      <c r="N826" s="0" t="s">
        <v>20458</v>
      </c>
      <c r="O826" s="0" t="s">
        <v>20459</v>
      </c>
      <c r="P826" s="122" t="s">
        <v>200</v>
      </c>
      <c r="Q826" s="0" t="s">
        <v>17421</v>
      </c>
      <c r="R826" s="112" t="n">
        <v>9782919603213</v>
      </c>
      <c r="S826" s="146"/>
      <c r="T826" s="131" t="s">
        <v>215</v>
      </c>
      <c r="U826" s="0" t="n">
        <v>4</v>
      </c>
      <c r="V826" s="111" t="n">
        <v>30</v>
      </c>
      <c r="W826" s="146"/>
      <c r="X826" s="127" t="s">
        <v>216</v>
      </c>
    </row>
    <row r="827" customFormat="false" ht="13.8" hidden="false" customHeight="false" outlineLevel="0" collapsed="false">
      <c r="A827" s="131" t="s">
        <v>20460</v>
      </c>
      <c r="B827" s="0" t="s">
        <v>17490</v>
      </c>
      <c r="C827" s="0" t="s">
        <v>198</v>
      </c>
      <c r="D827" s="0" t="s">
        <v>20461</v>
      </c>
      <c r="E827" s="0" t="s">
        <v>198</v>
      </c>
      <c r="F827" s="0" t="s">
        <v>198</v>
      </c>
      <c r="G827" s="0" t="s">
        <v>198</v>
      </c>
      <c r="H827" s="0" t="s">
        <v>17415</v>
      </c>
      <c r="J827" s="146" t="s">
        <v>200</v>
      </c>
      <c r="K827" s="131" t="s">
        <v>17616</v>
      </c>
      <c r="L827" s="0" t="s">
        <v>20462</v>
      </c>
      <c r="M827" s="122" t="s">
        <v>200</v>
      </c>
      <c r="N827" s="0" t="s">
        <v>18663</v>
      </c>
      <c r="O827" s="0" t="s">
        <v>18664</v>
      </c>
      <c r="P827" s="122" t="s">
        <v>200</v>
      </c>
      <c r="Q827" s="0" t="s">
        <v>214</v>
      </c>
      <c r="R827" s="112" t="n">
        <v>9791093376806</v>
      </c>
      <c r="S827" s="146"/>
      <c r="T827" s="131" t="s">
        <v>215</v>
      </c>
      <c r="U827" s="0" t="n">
        <v>4</v>
      </c>
      <c r="V827" s="111" t="n">
        <v>20</v>
      </c>
      <c r="W827" s="146"/>
      <c r="X827" s="127"/>
    </row>
    <row r="828" customFormat="false" ht="13.8" hidden="false" customHeight="false" outlineLevel="0" collapsed="false">
      <c r="A828" s="131" t="s">
        <v>20463</v>
      </c>
      <c r="B828" s="0" t="s">
        <v>11594</v>
      </c>
      <c r="C828" s="0" t="s">
        <v>17694</v>
      </c>
      <c r="D828" s="0" t="s">
        <v>198</v>
      </c>
      <c r="E828" s="0" t="s">
        <v>198</v>
      </c>
      <c r="F828" s="0" t="s">
        <v>20464</v>
      </c>
      <c r="G828" s="0" t="s">
        <v>198</v>
      </c>
      <c r="H828" s="0" t="s">
        <v>17408</v>
      </c>
      <c r="J828" s="146" t="s">
        <v>200</v>
      </c>
      <c r="K828" s="131" t="s">
        <v>17711</v>
      </c>
      <c r="L828" s="0" t="s">
        <v>20465</v>
      </c>
      <c r="M828" s="122" t="s">
        <v>200</v>
      </c>
      <c r="N828" s="0" t="s">
        <v>20466</v>
      </c>
      <c r="O828" s="0" t="s">
        <v>20467</v>
      </c>
      <c r="P828" s="122" t="s">
        <v>200</v>
      </c>
      <c r="Q828" s="0" t="s">
        <v>17495</v>
      </c>
      <c r="R828" s="112" t="n">
        <v>9781926778167</v>
      </c>
      <c r="S828" s="146"/>
      <c r="T828" s="131" t="s">
        <v>215</v>
      </c>
      <c r="U828" s="0" t="n">
        <v>4</v>
      </c>
      <c r="V828" s="111" t="n">
        <v>30</v>
      </c>
      <c r="W828" s="146"/>
      <c r="X828" s="127" t="s">
        <v>216</v>
      </c>
    </row>
    <row r="829" customFormat="false" ht="13.8" hidden="false" customHeight="false" outlineLevel="0" collapsed="false">
      <c r="A829" s="131" t="s">
        <v>20468</v>
      </c>
      <c r="B829" s="0" t="s">
        <v>17602</v>
      </c>
      <c r="C829" s="0" t="s">
        <v>198</v>
      </c>
      <c r="D829" s="0" t="s">
        <v>19128</v>
      </c>
      <c r="E829" s="0" t="s">
        <v>198</v>
      </c>
      <c r="F829" s="0" t="s">
        <v>198</v>
      </c>
      <c r="G829" s="0" t="s">
        <v>198</v>
      </c>
      <c r="H829" s="0" t="s">
        <v>17415</v>
      </c>
      <c r="I829" s="0" t="s">
        <v>17416</v>
      </c>
      <c r="J829" s="146" t="s">
        <v>200</v>
      </c>
      <c r="K829" s="131" t="s">
        <v>17459</v>
      </c>
      <c r="L829" s="0" t="s">
        <v>20469</v>
      </c>
      <c r="M829" s="122" t="s">
        <v>200</v>
      </c>
      <c r="N829" s="0" t="s">
        <v>20470</v>
      </c>
      <c r="O829" s="0" t="s">
        <v>20471</v>
      </c>
      <c r="P829" s="122" t="s">
        <v>200</v>
      </c>
      <c r="Q829" s="0" t="s">
        <v>17462</v>
      </c>
      <c r="R829" s="112" t="n">
        <v>9782918272809</v>
      </c>
      <c r="S829" s="146"/>
      <c r="T829" s="131" t="s">
        <v>215</v>
      </c>
      <c r="U829" s="0" t="n">
        <v>4</v>
      </c>
      <c r="V829" s="111" t="n">
        <v>20</v>
      </c>
      <c r="W829" s="146"/>
      <c r="X829" s="127" t="s">
        <v>216</v>
      </c>
    </row>
    <row r="830" customFormat="false" ht="13.8" hidden="false" customHeight="false" outlineLevel="0" collapsed="false">
      <c r="A830" s="131" t="s">
        <v>20472</v>
      </c>
      <c r="B830" s="0" t="s">
        <v>11594</v>
      </c>
      <c r="C830" s="0" t="s">
        <v>198</v>
      </c>
      <c r="D830" s="0" t="s">
        <v>17407</v>
      </c>
      <c r="E830" s="0" t="s">
        <v>198</v>
      </c>
      <c r="F830" s="0" t="s">
        <v>198</v>
      </c>
      <c r="G830" s="0" t="s">
        <v>198</v>
      </c>
      <c r="H830" s="0" t="s">
        <v>17408</v>
      </c>
      <c r="J830" s="146" t="s">
        <v>200</v>
      </c>
      <c r="K830" s="131" t="s">
        <v>20473</v>
      </c>
      <c r="L830" s="0" t="s">
        <v>20474</v>
      </c>
      <c r="M830" s="122" t="s">
        <v>200</v>
      </c>
      <c r="N830" s="0" t="s">
        <v>20475</v>
      </c>
      <c r="O830" s="0" t="s">
        <v>20476</v>
      </c>
      <c r="P830" s="122" t="s">
        <v>200</v>
      </c>
      <c r="Q830" s="0" t="s">
        <v>253</v>
      </c>
      <c r="R830" s="112" t="n">
        <v>978284323729</v>
      </c>
      <c r="S830" s="146"/>
      <c r="T830" s="131" t="s">
        <v>215</v>
      </c>
      <c r="U830" s="0" t="n">
        <v>4</v>
      </c>
      <c r="V830" s="111" t="n">
        <v>10</v>
      </c>
      <c r="W830" s="146"/>
      <c r="X830" s="127" t="s">
        <v>216</v>
      </c>
    </row>
    <row r="831" customFormat="false" ht="13.8" hidden="false" customHeight="false" outlineLevel="0" collapsed="false">
      <c r="A831" s="131" t="s">
        <v>20477</v>
      </c>
      <c r="B831" s="0" t="s">
        <v>17602</v>
      </c>
      <c r="C831" s="0" t="s">
        <v>198</v>
      </c>
      <c r="D831" s="0" t="s">
        <v>19128</v>
      </c>
      <c r="E831" s="0" t="s">
        <v>198</v>
      </c>
      <c r="F831" s="0" t="s">
        <v>198</v>
      </c>
      <c r="G831" s="0" t="s">
        <v>198</v>
      </c>
      <c r="H831" s="0" t="s">
        <v>17408</v>
      </c>
      <c r="J831" s="146"/>
      <c r="K831" s="131" t="s">
        <v>20478</v>
      </c>
      <c r="L831" s="0" t="s">
        <v>20479</v>
      </c>
      <c r="M831" s="122" t="s">
        <v>200</v>
      </c>
      <c r="N831" s="0" t="s">
        <v>20480</v>
      </c>
      <c r="P831" s="122"/>
      <c r="Q831" s="0" t="s">
        <v>5611</v>
      </c>
      <c r="S831" s="146"/>
      <c r="T831" s="131" t="s">
        <v>215</v>
      </c>
      <c r="U831" s="0" t="n">
        <v>4</v>
      </c>
      <c r="V831" s="111" t="n">
        <v>15</v>
      </c>
      <c r="W831" s="146"/>
      <c r="X831" s="127" t="s">
        <v>5461</v>
      </c>
    </row>
    <row r="832" customFormat="false" ht="13.8" hidden="false" customHeight="false" outlineLevel="0" collapsed="false">
      <c r="A832" s="131" t="s">
        <v>20481</v>
      </c>
      <c r="B832" s="0" t="s">
        <v>17602</v>
      </c>
      <c r="C832" s="0" t="s">
        <v>198</v>
      </c>
      <c r="D832" s="0" t="s">
        <v>17603</v>
      </c>
      <c r="E832" s="0" t="s">
        <v>198</v>
      </c>
      <c r="F832" s="0" t="s">
        <v>198</v>
      </c>
      <c r="G832" s="0" t="s">
        <v>198</v>
      </c>
      <c r="H832" s="0" t="s">
        <v>17408</v>
      </c>
      <c r="I832" s="0" t="s">
        <v>17891</v>
      </c>
      <c r="J832" s="146" t="s">
        <v>200</v>
      </c>
      <c r="K832" s="131" t="s">
        <v>17792</v>
      </c>
      <c r="L832" s="131" t="s">
        <v>20482</v>
      </c>
      <c r="M832" s="122" t="s">
        <v>200</v>
      </c>
      <c r="N832" s="0" t="s">
        <v>20483</v>
      </c>
      <c r="O832" s="0" t="s">
        <v>20484</v>
      </c>
      <c r="P832" s="122" t="s">
        <v>200</v>
      </c>
      <c r="Q832" s="0" t="s">
        <v>17468</v>
      </c>
      <c r="R832" s="112" t="n">
        <v>9781472567482</v>
      </c>
      <c r="S832" s="150"/>
      <c r="T832" s="131" t="s">
        <v>215</v>
      </c>
      <c r="U832" s="131" t="n">
        <v>4</v>
      </c>
      <c r="V832" s="130" t="n">
        <v>20</v>
      </c>
      <c r="W832" s="150"/>
      <c r="X832" s="127" t="s">
        <v>216</v>
      </c>
    </row>
    <row r="833" customFormat="false" ht="13.8" hidden="false" customHeight="false" outlineLevel="0" collapsed="false">
      <c r="A833" s="131" t="s">
        <v>20485</v>
      </c>
      <c r="B833" s="0" t="s">
        <v>17602</v>
      </c>
      <c r="C833" s="0" t="s">
        <v>198</v>
      </c>
      <c r="D833" s="0" t="s">
        <v>18006</v>
      </c>
      <c r="E833" s="0" t="s">
        <v>198</v>
      </c>
      <c r="F833" s="0" t="s">
        <v>198</v>
      </c>
      <c r="G833" s="0" t="s">
        <v>198</v>
      </c>
      <c r="H833" s="0" t="s">
        <v>17408</v>
      </c>
      <c r="I833" s="0" t="s">
        <v>17891</v>
      </c>
      <c r="J833" s="146" t="s">
        <v>200</v>
      </c>
      <c r="K833" s="131" t="s">
        <v>18569</v>
      </c>
      <c r="L833" s="0" t="s">
        <v>20486</v>
      </c>
      <c r="M833" s="122" t="s">
        <v>200</v>
      </c>
      <c r="N833" s="0" t="s">
        <v>20487</v>
      </c>
      <c r="O833" s="0" t="s">
        <v>20488</v>
      </c>
      <c r="P833" s="122" t="s">
        <v>200</v>
      </c>
      <c r="Q833" s="0" t="s">
        <v>17495</v>
      </c>
      <c r="R833" s="112" t="n">
        <v>9781466560017</v>
      </c>
      <c r="S833" s="146"/>
      <c r="T833" s="131" t="s">
        <v>215</v>
      </c>
      <c r="U833" s="0" t="n">
        <v>4</v>
      </c>
      <c r="V833" s="111" t="n">
        <v>20</v>
      </c>
      <c r="W833" s="146"/>
      <c r="X833" s="127" t="s">
        <v>216</v>
      </c>
    </row>
    <row r="834" customFormat="false" ht="13.8" hidden="false" customHeight="false" outlineLevel="0" collapsed="false">
      <c r="A834" s="131" t="s">
        <v>20489</v>
      </c>
      <c r="B834" s="0" t="s">
        <v>17602</v>
      </c>
      <c r="C834" s="0" t="s">
        <v>198</v>
      </c>
      <c r="D834" s="0" t="s">
        <v>20490</v>
      </c>
      <c r="E834" s="0" t="s">
        <v>198</v>
      </c>
      <c r="F834" s="0" t="s">
        <v>198</v>
      </c>
      <c r="G834" s="0" t="s">
        <v>198</v>
      </c>
      <c r="H834" s="0" t="s">
        <v>17408</v>
      </c>
      <c r="J834" s="146" t="s">
        <v>200</v>
      </c>
      <c r="K834" s="131" t="s">
        <v>20491</v>
      </c>
      <c r="L834" s="0" t="s">
        <v>20492</v>
      </c>
      <c r="M834" s="122" t="s">
        <v>200</v>
      </c>
      <c r="N834" s="0" t="s">
        <v>20493</v>
      </c>
      <c r="O834" s="0" t="s">
        <v>20494</v>
      </c>
      <c r="P834" s="122" t="s">
        <v>200</v>
      </c>
      <c r="Q834" s="0" t="s">
        <v>17421</v>
      </c>
      <c r="R834" s="112" t="n">
        <v>9781138812277</v>
      </c>
      <c r="S834" s="146"/>
      <c r="T834" s="131" t="s">
        <v>215</v>
      </c>
      <c r="U834" s="0" t="n">
        <v>4</v>
      </c>
      <c r="V834" s="111" t="n">
        <v>20</v>
      </c>
      <c r="W834" s="146"/>
      <c r="X834" s="127" t="s">
        <v>216</v>
      </c>
    </row>
    <row r="835" customFormat="false" ht="13.8" hidden="false" customHeight="false" outlineLevel="0" collapsed="false">
      <c r="A835" s="131" t="s">
        <v>20495</v>
      </c>
      <c r="B835" s="0" t="s">
        <v>17428</v>
      </c>
      <c r="C835" s="0" t="s">
        <v>198</v>
      </c>
      <c r="D835" s="0" t="s">
        <v>198</v>
      </c>
      <c r="E835" s="0" t="s">
        <v>1454</v>
      </c>
      <c r="F835" s="0" t="s">
        <v>20496</v>
      </c>
      <c r="G835" s="0" t="s">
        <v>198</v>
      </c>
      <c r="H835" s="0" t="s">
        <v>17415</v>
      </c>
      <c r="J835" s="146" t="s">
        <v>200</v>
      </c>
      <c r="K835" s="131" t="s">
        <v>18011</v>
      </c>
      <c r="L835" s="104" t="s">
        <v>18760</v>
      </c>
      <c r="M835" s="122" t="s">
        <v>200</v>
      </c>
      <c r="N835" s="0" t="s">
        <v>20497</v>
      </c>
      <c r="O835" s="0" t="s">
        <v>20498</v>
      </c>
      <c r="P835" s="122" t="s">
        <v>200</v>
      </c>
      <c r="Q835" s="0" t="s">
        <v>19894</v>
      </c>
      <c r="R835" s="112" t="n">
        <v>3781329606902</v>
      </c>
      <c r="S835" s="146"/>
      <c r="T835" s="131" t="s">
        <v>215</v>
      </c>
      <c r="U835" s="0" t="n">
        <v>4</v>
      </c>
      <c r="V835" s="111" t="n">
        <v>10</v>
      </c>
      <c r="W835" s="146"/>
      <c r="X835" s="127" t="s">
        <v>216</v>
      </c>
    </row>
    <row r="836" customFormat="false" ht="13.8" hidden="false" customHeight="false" outlineLevel="0" collapsed="false">
      <c r="A836" s="131" t="s">
        <v>20499</v>
      </c>
      <c r="B836" s="0" t="s">
        <v>17428</v>
      </c>
      <c r="C836" s="0" t="s">
        <v>198</v>
      </c>
      <c r="D836" s="0" t="s">
        <v>198</v>
      </c>
      <c r="E836" s="0" t="s">
        <v>393</v>
      </c>
      <c r="F836" s="0" t="s">
        <v>20500</v>
      </c>
      <c r="G836" s="0" t="s">
        <v>198</v>
      </c>
      <c r="H836" s="0" t="s">
        <v>17415</v>
      </c>
      <c r="J836" s="146" t="s">
        <v>200</v>
      </c>
      <c r="K836" s="131" t="s">
        <v>18011</v>
      </c>
      <c r="L836" s="104" t="s">
        <v>18760</v>
      </c>
      <c r="M836" s="122" t="s">
        <v>200</v>
      </c>
      <c r="N836" s="0" t="s">
        <v>20497</v>
      </c>
      <c r="O836" s="0" t="s">
        <v>20498</v>
      </c>
      <c r="P836" s="122" t="s">
        <v>200</v>
      </c>
      <c r="Q836" s="0" t="s">
        <v>19894</v>
      </c>
      <c r="R836" s="112" t="n">
        <v>3781329606902</v>
      </c>
      <c r="S836" s="146"/>
      <c r="T836" s="131" t="s">
        <v>215</v>
      </c>
      <c r="U836" s="0" t="n">
        <v>4</v>
      </c>
      <c r="V836" s="111" t="n">
        <v>10</v>
      </c>
      <c r="W836" s="146"/>
      <c r="X836" s="127" t="s">
        <v>216</v>
      </c>
    </row>
    <row r="837" customFormat="false" ht="13.8" hidden="false" customHeight="false" outlineLevel="0" collapsed="false">
      <c r="A837" s="131" t="s">
        <v>20501</v>
      </c>
      <c r="B837" s="0" t="s">
        <v>17428</v>
      </c>
      <c r="C837" s="0" t="s">
        <v>198</v>
      </c>
      <c r="D837" s="0" t="s">
        <v>198</v>
      </c>
      <c r="E837" s="0" t="s">
        <v>198</v>
      </c>
      <c r="F837" s="0" t="s">
        <v>20502</v>
      </c>
      <c r="G837" s="0" t="s">
        <v>198</v>
      </c>
      <c r="H837" s="0" t="s">
        <v>17415</v>
      </c>
      <c r="J837" s="146" t="s">
        <v>200</v>
      </c>
      <c r="K837" s="131" t="s">
        <v>18011</v>
      </c>
      <c r="L837" s="104" t="s">
        <v>18760</v>
      </c>
      <c r="M837" s="122" t="s">
        <v>200</v>
      </c>
      <c r="N837" s="0" t="s">
        <v>20497</v>
      </c>
      <c r="O837" s="0" t="s">
        <v>20498</v>
      </c>
      <c r="P837" s="122" t="s">
        <v>200</v>
      </c>
      <c r="Q837" s="0" t="s">
        <v>19894</v>
      </c>
      <c r="R837" s="112" t="n">
        <v>3781329606902</v>
      </c>
      <c r="S837" s="146"/>
      <c r="T837" s="131" t="s">
        <v>215</v>
      </c>
      <c r="U837" s="0" t="n">
        <v>4</v>
      </c>
      <c r="V837" s="111" t="n">
        <v>10</v>
      </c>
      <c r="W837" s="146"/>
      <c r="X837" s="127" t="s">
        <v>216</v>
      </c>
    </row>
    <row r="838" customFormat="false" ht="13.8" hidden="false" customHeight="false" outlineLevel="0" collapsed="false">
      <c r="A838" s="131" t="s">
        <v>20503</v>
      </c>
      <c r="B838" s="0" t="s">
        <v>17428</v>
      </c>
      <c r="C838" s="0" t="s">
        <v>198</v>
      </c>
      <c r="D838" s="0" t="s">
        <v>198</v>
      </c>
      <c r="E838" s="0" t="s">
        <v>198</v>
      </c>
      <c r="F838" s="0" t="s">
        <v>20504</v>
      </c>
      <c r="G838" s="0" t="s">
        <v>198</v>
      </c>
      <c r="H838" s="0" t="s">
        <v>17415</v>
      </c>
      <c r="J838" s="146" t="s">
        <v>200</v>
      </c>
      <c r="K838" s="131" t="s">
        <v>18011</v>
      </c>
      <c r="L838" s="104" t="s">
        <v>18760</v>
      </c>
      <c r="M838" s="122" t="s">
        <v>200</v>
      </c>
      <c r="N838" s="0" t="s">
        <v>20497</v>
      </c>
      <c r="O838" s="0" t="s">
        <v>20498</v>
      </c>
      <c r="P838" s="122" t="s">
        <v>200</v>
      </c>
      <c r="Q838" s="0" t="s">
        <v>19894</v>
      </c>
      <c r="R838" s="112" t="n">
        <v>3781329606902</v>
      </c>
      <c r="S838" s="146"/>
      <c r="T838" s="131" t="s">
        <v>215</v>
      </c>
      <c r="U838" s="0" t="n">
        <v>4</v>
      </c>
      <c r="V838" s="111" t="n">
        <v>10</v>
      </c>
      <c r="W838" s="146"/>
      <c r="X838" s="127" t="s">
        <v>216</v>
      </c>
    </row>
    <row r="839" customFormat="false" ht="13.8" hidden="false" customHeight="false" outlineLevel="0" collapsed="false">
      <c r="A839" s="131" t="s">
        <v>20505</v>
      </c>
      <c r="B839" s="0" t="s">
        <v>17428</v>
      </c>
      <c r="C839" s="0" t="s">
        <v>198</v>
      </c>
      <c r="D839" s="0" t="s">
        <v>18856</v>
      </c>
      <c r="E839" s="0" t="s">
        <v>19161</v>
      </c>
      <c r="F839" s="0" t="s">
        <v>20506</v>
      </c>
      <c r="G839" s="0" t="s">
        <v>198</v>
      </c>
      <c r="H839" s="0" t="s">
        <v>17415</v>
      </c>
      <c r="J839" s="146" t="s">
        <v>200</v>
      </c>
      <c r="K839" s="131" t="s">
        <v>18011</v>
      </c>
      <c r="L839" s="104" t="s">
        <v>18760</v>
      </c>
      <c r="M839" s="122" t="s">
        <v>200</v>
      </c>
      <c r="N839" s="0" t="s">
        <v>20497</v>
      </c>
      <c r="O839" s="0" t="s">
        <v>20498</v>
      </c>
      <c r="P839" s="122" t="s">
        <v>200</v>
      </c>
      <c r="Q839" s="0" t="s">
        <v>19894</v>
      </c>
      <c r="R839" s="112" t="n">
        <v>3781329606902</v>
      </c>
      <c r="S839" s="146"/>
      <c r="T839" s="131" t="s">
        <v>215</v>
      </c>
      <c r="U839" s="0" t="n">
        <v>4</v>
      </c>
      <c r="V839" s="111" t="n">
        <v>10</v>
      </c>
      <c r="W839" s="146"/>
      <c r="X839" s="127" t="s">
        <v>216</v>
      </c>
    </row>
    <row r="840" customFormat="false" ht="13.8" hidden="false" customHeight="false" outlineLevel="0" collapsed="false">
      <c r="A840" s="131" t="s">
        <v>20507</v>
      </c>
      <c r="B840" s="0" t="s">
        <v>17428</v>
      </c>
      <c r="C840" s="0" t="s">
        <v>198</v>
      </c>
      <c r="D840" s="0" t="s">
        <v>198</v>
      </c>
      <c r="E840" s="0" t="s">
        <v>198</v>
      </c>
      <c r="F840" s="0" t="s">
        <v>20508</v>
      </c>
      <c r="G840" s="0" t="s">
        <v>20509</v>
      </c>
      <c r="H840" s="0" t="s">
        <v>17415</v>
      </c>
      <c r="J840" s="146" t="s">
        <v>200</v>
      </c>
      <c r="K840" s="131" t="s">
        <v>18011</v>
      </c>
      <c r="L840" s="104" t="s">
        <v>18760</v>
      </c>
      <c r="M840" s="122" t="s">
        <v>200</v>
      </c>
      <c r="N840" s="0" t="s">
        <v>20497</v>
      </c>
      <c r="O840" s="0" t="s">
        <v>20498</v>
      </c>
      <c r="P840" s="122" t="s">
        <v>200</v>
      </c>
      <c r="Q840" s="0" t="s">
        <v>19894</v>
      </c>
      <c r="R840" s="112" t="n">
        <v>3781329606902</v>
      </c>
      <c r="S840" s="146"/>
      <c r="T840" s="131" t="s">
        <v>215</v>
      </c>
      <c r="U840" s="0" t="n">
        <v>4</v>
      </c>
      <c r="V840" s="111" t="n">
        <v>10</v>
      </c>
      <c r="W840" s="146"/>
      <c r="X840" s="127" t="s">
        <v>216</v>
      </c>
    </row>
    <row r="841" customFormat="false" ht="13.8" hidden="false" customHeight="false" outlineLevel="0" collapsed="false">
      <c r="A841" s="131" t="s">
        <v>20510</v>
      </c>
      <c r="B841" s="0" t="s">
        <v>17428</v>
      </c>
      <c r="C841" s="0" t="s">
        <v>198</v>
      </c>
      <c r="D841" s="0" t="s">
        <v>20511</v>
      </c>
      <c r="E841" s="0" t="s">
        <v>198</v>
      </c>
      <c r="F841" s="0" t="s">
        <v>20512</v>
      </c>
      <c r="G841" s="0" t="s">
        <v>198</v>
      </c>
      <c r="H841" s="0" t="s">
        <v>17415</v>
      </c>
      <c r="J841" s="146" t="s">
        <v>200</v>
      </c>
      <c r="K841" s="131" t="s">
        <v>18011</v>
      </c>
      <c r="L841" s="104" t="s">
        <v>18760</v>
      </c>
      <c r="M841" s="122" t="s">
        <v>200</v>
      </c>
      <c r="N841" s="0" t="s">
        <v>20497</v>
      </c>
      <c r="O841" s="0" t="s">
        <v>20498</v>
      </c>
      <c r="P841" s="122" t="s">
        <v>200</v>
      </c>
      <c r="Q841" s="0" t="s">
        <v>19894</v>
      </c>
      <c r="R841" s="112" t="n">
        <v>3781329606902</v>
      </c>
      <c r="S841" s="146"/>
      <c r="T841" s="131" t="s">
        <v>215</v>
      </c>
      <c r="U841" s="0" t="n">
        <v>4</v>
      </c>
      <c r="V841" s="111" t="n">
        <v>10</v>
      </c>
      <c r="W841" s="146"/>
      <c r="X841" s="127" t="s">
        <v>216</v>
      </c>
    </row>
    <row r="842" customFormat="false" ht="13.8" hidden="false" customHeight="false" outlineLevel="0" collapsed="false">
      <c r="A842" s="131" t="s">
        <v>20513</v>
      </c>
      <c r="B842" s="0" t="s">
        <v>17428</v>
      </c>
      <c r="C842" s="0" t="s">
        <v>198</v>
      </c>
      <c r="D842" s="0" t="s">
        <v>198</v>
      </c>
      <c r="E842" s="0" t="s">
        <v>1779</v>
      </c>
      <c r="F842" s="0" t="s">
        <v>20514</v>
      </c>
      <c r="G842" s="0" t="s">
        <v>198</v>
      </c>
      <c r="H842" s="0" t="s">
        <v>17415</v>
      </c>
      <c r="J842" s="146" t="s">
        <v>200</v>
      </c>
      <c r="K842" s="131" t="s">
        <v>18011</v>
      </c>
      <c r="L842" s="104" t="s">
        <v>18760</v>
      </c>
      <c r="M842" s="122" t="s">
        <v>200</v>
      </c>
      <c r="N842" s="0" t="s">
        <v>20497</v>
      </c>
      <c r="O842" s="0" t="s">
        <v>20498</v>
      </c>
      <c r="P842" s="122" t="s">
        <v>200</v>
      </c>
      <c r="Q842" s="0" t="s">
        <v>19894</v>
      </c>
      <c r="R842" s="112" t="n">
        <v>3781329606902</v>
      </c>
      <c r="S842" s="146"/>
      <c r="T842" s="131" t="s">
        <v>215</v>
      </c>
      <c r="U842" s="0" t="n">
        <v>4</v>
      </c>
      <c r="V842" s="111" t="n">
        <v>10</v>
      </c>
      <c r="W842" s="146"/>
      <c r="X842" s="127" t="s">
        <v>216</v>
      </c>
    </row>
    <row r="843" customFormat="false" ht="13.8" hidden="false" customHeight="false" outlineLevel="0" collapsed="false">
      <c r="A843" s="131" t="s">
        <v>20515</v>
      </c>
      <c r="B843" s="0" t="s">
        <v>17428</v>
      </c>
      <c r="C843" s="0" t="s">
        <v>198</v>
      </c>
      <c r="D843" s="0" t="s">
        <v>198</v>
      </c>
      <c r="E843" s="0" t="s">
        <v>2464</v>
      </c>
      <c r="F843" s="0" t="s">
        <v>20516</v>
      </c>
      <c r="G843" s="0" t="s">
        <v>198</v>
      </c>
      <c r="H843" s="0" t="s">
        <v>17415</v>
      </c>
      <c r="J843" s="146" t="s">
        <v>200</v>
      </c>
      <c r="K843" s="131" t="s">
        <v>18011</v>
      </c>
      <c r="L843" s="104" t="s">
        <v>18760</v>
      </c>
      <c r="M843" s="122" t="s">
        <v>200</v>
      </c>
      <c r="N843" s="0" t="s">
        <v>20497</v>
      </c>
      <c r="O843" s="0" t="s">
        <v>20498</v>
      </c>
      <c r="P843" s="122" t="s">
        <v>200</v>
      </c>
      <c r="Q843" s="0" t="s">
        <v>19894</v>
      </c>
      <c r="R843" s="112" t="n">
        <v>3781329606902</v>
      </c>
      <c r="S843" s="146"/>
      <c r="T843" s="131" t="s">
        <v>215</v>
      </c>
      <c r="U843" s="0" t="n">
        <v>4</v>
      </c>
      <c r="V843" s="111" t="n">
        <v>10</v>
      </c>
      <c r="W843" s="146"/>
      <c r="X843" s="127" t="s">
        <v>216</v>
      </c>
    </row>
    <row r="844" customFormat="false" ht="13.8" hidden="false" customHeight="false" outlineLevel="0" collapsed="false">
      <c r="A844" s="131" t="s">
        <v>20517</v>
      </c>
      <c r="B844" s="0" t="s">
        <v>17428</v>
      </c>
      <c r="C844" s="0" t="s">
        <v>198</v>
      </c>
      <c r="D844" s="0" t="s">
        <v>198</v>
      </c>
      <c r="E844" s="0" t="s">
        <v>198</v>
      </c>
      <c r="F844" s="0" t="s">
        <v>20518</v>
      </c>
      <c r="G844" s="0" t="s">
        <v>198</v>
      </c>
      <c r="H844" s="0" t="s">
        <v>17415</v>
      </c>
      <c r="J844" s="146" t="s">
        <v>200</v>
      </c>
      <c r="K844" s="131" t="s">
        <v>18011</v>
      </c>
      <c r="L844" s="104" t="s">
        <v>18760</v>
      </c>
      <c r="M844" s="122" t="s">
        <v>200</v>
      </c>
      <c r="N844" s="0" t="s">
        <v>20497</v>
      </c>
      <c r="O844" s="0" t="s">
        <v>20498</v>
      </c>
      <c r="P844" s="122" t="s">
        <v>200</v>
      </c>
      <c r="Q844" s="0" t="s">
        <v>19894</v>
      </c>
      <c r="R844" s="112" t="n">
        <v>3781329607909</v>
      </c>
      <c r="S844" s="146"/>
      <c r="T844" s="131" t="s">
        <v>215</v>
      </c>
      <c r="U844" s="0" t="n">
        <v>4</v>
      </c>
      <c r="V844" s="111" t="n">
        <v>10</v>
      </c>
      <c r="W844" s="146"/>
      <c r="X844" s="127" t="s">
        <v>216</v>
      </c>
    </row>
    <row r="845" customFormat="false" ht="13.8" hidden="false" customHeight="false" outlineLevel="0" collapsed="false">
      <c r="A845" s="131" t="s">
        <v>20519</v>
      </c>
      <c r="B845" s="0" t="s">
        <v>17428</v>
      </c>
      <c r="C845" s="0" t="s">
        <v>198</v>
      </c>
      <c r="D845" s="0" t="s">
        <v>20520</v>
      </c>
      <c r="E845" s="0" t="s">
        <v>20521</v>
      </c>
      <c r="F845" s="0" t="s">
        <v>20522</v>
      </c>
      <c r="G845" s="0" t="s">
        <v>198</v>
      </c>
      <c r="H845" s="0" t="s">
        <v>17415</v>
      </c>
      <c r="J845" s="146" t="s">
        <v>200</v>
      </c>
      <c r="K845" s="131" t="s">
        <v>18011</v>
      </c>
      <c r="L845" s="104" t="s">
        <v>18760</v>
      </c>
      <c r="M845" s="122" t="s">
        <v>200</v>
      </c>
      <c r="N845" s="0" t="s">
        <v>20497</v>
      </c>
      <c r="O845" s="0" t="s">
        <v>20498</v>
      </c>
      <c r="P845" s="122" t="s">
        <v>200</v>
      </c>
      <c r="Q845" s="0" t="s">
        <v>19894</v>
      </c>
      <c r="R845" s="112" t="n">
        <v>3781329607909</v>
      </c>
      <c r="S845" s="146"/>
      <c r="T845" s="131" t="s">
        <v>215</v>
      </c>
      <c r="U845" s="0" t="n">
        <v>4</v>
      </c>
      <c r="V845" s="111" t="n">
        <v>10</v>
      </c>
      <c r="W845" s="146"/>
      <c r="X845" s="127" t="s">
        <v>216</v>
      </c>
    </row>
    <row r="846" customFormat="false" ht="13.8" hidden="false" customHeight="false" outlineLevel="0" collapsed="false">
      <c r="A846" s="131" t="s">
        <v>20523</v>
      </c>
      <c r="B846" s="0" t="s">
        <v>17428</v>
      </c>
      <c r="C846" s="0" t="s">
        <v>198</v>
      </c>
      <c r="D846" s="0" t="s">
        <v>198</v>
      </c>
      <c r="E846" s="0" t="s">
        <v>1454</v>
      </c>
      <c r="F846" s="0" t="s">
        <v>20524</v>
      </c>
      <c r="G846" s="0" t="s">
        <v>198</v>
      </c>
      <c r="H846" s="0" t="s">
        <v>17415</v>
      </c>
      <c r="J846" s="146" t="s">
        <v>200</v>
      </c>
      <c r="K846" s="131" t="s">
        <v>18011</v>
      </c>
      <c r="L846" s="104" t="s">
        <v>18760</v>
      </c>
      <c r="M846" s="122" t="s">
        <v>200</v>
      </c>
      <c r="N846" s="0" t="s">
        <v>20497</v>
      </c>
      <c r="O846" s="0" t="s">
        <v>20498</v>
      </c>
      <c r="P846" s="122" t="s">
        <v>200</v>
      </c>
      <c r="Q846" s="0" t="s">
        <v>19894</v>
      </c>
      <c r="R846" s="112" t="n">
        <v>3781329607909</v>
      </c>
      <c r="S846" s="146"/>
      <c r="T846" s="131" t="s">
        <v>215</v>
      </c>
      <c r="U846" s="0" t="n">
        <v>4</v>
      </c>
      <c r="V846" s="111" t="n">
        <v>10</v>
      </c>
      <c r="W846" s="146"/>
      <c r="X846" s="127" t="s">
        <v>216</v>
      </c>
    </row>
    <row r="847" customFormat="false" ht="13.8" hidden="false" customHeight="false" outlineLevel="0" collapsed="false">
      <c r="A847" s="131" t="s">
        <v>20525</v>
      </c>
      <c r="B847" s="0" t="s">
        <v>17428</v>
      </c>
      <c r="C847" s="0" t="s">
        <v>198</v>
      </c>
      <c r="D847" s="0" t="s">
        <v>20526</v>
      </c>
      <c r="E847" s="0" t="s">
        <v>198</v>
      </c>
      <c r="F847" s="0" t="s">
        <v>20527</v>
      </c>
      <c r="G847" s="0" t="s">
        <v>198</v>
      </c>
      <c r="H847" s="0" t="s">
        <v>17415</v>
      </c>
      <c r="J847" s="146" t="s">
        <v>200</v>
      </c>
      <c r="K847" s="131" t="s">
        <v>18011</v>
      </c>
      <c r="L847" s="104" t="s">
        <v>18760</v>
      </c>
      <c r="M847" s="122" t="s">
        <v>200</v>
      </c>
      <c r="N847" s="0" t="s">
        <v>20497</v>
      </c>
      <c r="O847" s="0" t="s">
        <v>20498</v>
      </c>
      <c r="P847" s="122" t="s">
        <v>200</v>
      </c>
      <c r="Q847" s="0" t="s">
        <v>19894</v>
      </c>
      <c r="R847" s="112" t="n">
        <v>3781329607909</v>
      </c>
      <c r="S847" s="146"/>
      <c r="T847" s="131" t="s">
        <v>215</v>
      </c>
      <c r="U847" s="0" t="n">
        <v>4</v>
      </c>
      <c r="V847" s="111" t="n">
        <v>10</v>
      </c>
      <c r="W847" s="146"/>
      <c r="X847" s="127" t="s">
        <v>216</v>
      </c>
    </row>
    <row r="848" customFormat="false" ht="13.8" hidden="false" customHeight="false" outlineLevel="0" collapsed="false">
      <c r="A848" s="131" t="s">
        <v>20528</v>
      </c>
      <c r="B848" s="0" t="s">
        <v>17428</v>
      </c>
      <c r="C848" s="0" t="s">
        <v>198</v>
      </c>
      <c r="D848" s="0" t="s">
        <v>18006</v>
      </c>
      <c r="E848" s="0" t="s">
        <v>198</v>
      </c>
      <c r="F848" s="0" t="s">
        <v>20529</v>
      </c>
      <c r="G848" s="0" t="s">
        <v>198</v>
      </c>
      <c r="H848" s="0" t="s">
        <v>17415</v>
      </c>
      <c r="J848" s="146" t="s">
        <v>200</v>
      </c>
      <c r="K848" s="131" t="s">
        <v>18011</v>
      </c>
      <c r="L848" s="104" t="s">
        <v>18760</v>
      </c>
      <c r="M848" s="122" t="s">
        <v>200</v>
      </c>
      <c r="N848" s="0" t="s">
        <v>20497</v>
      </c>
      <c r="O848" s="0" t="s">
        <v>20498</v>
      </c>
      <c r="P848" s="122" t="s">
        <v>200</v>
      </c>
      <c r="Q848" s="0" t="s">
        <v>19894</v>
      </c>
      <c r="R848" s="112" t="n">
        <v>3781329607909</v>
      </c>
      <c r="S848" s="146"/>
      <c r="T848" s="131" t="s">
        <v>215</v>
      </c>
      <c r="U848" s="0" t="n">
        <v>4</v>
      </c>
      <c r="V848" s="111" t="n">
        <v>10</v>
      </c>
      <c r="W848" s="146"/>
      <c r="X848" s="127" t="s">
        <v>216</v>
      </c>
    </row>
    <row r="849" customFormat="false" ht="13.8" hidden="false" customHeight="false" outlineLevel="0" collapsed="false">
      <c r="A849" s="131" t="s">
        <v>20530</v>
      </c>
      <c r="B849" s="0" t="s">
        <v>17428</v>
      </c>
      <c r="C849" s="0" t="s">
        <v>198</v>
      </c>
      <c r="D849" s="0" t="s">
        <v>20531</v>
      </c>
      <c r="E849" s="0" t="s">
        <v>198</v>
      </c>
      <c r="F849" s="0" t="s">
        <v>20532</v>
      </c>
      <c r="G849" s="0" t="s">
        <v>198</v>
      </c>
      <c r="H849" s="0" t="s">
        <v>17415</v>
      </c>
      <c r="J849" s="146" t="s">
        <v>200</v>
      </c>
      <c r="K849" s="131" t="s">
        <v>18011</v>
      </c>
      <c r="L849" s="104" t="s">
        <v>18760</v>
      </c>
      <c r="M849" s="122" t="s">
        <v>200</v>
      </c>
      <c r="N849" s="0" t="s">
        <v>20497</v>
      </c>
      <c r="O849" s="0" t="s">
        <v>20498</v>
      </c>
      <c r="P849" s="122" t="s">
        <v>200</v>
      </c>
      <c r="Q849" s="0" t="s">
        <v>19894</v>
      </c>
      <c r="R849" s="112" t="n">
        <v>3781329607909</v>
      </c>
      <c r="S849" s="146"/>
      <c r="T849" s="131" t="s">
        <v>215</v>
      </c>
      <c r="U849" s="0" t="n">
        <v>4</v>
      </c>
      <c r="V849" s="111" t="n">
        <v>10</v>
      </c>
      <c r="W849" s="146"/>
      <c r="X849" s="127" t="s">
        <v>216</v>
      </c>
    </row>
    <row r="850" customFormat="false" ht="13.8" hidden="false" customHeight="false" outlineLevel="0" collapsed="false">
      <c r="A850" s="131" t="s">
        <v>20533</v>
      </c>
      <c r="B850" s="0" t="s">
        <v>17428</v>
      </c>
      <c r="C850" s="0" t="s">
        <v>198</v>
      </c>
      <c r="D850" s="0" t="s">
        <v>20534</v>
      </c>
      <c r="E850" s="0" t="s">
        <v>20535</v>
      </c>
      <c r="F850" s="0" t="s">
        <v>20536</v>
      </c>
      <c r="G850" s="0" t="s">
        <v>10199</v>
      </c>
      <c r="H850" s="0" t="s">
        <v>17415</v>
      </c>
      <c r="J850" s="146" t="s">
        <v>200</v>
      </c>
      <c r="K850" s="131" t="s">
        <v>18011</v>
      </c>
      <c r="L850" s="104" t="s">
        <v>18760</v>
      </c>
      <c r="M850" s="122" t="s">
        <v>200</v>
      </c>
      <c r="N850" s="0" t="s">
        <v>20497</v>
      </c>
      <c r="O850" s="0" t="s">
        <v>20498</v>
      </c>
      <c r="P850" s="122" t="s">
        <v>200</v>
      </c>
      <c r="Q850" s="0" t="s">
        <v>19894</v>
      </c>
      <c r="R850" s="112" t="n">
        <v>3781329607909</v>
      </c>
      <c r="S850" s="146"/>
      <c r="T850" s="131" t="s">
        <v>215</v>
      </c>
      <c r="U850" s="0" t="n">
        <v>4</v>
      </c>
      <c r="V850" s="111" t="n">
        <v>10</v>
      </c>
      <c r="W850" s="146"/>
      <c r="X850" s="127" t="s">
        <v>216</v>
      </c>
    </row>
    <row r="851" customFormat="false" ht="13.8" hidden="false" customHeight="false" outlineLevel="0" collapsed="false">
      <c r="A851" s="131" t="s">
        <v>20537</v>
      </c>
      <c r="B851" s="0" t="s">
        <v>17428</v>
      </c>
      <c r="C851" s="0" t="s">
        <v>17653</v>
      </c>
      <c r="D851" s="0" t="s">
        <v>20538</v>
      </c>
      <c r="E851" s="0" t="s">
        <v>20539</v>
      </c>
      <c r="F851" s="0" t="s">
        <v>20540</v>
      </c>
      <c r="G851" s="0" t="s">
        <v>198</v>
      </c>
      <c r="H851" s="0" t="s">
        <v>17415</v>
      </c>
      <c r="J851" s="146" t="s">
        <v>200</v>
      </c>
      <c r="K851" s="131" t="s">
        <v>18011</v>
      </c>
      <c r="L851" s="104" t="s">
        <v>18760</v>
      </c>
      <c r="M851" s="122" t="s">
        <v>200</v>
      </c>
      <c r="N851" s="0" t="s">
        <v>20497</v>
      </c>
      <c r="O851" s="0" t="s">
        <v>20498</v>
      </c>
      <c r="P851" s="122" t="s">
        <v>200</v>
      </c>
      <c r="Q851" s="0" t="s">
        <v>19894</v>
      </c>
      <c r="R851" s="112" t="n">
        <v>3781329607909</v>
      </c>
      <c r="S851" s="146"/>
      <c r="T851" s="131" t="s">
        <v>215</v>
      </c>
      <c r="U851" s="0" t="n">
        <v>4</v>
      </c>
      <c r="V851" s="111" t="n">
        <v>10</v>
      </c>
      <c r="W851" s="146"/>
      <c r="X851" s="127" t="s">
        <v>216</v>
      </c>
    </row>
    <row r="852" customFormat="false" ht="13.8" hidden="false" customHeight="false" outlineLevel="0" collapsed="false">
      <c r="A852" s="131" t="s">
        <v>20541</v>
      </c>
      <c r="B852" s="0" t="s">
        <v>17428</v>
      </c>
      <c r="C852" s="0" t="s">
        <v>198</v>
      </c>
      <c r="D852" s="0" t="s">
        <v>20542</v>
      </c>
      <c r="E852" s="0" t="s">
        <v>20543</v>
      </c>
      <c r="F852" s="0" t="s">
        <v>20544</v>
      </c>
      <c r="G852" s="0" t="s">
        <v>19693</v>
      </c>
      <c r="H852" s="0" t="s">
        <v>17415</v>
      </c>
      <c r="J852" s="146" t="s">
        <v>200</v>
      </c>
      <c r="K852" s="131" t="s">
        <v>18011</v>
      </c>
      <c r="L852" s="104" t="s">
        <v>18760</v>
      </c>
      <c r="M852" s="122" t="s">
        <v>200</v>
      </c>
      <c r="N852" s="0" t="s">
        <v>20497</v>
      </c>
      <c r="O852" s="0" t="s">
        <v>20498</v>
      </c>
      <c r="P852" s="122" t="s">
        <v>200</v>
      </c>
      <c r="Q852" s="0" t="s">
        <v>19894</v>
      </c>
      <c r="R852" s="112" t="n">
        <v>3781329607909</v>
      </c>
      <c r="S852" s="146"/>
      <c r="T852" s="131" t="s">
        <v>215</v>
      </c>
      <c r="U852" s="0" t="n">
        <v>4</v>
      </c>
      <c r="V852" s="111" t="n">
        <v>10</v>
      </c>
      <c r="W852" s="146"/>
      <c r="X852" s="127" t="s">
        <v>216</v>
      </c>
    </row>
    <row r="853" customFormat="false" ht="13.8" hidden="false" customHeight="false" outlineLevel="0" collapsed="false">
      <c r="A853" s="131" t="s">
        <v>20545</v>
      </c>
      <c r="B853" s="0" t="s">
        <v>17428</v>
      </c>
      <c r="C853" s="0" t="s">
        <v>198</v>
      </c>
      <c r="D853" s="0" t="s">
        <v>20546</v>
      </c>
      <c r="E853" s="0" t="s">
        <v>20547</v>
      </c>
      <c r="F853" s="0" t="s">
        <v>20548</v>
      </c>
      <c r="G853" s="0" t="s">
        <v>200</v>
      </c>
      <c r="H853" s="0" t="s">
        <v>17415</v>
      </c>
      <c r="J853" s="146" t="s">
        <v>200</v>
      </c>
      <c r="K853" s="131" t="s">
        <v>18011</v>
      </c>
      <c r="L853" s="104" t="s">
        <v>18760</v>
      </c>
      <c r="M853" s="122" t="s">
        <v>200</v>
      </c>
      <c r="N853" s="0" t="s">
        <v>20497</v>
      </c>
      <c r="O853" s="0" t="s">
        <v>20498</v>
      </c>
      <c r="P853" s="122" t="s">
        <v>200</v>
      </c>
      <c r="Q853" s="0" t="s">
        <v>19894</v>
      </c>
      <c r="R853" s="112" t="n">
        <v>3781329607909</v>
      </c>
      <c r="S853" s="146"/>
      <c r="T853" s="131" t="s">
        <v>215</v>
      </c>
      <c r="U853" s="0" t="n">
        <v>4</v>
      </c>
      <c r="V853" s="111" t="n">
        <v>10</v>
      </c>
      <c r="W853" s="146"/>
      <c r="X853" s="127"/>
    </row>
    <row r="854" customFormat="false" ht="13.8" hidden="false" customHeight="false" outlineLevel="0" collapsed="false">
      <c r="A854" s="131" t="s">
        <v>20549</v>
      </c>
      <c r="B854" s="0" t="s">
        <v>17428</v>
      </c>
      <c r="C854" s="0" t="s">
        <v>198</v>
      </c>
      <c r="D854" s="0" t="s">
        <v>20550</v>
      </c>
      <c r="E854" s="0" t="s">
        <v>20551</v>
      </c>
      <c r="F854" s="0" t="s">
        <v>20552</v>
      </c>
      <c r="G854" s="0" t="s">
        <v>198</v>
      </c>
      <c r="H854" s="0" t="s">
        <v>17415</v>
      </c>
      <c r="J854" s="146" t="s">
        <v>200</v>
      </c>
      <c r="K854" s="131" t="s">
        <v>18011</v>
      </c>
      <c r="L854" s="104" t="s">
        <v>18760</v>
      </c>
      <c r="M854" s="122" t="s">
        <v>200</v>
      </c>
      <c r="N854" s="0" t="s">
        <v>20497</v>
      </c>
      <c r="O854" s="0" t="s">
        <v>20498</v>
      </c>
      <c r="P854" s="122" t="s">
        <v>200</v>
      </c>
      <c r="Q854" s="0" t="s">
        <v>19894</v>
      </c>
      <c r="R854" s="112" t="n">
        <v>3781329607909</v>
      </c>
      <c r="S854" s="146"/>
      <c r="T854" s="131" t="s">
        <v>215</v>
      </c>
      <c r="U854" s="0" t="n">
        <v>4</v>
      </c>
      <c r="V854" s="111" t="n">
        <v>10</v>
      </c>
      <c r="W854" s="146"/>
      <c r="X854" s="127"/>
    </row>
    <row r="855" customFormat="false" ht="13.8" hidden="false" customHeight="false" outlineLevel="0" collapsed="false">
      <c r="A855" s="131" t="s">
        <v>20553</v>
      </c>
      <c r="B855" s="0" t="s">
        <v>17428</v>
      </c>
      <c r="C855" s="0" t="s">
        <v>17643</v>
      </c>
      <c r="D855" s="0" t="s">
        <v>20554</v>
      </c>
      <c r="E855" s="0" t="s">
        <v>20555</v>
      </c>
      <c r="F855" s="0" t="s">
        <v>20556</v>
      </c>
      <c r="G855" s="0" t="s">
        <v>200</v>
      </c>
      <c r="H855" s="0" t="s">
        <v>17415</v>
      </c>
      <c r="J855" s="146" t="s">
        <v>200</v>
      </c>
      <c r="K855" s="131" t="s">
        <v>18011</v>
      </c>
      <c r="L855" s="104" t="s">
        <v>18760</v>
      </c>
      <c r="M855" s="122" t="s">
        <v>200</v>
      </c>
      <c r="N855" s="0" t="s">
        <v>20497</v>
      </c>
      <c r="O855" s="0" t="s">
        <v>20498</v>
      </c>
      <c r="P855" s="122" t="s">
        <v>200</v>
      </c>
      <c r="Q855" s="0" t="s">
        <v>19894</v>
      </c>
      <c r="R855" s="112" t="n">
        <v>3781329607909</v>
      </c>
      <c r="S855" s="146"/>
      <c r="T855" s="131" t="s">
        <v>215</v>
      </c>
      <c r="U855" s="0" t="n">
        <v>4</v>
      </c>
      <c r="V855" s="111" t="n">
        <v>10</v>
      </c>
      <c r="W855" s="146"/>
      <c r="X855" s="127"/>
    </row>
    <row r="856" customFormat="false" ht="13.8" hidden="false" customHeight="false" outlineLevel="0" collapsed="false">
      <c r="A856" s="131" t="s">
        <v>20557</v>
      </c>
      <c r="B856" s="0" t="s">
        <v>17428</v>
      </c>
      <c r="C856" s="0" t="s">
        <v>198</v>
      </c>
      <c r="D856" s="0" t="s">
        <v>20558</v>
      </c>
      <c r="E856" s="0" t="s">
        <v>198</v>
      </c>
      <c r="F856" s="0" t="s">
        <v>20559</v>
      </c>
      <c r="G856" s="0" t="s">
        <v>200</v>
      </c>
      <c r="H856" s="0" t="s">
        <v>17415</v>
      </c>
      <c r="J856" s="146" t="s">
        <v>200</v>
      </c>
      <c r="K856" s="131" t="s">
        <v>18011</v>
      </c>
      <c r="L856" s="104" t="s">
        <v>18760</v>
      </c>
      <c r="M856" s="122" t="s">
        <v>200</v>
      </c>
      <c r="N856" s="0" t="s">
        <v>20497</v>
      </c>
      <c r="O856" s="0" t="s">
        <v>20498</v>
      </c>
      <c r="P856" s="122" t="s">
        <v>200</v>
      </c>
      <c r="Q856" s="0" t="s">
        <v>19894</v>
      </c>
      <c r="R856" s="112" t="n">
        <v>3781329607909</v>
      </c>
      <c r="S856" s="146"/>
      <c r="T856" s="131" t="s">
        <v>215</v>
      </c>
      <c r="U856" s="0" t="n">
        <v>4</v>
      </c>
      <c r="V856" s="111" t="n">
        <v>10</v>
      </c>
      <c r="W856" s="146"/>
      <c r="X856" s="127"/>
    </row>
    <row r="857" customFormat="false" ht="13.8" hidden="false" customHeight="false" outlineLevel="0" collapsed="false">
      <c r="A857" s="131" t="s">
        <v>20560</v>
      </c>
      <c r="B857" s="0" t="s">
        <v>17428</v>
      </c>
      <c r="C857" s="0" t="s">
        <v>198</v>
      </c>
      <c r="E857" s="0" t="s">
        <v>200</v>
      </c>
      <c r="F857" s="0" t="s">
        <v>200</v>
      </c>
      <c r="G857" s="0" t="s">
        <v>200</v>
      </c>
      <c r="H857" s="0" t="s">
        <v>17415</v>
      </c>
      <c r="J857" s="146" t="s">
        <v>200</v>
      </c>
      <c r="K857" s="131" t="s">
        <v>18011</v>
      </c>
      <c r="L857" s="104" t="s">
        <v>18760</v>
      </c>
      <c r="M857" s="122" t="s">
        <v>200</v>
      </c>
      <c r="N857" s="0" t="s">
        <v>20497</v>
      </c>
      <c r="O857" s="0" t="s">
        <v>20498</v>
      </c>
      <c r="P857" s="122" t="s">
        <v>200</v>
      </c>
      <c r="Q857" s="0" t="s">
        <v>5611</v>
      </c>
      <c r="S857" s="146"/>
      <c r="T857" s="131" t="s">
        <v>215</v>
      </c>
      <c r="U857" s="0" t="n">
        <v>4</v>
      </c>
      <c r="V857" s="111" t="n">
        <v>10</v>
      </c>
      <c r="W857" s="146"/>
      <c r="X857" s="127"/>
    </row>
    <row r="858" customFormat="false" ht="13.8" hidden="false" customHeight="false" outlineLevel="0" collapsed="false">
      <c r="A858" s="131" t="s">
        <v>20561</v>
      </c>
      <c r="B858" s="0" t="s">
        <v>17428</v>
      </c>
      <c r="C858" s="0" t="s">
        <v>198</v>
      </c>
      <c r="E858" s="0" t="s">
        <v>200</v>
      </c>
      <c r="F858" s="0" t="s">
        <v>200</v>
      </c>
      <c r="G858" s="0" t="s">
        <v>200</v>
      </c>
      <c r="H858" s="0" t="s">
        <v>17415</v>
      </c>
      <c r="J858" s="146" t="s">
        <v>200</v>
      </c>
      <c r="K858" s="131" t="s">
        <v>18011</v>
      </c>
      <c r="L858" s="104" t="s">
        <v>18760</v>
      </c>
      <c r="M858" s="122" t="s">
        <v>200</v>
      </c>
      <c r="N858" s="0" t="s">
        <v>20497</v>
      </c>
      <c r="O858" s="0" t="s">
        <v>20498</v>
      </c>
      <c r="P858" s="122" t="s">
        <v>200</v>
      </c>
      <c r="Q858" s="0" t="s">
        <v>5611</v>
      </c>
      <c r="S858" s="146"/>
      <c r="T858" s="131" t="s">
        <v>215</v>
      </c>
      <c r="U858" s="0" t="n">
        <v>4</v>
      </c>
      <c r="V858" s="111" t="n">
        <v>10</v>
      </c>
      <c r="W858" s="146"/>
      <c r="X858" s="127"/>
    </row>
    <row r="859" customFormat="false" ht="13.8" hidden="false" customHeight="false" outlineLevel="0" collapsed="false">
      <c r="A859" s="131" t="s">
        <v>20562</v>
      </c>
      <c r="B859" s="0" t="s">
        <v>17428</v>
      </c>
      <c r="C859" s="0" t="s">
        <v>198</v>
      </c>
      <c r="D859" s="0" t="s">
        <v>17414</v>
      </c>
      <c r="E859" s="0" t="s">
        <v>20563</v>
      </c>
      <c r="F859" s="0" t="s">
        <v>20564</v>
      </c>
      <c r="G859" s="0" t="s">
        <v>198</v>
      </c>
      <c r="H859" s="0" t="s">
        <v>17415</v>
      </c>
      <c r="J859" s="146" t="s">
        <v>200</v>
      </c>
      <c r="K859" s="131" t="s">
        <v>18011</v>
      </c>
      <c r="L859" s="104" t="s">
        <v>20565</v>
      </c>
      <c r="M859" s="122" t="s">
        <v>200</v>
      </c>
      <c r="N859" s="0" t="s">
        <v>20566</v>
      </c>
      <c r="O859" s="0" t="s">
        <v>20053</v>
      </c>
      <c r="P859" s="122" t="s">
        <v>200</v>
      </c>
      <c r="Q859" s="0" t="s">
        <v>19458</v>
      </c>
      <c r="R859" s="112" t="n">
        <v>3781699412905</v>
      </c>
      <c r="S859" s="146"/>
      <c r="T859" s="131" t="s">
        <v>215</v>
      </c>
      <c r="U859" s="0" t="n">
        <v>4</v>
      </c>
      <c r="V859" s="111" t="n">
        <v>10</v>
      </c>
      <c r="W859" s="146"/>
      <c r="X859" s="127" t="s">
        <v>216</v>
      </c>
    </row>
    <row r="860" customFormat="false" ht="13.8" hidden="false" customHeight="false" outlineLevel="0" collapsed="false">
      <c r="A860" s="131" t="s">
        <v>20567</v>
      </c>
      <c r="B860" s="0" t="s">
        <v>17428</v>
      </c>
      <c r="C860" s="0" t="s">
        <v>198</v>
      </c>
      <c r="D860" s="0" t="s">
        <v>20568</v>
      </c>
      <c r="E860" s="0" t="s">
        <v>20569</v>
      </c>
      <c r="F860" s="0" t="s">
        <v>20570</v>
      </c>
      <c r="G860" s="0" t="s">
        <v>198</v>
      </c>
      <c r="H860" s="0" t="s">
        <v>17415</v>
      </c>
      <c r="J860" s="146" t="s">
        <v>200</v>
      </c>
      <c r="K860" s="131" t="s">
        <v>18011</v>
      </c>
      <c r="L860" s="104" t="s">
        <v>20571</v>
      </c>
      <c r="M860" s="122" t="s">
        <v>200</v>
      </c>
      <c r="N860" s="0" t="s">
        <v>20566</v>
      </c>
      <c r="O860" s="0" t="s">
        <v>20053</v>
      </c>
      <c r="P860" s="122" t="s">
        <v>200</v>
      </c>
      <c r="Q860" s="0" t="s">
        <v>19458</v>
      </c>
      <c r="R860" s="112" t="n">
        <v>3781699412905</v>
      </c>
      <c r="S860" s="146"/>
      <c r="T860" s="131" t="s">
        <v>215</v>
      </c>
      <c r="U860" s="0" t="n">
        <v>4</v>
      </c>
      <c r="V860" s="111" t="n">
        <v>10</v>
      </c>
      <c r="W860" s="146"/>
      <c r="X860" s="127" t="s">
        <v>216</v>
      </c>
    </row>
    <row r="861" customFormat="false" ht="13.8" hidden="false" customHeight="false" outlineLevel="0" collapsed="false">
      <c r="A861" s="131" t="s">
        <v>20572</v>
      </c>
      <c r="B861" s="0" t="s">
        <v>17428</v>
      </c>
      <c r="C861" s="0" t="s">
        <v>198</v>
      </c>
      <c r="D861" s="0" t="s">
        <v>20573</v>
      </c>
      <c r="E861" s="0" t="s">
        <v>198</v>
      </c>
      <c r="F861" s="0" t="s">
        <v>20574</v>
      </c>
      <c r="G861" s="0" t="s">
        <v>198</v>
      </c>
      <c r="H861" s="0" t="s">
        <v>17415</v>
      </c>
      <c r="J861" s="146" t="s">
        <v>200</v>
      </c>
      <c r="K861" s="131" t="s">
        <v>18011</v>
      </c>
      <c r="L861" s="104" t="s">
        <v>20571</v>
      </c>
      <c r="M861" s="122" t="s">
        <v>200</v>
      </c>
      <c r="N861" s="0" t="s">
        <v>20566</v>
      </c>
      <c r="O861" s="0" t="s">
        <v>20053</v>
      </c>
      <c r="P861" s="122" t="s">
        <v>200</v>
      </c>
      <c r="Q861" s="0" t="s">
        <v>19458</v>
      </c>
      <c r="R861" s="112" t="n">
        <v>3781699412905</v>
      </c>
      <c r="S861" s="146"/>
      <c r="T861" s="131" t="s">
        <v>215</v>
      </c>
      <c r="U861" s="0" t="n">
        <v>4</v>
      </c>
      <c r="V861" s="111" t="n">
        <v>10</v>
      </c>
      <c r="W861" s="146"/>
      <c r="X861" s="127" t="s">
        <v>216</v>
      </c>
    </row>
    <row r="862" customFormat="false" ht="13.8" hidden="false" customHeight="false" outlineLevel="0" collapsed="false">
      <c r="A862" s="131" t="s">
        <v>20575</v>
      </c>
      <c r="B862" s="0" t="s">
        <v>17428</v>
      </c>
      <c r="C862" s="0" t="s">
        <v>198</v>
      </c>
      <c r="D862" s="0" t="s">
        <v>20576</v>
      </c>
      <c r="E862" s="0" t="s">
        <v>20577</v>
      </c>
      <c r="F862" s="0" t="s">
        <v>20578</v>
      </c>
      <c r="G862" s="0" t="s">
        <v>10199</v>
      </c>
      <c r="H862" s="0" t="s">
        <v>17415</v>
      </c>
      <c r="J862" s="146" t="s">
        <v>200</v>
      </c>
      <c r="K862" s="131" t="s">
        <v>18011</v>
      </c>
      <c r="L862" s="104" t="s">
        <v>20571</v>
      </c>
      <c r="M862" s="122" t="s">
        <v>200</v>
      </c>
      <c r="N862" s="0" t="s">
        <v>20566</v>
      </c>
      <c r="O862" s="0" t="s">
        <v>20053</v>
      </c>
      <c r="P862" s="122" t="s">
        <v>200</v>
      </c>
      <c r="Q862" s="0" t="s">
        <v>19458</v>
      </c>
      <c r="R862" s="112" t="n">
        <v>3781699412905</v>
      </c>
      <c r="S862" s="146"/>
      <c r="T862" s="131" t="s">
        <v>215</v>
      </c>
      <c r="U862" s="0" t="n">
        <v>4</v>
      </c>
      <c r="V862" s="111" t="n">
        <v>10</v>
      </c>
      <c r="W862" s="146"/>
      <c r="X862" s="127"/>
    </row>
    <row r="863" customFormat="false" ht="13.8" hidden="false" customHeight="false" outlineLevel="0" collapsed="false">
      <c r="A863" s="131" t="s">
        <v>20579</v>
      </c>
      <c r="B863" s="0" t="s">
        <v>17428</v>
      </c>
      <c r="C863" s="0" t="s">
        <v>17483</v>
      </c>
      <c r="D863" s="0" t="s">
        <v>20580</v>
      </c>
      <c r="F863" s="0" t="s">
        <v>20581</v>
      </c>
      <c r="G863" s="0" t="s">
        <v>198</v>
      </c>
      <c r="H863" s="0" t="s">
        <v>17415</v>
      </c>
      <c r="J863" s="146"/>
      <c r="K863" s="131" t="s">
        <v>18011</v>
      </c>
      <c r="L863" s="104" t="s">
        <v>20582</v>
      </c>
      <c r="M863" s="122" t="s">
        <v>200</v>
      </c>
      <c r="N863" s="0" t="s">
        <v>20045</v>
      </c>
      <c r="O863" s="0" t="s">
        <v>19815</v>
      </c>
      <c r="P863" s="122" t="s">
        <v>200</v>
      </c>
      <c r="Q863" s="0" t="s">
        <v>19458</v>
      </c>
      <c r="R863" s="112" t="n">
        <v>3781389312904</v>
      </c>
      <c r="S863" s="146"/>
      <c r="T863" s="131" t="s">
        <v>215</v>
      </c>
      <c r="U863" s="0" t="n">
        <v>4</v>
      </c>
      <c r="V863" s="111" t="n">
        <v>10</v>
      </c>
      <c r="W863" s="146"/>
      <c r="X863" s="127"/>
    </row>
    <row r="864" customFormat="false" ht="13.8" hidden="false" customHeight="false" outlineLevel="0" collapsed="false">
      <c r="A864" s="131" t="s">
        <v>20583</v>
      </c>
      <c r="B864" s="0" t="s">
        <v>17602</v>
      </c>
      <c r="C864" s="0" t="s">
        <v>198</v>
      </c>
      <c r="D864" s="0" t="s">
        <v>18738</v>
      </c>
      <c r="E864" s="0" t="s">
        <v>198</v>
      </c>
      <c r="F864" s="0" t="s">
        <v>198</v>
      </c>
      <c r="G864" s="0" t="s">
        <v>198</v>
      </c>
      <c r="H864" s="0" t="s">
        <v>17408</v>
      </c>
      <c r="J864" s="146" t="s">
        <v>200</v>
      </c>
      <c r="K864" s="131" t="s">
        <v>20584</v>
      </c>
      <c r="L864" s="104" t="s">
        <v>20585</v>
      </c>
      <c r="M864" s="122" t="s">
        <v>200</v>
      </c>
      <c r="N864" s="0" t="s">
        <v>20586</v>
      </c>
      <c r="O864" s="0" t="s">
        <v>20587</v>
      </c>
      <c r="P864" s="122" t="s">
        <v>200</v>
      </c>
      <c r="Q864" s="0" t="s">
        <v>17495</v>
      </c>
      <c r="R864" s="112" t="n">
        <v>9781851779406</v>
      </c>
      <c r="S864" s="146"/>
      <c r="T864" s="131" t="s">
        <v>215</v>
      </c>
      <c r="U864" s="0" t="n">
        <v>4</v>
      </c>
      <c r="V864" s="111" t="n">
        <v>20</v>
      </c>
      <c r="W864" s="146"/>
      <c r="X864" s="127" t="s">
        <v>216</v>
      </c>
    </row>
    <row r="865" customFormat="false" ht="13.8" hidden="false" customHeight="false" outlineLevel="0" collapsed="false">
      <c r="A865" s="131" t="s">
        <v>20588</v>
      </c>
      <c r="B865" s="0" t="s">
        <v>17602</v>
      </c>
      <c r="C865" s="0" t="s">
        <v>198</v>
      </c>
      <c r="D865" s="0" t="s">
        <v>18162</v>
      </c>
      <c r="E865" s="0" t="s">
        <v>198</v>
      </c>
      <c r="F865" s="0" t="s">
        <v>198</v>
      </c>
      <c r="G865" s="0" t="s">
        <v>198</v>
      </c>
      <c r="H865" s="0" t="s">
        <v>17408</v>
      </c>
      <c r="I865" s="0" t="s">
        <v>17444</v>
      </c>
      <c r="J865" s="146" t="s">
        <v>200</v>
      </c>
      <c r="K865" s="131" t="s">
        <v>17579</v>
      </c>
      <c r="L865" s="104" t="s">
        <v>20589</v>
      </c>
      <c r="M865" s="122" t="s">
        <v>200</v>
      </c>
      <c r="N865" s="0" t="s">
        <v>20590</v>
      </c>
      <c r="O865" s="0" t="s">
        <v>20591</v>
      </c>
      <c r="P865" s="122" t="s">
        <v>200</v>
      </c>
      <c r="Q865" s="0" t="s">
        <v>253</v>
      </c>
      <c r="R865" s="112" t="n">
        <v>9780262527163</v>
      </c>
      <c r="S865" s="146"/>
      <c r="T865" s="131" t="s">
        <v>215</v>
      </c>
      <c r="U865" s="0" t="n">
        <v>4</v>
      </c>
      <c r="V865" s="111" t="n">
        <v>20</v>
      </c>
      <c r="W865" s="146"/>
      <c r="X865" s="127" t="s">
        <v>216</v>
      </c>
    </row>
    <row r="866" customFormat="false" ht="13.8" hidden="false" customHeight="false" outlineLevel="0" collapsed="false">
      <c r="A866" s="131" t="s">
        <v>20592</v>
      </c>
      <c r="B866" s="0" t="s">
        <v>17602</v>
      </c>
      <c r="C866" s="0" t="s">
        <v>198</v>
      </c>
      <c r="D866" s="0" t="s">
        <v>18162</v>
      </c>
      <c r="E866" s="0" t="s">
        <v>198</v>
      </c>
      <c r="F866" s="0" t="s">
        <v>198</v>
      </c>
      <c r="G866" s="0" t="s">
        <v>198</v>
      </c>
      <c r="H866" s="0" t="s">
        <v>17408</v>
      </c>
      <c r="J866" s="146" t="s">
        <v>200</v>
      </c>
      <c r="K866" s="131" t="s">
        <v>20491</v>
      </c>
      <c r="L866" s="104" t="s">
        <v>18760</v>
      </c>
      <c r="M866" s="122" t="s">
        <v>200</v>
      </c>
      <c r="N866" s="0" t="s">
        <v>20593</v>
      </c>
      <c r="O866" s="0" t="s">
        <v>20075</v>
      </c>
      <c r="P866" s="122" t="s">
        <v>200</v>
      </c>
      <c r="Q866" s="0" t="s">
        <v>17421</v>
      </c>
      <c r="R866" s="112" t="n">
        <v>9781138831636</v>
      </c>
      <c r="S866" s="146"/>
      <c r="T866" s="131" t="s">
        <v>215</v>
      </c>
      <c r="U866" s="0" t="n">
        <v>4</v>
      </c>
      <c r="V866" s="111" t="n">
        <v>20</v>
      </c>
      <c r="W866" s="146"/>
      <c r="X866" s="127" t="s">
        <v>216</v>
      </c>
    </row>
    <row r="867" customFormat="false" ht="13.8" hidden="false" customHeight="false" outlineLevel="0" collapsed="false">
      <c r="A867" s="131" t="s">
        <v>20594</v>
      </c>
      <c r="B867" s="0" t="s">
        <v>17602</v>
      </c>
      <c r="C867" s="0" t="s">
        <v>198</v>
      </c>
      <c r="D867" s="0" t="s">
        <v>18162</v>
      </c>
      <c r="E867" s="0" t="s">
        <v>198</v>
      </c>
      <c r="F867" s="0" t="s">
        <v>198</v>
      </c>
      <c r="G867" s="0" t="s">
        <v>198</v>
      </c>
      <c r="H867" s="0" t="s">
        <v>17408</v>
      </c>
      <c r="J867" s="146" t="s">
        <v>200</v>
      </c>
      <c r="K867" s="131" t="s">
        <v>20595</v>
      </c>
      <c r="L867" s="104" t="s">
        <v>18760</v>
      </c>
      <c r="M867" s="122" t="s">
        <v>200</v>
      </c>
      <c r="N867" s="0" t="s">
        <v>20596</v>
      </c>
      <c r="O867" s="0" t="s">
        <v>20597</v>
      </c>
      <c r="P867" s="122" t="s">
        <v>200</v>
      </c>
      <c r="Q867" s="0" t="s">
        <v>17759</v>
      </c>
      <c r="R867" s="112" t="n">
        <v>9781617136306</v>
      </c>
      <c r="S867" s="146"/>
      <c r="T867" s="131" t="s">
        <v>215</v>
      </c>
      <c r="U867" s="0" t="n">
        <v>4</v>
      </c>
      <c r="V867" s="111" t="n">
        <v>20</v>
      </c>
      <c r="W867" s="146"/>
      <c r="X867" s="127" t="s">
        <v>216</v>
      </c>
    </row>
    <row r="868" customFormat="false" ht="13.8" hidden="false" customHeight="false" outlineLevel="0" collapsed="false">
      <c r="A868" s="131" t="s">
        <v>20598</v>
      </c>
      <c r="B868" s="0" t="s">
        <v>17428</v>
      </c>
      <c r="C868" s="0" t="s">
        <v>198</v>
      </c>
      <c r="D868" s="0" t="s">
        <v>18006</v>
      </c>
      <c r="E868" s="0" t="s">
        <v>198</v>
      </c>
      <c r="F868" s="0" t="s">
        <v>18428</v>
      </c>
      <c r="G868" s="0" t="s">
        <v>198</v>
      </c>
      <c r="H868" s="0" t="s">
        <v>17408</v>
      </c>
      <c r="J868" s="146" t="s">
        <v>200</v>
      </c>
      <c r="K868" s="131" t="s">
        <v>17585</v>
      </c>
      <c r="L868" s="0" t="s">
        <v>20599</v>
      </c>
      <c r="M868" s="122" t="s">
        <v>200</v>
      </c>
      <c r="N868" s="0" t="s">
        <v>18430</v>
      </c>
      <c r="O868" s="0" t="s">
        <v>17448</v>
      </c>
      <c r="P868" s="122" t="s">
        <v>200</v>
      </c>
      <c r="Q868" s="0" t="s">
        <v>17437</v>
      </c>
      <c r="R868" s="112" t="n">
        <v>9781785465314</v>
      </c>
      <c r="S868" s="146"/>
      <c r="T868" s="131" t="s">
        <v>215</v>
      </c>
      <c r="U868" s="0" t="n">
        <v>4</v>
      </c>
      <c r="V868" s="111" t="n">
        <v>15</v>
      </c>
      <c r="W868" s="146"/>
      <c r="X868" s="127" t="s">
        <v>216</v>
      </c>
    </row>
    <row r="869" customFormat="false" ht="13.8" hidden="false" customHeight="false" outlineLevel="0" collapsed="false">
      <c r="A869" s="131" t="s">
        <v>20600</v>
      </c>
      <c r="B869" s="0" t="s">
        <v>17428</v>
      </c>
      <c r="C869" s="0" t="s">
        <v>198</v>
      </c>
      <c r="D869" s="0" t="s">
        <v>18006</v>
      </c>
      <c r="E869" s="0" t="s">
        <v>198</v>
      </c>
      <c r="F869" s="0" t="s">
        <v>18428</v>
      </c>
      <c r="G869" s="0" t="s">
        <v>198</v>
      </c>
      <c r="H869" s="0" t="s">
        <v>17408</v>
      </c>
      <c r="J869" s="146" t="s">
        <v>200</v>
      </c>
      <c r="K869" s="131" t="s">
        <v>17585</v>
      </c>
      <c r="L869" s="0" t="s">
        <v>20599</v>
      </c>
      <c r="M869" s="122" t="s">
        <v>200</v>
      </c>
      <c r="N869" s="0" t="s">
        <v>18430</v>
      </c>
      <c r="O869" s="0" t="s">
        <v>17448</v>
      </c>
      <c r="P869" s="122" t="s">
        <v>200</v>
      </c>
      <c r="Q869" s="0" t="s">
        <v>17437</v>
      </c>
      <c r="R869" s="112" t="n">
        <v>9781785460685</v>
      </c>
      <c r="S869" s="146"/>
      <c r="T869" s="131" t="s">
        <v>215</v>
      </c>
      <c r="U869" s="0" t="n">
        <v>4</v>
      </c>
      <c r="V869" s="111" t="n">
        <v>15</v>
      </c>
      <c r="W869" s="146"/>
      <c r="X869" s="127" t="s">
        <v>216</v>
      </c>
    </row>
    <row r="870" customFormat="false" ht="13.8" hidden="false" customHeight="false" outlineLevel="0" collapsed="false">
      <c r="A870" s="131" t="s">
        <v>20601</v>
      </c>
      <c r="B870" s="0" t="s">
        <v>17406</v>
      </c>
      <c r="C870" s="0" t="s">
        <v>198</v>
      </c>
      <c r="D870" s="0" t="s">
        <v>17805</v>
      </c>
      <c r="E870" s="0" t="s">
        <v>198</v>
      </c>
      <c r="F870" s="0" t="s">
        <v>198</v>
      </c>
      <c r="G870" s="0" t="s">
        <v>198</v>
      </c>
      <c r="H870" s="0" t="s">
        <v>17415</v>
      </c>
      <c r="J870" s="146" t="s">
        <v>200</v>
      </c>
      <c r="K870" s="131" t="s">
        <v>20602</v>
      </c>
      <c r="L870" s="0" t="s">
        <v>20603</v>
      </c>
      <c r="M870" s="122" t="s">
        <v>200</v>
      </c>
      <c r="N870" s="0" t="s">
        <v>20604</v>
      </c>
      <c r="O870" s="0" t="s">
        <v>20605</v>
      </c>
      <c r="P870" s="122" t="s">
        <v>200</v>
      </c>
      <c r="Q870" s="0" t="s">
        <v>17495</v>
      </c>
      <c r="R870" s="112" t="n">
        <v>9782954888804</v>
      </c>
      <c r="S870" s="146"/>
      <c r="T870" s="131" t="s">
        <v>215</v>
      </c>
      <c r="U870" s="0" t="n">
        <v>4</v>
      </c>
      <c r="V870" s="111" t="n">
        <v>15</v>
      </c>
      <c r="W870" s="146"/>
      <c r="X870" s="127" t="s">
        <v>216</v>
      </c>
    </row>
    <row r="871" customFormat="false" ht="13.8" hidden="false" customHeight="false" outlineLevel="0" collapsed="false">
      <c r="A871" s="131" t="s">
        <v>20606</v>
      </c>
      <c r="B871" s="0" t="s">
        <v>17602</v>
      </c>
      <c r="C871" s="0" t="s">
        <v>198</v>
      </c>
      <c r="D871" s="0" t="s">
        <v>18051</v>
      </c>
      <c r="E871" s="0" t="s">
        <v>198</v>
      </c>
      <c r="F871" s="0" t="s">
        <v>198</v>
      </c>
      <c r="G871" s="0" t="s">
        <v>198</v>
      </c>
      <c r="H871" s="0" t="s">
        <v>17408</v>
      </c>
      <c r="I871" s="0" t="s">
        <v>17891</v>
      </c>
      <c r="J871" s="146" t="s">
        <v>200</v>
      </c>
      <c r="K871" s="131" t="s">
        <v>20607</v>
      </c>
      <c r="L871" s="0" t="s">
        <v>20608</v>
      </c>
      <c r="M871" s="122" t="s">
        <v>200</v>
      </c>
      <c r="N871" s="0" t="s">
        <v>20609</v>
      </c>
      <c r="O871" s="0" t="s">
        <v>20610</v>
      </c>
      <c r="P871" s="122" t="s">
        <v>200</v>
      </c>
      <c r="Q871" s="0" t="s">
        <v>17421</v>
      </c>
      <c r="R871" s="112" t="n">
        <v>9780385345828</v>
      </c>
      <c r="S871" s="146"/>
      <c r="T871" s="131" t="s">
        <v>215</v>
      </c>
      <c r="U871" s="0" t="n">
        <v>4</v>
      </c>
      <c r="V871" s="111" t="n">
        <v>20</v>
      </c>
      <c r="W871" s="146"/>
      <c r="X871" s="127" t="s">
        <v>216</v>
      </c>
    </row>
    <row r="872" customFormat="false" ht="13.8" hidden="false" customHeight="false" outlineLevel="0" collapsed="false">
      <c r="A872" s="131" t="s">
        <v>20611</v>
      </c>
      <c r="B872" s="0" t="s">
        <v>17406</v>
      </c>
      <c r="C872" s="0" t="s">
        <v>198</v>
      </c>
      <c r="D872" s="0" t="s">
        <v>18305</v>
      </c>
      <c r="E872" s="0" t="s">
        <v>198</v>
      </c>
      <c r="F872" s="0" t="s">
        <v>198</v>
      </c>
      <c r="G872" s="0" t="s">
        <v>198</v>
      </c>
      <c r="H872" s="0" t="s">
        <v>17408</v>
      </c>
      <c r="J872" s="146" t="s">
        <v>200</v>
      </c>
      <c r="K872" s="131" t="s">
        <v>17605</v>
      </c>
      <c r="L872" s="0" t="s">
        <v>20612</v>
      </c>
      <c r="M872" s="122" t="s">
        <v>200</v>
      </c>
      <c r="N872" s="0" t="s">
        <v>20613</v>
      </c>
      <c r="O872" s="0" t="s">
        <v>20614</v>
      </c>
      <c r="P872" s="122" t="s">
        <v>200</v>
      </c>
      <c r="Q872" s="0" t="s">
        <v>17421</v>
      </c>
      <c r="R872" s="112" t="n">
        <v>9781537643793</v>
      </c>
      <c r="S872" s="146"/>
      <c r="T872" s="131" t="s">
        <v>215</v>
      </c>
      <c r="U872" s="0" t="n">
        <v>4</v>
      </c>
      <c r="V872" s="111" t="n">
        <v>15</v>
      </c>
      <c r="W872" s="146"/>
      <c r="X872" s="127" t="s">
        <v>216</v>
      </c>
    </row>
    <row r="873" customFormat="false" ht="13.8" hidden="false" customHeight="false" outlineLevel="0" collapsed="false">
      <c r="A873" s="131" t="s">
        <v>20615</v>
      </c>
      <c r="B873" s="0" t="s">
        <v>17490</v>
      </c>
      <c r="C873" s="0" t="s">
        <v>198</v>
      </c>
      <c r="D873" s="0" t="s">
        <v>17414</v>
      </c>
      <c r="E873" s="0" t="s">
        <v>198</v>
      </c>
      <c r="F873" s="0" t="s">
        <v>198</v>
      </c>
      <c r="G873" s="0" t="s">
        <v>198</v>
      </c>
      <c r="H873" s="0" t="s">
        <v>17408</v>
      </c>
      <c r="J873" s="146" t="s">
        <v>200</v>
      </c>
      <c r="K873" s="131" t="s">
        <v>20616</v>
      </c>
      <c r="L873" s="104" t="s">
        <v>20617</v>
      </c>
      <c r="M873" s="122" t="s">
        <v>200</v>
      </c>
      <c r="N873" s="0" t="s">
        <v>20618</v>
      </c>
      <c r="O873" s="0" t="s">
        <v>20619</v>
      </c>
      <c r="P873" s="122" t="s">
        <v>200</v>
      </c>
      <c r="Q873" s="0" t="s">
        <v>17421</v>
      </c>
      <c r="R873" s="112" t="n">
        <v>9780240811468</v>
      </c>
      <c r="S873" s="146"/>
      <c r="T873" s="131" t="s">
        <v>215</v>
      </c>
      <c r="U873" s="0" t="n">
        <v>4</v>
      </c>
      <c r="V873" s="111" t="n">
        <v>20</v>
      </c>
      <c r="W873" s="146"/>
      <c r="X873" s="127" t="s">
        <v>216</v>
      </c>
    </row>
    <row r="874" customFormat="false" ht="13.8" hidden="false" customHeight="false" outlineLevel="0" collapsed="false">
      <c r="A874" s="131" t="s">
        <v>20620</v>
      </c>
      <c r="B874" s="0" t="s">
        <v>17490</v>
      </c>
      <c r="C874" s="0" t="s">
        <v>17653</v>
      </c>
      <c r="D874" s="0" t="s">
        <v>198</v>
      </c>
      <c r="E874" s="0" t="s">
        <v>9448</v>
      </c>
      <c r="F874" s="0" t="s">
        <v>20621</v>
      </c>
      <c r="G874" s="0" t="s">
        <v>9450</v>
      </c>
      <c r="H874" s="0" t="s">
        <v>17408</v>
      </c>
      <c r="J874" s="146"/>
      <c r="K874" s="131" t="s">
        <v>17509</v>
      </c>
      <c r="L874" s="104" t="s">
        <v>20622</v>
      </c>
      <c r="M874" s="122" t="s">
        <v>200</v>
      </c>
      <c r="N874" s="0" t="s">
        <v>20623</v>
      </c>
      <c r="O874" s="0" t="s">
        <v>20624</v>
      </c>
      <c r="P874" s="122" t="s">
        <v>200</v>
      </c>
      <c r="Q874" s="0" t="s">
        <v>17718</v>
      </c>
      <c r="R874" s="112" t="n">
        <v>9781955183000</v>
      </c>
      <c r="S874" s="146"/>
      <c r="T874" s="131" t="s">
        <v>215</v>
      </c>
      <c r="U874" s="0" t="n">
        <v>4</v>
      </c>
      <c r="V874" s="111" t="n">
        <v>15</v>
      </c>
      <c r="W874" s="146"/>
      <c r="X874" s="127"/>
    </row>
    <row r="875" customFormat="false" ht="13.8" hidden="false" customHeight="false" outlineLevel="0" collapsed="false">
      <c r="A875" s="131" t="s">
        <v>20625</v>
      </c>
      <c r="B875" s="0" t="s">
        <v>17602</v>
      </c>
      <c r="C875" s="0" t="s">
        <v>198</v>
      </c>
      <c r="D875" s="0" t="s">
        <v>17683</v>
      </c>
      <c r="E875" s="0" t="s">
        <v>198</v>
      </c>
      <c r="F875" s="0" t="s">
        <v>198</v>
      </c>
      <c r="G875" s="0" t="s">
        <v>198</v>
      </c>
      <c r="H875" s="0" t="s">
        <v>17415</v>
      </c>
      <c r="J875" s="146"/>
      <c r="K875" s="131" t="s">
        <v>17564</v>
      </c>
      <c r="L875" s="104" t="s">
        <v>20626</v>
      </c>
      <c r="M875" s="122" t="s">
        <v>200</v>
      </c>
      <c r="N875" s="0" t="s">
        <v>20627</v>
      </c>
      <c r="O875" s="0" t="s">
        <v>20628</v>
      </c>
      <c r="P875" s="122" t="s">
        <v>200</v>
      </c>
      <c r="Q875" s="0" t="s">
        <v>214</v>
      </c>
      <c r="R875" s="112" t="n">
        <v>9782377841479</v>
      </c>
      <c r="S875" s="146"/>
      <c r="T875" s="131" t="s">
        <v>215</v>
      </c>
      <c r="U875" s="0" t="n">
        <v>4</v>
      </c>
      <c r="V875" s="111" t="n">
        <v>20</v>
      </c>
      <c r="W875" s="146"/>
      <c r="X875" s="127"/>
    </row>
    <row r="876" customFormat="false" ht="13.8" hidden="false" customHeight="false" outlineLevel="0" collapsed="false">
      <c r="A876" s="131" t="s">
        <v>20629</v>
      </c>
      <c r="B876" s="0" t="s">
        <v>18061</v>
      </c>
      <c r="C876" s="0" t="s">
        <v>198</v>
      </c>
      <c r="D876" s="0" t="s">
        <v>198</v>
      </c>
      <c r="E876" s="0" t="s">
        <v>2676</v>
      </c>
      <c r="F876" s="0" t="s">
        <v>17811</v>
      </c>
      <c r="G876" s="0" t="s">
        <v>198</v>
      </c>
      <c r="H876" s="0" t="s">
        <v>17415</v>
      </c>
      <c r="J876" s="146" t="s">
        <v>200</v>
      </c>
      <c r="K876" s="131"/>
      <c r="L876" s="0" t="s">
        <v>20630</v>
      </c>
      <c r="M876" s="122" t="s">
        <v>200</v>
      </c>
      <c r="N876" s="0" t="s">
        <v>20631</v>
      </c>
      <c r="O876" s="0" t="s">
        <v>20632</v>
      </c>
      <c r="P876" s="122" t="s">
        <v>200</v>
      </c>
      <c r="Q876" s="0" t="s">
        <v>18067</v>
      </c>
      <c r="R876" s="112" t="n">
        <v>5053083091361</v>
      </c>
      <c r="S876" s="146"/>
      <c r="T876" s="0" t="s">
        <v>215</v>
      </c>
      <c r="U876" s="0" t="n">
        <v>4</v>
      </c>
      <c r="V876" s="111" t="n">
        <v>10</v>
      </c>
      <c r="W876" s="146"/>
      <c r="X876" s="127" t="s">
        <v>216</v>
      </c>
    </row>
    <row r="877" customFormat="false" ht="13.8" hidden="false" customHeight="false" outlineLevel="0" collapsed="false">
      <c r="A877" s="131" t="s">
        <v>20633</v>
      </c>
      <c r="B877" s="0" t="s">
        <v>17490</v>
      </c>
      <c r="C877" s="0" t="s">
        <v>17570</v>
      </c>
      <c r="D877" s="0" t="s">
        <v>17563</v>
      </c>
      <c r="E877" s="0" t="s">
        <v>15737</v>
      </c>
      <c r="F877" s="0" t="s">
        <v>15964</v>
      </c>
      <c r="G877" s="0" t="s">
        <v>198</v>
      </c>
      <c r="H877" s="0" t="s">
        <v>17408</v>
      </c>
      <c r="I877" s="0" t="s">
        <v>17416</v>
      </c>
      <c r="J877" s="146" t="s">
        <v>200</v>
      </c>
      <c r="K877" s="131" t="s">
        <v>20634</v>
      </c>
      <c r="L877" s="0" t="s">
        <v>20635</v>
      </c>
      <c r="M877" s="122" t="s">
        <v>200</v>
      </c>
      <c r="N877" s="0" t="s">
        <v>20636</v>
      </c>
      <c r="O877" s="0" t="s">
        <v>20637</v>
      </c>
      <c r="P877" s="122" t="s">
        <v>200</v>
      </c>
      <c r="Q877" s="0" t="s">
        <v>17421</v>
      </c>
      <c r="R877" s="112" t="n">
        <v>9780977784219</v>
      </c>
      <c r="S877" s="146"/>
      <c r="T877" s="131" t="s">
        <v>215</v>
      </c>
      <c r="U877" s="0" t="n">
        <v>4</v>
      </c>
      <c r="V877" s="111" t="n">
        <v>20</v>
      </c>
      <c r="W877" s="146"/>
      <c r="X877" s="127" t="s">
        <v>216</v>
      </c>
    </row>
    <row r="878" customFormat="false" ht="13.8" hidden="false" customHeight="false" outlineLevel="0" collapsed="false">
      <c r="A878" s="131" t="s">
        <v>20638</v>
      </c>
      <c r="B878" s="0" t="s">
        <v>17513</v>
      </c>
      <c r="C878" s="0" t="s">
        <v>17577</v>
      </c>
      <c r="D878" s="0" t="s">
        <v>198</v>
      </c>
      <c r="E878" s="0" t="s">
        <v>206</v>
      </c>
      <c r="F878" s="0" t="s">
        <v>19165</v>
      </c>
      <c r="G878" s="0" t="s">
        <v>198</v>
      </c>
      <c r="H878" s="0" t="s">
        <v>239</v>
      </c>
      <c r="J878" s="146" t="s">
        <v>200</v>
      </c>
      <c r="K878" s="131"/>
      <c r="L878" s="0" t="s">
        <v>20639</v>
      </c>
      <c r="M878" s="122" t="s">
        <v>200</v>
      </c>
      <c r="N878" s="0" t="s">
        <v>20640</v>
      </c>
      <c r="O878" s="0" t="s">
        <v>20641</v>
      </c>
      <c r="P878" s="122" t="s">
        <v>200</v>
      </c>
      <c r="Q878" s="0" t="s">
        <v>18067</v>
      </c>
      <c r="R878" s="112" t="s">
        <v>198</v>
      </c>
      <c r="S878" s="146"/>
      <c r="T878" s="131" t="s">
        <v>215</v>
      </c>
      <c r="U878" s="0" t="n">
        <v>4</v>
      </c>
      <c r="V878" s="111" t="n">
        <v>50</v>
      </c>
      <c r="W878" s="146"/>
      <c r="X878" s="127" t="s">
        <v>216</v>
      </c>
    </row>
    <row r="879" customFormat="false" ht="13.8" hidden="false" customHeight="false" outlineLevel="0" collapsed="false">
      <c r="A879" s="131" t="s">
        <v>20642</v>
      </c>
      <c r="B879" s="0" t="s">
        <v>17513</v>
      </c>
      <c r="C879" s="0" t="s">
        <v>17577</v>
      </c>
      <c r="D879" s="0" t="s">
        <v>198</v>
      </c>
      <c r="E879" s="0" t="s">
        <v>206</v>
      </c>
      <c r="F879" s="0" t="s">
        <v>19165</v>
      </c>
      <c r="G879" s="0" t="s">
        <v>198</v>
      </c>
      <c r="H879" s="0" t="s">
        <v>239</v>
      </c>
      <c r="J879" s="146" t="s">
        <v>200</v>
      </c>
      <c r="K879" s="131"/>
      <c r="L879" s="0" t="s">
        <v>20643</v>
      </c>
      <c r="M879" s="122" t="s">
        <v>200</v>
      </c>
      <c r="N879" s="0" t="s">
        <v>20644</v>
      </c>
      <c r="O879" s="0" t="s">
        <v>20645</v>
      </c>
      <c r="P879" s="122" t="s">
        <v>200</v>
      </c>
      <c r="Q879" s="0" t="s">
        <v>16799</v>
      </c>
      <c r="R879" s="112" t="s">
        <v>198</v>
      </c>
      <c r="S879" s="146"/>
      <c r="T879" s="131" t="s">
        <v>215</v>
      </c>
      <c r="U879" s="0" t="n">
        <v>4</v>
      </c>
      <c r="V879" s="111" t="n">
        <v>50</v>
      </c>
      <c r="W879" s="146"/>
      <c r="X879" s="127" t="s">
        <v>216</v>
      </c>
    </row>
    <row r="880" customFormat="false" ht="13.8" hidden="false" customHeight="false" outlineLevel="0" collapsed="false">
      <c r="A880" s="131" t="s">
        <v>20646</v>
      </c>
      <c r="B880" s="0" t="s">
        <v>19503</v>
      </c>
      <c r="C880" s="0" t="s">
        <v>198</v>
      </c>
      <c r="D880" s="0" t="s">
        <v>198</v>
      </c>
      <c r="E880" s="0" t="s">
        <v>198</v>
      </c>
      <c r="F880" s="0" t="s">
        <v>19165</v>
      </c>
      <c r="G880" s="0" t="s">
        <v>198</v>
      </c>
      <c r="H880" s="0" t="s">
        <v>17415</v>
      </c>
      <c r="J880" s="146" t="s">
        <v>200</v>
      </c>
      <c r="K880" s="131"/>
      <c r="L880" s="0" t="s">
        <v>20647</v>
      </c>
      <c r="M880" s="122" t="s">
        <v>200</v>
      </c>
      <c r="N880" s="0" t="s">
        <v>20648</v>
      </c>
      <c r="O880" s="0" t="s">
        <v>20649</v>
      </c>
      <c r="P880" s="122" t="s">
        <v>200</v>
      </c>
      <c r="Q880" s="0" t="s">
        <v>18381</v>
      </c>
      <c r="R880" s="112" t="n">
        <v>3348467735682</v>
      </c>
      <c r="S880" s="146"/>
      <c r="T880" s="131" t="s">
        <v>215</v>
      </c>
      <c r="U880" s="0" t="n">
        <v>4</v>
      </c>
      <c r="V880" s="111" t="n">
        <v>10</v>
      </c>
      <c r="W880" s="146"/>
      <c r="X880" s="127" t="s">
        <v>216</v>
      </c>
    </row>
    <row r="881" customFormat="false" ht="13.8" hidden="false" customHeight="false" outlineLevel="0" collapsed="false">
      <c r="A881" s="131" t="s">
        <v>3280</v>
      </c>
      <c r="B881" s="0" t="s">
        <v>17548</v>
      </c>
      <c r="C881" s="0" t="s">
        <v>17453</v>
      </c>
      <c r="D881" s="0" t="s">
        <v>17683</v>
      </c>
      <c r="E881" s="0" t="s">
        <v>3215</v>
      </c>
      <c r="F881" s="0" t="s">
        <v>18188</v>
      </c>
      <c r="G881" s="0" t="s">
        <v>3280</v>
      </c>
      <c r="H881" s="0" t="s">
        <v>17415</v>
      </c>
      <c r="I881" s="0" t="s">
        <v>17416</v>
      </c>
      <c r="J881" s="146" t="s">
        <v>200</v>
      </c>
      <c r="K881" s="131" t="s">
        <v>17459</v>
      </c>
      <c r="L881" s="0" t="s">
        <v>20650</v>
      </c>
      <c r="M881" s="122" t="s">
        <v>200</v>
      </c>
      <c r="N881" s="0" t="s">
        <v>20651</v>
      </c>
      <c r="O881" s="0" t="s">
        <v>20652</v>
      </c>
      <c r="P881" s="122" t="s">
        <v>200</v>
      </c>
      <c r="Q881" s="0" t="s">
        <v>17462</v>
      </c>
      <c r="R881" s="112" t="n">
        <v>9782918272984</v>
      </c>
      <c r="S881" s="146"/>
      <c r="T881" s="131" t="s">
        <v>215</v>
      </c>
      <c r="U881" s="0" t="n">
        <v>4</v>
      </c>
      <c r="V881" s="111" t="n">
        <v>20</v>
      </c>
      <c r="W881" s="146"/>
      <c r="X881" s="127" t="s">
        <v>216</v>
      </c>
    </row>
    <row r="882" customFormat="false" ht="13.8" hidden="false" customHeight="false" outlineLevel="0" collapsed="false">
      <c r="A882" s="131" t="s">
        <v>20653</v>
      </c>
      <c r="B882" s="0" t="s">
        <v>17548</v>
      </c>
      <c r="C882" s="0" t="s">
        <v>198</v>
      </c>
      <c r="D882" s="0" t="s">
        <v>17662</v>
      </c>
      <c r="E882" s="0" t="s">
        <v>206</v>
      </c>
      <c r="F882" s="0" t="s">
        <v>20654</v>
      </c>
      <c r="G882" s="0" t="s">
        <v>1070</v>
      </c>
      <c r="H882" s="0" t="s">
        <v>17415</v>
      </c>
      <c r="I882" s="0" t="s">
        <v>17416</v>
      </c>
      <c r="J882" s="146" t="s">
        <v>200</v>
      </c>
      <c r="K882" s="131" t="s">
        <v>17634</v>
      </c>
      <c r="L882" s="0" t="s">
        <v>20655</v>
      </c>
      <c r="M882" s="122" t="s">
        <v>200</v>
      </c>
      <c r="N882" s="0" t="s">
        <v>20656</v>
      </c>
      <c r="O882" s="0" t="s">
        <v>20657</v>
      </c>
      <c r="P882" s="122" t="s">
        <v>200</v>
      </c>
      <c r="Q882" s="0" t="s">
        <v>17495</v>
      </c>
      <c r="R882" s="112" t="n">
        <v>9791093752068</v>
      </c>
      <c r="S882" s="146"/>
      <c r="T882" s="131" t="s">
        <v>215</v>
      </c>
      <c r="U882" s="0" t="n">
        <v>4</v>
      </c>
      <c r="V882" s="111" t="n">
        <v>20</v>
      </c>
      <c r="W882" s="146"/>
      <c r="X882" s="127" t="s">
        <v>216</v>
      </c>
    </row>
    <row r="883" customFormat="false" ht="13.8" hidden="false" customHeight="false" outlineLevel="0" collapsed="false">
      <c r="A883" s="131" t="s">
        <v>20658</v>
      </c>
      <c r="B883" s="0" t="s">
        <v>11594</v>
      </c>
      <c r="C883" s="0" t="s">
        <v>198</v>
      </c>
      <c r="D883" s="0" t="s">
        <v>198</v>
      </c>
      <c r="E883" s="0" t="s">
        <v>198</v>
      </c>
      <c r="F883" s="0" t="s">
        <v>20659</v>
      </c>
      <c r="G883" s="0" t="s">
        <v>198</v>
      </c>
      <c r="H883" s="0" t="s">
        <v>17408</v>
      </c>
      <c r="J883" s="146" t="s">
        <v>200</v>
      </c>
      <c r="K883" s="131" t="s">
        <v>17711</v>
      </c>
      <c r="L883" s="0" t="s">
        <v>20660</v>
      </c>
      <c r="M883" s="122" t="s">
        <v>200</v>
      </c>
      <c r="N883" s="0" t="s">
        <v>20661</v>
      </c>
      <c r="O883" s="0" t="s">
        <v>20662</v>
      </c>
      <c r="P883" s="122" t="s">
        <v>200</v>
      </c>
      <c r="Q883" s="0" t="s">
        <v>466</v>
      </c>
      <c r="R883" s="112" t="n">
        <v>9781927925010</v>
      </c>
      <c r="S883" s="146"/>
      <c r="T883" s="131" t="s">
        <v>215</v>
      </c>
      <c r="U883" s="0" t="n">
        <v>4</v>
      </c>
      <c r="V883" s="111" t="n">
        <v>30</v>
      </c>
      <c r="W883" s="146"/>
      <c r="X883" s="127" t="s">
        <v>216</v>
      </c>
    </row>
    <row r="884" customFormat="false" ht="13.8" hidden="false" customHeight="false" outlineLevel="0" collapsed="false">
      <c r="A884" s="131" t="s">
        <v>20663</v>
      </c>
      <c r="B884" s="0" t="s">
        <v>11594</v>
      </c>
      <c r="C884" s="0" t="s">
        <v>198</v>
      </c>
      <c r="D884" s="0" t="s">
        <v>198</v>
      </c>
      <c r="E884" s="0" t="s">
        <v>9448</v>
      </c>
      <c r="F884" s="0" t="s">
        <v>17904</v>
      </c>
      <c r="G884" s="0" t="s">
        <v>198</v>
      </c>
      <c r="H884" s="0" t="s">
        <v>17408</v>
      </c>
      <c r="I884" s="0" t="s">
        <v>17416</v>
      </c>
      <c r="J884" s="146" t="s">
        <v>200</v>
      </c>
      <c r="K884" s="131" t="s">
        <v>18744</v>
      </c>
      <c r="L884" s="0" t="s">
        <v>20664</v>
      </c>
      <c r="M884" s="122" t="s">
        <v>200</v>
      </c>
      <c r="N884" s="0" t="s">
        <v>20665</v>
      </c>
      <c r="O884" s="0" t="s">
        <v>66</v>
      </c>
      <c r="P884" s="122" t="s">
        <v>200</v>
      </c>
      <c r="Q884" s="0" t="s">
        <v>17495</v>
      </c>
      <c r="R884" s="112" t="n">
        <v>9781506703350</v>
      </c>
      <c r="S884" s="146"/>
      <c r="T884" s="131" t="s">
        <v>215</v>
      </c>
      <c r="U884" s="0" t="n">
        <v>4</v>
      </c>
      <c r="V884" s="111" t="n">
        <v>30</v>
      </c>
      <c r="W884" s="146"/>
      <c r="X884" s="127" t="s">
        <v>216</v>
      </c>
    </row>
    <row r="885" customFormat="false" ht="13.8" hidden="false" customHeight="false" outlineLevel="0" collapsed="false">
      <c r="A885" s="131" t="s">
        <v>20666</v>
      </c>
      <c r="B885" s="0" t="s">
        <v>17490</v>
      </c>
      <c r="C885" s="0" t="s">
        <v>17577</v>
      </c>
      <c r="D885" s="0" t="s">
        <v>17603</v>
      </c>
      <c r="E885" s="0" t="s">
        <v>9448</v>
      </c>
      <c r="F885" s="0" t="s">
        <v>17904</v>
      </c>
      <c r="G885" s="0" t="s">
        <v>10531</v>
      </c>
      <c r="H885" s="0" t="s">
        <v>17408</v>
      </c>
      <c r="J885" s="146" t="s">
        <v>200</v>
      </c>
      <c r="K885" s="131" t="s">
        <v>18744</v>
      </c>
      <c r="L885" s="0" t="s">
        <v>20667</v>
      </c>
      <c r="M885" s="122" t="s">
        <v>200</v>
      </c>
      <c r="N885" s="0" t="s">
        <v>20668</v>
      </c>
      <c r="O885" s="0" t="s">
        <v>66</v>
      </c>
      <c r="P885" s="122" t="s">
        <v>200</v>
      </c>
      <c r="Q885" s="0" t="s">
        <v>17495</v>
      </c>
      <c r="R885" s="112" t="n">
        <v>9781506710105</v>
      </c>
      <c r="S885" s="146"/>
      <c r="T885" s="131" t="s">
        <v>215</v>
      </c>
      <c r="U885" s="0" t="n">
        <v>4</v>
      </c>
      <c r="V885" s="111" t="n">
        <v>30</v>
      </c>
      <c r="W885" s="146"/>
      <c r="X885" s="127" t="s">
        <v>216</v>
      </c>
    </row>
    <row r="886" customFormat="false" ht="13.8" hidden="false" customHeight="false" outlineLevel="0" collapsed="false">
      <c r="A886" s="131" t="s">
        <v>20669</v>
      </c>
      <c r="B886" s="0" t="s">
        <v>17602</v>
      </c>
      <c r="C886" s="0" t="s">
        <v>198</v>
      </c>
      <c r="D886" s="0" t="s">
        <v>18600</v>
      </c>
      <c r="E886" s="0" t="s">
        <v>9448</v>
      </c>
      <c r="F886" s="0" t="s">
        <v>17904</v>
      </c>
      <c r="G886" s="0" t="s">
        <v>18364</v>
      </c>
      <c r="H886" s="0" t="s">
        <v>17415</v>
      </c>
      <c r="J886" s="146" t="s">
        <v>200</v>
      </c>
      <c r="K886" s="131" t="s">
        <v>17564</v>
      </c>
      <c r="L886" s="0" t="s">
        <v>20670</v>
      </c>
      <c r="M886" s="122" t="s">
        <v>200</v>
      </c>
      <c r="N886" s="0" t="s">
        <v>17818</v>
      </c>
      <c r="O886" s="0" t="s">
        <v>17600</v>
      </c>
      <c r="P886" s="122" t="s">
        <v>200</v>
      </c>
      <c r="Q886" s="0" t="s">
        <v>17462</v>
      </c>
      <c r="R886" s="112" t="s">
        <v>198</v>
      </c>
      <c r="S886" s="146"/>
      <c r="T886" s="131" t="s">
        <v>215</v>
      </c>
      <c r="U886" s="0" t="n">
        <v>4</v>
      </c>
      <c r="V886" s="111" t="n">
        <v>20</v>
      </c>
      <c r="W886" s="146"/>
      <c r="X886" s="127" t="s">
        <v>216</v>
      </c>
    </row>
    <row r="887" customFormat="false" ht="13.8" hidden="false" customHeight="false" outlineLevel="0" collapsed="false">
      <c r="A887" s="131" t="s">
        <v>20671</v>
      </c>
      <c r="B887" s="0" t="s">
        <v>17602</v>
      </c>
      <c r="C887" s="0" t="s">
        <v>17577</v>
      </c>
      <c r="D887" s="0" t="s">
        <v>18600</v>
      </c>
      <c r="E887" s="0" t="s">
        <v>9448</v>
      </c>
      <c r="F887" s="0" t="s">
        <v>17904</v>
      </c>
      <c r="G887" s="0" t="s">
        <v>10531</v>
      </c>
      <c r="H887" s="0" t="s">
        <v>17415</v>
      </c>
      <c r="J887" s="146" t="s">
        <v>200</v>
      </c>
      <c r="K887" s="131" t="s">
        <v>17564</v>
      </c>
      <c r="L887" s="0" t="s">
        <v>20672</v>
      </c>
      <c r="M887" s="122" t="s">
        <v>200</v>
      </c>
      <c r="N887" s="0" t="s">
        <v>17818</v>
      </c>
      <c r="O887" s="0" t="s">
        <v>17600</v>
      </c>
      <c r="P887" s="122" t="s">
        <v>200</v>
      </c>
      <c r="Q887" s="0" t="s">
        <v>17462</v>
      </c>
      <c r="R887" s="112" t="n">
        <v>9791094723784</v>
      </c>
      <c r="S887" s="146"/>
      <c r="T887" s="131" t="s">
        <v>215</v>
      </c>
      <c r="U887" s="0" t="n">
        <v>4</v>
      </c>
      <c r="V887" s="111" t="n">
        <v>20</v>
      </c>
      <c r="W887" s="146"/>
      <c r="X887" s="127" t="s">
        <v>216</v>
      </c>
    </row>
    <row r="888" customFormat="false" ht="13.8" hidden="false" customHeight="false" outlineLevel="0" collapsed="false">
      <c r="A888" s="131" t="s">
        <v>20673</v>
      </c>
      <c r="B888" s="0" t="s">
        <v>17513</v>
      </c>
      <c r="C888" s="0" t="s">
        <v>198</v>
      </c>
      <c r="D888" s="0" t="s">
        <v>198</v>
      </c>
      <c r="E888" s="0" t="s">
        <v>9448</v>
      </c>
      <c r="F888" s="0" t="s">
        <v>17904</v>
      </c>
      <c r="G888" s="0" t="s">
        <v>9626</v>
      </c>
      <c r="H888" s="0" t="s">
        <v>239</v>
      </c>
      <c r="J888" s="146" t="s">
        <v>200</v>
      </c>
      <c r="K888" s="131"/>
      <c r="L888" s="0" t="s">
        <v>20674</v>
      </c>
      <c r="M888" s="122" t="s">
        <v>200</v>
      </c>
      <c r="N888" s="0" t="s">
        <v>20675</v>
      </c>
      <c r="O888" s="0" t="s">
        <v>20676</v>
      </c>
      <c r="P888" s="122" t="s">
        <v>200</v>
      </c>
      <c r="Q888" s="0" t="s">
        <v>16799</v>
      </c>
      <c r="R888" s="112" t="n">
        <v>4549767061351</v>
      </c>
      <c r="S888" s="146"/>
      <c r="T888" s="131" t="s">
        <v>215</v>
      </c>
      <c r="U888" s="0" t="n">
        <v>4</v>
      </c>
      <c r="V888" s="111" t="n">
        <v>50</v>
      </c>
      <c r="W888" s="146"/>
      <c r="X888" s="127" t="s">
        <v>216</v>
      </c>
    </row>
    <row r="889" customFormat="false" ht="13.8" hidden="false" customHeight="false" outlineLevel="0" collapsed="false">
      <c r="A889" s="131" t="s">
        <v>20677</v>
      </c>
      <c r="B889" s="0" t="s">
        <v>17406</v>
      </c>
      <c r="C889" s="0" t="s">
        <v>198</v>
      </c>
      <c r="D889" s="0" t="s">
        <v>198</v>
      </c>
      <c r="E889" s="0" t="s">
        <v>9448</v>
      </c>
      <c r="F889" s="0" t="s">
        <v>17904</v>
      </c>
      <c r="G889" s="0" t="s">
        <v>198</v>
      </c>
      <c r="H889" s="0" t="s">
        <v>17408</v>
      </c>
      <c r="I889" s="0" t="s">
        <v>17416</v>
      </c>
      <c r="J889" s="146" t="s">
        <v>200</v>
      </c>
      <c r="K889" s="131" t="s">
        <v>18744</v>
      </c>
      <c r="L889" s="0" t="s">
        <v>20678</v>
      </c>
      <c r="M889" s="122" t="s">
        <v>200</v>
      </c>
      <c r="N889" s="0" t="s">
        <v>20679</v>
      </c>
      <c r="O889" s="0" t="s">
        <v>20139</v>
      </c>
      <c r="P889" s="122" t="s">
        <v>200</v>
      </c>
      <c r="Q889" s="0" t="s">
        <v>17495</v>
      </c>
      <c r="R889" s="112" t="n">
        <v>9781506706382</v>
      </c>
      <c r="S889" s="146"/>
      <c r="T889" s="131" t="s">
        <v>215</v>
      </c>
      <c r="U889" s="0" t="n">
        <v>4</v>
      </c>
      <c r="V889" s="111" t="n">
        <v>30</v>
      </c>
      <c r="W889" s="146"/>
      <c r="X889" s="127" t="s">
        <v>216</v>
      </c>
    </row>
    <row r="890" customFormat="false" ht="13.8" hidden="false" customHeight="false" outlineLevel="0" collapsed="false">
      <c r="A890" s="131" t="s">
        <v>20680</v>
      </c>
      <c r="B890" s="0" t="s">
        <v>17602</v>
      </c>
      <c r="C890" s="0" t="s">
        <v>198</v>
      </c>
      <c r="D890" s="0" t="s">
        <v>18738</v>
      </c>
      <c r="E890" s="0" t="s">
        <v>9448</v>
      </c>
      <c r="F890" s="0" t="s">
        <v>17904</v>
      </c>
      <c r="G890" s="0" t="s">
        <v>198</v>
      </c>
      <c r="H890" s="0" t="s">
        <v>17415</v>
      </c>
      <c r="J890" s="146" t="s">
        <v>200</v>
      </c>
      <c r="K890" s="131" t="s">
        <v>9369</v>
      </c>
      <c r="L890" s="0" t="s">
        <v>20681</v>
      </c>
      <c r="M890" s="122" t="s">
        <v>200</v>
      </c>
      <c r="N890" s="0" t="s">
        <v>20682</v>
      </c>
      <c r="O890" s="0" t="s">
        <v>20683</v>
      </c>
      <c r="P890" s="122" t="s">
        <v>200</v>
      </c>
      <c r="Q890" s="0" t="s">
        <v>17468</v>
      </c>
      <c r="R890" s="112" t="n">
        <v>9782919603565</v>
      </c>
      <c r="S890" s="146"/>
      <c r="T890" s="131" t="s">
        <v>215</v>
      </c>
      <c r="U890" s="0" t="n">
        <v>4</v>
      </c>
      <c r="V890" s="111" t="n">
        <v>20</v>
      </c>
      <c r="W890" s="146"/>
      <c r="X890" s="127" t="s">
        <v>216</v>
      </c>
    </row>
    <row r="891" customFormat="false" ht="13.8" hidden="false" customHeight="false" outlineLevel="0" collapsed="false">
      <c r="A891" s="131" t="s">
        <v>20684</v>
      </c>
      <c r="B891" s="0" t="s">
        <v>17602</v>
      </c>
      <c r="C891" s="0" t="s">
        <v>198</v>
      </c>
      <c r="D891" s="0" t="s">
        <v>18600</v>
      </c>
      <c r="E891" s="0" t="s">
        <v>9448</v>
      </c>
      <c r="F891" s="0" t="s">
        <v>17904</v>
      </c>
      <c r="G891" s="0" t="s">
        <v>198</v>
      </c>
      <c r="H891" s="0" t="s">
        <v>17415</v>
      </c>
      <c r="J891" s="146" t="s">
        <v>200</v>
      </c>
      <c r="K891" s="131" t="s">
        <v>18661</v>
      </c>
      <c r="L891" s="0" t="s">
        <v>20685</v>
      </c>
      <c r="M891" s="122" t="s">
        <v>200</v>
      </c>
      <c r="N891" s="0" t="s">
        <v>19750</v>
      </c>
      <c r="O891" s="0" t="s">
        <v>19751</v>
      </c>
      <c r="P891" s="122" t="s">
        <v>200</v>
      </c>
      <c r="Q891" s="0" t="s">
        <v>17468</v>
      </c>
      <c r="R891" s="112" t="n">
        <v>9188376970330</v>
      </c>
      <c r="S891" s="146"/>
      <c r="T891" s="131" t="s">
        <v>215</v>
      </c>
      <c r="U891" s="0" t="n">
        <v>4</v>
      </c>
      <c r="V891" s="111" t="n">
        <v>20</v>
      </c>
      <c r="W891" s="146"/>
      <c r="X891" s="127" t="s">
        <v>216</v>
      </c>
    </row>
    <row r="892" customFormat="false" ht="13.8" hidden="false" customHeight="false" outlineLevel="0" collapsed="false">
      <c r="A892" s="131" t="s">
        <v>20686</v>
      </c>
      <c r="B892" s="0" t="s">
        <v>18897</v>
      </c>
      <c r="C892" s="0" t="s">
        <v>198</v>
      </c>
      <c r="D892" s="0" t="s">
        <v>198</v>
      </c>
      <c r="E892" s="0" t="s">
        <v>9448</v>
      </c>
      <c r="F892" s="0" t="s">
        <v>17904</v>
      </c>
      <c r="G892" s="0" t="s">
        <v>198</v>
      </c>
      <c r="H892" s="0" t="s">
        <v>17415</v>
      </c>
      <c r="J892" s="146"/>
      <c r="K892" s="131" t="s">
        <v>1024</v>
      </c>
      <c r="L892" s="0" t="s">
        <v>20687</v>
      </c>
      <c r="M892" s="122" t="s">
        <v>200</v>
      </c>
      <c r="N892" s="0" t="s">
        <v>20688</v>
      </c>
      <c r="O892" s="0" t="s">
        <v>20689</v>
      </c>
      <c r="P892" s="122"/>
      <c r="Q892" s="0" t="s">
        <v>20690</v>
      </c>
      <c r="R892" s="112" t="n">
        <v>9782302067905</v>
      </c>
      <c r="S892" s="146"/>
      <c r="T892" s="131" t="s">
        <v>215</v>
      </c>
      <c r="U892" s="0" t="n">
        <v>4</v>
      </c>
      <c r="V892" s="111" t="n">
        <v>10</v>
      </c>
      <c r="W892" s="146"/>
      <c r="X892" s="127"/>
    </row>
    <row r="893" customFormat="false" ht="13.8" hidden="false" customHeight="false" outlineLevel="0" collapsed="false">
      <c r="A893" s="131" t="s">
        <v>20691</v>
      </c>
      <c r="B893" s="0" t="s">
        <v>18897</v>
      </c>
      <c r="C893" s="0" t="s">
        <v>198</v>
      </c>
      <c r="D893" s="0" t="s">
        <v>198</v>
      </c>
      <c r="E893" s="0" t="s">
        <v>9448</v>
      </c>
      <c r="F893" s="0" t="s">
        <v>17904</v>
      </c>
      <c r="G893" s="0" t="s">
        <v>198</v>
      </c>
      <c r="H893" s="0" t="s">
        <v>17415</v>
      </c>
      <c r="J893" s="146"/>
      <c r="K893" s="131" t="s">
        <v>1024</v>
      </c>
      <c r="L893" s="0" t="s">
        <v>20687</v>
      </c>
      <c r="M893" s="122" t="s">
        <v>200</v>
      </c>
      <c r="N893" s="0" t="s">
        <v>20688</v>
      </c>
      <c r="O893" s="0" t="s">
        <v>20689</v>
      </c>
      <c r="P893" s="122"/>
      <c r="Q893" s="0" t="s">
        <v>20690</v>
      </c>
      <c r="R893" s="112" t="n">
        <v>9782302062856</v>
      </c>
      <c r="S893" s="146"/>
      <c r="T893" s="131" t="s">
        <v>215</v>
      </c>
      <c r="U893" s="0" t="n">
        <v>4</v>
      </c>
      <c r="V893" s="111" t="n">
        <v>10</v>
      </c>
      <c r="W893" s="146"/>
      <c r="X893" s="127"/>
    </row>
    <row r="894" customFormat="false" ht="13.8" hidden="false" customHeight="false" outlineLevel="0" collapsed="false">
      <c r="A894" s="131" t="s">
        <v>20692</v>
      </c>
      <c r="B894" s="0" t="s">
        <v>18897</v>
      </c>
      <c r="C894" s="0" t="s">
        <v>198</v>
      </c>
      <c r="D894" s="0" t="s">
        <v>198</v>
      </c>
      <c r="E894" s="0" t="s">
        <v>9448</v>
      </c>
      <c r="F894" s="0" t="s">
        <v>17904</v>
      </c>
      <c r="G894" s="0" t="s">
        <v>198</v>
      </c>
      <c r="H894" s="0" t="s">
        <v>17415</v>
      </c>
      <c r="J894" s="146"/>
      <c r="K894" s="131" t="s">
        <v>1024</v>
      </c>
      <c r="L894" s="0" t="s">
        <v>20687</v>
      </c>
      <c r="M894" s="122" t="s">
        <v>200</v>
      </c>
      <c r="N894" s="0" t="s">
        <v>20688</v>
      </c>
      <c r="O894" s="0" t="s">
        <v>20689</v>
      </c>
      <c r="P894" s="122"/>
      <c r="Q894" s="0" t="s">
        <v>20690</v>
      </c>
      <c r="R894" s="112" t="n">
        <v>9782302064249</v>
      </c>
      <c r="S894" s="146"/>
      <c r="T894" s="131" t="s">
        <v>215</v>
      </c>
      <c r="U894" s="0" t="n">
        <v>4</v>
      </c>
      <c r="V894" s="111" t="n">
        <v>10</v>
      </c>
      <c r="W894" s="146"/>
      <c r="X894" s="127"/>
    </row>
    <row r="895" customFormat="false" ht="13.8" hidden="false" customHeight="false" outlineLevel="0" collapsed="false">
      <c r="A895" s="131" t="s">
        <v>20693</v>
      </c>
      <c r="B895" s="0" t="s">
        <v>18897</v>
      </c>
      <c r="C895" s="0" t="s">
        <v>198</v>
      </c>
      <c r="D895" s="0" t="s">
        <v>198</v>
      </c>
      <c r="E895" s="0" t="s">
        <v>9448</v>
      </c>
      <c r="F895" s="0" t="s">
        <v>17904</v>
      </c>
      <c r="G895" s="0" t="s">
        <v>198</v>
      </c>
      <c r="H895" s="0" t="s">
        <v>17415</v>
      </c>
      <c r="J895" s="146"/>
      <c r="K895" s="131" t="s">
        <v>1024</v>
      </c>
      <c r="L895" s="0" t="s">
        <v>20687</v>
      </c>
      <c r="M895" s="122" t="s">
        <v>200</v>
      </c>
      <c r="N895" s="0" t="s">
        <v>20688</v>
      </c>
      <c r="O895" s="0" t="s">
        <v>20689</v>
      </c>
      <c r="P895" s="122"/>
      <c r="Q895" s="0" t="s">
        <v>20690</v>
      </c>
      <c r="R895" s="112" t="n">
        <v>9782302054219</v>
      </c>
      <c r="S895" s="146"/>
      <c r="T895" s="131" t="s">
        <v>215</v>
      </c>
      <c r="U895" s="0" t="n">
        <v>4</v>
      </c>
      <c r="V895" s="111" t="n">
        <v>10</v>
      </c>
      <c r="W895" s="146"/>
      <c r="X895" s="127"/>
    </row>
    <row r="896" customFormat="false" ht="13.8" hidden="false" customHeight="false" outlineLevel="0" collapsed="false">
      <c r="A896" s="131" t="s">
        <v>20694</v>
      </c>
      <c r="B896" s="0" t="s">
        <v>18897</v>
      </c>
      <c r="C896" s="0" t="s">
        <v>198</v>
      </c>
      <c r="D896" s="0" t="s">
        <v>198</v>
      </c>
      <c r="E896" s="0" t="s">
        <v>9448</v>
      </c>
      <c r="F896" s="0" t="s">
        <v>17904</v>
      </c>
      <c r="G896" s="0" t="s">
        <v>198</v>
      </c>
      <c r="H896" s="0" t="s">
        <v>17415</v>
      </c>
      <c r="J896" s="146"/>
      <c r="K896" s="131" t="s">
        <v>1024</v>
      </c>
      <c r="L896" s="0" t="s">
        <v>20687</v>
      </c>
      <c r="M896" s="122" t="s">
        <v>200</v>
      </c>
      <c r="N896" s="0" t="s">
        <v>20688</v>
      </c>
      <c r="O896" s="0" t="s">
        <v>20689</v>
      </c>
      <c r="P896" s="122"/>
      <c r="Q896" s="0" t="s">
        <v>20690</v>
      </c>
      <c r="R896" s="112" t="n">
        <v>9782302056374</v>
      </c>
      <c r="S896" s="146"/>
      <c r="T896" s="131" t="s">
        <v>215</v>
      </c>
      <c r="U896" s="0" t="n">
        <v>4</v>
      </c>
      <c r="V896" s="111" t="n">
        <v>10</v>
      </c>
      <c r="W896" s="146"/>
      <c r="X896" s="127"/>
    </row>
    <row r="897" customFormat="false" ht="13.8" hidden="false" customHeight="false" outlineLevel="0" collapsed="false">
      <c r="A897" s="131" t="s">
        <v>20695</v>
      </c>
      <c r="B897" s="0" t="s">
        <v>18897</v>
      </c>
      <c r="C897" s="0" t="s">
        <v>198</v>
      </c>
      <c r="D897" s="0" t="s">
        <v>198</v>
      </c>
      <c r="E897" s="0" t="s">
        <v>9448</v>
      </c>
      <c r="F897" s="0" t="s">
        <v>17904</v>
      </c>
      <c r="G897" s="0" t="s">
        <v>198</v>
      </c>
      <c r="H897" s="0" t="s">
        <v>17415</v>
      </c>
      <c r="J897" s="146"/>
      <c r="K897" s="131" t="s">
        <v>1024</v>
      </c>
      <c r="L897" s="0" t="s">
        <v>20696</v>
      </c>
      <c r="M897" s="122" t="s">
        <v>200</v>
      </c>
      <c r="N897" s="0" t="s">
        <v>2341</v>
      </c>
      <c r="O897" s="0" t="s">
        <v>17442</v>
      </c>
      <c r="P897" s="122"/>
      <c r="Q897" s="0" t="s">
        <v>20690</v>
      </c>
      <c r="R897" s="112" t="n">
        <v>9782302056381</v>
      </c>
      <c r="S897" s="146"/>
      <c r="T897" s="131" t="s">
        <v>215</v>
      </c>
      <c r="U897" s="0" t="n">
        <v>4</v>
      </c>
      <c r="V897" s="111" t="n">
        <v>5</v>
      </c>
      <c r="W897" s="146"/>
      <c r="X897" s="127"/>
    </row>
    <row r="898" customFormat="false" ht="13.8" hidden="false" customHeight="false" outlineLevel="0" collapsed="false">
      <c r="A898" s="131" t="s">
        <v>20697</v>
      </c>
      <c r="B898" s="0" t="s">
        <v>18897</v>
      </c>
      <c r="C898" s="0" t="s">
        <v>198</v>
      </c>
      <c r="D898" s="0" t="s">
        <v>198</v>
      </c>
      <c r="E898" s="0" t="s">
        <v>9448</v>
      </c>
      <c r="F898" s="0" t="s">
        <v>17904</v>
      </c>
      <c r="G898" s="0" t="s">
        <v>198</v>
      </c>
      <c r="H898" s="0" t="s">
        <v>17415</v>
      </c>
      <c r="J898" s="146"/>
      <c r="K898" s="131" t="s">
        <v>1024</v>
      </c>
      <c r="L898" s="0" t="s">
        <v>20696</v>
      </c>
      <c r="M898" s="122" t="s">
        <v>200</v>
      </c>
      <c r="N898" s="0" t="s">
        <v>2341</v>
      </c>
      <c r="O898" s="0" t="s">
        <v>17442</v>
      </c>
      <c r="P898" s="122"/>
      <c r="Q898" s="0" t="s">
        <v>20690</v>
      </c>
      <c r="R898" s="112" t="n">
        <v>9782302064256</v>
      </c>
      <c r="S898" s="146"/>
      <c r="T898" s="131" t="s">
        <v>215</v>
      </c>
      <c r="U898" s="0" t="n">
        <v>4</v>
      </c>
      <c r="V898" s="111" t="n">
        <v>5</v>
      </c>
      <c r="W898" s="146"/>
      <c r="X898" s="127"/>
    </row>
    <row r="899" customFormat="false" ht="13.8" hidden="false" customHeight="false" outlineLevel="0" collapsed="false">
      <c r="A899" s="131" t="s">
        <v>20698</v>
      </c>
      <c r="B899" s="0" t="s">
        <v>18897</v>
      </c>
      <c r="C899" s="0" t="s">
        <v>198</v>
      </c>
      <c r="D899" s="0" t="s">
        <v>198</v>
      </c>
      <c r="E899" s="0" t="s">
        <v>9448</v>
      </c>
      <c r="F899" s="0" t="s">
        <v>17904</v>
      </c>
      <c r="G899" s="0" t="s">
        <v>198</v>
      </c>
      <c r="H899" s="0" t="s">
        <v>17415</v>
      </c>
      <c r="J899" s="146"/>
      <c r="K899" s="131" t="s">
        <v>1024</v>
      </c>
      <c r="L899" s="0" t="s">
        <v>20696</v>
      </c>
      <c r="M899" s="122" t="s">
        <v>200</v>
      </c>
      <c r="N899" s="0" t="s">
        <v>2341</v>
      </c>
      <c r="O899" s="0" t="s">
        <v>17442</v>
      </c>
      <c r="P899" s="122"/>
      <c r="Q899" s="0" t="s">
        <v>20690</v>
      </c>
      <c r="R899" s="112" t="n">
        <v>9782302065635</v>
      </c>
      <c r="S899" s="146"/>
      <c r="T899" s="131" t="s">
        <v>215</v>
      </c>
      <c r="U899" s="0" t="n">
        <v>4</v>
      </c>
      <c r="V899" s="111" t="n">
        <v>5</v>
      </c>
      <c r="W899" s="146"/>
      <c r="X899" s="127"/>
    </row>
    <row r="900" customFormat="false" ht="13.8" hidden="false" customHeight="false" outlineLevel="0" collapsed="false">
      <c r="A900" s="131" t="s">
        <v>20699</v>
      </c>
      <c r="B900" s="0" t="s">
        <v>18897</v>
      </c>
      <c r="C900" s="0" t="s">
        <v>198</v>
      </c>
      <c r="D900" s="0" t="s">
        <v>198</v>
      </c>
      <c r="E900" s="0" t="s">
        <v>9448</v>
      </c>
      <c r="F900" s="0" t="s">
        <v>17904</v>
      </c>
      <c r="G900" s="0" t="s">
        <v>198</v>
      </c>
      <c r="H900" s="0" t="s">
        <v>17415</v>
      </c>
      <c r="J900" s="146"/>
      <c r="K900" s="131" t="s">
        <v>1024</v>
      </c>
      <c r="L900" s="0" t="s">
        <v>20696</v>
      </c>
      <c r="M900" s="122" t="s">
        <v>200</v>
      </c>
      <c r="N900" s="0" t="s">
        <v>2341</v>
      </c>
      <c r="O900" s="0" t="s">
        <v>17442</v>
      </c>
      <c r="P900" s="122"/>
      <c r="Q900" s="0" t="s">
        <v>20690</v>
      </c>
      <c r="R900" s="112" t="n">
        <v>9782302069718</v>
      </c>
      <c r="S900" s="146"/>
      <c r="T900" s="131" t="s">
        <v>215</v>
      </c>
      <c r="U900" s="0" t="n">
        <v>4</v>
      </c>
      <c r="V900" s="111" t="n">
        <v>5</v>
      </c>
      <c r="W900" s="146"/>
      <c r="X900" s="127"/>
    </row>
    <row r="901" customFormat="false" ht="13.8" hidden="false" customHeight="false" outlineLevel="0" collapsed="false">
      <c r="A901" s="131" t="s">
        <v>20700</v>
      </c>
      <c r="B901" s="0" t="s">
        <v>18897</v>
      </c>
      <c r="C901" s="0" t="s">
        <v>198</v>
      </c>
      <c r="D901" s="0" t="s">
        <v>198</v>
      </c>
      <c r="E901" s="0" t="s">
        <v>9448</v>
      </c>
      <c r="F901" s="0" t="s">
        <v>17904</v>
      </c>
      <c r="G901" s="0" t="s">
        <v>198</v>
      </c>
      <c r="H901" s="0" t="s">
        <v>17415</v>
      </c>
      <c r="J901" s="146"/>
      <c r="K901" s="131" t="s">
        <v>1024</v>
      </c>
      <c r="L901" s="0" t="s">
        <v>20696</v>
      </c>
      <c r="M901" s="122" t="s">
        <v>200</v>
      </c>
      <c r="N901" s="0" t="s">
        <v>2341</v>
      </c>
      <c r="O901" s="0" t="s">
        <v>17442</v>
      </c>
      <c r="P901" s="122"/>
      <c r="Q901" s="0" t="s">
        <v>20690</v>
      </c>
      <c r="R901" s="112" t="n">
        <v>9782302072787</v>
      </c>
      <c r="S901" s="146"/>
      <c r="T901" s="131" t="s">
        <v>215</v>
      </c>
      <c r="U901" s="0" t="n">
        <v>4</v>
      </c>
      <c r="V901" s="111" t="n">
        <v>5</v>
      </c>
      <c r="W901" s="146"/>
      <c r="X901" s="127"/>
    </row>
    <row r="902" customFormat="false" ht="13.8" hidden="false" customHeight="false" outlineLevel="0" collapsed="false">
      <c r="A902" s="131" t="s">
        <v>20701</v>
      </c>
      <c r="B902" s="0" t="s">
        <v>18897</v>
      </c>
      <c r="C902" s="0" t="s">
        <v>198</v>
      </c>
      <c r="D902" s="0" t="s">
        <v>198</v>
      </c>
      <c r="E902" s="0" t="s">
        <v>9448</v>
      </c>
      <c r="F902" s="0" t="s">
        <v>17904</v>
      </c>
      <c r="G902" s="0" t="s">
        <v>198</v>
      </c>
      <c r="H902" s="0" t="s">
        <v>17415</v>
      </c>
      <c r="J902" s="146"/>
      <c r="K902" s="131" t="s">
        <v>1024</v>
      </c>
      <c r="L902" s="0" t="s">
        <v>20696</v>
      </c>
      <c r="M902" s="122" t="s">
        <v>200</v>
      </c>
      <c r="N902" s="0" t="s">
        <v>2341</v>
      </c>
      <c r="O902" s="0" t="s">
        <v>17442</v>
      </c>
      <c r="P902" s="122"/>
      <c r="Q902" s="0" t="s">
        <v>20690</v>
      </c>
      <c r="R902" s="112" t="n">
        <v>9782302076440</v>
      </c>
      <c r="S902" s="146"/>
      <c r="T902" s="131" t="s">
        <v>215</v>
      </c>
      <c r="U902" s="0" t="n">
        <v>4</v>
      </c>
      <c r="V902" s="111" t="n">
        <v>5</v>
      </c>
      <c r="W902" s="146"/>
      <c r="X902" s="127"/>
    </row>
    <row r="903" customFormat="false" ht="13.8" hidden="false" customHeight="false" outlineLevel="0" collapsed="false">
      <c r="A903" s="131" t="s">
        <v>20702</v>
      </c>
      <c r="B903" s="0" t="s">
        <v>18897</v>
      </c>
      <c r="C903" s="0" t="s">
        <v>198</v>
      </c>
      <c r="D903" s="0" t="s">
        <v>198</v>
      </c>
      <c r="E903" s="0" t="s">
        <v>9448</v>
      </c>
      <c r="F903" s="0" t="s">
        <v>17904</v>
      </c>
      <c r="G903" s="0" t="s">
        <v>198</v>
      </c>
      <c r="H903" s="0" t="s">
        <v>17415</v>
      </c>
      <c r="J903" s="146"/>
      <c r="K903" s="131" t="s">
        <v>1024</v>
      </c>
      <c r="L903" s="0" t="s">
        <v>20696</v>
      </c>
      <c r="M903" s="122" t="s">
        <v>200</v>
      </c>
      <c r="N903" s="0" t="s">
        <v>2341</v>
      </c>
      <c r="O903" s="0" t="s">
        <v>17442</v>
      </c>
      <c r="P903" s="122"/>
      <c r="Q903" s="0" t="s">
        <v>20690</v>
      </c>
      <c r="R903" s="112" t="n">
        <v>9782302079212</v>
      </c>
      <c r="S903" s="146"/>
      <c r="T903" s="131" t="s">
        <v>215</v>
      </c>
      <c r="U903" s="0" t="n">
        <v>4</v>
      </c>
      <c r="V903" s="111" t="n">
        <v>5</v>
      </c>
      <c r="W903" s="146"/>
      <c r="X903" s="127"/>
    </row>
    <row r="904" customFormat="false" ht="13.8" hidden="false" customHeight="false" outlineLevel="0" collapsed="false">
      <c r="A904" s="131" t="s">
        <v>20703</v>
      </c>
      <c r="B904" s="0" t="s">
        <v>18897</v>
      </c>
      <c r="C904" s="0" t="s">
        <v>198</v>
      </c>
      <c r="D904" s="0" t="s">
        <v>198</v>
      </c>
      <c r="E904" s="0" t="s">
        <v>9448</v>
      </c>
      <c r="F904" s="0" t="s">
        <v>17904</v>
      </c>
      <c r="G904" s="0" t="s">
        <v>198</v>
      </c>
      <c r="H904" s="0" t="s">
        <v>17415</v>
      </c>
      <c r="J904" s="146"/>
      <c r="K904" s="131" t="s">
        <v>1024</v>
      </c>
      <c r="L904" s="0" t="s">
        <v>20696</v>
      </c>
      <c r="M904" s="122" t="s">
        <v>200</v>
      </c>
      <c r="N904" s="0" t="s">
        <v>2341</v>
      </c>
      <c r="O904" s="0" t="s">
        <v>17442</v>
      </c>
      <c r="P904" s="122"/>
      <c r="Q904" s="0" t="s">
        <v>20690</v>
      </c>
      <c r="R904" s="112" t="n">
        <v>9782302083608</v>
      </c>
      <c r="S904" s="146"/>
      <c r="T904" s="131" t="s">
        <v>215</v>
      </c>
      <c r="U904" s="0" t="n">
        <v>4</v>
      </c>
      <c r="V904" s="111" t="n">
        <v>5</v>
      </c>
      <c r="W904" s="146"/>
      <c r="X904" s="127"/>
    </row>
    <row r="905" customFormat="false" ht="13.8" hidden="false" customHeight="false" outlineLevel="0" collapsed="false">
      <c r="A905" s="131" t="s">
        <v>20704</v>
      </c>
      <c r="B905" s="0" t="s">
        <v>18897</v>
      </c>
      <c r="C905" s="0" t="s">
        <v>198</v>
      </c>
      <c r="D905" s="0" t="s">
        <v>198</v>
      </c>
      <c r="E905" s="0" t="s">
        <v>9448</v>
      </c>
      <c r="F905" s="0" t="s">
        <v>17904</v>
      </c>
      <c r="G905" s="0" t="s">
        <v>198</v>
      </c>
      <c r="H905" s="0" t="s">
        <v>17415</v>
      </c>
      <c r="J905" s="146"/>
      <c r="K905" s="131" t="s">
        <v>1024</v>
      </c>
      <c r="L905" s="0" t="s">
        <v>20696</v>
      </c>
      <c r="M905" s="122" t="s">
        <v>200</v>
      </c>
      <c r="N905" s="0" t="s">
        <v>2341</v>
      </c>
      <c r="O905" s="0" t="s">
        <v>17442</v>
      </c>
      <c r="P905" s="122"/>
      <c r="Q905" s="0" t="s">
        <v>20690</v>
      </c>
      <c r="R905" s="112" t="n">
        <v>9782302093980</v>
      </c>
      <c r="S905" s="146"/>
      <c r="T905" s="131" t="s">
        <v>215</v>
      </c>
      <c r="U905" s="0" t="n">
        <v>4</v>
      </c>
      <c r="V905" s="111" t="n">
        <v>5</v>
      </c>
      <c r="W905" s="146"/>
      <c r="X905" s="127"/>
    </row>
    <row r="906" customFormat="false" ht="13.8" hidden="false" customHeight="false" outlineLevel="0" collapsed="false">
      <c r="A906" s="131" t="s">
        <v>20704</v>
      </c>
      <c r="B906" s="0" t="s">
        <v>18897</v>
      </c>
      <c r="C906" s="0" t="s">
        <v>198</v>
      </c>
      <c r="D906" s="0" t="s">
        <v>198</v>
      </c>
      <c r="E906" s="0" t="s">
        <v>9448</v>
      </c>
      <c r="F906" s="0" t="s">
        <v>17904</v>
      </c>
      <c r="G906" s="0" t="s">
        <v>198</v>
      </c>
      <c r="H906" s="0" t="s">
        <v>17415</v>
      </c>
      <c r="J906" s="146"/>
      <c r="K906" s="131" t="s">
        <v>1024</v>
      </c>
      <c r="L906" s="0" t="s">
        <v>20696</v>
      </c>
      <c r="M906" s="122" t="s">
        <v>200</v>
      </c>
      <c r="N906" s="0" t="s">
        <v>2341</v>
      </c>
      <c r="O906" s="0" t="s">
        <v>17442</v>
      </c>
      <c r="P906" s="122"/>
      <c r="Q906" s="0" t="s">
        <v>5611</v>
      </c>
      <c r="S906" s="146"/>
      <c r="T906" s="131" t="s">
        <v>215</v>
      </c>
      <c r="U906" s="0" t="n">
        <v>4</v>
      </c>
      <c r="V906" s="111" t="n">
        <v>5</v>
      </c>
      <c r="W906" s="146"/>
      <c r="X906" s="127" t="s">
        <v>5461</v>
      </c>
    </row>
    <row r="907" customFormat="false" ht="13.8" hidden="false" customHeight="false" outlineLevel="0" collapsed="false">
      <c r="A907" s="131" t="s">
        <v>20705</v>
      </c>
      <c r="B907" s="0" t="s">
        <v>17428</v>
      </c>
      <c r="C907" s="0" t="s">
        <v>17453</v>
      </c>
      <c r="D907" s="0" t="s">
        <v>17563</v>
      </c>
      <c r="E907" s="0" t="s">
        <v>17584</v>
      </c>
      <c r="F907" s="0" t="s">
        <v>20706</v>
      </c>
      <c r="G907" s="0" t="s">
        <v>198</v>
      </c>
      <c r="H907" s="0" t="s">
        <v>17408</v>
      </c>
      <c r="J907" s="146" t="s">
        <v>200</v>
      </c>
      <c r="K907" s="131" t="s">
        <v>17585</v>
      </c>
      <c r="L907" s="0" t="s">
        <v>20707</v>
      </c>
      <c r="M907" s="122" t="s">
        <v>200</v>
      </c>
      <c r="N907" s="0" t="s">
        <v>17835</v>
      </c>
      <c r="O907" s="0" t="s">
        <v>66</v>
      </c>
      <c r="P907" s="122"/>
      <c r="Q907" s="0" t="s">
        <v>17433</v>
      </c>
      <c r="R907" s="112" t="n">
        <v>9781785460425</v>
      </c>
      <c r="S907" s="146"/>
      <c r="T907" s="131" t="s">
        <v>215</v>
      </c>
      <c r="U907" s="0" t="n">
        <v>4</v>
      </c>
      <c r="V907" s="111" t="n">
        <v>10</v>
      </c>
      <c r="W907" s="146"/>
      <c r="X907" s="127" t="s">
        <v>216</v>
      </c>
    </row>
    <row r="908" customFormat="false" ht="13.8" hidden="false" customHeight="false" outlineLevel="0" collapsed="false">
      <c r="A908" s="131" t="s">
        <v>20708</v>
      </c>
      <c r="B908" s="0" t="s">
        <v>17406</v>
      </c>
      <c r="C908" s="0" t="s">
        <v>17453</v>
      </c>
      <c r="D908" s="0" t="s">
        <v>17563</v>
      </c>
      <c r="E908" s="0" t="s">
        <v>20709</v>
      </c>
      <c r="F908" s="0" t="s">
        <v>20710</v>
      </c>
      <c r="G908" s="0" t="s">
        <v>198</v>
      </c>
      <c r="H908" s="0" t="s">
        <v>17408</v>
      </c>
      <c r="J908" s="146" t="s">
        <v>200</v>
      </c>
      <c r="K908" s="131" t="s">
        <v>17532</v>
      </c>
      <c r="L908" s="0" t="s">
        <v>20711</v>
      </c>
      <c r="M908" s="122" t="s">
        <v>200</v>
      </c>
      <c r="N908" s="0" t="s">
        <v>20712</v>
      </c>
      <c r="O908" s="0" t="s">
        <v>19154</v>
      </c>
      <c r="P908" s="122" t="s">
        <v>200</v>
      </c>
      <c r="Q908" s="0" t="s">
        <v>17449</v>
      </c>
      <c r="R908" s="112" t="n">
        <v>9780993131561</v>
      </c>
      <c r="S908" s="146"/>
      <c r="T908" s="131" t="s">
        <v>215</v>
      </c>
      <c r="U908" s="0" t="n">
        <v>4</v>
      </c>
      <c r="V908" s="111" t="n">
        <v>10</v>
      </c>
      <c r="W908" s="146"/>
      <c r="X908" s="127" t="s">
        <v>216</v>
      </c>
    </row>
    <row r="909" customFormat="false" ht="13.8" hidden="false" customHeight="false" outlineLevel="0" collapsed="false">
      <c r="A909" s="151"/>
      <c r="B909" s="151"/>
      <c r="C909" s="151"/>
      <c r="D909" s="151"/>
      <c r="E909" s="151"/>
      <c r="F909" s="151"/>
      <c r="G909" s="151"/>
      <c r="H909" s="151"/>
      <c r="I909" s="151"/>
      <c r="J909" s="151"/>
      <c r="K909" s="151"/>
      <c r="L909" s="151"/>
      <c r="M909" s="151"/>
      <c r="N909" s="151"/>
      <c r="O909" s="151"/>
      <c r="P909" s="151"/>
      <c r="Q909" s="151"/>
      <c r="R909" s="152"/>
      <c r="S909" s="151"/>
      <c r="T909" s="151"/>
      <c r="U909" s="153"/>
      <c r="V909" s="154" t="n">
        <f aca="false">SUM(V2:V908)</f>
        <v>15350</v>
      </c>
      <c r="W909" s="151"/>
    </row>
    <row r="1254" customFormat="false" ht="13.8" hidden="false" customHeight="false" outlineLevel="0" collapsed="false">
      <c r="Q1254" s="0" t="s">
        <v>20713</v>
      </c>
    </row>
  </sheetData>
  <autoFilter ref="A1:X909"/>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A1:W124"/>
  <sheetViews>
    <sheetView showFormulas="false" showGridLines="true" showRowColHeaders="true" showZeros="true" rightToLeft="false" tabSelected="false" showOutlineSymbols="true" defaultGridColor="true" view="normal" topLeftCell="A1" colorId="64" zoomScale="60" zoomScaleNormal="60" zoomScalePageLayoutView="100" workbookViewId="0">
      <pane xSplit="0" ySplit="1" topLeftCell="A32" activePane="bottomLeft" state="frozen"/>
      <selection pane="topLeft" activeCell="A1" activeCellId="0" sqref="A1"/>
      <selection pane="bottomLeft" activeCell="D68" activeCellId="0" sqref="D68"/>
    </sheetView>
  </sheetViews>
  <sheetFormatPr defaultColWidth="27.5234375" defaultRowHeight="13.8" zeroHeight="false" outlineLevelRow="0" outlineLevelCol="0"/>
  <cols>
    <col collapsed="false" customWidth="true" hidden="false" outlineLevel="0" max="3" min="3" style="0" width="3.14"/>
    <col collapsed="false" customWidth="true" hidden="false" outlineLevel="0" max="15" min="15" style="0" width="3.14"/>
    <col collapsed="false" customWidth="true" hidden="false" outlineLevel="0" max="18" min="18" style="0" width="3.14"/>
    <col collapsed="false" customWidth="true" hidden="false" outlineLevel="0" max="22" min="22" style="0" width="3.14"/>
  </cols>
  <sheetData>
    <row r="1" customFormat="false" ht="48.3" hidden="false" customHeight="true" outlineLevel="0" collapsed="false">
      <c r="A1" s="113" t="s">
        <v>17391</v>
      </c>
      <c r="B1" s="114" t="s">
        <v>20714</v>
      </c>
      <c r="C1" s="113"/>
      <c r="D1" s="113" t="s">
        <v>20715</v>
      </c>
      <c r="E1" s="113" t="s">
        <v>20716</v>
      </c>
      <c r="F1" s="113" t="s">
        <v>20717</v>
      </c>
      <c r="G1" s="113" t="s">
        <v>20718</v>
      </c>
      <c r="H1" s="113" t="s">
        <v>20719</v>
      </c>
      <c r="I1" s="113" t="s">
        <v>20720</v>
      </c>
      <c r="J1" s="113" t="s">
        <v>20721</v>
      </c>
      <c r="K1" s="113" t="s">
        <v>107</v>
      </c>
      <c r="L1" s="113" t="s">
        <v>20722</v>
      </c>
      <c r="M1" s="113" t="s">
        <v>20723</v>
      </c>
      <c r="N1" s="113" t="s">
        <v>176</v>
      </c>
      <c r="O1" s="113"/>
      <c r="P1" s="113" t="s">
        <v>20724</v>
      </c>
      <c r="Q1" s="113" t="s">
        <v>183</v>
      </c>
      <c r="R1" s="113"/>
      <c r="S1" s="113" t="s">
        <v>184</v>
      </c>
      <c r="T1" s="113" t="s">
        <v>20725</v>
      </c>
      <c r="U1" s="113" t="s">
        <v>20726</v>
      </c>
      <c r="V1" s="113"/>
      <c r="W1" s="113" t="s">
        <v>189</v>
      </c>
    </row>
    <row r="2" customFormat="false" ht="15" hidden="false" customHeight="true" outlineLevel="0" collapsed="false">
      <c r="A2" s="131" t="s">
        <v>20727</v>
      </c>
      <c r="B2" s="0" t="s">
        <v>20728</v>
      </c>
      <c r="C2" s="155" t="s">
        <v>200</v>
      </c>
      <c r="D2" s="0" t="s">
        <v>202</v>
      </c>
      <c r="E2" s="129" t="s">
        <v>20729</v>
      </c>
      <c r="F2" s="0" t="n">
        <v>2000</v>
      </c>
      <c r="G2" s="0" t="n">
        <v>2000</v>
      </c>
      <c r="H2" s="0" t="s">
        <v>20730</v>
      </c>
      <c r="I2" s="0" t="s">
        <v>4400</v>
      </c>
      <c r="J2" s="0" t="s">
        <v>20731</v>
      </c>
      <c r="K2" s="0" t="s">
        <v>20732</v>
      </c>
      <c r="L2" s="0" t="s">
        <v>20733</v>
      </c>
      <c r="M2" s="0" t="n">
        <v>3</v>
      </c>
      <c r="N2" s="0" t="s">
        <v>20734</v>
      </c>
      <c r="O2" s="156" t="s">
        <v>200</v>
      </c>
      <c r="P2" s="0" t="s">
        <v>20735</v>
      </c>
      <c r="Q2" s="0" t="n">
        <v>719546189260</v>
      </c>
      <c r="R2" s="155" t="s">
        <v>200</v>
      </c>
      <c r="S2" s="131" t="s">
        <v>215</v>
      </c>
      <c r="T2" s="0" t="s">
        <v>3352</v>
      </c>
      <c r="U2" s="0" t="n">
        <v>10</v>
      </c>
      <c r="V2" s="155" t="s">
        <v>200</v>
      </c>
      <c r="W2" s="127" t="s">
        <v>216</v>
      </c>
    </row>
    <row r="3" customFormat="false" ht="13.8" hidden="false" customHeight="false" outlineLevel="0" collapsed="false">
      <c r="A3" s="131" t="s">
        <v>20736</v>
      </c>
      <c r="B3" s="0" t="s">
        <v>20737</v>
      </c>
      <c r="C3" s="120" t="s">
        <v>200</v>
      </c>
      <c r="D3" s="0" t="s">
        <v>202</v>
      </c>
      <c r="E3" s="112" t="s">
        <v>20738</v>
      </c>
      <c r="F3" s="112" t="n">
        <v>1992</v>
      </c>
      <c r="G3" s="112" t="n">
        <v>2017</v>
      </c>
      <c r="H3" s="0" t="s">
        <v>13764</v>
      </c>
      <c r="I3" s="0" t="s">
        <v>9666</v>
      </c>
      <c r="J3" s="0" t="s">
        <v>20731</v>
      </c>
      <c r="K3" s="0" t="s">
        <v>20732</v>
      </c>
      <c r="L3" s="0" t="s">
        <v>20733</v>
      </c>
      <c r="M3" s="0" t="n">
        <v>3</v>
      </c>
      <c r="N3" s="0" t="s">
        <v>20739</v>
      </c>
      <c r="O3" s="122" t="s">
        <v>200</v>
      </c>
      <c r="P3" s="0" t="s">
        <v>4857</v>
      </c>
      <c r="Q3" s="129" t="s">
        <v>20740</v>
      </c>
      <c r="R3" s="120" t="s">
        <v>200</v>
      </c>
      <c r="S3" s="131" t="s">
        <v>215</v>
      </c>
      <c r="T3" s="0" t="s">
        <v>3352</v>
      </c>
      <c r="U3" s="0" t="n">
        <v>15</v>
      </c>
      <c r="V3" s="120" t="s">
        <v>200</v>
      </c>
      <c r="W3" s="127" t="s">
        <v>216</v>
      </c>
    </row>
    <row r="4" customFormat="false" ht="13.8" hidden="false" customHeight="false" outlineLevel="0" collapsed="false">
      <c r="A4" s="131" t="s">
        <v>20741</v>
      </c>
      <c r="B4" s="0" t="s">
        <v>20728</v>
      </c>
      <c r="C4" s="120" t="s">
        <v>200</v>
      </c>
      <c r="D4" s="0" t="s">
        <v>202</v>
      </c>
      <c r="E4" s="112" t="s">
        <v>20729</v>
      </c>
      <c r="F4" s="112" t="n">
        <v>2011</v>
      </c>
      <c r="G4" s="112" t="n">
        <v>2011</v>
      </c>
      <c r="H4" s="0" t="s">
        <v>20742</v>
      </c>
      <c r="I4" s="0" t="s">
        <v>18042</v>
      </c>
      <c r="J4" s="0" t="s">
        <v>20743</v>
      </c>
      <c r="K4" s="0" t="s">
        <v>20732</v>
      </c>
      <c r="L4" s="0" t="s">
        <v>20744</v>
      </c>
      <c r="M4" s="0" t="n">
        <v>3</v>
      </c>
      <c r="N4" s="0" t="s">
        <v>20745</v>
      </c>
      <c r="O4" s="122" t="s">
        <v>200</v>
      </c>
      <c r="P4" s="0" t="s">
        <v>20735</v>
      </c>
      <c r="Q4" s="0" t="n">
        <v>719546189062</v>
      </c>
      <c r="R4" s="120" t="s">
        <v>200</v>
      </c>
      <c r="S4" s="131" t="s">
        <v>215</v>
      </c>
      <c r="T4" s="0" t="s">
        <v>3352</v>
      </c>
      <c r="U4" s="0" t="n">
        <v>10</v>
      </c>
      <c r="V4" s="120" t="s">
        <v>200</v>
      </c>
      <c r="W4" s="127" t="s">
        <v>216</v>
      </c>
    </row>
    <row r="5" customFormat="false" ht="13.8" hidden="false" customHeight="false" outlineLevel="0" collapsed="false">
      <c r="A5" s="131" t="s">
        <v>20746</v>
      </c>
      <c r="B5" s="0" t="s">
        <v>20728</v>
      </c>
      <c r="C5" s="120" t="s">
        <v>200</v>
      </c>
      <c r="D5" s="0" t="s">
        <v>202</v>
      </c>
      <c r="E5" s="129" t="s">
        <v>20729</v>
      </c>
      <c r="F5" s="0" t="n">
        <v>1998</v>
      </c>
      <c r="G5" s="0" t="n">
        <v>1998</v>
      </c>
      <c r="H5" s="0" t="s">
        <v>20747</v>
      </c>
      <c r="I5" s="0" t="s">
        <v>1016</v>
      </c>
      <c r="J5" s="0" t="s">
        <v>20748</v>
      </c>
      <c r="K5" s="0" t="s">
        <v>20732</v>
      </c>
      <c r="L5" s="0" t="s">
        <v>20733</v>
      </c>
      <c r="M5" s="0" t="n">
        <v>3</v>
      </c>
      <c r="N5" s="0" t="s">
        <v>20749</v>
      </c>
      <c r="O5" s="122" t="s">
        <v>200</v>
      </c>
      <c r="P5" s="0" t="s">
        <v>20735</v>
      </c>
      <c r="Q5" s="0" t="n">
        <v>719546189185</v>
      </c>
      <c r="R5" s="120" t="s">
        <v>200</v>
      </c>
      <c r="S5" s="131" t="s">
        <v>215</v>
      </c>
      <c r="T5" s="0" t="s">
        <v>3352</v>
      </c>
      <c r="U5" s="0" t="n">
        <v>10</v>
      </c>
      <c r="V5" s="120" t="s">
        <v>200</v>
      </c>
      <c r="W5" s="127" t="s">
        <v>216</v>
      </c>
    </row>
    <row r="6" customFormat="false" ht="13.8" hidden="false" customHeight="false" outlineLevel="0" collapsed="false">
      <c r="A6" s="131" t="s">
        <v>20750</v>
      </c>
      <c r="B6" s="0" t="s">
        <v>20737</v>
      </c>
      <c r="C6" s="120" t="s">
        <v>200</v>
      </c>
      <c r="D6" s="0" t="s">
        <v>239</v>
      </c>
      <c r="E6" s="112" t="s">
        <v>20738</v>
      </c>
      <c r="F6" s="112" t="n">
        <v>2009</v>
      </c>
      <c r="G6" s="112" t="n">
        <v>2014</v>
      </c>
      <c r="H6" s="0" t="s">
        <v>18167</v>
      </c>
      <c r="I6" s="0" t="s">
        <v>4578</v>
      </c>
      <c r="J6" s="0" t="s">
        <v>20743</v>
      </c>
      <c r="K6" s="0" t="s">
        <v>20751</v>
      </c>
      <c r="L6" s="0" t="s">
        <v>20733</v>
      </c>
      <c r="M6" s="0" t="n">
        <v>3</v>
      </c>
      <c r="N6" s="0" t="s">
        <v>20752</v>
      </c>
      <c r="O6" s="122" t="s">
        <v>200</v>
      </c>
      <c r="P6" s="0" t="s">
        <v>20753</v>
      </c>
      <c r="Q6" s="129" t="n">
        <v>45496380472</v>
      </c>
      <c r="R6" s="120" t="s">
        <v>200</v>
      </c>
      <c r="S6" s="131" t="s">
        <v>215</v>
      </c>
      <c r="T6" s="0" t="s">
        <v>3352</v>
      </c>
      <c r="U6" s="0" t="n">
        <v>15</v>
      </c>
      <c r="V6" s="120" t="s">
        <v>200</v>
      </c>
      <c r="W6" s="127" t="s">
        <v>216</v>
      </c>
    </row>
    <row r="7" customFormat="false" ht="13.8" hidden="false" customHeight="false" outlineLevel="0" collapsed="false">
      <c r="A7" s="131" t="s">
        <v>20754</v>
      </c>
      <c r="B7" s="0" t="s">
        <v>20737</v>
      </c>
      <c r="C7" s="120" t="s">
        <v>200</v>
      </c>
      <c r="D7" s="0" t="s">
        <v>202</v>
      </c>
      <c r="E7" s="112" t="s">
        <v>20729</v>
      </c>
      <c r="F7" s="112" t="n">
        <v>2009</v>
      </c>
      <c r="G7" s="112" t="n">
        <v>2009</v>
      </c>
      <c r="H7" s="0" t="s">
        <v>18167</v>
      </c>
      <c r="I7" s="0" t="s">
        <v>4578</v>
      </c>
      <c r="J7" s="0" t="s">
        <v>20743</v>
      </c>
      <c r="K7" s="0" t="s">
        <v>20751</v>
      </c>
      <c r="L7" s="0" t="s">
        <v>20733</v>
      </c>
      <c r="M7" s="0" t="n">
        <v>3</v>
      </c>
      <c r="N7" s="0" t="s">
        <v>20752</v>
      </c>
      <c r="O7" s="122" t="s">
        <v>200</v>
      </c>
      <c r="P7" s="0" t="s">
        <v>20753</v>
      </c>
      <c r="Q7" s="129" t="n">
        <v>4902370535358</v>
      </c>
      <c r="R7" s="120" t="s">
        <v>200</v>
      </c>
      <c r="S7" s="131" t="s">
        <v>215</v>
      </c>
      <c r="T7" s="0" t="s">
        <v>3352</v>
      </c>
      <c r="U7" s="0" t="n">
        <v>15</v>
      </c>
      <c r="V7" s="120" t="s">
        <v>200</v>
      </c>
      <c r="W7" s="127" t="s">
        <v>216</v>
      </c>
    </row>
    <row r="8" customFormat="false" ht="13.8" hidden="false" customHeight="false" outlineLevel="0" collapsed="false">
      <c r="A8" s="131" t="s">
        <v>20755</v>
      </c>
      <c r="B8" s="0" t="s">
        <v>20737</v>
      </c>
      <c r="C8" s="120" t="s">
        <v>200</v>
      </c>
      <c r="D8" s="0" t="s">
        <v>202</v>
      </c>
      <c r="E8" s="129" t="s">
        <v>20729</v>
      </c>
      <c r="F8" s="0" t="n">
        <v>1988</v>
      </c>
      <c r="G8" s="0" t="n">
        <v>1988</v>
      </c>
      <c r="H8" s="0" t="s">
        <v>17756</v>
      </c>
      <c r="I8" s="0" t="s">
        <v>9448</v>
      </c>
      <c r="J8" s="0" t="s">
        <v>20756</v>
      </c>
      <c r="K8" s="0" t="s">
        <v>1794</v>
      </c>
      <c r="L8" s="0" t="s">
        <v>20744</v>
      </c>
      <c r="M8" s="0" t="n">
        <v>5</v>
      </c>
      <c r="N8" s="0" t="s">
        <v>20757</v>
      </c>
      <c r="O8" s="122" t="s">
        <v>200</v>
      </c>
      <c r="P8" s="0" t="s">
        <v>20758</v>
      </c>
      <c r="Q8" s="129" t="n">
        <v>45496380205</v>
      </c>
      <c r="R8" s="120" t="s">
        <v>200</v>
      </c>
      <c r="S8" s="131" t="s">
        <v>215</v>
      </c>
      <c r="T8" s="0" t="s">
        <v>3352</v>
      </c>
      <c r="U8" s="0" t="n">
        <v>15</v>
      </c>
      <c r="V8" s="120" t="s">
        <v>200</v>
      </c>
      <c r="W8" s="127" t="s">
        <v>216</v>
      </c>
    </row>
    <row r="9" customFormat="false" ht="13.8" hidden="false" customHeight="false" outlineLevel="0" collapsed="false">
      <c r="A9" s="131" t="s">
        <v>20755</v>
      </c>
      <c r="B9" s="0" t="s">
        <v>20759</v>
      </c>
      <c r="C9" s="120" t="s">
        <v>200</v>
      </c>
      <c r="D9" s="0" t="s">
        <v>202</v>
      </c>
      <c r="E9" s="129" t="s">
        <v>20729</v>
      </c>
      <c r="F9" s="0" t="n">
        <v>1988</v>
      </c>
      <c r="G9" s="0" t="n">
        <v>1988</v>
      </c>
      <c r="H9" s="0" t="s">
        <v>17756</v>
      </c>
      <c r="I9" s="0" t="s">
        <v>9448</v>
      </c>
      <c r="J9" s="0" t="s">
        <v>20756</v>
      </c>
      <c r="K9" s="0" t="s">
        <v>1794</v>
      </c>
      <c r="L9" s="0" t="s">
        <v>20744</v>
      </c>
      <c r="M9" s="0" t="n">
        <v>5</v>
      </c>
      <c r="N9" s="0" t="s">
        <v>20760</v>
      </c>
      <c r="O9" s="122" t="s">
        <v>200</v>
      </c>
      <c r="P9" s="0" t="s">
        <v>20761</v>
      </c>
      <c r="Q9" s="0" t="n">
        <v>5055964717841</v>
      </c>
      <c r="R9" s="120" t="s">
        <v>200</v>
      </c>
      <c r="S9" s="131" t="s">
        <v>215</v>
      </c>
      <c r="T9" s="0" t="s">
        <v>3352</v>
      </c>
      <c r="U9" s="0" t="n">
        <v>15</v>
      </c>
      <c r="V9" s="120" t="s">
        <v>200</v>
      </c>
      <c r="W9" s="127" t="s">
        <v>200</v>
      </c>
    </row>
    <row r="10" customFormat="false" ht="13.8" hidden="false" customHeight="false" outlineLevel="0" collapsed="false">
      <c r="A10" s="131" t="s">
        <v>20762</v>
      </c>
      <c r="B10" s="0" t="s">
        <v>20737</v>
      </c>
      <c r="C10" s="120" t="s">
        <v>200</v>
      </c>
      <c r="D10" s="0" t="s">
        <v>202</v>
      </c>
      <c r="E10" s="129" t="s">
        <v>20729</v>
      </c>
      <c r="F10" s="0" t="n">
        <v>1985</v>
      </c>
      <c r="G10" s="0" t="n">
        <v>1985</v>
      </c>
      <c r="H10" s="0" t="s">
        <v>17756</v>
      </c>
      <c r="I10" s="0" t="s">
        <v>9448</v>
      </c>
      <c r="J10" s="0" t="s">
        <v>20763</v>
      </c>
      <c r="K10" s="0" t="s">
        <v>20732</v>
      </c>
      <c r="L10" s="0" t="s">
        <v>20744</v>
      </c>
      <c r="M10" s="0" t="n">
        <v>4</v>
      </c>
      <c r="N10" s="0" t="s">
        <v>20764</v>
      </c>
      <c r="O10" s="122" t="s">
        <v>200</v>
      </c>
      <c r="P10" s="0" t="s">
        <v>20765</v>
      </c>
      <c r="Q10" s="0" t="n">
        <v>45496352554</v>
      </c>
      <c r="R10" s="120" t="s">
        <v>200</v>
      </c>
      <c r="S10" s="131" t="s">
        <v>215</v>
      </c>
      <c r="T10" s="0" t="s">
        <v>3352</v>
      </c>
      <c r="U10" s="0" t="n">
        <v>15</v>
      </c>
      <c r="V10" s="120" t="s">
        <v>200</v>
      </c>
      <c r="W10" s="127" t="s">
        <v>216</v>
      </c>
    </row>
    <row r="11" customFormat="false" ht="13.8" hidden="false" customHeight="false" outlineLevel="0" collapsed="false">
      <c r="A11" s="131" t="s">
        <v>20766</v>
      </c>
      <c r="B11" s="0" t="s">
        <v>20737</v>
      </c>
      <c r="C11" s="120" t="s">
        <v>200</v>
      </c>
      <c r="D11" s="0" t="s">
        <v>202</v>
      </c>
      <c r="E11" s="129" t="s">
        <v>20729</v>
      </c>
      <c r="F11" s="0" t="n">
        <v>2002</v>
      </c>
      <c r="G11" s="0" t="n">
        <v>2002</v>
      </c>
      <c r="H11" s="0" t="s">
        <v>17756</v>
      </c>
      <c r="I11" s="0" t="s">
        <v>9448</v>
      </c>
      <c r="J11" s="0" t="s">
        <v>20763</v>
      </c>
      <c r="K11" s="0" t="s">
        <v>20732</v>
      </c>
      <c r="L11" s="0" t="s">
        <v>20744</v>
      </c>
      <c r="M11" s="0" t="n">
        <v>4</v>
      </c>
      <c r="N11" s="0" t="s">
        <v>20767</v>
      </c>
      <c r="O11" s="122" t="s">
        <v>200</v>
      </c>
      <c r="P11" s="0" t="s">
        <v>20765</v>
      </c>
      <c r="Q11" s="0" t="n">
        <v>45496352561</v>
      </c>
      <c r="R11" s="120" t="s">
        <v>200</v>
      </c>
      <c r="S11" s="131" t="s">
        <v>215</v>
      </c>
      <c r="T11" s="0" t="s">
        <v>3352</v>
      </c>
      <c r="U11" s="0" t="n">
        <v>15</v>
      </c>
      <c r="V11" s="120" t="s">
        <v>200</v>
      </c>
      <c r="W11" s="127" t="s">
        <v>216</v>
      </c>
    </row>
    <row r="12" customFormat="false" ht="13.8" hidden="false" customHeight="false" outlineLevel="0" collapsed="false">
      <c r="A12" s="131" t="s">
        <v>20768</v>
      </c>
      <c r="B12" s="0" t="s">
        <v>20769</v>
      </c>
      <c r="C12" s="120"/>
      <c r="D12" s="0" t="s">
        <v>202</v>
      </c>
      <c r="E12" s="129" t="s">
        <v>20729</v>
      </c>
      <c r="F12" s="0" t="n">
        <v>1986</v>
      </c>
      <c r="G12" s="0" t="n">
        <v>1986</v>
      </c>
      <c r="H12" s="0" t="s">
        <v>2287</v>
      </c>
      <c r="I12" s="0" t="s">
        <v>363</v>
      </c>
      <c r="J12" s="0" t="s">
        <v>20763</v>
      </c>
      <c r="K12" s="0" t="s">
        <v>20732</v>
      </c>
      <c r="L12" s="0" t="s">
        <v>20733</v>
      </c>
      <c r="M12" s="0" t="n">
        <v>4</v>
      </c>
      <c r="N12" s="0" t="s">
        <v>20770</v>
      </c>
      <c r="O12" s="122" t="s">
        <v>200</v>
      </c>
      <c r="P12" s="0" t="s">
        <v>20771</v>
      </c>
      <c r="Q12" s="129" t="s">
        <v>198</v>
      </c>
      <c r="R12" s="120"/>
      <c r="S12" s="131" t="s">
        <v>215</v>
      </c>
      <c r="T12" s="0" t="s">
        <v>3352</v>
      </c>
      <c r="U12" s="0" t="n">
        <v>15</v>
      </c>
      <c r="V12" s="120"/>
      <c r="W12" s="127"/>
    </row>
    <row r="13" customFormat="false" ht="13.8" hidden="false" customHeight="false" outlineLevel="0" collapsed="false">
      <c r="A13" s="131" t="s">
        <v>20772</v>
      </c>
      <c r="B13" s="0" t="s">
        <v>20737</v>
      </c>
      <c r="C13" s="120" t="s">
        <v>200</v>
      </c>
      <c r="D13" s="0" t="s">
        <v>202</v>
      </c>
      <c r="E13" s="129" t="s">
        <v>20729</v>
      </c>
      <c r="F13" s="0" t="n">
        <v>1990</v>
      </c>
      <c r="G13" s="0" t="n">
        <v>1990</v>
      </c>
      <c r="H13" s="0" t="s">
        <v>9770</v>
      </c>
      <c r="I13" s="0" t="s">
        <v>9448</v>
      </c>
      <c r="J13" s="0" t="s">
        <v>20731</v>
      </c>
      <c r="K13" s="0" t="s">
        <v>20732</v>
      </c>
      <c r="L13" s="0" t="s">
        <v>20733</v>
      </c>
      <c r="M13" s="0" t="n">
        <v>3</v>
      </c>
      <c r="N13" s="0" t="s">
        <v>20773</v>
      </c>
      <c r="O13" s="122" t="s">
        <v>200</v>
      </c>
      <c r="P13" s="0" t="s">
        <v>20765</v>
      </c>
      <c r="Q13" s="0" t="n">
        <v>45496352530</v>
      </c>
      <c r="R13" s="120" t="s">
        <v>200</v>
      </c>
      <c r="S13" s="131" t="s">
        <v>215</v>
      </c>
      <c r="T13" s="0" t="s">
        <v>3352</v>
      </c>
      <c r="U13" s="0" t="n">
        <v>15</v>
      </c>
      <c r="V13" s="120" t="s">
        <v>200</v>
      </c>
      <c r="W13" s="127" t="s">
        <v>216</v>
      </c>
    </row>
    <row r="14" customFormat="false" ht="13.8" hidden="false" customHeight="false" outlineLevel="0" collapsed="false">
      <c r="A14" s="131" t="s">
        <v>20774</v>
      </c>
      <c r="B14" s="0" t="s">
        <v>20737</v>
      </c>
      <c r="C14" s="120" t="s">
        <v>200</v>
      </c>
      <c r="D14" s="0" t="s">
        <v>202</v>
      </c>
      <c r="E14" s="129" t="s">
        <v>20729</v>
      </c>
      <c r="F14" s="0" t="n">
        <v>1996</v>
      </c>
      <c r="G14" s="0" t="n">
        <v>1996</v>
      </c>
      <c r="H14" s="0" t="s">
        <v>18063</v>
      </c>
      <c r="I14" s="0" t="s">
        <v>20775</v>
      </c>
      <c r="J14" s="0" t="s">
        <v>20776</v>
      </c>
      <c r="K14" s="0" t="s">
        <v>20732</v>
      </c>
      <c r="L14" s="0" t="s">
        <v>20733</v>
      </c>
      <c r="M14" s="0" t="n">
        <v>4</v>
      </c>
      <c r="N14" s="0" t="s">
        <v>20777</v>
      </c>
      <c r="O14" s="122" t="s">
        <v>200</v>
      </c>
      <c r="P14" s="0" t="s">
        <v>20778</v>
      </c>
      <c r="Q14" s="0" t="n">
        <v>45496380823</v>
      </c>
      <c r="R14" s="120" t="s">
        <v>200</v>
      </c>
      <c r="S14" s="131" t="s">
        <v>215</v>
      </c>
      <c r="T14" s="0" t="s">
        <v>3352</v>
      </c>
      <c r="U14" s="0" t="n">
        <v>15</v>
      </c>
      <c r="V14" s="120" t="s">
        <v>200</v>
      </c>
      <c r="W14" s="127" t="s">
        <v>216</v>
      </c>
    </row>
    <row r="15" customFormat="false" ht="13.8" hidden="false" customHeight="false" outlineLevel="0" collapsed="false">
      <c r="A15" s="131" t="s">
        <v>20779</v>
      </c>
      <c r="B15" s="0" t="s">
        <v>20737</v>
      </c>
      <c r="C15" s="120" t="s">
        <v>200</v>
      </c>
      <c r="D15" s="0" t="s">
        <v>202</v>
      </c>
      <c r="E15" s="112" t="s">
        <v>20738</v>
      </c>
      <c r="F15" s="112" t="n">
        <v>1992</v>
      </c>
      <c r="G15" s="112" t="n">
        <v>2017</v>
      </c>
      <c r="H15" s="0" t="s">
        <v>13764</v>
      </c>
      <c r="I15" s="0" t="s">
        <v>9666</v>
      </c>
      <c r="J15" s="0" t="s">
        <v>20731</v>
      </c>
      <c r="K15" s="0" t="s">
        <v>20751</v>
      </c>
      <c r="L15" s="0" t="s">
        <v>20733</v>
      </c>
      <c r="M15" s="0" t="n">
        <v>3</v>
      </c>
      <c r="N15" s="0" t="s">
        <v>20739</v>
      </c>
      <c r="O15" s="122" t="s">
        <v>200</v>
      </c>
      <c r="P15" s="0" t="s">
        <v>4857</v>
      </c>
      <c r="Q15" s="129" t="s">
        <v>20740</v>
      </c>
      <c r="R15" s="120" t="s">
        <v>200</v>
      </c>
      <c r="S15" s="131" t="s">
        <v>215</v>
      </c>
      <c r="T15" s="0" t="s">
        <v>3352</v>
      </c>
      <c r="U15" s="0" t="n">
        <v>15</v>
      </c>
      <c r="V15" s="120" t="s">
        <v>200</v>
      </c>
      <c r="W15" s="127" t="s">
        <v>216</v>
      </c>
    </row>
    <row r="16" customFormat="false" ht="13.8" hidden="false" customHeight="false" outlineLevel="0" collapsed="false">
      <c r="A16" s="131" t="s">
        <v>20780</v>
      </c>
      <c r="B16" s="0" t="s">
        <v>20737</v>
      </c>
      <c r="C16" s="120" t="s">
        <v>200</v>
      </c>
      <c r="D16" s="0" t="s">
        <v>202</v>
      </c>
      <c r="E16" s="148" t="s">
        <v>20729</v>
      </c>
      <c r="F16" s="131" t="n">
        <v>2005</v>
      </c>
      <c r="G16" s="131" t="n">
        <v>2005</v>
      </c>
      <c r="H16" s="0" t="s">
        <v>20781</v>
      </c>
      <c r="I16" s="131" t="s">
        <v>14049</v>
      </c>
      <c r="J16" s="131" t="s">
        <v>20782</v>
      </c>
      <c r="K16" s="131" t="s">
        <v>66</v>
      </c>
      <c r="L16" s="0" t="s">
        <v>20733</v>
      </c>
      <c r="M16" s="0" t="n">
        <v>4</v>
      </c>
      <c r="N16" s="0" t="s">
        <v>20783</v>
      </c>
      <c r="O16" s="122" t="s">
        <v>200</v>
      </c>
      <c r="P16" s="0" t="s">
        <v>20758</v>
      </c>
      <c r="Q16" s="129" t="n">
        <v>45496353162</v>
      </c>
      <c r="R16" s="120" t="s">
        <v>200</v>
      </c>
      <c r="S16" s="131" t="s">
        <v>215</v>
      </c>
      <c r="T16" s="0" t="s">
        <v>3352</v>
      </c>
      <c r="U16" s="0" t="n">
        <v>15</v>
      </c>
      <c r="V16" s="120" t="s">
        <v>200</v>
      </c>
      <c r="W16" s="127" t="s">
        <v>216</v>
      </c>
    </row>
    <row r="17" customFormat="false" ht="13.8" hidden="false" customHeight="false" outlineLevel="0" collapsed="false">
      <c r="A17" s="131" t="s">
        <v>20784</v>
      </c>
      <c r="B17" s="0" t="s">
        <v>20759</v>
      </c>
      <c r="C17" s="120"/>
      <c r="D17" s="0" t="s">
        <v>202</v>
      </c>
      <c r="E17" s="148" t="s">
        <v>20729</v>
      </c>
      <c r="F17" s="131" t="n">
        <v>1988</v>
      </c>
      <c r="G17" s="131" t="n">
        <v>1988</v>
      </c>
      <c r="H17" s="0" t="s">
        <v>17756</v>
      </c>
      <c r="I17" s="131" t="s">
        <v>9448</v>
      </c>
      <c r="J17" s="131" t="s">
        <v>20776</v>
      </c>
      <c r="K17" s="131" t="s">
        <v>1794</v>
      </c>
      <c r="L17" s="0" t="s">
        <v>20744</v>
      </c>
      <c r="M17" s="0" t="n">
        <v>5</v>
      </c>
      <c r="N17" s="0" t="s">
        <v>20785</v>
      </c>
      <c r="O17" s="122" t="s">
        <v>200</v>
      </c>
      <c r="P17" s="0" t="s">
        <v>20761</v>
      </c>
      <c r="Q17" s="0" t="n">
        <v>886388136971</v>
      </c>
      <c r="R17" s="120"/>
      <c r="S17" s="131" t="s">
        <v>215</v>
      </c>
      <c r="T17" s="0" t="s">
        <v>3352</v>
      </c>
      <c r="U17" s="0" t="n">
        <v>50</v>
      </c>
      <c r="V17" s="120"/>
      <c r="W17" s="127"/>
    </row>
    <row r="18" customFormat="false" ht="13.8" hidden="false" customHeight="false" outlineLevel="0" collapsed="false">
      <c r="A18" s="131" t="s">
        <v>20786</v>
      </c>
      <c r="B18" s="0" t="s">
        <v>20737</v>
      </c>
      <c r="C18" s="120" t="s">
        <v>200</v>
      </c>
      <c r="D18" s="0" t="s">
        <v>202</v>
      </c>
      <c r="E18" s="129" t="s">
        <v>20729</v>
      </c>
      <c r="F18" s="0" t="n">
        <v>2012</v>
      </c>
      <c r="G18" s="0" t="n">
        <v>2012</v>
      </c>
      <c r="H18" s="0" t="s">
        <v>13764</v>
      </c>
      <c r="I18" s="0" t="s">
        <v>9666</v>
      </c>
      <c r="J18" s="0" t="s">
        <v>20731</v>
      </c>
      <c r="K18" s="0" t="s">
        <v>20732</v>
      </c>
      <c r="L18" s="0" t="s">
        <v>20733</v>
      </c>
      <c r="M18" s="0" t="n">
        <v>3</v>
      </c>
      <c r="N18" s="0" t="s">
        <v>20787</v>
      </c>
      <c r="O18" s="122" t="s">
        <v>200</v>
      </c>
      <c r="P18" s="0" t="s">
        <v>20758</v>
      </c>
      <c r="Q18" s="129" t="n">
        <v>45496352820</v>
      </c>
      <c r="R18" s="120" t="s">
        <v>200</v>
      </c>
      <c r="S18" s="131" t="s">
        <v>215</v>
      </c>
      <c r="T18" s="0" t="s">
        <v>3352</v>
      </c>
      <c r="U18" s="0" t="n">
        <v>15</v>
      </c>
      <c r="V18" s="120" t="s">
        <v>200</v>
      </c>
      <c r="W18" s="127" t="s">
        <v>216</v>
      </c>
    </row>
    <row r="19" customFormat="false" ht="13.8" hidden="false" customHeight="false" outlineLevel="0" collapsed="false">
      <c r="A19" s="131" t="s">
        <v>20788</v>
      </c>
      <c r="B19" s="0" t="s">
        <v>20737</v>
      </c>
      <c r="C19" s="120" t="s">
        <v>200</v>
      </c>
      <c r="D19" s="0" t="s">
        <v>202</v>
      </c>
      <c r="E19" s="129" t="s">
        <v>20729</v>
      </c>
      <c r="F19" s="0" t="n">
        <v>1997</v>
      </c>
      <c r="G19" s="0" t="n">
        <v>1997</v>
      </c>
      <c r="H19" s="0" t="s">
        <v>18188</v>
      </c>
      <c r="I19" s="0" t="s">
        <v>20789</v>
      </c>
      <c r="J19" s="0" t="s">
        <v>20731</v>
      </c>
      <c r="K19" s="0" t="s">
        <v>20732</v>
      </c>
      <c r="L19" s="0" t="s">
        <v>20733</v>
      </c>
      <c r="M19" s="0" t="n">
        <v>3</v>
      </c>
      <c r="N19" s="0" t="s">
        <v>20790</v>
      </c>
      <c r="O19" s="122" t="s">
        <v>200</v>
      </c>
      <c r="P19" s="0" t="s">
        <v>20765</v>
      </c>
      <c r="Q19" s="0" t="n">
        <v>45496380434</v>
      </c>
      <c r="R19" s="120" t="s">
        <v>200</v>
      </c>
      <c r="S19" s="131" t="s">
        <v>215</v>
      </c>
      <c r="T19" s="0" t="s">
        <v>3352</v>
      </c>
      <c r="U19" s="0" t="n">
        <v>15</v>
      </c>
      <c r="V19" s="120" t="s">
        <v>200</v>
      </c>
      <c r="W19" s="127" t="s">
        <v>216</v>
      </c>
    </row>
    <row r="20" customFormat="false" ht="13.8" hidden="false" customHeight="false" outlineLevel="0" collapsed="false">
      <c r="A20" s="131" t="s">
        <v>20791</v>
      </c>
      <c r="B20" s="0" t="s">
        <v>20737</v>
      </c>
      <c r="C20" s="120" t="s">
        <v>200</v>
      </c>
      <c r="D20" s="0" t="s">
        <v>202</v>
      </c>
      <c r="E20" s="112" t="s">
        <v>20738</v>
      </c>
      <c r="F20" s="112" t="n">
        <v>1997</v>
      </c>
      <c r="G20" s="112" t="n">
        <v>2007</v>
      </c>
      <c r="H20" s="0" t="s">
        <v>18188</v>
      </c>
      <c r="I20" s="0" t="s">
        <v>20789</v>
      </c>
      <c r="J20" s="0" t="s">
        <v>20731</v>
      </c>
      <c r="K20" s="0" t="s">
        <v>20732</v>
      </c>
      <c r="L20" s="0" t="s">
        <v>20733</v>
      </c>
      <c r="M20" s="0" t="n">
        <v>3</v>
      </c>
      <c r="N20" s="0" t="s">
        <v>20792</v>
      </c>
      <c r="O20" s="122" t="s">
        <v>200</v>
      </c>
      <c r="P20" s="0" t="s">
        <v>20758</v>
      </c>
      <c r="Q20" s="129" t="n">
        <v>45496380465</v>
      </c>
      <c r="R20" s="120" t="s">
        <v>200</v>
      </c>
      <c r="S20" s="131" t="s">
        <v>215</v>
      </c>
      <c r="T20" s="0" t="s">
        <v>3352</v>
      </c>
      <c r="U20" s="0" t="n">
        <v>15</v>
      </c>
      <c r="V20" s="120" t="s">
        <v>200</v>
      </c>
      <c r="W20" s="127" t="s">
        <v>216</v>
      </c>
    </row>
    <row r="21" customFormat="false" ht="13.8" hidden="false" customHeight="false" outlineLevel="0" collapsed="false">
      <c r="A21" s="131" t="s">
        <v>20793</v>
      </c>
      <c r="B21" s="0" t="s">
        <v>20728</v>
      </c>
      <c r="C21" s="120" t="s">
        <v>200</v>
      </c>
      <c r="D21" s="0" t="s">
        <v>202</v>
      </c>
      <c r="E21" s="112" t="s">
        <v>20729</v>
      </c>
      <c r="F21" s="112" t="n">
        <v>2001</v>
      </c>
      <c r="G21" s="112" t="n">
        <v>2001</v>
      </c>
      <c r="H21" s="0" t="s">
        <v>20793</v>
      </c>
      <c r="I21" s="0" t="s">
        <v>1016</v>
      </c>
      <c r="J21" s="0" t="s">
        <v>20748</v>
      </c>
      <c r="K21" s="0" t="s">
        <v>20732</v>
      </c>
      <c r="L21" s="0" t="s">
        <v>20733</v>
      </c>
      <c r="M21" s="0" t="n">
        <v>4</v>
      </c>
      <c r="N21" s="0" t="s">
        <v>20794</v>
      </c>
      <c r="O21" s="122" t="s">
        <v>200</v>
      </c>
      <c r="P21" s="0" t="s">
        <v>20735</v>
      </c>
      <c r="Q21" s="0" t="n">
        <v>719546189178</v>
      </c>
      <c r="R21" s="120" t="s">
        <v>200</v>
      </c>
      <c r="S21" s="131" t="s">
        <v>215</v>
      </c>
      <c r="T21" s="0" t="s">
        <v>3352</v>
      </c>
      <c r="U21" s="0" t="n">
        <v>10</v>
      </c>
      <c r="V21" s="120" t="s">
        <v>200</v>
      </c>
      <c r="W21" s="127" t="s">
        <v>216</v>
      </c>
    </row>
    <row r="22" customFormat="false" ht="13.8" hidden="false" customHeight="false" outlineLevel="0" collapsed="false">
      <c r="A22" s="131" t="s">
        <v>20795</v>
      </c>
      <c r="B22" s="0" t="s">
        <v>20728</v>
      </c>
      <c r="C22" s="120" t="s">
        <v>200</v>
      </c>
      <c r="D22" s="0" t="s">
        <v>202</v>
      </c>
      <c r="E22" s="129" t="s">
        <v>20729</v>
      </c>
      <c r="F22" s="0" t="n">
        <v>1996</v>
      </c>
      <c r="G22" s="0" t="n">
        <v>1996</v>
      </c>
      <c r="H22" s="0" t="s">
        <v>2356</v>
      </c>
      <c r="I22" s="0" t="s">
        <v>20796</v>
      </c>
      <c r="J22" s="0" t="s">
        <v>20748</v>
      </c>
      <c r="K22" s="0" t="s">
        <v>20732</v>
      </c>
      <c r="L22" s="0" t="s">
        <v>20733</v>
      </c>
      <c r="M22" s="0" t="n">
        <v>3</v>
      </c>
      <c r="N22" s="0" t="s">
        <v>20797</v>
      </c>
      <c r="O22" s="122" t="s">
        <v>200</v>
      </c>
      <c r="P22" s="0" t="s">
        <v>20798</v>
      </c>
      <c r="Q22" s="0" t="n">
        <v>719546188935</v>
      </c>
      <c r="R22" s="120" t="s">
        <v>200</v>
      </c>
      <c r="S22" s="131" t="s">
        <v>215</v>
      </c>
      <c r="T22" s="0" t="s">
        <v>3352</v>
      </c>
      <c r="U22" s="0" t="n">
        <v>10</v>
      </c>
      <c r="V22" s="120" t="s">
        <v>200</v>
      </c>
      <c r="W22" s="127" t="s">
        <v>216</v>
      </c>
    </row>
    <row r="23" customFormat="false" ht="13.8" hidden="false" customHeight="false" outlineLevel="0" collapsed="false">
      <c r="A23" s="131" t="s">
        <v>20799</v>
      </c>
      <c r="B23" s="0" t="s">
        <v>20737</v>
      </c>
      <c r="C23" s="120" t="s">
        <v>200</v>
      </c>
      <c r="D23" s="0" t="s">
        <v>202</v>
      </c>
      <c r="E23" s="148" t="s">
        <v>20729</v>
      </c>
      <c r="F23" s="131" t="n">
        <v>1992</v>
      </c>
      <c r="G23" s="131" t="n">
        <v>1992</v>
      </c>
      <c r="H23" s="0" t="s">
        <v>19047</v>
      </c>
      <c r="I23" s="131" t="s">
        <v>9362</v>
      </c>
      <c r="J23" s="131" t="s">
        <v>20776</v>
      </c>
      <c r="K23" s="131" t="s">
        <v>20732</v>
      </c>
      <c r="L23" s="0" t="s">
        <v>20744</v>
      </c>
      <c r="M23" s="0" t="n">
        <v>3</v>
      </c>
      <c r="N23" s="0" t="s">
        <v>20800</v>
      </c>
      <c r="O23" s="122" t="s">
        <v>200</v>
      </c>
      <c r="P23" s="0" t="s">
        <v>20765</v>
      </c>
      <c r="Q23" s="0" t="n">
        <v>45496352745</v>
      </c>
      <c r="R23" s="120" t="s">
        <v>200</v>
      </c>
      <c r="S23" s="131" t="s">
        <v>215</v>
      </c>
      <c r="T23" s="0" t="s">
        <v>3352</v>
      </c>
      <c r="U23" s="0" t="n">
        <v>15</v>
      </c>
      <c r="V23" s="120" t="s">
        <v>200</v>
      </c>
      <c r="W23" s="127" t="s">
        <v>216</v>
      </c>
    </row>
    <row r="24" customFormat="false" ht="13.8" hidden="false" customHeight="false" outlineLevel="0" collapsed="false">
      <c r="A24" s="131" t="s">
        <v>20801</v>
      </c>
      <c r="B24" s="0" t="s">
        <v>20737</v>
      </c>
      <c r="C24" s="120" t="s">
        <v>200</v>
      </c>
      <c r="D24" s="0" t="s">
        <v>202</v>
      </c>
      <c r="E24" s="129" t="s">
        <v>20729</v>
      </c>
      <c r="F24" s="0" t="n">
        <v>1989</v>
      </c>
      <c r="G24" s="0" t="n">
        <v>1989</v>
      </c>
      <c r="H24" s="0" t="s">
        <v>17756</v>
      </c>
      <c r="I24" s="0" t="s">
        <v>9448</v>
      </c>
      <c r="J24" s="0" t="s">
        <v>20731</v>
      </c>
      <c r="K24" s="0" t="s">
        <v>20751</v>
      </c>
      <c r="L24" s="0" t="s">
        <v>20802</v>
      </c>
      <c r="M24" s="0" t="n">
        <v>4</v>
      </c>
      <c r="N24" s="0" t="s">
        <v>20803</v>
      </c>
      <c r="O24" s="122" t="s">
        <v>200</v>
      </c>
      <c r="P24" s="0" t="s">
        <v>20758</v>
      </c>
      <c r="Q24" s="129" t="n">
        <v>45496380199</v>
      </c>
      <c r="R24" s="120" t="s">
        <v>200</v>
      </c>
      <c r="S24" s="131" t="s">
        <v>215</v>
      </c>
      <c r="T24" s="0" t="s">
        <v>3352</v>
      </c>
      <c r="U24" s="0" t="n">
        <v>15</v>
      </c>
      <c r="V24" s="120" t="s">
        <v>200</v>
      </c>
      <c r="W24" s="127" t="s">
        <v>216</v>
      </c>
    </row>
    <row r="25" customFormat="false" ht="13.8" hidden="false" customHeight="false" outlineLevel="0" collapsed="false">
      <c r="A25" s="131" t="s">
        <v>20804</v>
      </c>
      <c r="B25" s="0" t="s">
        <v>20737</v>
      </c>
      <c r="C25" s="120" t="s">
        <v>200</v>
      </c>
      <c r="D25" s="0" t="s">
        <v>202</v>
      </c>
      <c r="E25" s="148" t="s">
        <v>20729</v>
      </c>
      <c r="F25" s="131" t="n">
        <v>2012</v>
      </c>
      <c r="G25" s="131" t="n">
        <v>2012</v>
      </c>
      <c r="H25" s="0" t="s">
        <v>20805</v>
      </c>
      <c r="I25" s="131" t="s">
        <v>9362</v>
      </c>
      <c r="J25" s="131" t="s">
        <v>20806</v>
      </c>
      <c r="K25" s="131" t="s">
        <v>20732</v>
      </c>
      <c r="L25" s="0" t="s">
        <v>20744</v>
      </c>
      <c r="M25" s="0" t="n">
        <v>4</v>
      </c>
      <c r="N25" s="0" t="s">
        <v>20807</v>
      </c>
      <c r="O25" s="122" t="s">
        <v>200</v>
      </c>
      <c r="P25" s="0" t="s">
        <v>20765</v>
      </c>
      <c r="Q25" s="0" t="n">
        <v>45496353025</v>
      </c>
      <c r="R25" s="120" t="s">
        <v>200</v>
      </c>
      <c r="S25" s="131" t="s">
        <v>215</v>
      </c>
      <c r="T25" s="0" t="s">
        <v>3352</v>
      </c>
      <c r="U25" s="0" t="n">
        <v>15</v>
      </c>
      <c r="V25" s="120" t="s">
        <v>200</v>
      </c>
      <c r="W25" s="127" t="s">
        <v>216</v>
      </c>
    </row>
    <row r="26" customFormat="false" ht="13.8" hidden="false" customHeight="false" outlineLevel="0" collapsed="false">
      <c r="A26" s="131" t="s">
        <v>20808</v>
      </c>
      <c r="B26" s="0" t="s">
        <v>20737</v>
      </c>
      <c r="C26" s="120" t="s">
        <v>200</v>
      </c>
      <c r="D26" s="0" t="s">
        <v>202</v>
      </c>
      <c r="E26" s="129" t="s">
        <v>20729</v>
      </c>
      <c r="F26" s="0" t="n">
        <v>2004</v>
      </c>
      <c r="G26" s="0" t="n">
        <v>1986</v>
      </c>
      <c r="H26" s="0" t="s">
        <v>18608</v>
      </c>
      <c r="I26" s="0" t="s">
        <v>9448</v>
      </c>
      <c r="J26" s="0" t="s">
        <v>20809</v>
      </c>
      <c r="K26" s="0" t="s">
        <v>20751</v>
      </c>
      <c r="L26" s="0" t="s">
        <v>20744</v>
      </c>
      <c r="M26" s="0" t="n">
        <v>5</v>
      </c>
      <c r="N26" s="0" t="s">
        <v>20810</v>
      </c>
      <c r="O26" s="122" t="s">
        <v>200</v>
      </c>
      <c r="P26" s="0" t="s">
        <v>20778</v>
      </c>
      <c r="Q26" s="0" t="n">
        <v>45496380861</v>
      </c>
      <c r="R26" s="120" t="s">
        <v>200</v>
      </c>
      <c r="S26" s="131" t="s">
        <v>215</v>
      </c>
      <c r="T26" s="0" t="s">
        <v>3352</v>
      </c>
      <c r="U26" s="0" t="n">
        <v>15</v>
      </c>
      <c r="V26" s="120" t="s">
        <v>200</v>
      </c>
      <c r="W26" s="127" t="s">
        <v>216</v>
      </c>
    </row>
    <row r="27" customFormat="false" ht="13.8" hidden="false" customHeight="false" outlineLevel="0" collapsed="false">
      <c r="A27" s="131" t="s">
        <v>20811</v>
      </c>
      <c r="B27" s="0" t="s">
        <v>20737</v>
      </c>
      <c r="C27" s="120" t="s">
        <v>200</v>
      </c>
      <c r="D27" s="0" t="s">
        <v>202</v>
      </c>
      <c r="E27" s="129" t="s">
        <v>20729</v>
      </c>
      <c r="F27" s="0" t="n">
        <v>1994</v>
      </c>
      <c r="G27" s="0" t="n">
        <v>1994</v>
      </c>
      <c r="H27" s="0" t="s">
        <v>20812</v>
      </c>
      <c r="I27" s="0" t="s">
        <v>9448</v>
      </c>
      <c r="J27" s="0" t="s">
        <v>20748</v>
      </c>
      <c r="K27" s="0" t="s">
        <v>20732</v>
      </c>
      <c r="L27" s="0" t="s">
        <v>20802</v>
      </c>
      <c r="M27" s="0" t="n">
        <v>3</v>
      </c>
      <c r="N27" s="0" t="s">
        <v>20813</v>
      </c>
      <c r="O27" s="122" t="s">
        <v>200</v>
      </c>
      <c r="P27" s="0" t="s">
        <v>20765</v>
      </c>
      <c r="Q27" s="0" t="n">
        <v>45496352493</v>
      </c>
      <c r="R27" s="120" t="s">
        <v>200</v>
      </c>
      <c r="S27" s="131" t="s">
        <v>215</v>
      </c>
      <c r="T27" s="0" t="s">
        <v>3352</v>
      </c>
      <c r="U27" s="0" t="n">
        <v>15</v>
      </c>
      <c r="V27" s="120" t="s">
        <v>200</v>
      </c>
      <c r="W27" s="127" t="s">
        <v>216</v>
      </c>
    </row>
    <row r="28" customFormat="false" ht="13.8" hidden="false" customHeight="false" outlineLevel="0" collapsed="false">
      <c r="A28" s="131" t="s">
        <v>20812</v>
      </c>
      <c r="B28" s="0" t="s">
        <v>20737</v>
      </c>
      <c r="C28" s="120" t="s">
        <v>200</v>
      </c>
      <c r="D28" s="0" t="s">
        <v>202</v>
      </c>
      <c r="E28" s="112" t="s">
        <v>20738</v>
      </c>
      <c r="F28" s="112" t="n">
        <v>1981</v>
      </c>
      <c r="G28" s="112" t="n">
        <v>1994</v>
      </c>
      <c r="H28" s="0" t="s">
        <v>20812</v>
      </c>
      <c r="I28" s="0" t="s">
        <v>9448</v>
      </c>
      <c r="J28" s="0" t="s">
        <v>20748</v>
      </c>
      <c r="K28" s="0" t="s">
        <v>20732</v>
      </c>
      <c r="L28" s="0" t="s">
        <v>20733</v>
      </c>
      <c r="M28" s="0" t="n">
        <v>3</v>
      </c>
      <c r="N28" s="0" t="s">
        <v>20814</v>
      </c>
      <c r="O28" s="122" t="s">
        <v>200</v>
      </c>
      <c r="P28" s="0" t="s">
        <v>20758</v>
      </c>
      <c r="Q28" s="129" t="n">
        <v>45496352394</v>
      </c>
      <c r="R28" s="120" t="s">
        <v>200</v>
      </c>
      <c r="S28" s="131" t="s">
        <v>215</v>
      </c>
      <c r="T28" s="0" t="s">
        <v>3352</v>
      </c>
      <c r="U28" s="0" t="n">
        <v>15</v>
      </c>
      <c r="V28" s="120" t="s">
        <v>200</v>
      </c>
      <c r="W28" s="127" t="s">
        <v>216</v>
      </c>
    </row>
    <row r="29" customFormat="false" ht="13.8" hidden="false" customHeight="false" outlineLevel="0" collapsed="false">
      <c r="A29" s="131" t="s">
        <v>20815</v>
      </c>
      <c r="B29" s="0" t="s">
        <v>20737</v>
      </c>
      <c r="C29" s="120" t="s">
        <v>200</v>
      </c>
      <c r="D29" s="0" t="s">
        <v>202</v>
      </c>
      <c r="E29" s="112" t="s">
        <v>20729</v>
      </c>
      <c r="F29" s="112" t="n">
        <v>1996</v>
      </c>
      <c r="G29" s="112" t="n">
        <v>1996</v>
      </c>
      <c r="H29" s="0" t="s">
        <v>18063</v>
      </c>
      <c r="I29" s="0" t="s">
        <v>20775</v>
      </c>
      <c r="J29" s="0" t="s">
        <v>20731</v>
      </c>
      <c r="K29" s="0" t="s">
        <v>20732</v>
      </c>
      <c r="L29" s="0" t="s">
        <v>20733</v>
      </c>
      <c r="M29" s="0" t="n">
        <v>4</v>
      </c>
      <c r="N29" s="0" t="s">
        <v>20816</v>
      </c>
      <c r="O29" s="122" t="s">
        <v>200</v>
      </c>
      <c r="P29" s="0" t="s">
        <v>20778</v>
      </c>
      <c r="Q29" s="0" t="n">
        <v>45496380809</v>
      </c>
      <c r="R29" s="120" t="s">
        <v>200</v>
      </c>
      <c r="S29" s="131" t="s">
        <v>215</v>
      </c>
      <c r="T29" s="0" t="s">
        <v>3352</v>
      </c>
      <c r="U29" s="0" t="n">
        <v>15</v>
      </c>
      <c r="V29" s="120" t="s">
        <v>200</v>
      </c>
      <c r="W29" s="127" t="s">
        <v>216</v>
      </c>
    </row>
    <row r="30" customFormat="false" ht="13.8" hidden="false" customHeight="false" outlineLevel="0" collapsed="false">
      <c r="A30" s="131" t="s">
        <v>9447</v>
      </c>
      <c r="B30" s="0" t="s">
        <v>20737</v>
      </c>
      <c r="C30" s="120" t="s">
        <v>200</v>
      </c>
      <c r="D30" s="0" t="s">
        <v>202</v>
      </c>
      <c r="E30" s="129" t="s">
        <v>20738</v>
      </c>
      <c r="F30" s="0" t="n">
        <v>1986</v>
      </c>
      <c r="G30" s="0" t="n">
        <v>1990</v>
      </c>
      <c r="H30" s="0" t="s">
        <v>17756</v>
      </c>
      <c r="I30" s="0" t="s">
        <v>9448</v>
      </c>
      <c r="J30" s="0" t="s">
        <v>20731</v>
      </c>
      <c r="K30" s="0" t="s">
        <v>20732</v>
      </c>
      <c r="L30" s="0" t="s">
        <v>20733</v>
      </c>
      <c r="M30" s="0" t="n">
        <v>4</v>
      </c>
      <c r="N30" s="0" t="s">
        <v>20817</v>
      </c>
      <c r="O30" s="122" t="s">
        <v>200</v>
      </c>
      <c r="P30" s="0" t="s">
        <v>20758</v>
      </c>
      <c r="Q30" s="129" t="s">
        <v>198</v>
      </c>
      <c r="R30" s="120" t="s">
        <v>200</v>
      </c>
      <c r="S30" s="131" t="s">
        <v>215</v>
      </c>
      <c r="T30" s="0" t="s">
        <v>3352</v>
      </c>
      <c r="U30" s="0" t="n">
        <v>15</v>
      </c>
      <c r="V30" s="120" t="s">
        <v>200</v>
      </c>
      <c r="W30" s="127" t="s">
        <v>216</v>
      </c>
    </row>
    <row r="31" customFormat="false" ht="13.8" hidden="false" customHeight="false" outlineLevel="0" collapsed="false">
      <c r="A31" s="131" t="s">
        <v>20818</v>
      </c>
      <c r="B31" s="0" t="s">
        <v>20737</v>
      </c>
      <c r="C31" s="120" t="s">
        <v>200</v>
      </c>
      <c r="D31" s="0" t="s">
        <v>202</v>
      </c>
      <c r="E31" s="129" t="s">
        <v>20729</v>
      </c>
      <c r="F31" s="0" t="n">
        <v>1984</v>
      </c>
      <c r="G31" s="0" t="n">
        <v>1984</v>
      </c>
      <c r="H31" s="0" t="s">
        <v>20819</v>
      </c>
      <c r="I31" s="0" t="s">
        <v>9448</v>
      </c>
      <c r="J31" s="0" t="s">
        <v>20748</v>
      </c>
      <c r="K31" s="0" t="s">
        <v>20732</v>
      </c>
      <c r="L31" s="0" t="s">
        <v>20733</v>
      </c>
      <c r="M31" s="0" t="n">
        <v>5</v>
      </c>
      <c r="N31" s="0" t="s">
        <v>20820</v>
      </c>
      <c r="O31" s="122" t="s">
        <v>200</v>
      </c>
      <c r="P31" s="0" t="s">
        <v>20765</v>
      </c>
      <c r="Q31" s="0" t="n">
        <v>45496353087</v>
      </c>
      <c r="R31" s="120" t="s">
        <v>200</v>
      </c>
      <c r="S31" s="131" t="s">
        <v>215</v>
      </c>
      <c r="T31" s="0" t="s">
        <v>3352</v>
      </c>
      <c r="U31" s="0" t="n">
        <v>15</v>
      </c>
      <c r="V31" s="120" t="s">
        <v>200</v>
      </c>
      <c r="W31" s="127" t="s">
        <v>216</v>
      </c>
    </row>
    <row r="32" customFormat="false" ht="13.8" hidden="false" customHeight="false" outlineLevel="0" collapsed="false">
      <c r="A32" s="131" t="s">
        <v>20821</v>
      </c>
      <c r="B32" s="0" t="s">
        <v>20737</v>
      </c>
      <c r="C32" s="120"/>
      <c r="D32" s="0" t="s">
        <v>239</v>
      </c>
      <c r="E32" s="129" t="s">
        <v>20729</v>
      </c>
      <c r="F32" s="0" t="n">
        <v>2021</v>
      </c>
      <c r="G32" s="0" t="n">
        <v>2021</v>
      </c>
      <c r="H32" s="0" t="s">
        <v>10613</v>
      </c>
      <c r="I32" s="0" t="s">
        <v>543</v>
      </c>
      <c r="J32" s="0" t="s">
        <v>20731</v>
      </c>
      <c r="K32" s="0" t="s">
        <v>20751</v>
      </c>
      <c r="L32" s="0" t="s">
        <v>20733</v>
      </c>
      <c r="M32" s="0" t="n">
        <v>4</v>
      </c>
      <c r="N32" s="0" t="s">
        <v>20822</v>
      </c>
      <c r="O32" s="122" t="s">
        <v>200</v>
      </c>
      <c r="P32" s="0" t="s">
        <v>20823</v>
      </c>
      <c r="Q32" s="0" t="n">
        <v>4976219116435</v>
      </c>
      <c r="R32" s="120"/>
      <c r="S32" s="131" t="s">
        <v>215</v>
      </c>
      <c r="T32" s="0" t="s">
        <v>3352</v>
      </c>
      <c r="U32" s="0" t="n">
        <v>15</v>
      </c>
      <c r="V32" s="120"/>
      <c r="W32" s="127" t="s">
        <v>5461</v>
      </c>
    </row>
    <row r="33" customFormat="false" ht="13.8" hidden="false" customHeight="false" outlineLevel="0" collapsed="false">
      <c r="A33" s="131" t="s">
        <v>20824</v>
      </c>
      <c r="B33" s="0" t="s">
        <v>20728</v>
      </c>
      <c r="C33" s="120" t="s">
        <v>200</v>
      </c>
      <c r="D33" s="0" t="s">
        <v>202</v>
      </c>
      <c r="E33" s="129" t="s">
        <v>20729</v>
      </c>
      <c r="F33" s="0" t="n">
        <v>2018</v>
      </c>
      <c r="G33" s="0" t="n">
        <v>2018</v>
      </c>
      <c r="H33" s="0" t="s">
        <v>20825</v>
      </c>
      <c r="I33" s="0" t="s">
        <v>3186</v>
      </c>
      <c r="J33" s="0" t="s">
        <v>20731</v>
      </c>
      <c r="K33" s="0" t="s">
        <v>20732</v>
      </c>
      <c r="L33" s="0" t="s">
        <v>20733</v>
      </c>
      <c r="M33" s="0" t="n">
        <v>3</v>
      </c>
      <c r="N33" s="0" t="s">
        <v>20826</v>
      </c>
      <c r="O33" s="122" t="s">
        <v>200</v>
      </c>
      <c r="P33" s="0" t="s">
        <v>20798</v>
      </c>
      <c r="Q33" s="0" t="n">
        <v>719546188997</v>
      </c>
      <c r="R33" s="120" t="s">
        <v>200</v>
      </c>
      <c r="S33" s="131" t="s">
        <v>215</v>
      </c>
      <c r="T33" s="0" t="s">
        <v>3352</v>
      </c>
      <c r="U33" s="0" t="n">
        <v>10</v>
      </c>
      <c r="V33" s="120" t="s">
        <v>200</v>
      </c>
      <c r="W33" s="127" t="s">
        <v>216</v>
      </c>
    </row>
    <row r="34" customFormat="false" ht="13.8" hidden="false" customHeight="false" outlineLevel="0" collapsed="false">
      <c r="A34" s="131" t="s">
        <v>20827</v>
      </c>
      <c r="B34" s="0" t="s">
        <v>20728</v>
      </c>
      <c r="C34" s="120" t="s">
        <v>200</v>
      </c>
      <c r="D34" s="0" t="s">
        <v>202</v>
      </c>
      <c r="E34" s="129" t="s">
        <v>20729</v>
      </c>
      <c r="F34" s="0" t="n">
        <v>1995</v>
      </c>
      <c r="G34" s="0" t="n">
        <v>1995</v>
      </c>
      <c r="H34" s="0" t="s">
        <v>20828</v>
      </c>
      <c r="I34" s="0" t="s">
        <v>690</v>
      </c>
      <c r="J34" s="0" t="s">
        <v>20829</v>
      </c>
      <c r="K34" s="0" t="s">
        <v>66</v>
      </c>
      <c r="L34" s="0" t="s">
        <v>20829</v>
      </c>
      <c r="M34" s="0" t="n">
        <v>4</v>
      </c>
      <c r="N34" s="0" t="s">
        <v>20830</v>
      </c>
      <c r="O34" s="122" t="s">
        <v>200</v>
      </c>
      <c r="P34" s="0" t="s">
        <v>20735</v>
      </c>
      <c r="Q34" s="0" t="n">
        <v>719546188928</v>
      </c>
      <c r="R34" s="120" t="s">
        <v>200</v>
      </c>
      <c r="S34" s="131" t="s">
        <v>215</v>
      </c>
      <c r="T34" s="0" t="s">
        <v>3352</v>
      </c>
      <c r="U34" s="0" t="n">
        <v>10</v>
      </c>
      <c r="V34" s="120" t="s">
        <v>200</v>
      </c>
      <c r="W34" s="127" t="s">
        <v>216</v>
      </c>
    </row>
    <row r="35" customFormat="false" ht="13.8" hidden="false" customHeight="false" outlineLevel="0" collapsed="false">
      <c r="A35" s="131" t="s">
        <v>20831</v>
      </c>
      <c r="B35" s="0" t="s">
        <v>20737</v>
      </c>
      <c r="C35" s="120" t="s">
        <v>200</v>
      </c>
      <c r="D35" s="0" t="s">
        <v>202</v>
      </c>
      <c r="E35" s="129" t="s">
        <v>20729</v>
      </c>
      <c r="F35" s="0" t="n">
        <v>1993</v>
      </c>
      <c r="G35" s="0" t="n">
        <v>1993</v>
      </c>
      <c r="H35" s="0" t="s">
        <v>20832</v>
      </c>
      <c r="I35" s="0" t="s">
        <v>9448</v>
      </c>
      <c r="J35" s="0" t="s">
        <v>20748</v>
      </c>
      <c r="K35" s="0" t="s">
        <v>20732</v>
      </c>
      <c r="L35" s="0" t="s">
        <v>20733</v>
      </c>
      <c r="M35" s="0" t="n">
        <v>3</v>
      </c>
      <c r="N35" s="0" t="s">
        <v>20833</v>
      </c>
      <c r="O35" s="122" t="s">
        <v>200</v>
      </c>
      <c r="P35" s="0" t="s">
        <v>20765</v>
      </c>
      <c r="Q35" s="0" t="n">
        <v>45496352417</v>
      </c>
      <c r="R35" s="120" t="s">
        <v>200</v>
      </c>
      <c r="S35" s="131" t="s">
        <v>215</v>
      </c>
      <c r="T35" s="0" t="s">
        <v>3352</v>
      </c>
      <c r="U35" s="0" t="n">
        <v>15</v>
      </c>
      <c r="V35" s="120" t="s">
        <v>200</v>
      </c>
      <c r="W35" s="127" t="s">
        <v>216</v>
      </c>
    </row>
    <row r="36" customFormat="false" ht="13.8" hidden="false" customHeight="false" outlineLevel="0" collapsed="false">
      <c r="A36" s="131" t="s">
        <v>20834</v>
      </c>
      <c r="B36" s="0" t="s">
        <v>20835</v>
      </c>
      <c r="C36" s="120"/>
      <c r="D36" s="0" t="s">
        <v>239</v>
      </c>
      <c r="E36" s="129" t="s">
        <v>20729</v>
      </c>
      <c r="F36" s="0" t="n">
        <v>2007</v>
      </c>
      <c r="G36" s="0" t="n">
        <v>2007</v>
      </c>
      <c r="H36" s="0" t="s">
        <v>20836</v>
      </c>
      <c r="I36" s="0" t="s">
        <v>206</v>
      </c>
      <c r="J36" s="0" t="s">
        <v>20731</v>
      </c>
      <c r="K36" s="0" t="s">
        <v>20751</v>
      </c>
      <c r="L36" s="0" t="s">
        <v>20733</v>
      </c>
      <c r="M36" s="0" t="n">
        <v>4</v>
      </c>
      <c r="N36" s="0" t="s">
        <v>20837</v>
      </c>
      <c r="O36" s="122" t="s">
        <v>200</v>
      </c>
      <c r="P36" s="0" t="s">
        <v>20798</v>
      </c>
      <c r="Q36" s="0" t="n">
        <v>4582191963372</v>
      </c>
      <c r="R36" s="120"/>
      <c r="S36" s="131" t="s">
        <v>215</v>
      </c>
      <c r="T36" s="0" t="s">
        <v>3352</v>
      </c>
      <c r="U36" s="0" t="n">
        <v>10</v>
      </c>
      <c r="V36" s="120"/>
      <c r="W36" s="127" t="s">
        <v>216</v>
      </c>
    </row>
    <row r="37" customFormat="false" ht="13.8" hidden="false" customHeight="false" outlineLevel="0" collapsed="false">
      <c r="A37" s="131" t="s">
        <v>20838</v>
      </c>
      <c r="B37" s="0" t="s">
        <v>20737</v>
      </c>
      <c r="C37" s="120" t="s">
        <v>200</v>
      </c>
      <c r="D37" s="0" t="s">
        <v>202</v>
      </c>
      <c r="E37" s="129" t="s">
        <v>20729</v>
      </c>
      <c r="F37" s="0" t="n">
        <v>1996</v>
      </c>
      <c r="G37" s="0" t="n">
        <v>1996</v>
      </c>
      <c r="H37" s="0" t="s">
        <v>18063</v>
      </c>
      <c r="I37" s="0" t="s">
        <v>20775</v>
      </c>
      <c r="J37" s="0" t="s">
        <v>20776</v>
      </c>
      <c r="K37" s="0" t="s">
        <v>20732</v>
      </c>
      <c r="L37" s="0" t="s">
        <v>20802</v>
      </c>
      <c r="M37" s="0" t="n">
        <v>4</v>
      </c>
      <c r="N37" s="0" t="s">
        <v>20839</v>
      </c>
      <c r="O37" s="122" t="s">
        <v>200</v>
      </c>
      <c r="P37" s="0" t="s">
        <v>20778</v>
      </c>
      <c r="Q37" s="0" t="n">
        <v>45496380847</v>
      </c>
      <c r="R37" s="120" t="s">
        <v>200</v>
      </c>
      <c r="S37" s="131" t="s">
        <v>215</v>
      </c>
      <c r="T37" s="0" t="s">
        <v>3352</v>
      </c>
      <c r="U37" s="0" t="n">
        <v>15</v>
      </c>
      <c r="V37" s="120" t="s">
        <v>200</v>
      </c>
      <c r="W37" s="127" t="s">
        <v>216</v>
      </c>
    </row>
    <row r="38" customFormat="false" ht="13.8" hidden="false" customHeight="false" outlineLevel="0" collapsed="false">
      <c r="A38" s="131" t="s">
        <v>20840</v>
      </c>
      <c r="B38" s="0" t="s">
        <v>20728</v>
      </c>
      <c r="C38" s="120" t="s">
        <v>200</v>
      </c>
      <c r="D38" s="0" t="s">
        <v>202</v>
      </c>
      <c r="E38" s="129" t="s">
        <v>20729</v>
      </c>
      <c r="F38" s="0" t="n">
        <v>2015</v>
      </c>
      <c r="G38" s="0" t="n">
        <v>2015</v>
      </c>
      <c r="H38" s="0" t="s">
        <v>20841</v>
      </c>
      <c r="I38" s="0" t="s">
        <v>18042</v>
      </c>
      <c r="J38" s="0" t="s">
        <v>20743</v>
      </c>
      <c r="K38" s="0" t="s">
        <v>20732</v>
      </c>
      <c r="L38" s="0" t="s">
        <v>20733</v>
      </c>
      <c r="M38" s="0" t="n">
        <v>3</v>
      </c>
      <c r="N38" s="0" t="s">
        <v>20842</v>
      </c>
      <c r="O38" s="122" t="s">
        <v>200</v>
      </c>
      <c r="P38" s="0" t="s">
        <v>20798</v>
      </c>
      <c r="Q38" s="0" t="n">
        <v>719546188959</v>
      </c>
      <c r="R38" s="120" t="s">
        <v>200</v>
      </c>
      <c r="S38" s="131" t="s">
        <v>215</v>
      </c>
      <c r="T38" s="0" t="s">
        <v>3352</v>
      </c>
      <c r="U38" s="0" t="n">
        <v>10</v>
      </c>
      <c r="V38" s="120" t="s">
        <v>200</v>
      </c>
      <c r="W38" s="127" t="s">
        <v>216</v>
      </c>
    </row>
    <row r="39" customFormat="false" ht="13.8" hidden="false" customHeight="false" outlineLevel="0" collapsed="false">
      <c r="A39" s="131" t="s">
        <v>20843</v>
      </c>
      <c r="B39" s="0" t="s">
        <v>20737</v>
      </c>
      <c r="C39" s="120" t="s">
        <v>200</v>
      </c>
      <c r="D39" s="0" t="s">
        <v>202</v>
      </c>
      <c r="E39" s="129" t="s">
        <v>20729</v>
      </c>
      <c r="F39" s="0" t="n">
        <v>1980</v>
      </c>
      <c r="G39" s="0" t="n">
        <v>1980</v>
      </c>
      <c r="H39" s="0" t="s">
        <v>13414</v>
      </c>
      <c r="I39" s="0" t="s">
        <v>9448</v>
      </c>
      <c r="J39" s="0" t="s">
        <v>20731</v>
      </c>
      <c r="K39" s="0" t="s">
        <v>20732</v>
      </c>
      <c r="L39" s="0" t="s">
        <v>20733</v>
      </c>
      <c r="M39" s="0" t="n">
        <v>5</v>
      </c>
      <c r="N39" s="0" t="s">
        <v>20844</v>
      </c>
      <c r="O39" s="122" t="s">
        <v>200</v>
      </c>
      <c r="P39" s="0" t="s">
        <v>20765</v>
      </c>
      <c r="Q39" s="0" t="n">
        <v>45496353070</v>
      </c>
      <c r="R39" s="120" t="s">
        <v>200</v>
      </c>
      <c r="S39" s="131" t="s">
        <v>215</v>
      </c>
      <c r="T39" s="0" t="s">
        <v>3352</v>
      </c>
      <c r="U39" s="0" t="n">
        <v>15</v>
      </c>
      <c r="V39" s="120" t="s">
        <v>200</v>
      </c>
      <c r="W39" s="127" t="s">
        <v>216</v>
      </c>
    </row>
    <row r="40" customFormat="false" ht="13.8" hidden="false" customHeight="false" outlineLevel="0" collapsed="false">
      <c r="A40" s="131" t="s">
        <v>20845</v>
      </c>
      <c r="B40" s="0" t="s">
        <v>20737</v>
      </c>
      <c r="C40" s="120" t="s">
        <v>200</v>
      </c>
      <c r="D40" s="0" t="s">
        <v>202</v>
      </c>
      <c r="E40" s="112" t="s">
        <v>20738</v>
      </c>
      <c r="F40" s="112" t="n">
        <v>1986</v>
      </c>
      <c r="G40" s="112" t="n">
        <v>2006</v>
      </c>
      <c r="H40" s="0" t="s">
        <v>17904</v>
      </c>
      <c r="I40" s="0" t="s">
        <v>9448</v>
      </c>
      <c r="J40" s="0" t="s">
        <v>20743</v>
      </c>
      <c r="K40" s="0" t="s">
        <v>20732</v>
      </c>
      <c r="L40" s="0" t="s">
        <v>20744</v>
      </c>
      <c r="M40" s="0" t="n">
        <v>3</v>
      </c>
      <c r="N40" s="0" t="s">
        <v>20846</v>
      </c>
      <c r="O40" s="122" t="s">
        <v>200</v>
      </c>
      <c r="P40" s="0" t="s">
        <v>20765</v>
      </c>
      <c r="Q40" s="129" t="n">
        <v>45496353049</v>
      </c>
      <c r="R40" s="120" t="s">
        <v>200</v>
      </c>
      <c r="S40" s="131" t="s">
        <v>215</v>
      </c>
      <c r="T40" s="0" t="s">
        <v>3352</v>
      </c>
      <c r="U40" s="0" t="n">
        <v>15</v>
      </c>
      <c r="V40" s="120" t="s">
        <v>200</v>
      </c>
      <c r="W40" s="127" t="s">
        <v>216</v>
      </c>
    </row>
    <row r="41" customFormat="false" ht="13.8" hidden="false" customHeight="false" outlineLevel="0" collapsed="false">
      <c r="A41" s="131" t="s">
        <v>20847</v>
      </c>
      <c r="B41" s="0" t="s">
        <v>20737</v>
      </c>
      <c r="C41" s="120" t="s">
        <v>200</v>
      </c>
      <c r="D41" s="0" t="s">
        <v>202</v>
      </c>
      <c r="E41" s="129" t="s">
        <v>20729</v>
      </c>
      <c r="F41" s="0" t="n">
        <v>1985</v>
      </c>
      <c r="G41" s="0" t="n">
        <v>1985</v>
      </c>
      <c r="H41" s="0" t="s">
        <v>17756</v>
      </c>
      <c r="I41" s="0" t="s">
        <v>9448</v>
      </c>
      <c r="J41" s="0" t="s">
        <v>20848</v>
      </c>
      <c r="K41" s="0" t="s">
        <v>20732</v>
      </c>
      <c r="L41" s="0" t="s">
        <v>20744</v>
      </c>
      <c r="M41" s="0" t="n">
        <v>4</v>
      </c>
      <c r="N41" s="0" t="s">
        <v>20849</v>
      </c>
      <c r="O41" s="122" t="s">
        <v>200</v>
      </c>
      <c r="P41" s="0" t="s">
        <v>20753</v>
      </c>
      <c r="Q41" s="129" t="n">
        <v>45496352936</v>
      </c>
      <c r="R41" s="120" t="s">
        <v>200</v>
      </c>
      <c r="S41" s="131" t="s">
        <v>215</v>
      </c>
      <c r="T41" s="0" t="s">
        <v>3352</v>
      </c>
      <c r="U41" s="0" t="n">
        <v>15</v>
      </c>
      <c r="V41" s="120" t="s">
        <v>200</v>
      </c>
      <c r="W41" s="127" t="s">
        <v>216</v>
      </c>
    </row>
    <row r="42" customFormat="false" ht="13.8" hidden="false" customHeight="false" outlineLevel="0" collapsed="false">
      <c r="A42" s="131" t="s">
        <v>20850</v>
      </c>
      <c r="B42" s="0" t="s">
        <v>20737</v>
      </c>
      <c r="C42" s="120" t="s">
        <v>200</v>
      </c>
      <c r="D42" s="0" t="s">
        <v>202</v>
      </c>
      <c r="E42" s="129" t="s">
        <v>20729</v>
      </c>
      <c r="F42" s="0" t="n">
        <v>2007</v>
      </c>
      <c r="G42" s="0" t="n">
        <v>2007</v>
      </c>
      <c r="H42" s="0" t="s">
        <v>17756</v>
      </c>
      <c r="I42" s="0" t="s">
        <v>9448</v>
      </c>
      <c r="J42" s="0" t="s">
        <v>20731</v>
      </c>
      <c r="K42" s="0" t="s">
        <v>20751</v>
      </c>
      <c r="L42" s="0" t="s">
        <v>20802</v>
      </c>
      <c r="M42" s="0" t="n">
        <v>3</v>
      </c>
      <c r="N42" s="0" t="s">
        <v>20851</v>
      </c>
      <c r="O42" s="122" t="s">
        <v>200</v>
      </c>
      <c r="P42" s="0" t="s">
        <v>20765</v>
      </c>
      <c r="Q42" s="0" t="n">
        <v>45496352547</v>
      </c>
      <c r="R42" s="120" t="s">
        <v>200</v>
      </c>
      <c r="S42" s="131" t="s">
        <v>215</v>
      </c>
      <c r="T42" s="0" t="s">
        <v>3352</v>
      </c>
      <c r="U42" s="0" t="n">
        <v>15</v>
      </c>
      <c r="V42" s="120" t="s">
        <v>200</v>
      </c>
      <c r="W42" s="127" t="s">
        <v>216</v>
      </c>
    </row>
    <row r="43" customFormat="false" ht="13.8" hidden="false" customHeight="false" outlineLevel="0" collapsed="false">
      <c r="A43" s="131" t="s">
        <v>20852</v>
      </c>
      <c r="B43" s="0" t="s">
        <v>20728</v>
      </c>
      <c r="C43" s="120" t="s">
        <v>200</v>
      </c>
      <c r="D43" s="0" t="s">
        <v>202</v>
      </c>
      <c r="E43" s="129" t="s">
        <v>20729</v>
      </c>
      <c r="F43" s="0" t="n">
        <v>1994</v>
      </c>
      <c r="G43" s="0" t="n">
        <v>1994</v>
      </c>
      <c r="H43" s="0" t="s">
        <v>20853</v>
      </c>
      <c r="I43" s="0" t="s">
        <v>370</v>
      </c>
      <c r="J43" s="0" t="s">
        <v>20731</v>
      </c>
      <c r="K43" s="0" t="s">
        <v>20732</v>
      </c>
      <c r="L43" s="0" t="s">
        <v>20744</v>
      </c>
      <c r="M43" s="0" t="n">
        <v>3</v>
      </c>
      <c r="N43" s="0" t="s">
        <v>20854</v>
      </c>
      <c r="O43" s="122" t="s">
        <v>200</v>
      </c>
      <c r="P43" s="0" t="s">
        <v>20798</v>
      </c>
      <c r="Q43" s="0" t="n">
        <v>719546188942</v>
      </c>
      <c r="R43" s="120" t="s">
        <v>200</v>
      </c>
      <c r="S43" s="131" t="s">
        <v>215</v>
      </c>
      <c r="T43" s="0" t="s">
        <v>3352</v>
      </c>
      <c r="U43" s="0" t="n">
        <v>10</v>
      </c>
      <c r="V43" s="120" t="s">
        <v>200</v>
      </c>
      <c r="W43" s="127" t="s">
        <v>216</v>
      </c>
    </row>
    <row r="44" customFormat="false" ht="13.8" hidden="false" customHeight="false" outlineLevel="0" collapsed="false">
      <c r="A44" s="131" t="s">
        <v>20855</v>
      </c>
      <c r="B44" s="0" t="s">
        <v>20737</v>
      </c>
      <c r="C44" s="120" t="s">
        <v>200</v>
      </c>
      <c r="D44" s="0" t="s">
        <v>202</v>
      </c>
      <c r="E44" s="129" t="s">
        <v>20729</v>
      </c>
      <c r="F44" s="0" t="n">
        <v>1984</v>
      </c>
      <c r="G44" s="0" t="n">
        <v>1984</v>
      </c>
      <c r="H44" s="0" t="s">
        <v>20855</v>
      </c>
      <c r="I44" s="0" t="s">
        <v>9448</v>
      </c>
      <c r="J44" s="0" t="s">
        <v>20731</v>
      </c>
      <c r="K44" s="0" t="s">
        <v>5317</v>
      </c>
      <c r="L44" s="0" t="s">
        <v>20733</v>
      </c>
      <c r="M44" s="0" t="n">
        <v>4</v>
      </c>
      <c r="N44" s="0" t="s">
        <v>20856</v>
      </c>
      <c r="O44" s="122" t="s">
        <v>200</v>
      </c>
      <c r="P44" s="0" t="s">
        <v>20758</v>
      </c>
      <c r="Q44" s="129" t="n">
        <v>45496380731</v>
      </c>
      <c r="R44" s="120" t="s">
        <v>200</v>
      </c>
      <c r="S44" s="131" t="s">
        <v>215</v>
      </c>
      <c r="T44" s="0" t="s">
        <v>3352</v>
      </c>
      <c r="U44" s="0" t="n">
        <v>15</v>
      </c>
      <c r="V44" s="120" t="s">
        <v>200</v>
      </c>
      <c r="W44" s="127" t="s">
        <v>216</v>
      </c>
    </row>
    <row r="45" customFormat="false" ht="13.8" hidden="false" customHeight="false" outlineLevel="0" collapsed="false">
      <c r="A45" s="131" t="s">
        <v>20857</v>
      </c>
      <c r="B45" s="0" t="s">
        <v>20858</v>
      </c>
      <c r="C45" s="120"/>
      <c r="D45" s="0" t="s">
        <v>239</v>
      </c>
      <c r="E45" s="129" t="s">
        <v>20729</v>
      </c>
      <c r="F45" s="0" t="n">
        <v>2010</v>
      </c>
      <c r="G45" s="0" t="n">
        <v>2010</v>
      </c>
      <c r="H45" s="0" t="s">
        <v>20859</v>
      </c>
      <c r="I45" s="0" t="s">
        <v>5231</v>
      </c>
      <c r="J45" s="0" t="s">
        <v>20731</v>
      </c>
      <c r="K45" s="0" t="s">
        <v>20751</v>
      </c>
      <c r="L45" s="0" t="s">
        <v>20744</v>
      </c>
      <c r="M45" s="0" t="n">
        <v>5</v>
      </c>
      <c r="N45" s="0" t="s">
        <v>20860</v>
      </c>
      <c r="O45" s="122" t="s">
        <v>200</v>
      </c>
      <c r="P45" s="0" t="s">
        <v>20761</v>
      </c>
      <c r="Q45" s="129" t="n">
        <v>4580416943345</v>
      </c>
      <c r="R45" s="120"/>
      <c r="S45" s="131" t="s">
        <v>215</v>
      </c>
      <c r="T45" s="0" t="s">
        <v>3352</v>
      </c>
      <c r="U45" s="0" t="n">
        <v>30</v>
      </c>
      <c r="V45" s="120"/>
      <c r="W45" s="127"/>
    </row>
    <row r="46" customFormat="false" ht="13.8" hidden="false" customHeight="false" outlineLevel="0" collapsed="false">
      <c r="A46" s="131" t="s">
        <v>20861</v>
      </c>
      <c r="B46" s="0" t="s">
        <v>20737</v>
      </c>
      <c r="C46" s="120" t="s">
        <v>200</v>
      </c>
      <c r="D46" s="0" t="s">
        <v>202</v>
      </c>
      <c r="E46" s="129" t="s">
        <v>20729</v>
      </c>
      <c r="F46" s="0" t="n">
        <v>1987</v>
      </c>
      <c r="G46" s="0" t="n">
        <v>1987</v>
      </c>
      <c r="H46" s="0" t="s">
        <v>20192</v>
      </c>
      <c r="I46" s="0" t="s">
        <v>543</v>
      </c>
      <c r="J46" s="0" t="s">
        <v>20731</v>
      </c>
      <c r="K46" s="0" t="s">
        <v>20732</v>
      </c>
      <c r="L46" s="0" t="s">
        <v>20744</v>
      </c>
      <c r="M46" s="0" t="n">
        <v>4</v>
      </c>
      <c r="N46" s="0" t="s">
        <v>20862</v>
      </c>
      <c r="O46" s="122" t="s">
        <v>200</v>
      </c>
      <c r="P46" s="0" t="s">
        <v>20778</v>
      </c>
      <c r="Q46" s="0" t="n">
        <v>45496380755</v>
      </c>
      <c r="R46" s="120" t="s">
        <v>200</v>
      </c>
      <c r="S46" s="131" t="s">
        <v>215</v>
      </c>
      <c r="T46" s="0" t="s">
        <v>3352</v>
      </c>
      <c r="U46" s="0" t="n">
        <v>15</v>
      </c>
      <c r="V46" s="120" t="s">
        <v>200</v>
      </c>
      <c r="W46" s="127" t="s">
        <v>216</v>
      </c>
    </row>
    <row r="47" customFormat="false" ht="13.8" hidden="false" customHeight="false" outlineLevel="0" collapsed="false">
      <c r="A47" s="131" t="s">
        <v>19047</v>
      </c>
      <c r="B47" s="0" t="s">
        <v>20737</v>
      </c>
      <c r="C47" s="120" t="s">
        <v>200</v>
      </c>
      <c r="D47" s="0" t="s">
        <v>202</v>
      </c>
      <c r="E47" s="148" t="s">
        <v>20729</v>
      </c>
      <c r="F47" s="131" t="n">
        <v>1992</v>
      </c>
      <c r="G47" s="131" t="n">
        <v>1992</v>
      </c>
      <c r="H47" s="0" t="s">
        <v>19047</v>
      </c>
      <c r="I47" s="131" t="s">
        <v>9362</v>
      </c>
      <c r="J47" s="131" t="s">
        <v>20756</v>
      </c>
      <c r="K47" s="131" t="s">
        <v>20732</v>
      </c>
      <c r="L47" s="0" t="s">
        <v>20733</v>
      </c>
      <c r="M47" s="0" t="n">
        <v>4</v>
      </c>
      <c r="N47" s="0" t="s">
        <v>20863</v>
      </c>
      <c r="O47" s="122" t="s">
        <v>200</v>
      </c>
      <c r="P47" s="0" t="s">
        <v>20758</v>
      </c>
      <c r="Q47" s="129" t="n">
        <v>45496380076</v>
      </c>
      <c r="R47" s="120" t="s">
        <v>200</v>
      </c>
      <c r="S47" s="131" t="s">
        <v>215</v>
      </c>
      <c r="T47" s="0" t="s">
        <v>3352</v>
      </c>
      <c r="U47" s="0" t="n">
        <v>15</v>
      </c>
      <c r="V47" s="120" t="s">
        <v>200</v>
      </c>
      <c r="W47" s="127" t="s">
        <v>216</v>
      </c>
    </row>
    <row r="48" customFormat="false" ht="13.8" hidden="false" customHeight="false" outlineLevel="0" collapsed="false">
      <c r="A48" s="131" t="s">
        <v>20864</v>
      </c>
      <c r="B48" s="0" t="s">
        <v>20728</v>
      </c>
      <c r="C48" s="120" t="s">
        <v>200</v>
      </c>
      <c r="D48" s="0" t="s">
        <v>202</v>
      </c>
      <c r="E48" s="148" t="s">
        <v>20738</v>
      </c>
      <c r="F48" s="148" t="n">
        <v>2005</v>
      </c>
      <c r="G48" s="148" t="n">
        <v>2018</v>
      </c>
      <c r="H48" s="0" t="s">
        <v>3316</v>
      </c>
      <c r="I48" s="131" t="s">
        <v>872</v>
      </c>
      <c r="J48" s="131" t="s">
        <v>20731</v>
      </c>
      <c r="K48" s="131" t="s">
        <v>20732</v>
      </c>
      <c r="L48" s="0" t="s">
        <v>20733</v>
      </c>
      <c r="M48" s="0" t="n">
        <v>3</v>
      </c>
      <c r="N48" s="0" t="s">
        <v>20865</v>
      </c>
      <c r="O48" s="122" t="s">
        <v>200</v>
      </c>
      <c r="P48" s="0" t="s">
        <v>20735</v>
      </c>
      <c r="Q48" s="0" t="n">
        <v>719546188973</v>
      </c>
      <c r="R48" s="120" t="s">
        <v>200</v>
      </c>
      <c r="S48" s="131" t="s">
        <v>215</v>
      </c>
      <c r="T48" s="0" t="s">
        <v>3352</v>
      </c>
      <c r="U48" s="0" t="n">
        <v>10</v>
      </c>
      <c r="V48" s="120" t="s">
        <v>200</v>
      </c>
      <c r="W48" s="127" t="s">
        <v>216</v>
      </c>
    </row>
    <row r="49" customFormat="false" ht="13.8" hidden="false" customHeight="false" outlineLevel="0" collapsed="false">
      <c r="A49" s="131" t="s">
        <v>20866</v>
      </c>
      <c r="B49" s="0" t="s">
        <v>20728</v>
      </c>
      <c r="C49" s="120" t="s">
        <v>200</v>
      </c>
      <c r="D49" s="0" t="s">
        <v>202</v>
      </c>
      <c r="E49" s="129" t="s">
        <v>20729</v>
      </c>
      <c r="F49" s="0" t="n">
        <v>1991</v>
      </c>
      <c r="G49" s="0" t="n">
        <v>1991</v>
      </c>
      <c r="H49" s="0" t="s">
        <v>784</v>
      </c>
      <c r="I49" s="0" t="s">
        <v>793</v>
      </c>
      <c r="J49" s="0" t="s">
        <v>20776</v>
      </c>
      <c r="K49" s="0" t="s">
        <v>20732</v>
      </c>
      <c r="L49" s="0" t="s">
        <v>20733</v>
      </c>
      <c r="M49" s="0" t="n">
        <v>4</v>
      </c>
      <c r="N49" s="0" t="s">
        <v>20867</v>
      </c>
      <c r="O49" s="122" t="s">
        <v>200</v>
      </c>
      <c r="P49" s="0" t="s">
        <v>20735</v>
      </c>
      <c r="Q49" s="0" t="n">
        <v>719546189079</v>
      </c>
      <c r="R49" s="120" t="s">
        <v>200</v>
      </c>
      <c r="S49" s="131" t="s">
        <v>215</v>
      </c>
      <c r="T49" s="0" t="s">
        <v>3352</v>
      </c>
      <c r="U49" s="0" t="n">
        <v>10</v>
      </c>
      <c r="V49" s="120" t="s">
        <v>200</v>
      </c>
      <c r="W49" s="127" t="s">
        <v>216</v>
      </c>
    </row>
    <row r="50" customFormat="false" ht="13.8" hidden="false" customHeight="false" outlineLevel="0" collapsed="false">
      <c r="A50" s="131" t="s">
        <v>20868</v>
      </c>
      <c r="B50" s="0" t="s">
        <v>20737</v>
      </c>
      <c r="C50" s="120" t="s">
        <v>200</v>
      </c>
      <c r="D50" s="0" t="s">
        <v>202</v>
      </c>
      <c r="E50" s="112" t="s">
        <v>20738</v>
      </c>
      <c r="F50" s="112" t="n">
        <v>1986</v>
      </c>
      <c r="G50" s="129" t="n">
        <v>1998</v>
      </c>
      <c r="H50" s="0" t="s">
        <v>17904</v>
      </c>
      <c r="I50" s="0" t="s">
        <v>9448</v>
      </c>
      <c r="J50" s="0" t="s">
        <v>20731</v>
      </c>
      <c r="K50" s="0" t="s">
        <v>20732</v>
      </c>
      <c r="L50" s="0" t="s">
        <v>20733</v>
      </c>
      <c r="M50" s="0" t="n">
        <v>4</v>
      </c>
      <c r="N50" s="0" t="s">
        <v>20869</v>
      </c>
      <c r="O50" s="122" t="s">
        <v>200</v>
      </c>
      <c r="P50" s="0" t="s">
        <v>20778</v>
      </c>
      <c r="Q50" s="0" t="n">
        <v>45496380762</v>
      </c>
      <c r="R50" s="120" t="s">
        <v>200</v>
      </c>
      <c r="S50" s="131" t="s">
        <v>215</v>
      </c>
      <c r="T50" s="0" t="s">
        <v>3352</v>
      </c>
      <c r="U50" s="0" t="n">
        <v>15</v>
      </c>
      <c r="V50" s="120" t="s">
        <v>200</v>
      </c>
      <c r="W50" s="127" t="s">
        <v>216</v>
      </c>
    </row>
    <row r="51" customFormat="false" ht="13.8" hidden="false" customHeight="false" outlineLevel="0" collapsed="false">
      <c r="A51" s="131" t="s">
        <v>20870</v>
      </c>
      <c r="B51" s="0" t="s">
        <v>20737</v>
      </c>
      <c r="C51" s="120" t="s">
        <v>200</v>
      </c>
      <c r="D51" s="0" t="s">
        <v>202</v>
      </c>
      <c r="E51" s="112" t="s">
        <v>20738</v>
      </c>
      <c r="F51" s="112" t="n">
        <v>1986</v>
      </c>
      <c r="G51" s="129" t="n">
        <v>1998</v>
      </c>
      <c r="H51" s="0" t="s">
        <v>17904</v>
      </c>
      <c r="I51" s="0" t="s">
        <v>9448</v>
      </c>
      <c r="J51" s="0" t="s">
        <v>20731</v>
      </c>
      <c r="K51" s="0" t="s">
        <v>20732</v>
      </c>
      <c r="L51" s="0" t="s">
        <v>20733</v>
      </c>
      <c r="M51" s="0" t="n">
        <v>3</v>
      </c>
      <c r="N51" s="0" t="s">
        <v>20869</v>
      </c>
      <c r="O51" s="122" t="s">
        <v>200</v>
      </c>
      <c r="P51" s="0" t="s">
        <v>20765</v>
      </c>
      <c r="Q51" s="0" t="n">
        <v>45496352400</v>
      </c>
      <c r="R51" s="120" t="s">
        <v>200</v>
      </c>
      <c r="S51" s="131" t="s">
        <v>215</v>
      </c>
      <c r="T51" s="0" t="s">
        <v>3352</v>
      </c>
      <c r="U51" s="0" t="n">
        <v>15</v>
      </c>
      <c r="V51" s="120" t="s">
        <v>200</v>
      </c>
      <c r="W51" s="127" t="s">
        <v>216</v>
      </c>
    </row>
    <row r="52" customFormat="false" ht="13.8" hidden="false" customHeight="false" outlineLevel="0" collapsed="false">
      <c r="A52" s="131" t="s">
        <v>20871</v>
      </c>
      <c r="B52" s="0" t="s">
        <v>20737</v>
      </c>
      <c r="C52" s="120" t="s">
        <v>200</v>
      </c>
      <c r="D52" s="0" t="s">
        <v>202</v>
      </c>
      <c r="E52" s="112" t="s">
        <v>20738</v>
      </c>
      <c r="F52" s="112" t="n">
        <v>1986</v>
      </c>
      <c r="G52" s="112" t="n">
        <v>2017</v>
      </c>
      <c r="H52" s="0" t="s">
        <v>17904</v>
      </c>
      <c r="I52" s="0" t="s">
        <v>9448</v>
      </c>
      <c r="J52" s="0" t="s">
        <v>20731</v>
      </c>
      <c r="K52" s="0" t="s">
        <v>20732</v>
      </c>
      <c r="L52" s="0" t="s">
        <v>20733</v>
      </c>
      <c r="M52" s="0" t="n">
        <v>3</v>
      </c>
      <c r="N52" s="0" t="s">
        <v>20872</v>
      </c>
      <c r="O52" s="122" t="s">
        <v>200</v>
      </c>
      <c r="P52" s="0" t="s">
        <v>20758</v>
      </c>
      <c r="Q52" s="129" t="n">
        <v>45496380250</v>
      </c>
      <c r="R52" s="120" t="s">
        <v>200</v>
      </c>
      <c r="S52" s="131" t="s">
        <v>215</v>
      </c>
      <c r="T52" s="0" t="s">
        <v>3352</v>
      </c>
      <c r="U52" s="0" t="n">
        <v>15</v>
      </c>
      <c r="V52" s="120" t="s">
        <v>200</v>
      </c>
      <c r="W52" s="127" t="s">
        <v>216</v>
      </c>
    </row>
    <row r="53" customFormat="false" ht="13.8" hidden="false" customHeight="false" outlineLevel="0" collapsed="false">
      <c r="A53" s="131" t="s">
        <v>20873</v>
      </c>
      <c r="B53" s="0" t="s">
        <v>20737</v>
      </c>
      <c r="C53" s="120" t="s">
        <v>200</v>
      </c>
      <c r="D53" s="0" t="s">
        <v>202</v>
      </c>
      <c r="E53" s="112" t="s">
        <v>20738</v>
      </c>
      <c r="F53" s="112" t="n">
        <v>1986</v>
      </c>
      <c r="G53" s="112" t="n">
        <v>2006</v>
      </c>
      <c r="H53" s="0" t="s">
        <v>17904</v>
      </c>
      <c r="I53" s="0" t="s">
        <v>9448</v>
      </c>
      <c r="J53" s="0" t="s">
        <v>20731</v>
      </c>
      <c r="K53" s="0" t="s">
        <v>20732</v>
      </c>
      <c r="L53" s="0" t="s">
        <v>20733</v>
      </c>
      <c r="M53" s="0" t="n">
        <v>3</v>
      </c>
      <c r="N53" s="0" t="s">
        <v>20874</v>
      </c>
      <c r="O53" s="122" t="s">
        <v>200</v>
      </c>
      <c r="P53" s="0" t="s">
        <v>20758</v>
      </c>
      <c r="Q53" s="129" t="n">
        <v>45496353469</v>
      </c>
      <c r="R53" s="120" t="s">
        <v>200</v>
      </c>
      <c r="S53" s="131" t="s">
        <v>215</v>
      </c>
      <c r="T53" s="0" t="s">
        <v>3352</v>
      </c>
      <c r="U53" s="0" t="n">
        <v>15</v>
      </c>
      <c r="V53" s="120" t="s">
        <v>200</v>
      </c>
      <c r="W53" s="127" t="s">
        <v>216</v>
      </c>
    </row>
    <row r="54" customFormat="false" ht="13.8" hidden="false" customHeight="false" outlineLevel="0" collapsed="false">
      <c r="A54" s="131" t="s">
        <v>20875</v>
      </c>
      <c r="B54" s="0" t="s">
        <v>20737</v>
      </c>
      <c r="C54" s="120" t="s">
        <v>200</v>
      </c>
      <c r="D54" s="0" t="s">
        <v>202</v>
      </c>
      <c r="E54" s="129" t="s">
        <v>20738</v>
      </c>
      <c r="F54" s="0" t="n">
        <v>1984</v>
      </c>
      <c r="G54" s="0" t="n">
        <v>2009</v>
      </c>
      <c r="H54" s="0" t="s">
        <v>20876</v>
      </c>
      <c r="I54" s="0" t="s">
        <v>9448</v>
      </c>
      <c r="J54" s="0" t="s">
        <v>20731</v>
      </c>
      <c r="K54" s="0" t="s">
        <v>20732</v>
      </c>
      <c r="L54" s="0" t="s">
        <v>20733</v>
      </c>
      <c r="M54" s="0" t="n">
        <v>4</v>
      </c>
      <c r="N54" s="0" t="s">
        <v>20877</v>
      </c>
      <c r="O54" s="122" t="s">
        <v>200</v>
      </c>
      <c r="P54" s="0" t="s">
        <v>20758</v>
      </c>
      <c r="Q54" s="129" t="n">
        <v>45496352516</v>
      </c>
      <c r="R54" s="120" t="s">
        <v>200</v>
      </c>
      <c r="S54" s="131" t="s">
        <v>215</v>
      </c>
      <c r="T54" s="0" t="s">
        <v>3352</v>
      </c>
      <c r="U54" s="0" t="n">
        <v>15</v>
      </c>
      <c r="V54" s="120" t="s">
        <v>200</v>
      </c>
      <c r="W54" s="127" t="s">
        <v>216</v>
      </c>
    </row>
    <row r="55" customFormat="false" ht="13.8" hidden="false" customHeight="false" outlineLevel="0" collapsed="false">
      <c r="A55" s="131" t="s">
        <v>20878</v>
      </c>
      <c r="B55" s="0" t="s">
        <v>20737</v>
      </c>
      <c r="C55" s="120" t="s">
        <v>200</v>
      </c>
      <c r="D55" s="0" t="s">
        <v>202</v>
      </c>
      <c r="E55" s="129" t="s">
        <v>20729</v>
      </c>
      <c r="F55" s="0" t="n">
        <v>2006</v>
      </c>
      <c r="G55" s="0" t="n">
        <v>2006</v>
      </c>
      <c r="H55" s="0" t="s">
        <v>13940</v>
      </c>
      <c r="I55" s="0" t="s">
        <v>9362</v>
      </c>
      <c r="J55" s="0" t="s">
        <v>20731</v>
      </c>
      <c r="K55" s="0" t="s">
        <v>20732</v>
      </c>
      <c r="L55" s="0" t="s">
        <v>20733</v>
      </c>
      <c r="M55" s="0" t="n">
        <v>4</v>
      </c>
      <c r="N55" s="0" t="s">
        <v>20879</v>
      </c>
      <c r="O55" s="122" t="s">
        <v>200</v>
      </c>
      <c r="P55" s="0" t="s">
        <v>20758</v>
      </c>
      <c r="Q55" s="129" t="n">
        <v>45496353377</v>
      </c>
      <c r="R55" s="120" t="s">
        <v>200</v>
      </c>
      <c r="S55" s="131" t="s">
        <v>215</v>
      </c>
      <c r="T55" s="0" t="s">
        <v>3352</v>
      </c>
      <c r="U55" s="0" t="n">
        <v>15</v>
      </c>
      <c r="V55" s="120" t="s">
        <v>200</v>
      </c>
      <c r="W55" s="127" t="s">
        <v>216</v>
      </c>
    </row>
    <row r="56" customFormat="false" ht="13.8" hidden="false" customHeight="false" outlineLevel="0" collapsed="false">
      <c r="A56" s="131" t="s">
        <v>20880</v>
      </c>
      <c r="B56" s="0" t="s">
        <v>20737</v>
      </c>
      <c r="C56" s="120" t="s">
        <v>200</v>
      </c>
      <c r="D56" s="0" t="s">
        <v>202</v>
      </c>
      <c r="E56" s="129" t="s">
        <v>20729</v>
      </c>
      <c r="F56" s="0" t="n">
        <v>2012</v>
      </c>
      <c r="G56" s="0" t="n">
        <v>2012</v>
      </c>
      <c r="H56" s="0" t="s">
        <v>13764</v>
      </c>
      <c r="I56" s="0" t="s">
        <v>9666</v>
      </c>
      <c r="J56" s="0" t="s">
        <v>20731</v>
      </c>
      <c r="K56" s="0" t="s">
        <v>20751</v>
      </c>
      <c r="L56" s="0" t="s">
        <v>20733</v>
      </c>
      <c r="M56" s="0" t="n">
        <v>3</v>
      </c>
      <c r="N56" s="0" t="s">
        <v>20881</v>
      </c>
      <c r="O56" s="122" t="s">
        <v>200</v>
      </c>
      <c r="P56" s="0" t="s">
        <v>20765</v>
      </c>
      <c r="Q56" s="0" t="n">
        <v>45496352851</v>
      </c>
      <c r="R56" s="120" t="s">
        <v>200</v>
      </c>
      <c r="S56" s="131" t="s">
        <v>215</v>
      </c>
      <c r="T56" s="0" t="s">
        <v>3352</v>
      </c>
      <c r="U56" s="0" t="n">
        <v>15</v>
      </c>
      <c r="V56" s="120" t="s">
        <v>200</v>
      </c>
      <c r="W56" s="127" t="s">
        <v>216</v>
      </c>
    </row>
    <row r="57" customFormat="false" ht="13.8" hidden="false" customHeight="false" outlineLevel="0" collapsed="false">
      <c r="A57" s="131" t="s">
        <v>20882</v>
      </c>
      <c r="B57" s="0" t="s">
        <v>20737</v>
      </c>
      <c r="C57" s="120" t="s">
        <v>200</v>
      </c>
      <c r="D57" s="0" t="s">
        <v>202</v>
      </c>
      <c r="E57" s="129" t="s">
        <v>20729</v>
      </c>
      <c r="F57" s="0" t="n">
        <v>1983</v>
      </c>
      <c r="G57" s="0" t="n">
        <v>1983</v>
      </c>
      <c r="H57" s="0" t="s">
        <v>17756</v>
      </c>
      <c r="I57" s="0" t="s">
        <v>9448</v>
      </c>
      <c r="J57" s="0" t="s">
        <v>20731</v>
      </c>
      <c r="K57" s="0" t="s">
        <v>20732</v>
      </c>
      <c r="L57" s="0" t="s">
        <v>20733</v>
      </c>
      <c r="M57" s="0" t="n">
        <v>3</v>
      </c>
      <c r="N57" s="0" t="s">
        <v>20883</v>
      </c>
      <c r="O57" s="122" t="s">
        <v>200</v>
      </c>
      <c r="P57" s="0" t="s">
        <v>20765</v>
      </c>
      <c r="Q57" s="0" t="n">
        <v>45496352776</v>
      </c>
      <c r="R57" s="120" t="s">
        <v>200</v>
      </c>
      <c r="S57" s="131" t="s">
        <v>215</v>
      </c>
      <c r="T57" s="0" t="s">
        <v>3352</v>
      </c>
      <c r="U57" s="0" t="n">
        <v>15</v>
      </c>
      <c r="V57" s="120" t="s">
        <v>200</v>
      </c>
      <c r="W57" s="127" t="s">
        <v>216</v>
      </c>
    </row>
    <row r="58" customFormat="false" ht="13.8" hidden="false" customHeight="false" outlineLevel="0" collapsed="false">
      <c r="A58" s="131" t="s">
        <v>17756</v>
      </c>
      <c r="B58" s="0" t="s">
        <v>20737</v>
      </c>
      <c r="C58" s="120" t="s">
        <v>200</v>
      </c>
      <c r="D58" s="0" t="s">
        <v>202</v>
      </c>
      <c r="E58" s="129" t="s">
        <v>20729</v>
      </c>
      <c r="F58" s="0" t="n">
        <v>1981</v>
      </c>
      <c r="G58" s="0" t="n">
        <v>1981</v>
      </c>
      <c r="H58" s="0" t="s">
        <v>17756</v>
      </c>
      <c r="I58" s="0" t="s">
        <v>9448</v>
      </c>
      <c r="J58" s="0" t="s">
        <v>20731</v>
      </c>
      <c r="K58" s="0" t="s">
        <v>20732</v>
      </c>
      <c r="L58" s="0" t="s">
        <v>20733</v>
      </c>
      <c r="M58" s="0" t="n">
        <v>3</v>
      </c>
      <c r="N58" s="0" t="s">
        <v>20884</v>
      </c>
      <c r="O58" s="122" t="s">
        <v>200</v>
      </c>
      <c r="P58" s="0" t="s">
        <v>20758</v>
      </c>
      <c r="Q58" s="129" t="n">
        <v>45496352363</v>
      </c>
      <c r="R58" s="120" t="s">
        <v>200</v>
      </c>
      <c r="S58" s="131" t="s">
        <v>215</v>
      </c>
      <c r="T58" s="0" t="s">
        <v>3352</v>
      </c>
      <c r="U58" s="0" t="n">
        <v>15</v>
      </c>
      <c r="V58" s="120" t="s">
        <v>200</v>
      </c>
      <c r="W58" s="127" t="s">
        <v>216</v>
      </c>
    </row>
    <row r="59" customFormat="false" ht="13.8" hidden="false" customHeight="false" outlineLevel="0" collapsed="false">
      <c r="A59" s="131" t="s">
        <v>20885</v>
      </c>
      <c r="B59" s="0" t="s">
        <v>20737</v>
      </c>
      <c r="C59" s="120"/>
      <c r="D59" s="0" t="s">
        <v>202</v>
      </c>
      <c r="E59" s="129" t="s">
        <v>20738</v>
      </c>
      <c r="F59" s="129" t="s">
        <v>5317</v>
      </c>
      <c r="G59" s="0" t="n">
        <v>2013</v>
      </c>
      <c r="H59" s="0" t="s">
        <v>17756</v>
      </c>
      <c r="I59" s="0" t="s">
        <v>9448</v>
      </c>
      <c r="J59" s="0" t="s">
        <v>20731</v>
      </c>
      <c r="K59" s="0" t="s">
        <v>5317</v>
      </c>
      <c r="L59" s="0" t="s">
        <v>20733</v>
      </c>
      <c r="M59" s="0" t="n">
        <v>3</v>
      </c>
      <c r="N59" s="0" t="s">
        <v>20886</v>
      </c>
      <c r="O59" s="122" t="s">
        <v>200</v>
      </c>
      <c r="P59" s="0" t="s">
        <v>20778</v>
      </c>
      <c r="Q59" s="0" t="n">
        <v>45496380908</v>
      </c>
      <c r="R59" s="120"/>
      <c r="S59" s="131" t="s">
        <v>215</v>
      </c>
      <c r="T59" s="0" t="s">
        <v>3352</v>
      </c>
      <c r="U59" s="0" t="n">
        <v>30</v>
      </c>
      <c r="V59" s="120"/>
      <c r="W59" s="127"/>
    </row>
    <row r="60" customFormat="false" ht="13.8" hidden="false" customHeight="false" outlineLevel="0" collapsed="false">
      <c r="A60" s="131" t="s">
        <v>20887</v>
      </c>
      <c r="B60" s="0" t="s">
        <v>20737</v>
      </c>
      <c r="C60" s="120" t="s">
        <v>200</v>
      </c>
      <c r="D60" s="0" t="s">
        <v>202</v>
      </c>
      <c r="E60" s="129" t="s">
        <v>20738</v>
      </c>
      <c r="F60" s="129" t="n">
        <v>1981</v>
      </c>
      <c r="G60" s="129" t="n">
        <v>2017</v>
      </c>
      <c r="H60" s="0" t="s">
        <v>17756</v>
      </c>
      <c r="I60" s="0" t="s">
        <v>9448</v>
      </c>
      <c r="J60" s="0" t="s">
        <v>20731</v>
      </c>
      <c r="K60" s="0" t="s">
        <v>20732</v>
      </c>
      <c r="L60" s="0" t="s">
        <v>20733</v>
      </c>
      <c r="M60" s="0" t="n">
        <v>4</v>
      </c>
      <c r="N60" s="0" t="s">
        <v>20888</v>
      </c>
      <c r="O60" s="122" t="s">
        <v>200</v>
      </c>
      <c r="P60" s="0" t="s">
        <v>20778</v>
      </c>
      <c r="Q60" s="0" t="n">
        <v>45496380588</v>
      </c>
      <c r="R60" s="120" t="s">
        <v>200</v>
      </c>
      <c r="S60" s="131" t="s">
        <v>215</v>
      </c>
      <c r="T60" s="0" t="s">
        <v>3352</v>
      </c>
      <c r="U60" s="0" t="n">
        <v>15</v>
      </c>
      <c r="V60" s="120" t="s">
        <v>200</v>
      </c>
      <c r="W60" s="127"/>
    </row>
    <row r="61" customFormat="false" ht="13.8" hidden="false" customHeight="false" outlineLevel="0" collapsed="false">
      <c r="A61" s="131" t="s">
        <v>20889</v>
      </c>
      <c r="B61" s="0" t="s">
        <v>20769</v>
      </c>
      <c r="C61" s="120"/>
      <c r="D61" s="0" t="s">
        <v>202</v>
      </c>
      <c r="E61" s="129" t="s">
        <v>20729</v>
      </c>
      <c r="F61" s="129" t="n">
        <v>1987</v>
      </c>
      <c r="G61" s="129" t="n">
        <v>1987</v>
      </c>
      <c r="H61" s="0" t="s">
        <v>17756</v>
      </c>
      <c r="I61" s="0" t="s">
        <v>20890</v>
      </c>
      <c r="J61" s="0" t="s">
        <v>20776</v>
      </c>
      <c r="K61" s="0" t="s">
        <v>20732</v>
      </c>
      <c r="L61" s="0" t="s">
        <v>20744</v>
      </c>
      <c r="M61" s="0" t="n">
        <v>4</v>
      </c>
      <c r="N61" s="0" t="s">
        <v>20891</v>
      </c>
      <c r="O61" s="122" t="s">
        <v>200</v>
      </c>
      <c r="P61" s="0" t="s">
        <v>2215</v>
      </c>
      <c r="R61" s="120"/>
      <c r="S61" s="131" t="s">
        <v>215</v>
      </c>
      <c r="T61" s="0" t="s">
        <v>3352</v>
      </c>
      <c r="U61" s="0" t="n">
        <v>10</v>
      </c>
      <c r="V61" s="120"/>
      <c r="W61" s="127"/>
    </row>
    <row r="62" customFormat="false" ht="13.8" hidden="false" customHeight="false" outlineLevel="0" collapsed="false">
      <c r="A62" s="131" t="s">
        <v>20892</v>
      </c>
      <c r="B62" s="0" t="s">
        <v>20728</v>
      </c>
      <c r="C62" s="120" t="s">
        <v>200</v>
      </c>
      <c r="D62" s="0" t="s">
        <v>202</v>
      </c>
      <c r="E62" s="129" t="s">
        <v>20729</v>
      </c>
      <c r="F62" s="0" t="n">
        <v>2001</v>
      </c>
      <c r="G62" s="0" t="n">
        <v>2001</v>
      </c>
      <c r="H62" s="0" t="s">
        <v>18463</v>
      </c>
      <c r="I62" s="0" t="s">
        <v>15906</v>
      </c>
      <c r="J62" s="0" t="s">
        <v>20731</v>
      </c>
      <c r="K62" s="0" t="s">
        <v>20732</v>
      </c>
      <c r="L62" s="0" t="s">
        <v>20733</v>
      </c>
      <c r="M62" s="0" t="n">
        <v>3</v>
      </c>
      <c r="N62" s="0" t="s">
        <v>20893</v>
      </c>
      <c r="O62" s="122" t="s">
        <v>200</v>
      </c>
      <c r="P62" s="0" t="s">
        <v>20735</v>
      </c>
      <c r="Q62" s="0" t="n">
        <v>719546189154</v>
      </c>
      <c r="R62" s="120" t="s">
        <v>200</v>
      </c>
      <c r="S62" s="131" t="s">
        <v>215</v>
      </c>
      <c r="T62" s="0" t="s">
        <v>3352</v>
      </c>
      <c r="U62" s="0" t="n">
        <v>10</v>
      </c>
      <c r="V62" s="120" t="s">
        <v>200</v>
      </c>
      <c r="W62" s="127" t="s">
        <v>216</v>
      </c>
    </row>
    <row r="63" customFormat="false" ht="13.8" hidden="false" customHeight="false" outlineLevel="0" collapsed="false">
      <c r="A63" s="131" t="s">
        <v>20894</v>
      </c>
      <c r="B63" s="0" t="s">
        <v>20737</v>
      </c>
      <c r="C63" s="120" t="s">
        <v>200</v>
      </c>
      <c r="D63" s="0" t="s">
        <v>202</v>
      </c>
      <c r="E63" s="129" t="s">
        <v>20729</v>
      </c>
      <c r="F63" s="0" t="n">
        <v>1987</v>
      </c>
      <c r="G63" s="0" t="n">
        <v>1987</v>
      </c>
      <c r="H63" s="0" t="s">
        <v>20894</v>
      </c>
      <c r="I63" s="0" t="s">
        <v>543</v>
      </c>
      <c r="J63" s="0" t="s">
        <v>20782</v>
      </c>
      <c r="K63" s="0" t="s">
        <v>20732</v>
      </c>
      <c r="L63" s="0" t="s">
        <v>20733</v>
      </c>
      <c r="M63" s="0" t="n">
        <v>4</v>
      </c>
      <c r="N63" s="0" t="s">
        <v>20895</v>
      </c>
      <c r="O63" s="122" t="s">
        <v>200</v>
      </c>
      <c r="P63" s="0" t="s">
        <v>20758</v>
      </c>
      <c r="Q63" s="129" t="n">
        <v>45496352738</v>
      </c>
      <c r="R63" s="120" t="s">
        <v>200</v>
      </c>
      <c r="S63" s="131" t="s">
        <v>215</v>
      </c>
      <c r="T63" s="0" t="s">
        <v>3352</v>
      </c>
      <c r="U63" s="0" t="n">
        <v>15</v>
      </c>
      <c r="V63" s="120" t="s">
        <v>200</v>
      </c>
      <c r="W63" s="127" t="s">
        <v>216</v>
      </c>
    </row>
    <row r="64" customFormat="false" ht="13.8" hidden="false" customHeight="false" outlineLevel="0" collapsed="false">
      <c r="A64" s="131" t="s">
        <v>20896</v>
      </c>
      <c r="B64" s="0" t="s">
        <v>20737</v>
      </c>
      <c r="C64" s="120"/>
      <c r="D64" s="0" t="s">
        <v>202</v>
      </c>
      <c r="E64" s="129" t="s">
        <v>20729</v>
      </c>
      <c r="F64" s="0" t="n">
        <v>2001</v>
      </c>
      <c r="G64" s="0" t="n">
        <v>2001</v>
      </c>
      <c r="H64" s="0" t="s">
        <v>20897</v>
      </c>
      <c r="I64" s="0" t="s">
        <v>9448</v>
      </c>
      <c r="J64" s="0" t="s">
        <v>20748</v>
      </c>
      <c r="K64" s="0" t="s">
        <v>20732</v>
      </c>
      <c r="L64" s="0" t="s">
        <v>20744</v>
      </c>
      <c r="N64" s="0" t="s">
        <v>20898</v>
      </c>
      <c r="O64" s="122" t="s">
        <v>200</v>
      </c>
      <c r="P64" s="0" t="s">
        <v>20753</v>
      </c>
      <c r="Q64" s="129" t="n">
        <v>45496353438</v>
      </c>
      <c r="R64" s="120"/>
      <c r="S64" s="131"/>
      <c r="V64" s="120"/>
      <c r="W64" s="127"/>
    </row>
    <row r="65" customFormat="false" ht="13.8" hidden="false" customHeight="false" outlineLevel="0" collapsed="false">
      <c r="A65" s="131" t="s">
        <v>20899</v>
      </c>
      <c r="B65" s="0" t="s">
        <v>20737</v>
      </c>
      <c r="C65" s="120" t="s">
        <v>200</v>
      </c>
      <c r="D65" s="0" t="s">
        <v>202</v>
      </c>
      <c r="E65" s="148" t="s">
        <v>20729</v>
      </c>
      <c r="F65" s="131" t="n">
        <v>1993</v>
      </c>
      <c r="G65" s="131" t="n">
        <v>1993</v>
      </c>
      <c r="H65" s="0" t="s">
        <v>19047</v>
      </c>
      <c r="I65" s="131" t="s">
        <v>9362</v>
      </c>
      <c r="J65" s="131" t="s">
        <v>20782</v>
      </c>
      <c r="K65" s="131" t="s">
        <v>20732</v>
      </c>
      <c r="L65" s="0" t="s">
        <v>20744</v>
      </c>
      <c r="M65" s="0" t="n">
        <v>4</v>
      </c>
      <c r="N65" s="0" t="s">
        <v>20900</v>
      </c>
      <c r="O65" s="122" t="s">
        <v>200</v>
      </c>
      <c r="P65" s="0" t="s">
        <v>20758</v>
      </c>
      <c r="Q65" s="129" t="s">
        <v>198</v>
      </c>
      <c r="R65" s="120" t="s">
        <v>200</v>
      </c>
      <c r="S65" s="131" t="s">
        <v>215</v>
      </c>
      <c r="T65" s="0" t="s">
        <v>3352</v>
      </c>
      <c r="U65" s="0" t="n">
        <v>15</v>
      </c>
      <c r="V65" s="120" t="s">
        <v>200</v>
      </c>
      <c r="W65" s="127" t="s">
        <v>216</v>
      </c>
    </row>
    <row r="66" customFormat="false" ht="13.8" hidden="false" customHeight="false" outlineLevel="0" collapsed="false">
      <c r="A66" s="131" t="s">
        <v>18608</v>
      </c>
      <c r="B66" s="0" t="s">
        <v>20737</v>
      </c>
      <c r="C66" s="120" t="s">
        <v>200</v>
      </c>
      <c r="D66" s="0" t="s">
        <v>202</v>
      </c>
      <c r="E66" s="129" t="s">
        <v>20729</v>
      </c>
      <c r="F66" s="0" t="n">
        <v>1986</v>
      </c>
      <c r="G66" s="0" t="n">
        <v>1986</v>
      </c>
      <c r="H66" s="0" t="s">
        <v>18608</v>
      </c>
      <c r="I66" s="0" t="s">
        <v>9448</v>
      </c>
      <c r="J66" s="0" t="s">
        <v>20809</v>
      </c>
      <c r="K66" s="0" t="s">
        <v>20751</v>
      </c>
      <c r="L66" s="0" t="s">
        <v>20802</v>
      </c>
      <c r="M66" s="0" t="n">
        <v>4</v>
      </c>
      <c r="N66" s="0" t="s">
        <v>20901</v>
      </c>
      <c r="O66" s="122" t="s">
        <v>200</v>
      </c>
      <c r="P66" s="0" t="s">
        <v>20758</v>
      </c>
      <c r="Q66" s="129" t="n">
        <v>45496380571</v>
      </c>
      <c r="R66" s="120" t="s">
        <v>200</v>
      </c>
      <c r="S66" s="131" t="s">
        <v>215</v>
      </c>
      <c r="T66" s="0" t="s">
        <v>3352</v>
      </c>
      <c r="U66" s="0" t="n">
        <v>15</v>
      </c>
      <c r="V66" s="120" t="s">
        <v>200</v>
      </c>
      <c r="W66" s="127" t="s">
        <v>216</v>
      </c>
    </row>
    <row r="67" customFormat="false" ht="13.8" hidden="false" customHeight="false" outlineLevel="0" collapsed="false">
      <c r="A67" s="131" t="s">
        <v>20902</v>
      </c>
      <c r="B67" s="0" t="s">
        <v>20903</v>
      </c>
      <c r="C67" s="120"/>
      <c r="D67" s="0" t="s">
        <v>202</v>
      </c>
      <c r="E67" s="129" t="s">
        <v>20738</v>
      </c>
      <c r="F67" s="0" t="n">
        <v>2007</v>
      </c>
      <c r="G67" s="129" t="s">
        <v>198</v>
      </c>
      <c r="H67" s="0" t="s">
        <v>20317</v>
      </c>
      <c r="I67" s="0" t="s">
        <v>20796</v>
      </c>
      <c r="J67" s="0" t="s">
        <v>20731</v>
      </c>
      <c r="K67" s="0" t="s">
        <v>20732</v>
      </c>
      <c r="L67" s="0" t="s">
        <v>20733</v>
      </c>
      <c r="M67" s="0" t="n">
        <v>4</v>
      </c>
      <c r="N67" s="0" t="s">
        <v>20904</v>
      </c>
      <c r="O67" s="122" t="s">
        <v>200</v>
      </c>
      <c r="P67" s="0" t="s">
        <v>20761</v>
      </c>
      <c r="Q67" s="0" t="n">
        <v>849803086367</v>
      </c>
      <c r="R67" s="120"/>
      <c r="S67" s="131" t="s">
        <v>215</v>
      </c>
      <c r="T67" s="0" t="s">
        <v>3352</v>
      </c>
      <c r="U67" s="0" t="n">
        <v>10</v>
      </c>
      <c r="V67" s="120"/>
      <c r="W67" s="127"/>
    </row>
    <row r="68" customFormat="false" ht="13.8" hidden="false" customHeight="false" outlineLevel="0" collapsed="false">
      <c r="A68" s="131" t="s">
        <v>20905</v>
      </c>
      <c r="B68" s="0" t="s">
        <v>20906</v>
      </c>
      <c r="C68" s="120"/>
      <c r="D68" s="0" t="s">
        <v>239</v>
      </c>
      <c r="E68" s="129" t="s">
        <v>20729</v>
      </c>
      <c r="F68" s="0" t="n">
        <v>2007</v>
      </c>
      <c r="G68" s="129" t="n">
        <v>2007</v>
      </c>
      <c r="H68" s="0" t="s">
        <v>20907</v>
      </c>
      <c r="I68" s="0" t="s">
        <v>20789</v>
      </c>
      <c r="J68" s="0" t="s">
        <v>20731</v>
      </c>
      <c r="K68" s="0" t="s">
        <v>20732</v>
      </c>
      <c r="L68" s="0" t="s">
        <v>20733</v>
      </c>
      <c r="M68" s="0" t="n">
        <v>4</v>
      </c>
      <c r="N68" s="0" t="s">
        <v>20908</v>
      </c>
      <c r="O68" s="122"/>
      <c r="P68" s="0" t="s">
        <v>20761</v>
      </c>
      <c r="Q68" s="0" t="s">
        <v>198</v>
      </c>
      <c r="R68" s="120"/>
      <c r="S68" s="131" t="s">
        <v>215</v>
      </c>
      <c r="T68" s="0" t="s">
        <v>3352</v>
      </c>
      <c r="U68" s="0" t="n">
        <v>10</v>
      </c>
      <c r="V68" s="120"/>
      <c r="W68" s="127" t="s">
        <v>5461</v>
      </c>
    </row>
    <row r="69" customFormat="false" ht="13.8" hidden="false" customHeight="false" outlineLevel="0" collapsed="false">
      <c r="A69" s="131" t="s">
        <v>20909</v>
      </c>
      <c r="B69" s="0" t="s">
        <v>20737</v>
      </c>
      <c r="C69" s="120" t="s">
        <v>200</v>
      </c>
      <c r="D69" s="0" t="s">
        <v>202</v>
      </c>
      <c r="E69" s="129" t="s">
        <v>20729</v>
      </c>
      <c r="F69" s="0" t="n">
        <v>2001</v>
      </c>
      <c r="G69" s="0" t="n">
        <v>2001</v>
      </c>
      <c r="H69" s="0" t="s">
        <v>20910</v>
      </c>
      <c r="I69" s="0" t="s">
        <v>9448</v>
      </c>
      <c r="J69" s="0" t="s">
        <v>20731</v>
      </c>
      <c r="K69" s="0" t="s">
        <v>20732</v>
      </c>
      <c r="L69" s="0" t="s">
        <v>20733</v>
      </c>
      <c r="M69" s="0" t="n">
        <v>4</v>
      </c>
      <c r="N69" s="0" t="s">
        <v>20911</v>
      </c>
      <c r="O69" s="122" t="s">
        <v>200</v>
      </c>
      <c r="P69" s="0" t="s">
        <v>20765</v>
      </c>
      <c r="Q69" s="0" t="n">
        <v>45496353063</v>
      </c>
      <c r="R69" s="120" t="s">
        <v>200</v>
      </c>
      <c r="S69" s="131" t="s">
        <v>215</v>
      </c>
      <c r="T69" s="0" t="s">
        <v>3352</v>
      </c>
      <c r="U69" s="0" t="n">
        <v>15</v>
      </c>
      <c r="V69" s="120" t="s">
        <v>200</v>
      </c>
      <c r="W69" s="127" t="s">
        <v>216</v>
      </c>
    </row>
    <row r="70" customFormat="false" ht="13.8" hidden="false" customHeight="false" outlineLevel="0" collapsed="false">
      <c r="A70" s="131" t="s">
        <v>20912</v>
      </c>
      <c r="B70" s="0" t="s">
        <v>20737</v>
      </c>
      <c r="C70" s="120" t="s">
        <v>200</v>
      </c>
      <c r="D70" s="0" t="s">
        <v>202</v>
      </c>
      <c r="E70" s="129" t="s">
        <v>20729</v>
      </c>
      <c r="F70" s="0" t="n">
        <v>1980</v>
      </c>
      <c r="G70" s="0" t="n">
        <v>1980</v>
      </c>
      <c r="H70" s="0" t="s">
        <v>20912</v>
      </c>
      <c r="I70" s="0" t="s">
        <v>370</v>
      </c>
      <c r="J70" s="0" t="s">
        <v>20776</v>
      </c>
      <c r="K70" s="0" t="s">
        <v>20732</v>
      </c>
      <c r="L70" s="0" t="s">
        <v>20733</v>
      </c>
      <c r="M70" s="0" t="n">
        <v>4</v>
      </c>
      <c r="N70" s="0" t="s">
        <v>20913</v>
      </c>
      <c r="O70" s="122" t="s">
        <v>200</v>
      </c>
      <c r="P70" s="0" t="s">
        <v>20765</v>
      </c>
      <c r="Q70" s="0" t="n">
        <v>45496352899</v>
      </c>
      <c r="R70" s="120" t="s">
        <v>200</v>
      </c>
      <c r="S70" s="131" t="s">
        <v>215</v>
      </c>
      <c r="T70" s="0" t="s">
        <v>3352</v>
      </c>
      <c r="U70" s="0" t="n">
        <v>15</v>
      </c>
      <c r="V70" s="120" t="s">
        <v>200</v>
      </c>
      <c r="W70" s="127" t="s">
        <v>216</v>
      </c>
    </row>
    <row r="71" customFormat="false" ht="13.8" hidden="false" customHeight="false" outlineLevel="0" collapsed="false">
      <c r="A71" s="131" t="s">
        <v>20914</v>
      </c>
      <c r="B71" s="0" t="s">
        <v>20737</v>
      </c>
      <c r="C71" s="120" t="s">
        <v>200</v>
      </c>
      <c r="D71" s="0" t="s">
        <v>202</v>
      </c>
      <c r="E71" s="148" t="s">
        <v>20738</v>
      </c>
      <c r="F71" s="131" t="n">
        <v>1986</v>
      </c>
      <c r="G71" s="131" t="n">
        <v>2012</v>
      </c>
      <c r="H71" s="0" t="s">
        <v>20805</v>
      </c>
      <c r="I71" s="131" t="s">
        <v>9362</v>
      </c>
      <c r="J71" s="131" t="s">
        <v>20806</v>
      </c>
      <c r="K71" s="131" t="s">
        <v>20751</v>
      </c>
      <c r="L71" s="0" t="s">
        <v>20802</v>
      </c>
      <c r="M71" s="0" t="n">
        <v>3</v>
      </c>
      <c r="N71" s="0" t="s">
        <v>20915</v>
      </c>
      <c r="O71" s="122" t="s">
        <v>200</v>
      </c>
      <c r="P71" s="0" t="s">
        <v>20758</v>
      </c>
      <c r="Q71" s="129" t="n">
        <v>45496353018</v>
      </c>
      <c r="R71" s="120" t="s">
        <v>200</v>
      </c>
      <c r="S71" s="131" t="s">
        <v>215</v>
      </c>
      <c r="T71" s="0" t="s">
        <v>3352</v>
      </c>
      <c r="U71" s="0" t="n">
        <v>15</v>
      </c>
      <c r="V71" s="120" t="s">
        <v>200</v>
      </c>
      <c r="W71" s="127" t="s">
        <v>216</v>
      </c>
    </row>
    <row r="72" customFormat="false" ht="13.8" hidden="false" customHeight="false" outlineLevel="0" collapsed="false">
      <c r="A72" s="131" t="s">
        <v>20916</v>
      </c>
      <c r="B72" s="0" t="s">
        <v>20728</v>
      </c>
      <c r="C72" s="120" t="s">
        <v>200</v>
      </c>
      <c r="D72" s="0" t="s">
        <v>202</v>
      </c>
      <c r="E72" s="129" t="s">
        <v>20729</v>
      </c>
      <c r="F72" s="0" t="n">
        <v>1996</v>
      </c>
      <c r="G72" s="0" t="n">
        <v>1996</v>
      </c>
      <c r="H72" s="0" t="s">
        <v>8793</v>
      </c>
      <c r="I72" s="0" t="s">
        <v>7227</v>
      </c>
      <c r="J72" s="0" t="s">
        <v>20748</v>
      </c>
      <c r="K72" s="0" t="s">
        <v>20732</v>
      </c>
      <c r="L72" s="0" t="s">
        <v>20733</v>
      </c>
      <c r="M72" s="0" t="n">
        <v>3</v>
      </c>
      <c r="N72" s="0" t="s">
        <v>20917</v>
      </c>
      <c r="O72" s="122" t="s">
        <v>200</v>
      </c>
      <c r="P72" s="0" t="s">
        <v>20798</v>
      </c>
      <c r="Q72" s="0" t="n">
        <v>719546188966</v>
      </c>
      <c r="R72" s="120" t="s">
        <v>200</v>
      </c>
      <c r="S72" s="131" t="s">
        <v>215</v>
      </c>
      <c r="T72" s="0" t="s">
        <v>3352</v>
      </c>
      <c r="U72" s="0" t="n">
        <v>10</v>
      </c>
      <c r="V72" s="120" t="s">
        <v>200</v>
      </c>
      <c r="W72" s="127" t="s">
        <v>216</v>
      </c>
    </row>
    <row r="73" customFormat="false" ht="13.8" hidden="false" customHeight="false" outlineLevel="0" collapsed="false">
      <c r="A73" s="131" t="s">
        <v>20918</v>
      </c>
      <c r="B73" s="0" t="s">
        <v>20737</v>
      </c>
      <c r="C73" s="120" t="s">
        <v>200</v>
      </c>
      <c r="D73" s="0" t="s">
        <v>202</v>
      </c>
      <c r="E73" s="129" t="s">
        <v>20729</v>
      </c>
      <c r="F73" s="0" t="n">
        <v>1985</v>
      </c>
      <c r="G73" s="0" t="n">
        <v>1985</v>
      </c>
      <c r="H73" s="0" t="s">
        <v>17756</v>
      </c>
      <c r="I73" s="0" t="s">
        <v>9448</v>
      </c>
      <c r="J73" s="0" t="s">
        <v>20731</v>
      </c>
      <c r="K73" s="0" t="s">
        <v>20751</v>
      </c>
      <c r="L73" s="0" t="s">
        <v>20802</v>
      </c>
      <c r="M73" s="0" t="n">
        <v>3</v>
      </c>
      <c r="N73" s="0" t="s">
        <v>20919</v>
      </c>
      <c r="O73" s="122" t="s">
        <v>200</v>
      </c>
      <c r="P73" s="0" t="s">
        <v>20758</v>
      </c>
      <c r="Q73" s="129" t="n">
        <v>45496352370</v>
      </c>
      <c r="R73" s="120" t="s">
        <v>200</v>
      </c>
      <c r="S73" s="131" t="s">
        <v>215</v>
      </c>
      <c r="T73" s="0" t="s">
        <v>3352</v>
      </c>
      <c r="U73" s="0" t="n">
        <v>15</v>
      </c>
      <c r="V73" s="120" t="s">
        <v>200</v>
      </c>
      <c r="W73" s="127" t="s">
        <v>216</v>
      </c>
    </row>
    <row r="74" customFormat="false" ht="13.8" hidden="false" customHeight="false" outlineLevel="0" collapsed="false">
      <c r="A74" s="131" t="s">
        <v>20920</v>
      </c>
      <c r="B74" s="0" t="s">
        <v>20737</v>
      </c>
      <c r="C74" s="120" t="s">
        <v>200</v>
      </c>
      <c r="D74" s="0" t="s">
        <v>202</v>
      </c>
      <c r="E74" s="129" t="s">
        <v>20738</v>
      </c>
      <c r="F74" s="129" t="n">
        <v>1985</v>
      </c>
      <c r="G74" s="129" t="n">
        <v>2017</v>
      </c>
      <c r="H74" s="0" t="s">
        <v>17756</v>
      </c>
      <c r="I74" s="0" t="s">
        <v>9448</v>
      </c>
      <c r="J74" s="0" t="s">
        <v>20731</v>
      </c>
      <c r="K74" s="0" t="s">
        <v>20751</v>
      </c>
      <c r="L74" s="0" t="s">
        <v>20802</v>
      </c>
      <c r="M74" s="0" t="n">
        <v>4</v>
      </c>
      <c r="N74" s="0" t="s">
        <v>20921</v>
      </c>
      <c r="O74" s="122" t="s">
        <v>200</v>
      </c>
      <c r="P74" s="0" t="s">
        <v>20778</v>
      </c>
      <c r="Q74" s="0" t="n">
        <v>45496380595</v>
      </c>
      <c r="R74" s="120" t="s">
        <v>200</v>
      </c>
      <c r="S74" s="131" t="s">
        <v>215</v>
      </c>
      <c r="T74" s="0" t="s">
        <v>3352</v>
      </c>
      <c r="U74" s="0" t="n">
        <v>15</v>
      </c>
      <c r="V74" s="120" t="s">
        <v>200</v>
      </c>
      <c r="W74" s="127" t="s">
        <v>216</v>
      </c>
    </row>
    <row r="75" customFormat="false" ht="13.8" hidden="false" customHeight="false" outlineLevel="0" collapsed="false">
      <c r="A75" s="131" t="s">
        <v>20922</v>
      </c>
      <c r="B75" s="0" t="s">
        <v>20737</v>
      </c>
      <c r="C75" s="120" t="s">
        <v>200</v>
      </c>
      <c r="D75" s="0" t="s">
        <v>202</v>
      </c>
      <c r="E75" s="129" t="s">
        <v>20729</v>
      </c>
      <c r="F75" s="0" t="n">
        <v>1996</v>
      </c>
      <c r="G75" s="0" t="n">
        <v>1996</v>
      </c>
      <c r="H75" s="0" t="s">
        <v>18063</v>
      </c>
      <c r="I75" s="0" t="s">
        <v>20775</v>
      </c>
      <c r="J75" s="0" t="s">
        <v>20776</v>
      </c>
      <c r="K75" s="0" t="s">
        <v>20732</v>
      </c>
      <c r="L75" s="0" t="s">
        <v>20733</v>
      </c>
      <c r="M75" s="0" t="n">
        <v>4</v>
      </c>
      <c r="N75" s="0" t="s">
        <v>20923</v>
      </c>
      <c r="O75" s="122" t="s">
        <v>200</v>
      </c>
      <c r="P75" s="0" t="s">
        <v>20765</v>
      </c>
      <c r="Q75" s="0" t="n">
        <v>45496352455</v>
      </c>
      <c r="R75" s="120" t="s">
        <v>200</v>
      </c>
      <c r="S75" s="131" t="s">
        <v>215</v>
      </c>
      <c r="T75" s="0" t="s">
        <v>3352</v>
      </c>
      <c r="U75" s="0" t="n">
        <v>15</v>
      </c>
      <c r="V75" s="120" t="s">
        <v>200</v>
      </c>
      <c r="W75" s="127" t="s">
        <v>216</v>
      </c>
    </row>
    <row r="76" customFormat="false" ht="13.8" hidden="false" customHeight="false" outlineLevel="0" collapsed="false">
      <c r="A76" s="131" t="s">
        <v>20924</v>
      </c>
      <c r="B76" s="0" t="s">
        <v>20769</v>
      </c>
      <c r="C76" s="120" t="s">
        <v>200</v>
      </c>
      <c r="D76" s="0" t="s">
        <v>202</v>
      </c>
      <c r="E76" s="129" t="s">
        <v>20729</v>
      </c>
      <c r="F76" s="0" t="n">
        <v>2001</v>
      </c>
      <c r="G76" s="0" t="n">
        <v>2001</v>
      </c>
      <c r="H76" s="0" t="s">
        <v>20910</v>
      </c>
      <c r="I76" s="0" t="s">
        <v>9448</v>
      </c>
      <c r="J76" s="0" t="s">
        <v>20776</v>
      </c>
      <c r="K76" s="0" t="s">
        <v>1794</v>
      </c>
      <c r="L76" s="0" t="s">
        <v>20733</v>
      </c>
      <c r="M76" s="0" t="n">
        <v>4</v>
      </c>
      <c r="N76" s="0" t="s">
        <v>20925</v>
      </c>
      <c r="O76" s="122" t="s">
        <v>200</v>
      </c>
      <c r="P76" s="0" t="s">
        <v>20926</v>
      </c>
      <c r="Q76" s="0" t="n">
        <v>3760259930769</v>
      </c>
      <c r="R76" s="120" t="s">
        <v>200</v>
      </c>
      <c r="S76" s="131" t="s">
        <v>215</v>
      </c>
      <c r="T76" s="0" t="s">
        <v>3352</v>
      </c>
      <c r="U76" s="0" t="n">
        <v>15</v>
      </c>
      <c r="V76" s="120" t="s">
        <v>200</v>
      </c>
      <c r="W76" s="127" t="s">
        <v>216</v>
      </c>
    </row>
    <row r="77" customFormat="false" ht="13.8" hidden="false" customHeight="false" outlineLevel="0" collapsed="false">
      <c r="A77" s="131" t="s">
        <v>20927</v>
      </c>
      <c r="B77" s="0" t="s">
        <v>20769</v>
      </c>
      <c r="C77" s="120" t="s">
        <v>200</v>
      </c>
      <c r="D77" s="0" t="s">
        <v>202</v>
      </c>
      <c r="E77" s="129" t="s">
        <v>20729</v>
      </c>
      <c r="F77" s="0" t="n">
        <v>2001</v>
      </c>
      <c r="G77" s="0" t="n">
        <v>2001</v>
      </c>
      <c r="H77" s="0" t="s">
        <v>20910</v>
      </c>
      <c r="I77" s="0" t="s">
        <v>9448</v>
      </c>
      <c r="J77" s="0" t="s">
        <v>20776</v>
      </c>
      <c r="K77" s="0" t="s">
        <v>1794</v>
      </c>
      <c r="L77" s="0" t="s">
        <v>20733</v>
      </c>
      <c r="M77" s="0" t="n">
        <v>4</v>
      </c>
      <c r="N77" s="0" t="s">
        <v>20925</v>
      </c>
      <c r="O77" s="122" t="s">
        <v>200</v>
      </c>
      <c r="P77" s="0" t="s">
        <v>20926</v>
      </c>
      <c r="Q77" s="0" t="n">
        <v>3760259930769</v>
      </c>
      <c r="R77" s="120" t="s">
        <v>200</v>
      </c>
      <c r="S77" s="131" t="s">
        <v>215</v>
      </c>
      <c r="T77" s="0" t="s">
        <v>3352</v>
      </c>
      <c r="U77" s="0" t="n">
        <v>15</v>
      </c>
      <c r="V77" s="120" t="s">
        <v>200</v>
      </c>
      <c r="W77" s="127" t="s">
        <v>216</v>
      </c>
    </row>
    <row r="78" customFormat="false" ht="13.8" hidden="false" customHeight="false" outlineLevel="0" collapsed="false">
      <c r="A78" s="131" t="s">
        <v>20928</v>
      </c>
      <c r="B78" s="0" t="s">
        <v>20769</v>
      </c>
      <c r="C78" s="120" t="s">
        <v>200</v>
      </c>
      <c r="D78" s="0" t="s">
        <v>202</v>
      </c>
      <c r="E78" s="129" t="s">
        <v>20729</v>
      </c>
      <c r="F78" s="0" t="n">
        <v>2001</v>
      </c>
      <c r="G78" s="0" t="n">
        <v>2001</v>
      </c>
      <c r="H78" s="0" t="s">
        <v>20910</v>
      </c>
      <c r="I78" s="0" t="s">
        <v>9448</v>
      </c>
      <c r="J78" s="0" t="s">
        <v>20776</v>
      </c>
      <c r="K78" s="0" t="s">
        <v>1794</v>
      </c>
      <c r="L78" s="0" t="s">
        <v>20733</v>
      </c>
      <c r="M78" s="0" t="n">
        <v>4</v>
      </c>
      <c r="N78" s="0" t="s">
        <v>20925</v>
      </c>
      <c r="O78" s="122" t="s">
        <v>200</v>
      </c>
      <c r="P78" s="0" t="s">
        <v>20926</v>
      </c>
      <c r="Q78" s="0" t="n">
        <v>3760259930769</v>
      </c>
      <c r="R78" s="120" t="s">
        <v>200</v>
      </c>
      <c r="S78" s="131" t="s">
        <v>215</v>
      </c>
      <c r="T78" s="0" t="s">
        <v>3352</v>
      </c>
      <c r="U78" s="0" t="n">
        <v>15</v>
      </c>
      <c r="V78" s="120" t="s">
        <v>200</v>
      </c>
      <c r="W78" s="127" t="s">
        <v>216</v>
      </c>
    </row>
    <row r="79" customFormat="false" ht="13.8" hidden="false" customHeight="false" outlineLevel="0" collapsed="false">
      <c r="A79" s="131" t="s">
        <v>20929</v>
      </c>
      <c r="B79" s="0" t="s">
        <v>20737</v>
      </c>
      <c r="C79" s="120" t="s">
        <v>200</v>
      </c>
      <c r="D79" s="0" t="s">
        <v>202</v>
      </c>
      <c r="E79" s="129" t="s">
        <v>20729</v>
      </c>
      <c r="F79" s="0" t="n">
        <v>1985</v>
      </c>
      <c r="G79" s="0" t="n">
        <v>1985</v>
      </c>
      <c r="H79" s="0" t="s">
        <v>17756</v>
      </c>
      <c r="I79" s="0" t="s">
        <v>9448</v>
      </c>
      <c r="J79" s="0" t="s">
        <v>20930</v>
      </c>
      <c r="K79" s="0" t="s">
        <v>1794</v>
      </c>
      <c r="L79" s="0" t="s">
        <v>20744</v>
      </c>
      <c r="M79" s="0" t="n">
        <v>5</v>
      </c>
      <c r="N79" s="0" t="s">
        <v>20931</v>
      </c>
      <c r="O79" s="122" t="s">
        <v>200</v>
      </c>
      <c r="P79" s="0" t="s">
        <v>20758</v>
      </c>
      <c r="Q79" s="129" t="n">
        <v>45496380724</v>
      </c>
      <c r="R79" s="120" t="s">
        <v>200</v>
      </c>
      <c r="S79" s="131" t="s">
        <v>215</v>
      </c>
      <c r="T79" s="0" t="s">
        <v>3352</v>
      </c>
      <c r="U79" s="0" t="n">
        <v>15</v>
      </c>
      <c r="V79" s="120" t="s">
        <v>200</v>
      </c>
      <c r="W79" s="127" t="s">
        <v>216</v>
      </c>
    </row>
    <row r="80" customFormat="false" ht="13.8" hidden="false" customHeight="false" outlineLevel="0" collapsed="false">
      <c r="A80" s="131" t="s">
        <v>20929</v>
      </c>
      <c r="B80" s="0" t="s">
        <v>20759</v>
      </c>
      <c r="C80" s="120" t="s">
        <v>200</v>
      </c>
      <c r="D80" s="0" t="s">
        <v>202</v>
      </c>
      <c r="E80" s="129" t="s">
        <v>20729</v>
      </c>
      <c r="F80" s="0" t="n">
        <v>1985</v>
      </c>
      <c r="G80" s="0" t="n">
        <v>1985</v>
      </c>
      <c r="H80" s="0" t="s">
        <v>17756</v>
      </c>
      <c r="I80" s="0" t="s">
        <v>9448</v>
      </c>
      <c r="J80" s="0" t="s">
        <v>20930</v>
      </c>
      <c r="K80" s="0" t="s">
        <v>1794</v>
      </c>
      <c r="L80" s="0" t="s">
        <v>20744</v>
      </c>
      <c r="M80" s="0" t="n">
        <v>5</v>
      </c>
      <c r="N80" s="0" t="s">
        <v>20932</v>
      </c>
      <c r="O80" s="122" t="s">
        <v>200</v>
      </c>
      <c r="P80" s="0" t="s">
        <v>20761</v>
      </c>
      <c r="Q80" s="129" t="n">
        <v>5055964738419</v>
      </c>
      <c r="R80" s="120" t="s">
        <v>200</v>
      </c>
      <c r="S80" s="131" t="s">
        <v>215</v>
      </c>
      <c r="T80" s="0" t="s">
        <v>3352</v>
      </c>
      <c r="U80" s="0" t="n">
        <v>20</v>
      </c>
      <c r="V80" s="120" t="s">
        <v>200</v>
      </c>
      <c r="W80" s="127" t="s">
        <v>200</v>
      </c>
    </row>
    <row r="81" customFormat="false" ht="13.8" hidden="false" customHeight="false" outlineLevel="0" collapsed="false">
      <c r="A81" s="131" t="s">
        <v>20933</v>
      </c>
      <c r="B81" s="0" t="s">
        <v>20737</v>
      </c>
      <c r="C81" s="120" t="s">
        <v>200</v>
      </c>
      <c r="D81" s="0" t="s">
        <v>202</v>
      </c>
      <c r="E81" s="148" t="s">
        <v>20738</v>
      </c>
      <c r="F81" s="131" t="n">
        <v>1986</v>
      </c>
      <c r="G81" s="131" t="n">
        <v>2012</v>
      </c>
      <c r="H81" s="0" t="s">
        <v>20805</v>
      </c>
      <c r="I81" s="131" t="s">
        <v>9362</v>
      </c>
      <c r="J81" s="131" t="s">
        <v>20806</v>
      </c>
      <c r="K81" s="131" t="s">
        <v>20732</v>
      </c>
      <c r="L81" s="0" t="s">
        <v>20733</v>
      </c>
      <c r="M81" s="0" t="n">
        <v>4</v>
      </c>
      <c r="N81" s="0" t="s">
        <v>20934</v>
      </c>
      <c r="O81" s="122" t="s">
        <v>200</v>
      </c>
      <c r="P81" s="0" t="s">
        <v>20765</v>
      </c>
      <c r="Q81" s="112" t="n">
        <v>45496352523</v>
      </c>
      <c r="R81" s="120" t="s">
        <v>200</v>
      </c>
      <c r="S81" s="131" t="s">
        <v>215</v>
      </c>
      <c r="T81" s="0" t="s">
        <v>3352</v>
      </c>
      <c r="U81" s="0" t="n">
        <v>15</v>
      </c>
      <c r="V81" s="120" t="s">
        <v>200</v>
      </c>
      <c r="W81" s="127" t="s">
        <v>216</v>
      </c>
    </row>
    <row r="82" customFormat="false" ht="13.8" hidden="false" customHeight="false" outlineLevel="0" collapsed="false">
      <c r="A82" s="131" t="s">
        <v>20935</v>
      </c>
      <c r="B82" s="0" t="s">
        <v>20858</v>
      </c>
      <c r="C82" s="120"/>
      <c r="D82" s="0" t="s">
        <v>239</v>
      </c>
      <c r="E82" s="129" t="s">
        <v>20729</v>
      </c>
      <c r="F82" s="0" t="n">
        <v>2020</v>
      </c>
      <c r="G82" s="0" t="n">
        <v>2020</v>
      </c>
      <c r="H82" s="0" t="s">
        <v>20936</v>
      </c>
      <c r="I82" s="0" t="s">
        <v>20937</v>
      </c>
      <c r="J82" s="0" t="s">
        <v>20731</v>
      </c>
      <c r="K82" s="0" t="s">
        <v>20751</v>
      </c>
      <c r="L82" s="0" t="s">
        <v>20733</v>
      </c>
      <c r="M82" s="0" t="n">
        <v>5</v>
      </c>
      <c r="N82" s="0" t="s">
        <v>20938</v>
      </c>
      <c r="O82" s="122" t="s">
        <v>200</v>
      </c>
      <c r="P82" s="0" t="s">
        <v>20761</v>
      </c>
      <c r="Q82" s="129" t="n">
        <v>4580416943840</v>
      </c>
      <c r="R82" s="120"/>
      <c r="S82" s="131" t="s">
        <v>215</v>
      </c>
      <c r="T82" s="0" t="s">
        <v>3352</v>
      </c>
      <c r="U82" s="0" t="n">
        <v>30</v>
      </c>
      <c r="V82" s="120"/>
      <c r="W82" s="127" t="s">
        <v>5461</v>
      </c>
    </row>
    <row r="83" customFormat="false" ht="13.8" hidden="false" customHeight="false" outlineLevel="0" collapsed="false">
      <c r="A83" s="131" t="s">
        <v>20939</v>
      </c>
      <c r="B83" s="0" t="s">
        <v>20769</v>
      </c>
      <c r="C83" s="120" t="s">
        <v>200</v>
      </c>
      <c r="D83" s="0" t="s">
        <v>202</v>
      </c>
      <c r="E83" s="148" t="s">
        <v>20729</v>
      </c>
      <c r="F83" s="131" t="n">
        <v>1991</v>
      </c>
      <c r="G83" s="131" t="n">
        <v>1991</v>
      </c>
      <c r="H83" s="0" t="s">
        <v>19629</v>
      </c>
      <c r="I83" s="131" t="s">
        <v>338</v>
      </c>
      <c r="J83" s="131" t="s">
        <v>20776</v>
      </c>
      <c r="K83" s="131" t="s">
        <v>1794</v>
      </c>
      <c r="L83" s="0" t="s">
        <v>20733</v>
      </c>
      <c r="M83" s="0" t="n">
        <v>5</v>
      </c>
      <c r="N83" s="0" t="s">
        <v>20940</v>
      </c>
      <c r="O83" s="122" t="s">
        <v>200</v>
      </c>
      <c r="P83" s="0" t="s">
        <v>17421</v>
      </c>
      <c r="Q83" s="112" t="s">
        <v>198</v>
      </c>
      <c r="R83" s="120" t="s">
        <v>200</v>
      </c>
      <c r="S83" s="131" t="s">
        <v>215</v>
      </c>
      <c r="T83" s="0" t="s">
        <v>3352</v>
      </c>
      <c r="U83" s="0" t="n">
        <v>15</v>
      </c>
      <c r="V83" s="120" t="s">
        <v>200</v>
      </c>
      <c r="W83" s="127" t="s">
        <v>216</v>
      </c>
    </row>
    <row r="84" customFormat="false" ht="13.8" hidden="false" customHeight="false" outlineLevel="0" collapsed="false">
      <c r="A84" s="131" t="s">
        <v>20941</v>
      </c>
      <c r="B84" s="0" t="s">
        <v>20769</v>
      </c>
      <c r="C84" s="120" t="s">
        <v>200</v>
      </c>
      <c r="D84" s="0" t="s">
        <v>202</v>
      </c>
      <c r="E84" s="148" t="s">
        <v>20729</v>
      </c>
      <c r="F84" s="131" t="n">
        <v>1991</v>
      </c>
      <c r="G84" s="131" t="n">
        <v>1991</v>
      </c>
      <c r="H84" s="0" t="s">
        <v>19629</v>
      </c>
      <c r="I84" s="131" t="s">
        <v>338</v>
      </c>
      <c r="J84" s="131" t="s">
        <v>20776</v>
      </c>
      <c r="K84" s="131" t="s">
        <v>1794</v>
      </c>
      <c r="L84" s="0" t="s">
        <v>20733</v>
      </c>
      <c r="M84" s="0" t="n">
        <v>5</v>
      </c>
      <c r="N84" s="0" t="s">
        <v>20940</v>
      </c>
      <c r="O84" s="122" t="s">
        <v>200</v>
      </c>
      <c r="P84" s="0" t="s">
        <v>17421</v>
      </c>
      <c r="Q84" s="112" t="s">
        <v>198</v>
      </c>
      <c r="R84" s="120" t="s">
        <v>200</v>
      </c>
      <c r="S84" s="131" t="s">
        <v>215</v>
      </c>
      <c r="T84" s="0" t="s">
        <v>3352</v>
      </c>
      <c r="U84" s="0" t="n">
        <v>15</v>
      </c>
      <c r="V84" s="120" t="s">
        <v>200</v>
      </c>
      <c r="W84" s="127" t="s">
        <v>216</v>
      </c>
    </row>
    <row r="85" customFormat="false" ht="13.8" hidden="false" customHeight="false" outlineLevel="0" collapsed="false">
      <c r="A85" s="131" t="s">
        <v>20942</v>
      </c>
      <c r="B85" s="0" t="s">
        <v>20769</v>
      </c>
      <c r="C85" s="120" t="s">
        <v>200</v>
      </c>
      <c r="D85" s="0" t="s">
        <v>202</v>
      </c>
      <c r="E85" s="148" t="s">
        <v>20729</v>
      </c>
      <c r="F85" s="131" t="n">
        <v>1991</v>
      </c>
      <c r="G85" s="131" t="n">
        <v>1991</v>
      </c>
      <c r="H85" s="0" t="s">
        <v>19629</v>
      </c>
      <c r="I85" s="131" t="s">
        <v>338</v>
      </c>
      <c r="J85" s="131" t="s">
        <v>20776</v>
      </c>
      <c r="K85" s="131" t="s">
        <v>1794</v>
      </c>
      <c r="L85" s="0" t="s">
        <v>20733</v>
      </c>
      <c r="M85" s="0" t="n">
        <v>5</v>
      </c>
      <c r="N85" s="0" t="s">
        <v>20940</v>
      </c>
      <c r="O85" s="122" t="s">
        <v>200</v>
      </c>
      <c r="P85" s="0" t="s">
        <v>17421</v>
      </c>
      <c r="Q85" s="112" t="s">
        <v>198</v>
      </c>
      <c r="R85" s="120" t="s">
        <v>200</v>
      </c>
      <c r="S85" s="131" t="s">
        <v>215</v>
      </c>
      <c r="T85" s="0" t="s">
        <v>3352</v>
      </c>
      <c r="U85" s="0" t="n">
        <v>15</v>
      </c>
      <c r="V85" s="120" t="s">
        <v>200</v>
      </c>
      <c r="W85" s="127" t="s">
        <v>216</v>
      </c>
    </row>
    <row r="86" customFormat="false" ht="13.8" hidden="false" customHeight="false" outlineLevel="0" collapsed="false">
      <c r="A86" s="131" t="s">
        <v>20943</v>
      </c>
      <c r="B86" s="0" t="s">
        <v>20737</v>
      </c>
      <c r="C86" s="120" t="s">
        <v>200</v>
      </c>
      <c r="D86" s="0" t="s">
        <v>202</v>
      </c>
      <c r="E86" s="129" t="s">
        <v>20729</v>
      </c>
      <c r="F86" s="0" t="n">
        <v>1993</v>
      </c>
      <c r="G86" s="0" t="n">
        <v>1993</v>
      </c>
      <c r="H86" s="0" t="s">
        <v>17927</v>
      </c>
      <c r="I86" s="0" t="s">
        <v>459</v>
      </c>
      <c r="J86" s="0" t="s">
        <v>20731</v>
      </c>
      <c r="K86" s="0" t="s">
        <v>20732</v>
      </c>
      <c r="L86" s="0" t="s">
        <v>20733</v>
      </c>
      <c r="M86" s="0" t="n">
        <v>3</v>
      </c>
      <c r="N86" s="0" t="s">
        <v>20944</v>
      </c>
      <c r="O86" s="122" t="s">
        <v>200</v>
      </c>
      <c r="P86" s="0" t="s">
        <v>20778</v>
      </c>
      <c r="Q86" s="0" t="n">
        <v>45496380885</v>
      </c>
      <c r="R86" s="120" t="s">
        <v>200</v>
      </c>
      <c r="S86" s="131" t="s">
        <v>215</v>
      </c>
      <c r="T86" s="0" t="s">
        <v>3352</v>
      </c>
      <c r="U86" s="0" t="n">
        <v>15</v>
      </c>
      <c r="V86" s="120" t="s">
        <v>200</v>
      </c>
      <c r="W86" s="127" t="s">
        <v>216</v>
      </c>
    </row>
    <row r="87" customFormat="false" ht="13.8" hidden="false" customHeight="false" outlineLevel="0" collapsed="false">
      <c r="A87" s="131" t="s">
        <v>20945</v>
      </c>
      <c r="B87" s="0" t="s">
        <v>20737</v>
      </c>
      <c r="C87" s="120" t="s">
        <v>200</v>
      </c>
      <c r="D87" s="0" t="s">
        <v>202</v>
      </c>
      <c r="E87" s="129" t="s">
        <v>20729</v>
      </c>
      <c r="F87" s="0" t="n">
        <v>1985</v>
      </c>
      <c r="G87" s="0" t="n">
        <v>1985</v>
      </c>
      <c r="H87" s="0" t="s">
        <v>20945</v>
      </c>
      <c r="I87" s="0" t="s">
        <v>9448</v>
      </c>
      <c r="J87" s="0" t="s">
        <v>20782</v>
      </c>
      <c r="K87" s="0" t="s">
        <v>66</v>
      </c>
      <c r="L87" s="0" t="s">
        <v>20733</v>
      </c>
      <c r="M87" s="0" t="n">
        <v>4</v>
      </c>
      <c r="N87" s="0" t="s">
        <v>20946</v>
      </c>
      <c r="O87" s="122" t="s">
        <v>200</v>
      </c>
      <c r="P87" s="0" t="s">
        <v>20765</v>
      </c>
      <c r="Q87" s="0" t="n">
        <v>45496353094</v>
      </c>
      <c r="R87" s="120" t="s">
        <v>200</v>
      </c>
      <c r="S87" s="131" t="s">
        <v>215</v>
      </c>
      <c r="T87" s="0" t="s">
        <v>3352</v>
      </c>
      <c r="U87" s="0" t="n">
        <v>15</v>
      </c>
      <c r="V87" s="120" t="s">
        <v>200</v>
      </c>
      <c r="W87" s="127" t="s">
        <v>216</v>
      </c>
    </row>
    <row r="88" customFormat="false" ht="13.8" hidden="false" customHeight="false" outlineLevel="0" collapsed="false">
      <c r="A88" s="131" t="s">
        <v>20947</v>
      </c>
      <c r="B88" s="0" t="s">
        <v>20737</v>
      </c>
      <c r="C88" s="120" t="s">
        <v>200</v>
      </c>
      <c r="D88" s="0" t="s">
        <v>202</v>
      </c>
      <c r="E88" s="129" t="s">
        <v>20729</v>
      </c>
      <c r="F88" s="0" t="n">
        <v>2012</v>
      </c>
      <c r="G88" s="0" t="n">
        <v>2012</v>
      </c>
      <c r="H88" s="0" t="s">
        <v>13764</v>
      </c>
      <c r="I88" s="0" t="s">
        <v>9666</v>
      </c>
      <c r="J88" s="0" t="s">
        <v>20731</v>
      </c>
      <c r="K88" s="0" t="s">
        <v>20732</v>
      </c>
      <c r="L88" s="0" t="s">
        <v>20733</v>
      </c>
      <c r="M88" s="0" t="n">
        <v>3</v>
      </c>
      <c r="N88" s="0" t="s">
        <v>20948</v>
      </c>
      <c r="O88" s="122" t="s">
        <v>200</v>
      </c>
      <c r="P88" s="0" t="s">
        <v>20765</v>
      </c>
      <c r="Q88" s="104" t="n">
        <v>45496352844</v>
      </c>
      <c r="R88" s="120" t="s">
        <v>200</v>
      </c>
      <c r="S88" s="131" t="s">
        <v>215</v>
      </c>
      <c r="T88" s="0" t="s">
        <v>3352</v>
      </c>
      <c r="U88" s="0" t="n">
        <v>15</v>
      </c>
      <c r="V88" s="120" t="s">
        <v>200</v>
      </c>
      <c r="W88" s="127" t="s">
        <v>216</v>
      </c>
    </row>
    <row r="89" customFormat="false" ht="13.8" hidden="false" customHeight="false" outlineLevel="0" collapsed="false">
      <c r="A89" s="131" t="s">
        <v>20949</v>
      </c>
      <c r="B89" s="0" t="s">
        <v>20737</v>
      </c>
      <c r="C89" s="120" t="s">
        <v>200</v>
      </c>
      <c r="D89" s="0" t="s">
        <v>202</v>
      </c>
      <c r="E89" s="129" t="s">
        <v>20729</v>
      </c>
      <c r="F89" s="0" t="n">
        <v>2002</v>
      </c>
      <c r="G89" s="0" t="n">
        <v>2002</v>
      </c>
      <c r="H89" s="0" t="s">
        <v>13764</v>
      </c>
      <c r="I89" s="0" t="s">
        <v>9666</v>
      </c>
      <c r="J89" s="0" t="s">
        <v>20731</v>
      </c>
      <c r="K89" s="0" t="s">
        <v>20732</v>
      </c>
      <c r="L89" s="0" t="s">
        <v>20733</v>
      </c>
      <c r="M89" s="0" t="n">
        <v>3</v>
      </c>
      <c r="N89" s="0" t="s">
        <v>20950</v>
      </c>
      <c r="O89" s="122" t="s">
        <v>200</v>
      </c>
      <c r="P89" s="0" t="s">
        <v>20765</v>
      </c>
      <c r="Q89" s="0" t="n">
        <v>45496353445</v>
      </c>
      <c r="R89" s="120" t="s">
        <v>200</v>
      </c>
      <c r="S89" s="131" t="s">
        <v>215</v>
      </c>
      <c r="T89" s="0" t="s">
        <v>3352</v>
      </c>
      <c r="U89" s="0" t="n">
        <v>15</v>
      </c>
      <c r="V89" s="120" t="s">
        <v>200</v>
      </c>
      <c r="W89" s="127" t="s">
        <v>216</v>
      </c>
    </row>
    <row r="90" customFormat="false" ht="13.8" hidden="false" customHeight="false" outlineLevel="0" collapsed="false">
      <c r="A90" s="131" t="s">
        <v>20951</v>
      </c>
      <c r="B90" s="0" t="s">
        <v>20737</v>
      </c>
      <c r="C90" s="120" t="s">
        <v>200</v>
      </c>
      <c r="D90" s="0" t="s">
        <v>202</v>
      </c>
      <c r="E90" s="129" t="s">
        <v>20729</v>
      </c>
      <c r="F90" s="0" t="n">
        <v>1987</v>
      </c>
      <c r="G90" s="0" t="n">
        <v>1987</v>
      </c>
      <c r="H90" s="0" t="s">
        <v>20192</v>
      </c>
      <c r="I90" s="0" t="s">
        <v>543</v>
      </c>
      <c r="J90" s="0" t="s">
        <v>20731</v>
      </c>
      <c r="K90" s="0" t="s">
        <v>20732</v>
      </c>
      <c r="L90" s="0" t="s">
        <v>20733</v>
      </c>
      <c r="M90" s="0" t="n">
        <v>4</v>
      </c>
      <c r="N90" s="0" t="s">
        <v>20952</v>
      </c>
      <c r="O90" s="122" t="s">
        <v>200</v>
      </c>
      <c r="P90" s="0" t="s">
        <v>20758</v>
      </c>
      <c r="Q90" s="129" t="n">
        <v>45496353452</v>
      </c>
      <c r="R90" s="120" t="s">
        <v>200</v>
      </c>
      <c r="S90" s="131" t="s">
        <v>215</v>
      </c>
      <c r="T90" s="0" t="s">
        <v>3352</v>
      </c>
      <c r="U90" s="0" t="n">
        <v>15</v>
      </c>
      <c r="V90" s="120" t="s">
        <v>200</v>
      </c>
      <c r="W90" s="127" t="s">
        <v>216</v>
      </c>
    </row>
    <row r="91" customFormat="false" ht="13.8" hidden="false" customHeight="false" outlineLevel="0" collapsed="false">
      <c r="A91" s="131" t="s">
        <v>20953</v>
      </c>
      <c r="B91" s="0" t="s">
        <v>20728</v>
      </c>
      <c r="C91" s="120" t="s">
        <v>200</v>
      </c>
      <c r="D91" s="0" t="s">
        <v>202</v>
      </c>
      <c r="E91" s="129" t="s">
        <v>20729</v>
      </c>
      <c r="F91" s="0" t="n">
        <v>2008</v>
      </c>
      <c r="G91" s="0" t="n">
        <v>2008</v>
      </c>
      <c r="H91" s="0" t="s">
        <v>4524</v>
      </c>
      <c r="I91" s="0" t="s">
        <v>4525</v>
      </c>
      <c r="J91" s="0" t="s">
        <v>20776</v>
      </c>
      <c r="K91" s="0" t="s">
        <v>20732</v>
      </c>
      <c r="L91" s="0" t="s">
        <v>20733</v>
      </c>
      <c r="M91" s="0" t="n">
        <v>3</v>
      </c>
      <c r="N91" s="0" t="s">
        <v>20954</v>
      </c>
      <c r="O91" s="122" t="s">
        <v>200</v>
      </c>
      <c r="P91" s="0" t="s">
        <v>20798</v>
      </c>
      <c r="Q91" s="0" t="n">
        <v>719546188911</v>
      </c>
      <c r="R91" s="120" t="s">
        <v>200</v>
      </c>
      <c r="S91" s="131" t="s">
        <v>215</v>
      </c>
      <c r="T91" s="0" t="s">
        <v>3352</v>
      </c>
      <c r="U91" s="0" t="n">
        <v>10</v>
      </c>
      <c r="V91" s="120" t="s">
        <v>200</v>
      </c>
      <c r="W91" s="127" t="s">
        <v>216</v>
      </c>
    </row>
    <row r="92" customFormat="false" ht="13.8" hidden="false" customHeight="false" outlineLevel="0" collapsed="false">
      <c r="A92" s="131" t="s">
        <v>20955</v>
      </c>
      <c r="B92" s="0" t="s">
        <v>20737</v>
      </c>
      <c r="C92" s="120" t="s">
        <v>200</v>
      </c>
      <c r="D92" s="0" t="s">
        <v>202</v>
      </c>
      <c r="E92" s="129" t="s">
        <v>20729</v>
      </c>
      <c r="F92" s="0" t="n">
        <v>1986</v>
      </c>
      <c r="G92" s="0" t="n">
        <v>1986</v>
      </c>
      <c r="H92" s="0" t="s">
        <v>18608</v>
      </c>
      <c r="I92" s="0" t="s">
        <v>9448</v>
      </c>
      <c r="J92" s="0" t="s">
        <v>20731</v>
      </c>
      <c r="K92" s="0" t="s">
        <v>20751</v>
      </c>
      <c r="L92" s="0" t="s">
        <v>20733</v>
      </c>
      <c r="M92" s="0" t="n">
        <v>4</v>
      </c>
      <c r="N92" s="0" t="s">
        <v>20956</v>
      </c>
      <c r="O92" s="122" t="s">
        <v>200</v>
      </c>
      <c r="P92" s="0" t="s">
        <v>20758</v>
      </c>
      <c r="Q92" s="129" t="n">
        <v>45496352424</v>
      </c>
      <c r="R92" s="120" t="s">
        <v>200</v>
      </c>
      <c r="S92" s="131" t="s">
        <v>215</v>
      </c>
      <c r="T92" s="0" t="s">
        <v>3352</v>
      </c>
      <c r="U92" s="0" t="n">
        <v>15</v>
      </c>
      <c r="V92" s="120" t="s">
        <v>200</v>
      </c>
      <c r="W92" s="127" t="s">
        <v>216</v>
      </c>
    </row>
    <row r="93" customFormat="false" ht="13.8" hidden="false" customHeight="false" outlineLevel="0" collapsed="false">
      <c r="A93" s="131" t="s">
        <v>20957</v>
      </c>
      <c r="B93" s="0" t="s">
        <v>20737</v>
      </c>
      <c r="C93" s="120" t="s">
        <v>200</v>
      </c>
      <c r="D93" s="0" t="s">
        <v>202</v>
      </c>
      <c r="E93" s="112" t="s">
        <v>20738</v>
      </c>
      <c r="F93" s="112" t="n">
        <v>1986</v>
      </c>
      <c r="G93" s="112" t="n">
        <v>2004</v>
      </c>
      <c r="H93" s="0" t="s">
        <v>18608</v>
      </c>
      <c r="I93" s="0" t="s">
        <v>9448</v>
      </c>
      <c r="J93" s="0" t="s">
        <v>20731</v>
      </c>
      <c r="K93" s="0" t="s">
        <v>20751</v>
      </c>
      <c r="L93" s="0" t="s">
        <v>20733</v>
      </c>
      <c r="M93" s="0" t="n">
        <v>4</v>
      </c>
      <c r="N93" s="0" t="s">
        <v>20958</v>
      </c>
      <c r="O93" s="122" t="s">
        <v>200</v>
      </c>
      <c r="P93" s="0" t="s">
        <v>20758</v>
      </c>
      <c r="Q93" s="129" t="n">
        <v>45496353032</v>
      </c>
      <c r="R93" s="120" t="s">
        <v>200</v>
      </c>
      <c r="S93" s="131" t="s">
        <v>215</v>
      </c>
      <c r="T93" s="0" t="s">
        <v>3352</v>
      </c>
      <c r="U93" s="0" t="n">
        <v>15</v>
      </c>
      <c r="V93" s="120" t="s">
        <v>200</v>
      </c>
      <c r="W93" s="127" t="s">
        <v>216</v>
      </c>
    </row>
    <row r="94" customFormat="false" ht="13.8" hidden="false" customHeight="false" outlineLevel="0" collapsed="false">
      <c r="A94" s="131" t="s">
        <v>20959</v>
      </c>
      <c r="B94" s="0" t="s">
        <v>20906</v>
      </c>
      <c r="C94" s="120"/>
      <c r="D94" s="0" t="s">
        <v>239</v>
      </c>
      <c r="E94" s="129" t="s">
        <v>20729</v>
      </c>
      <c r="F94" s="0" t="n">
        <v>2007</v>
      </c>
      <c r="G94" s="129" t="n">
        <v>2007</v>
      </c>
      <c r="H94" s="0" t="s">
        <v>20907</v>
      </c>
      <c r="I94" s="0" t="s">
        <v>20789</v>
      </c>
      <c r="J94" s="0" t="s">
        <v>20731</v>
      </c>
      <c r="K94" s="0" t="s">
        <v>20751</v>
      </c>
      <c r="L94" s="0" t="s">
        <v>20733</v>
      </c>
      <c r="M94" s="0" t="n">
        <v>4</v>
      </c>
      <c r="N94" s="0" t="s">
        <v>20960</v>
      </c>
      <c r="O94" s="122"/>
      <c r="P94" s="0" t="s">
        <v>20761</v>
      </c>
      <c r="Q94" s="0" t="s">
        <v>198</v>
      </c>
      <c r="R94" s="120"/>
      <c r="S94" s="131" t="s">
        <v>215</v>
      </c>
      <c r="T94" s="0" t="s">
        <v>3352</v>
      </c>
      <c r="U94" s="0" t="n">
        <v>10</v>
      </c>
      <c r="V94" s="120"/>
      <c r="W94" s="127" t="s">
        <v>5461</v>
      </c>
    </row>
    <row r="95" customFormat="false" ht="13.8" hidden="false" customHeight="false" outlineLevel="0" collapsed="false">
      <c r="A95" s="131" t="s">
        <v>20098</v>
      </c>
      <c r="B95" s="0" t="s">
        <v>20737</v>
      </c>
      <c r="C95" s="120" t="s">
        <v>200</v>
      </c>
      <c r="D95" s="0" t="s">
        <v>202</v>
      </c>
      <c r="E95" s="148" t="s">
        <v>20729</v>
      </c>
      <c r="F95" s="131" t="n">
        <v>2014</v>
      </c>
      <c r="G95" s="131" t="n">
        <v>2014</v>
      </c>
      <c r="H95" s="0" t="s">
        <v>20098</v>
      </c>
      <c r="I95" s="131" t="s">
        <v>12788</v>
      </c>
      <c r="J95" s="131" t="s">
        <v>20731</v>
      </c>
      <c r="K95" s="131" t="s">
        <v>20732</v>
      </c>
      <c r="L95" s="0" t="s">
        <v>20733</v>
      </c>
      <c r="M95" s="0" t="n">
        <v>3</v>
      </c>
      <c r="N95" s="0" t="s">
        <v>20961</v>
      </c>
      <c r="O95" s="122" t="s">
        <v>200</v>
      </c>
      <c r="P95" s="0" t="s">
        <v>20765</v>
      </c>
      <c r="Q95" s="0" t="n">
        <v>5060146462129</v>
      </c>
      <c r="R95" s="120" t="s">
        <v>200</v>
      </c>
      <c r="S95" s="131" t="s">
        <v>215</v>
      </c>
      <c r="T95" s="0" t="s">
        <v>3352</v>
      </c>
      <c r="U95" s="0" t="n">
        <v>15</v>
      </c>
      <c r="V95" s="120" t="s">
        <v>200</v>
      </c>
      <c r="W95" s="127" t="s">
        <v>216</v>
      </c>
    </row>
    <row r="96" customFormat="false" ht="13.8" hidden="false" customHeight="false" outlineLevel="0" collapsed="false">
      <c r="A96" s="131" t="s">
        <v>20962</v>
      </c>
      <c r="B96" s="0" t="s">
        <v>20737</v>
      </c>
      <c r="C96" s="120" t="s">
        <v>200</v>
      </c>
      <c r="D96" s="0" t="s">
        <v>202</v>
      </c>
      <c r="E96" s="148" t="s">
        <v>20729</v>
      </c>
      <c r="F96" s="131" t="n">
        <v>2014</v>
      </c>
      <c r="G96" s="131" t="n">
        <v>2014</v>
      </c>
      <c r="H96" s="0" t="s">
        <v>20098</v>
      </c>
      <c r="I96" s="131" t="s">
        <v>12788</v>
      </c>
      <c r="J96" s="131" t="s">
        <v>20731</v>
      </c>
      <c r="K96" s="131" t="s">
        <v>20732</v>
      </c>
      <c r="L96" s="0" t="s">
        <v>20744</v>
      </c>
      <c r="M96" s="0" t="n">
        <v>3</v>
      </c>
      <c r="N96" s="0" t="s">
        <v>20963</v>
      </c>
      <c r="O96" s="122" t="s">
        <v>200</v>
      </c>
      <c r="P96" s="0" t="s">
        <v>20761</v>
      </c>
      <c r="Q96" s="0" t="n">
        <v>5060146464628</v>
      </c>
      <c r="R96" s="120" t="s">
        <v>200</v>
      </c>
      <c r="S96" s="131" t="s">
        <v>215</v>
      </c>
      <c r="T96" s="0" t="s">
        <v>3352</v>
      </c>
      <c r="U96" s="0" t="n">
        <v>15</v>
      </c>
      <c r="V96" s="120" t="s">
        <v>200</v>
      </c>
      <c r="W96" s="127" t="s">
        <v>200</v>
      </c>
    </row>
    <row r="97" customFormat="false" ht="13.8" hidden="false" customHeight="false" outlineLevel="0" collapsed="false">
      <c r="A97" s="131" t="s">
        <v>20964</v>
      </c>
      <c r="B97" s="0" t="s">
        <v>20737</v>
      </c>
      <c r="C97" s="120" t="s">
        <v>200</v>
      </c>
      <c r="D97" s="0" t="s">
        <v>202</v>
      </c>
      <c r="E97" s="129" t="s">
        <v>20729</v>
      </c>
      <c r="F97" s="0" t="n">
        <v>2010</v>
      </c>
      <c r="G97" s="0" t="n">
        <v>2010</v>
      </c>
      <c r="H97" s="0" t="s">
        <v>20965</v>
      </c>
      <c r="I97" s="0" t="s">
        <v>10215</v>
      </c>
      <c r="J97" s="0" t="s">
        <v>20731</v>
      </c>
      <c r="K97" s="0" t="s">
        <v>20732</v>
      </c>
      <c r="L97" s="0" t="s">
        <v>20733</v>
      </c>
      <c r="M97" s="0" t="n">
        <v>3</v>
      </c>
      <c r="N97" s="0" t="s">
        <v>20966</v>
      </c>
      <c r="O97" s="122" t="s">
        <v>200</v>
      </c>
      <c r="P97" s="0" t="s">
        <v>20765</v>
      </c>
      <c r="Q97" s="0" t="n">
        <v>45496352714</v>
      </c>
      <c r="R97" s="120" t="s">
        <v>200</v>
      </c>
      <c r="S97" s="131" t="s">
        <v>215</v>
      </c>
      <c r="T97" s="0" t="s">
        <v>3352</v>
      </c>
      <c r="U97" s="0" t="n">
        <v>15</v>
      </c>
      <c r="V97" s="120" t="s">
        <v>200</v>
      </c>
      <c r="W97" s="127" t="s">
        <v>216</v>
      </c>
    </row>
    <row r="98" customFormat="false" ht="13.8" hidden="false" customHeight="false" outlineLevel="0" collapsed="false">
      <c r="A98" s="131" t="s">
        <v>20967</v>
      </c>
      <c r="B98" s="0" t="s">
        <v>20737</v>
      </c>
      <c r="C98" s="120" t="s">
        <v>200</v>
      </c>
      <c r="D98" s="0" t="s">
        <v>202</v>
      </c>
      <c r="E98" s="129" t="s">
        <v>20729</v>
      </c>
      <c r="F98" s="0" t="n">
        <v>1986</v>
      </c>
      <c r="G98" s="0" t="n">
        <v>1986</v>
      </c>
      <c r="H98" s="0" t="s">
        <v>17927</v>
      </c>
      <c r="I98" s="0" t="s">
        <v>459</v>
      </c>
      <c r="J98" s="0" t="s">
        <v>20731</v>
      </c>
      <c r="K98" s="0" t="s">
        <v>20732</v>
      </c>
      <c r="L98" s="0" t="s">
        <v>20733</v>
      </c>
      <c r="M98" s="0" t="n">
        <v>3</v>
      </c>
      <c r="N98" s="0" t="s">
        <v>20944</v>
      </c>
      <c r="O98" s="122" t="s">
        <v>200</v>
      </c>
      <c r="P98" s="0" t="s">
        <v>20753</v>
      </c>
      <c r="Q98" s="129" t="n">
        <v>45496380816</v>
      </c>
      <c r="R98" s="120" t="s">
        <v>200</v>
      </c>
      <c r="S98" s="131" t="s">
        <v>215</v>
      </c>
      <c r="T98" s="0" t="s">
        <v>3352</v>
      </c>
      <c r="U98" s="0" t="n">
        <v>15</v>
      </c>
      <c r="V98" s="120" t="s">
        <v>200</v>
      </c>
      <c r="W98" s="127" t="s">
        <v>216</v>
      </c>
    </row>
    <row r="99" customFormat="false" ht="13.8" hidden="false" customHeight="false" outlineLevel="0" collapsed="false">
      <c r="A99" s="131" t="s">
        <v>20968</v>
      </c>
      <c r="B99" s="0" t="s">
        <v>20737</v>
      </c>
      <c r="C99" s="120" t="s">
        <v>200</v>
      </c>
      <c r="D99" s="0" t="s">
        <v>202</v>
      </c>
      <c r="E99" s="129" t="s">
        <v>20729</v>
      </c>
      <c r="F99" s="0" t="n">
        <v>1987</v>
      </c>
      <c r="G99" s="0" t="n">
        <v>1987</v>
      </c>
      <c r="H99" s="0" t="s">
        <v>20969</v>
      </c>
      <c r="I99" s="0" t="s">
        <v>459</v>
      </c>
      <c r="J99" s="0" t="s">
        <v>20731</v>
      </c>
      <c r="K99" s="0" t="s">
        <v>20732</v>
      </c>
      <c r="L99" s="0" t="s">
        <v>20733</v>
      </c>
      <c r="M99" s="0" t="n">
        <v>3</v>
      </c>
      <c r="N99" s="0" t="s">
        <v>20970</v>
      </c>
      <c r="O99" s="122" t="s">
        <v>200</v>
      </c>
      <c r="P99" s="0" t="s">
        <v>20753</v>
      </c>
      <c r="Q99" s="129" t="n">
        <v>45496380830</v>
      </c>
      <c r="R99" s="120" t="s">
        <v>200</v>
      </c>
      <c r="S99" s="131" t="s">
        <v>215</v>
      </c>
      <c r="T99" s="0" t="s">
        <v>3352</v>
      </c>
      <c r="U99" s="0" t="n">
        <v>15</v>
      </c>
      <c r="V99" s="120" t="s">
        <v>200</v>
      </c>
      <c r="W99" s="127" t="s">
        <v>216</v>
      </c>
    </row>
    <row r="100" customFormat="false" ht="13.8" hidden="false" customHeight="false" outlineLevel="0" collapsed="false">
      <c r="A100" s="131" t="s">
        <v>398</v>
      </c>
      <c r="B100" s="0" t="s">
        <v>20737</v>
      </c>
      <c r="C100" s="120" t="s">
        <v>200</v>
      </c>
      <c r="D100" s="0" t="s">
        <v>202</v>
      </c>
      <c r="E100" s="129" t="s">
        <v>20729</v>
      </c>
      <c r="F100" s="0" t="n">
        <v>1991</v>
      </c>
      <c r="G100" s="0" t="n">
        <v>1991</v>
      </c>
      <c r="H100" s="0" t="s">
        <v>398</v>
      </c>
      <c r="I100" s="0" t="s">
        <v>206</v>
      </c>
      <c r="J100" s="0" t="s">
        <v>20748</v>
      </c>
      <c r="K100" s="0" t="s">
        <v>20732</v>
      </c>
      <c r="L100" s="0" t="s">
        <v>20733</v>
      </c>
      <c r="M100" s="0" t="n">
        <v>4</v>
      </c>
      <c r="N100" s="0" t="s">
        <v>20971</v>
      </c>
      <c r="O100" s="122" t="s">
        <v>200</v>
      </c>
      <c r="P100" s="0" t="s">
        <v>20758</v>
      </c>
      <c r="Q100" s="129" t="n">
        <v>45496352721</v>
      </c>
      <c r="R100" s="120" t="s">
        <v>200</v>
      </c>
      <c r="S100" s="131" t="s">
        <v>215</v>
      </c>
      <c r="T100" s="0" t="s">
        <v>3352</v>
      </c>
      <c r="U100" s="0" t="n">
        <v>15</v>
      </c>
      <c r="V100" s="120" t="s">
        <v>200</v>
      </c>
      <c r="W100" s="127" t="s">
        <v>216</v>
      </c>
    </row>
    <row r="101" customFormat="false" ht="13.8" hidden="false" customHeight="false" outlineLevel="0" collapsed="false">
      <c r="A101" s="131" t="s">
        <v>16214</v>
      </c>
      <c r="B101" s="0" t="s">
        <v>20728</v>
      </c>
      <c r="C101" s="120" t="s">
        <v>200</v>
      </c>
      <c r="D101" s="0" t="s">
        <v>202</v>
      </c>
      <c r="E101" s="129" t="s">
        <v>20729</v>
      </c>
      <c r="F101" s="0" t="n">
        <v>1978</v>
      </c>
      <c r="G101" s="0" t="n">
        <v>1978</v>
      </c>
      <c r="H101" s="0" t="s">
        <v>16214</v>
      </c>
      <c r="I101" s="0" t="s">
        <v>363</v>
      </c>
      <c r="J101" s="0" t="s">
        <v>20809</v>
      </c>
      <c r="K101" s="0" t="s">
        <v>1794</v>
      </c>
      <c r="L101" s="0" t="s">
        <v>20744</v>
      </c>
      <c r="M101" s="0" t="n">
        <v>3</v>
      </c>
      <c r="N101" s="0" t="s">
        <v>20972</v>
      </c>
      <c r="O101" s="122" t="s">
        <v>200</v>
      </c>
      <c r="P101" s="0" t="s">
        <v>20778</v>
      </c>
      <c r="Q101" s="0" t="n">
        <v>719546189048</v>
      </c>
      <c r="R101" s="120" t="s">
        <v>200</v>
      </c>
      <c r="S101" s="131" t="s">
        <v>215</v>
      </c>
      <c r="T101" s="0" t="s">
        <v>3352</v>
      </c>
      <c r="U101" s="0" t="n">
        <v>10</v>
      </c>
      <c r="V101" s="120" t="s">
        <v>200</v>
      </c>
      <c r="W101" s="127" t="s">
        <v>216</v>
      </c>
    </row>
    <row r="102" customFormat="false" ht="13.8" hidden="false" customHeight="false" outlineLevel="0" collapsed="false">
      <c r="A102" s="131" t="s">
        <v>20973</v>
      </c>
      <c r="B102" s="0" t="s">
        <v>20737</v>
      </c>
      <c r="C102" s="120" t="s">
        <v>200</v>
      </c>
      <c r="D102" s="0" t="s">
        <v>202</v>
      </c>
      <c r="E102" s="129" t="s">
        <v>20729</v>
      </c>
      <c r="F102" s="0" t="n">
        <v>2015</v>
      </c>
      <c r="G102" s="0" t="n">
        <v>2015</v>
      </c>
      <c r="H102" s="0" t="s">
        <v>11004</v>
      </c>
      <c r="I102" s="0" t="s">
        <v>9448</v>
      </c>
      <c r="J102" s="0" t="s">
        <v>20748</v>
      </c>
      <c r="K102" s="0" t="s">
        <v>5317</v>
      </c>
      <c r="L102" s="0" t="s">
        <v>20733</v>
      </c>
      <c r="M102" s="0" t="n">
        <v>3</v>
      </c>
      <c r="N102" s="0" t="s">
        <v>20974</v>
      </c>
      <c r="O102" s="122" t="s">
        <v>200</v>
      </c>
      <c r="P102" s="0" t="s">
        <v>20778</v>
      </c>
      <c r="Q102" s="0" t="n">
        <v>9318113995122</v>
      </c>
      <c r="R102" s="120" t="s">
        <v>200</v>
      </c>
      <c r="S102" s="131" t="s">
        <v>215</v>
      </c>
      <c r="T102" s="0" t="s">
        <v>3352</v>
      </c>
      <c r="U102" s="0" t="n">
        <v>15</v>
      </c>
      <c r="V102" s="120" t="s">
        <v>200</v>
      </c>
      <c r="W102" s="127" t="s">
        <v>216</v>
      </c>
    </row>
    <row r="103" customFormat="false" ht="13.8" hidden="false" customHeight="false" outlineLevel="0" collapsed="false">
      <c r="A103" s="131" t="s">
        <v>17747</v>
      </c>
      <c r="B103" s="0" t="s">
        <v>20728</v>
      </c>
      <c r="C103" s="120" t="s">
        <v>200</v>
      </c>
      <c r="D103" s="0" t="s">
        <v>202</v>
      </c>
      <c r="E103" s="129" t="s">
        <v>20729</v>
      </c>
      <c r="F103" s="0" t="n">
        <v>1998</v>
      </c>
      <c r="G103" s="0" t="n">
        <v>1998</v>
      </c>
      <c r="H103" s="0" t="s">
        <v>17747</v>
      </c>
      <c r="I103" s="0" t="s">
        <v>2457</v>
      </c>
      <c r="J103" s="0" t="s">
        <v>20975</v>
      </c>
      <c r="K103" s="0" t="s">
        <v>20732</v>
      </c>
      <c r="L103" s="0" t="s">
        <v>20733</v>
      </c>
      <c r="M103" s="0" t="n">
        <v>3</v>
      </c>
      <c r="N103" s="0" t="s">
        <v>20976</v>
      </c>
      <c r="O103" s="122" t="s">
        <v>200</v>
      </c>
      <c r="P103" s="0" t="s">
        <v>20735</v>
      </c>
      <c r="Q103" s="0" t="n">
        <v>719546189239</v>
      </c>
      <c r="R103" s="120" t="s">
        <v>200</v>
      </c>
      <c r="S103" s="131" t="s">
        <v>215</v>
      </c>
      <c r="T103" s="0" t="s">
        <v>3352</v>
      </c>
      <c r="U103" s="0" t="n">
        <v>10</v>
      </c>
      <c r="V103" s="120" t="s">
        <v>200</v>
      </c>
      <c r="W103" s="127" t="s">
        <v>216</v>
      </c>
    </row>
    <row r="104" customFormat="false" ht="13.8" hidden="false" customHeight="false" outlineLevel="0" collapsed="false">
      <c r="A104" s="131" t="s">
        <v>20977</v>
      </c>
      <c r="B104" s="0" t="s">
        <v>20737</v>
      </c>
      <c r="C104" s="120"/>
      <c r="D104" s="0" t="s">
        <v>202</v>
      </c>
      <c r="E104" s="129" t="s">
        <v>20729</v>
      </c>
      <c r="F104" s="0" t="n">
        <v>1991</v>
      </c>
      <c r="G104" s="0" t="n">
        <v>1991</v>
      </c>
      <c r="H104" s="0" t="s">
        <v>20978</v>
      </c>
      <c r="I104" s="0" t="s">
        <v>20979</v>
      </c>
      <c r="J104" s="0" t="s">
        <v>20731</v>
      </c>
      <c r="K104" s="0" t="s">
        <v>20732</v>
      </c>
      <c r="L104" s="0" t="s">
        <v>20733</v>
      </c>
      <c r="M104" s="0" t="n">
        <v>3</v>
      </c>
      <c r="N104" s="0" t="s">
        <v>20980</v>
      </c>
      <c r="O104" s="122" t="s">
        <v>200</v>
      </c>
      <c r="P104" s="0" t="s">
        <v>20823</v>
      </c>
      <c r="Q104" s="0" t="n">
        <v>45496380946</v>
      </c>
      <c r="R104" s="120"/>
      <c r="S104" s="131" t="s">
        <v>215</v>
      </c>
      <c r="T104" s="0" t="s">
        <v>3352</v>
      </c>
      <c r="U104" s="0" t="n">
        <v>15</v>
      </c>
      <c r="V104" s="120"/>
      <c r="W104" s="127"/>
    </row>
    <row r="105" customFormat="false" ht="13.8" hidden="false" customHeight="false" outlineLevel="0" collapsed="false">
      <c r="A105" s="131" t="s">
        <v>20981</v>
      </c>
      <c r="B105" s="0" t="s">
        <v>20759</v>
      </c>
      <c r="C105" s="120"/>
      <c r="D105" s="0" t="s">
        <v>202</v>
      </c>
      <c r="E105" s="129" t="s">
        <v>20729</v>
      </c>
      <c r="F105" s="0" t="n">
        <v>1984</v>
      </c>
      <c r="G105" s="0" t="n">
        <v>1984</v>
      </c>
      <c r="H105" s="0" t="s">
        <v>18247</v>
      </c>
      <c r="I105" s="0" t="s">
        <v>13584</v>
      </c>
      <c r="J105" s="0" t="s">
        <v>20982</v>
      </c>
      <c r="K105" s="0" t="s">
        <v>1794</v>
      </c>
      <c r="L105" s="0" t="s">
        <v>20733</v>
      </c>
      <c r="M105" s="0" t="n">
        <v>3</v>
      </c>
      <c r="N105" s="0" t="s">
        <v>20983</v>
      </c>
      <c r="O105" s="122" t="s">
        <v>200</v>
      </c>
      <c r="P105" s="0" t="s">
        <v>20761</v>
      </c>
      <c r="Q105" s="129" t="s">
        <v>198</v>
      </c>
      <c r="R105" s="120"/>
      <c r="S105" s="131"/>
      <c r="V105" s="120"/>
      <c r="W105" s="127"/>
    </row>
    <row r="106" customFormat="false" ht="13.8" hidden="false" customHeight="false" outlineLevel="0" collapsed="false">
      <c r="A106" s="131" t="s">
        <v>20984</v>
      </c>
      <c r="B106" s="0" t="s">
        <v>20737</v>
      </c>
      <c r="C106" s="120" t="s">
        <v>200</v>
      </c>
      <c r="D106" s="0" t="s">
        <v>202</v>
      </c>
      <c r="E106" s="129" t="s">
        <v>20738</v>
      </c>
      <c r="F106" s="0" t="n">
        <v>1990</v>
      </c>
      <c r="G106" s="0" t="n">
        <v>2017</v>
      </c>
      <c r="H106" s="0" t="s">
        <v>13764</v>
      </c>
      <c r="I106" s="0" t="s">
        <v>9666</v>
      </c>
      <c r="J106" s="0" t="s">
        <v>20975</v>
      </c>
      <c r="K106" s="0" t="s">
        <v>20751</v>
      </c>
      <c r="L106" s="0" t="s">
        <v>20802</v>
      </c>
      <c r="M106" s="0" t="n">
        <v>3</v>
      </c>
      <c r="N106" s="0" t="s">
        <v>20985</v>
      </c>
      <c r="O106" s="122" t="s">
        <v>200</v>
      </c>
      <c r="P106" s="0" t="s">
        <v>20758</v>
      </c>
      <c r="Q106" s="129" t="n">
        <v>45496352837</v>
      </c>
      <c r="R106" s="120" t="s">
        <v>200</v>
      </c>
      <c r="S106" s="131" t="s">
        <v>215</v>
      </c>
      <c r="T106" s="0" t="s">
        <v>3352</v>
      </c>
      <c r="U106" s="0" t="n">
        <v>15</v>
      </c>
      <c r="V106" s="120" t="s">
        <v>200</v>
      </c>
      <c r="W106" s="127" t="s">
        <v>216</v>
      </c>
    </row>
    <row r="107" customFormat="false" ht="13.8" hidden="false" customHeight="false" outlineLevel="0" collapsed="false">
      <c r="A107" s="131" t="s">
        <v>20986</v>
      </c>
      <c r="B107" s="0" t="s">
        <v>20737</v>
      </c>
      <c r="C107" s="120" t="s">
        <v>200</v>
      </c>
      <c r="D107" s="0" t="s">
        <v>202</v>
      </c>
      <c r="E107" s="129" t="s">
        <v>20729</v>
      </c>
      <c r="F107" s="0" t="n">
        <v>1985</v>
      </c>
      <c r="G107" s="0" t="n">
        <v>1985</v>
      </c>
      <c r="H107" s="0" t="s">
        <v>17756</v>
      </c>
      <c r="I107" s="0" t="s">
        <v>9448</v>
      </c>
      <c r="J107" s="0" t="s">
        <v>20848</v>
      </c>
      <c r="K107" s="0" t="s">
        <v>20732</v>
      </c>
      <c r="L107" s="0" t="s">
        <v>20802</v>
      </c>
      <c r="M107" s="0" t="n">
        <v>4</v>
      </c>
      <c r="N107" s="0" t="s">
        <v>20987</v>
      </c>
      <c r="O107" s="122" t="s">
        <v>200</v>
      </c>
      <c r="P107" s="0" t="s">
        <v>20758</v>
      </c>
      <c r="Q107" s="129" t="n">
        <v>45496352813</v>
      </c>
      <c r="R107" s="120" t="s">
        <v>200</v>
      </c>
      <c r="S107" s="131" t="s">
        <v>215</v>
      </c>
      <c r="T107" s="0" t="s">
        <v>3352</v>
      </c>
      <c r="U107" s="0" t="n">
        <v>15</v>
      </c>
      <c r="V107" s="120" t="s">
        <v>200</v>
      </c>
      <c r="W107" s="127" t="s">
        <v>216</v>
      </c>
    </row>
    <row r="108" customFormat="false" ht="13.8" hidden="false" customHeight="false" outlineLevel="0" collapsed="false">
      <c r="A108" s="131" t="s">
        <v>20988</v>
      </c>
      <c r="B108" s="0" t="s">
        <v>20728</v>
      </c>
      <c r="C108" s="120" t="s">
        <v>200</v>
      </c>
      <c r="D108" s="0" t="s">
        <v>202</v>
      </c>
      <c r="E108" s="129" t="s">
        <v>20738</v>
      </c>
      <c r="F108" s="0" t="n">
        <v>1996</v>
      </c>
      <c r="G108" s="0" t="n">
        <v>2013</v>
      </c>
      <c r="H108" s="0" t="s">
        <v>2977</v>
      </c>
      <c r="I108" s="0" t="s">
        <v>549</v>
      </c>
      <c r="J108" s="0" t="s">
        <v>20731</v>
      </c>
      <c r="K108" s="0" t="s">
        <v>20751</v>
      </c>
      <c r="L108" s="0" t="s">
        <v>20733</v>
      </c>
      <c r="M108" s="0" t="n">
        <v>3</v>
      </c>
      <c r="N108" s="0" t="s">
        <v>20989</v>
      </c>
      <c r="O108" s="122" t="s">
        <v>200</v>
      </c>
      <c r="P108" s="0" t="s">
        <v>20735</v>
      </c>
      <c r="Q108" s="0" t="n">
        <v>719546189208</v>
      </c>
      <c r="R108" s="120" t="s">
        <v>200</v>
      </c>
      <c r="S108" s="131" t="s">
        <v>215</v>
      </c>
      <c r="T108" s="0" t="s">
        <v>3352</v>
      </c>
      <c r="U108" s="0" t="n">
        <v>10</v>
      </c>
      <c r="V108" s="120" t="s">
        <v>200</v>
      </c>
      <c r="W108" s="127" t="s">
        <v>216</v>
      </c>
    </row>
    <row r="109" customFormat="false" ht="13.8" hidden="false" customHeight="false" outlineLevel="0" collapsed="false">
      <c r="A109" s="131" t="s">
        <v>20990</v>
      </c>
      <c r="B109" s="0" t="s">
        <v>20737</v>
      </c>
      <c r="C109" s="120" t="s">
        <v>200</v>
      </c>
      <c r="D109" s="0" t="s">
        <v>202</v>
      </c>
      <c r="E109" s="148" t="s">
        <v>20729</v>
      </c>
      <c r="F109" s="131" t="n">
        <v>2001</v>
      </c>
      <c r="G109" s="131" t="n">
        <v>2001</v>
      </c>
      <c r="H109" s="0" t="s">
        <v>20897</v>
      </c>
      <c r="I109" s="131" t="s">
        <v>9448</v>
      </c>
      <c r="J109" s="131" t="s">
        <v>20748</v>
      </c>
      <c r="K109" s="131" t="s">
        <v>20732</v>
      </c>
      <c r="L109" s="131" t="s">
        <v>20744</v>
      </c>
      <c r="M109" s="131" t="n">
        <v>3</v>
      </c>
      <c r="N109" s="0" t="s">
        <v>20991</v>
      </c>
      <c r="O109" s="122" t="s">
        <v>200</v>
      </c>
      <c r="P109" s="0" t="s">
        <v>20753</v>
      </c>
      <c r="Q109" s="129" t="n">
        <v>45496353247</v>
      </c>
      <c r="R109" s="120" t="s">
        <v>200</v>
      </c>
      <c r="S109" s="131" t="s">
        <v>215</v>
      </c>
      <c r="T109" s="0" t="s">
        <v>3352</v>
      </c>
      <c r="U109" s="0" t="n">
        <v>15</v>
      </c>
      <c r="V109" s="120" t="s">
        <v>200</v>
      </c>
      <c r="W109" s="127" t="s">
        <v>216</v>
      </c>
    </row>
    <row r="110" customFormat="false" ht="13.8" hidden="false" customHeight="false" outlineLevel="0" collapsed="false">
      <c r="A110" s="131" t="s">
        <v>20992</v>
      </c>
      <c r="B110" s="0" t="s">
        <v>20737</v>
      </c>
      <c r="C110" s="120" t="s">
        <v>200</v>
      </c>
      <c r="D110" s="0" t="s">
        <v>202</v>
      </c>
      <c r="E110" s="112" t="s">
        <v>20738</v>
      </c>
      <c r="F110" s="112" t="n">
        <v>1986</v>
      </c>
      <c r="G110" s="112" t="n">
        <v>2002</v>
      </c>
      <c r="H110" s="0" t="s">
        <v>17904</v>
      </c>
      <c r="I110" s="0" t="s">
        <v>9448</v>
      </c>
      <c r="J110" s="0" t="s">
        <v>20731</v>
      </c>
      <c r="K110" s="0" t="s">
        <v>20732</v>
      </c>
      <c r="L110" s="0" t="s">
        <v>20733</v>
      </c>
      <c r="M110" s="0" t="n">
        <v>3</v>
      </c>
      <c r="N110" s="0" t="s">
        <v>20993</v>
      </c>
      <c r="O110" s="122" t="s">
        <v>200</v>
      </c>
      <c r="P110" s="0" t="s">
        <v>20765</v>
      </c>
      <c r="Q110" s="0" t="n">
        <v>45496352578</v>
      </c>
      <c r="R110" s="120" t="s">
        <v>200</v>
      </c>
      <c r="S110" s="131" t="s">
        <v>215</v>
      </c>
      <c r="T110" s="0" t="s">
        <v>3352</v>
      </c>
      <c r="U110" s="0" t="n">
        <v>15</v>
      </c>
      <c r="V110" s="120" t="s">
        <v>200</v>
      </c>
      <c r="W110" s="127" t="s">
        <v>216</v>
      </c>
    </row>
    <row r="111" customFormat="false" ht="13.8" hidden="false" customHeight="false" outlineLevel="0" collapsed="false">
      <c r="A111" s="131" t="s">
        <v>20994</v>
      </c>
      <c r="B111" s="0" t="s">
        <v>20737</v>
      </c>
      <c r="C111" s="120" t="s">
        <v>200</v>
      </c>
      <c r="D111" s="0" t="s">
        <v>202</v>
      </c>
      <c r="E111" s="129" t="s">
        <v>20729</v>
      </c>
      <c r="F111" s="0" t="n">
        <v>1983</v>
      </c>
      <c r="G111" s="0" t="n">
        <v>1983</v>
      </c>
      <c r="H111" s="0" t="s">
        <v>17756</v>
      </c>
      <c r="I111" s="0" t="s">
        <v>9448</v>
      </c>
      <c r="J111" s="0" t="s">
        <v>20748</v>
      </c>
      <c r="K111" s="0" t="s">
        <v>20732</v>
      </c>
      <c r="L111" s="0" t="s">
        <v>20744</v>
      </c>
      <c r="M111" s="0" t="n">
        <v>4</v>
      </c>
      <c r="N111" s="0" t="s">
        <v>20995</v>
      </c>
      <c r="O111" s="122" t="s">
        <v>200</v>
      </c>
      <c r="P111" s="0" t="s">
        <v>20753</v>
      </c>
      <c r="Q111" s="129" t="n">
        <v>45496353148</v>
      </c>
      <c r="R111" s="120" t="s">
        <v>200</v>
      </c>
      <c r="S111" s="131" t="s">
        <v>215</v>
      </c>
      <c r="T111" s="0" t="s">
        <v>3352</v>
      </c>
      <c r="U111" s="0" t="n">
        <v>15</v>
      </c>
      <c r="V111" s="120" t="s">
        <v>200</v>
      </c>
      <c r="W111" s="127" t="s">
        <v>216</v>
      </c>
    </row>
    <row r="112" customFormat="false" ht="13.8" hidden="false" customHeight="false" outlineLevel="0" collapsed="false">
      <c r="A112" s="131" t="s">
        <v>3857</v>
      </c>
      <c r="B112" s="0" t="s">
        <v>20728</v>
      </c>
      <c r="C112" s="120"/>
      <c r="D112" s="0" t="s">
        <v>202</v>
      </c>
      <c r="E112" s="129" t="s">
        <v>20729</v>
      </c>
      <c r="F112" s="0" t="n">
        <v>2003</v>
      </c>
      <c r="G112" s="0" t="n">
        <v>2003</v>
      </c>
      <c r="H112" s="0" t="s">
        <v>20996</v>
      </c>
      <c r="I112" s="0" t="s">
        <v>543</v>
      </c>
      <c r="J112" s="0" t="s">
        <v>20731</v>
      </c>
      <c r="K112" s="0" t="s">
        <v>20732</v>
      </c>
      <c r="L112" s="0" t="s">
        <v>20733</v>
      </c>
      <c r="M112" s="0" t="n">
        <v>3</v>
      </c>
      <c r="N112" s="0" t="s">
        <v>20997</v>
      </c>
      <c r="O112" s="122" t="s">
        <v>200</v>
      </c>
      <c r="P112" s="0" t="s">
        <v>20778</v>
      </c>
      <c r="Q112" s="0" t="n">
        <v>719546189369</v>
      </c>
      <c r="R112" s="120"/>
      <c r="S112" s="131" t="s">
        <v>215</v>
      </c>
      <c r="T112" s="0" t="s">
        <v>3352</v>
      </c>
      <c r="U112" s="0" t="n">
        <v>15</v>
      </c>
      <c r="V112" s="120"/>
      <c r="W112" s="127" t="s">
        <v>216</v>
      </c>
    </row>
    <row r="113" customFormat="false" ht="13.8" hidden="false" customHeight="false" outlineLevel="0" collapsed="false">
      <c r="A113" s="131" t="s">
        <v>20998</v>
      </c>
      <c r="B113" s="0" t="s">
        <v>20737</v>
      </c>
      <c r="C113" s="120" t="s">
        <v>200</v>
      </c>
      <c r="D113" s="0" t="s">
        <v>202</v>
      </c>
      <c r="E113" s="148" t="s">
        <v>20729</v>
      </c>
      <c r="F113" s="131" t="n">
        <v>2001</v>
      </c>
      <c r="G113" s="131" t="n">
        <v>2001</v>
      </c>
      <c r="H113" s="0" t="s">
        <v>20897</v>
      </c>
      <c r="I113" s="131" t="s">
        <v>9448</v>
      </c>
      <c r="J113" s="131" t="s">
        <v>20731</v>
      </c>
      <c r="K113" s="131" t="s">
        <v>20732</v>
      </c>
      <c r="L113" s="131" t="s">
        <v>20733</v>
      </c>
      <c r="M113" s="131" t="n">
        <v>3</v>
      </c>
      <c r="N113" s="0" t="s">
        <v>20999</v>
      </c>
      <c r="O113" s="122" t="s">
        <v>200</v>
      </c>
      <c r="P113" s="0" t="s">
        <v>20778</v>
      </c>
      <c r="Q113" s="0" t="n">
        <v>45496352448</v>
      </c>
      <c r="R113" s="120" t="s">
        <v>200</v>
      </c>
      <c r="S113" s="131" t="s">
        <v>215</v>
      </c>
      <c r="T113" s="0" t="s">
        <v>3352</v>
      </c>
      <c r="U113" s="0" t="n">
        <v>15</v>
      </c>
      <c r="V113" s="120" t="s">
        <v>200</v>
      </c>
      <c r="W113" s="127" t="s">
        <v>216</v>
      </c>
    </row>
    <row r="114" customFormat="false" ht="13.8" hidden="false" customHeight="false" outlineLevel="0" collapsed="false">
      <c r="A114" s="131" t="s">
        <v>21000</v>
      </c>
      <c r="B114" s="0" t="s">
        <v>20737</v>
      </c>
      <c r="C114" s="120" t="s">
        <v>200</v>
      </c>
      <c r="D114" s="0" t="s">
        <v>202</v>
      </c>
      <c r="E114" s="148" t="s">
        <v>20729</v>
      </c>
      <c r="F114" s="131" t="n">
        <v>1992</v>
      </c>
      <c r="G114" s="131" t="n">
        <v>1992</v>
      </c>
      <c r="H114" s="0" t="s">
        <v>19047</v>
      </c>
      <c r="I114" s="131" t="s">
        <v>9362</v>
      </c>
      <c r="J114" s="131" t="s">
        <v>20776</v>
      </c>
      <c r="K114" s="131" t="s">
        <v>20732</v>
      </c>
      <c r="L114" s="0" t="s">
        <v>20802</v>
      </c>
      <c r="M114" s="0" t="n">
        <v>3</v>
      </c>
      <c r="N114" s="0" t="s">
        <v>21001</v>
      </c>
      <c r="O114" s="122" t="s">
        <v>200</v>
      </c>
      <c r="P114" s="0" t="s">
        <v>20758</v>
      </c>
      <c r="Q114" s="129" t="n">
        <v>45496380106</v>
      </c>
      <c r="R114" s="120" t="s">
        <v>200</v>
      </c>
      <c r="S114" s="131" t="s">
        <v>215</v>
      </c>
      <c r="T114" s="0" t="s">
        <v>3352</v>
      </c>
      <c r="U114" s="0" t="n">
        <v>15</v>
      </c>
      <c r="V114" s="120" t="s">
        <v>200</v>
      </c>
      <c r="W114" s="127" t="s">
        <v>216</v>
      </c>
    </row>
    <row r="115" customFormat="false" ht="13.8" hidden="false" customHeight="false" outlineLevel="0" collapsed="false">
      <c r="A115" s="131" t="s">
        <v>21002</v>
      </c>
      <c r="B115" s="0" t="s">
        <v>20737</v>
      </c>
      <c r="C115" s="120" t="s">
        <v>200</v>
      </c>
      <c r="D115" s="0" t="s">
        <v>202</v>
      </c>
      <c r="E115" s="129" t="s">
        <v>20729</v>
      </c>
      <c r="F115" s="0" t="n">
        <v>1992</v>
      </c>
      <c r="G115" s="0" t="n">
        <v>1992</v>
      </c>
      <c r="H115" s="0" t="s">
        <v>21002</v>
      </c>
      <c r="I115" s="0" t="s">
        <v>9448</v>
      </c>
      <c r="J115" s="0" t="s">
        <v>20731</v>
      </c>
      <c r="K115" s="0" t="s">
        <v>20732</v>
      </c>
      <c r="L115" s="0" t="s">
        <v>20744</v>
      </c>
      <c r="M115" s="0" t="n">
        <v>3</v>
      </c>
      <c r="N115" s="0" t="s">
        <v>21003</v>
      </c>
      <c r="O115" s="122" t="s">
        <v>200</v>
      </c>
      <c r="P115" s="0" t="s">
        <v>20765</v>
      </c>
      <c r="Q115" s="0" t="n">
        <v>45496352868</v>
      </c>
      <c r="R115" s="120" t="s">
        <v>200</v>
      </c>
      <c r="S115" s="131" t="s">
        <v>215</v>
      </c>
      <c r="T115" s="0" t="s">
        <v>3352</v>
      </c>
      <c r="U115" s="0" t="n">
        <v>15</v>
      </c>
      <c r="V115" s="120" t="s">
        <v>200</v>
      </c>
      <c r="W115" s="127" t="s">
        <v>216</v>
      </c>
    </row>
    <row r="116" customFormat="false" ht="13.8" hidden="false" customHeight="false" outlineLevel="0" collapsed="false">
      <c r="A116" s="131" t="s">
        <v>21004</v>
      </c>
      <c r="B116" s="0" t="s">
        <v>20737</v>
      </c>
      <c r="C116" s="120" t="s">
        <v>200</v>
      </c>
      <c r="D116" s="0" t="s">
        <v>202</v>
      </c>
      <c r="E116" s="129" t="s">
        <v>20729</v>
      </c>
      <c r="F116" s="0" t="n">
        <v>1990</v>
      </c>
      <c r="G116" s="0" t="n">
        <v>1990</v>
      </c>
      <c r="H116" s="0" t="s">
        <v>21004</v>
      </c>
      <c r="I116" s="0" t="s">
        <v>9448</v>
      </c>
      <c r="J116" s="0" t="s">
        <v>20763</v>
      </c>
      <c r="K116" s="0" t="s">
        <v>20732</v>
      </c>
      <c r="L116" s="0" t="s">
        <v>20733</v>
      </c>
      <c r="M116" s="0" t="n">
        <v>3</v>
      </c>
      <c r="N116" s="0" t="s">
        <v>21005</v>
      </c>
      <c r="O116" s="122" t="s">
        <v>200</v>
      </c>
      <c r="P116" s="0" t="s">
        <v>20758</v>
      </c>
      <c r="Q116" s="129" t="n">
        <v>45496352387</v>
      </c>
      <c r="R116" s="120" t="s">
        <v>200</v>
      </c>
      <c r="S116" s="131" t="s">
        <v>215</v>
      </c>
      <c r="T116" s="0" t="s">
        <v>3352</v>
      </c>
      <c r="U116" s="0" t="n">
        <v>15</v>
      </c>
      <c r="V116" s="120" t="s">
        <v>200</v>
      </c>
      <c r="W116" s="127" t="s">
        <v>216</v>
      </c>
    </row>
    <row r="117" customFormat="false" ht="13.8" hidden="false" customHeight="false" outlineLevel="0" collapsed="false">
      <c r="A117" s="131" t="s">
        <v>21006</v>
      </c>
      <c r="B117" s="0" t="s">
        <v>20737</v>
      </c>
      <c r="C117" s="120" t="s">
        <v>200</v>
      </c>
      <c r="D117" s="0" t="s">
        <v>202</v>
      </c>
      <c r="E117" s="129" t="s">
        <v>20738</v>
      </c>
      <c r="F117" s="0" t="n">
        <v>1990</v>
      </c>
      <c r="G117" s="0" t="n">
        <v>2015</v>
      </c>
      <c r="H117" s="0" t="s">
        <v>21004</v>
      </c>
      <c r="I117" s="0" t="s">
        <v>9448</v>
      </c>
      <c r="J117" s="0" t="s">
        <v>20763</v>
      </c>
      <c r="K117" s="0" t="s">
        <v>20732</v>
      </c>
      <c r="L117" s="0" t="s">
        <v>20733</v>
      </c>
      <c r="M117" s="0" t="n">
        <v>5</v>
      </c>
      <c r="N117" s="0" t="s">
        <v>21007</v>
      </c>
      <c r="O117" s="122" t="s">
        <v>200</v>
      </c>
      <c r="P117" s="0" t="s">
        <v>20758</v>
      </c>
      <c r="Q117" s="129" t="n">
        <v>45496353001</v>
      </c>
      <c r="R117" s="120" t="s">
        <v>200</v>
      </c>
      <c r="S117" s="131" t="s">
        <v>215</v>
      </c>
      <c r="T117" s="0" t="s">
        <v>3352</v>
      </c>
      <c r="U117" s="0" t="n">
        <v>15</v>
      </c>
      <c r="V117" s="120" t="s">
        <v>200</v>
      </c>
      <c r="W117" s="127" t="s">
        <v>216</v>
      </c>
    </row>
    <row r="118" customFormat="false" ht="13.8" hidden="false" customHeight="false" outlineLevel="0" collapsed="false">
      <c r="A118" s="131" t="s">
        <v>21008</v>
      </c>
      <c r="B118" s="0" t="s">
        <v>20737</v>
      </c>
      <c r="C118" s="120" t="s">
        <v>200</v>
      </c>
      <c r="D118" s="0" t="s">
        <v>202</v>
      </c>
      <c r="E118" s="129" t="s">
        <v>20738</v>
      </c>
      <c r="F118" s="0" t="n">
        <v>1990</v>
      </c>
      <c r="G118" s="0" t="n">
        <v>2015</v>
      </c>
      <c r="H118" s="0" t="s">
        <v>21004</v>
      </c>
      <c r="I118" s="0" t="s">
        <v>9448</v>
      </c>
      <c r="J118" s="0" t="s">
        <v>20763</v>
      </c>
      <c r="K118" s="0" t="s">
        <v>20732</v>
      </c>
      <c r="L118" s="0" t="s">
        <v>20733</v>
      </c>
      <c r="M118" s="0" t="n">
        <v>5</v>
      </c>
      <c r="N118" s="0" t="s">
        <v>21007</v>
      </c>
      <c r="O118" s="122" t="s">
        <v>200</v>
      </c>
      <c r="P118" s="0" t="s">
        <v>20758</v>
      </c>
      <c r="Q118" s="129" t="n">
        <v>45496352998</v>
      </c>
      <c r="R118" s="120" t="s">
        <v>200</v>
      </c>
      <c r="S118" s="131" t="s">
        <v>215</v>
      </c>
      <c r="T118" s="0" t="s">
        <v>3352</v>
      </c>
      <c r="U118" s="0" t="n">
        <v>15</v>
      </c>
      <c r="V118" s="120" t="s">
        <v>200</v>
      </c>
      <c r="W118" s="127" t="s">
        <v>216</v>
      </c>
    </row>
    <row r="119" customFormat="false" ht="13.8" hidden="false" customHeight="false" outlineLevel="0" collapsed="false">
      <c r="A119" s="131" t="s">
        <v>21009</v>
      </c>
      <c r="B119" s="0" t="s">
        <v>20737</v>
      </c>
      <c r="C119" s="120" t="s">
        <v>200</v>
      </c>
      <c r="D119" s="0" t="s">
        <v>202</v>
      </c>
      <c r="E119" s="129" t="s">
        <v>20738</v>
      </c>
      <c r="F119" s="0" t="n">
        <v>1990</v>
      </c>
      <c r="G119" s="0" t="n">
        <v>2015</v>
      </c>
      <c r="H119" s="0" t="s">
        <v>21004</v>
      </c>
      <c r="I119" s="0" t="s">
        <v>9448</v>
      </c>
      <c r="J119" s="0" t="s">
        <v>20763</v>
      </c>
      <c r="K119" s="0" t="s">
        <v>20732</v>
      </c>
      <c r="L119" s="0" t="s">
        <v>20733</v>
      </c>
      <c r="M119" s="0" t="n">
        <v>5</v>
      </c>
      <c r="N119" s="0" t="s">
        <v>21007</v>
      </c>
      <c r="O119" s="122" t="s">
        <v>200</v>
      </c>
      <c r="P119" s="0" t="s">
        <v>20758</v>
      </c>
      <c r="Q119" s="129" t="n">
        <v>45496352981</v>
      </c>
      <c r="R119" s="120" t="s">
        <v>200</v>
      </c>
      <c r="S119" s="131" t="s">
        <v>215</v>
      </c>
      <c r="T119" s="0" t="s">
        <v>3352</v>
      </c>
      <c r="U119" s="0" t="n">
        <v>15</v>
      </c>
      <c r="V119" s="120" t="s">
        <v>200</v>
      </c>
      <c r="W119" s="127" t="s">
        <v>216</v>
      </c>
    </row>
    <row r="120" customFormat="false" ht="13.8" hidden="false" customHeight="false" outlineLevel="0" collapsed="false">
      <c r="A120" s="131" t="s">
        <v>21010</v>
      </c>
      <c r="B120" s="0" t="s">
        <v>20737</v>
      </c>
      <c r="C120" s="120" t="s">
        <v>200</v>
      </c>
      <c r="D120" s="0" t="s">
        <v>202</v>
      </c>
      <c r="E120" s="112" t="s">
        <v>20738</v>
      </c>
      <c r="F120" s="112" t="n">
        <v>1986</v>
      </c>
      <c r="G120" s="112" t="n">
        <v>2006</v>
      </c>
      <c r="H120" s="0" t="s">
        <v>17904</v>
      </c>
      <c r="I120" s="0" t="s">
        <v>9448</v>
      </c>
      <c r="J120" s="0" t="s">
        <v>20731</v>
      </c>
      <c r="K120" s="0" t="s">
        <v>20751</v>
      </c>
      <c r="L120" s="0" t="s">
        <v>20802</v>
      </c>
      <c r="M120" s="0" t="n">
        <v>3</v>
      </c>
      <c r="N120" s="157" t="s">
        <v>21011</v>
      </c>
      <c r="O120" s="122" t="s">
        <v>200</v>
      </c>
      <c r="P120" s="0" t="s">
        <v>20758</v>
      </c>
      <c r="Q120" s="129" t="n">
        <v>45496352486</v>
      </c>
      <c r="R120" s="120" t="s">
        <v>200</v>
      </c>
      <c r="S120" s="131" t="s">
        <v>215</v>
      </c>
      <c r="T120" s="0" t="s">
        <v>3352</v>
      </c>
      <c r="U120" s="0" t="n">
        <v>15</v>
      </c>
      <c r="V120" s="120" t="s">
        <v>200</v>
      </c>
      <c r="W120" s="127" t="s">
        <v>216</v>
      </c>
    </row>
    <row r="121" customFormat="false" ht="13.8" hidden="false" customHeight="false" outlineLevel="0" collapsed="false">
      <c r="A121" s="131" t="s">
        <v>21012</v>
      </c>
      <c r="B121" s="0" t="s">
        <v>20737</v>
      </c>
      <c r="C121" s="120" t="s">
        <v>200</v>
      </c>
      <c r="D121" s="0" t="s">
        <v>202</v>
      </c>
      <c r="E121" s="112" t="s">
        <v>20738</v>
      </c>
      <c r="F121" s="112" t="n">
        <v>1986</v>
      </c>
      <c r="G121" s="112" t="n">
        <v>2011</v>
      </c>
      <c r="H121" s="0" t="s">
        <v>17904</v>
      </c>
      <c r="I121" s="0" t="s">
        <v>9448</v>
      </c>
      <c r="J121" s="0" t="s">
        <v>20731</v>
      </c>
      <c r="K121" s="0" t="s">
        <v>20751</v>
      </c>
      <c r="L121" s="0" t="s">
        <v>20802</v>
      </c>
      <c r="M121" s="0" t="n">
        <v>3</v>
      </c>
      <c r="N121" s="157" t="s">
        <v>21013</v>
      </c>
      <c r="O121" s="122" t="s">
        <v>200</v>
      </c>
      <c r="P121" s="0" t="s">
        <v>20823</v>
      </c>
      <c r="Q121" s="129" t="n">
        <v>45496381028</v>
      </c>
      <c r="R121" s="120" t="s">
        <v>200</v>
      </c>
      <c r="S121" s="131" t="s">
        <v>215</v>
      </c>
      <c r="T121" s="0" t="s">
        <v>3352</v>
      </c>
      <c r="U121" s="0" t="n">
        <v>30</v>
      </c>
      <c r="V121" s="120" t="s">
        <v>200</v>
      </c>
      <c r="W121" s="127"/>
    </row>
    <row r="122" customFormat="false" ht="13.8" hidden="false" customHeight="false" outlineLevel="0" collapsed="false">
      <c r="A122" s="131" t="s">
        <v>21014</v>
      </c>
      <c r="B122" s="0" t="s">
        <v>20737</v>
      </c>
      <c r="C122" s="120" t="s">
        <v>200</v>
      </c>
      <c r="D122" s="0" t="s">
        <v>202</v>
      </c>
      <c r="E122" s="112" t="s">
        <v>20738</v>
      </c>
      <c r="F122" s="112" t="n">
        <v>1986</v>
      </c>
      <c r="G122" s="112" t="n">
        <v>2017</v>
      </c>
      <c r="H122" s="0" t="s">
        <v>17904</v>
      </c>
      <c r="I122" s="0" t="s">
        <v>9448</v>
      </c>
      <c r="J122" s="0" t="s">
        <v>20731</v>
      </c>
      <c r="K122" s="0" t="s">
        <v>20751</v>
      </c>
      <c r="L122" s="0" t="s">
        <v>20802</v>
      </c>
      <c r="M122" s="0" t="n">
        <v>3</v>
      </c>
      <c r="N122" s="157" t="s">
        <v>21015</v>
      </c>
      <c r="O122" s="122" t="s">
        <v>200</v>
      </c>
      <c r="P122" s="0" t="s">
        <v>20758</v>
      </c>
      <c r="Q122" s="129" t="n">
        <v>45496380298</v>
      </c>
      <c r="R122" s="120" t="s">
        <v>200</v>
      </c>
      <c r="S122" s="131" t="s">
        <v>215</v>
      </c>
      <c r="T122" s="0" t="s">
        <v>3352</v>
      </c>
      <c r="U122" s="0" t="n">
        <v>15</v>
      </c>
      <c r="V122" s="120" t="s">
        <v>200</v>
      </c>
      <c r="W122" s="127" t="s">
        <v>216</v>
      </c>
    </row>
    <row r="123" customFormat="false" ht="13.8" hidden="false" customHeight="false" outlineLevel="0" collapsed="false">
      <c r="A123" s="131" t="s">
        <v>21016</v>
      </c>
      <c r="B123" s="0" t="s">
        <v>20737</v>
      </c>
      <c r="C123" s="120" t="s">
        <v>200</v>
      </c>
      <c r="D123" s="0" t="s">
        <v>202</v>
      </c>
      <c r="E123" s="112" t="s">
        <v>20738</v>
      </c>
      <c r="F123" s="112" t="n">
        <v>1986</v>
      </c>
      <c r="G123" s="112" t="n">
        <v>2002</v>
      </c>
      <c r="H123" s="0" t="s">
        <v>17904</v>
      </c>
      <c r="I123" s="0" t="s">
        <v>9448</v>
      </c>
      <c r="J123" s="0" t="s">
        <v>20731</v>
      </c>
      <c r="K123" s="0" t="s">
        <v>20751</v>
      </c>
      <c r="L123" s="0" t="s">
        <v>20802</v>
      </c>
      <c r="M123" s="0" t="n">
        <v>3</v>
      </c>
      <c r="N123" s="157" t="s">
        <v>21017</v>
      </c>
      <c r="O123" s="122" t="s">
        <v>200</v>
      </c>
      <c r="P123" s="0" t="s">
        <v>20758</v>
      </c>
      <c r="Q123" s="129" t="n">
        <v>45496380397</v>
      </c>
      <c r="R123" s="120" t="s">
        <v>200</v>
      </c>
      <c r="S123" s="131" t="s">
        <v>215</v>
      </c>
      <c r="T123" s="0" t="s">
        <v>3352</v>
      </c>
      <c r="U123" s="0" t="n">
        <v>15</v>
      </c>
      <c r="V123" s="120" t="s">
        <v>200</v>
      </c>
      <c r="W123" s="127" t="s">
        <v>216</v>
      </c>
    </row>
    <row r="124" customFormat="false" ht="13.8" hidden="false" customHeight="false" outlineLevel="0" collapsed="false">
      <c r="A124" s="151"/>
      <c r="B124" s="151"/>
      <c r="C124" s="151"/>
      <c r="D124" s="151"/>
      <c r="E124" s="151"/>
      <c r="F124" s="151"/>
      <c r="G124" s="151"/>
      <c r="H124" s="151"/>
      <c r="I124" s="151"/>
      <c r="J124" s="151"/>
      <c r="K124" s="151"/>
      <c r="L124" s="151"/>
      <c r="M124" s="151"/>
      <c r="N124" s="151"/>
      <c r="O124" s="151"/>
      <c r="P124" s="151"/>
      <c r="Q124" s="151"/>
      <c r="R124" s="151"/>
      <c r="S124" s="151"/>
      <c r="T124" s="151"/>
      <c r="U124" s="158" t="n">
        <f aca="false">SUM(U3:U123)</f>
        <v>1780</v>
      </c>
      <c r="V124" s="151"/>
    </row>
  </sheetData>
  <autoFilter ref="A1:W124"/>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A80000"/>
    <pageSetUpPr fitToPage="false"/>
  </sheetPr>
  <dimension ref="A1:BG81"/>
  <sheetViews>
    <sheetView showFormulas="false" showGridLines="true" showRowColHeaders="true" showZeros="true" rightToLeft="false" tabSelected="false" showOutlineSymbols="true" defaultGridColor="true" view="normal" topLeftCell="A1" colorId="64" zoomScale="60" zoomScaleNormal="60" zoomScalePageLayoutView="100" workbookViewId="0">
      <pane xSplit="1" ySplit="1" topLeftCell="B23" activePane="bottomRight" state="frozen"/>
      <selection pane="topLeft" activeCell="A1" activeCellId="0" sqref="A1"/>
      <selection pane="topRight" activeCell="B1" activeCellId="0" sqref="B1"/>
      <selection pane="bottomLeft" activeCell="A23" activeCellId="0" sqref="A23"/>
      <selection pane="bottomRight" activeCell="A53" activeCellId="0" sqref="A53"/>
    </sheetView>
  </sheetViews>
  <sheetFormatPr defaultColWidth="27.5234375" defaultRowHeight="13.8" zeroHeight="false" outlineLevelRow="0" outlineLevelCol="0"/>
  <cols>
    <col collapsed="false" customWidth="true" hidden="false" outlineLevel="0" max="1" min="1" style="0" width="55.14"/>
    <col collapsed="false" customWidth="true" hidden="false" outlineLevel="0" max="6" min="6" style="0" width="3.42"/>
    <col collapsed="false" customWidth="true" hidden="false" outlineLevel="0" max="15" min="15" style="0" width="27.99"/>
    <col collapsed="false" customWidth="true" hidden="false" outlineLevel="0" max="22" min="22" style="0" width="4.06"/>
    <col collapsed="false" customWidth="true" hidden="false" outlineLevel="0" max="35" min="35" style="0" width="4.29"/>
    <col collapsed="false" customWidth="true" hidden="false" outlineLevel="0" max="39" min="39" style="0" width="4.04"/>
    <col collapsed="false" customWidth="true" hidden="false" outlineLevel="0" max="41" min="41" style="0" width="29.83"/>
    <col collapsed="false" customWidth="true" hidden="false" outlineLevel="0" max="42" min="42" style="0" width="3.42"/>
    <col collapsed="false" customWidth="true" hidden="false" outlineLevel="0" max="53" min="53" style="0" width="3.14"/>
    <col collapsed="false" customWidth="true" hidden="false" outlineLevel="0" max="58" min="58" style="0" width="3.14"/>
  </cols>
  <sheetData>
    <row r="1" customFormat="false" ht="62.3" hidden="false" customHeight="true" outlineLevel="0" collapsed="false">
      <c r="A1" s="113" t="s">
        <v>17391</v>
      </c>
      <c r="B1" s="114" t="s">
        <v>20714</v>
      </c>
      <c r="C1" s="114" t="s">
        <v>21018</v>
      </c>
      <c r="D1" s="114" t="s">
        <v>0</v>
      </c>
      <c r="E1" s="114" t="s">
        <v>21019</v>
      </c>
      <c r="F1" s="113"/>
      <c r="G1" s="113" t="s">
        <v>2</v>
      </c>
      <c r="H1" s="113" t="s">
        <v>21020</v>
      </c>
      <c r="I1" s="113" t="s">
        <v>21021</v>
      </c>
      <c r="J1" s="113" t="s">
        <v>21022</v>
      </c>
      <c r="K1" s="113" t="s">
        <v>21023</v>
      </c>
      <c r="L1" s="113" t="s">
        <v>21024</v>
      </c>
      <c r="M1" s="113" t="s">
        <v>21025</v>
      </c>
      <c r="N1" s="113" t="s">
        <v>21026</v>
      </c>
      <c r="O1" s="2" t="s">
        <v>21027</v>
      </c>
      <c r="P1" s="113" t="s">
        <v>21028</v>
      </c>
      <c r="Q1" s="113" t="s">
        <v>21029</v>
      </c>
      <c r="R1" s="113" t="s">
        <v>21030</v>
      </c>
      <c r="S1" s="2" t="s">
        <v>21031</v>
      </c>
      <c r="T1" s="2" t="s">
        <v>21032</v>
      </c>
      <c r="U1" s="113" t="s">
        <v>176</v>
      </c>
      <c r="V1" s="113"/>
      <c r="W1" s="113" t="s">
        <v>21033</v>
      </c>
      <c r="X1" s="113" t="s">
        <v>21034</v>
      </c>
      <c r="Y1" s="113" t="s">
        <v>21035</v>
      </c>
      <c r="Z1" s="113" t="s">
        <v>21036</v>
      </c>
      <c r="AA1" s="113" t="s">
        <v>21037</v>
      </c>
      <c r="AB1" s="113" t="s">
        <v>21038</v>
      </c>
      <c r="AC1" s="113" t="s">
        <v>21039</v>
      </c>
      <c r="AD1" s="113" t="s">
        <v>21040</v>
      </c>
      <c r="AE1" s="113" t="s">
        <v>21041</v>
      </c>
      <c r="AF1" s="113" t="s">
        <v>21042</v>
      </c>
      <c r="AG1" s="113" t="s">
        <v>21043</v>
      </c>
      <c r="AH1" s="113" t="s">
        <v>21044</v>
      </c>
      <c r="AI1" s="159" t="s">
        <v>200</v>
      </c>
      <c r="AJ1" s="113" t="s">
        <v>21045</v>
      </c>
      <c r="AK1" s="159" t="s">
        <v>178</v>
      </c>
      <c r="AL1" s="159" t="s">
        <v>17401</v>
      </c>
      <c r="AM1" s="159"/>
      <c r="AN1" s="113" t="s">
        <v>21046</v>
      </c>
      <c r="AO1" s="113" t="s">
        <v>183</v>
      </c>
      <c r="AP1" s="113"/>
      <c r="AQ1" s="113" t="s">
        <v>21047</v>
      </c>
      <c r="AR1" s="113" t="s">
        <v>21048</v>
      </c>
      <c r="AS1" s="113" t="s">
        <v>21049</v>
      </c>
      <c r="AT1" s="113" t="s">
        <v>21050</v>
      </c>
      <c r="AU1" s="113" t="s">
        <v>21051</v>
      </c>
      <c r="AV1" s="113" t="s">
        <v>21052</v>
      </c>
      <c r="AW1" s="113" t="s">
        <v>21053</v>
      </c>
      <c r="AX1" s="113" t="s">
        <v>21054</v>
      </c>
      <c r="AY1" s="113" t="s">
        <v>21055</v>
      </c>
      <c r="AZ1" s="113" t="s">
        <v>21056</v>
      </c>
      <c r="BA1" s="159" t="s">
        <v>200</v>
      </c>
      <c r="BB1" s="113" t="s">
        <v>184</v>
      </c>
      <c r="BC1" s="113" t="s">
        <v>21057</v>
      </c>
      <c r="BD1" s="113" t="s">
        <v>21058</v>
      </c>
      <c r="BE1" s="113" t="s">
        <v>21059</v>
      </c>
      <c r="BF1" s="159" t="s">
        <v>200</v>
      </c>
      <c r="BG1" s="159" t="s">
        <v>21060</v>
      </c>
    </row>
    <row r="2" customFormat="false" ht="13.8" hidden="false" customHeight="false" outlineLevel="0" collapsed="false">
      <c r="A2" s="160" t="s">
        <v>21061</v>
      </c>
      <c r="B2" s="161"/>
      <c r="C2" s="161"/>
      <c r="D2" s="161"/>
      <c r="E2" s="161"/>
      <c r="F2" s="146" t="s">
        <v>200</v>
      </c>
      <c r="G2" s="162"/>
      <c r="H2" s="163"/>
      <c r="I2" s="163"/>
      <c r="J2" s="163"/>
      <c r="K2" s="162"/>
      <c r="L2" s="163"/>
      <c r="M2" s="163"/>
      <c r="N2" s="163"/>
      <c r="O2" s="161"/>
      <c r="P2" s="161"/>
      <c r="Q2" s="161"/>
      <c r="R2" s="161"/>
      <c r="S2" s="161"/>
      <c r="T2" s="161"/>
      <c r="U2" s="161"/>
      <c r="V2" s="161"/>
      <c r="W2" s="161"/>
      <c r="X2" s="161"/>
      <c r="Y2" s="161"/>
      <c r="Z2" s="164"/>
      <c r="AA2" s="161"/>
      <c r="AB2" s="161"/>
      <c r="AC2" s="162"/>
      <c r="AD2" s="161"/>
      <c r="AE2" s="161"/>
      <c r="AF2" s="161"/>
      <c r="AG2" s="161"/>
      <c r="AH2" s="161"/>
      <c r="AI2" s="161"/>
      <c r="AJ2" s="161"/>
      <c r="AK2" s="161"/>
      <c r="AL2" s="161"/>
      <c r="AM2" s="161"/>
      <c r="AN2" s="161"/>
      <c r="AO2" s="161"/>
      <c r="AP2" s="161"/>
      <c r="AQ2" s="161"/>
      <c r="AR2" s="161"/>
      <c r="AS2" s="161"/>
      <c r="AT2" s="163"/>
      <c r="AU2" s="161"/>
      <c r="AV2" s="161"/>
      <c r="AW2" s="161"/>
      <c r="AX2" s="161"/>
      <c r="AY2" s="161"/>
      <c r="AZ2" s="162"/>
      <c r="BA2" s="120" t="s">
        <v>200</v>
      </c>
      <c r="BB2" s="161"/>
      <c r="BC2" s="161"/>
      <c r="BD2" s="161"/>
      <c r="BE2" s="161"/>
      <c r="BF2" s="146" t="s">
        <v>200</v>
      </c>
      <c r="BG2" s="127" t="s">
        <v>216</v>
      </c>
    </row>
    <row r="3" customFormat="false" ht="13.8" hidden="false" customHeight="false" outlineLevel="0" collapsed="false">
      <c r="A3" s="131" t="s">
        <v>21062</v>
      </c>
      <c r="B3" s="0" t="s">
        <v>21063</v>
      </c>
      <c r="C3" s="0" t="s">
        <v>9448</v>
      </c>
      <c r="D3" s="0" t="s">
        <v>16</v>
      </c>
      <c r="E3" s="0" t="s">
        <v>21064</v>
      </c>
      <c r="F3" s="146" t="s">
        <v>200</v>
      </c>
      <c r="G3" s="133" t="s">
        <v>21065</v>
      </c>
      <c r="H3" s="111" t="n">
        <v>2011</v>
      </c>
      <c r="I3" s="111" t="n">
        <v>2012</v>
      </c>
      <c r="J3" s="111" t="n">
        <v>2012</v>
      </c>
      <c r="K3" s="133" t="n">
        <v>2012</v>
      </c>
      <c r="L3" s="111" t="n">
        <v>2019</v>
      </c>
      <c r="M3" s="111" t="n">
        <v>2019</v>
      </c>
      <c r="N3" s="111" t="n">
        <v>8</v>
      </c>
      <c r="O3" s="165" t="n">
        <v>75</v>
      </c>
      <c r="P3" s="0" t="s">
        <v>21066</v>
      </c>
      <c r="Q3" s="0" t="s">
        <v>21067</v>
      </c>
      <c r="R3" s="112" t="n">
        <v>4800</v>
      </c>
      <c r="S3" s="0" t="s">
        <v>21068</v>
      </c>
      <c r="T3" s="0" t="s">
        <v>21069</v>
      </c>
      <c r="U3" s="0" t="s">
        <v>21070</v>
      </c>
      <c r="V3" s="122" t="s">
        <v>200</v>
      </c>
      <c r="W3" s="0" t="s">
        <v>201</v>
      </c>
      <c r="X3" s="0" t="s">
        <v>204</v>
      </c>
      <c r="Y3" s="0" t="s">
        <v>204</v>
      </c>
      <c r="Z3" s="104" t="s">
        <v>21071</v>
      </c>
      <c r="AA3" s="0" t="s">
        <v>66</v>
      </c>
      <c r="AB3" s="0" t="s">
        <v>21072</v>
      </c>
      <c r="AC3" s="133" t="n">
        <v>4</v>
      </c>
      <c r="AD3" s="0" t="s">
        <v>66</v>
      </c>
      <c r="AE3" s="0" t="s">
        <v>200</v>
      </c>
      <c r="AF3" s="0" t="s">
        <v>21073</v>
      </c>
      <c r="AG3" s="0" t="s">
        <v>21074</v>
      </c>
      <c r="AH3" s="0" t="s">
        <v>21075</v>
      </c>
      <c r="AI3" s="122" t="s">
        <v>200</v>
      </c>
      <c r="AJ3" s="0" t="n">
        <v>4</v>
      </c>
      <c r="AK3" s="0" t="s">
        <v>21076</v>
      </c>
      <c r="AL3" s="0" t="s">
        <v>21077</v>
      </c>
      <c r="AM3" s="122" t="s">
        <v>200</v>
      </c>
      <c r="AN3" s="0" t="s">
        <v>20761</v>
      </c>
      <c r="AO3" s="0" t="s">
        <v>198</v>
      </c>
      <c r="AP3" s="122" t="s">
        <v>200</v>
      </c>
      <c r="AQ3" s="0" t="s">
        <v>201</v>
      </c>
      <c r="AS3" s="0" t="s">
        <v>202</v>
      </c>
      <c r="AT3" s="111" t="n">
        <v>2012</v>
      </c>
      <c r="AU3" s="0" t="s">
        <v>204</v>
      </c>
      <c r="AV3" s="0" t="s">
        <v>198</v>
      </c>
      <c r="AW3" s="0" t="s">
        <v>198</v>
      </c>
      <c r="AX3" s="0" t="s">
        <v>66</v>
      </c>
      <c r="AY3" s="0" t="s">
        <v>21078</v>
      </c>
      <c r="AZ3" s="133" t="s">
        <v>66</v>
      </c>
      <c r="BA3" s="120" t="s">
        <v>200</v>
      </c>
      <c r="BB3" s="0" t="s">
        <v>21079</v>
      </c>
      <c r="BC3" s="112" t="n">
        <v>4</v>
      </c>
      <c r="BD3" s="112" t="n">
        <v>4</v>
      </c>
      <c r="BE3" s="0" t="n">
        <v>50</v>
      </c>
      <c r="BF3" s="146" t="s">
        <v>200</v>
      </c>
      <c r="BG3" s="127" t="s">
        <v>216</v>
      </c>
    </row>
    <row r="4" customFormat="false" ht="13.8" hidden="false" customHeight="false" outlineLevel="0" collapsed="false">
      <c r="A4" s="131" t="s">
        <v>21080</v>
      </c>
      <c r="B4" s="0" t="s">
        <v>21063</v>
      </c>
      <c r="C4" s="0" t="s">
        <v>9448</v>
      </c>
      <c r="D4" s="0" t="s">
        <v>16</v>
      </c>
      <c r="E4" s="0" t="s">
        <v>21064</v>
      </c>
      <c r="F4" s="146" t="s">
        <v>200</v>
      </c>
      <c r="G4" s="133" t="s">
        <v>21065</v>
      </c>
      <c r="H4" s="111" t="n">
        <v>2011</v>
      </c>
      <c r="I4" s="111" t="n">
        <v>2012</v>
      </c>
      <c r="J4" s="111" t="n">
        <v>2014</v>
      </c>
      <c r="K4" s="133" t="n">
        <v>2014</v>
      </c>
      <c r="L4" s="111" t="n">
        <v>2019</v>
      </c>
      <c r="M4" s="111" t="n">
        <v>2019</v>
      </c>
      <c r="N4" s="111" t="n">
        <v>8</v>
      </c>
      <c r="O4" s="165" t="n">
        <v>75</v>
      </c>
      <c r="P4" s="0" t="s">
        <v>21066</v>
      </c>
      <c r="Q4" s="0" t="s">
        <v>21067</v>
      </c>
      <c r="R4" s="112" t="n">
        <v>4800</v>
      </c>
      <c r="S4" s="0" t="s">
        <v>21068</v>
      </c>
      <c r="T4" s="0" t="s">
        <v>21069</v>
      </c>
      <c r="U4" s="0" t="s">
        <v>21081</v>
      </c>
      <c r="V4" s="122" t="s">
        <v>200</v>
      </c>
      <c r="W4" s="0" t="s">
        <v>201</v>
      </c>
      <c r="X4" s="0" t="s">
        <v>204</v>
      </c>
      <c r="Y4" s="0" t="s">
        <v>204</v>
      </c>
      <c r="Z4" s="104" t="s">
        <v>21071</v>
      </c>
      <c r="AA4" s="0" t="s">
        <v>66</v>
      </c>
      <c r="AB4" s="0" t="s">
        <v>21072</v>
      </c>
      <c r="AC4" s="133" t="n">
        <v>4</v>
      </c>
      <c r="AD4" s="0" t="s">
        <v>66</v>
      </c>
      <c r="AE4" s="0" t="s">
        <v>200</v>
      </c>
      <c r="AF4" s="0" t="s">
        <v>21073</v>
      </c>
      <c r="AG4" s="0" t="s">
        <v>21074</v>
      </c>
      <c r="AH4" s="0" t="s">
        <v>21075</v>
      </c>
      <c r="AI4" s="122" t="s">
        <v>200</v>
      </c>
      <c r="AJ4" s="0" t="n">
        <v>4</v>
      </c>
      <c r="AK4" s="0" t="s">
        <v>21076</v>
      </c>
      <c r="AL4" s="0" t="s">
        <v>21077</v>
      </c>
      <c r="AM4" s="122" t="s">
        <v>200</v>
      </c>
      <c r="AN4" s="0" t="s">
        <v>20761</v>
      </c>
      <c r="AO4" s="0" t="n">
        <v>45496508838</v>
      </c>
      <c r="AP4" s="122" t="s">
        <v>200</v>
      </c>
      <c r="AQ4" s="0" t="s">
        <v>201</v>
      </c>
      <c r="AS4" s="0" t="s">
        <v>202</v>
      </c>
      <c r="AT4" s="111" t="n">
        <v>2012</v>
      </c>
      <c r="AU4" s="0" t="s">
        <v>204</v>
      </c>
      <c r="AV4" s="0" t="s">
        <v>198</v>
      </c>
      <c r="AW4" s="0" t="s">
        <v>198</v>
      </c>
      <c r="AX4" s="0" t="s">
        <v>66</v>
      </c>
      <c r="AY4" s="0" t="s">
        <v>21078</v>
      </c>
      <c r="AZ4" s="133" t="s">
        <v>66</v>
      </c>
      <c r="BA4" s="120" t="s">
        <v>200</v>
      </c>
      <c r="BB4" s="0" t="s">
        <v>21079</v>
      </c>
      <c r="BC4" s="112" t="n">
        <v>4</v>
      </c>
      <c r="BD4" s="112" t="n">
        <v>4</v>
      </c>
      <c r="BE4" s="0" t="n">
        <v>50</v>
      </c>
      <c r="BF4" s="146" t="s">
        <v>200</v>
      </c>
      <c r="BG4" s="127" t="s">
        <v>5461</v>
      </c>
    </row>
    <row r="5" customFormat="false" ht="15.05" hidden="false" customHeight="false" outlineLevel="0" collapsed="false">
      <c r="A5" s="131" t="s">
        <v>21082</v>
      </c>
      <c r="B5" s="0" t="s">
        <v>73</v>
      </c>
      <c r="C5" s="0" t="s">
        <v>7530</v>
      </c>
      <c r="D5" s="0" t="s">
        <v>21083</v>
      </c>
      <c r="E5" s="0" t="s">
        <v>18</v>
      </c>
      <c r="F5" s="146" t="s">
        <v>200</v>
      </c>
      <c r="G5" s="133" t="s">
        <v>21084</v>
      </c>
      <c r="H5" s="111" t="n">
        <v>1987</v>
      </c>
      <c r="I5" s="111" t="n">
        <v>1987</v>
      </c>
      <c r="J5" s="111" t="n">
        <v>2022</v>
      </c>
      <c r="K5" s="111" t="n">
        <v>2022</v>
      </c>
      <c r="L5" s="111" t="n">
        <v>1991</v>
      </c>
      <c r="M5" s="111" t="n">
        <v>2022</v>
      </c>
      <c r="N5" s="111" t="n">
        <v>1</v>
      </c>
      <c r="O5" s="166" t="s">
        <v>66</v>
      </c>
      <c r="P5" s="0" t="s">
        <v>21067</v>
      </c>
      <c r="Q5" s="0" t="s">
        <v>21085</v>
      </c>
      <c r="R5" s="112" t="s">
        <v>66</v>
      </c>
      <c r="S5" s="0" t="s">
        <v>66</v>
      </c>
      <c r="U5" s="0" t="s">
        <v>21086</v>
      </c>
      <c r="V5" s="122" t="s">
        <v>200</v>
      </c>
      <c r="W5" s="0" t="s">
        <v>66</v>
      </c>
      <c r="X5" s="0" t="s">
        <v>198</v>
      </c>
      <c r="Y5" s="0" t="s">
        <v>198</v>
      </c>
      <c r="Z5" s="104" t="s">
        <v>21087</v>
      </c>
      <c r="AA5" s="133" t="s">
        <v>21088</v>
      </c>
      <c r="AB5" s="133" t="s">
        <v>21089</v>
      </c>
      <c r="AC5" s="133" t="n">
        <v>4</v>
      </c>
      <c r="AD5" s="0" t="s">
        <v>21090</v>
      </c>
      <c r="AF5" s="0" t="s">
        <v>21091</v>
      </c>
      <c r="AG5" s="0" t="s">
        <v>198</v>
      </c>
      <c r="AH5" s="0" t="s">
        <v>66</v>
      </c>
      <c r="AI5" s="122" t="s">
        <v>200</v>
      </c>
      <c r="AJ5" s="0" t="n">
        <v>3</v>
      </c>
      <c r="AK5" s="0" t="s">
        <v>21092</v>
      </c>
      <c r="AL5" s="0" t="s">
        <v>21093</v>
      </c>
      <c r="AM5" s="122" t="s">
        <v>200</v>
      </c>
      <c r="AN5" s="0" t="s">
        <v>5611</v>
      </c>
      <c r="AP5" s="122" t="s">
        <v>200</v>
      </c>
      <c r="AQ5" s="0" t="s">
        <v>201</v>
      </c>
      <c r="AS5" s="0" t="s">
        <v>202</v>
      </c>
      <c r="AT5" s="111" t="n">
        <v>2022</v>
      </c>
      <c r="AU5" s="0" t="s">
        <v>66</v>
      </c>
      <c r="AV5" s="0" t="s">
        <v>66</v>
      </c>
      <c r="AW5" s="0" t="s">
        <v>66</v>
      </c>
      <c r="AX5" s="0" t="s">
        <v>21094</v>
      </c>
      <c r="AY5" s="0" t="s">
        <v>21095</v>
      </c>
      <c r="AZ5" s="133" t="n">
        <v>1</v>
      </c>
      <c r="BA5" s="120" t="s">
        <v>200</v>
      </c>
      <c r="BB5" s="0" t="s">
        <v>215</v>
      </c>
      <c r="BC5" s="112" t="n">
        <v>4</v>
      </c>
      <c r="BD5" s="112" t="n">
        <v>4</v>
      </c>
      <c r="BE5" s="0" t="n">
        <v>120</v>
      </c>
      <c r="BF5" s="146" t="s">
        <v>200</v>
      </c>
      <c r="BG5" s="127" t="s">
        <v>5461</v>
      </c>
    </row>
    <row r="6" customFormat="false" ht="13.8" hidden="false" customHeight="false" outlineLevel="0" collapsed="false">
      <c r="A6" s="131" t="s">
        <v>21096</v>
      </c>
      <c r="B6" s="0" t="s">
        <v>21097</v>
      </c>
      <c r="C6" s="0" t="s">
        <v>21098</v>
      </c>
      <c r="D6" s="0" t="s">
        <v>21083</v>
      </c>
      <c r="E6" s="0" t="s">
        <v>66</v>
      </c>
      <c r="F6" s="146" t="s">
        <v>200</v>
      </c>
      <c r="G6" s="133" t="s">
        <v>21099</v>
      </c>
      <c r="H6" s="111" t="s">
        <v>21100</v>
      </c>
      <c r="I6" s="111" t="s">
        <v>21100</v>
      </c>
      <c r="J6" s="111" t="s">
        <v>21100</v>
      </c>
      <c r="K6" s="111" t="s">
        <v>21100</v>
      </c>
      <c r="L6" s="111" t="s">
        <v>66</v>
      </c>
      <c r="M6" s="111" t="s">
        <v>66</v>
      </c>
      <c r="N6" s="111" t="s">
        <v>66</v>
      </c>
      <c r="O6" s="166" t="s">
        <v>66</v>
      </c>
      <c r="P6" s="0" t="s">
        <v>66</v>
      </c>
      <c r="Q6" s="0" t="s">
        <v>66</v>
      </c>
      <c r="R6" s="112" t="s">
        <v>66</v>
      </c>
      <c r="S6" s="0" t="s">
        <v>66</v>
      </c>
      <c r="U6" s="0" t="s">
        <v>21101</v>
      </c>
      <c r="V6" s="122" t="s">
        <v>200</v>
      </c>
      <c r="W6" s="0" t="s">
        <v>66</v>
      </c>
      <c r="X6" s="0" t="s">
        <v>198</v>
      </c>
      <c r="Y6" s="0" t="s">
        <v>198</v>
      </c>
      <c r="Z6" s="104" t="s">
        <v>21087</v>
      </c>
      <c r="AA6" s="133" t="s">
        <v>21088</v>
      </c>
      <c r="AB6" s="133" t="s">
        <v>21102</v>
      </c>
      <c r="AC6" s="133" t="n">
        <v>6</v>
      </c>
      <c r="AD6" s="0" t="s">
        <v>21090</v>
      </c>
      <c r="AE6" s="0" t="s">
        <v>200</v>
      </c>
      <c r="AF6" s="0" t="s">
        <v>21103</v>
      </c>
      <c r="AG6" s="0" t="s">
        <v>198</v>
      </c>
      <c r="AH6" s="0" t="s">
        <v>66</v>
      </c>
      <c r="AI6" s="122" t="s">
        <v>200</v>
      </c>
      <c r="AJ6" s="0" t="n">
        <v>4</v>
      </c>
      <c r="AK6" s="0" t="s">
        <v>21104</v>
      </c>
      <c r="AL6" s="0" t="s">
        <v>21105</v>
      </c>
      <c r="AM6" s="122" t="s">
        <v>200</v>
      </c>
      <c r="AN6" s="0" t="s">
        <v>21106</v>
      </c>
      <c r="AO6" s="0" t="s">
        <v>198</v>
      </c>
      <c r="AP6" s="122" t="s">
        <v>200</v>
      </c>
      <c r="AQ6" s="0" t="s">
        <v>201</v>
      </c>
      <c r="AS6" s="0" t="s">
        <v>202</v>
      </c>
      <c r="AT6" s="111" t="n">
        <v>2015</v>
      </c>
      <c r="AU6" s="0" t="s">
        <v>66</v>
      </c>
      <c r="AV6" s="0" t="s">
        <v>66</v>
      </c>
      <c r="AW6" s="0" t="s">
        <v>66</v>
      </c>
      <c r="AX6" s="0" t="s">
        <v>21094</v>
      </c>
      <c r="AY6" s="0" t="s">
        <v>21078</v>
      </c>
      <c r="AZ6" s="133" t="s">
        <v>21107</v>
      </c>
      <c r="BA6" s="120" t="s">
        <v>200</v>
      </c>
      <c r="BB6" s="0" t="s">
        <v>215</v>
      </c>
      <c r="BC6" s="112" t="n">
        <v>4</v>
      </c>
      <c r="BD6" s="112" t="n">
        <v>4</v>
      </c>
      <c r="BE6" s="0" t="n">
        <v>1700</v>
      </c>
      <c r="BF6" s="146" t="s">
        <v>200</v>
      </c>
      <c r="BG6" s="127" t="s">
        <v>216</v>
      </c>
    </row>
    <row r="7" customFormat="false" ht="13.8" hidden="false" customHeight="false" outlineLevel="0" collapsed="false">
      <c r="A7" s="131" t="s">
        <v>21108</v>
      </c>
      <c r="B7" s="0" t="s">
        <v>21109</v>
      </c>
      <c r="C7" s="0" t="s">
        <v>393</v>
      </c>
      <c r="D7" s="0" t="s">
        <v>16</v>
      </c>
      <c r="E7" s="0" t="s">
        <v>70</v>
      </c>
      <c r="F7" s="146" t="s">
        <v>200</v>
      </c>
      <c r="G7" s="133" t="s">
        <v>21099</v>
      </c>
      <c r="H7" s="111" t="n">
        <v>1977</v>
      </c>
      <c r="I7" s="111" t="n">
        <v>1981</v>
      </c>
      <c r="J7" s="111" t="s">
        <v>66</v>
      </c>
      <c r="K7" s="133" t="s">
        <v>66</v>
      </c>
      <c r="L7" s="111" t="n">
        <v>1992</v>
      </c>
      <c r="M7" s="111" t="n">
        <v>1992</v>
      </c>
      <c r="N7" s="111" t="n">
        <v>15</v>
      </c>
      <c r="O7" s="165" t="n">
        <v>30</v>
      </c>
      <c r="P7" s="0" t="s">
        <v>21085</v>
      </c>
      <c r="Q7" s="0" t="s">
        <v>21110</v>
      </c>
      <c r="R7" s="112" t="n">
        <v>0</v>
      </c>
      <c r="S7" s="0" t="s">
        <v>21111</v>
      </c>
      <c r="T7" s="0" t="s">
        <v>21112</v>
      </c>
      <c r="U7" s="0" t="s">
        <v>21113</v>
      </c>
      <c r="V7" s="122" t="s">
        <v>200</v>
      </c>
      <c r="W7" s="0" t="s">
        <v>201</v>
      </c>
      <c r="X7" s="0" t="s">
        <v>198</v>
      </c>
      <c r="Y7" s="0" t="s">
        <v>198</v>
      </c>
      <c r="Z7" s="104" t="s">
        <v>21087</v>
      </c>
      <c r="AA7" s="133" t="s">
        <v>21114</v>
      </c>
      <c r="AB7" s="133" t="s">
        <v>21102</v>
      </c>
      <c r="AC7" s="133" t="n">
        <v>1</v>
      </c>
      <c r="AD7" s="0" t="s">
        <v>21115</v>
      </c>
      <c r="AE7" s="0" t="s">
        <v>200</v>
      </c>
      <c r="AF7" s="0" t="s">
        <v>21116</v>
      </c>
      <c r="AG7" s="0" t="s">
        <v>198</v>
      </c>
      <c r="AH7" s="0" t="s">
        <v>66</v>
      </c>
      <c r="AI7" s="122" t="s">
        <v>200</v>
      </c>
      <c r="AJ7" s="0" t="n">
        <v>3</v>
      </c>
      <c r="AK7" s="0" t="s">
        <v>21117</v>
      </c>
      <c r="AL7" s="0" t="s">
        <v>21118</v>
      </c>
      <c r="AM7" s="122" t="s">
        <v>200</v>
      </c>
      <c r="AN7" s="0" t="s">
        <v>20761</v>
      </c>
      <c r="AO7" s="0" t="s">
        <v>198</v>
      </c>
      <c r="AP7" s="122" t="s">
        <v>200</v>
      </c>
      <c r="AQ7" s="0" t="s">
        <v>201</v>
      </c>
      <c r="AS7" s="0" t="s">
        <v>202</v>
      </c>
      <c r="AT7" s="111" t="n">
        <v>1981</v>
      </c>
      <c r="AU7" s="0" t="s">
        <v>204</v>
      </c>
      <c r="AV7" s="0" t="s">
        <v>204</v>
      </c>
      <c r="AW7" s="0" t="s">
        <v>204</v>
      </c>
      <c r="AX7" s="0" t="s">
        <v>21119</v>
      </c>
      <c r="AY7" s="0" t="s">
        <v>21078</v>
      </c>
      <c r="AZ7" s="133" t="n">
        <v>1</v>
      </c>
      <c r="BA7" s="120" t="s">
        <v>200</v>
      </c>
      <c r="BB7" s="0" t="s">
        <v>215</v>
      </c>
      <c r="BC7" s="112" t="n">
        <v>2</v>
      </c>
      <c r="BD7" s="112" t="n">
        <v>3</v>
      </c>
      <c r="BE7" s="0" t="n">
        <v>130</v>
      </c>
      <c r="BF7" s="146" t="s">
        <v>200</v>
      </c>
      <c r="BG7" s="127" t="s">
        <v>216</v>
      </c>
    </row>
    <row r="8" customFormat="false" ht="13.8" hidden="false" customHeight="false" outlineLevel="0" collapsed="false">
      <c r="A8" s="131" t="s">
        <v>21120</v>
      </c>
      <c r="B8" s="0" t="s">
        <v>21097</v>
      </c>
      <c r="C8" s="0" t="s">
        <v>7530</v>
      </c>
      <c r="D8" s="0" t="s">
        <v>21083</v>
      </c>
      <c r="E8" s="0" t="s">
        <v>66</v>
      </c>
      <c r="F8" s="146"/>
      <c r="G8" s="133" t="s">
        <v>21099</v>
      </c>
      <c r="H8" s="111" t="n">
        <v>2019</v>
      </c>
      <c r="I8" s="111" t="n">
        <v>2019</v>
      </c>
      <c r="J8" s="111" t="s">
        <v>66</v>
      </c>
      <c r="K8" s="133" t="s">
        <v>66</v>
      </c>
      <c r="L8" s="111" t="n">
        <v>2019</v>
      </c>
      <c r="M8" s="111" t="n">
        <v>2019</v>
      </c>
      <c r="N8" s="111" t="n">
        <v>1</v>
      </c>
      <c r="O8" s="165" t="s">
        <v>66</v>
      </c>
      <c r="P8" s="0" t="s">
        <v>21066</v>
      </c>
      <c r="Q8" s="0" t="s">
        <v>21110</v>
      </c>
      <c r="R8" s="112" t="s">
        <v>66</v>
      </c>
      <c r="S8" s="0" t="s">
        <v>66</v>
      </c>
      <c r="T8" s="0" t="s">
        <v>21121</v>
      </c>
      <c r="U8" s="0" t="s">
        <v>21122</v>
      </c>
      <c r="V8" s="122" t="s">
        <v>200</v>
      </c>
      <c r="W8" s="0" t="s">
        <v>66</v>
      </c>
      <c r="X8" s="0" t="s">
        <v>198</v>
      </c>
      <c r="Y8" s="0" t="s">
        <v>198</v>
      </c>
      <c r="Z8" s="104" t="s">
        <v>198</v>
      </c>
      <c r="AA8" s="133" t="s">
        <v>21123</v>
      </c>
      <c r="AB8" s="133" t="s">
        <v>21124</v>
      </c>
      <c r="AC8" s="133" t="n">
        <v>6</v>
      </c>
      <c r="AD8" s="0" t="s">
        <v>21125</v>
      </c>
      <c r="AF8" s="0" t="s">
        <v>21103</v>
      </c>
      <c r="AG8" s="0" t="s">
        <v>198</v>
      </c>
      <c r="AH8" s="0" t="s">
        <v>66</v>
      </c>
      <c r="AI8" s="122"/>
      <c r="AJ8" s="0" t="n">
        <v>4</v>
      </c>
      <c r="AK8" s="0" t="s">
        <v>21126</v>
      </c>
      <c r="AL8" s="0" t="s">
        <v>21127</v>
      </c>
      <c r="AM8" s="122" t="s">
        <v>200</v>
      </c>
      <c r="AN8" s="0" t="s">
        <v>20761</v>
      </c>
      <c r="AO8" s="129" t="s">
        <v>21128</v>
      </c>
      <c r="AP8" s="122"/>
      <c r="AQ8" s="0" t="s">
        <v>21129</v>
      </c>
      <c r="AS8" s="0" t="s">
        <v>202</v>
      </c>
      <c r="AT8" s="111" t="n">
        <v>2019</v>
      </c>
      <c r="AU8" s="0" t="s">
        <v>66</v>
      </c>
      <c r="AV8" s="0" t="s">
        <v>66</v>
      </c>
      <c r="AW8" s="0" t="s">
        <v>66</v>
      </c>
      <c r="AX8" s="0" t="s">
        <v>21094</v>
      </c>
      <c r="AY8" s="0" t="s">
        <v>21095</v>
      </c>
      <c r="AZ8" s="133" t="s">
        <v>21130</v>
      </c>
      <c r="BA8" s="120"/>
      <c r="BB8" s="0" t="s">
        <v>215</v>
      </c>
      <c r="BC8" s="112" t="n">
        <v>4</v>
      </c>
      <c r="BD8" s="112" t="n">
        <v>4</v>
      </c>
      <c r="BE8" s="0" t="n">
        <v>150</v>
      </c>
      <c r="BF8" s="146"/>
      <c r="BG8" s="127"/>
    </row>
    <row r="9" customFormat="false" ht="13.8" hidden="false" customHeight="true" outlineLevel="0" collapsed="false">
      <c r="A9" s="131" t="s">
        <v>21131</v>
      </c>
      <c r="B9" s="0" t="s">
        <v>21109</v>
      </c>
      <c r="C9" s="0" t="s">
        <v>21132</v>
      </c>
      <c r="D9" s="0" t="s">
        <v>21083</v>
      </c>
      <c r="E9" s="0" t="s">
        <v>70</v>
      </c>
      <c r="F9" s="146" t="s">
        <v>200</v>
      </c>
      <c r="G9" s="133" t="s">
        <v>21084</v>
      </c>
      <c r="H9" s="111" t="n">
        <v>1983</v>
      </c>
      <c r="I9" s="111" t="n">
        <v>1983</v>
      </c>
      <c r="J9" s="111" t="n">
        <v>2013</v>
      </c>
      <c r="K9" s="133" t="n">
        <v>2013</v>
      </c>
      <c r="L9" s="111" t="n">
        <v>1985</v>
      </c>
      <c r="M9" s="111" t="n">
        <v>2013</v>
      </c>
      <c r="N9" s="111" t="n">
        <v>1</v>
      </c>
      <c r="O9" s="166" t="s">
        <v>66</v>
      </c>
      <c r="P9" s="0" t="s">
        <v>21085</v>
      </c>
      <c r="Q9" s="0" t="s">
        <v>21110</v>
      </c>
      <c r="R9" s="112" t="s">
        <v>66</v>
      </c>
      <c r="S9" s="0" t="s">
        <v>66</v>
      </c>
      <c r="U9" s="0" t="s">
        <v>21133</v>
      </c>
      <c r="V9" s="122" t="s">
        <v>200</v>
      </c>
      <c r="W9" s="0" t="s">
        <v>66</v>
      </c>
      <c r="X9" s="0" t="s">
        <v>198</v>
      </c>
      <c r="Y9" s="0" t="s">
        <v>198</v>
      </c>
      <c r="Z9" s="104" t="s">
        <v>21087</v>
      </c>
      <c r="AA9" s="133" t="s">
        <v>21088</v>
      </c>
      <c r="AB9" s="133" t="s">
        <v>21134</v>
      </c>
      <c r="AC9" s="133" t="n">
        <v>12</v>
      </c>
      <c r="AD9" s="0" t="s">
        <v>21090</v>
      </c>
      <c r="AE9" s="0" t="s">
        <v>200</v>
      </c>
      <c r="AF9" s="0" t="s">
        <v>21103</v>
      </c>
      <c r="AG9" s="0" t="s">
        <v>198</v>
      </c>
      <c r="AH9" s="0" t="s">
        <v>66</v>
      </c>
      <c r="AI9" s="122" t="s">
        <v>200</v>
      </c>
      <c r="AJ9" s="0" t="n">
        <v>3</v>
      </c>
      <c r="AK9" s="0" t="s">
        <v>21092</v>
      </c>
      <c r="AL9" s="0" t="s">
        <v>21135</v>
      </c>
      <c r="AM9" s="122" t="s">
        <v>200</v>
      </c>
      <c r="AN9" s="0" t="s">
        <v>20761</v>
      </c>
      <c r="AO9" s="0" t="n">
        <v>857847003288</v>
      </c>
      <c r="AP9" s="122" t="s">
        <v>200</v>
      </c>
      <c r="AQ9" s="0" t="s">
        <v>201</v>
      </c>
      <c r="AS9" s="0" t="s">
        <v>202</v>
      </c>
      <c r="AT9" s="111" t="n">
        <v>2013</v>
      </c>
      <c r="AU9" s="0" t="s">
        <v>66</v>
      </c>
      <c r="AV9" s="0" t="s">
        <v>66</v>
      </c>
      <c r="AW9" s="0" t="s">
        <v>66</v>
      </c>
      <c r="AX9" s="0" t="s">
        <v>21094</v>
      </c>
      <c r="AY9" s="0" t="s">
        <v>21095</v>
      </c>
      <c r="AZ9" s="133" t="n">
        <v>2</v>
      </c>
      <c r="BA9" s="120" t="s">
        <v>200</v>
      </c>
      <c r="BB9" s="0" t="s">
        <v>215</v>
      </c>
      <c r="BC9" s="112" t="n">
        <v>4</v>
      </c>
      <c r="BD9" s="112" t="n">
        <v>4</v>
      </c>
      <c r="BE9" s="0" t="n">
        <v>50</v>
      </c>
      <c r="BF9" s="146" t="s">
        <v>200</v>
      </c>
      <c r="BG9" s="127" t="s">
        <v>216</v>
      </c>
    </row>
    <row r="10" customFormat="false" ht="15.05" hidden="false" customHeight="false" outlineLevel="0" collapsed="false">
      <c r="A10" s="131" t="s">
        <v>21136</v>
      </c>
      <c r="B10" s="0" t="s">
        <v>73</v>
      </c>
      <c r="C10" s="0" t="s">
        <v>7530</v>
      </c>
      <c r="D10" s="0" t="s">
        <v>21083</v>
      </c>
      <c r="E10" s="0" t="s">
        <v>70</v>
      </c>
      <c r="F10" s="146" t="s">
        <v>200</v>
      </c>
      <c r="G10" s="133" t="s">
        <v>21084</v>
      </c>
      <c r="H10" s="111" t="n">
        <v>1982</v>
      </c>
      <c r="I10" s="111" t="n">
        <v>1982</v>
      </c>
      <c r="J10" s="111" t="n">
        <v>2018</v>
      </c>
      <c r="K10" s="133" t="n">
        <v>2018</v>
      </c>
      <c r="L10" s="111" t="n">
        <v>1992</v>
      </c>
      <c r="M10" s="111" t="n">
        <v>2018</v>
      </c>
      <c r="N10" s="111" t="n">
        <v>1</v>
      </c>
      <c r="O10" s="166" t="s">
        <v>66</v>
      </c>
      <c r="P10" s="0" t="s">
        <v>21085</v>
      </c>
      <c r="Q10" s="0" t="s">
        <v>21110</v>
      </c>
      <c r="R10" s="112" t="s">
        <v>66</v>
      </c>
      <c r="S10" s="0" t="s">
        <v>66</v>
      </c>
      <c r="U10" s="0" t="s">
        <v>21137</v>
      </c>
      <c r="V10" s="122" t="s">
        <v>200</v>
      </c>
      <c r="W10" s="0" t="s">
        <v>66</v>
      </c>
      <c r="X10" s="0" t="s">
        <v>198</v>
      </c>
      <c r="Y10" s="0" t="s">
        <v>198</v>
      </c>
      <c r="Z10" s="104" t="s">
        <v>21087</v>
      </c>
      <c r="AA10" s="133" t="s">
        <v>21088</v>
      </c>
      <c r="AB10" s="133" t="s">
        <v>21102</v>
      </c>
      <c r="AC10" s="133" t="n">
        <v>1</v>
      </c>
      <c r="AD10" s="0" t="s">
        <v>21090</v>
      </c>
      <c r="AF10" s="0" t="s">
        <v>21103</v>
      </c>
      <c r="AG10" s="0" t="s">
        <v>198</v>
      </c>
      <c r="AH10" s="0" t="s">
        <v>66</v>
      </c>
      <c r="AI10" s="122" t="s">
        <v>200</v>
      </c>
      <c r="AJ10" s="0" t="n">
        <v>3</v>
      </c>
      <c r="AK10" s="0" t="s">
        <v>21092</v>
      </c>
      <c r="AL10" s="0" t="s">
        <v>21093</v>
      </c>
      <c r="AM10" s="122" t="s">
        <v>200</v>
      </c>
      <c r="AN10" s="0" t="s">
        <v>20761</v>
      </c>
      <c r="AO10" s="0" t="n">
        <v>4020628774905</v>
      </c>
      <c r="AP10" s="122" t="s">
        <v>200</v>
      </c>
      <c r="AQ10" s="0" t="s">
        <v>201</v>
      </c>
      <c r="AS10" s="0" t="s">
        <v>202</v>
      </c>
      <c r="AT10" s="111" t="n">
        <v>2018</v>
      </c>
      <c r="AU10" s="0" t="s">
        <v>66</v>
      </c>
      <c r="AV10" s="0" t="s">
        <v>66</v>
      </c>
      <c r="AW10" s="0" t="s">
        <v>66</v>
      </c>
      <c r="AX10" s="0" t="s">
        <v>21094</v>
      </c>
      <c r="AY10" s="0" t="s">
        <v>21095</v>
      </c>
      <c r="AZ10" s="133" t="n">
        <v>1</v>
      </c>
      <c r="BA10" s="120" t="s">
        <v>200</v>
      </c>
      <c r="BB10" s="0" t="s">
        <v>215</v>
      </c>
      <c r="BC10" s="112" t="n">
        <v>4</v>
      </c>
      <c r="BD10" s="112" t="n">
        <v>4</v>
      </c>
      <c r="BE10" s="0" t="n">
        <v>50</v>
      </c>
      <c r="BF10" s="146" t="s">
        <v>200</v>
      </c>
      <c r="BG10" s="127" t="s">
        <v>216</v>
      </c>
    </row>
    <row r="11" customFormat="false" ht="13.8" hidden="false" customHeight="false" outlineLevel="0" collapsed="false">
      <c r="A11" s="131" t="s">
        <v>1788</v>
      </c>
      <c r="B11" s="0" t="s">
        <v>21109</v>
      </c>
      <c r="C11" s="0" t="s">
        <v>206</v>
      </c>
      <c r="D11" s="0" t="s">
        <v>1789</v>
      </c>
      <c r="E11" s="0" t="s">
        <v>21138</v>
      </c>
      <c r="F11" s="146" t="s">
        <v>200</v>
      </c>
      <c r="G11" s="133" t="s">
        <v>21099</v>
      </c>
      <c r="H11" s="111" t="n">
        <v>1998</v>
      </c>
      <c r="I11" s="111" t="n">
        <v>1999</v>
      </c>
      <c r="J11" s="111" t="s">
        <v>66</v>
      </c>
      <c r="K11" s="133" t="s">
        <v>66</v>
      </c>
      <c r="L11" s="111" t="n">
        <v>2001</v>
      </c>
      <c r="M11" s="111" t="n">
        <v>2001</v>
      </c>
      <c r="N11" s="111" t="n">
        <v>3</v>
      </c>
      <c r="O11" s="167" t="n">
        <v>10</v>
      </c>
      <c r="P11" s="0" t="s">
        <v>21067</v>
      </c>
      <c r="Q11" s="0" t="s">
        <v>21067</v>
      </c>
      <c r="R11" s="112" t="n">
        <v>1400</v>
      </c>
      <c r="S11" s="0" t="s">
        <v>21139</v>
      </c>
      <c r="T11" s="0" t="s">
        <v>21140</v>
      </c>
      <c r="U11" s="0" t="s">
        <v>21141</v>
      </c>
      <c r="V11" s="122" t="s">
        <v>200</v>
      </c>
      <c r="W11" s="0" t="s">
        <v>21142</v>
      </c>
      <c r="X11" s="0" t="s">
        <v>198</v>
      </c>
      <c r="Y11" s="0" t="s">
        <v>204</v>
      </c>
      <c r="Z11" s="104" t="s">
        <v>21143</v>
      </c>
      <c r="AA11" s="133" t="s">
        <v>21144</v>
      </c>
      <c r="AB11" s="0" t="s">
        <v>21072</v>
      </c>
      <c r="AC11" s="133" t="n">
        <v>4</v>
      </c>
      <c r="AD11" s="0" t="s">
        <v>21115</v>
      </c>
      <c r="AE11" s="0" t="s">
        <v>200</v>
      </c>
      <c r="AF11" s="0" t="s">
        <v>21073</v>
      </c>
      <c r="AG11" s="0" t="s">
        <v>198</v>
      </c>
      <c r="AH11" s="0" t="s">
        <v>21145</v>
      </c>
      <c r="AI11" s="122" t="s">
        <v>200</v>
      </c>
      <c r="AJ11" s="0" t="n">
        <v>4</v>
      </c>
      <c r="AK11" s="0" t="s">
        <v>21146</v>
      </c>
      <c r="AL11" s="0" t="s">
        <v>21147</v>
      </c>
      <c r="AM11" s="122" t="s">
        <v>200</v>
      </c>
      <c r="AN11" s="0" t="s">
        <v>20761</v>
      </c>
      <c r="AO11" s="0" t="n">
        <v>4974365211103</v>
      </c>
      <c r="AP11" s="122" t="s">
        <v>200</v>
      </c>
      <c r="AQ11" s="0" t="s">
        <v>201</v>
      </c>
      <c r="AS11" s="0" t="s">
        <v>202</v>
      </c>
      <c r="AT11" s="111" t="n">
        <v>1999</v>
      </c>
      <c r="AU11" s="0" t="s">
        <v>204</v>
      </c>
      <c r="AV11" s="0" t="s">
        <v>198</v>
      </c>
      <c r="AW11" s="0" t="s">
        <v>198</v>
      </c>
      <c r="AX11" s="0" t="s">
        <v>21148</v>
      </c>
      <c r="AY11" s="0" t="s">
        <v>21078</v>
      </c>
      <c r="AZ11" s="133" t="n">
        <v>1</v>
      </c>
      <c r="BA11" s="120" t="s">
        <v>200</v>
      </c>
      <c r="BB11" s="0" t="s">
        <v>215</v>
      </c>
      <c r="BC11" s="112" t="n">
        <v>2</v>
      </c>
      <c r="BD11" s="112" t="n">
        <v>2</v>
      </c>
      <c r="BE11" s="0" t="n">
        <v>130</v>
      </c>
      <c r="BF11" s="146" t="s">
        <v>200</v>
      </c>
      <c r="BG11" s="127" t="s">
        <v>216</v>
      </c>
    </row>
    <row r="12" customFormat="false" ht="13.8" hidden="false" customHeight="false" outlineLevel="0" collapsed="false">
      <c r="A12" s="131" t="s">
        <v>21149</v>
      </c>
      <c r="B12" s="0" t="s">
        <v>21063</v>
      </c>
      <c r="C12" s="0" t="s">
        <v>9448</v>
      </c>
      <c r="D12" s="0" t="s">
        <v>16</v>
      </c>
      <c r="E12" s="0" t="s">
        <v>21150</v>
      </c>
      <c r="F12" s="146" t="s">
        <v>200</v>
      </c>
      <c r="G12" s="111" t="s">
        <v>21065</v>
      </c>
      <c r="H12" s="111" t="n">
        <v>2004</v>
      </c>
      <c r="I12" s="111" t="n">
        <v>2005</v>
      </c>
      <c r="J12" s="111" t="n">
        <v>2006</v>
      </c>
      <c r="K12" s="111" t="n">
        <v>2006</v>
      </c>
      <c r="L12" s="111" t="n">
        <v>2011</v>
      </c>
      <c r="M12" s="111" t="n">
        <v>2013</v>
      </c>
      <c r="N12" s="111" t="n">
        <v>7</v>
      </c>
      <c r="O12" s="165" t="n">
        <v>155</v>
      </c>
      <c r="P12" s="0" t="s">
        <v>21066</v>
      </c>
      <c r="Q12" s="0" t="s">
        <v>21151</v>
      </c>
      <c r="R12" s="112" t="n">
        <v>600</v>
      </c>
      <c r="S12" s="0" t="s">
        <v>21152</v>
      </c>
      <c r="T12" s="0" t="s">
        <v>21153</v>
      </c>
      <c r="U12" s="0" t="s">
        <v>21154</v>
      </c>
      <c r="V12" s="122" t="s">
        <v>200</v>
      </c>
      <c r="W12" s="0" t="s">
        <v>21142</v>
      </c>
      <c r="X12" s="0" t="s">
        <v>198</v>
      </c>
      <c r="Y12" s="0" t="s">
        <v>204</v>
      </c>
      <c r="Z12" s="104" t="s">
        <v>21155</v>
      </c>
      <c r="AA12" s="133" t="s">
        <v>66</v>
      </c>
      <c r="AB12" s="133" t="s">
        <v>21156</v>
      </c>
      <c r="AC12" s="133" t="n">
        <v>4</v>
      </c>
      <c r="AD12" s="0" t="s">
        <v>66</v>
      </c>
      <c r="AE12" s="0" t="s">
        <v>200</v>
      </c>
      <c r="AF12" s="0" t="s">
        <v>21116</v>
      </c>
      <c r="AG12" s="0" t="s">
        <v>21157</v>
      </c>
      <c r="AH12" s="0" t="s">
        <v>21158</v>
      </c>
      <c r="AI12" s="122" t="s">
        <v>200</v>
      </c>
      <c r="AJ12" s="0" t="n">
        <v>5</v>
      </c>
      <c r="AK12" s="0" t="s">
        <v>21159</v>
      </c>
      <c r="AL12" s="0" t="s">
        <v>21160</v>
      </c>
      <c r="AM12" s="122" t="s">
        <v>200</v>
      </c>
      <c r="AN12" s="0" t="s">
        <v>20761</v>
      </c>
      <c r="AO12" s="0" t="n">
        <v>45496442736</v>
      </c>
      <c r="AP12" s="122" t="s">
        <v>200</v>
      </c>
      <c r="AQ12" s="0" t="s">
        <v>201</v>
      </c>
      <c r="AS12" s="0" t="s">
        <v>202</v>
      </c>
      <c r="AT12" s="111" t="n">
        <v>2006</v>
      </c>
      <c r="AU12" s="0" t="s">
        <v>204</v>
      </c>
      <c r="AV12" s="0" t="s">
        <v>204</v>
      </c>
      <c r="AW12" s="0" t="s">
        <v>204</v>
      </c>
      <c r="AX12" s="0" t="s">
        <v>66</v>
      </c>
      <c r="AY12" s="0" t="s">
        <v>21161</v>
      </c>
      <c r="AZ12" s="133" t="s">
        <v>21107</v>
      </c>
      <c r="BA12" s="120" t="s">
        <v>200</v>
      </c>
      <c r="BB12" s="0" t="s">
        <v>215</v>
      </c>
      <c r="BC12" s="112" t="n">
        <v>4</v>
      </c>
      <c r="BD12" s="112" t="n">
        <v>4</v>
      </c>
      <c r="BE12" s="0" t="n">
        <v>60</v>
      </c>
      <c r="BF12" s="146" t="s">
        <v>200</v>
      </c>
      <c r="BG12" s="127" t="s">
        <v>216</v>
      </c>
    </row>
    <row r="13" customFormat="false" ht="13.8" hidden="false" customHeight="false" outlineLevel="0" collapsed="false">
      <c r="A13" s="131" t="s">
        <v>16784</v>
      </c>
      <c r="B13" s="0" t="s">
        <v>21063</v>
      </c>
      <c r="C13" s="0" t="s">
        <v>21162</v>
      </c>
      <c r="D13" s="0" t="s">
        <v>16</v>
      </c>
      <c r="E13" s="0" t="s">
        <v>66</v>
      </c>
      <c r="F13" s="146"/>
      <c r="G13" s="111" t="s">
        <v>21099</v>
      </c>
      <c r="H13" s="111" t="n">
        <v>2020</v>
      </c>
      <c r="I13" s="111" t="n">
        <v>2020</v>
      </c>
      <c r="J13" s="111" t="s">
        <v>66</v>
      </c>
      <c r="K13" s="111" t="s">
        <v>66</v>
      </c>
      <c r="L13" s="111" t="s">
        <v>35</v>
      </c>
      <c r="M13" s="111" t="s">
        <v>35</v>
      </c>
      <c r="N13" s="111" t="s">
        <v>35</v>
      </c>
      <c r="O13" s="165" t="n">
        <v>1</v>
      </c>
      <c r="P13" s="0" t="s">
        <v>21067</v>
      </c>
      <c r="Q13" s="0" t="s">
        <v>21085</v>
      </c>
      <c r="R13" s="112" t="s">
        <v>66</v>
      </c>
      <c r="S13" s="0" t="s">
        <v>21152</v>
      </c>
      <c r="U13" s="0" t="s">
        <v>21163</v>
      </c>
      <c r="V13" s="122" t="s">
        <v>200</v>
      </c>
      <c r="W13" s="0" t="s">
        <v>21142</v>
      </c>
      <c r="X13" s="0" t="s">
        <v>198</v>
      </c>
      <c r="Y13" s="0" t="s">
        <v>198</v>
      </c>
      <c r="Z13" s="104" t="s">
        <v>21087</v>
      </c>
      <c r="AA13" s="133" t="s">
        <v>66</v>
      </c>
      <c r="AB13" s="133" t="s">
        <v>21156</v>
      </c>
      <c r="AC13" s="133" t="n">
        <v>4</v>
      </c>
      <c r="AD13" s="0" t="s">
        <v>21115</v>
      </c>
      <c r="AF13" s="0" t="s">
        <v>21116</v>
      </c>
      <c r="AG13" s="0" t="s">
        <v>198</v>
      </c>
      <c r="AH13" s="0" t="s">
        <v>66</v>
      </c>
      <c r="AI13" s="122"/>
      <c r="AJ13" s="0" t="n">
        <v>4</v>
      </c>
      <c r="AK13" s="0" t="s">
        <v>21164</v>
      </c>
      <c r="AL13" s="0" t="s">
        <v>21165</v>
      </c>
      <c r="AM13" s="122" t="s">
        <v>200</v>
      </c>
      <c r="AN13" s="0" t="s">
        <v>20761</v>
      </c>
      <c r="AO13" s="0" t="n">
        <v>5060690790099</v>
      </c>
      <c r="AP13" s="122"/>
      <c r="AQ13" s="0" t="s">
        <v>21129</v>
      </c>
      <c r="AS13" s="0" t="s">
        <v>202</v>
      </c>
      <c r="AT13" s="111" t="n">
        <v>2020</v>
      </c>
      <c r="AU13" s="0" t="s">
        <v>204</v>
      </c>
      <c r="AV13" s="0" t="s">
        <v>66</v>
      </c>
      <c r="AW13" s="0" t="s">
        <v>66</v>
      </c>
      <c r="AX13" s="0" t="s">
        <v>66</v>
      </c>
      <c r="AY13" s="0" t="s">
        <v>21161</v>
      </c>
      <c r="AZ13" s="133" t="s">
        <v>21107</v>
      </c>
      <c r="BA13" s="120"/>
      <c r="BB13" s="0" t="s">
        <v>215</v>
      </c>
      <c r="BC13" s="112" t="n">
        <v>4</v>
      </c>
      <c r="BD13" s="112" t="n">
        <v>4</v>
      </c>
      <c r="BE13" s="0" t="n">
        <v>50</v>
      </c>
      <c r="BF13" s="146"/>
      <c r="BG13" s="127" t="s">
        <v>216</v>
      </c>
    </row>
    <row r="14" customFormat="false" ht="13.8" hidden="false" customHeight="false" outlineLevel="0" collapsed="false">
      <c r="A14" s="131" t="s">
        <v>21166</v>
      </c>
      <c r="B14" s="0" t="s">
        <v>21109</v>
      </c>
      <c r="C14" s="0" t="s">
        <v>21162</v>
      </c>
      <c r="D14" s="0" t="s">
        <v>16</v>
      </c>
      <c r="E14" s="0" t="s">
        <v>66</v>
      </c>
      <c r="F14" s="146"/>
      <c r="G14" s="111" t="s">
        <v>21099</v>
      </c>
      <c r="H14" s="111" t="n">
        <v>2021</v>
      </c>
      <c r="I14" s="111" t="n">
        <v>2021</v>
      </c>
      <c r="J14" s="111" t="s">
        <v>66</v>
      </c>
      <c r="K14" s="111" t="s">
        <v>66</v>
      </c>
      <c r="L14" s="111" t="s">
        <v>35</v>
      </c>
      <c r="M14" s="111" t="s">
        <v>35</v>
      </c>
      <c r="N14" s="111" t="s">
        <v>35</v>
      </c>
      <c r="O14" s="165" t="n">
        <v>1</v>
      </c>
      <c r="P14" s="0" t="s">
        <v>21067</v>
      </c>
      <c r="Q14" s="0" t="s">
        <v>21085</v>
      </c>
      <c r="R14" s="112" t="s">
        <v>66</v>
      </c>
      <c r="S14" s="0" t="s">
        <v>21152</v>
      </c>
      <c r="U14" s="0" t="s">
        <v>21167</v>
      </c>
      <c r="V14" s="122" t="s">
        <v>200</v>
      </c>
      <c r="W14" s="0" t="s">
        <v>21142</v>
      </c>
      <c r="X14" s="0" t="s">
        <v>198</v>
      </c>
      <c r="Y14" s="0" t="s">
        <v>198</v>
      </c>
      <c r="Z14" s="104" t="s">
        <v>21087</v>
      </c>
      <c r="AA14" s="133" t="s">
        <v>66</v>
      </c>
      <c r="AB14" s="133" t="s">
        <v>21168</v>
      </c>
      <c r="AC14" s="133" t="n">
        <v>4</v>
      </c>
      <c r="AD14" s="0" t="s">
        <v>21115</v>
      </c>
      <c r="AF14" s="0" t="s">
        <v>21116</v>
      </c>
      <c r="AG14" s="0" t="s">
        <v>198</v>
      </c>
      <c r="AH14" s="0" t="s">
        <v>66</v>
      </c>
      <c r="AI14" s="122"/>
      <c r="AJ14" s="0" t="n">
        <v>4</v>
      </c>
      <c r="AK14" s="0" t="s">
        <v>21164</v>
      </c>
      <c r="AL14" s="0" t="s">
        <v>21165</v>
      </c>
      <c r="AM14" s="122" t="s">
        <v>200</v>
      </c>
      <c r="AN14" s="0" t="s">
        <v>20761</v>
      </c>
      <c r="AO14" s="0" t="n">
        <v>5060690792635</v>
      </c>
      <c r="AP14" s="122"/>
      <c r="AQ14" s="0" t="s">
        <v>201</v>
      </c>
      <c r="AS14" s="0" t="s">
        <v>202</v>
      </c>
      <c r="AT14" s="111" t="n">
        <v>2021</v>
      </c>
      <c r="AU14" s="0" t="s">
        <v>204</v>
      </c>
      <c r="AV14" s="0" t="s">
        <v>66</v>
      </c>
      <c r="AW14" s="0" t="s">
        <v>66</v>
      </c>
      <c r="AX14" s="0" t="s">
        <v>66</v>
      </c>
      <c r="AY14" s="0" t="s">
        <v>21161</v>
      </c>
      <c r="AZ14" s="133" t="s">
        <v>21107</v>
      </c>
      <c r="BA14" s="120"/>
      <c r="BB14" s="0" t="s">
        <v>215</v>
      </c>
      <c r="BC14" s="112" t="n">
        <v>4</v>
      </c>
      <c r="BD14" s="112" t="n">
        <v>4</v>
      </c>
      <c r="BE14" s="0" t="n">
        <v>100</v>
      </c>
      <c r="BF14" s="146"/>
      <c r="BG14" s="127"/>
    </row>
    <row r="15" customFormat="false" ht="13.8" hidden="false" customHeight="false" outlineLevel="0" collapsed="false">
      <c r="A15" s="131" t="s">
        <v>21169</v>
      </c>
      <c r="B15" s="0" t="s">
        <v>21063</v>
      </c>
      <c r="C15" s="0" t="s">
        <v>1794</v>
      </c>
      <c r="D15" s="0" t="s">
        <v>21083</v>
      </c>
      <c r="E15" s="0" t="s">
        <v>21170</v>
      </c>
      <c r="F15" s="146" t="s">
        <v>200</v>
      </c>
      <c r="G15" s="111" t="s">
        <v>21084</v>
      </c>
      <c r="H15" s="111" t="n">
        <v>1983</v>
      </c>
      <c r="I15" s="111" t="s">
        <v>21171</v>
      </c>
      <c r="J15" s="111" t="n">
        <v>2016</v>
      </c>
      <c r="K15" s="111" t="n">
        <v>2016</v>
      </c>
      <c r="L15" s="111" t="n">
        <v>2003</v>
      </c>
      <c r="M15" s="111" t="n">
        <v>2016</v>
      </c>
      <c r="N15" s="111" t="n">
        <v>1</v>
      </c>
      <c r="O15" s="166" t="s">
        <v>66</v>
      </c>
      <c r="P15" s="0" t="s">
        <v>21151</v>
      </c>
      <c r="Q15" s="0" t="s">
        <v>21110</v>
      </c>
      <c r="R15" s="112" t="s">
        <v>66</v>
      </c>
      <c r="S15" s="0" t="s">
        <v>66</v>
      </c>
      <c r="U15" s="0" t="s">
        <v>21172</v>
      </c>
      <c r="V15" s="122" t="s">
        <v>200</v>
      </c>
      <c r="W15" s="0" t="s">
        <v>66</v>
      </c>
      <c r="X15" s="0" t="s">
        <v>198</v>
      </c>
      <c r="Y15" s="0" t="s">
        <v>198</v>
      </c>
      <c r="Z15" s="104" t="s">
        <v>21087</v>
      </c>
      <c r="AA15" s="133" t="s">
        <v>66</v>
      </c>
      <c r="AB15" s="133" t="s">
        <v>21156</v>
      </c>
      <c r="AC15" s="133" t="n">
        <v>2</v>
      </c>
      <c r="AD15" s="0" t="s">
        <v>66</v>
      </c>
      <c r="AE15" s="0" t="s">
        <v>200</v>
      </c>
      <c r="AF15" s="0" t="s">
        <v>21103</v>
      </c>
      <c r="AG15" s="0" t="s">
        <v>198</v>
      </c>
      <c r="AH15" s="0" t="s">
        <v>66</v>
      </c>
      <c r="AI15" s="122" t="s">
        <v>200</v>
      </c>
      <c r="AJ15" s="0" t="n">
        <v>3</v>
      </c>
      <c r="AK15" s="0" t="s">
        <v>21173</v>
      </c>
      <c r="AL15" s="0" t="s">
        <v>21174</v>
      </c>
      <c r="AM15" s="122" t="s">
        <v>200</v>
      </c>
      <c r="AN15" s="0" t="s">
        <v>20761</v>
      </c>
      <c r="AO15" s="0" t="s">
        <v>198</v>
      </c>
      <c r="AP15" s="122" t="s">
        <v>200</v>
      </c>
      <c r="AQ15" s="0" t="s">
        <v>201</v>
      </c>
      <c r="AS15" s="0" t="s">
        <v>202</v>
      </c>
      <c r="AT15" s="111" t="n">
        <v>2016</v>
      </c>
      <c r="AU15" s="0" t="s">
        <v>66</v>
      </c>
      <c r="AV15" s="0" t="s">
        <v>66</v>
      </c>
      <c r="AW15" s="0" t="s">
        <v>66</v>
      </c>
      <c r="AX15" s="0" t="s">
        <v>66</v>
      </c>
      <c r="AY15" s="0" t="s">
        <v>21175</v>
      </c>
      <c r="AZ15" s="133" t="s">
        <v>21107</v>
      </c>
      <c r="BA15" s="120" t="s">
        <v>200</v>
      </c>
      <c r="BB15" s="0" t="s">
        <v>215</v>
      </c>
      <c r="BC15" s="112" t="n">
        <v>4</v>
      </c>
      <c r="BD15" s="112" t="n">
        <v>4</v>
      </c>
      <c r="BE15" s="0" t="n">
        <v>30</v>
      </c>
      <c r="BF15" s="146" t="s">
        <v>200</v>
      </c>
      <c r="BG15" s="127" t="s">
        <v>216</v>
      </c>
    </row>
    <row r="16" customFormat="false" ht="13.8" hidden="false" customHeight="false" outlineLevel="0" collapsed="false">
      <c r="A16" s="131" t="s">
        <v>21176</v>
      </c>
      <c r="B16" s="0" t="s">
        <v>21063</v>
      </c>
      <c r="C16" s="0" t="s">
        <v>9448</v>
      </c>
      <c r="D16" s="0" t="s">
        <v>21083</v>
      </c>
      <c r="E16" s="0" t="s">
        <v>66</v>
      </c>
      <c r="F16" s="146" t="s">
        <v>200</v>
      </c>
      <c r="G16" s="133" t="s">
        <v>21084</v>
      </c>
      <c r="H16" s="111" t="n">
        <v>1980</v>
      </c>
      <c r="I16" s="111" t="n">
        <v>1980</v>
      </c>
      <c r="J16" s="111" t="n">
        <v>2009</v>
      </c>
      <c r="K16" s="111" t="n">
        <v>2009</v>
      </c>
      <c r="L16" s="111" t="n">
        <v>1982</v>
      </c>
      <c r="M16" s="111" t="n">
        <v>2009</v>
      </c>
      <c r="N16" s="111" t="n">
        <v>1</v>
      </c>
      <c r="O16" s="166" t="s">
        <v>66</v>
      </c>
      <c r="P16" s="0" t="s">
        <v>21085</v>
      </c>
      <c r="Q16" s="0" t="s">
        <v>21110</v>
      </c>
      <c r="R16" s="112" t="n">
        <v>0</v>
      </c>
      <c r="S16" s="0" t="s">
        <v>21177</v>
      </c>
      <c r="T16" s="0" t="s">
        <v>21178</v>
      </c>
      <c r="U16" s="0" t="s">
        <v>21179</v>
      </c>
      <c r="V16" s="122" t="s">
        <v>200</v>
      </c>
      <c r="W16" s="0" t="s">
        <v>66</v>
      </c>
      <c r="X16" s="0" t="s">
        <v>198</v>
      </c>
      <c r="Y16" s="0" t="s">
        <v>198</v>
      </c>
      <c r="Z16" s="104" t="s">
        <v>21087</v>
      </c>
      <c r="AA16" s="133" t="s">
        <v>66</v>
      </c>
      <c r="AB16" s="133" t="s">
        <v>21180</v>
      </c>
      <c r="AC16" s="133" t="n">
        <v>0</v>
      </c>
      <c r="AD16" s="0" t="s">
        <v>66</v>
      </c>
      <c r="AE16" s="0" t="s">
        <v>9450</v>
      </c>
      <c r="AF16" s="0" t="s">
        <v>21103</v>
      </c>
      <c r="AG16" s="0" t="s">
        <v>198</v>
      </c>
      <c r="AH16" s="0" t="s">
        <v>66</v>
      </c>
      <c r="AI16" s="122" t="s">
        <v>200</v>
      </c>
      <c r="AJ16" s="0" t="n">
        <v>4</v>
      </c>
      <c r="AK16" s="0" t="s">
        <v>21181</v>
      </c>
      <c r="AL16" s="0" t="s">
        <v>21182</v>
      </c>
      <c r="AM16" s="122" t="s">
        <v>200</v>
      </c>
      <c r="AN16" s="0" t="s">
        <v>20761</v>
      </c>
      <c r="AO16" s="0" t="s">
        <v>198</v>
      </c>
      <c r="AP16" s="122" t="s">
        <v>200</v>
      </c>
      <c r="AQ16" s="0" t="s">
        <v>21129</v>
      </c>
      <c r="AR16" s="0" t="s">
        <v>21183</v>
      </c>
      <c r="AS16" s="0" t="s">
        <v>202</v>
      </c>
      <c r="AT16" s="111" t="n">
        <v>2009</v>
      </c>
      <c r="AU16" s="0" t="s">
        <v>66</v>
      </c>
      <c r="AV16" s="0" t="s">
        <v>66</v>
      </c>
      <c r="AW16" s="0" t="s">
        <v>66</v>
      </c>
      <c r="AX16" s="0" t="s">
        <v>66</v>
      </c>
      <c r="AY16" s="0" t="s">
        <v>21184</v>
      </c>
      <c r="AZ16" s="133" t="s">
        <v>21107</v>
      </c>
      <c r="BA16" s="120" t="s">
        <v>200</v>
      </c>
      <c r="BB16" s="0" t="s">
        <v>215</v>
      </c>
      <c r="BC16" s="112" t="s">
        <v>21185</v>
      </c>
      <c r="BD16" s="112" t="s">
        <v>21185</v>
      </c>
      <c r="BE16" s="0" t="n">
        <v>50</v>
      </c>
      <c r="BF16" s="146" t="s">
        <v>200</v>
      </c>
      <c r="BG16" s="127" t="s">
        <v>216</v>
      </c>
    </row>
    <row r="17" customFormat="false" ht="13.8" hidden="false" customHeight="false" outlineLevel="0" collapsed="false">
      <c r="A17" s="131" t="s">
        <v>21186</v>
      </c>
      <c r="B17" s="0" t="s">
        <v>21063</v>
      </c>
      <c r="C17" s="0" t="s">
        <v>9448</v>
      </c>
      <c r="D17" s="0" t="s">
        <v>21083</v>
      </c>
      <c r="E17" s="0" t="s">
        <v>66</v>
      </c>
      <c r="F17" s="146" t="s">
        <v>200</v>
      </c>
      <c r="G17" s="133" t="s">
        <v>21099</v>
      </c>
      <c r="H17" s="111" t="n">
        <v>2020</v>
      </c>
      <c r="I17" s="111" t="n">
        <v>2020</v>
      </c>
      <c r="J17" s="111" t="s">
        <v>66</v>
      </c>
      <c r="K17" s="133" t="s">
        <v>66</v>
      </c>
      <c r="L17" s="111" t="n">
        <v>2021</v>
      </c>
      <c r="M17" s="111" t="n">
        <v>2021</v>
      </c>
      <c r="N17" s="111" t="n">
        <v>2</v>
      </c>
      <c r="O17" s="166" t="s">
        <v>66</v>
      </c>
      <c r="P17" s="0" t="s">
        <v>21151</v>
      </c>
      <c r="Q17" s="0" t="s">
        <v>21110</v>
      </c>
      <c r="R17" s="112" t="n">
        <v>0</v>
      </c>
      <c r="S17" s="0" t="s">
        <v>66</v>
      </c>
      <c r="T17" s="0" t="s">
        <v>200</v>
      </c>
      <c r="U17" s="0" t="s">
        <v>21187</v>
      </c>
      <c r="V17" s="122" t="s">
        <v>200</v>
      </c>
      <c r="W17" s="0" t="s">
        <v>66</v>
      </c>
      <c r="X17" s="0" t="s">
        <v>198</v>
      </c>
      <c r="Y17" s="0" t="s">
        <v>198</v>
      </c>
      <c r="Z17" s="104" t="s">
        <v>21087</v>
      </c>
      <c r="AA17" s="133" t="s">
        <v>66</v>
      </c>
      <c r="AB17" s="133" t="s">
        <v>21180</v>
      </c>
      <c r="AC17" s="133" t="n">
        <v>0</v>
      </c>
      <c r="AD17" s="0" t="s">
        <v>66</v>
      </c>
      <c r="AE17" s="0" t="s">
        <v>9450</v>
      </c>
      <c r="AF17" s="0" t="s">
        <v>21103</v>
      </c>
      <c r="AG17" s="0" t="s">
        <v>198</v>
      </c>
      <c r="AH17" s="0" t="s">
        <v>66</v>
      </c>
      <c r="AI17" s="122" t="s">
        <v>200</v>
      </c>
      <c r="AJ17" s="0" t="n">
        <v>4</v>
      </c>
      <c r="AK17" s="0" t="s">
        <v>21188</v>
      </c>
      <c r="AL17" s="0" t="s">
        <v>21182</v>
      </c>
      <c r="AM17" s="122" t="s">
        <v>200</v>
      </c>
      <c r="AN17" s="0" t="s">
        <v>20761</v>
      </c>
      <c r="AO17" s="0" t="n">
        <v>45496444914</v>
      </c>
      <c r="AP17" s="122" t="s">
        <v>200</v>
      </c>
      <c r="AQ17" s="0" t="s">
        <v>21129</v>
      </c>
      <c r="AR17" s="0" t="s">
        <v>21189</v>
      </c>
      <c r="AS17" s="0" t="s">
        <v>202</v>
      </c>
      <c r="AT17" s="111" t="n">
        <v>2020</v>
      </c>
      <c r="AU17" s="0" t="s">
        <v>66</v>
      </c>
      <c r="AV17" s="0" t="s">
        <v>66</v>
      </c>
      <c r="AW17" s="0" t="s">
        <v>66</v>
      </c>
      <c r="AX17" s="0" t="s">
        <v>66</v>
      </c>
      <c r="AY17" s="0" t="s">
        <v>21184</v>
      </c>
      <c r="AZ17" s="133" t="s">
        <v>21107</v>
      </c>
      <c r="BA17" s="120" t="s">
        <v>200</v>
      </c>
      <c r="BB17" s="0" t="s">
        <v>215</v>
      </c>
      <c r="BC17" s="112" t="s">
        <v>21185</v>
      </c>
      <c r="BD17" s="112" t="s">
        <v>21185</v>
      </c>
      <c r="BE17" s="0" t="n">
        <v>50</v>
      </c>
      <c r="BF17" s="146" t="s">
        <v>200</v>
      </c>
      <c r="BG17" s="127"/>
    </row>
    <row r="18" customFormat="false" ht="13.8" hidden="false" customHeight="false" outlineLevel="0" collapsed="false">
      <c r="A18" s="131" t="s">
        <v>21190</v>
      </c>
      <c r="B18" s="0" t="s">
        <v>21063</v>
      </c>
      <c r="C18" s="0" t="s">
        <v>9448</v>
      </c>
      <c r="D18" s="0" t="s">
        <v>21083</v>
      </c>
      <c r="E18" s="0" t="s">
        <v>66</v>
      </c>
      <c r="F18" s="146" t="s">
        <v>200</v>
      </c>
      <c r="G18" s="133" t="s">
        <v>21099</v>
      </c>
      <c r="H18" s="111" t="n">
        <v>2021</v>
      </c>
      <c r="I18" s="111" t="n">
        <v>2021</v>
      </c>
      <c r="J18" s="111" t="s">
        <v>66</v>
      </c>
      <c r="K18" s="133" t="s">
        <v>66</v>
      </c>
      <c r="L18" s="111" t="n">
        <v>2022</v>
      </c>
      <c r="M18" s="111" t="n">
        <v>2022</v>
      </c>
      <c r="N18" s="111" t="n">
        <v>2</v>
      </c>
      <c r="O18" s="166" t="s">
        <v>66</v>
      </c>
      <c r="P18" s="0" t="s">
        <v>21151</v>
      </c>
      <c r="Q18" s="0" t="s">
        <v>21110</v>
      </c>
      <c r="R18" s="112" t="n">
        <v>0</v>
      </c>
      <c r="S18" s="0" t="s">
        <v>66</v>
      </c>
      <c r="T18" s="0" t="s">
        <v>200</v>
      </c>
      <c r="U18" s="0" t="s">
        <v>21191</v>
      </c>
      <c r="V18" s="122" t="s">
        <v>200</v>
      </c>
      <c r="W18" s="0" t="s">
        <v>66</v>
      </c>
      <c r="X18" s="0" t="s">
        <v>198</v>
      </c>
      <c r="Y18" s="0" t="s">
        <v>198</v>
      </c>
      <c r="Z18" s="104" t="s">
        <v>21087</v>
      </c>
      <c r="AA18" s="133" t="s">
        <v>66</v>
      </c>
      <c r="AB18" s="133" t="s">
        <v>21180</v>
      </c>
      <c r="AC18" s="133" t="n">
        <v>0</v>
      </c>
      <c r="AD18" s="0" t="s">
        <v>66</v>
      </c>
      <c r="AE18" s="0" t="s">
        <v>9450</v>
      </c>
      <c r="AF18" s="0" t="s">
        <v>21103</v>
      </c>
      <c r="AG18" s="0" t="s">
        <v>198</v>
      </c>
      <c r="AH18" s="0" t="s">
        <v>66</v>
      </c>
      <c r="AI18" s="122" t="s">
        <v>200</v>
      </c>
      <c r="AJ18" s="0" t="n">
        <v>4</v>
      </c>
      <c r="AK18" s="0" t="s">
        <v>21188</v>
      </c>
      <c r="AL18" s="0" t="s">
        <v>21182</v>
      </c>
      <c r="AM18" s="122" t="s">
        <v>200</v>
      </c>
      <c r="AN18" s="0" t="s">
        <v>20761</v>
      </c>
      <c r="AO18" s="0" t="n">
        <v>45496444969</v>
      </c>
      <c r="AP18" s="122" t="s">
        <v>200</v>
      </c>
      <c r="AQ18" s="0" t="s">
        <v>21129</v>
      </c>
      <c r="AR18" s="0" t="s">
        <v>21192</v>
      </c>
      <c r="AS18" s="0" t="s">
        <v>202</v>
      </c>
      <c r="AT18" s="111" t="n">
        <v>2020</v>
      </c>
      <c r="AU18" s="0" t="s">
        <v>66</v>
      </c>
      <c r="AV18" s="0" t="s">
        <v>66</v>
      </c>
      <c r="AW18" s="0" t="s">
        <v>66</v>
      </c>
      <c r="AX18" s="0" t="s">
        <v>66</v>
      </c>
      <c r="AY18" s="0" t="s">
        <v>21184</v>
      </c>
      <c r="AZ18" s="133" t="s">
        <v>21107</v>
      </c>
      <c r="BA18" s="120" t="s">
        <v>200</v>
      </c>
      <c r="BB18" s="0" t="s">
        <v>215</v>
      </c>
      <c r="BC18" s="112" t="s">
        <v>21185</v>
      </c>
      <c r="BD18" s="112" t="s">
        <v>21185</v>
      </c>
      <c r="BE18" s="0" t="n">
        <v>50</v>
      </c>
      <c r="BF18" s="146" t="s">
        <v>200</v>
      </c>
      <c r="BG18" s="127"/>
    </row>
    <row r="19" customFormat="false" ht="13.8" hidden="false" customHeight="false" outlineLevel="0" collapsed="false">
      <c r="A19" s="131" t="s">
        <v>21193</v>
      </c>
      <c r="B19" s="0" t="s">
        <v>21063</v>
      </c>
      <c r="C19" s="0" t="s">
        <v>9448</v>
      </c>
      <c r="D19" s="0" t="s">
        <v>16</v>
      </c>
      <c r="E19" s="0" t="s">
        <v>21138</v>
      </c>
      <c r="F19" s="146" t="s">
        <v>200</v>
      </c>
      <c r="G19" s="111" t="s">
        <v>21065</v>
      </c>
      <c r="H19" s="111" t="n">
        <v>2001</v>
      </c>
      <c r="I19" s="111" t="n">
        <v>2001</v>
      </c>
      <c r="J19" s="111" t="n">
        <v>2003</v>
      </c>
      <c r="K19" s="111" t="n">
        <v>2003</v>
      </c>
      <c r="L19" s="111" t="n">
        <v>2003</v>
      </c>
      <c r="M19" s="111" t="n">
        <v>2008</v>
      </c>
      <c r="N19" s="111" t="s">
        <v>21194</v>
      </c>
      <c r="O19" s="165" t="n">
        <v>80</v>
      </c>
      <c r="P19" s="0" t="s">
        <v>21066</v>
      </c>
      <c r="Q19" s="0" t="s">
        <v>21085</v>
      </c>
      <c r="R19" s="112" t="n">
        <v>0</v>
      </c>
      <c r="S19" s="0" t="s">
        <v>21152</v>
      </c>
      <c r="U19" s="0" t="s">
        <v>21195</v>
      </c>
      <c r="V19" s="122" t="s">
        <v>200</v>
      </c>
      <c r="W19" s="0" t="s">
        <v>21142</v>
      </c>
      <c r="X19" s="0" t="s">
        <v>198</v>
      </c>
      <c r="Y19" s="0" t="s">
        <v>198</v>
      </c>
      <c r="Z19" s="104" t="s">
        <v>21155</v>
      </c>
      <c r="AA19" s="133" t="s">
        <v>66</v>
      </c>
      <c r="AB19" s="133" t="s">
        <v>21156</v>
      </c>
      <c r="AC19" s="133" t="n">
        <v>2</v>
      </c>
      <c r="AD19" s="0" t="s">
        <v>66</v>
      </c>
      <c r="AE19" s="0" t="s">
        <v>200</v>
      </c>
      <c r="AF19" s="0" t="s">
        <v>21116</v>
      </c>
      <c r="AG19" s="0" t="s">
        <v>21157</v>
      </c>
      <c r="AH19" s="0" t="s">
        <v>21196</v>
      </c>
      <c r="AI19" s="122" t="s">
        <v>200</v>
      </c>
      <c r="AJ19" s="0" t="n">
        <v>5</v>
      </c>
      <c r="AK19" s="0" t="s">
        <v>21197</v>
      </c>
      <c r="AL19" s="0" t="s">
        <v>21198</v>
      </c>
      <c r="AM19" s="122" t="s">
        <v>200</v>
      </c>
      <c r="AN19" s="0" t="s">
        <v>20761</v>
      </c>
      <c r="AO19" s="0" t="n">
        <v>4902370506877</v>
      </c>
      <c r="AP19" s="122" t="s">
        <v>200</v>
      </c>
      <c r="AQ19" s="0" t="s">
        <v>201</v>
      </c>
      <c r="AS19" s="0" t="s">
        <v>239</v>
      </c>
      <c r="AT19" s="111" t="n">
        <v>2003</v>
      </c>
      <c r="AU19" s="0" t="s">
        <v>204</v>
      </c>
      <c r="AV19" s="0" t="s">
        <v>204</v>
      </c>
      <c r="AW19" s="0" t="s">
        <v>204</v>
      </c>
      <c r="AX19" s="0" t="s">
        <v>66</v>
      </c>
      <c r="AY19" s="0" t="s">
        <v>21161</v>
      </c>
      <c r="AZ19" s="133" t="s">
        <v>21107</v>
      </c>
      <c r="BA19" s="120" t="s">
        <v>200</v>
      </c>
      <c r="BB19" s="0" t="s">
        <v>215</v>
      </c>
      <c r="BC19" s="112" t="n">
        <v>4</v>
      </c>
      <c r="BD19" s="112" t="n">
        <v>4</v>
      </c>
      <c r="BE19" s="0" t="n">
        <v>80</v>
      </c>
      <c r="BF19" s="146" t="s">
        <v>200</v>
      </c>
      <c r="BG19" s="127" t="s">
        <v>216</v>
      </c>
    </row>
    <row r="20" customFormat="false" ht="13.8" hidden="false" customHeight="false" outlineLevel="0" collapsed="false">
      <c r="A20" s="131" t="s">
        <v>21199</v>
      </c>
      <c r="B20" s="0" t="s">
        <v>21063</v>
      </c>
      <c r="C20" s="0" t="s">
        <v>9448</v>
      </c>
      <c r="D20" s="0" t="s">
        <v>16</v>
      </c>
      <c r="E20" s="0" t="s">
        <v>22</v>
      </c>
      <c r="F20" s="146" t="s">
        <v>200</v>
      </c>
      <c r="G20" s="133" t="s">
        <v>21099</v>
      </c>
      <c r="H20" s="111" t="n">
        <v>1998</v>
      </c>
      <c r="I20" s="111" t="n">
        <v>1998</v>
      </c>
      <c r="J20" s="111" t="s">
        <v>66</v>
      </c>
      <c r="K20" s="133" t="s">
        <v>66</v>
      </c>
      <c r="L20" s="111" t="n">
        <v>2003</v>
      </c>
      <c r="M20" s="111" t="n">
        <v>2003</v>
      </c>
      <c r="N20" s="111" t="n">
        <v>5</v>
      </c>
      <c r="O20" s="165" t="n">
        <v>20</v>
      </c>
      <c r="P20" s="0" t="s">
        <v>21151</v>
      </c>
      <c r="Q20" s="0" t="s">
        <v>21110</v>
      </c>
      <c r="R20" s="112" t="n">
        <v>0</v>
      </c>
      <c r="S20" s="0" t="s">
        <v>21177</v>
      </c>
      <c r="U20" s="0" t="s">
        <v>21200</v>
      </c>
      <c r="V20" s="122" t="s">
        <v>200</v>
      </c>
      <c r="W20" s="0" t="s">
        <v>201</v>
      </c>
      <c r="X20" s="0" t="s">
        <v>198</v>
      </c>
      <c r="Y20" s="0" t="s">
        <v>198</v>
      </c>
      <c r="Z20" s="104" t="s">
        <v>21155</v>
      </c>
      <c r="AA20" s="133" t="s">
        <v>66</v>
      </c>
      <c r="AB20" s="133" t="s">
        <v>21156</v>
      </c>
      <c r="AC20" s="133" t="n">
        <v>2</v>
      </c>
      <c r="AD20" s="0" t="s">
        <v>66</v>
      </c>
      <c r="AE20" s="0" t="s">
        <v>19863</v>
      </c>
      <c r="AF20" s="0" t="s">
        <v>21116</v>
      </c>
      <c r="AG20" s="0" t="s">
        <v>21201</v>
      </c>
      <c r="AH20" s="0" t="s">
        <v>66</v>
      </c>
      <c r="AI20" s="122" t="s">
        <v>200</v>
      </c>
      <c r="AJ20" s="0" t="n">
        <v>4</v>
      </c>
      <c r="AK20" s="0" t="s">
        <v>21202</v>
      </c>
      <c r="AL20" s="0" t="s">
        <v>21203</v>
      </c>
      <c r="AM20" s="122" t="s">
        <v>200</v>
      </c>
      <c r="AN20" s="0" t="s">
        <v>20761</v>
      </c>
      <c r="AO20" s="0" t="n">
        <v>45496710804</v>
      </c>
      <c r="AP20" s="122" t="s">
        <v>200</v>
      </c>
      <c r="AQ20" s="0" t="s">
        <v>201</v>
      </c>
      <c r="AS20" s="0" t="s">
        <v>202</v>
      </c>
      <c r="AT20" s="111" t="n">
        <v>1998</v>
      </c>
      <c r="AU20" s="0" t="s">
        <v>204</v>
      </c>
      <c r="AV20" s="0" t="s">
        <v>204</v>
      </c>
      <c r="AW20" s="0" t="s">
        <v>204</v>
      </c>
      <c r="AX20" s="0" t="s">
        <v>66</v>
      </c>
      <c r="AY20" s="0" t="s">
        <v>21175</v>
      </c>
      <c r="AZ20" s="133" t="s">
        <v>21107</v>
      </c>
      <c r="BA20" s="120" t="s">
        <v>200</v>
      </c>
      <c r="BB20" s="0" t="s">
        <v>215</v>
      </c>
      <c r="BC20" s="112" t="n">
        <v>4</v>
      </c>
      <c r="BD20" s="112" t="n">
        <v>3</v>
      </c>
      <c r="BE20" s="0" t="n">
        <v>50</v>
      </c>
      <c r="BF20" s="146" t="s">
        <v>200</v>
      </c>
      <c r="BG20" s="127" t="s">
        <v>216</v>
      </c>
    </row>
    <row r="21" customFormat="false" ht="13.8" hidden="false" customHeight="false" outlineLevel="0" collapsed="false">
      <c r="A21" s="131" t="s">
        <v>21204</v>
      </c>
      <c r="B21" s="0" t="s">
        <v>21109</v>
      </c>
      <c r="C21" s="0" t="s">
        <v>9448</v>
      </c>
      <c r="D21" s="0" t="s">
        <v>10210</v>
      </c>
      <c r="E21" s="0" t="s">
        <v>21138</v>
      </c>
      <c r="F21" s="146" t="s">
        <v>200</v>
      </c>
      <c r="G21" s="133" t="s">
        <v>21065</v>
      </c>
      <c r="H21" s="111" t="n">
        <v>2001</v>
      </c>
      <c r="I21" s="111" t="n">
        <v>2002</v>
      </c>
      <c r="J21" s="111" t="n">
        <v>2003</v>
      </c>
      <c r="K21" s="133" t="n">
        <v>2003</v>
      </c>
      <c r="L21" s="111" t="n">
        <v>2007</v>
      </c>
      <c r="M21" s="111" t="n">
        <v>2007</v>
      </c>
      <c r="N21" s="111" t="n">
        <v>6</v>
      </c>
      <c r="O21" s="168" t="n">
        <v>20</v>
      </c>
      <c r="P21" s="0" t="s">
        <v>21067</v>
      </c>
      <c r="Q21" s="0" t="s">
        <v>21067</v>
      </c>
      <c r="R21" s="112" t="n">
        <v>9400</v>
      </c>
      <c r="S21" s="0" t="s">
        <v>21205</v>
      </c>
      <c r="U21" s="0" t="s">
        <v>21206</v>
      </c>
      <c r="V21" s="122" t="s">
        <v>200</v>
      </c>
      <c r="W21" s="0" t="s">
        <v>21142</v>
      </c>
      <c r="X21" s="0" t="s">
        <v>198</v>
      </c>
      <c r="Y21" s="0" t="s">
        <v>204</v>
      </c>
      <c r="Z21" s="104" t="s">
        <v>21143</v>
      </c>
      <c r="AA21" s="133" t="s">
        <v>21144</v>
      </c>
      <c r="AB21" s="0" t="s">
        <v>21207</v>
      </c>
      <c r="AC21" s="133" t="n">
        <v>4</v>
      </c>
      <c r="AD21" s="0" t="s">
        <v>21115</v>
      </c>
      <c r="AE21" s="0" t="s">
        <v>200</v>
      </c>
      <c r="AF21" s="0" t="s">
        <v>21073</v>
      </c>
      <c r="AG21" s="0" t="s">
        <v>198</v>
      </c>
      <c r="AH21" s="0" t="s">
        <v>66</v>
      </c>
      <c r="AI21" s="122" t="s">
        <v>200</v>
      </c>
      <c r="AJ21" s="0" t="n">
        <v>3</v>
      </c>
      <c r="AK21" s="0" t="s">
        <v>21208</v>
      </c>
      <c r="AL21" s="0" t="s">
        <v>21209</v>
      </c>
      <c r="AM21" s="122" t="s">
        <v>200</v>
      </c>
      <c r="AN21" s="0" t="s">
        <v>20761</v>
      </c>
      <c r="AO21" s="0" t="n">
        <v>45496370725</v>
      </c>
      <c r="AP21" s="122" t="s">
        <v>200</v>
      </c>
      <c r="AQ21" s="0" t="s">
        <v>21129</v>
      </c>
      <c r="AR21" s="0" t="s">
        <v>21210</v>
      </c>
      <c r="AS21" s="0" t="s">
        <v>202</v>
      </c>
      <c r="AT21" s="111" t="n">
        <v>2003</v>
      </c>
      <c r="AU21" s="0" t="s">
        <v>204</v>
      </c>
      <c r="AV21" s="0" t="s">
        <v>198</v>
      </c>
      <c r="AW21" s="0" t="s">
        <v>198</v>
      </c>
      <c r="AX21" s="0" t="s">
        <v>21094</v>
      </c>
      <c r="AY21" s="0" t="s">
        <v>21078</v>
      </c>
      <c r="AZ21" s="133" t="n">
        <v>1</v>
      </c>
      <c r="BA21" s="120" t="s">
        <v>200</v>
      </c>
      <c r="BB21" s="0" t="s">
        <v>215</v>
      </c>
      <c r="BC21" s="112" t="n">
        <v>2</v>
      </c>
      <c r="BD21" s="112" t="n">
        <v>3</v>
      </c>
      <c r="BE21" s="0" t="n">
        <v>80</v>
      </c>
      <c r="BF21" s="146" t="s">
        <v>200</v>
      </c>
      <c r="BG21" s="127" t="s">
        <v>216</v>
      </c>
    </row>
    <row r="22" customFormat="false" ht="13.8" hidden="false" customHeight="false" outlineLevel="0" collapsed="false">
      <c r="A22" s="131" t="s">
        <v>2063</v>
      </c>
      <c r="B22" s="0" t="s">
        <v>21063</v>
      </c>
      <c r="C22" s="0" t="s">
        <v>206</v>
      </c>
      <c r="D22" s="0" t="s">
        <v>16</v>
      </c>
      <c r="E22" s="0" t="s">
        <v>18</v>
      </c>
      <c r="F22" s="146" t="s">
        <v>200</v>
      </c>
      <c r="G22" s="133" t="s">
        <v>21099</v>
      </c>
      <c r="H22" s="111" t="n">
        <v>1990</v>
      </c>
      <c r="I22" s="111" t="n">
        <v>1991</v>
      </c>
      <c r="J22" s="111" t="s">
        <v>66</v>
      </c>
      <c r="K22" s="133" t="s">
        <v>66</v>
      </c>
      <c r="L22" s="111" t="n">
        <v>1997</v>
      </c>
      <c r="M22" s="111" t="n">
        <v>1997</v>
      </c>
      <c r="N22" s="111" t="n">
        <v>7</v>
      </c>
      <c r="O22" s="167" t="n">
        <v>10</v>
      </c>
      <c r="P22" s="0" t="s">
        <v>21151</v>
      </c>
      <c r="Q22" s="0" t="s">
        <v>21110</v>
      </c>
      <c r="R22" s="112" t="n">
        <v>0</v>
      </c>
      <c r="S22" s="0" t="s">
        <v>21211</v>
      </c>
      <c r="T22" s="0" t="s">
        <v>21212</v>
      </c>
      <c r="U22" s="0" t="s">
        <v>21213</v>
      </c>
      <c r="V22" s="122" t="s">
        <v>200</v>
      </c>
      <c r="W22" s="0" t="s">
        <v>201</v>
      </c>
      <c r="X22" s="0" t="s">
        <v>198</v>
      </c>
      <c r="Y22" s="0" t="s">
        <v>198</v>
      </c>
      <c r="Z22" s="104" t="s">
        <v>21155</v>
      </c>
      <c r="AA22" s="133" t="s">
        <v>66</v>
      </c>
      <c r="AB22" s="133" t="s">
        <v>21156</v>
      </c>
      <c r="AC22" s="133" t="n">
        <v>2</v>
      </c>
      <c r="AD22" s="0" t="s">
        <v>66</v>
      </c>
      <c r="AE22" s="0" t="s">
        <v>200</v>
      </c>
      <c r="AF22" s="0" t="s">
        <v>21116</v>
      </c>
      <c r="AG22" s="0" t="s">
        <v>198</v>
      </c>
      <c r="AH22" s="0" t="s">
        <v>66</v>
      </c>
      <c r="AI22" s="122" t="s">
        <v>200</v>
      </c>
      <c r="AJ22" s="0" t="n">
        <v>3</v>
      </c>
      <c r="AK22" s="0" t="s">
        <v>21214</v>
      </c>
      <c r="AL22" s="0" t="s">
        <v>21215</v>
      </c>
      <c r="AM22" s="122" t="s">
        <v>200</v>
      </c>
      <c r="AN22" s="0" t="s">
        <v>20761</v>
      </c>
      <c r="AO22" s="0" t="s">
        <v>198</v>
      </c>
      <c r="AP22" s="122" t="s">
        <v>200</v>
      </c>
      <c r="AQ22" s="0" t="s">
        <v>201</v>
      </c>
      <c r="AS22" s="0" t="s">
        <v>202</v>
      </c>
      <c r="AT22" s="111" t="n">
        <v>1991</v>
      </c>
      <c r="AU22" s="0" t="s">
        <v>204</v>
      </c>
      <c r="AV22" s="0" t="s">
        <v>204</v>
      </c>
      <c r="AW22" s="0" t="s">
        <v>204</v>
      </c>
      <c r="AX22" s="0" t="s">
        <v>66</v>
      </c>
      <c r="AY22" s="0" t="s">
        <v>21175</v>
      </c>
      <c r="AZ22" s="133" t="s">
        <v>21107</v>
      </c>
      <c r="BA22" s="120" t="s">
        <v>200</v>
      </c>
      <c r="BB22" s="0" t="s">
        <v>21079</v>
      </c>
      <c r="BC22" s="112" t="s">
        <v>66</v>
      </c>
      <c r="BD22" s="112" t="n">
        <v>3</v>
      </c>
      <c r="BE22" s="0" t="n">
        <v>80</v>
      </c>
      <c r="BF22" s="146" t="s">
        <v>200</v>
      </c>
      <c r="BG22" s="127" t="s">
        <v>216</v>
      </c>
    </row>
    <row r="23" customFormat="false" ht="13.8" hidden="false" customHeight="false" outlineLevel="0" collapsed="false">
      <c r="A23" s="131" t="s">
        <v>21216</v>
      </c>
      <c r="B23" s="0" t="s">
        <v>21063</v>
      </c>
      <c r="C23" s="0" t="s">
        <v>21217</v>
      </c>
      <c r="D23" s="0" t="s">
        <v>6022</v>
      </c>
      <c r="E23" s="0" t="s">
        <v>66</v>
      </c>
      <c r="F23" s="146" t="s">
        <v>200</v>
      </c>
      <c r="G23" s="133" t="s">
        <v>21099</v>
      </c>
      <c r="H23" s="111" t="n">
        <v>2015</v>
      </c>
      <c r="I23" s="111" t="n">
        <v>2015</v>
      </c>
      <c r="J23" s="111" t="s">
        <v>66</v>
      </c>
      <c r="K23" s="133" t="s">
        <v>66</v>
      </c>
      <c r="L23" s="111" t="s">
        <v>66</v>
      </c>
      <c r="M23" s="111" t="s">
        <v>66</v>
      </c>
      <c r="N23" s="111" t="s">
        <v>66</v>
      </c>
      <c r="O23" s="166" t="s">
        <v>66</v>
      </c>
      <c r="P23" s="0" t="s">
        <v>21066</v>
      </c>
      <c r="Q23" s="0" t="s">
        <v>21067</v>
      </c>
      <c r="R23" s="112" t="s">
        <v>66</v>
      </c>
      <c r="S23" s="0" t="s">
        <v>66</v>
      </c>
      <c r="U23" s="0" t="s">
        <v>21218</v>
      </c>
      <c r="V23" s="122" t="s">
        <v>200</v>
      </c>
      <c r="W23" s="0" t="s">
        <v>66</v>
      </c>
      <c r="X23" s="0" t="s">
        <v>204</v>
      </c>
      <c r="Y23" s="0" t="s">
        <v>198</v>
      </c>
      <c r="Z23" s="104" t="s">
        <v>21087</v>
      </c>
      <c r="AA23" s="133" t="s">
        <v>66</v>
      </c>
      <c r="AB23" s="0" t="s">
        <v>21207</v>
      </c>
      <c r="AC23" s="133" t="n">
        <v>4</v>
      </c>
      <c r="AD23" s="0" t="s">
        <v>66</v>
      </c>
      <c r="AE23" s="0" t="s">
        <v>200</v>
      </c>
      <c r="AF23" s="0" t="s">
        <v>21116</v>
      </c>
      <c r="AG23" s="0" t="s">
        <v>198</v>
      </c>
      <c r="AH23" s="0" t="s">
        <v>66</v>
      </c>
      <c r="AI23" s="122" t="s">
        <v>200</v>
      </c>
      <c r="AJ23" s="0" t="n">
        <v>3</v>
      </c>
      <c r="AK23" s="0" t="s">
        <v>21219</v>
      </c>
      <c r="AL23" s="0" t="s">
        <v>21220</v>
      </c>
      <c r="AM23" s="122" t="s">
        <v>200</v>
      </c>
      <c r="AN23" s="0" t="s">
        <v>20761</v>
      </c>
      <c r="AO23" s="0" t="s">
        <v>198</v>
      </c>
      <c r="AP23" s="122" t="s">
        <v>200</v>
      </c>
      <c r="AQ23" s="0" t="s">
        <v>201</v>
      </c>
      <c r="AS23" s="0" t="s">
        <v>239</v>
      </c>
      <c r="AT23" s="111" t="n">
        <v>2015</v>
      </c>
      <c r="AU23" s="0" t="s">
        <v>204</v>
      </c>
      <c r="AV23" s="0" t="s">
        <v>204</v>
      </c>
      <c r="AW23" s="0" t="s">
        <v>204</v>
      </c>
      <c r="AX23" s="0" t="s">
        <v>66</v>
      </c>
      <c r="AY23" s="0" t="s">
        <v>21161</v>
      </c>
      <c r="AZ23" s="133" t="s">
        <v>21107</v>
      </c>
      <c r="BA23" s="120" t="s">
        <v>200</v>
      </c>
      <c r="BB23" s="0" t="s">
        <v>215</v>
      </c>
      <c r="BC23" s="112" t="n">
        <v>4</v>
      </c>
      <c r="BD23" s="112" t="n">
        <v>4</v>
      </c>
      <c r="BE23" s="0" t="n">
        <v>180</v>
      </c>
      <c r="BF23" s="146" t="s">
        <v>200</v>
      </c>
      <c r="BG23" s="127" t="s">
        <v>216</v>
      </c>
    </row>
    <row r="24" customFormat="false" ht="13.8" hidden="false" customHeight="false" outlineLevel="0" collapsed="false">
      <c r="A24" s="131" t="s">
        <v>21221</v>
      </c>
      <c r="B24" s="0" t="s">
        <v>21109</v>
      </c>
      <c r="C24" s="0" t="s">
        <v>206</v>
      </c>
      <c r="D24" s="0" t="s">
        <v>16</v>
      </c>
      <c r="E24" s="0" t="s">
        <v>21170</v>
      </c>
      <c r="F24" s="146" t="s">
        <v>200</v>
      </c>
      <c r="G24" s="111" t="s">
        <v>21065</v>
      </c>
      <c r="H24" s="111" t="n">
        <v>1985</v>
      </c>
      <c r="I24" s="111" t="n">
        <v>1987</v>
      </c>
      <c r="J24" s="111" t="n">
        <v>1987</v>
      </c>
      <c r="K24" s="111" t="n">
        <v>1990</v>
      </c>
      <c r="L24" s="111" t="n">
        <v>1997</v>
      </c>
      <c r="M24" s="111" t="n">
        <v>1992</v>
      </c>
      <c r="N24" s="111" t="s">
        <v>21222</v>
      </c>
      <c r="O24" s="169" t="n">
        <v>18</v>
      </c>
      <c r="P24" s="0" t="s">
        <v>21151</v>
      </c>
      <c r="Q24" s="0" t="s">
        <v>21110</v>
      </c>
      <c r="R24" s="112" t="n">
        <v>0</v>
      </c>
      <c r="S24" s="0" t="s">
        <v>21211</v>
      </c>
      <c r="T24" s="0" t="s">
        <v>21223</v>
      </c>
      <c r="U24" s="0" t="s">
        <v>21224</v>
      </c>
      <c r="V24" s="122" t="s">
        <v>200</v>
      </c>
      <c r="W24" s="0" t="s">
        <v>201</v>
      </c>
      <c r="X24" s="0" t="s">
        <v>198</v>
      </c>
      <c r="Y24" s="0" t="s">
        <v>198</v>
      </c>
      <c r="Z24" s="104" t="s">
        <v>21155</v>
      </c>
      <c r="AA24" s="133" t="s">
        <v>21225</v>
      </c>
      <c r="AB24" s="133" t="s">
        <v>21156</v>
      </c>
      <c r="AC24" s="133" t="n">
        <v>2</v>
      </c>
      <c r="AD24" s="0" t="s">
        <v>21115</v>
      </c>
      <c r="AE24" s="0" t="s">
        <v>200</v>
      </c>
      <c r="AF24" s="0" t="s">
        <v>21226</v>
      </c>
      <c r="AG24" s="0" t="s">
        <v>21227</v>
      </c>
      <c r="AH24" s="0" t="s">
        <v>66</v>
      </c>
      <c r="AI24" s="122" t="s">
        <v>200</v>
      </c>
      <c r="AJ24" s="0" t="n">
        <v>3</v>
      </c>
      <c r="AK24" s="0" t="s">
        <v>21228</v>
      </c>
      <c r="AL24" s="0" t="s">
        <v>21229</v>
      </c>
      <c r="AM24" s="122" t="s">
        <v>200</v>
      </c>
      <c r="AN24" s="0" t="s">
        <v>20761</v>
      </c>
      <c r="AO24" s="0" t="n">
        <v>4974365631376</v>
      </c>
      <c r="AP24" s="122" t="s">
        <v>200</v>
      </c>
      <c r="AQ24" s="0" t="s">
        <v>21129</v>
      </c>
      <c r="AR24" s="0" t="s">
        <v>21230</v>
      </c>
      <c r="AS24" s="0" t="s">
        <v>202</v>
      </c>
      <c r="AT24" s="111" t="n">
        <v>1990</v>
      </c>
      <c r="AU24" s="0" t="s">
        <v>204</v>
      </c>
      <c r="AV24" s="0" t="s">
        <v>204</v>
      </c>
      <c r="AW24" s="0" t="s">
        <v>21231</v>
      </c>
      <c r="AX24" s="0" t="s">
        <v>21119</v>
      </c>
      <c r="AY24" s="0" t="s">
        <v>21078</v>
      </c>
      <c r="AZ24" s="133" t="n">
        <v>1</v>
      </c>
      <c r="BA24" s="120" t="s">
        <v>200</v>
      </c>
      <c r="BB24" s="0" t="s">
        <v>215</v>
      </c>
      <c r="BC24" s="112" t="n">
        <v>4</v>
      </c>
      <c r="BD24" s="112" t="n">
        <v>3</v>
      </c>
      <c r="BE24" s="0" t="n">
        <v>180</v>
      </c>
      <c r="BF24" s="146" t="s">
        <v>200</v>
      </c>
      <c r="BG24" s="127" t="s">
        <v>216</v>
      </c>
    </row>
    <row r="25" customFormat="false" ht="13.8" hidden="false" customHeight="false" outlineLevel="0" collapsed="false">
      <c r="A25" s="131" t="s">
        <v>21232</v>
      </c>
      <c r="B25" s="0" t="s">
        <v>21109</v>
      </c>
      <c r="C25" s="0" t="s">
        <v>206</v>
      </c>
      <c r="D25" s="0" t="s">
        <v>16</v>
      </c>
      <c r="E25" s="0" t="s">
        <v>18</v>
      </c>
      <c r="F25" s="146" t="s">
        <v>200</v>
      </c>
      <c r="G25" s="111" t="s">
        <v>21065</v>
      </c>
      <c r="H25" s="111" t="n">
        <v>1988</v>
      </c>
      <c r="I25" s="111" t="n">
        <v>1990</v>
      </c>
      <c r="J25" s="111" t="n">
        <v>1992</v>
      </c>
      <c r="K25" s="111" t="n">
        <v>1992</v>
      </c>
      <c r="L25" s="111" t="n">
        <v>1997</v>
      </c>
      <c r="M25" s="111" t="n">
        <v>1997</v>
      </c>
      <c r="N25" s="111" t="s">
        <v>21233</v>
      </c>
      <c r="O25" s="165" t="n">
        <v>35</v>
      </c>
      <c r="P25" s="0" t="s">
        <v>21066</v>
      </c>
      <c r="Q25" s="0" t="s">
        <v>21085</v>
      </c>
      <c r="R25" s="112" t="n">
        <v>0</v>
      </c>
      <c r="S25" s="0" t="s">
        <v>21234</v>
      </c>
      <c r="U25" s="0" t="s">
        <v>21235</v>
      </c>
      <c r="V25" s="122" t="s">
        <v>200</v>
      </c>
      <c r="W25" s="0" t="s">
        <v>201</v>
      </c>
      <c r="X25" s="0" t="s">
        <v>198</v>
      </c>
      <c r="Y25" s="0" t="s">
        <v>198</v>
      </c>
      <c r="Z25" s="104" t="s">
        <v>21155</v>
      </c>
      <c r="AA25" s="133" t="s">
        <v>21225</v>
      </c>
      <c r="AB25" s="133" t="s">
        <v>21156</v>
      </c>
      <c r="AC25" s="133" t="s">
        <v>21236</v>
      </c>
      <c r="AD25" s="0" t="s">
        <v>21115</v>
      </c>
      <c r="AE25" s="0" t="s">
        <v>200</v>
      </c>
      <c r="AF25" s="0" t="s">
        <v>21226</v>
      </c>
      <c r="AG25" s="0" t="s">
        <v>21237</v>
      </c>
      <c r="AH25" s="0" t="s">
        <v>66</v>
      </c>
      <c r="AI25" s="122" t="s">
        <v>200</v>
      </c>
      <c r="AJ25" s="0" t="n">
        <v>5</v>
      </c>
      <c r="AK25" s="0" t="s">
        <v>21238</v>
      </c>
      <c r="AL25" s="0" t="s">
        <v>21239</v>
      </c>
      <c r="AM25" s="122" t="s">
        <v>200</v>
      </c>
      <c r="AN25" s="0" t="s">
        <v>20761</v>
      </c>
      <c r="AO25" s="0" t="n">
        <v>4974365110123</v>
      </c>
      <c r="AP25" s="122" t="s">
        <v>200</v>
      </c>
      <c r="AQ25" s="0" t="s">
        <v>201</v>
      </c>
      <c r="AS25" s="0" t="s">
        <v>21240</v>
      </c>
      <c r="AT25" s="111" t="n">
        <v>1992</v>
      </c>
      <c r="AU25" s="0" t="s">
        <v>204</v>
      </c>
      <c r="AV25" s="0" t="s">
        <v>21241</v>
      </c>
      <c r="AW25" s="0" t="s">
        <v>21231</v>
      </c>
      <c r="AX25" s="0" t="s">
        <v>21119</v>
      </c>
      <c r="AY25" s="0" t="s">
        <v>21078</v>
      </c>
      <c r="AZ25" s="133" t="n">
        <v>1</v>
      </c>
      <c r="BA25" s="120" t="s">
        <v>200</v>
      </c>
      <c r="BB25" s="0" t="s">
        <v>215</v>
      </c>
      <c r="BC25" s="112" t="n">
        <v>4</v>
      </c>
      <c r="BD25" s="112" t="n">
        <v>4</v>
      </c>
      <c r="BE25" s="0" t="n">
        <v>80</v>
      </c>
      <c r="BF25" s="146" t="s">
        <v>200</v>
      </c>
      <c r="BG25" s="127" t="s">
        <v>216</v>
      </c>
    </row>
    <row r="26" customFormat="false" ht="13.8" hidden="false" customHeight="false" outlineLevel="0" collapsed="false">
      <c r="A26" s="131" t="s">
        <v>21242</v>
      </c>
      <c r="B26" s="0" t="s">
        <v>21109</v>
      </c>
      <c r="C26" s="0" t="s">
        <v>206</v>
      </c>
      <c r="D26" s="0" t="s">
        <v>21083</v>
      </c>
      <c r="E26" s="0" t="s">
        <v>18</v>
      </c>
      <c r="F26" s="146"/>
      <c r="G26" s="111" t="s">
        <v>21084</v>
      </c>
      <c r="H26" s="111" t="n">
        <v>1988</v>
      </c>
      <c r="I26" s="111" t="n">
        <v>1990</v>
      </c>
      <c r="J26" s="111" t="n">
        <v>2019</v>
      </c>
      <c r="K26" s="111" t="n">
        <v>1990</v>
      </c>
      <c r="L26" s="111" t="n">
        <v>1997</v>
      </c>
      <c r="M26" s="111" t="n">
        <v>2019</v>
      </c>
      <c r="N26" s="111" t="n">
        <v>1</v>
      </c>
      <c r="O26" s="166" t="s">
        <v>66</v>
      </c>
      <c r="P26" s="0" t="s">
        <v>21066</v>
      </c>
      <c r="Q26" s="0" t="s">
        <v>21085</v>
      </c>
      <c r="R26" s="112" t="n">
        <v>0</v>
      </c>
      <c r="S26" s="0" t="s">
        <v>66</v>
      </c>
      <c r="U26" s="0" t="s">
        <v>21243</v>
      </c>
      <c r="V26" s="122" t="s">
        <v>200</v>
      </c>
      <c r="W26" s="0" t="s">
        <v>66</v>
      </c>
      <c r="X26" s="0" t="s">
        <v>198</v>
      </c>
      <c r="Y26" s="0" t="s">
        <v>198</v>
      </c>
      <c r="Z26" s="104" t="s">
        <v>21087</v>
      </c>
      <c r="AA26" s="133" t="s">
        <v>21225</v>
      </c>
      <c r="AB26" s="133" t="s">
        <v>21168</v>
      </c>
      <c r="AC26" s="133" t="n">
        <v>3</v>
      </c>
      <c r="AD26" s="0" t="s">
        <v>21125</v>
      </c>
      <c r="AF26" s="0" t="s">
        <v>21103</v>
      </c>
      <c r="AG26" s="0" t="s">
        <v>198</v>
      </c>
      <c r="AH26" s="0" t="s">
        <v>66</v>
      </c>
      <c r="AI26" s="122"/>
      <c r="AJ26" s="0" t="n">
        <v>4</v>
      </c>
      <c r="AK26" s="0" t="s">
        <v>11312</v>
      </c>
      <c r="AL26" s="0" t="s">
        <v>21244</v>
      </c>
      <c r="AM26" s="122" t="s">
        <v>200</v>
      </c>
      <c r="AN26" s="0" t="s">
        <v>20761</v>
      </c>
      <c r="AO26" s="0" t="n">
        <v>5055277035366</v>
      </c>
      <c r="AP26" s="122"/>
      <c r="AQ26" s="0" t="s">
        <v>201</v>
      </c>
      <c r="AS26" s="0" t="s">
        <v>202</v>
      </c>
      <c r="AT26" s="111" t="n">
        <v>2019</v>
      </c>
      <c r="AU26" s="0" t="s">
        <v>66</v>
      </c>
      <c r="AV26" s="0" t="s">
        <v>66</v>
      </c>
      <c r="AW26" s="0" t="s">
        <v>66</v>
      </c>
      <c r="AX26" s="0" t="s">
        <v>21094</v>
      </c>
      <c r="AY26" s="0" t="s">
        <v>21078</v>
      </c>
      <c r="AZ26" s="133" t="n">
        <v>2</v>
      </c>
      <c r="BA26" s="120"/>
      <c r="BB26" s="0" t="s">
        <v>215</v>
      </c>
      <c r="BC26" s="112" t="n">
        <v>4</v>
      </c>
      <c r="BD26" s="112" t="n">
        <v>4</v>
      </c>
      <c r="BE26" s="0" t="n">
        <v>140</v>
      </c>
      <c r="BF26" s="146"/>
      <c r="BG26" s="127" t="s">
        <v>216</v>
      </c>
    </row>
    <row r="27" customFormat="false" ht="13.8" hidden="false" customHeight="false" outlineLevel="0" collapsed="false">
      <c r="A27" s="131" t="s">
        <v>21245</v>
      </c>
      <c r="B27" s="0" t="s">
        <v>21097</v>
      </c>
      <c r="C27" s="0" t="s">
        <v>21162</v>
      </c>
      <c r="D27" s="0" t="s">
        <v>21083</v>
      </c>
      <c r="E27" s="0" t="s">
        <v>21246</v>
      </c>
      <c r="F27" s="146"/>
      <c r="G27" s="111" t="s">
        <v>21084</v>
      </c>
      <c r="H27" s="111" t="n">
        <v>1972</v>
      </c>
      <c r="I27" s="111" t="n">
        <v>1972</v>
      </c>
      <c r="J27" s="111" t="n">
        <v>2019</v>
      </c>
      <c r="K27" s="111" t="n">
        <v>2019</v>
      </c>
      <c r="L27" s="111" t="n">
        <v>2019</v>
      </c>
      <c r="M27" s="111" t="n">
        <v>2019</v>
      </c>
      <c r="N27" s="111" t="n">
        <v>1</v>
      </c>
      <c r="O27" s="166" t="s">
        <v>66</v>
      </c>
      <c r="P27" s="0" t="s">
        <v>21085</v>
      </c>
      <c r="Q27" s="0" t="s">
        <v>66</v>
      </c>
      <c r="R27" s="112" t="s">
        <v>66</v>
      </c>
      <c r="S27" s="0" t="s">
        <v>66</v>
      </c>
      <c r="U27" s="0" t="s">
        <v>21247</v>
      </c>
      <c r="V27" s="122" t="s">
        <v>200</v>
      </c>
      <c r="W27" s="0" t="s">
        <v>66</v>
      </c>
      <c r="X27" s="0" t="s">
        <v>198</v>
      </c>
      <c r="Y27" s="0" t="s">
        <v>198</v>
      </c>
      <c r="Z27" s="104" t="s">
        <v>198</v>
      </c>
      <c r="AA27" s="133" t="s">
        <v>21114</v>
      </c>
      <c r="AB27" s="133" t="s">
        <v>21248</v>
      </c>
      <c r="AC27" s="133" t="n">
        <v>4</v>
      </c>
      <c r="AD27" s="0" t="s">
        <v>66</v>
      </c>
      <c r="AF27" s="0" t="s">
        <v>21103</v>
      </c>
      <c r="AG27" s="0" t="s">
        <v>198</v>
      </c>
      <c r="AH27" s="0" t="s">
        <v>66</v>
      </c>
      <c r="AI27" s="122"/>
      <c r="AJ27" s="0" t="n">
        <v>3</v>
      </c>
      <c r="AK27" s="0" t="s">
        <v>21249</v>
      </c>
      <c r="AL27" s="0" t="s">
        <v>21250</v>
      </c>
      <c r="AM27" s="122" t="s">
        <v>200</v>
      </c>
      <c r="AN27" s="0" t="s">
        <v>20761</v>
      </c>
      <c r="AO27" s="0" t="n">
        <v>5060201659983</v>
      </c>
      <c r="AP27" s="122"/>
      <c r="AQ27" s="0" t="s">
        <v>21129</v>
      </c>
      <c r="AS27" s="0" t="s">
        <v>202</v>
      </c>
      <c r="AT27" s="111" t="n">
        <v>2019</v>
      </c>
      <c r="AU27" s="0" t="s">
        <v>66</v>
      </c>
      <c r="AV27" s="0" t="s">
        <v>66</v>
      </c>
      <c r="AW27" s="0" t="s">
        <v>66</v>
      </c>
      <c r="AX27" s="0" t="s">
        <v>66</v>
      </c>
      <c r="AY27" s="0" t="s">
        <v>21251</v>
      </c>
      <c r="AZ27" s="133" t="s">
        <v>21107</v>
      </c>
      <c r="BA27" s="120"/>
      <c r="BB27" s="0" t="s">
        <v>215</v>
      </c>
      <c r="BC27" s="112" t="n">
        <v>4</v>
      </c>
      <c r="BD27" s="112" t="n">
        <v>4</v>
      </c>
      <c r="BE27" s="0" t="n">
        <v>20</v>
      </c>
      <c r="BF27" s="146"/>
      <c r="BG27" s="127" t="s">
        <v>216</v>
      </c>
    </row>
    <row r="28" customFormat="false" ht="13.8" hidden="false" customHeight="false" outlineLevel="0" collapsed="false">
      <c r="A28" s="131" t="s">
        <v>21252</v>
      </c>
      <c r="B28" s="0" t="s">
        <v>21063</v>
      </c>
      <c r="C28" s="0" t="s">
        <v>20979</v>
      </c>
      <c r="D28" s="0" t="s">
        <v>16</v>
      </c>
      <c r="E28" s="0" t="s">
        <v>22</v>
      </c>
      <c r="F28" s="146" t="s">
        <v>200</v>
      </c>
      <c r="G28" s="133" t="s">
        <v>21065</v>
      </c>
      <c r="H28" s="111" t="n">
        <v>1998</v>
      </c>
      <c r="I28" s="111" t="s">
        <v>198</v>
      </c>
      <c r="J28" s="111" t="n">
        <v>1999</v>
      </c>
      <c r="K28" s="133" t="n">
        <v>1999</v>
      </c>
      <c r="L28" s="111" t="n">
        <v>2001</v>
      </c>
      <c r="M28" s="111" t="n">
        <v>2001</v>
      </c>
      <c r="N28" s="111" t="s">
        <v>21253</v>
      </c>
      <c r="O28" s="170" t="n">
        <v>1</v>
      </c>
      <c r="P28" s="0" t="s">
        <v>21151</v>
      </c>
      <c r="Q28" s="0" t="s">
        <v>21110</v>
      </c>
      <c r="R28" s="112" t="n">
        <v>0</v>
      </c>
      <c r="S28" s="0" t="s">
        <v>21254</v>
      </c>
      <c r="U28" s="0" t="s">
        <v>21255</v>
      </c>
      <c r="V28" s="122" t="s">
        <v>200</v>
      </c>
      <c r="W28" s="0" t="s">
        <v>201</v>
      </c>
      <c r="X28" s="0" t="s">
        <v>198</v>
      </c>
      <c r="Y28" s="0" t="s">
        <v>198</v>
      </c>
      <c r="Z28" s="104" t="s">
        <v>21155</v>
      </c>
      <c r="AA28" s="133" t="s">
        <v>66</v>
      </c>
      <c r="AB28" s="133" t="s">
        <v>21256</v>
      </c>
      <c r="AC28" s="133" t="n">
        <v>2</v>
      </c>
      <c r="AD28" s="0" t="s">
        <v>66</v>
      </c>
      <c r="AE28" s="0" t="s">
        <v>200</v>
      </c>
      <c r="AF28" s="0" t="s">
        <v>21116</v>
      </c>
      <c r="AG28" s="0" t="s">
        <v>21257</v>
      </c>
      <c r="AH28" s="0" t="s">
        <v>66</v>
      </c>
      <c r="AI28" s="122" t="s">
        <v>200</v>
      </c>
      <c r="AJ28" s="0" t="n">
        <v>3</v>
      </c>
      <c r="AK28" s="0" t="s">
        <v>21258</v>
      </c>
      <c r="AL28" s="0" t="s">
        <v>21259</v>
      </c>
      <c r="AM28" s="122" t="s">
        <v>200</v>
      </c>
      <c r="AN28" s="0" t="s">
        <v>20761</v>
      </c>
      <c r="AO28" s="0" t="n">
        <v>4964808600304</v>
      </c>
      <c r="AP28" s="122" t="s">
        <v>200</v>
      </c>
      <c r="AQ28" s="0" t="s">
        <v>21129</v>
      </c>
      <c r="AS28" s="0" t="s">
        <v>239</v>
      </c>
      <c r="AT28" s="111" t="n">
        <v>1999</v>
      </c>
      <c r="AU28" s="0" t="s">
        <v>66</v>
      </c>
      <c r="AV28" s="0" t="s">
        <v>204</v>
      </c>
      <c r="AW28" s="0" t="s">
        <v>204</v>
      </c>
      <c r="AX28" s="0" t="s">
        <v>66</v>
      </c>
      <c r="AY28" s="0" t="s">
        <v>21175</v>
      </c>
      <c r="AZ28" s="133" t="s">
        <v>66</v>
      </c>
      <c r="BA28" s="120" t="s">
        <v>200</v>
      </c>
      <c r="BB28" s="0" t="s">
        <v>215</v>
      </c>
      <c r="BC28" s="112" t="n">
        <v>4</v>
      </c>
      <c r="BD28" s="112" t="n">
        <v>4</v>
      </c>
      <c r="BE28" s="0" t="n">
        <v>80</v>
      </c>
      <c r="BF28" s="146" t="s">
        <v>200</v>
      </c>
      <c r="BG28" s="127" t="s">
        <v>216</v>
      </c>
    </row>
    <row r="29" customFormat="false" ht="13.8" hidden="false" customHeight="false" outlineLevel="0" collapsed="false">
      <c r="A29" s="131" t="s">
        <v>21260</v>
      </c>
      <c r="B29" s="0" t="s">
        <v>21261</v>
      </c>
      <c r="C29" s="0" t="s">
        <v>8595</v>
      </c>
      <c r="D29" s="0" t="s">
        <v>21083</v>
      </c>
      <c r="E29" s="0" t="s">
        <v>18</v>
      </c>
      <c r="F29" s="146" t="s">
        <v>200</v>
      </c>
      <c r="G29" s="133" t="s">
        <v>21084</v>
      </c>
      <c r="H29" s="111" t="n">
        <v>1990</v>
      </c>
      <c r="I29" s="111" t="n">
        <v>1990</v>
      </c>
      <c r="J29" s="111" t="n">
        <v>2012</v>
      </c>
      <c r="K29" s="133" t="n">
        <v>2012</v>
      </c>
      <c r="L29" s="111" t="n">
        <v>2004</v>
      </c>
      <c r="M29" s="111" t="n">
        <v>2012</v>
      </c>
      <c r="N29" s="111" t="n">
        <v>1</v>
      </c>
      <c r="O29" s="166" t="n">
        <v>1</v>
      </c>
      <c r="P29" s="0" t="s">
        <v>21066</v>
      </c>
      <c r="Q29" s="0" t="s">
        <v>21110</v>
      </c>
      <c r="R29" s="112" t="s">
        <v>66</v>
      </c>
      <c r="S29" s="0" t="s">
        <v>66</v>
      </c>
      <c r="U29" s="0" t="s">
        <v>21262</v>
      </c>
      <c r="V29" s="122" t="s">
        <v>200</v>
      </c>
      <c r="W29" s="0" t="s">
        <v>66</v>
      </c>
      <c r="X29" s="0" t="s">
        <v>198</v>
      </c>
      <c r="Y29" s="0" t="s">
        <v>198</v>
      </c>
      <c r="Z29" s="104" t="s">
        <v>21087</v>
      </c>
      <c r="AA29" s="133" t="s">
        <v>21225</v>
      </c>
      <c r="AB29" s="133" t="s">
        <v>21256</v>
      </c>
      <c r="AC29" s="133" t="n">
        <v>4</v>
      </c>
      <c r="AD29" s="0" t="s">
        <v>21115</v>
      </c>
      <c r="AE29" s="0" t="s">
        <v>200</v>
      </c>
      <c r="AF29" s="0" t="s">
        <v>21116</v>
      </c>
      <c r="AG29" s="0" t="s">
        <v>198</v>
      </c>
      <c r="AH29" s="0" t="s">
        <v>66</v>
      </c>
      <c r="AI29" s="122" t="s">
        <v>200</v>
      </c>
      <c r="AJ29" s="0" t="n">
        <v>3</v>
      </c>
      <c r="AK29" s="0" t="s">
        <v>21263</v>
      </c>
      <c r="AL29" s="0" t="s">
        <v>21264</v>
      </c>
      <c r="AM29" s="122" t="s">
        <v>200</v>
      </c>
      <c r="AN29" s="0" t="s">
        <v>20761</v>
      </c>
      <c r="AO29" s="0" t="n">
        <v>709458103089</v>
      </c>
      <c r="AP29" s="122" t="s">
        <v>200</v>
      </c>
      <c r="AQ29" s="0" t="s">
        <v>201</v>
      </c>
      <c r="AS29" s="0" t="s">
        <v>202</v>
      </c>
      <c r="AT29" s="111" t="n">
        <v>2012</v>
      </c>
      <c r="AU29" s="0" t="s">
        <v>66</v>
      </c>
      <c r="AV29" s="0" t="s">
        <v>66</v>
      </c>
      <c r="AW29" s="0" t="s">
        <v>204</v>
      </c>
      <c r="AX29" s="0" t="s">
        <v>21094</v>
      </c>
      <c r="AY29" s="0" t="s">
        <v>21161</v>
      </c>
      <c r="AZ29" s="133" t="n">
        <v>2</v>
      </c>
      <c r="BA29" s="120" t="s">
        <v>200</v>
      </c>
      <c r="BB29" s="0" t="s">
        <v>215</v>
      </c>
      <c r="BC29" s="112" t="n">
        <v>4</v>
      </c>
      <c r="BD29" s="112" t="n">
        <v>4</v>
      </c>
      <c r="BE29" s="0" t="n">
        <v>220</v>
      </c>
      <c r="BF29" s="146" t="s">
        <v>200</v>
      </c>
      <c r="BG29" s="127" t="s">
        <v>216</v>
      </c>
    </row>
    <row r="30" customFormat="false" ht="13.8" hidden="false" customHeight="false" outlineLevel="0" collapsed="false">
      <c r="A30" s="131" t="s">
        <v>21265</v>
      </c>
      <c r="B30" s="0" t="s">
        <v>21097</v>
      </c>
      <c r="C30" s="0" t="s">
        <v>20979</v>
      </c>
      <c r="D30" s="0" t="s">
        <v>21083</v>
      </c>
      <c r="E30" s="0" t="s">
        <v>18</v>
      </c>
      <c r="F30" s="146"/>
      <c r="G30" s="133" t="s">
        <v>21084</v>
      </c>
      <c r="H30" s="111" t="n">
        <v>1990</v>
      </c>
      <c r="I30" s="111" t="n">
        <v>1990</v>
      </c>
      <c r="J30" s="111" t="n">
        <v>2018</v>
      </c>
      <c r="K30" s="133" t="n">
        <v>2018</v>
      </c>
      <c r="L30" s="111" t="n">
        <v>2004</v>
      </c>
      <c r="M30" s="111" t="n">
        <v>2018</v>
      </c>
      <c r="N30" s="111" t="n">
        <v>1</v>
      </c>
      <c r="O30" s="166" t="s">
        <v>66</v>
      </c>
      <c r="P30" s="0" t="s">
        <v>21066</v>
      </c>
      <c r="Q30" s="0" t="s">
        <v>21110</v>
      </c>
      <c r="R30" s="112" t="s">
        <v>66</v>
      </c>
      <c r="S30" s="0" t="s">
        <v>66</v>
      </c>
      <c r="U30" s="0" t="s">
        <v>21266</v>
      </c>
      <c r="V30" s="122" t="s">
        <v>200</v>
      </c>
      <c r="W30" s="0" t="s">
        <v>66</v>
      </c>
      <c r="X30" s="0" t="s">
        <v>198</v>
      </c>
      <c r="Y30" s="0" t="s">
        <v>198</v>
      </c>
      <c r="Z30" s="104" t="s">
        <v>198</v>
      </c>
      <c r="AA30" s="133" t="s">
        <v>21088</v>
      </c>
      <c r="AB30" s="133" t="s">
        <v>21102</v>
      </c>
      <c r="AC30" s="133" t="n">
        <v>4</v>
      </c>
      <c r="AD30" s="0" t="s">
        <v>21115</v>
      </c>
      <c r="AF30" s="0" t="s">
        <v>21103</v>
      </c>
      <c r="AG30" s="0" t="s">
        <v>198</v>
      </c>
      <c r="AH30" s="0" t="s">
        <v>66</v>
      </c>
      <c r="AI30" s="122" t="s">
        <v>200</v>
      </c>
      <c r="AJ30" s="0" t="n">
        <v>3</v>
      </c>
      <c r="AK30" s="0" t="s">
        <v>21267</v>
      </c>
      <c r="AL30" s="0" t="s">
        <v>21268</v>
      </c>
      <c r="AM30" s="122" t="s">
        <v>200</v>
      </c>
      <c r="AN30" s="0" t="s">
        <v>20761</v>
      </c>
      <c r="AO30" s="0" t="n">
        <v>4964808400003</v>
      </c>
      <c r="AP30" s="122"/>
      <c r="AQ30" s="0" t="s">
        <v>201</v>
      </c>
      <c r="AS30" s="0" t="s">
        <v>239</v>
      </c>
      <c r="AT30" s="111" t="n">
        <v>1990</v>
      </c>
      <c r="AU30" s="0" t="s">
        <v>66</v>
      </c>
      <c r="AV30" s="0" t="s">
        <v>66</v>
      </c>
      <c r="AW30" s="0" t="s">
        <v>66</v>
      </c>
      <c r="AX30" s="0" t="s">
        <v>21094</v>
      </c>
      <c r="AY30" s="0" t="s">
        <v>21161</v>
      </c>
      <c r="AZ30" s="133" t="s">
        <v>21269</v>
      </c>
      <c r="BA30" s="120"/>
      <c r="BB30" s="0" t="s">
        <v>215</v>
      </c>
      <c r="BC30" s="112" t="n">
        <v>4</v>
      </c>
      <c r="BD30" s="112" t="n">
        <v>4</v>
      </c>
      <c r="BE30" s="0" t="n">
        <v>90</v>
      </c>
      <c r="BF30" s="146"/>
      <c r="BG30" s="127" t="s">
        <v>216</v>
      </c>
    </row>
    <row r="31" customFormat="false" ht="13.8" hidden="false" customHeight="false" outlineLevel="0" collapsed="false">
      <c r="A31" s="131" t="s">
        <v>21270</v>
      </c>
      <c r="B31" s="0" t="s">
        <v>21109</v>
      </c>
      <c r="C31" s="0" t="s">
        <v>9448</v>
      </c>
      <c r="D31" s="0" t="s">
        <v>16</v>
      </c>
      <c r="E31" s="0" t="s">
        <v>21170</v>
      </c>
      <c r="F31" s="146" t="s">
        <v>200</v>
      </c>
      <c r="G31" s="133" t="s">
        <v>21065</v>
      </c>
      <c r="H31" s="111" t="n">
        <v>1983</v>
      </c>
      <c r="I31" s="111" t="s">
        <v>198</v>
      </c>
      <c r="J31" s="111" t="s">
        <v>21171</v>
      </c>
      <c r="K31" s="111" t="s">
        <v>21171</v>
      </c>
      <c r="L31" s="111" t="n">
        <v>2003</v>
      </c>
      <c r="M31" s="111" t="n">
        <v>1995</v>
      </c>
      <c r="N31" s="111" t="s">
        <v>21271</v>
      </c>
      <c r="O31" s="165" t="n">
        <v>60</v>
      </c>
      <c r="P31" s="0" t="s">
        <v>21151</v>
      </c>
      <c r="Q31" s="0" t="s">
        <v>21110</v>
      </c>
      <c r="R31" s="112" t="n">
        <v>0</v>
      </c>
      <c r="S31" s="0" t="s">
        <v>21272</v>
      </c>
      <c r="T31" s="0" t="s">
        <v>21273</v>
      </c>
      <c r="U31" s="0" t="s">
        <v>21274</v>
      </c>
      <c r="V31" s="122" t="s">
        <v>200</v>
      </c>
      <c r="W31" s="0" t="s">
        <v>201</v>
      </c>
      <c r="X31" s="0" t="s">
        <v>198</v>
      </c>
      <c r="Y31" s="0" t="s">
        <v>198</v>
      </c>
      <c r="Z31" s="104" t="s">
        <v>21155</v>
      </c>
      <c r="AA31" s="133" t="s">
        <v>21225</v>
      </c>
      <c r="AB31" s="133" t="s">
        <v>21156</v>
      </c>
      <c r="AC31" s="133" t="n">
        <v>2</v>
      </c>
      <c r="AD31" s="0" t="s">
        <v>21115</v>
      </c>
      <c r="AE31" s="0" t="s">
        <v>21275</v>
      </c>
      <c r="AF31" s="0" t="s">
        <v>21073</v>
      </c>
      <c r="AG31" s="0" t="s">
        <v>198</v>
      </c>
      <c r="AH31" s="0" t="s">
        <v>66</v>
      </c>
      <c r="AI31" s="122" t="s">
        <v>200</v>
      </c>
      <c r="AJ31" s="0" t="n">
        <v>3</v>
      </c>
      <c r="AK31" s="0" t="s">
        <v>21276</v>
      </c>
      <c r="AL31" s="0" t="s">
        <v>21277</v>
      </c>
      <c r="AM31" s="122" t="s">
        <v>200</v>
      </c>
      <c r="AN31" s="0" t="s">
        <v>20761</v>
      </c>
      <c r="AO31" s="0" t="n">
        <v>45496610067</v>
      </c>
      <c r="AP31" s="122" t="s">
        <v>200</v>
      </c>
      <c r="AQ31" s="0" t="s">
        <v>201</v>
      </c>
      <c r="AS31" s="0" t="s">
        <v>202</v>
      </c>
      <c r="AT31" s="111" t="n">
        <v>1987</v>
      </c>
      <c r="AU31" s="0" t="s">
        <v>21278</v>
      </c>
      <c r="AV31" s="0" t="s">
        <v>198</v>
      </c>
      <c r="AW31" s="0" t="s">
        <v>198</v>
      </c>
      <c r="AX31" s="0" t="s">
        <v>21119</v>
      </c>
      <c r="AY31" s="0" t="s">
        <v>21078</v>
      </c>
      <c r="AZ31" s="133" t="n">
        <v>1</v>
      </c>
      <c r="BA31" s="120" t="s">
        <v>200</v>
      </c>
      <c r="BB31" s="0" t="s">
        <v>215</v>
      </c>
      <c r="BC31" s="112" t="n">
        <v>3</v>
      </c>
      <c r="BD31" s="112" t="n">
        <v>3</v>
      </c>
      <c r="BE31" s="0" t="n">
        <v>180</v>
      </c>
      <c r="BF31" s="146" t="s">
        <v>200</v>
      </c>
      <c r="BG31" s="127" t="s">
        <v>216</v>
      </c>
    </row>
    <row r="32" customFormat="false" ht="13.8" hidden="false" customHeight="false" outlineLevel="0" collapsed="false">
      <c r="A32" s="131" t="s">
        <v>21279</v>
      </c>
      <c r="B32" s="0" t="s">
        <v>21109</v>
      </c>
      <c r="C32" s="0" t="s">
        <v>9448</v>
      </c>
      <c r="D32" s="0" t="s">
        <v>21083</v>
      </c>
      <c r="E32" s="0" t="s">
        <v>21170</v>
      </c>
      <c r="F32" s="146" t="s">
        <v>200</v>
      </c>
      <c r="G32" s="111" t="s">
        <v>21084</v>
      </c>
      <c r="H32" s="111" t="n">
        <v>1983</v>
      </c>
      <c r="I32" s="111" t="s">
        <v>21171</v>
      </c>
      <c r="J32" s="111" t="n">
        <v>2016</v>
      </c>
      <c r="K32" s="111" t="n">
        <v>2016</v>
      </c>
      <c r="L32" s="111" t="n">
        <v>2003</v>
      </c>
      <c r="M32" s="111" t="n">
        <v>2016</v>
      </c>
      <c r="N32" s="111" t="n">
        <v>1</v>
      </c>
      <c r="O32" s="166" t="s">
        <v>66</v>
      </c>
      <c r="P32" s="0" t="s">
        <v>21151</v>
      </c>
      <c r="Q32" s="0" t="s">
        <v>21110</v>
      </c>
      <c r="R32" s="112" t="s">
        <v>66</v>
      </c>
      <c r="S32" s="0" t="s">
        <v>66</v>
      </c>
      <c r="U32" s="0" t="s">
        <v>21280</v>
      </c>
      <c r="V32" s="122" t="s">
        <v>200</v>
      </c>
      <c r="W32" s="0" t="s">
        <v>66</v>
      </c>
      <c r="X32" s="104" t="s">
        <v>198</v>
      </c>
      <c r="Y32" s="104" t="s">
        <v>198</v>
      </c>
      <c r="Z32" s="104" t="s">
        <v>21087</v>
      </c>
      <c r="AA32" s="133" t="s">
        <v>21088</v>
      </c>
      <c r="AB32" s="133" t="s">
        <v>21156</v>
      </c>
      <c r="AC32" s="133" t="n">
        <v>2</v>
      </c>
      <c r="AD32" s="0" t="s">
        <v>21090</v>
      </c>
      <c r="AE32" s="0" t="s">
        <v>200</v>
      </c>
      <c r="AF32" s="0" t="s">
        <v>21103</v>
      </c>
      <c r="AG32" s="0" t="s">
        <v>198</v>
      </c>
      <c r="AH32" s="0" t="s">
        <v>66</v>
      </c>
      <c r="AI32" s="122" t="s">
        <v>200</v>
      </c>
      <c r="AJ32" s="0" t="n">
        <v>4</v>
      </c>
      <c r="AK32" s="0" t="s">
        <v>11312</v>
      </c>
      <c r="AL32" s="0" t="s">
        <v>21281</v>
      </c>
      <c r="AM32" s="122" t="s">
        <v>200</v>
      </c>
      <c r="AN32" s="0" t="s">
        <v>20761</v>
      </c>
      <c r="AO32" s="0" t="n">
        <v>45496343316</v>
      </c>
      <c r="AP32" s="122" t="s">
        <v>200</v>
      </c>
      <c r="AQ32" s="0" t="s">
        <v>21129</v>
      </c>
      <c r="AR32" s="0" t="s">
        <v>21282</v>
      </c>
      <c r="AS32" s="0" t="s">
        <v>202</v>
      </c>
      <c r="AT32" s="111" t="n">
        <v>2016</v>
      </c>
      <c r="AU32" s="0" t="s">
        <v>66</v>
      </c>
      <c r="AV32" s="0" t="s">
        <v>66</v>
      </c>
      <c r="AW32" s="0" t="s">
        <v>66</v>
      </c>
      <c r="AX32" s="0" t="s">
        <v>21094</v>
      </c>
      <c r="AY32" s="0" t="s">
        <v>21095</v>
      </c>
      <c r="AZ32" s="133" t="n">
        <v>1</v>
      </c>
      <c r="BA32" s="120" t="s">
        <v>200</v>
      </c>
      <c r="BB32" s="0" t="s">
        <v>215</v>
      </c>
      <c r="BC32" s="112" t="n">
        <v>4</v>
      </c>
      <c r="BD32" s="112" t="n">
        <v>4</v>
      </c>
      <c r="BE32" s="0" t="n">
        <v>80</v>
      </c>
      <c r="BF32" s="146" t="s">
        <v>200</v>
      </c>
      <c r="BG32" s="127" t="s">
        <v>216</v>
      </c>
    </row>
    <row r="33" customFormat="false" ht="13.8" hidden="false" customHeight="false" outlineLevel="0" collapsed="false">
      <c r="A33" s="131" t="s">
        <v>21283</v>
      </c>
      <c r="B33" s="0" t="s">
        <v>21063</v>
      </c>
      <c r="C33" s="0" t="s">
        <v>9448</v>
      </c>
      <c r="D33" s="0" t="s">
        <v>16</v>
      </c>
      <c r="E33" s="0" t="s">
        <v>21064</v>
      </c>
      <c r="F33" s="146" t="s">
        <v>200</v>
      </c>
      <c r="G33" s="133" t="s">
        <v>21065</v>
      </c>
      <c r="H33" s="111" t="n">
        <v>2013</v>
      </c>
      <c r="I33" s="111" t="n">
        <v>2013</v>
      </c>
      <c r="J33" s="111" t="n">
        <v>2017</v>
      </c>
      <c r="K33" s="133" t="n">
        <v>2017</v>
      </c>
      <c r="L33" s="111" t="n">
        <v>2020</v>
      </c>
      <c r="M33" s="111" t="n">
        <v>2020</v>
      </c>
      <c r="N33" s="111" t="s">
        <v>21284</v>
      </c>
      <c r="O33" s="165" t="n">
        <v>75</v>
      </c>
      <c r="P33" s="0" t="s">
        <v>21066</v>
      </c>
      <c r="Q33" s="0" t="s">
        <v>21067</v>
      </c>
      <c r="R33" s="112" t="n">
        <v>10</v>
      </c>
      <c r="S33" s="0" t="s">
        <v>21068</v>
      </c>
      <c r="U33" s="0" t="s">
        <v>21285</v>
      </c>
      <c r="V33" s="122" t="s">
        <v>200</v>
      </c>
      <c r="W33" s="0" t="s">
        <v>201</v>
      </c>
      <c r="X33" s="104" t="s">
        <v>204</v>
      </c>
      <c r="Y33" s="104" t="s">
        <v>204</v>
      </c>
      <c r="Z33" s="104" t="s">
        <v>21071</v>
      </c>
      <c r="AA33" s="133" t="s">
        <v>66</v>
      </c>
      <c r="AB33" s="0" t="s">
        <v>21207</v>
      </c>
      <c r="AC33" s="133" t="n">
        <v>4</v>
      </c>
      <c r="AD33" s="0" t="s">
        <v>66</v>
      </c>
      <c r="AE33" s="0" t="s">
        <v>200</v>
      </c>
      <c r="AF33" s="0" t="s">
        <v>21073</v>
      </c>
      <c r="AG33" s="0" t="s">
        <v>21286</v>
      </c>
      <c r="AH33" s="0" t="s">
        <v>21287</v>
      </c>
      <c r="AI33" s="122" t="s">
        <v>200</v>
      </c>
      <c r="AJ33" s="0" t="n">
        <v>4</v>
      </c>
      <c r="AK33" s="0" t="s">
        <v>21288</v>
      </c>
      <c r="AL33" s="0" t="s">
        <v>21289</v>
      </c>
      <c r="AM33" s="122" t="s">
        <v>200</v>
      </c>
      <c r="AN33" s="0" t="s">
        <v>20761</v>
      </c>
      <c r="AO33" s="0" t="n">
        <v>45496504564</v>
      </c>
      <c r="AP33" s="122" t="s">
        <v>200</v>
      </c>
      <c r="AQ33" s="0" t="s">
        <v>21129</v>
      </c>
      <c r="AR33" s="0" t="s">
        <v>15694</v>
      </c>
      <c r="AS33" s="0" t="s">
        <v>202</v>
      </c>
      <c r="AT33" s="111" t="n">
        <v>2013</v>
      </c>
      <c r="AU33" s="0" t="s">
        <v>204</v>
      </c>
      <c r="AV33" s="0" t="s">
        <v>198</v>
      </c>
      <c r="AW33" s="0" t="s">
        <v>198</v>
      </c>
      <c r="AX33" s="0" t="s">
        <v>66</v>
      </c>
      <c r="AY33" s="0" t="s">
        <v>21161</v>
      </c>
      <c r="AZ33" s="133" t="s">
        <v>21107</v>
      </c>
      <c r="BA33" s="120" t="s">
        <v>200</v>
      </c>
      <c r="BB33" s="0" t="s">
        <v>215</v>
      </c>
      <c r="BC33" s="112" t="n">
        <v>4</v>
      </c>
      <c r="BD33" s="112" t="n">
        <v>4</v>
      </c>
      <c r="BE33" s="0" t="n">
        <v>100</v>
      </c>
      <c r="BF33" s="146" t="s">
        <v>200</v>
      </c>
      <c r="BG33" s="127" t="s">
        <v>216</v>
      </c>
    </row>
    <row r="34" customFormat="false" ht="13.8" hidden="false" customHeight="false" outlineLevel="0" collapsed="false">
      <c r="A34" s="131" t="s">
        <v>21290</v>
      </c>
      <c r="B34" s="0" t="s">
        <v>21063</v>
      </c>
      <c r="C34" s="0" t="s">
        <v>9448</v>
      </c>
      <c r="D34" s="0" t="s">
        <v>16</v>
      </c>
      <c r="E34" s="0" t="s">
        <v>21064</v>
      </c>
      <c r="F34" s="146" t="s">
        <v>200</v>
      </c>
      <c r="G34" s="133" t="s">
        <v>21065</v>
      </c>
      <c r="H34" s="111" t="n">
        <v>2013</v>
      </c>
      <c r="I34" s="111" t="n">
        <v>2013</v>
      </c>
      <c r="J34" s="111" t="n">
        <v>2017</v>
      </c>
      <c r="K34" s="133" t="n">
        <v>2017</v>
      </c>
      <c r="L34" s="111" t="n">
        <v>2020</v>
      </c>
      <c r="M34" s="111" t="n">
        <v>2020</v>
      </c>
      <c r="N34" s="111" t="s">
        <v>21284</v>
      </c>
      <c r="O34" s="165" t="n">
        <v>75</v>
      </c>
      <c r="P34" s="0" t="s">
        <v>21066</v>
      </c>
      <c r="Q34" s="0" t="s">
        <v>21067</v>
      </c>
      <c r="R34" s="112" t="n">
        <v>10</v>
      </c>
      <c r="S34" s="0" t="s">
        <v>21068</v>
      </c>
      <c r="U34" s="0" t="s">
        <v>21291</v>
      </c>
      <c r="V34" s="122" t="s">
        <v>200</v>
      </c>
      <c r="W34" s="0" t="s">
        <v>201</v>
      </c>
      <c r="X34" s="104" t="s">
        <v>204</v>
      </c>
      <c r="Y34" s="104" t="s">
        <v>204</v>
      </c>
      <c r="Z34" s="104" t="s">
        <v>21071</v>
      </c>
      <c r="AA34" s="133" t="s">
        <v>66</v>
      </c>
      <c r="AB34" s="0" t="s">
        <v>21207</v>
      </c>
      <c r="AC34" s="133" t="n">
        <v>4</v>
      </c>
      <c r="AD34" s="0" t="s">
        <v>66</v>
      </c>
      <c r="AE34" s="0" t="s">
        <v>200</v>
      </c>
      <c r="AF34" s="0" t="s">
        <v>21073</v>
      </c>
      <c r="AG34" s="0" t="s">
        <v>21286</v>
      </c>
      <c r="AH34" s="0" t="s">
        <v>21287</v>
      </c>
      <c r="AI34" s="122" t="s">
        <v>200</v>
      </c>
      <c r="AJ34" s="0" t="n">
        <v>4</v>
      </c>
      <c r="AK34" s="0" t="s">
        <v>21288</v>
      </c>
      <c r="AL34" s="0" t="s">
        <v>21289</v>
      </c>
      <c r="AM34" s="122" t="s">
        <v>200</v>
      </c>
      <c r="AN34" s="0" t="s">
        <v>20761</v>
      </c>
      <c r="AO34" s="0" t="n">
        <v>45496504793</v>
      </c>
      <c r="AP34" s="122" t="s">
        <v>200</v>
      </c>
      <c r="AQ34" s="0" t="s">
        <v>21129</v>
      </c>
      <c r="AS34" s="0" t="s">
        <v>202</v>
      </c>
      <c r="AT34" s="111" t="n">
        <v>2013</v>
      </c>
      <c r="AU34" s="0" t="s">
        <v>204</v>
      </c>
      <c r="AV34" s="0" t="s">
        <v>198</v>
      </c>
      <c r="AW34" s="0" t="s">
        <v>198</v>
      </c>
      <c r="AX34" s="0" t="s">
        <v>66</v>
      </c>
      <c r="AY34" s="0" t="s">
        <v>21161</v>
      </c>
      <c r="AZ34" s="133" t="s">
        <v>21107</v>
      </c>
      <c r="BA34" s="120" t="s">
        <v>200</v>
      </c>
      <c r="BB34" s="0" t="s">
        <v>215</v>
      </c>
      <c r="BC34" s="112" t="n">
        <v>4</v>
      </c>
      <c r="BD34" s="112" t="n">
        <v>4</v>
      </c>
      <c r="BE34" s="0" t="n">
        <v>100</v>
      </c>
      <c r="BF34" s="146" t="s">
        <v>200</v>
      </c>
      <c r="BG34" s="127"/>
    </row>
    <row r="35" customFormat="false" ht="13.8" hidden="false" customHeight="false" outlineLevel="0" collapsed="false">
      <c r="A35" s="131" t="s">
        <v>21292</v>
      </c>
      <c r="B35" s="0" t="s">
        <v>21063</v>
      </c>
      <c r="C35" s="0" t="s">
        <v>9448</v>
      </c>
      <c r="D35" s="0" t="s">
        <v>16</v>
      </c>
      <c r="E35" s="0" t="s">
        <v>21064</v>
      </c>
      <c r="F35" s="146" t="s">
        <v>200</v>
      </c>
      <c r="G35" s="111" t="s">
        <v>21065</v>
      </c>
      <c r="H35" s="111" t="n">
        <v>2011</v>
      </c>
      <c r="I35" s="111" t="n">
        <v>2012</v>
      </c>
      <c r="J35" s="111" t="n">
        <v>2014</v>
      </c>
      <c r="K35" s="111" t="n">
        <v>2015</v>
      </c>
      <c r="L35" s="111" t="n">
        <v>2019</v>
      </c>
      <c r="M35" s="111" t="n">
        <v>2019</v>
      </c>
      <c r="N35" s="111" t="s">
        <v>21293</v>
      </c>
      <c r="O35" s="165" t="n">
        <v>75</v>
      </c>
      <c r="P35" s="0" t="s">
        <v>21066</v>
      </c>
      <c r="Q35" s="0" t="s">
        <v>21067</v>
      </c>
      <c r="R35" s="112" t="n">
        <v>10</v>
      </c>
      <c r="S35" s="0" t="s">
        <v>21068</v>
      </c>
      <c r="T35" s="0" t="s">
        <v>21294</v>
      </c>
      <c r="U35" s="0" t="s">
        <v>21295</v>
      </c>
      <c r="V35" s="122" t="s">
        <v>200</v>
      </c>
      <c r="W35" s="0" t="s">
        <v>201</v>
      </c>
      <c r="X35" s="104" t="s">
        <v>204</v>
      </c>
      <c r="Y35" s="104" t="s">
        <v>204</v>
      </c>
      <c r="Z35" s="104" t="s">
        <v>21071</v>
      </c>
      <c r="AA35" s="133" t="s">
        <v>66</v>
      </c>
      <c r="AB35" s="0" t="s">
        <v>21207</v>
      </c>
      <c r="AC35" s="133" t="n">
        <v>4</v>
      </c>
      <c r="AD35" s="0" t="s">
        <v>66</v>
      </c>
      <c r="AE35" s="0" t="s">
        <v>200</v>
      </c>
      <c r="AF35" s="0" t="s">
        <v>21073</v>
      </c>
      <c r="AG35" s="0" t="s">
        <v>21286</v>
      </c>
      <c r="AH35" s="0" t="s">
        <v>21287</v>
      </c>
      <c r="AI35" s="122" t="s">
        <v>200</v>
      </c>
      <c r="AJ35" s="0" t="n">
        <v>3</v>
      </c>
      <c r="AK35" s="0" t="s">
        <v>21296</v>
      </c>
      <c r="AL35" s="0" t="s">
        <v>21297</v>
      </c>
      <c r="AM35" s="122" t="s">
        <v>200</v>
      </c>
      <c r="AN35" s="0" t="s">
        <v>20761</v>
      </c>
      <c r="AO35" s="0" t="n">
        <v>45496503727</v>
      </c>
      <c r="AP35" s="122" t="s">
        <v>200</v>
      </c>
      <c r="AQ35" s="0" t="s">
        <v>21129</v>
      </c>
      <c r="AR35" s="0" t="s">
        <v>21298</v>
      </c>
      <c r="AS35" s="0" t="s">
        <v>202</v>
      </c>
      <c r="AT35" s="111" t="n">
        <v>2015</v>
      </c>
      <c r="AU35" s="0" t="s">
        <v>204</v>
      </c>
      <c r="AV35" s="0" t="s">
        <v>198</v>
      </c>
      <c r="AW35" s="0" t="s">
        <v>198</v>
      </c>
      <c r="AX35" s="0" t="s">
        <v>66</v>
      </c>
      <c r="AY35" s="0" t="s">
        <v>21161</v>
      </c>
      <c r="AZ35" s="133" t="s">
        <v>21107</v>
      </c>
      <c r="BA35" s="120" t="s">
        <v>200</v>
      </c>
      <c r="BB35" s="0" t="s">
        <v>215</v>
      </c>
      <c r="BC35" s="112" t="n">
        <v>4</v>
      </c>
      <c r="BD35" s="112" t="n">
        <v>4</v>
      </c>
      <c r="BE35" s="0" t="n">
        <v>180</v>
      </c>
      <c r="BF35" s="146" t="s">
        <v>200</v>
      </c>
      <c r="BG35" s="127" t="s">
        <v>216</v>
      </c>
    </row>
    <row r="36" customFormat="false" ht="13.8" hidden="false" customHeight="false" outlineLevel="0" collapsed="false">
      <c r="A36" s="131" t="s">
        <v>21299</v>
      </c>
      <c r="B36" s="0" t="s">
        <v>21109</v>
      </c>
      <c r="C36" s="0" t="s">
        <v>9448</v>
      </c>
      <c r="D36" s="0" t="s">
        <v>16</v>
      </c>
      <c r="E36" s="0" t="s">
        <v>22</v>
      </c>
      <c r="F36" s="146" t="s">
        <v>200</v>
      </c>
      <c r="G36" s="133" t="s">
        <v>21099</v>
      </c>
      <c r="H36" s="111" t="n">
        <v>1996</v>
      </c>
      <c r="I36" s="111" t="n">
        <v>1997</v>
      </c>
      <c r="J36" s="111" t="s">
        <v>66</v>
      </c>
      <c r="K36" s="133" t="s">
        <v>66</v>
      </c>
      <c r="L36" s="111" t="n">
        <v>2003</v>
      </c>
      <c r="M36" s="111" t="n">
        <v>2003</v>
      </c>
      <c r="N36" s="111" t="n">
        <v>7</v>
      </c>
      <c r="O36" s="168" t="n">
        <v>35</v>
      </c>
      <c r="P36" s="0" t="s">
        <v>21067</v>
      </c>
      <c r="Q36" s="0" t="s">
        <v>21151</v>
      </c>
      <c r="R36" s="112" t="n">
        <v>190</v>
      </c>
      <c r="S36" s="0" t="s">
        <v>21300</v>
      </c>
      <c r="T36" s="0" t="s">
        <v>21301</v>
      </c>
      <c r="U36" s="0" t="s">
        <v>21302</v>
      </c>
      <c r="V36" s="122" t="s">
        <v>200</v>
      </c>
      <c r="W36" s="0" t="s">
        <v>21303</v>
      </c>
      <c r="X36" s="104" t="s">
        <v>198</v>
      </c>
      <c r="Y36" s="104" t="s">
        <v>198</v>
      </c>
      <c r="Z36" s="104" t="s">
        <v>21304</v>
      </c>
      <c r="AA36" s="133" t="s">
        <v>21144</v>
      </c>
      <c r="AB36" s="0" t="s">
        <v>21072</v>
      </c>
      <c r="AC36" s="133" t="n">
        <v>6</v>
      </c>
      <c r="AD36" s="0" t="s">
        <v>21115</v>
      </c>
      <c r="AE36" s="0" t="s">
        <v>200</v>
      </c>
      <c r="AF36" s="0" t="s">
        <v>21073</v>
      </c>
      <c r="AG36" s="0" t="s">
        <v>198</v>
      </c>
      <c r="AH36" s="0" t="s">
        <v>66</v>
      </c>
      <c r="AI36" s="122" t="s">
        <v>200</v>
      </c>
      <c r="AJ36" s="0" t="n">
        <v>3</v>
      </c>
      <c r="AK36" s="0" t="s">
        <v>21305</v>
      </c>
      <c r="AL36" s="0" t="s">
        <v>21306</v>
      </c>
      <c r="AM36" s="122" t="s">
        <v>200</v>
      </c>
      <c r="AN36" s="0" t="s">
        <v>20761</v>
      </c>
      <c r="AO36" s="0" t="n">
        <v>4902370502527</v>
      </c>
      <c r="AP36" s="122" t="s">
        <v>200</v>
      </c>
      <c r="AQ36" s="0" t="s">
        <v>21129</v>
      </c>
      <c r="AR36" s="0" t="s">
        <v>21307</v>
      </c>
      <c r="AS36" s="0" t="s">
        <v>239</v>
      </c>
      <c r="AT36" s="111" t="n">
        <v>1996</v>
      </c>
      <c r="AU36" s="0" t="s">
        <v>198</v>
      </c>
      <c r="AV36" s="0" t="s">
        <v>198</v>
      </c>
      <c r="AW36" s="0" t="s">
        <v>204</v>
      </c>
      <c r="AX36" s="0" t="s">
        <v>21094</v>
      </c>
      <c r="AY36" s="171" t="s">
        <v>21308</v>
      </c>
      <c r="AZ36" s="133" t="n">
        <v>1</v>
      </c>
      <c r="BA36" s="120" t="s">
        <v>200</v>
      </c>
      <c r="BB36" s="0" t="s">
        <v>215</v>
      </c>
      <c r="BC36" s="112" t="n">
        <v>4</v>
      </c>
      <c r="BD36" s="112" t="n">
        <v>4</v>
      </c>
      <c r="BE36" s="0" t="n">
        <v>60</v>
      </c>
      <c r="BF36" s="146" t="s">
        <v>200</v>
      </c>
      <c r="BG36" s="127" t="s">
        <v>216</v>
      </c>
    </row>
    <row r="37" customFormat="false" ht="13.8" hidden="false" customHeight="false" outlineLevel="0" collapsed="false">
      <c r="A37" s="131" t="s">
        <v>21309</v>
      </c>
      <c r="B37" s="0" t="s">
        <v>21109</v>
      </c>
      <c r="C37" s="0" t="s">
        <v>17649</v>
      </c>
      <c r="D37" s="0" t="s">
        <v>21310</v>
      </c>
      <c r="E37" s="0" t="s">
        <v>18</v>
      </c>
      <c r="F37" s="146" t="s">
        <v>200</v>
      </c>
      <c r="G37" s="111" t="s">
        <v>21099</v>
      </c>
      <c r="H37" s="111" t="s">
        <v>21311</v>
      </c>
      <c r="I37" s="111" t="n">
        <v>1989</v>
      </c>
      <c r="J37" s="111" t="s">
        <v>66</v>
      </c>
      <c r="K37" s="111" t="s">
        <v>66</v>
      </c>
      <c r="L37" s="111" t="n">
        <v>1994</v>
      </c>
      <c r="M37" s="111" t="n">
        <v>1994</v>
      </c>
      <c r="N37" s="111" t="n">
        <v>7</v>
      </c>
      <c r="O37" s="169" t="n">
        <v>10</v>
      </c>
      <c r="P37" s="0" t="s">
        <v>21066</v>
      </c>
      <c r="Q37" s="0" t="s">
        <v>21110</v>
      </c>
      <c r="R37" s="112" t="n">
        <v>0</v>
      </c>
      <c r="S37" s="0" t="s">
        <v>17649</v>
      </c>
      <c r="T37" s="0" t="s">
        <v>21312</v>
      </c>
      <c r="U37" s="0" t="s">
        <v>21313</v>
      </c>
      <c r="V37" s="122" t="s">
        <v>200</v>
      </c>
      <c r="W37" s="0" t="s">
        <v>201</v>
      </c>
      <c r="X37" s="104" t="s">
        <v>198</v>
      </c>
      <c r="Y37" s="104" t="s">
        <v>198</v>
      </c>
      <c r="Z37" s="104" t="s">
        <v>21087</v>
      </c>
      <c r="AA37" s="133" t="s">
        <v>21225</v>
      </c>
      <c r="AB37" s="133" t="s">
        <v>21156</v>
      </c>
      <c r="AC37" s="133" t="n">
        <v>2</v>
      </c>
      <c r="AD37" s="0" t="s">
        <v>21115</v>
      </c>
      <c r="AE37" s="0" t="s">
        <v>200</v>
      </c>
      <c r="AF37" s="0" t="s">
        <v>21226</v>
      </c>
      <c r="AG37" s="0" t="s">
        <v>198</v>
      </c>
      <c r="AH37" s="0" t="s">
        <v>21314</v>
      </c>
      <c r="AI37" s="122" t="s">
        <v>200</v>
      </c>
      <c r="AJ37" s="0" t="n">
        <v>4</v>
      </c>
      <c r="AK37" s="0" t="s">
        <v>21315</v>
      </c>
      <c r="AL37" s="0" t="s">
        <v>21316</v>
      </c>
      <c r="AM37" s="122" t="s">
        <v>200</v>
      </c>
      <c r="AN37" s="0" t="s">
        <v>20761</v>
      </c>
      <c r="AO37" s="0" t="s">
        <v>198</v>
      </c>
      <c r="AP37" s="122" t="s">
        <v>200</v>
      </c>
      <c r="AQ37" s="0" t="s">
        <v>201</v>
      </c>
      <c r="AS37" s="0" t="s">
        <v>239</v>
      </c>
      <c r="AT37" s="111" t="n">
        <v>1991</v>
      </c>
      <c r="AU37" s="0" t="s">
        <v>66</v>
      </c>
      <c r="AV37" s="0" t="s">
        <v>21317</v>
      </c>
      <c r="AW37" s="0" t="s">
        <v>204</v>
      </c>
      <c r="AX37" s="0" t="s">
        <v>21094</v>
      </c>
      <c r="AY37" s="171" t="s">
        <v>21308</v>
      </c>
      <c r="AZ37" s="133" t="n">
        <v>2</v>
      </c>
      <c r="BA37" s="120" t="s">
        <v>200</v>
      </c>
      <c r="BB37" s="0" t="s">
        <v>215</v>
      </c>
      <c r="BC37" s="112" t="n">
        <v>3</v>
      </c>
      <c r="BD37" s="112" t="n">
        <v>3</v>
      </c>
      <c r="BE37" s="0" t="n">
        <v>180</v>
      </c>
      <c r="BF37" s="146" t="s">
        <v>200</v>
      </c>
      <c r="BG37" s="127" t="s">
        <v>216</v>
      </c>
    </row>
    <row r="38" customFormat="false" ht="13.8" hidden="false" customHeight="false" outlineLevel="0" collapsed="false">
      <c r="A38" s="131" t="s">
        <v>21318</v>
      </c>
      <c r="B38" s="0" t="s">
        <v>21109</v>
      </c>
      <c r="C38" s="0" t="s">
        <v>17649</v>
      </c>
      <c r="D38" s="0" t="s">
        <v>21083</v>
      </c>
      <c r="E38" s="0" t="s">
        <v>18</v>
      </c>
      <c r="F38" s="146"/>
      <c r="G38" s="111" t="s">
        <v>21084</v>
      </c>
      <c r="H38" s="111" t="n">
        <v>1987</v>
      </c>
      <c r="I38" s="111" t="n">
        <v>1989</v>
      </c>
      <c r="J38" s="111" t="n">
        <v>2020</v>
      </c>
      <c r="K38" s="111" t="n">
        <v>2020</v>
      </c>
      <c r="L38" s="111" t="n">
        <v>1994</v>
      </c>
      <c r="M38" s="111" t="n">
        <v>2020</v>
      </c>
      <c r="N38" s="111" t="n">
        <v>1</v>
      </c>
      <c r="O38" s="166" t="s">
        <v>66</v>
      </c>
      <c r="P38" s="0" t="s">
        <v>21066</v>
      </c>
      <c r="Q38" s="0" t="s">
        <v>21110</v>
      </c>
      <c r="R38" s="112" t="n">
        <v>0</v>
      </c>
      <c r="S38" s="0" t="s">
        <v>66</v>
      </c>
      <c r="U38" s="0" t="s">
        <v>21319</v>
      </c>
      <c r="V38" s="122" t="s">
        <v>200</v>
      </c>
      <c r="W38" s="0" t="s">
        <v>201</v>
      </c>
      <c r="X38" s="104" t="s">
        <v>198</v>
      </c>
      <c r="Y38" s="104" t="s">
        <v>198</v>
      </c>
      <c r="Z38" s="104" t="s">
        <v>21087</v>
      </c>
      <c r="AA38" s="133" t="s">
        <v>21225</v>
      </c>
      <c r="AB38" s="133" t="s">
        <v>21156</v>
      </c>
      <c r="AC38" s="133" t="n">
        <v>2</v>
      </c>
      <c r="AD38" s="0" t="s">
        <v>21090</v>
      </c>
      <c r="AE38" s="0" t="s">
        <v>200</v>
      </c>
      <c r="AF38" s="0" t="s">
        <v>21103</v>
      </c>
      <c r="AG38" s="0" t="s">
        <v>198</v>
      </c>
      <c r="AH38" s="0" t="s">
        <v>66</v>
      </c>
      <c r="AI38" s="122"/>
      <c r="AJ38" s="0" t="n">
        <v>3</v>
      </c>
      <c r="AK38" s="0" t="s">
        <v>21320</v>
      </c>
      <c r="AL38" s="0" t="s">
        <v>21321</v>
      </c>
      <c r="AM38" s="122" t="s">
        <v>200</v>
      </c>
      <c r="AN38" s="0" t="s">
        <v>20761</v>
      </c>
      <c r="AO38" s="0" t="n">
        <v>2200630047903</v>
      </c>
      <c r="AP38" s="122"/>
      <c r="AQ38" s="0" t="s">
        <v>201</v>
      </c>
      <c r="AS38" s="0" t="s">
        <v>202</v>
      </c>
      <c r="AT38" s="111" t="n">
        <v>2020</v>
      </c>
      <c r="AU38" s="0" t="s">
        <v>66</v>
      </c>
      <c r="AV38" s="0" t="s">
        <v>66</v>
      </c>
      <c r="AW38" s="0" t="s">
        <v>66</v>
      </c>
      <c r="AX38" s="0" t="s">
        <v>21094</v>
      </c>
      <c r="AY38" s="104" t="s">
        <v>21095</v>
      </c>
      <c r="AZ38" s="133" t="n">
        <v>1</v>
      </c>
      <c r="BA38" s="120"/>
      <c r="BB38" s="0" t="s">
        <v>215</v>
      </c>
      <c r="BC38" s="112" t="n">
        <v>4</v>
      </c>
      <c r="BD38" s="112" t="n">
        <v>4</v>
      </c>
      <c r="BE38" s="0" t="n">
        <v>110</v>
      </c>
      <c r="BF38" s="146"/>
      <c r="BG38" s="127" t="s">
        <v>216</v>
      </c>
    </row>
    <row r="39" customFormat="false" ht="13.8" hidden="false" customHeight="false" outlineLevel="0" collapsed="false">
      <c r="A39" s="131" t="s">
        <v>21322</v>
      </c>
      <c r="B39" s="0" t="s">
        <v>21109</v>
      </c>
      <c r="C39" s="0" t="s">
        <v>872</v>
      </c>
      <c r="D39" s="0" t="s">
        <v>1251</v>
      </c>
      <c r="E39" s="0" t="s">
        <v>22</v>
      </c>
      <c r="F39" s="146" t="s">
        <v>200</v>
      </c>
      <c r="G39" s="111" t="s">
        <v>21084</v>
      </c>
      <c r="H39" s="111" t="n">
        <v>1995</v>
      </c>
      <c r="I39" s="111" t="n">
        <v>1995</v>
      </c>
      <c r="J39" s="111" t="n">
        <v>2018</v>
      </c>
      <c r="K39" s="111" t="n">
        <v>2018</v>
      </c>
      <c r="L39" s="111" t="n">
        <v>2006</v>
      </c>
      <c r="M39" s="111" t="n">
        <v>2018</v>
      </c>
      <c r="N39" s="111" t="n">
        <v>1</v>
      </c>
      <c r="O39" s="166" t="s">
        <v>66</v>
      </c>
      <c r="P39" s="0" t="s">
        <v>21066</v>
      </c>
      <c r="Q39" s="0" t="s">
        <v>21151</v>
      </c>
      <c r="R39" s="112" t="s">
        <v>66</v>
      </c>
      <c r="S39" s="0" t="s">
        <v>66</v>
      </c>
      <c r="U39" s="0" t="s">
        <v>21323</v>
      </c>
      <c r="V39" s="122" t="s">
        <v>200</v>
      </c>
      <c r="W39" s="0" t="s">
        <v>66</v>
      </c>
      <c r="X39" s="104" t="s">
        <v>198</v>
      </c>
      <c r="Y39" s="104" t="s">
        <v>198</v>
      </c>
      <c r="Z39" s="104" t="s">
        <v>21087</v>
      </c>
      <c r="AA39" s="133" t="s">
        <v>21088</v>
      </c>
      <c r="AB39" s="133" t="s">
        <v>21156</v>
      </c>
      <c r="AC39" s="133" t="n">
        <v>4</v>
      </c>
      <c r="AD39" s="0" t="s">
        <v>21090</v>
      </c>
      <c r="AF39" s="0" t="s">
        <v>21103</v>
      </c>
      <c r="AG39" s="0" t="s">
        <v>198</v>
      </c>
      <c r="AH39" s="0" t="s">
        <v>66</v>
      </c>
      <c r="AI39" s="122" t="s">
        <v>200</v>
      </c>
      <c r="AJ39" s="0" t="n">
        <v>3</v>
      </c>
      <c r="AK39" s="0" t="s">
        <v>21324</v>
      </c>
      <c r="AL39" s="0" t="s">
        <v>21321</v>
      </c>
      <c r="AM39" s="122" t="s">
        <v>200</v>
      </c>
      <c r="AN39" s="0" t="s">
        <v>20761</v>
      </c>
      <c r="AO39" s="0" t="n">
        <v>711719980094</v>
      </c>
      <c r="AP39" s="122" t="s">
        <v>200</v>
      </c>
      <c r="AQ39" s="0" t="s">
        <v>201</v>
      </c>
      <c r="AS39" s="0" t="s">
        <v>202</v>
      </c>
      <c r="AT39" s="111" t="n">
        <v>2018</v>
      </c>
      <c r="AU39" s="0" t="s">
        <v>66</v>
      </c>
      <c r="AV39" s="0" t="s">
        <v>66</v>
      </c>
      <c r="AW39" s="0" t="s">
        <v>66</v>
      </c>
      <c r="AX39" s="0" t="s">
        <v>21094</v>
      </c>
      <c r="AY39" s="0" t="s">
        <v>21095</v>
      </c>
      <c r="AZ39" s="133" t="n">
        <v>1</v>
      </c>
      <c r="BA39" s="120" t="s">
        <v>200</v>
      </c>
      <c r="BB39" s="0" t="s">
        <v>215</v>
      </c>
      <c r="BC39" s="112" t="n">
        <v>4</v>
      </c>
      <c r="BD39" s="112" t="n">
        <v>4</v>
      </c>
      <c r="BE39" s="0" t="n">
        <v>50</v>
      </c>
      <c r="BF39" s="146" t="s">
        <v>200</v>
      </c>
      <c r="BG39" s="127" t="s">
        <v>216</v>
      </c>
    </row>
    <row r="40" customFormat="false" ht="13.8" hidden="false" customHeight="false" outlineLevel="0" collapsed="false">
      <c r="A40" s="131" t="s">
        <v>21325</v>
      </c>
      <c r="B40" s="0" t="s">
        <v>21326</v>
      </c>
      <c r="C40" s="0" t="s">
        <v>872</v>
      </c>
      <c r="D40" s="0" t="s">
        <v>66</v>
      </c>
      <c r="E40" s="0" t="s">
        <v>66</v>
      </c>
      <c r="F40" s="146"/>
      <c r="G40" s="111" t="s">
        <v>21099</v>
      </c>
      <c r="H40" s="111" t="n">
        <v>2016</v>
      </c>
      <c r="I40" s="111" t="n">
        <v>2016</v>
      </c>
      <c r="J40" s="111" t="s">
        <v>66</v>
      </c>
      <c r="K40" s="111" t="s">
        <v>66</v>
      </c>
      <c r="L40" s="111" t="n">
        <v>2022</v>
      </c>
      <c r="M40" s="111" t="n">
        <v>2022</v>
      </c>
      <c r="N40" s="111" t="n">
        <v>7</v>
      </c>
      <c r="O40" s="166"/>
      <c r="P40" s="0" t="s">
        <v>21066</v>
      </c>
      <c r="Q40" s="0" t="s">
        <v>21067</v>
      </c>
      <c r="R40" s="112" t="s">
        <v>66</v>
      </c>
      <c r="S40" s="0" t="s">
        <v>66</v>
      </c>
      <c r="T40" s="0" t="s">
        <v>21327</v>
      </c>
      <c r="U40" s="0" t="s">
        <v>21328</v>
      </c>
      <c r="V40" s="122" t="s">
        <v>200</v>
      </c>
      <c r="W40" s="0" t="s">
        <v>201</v>
      </c>
      <c r="X40" s="104" t="s">
        <v>198</v>
      </c>
      <c r="Y40" s="104" t="s">
        <v>204</v>
      </c>
      <c r="Z40" s="104" t="s">
        <v>21087</v>
      </c>
      <c r="AA40" s="133" t="s">
        <v>21088</v>
      </c>
      <c r="AB40" s="133" t="s">
        <v>21329</v>
      </c>
      <c r="AC40" s="133" t="s">
        <v>21330</v>
      </c>
      <c r="AD40" s="0" t="s">
        <v>21090</v>
      </c>
      <c r="AF40" s="0" t="s">
        <v>21116</v>
      </c>
      <c r="AG40" s="0" t="s">
        <v>198</v>
      </c>
      <c r="AH40" s="0" t="s">
        <v>21331</v>
      </c>
      <c r="AI40" s="122"/>
      <c r="AJ40" s="0" t="n">
        <v>3</v>
      </c>
      <c r="AK40" s="0" t="s">
        <v>21332</v>
      </c>
      <c r="AL40" s="0" t="s">
        <v>21333</v>
      </c>
      <c r="AM40" s="122" t="s">
        <v>200</v>
      </c>
      <c r="AN40" s="0" t="s">
        <v>20761</v>
      </c>
      <c r="AO40" s="0" t="n">
        <v>711719843757</v>
      </c>
      <c r="AP40" s="122"/>
      <c r="AQ40" s="0" t="s">
        <v>201</v>
      </c>
      <c r="AS40" s="0" t="s">
        <v>202</v>
      </c>
      <c r="AT40" s="111" t="n">
        <v>2016</v>
      </c>
      <c r="AU40" s="0" t="s">
        <v>204</v>
      </c>
      <c r="AV40" s="0" t="s">
        <v>204</v>
      </c>
      <c r="AW40" s="0" t="s">
        <v>204</v>
      </c>
      <c r="AX40" s="0" t="s">
        <v>21094</v>
      </c>
      <c r="AY40" s="0" t="s">
        <v>21078</v>
      </c>
      <c r="AZ40" s="133" t="n">
        <v>2</v>
      </c>
      <c r="BA40" s="120"/>
      <c r="BB40" s="0" t="s">
        <v>215</v>
      </c>
      <c r="BC40" s="112" t="n">
        <v>4</v>
      </c>
      <c r="BD40" s="112" t="n">
        <v>4</v>
      </c>
      <c r="BE40" s="0" t="n">
        <v>100</v>
      </c>
      <c r="BF40" s="146"/>
      <c r="BG40" s="127"/>
    </row>
    <row r="41" customFormat="false" ht="13.8" hidden="false" customHeight="false" outlineLevel="0" collapsed="false">
      <c r="A41" s="131" t="s">
        <v>21334</v>
      </c>
      <c r="B41" s="0" t="s">
        <v>21109</v>
      </c>
      <c r="C41" s="0" t="s">
        <v>872</v>
      </c>
      <c r="D41" s="0" t="s">
        <v>21335</v>
      </c>
      <c r="E41" s="0" t="s">
        <v>22</v>
      </c>
      <c r="F41" s="146" t="s">
        <v>200</v>
      </c>
      <c r="G41" s="133" t="s">
        <v>21099</v>
      </c>
      <c r="H41" s="111" t="n">
        <v>1994</v>
      </c>
      <c r="I41" s="111" t="n">
        <v>1995</v>
      </c>
      <c r="J41" s="111" t="s">
        <v>66</v>
      </c>
      <c r="K41" s="133" t="s">
        <v>66</v>
      </c>
      <c r="L41" s="111" t="n">
        <v>2006</v>
      </c>
      <c r="M41" s="111" t="n">
        <v>2006</v>
      </c>
      <c r="N41" s="111" t="n">
        <v>12</v>
      </c>
      <c r="O41" s="165" t="n">
        <v>100</v>
      </c>
      <c r="P41" s="0" t="s">
        <v>21066</v>
      </c>
      <c r="Q41" s="0" t="s">
        <v>21151</v>
      </c>
      <c r="R41" s="112" t="n">
        <v>66</v>
      </c>
      <c r="S41" s="0" t="s">
        <v>21254</v>
      </c>
      <c r="T41" s="0" t="s">
        <v>21336</v>
      </c>
      <c r="U41" s="0" t="s">
        <v>21337</v>
      </c>
      <c r="V41" s="122" t="s">
        <v>200</v>
      </c>
      <c r="W41" s="0" t="s">
        <v>21142</v>
      </c>
      <c r="X41" s="104" t="s">
        <v>198</v>
      </c>
      <c r="Y41" s="104" t="s">
        <v>198</v>
      </c>
      <c r="Z41" s="104" t="s">
        <v>21143</v>
      </c>
      <c r="AA41" s="133" t="s">
        <v>21225</v>
      </c>
      <c r="AB41" s="133" t="s">
        <v>21338</v>
      </c>
      <c r="AC41" s="133" t="n">
        <v>4</v>
      </c>
      <c r="AD41" s="0" t="s">
        <v>21115</v>
      </c>
      <c r="AE41" s="0" t="s">
        <v>19728</v>
      </c>
      <c r="AF41" s="0" t="s">
        <v>21073</v>
      </c>
      <c r="AG41" s="0" t="s">
        <v>198</v>
      </c>
      <c r="AH41" s="0" t="s">
        <v>66</v>
      </c>
      <c r="AI41" s="122" t="s">
        <v>200</v>
      </c>
      <c r="AJ41" s="0" t="n">
        <v>4</v>
      </c>
      <c r="AK41" s="0" t="s">
        <v>21339</v>
      </c>
      <c r="AL41" s="0" t="s">
        <v>21340</v>
      </c>
      <c r="AM41" s="122" t="s">
        <v>200</v>
      </c>
      <c r="AN41" s="0" t="s">
        <v>20761</v>
      </c>
      <c r="AO41" s="0" t="n">
        <v>711719822004</v>
      </c>
      <c r="AP41" s="122" t="s">
        <v>200</v>
      </c>
      <c r="AQ41" s="0" t="s">
        <v>201</v>
      </c>
      <c r="AS41" s="0" t="s">
        <v>202</v>
      </c>
      <c r="AT41" s="111" t="n">
        <v>1995</v>
      </c>
      <c r="AU41" s="0" t="s">
        <v>204</v>
      </c>
      <c r="AV41" s="0" t="s">
        <v>198</v>
      </c>
      <c r="AW41" s="0" t="s">
        <v>198</v>
      </c>
      <c r="AX41" s="0" t="s">
        <v>21119</v>
      </c>
      <c r="AY41" s="0" t="s">
        <v>21078</v>
      </c>
      <c r="AZ41" s="133" t="n">
        <v>1</v>
      </c>
      <c r="BA41" s="120" t="s">
        <v>200</v>
      </c>
      <c r="BB41" s="0" t="s">
        <v>215</v>
      </c>
      <c r="BC41" s="112" t="n">
        <v>4</v>
      </c>
      <c r="BD41" s="112" t="n">
        <v>4</v>
      </c>
      <c r="BE41" s="0" t="n">
        <v>50</v>
      </c>
      <c r="BF41" s="146" t="s">
        <v>200</v>
      </c>
      <c r="BG41" s="127" t="s">
        <v>216</v>
      </c>
    </row>
    <row r="42" customFormat="false" ht="13.8" hidden="false" customHeight="false" outlineLevel="0" collapsed="false">
      <c r="A42" s="131" t="s">
        <v>21341</v>
      </c>
      <c r="B42" s="0" t="s">
        <v>21109</v>
      </c>
      <c r="C42" s="0" t="s">
        <v>872</v>
      </c>
      <c r="D42" s="0" t="s">
        <v>3067</v>
      </c>
      <c r="E42" s="0" t="s">
        <v>21138</v>
      </c>
      <c r="F42" s="146" t="s">
        <v>200</v>
      </c>
      <c r="G42" s="133" t="s">
        <v>21065</v>
      </c>
      <c r="H42" s="111" t="n">
        <v>2000</v>
      </c>
      <c r="I42" s="111" t="n">
        <v>2000</v>
      </c>
      <c r="J42" s="111" t="n">
        <v>2004</v>
      </c>
      <c r="K42" s="133" t="n">
        <v>2004</v>
      </c>
      <c r="L42" s="111" t="n">
        <v>2012</v>
      </c>
      <c r="M42" s="111" t="n">
        <v>2012</v>
      </c>
      <c r="N42" s="111" t="s">
        <v>21342</v>
      </c>
      <c r="O42" s="165" t="n">
        <v>155</v>
      </c>
      <c r="P42" s="0" t="s">
        <v>21066</v>
      </c>
      <c r="Q42" s="0" t="s">
        <v>21067</v>
      </c>
      <c r="R42" s="112" t="n">
        <v>6200</v>
      </c>
      <c r="S42" s="0" t="s">
        <v>21254</v>
      </c>
      <c r="U42" s="0" t="s">
        <v>21343</v>
      </c>
      <c r="V42" s="122" t="s">
        <v>200</v>
      </c>
      <c r="W42" s="0" t="s">
        <v>21303</v>
      </c>
      <c r="X42" s="104" t="s">
        <v>198</v>
      </c>
      <c r="Y42" s="104" t="s">
        <v>204</v>
      </c>
      <c r="Z42" s="104" t="s">
        <v>21143</v>
      </c>
      <c r="AA42" s="133" t="s">
        <v>21225</v>
      </c>
      <c r="AB42" s="0" t="s">
        <v>21207</v>
      </c>
      <c r="AC42" s="133" t="n">
        <v>4</v>
      </c>
      <c r="AD42" s="0" t="s">
        <v>21115</v>
      </c>
      <c r="AE42" s="0" t="s">
        <v>19728</v>
      </c>
      <c r="AF42" s="0" t="s">
        <v>21073</v>
      </c>
      <c r="AG42" s="0" t="s">
        <v>21344</v>
      </c>
      <c r="AH42" s="0" t="s">
        <v>21345</v>
      </c>
      <c r="AI42" s="122" t="s">
        <v>200</v>
      </c>
      <c r="AJ42" s="0" t="n">
        <v>4</v>
      </c>
      <c r="AK42" s="0" t="s">
        <v>21346</v>
      </c>
      <c r="AL42" s="0" t="s">
        <v>21347</v>
      </c>
      <c r="AM42" s="122" t="s">
        <v>200</v>
      </c>
      <c r="AN42" s="0" t="s">
        <v>20761</v>
      </c>
      <c r="AO42" s="0" t="n">
        <v>711719148814</v>
      </c>
      <c r="AP42" s="122" t="s">
        <v>200</v>
      </c>
      <c r="AQ42" s="0" t="s">
        <v>21129</v>
      </c>
      <c r="AS42" s="0" t="s">
        <v>202</v>
      </c>
      <c r="AT42" s="111" t="n">
        <v>2004</v>
      </c>
      <c r="AU42" s="0" t="s">
        <v>204</v>
      </c>
      <c r="AV42" s="0" t="s">
        <v>198</v>
      </c>
      <c r="AW42" s="0" t="s">
        <v>198</v>
      </c>
      <c r="AX42" s="0" t="s">
        <v>21148</v>
      </c>
      <c r="AY42" s="0" t="s">
        <v>21078</v>
      </c>
      <c r="AZ42" s="133" t="n">
        <v>2</v>
      </c>
      <c r="BA42" s="120" t="s">
        <v>200</v>
      </c>
      <c r="BB42" s="0" t="s">
        <v>215</v>
      </c>
      <c r="BC42" s="112" t="n">
        <v>4</v>
      </c>
      <c r="BD42" s="112" t="n">
        <v>4</v>
      </c>
      <c r="BE42" s="0" t="n">
        <v>50</v>
      </c>
      <c r="BF42" s="146" t="s">
        <v>200</v>
      </c>
      <c r="BG42" s="127" t="s">
        <v>216</v>
      </c>
    </row>
    <row r="43" customFormat="false" ht="13.8" hidden="false" customHeight="false" outlineLevel="0" collapsed="false">
      <c r="A43" s="131" t="s">
        <v>21348</v>
      </c>
      <c r="B43" s="0" t="s">
        <v>21109</v>
      </c>
      <c r="C43" s="0" t="s">
        <v>872</v>
      </c>
      <c r="D43" s="0" t="s">
        <v>3919</v>
      </c>
      <c r="E43" s="0" t="s">
        <v>21150</v>
      </c>
      <c r="F43" s="146" t="s">
        <v>200</v>
      </c>
      <c r="G43" s="133" t="s">
        <v>21065</v>
      </c>
      <c r="H43" s="111" t="n">
        <v>2006</v>
      </c>
      <c r="I43" s="111" t="n">
        <v>2006</v>
      </c>
      <c r="J43" s="111" t="n">
        <v>2012</v>
      </c>
      <c r="K43" s="133" t="n">
        <v>2012</v>
      </c>
      <c r="L43" s="111" t="n">
        <v>2017</v>
      </c>
      <c r="M43" s="111" t="n">
        <v>2017</v>
      </c>
      <c r="N43" s="111" t="s">
        <v>21349</v>
      </c>
      <c r="O43" s="165" t="n">
        <v>90</v>
      </c>
      <c r="P43" s="0" t="s">
        <v>21350</v>
      </c>
      <c r="Q43" s="0" t="s">
        <v>21350</v>
      </c>
      <c r="R43" s="112" t="n">
        <v>230400</v>
      </c>
      <c r="S43" s="0" t="s">
        <v>21351</v>
      </c>
      <c r="U43" s="0" t="s">
        <v>21352</v>
      </c>
      <c r="V43" s="122" t="s">
        <v>200</v>
      </c>
      <c r="W43" s="0" t="s">
        <v>21303</v>
      </c>
      <c r="X43" s="104" t="s">
        <v>204</v>
      </c>
      <c r="Y43" s="104" t="s">
        <v>204</v>
      </c>
      <c r="Z43" s="104" t="s">
        <v>21087</v>
      </c>
      <c r="AA43" s="133" t="s">
        <v>21353</v>
      </c>
      <c r="AB43" s="0" t="s">
        <v>21207</v>
      </c>
      <c r="AC43" s="133" t="n">
        <v>4</v>
      </c>
      <c r="AD43" s="0" t="s">
        <v>21125</v>
      </c>
      <c r="AE43" s="0" t="s">
        <v>19728</v>
      </c>
      <c r="AF43" s="0" t="s">
        <v>21116</v>
      </c>
      <c r="AG43" s="0" t="s">
        <v>21354</v>
      </c>
      <c r="AH43" s="0" t="s">
        <v>21355</v>
      </c>
      <c r="AI43" s="122" t="s">
        <v>200</v>
      </c>
      <c r="AJ43" s="0" t="n">
        <v>5</v>
      </c>
      <c r="AK43" s="0" t="s">
        <v>21356</v>
      </c>
      <c r="AL43" s="0" t="s">
        <v>21357</v>
      </c>
      <c r="AM43" s="122" t="s">
        <v>200</v>
      </c>
      <c r="AN43" s="0" t="s">
        <v>20761</v>
      </c>
      <c r="AO43" s="0" t="n">
        <v>711719217923</v>
      </c>
      <c r="AP43" s="122" t="s">
        <v>200</v>
      </c>
      <c r="AQ43" s="0" t="s">
        <v>21129</v>
      </c>
      <c r="AS43" s="0" t="s">
        <v>202</v>
      </c>
      <c r="AT43" s="111" t="n">
        <v>2012</v>
      </c>
      <c r="AU43" s="0" t="s">
        <v>204</v>
      </c>
      <c r="AV43" s="0" t="s">
        <v>204</v>
      </c>
      <c r="AW43" s="0" t="s">
        <v>204</v>
      </c>
      <c r="AX43" s="0" t="s">
        <v>21094</v>
      </c>
      <c r="AY43" s="0" t="s">
        <v>21078</v>
      </c>
      <c r="AZ43" s="133" t="n">
        <v>2</v>
      </c>
      <c r="BA43" s="120" t="s">
        <v>200</v>
      </c>
      <c r="BB43" s="0" t="s">
        <v>215</v>
      </c>
      <c r="BC43" s="112" t="n">
        <v>4</v>
      </c>
      <c r="BD43" s="112" t="n">
        <v>4</v>
      </c>
      <c r="BE43" s="0" t="n">
        <v>80</v>
      </c>
      <c r="BF43" s="146" t="s">
        <v>200</v>
      </c>
      <c r="BG43" s="127" t="s">
        <v>216</v>
      </c>
    </row>
    <row r="44" customFormat="false" ht="13.8" hidden="false" customHeight="false" outlineLevel="0" collapsed="false">
      <c r="A44" s="131" t="s">
        <v>21358</v>
      </c>
      <c r="B44" s="0" t="s">
        <v>21109</v>
      </c>
      <c r="C44" s="0" t="s">
        <v>872</v>
      </c>
      <c r="D44" s="0" t="s">
        <v>3919</v>
      </c>
      <c r="E44" s="0" t="s">
        <v>21064</v>
      </c>
      <c r="F44" s="146" t="s">
        <v>200</v>
      </c>
      <c r="G44" s="133" t="s">
        <v>21099</v>
      </c>
      <c r="H44" s="111" t="n">
        <v>2013</v>
      </c>
      <c r="I44" s="111" t="n">
        <v>2013</v>
      </c>
      <c r="J44" s="111" t="s">
        <v>66</v>
      </c>
      <c r="K44" s="133" t="s">
        <v>66</v>
      </c>
      <c r="L44" s="111" t="n">
        <v>2021</v>
      </c>
      <c r="M44" s="111" t="n">
        <v>2022</v>
      </c>
      <c r="N44" s="111" t="n">
        <v>10</v>
      </c>
      <c r="O44" s="165" t="n">
        <v>110</v>
      </c>
      <c r="P44" s="0" t="s">
        <v>21359</v>
      </c>
      <c r="Q44" s="0" t="s">
        <v>21359</v>
      </c>
      <c r="R44" s="112" t="n">
        <v>1843000</v>
      </c>
      <c r="S44" s="0" t="s">
        <v>21360</v>
      </c>
      <c r="U44" s="0" t="s">
        <v>21361</v>
      </c>
      <c r="V44" s="122" t="s">
        <v>200</v>
      </c>
      <c r="W44" s="0" t="s">
        <v>21142</v>
      </c>
      <c r="X44" s="104" t="s">
        <v>204</v>
      </c>
      <c r="Y44" s="104" t="s">
        <v>204</v>
      </c>
      <c r="Z44" s="104" t="s">
        <v>21087</v>
      </c>
      <c r="AA44" s="133" t="s">
        <v>21353</v>
      </c>
      <c r="AB44" s="0" t="s">
        <v>21207</v>
      </c>
      <c r="AC44" s="133" t="n">
        <v>4</v>
      </c>
      <c r="AD44" s="0" t="s">
        <v>21125</v>
      </c>
      <c r="AE44" s="0" t="s">
        <v>750</v>
      </c>
      <c r="AF44" s="0" t="s">
        <v>21116</v>
      </c>
      <c r="AG44" s="0" t="s">
        <v>198</v>
      </c>
      <c r="AH44" s="0" t="s">
        <v>21355</v>
      </c>
      <c r="AI44" s="122" t="s">
        <v>200</v>
      </c>
      <c r="AJ44" s="0" t="n">
        <v>5</v>
      </c>
      <c r="AK44" s="0" t="s">
        <v>21362</v>
      </c>
      <c r="AL44" s="0" t="s">
        <v>21363</v>
      </c>
      <c r="AM44" s="122" t="s">
        <v>200</v>
      </c>
      <c r="AN44" s="0" t="s">
        <v>20761</v>
      </c>
      <c r="AO44" s="0" t="s">
        <v>198</v>
      </c>
      <c r="AP44" s="122" t="s">
        <v>200</v>
      </c>
      <c r="AQ44" s="0" t="s">
        <v>201</v>
      </c>
      <c r="AS44" s="0" t="s">
        <v>202</v>
      </c>
      <c r="AT44" s="111" t="n">
        <v>2013</v>
      </c>
      <c r="AU44" s="0" t="s">
        <v>204</v>
      </c>
      <c r="AV44" s="0" t="s">
        <v>204</v>
      </c>
      <c r="AW44" s="0" t="s">
        <v>204</v>
      </c>
      <c r="AX44" s="0" t="s">
        <v>21094</v>
      </c>
      <c r="AY44" s="0" t="s">
        <v>21078</v>
      </c>
      <c r="AZ44" s="133" t="n">
        <v>2</v>
      </c>
      <c r="BA44" s="120" t="s">
        <v>200</v>
      </c>
      <c r="BB44" s="0" t="s">
        <v>9403</v>
      </c>
      <c r="BC44" s="112" t="s">
        <v>66</v>
      </c>
      <c r="BD44" s="112" t="n">
        <v>4</v>
      </c>
      <c r="BE44" s="0" t="n">
        <v>150</v>
      </c>
      <c r="BF44" s="146" t="s">
        <v>200</v>
      </c>
      <c r="BG44" s="127" t="s">
        <v>216</v>
      </c>
    </row>
    <row r="45" customFormat="false" ht="13.8" hidden="false" customHeight="false" outlineLevel="0" collapsed="false">
      <c r="A45" s="131" t="s">
        <v>21364</v>
      </c>
      <c r="B45" s="0" t="s">
        <v>21109</v>
      </c>
      <c r="C45" s="0" t="s">
        <v>872</v>
      </c>
      <c r="D45" s="0" t="s">
        <v>3919</v>
      </c>
      <c r="E45" s="0" t="s">
        <v>21064</v>
      </c>
      <c r="F45" s="146" t="s">
        <v>200</v>
      </c>
      <c r="G45" s="133" t="s">
        <v>21065</v>
      </c>
      <c r="H45" s="111" t="n">
        <v>2013</v>
      </c>
      <c r="I45" s="111" t="n">
        <v>2013</v>
      </c>
      <c r="J45" s="111" t="n">
        <v>2016</v>
      </c>
      <c r="K45" s="133" t="n">
        <v>2016</v>
      </c>
      <c r="L45" s="111" t="n">
        <v>2021</v>
      </c>
      <c r="M45" s="111" t="n">
        <v>2022</v>
      </c>
      <c r="N45" s="111" t="n">
        <v>10</v>
      </c>
      <c r="O45" s="165" t="n">
        <v>110</v>
      </c>
      <c r="P45" s="0" t="s">
        <v>21359</v>
      </c>
      <c r="Q45" s="0" t="s">
        <v>21359</v>
      </c>
      <c r="R45" s="112" t="n">
        <v>4200000</v>
      </c>
      <c r="S45" s="0" t="s">
        <v>21360</v>
      </c>
      <c r="U45" s="0" t="s">
        <v>21365</v>
      </c>
      <c r="V45" s="122" t="s">
        <v>200</v>
      </c>
      <c r="W45" s="0" t="s">
        <v>21142</v>
      </c>
      <c r="X45" s="104" t="s">
        <v>204</v>
      </c>
      <c r="Y45" s="104" t="s">
        <v>204</v>
      </c>
      <c r="Z45" s="104" t="s">
        <v>21087</v>
      </c>
      <c r="AA45" s="133" t="s">
        <v>21353</v>
      </c>
      <c r="AB45" s="0" t="s">
        <v>21207</v>
      </c>
      <c r="AC45" s="133" t="n">
        <v>4</v>
      </c>
      <c r="AD45" s="0" t="s">
        <v>21366</v>
      </c>
      <c r="AE45" s="0" t="s">
        <v>750</v>
      </c>
      <c r="AF45" s="0" t="s">
        <v>21116</v>
      </c>
      <c r="AG45" s="0" t="s">
        <v>198</v>
      </c>
      <c r="AH45" s="0" t="s">
        <v>21355</v>
      </c>
      <c r="AI45" s="122" t="s">
        <v>200</v>
      </c>
      <c r="AJ45" s="0" t="n">
        <v>5</v>
      </c>
      <c r="AK45" s="0" t="s">
        <v>21367</v>
      </c>
      <c r="AL45" s="0" t="s">
        <v>21363</v>
      </c>
      <c r="AM45" s="122" t="s">
        <v>200</v>
      </c>
      <c r="AN45" s="0" t="s">
        <v>20761</v>
      </c>
      <c r="AO45" s="0" t="n">
        <v>711719791119</v>
      </c>
      <c r="AP45" s="122" t="s">
        <v>200</v>
      </c>
      <c r="AQ45" s="0" t="s">
        <v>21129</v>
      </c>
      <c r="AS45" s="0" t="s">
        <v>202</v>
      </c>
      <c r="AT45" s="111" t="n">
        <v>2016</v>
      </c>
      <c r="AU45" s="0" t="s">
        <v>204</v>
      </c>
      <c r="AV45" s="0" t="s">
        <v>204</v>
      </c>
      <c r="AW45" s="0" t="s">
        <v>204</v>
      </c>
      <c r="AX45" s="0" t="s">
        <v>21094</v>
      </c>
      <c r="AY45" s="0" t="s">
        <v>21078</v>
      </c>
      <c r="AZ45" s="133" t="n">
        <v>2</v>
      </c>
      <c r="BA45" s="120" t="s">
        <v>200</v>
      </c>
      <c r="BB45" s="0" t="s">
        <v>215</v>
      </c>
      <c r="BC45" s="112" t="s">
        <v>21185</v>
      </c>
      <c r="BD45" s="112" t="s">
        <v>21185</v>
      </c>
      <c r="BE45" s="0" t="n">
        <v>250</v>
      </c>
      <c r="BF45" s="146" t="s">
        <v>200</v>
      </c>
      <c r="BG45" s="127" t="s">
        <v>216</v>
      </c>
    </row>
    <row r="46" customFormat="false" ht="13.8" hidden="false" customHeight="false" outlineLevel="0" collapsed="false">
      <c r="A46" s="131" t="s">
        <v>21368</v>
      </c>
      <c r="B46" s="0" t="s">
        <v>21063</v>
      </c>
      <c r="C46" s="0" t="s">
        <v>872</v>
      </c>
      <c r="D46" s="0" t="s">
        <v>8589</v>
      </c>
      <c r="E46" s="0" t="s">
        <v>21150</v>
      </c>
      <c r="F46" s="146" t="s">
        <v>200</v>
      </c>
      <c r="G46" s="133" t="s">
        <v>21065</v>
      </c>
      <c r="H46" s="111" t="n">
        <v>2004</v>
      </c>
      <c r="I46" s="111" t="n">
        <v>2005</v>
      </c>
      <c r="J46" s="111" t="n">
        <v>2011</v>
      </c>
      <c r="K46" s="133" t="n">
        <v>2011</v>
      </c>
      <c r="L46" s="111" t="n">
        <v>2014</v>
      </c>
      <c r="M46" s="111" t="n">
        <v>2014</v>
      </c>
      <c r="N46" s="111" t="s">
        <v>21369</v>
      </c>
      <c r="O46" s="165" t="n">
        <v>80</v>
      </c>
      <c r="P46" s="0" t="s">
        <v>21066</v>
      </c>
      <c r="Q46" s="0" t="s">
        <v>21067</v>
      </c>
      <c r="R46" s="112" t="n">
        <v>2600</v>
      </c>
      <c r="S46" s="0" t="s">
        <v>66</v>
      </c>
      <c r="T46" s="0" t="s">
        <v>21370</v>
      </c>
      <c r="U46" s="0" t="s">
        <v>21371</v>
      </c>
      <c r="V46" s="122" t="s">
        <v>200</v>
      </c>
      <c r="W46" s="0" t="s">
        <v>201</v>
      </c>
      <c r="X46" s="104" t="s">
        <v>204</v>
      </c>
      <c r="Y46" s="104" t="s">
        <v>204</v>
      </c>
      <c r="Z46" s="104" t="s">
        <v>21143</v>
      </c>
      <c r="AA46" s="133" t="s">
        <v>66</v>
      </c>
      <c r="AB46" s="0" t="s">
        <v>21072</v>
      </c>
      <c r="AC46" s="133" t="n">
        <v>4</v>
      </c>
      <c r="AD46" s="0" t="s">
        <v>66</v>
      </c>
      <c r="AE46" s="0" t="s">
        <v>200</v>
      </c>
      <c r="AF46" s="0" t="s">
        <v>21116</v>
      </c>
      <c r="AG46" s="0" t="s">
        <v>198</v>
      </c>
      <c r="AH46" s="0" t="s">
        <v>66</v>
      </c>
      <c r="AI46" s="122" t="s">
        <v>200</v>
      </c>
      <c r="AJ46" s="0" t="n">
        <v>4</v>
      </c>
      <c r="AK46" s="0" t="s">
        <v>21367</v>
      </c>
      <c r="AL46" s="0" t="s">
        <v>21372</v>
      </c>
      <c r="AM46" s="122" t="s">
        <v>200</v>
      </c>
      <c r="AN46" s="0" t="s">
        <v>20761</v>
      </c>
      <c r="AO46" s="0" t="n">
        <v>711719182184</v>
      </c>
      <c r="AP46" s="122" t="s">
        <v>200</v>
      </c>
      <c r="AQ46" s="0" t="s">
        <v>21129</v>
      </c>
      <c r="AS46" s="0" t="s">
        <v>202</v>
      </c>
      <c r="AT46" s="111" t="n">
        <v>2011</v>
      </c>
      <c r="AU46" s="0" t="s">
        <v>204</v>
      </c>
      <c r="AV46" s="0" t="s">
        <v>204</v>
      </c>
      <c r="AW46" s="0" t="s">
        <v>204</v>
      </c>
      <c r="AX46" s="0" t="s">
        <v>66</v>
      </c>
      <c r="AY46" s="0" t="s">
        <v>21161</v>
      </c>
      <c r="AZ46" s="133" t="s">
        <v>21107</v>
      </c>
      <c r="BA46" s="120" t="s">
        <v>200</v>
      </c>
      <c r="BB46" s="0" t="s">
        <v>215</v>
      </c>
      <c r="BC46" s="112" t="n">
        <v>4</v>
      </c>
      <c r="BD46" s="112" t="n">
        <v>4</v>
      </c>
      <c r="BE46" s="0" t="n">
        <v>50</v>
      </c>
      <c r="BF46" s="146" t="s">
        <v>200</v>
      </c>
      <c r="BG46" s="127" t="s">
        <v>216</v>
      </c>
    </row>
    <row r="47" customFormat="false" ht="13.8" hidden="false" customHeight="false" outlineLevel="0" collapsed="false">
      <c r="A47" s="131" t="s">
        <v>21373</v>
      </c>
      <c r="B47" s="0" t="s">
        <v>21063</v>
      </c>
      <c r="C47" s="0" t="s">
        <v>872</v>
      </c>
      <c r="D47" s="0" t="s">
        <v>16</v>
      </c>
      <c r="E47" s="0" t="s">
        <v>21064</v>
      </c>
      <c r="F47" s="146" t="s">
        <v>200</v>
      </c>
      <c r="G47" s="133" t="s">
        <v>21065</v>
      </c>
      <c r="H47" s="111" t="n">
        <v>2011</v>
      </c>
      <c r="I47" s="111" t="n">
        <v>2012</v>
      </c>
      <c r="J47" s="111" t="n">
        <v>2013</v>
      </c>
      <c r="K47" s="133" t="n">
        <v>2013</v>
      </c>
      <c r="L47" s="111" t="n">
        <v>2018</v>
      </c>
      <c r="M47" s="111" t="n">
        <v>2018</v>
      </c>
      <c r="N47" s="111" t="s">
        <v>21194</v>
      </c>
      <c r="O47" s="172" t="n">
        <v>15</v>
      </c>
      <c r="P47" s="0" t="s">
        <v>21066</v>
      </c>
      <c r="Q47" s="0" t="s">
        <v>21066</v>
      </c>
      <c r="R47" s="112" t="n">
        <v>35000</v>
      </c>
      <c r="S47" s="0" t="s">
        <v>21374</v>
      </c>
      <c r="U47" s="0" t="s">
        <v>21375</v>
      </c>
      <c r="V47" s="122" t="s">
        <v>200</v>
      </c>
      <c r="W47" s="0" t="s">
        <v>201</v>
      </c>
      <c r="X47" s="104" t="s">
        <v>204</v>
      </c>
      <c r="Y47" s="104" t="s">
        <v>204</v>
      </c>
      <c r="Z47" s="104" t="s">
        <v>21143</v>
      </c>
      <c r="AA47" s="133" t="s">
        <v>66</v>
      </c>
      <c r="AB47" s="0" t="s">
        <v>21207</v>
      </c>
      <c r="AC47" s="133" t="n">
        <v>4</v>
      </c>
      <c r="AD47" s="0" t="s">
        <v>66</v>
      </c>
      <c r="AE47" s="0" t="s">
        <v>750</v>
      </c>
      <c r="AF47" s="0" t="s">
        <v>21116</v>
      </c>
      <c r="AG47" s="0" t="s">
        <v>198</v>
      </c>
      <c r="AH47" s="0" t="s">
        <v>21376</v>
      </c>
      <c r="AI47" s="122" t="s">
        <v>200</v>
      </c>
      <c r="AJ47" s="0" t="n">
        <v>4</v>
      </c>
      <c r="AK47" s="0" t="s">
        <v>21377</v>
      </c>
      <c r="AL47" s="0" t="s">
        <v>21378</v>
      </c>
      <c r="AM47" s="122" t="s">
        <v>200</v>
      </c>
      <c r="AN47" s="0" t="s">
        <v>20761</v>
      </c>
      <c r="AO47" s="0" t="n">
        <v>4948872414326</v>
      </c>
      <c r="AP47" s="122" t="s">
        <v>200</v>
      </c>
      <c r="AQ47" s="0" t="s">
        <v>21129</v>
      </c>
      <c r="AS47" s="0" t="s">
        <v>239</v>
      </c>
      <c r="AT47" s="111" t="n">
        <v>2014</v>
      </c>
      <c r="AU47" s="0" t="s">
        <v>204</v>
      </c>
      <c r="AV47" s="0" t="s">
        <v>204</v>
      </c>
      <c r="AW47" s="0" t="s">
        <v>204</v>
      </c>
      <c r="AX47" s="0" t="s">
        <v>66</v>
      </c>
      <c r="AY47" s="0" t="s">
        <v>21161</v>
      </c>
      <c r="AZ47" s="133" t="s">
        <v>21107</v>
      </c>
      <c r="BA47" s="120" t="s">
        <v>200</v>
      </c>
      <c r="BB47" s="0" t="s">
        <v>215</v>
      </c>
      <c r="BC47" s="112" t="n">
        <v>4</v>
      </c>
      <c r="BD47" s="112" t="n">
        <v>4</v>
      </c>
      <c r="BE47" s="0" t="n">
        <v>180</v>
      </c>
      <c r="BF47" s="146" t="s">
        <v>200</v>
      </c>
      <c r="BG47" s="127" t="s">
        <v>216</v>
      </c>
    </row>
    <row r="48" customFormat="false" ht="13.8" hidden="false" customHeight="false" outlineLevel="0" collapsed="false">
      <c r="A48" s="131" t="s">
        <v>9008</v>
      </c>
      <c r="B48" s="0" t="s">
        <v>21063</v>
      </c>
      <c r="C48" s="0" t="s">
        <v>872</v>
      </c>
      <c r="D48" s="0" t="s">
        <v>16</v>
      </c>
      <c r="E48" s="0" t="s">
        <v>21064</v>
      </c>
      <c r="F48" s="146" t="s">
        <v>200</v>
      </c>
      <c r="G48" s="133" t="s">
        <v>21099</v>
      </c>
      <c r="H48" s="111" t="n">
        <v>2011</v>
      </c>
      <c r="I48" s="111" t="n">
        <v>2012</v>
      </c>
      <c r="J48" s="111" t="s">
        <v>66</v>
      </c>
      <c r="K48" s="133" t="s">
        <v>66</v>
      </c>
      <c r="L48" s="111" t="n">
        <v>2018</v>
      </c>
      <c r="M48" s="111" t="n">
        <v>2018</v>
      </c>
      <c r="N48" s="111" t="n">
        <v>7</v>
      </c>
      <c r="O48" s="172" t="n">
        <v>15</v>
      </c>
      <c r="P48" s="0" t="s">
        <v>21066</v>
      </c>
      <c r="Q48" s="0" t="s">
        <v>21066</v>
      </c>
      <c r="R48" s="112" t="n">
        <v>35000</v>
      </c>
      <c r="S48" s="0" t="s">
        <v>21374</v>
      </c>
      <c r="U48" s="0" t="s">
        <v>21379</v>
      </c>
      <c r="V48" s="122" t="s">
        <v>200</v>
      </c>
      <c r="W48" s="0" t="s">
        <v>201</v>
      </c>
      <c r="X48" s="104" t="s">
        <v>204</v>
      </c>
      <c r="Y48" s="104" t="s">
        <v>204</v>
      </c>
      <c r="Z48" s="104" t="s">
        <v>21143</v>
      </c>
      <c r="AA48" s="133" t="s">
        <v>66</v>
      </c>
      <c r="AB48" s="0" t="s">
        <v>21207</v>
      </c>
      <c r="AC48" s="133" t="n">
        <v>4</v>
      </c>
      <c r="AD48" s="0" t="s">
        <v>66</v>
      </c>
      <c r="AE48" s="0" t="s">
        <v>750</v>
      </c>
      <c r="AF48" s="0" t="s">
        <v>21116</v>
      </c>
      <c r="AG48" s="0" t="s">
        <v>198</v>
      </c>
      <c r="AH48" s="0" t="s">
        <v>21380</v>
      </c>
      <c r="AI48" s="122" t="s">
        <v>200</v>
      </c>
      <c r="AJ48" s="0" t="n">
        <v>4</v>
      </c>
      <c r="AK48" s="0" t="s">
        <v>21377</v>
      </c>
      <c r="AL48" s="0" t="s">
        <v>21381</v>
      </c>
      <c r="AM48" s="122" t="s">
        <v>200</v>
      </c>
      <c r="AN48" s="0" t="s">
        <v>20761</v>
      </c>
      <c r="AO48" s="0" t="n">
        <v>711719182184</v>
      </c>
      <c r="AP48" s="122" t="s">
        <v>200</v>
      </c>
      <c r="AQ48" s="0" t="s">
        <v>201</v>
      </c>
      <c r="AS48" s="0" t="s">
        <v>202</v>
      </c>
      <c r="AT48" s="111" t="n">
        <v>2012</v>
      </c>
      <c r="AU48" s="0" t="s">
        <v>204</v>
      </c>
      <c r="AV48" s="0" t="s">
        <v>204</v>
      </c>
      <c r="AW48" s="0" t="s">
        <v>204</v>
      </c>
      <c r="AX48" s="0" t="s">
        <v>66</v>
      </c>
      <c r="AY48" s="0" t="s">
        <v>21161</v>
      </c>
      <c r="AZ48" s="133" t="s">
        <v>21107</v>
      </c>
      <c r="BA48" s="120" t="s">
        <v>200</v>
      </c>
      <c r="BB48" s="0" t="s">
        <v>21079</v>
      </c>
      <c r="BC48" s="112" t="s">
        <v>66</v>
      </c>
      <c r="BD48" s="112" t="n">
        <v>4</v>
      </c>
      <c r="BE48" s="0" t="n">
        <v>80</v>
      </c>
      <c r="BF48" s="146" t="s">
        <v>200</v>
      </c>
      <c r="BG48" s="127" t="s">
        <v>216</v>
      </c>
    </row>
    <row r="49" customFormat="false" ht="13.8" hidden="false" customHeight="false" outlineLevel="0" collapsed="false">
      <c r="A49" s="131" t="s">
        <v>1376</v>
      </c>
      <c r="B49" s="0" t="s">
        <v>21109</v>
      </c>
      <c r="C49" s="0" t="s">
        <v>206</v>
      </c>
      <c r="D49" s="0" t="s">
        <v>1251</v>
      </c>
      <c r="E49" s="0" t="s">
        <v>22</v>
      </c>
      <c r="F49" s="146" t="s">
        <v>200</v>
      </c>
      <c r="G49" s="133" t="s">
        <v>21099</v>
      </c>
      <c r="H49" s="111" t="n">
        <v>1994</v>
      </c>
      <c r="I49" s="111" t="n">
        <v>1995</v>
      </c>
      <c r="J49" s="111" t="s">
        <v>66</v>
      </c>
      <c r="K49" s="133" t="s">
        <v>66</v>
      </c>
      <c r="L49" s="111" t="n">
        <v>2000</v>
      </c>
      <c r="M49" s="111" t="n">
        <v>2000</v>
      </c>
      <c r="N49" s="111" t="n">
        <v>6</v>
      </c>
      <c r="O49" s="167" t="n">
        <v>10</v>
      </c>
      <c r="P49" s="0" t="s">
        <v>21066</v>
      </c>
      <c r="Q49" s="0" t="s">
        <v>21151</v>
      </c>
      <c r="R49" s="112" t="n">
        <v>110</v>
      </c>
      <c r="S49" s="0" t="s">
        <v>21139</v>
      </c>
      <c r="U49" s="0" t="s">
        <v>21382</v>
      </c>
      <c r="V49" s="122" t="s">
        <v>200</v>
      </c>
      <c r="W49" s="0" t="s">
        <v>21303</v>
      </c>
      <c r="X49" s="104" t="s">
        <v>198</v>
      </c>
      <c r="Y49" s="104" t="s">
        <v>198</v>
      </c>
      <c r="Z49" s="104" t="s">
        <v>21087</v>
      </c>
      <c r="AA49" s="133" t="s">
        <v>21225</v>
      </c>
      <c r="AB49" s="133" t="s">
        <v>21156</v>
      </c>
      <c r="AC49" s="133" t="n">
        <v>6</v>
      </c>
      <c r="AD49" s="0" t="s">
        <v>21115</v>
      </c>
      <c r="AE49" s="0" t="s">
        <v>200</v>
      </c>
      <c r="AF49" s="0" t="s">
        <v>21073</v>
      </c>
      <c r="AG49" s="0" t="s">
        <v>198</v>
      </c>
      <c r="AH49" s="0" t="s">
        <v>66</v>
      </c>
      <c r="AI49" s="122" t="s">
        <v>200</v>
      </c>
      <c r="AJ49" s="0" t="n">
        <v>4</v>
      </c>
      <c r="AK49" s="0" t="s">
        <v>21383</v>
      </c>
      <c r="AL49" s="0" t="s">
        <v>21384</v>
      </c>
      <c r="AM49" s="122" t="s">
        <v>200</v>
      </c>
      <c r="AN49" s="0" t="s">
        <v>20761</v>
      </c>
      <c r="AO49" s="0" t="n">
        <v>4974365000370</v>
      </c>
      <c r="AP49" s="122" t="s">
        <v>200</v>
      </c>
      <c r="AQ49" s="0" t="s">
        <v>201</v>
      </c>
      <c r="AS49" s="0" t="s">
        <v>202</v>
      </c>
      <c r="AT49" s="111" t="n">
        <v>1995</v>
      </c>
      <c r="AU49" s="0" t="s">
        <v>204</v>
      </c>
      <c r="AV49" s="0" t="s">
        <v>198</v>
      </c>
      <c r="AW49" s="0" t="s">
        <v>198</v>
      </c>
      <c r="AX49" s="0" t="s">
        <v>21119</v>
      </c>
      <c r="AY49" s="0" t="s">
        <v>21078</v>
      </c>
      <c r="AZ49" s="133" t="n">
        <v>1</v>
      </c>
      <c r="BA49" s="120" t="s">
        <v>200</v>
      </c>
      <c r="BB49" s="0" t="s">
        <v>215</v>
      </c>
      <c r="BC49" s="112" t="n">
        <v>3</v>
      </c>
      <c r="BD49" s="112" t="n">
        <v>3</v>
      </c>
      <c r="BE49" s="0" t="n">
        <v>180</v>
      </c>
      <c r="BF49" s="146" t="s">
        <v>200</v>
      </c>
      <c r="BG49" s="127" t="s">
        <v>216</v>
      </c>
    </row>
    <row r="50" customFormat="false" ht="13.8" hidden="false" customHeight="false" outlineLevel="0" collapsed="false">
      <c r="A50" s="131" t="s">
        <v>21385</v>
      </c>
      <c r="B50" s="0" t="s">
        <v>21109</v>
      </c>
      <c r="C50" s="0" t="s">
        <v>9448</v>
      </c>
      <c r="D50" s="0" t="s">
        <v>21083</v>
      </c>
      <c r="E50" s="0" t="s">
        <v>18</v>
      </c>
      <c r="F50" s="146" t="s">
        <v>200</v>
      </c>
      <c r="G50" s="111" t="s">
        <v>21084</v>
      </c>
      <c r="H50" s="111" t="n">
        <v>1990</v>
      </c>
      <c r="I50" s="111" t="n">
        <v>1992</v>
      </c>
      <c r="J50" s="111" t="n">
        <v>2017</v>
      </c>
      <c r="K50" s="111" t="n">
        <v>2017</v>
      </c>
      <c r="L50" s="111" t="n">
        <v>2003</v>
      </c>
      <c r="M50" s="111" t="n">
        <v>2017</v>
      </c>
      <c r="N50" s="111" t="n">
        <v>1</v>
      </c>
      <c r="O50" s="166" t="s">
        <v>66</v>
      </c>
      <c r="P50" s="0" t="s">
        <v>21066</v>
      </c>
      <c r="Q50" s="0" t="s">
        <v>21085</v>
      </c>
      <c r="R50" s="112" t="s">
        <v>66</v>
      </c>
      <c r="S50" s="0" t="s">
        <v>66</v>
      </c>
      <c r="U50" s="0" t="s">
        <v>21386</v>
      </c>
      <c r="V50" s="122" t="s">
        <v>200</v>
      </c>
      <c r="W50" s="0" t="s">
        <v>66</v>
      </c>
      <c r="X50" s="104" t="s">
        <v>198</v>
      </c>
      <c r="Y50" s="104" t="s">
        <v>198</v>
      </c>
      <c r="Z50" s="104" t="s">
        <v>21087</v>
      </c>
      <c r="AA50" s="133" t="s">
        <v>21088</v>
      </c>
      <c r="AB50" s="133" t="s">
        <v>21156</v>
      </c>
      <c r="AC50" s="133" t="n">
        <v>4</v>
      </c>
      <c r="AD50" s="0" t="s">
        <v>21090</v>
      </c>
      <c r="AE50" s="0" t="s">
        <v>200</v>
      </c>
      <c r="AF50" s="0" t="s">
        <v>21103</v>
      </c>
      <c r="AG50" s="0" t="s">
        <v>198</v>
      </c>
      <c r="AH50" s="0" t="s">
        <v>66</v>
      </c>
      <c r="AI50" s="122" t="s">
        <v>200</v>
      </c>
      <c r="AJ50" s="0" t="n">
        <v>4</v>
      </c>
      <c r="AK50" s="0" t="s">
        <v>11312</v>
      </c>
      <c r="AL50" s="0" t="s">
        <v>21387</v>
      </c>
      <c r="AM50" s="122" t="s">
        <v>200</v>
      </c>
      <c r="AN50" s="0" t="s">
        <v>20761</v>
      </c>
      <c r="AO50" s="0" t="n">
        <v>45496343361</v>
      </c>
      <c r="AP50" s="122" t="s">
        <v>200</v>
      </c>
      <c r="AQ50" s="0" t="s">
        <v>21129</v>
      </c>
      <c r="AR50" s="0" t="s">
        <v>21388</v>
      </c>
      <c r="AS50" s="0" t="s">
        <v>202</v>
      </c>
      <c r="AT50" s="111" t="n">
        <v>2017</v>
      </c>
      <c r="AU50" s="0" t="s">
        <v>66</v>
      </c>
      <c r="AV50" s="0" t="s">
        <v>66</v>
      </c>
      <c r="AW50" s="0" t="s">
        <v>66</v>
      </c>
      <c r="AX50" s="0" t="s">
        <v>21094</v>
      </c>
      <c r="AY50" s="0" t="s">
        <v>21095</v>
      </c>
      <c r="AZ50" s="133" t="n">
        <v>2</v>
      </c>
      <c r="BA50" s="120" t="s">
        <v>200</v>
      </c>
      <c r="BB50" s="0" t="s">
        <v>215</v>
      </c>
      <c r="BC50" s="112" t="n">
        <v>4</v>
      </c>
      <c r="BD50" s="112" t="n">
        <v>4</v>
      </c>
      <c r="BE50" s="0" t="n">
        <v>80</v>
      </c>
      <c r="BF50" s="146" t="s">
        <v>200</v>
      </c>
      <c r="BG50" s="127" t="s">
        <v>216</v>
      </c>
    </row>
    <row r="51" customFormat="false" ht="13.8" hidden="false" customHeight="false" outlineLevel="0" collapsed="false">
      <c r="A51" s="131" t="s">
        <v>21389</v>
      </c>
      <c r="B51" s="0" t="s">
        <v>21109</v>
      </c>
      <c r="C51" s="0" t="s">
        <v>9448</v>
      </c>
      <c r="D51" s="0" t="s">
        <v>16</v>
      </c>
      <c r="E51" s="0" t="s">
        <v>18</v>
      </c>
      <c r="F51" s="146" t="s">
        <v>200</v>
      </c>
      <c r="G51" s="133" t="s">
        <v>21099</v>
      </c>
      <c r="H51" s="111" t="n">
        <v>1990</v>
      </c>
      <c r="I51" s="111" t="n">
        <v>1992</v>
      </c>
      <c r="J51" s="111" t="s">
        <v>66</v>
      </c>
      <c r="K51" s="133" t="s">
        <v>66</v>
      </c>
      <c r="L51" s="111" t="n">
        <v>2003</v>
      </c>
      <c r="M51" s="111" t="n">
        <v>2000</v>
      </c>
      <c r="N51" s="111" t="s">
        <v>21390</v>
      </c>
      <c r="O51" s="165" t="n">
        <v>50</v>
      </c>
      <c r="P51" s="0" t="s">
        <v>21066</v>
      </c>
      <c r="Q51" s="0" t="s">
        <v>21085</v>
      </c>
      <c r="R51" s="112" t="n">
        <v>0</v>
      </c>
      <c r="S51" s="0" t="s">
        <v>21391</v>
      </c>
      <c r="U51" s="0" t="s">
        <v>21392</v>
      </c>
      <c r="V51" s="122" t="s">
        <v>200</v>
      </c>
      <c r="W51" s="0" t="s">
        <v>201</v>
      </c>
      <c r="X51" s="104" t="s">
        <v>198</v>
      </c>
      <c r="Y51" s="104" t="s">
        <v>198</v>
      </c>
      <c r="Z51" s="104" t="s">
        <v>21155</v>
      </c>
      <c r="AA51" s="133" t="s">
        <v>21225</v>
      </c>
      <c r="AB51" s="133" t="s">
        <v>21156</v>
      </c>
      <c r="AC51" s="133" t="n">
        <v>4</v>
      </c>
      <c r="AD51" s="0" t="s">
        <v>21115</v>
      </c>
      <c r="AE51" s="0" t="s">
        <v>21275</v>
      </c>
      <c r="AF51" s="0" t="s">
        <v>21073</v>
      </c>
      <c r="AG51" s="0" t="s">
        <v>21393</v>
      </c>
      <c r="AH51" s="0" t="s">
        <v>66</v>
      </c>
      <c r="AI51" s="122" t="s">
        <v>200</v>
      </c>
      <c r="AJ51" s="0" t="n">
        <v>4</v>
      </c>
      <c r="AK51" s="0" t="s">
        <v>21394</v>
      </c>
      <c r="AL51" s="0" t="s">
        <v>21395</v>
      </c>
      <c r="AM51" s="122" t="s">
        <v>200</v>
      </c>
      <c r="AN51" s="0" t="s">
        <v>20761</v>
      </c>
      <c r="AO51" s="0" t="n">
        <v>4902370501148</v>
      </c>
      <c r="AP51" s="122" t="s">
        <v>200</v>
      </c>
      <c r="AQ51" s="0" t="s">
        <v>201</v>
      </c>
      <c r="AS51" s="0" t="s">
        <v>239</v>
      </c>
      <c r="AT51" s="111" t="n">
        <v>1990</v>
      </c>
      <c r="AU51" s="0" t="s">
        <v>198</v>
      </c>
      <c r="AV51" s="0" t="s">
        <v>198</v>
      </c>
      <c r="AW51" s="0" t="s">
        <v>204</v>
      </c>
      <c r="AX51" s="0" t="s">
        <v>21094</v>
      </c>
      <c r="AY51" s="171" t="s">
        <v>21308</v>
      </c>
      <c r="AZ51" s="133" t="n">
        <v>1</v>
      </c>
      <c r="BA51" s="120" t="s">
        <v>200</v>
      </c>
      <c r="BB51" s="0" t="s">
        <v>215</v>
      </c>
      <c r="BC51" s="112" t="n">
        <v>4</v>
      </c>
      <c r="BD51" s="112" t="n">
        <v>3</v>
      </c>
      <c r="BE51" s="0" t="n">
        <v>180</v>
      </c>
      <c r="BF51" s="146" t="s">
        <v>200</v>
      </c>
      <c r="BG51" s="127" t="s">
        <v>216</v>
      </c>
    </row>
    <row r="52" customFormat="false" ht="13.8" hidden="false" customHeight="false" outlineLevel="0" collapsed="false">
      <c r="A52" s="131" t="s">
        <v>11069</v>
      </c>
      <c r="B52" s="0" t="s">
        <v>21261</v>
      </c>
      <c r="C52" s="0" t="s">
        <v>9448</v>
      </c>
      <c r="D52" s="0" t="s">
        <v>16</v>
      </c>
      <c r="E52" s="0" t="s">
        <v>21064</v>
      </c>
      <c r="F52" s="146" t="s">
        <v>200</v>
      </c>
      <c r="G52" s="133" t="s">
        <v>21099</v>
      </c>
      <c r="H52" s="111" t="n">
        <v>2017</v>
      </c>
      <c r="I52" s="111" t="n">
        <v>2017</v>
      </c>
      <c r="J52" s="111" t="s">
        <v>66</v>
      </c>
      <c r="K52" s="133" t="s">
        <v>66</v>
      </c>
      <c r="L52" s="111" t="s">
        <v>35</v>
      </c>
      <c r="M52" s="111" t="s">
        <v>35</v>
      </c>
      <c r="N52" s="111" t="s">
        <v>35</v>
      </c>
      <c r="O52" s="165" t="n">
        <v>90</v>
      </c>
      <c r="P52" s="0" t="s">
        <v>21359</v>
      </c>
      <c r="Q52" s="0" t="s">
        <v>21350</v>
      </c>
      <c r="R52" s="112" t="s">
        <v>21396</v>
      </c>
      <c r="S52" s="0" t="s">
        <v>21351</v>
      </c>
      <c r="T52" s="0" t="s">
        <v>21397</v>
      </c>
      <c r="U52" s="0" t="s">
        <v>21398</v>
      </c>
      <c r="V52" s="122" t="s">
        <v>200</v>
      </c>
      <c r="W52" s="0" t="s">
        <v>21142</v>
      </c>
      <c r="X52" s="104" t="s">
        <v>204</v>
      </c>
      <c r="Y52" s="104" t="s">
        <v>204</v>
      </c>
      <c r="Z52" s="104" t="s">
        <v>21087</v>
      </c>
      <c r="AA52" s="133" t="s">
        <v>21353</v>
      </c>
      <c r="AB52" s="0" t="s">
        <v>21207</v>
      </c>
      <c r="AC52" s="133" t="n">
        <v>4</v>
      </c>
      <c r="AD52" s="0" t="s">
        <v>21125</v>
      </c>
      <c r="AE52" s="0" t="s">
        <v>200</v>
      </c>
      <c r="AF52" s="0" t="s">
        <v>21116</v>
      </c>
      <c r="AG52" s="0" t="s">
        <v>198</v>
      </c>
      <c r="AH52" s="0" t="s">
        <v>21399</v>
      </c>
      <c r="AI52" s="122" t="s">
        <v>200</v>
      </c>
      <c r="AJ52" s="0" t="n">
        <v>4</v>
      </c>
      <c r="AK52" s="0" t="s">
        <v>21400</v>
      </c>
      <c r="AL52" s="0" t="s">
        <v>21401</v>
      </c>
      <c r="AM52" s="122" t="s">
        <v>200</v>
      </c>
      <c r="AN52" s="0" t="s">
        <v>20761</v>
      </c>
      <c r="AO52" s="0" t="n">
        <v>45496452315</v>
      </c>
      <c r="AP52" s="122" t="s">
        <v>200</v>
      </c>
      <c r="AQ52" s="0" t="s">
        <v>201</v>
      </c>
      <c r="AS52" s="0" t="s">
        <v>202</v>
      </c>
      <c r="AT52" s="111" t="n">
        <v>2017</v>
      </c>
      <c r="AU52" s="0" t="s">
        <v>204</v>
      </c>
      <c r="AV52" s="0" t="s">
        <v>204</v>
      </c>
      <c r="AW52" s="0" t="s">
        <v>204</v>
      </c>
      <c r="AX52" s="0" t="s">
        <v>21094</v>
      </c>
      <c r="AY52" s="0" t="s">
        <v>21161</v>
      </c>
      <c r="AZ52" s="133" t="s">
        <v>21402</v>
      </c>
      <c r="BA52" s="120" t="s">
        <v>200</v>
      </c>
      <c r="BB52" s="0" t="s">
        <v>215</v>
      </c>
      <c r="BC52" s="112" t="n">
        <v>4</v>
      </c>
      <c r="BD52" s="112" t="n">
        <v>4</v>
      </c>
      <c r="BE52" s="0" t="n">
        <v>180</v>
      </c>
      <c r="BF52" s="146" t="s">
        <v>200</v>
      </c>
      <c r="BG52" s="127" t="s">
        <v>216</v>
      </c>
    </row>
    <row r="53" customFormat="false" ht="13.8" hidden="false" customHeight="false" outlineLevel="0" collapsed="false">
      <c r="A53" s="131" t="s">
        <v>21403</v>
      </c>
      <c r="B53" s="0" t="s">
        <v>21326</v>
      </c>
      <c r="C53" s="0" t="s">
        <v>21404</v>
      </c>
      <c r="D53" s="0" t="s">
        <v>66</v>
      </c>
      <c r="E53" s="0" t="s">
        <v>66</v>
      </c>
      <c r="F53" s="146"/>
      <c r="G53" s="133" t="s">
        <v>21099</v>
      </c>
      <c r="H53" s="111" t="n">
        <v>2016</v>
      </c>
      <c r="I53" s="111" t="n">
        <v>2016</v>
      </c>
      <c r="J53" s="111" t="s">
        <v>66</v>
      </c>
      <c r="K53" s="133" t="s">
        <v>66</v>
      </c>
      <c r="L53" s="111" t="n">
        <v>2019</v>
      </c>
      <c r="M53" s="111" t="n">
        <v>2019</v>
      </c>
      <c r="N53" s="111" t="n">
        <v>4</v>
      </c>
      <c r="O53" s="165" t="s">
        <v>66</v>
      </c>
      <c r="P53" s="0" t="s">
        <v>66</v>
      </c>
      <c r="Q53" s="0" t="s">
        <v>66</v>
      </c>
      <c r="R53" s="112" t="s">
        <v>66</v>
      </c>
      <c r="S53" s="0" t="s">
        <v>66</v>
      </c>
      <c r="U53" s="0" t="s">
        <v>21405</v>
      </c>
      <c r="V53" s="122" t="s">
        <v>200</v>
      </c>
      <c r="W53" s="0" t="s">
        <v>66</v>
      </c>
      <c r="X53" s="0" t="s">
        <v>66</v>
      </c>
      <c r="Y53" s="0" t="s">
        <v>66</v>
      </c>
      <c r="Z53" s="0" t="s">
        <v>66</v>
      </c>
      <c r="AA53" s="0" t="s">
        <v>66</v>
      </c>
      <c r="AB53" s="0" t="s">
        <v>66</v>
      </c>
      <c r="AC53" s="133" t="n">
        <v>6</v>
      </c>
      <c r="AD53" s="0" t="s">
        <v>66</v>
      </c>
      <c r="AE53" s="0" t="s">
        <v>66</v>
      </c>
      <c r="AF53" s="0" t="s">
        <v>66</v>
      </c>
      <c r="AG53" s="0" t="s">
        <v>21406</v>
      </c>
      <c r="AH53" s="0" t="s">
        <v>66</v>
      </c>
      <c r="AI53" s="122"/>
      <c r="AJ53" s="0" t="n">
        <v>4</v>
      </c>
      <c r="AK53" s="0" t="s">
        <v>12032</v>
      </c>
      <c r="AL53" s="0" t="s">
        <v>21407</v>
      </c>
      <c r="AM53" s="122"/>
      <c r="AN53" s="0" t="s">
        <v>21106</v>
      </c>
      <c r="AO53" s="0" t="s">
        <v>198</v>
      </c>
      <c r="AP53" s="122"/>
      <c r="AQ53" s="0" t="s">
        <v>201</v>
      </c>
      <c r="AS53" s="0" t="s">
        <v>202</v>
      </c>
      <c r="AT53" s="111" t="n">
        <v>2016</v>
      </c>
      <c r="AU53" s="0" t="s">
        <v>204</v>
      </c>
      <c r="AV53" s="0" t="s">
        <v>204</v>
      </c>
      <c r="AW53" s="0" t="s">
        <v>204</v>
      </c>
      <c r="AX53" s="0" t="s">
        <v>21094</v>
      </c>
      <c r="AY53" s="0" t="s">
        <v>21078</v>
      </c>
      <c r="AZ53" s="133" t="s">
        <v>66</v>
      </c>
      <c r="BA53" s="120"/>
      <c r="BB53" s="0" t="s">
        <v>215</v>
      </c>
      <c r="BC53" s="112" t="s">
        <v>66</v>
      </c>
      <c r="BD53" s="112" t="s">
        <v>66</v>
      </c>
      <c r="BE53" s="0" t="n">
        <v>150</v>
      </c>
      <c r="BF53" s="146"/>
      <c r="BG53" s="127"/>
    </row>
    <row r="54" customFormat="false" ht="13.8" hidden="false" customHeight="false" outlineLevel="0" collapsed="false">
      <c r="A54" s="131" t="s">
        <v>21408</v>
      </c>
      <c r="B54" s="0" t="s">
        <v>21109</v>
      </c>
      <c r="C54" s="0" t="s">
        <v>9448</v>
      </c>
      <c r="D54" s="0" t="s">
        <v>10373</v>
      </c>
      <c r="E54" s="0" t="s">
        <v>21150</v>
      </c>
      <c r="F54" s="146" t="s">
        <v>200</v>
      </c>
      <c r="G54" s="133" t="s">
        <v>21099</v>
      </c>
      <c r="H54" s="111" t="n">
        <v>2006</v>
      </c>
      <c r="I54" s="111" t="n">
        <v>2006</v>
      </c>
      <c r="J54" s="111" t="s">
        <v>66</v>
      </c>
      <c r="K54" s="133" t="s">
        <v>66</v>
      </c>
      <c r="L54" s="111" t="n">
        <v>2013</v>
      </c>
      <c r="M54" s="111" t="n">
        <v>2013</v>
      </c>
      <c r="N54" s="111" t="n">
        <v>7</v>
      </c>
      <c r="O54" s="165" t="n">
        <v>100</v>
      </c>
      <c r="P54" s="0" t="s">
        <v>21066</v>
      </c>
      <c r="Q54" s="0" t="s">
        <v>21066</v>
      </c>
      <c r="R54" s="112" t="n">
        <v>12000</v>
      </c>
      <c r="S54" s="0" t="s">
        <v>21360</v>
      </c>
      <c r="T54" s="0" t="s">
        <v>21409</v>
      </c>
      <c r="U54" s="0" t="s">
        <v>21410</v>
      </c>
      <c r="V54" s="122" t="s">
        <v>200</v>
      </c>
      <c r="W54" s="0" t="s">
        <v>21142</v>
      </c>
      <c r="X54" s="104" t="s">
        <v>204</v>
      </c>
      <c r="Y54" s="104" t="s">
        <v>204</v>
      </c>
      <c r="Z54" s="104" t="s">
        <v>21087</v>
      </c>
      <c r="AA54" s="133" t="s">
        <v>21411</v>
      </c>
      <c r="AB54" s="0" t="s">
        <v>21072</v>
      </c>
      <c r="AC54" s="133" t="n">
        <v>3</v>
      </c>
      <c r="AD54" s="0" t="s">
        <v>21115</v>
      </c>
      <c r="AE54" s="0" t="s">
        <v>200</v>
      </c>
      <c r="AF54" s="0" t="s">
        <v>21073</v>
      </c>
      <c r="AG54" s="0" t="s">
        <v>21412</v>
      </c>
      <c r="AH54" s="0" t="s">
        <v>14131</v>
      </c>
      <c r="AI54" s="122" t="s">
        <v>200</v>
      </c>
      <c r="AJ54" s="0" t="n">
        <v>5</v>
      </c>
      <c r="AK54" s="0" t="s">
        <v>21413</v>
      </c>
      <c r="AL54" s="0" t="s">
        <v>21414</v>
      </c>
      <c r="AM54" s="122" t="s">
        <v>200</v>
      </c>
      <c r="AN54" s="0" t="s">
        <v>20761</v>
      </c>
      <c r="AO54" s="0" t="n">
        <v>45496342982</v>
      </c>
      <c r="AP54" s="122" t="s">
        <v>200</v>
      </c>
      <c r="AQ54" s="0" t="s">
        <v>21129</v>
      </c>
      <c r="AR54" s="0" t="s">
        <v>21415</v>
      </c>
      <c r="AS54" s="0" t="s">
        <v>202</v>
      </c>
      <c r="AT54" s="111" t="n">
        <v>2012</v>
      </c>
      <c r="AU54" s="0" t="s">
        <v>204</v>
      </c>
      <c r="AV54" s="0" t="s">
        <v>198</v>
      </c>
      <c r="AW54" s="0" t="s">
        <v>198</v>
      </c>
      <c r="AX54" s="0" t="s">
        <v>21094</v>
      </c>
      <c r="AY54" s="0" t="s">
        <v>21078</v>
      </c>
      <c r="AZ54" s="133" t="s">
        <v>21416</v>
      </c>
      <c r="BA54" s="120" t="s">
        <v>200</v>
      </c>
      <c r="BB54" s="0" t="s">
        <v>215</v>
      </c>
      <c r="BC54" s="112" t="n">
        <v>4</v>
      </c>
      <c r="BD54" s="112" t="n">
        <v>4</v>
      </c>
      <c r="BE54" s="0" t="n">
        <v>80</v>
      </c>
      <c r="BF54" s="146" t="s">
        <v>200</v>
      </c>
      <c r="BG54" s="127" t="s">
        <v>216</v>
      </c>
    </row>
    <row r="55" customFormat="false" ht="13.8" hidden="false" customHeight="false" outlineLevel="0" collapsed="false">
      <c r="A55" s="131" t="s">
        <v>21417</v>
      </c>
      <c r="B55" s="0" t="s">
        <v>21109</v>
      </c>
      <c r="C55" s="0" t="s">
        <v>9448</v>
      </c>
      <c r="D55" s="0" t="s">
        <v>10876</v>
      </c>
      <c r="E55" s="0" t="s">
        <v>21064</v>
      </c>
      <c r="F55" s="146" t="s">
        <v>200</v>
      </c>
      <c r="G55" s="133" t="s">
        <v>21099</v>
      </c>
      <c r="H55" s="111" t="n">
        <v>2012</v>
      </c>
      <c r="I55" s="111" t="n">
        <v>2012</v>
      </c>
      <c r="J55" s="111" t="s">
        <v>66</v>
      </c>
      <c r="K55" s="133" t="s">
        <v>66</v>
      </c>
      <c r="L55" s="111" t="n">
        <v>2017</v>
      </c>
      <c r="M55" s="111" t="n">
        <v>2017</v>
      </c>
      <c r="N55" s="111" t="n">
        <v>5</v>
      </c>
      <c r="O55" s="172" t="n">
        <v>15</v>
      </c>
      <c r="P55" s="0" t="s">
        <v>21350</v>
      </c>
      <c r="Q55" s="0" t="s">
        <v>21350</v>
      </c>
      <c r="R55" s="112" t="n">
        <v>176000</v>
      </c>
      <c r="S55" s="0" t="s">
        <v>21360</v>
      </c>
      <c r="U55" s="0" t="s">
        <v>21418</v>
      </c>
      <c r="V55" s="122" t="s">
        <v>200</v>
      </c>
      <c r="W55" s="0" t="s">
        <v>21303</v>
      </c>
      <c r="X55" s="104" t="s">
        <v>204</v>
      </c>
      <c r="Y55" s="104" t="s">
        <v>204</v>
      </c>
      <c r="Z55" s="104" t="s">
        <v>21087</v>
      </c>
      <c r="AA55" s="133" t="s">
        <v>21353</v>
      </c>
      <c r="AB55" s="0" t="s">
        <v>21207</v>
      </c>
      <c r="AC55" s="133" t="n">
        <v>4</v>
      </c>
      <c r="AD55" s="0" t="s">
        <v>21125</v>
      </c>
      <c r="AE55" s="0" t="s">
        <v>200</v>
      </c>
      <c r="AF55" s="0" t="s">
        <v>21073</v>
      </c>
      <c r="AG55" s="0" t="s">
        <v>21419</v>
      </c>
      <c r="AH55" s="0" t="s">
        <v>21420</v>
      </c>
      <c r="AI55" s="122" t="s">
        <v>200</v>
      </c>
      <c r="AJ55" s="0" t="n">
        <v>3</v>
      </c>
      <c r="AK55" s="0" t="s">
        <v>21421</v>
      </c>
      <c r="AL55" s="0" t="s">
        <v>21422</v>
      </c>
      <c r="AM55" s="122" t="s">
        <v>200</v>
      </c>
      <c r="AN55" s="0" t="s">
        <v>20761</v>
      </c>
      <c r="AO55" s="0" t="n">
        <v>45496311605</v>
      </c>
      <c r="AP55" s="122" t="s">
        <v>200</v>
      </c>
      <c r="AQ55" s="0" t="s">
        <v>21129</v>
      </c>
      <c r="AR55" s="0" t="s">
        <v>21423</v>
      </c>
      <c r="AS55" s="0" t="s">
        <v>202</v>
      </c>
      <c r="AT55" s="111" t="n">
        <v>2012</v>
      </c>
      <c r="AU55" s="0" t="s">
        <v>204</v>
      </c>
      <c r="AV55" s="0" t="s">
        <v>198</v>
      </c>
      <c r="AW55" s="0" t="s">
        <v>198</v>
      </c>
      <c r="AX55" s="0" t="s">
        <v>21094</v>
      </c>
      <c r="AY55" s="0" t="s">
        <v>21078</v>
      </c>
      <c r="AZ55" s="133" t="s">
        <v>21424</v>
      </c>
      <c r="BA55" s="120" t="s">
        <v>200</v>
      </c>
      <c r="BB55" s="0" t="s">
        <v>215</v>
      </c>
      <c r="BC55" s="112" t="n">
        <v>4</v>
      </c>
      <c r="BD55" s="112" t="n">
        <v>4</v>
      </c>
      <c r="BE55" s="0" t="n">
        <v>80</v>
      </c>
      <c r="BF55" s="146" t="s">
        <v>200</v>
      </c>
      <c r="BG55" s="127" t="s">
        <v>216</v>
      </c>
    </row>
    <row r="56" customFormat="false" ht="13.8" hidden="false" customHeight="false" outlineLevel="0" collapsed="false">
      <c r="A56" s="131" t="s">
        <v>21425</v>
      </c>
      <c r="B56" s="0" t="s">
        <v>21063</v>
      </c>
      <c r="C56" s="0" t="s">
        <v>608</v>
      </c>
      <c r="D56" s="0" t="s">
        <v>16</v>
      </c>
      <c r="E56" s="0" t="s">
        <v>22</v>
      </c>
      <c r="F56" s="146" t="s">
        <v>200</v>
      </c>
      <c r="G56" s="111" t="s">
        <v>21099</v>
      </c>
      <c r="H56" s="111" t="n">
        <v>2000</v>
      </c>
      <c r="I56" s="111" t="s">
        <v>198</v>
      </c>
      <c r="J56" s="111" t="s">
        <v>66</v>
      </c>
      <c r="K56" s="111" t="s">
        <v>66</v>
      </c>
      <c r="L56" s="111" t="n">
        <v>2003</v>
      </c>
      <c r="M56" s="111" t="n">
        <v>2003</v>
      </c>
      <c r="N56" s="111" t="n">
        <v>3</v>
      </c>
      <c r="O56" s="170" t="n">
        <v>1</v>
      </c>
      <c r="P56" s="0" t="s">
        <v>21066</v>
      </c>
      <c r="Q56" s="0" t="s">
        <v>21110</v>
      </c>
      <c r="R56" s="112" t="n">
        <v>0</v>
      </c>
      <c r="S56" s="0" t="s">
        <v>17649</v>
      </c>
      <c r="U56" s="0" t="s">
        <v>21426</v>
      </c>
      <c r="V56" s="122" t="s">
        <v>200</v>
      </c>
      <c r="W56" s="0" t="s">
        <v>201</v>
      </c>
      <c r="X56" s="104" t="s">
        <v>198</v>
      </c>
      <c r="Y56" s="104" t="s">
        <v>198</v>
      </c>
      <c r="Z56" s="104" t="s">
        <v>21155</v>
      </c>
      <c r="AA56" s="133" t="s">
        <v>66</v>
      </c>
      <c r="AB56" s="133" t="s">
        <v>21168</v>
      </c>
      <c r="AC56" s="133" t="n">
        <v>2</v>
      </c>
      <c r="AD56" s="0" t="s">
        <v>66</v>
      </c>
      <c r="AE56" s="0" t="s">
        <v>9450</v>
      </c>
      <c r="AF56" s="0" t="s">
        <v>21116</v>
      </c>
      <c r="AG56" s="0" t="s">
        <v>21427</v>
      </c>
      <c r="AH56" s="0" t="s">
        <v>66</v>
      </c>
      <c r="AI56" s="122" t="s">
        <v>200</v>
      </c>
      <c r="AJ56" s="0" t="n">
        <v>2</v>
      </c>
      <c r="AK56" s="0" t="s">
        <v>21428</v>
      </c>
      <c r="AL56" s="0" t="s">
        <v>21429</v>
      </c>
      <c r="AM56" s="122" t="s">
        <v>200</v>
      </c>
      <c r="AN56" s="0" t="s">
        <v>20761</v>
      </c>
      <c r="AO56" s="0" t="n">
        <v>8801198420517</v>
      </c>
      <c r="AP56" s="122" t="s">
        <v>200</v>
      </c>
      <c r="AQ56" s="0" t="s">
        <v>201</v>
      </c>
      <c r="AS56" s="0" t="s">
        <v>239</v>
      </c>
      <c r="AT56" s="111" t="n">
        <v>2000</v>
      </c>
      <c r="AU56" s="0" t="s">
        <v>66</v>
      </c>
      <c r="AV56" s="0" t="s">
        <v>66</v>
      </c>
      <c r="AW56" s="0" t="s">
        <v>204</v>
      </c>
      <c r="AX56" s="0" t="s">
        <v>66</v>
      </c>
      <c r="AY56" s="0" t="s">
        <v>21184</v>
      </c>
      <c r="AZ56" s="133" t="s">
        <v>21107</v>
      </c>
      <c r="BA56" s="120" t="s">
        <v>200</v>
      </c>
      <c r="BB56" s="0" t="s">
        <v>215</v>
      </c>
      <c r="BC56" s="112" t="n">
        <v>4</v>
      </c>
      <c r="BD56" s="112" t="n">
        <v>4</v>
      </c>
      <c r="BE56" s="0" t="n">
        <v>80</v>
      </c>
      <c r="BF56" s="146" t="s">
        <v>200</v>
      </c>
      <c r="BG56" s="127" t="s">
        <v>216</v>
      </c>
    </row>
    <row r="57" customFormat="false" ht="13.8" hidden="false" customHeight="false" outlineLevel="0" collapsed="false">
      <c r="A57" s="131" t="s">
        <v>21430</v>
      </c>
      <c r="B57" s="0" t="s">
        <v>21109</v>
      </c>
      <c r="C57" s="0" t="s">
        <v>15737</v>
      </c>
      <c r="D57" s="0" t="s">
        <v>3919</v>
      </c>
      <c r="E57" s="0" t="s">
        <v>21150</v>
      </c>
      <c r="F57" s="146" t="s">
        <v>200</v>
      </c>
      <c r="G57" s="133" t="s">
        <v>21099</v>
      </c>
      <c r="H57" s="111" t="n">
        <v>2005</v>
      </c>
      <c r="I57" s="111" t="n">
        <v>2005</v>
      </c>
      <c r="J57" s="111" t="s">
        <v>66</v>
      </c>
      <c r="K57" s="133" t="s">
        <v>66</v>
      </c>
      <c r="L57" s="111" t="n">
        <v>2016</v>
      </c>
      <c r="M57" s="111" t="n">
        <v>2016</v>
      </c>
      <c r="N57" s="111" t="n">
        <v>11</v>
      </c>
      <c r="O57" s="165" t="n">
        <v>85</v>
      </c>
      <c r="P57" s="0" t="s">
        <v>21350</v>
      </c>
      <c r="Q57" s="0" t="s">
        <v>21350</v>
      </c>
      <c r="R57" s="112" t="n">
        <v>240000</v>
      </c>
      <c r="S57" s="0" t="s">
        <v>21205</v>
      </c>
      <c r="U57" s="0" t="s">
        <v>21431</v>
      </c>
      <c r="V57" s="122" t="s">
        <v>200</v>
      </c>
      <c r="W57" s="0" t="s">
        <v>21142</v>
      </c>
      <c r="X57" s="104" t="s">
        <v>204</v>
      </c>
      <c r="Y57" s="104" t="s">
        <v>204</v>
      </c>
      <c r="Z57" s="104" t="s">
        <v>21087</v>
      </c>
      <c r="AA57" s="133" t="s">
        <v>21353</v>
      </c>
      <c r="AB57" s="0" t="s">
        <v>21207</v>
      </c>
      <c r="AC57" s="133" t="n">
        <v>4</v>
      </c>
      <c r="AD57" s="0" t="s">
        <v>21125</v>
      </c>
      <c r="AE57" s="0" t="s">
        <v>200</v>
      </c>
      <c r="AF57" s="0" t="s">
        <v>21073</v>
      </c>
      <c r="AG57" s="0" t="s">
        <v>21432</v>
      </c>
      <c r="AH57" s="0" t="s">
        <v>21433</v>
      </c>
      <c r="AI57" s="122" t="s">
        <v>200</v>
      </c>
      <c r="AJ57" s="0" t="n">
        <v>3</v>
      </c>
      <c r="AK57" s="0" t="s">
        <v>21434</v>
      </c>
      <c r="AL57" s="0" t="s">
        <v>21435</v>
      </c>
      <c r="AM57" s="122" t="s">
        <v>200</v>
      </c>
      <c r="AN57" s="0" t="s">
        <v>20761</v>
      </c>
      <c r="AO57" s="0" t="n">
        <v>885370859751</v>
      </c>
      <c r="AP57" s="122" t="s">
        <v>200</v>
      </c>
      <c r="AQ57" s="0" t="s">
        <v>201</v>
      </c>
      <c r="AS57" s="0" t="s">
        <v>202</v>
      </c>
      <c r="AT57" s="111" t="n">
        <v>2013</v>
      </c>
      <c r="AU57" s="0" t="s">
        <v>204</v>
      </c>
      <c r="AV57" s="0" t="s">
        <v>198</v>
      </c>
      <c r="AW57" s="0" t="s">
        <v>198</v>
      </c>
      <c r="AX57" s="0" t="s">
        <v>21094</v>
      </c>
      <c r="AY57" s="0" t="s">
        <v>21078</v>
      </c>
      <c r="AZ57" s="133" t="n">
        <v>1</v>
      </c>
      <c r="BA57" s="120" t="s">
        <v>200</v>
      </c>
      <c r="BB57" s="0" t="s">
        <v>215</v>
      </c>
      <c r="BC57" s="112" t="n">
        <v>4</v>
      </c>
      <c r="BD57" s="112" t="n">
        <v>4</v>
      </c>
      <c r="BE57" s="0" t="n">
        <v>80</v>
      </c>
      <c r="BF57" s="146" t="s">
        <v>200</v>
      </c>
      <c r="BG57" s="127" t="s">
        <v>216</v>
      </c>
    </row>
    <row r="58" customFormat="false" ht="13.8" hidden="false" customHeight="false" outlineLevel="0" collapsed="false">
      <c r="A58" s="131" t="s">
        <v>21436</v>
      </c>
      <c r="B58" s="0" t="s">
        <v>21109</v>
      </c>
      <c r="C58" s="0" t="s">
        <v>15737</v>
      </c>
      <c r="D58" s="0" t="s">
        <v>15833</v>
      </c>
      <c r="E58" s="0" t="s">
        <v>21064</v>
      </c>
      <c r="F58" s="146" t="s">
        <v>200</v>
      </c>
      <c r="G58" s="133" t="s">
        <v>21065</v>
      </c>
      <c r="H58" s="111" t="n">
        <v>2013</v>
      </c>
      <c r="I58" s="111" t="n">
        <v>2013</v>
      </c>
      <c r="J58" s="111" t="n">
        <v>2016</v>
      </c>
      <c r="K58" s="133" t="n">
        <v>2016</v>
      </c>
      <c r="L58" s="111" t="n">
        <v>2021</v>
      </c>
      <c r="M58" s="111" t="n">
        <v>2022</v>
      </c>
      <c r="N58" s="111" t="n">
        <v>10</v>
      </c>
      <c r="O58" s="168" t="n">
        <v>40</v>
      </c>
      <c r="P58" s="0" t="s">
        <v>21359</v>
      </c>
      <c r="Q58" s="0" t="s">
        <v>21359</v>
      </c>
      <c r="R58" s="112" t="n">
        <v>1310000</v>
      </c>
      <c r="S58" s="0" t="s">
        <v>21360</v>
      </c>
      <c r="U58" s="0" t="s">
        <v>21437</v>
      </c>
      <c r="V58" s="122" t="s">
        <v>200</v>
      </c>
      <c r="W58" s="0" t="s">
        <v>21142</v>
      </c>
      <c r="X58" s="0" t="s">
        <v>204</v>
      </c>
      <c r="Y58" s="0" t="s">
        <v>204</v>
      </c>
      <c r="Z58" s="104" t="s">
        <v>21087</v>
      </c>
      <c r="AA58" s="133" t="s">
        <v>21353</v>
      </c>
      <c r="AB58" s="0" t="s">
        <v>21207</v>
      </c>
      <c r="AC58" s="133" t="n">
        <v>4</v>
      </c>
      <c r="AD58" s="0" t="s">
        <v>21125</v>
      </c>
      <c r="AE58" s="0" t="s">
        <v>200</v>
      </c>
      <c r="AF58" s="0" t="s">
        <v>21116</v>
      </c>
      <c r="AG58" s="0" t="s">
        <v>21438</v>
      </c>
      <c r="AH58" s="0" t="s">
        <v>66</v>
      </c>
      <c r="AI58" s="122" t="s">
        <v>200</v>
      </c>
      <c r="AJ58" s="0" t="n">
        <v>3</v>
      </c>
      <c r="AK58" s="0" t="s">
        <v>21439</v>
      </c>
      <c r="AL58" s="0" t="s">
        <v>21440</v>
      </c>
      <c r="AM58" s="122" t="s">
        <v>200</v>
      </c>
      <c r="AN58" s="0" t="s">
        <v>20761</v>
      </c>
      <c r="AO58" s="0" t="n">
        <v>889842104868</v>
      </c>
      <c r="AP58" s="122" t="s">
        <v>200</v>
      </c>
      <c r="AQ58" s="0" t="s">
        <v>201</v>
      </c>
      <c r="AS58" s="0" t="s">
        <v>202</v>
      </c>
      <c r="AT58" s="111" t="n">
        <v>2016</v>
      </c>
      <c r="AU58" s="0" t="s">
        <v>204</v>
      </c>
      <c r="AV58" s="0" t="s">
        <v>204</v>
      </c>
      <c r="AW58" s="0" t="s">
        <v>204</v>
      </c>
      <c r="AX58" s="0" t="s">
        <v>21094</v>
      </c>
      <c r="AY58" s="0" t="s">
        <v>21078</v>
      </c>
      <c r="AZ58" s="133" t="n">
        <v>1</v>
      </c>
      <c r="BA58" s="120" t="s">
        <v>200</v>
      </c>
      <c r="BB58" s="0" t="s">
        <v>215</v>
      </c>
      <c r="BC58" s="112" t="s">
        <v>21185</v>
      </c>
      <c r="BD58" s="112" t="s">
        <v>21185</v>
      </c>
      <c r="BE58" s="0" t="n">
        <v>180</v>
      </c>
      <c r="BF58" s="146" t="s">
        <v>200</v>
      </c>
      <c r="BG58" s="127" t="s">
        <v>216</v>
      </c>
    </row>
    <row r="59" customFormat="false" ht="13.8" hidden="false" customHeight="false" outlineLevel="0" collapsed="false">
      <c r="A59" s="160" t="s">
        <v>21441</v>
      </c>
      <c r="B59" s="164"/>
      <c r="C59" s="164"/>
      <c r="D59" s="164"/>
      <c r="E59" s="164"/>
      <c r="F59" s="164"/>
      <c r="G59" s="164"/>
      <c r="H59" s="164"/>
      <c r="I59" s="164"/>
      <c r="J59" s="164"/>
      <c r="K59" s="164"/>
      <c r="L59" s="164"/>
      <c r="M59" s="164"/>
      <c r="N59" s="164"/>
      <c r="O59" s="173"/>
      <c r="P59" s="164"/>
      <c r="Q59" s="164"/>
      <c r="R59" s="17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75" t="n">
        <f aca="false">SUM(BE3:BE58)</f>
        <v>7400</v>
      </c>
      <c r="BF59" s="146" t="s">
        <v>200</v>
      </c>
    </row>
    <row r="60" customFormat="false" ht="13.8" hidden="false" customHeight="false" outlineLevel="0" collapsed="false">
      <c r="A60" s="176" t="s">
        <v>3676</v>
      </c>
      <c r="B60" s="176" t="s">
        <v>21109</v>
      </c>
      <c r="C60" s="176" t="s">
        <v>206</v>
      </c>
      <c r="D60" s="176" t="s">
        <v>16</v>
      </c>
      <c r="E60" s="176" t="s">
        <v>22</v>
      </c>
      <c r="F60" s="146" t="s">
        <v>200</v>
      </c>
      <c r="G60" s="176" t="s">
        <v>21099</v>
      </c>
      <c r="H60" s="177" t="n">
        <v>1994</v>
      </c>
      <c r="I60" s="178" t="n">
        <v>1995</v>
      </c>
      <c r="J60" s="177" t="s">
        <v>66</v>
      </c>
      <c r="K60" s="176" t="s">
        <v>66</v>
      </c>
      <c r="L60" s="177" t="n">
        <v>1996</v>
      </c>
      <c r="M60" s="177" t="n">
        <v>1996</v>
      </c>
      <c r="N60" s="177" t="n">
        <v>2</v>
      </c>
      <c r="O60" s="179" t="n">
        <v>1</v>
      </c>
      <c r="P60" s="176" t="s">
        <v>21066</v>
      </c>
      <c r="Q60" s="176" t="s">
        <v>21085</v>
      </c>
      <c r="R60" s="180" t="n">
        <v>0</v>
      </c>
      <c r="S60" s="176" t="s">
        <v>21139</v>
      </c>
      <c r="T60" s="176" t="s">
        <v>21442</v>
      </c>
      <c r="U60" s="176" t="s">
        <v>21443</v>
      </c>
      <c r="V60" s="122" t="s">
        <v>200</v>
      </c>
      <c r="W60" s="176" t="s">
        <v>21303</v>
      </c>
      <c r="X60" s="176" t="s">
        <v>198</v>
      </c>
      <c r="Y60" s="176" t="s">
        <v>198</v>
      </c>
      <c r="Z60" s="176" t="s">
        <v>21155</v>
      </c>
      <c r="AA60" s="176" t="s">
        <v>21225</v>
      </c>
      <c r="AB60" s="176" t="s">
        <v>21444</v>
      </c>
      <c r="AC60" s="178" t="s">
        <v>21236</v>
      </c>
      <c r="AD60" s="176" t="s">
        <v>21115</v>
      </c>
      <c r="AE60" s="176"/>
      <c r="AF60" s="176" t="s">
        <v>21073</v>
      </c>
      <c r="AG60" s="176" t="s">
        <v>198</v>
      </c>
      <c r="AH60" s="176" t="s">
        <v>21445</v>
      </c>
      <c r="AI60" s="122" t="s">
        <v>200</v>
      </c>
      <c r="AJ60" s="181" t="n">
        <v>2</v>
      </c>
      <c r="AK60" s="181" t="s">
        <v>21446</v>
      </c>
      <c r="AL60" s="181" t="s">
        <v>21447</v>
      </c>
      <c r="AM60" s="122" t="s">
        <v>200</v>
      </c>
      <c r="AN60" s="181"/>
      <c r="AO60" s="181"/>
      <c r="AP60" s="181"/>
      <c r="AQ60" s="181"/>
      <c r="AR60" s="181"/>
      <c r="AS60" s="181"/>
      <c r="AT60" s="181"/>
      <c r="AU60" s="181"/>
      <c r="AV60" s="181"/>
      <c r="AW60" s="181"/>
      <c r="AX60" s="181"/>
      <c r="AY60" s="181"/>
      <c r="AZ60" s="181"/>
      <c r="BA60" s="181"/>
      <c r="BB60" s="181"/>
      <c r="BC60" s="181"/>
      <c r="BD60" s="181"/>
      <c r="BE60" s="181"/>
      <c r="BF60" s="146" t="s">
        <v>200</v>
      </c>
    </row>
    <row r="61" customFormat="false" ht="13.8" hidden="false" customHeight="false" outlineLevel="0" collapsed="false">
      <c r="A61" s="176" t="s">
        <v>16747</v>
      </c>
      <c r="B61" s="176" t="s">
        <v>21109</v>
      </c>
      <c r="C61" s="176" t="s">
        <v>21448</v>
      </c>
      <c r="D61" s="176" t="s">
        <v>1251</v>
      </c>
      <c r="E61" s="176" t="s">
        <v>22</v>
      </c>
      <c r="F61" s="146" t="s">
        <v>200</v>
      </c>
      <c r="G61" s="176" t="s">
        <v>21099</v>
      </c>
      <c r="H61" s="177" t="n">
        <v>1993</v>
      </c>
      <c r="I61" s="178" t="n">
        <v>1994</v>
      </c>
      <c r="J61" s="177" t="s">
        <v>66</v>
      </c>
      <c r="K61" s="176" t="s">
        <v>66</v>
      </c>
      <c r="L61" s="177" t="n">
        <v>1996</v>
      </c>
      <c r="M61" s="177" t="n">
        <v>1996</v>
      </c>
      <c r="N61" s="177" t="n">
        <v>3</v>
      </c>
      <c r="O61" s="179" t="n">
        <v>1</v>
      </c>
      <c r="P61" s="176" t="s">
        <v>21066</v>
      </c>
      <c r="Q61" s="176" t="s">
        <v>21151</v>
      </c>
      <c r="R61" s="180" t="n">
        <v>0</v>
      </c>
      <c r="S61" s="176" t="s">
        <v>21152</v>
      </c>
      <c r="T61" s="176"/>
      <c r="U61" s="176" t="s">
        <v>21449</v>
      </c>
      <c r="V61" s="122" t="s">
        <v>200</v>
      </c>
      <c r="W61" s="176" t="s">
        <v>21303</v>
      </c>
      <c r="X61" s="176" t="s">
        <v>198</v>
      </c>
      <c r="Y61" s="176" t="s">
        <v>198</v>
      </c>
      <c r="Z61" s="176" t="s">
        <v>21087</v>
      </c>
      <c r="AA61" s="176" t="s">
        <v>21450</v>
      </c>
      <c r="AB61" s="176" t="s">
        <v>21444</v>
      </c>
      <c r="AC61" s="178" t="n">
        <v>3</v>
      </c>
      <c r="AD61" s="176" t="s">
        <v>21115</v>
      </c>
      <c r="AE61" s="176"/>
      <c r="AF61" s="176" t="s">
        <v>21116</v>
      </c>
      <c r="AG61" s="176" t="s">
        <v>198</v>
      </c>
      <c r="AH61" s="176" t="s">
        <v>66</v>
      </c>
      <c r="AI61" s="122" t="s">
        <v>200</v>
      </c>
      <c r="AJ61" s="181" t="n">
        <v>2</v>
      </c>
      <c r="AK61" s="181" t="s">
        <v>21451</v>
      </c>
      <c r="AL61" s="181" t="s">
        <v>21452</v>
      </c>
      <c r="AM61" s="122" t="s">
        <v>200</v>
      </c>
      <c r="AN61" s="181"/>
      <c r="AO61" s="181"/>
      <c r="AP61" s="181"/>
      <c r="AQ61" s="181"/>
      <c r="AR61" s="181"/>
      <c r="AS61" s="181"/>
      <c r="AT61" s="181"/>
      <c r="AU61" s="181"/>
      <c r="AV61" s="181"/>
      <c r="AW61" s="181"/>
      <c r="AX61" s="181"/>
      <c r="AY61" s="181"/>
      <c r="AZ61" s="181"/>
      <c r="BA61" s="181"/>
      <c r="BB61" s="181"/>
      <c r="BC61" s="181"/>
      <c r="BD61" s="181"/>
      <c r="BE61" s="181"/>
      <c r="BF61" s="146" t="s">
        <v>200</v>
      </c>
    </row>
    <row r="62" customFormat="false" ht="13.8" hidden="false" customHeight="false" outlineLevel="0" collapsed="false">
      <c r="A62" s="176" t="s">
        <v>21453</v>
      </c>
      <c r="B62" s="176" t="s">
        <v>73</v>
      </c>
      <c r="C62" s="176" t="s">
        <v>17584</v>
      </c>
      <c r="D62" s="176" t="s">
        <v>21454</v>
      </c>
      <c r="E62" s="176" t="s">
        <v>18</v>
      </c>
      <c r="F62" s="146" t="s">
        <v>200</v>
      </c>
      <c r="G62" s="176" t="s">
        <v>21099</v>
      </c>
      <c r="H62" s="177" t="n">
        <v>1987</v>
      </c>
      <c r="I62" s="178" t="n">
        <v>1987</v>
      </c>
      <c r="J62" s="177" t="s">
        <v>66</v>
      </c>
      <c r="K62" s="176" t="s">
        <v>66</v>
      </c>
      <c r="L62" s="177" t="n">
        <v>1994</v>
      </c>
      <c r="M62" s="177" t="n">
        <v>1994</v>
      </c>
      <c r="N62" s="177" t="n">
        <v>7</v>
      </c>
      <c r="O62" s="179" t="n">
        <v>5</v>
      </c>
      <c r="P62" s="176" t="s">
        <v>21066</v>
      </c>
      <c r="Q62" s="176" t="s">
        <v>21085</v>
      </c>
      <c r="R62" s="180" t="n">
        <v>0</v>
      </c>
      <c r="S62" s="176" t="s">
        <v>17584</v>
      </c>
      <c r="T62" s="176"/>
      <c r="U62" s="176" t="s">
        <v>21455</v>
      </c>
      <c r="V62" s="122" t="s">
        <v>200</v>
      </c>
      <c r="W62" s="176" t="s">
        <v>66</v>
      </c>
      <c r="X62" s="176" t="s">
        <v>198</v>
      </c>
      <c r="Y62" s="176" t="s">
        <v>198</v>
      </c>
      <c r="Z62" s="176" t="s">
        <v>21087</v>
      </c>
      <c r="AA62" s="176" t="s">
        <v>66</v>
      </c>
      <c r="AB62" s="176" t="s">
        <v>21102</v>
      </c>
      <c r="AC62" s="178" t="s">
        <v>21456</v>
      </c>
      <c r="AD62" s="176" t="s">
        <v>21115</v>
      </c>
      <c r="AE62" s="176"/>
      <c r="AF62" s="176" t="s">
        <v>21116</v>
      </c>
      <c r="AG62" s="176" t="s">
        <v>198</v>
      </c>
      <c r="AH62" s="176" t="s">
        <v>66</v>
      </c>
      <c r="AI62" s="122" t="s">
        <v>200</v>
      </c>
      <c r="AJ62" s="181" t="n">
        <v>4</v>
      </c>
      <c r="AK62" s="181" t="s">
        <v>21457</v>
      </c>
      <c r="AL62" s="181" t="s">
        <v>21458</v>
      </c>
      <c r="AM62" s="122" t="s">
        <v>200</v>
      </c>
      <c r="AN62" s="181"/>
      <c r="AO62" s="181"/>
      <c r="AP62" s="181"/>
      <c r="AQ62" s="181"/>
      <c r="AR62" s="181"/>
      <c r="AS62" s="181"/>
      <c r="AT62" s="181"/>
      <c r="AU62" s="181"/>
      <c r="AV62" s="181"/>
      <c r="AW62" s="181"/>
      <c r="AX62" s="181"/>
      <c r="AY62" s="181"/>
      <c r="AZ62" s="181"/>
      <c r="BA62" s="181"/>
      <c r="BB62" s="181"/>
      <c r="BC62" s="181"/>
      <c r="BD62" s="181"/>
      <c r="BE62" s="181"/>
      <c r="BF62" s="146" t="s">
        <v>200</v>
      </c>
    </row>
    <row r="63" customFormat="false" ht="13.8" hidden="false" customHeight="false" outlineLevel="0" collapsed="false">
      <c r="A63" s="176" t="s">
        <v>16681</v>
      </c>
      <c r="B63" s="176" t="s">
        <v>21109</v>
      </c>
      <c r="C63" s="176" t="s">
        <v>17584</v>
      </c>
      <c r="D63" s="176" t="s">
        <v>1251</v>
      </c>
      <c r="E63" s="176" t="s">
        <v>22</v>
      </c>
      <c r="F63" s="146" t="s">
        <v>200</v>
      </c>
      <c r="G63" s="176" t="s">
        <v>21099</v>
      </c>
      <c r="H63" s="177" t="n">
        <v>1993</v>
      </c>
      <c r="I63" s="178" t="n">
        <v>1993</v>
      </c>
      <c r="J63" s="177" t="s">
        <v>66</v>
      </c>
      <c r="K63" s="176" t="s">
        <v>66</v>
      </c>
      <c r="L63" s="177" t="n">
        <v>1994</v>
      </c>
      <c r="M63" s="177" t="n">
        <v>1994</v>
      </c>
      <c r="N63" s="177" t="n">
        <v>1</v>
      </c>
      <c r="O63" s="179" t="n">
        <v>1</v>
      </c>
      <c r="P63" s="176" t="s">
        <v>21066</v>
      </c>
      <c r="Q63" s="176" t="s">
        <v>21085</v>
      </c>
      <c r="R63" s="180" t="n">
        <v>0</v>
      </c>
      <c r="S63" s="176" t="s">
        <v>21459</v>
      </c>
      <c r="T63" s="176"/>
      <c r="U63" s="176" t="s">
        <v>21460</v>
      </c>
      <c r="V63" s="122" t="s">
        <v>200</v>
      </c>
      <c r="W63" s="176" t="s">
        <v>66</v>
      </c>
      <c r="X63" s="176" t="s">
        <v>198</v>
      </c>
      <c r="Y63" s="176" t="s">
        <v>198</v>
      </c>
      <c r="Z63" s="176" t="s">
        <v>21087</v>
      </c>
      <c r="AA63" s="178" t="s">
        <v>21114</v>
      </c>
      <c r="AB63" s="176" t="s">
        <v>21461</v>
      </c>
      <c r="AC63" s="178" t="n">
        <v>4</v>
      </c>
      <c r="AD63" s="176" t="s">
        <v>21115</v>
      </c>
      <c r="AE63" s="176"/>
      <c r="AF63" s="176" t="s">
        <v>21116</v>
      </c>
      <c r="AG63" s="176" t="s">
        <v>198</v>
      </c>
      <c r="AH63" s="176" t="s">
        <v>66</v>
      </c>
      <c r="AI63" s="122" t="s">
        <v>200</v>
      </c>
      <c r="AJ63" s="181" t="n">
        <v>3</v>
      </c>
      <c r="AK63" s="181" t="s">
        <v>21462</v>
      </c>
      <c r="AL63" s="181" t="s">
        <v>21463</v>
      </c>
      <c r="AM63" s="122" t="s">
        <v>200</v>
      </c>
      <c r="AN63" s="181"/>
      <c r="AO63" s="181"/>
      <c r="AP63" s="181"/>
      <c r="AQ63" s="181"/>
      <c r="AR63" s="181"/>
      <c r="AS63" s="181"/>
      <c r="AT63" s="181"/>
      <c r="AU63" s="181"/>
      <c r="AV63" s="181"/>
      <c r="AW63" s="181"/>
      <c r="AX63" s="181"/>
      <c r="AY63" s="181"/>
      <c r="AZ63" s="181"/>
      <c r="BA63" s="181"/>
      <c r="BB63" s="181"/>
      <c r="BC63" s="181"/>
      <c r="BD63" s="181"/>
      <c r="BE63" s="181"/>
      <c r="BF63" s="146"/>
    </row>
    <row r="64" customFormat="false" ht="13.8" hidden="false" customHeight="false" outlineLevel="0" collapsed="false">
      <c r="A64" s="176" t="s">
        <v>71</v>
      </c>
      <c r="B64" s="176" t="s">
        <v>21109</v>
      </c>
      <c r="C64" s="176" t="s">
        <v>393</v>
      </c>
      <c r="D64" s="176" t="s">
        <v>16</v>
      </c>
      <c r="E64" s="176" t="s">
        <v>21170</v>
      </c>
      <c r="F64" s="146" t="s">
        <v>200</v>
      </c>
      <c r="G64" s="176" t="s">
        <v>21099</v>
      </c>
      <c r="H64" s="177" t="n">
        <v>1986</v>
      </c>
      <c r="I64" s="178" t="n">
        <v>1991</v>
      </c>
      <c r="J64" s="177" t="s">
        <v>66</v>
      </c>
      <c r="K64" s="176" t="s">
        <v>66</v>
      </c>
      <c r="L64" s="177" t="n">
        <v>1992</v>
      </c>
      <c r="M64" s="177" t="n">
        <v>1992</v>
      </c>
      <c r="N64" s="177" t="n">
        <v>6</v>
      </c>
      <c r="O64" s="179" t="n">
        <v>1</v>
      </c>
      <c r="P64" s="176" t="s">
        <v>21085</v>
      </c>
      <c r="Q64" s="176" t="s">
        <v>21110</v>
      </c>
      <c r="R64" s="180" t="n">
        <v>0</v>
      </c>
      <c r="S64" s="176" t="s">
        <v>393</v>
      </c>
      <c r="T64" s="176"/>
      <c r="U64" s="176" t="s">
        <v>21464</v>
      </c>
      <c r="V64" s="122" t="s">
        <v>200</v>
      </c>
      <c r="W64" s="176" t="s">
        <v>66</v>
      </c>
      <c r="X64" s="176" t="s">
        <v>198</v>
      </c>
      <c r="Y64" s="176" t="s">
        <v>198</v>
      </c>
      <c r="Z64" s="176" t="s">
        <v>21143</v>
      </c>
      <c r="AA64" s="178" t="s">
        <v>21114</v>
      </c>
      <c r="AB64" s="176" t="s">
        <v>21465</v>
      </c>
      <c r="AC64" s="178" t="n">
        <v>2</v>
      </c>
      <c r="AD64" s="176" t="s">
        <v>21115</v>
      </c>
      <c r="AE64" s="176"/>
      <c r="AF64" s="176" t="s">
        <v>21073</v>
      </c>
      <c r="AG64" s="176" t="s">
        <v>21466</v>
      </c>
      <c r="AH64" s="176" t="s">
        <v>66</v>
      </c>
      <c r="AI64" s="122" t="s">
        <v>200</v>
      </c>
      <c r="AJ64" s="181" t="n">
        <v>2</v>
      </c>
      <c r="AK64" s="181" t="s">
        <v>21467</v>
      </c>
      <c r="AL64" s="181" t="s">
        <v>21468</v>
      </c>
      <c r="AM64" s="122" t="s">
        <v>200</v>
      </c>
      <c r="AN64" s="181"/>
      <c r="AO64" s="181"/>
      <c r="AP64" s="181"/>
      <c r="AQ64" s="181"/>
      <c r="AR64" s="181"/>
      <c r="AS64" s="181"/>
      <c r="AT64" s="181"/>
      <c r="AU64" s="181"/>
      <c r="AV64" s="181"/>
      <c r="AW64" s="181"/>
      <c r="AX64" s="181"/>
      <c r="AY64" s="181"/>
      <c r="AZ64" s="181"/>
      <c r="BA64" s="181"/>
      <c r="BB64" s="181"/>
      <c r="BC64" s="181"/>
      <c r="BD64" s="181"/>
      <c r="BE64" s="181"/>
      <c r="BF64" s="146" t="s">
        <v>200</v>
      </c>
    </row>
    <row r="65" customFormat="false" ht="13.8" hidden="false" customHeight="false" outlineLevel="0" collapsed="false">
      <c r="A65" s="176" t="s">
        <v>72</v>
      </c>
      <c r="B65" s="176" t="s">
        <v>73</v>
      </c>
      <c r="C65" s="176" t="s">
        <v>393</v>
      </c>
      <c r="D65" s="176" t="s">
        <v>21454</v>
      </c>
      <c r="E65" s="176" t="s">
        <v>18</v>
      </c>
      <c r="F65" s="146" t="s">
        <v>200</v>
      </c>
      <c r="G65" s="176" t="s">
        <v>21099</v>
      </c>
      <c r="H65" s="177" t="n">
        <v>1986</v>
      </c>
      <c r="I65" s="178" t="n">
        <v>1987</v>
      </c>
      <c r="J65" s="177" t="s">
        <v>66</v>
      </c>
      <c r="K65" s="176" t="s">
        <v>66</v>
      </c>
      <c r="L65" s="177" t="n">
        <v>1990</v>
      </c>
      <c r="M65" s="177" t="n">
        <v>1990</v>
      </c>
      <c r="N65" s="177" t="n">
        <v>4</v>
      </c>
      <c r="O65" s="179" t="n">
        <v>5</v>
      </c>
      <c r="P65" s="176" t="s">
        <v>21066</v>
      </c>
      <c r="Q65" s="176" t="s">
        <v>21085</v>
      </c>
      <c r="R65" s="180" t="n">
        <v>0</v>
      </c>
      <c r="S65" s="176" t="s">
        <v>21469</v>
      </c>
      <c r="T65" s="176"/>
      <c r="U65" s="176" t="s">
        <v>21470</v>
      </c>
      <c r="V65" s="122" t="s">
        <v>200</v>
      </c>
      <c r="W65" s="176" t="s">
        <v>66</v>
      </c>
      <c r="X65" s="176" t="s">
        <v>198</v>
      </c>
      <c r="Y65" s="176" t="s">
        <v>198</v>
      </c>
      <c r="Z65" s="176" t="s">
        <v>21087</v>
      </c>
      <c r="AA65" s="176" t="s">
        <v>66</v>
      </c>
      <c r="AB65" s="176" t="s">
        <v>21102</v>
      </c>
      <c r="AC65" s="178" t="s">
        <v>21456</v>
      </c>
      <c r="AD65" s="176" t="s">
        <v>21115</v>
      </c>
      <c r="AE65" s="176"/>
      <c r="AF65" s="176" t="s">
        <v>21116</v>
      </c>
      <c r="AG65" s="176" t="s">
        <v>198</v>
      </c>
      <c r="AH65" s="176" t="s">
        <v>66</v>
      </c>
      <c r="AI65" s="122" t="s">
        <v>200</v>
      </c>
      <c r="AJ65" s="181" t="n">
        <v>4</v>
      </c>
      <c r="AK65" s="181" t="s">
        <v>21457</v>
      </c>
      <c r="AL65" s="181" t="s">
        <v>21471</v>
      </c>
      <c r="AM65" s="122" t="s">
        <v>200</v>
      </c>
      <c r="AN65" s="181"/>
      <c r="AO65" s="181"/>
      <c r="AP65" s="181"/>
      <c r="AQ65" s="181"/>
      <c r="AR65" s="181"/>
      <c r="AS65" s="181"/>
      <c r="AT65" s="181"/>
      <c r="AU65" s="181"/>
      <c r="AV65" s="181"/>
      <c r="AW65" s="181"/>
      <c r="AX65" s="181"/>
      <c r="AY65" s="181"/>
      <c r="AZ65" s="181"/>
      <c r="BA65" s="181"/>
      <c r="BB65" s="181"/>
      <c r="BC65" s="181"/>
      <c r="BD65" s="181"/>
      <c r="BE65" s="181"/>
      <c r="BF65" s="146"/>
    </row>
    <row r="66" customFormat="false" ht="13.8" hidden="false" customHeight="false" outlineLevel="0" collapsed="false">
      <c r="A66" s="176" t="s">
        <v>16774</v>
      </c>
      <c r="B66" s="176" t="s">
        <v>21109</v>
      </c>
      <c r="C66" s="176" t="s">
        <v>16775</v>
      </c>
      <c r="D66" s="176" t="s">
        <v>1251</v>
      </c>
      <c r="E66" s="176" t="s">
        <v>18</v>
      </c>
      <c r="F66" s="146" t="s">
        <v>200</v>
      </c>
      <c r="G66" s="176" t="s">
        <v>21099</v>
      </c>
      <c r="H66" s="177" t="n">
        <v>1991</v>
      </c>
      <c r="I66" s="178" t="n">
        <v>1992</v>
      </c>
      <c r="J66" s="177" t="s">
        <v>66</v>
      </c>
      <c r="K66" s="176" t="s">
        <v>66</v>
      </c>
      <c r="L66" s="177" t="n">
        <v>1997</v>
      </c>
      <c r="M66" s="177" t="n">
        <v>1997</v>
      </c>
      <c r="N66" s="177" t="n">
        <v>6</v>
      </c>
      <c r="O66" s="179" t="n">
        <v>1</v>
      </c>
      <c r="P66" s="176" t="s">
        <v>21066</v>
      </c>
      <c r="Q66" s="176"/>
      <c r="R66" s="180" t="n">
        <v>0</v>
      </c>
      <c r="S66" s="176" t="s">
        <v>21472</v>
      </c>
      <c r="T66" s="176"/>
      <c r="U66" s="176" t="s">
        <v>21473</v>
      </c>
      <c r="V66" s="122" t="s">
        <v>200</v>
      </c>
      <c r="W66" s="176" t="s">
        <v>66</v>
      </c>
      <c r="X66" s="176" t="s">
        <v>198</v>
      </c>
      <c r="Y66" s="176" t="s">
        <v>198</v>
      </c>
      <c r="Z66" s="176" t="s">
        <v>21087</v>
      </c>
      <c r="AA66" s="176" t="s">
        <v>21450</v>
      </c>
      <c r="AB66" s="176" t="s">
        <v>21444</v>
      </c>
      <c r="AC66" s="178" t="n">
        <v>3</v>
      </c>
      <c r="AD66" s="176" t="s">
        <v>21115</v>
      </c>
      <c r="AE66" s="176"/>
      <c r="AF66" s="176" t="s">
        <v>21116</v>
      </c>
      <c r="AG66" s="176" t="s">
        <v>198</v>
      </c>
      <c r="AH66" s="176" t="s">
        <v>66</v>
      </c>
      <c r="AI66" s="122" t="s">
        <v>200</v>
      </c>
      <c r="AJ66" s="181" t="n">
        <v>2</v>
      </c>
      <c r="AK66" s="181" t="s">
        <v>21474</v>
      </c>
      <c r="AL66" s="181" t="s">
        <v>21475</v>
      </c>
      <c r="AM66" s="122" t="s">
        <v>200</v>
      </c>
      <c r="AN66" s="181"/>
      <c r="AO66" s="181"/>
      <c r="AP66" s="181"/>
      <c r="AQ66" s="181"/>
      <c r="AR66" s="181"/>
      <c r="AS66" s="181"/>
      <c r="AT66" s="181"/>
      <c r="AU66" s="181"/>
      <c r="AV66" s="181"/>
      <c r="AW66" s="181"/>
      <c r="AX66" s="181"/>
      <c r="AY66" s="181"/>
      <c r="AZ66" s="181"/>
      <c r="BA66" s="181"/>
      <c r="BB66" s="181"/>
      <c r="BC66" s="181"/>
      <c r="BD66" s="181"/>
      <c r="BE66" s="181"/>
      <c r="BF66" s="146"/>
    </row>
    <row r="67" customFormat="false" ht="13.8" hidden="false" customHeight="false" outlineLevel="0" collapsed="false">
      <c r="A67" s="176" t="s">
        <v>82</v>
      </c>
      <c r="B67" s="176" t="s">
        <v>73</v>
      </c>
      <c r="C67" s="176" t="s">
        <v>17584</v>
      </c>
      <c r="D67" s="176" t="s">
        <v>21476</v>
      </c>
      <c r="E67" s="176" t="s">
        <v>70</v>
      </c>
      <c r="F67" s="146" t="s">
        <v>200</v>
      </c>
      <c r="G67" s="176" t="s">
        <v>21099</v>
      </c>
      <c r="H67" s="177" t="n">
        <v>1982</v>
      </c>
      <c r="I67" s="178" t="n">
        <v>1982</v>
      </c>
      <c r="J67" s="177" t="s">
        <v>66</v>
      </c>
      <c r="K67" s="176" t="s">
        <v>66</v>
      </c>
      <c r="L67" s="177" t="n">
        <v>1994</v>
      </c>
      <c r="M67" s="177" t="n">
        <v>1994</v>
      </c>
      <c r="N67" s="177" t="n">
        <v>12</v>
      </c>
      <c r="O67" s="179" t="n">
        <v>20</v>
      </c>
      <c r="P67" s="176" t="s">
        <v>21085</v>
      </c>
      <c r="Q67" s="176" t="s">
        <v>21110</v>
      </c>
      <c r="R67" s="180" t="n">
        <v>0</v>
      </c>
      <c r="S67" s="176" t="s">
        <v>21111</v>
      </c>
      <c r="T67" s="176"/>
      <c r="U67" s="176" t="s">
        <v>21477</v>
      </c>
      <c r="V67" s="122" t="s">
        <v>200</v>
      </c>
      <c r="W67" s="176" t="s">
        <v>66</v>
      </c>
      <c r="X67" s="176" t="s">
        <v>198</v>
      </c>
      <c r="Y67" s="176" t="s">
        <v>198</v>
      </c>
      <c r="Z67" s="176" t="s">
        <v>198</v>
      </c>
      <c r="AA67" s="176" t="s">
        <v>66</v>
      </c>
      <c r="AB67" s="176" t="s">
        <v>21102</v>
      </c>
      <c r="AC67" s="178" t="s">
        <v>21456</v>
      </c>
      <c r="AD67" s="176" t="s">
        <v>21115</v>
      </c>
      <c r="AE67" s="176"/>
      <c r="AF67" s="176" t="s">
        <v>21116</v>
      </c>
      <c r="AG67" s="176" t="s">
        <v>198</v>
      </c>
      <c r="AH67" s="176" t="s">
        <v>66</v>
      </c>
      <c r="AI67" s="122" t="s">
        <v>200</v>
      </c>
      <c r="AJ67" s="181" t="n">
        <v>3</v>
      </c>
      <c r="AK67" s="181" t="s">
        <v>21478</v>
      </c>
      <c r="AL67" s="181" t="s">
        <v>21479</v>
      </c>
      <c r="AM67" s="122" t="s">
        <v>200</v>
      </c>
      <c r="AN67" s="181"/>
      <c r="AO67" s="181"/>
      <c r="AP67" s="181"/>
      <c r="AQ67" s="181"/>
      <c r="AR67" s="181"/>
      <c r="AS67" s="181"/>
      <c r="AT67" s="181"/>
      <c r="AU67" s="181"/>
      <c r="AV67" s="181"/>
      <c r="AW67" s="181"/>
      <c r="AX67" s="181"/>
      <c r="AY67" s="181"/>
      <c r="AZ67" s="181"/>
      <c r="BA67" s="181"/>
      <c r="BB67" s="181"/>
      <c r="BC67" s="181"/>
      <c r="BD67" s="181"/>
      <c r="BE67" s="181"/>
      <c r="BF67" s="146"/>
    </row>
    <row r="68" customFormat="false" ht="13.8" hidden="false" customHeight="false" outlineLevel="0" collapsed="false">
      <c r="A68" s="176" t="s">
        <v>12591</v>
      </c>
      <c r="B68" s="176" t="s">
        <v>21063</v>
      </c>
      <c r="C68" s="176" t="s">
        <v>9448</v>
      </c>
      <c r="D68" s="176" t="s">
        <v>16</v>
      </c>
      <c r="E68" s="176" t="s">
        <v>18</v>
      </c>
      <c r="F68" s="146" t="s">
        <v>200</v>
      </c>
      <c r="G68" s="176" t="s">
        <v>21099</v>
      </c>
      <c r="H68" s="177" t="n">
        <v>1989</v>
      </c>
      <c r="I68" s="178" t="n">
        <v>1990</v>
      </c>
      <c r="J68" s="177" t="s">
        <v>66</v>
      </c>
      <c r="K68" s="176" t="s">
        <v>66</v>
      </c>
      <c r="L68" s="177" t="n">
        <v>2003</v>
      </c>
      <c r="M68" s="177" t="n">
        <v>2003</v>
      </c>
      <c r="N68" s="177" t="n">
        <v>14</v>
      </c>
      <c r="O68" s="166" t="n">
        <v>100</v>
      </c>
      <c r="P68" s="176" t="s">
        <v>21151</v>
      </c>
      <c r="Q68" s="176" t="s">
        <v>21110</v>
      </c>
      <c r="R68" s="180" t="n">
        <v>0</v>
      </c>
      <c r="S68" s="176" t="s">
        <v>21177</v>
      </c>
      <c r="T68" s="176" t="s">
        <v>21480</v>
      </c>
      <c r="U68" s="176" t="s">
        <v>21481</v>
      </c>
      <c r="V68" s="122" t="s">
        <v>200</v>
      </c>
      <c r="W68" s="176" t="s">
        <v>201</v>
      </c>
      <c r="X68" s="176" t="s">
        <v>198</v>
      </c>
      <c r="Y68" s="176" t="s">
        <v>198</v>
      </c>
      <c r="Z68" s="176" t="s">
        <v>21155</v>
      </c>
      <c r="AA68" s="176" t="s">
        <v>66</v>
      </c>
      <c r="AB68" s="176" t="s">
        <v>21444</v>
      </c>
      <c r="AC68" s="178" t="n">
        <v>2</v>
      </c>
      <c r="AD68" s="176" t="s">
        <v>21115</v>
      </c>
      <c r="AE68" s="176" t="s">
        <v>21482</v>
      </c>
      <c r="AF68" s="176" t="s">
        <v>21116</v>
      </c>
      <c r="AG68" s="176" t="s">
        <v>198</v>
      </c>
      <c r="AH68" s="176" t="s">
        <v>66</v>
      </c>
      <c r="AI68" s="122" t="s">
        <v>200</v>
      </c>
      <c r="AJ68" s="181" t="n">
        <v>3</v>
      </c>
      <c r="AK68" s="181" t="s">
        <v>21483</v>
      </c>
      <c r="AL68" s="181" t="s">
        <v>21484</v>
      </c>
      <c r="AM68" s="122" t="s">
        <v>200</v>
      </c>
      <c r="AN68" s="181"/>
      <c r="AO68" s="181"/>
      <c r="AP68" s="181"/>
      <c r="AQ68" s="181"/>
      <c r="AR68" s="181"/>
      <c r="AS68" s="181"/>
      <c r="AT68" s="181"/>
      <c r="AU68" s="181"/>
      <c r="AV68" s="181"/>
      <c r="AW68" s="181"/>
      <c r="AX68" s="181"/>
      <c r="AY68" s="181"/>
      <c r="AZ68" s="181"/>
      <c r="BA68" s="181"/>
      <c r="BB68" s="181"/>
      <c r="BC68" s="181"/>
      <c r="BD68" s="181"/>
      <c r="BE68" s="181"/>
      <c r="BF68" s="146" t="s">
        <v>200</v>
      </c>
    </row>
    <row r="69" customFormat="false" ht="13.8" hidden="false" customHeight="false" outlineLevel="0" collapsed="false">
      <c r="A69" s="176" t="s">
        <v>21485</v>
      </c>
      <c r="B69" s="176" t="s">
        <v>21109</v>
      </c>
      <c r="C69" s="176" t="s">
        <v>393</v>
      </c>
      <c r="D69" s="176" t="s">
        <v>16</v>
      </c>
      <c r="E69" s="176" t="s">
        <v>22</v>
      </c>
      <c r="F69" s="146" t="s">
        <v>200</v>
      </c>
      <c r="G69" s="176" t="s">
        <v>21099</v>
      </c>
      <c r="H69" s="177" t="n">
        <v>1993</v>
      </c>
      <c r="I69" s="178" t="n">
        <v>1994</v>
      </c>
      <c r="J69" s="177" t="s">
        <v>66</v>
      </c>
      <c r="K69" s="176" t="s">
        <v>66</v>
      </c>
      <c r="L69" s="177" t="n">
        <v>1996</v>
      </c>
      <c r="M69" s="177" t="n">
        <v>1996</v>
      </c>
      <c r="N69" s="177" t="n">
        <v>1</v>
      </c>
      <c r="O69" s="179" t="n">
        <v>1</v>
      </c>
      <c r="P69" s="176" t="s">
        <v>21066</v>
      </c>
      <c r="Q69" s="176" t="s">
        <v>21151</v>
      </c>
      <c r="R69" s="180" t="n">
        <v>0</v>
      </c>
      <c r="S69" s="176" t="s">
        <v>21486</v>
      </c>
      <c r="T69" s="176"/>
      <c r="U69" s="176" t="s">
        <v>21487</v>
      </c>
      <c r="V69" s="122" t="s">
        <v>200</v>
      </c>
      <c r="W69" s="176" t="s">
        <v>21303</v>
      </c>
      <c r="X69" s="176" t="s">
        <v>198</v>
      </c>
      <c r="Y69" s="176" t="s">
        <v>198</v>
      </c>
      <c r="Z69" s="176" t="s">
        <v>21155</v>
      </c>
      <c r="AA69" s="178" t="s">
        <v>21114</v>
      </c>
      <c r="AB69" s="176" t="s">
        <v>21461</v>
      </c>
      <c r="AC69" s="178" t="n">
        <v>18</v>
      </c>
      <c r="AD69" s="176" t="s">
        <v>21115</v>
      </c>
      <c r="AE69" s="176"/>
      <c r="AF69" s="176" t="s">
        <v>21116</v>
      </c>
      <c r="AG69" s="176" t="s">
        <v>198</v>
      </c>
      <c r="AH69" s="176" t="s">
        <v>66</v>
      </c>
      <c r="AI69" s="122" t="s">
        <v>200</v>
      </c>
      <c r="AJ69" s="181" t="n">
        <v>2</v>
      </c>
      <c r="AK69" s="181" t="s">
        <v>21488</v>
      </c>
      <c r="AL69" s="181" t="s">
        <v>21118</v>
      </c>
      <c r="AM69" s="122" t="s">
        <v>200</v>
      </c>
      <c r="AN69" s="181"/>
      <c r="AO69" s="181"/>
      <c r="AP69" s="181"/>
      <c r="AQ69" s="181"/>
      <c r="AR69" s="181"/>
      <c r="AS69" s="181"/>
      <c r="AT69" s="181"/>
      <c r="AU69" s="181"/>
      <c r="AV69" s="181"/>
      <c r="AW69" s="181"/>
      <c r="AX69" s="181"/>
      <c r="AY69" s="181"/>
      <c r="AZ69" s="181"/>
      <c r="BA69" s="181"/>
      <c r="BB69" s="181"/>
      <c r="BC69" s="181"/>
      <c r="BD69" s="181"/>
      <c r="BE69" s="181"/>
      <c r="BF69" s="146" t="s">
        <v>200</v>
      </c>
    </row>
    <row r="70" customFormat="false" ht="13.8" hidden="false" customHeight="false" outlineLevel="0" collapsed="false">
      <c r="A70" s="176" t="s">
        <v>21489</v>
      </c>
      <c r="B70" s="176" t="s">
        <v>21109</v>
      </c>
      <c r="C70" s="176" t="s">
        <v>393</v>
      </c>
      <c r="D70" s="176" t="s">
        <v>1251</v>
      </c>
      <c r="E70" s="176" t="s">
        <v>22</v>
      </c>
      <c r="F70" s="146" t="s">
        <v>200</v>
      </c>
      <c r="G70" s="176" t="s">
        <v>21099</v>
      </c>
      <c r="H70" s="177" t="n">
        <v>1995</v>
      </c>
      <c r="I70" s="178" t="n">
        <v>1995</v>
      </c>
      <c r="J70" s="177" t="s">
        <v>66</v>
      </c>
      <c r="K70" s="176" t="s">
        <v>66</v>
      </c>
      <c r="L70" s="177" t="n">
        <v>1996</v>
      </c>
      <c r="M70" s="177" t="n">
        <v>1996</v>
      </c>
      <c r="N70" s="177" t="n">
        <v>1</v>
      </c>
      <c r="O70" s="179" t="n">
        <v>1</v>
      </c>
      <c r="P70" s="176" t="s">
        <v>21066</v>
      </c>
      <c r="Q70" s="176" t="s">
        <v>21151</v>
      </c>
      <c r="R70" s="180" t="n">
        <v>0</v>
      </c>
      <c r="S70" s="176" t="s">
        <v>21486</v>
      </c>
      <c r="T70" s="176"/>
      <c r="U70" s="176" t="s">
        <v>21490</v>
      </c>
      <c r="V70" s="122" t="s">
        <v>200</v>
      </c>
      <c r="W70" s="176" t="s">
        <v>21303</v>
      </c>
      <c r="X70" s="176" t="s">
        <v>198</v>
      </c>
      <c r="Y70" s="176" t="s">
        <v>198</v>
      </c>
      <c r="Z70" s="176" t="s">
        <v>21143</v>
      </c>
      <c r="AA70" s="178" t="s">
        <v>21114</v>
      </c>
      <c r="AB70" s="176" t="s">
        <v>21444</v>
      </c>
      <c r="AC70" s="178" t="n">
        <v>18</v>
      </c>
      <c r="AD70" s="176" t="s">
        <v>21115</v>
      </c>
      <c r="AE70" s="176"/>
      <c r="AF70" s="176" t="s">
        <v>21116</v>
      </c>
      <c r="AG70" s="176" t="s">
        <v>198</v>
      </c>
      <c r="AH70" s="176" t="s">
        <v>66</v>
      </c>
      <c r="AI70" s="122" t="s">
        <v>200</v>
      </c>
      <c r="AJ70" s="181" t="n">
        <v>2</v>
      </c>
      <c r="AK70" s="181" t="s">
        <v>21491</v>
      </c>
      <c r="AL70" s="181" t="s">
        <v>21492</v>
      </c>
      <c r="AM70" s="122" t="s">
        <v>200</v>
      </c>
      <c r="AN70" s="181"/>
      <c r="AO70" s="181"/>
      <c r="AP70" s="181"/>
      <c r="AQ70" s="181"/>
      <c r="AR70" s="181"/>
      <c r="AS70" s="181"/>
      <c r="AT70" s="181"/>
      <c r="AU70" s="181"/>
      <c r="AV70" s="181"/>
      <c r="AW70" s="181"/>
      <c r="AX70" s="181"/>
      <c r="AY70" s="181"/>
      <c r="AZ70" s="181"/>
      <c r="BA70" s="181"/>
      <c r="BB70" s="181"/>
      <c r="BC70" s="181"/>
      <c r="BD70" s="181"/>
      <c r="BE70" s="181"/>
      <c r="BF70" s="146" t="s">
        <v>200</v>
      </c>
    </row>
    <row r="71" customFormat="false" ht="13.8" hidden="false" customHeight="false" outlineLevel="0" collapsed="false">
      <c r="A71" s="176" t="s">
        <v>7069</v>
      </c>
      <c r="B71" s="176" t="s">
        <v>21109</v>
      </c>
      <c r="C71" s="176" t="s">
        <v>206</v>
      </c>
      <c r="D71" s="176" t="s">
        <v>1251</v>
      </c>
      <c r="E71" s="176" t="s">
        <v>18</v>
      </c>
      <c r="F71" s="146" t="s">
        <v>200</v>
      </c>
      <c r="G71" s="176" t="s">
        <v>21099</v>
      </c>
      <c r="H71" s="177" t="n">
        <v>1991</v>
      </c>
      <c r="I71" s="178" t="n">
        <v>1993</v>
      </c>
      <c r="J71" s="177" t="s">
        <v>66</v>
      </c>
      <c r="K71" s="176" t="s">
        <v>66</v>
      </c>
      <c r="L71" s="177" t="n">
        <v>1996</v>
      </c>
      <c r="M71" s="177" t="n">
        <v>1996</v>
      </c>
      <c r="N71" s="177" t="n">
        <v>5</v>
      </c>
      <c r="O71" s="179" t="n">
        <v>3</v>
      </c>
      <c r="P71" s="176" t="s">
        <v>21066</v>
      </c>
      <c r="Q71" s="176" t="s">
        <v>21085</v>
      </c>
      <c r="R71" s="180" t="n">
        <v>0</v>
      </c>
      <c r="S71" s="176" t="s">
        <v>21234</v>
      </c>
      <c r="T71" s="176"/>
      <c r="U71" s="176" t="s">
        <v>21493</v>
      </c>
      <c r="V71" s="122" t="s">
        <v>200</v>
      </c>
      <c r="W71" s="176" t="s">
        <v>201</v>
      </c>
      <c r="X71" s="176" t="s">
        <v>198</v>
      </c>
      <c r="Y71" s="176" t="s">
        <v>198</v>
      </c>
      <c r="Z71" s="176" t="s">
        <v>21087</v>
      </c>
      <c r="AA71" s="176" t="s">
        <v>21225</v>
      </c>
      <c r="AB71" s="176" t="s">
        <v>21444</v>
      </c>
      <c r="AC71" s="178" t="s">
        <v>21236</v>
      </c>
      <c r="AD71" s="176" t="s">
        <v>21115</v>
      </c>
      <c r="AE71" s="176"/>
      <c r="AF71" s="176" t="s">
        <v>21073</v>
      </c>
      <c r="AG71" s="176" t="s">
        <v>198</v>
      </c>
      <c r="AH71" s="176" t="s">
        <v>21445</v>
      </c>
      <c r="AI71" s="122" t="s">
        <v>200</v>
      </c>
      <c r="AJ71" s="181" t="n">
        <v>3</v>
      </c>
      <c r="AK71" s="181" t="s">
        <v>21494</v>
      </c>
      <c r="AL71" s="181" t="s">
        <v>21495</v>
      </c>
      <c r="AM71" s="122" t="s">
        <v>200</v>
      </c>
      <c r="AN71" s="181"/>
      <c r="AO71" s="181"/>
      <c r="AP71" s="181"/>
      <c r="AQ71" s="181"/>
      <c r="AR71" s="181"/>
      <c r="AS71" s="181"/>
      <c r="AT71" s="181"/>
      <c r="AU71" s="181"/>
      <c r="AV71" s="181"/>
      <c r="AW71" s="181"/>
      <c r="AX71" s="181"/>
      <c r="AY71" s="181"/>
      <c r="AZ71" s="181"/>
      <c r="BA71" s="181"/>
      <c r="BB71" s="181"/>
      <c r="BC71" s="181"/>
      <c r="BD71" s="181"/>
      <c r="BE71" s="181"/>
      <c r="BF71" s="146" t="s">
        <v>200</v>
      </c>
    </row>
    <row r="72" customFormat="false" ht="13.8" hidden="false" customHeight="false" outlineLevel="0" collapsed="false">
      <c r="A72" s="176" t="s">
        <v>88</v>
      </c>
      <c r="B72" s="176" t="s">
        <v>73</v>
      </c>
      <c r="C72" s="176" t="s">
        <v>2655</v>
      </c>
      <c r="D72" s="176" t="s">
        <v>21496</v>
      </c>
      <c r="E72" s="176" t="s">
        <v>70</v>
      </c>
      <c r="F72" s="146" t="s">
        <v>200</v>
      </c>
      <c r="G72" s="176" t="s">
        <v>21099</v>
      </c>
      <c r="H72" s="177" t="n">
        <v>1983</v>
      </c>
      <c r="I72" s="178" t="n">
        <v>1983</v>
      </c>
      <c r="J72" s="177" t="s">
        <v>66</v>
      </c>
      <c r="K72" s="176" t="s">
        <v>66</v>
      </c>
      <c r="L72" s="177" t="n">
        <v>1996</v>
      </c>
      <c r="M72" s="177" t="n">
        <v>1996</v>
      </c>
      <c r="N72" s="177" t="n">
        <v>13</v>
      </c>
      <c r="O72" s="179" t="s">
        <v>21497</v>
      </c>
      <c r="P72" s="176" t="s">
        <v>21085</v>
      </c>
      <c r="Q72" s="176" t="s">
        <v>21110</v>
      </c>
      <c r="R72" s="180" t="n">
        <v>0</v>
      </c>
      <c r="S72" s="176" t="s">
        <v>5317</v>
      </c>
      <c r="T72" s="176" t="s">
        <v>21498</v>
      </c>
      <c r="U72" s="176" t="s">
        <v>21499</v>
      </c>
      <c r="V72" s="122" t="s">
        <v>200</v>
      </c>
      <c r="W72" s="176" t="s">
        <v>66</v>
      </c>
      <c r="X72" s="176" t="s">
        <v>198</v>
      </c>
      <c r="Y72" s="176" t="s">
        <v>198</v>
      </c>
      <c r="Z72" s="176" t="s">
        <v>198</v>
      </c>
      <c r="AA72" s="176" t="s">
        <v>21500</v>
      </c>
      <c r="AB72" s="176" t="s">
        <v>21102</v>
      </c>
      <c r="AC72" s="178" t="s">
        <v>21456</v>
      </c>
      <c r="AD72" s="176" t="s">
        <v>21115</v>
      </c>
      <c r="AE72" s="176"/>
      <c r="AF72" s="176" t="s">
        <v>21116</v>
      </c>
      <c r="AG72" s="176" t="s">
        <v>198</v>
      </c>
      <c r="AH72" s="176" t="s">
        <v>66</v>
      </c>
      <c r="AI72" s="122" t="s">
        <v>200</v>
      </c>
      <c r="AJ72" s="181" t="n">
        <v>3</v>
      </c>
      <c r="AK72" s="181" t="s">
        <v>21501</v>
      </c>
      <c r="AL72" s="181" t="s">
        <v>21479</v>
      </c>
      <c r="AM72" s="122" t="s">
        <v>200</v>
      </c>
      <c r="AN72" s="181"/>
      <c r="AO72" s="181"/>
      <c r="AP72" s="181"/>
      <c r="AQ72" s="181"/>
      <c r="AR72" s="181"/>
      <c r="AS72" s="181"/>
      <c r="AT72" s="181"/>
      <c r="AU72" s="181"/>
      <c r="AV72" s="181"/>
      <c r="AW72" s="181"/>
      <c r="AX72" s="181"/>
      <c r="AY72" s="181"/>
      <c r="AZ72" s="181"/>
      <c r="BA72" s="181"/>
      <c r="BB72" s="181"/>
      <c r="BC72" s="181"/>
      <c r="BD72" s="181"/>
      <c r="BE72" s="181"/>
      <c r="BF72" s="146"/>
    </row>
    <row r="73" customFormat="false" ht="13.8" hidden="false" customHeight="false" outlineLevel="0" collapsed="false">
      <c r="A73" s="176" t="s">
        <v>21502</v>
      </c>
      <c r="B73" s="176" t="s">
        <v>21109</v>
      </c>
      <c r="C73" s="176" t="s">
        <v>20979</v>
      </c>
      <c r="D73" s="176" t="s">
        <v>1251</v>
      </c>
      <c r="E73" s="176" t="s">
        <v>18</v>
      </c>
      <c r="F73" s="146" t="s">
        <v>200</v>
      </c>
      <c r="G73" s="176" t="s">
        <v>21099</v>
      </c>
      <c r="H73" s="177" t="n">
        <v>1994</v>
      </c>
      <c r="I73" s="178" t="n">
        <v>1994</v>
      </c>
      <c r="J73" s="177" t="s">
        <v>66</v>
      </c>
      <c r="K73" s="176" t="s">
        <v>66</v>
      </c>
      <c r="L73" s="177" t="n">
        <v>1997</v>
      </c>
      <c r="M73" s="177" t="n">
        <v>1997</v>
      </c>
      <c r="N73" s="177" t="n">
        <v>3</v>
      </c>
      <c r="O73" s="179" t="n">
        <v>5</v>
      </c>
      <c r="P73" s="176" t="s">
        <v>21066</v>
      </c>
      <c r="Q73" s="176" t="s">
        <v>21110</v>
      </c>
      <c r="R73" s="180" t="n">
        <v>0</v>
      </c>
      <c r="S73" s="176" t="s">
        <v>21472</v>
      </c>
      <c r="T73" s="176"/>
      <c r="U73" s="176" t="s">
        <v>21503</v>
      </c>
      <c r="V73" s="122" t="s">
        <v>200</v>
      </c>
      <c r="W73" s="176" t="s">
        <v>201</v>
      </c>
      <c r="X73" s="176" t="s">
        <v>198</v>
      </c>
      <c r="Y73" s="176" t="s">
        <v>198</v>
      </c>
      <c r="Z73" s="176" t="s">
        <v>21087</v>
      </c>
      <c r="AA73" s="178" t="s">
        <v>21225</v>
      </c>
      <c r="AB73" s="176" t="s">
        <v>21102</v>
      </c>
      <c r="AC73" s="178" t="n">
        <v>4</v>
      </c>
      <c r="AD73" s="176" t="s">
        <v>21115</v>
      </c>
      <c r="AE73" s="176"/>
      <c r="AF73" s="176" t="s">
        <v>21116</v>
      </c>
      <c r="AG73" s="176" t="s">
        <v>198</v>
      </c>
      <c r="AH73" s="176" t="s">
        <v>66</v>
      </c>
      <c r="AI73" s="122" t="s">
        <v>200</v>
      </c>
      <c r="AJ73" s="181" t="n">
        <v>3</v>
      </c>
      <c r="AK73" s="181" t="s">
        <v>21504</v>
      </c>
      <c r="AL73" s="181" t="s">
        <v>21505</v>
      </c>
      <c r="AM73" s="122" t="s">
        <v>200</v>
      </c>
      <c r="AN73" s="181"/>
      <c r="AO73" s="181"/>
      <c r="AP73" s="181"/>
      <c r="AQ73" s="181"/>
      <c r="AR73" s="181"/>
      <c r="AS73" s="181"/>
      <c r="AT73" s="181"/>
      <c r="AU73" s="181"/>
      <c r="AV73" s="181"/>
      <c r="AW73" s="181"/>
      <c r="AX73" s="181"/>
      <c r="AY73" s="181"/>
      <c r="AZ73" s="181"/>
      <c r="BA73" s="181"/>
      <c r="BB73" s="181"/>
      <c r="BC73" s="181"/>
      <c r="BD73" s="181"/>
      <c r="BE73" s="181"/>
      <c r="BF73" s="146" t="s">
        <v>200</v>
      </c>
    </row>
    <row r="74" customFormat="false" ht="13.8" hidden="false" customHeight="false" outlineLevel="0" collapsed="false">
      <c r="A74" s="176" t="s">
        <v>21506</v>
      </c>
      <c r="B74" s="176" t="s">
        <v>21109</v>
      </c>
      <c r="C74" s="176" t="s">
        <v>17649</v>
      </c>
      <c r="D74" s="176" t="s">
        <v>1251</v>
      </c>
      <c r="E74" s="176" t="s">
        <v>18</v>
      </c>
      <c r="F74" s="146" t="s">
        <v>200</v>
      </c>
      <c r="G74" s="176" t="s">
        <v>21099</v>
      </c>
      <c r="H74" s="177" t="n">
        <v>1994</v>
      </c>
      <c r="I74" s="178" t="s">
        <v>198</v>
      </c>
      <c r="J74" s="177" t="s">
        <v>66</v>
      </c>
      <c r="K74" s="176" t="s">
        <v>66</v>
      </c>
      <c r="L74" s="177" t="n">
        <v>1998</v>
      </c>
      <c r="M74" s="177" t="n">
        <v>1998</v>
      </c>
      <c r="N74" s="177" t="n">
        <v>4</v>
      </c>
      <c r="O74" s="179" t="n">
        <v>1</v>
      </c>
      <c r="P74" s="176" t="s">
        <v>21066</v>
      </c>
      <c r="Q74" s="176" t="s">
        <v>21110</v>
      </c>
      <c r="R74" s="180" t="n">
        <v>0</v>
      </c>
      <c r="S74" s="176" t="s">
        <v>17649</v>
      </c>
      <c r="T74" s="176" t="s">
        <v>21507</v>
      </c>
      <c r="U74" s="176" t="s">
        <v>21508</v>
      </c>
      <c r="V74" s="122" t="s">
        <v>200</v>
      </c>
      <c r="W74" s="176" t="s">
        <v>201</v>
      </c>
      <c r="X74" s="176" t="s">
        <v>198</v>
      </c>
      <c r="Y74" s="176" t="s">
        <v>198</v>
      </c>
      <c r="Z74" s="176" t="s">
        <v>21087</v>
      </c>
      <c r="AA74" s="178" t="s">
        <v>21225</v>
      </c>
      <c r="AB74" s="176" t="s">
        <v>21444</v>
      </c>
      <c r="AC74" s="178" t="n">
        <v>6</v>
      </c>
      <c r="AD74" s="176" t="s">
        <v>21115</v>
      </c>
      <c r="AE74" s="176"/>
      <c r="AF74" s="176" t="s">
        <v>21116</v>
      </c>
      <c r="AG74" s="176" t="s">
        <v>198</v>
      </c>
      <c r="AH74" s="176" t="s">
        <v>66</v>
      </c>
      <c r="AI74" s="122" t="s">
        <v>200</v>
      </c>
      <c r="AJ74" s="181" t="n">
        <v>2</v>
      </c>
      <c r="AK74" s="181" t="s">
        <v>21509</v>
      </c>
      <c r="AL74" s="181" t="s">
        <v>21510</v>
      </c>
      <c r="AM74" s="122" t="s">
        <v>200</v>
      </c>
      <c r="AN74" s="181"/>
      <c r="AO74" s="181"/>
      <c r="AP74" s="181"/>
      <c r="AQ74" s="181"/>
      <c r="AR74" s="181"/>
      <c r="AS74" s="181"/>
      <c r="AT74" s="181"/>
      <c r="AU74" s="181"/>
      <c r="AV74" s="181"/>
      <c r="AW74" s="181"/>
      <c r="AX74" s="181"/>
      <c r="AY74" s="181"/>
      <c r="AZ74" s="181"/>
      <c r="BA74" s="181"/>
      <c r="BB74" s="181"/>
      <c r="BC74" s="181"/>
      <c r="BD74" s="181"/>
      <c r="BE74" s="181"/>
      <c r="BF74" s="146"/>
    </row>
    <row r="75" customFormat="false" ht="13.8" hidden="false" customHeight="false" outlineLevel="0" collapsed="false">
      <c r="A75" s="176" t="s">
        <v>8174</v>
      </c>
      <c r="B75" s="176" t="s">
        <v>21109</v>
      </c>
      <c r="C75" s="176" t="s">
        <v>872</v>
      </c>
      <c r="D75" s="176" t="s">
        <v>3919</v>
      </c>
      <c r="E75" s="176" t="s">
        <v>38</v>
      </c>
      <c r="F75" s="146"/>
      <c r="G75" s="176" t="s">
        <v>21099</v>
      </c>
      <c r="H75" s="177" t="n">
        <v>2020</v>
      </c>
      <c r="I75" s="178" t="n">
        <v>2020</v>
      </c>
      <c r="J75" s="177" t="s">
        <v>66</v>
      </c>
      <c r="K75" s="176" t="s">
        <v>66</v>
      </c>
      <c r="L75" s="177" t="s">
        <v>35</v>
      </c>
      <c r="M75" s="177" t="s">
        <v>35</v>
      </c>
      <c r="N75" s="177" t="s">
        <v>35</v>
      </c>
      <c r="O75" s="179"/>
      <c r="P75" s="176" t="s">
        <v>21359</v>
      </c>
      <c r="Q75" s="176" t="s">
        <v>21359</v>
      </c>
      <c r="R75" s="180" t="n">
        <v>10280000</v>
      </c>
      <c r="S75" s="176" t="s">
        <v>21360</v>
      </c>
      <c r="T75" s="176"/>
      <c r="U75" s="176" t="s">
        <v>21511</v>
      </c>
      <c r="V75" s="122" t="s">
        <v>200</v>
      </c>
      <c r="W75" s="176" t="s">
        <v>201</v>
      </c>
      <c r="X75" s="176" t="s">
        <v>204</v>
      </c>
      <c r="Y75" s="176" t="s">
        <v>204</v>
      </c>
      <c r="Z75" s="176" t="s">
        <v>21087</v>
      </c>
      <c r="AA75" s="178" t="s">
        <v>21353</v>
      </c>
      <c r="AB75" s="176" t="s">
        <v>21207</v>
      </c>
      <c r="AC75" s="178" t="n">
        <v>4</v>
      </c>
      <c r="AD75" s="176" t="s">
        <v>21366</v>
      </c>
      <c r="AE75" s="176" t="s">
        <v>750</v>
      </c>
      <c r="AF75" s="176" t="s">
        <v>21116</v>
      </c>
      <c r="AG75" s="176" t="s">
        <v>21512</v>
      </c>
      <c r="AH75" s="176" t="s">
        <v>21513</v>
      </c>
      <c r="AI75" s="122" t="s">
        <v>200</v>
      </c>
      <c r="AJ75" s="181" t="n">
        <v>4</v>
      </c>
      <c r="AK75" s="181" t="s">
        <v>21514</v>
      </c>
      <c r="AL75" s="181" t="s">
        <v>21515</v>
      </c>
      <c r="AM75" s="122"/>
      <c r="AN75" s="181"/>
      <c r="AO75" s="181"/>
      <c r="AP75" s="181"/>
      <c r="AQ75" s="181"/>
      <c r="AR75" s="181"/>
      <c r="AS75" s="181"/>
      <c r="AT75" s="181"/>
      <c r="AU75" s="181"/>
      <c r="AV75" s="181"/>
      <c r="AW75" s="181"/>
      <c r="AX75" s="181"/>
      <c r="AY75" s="181"/>
      <c r="AZ75" s="181"/>
      <c r="BA75" s="181"/>
      <c r="BB75" s="181"/>
      <c r="BC75" s="181"/>
      <c r="BD75" s="181"/>
      <c r="BE75" s="181"/>
      <c r="BF75" s="146"/>
    </row>
    <row r="76" customFormat="false" ht="13.8" hidden="false" customHeight="false" outlineLevel="0" collapsed="false">
      <c r="A76" s="176" t="s">
        <v>21516</v>
      </c>
      <c r="B76" s="176" t="s">
        <v>21109</v>
      </c>
      <c r="C76" s="176" t="s">
        <v>9448</v>
      </c>
      <c r="D76" s="176" t="s">
        <v>16</v>
      </c>
      <c r="E76" s="176" t="s">
        <v>18</v>
      </c>
      <c r="F76" s="146" t="s">
        <v>200</v>
      </c>
      <c r="G76" s="176" t="s">
        <v>21099</v>
      </c>
      <c r="H76" s="177" t="n">
        <v>1995</v>
      </c>
      <c r="I76" s="178" t="s">
        <v>198</v>
      </c>
      <c r="J76" s="177" t="s">
        <v>66</v>
      </c>
      <c r="K76" s="176" t="s">
        <v>66</v>
      </c>
      <c r="L76" s="177" t="n">
        <v>1996</v>
      </c>
      <c r="M76" s="177" t="n">
        <v>1996</v>
      </c>
      <c r="N76" s="177" t="n">
        <v>1</v>
      </c>
      <c r="O76" s="179" t="n">
        <v>1</v>
      </c>
      <c r="P76" s="176" t="s">
        <v>21066</v>
      </c>
      <c r="Q76" s="176" t="s">
        <v>21085</v>
      </c>
      <c r="R76" s="180" t="n">
        <v>0</v>
      </c>
      <c r="S76" s="176" t="s">
        <v>21517</v>
      </c>
      <c r="T76" s="176" t="s">
        <v>21518</v>
      </c>
      <c r="U76" s="176" t="s">
        <v>21519</v>
      </c>
      <c r="V76" s="122" t="s">
        <v>200</v>
      </c>
      <c r="W76" s="176" t="s">
        <v>201</v>
      </c>
      <c r="X76" s="176" t="s">
        <v>198</v>
      </c>
      <c r="Y76" s="176" t="s">
        <v>198</v>
      </c>
      <c r="Z76" s="176" t="s">
        <v>21155</v>
      </c>
      <c r="AA76" s="176" t="s">
        <v>21450</v>
      </c>
      <c r="AB76" s="176" t="s">
        <v>21168</v>
      </c>
      <c r="AC76" s="178" t="n">
        <v>2</v>
      </c>
      <c r="AD76" s="176" t="s">
        <v>21115</v>
      </c>
      <c r="AE76" s="176" t="s">
        <v>9450</v>
      </c>
      <c r="AF76" s="176" t="s">
        <v>21116</v>
      </c>
      <c r="AG76" s="176" t="s">
        <v>198</v>
      </c>
      <c r="AH76" s="176" t="s">
        <v>21331</v>
      </c>
      <c r="AI76" s="122" t="s">
        <v>200</v>
      </c>
      <c r="AJ76" s="181" t="n">
        <v>2</v>
      </c>
      <c r="AK76" s="181" t="s">
        <v>21520</v>
      </c>
      <c r="AL76" s="181" t="s">
        <v>21521</v>
      </c>
      <c r="AM76" s="122" t="s">
        <v>200</v>
      </c>
      <c r="AN76" s="181"/>
      <c r="AO76" s="181"/>
      <c r="AP76" s="181"/>
      <c r="AQ76" s="181"/>
      <c r="AR76" s="181"/>
      <c r="AS76" s="181"/>
      <c r="AT76" s="181"/>
      <c r="AU76" s="181"/>
      <c r="AV76" s="181"/>
      <c r="AW76" s="181"/>
      <c r="AX76" s="181"/>
      <c r="AY76" s="181"/>
      <c r="AZ76" s="181"/>
      <c r="BA76" s="181"/>
      <c r="BB76" s="181"/>
      <c r="BC76" s="181"/>
      <c r="BD76" s="181"/>
      <c r="BE76" s="181"/>
      <c r="BF76" s="146" t="s">
        <v>200</v>
      </c>
    </row>
    <row r="77" customFormat="false" ht="13.8" hidden="false" customHeight="false" outlineLevel="0" collapsed="false">
      <c r="A77" s="176" t="s">
        <v>9193</v>
      </c>
      <c r="B77" s="176" t="s">
        <v>21109</v>
      </c>
      <c r="C77" s="176" t="s">
        <v>15737</v>
      </c>
      <c r="D77" s="176" t="s">
        <v>1251</v>
      </c>
      <c r="E77" s="176" t="s">
        <v>21138</v>
      </c>
      <c r="F77" s="146" t="s">
        <v>200</v>
      </c>
      <c r="G77" s="176" t="s">
        <v>21099</v>
      </c>
      <c r="H77" s="177" t="n">
        <v>2001</v>
      </c>
      <c r="I77" s="178" t="n">
        <v>2002</v>
      </c>
      <c r="J77" s="177" t="s">
        <v>66</v>
      </c>
      <c r="K77" s="176" t="s">
        <v>66</v>
      </c>
      <c r="L77" s="177" t="n">
        <v>2009</v>
      </c>
      <c r="M77" s="177" t="n">
        <v>2009</v>
      </c>
      <c r="N77" s="177" t="n">
        <v>8</v>
      </c>
      <c r="O77" s="166" t="n">
        <v>25</v>
      </c>
      <c r="P77" s="176" t="s">
        <v>21066</v>
      </c>
      <c r="Q77" s="176" t="s">
        <v>21067</v>
      </c>
      <c r="R77" s="180" t="n">
        <v>20000</v>
      </c>
      <c r="S77" s="176" t="s">
        <v>21351</v>
      </c>
      <c r="T77" s="176" t="s">
        <v>21522</v>
      </c>
      <c r="U77" s="176" t="s">
        <v>21523</v>
      </c>
      <c r="V77" s="122" t="s">
        <v>200</v>
      </c>
      <c r="W77" s="176" t="s">
        <v>21142</v>
      </c>
      <c r="X77" s="176" t="s">
        <v>198</v>
      </c>
      <c r="Y77" s="176" t="s">
        <v>204</v>
      </c>
      <c r="Z77" s="176" t="s">
        <v>21087</v>
      </c>
      <c r="AA77" s="176" t="s">
        <v>21144</v>
      </c>
      <c r="AB77" s="176" t="s">
        <v>21207</v>
      </c>
      <c r="AC77" s="178" t="n">
        <v>6</v>
      </c>
      <c r="AD77" s="176" t="s">
        <v>21115</v>
      </c>
      <c r="AE77" s="176"/>
      <c r="AF77" s="176" t="s">
        <v>21073</v>
      </c>
      <c r="AG77" s="176" t="s">
        <v>198</v>
      </c>
      <c r="AH77" s="176" t="s">
        <v>66</v>
      </c>
      <c r="AI77" s="122" t="s">
        <v>200</v>
      </c>
      <c r="AJ77" s="181" t="n">
        <v>3</v>
      </c>
      <c r="AK77" s="181" t="s">
        <v>21524</v>
      </c>
      <c r="AL77" s="181" t="s">
        <v>21525</v>
      </c>
      <c r="AM77" s="122" t="s">
        <v>200</v>
      </c>
      <c r="AN77" s="181"/>
      <c r="AO77" s="181"/>
      <c r="AP77" s="181"/>
      <c r="AQ77" s="181"/>
      <c r="AR77" s="181"/>
      <c r="AS77" s="181"/>
      <c r="AT77" s="181"/>
      <c r="AU77" s="181"/>
      <c r="AV77" s="181"/>
      <c r="AW77" s="181"/>
      <c r="AX77" s="181"/>
      <c r="AY77" s="181"/>
      <c r="AZ77" s="181"/>
      <c r="BA77" s="181"/>
      <c r="BB77" s="181"/>
      <c r="BC77" s="181"/>
      <c r="BD77" s="181"/>
      <c r="BE77" s="181"/>
      <c r="BF77" s="146" t="s">
        <v>200</v>
      </c>
    </row>
    <row r="78" customFormat="false" ht="13.8" hidden="false" customHeight="false" outlineLevel="0" collapsed="false">
      <c r="A78" s="176" t="s">
        <v>21526</v>
      </c>
      <c r="B78" s="176" t="s">
        <v>21109</v>
      </c>
      <c r="C78" s="176" t="s">
        <v>15737</v>
      </c>
      <c r="D78" s="176" t="s">
        <v>3919</v>
      </c>
      <c r="E78" s="176" t="s">
        <v>21064</v>
      </c>
      <c r="F78" s="146"/>
      <c r="G78" s="176" t="s">
        <v>21065</v>
      </c>
      <c r="H78" s="177" t="n">
        <v>2013</v>
      </c>
      <c r="I78" s="178" t="n">
        <v>2013</v>
      </c>
      <c r="J78" s="177" t="n">
        <v>2017</v>
      </c>
      <c r="K78" s="178" t="n">
        <v>2017</v>
      </c>
      <c r="L78" s="177" t="n">
        <v>2022</v>
      </c>
      <c r="M78" s="177" t="n">
        <v>2022</v>
      </c>
      <c r="N78" s="177" t="n">
        <v>10</v>
      </c>
      <c r="O78" s="166"/>
      <c r="P78" s="176" t="s">
        <v>21359</v>
      </c>
      <c r="Q78" s="176" t="s">
        <v>21359</v>
      </c>
      <c r="R78" s="180" t="n">
        <v>6000000</v>
      </c>
      <c r="S78" s="176" t="s">
        <v>21360</v>
      </c>
      <c r="T78" s="176"/>
      <c r="U78" s="176" t="s">
        <v>21527</v>
      </c>
      <c r="V78" s="122" t="s">
        <v>200</v>
      </c>
      <c r="W78" s="176" t="s">
        <v>21142</v>
      </c>
      <c r="X78" s="176" t="s">
        <v>204</v>
      </c>
      <c r="Y78" s="176" t="s">
        <v>204</v>
      </c>
      <c r="Z78" s="176" t="s">
        <v>21087</v>
      </c>
      <c r="AA78" s="176" t="s">
        <v>21353</v>
      </c>
      <c r="AB78" s="176" t="s">
        <v>21207</v>
      </c>
      <c r="AC78" s="178" t="n">
        <v>4</v>
      </c>
      <c r="AD78" s="176" t="s">
        <v>21366</v>
      </c>
      <c r="AE78" s="176"/>
      <c r="AF78" s="176" t="s">
        <v>21116</v>
      </c>
      <c r="AG78" s="176" t="s">
        <v>21438</v>
      </c>
      <c r="AH78" s="176" t="s">
        <v>66</v>
      </c>
      <c r="AI78" s="122"/>
      <c r="AJ78" s="181" t="n">
        <v>3</v>
      </c>
      <c r="AK78" s="181" t="s">
        <v>21528</v>
      </c>
      <c r="AL78" s="181" t="s">
        <v>21529</v>
      </c>
      <c r="AM78" s="122"/>
      <c r="AN78" s="181"/>
      <c r="AO78" s="181"/>
      <c r="AP78" s="181"/>
      <c r="AQ78" s="181"/>
      <c r="AR78" s="181"/>
      <c r="AS78" s="181"/>
      <c r="AT78" s="181"/>
      <c r="AU78" s="181"/>
      <c r="AV78" s="181"/>
      <c r="AW78" s="181"/>
      <c r="AX78" s="181"/>
      <c r="AY78" s="181"/>
      <c r="AZ78" s="181"/>
      <c r="BA78" s="181"/>
      <c r="BB78" s="181"/>
      <c r="BC78" s="181"/>
      <c r="BD78" s="181"/>
      <c r="BE78" s="181"/>
      <c r="BF78" s="146"/>
    </row>
    <row r="79" customFormat="false" ht="13.8" hidden="false" customHeight="false" outlineLevel="0" collapsed="false">
      <c r="A79" s="176" t="s">
        <v>21530</v>
      </c>
      <c r="B79" s="176" t="s">
        <v>21109</v>
      </c>
      <c r="C79" s="176" t="s">
        <v>15737</v>
      </c>
      <c r="D79" s="176" t="s">
        <v>3919</v>
      </c>
      <c r="E79" s="176" t="s">
        <v>38</v>
      </c>
      <c r="F79" s="146"/>
      <c r="G79" s="176" t="s">
        <v>21099</v>
      </c>
      <c r="H79" s="177" t="n">
        <v>2020</v>
      </c>
      <c r="I79" s="178" t="n">
        <v>2020</v>
      </c>
      <c r="J79" s="177" t="s">
        <v>66</v>
      </c>
      <c r="K79" s="176" t="s">
        <v>66</v>
      </c>
      <c r="L79" s="177" t="s">
        <v>35</v>
      </c>
      <c r="M79" s="177" t="s">
        <v>66</v>
      </c>
      <c r="N79" s="177" t="s">
        <v>35</v>
      </c>
      <c r="O79" s="166"/>
      <c r="P79" s="176" t="s">
        <v>21359</v>
      </c>
      <c r="Q79" s="176" t="s">
        <v>21359</v>
      </c>
      <c r="R79" s="180" t="n">
        <v>12100000</v>
      </c>
      <c r="S79" s="176" t="s">
        <v>21360</v>
      </c>
      <c r="T79" s="176"/>
      <c r="U79" s="176" t="s">
        <v>21531</v>
      </c>
      <c r="V79" s="122" t="s">
        <v>200</v>
      </c>
      <c r="W79" s="176" t="s">
        <v>201</v>
      </c>
      <c r="X79" s="176" t="s">
        <v>204</v>
      </c>
      <c r="Y79" s="176" t="s">
        <v>204</v>
      </c>
      <c r="Z79" s="176" t="s">
        <v>21087</v>
      </c>
      <c r="AA79" s="176" t="s">
        <v>21353</v>
      </c>
      <c r="AB79" s="176" t="s">
        <v>21207</v>
      </c>
      <c r="AC79" s="178" t="n">
        <v>4</v>
      </c>
      <c r="AD79" s="176" t="s">
        <v>21366</v>
      </c>
      <c r="AE79" s="176"/>
      <c r="AF79" s="176" t="s">
        <v>21116</v>
      </c>
      <c r="AG79" s="176" t="s">
        <v>21532</v>
      </c>
      <c r="AH79" s="176" t="s">
        <v>200</v>
      </c>
      <c r="AI79" s="122"/>
      <c r="AJ79" s="181" t="n">
        <v>3</v>
      </c>
      <c r="AK79" s="181" t="s">
        <v>21524</v>
      </c>
      <c r="AL79" s="181" t="s">
        <v>21533</v>
      </c>
      <c r="AM79" s="122"/>
      <c r="AN79" s="181"/>
      <c r="AO79" s="181"/>
      <c r="AP79" s="181"/>
      <c r="AQ79" s="181"/>
      <c r="AR79" s="181"/>
      <c r="AS79" s="181"/>
      <c r="AT79" s="181"/>
      <c r="AU79" s="181"/>
      <c r="AV79" s="181"/>
      <c r="AW79" s="181"/>
      <c r="AX79" s="181"/>
      <c r="AY79" s="181"/>
      <c r="AZ79" s="181"/>
      <c r="BA79" s="181"/>
      <c r="BB79" s="181"/>
      <c r="BC79" s="181"/>
      <c r="BD79" s="181"/>
      <c r="BE79" s="181"/>
      <c r="BF79" s="146"/>
    </row>
    <row r="80" customFormat="false" ht="13.8" hidden="false" customHeight="false" outlineLevel="0" collapsed="false">
      <c r="A80" s="176" t="s">
        <v>21534</v>
      </c>
      <c r="B80" s="176" t="s">
        <v>73</v>
      </c>
      <c r="C80" s="176" t="s">
        <v>20709</v>
      </c>
      <c r="D80" s="176" t="s">
        <v>21496</v>
      </c>
      <c r="E80" s="176" t="s">
        <v>70</v>
      </c>
      <c r="F80" s="146" t="s">
        <v>200</v>
      </c>
      <c r="G80" s="176" t="s">
        <v>21099</v>
      </c>
      <c r="H80" s="177" t="n">
        <v>1982</v>
      </c>
      <c r="I80" s="178" t="n">
        <v>1982</v>
      </c>
      <c r="J80" s="177" t="s">
        <v>66</v>
      </c>
      <c r="K80" s="176" t="s">
        <v>66</v>
      </c>
      <c r="L80" s="177" t="n">
        <v>1992</v>
      </c>
      <c r="M80" s="177" t="n">
        <v>1992</v>
      </c>
      <c r="N80" s="177" t="n">
        <v>10</v>
      </c>
      <c r="O80" s="179" t="n">
        <v>5</v>
      </c>
      <c r="P80" s="176" t="s">
        <v>21085</v>
      </c>
      <c r="Q80" s="176" t="s">
        <v>21110</v>
      </c>
      <c r="R80" s="180" t="n">
        <v>0</v>
      </c>
      <c r="S80" s="176" t="s">
        <v>21211</v>
      </c>
      <c r="T80" s="176"/>
      <c r="U80" s="176" t="s">
        <v>21535</v>
      </c>
      <c r="V80" s="122" t="s">
        <v>200</v>
      </c>
      <c r="W80" s="176" t="s">
        <v>66</v>
      </c>
      <c r="X80" s="176" t="s">
        <v>198</v>
      </c>
      <c r="Y80" s="176" t="s">
        <v>198</v>
      </c>
      <c r="Z80" s="176" t="s">
        <v>198</v>
      </c>
      <c r="AA80" s="176" t="s">
        <v>21500</v>
      </c>
      <c r="AB80" s="176" t="s">
        <v>21102</v>
      </c>
      <c r="AC80" s="178" t="s">
        <v>21456</v>
      </c>
      <c r="AD80" s="176" t="s">
        <v>21115</v>
      </c>
      <c r="AE80" s="176"/>
      <c r="AF80" s="176" t="s">
        <v>21116</v>
      </c>
      <c r="AG80" s="176" t="s">
        <v>198</v>
      </c>
      <c r="AH80" s="176" t="s">
        <v>66</v>
      </c>
      <c r="AI80" s="122" t="s">
        <v>200</v>
      </c>
      <c r="AJ80" s="181" t="n">
        <v>3</v>
      </c>
      <c r="AK80" s="181" t="s">
        <v>21536</v>
      </c>
      <c r="AL80" s="181" t="s">
        <v>21479</v>
      </c>
      <c r="AM80" s="122" t="s">
        <v>200</v>
      </c>
      <c r="AN80" s="181"/>
      <c r="AO80" s="181"/>
      <c r="AP80" s="181"/>
      <c r="AQ80" s="181"/>
      <c r="AR80" s="181"/>
      <c r="AS80" s="181"/>
      <c r="AT80" s="181"/>
      <c r="AU80" s="181"/>
      <c r="AV80" s="181"/>
      <c r="AW80" s="181"/>
      <c r="AX80" s="181"/>
      <c r="AY80" s="181"/>
      <c r="AZ80" s="181"/>
      <c r="BA80" s="181"/>
      <c r="BB80" s="181"/>
      <c r="BC80" s="181"/>
      <c r="BD80" s="181"/>
      <c r="BE80" s="181"/>
      <c r="BF80" s="146"/>
    </row>
    <row r="81" customFormat="false" ht="13.8" hidden="false" customHeight="false" outlineLevel="0" collapsed="false">
      <c r="A81" s="151"/>
      <c r="B81" s="151"/>
      <c r="C81" s="151"/>
      <c r="D81" s="151"/>
      <c r="E81" s="151"/>
      <c r="F81" s="151"/>
      <c r="G81" s="151"/>
      <c r="H81" s="151"/>
      <c r="I81" s="151"/>
      <c r="J81" s="151"/>
      <c r="K81" s="151"/>
      <c r="L81" s="151"/>
      <c r="M81" s="151"/>
      <c r="N81" s="151"/>
      <c r="O81" s="151"/>
      <c r="P81" s="151"/>
      <c r="Q81" s="151"/>
      <c r="R81" s="152"/>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22" t="s">
        <v>200</v>
      </c>
    </row>
  </sheetData>
  <autoFilter ref="A1:BG81"/>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P136"/>
  <sheetViews>
    <sheetView showFormulas="false" showGridLines="true" showRowColHeaders="true" showZeros="true" rightToLeft="false" tabSelected="false" showOutlineSymbols="true" defaultGridColor="true" view="normal" topLeftCell="A1" colorId="64" zoomScale="60" zoomScaleNormal="60" zoomScalePageLayoutView="100" workbookViewId="0">
      <pane xSplit="1" ySplit="1" topLeftCell="B43" activePane="bottomRight" state="frozen"/>
      <selection pane="topLeft" activeCell="A1" activeCellId="0" sqref="A1"/>
      <selection pane="topRight" activeCell="B1" activeCellId="0" sqref="B1"/>
      <selection pane="bottomLeft" activeCell="A43" activeCellId="0" sqref="A43"/>
      <selection pane="bottomRight" activeCell="A118" activeCellId="0" sqref="A118"/>
    </sheetView>
  </sheetViews>
  <sheetFormatPr defaultColWidth="27.796875" defaultRowHeight="13.8" zeroHeight="false" outlineLevelRow="0" outlineLevelCol="0"/>
  <cols>
    <col collapsed="false" customWidth="true" hidden="false" outlineLevel="0" max="1" min="1" style="0" width="35.38"/>
    <col collapsed="false" customWidth="true" hidden="false" outlineLevel="0" max="17" min="17" style="0" width="3.89"/>
    <col collapsed="false" customWidth="true" hidden="false" outlineLevel="0" max="21" min="21" style="0" width="4.44"/>
    <col collapsed="false" customWidth="true" hidden="false" outlineLevel="0" max="29" min="29" style="0" width="4.63"/>
    <col collapsed="false" customWidth="true" hidden="false" outlineLevel="0" max="32" min="32" style="0" width="4.82"/>
    <col collapsed="false" customWidth="true" hidden="false" outlineLevel="0" max="35" min="35" style="0" width="4.63"/>
    <col collapsed="false" customWidth="true" hidden="false" outlineLevel="0" max="41" min="41" style="0" width="4.97"/>
  </cols>
  <sheetData>
    <row r="1" customFormat="false" ht="83.95" hidden="false" customHeight="true" outlineLevel="0" collapsed="false">
      <c r="A1" s="113" t="s">
        <v>127</v>
      </c>
      <c r="B1" s="114" t="s">
        <v>107</v>
      </c>
      <c r="C1" s="114" t="s">
        <v>21537</v>
      </c>
      <c r="D1" s="114" t="s">
        <v>21538</v>
      </c>
      <c r="E1" s="114" t="s">
        <v>21539</v>
      </c>
      <c r="F1" s="114" t="s">
        <v>21540</v>
      </c>
      <c r="G1" s="114" t="s">
        <v>21541</v>
      </c>
      <c r="H1" s="114" t="s">
        <v>21542</v>
      </c>
      <c r="I1" s="114" t="s">
        <v>21543</v>
      </c>
      <c r="J1" s="114" t="s">
        <v>21544</v>
      </c>
      <c r="K1" s="114" t="s">
        <v>21545</v>
      </c>
      <c r="L1" s="114" t="s">
        <v>139</v>
      </c>
      <c r="M1" s="114" t="s">
        <v>21546</v>
      </c>
      <c r="N1" s="114" t="s">
        <v>21547</v>
      </c>
      <c r="O1" s="114" t="s">
        <v>21548</v>
      </c>
      <c r="P1" s="114" t="s">
        <v>21549</v>
      </c>
      <c r="Q1" s="113"/>
      <c r="R1" s="113" t="s">
        <v>21550</v>
      </c>
      <c r="S1" s="113" t="s">
        <v>21551</v>
      </c>
      <c r="T1" s="113" t="s">
        <v>21552</v>
      </c>
      <c r="U1" s="113"/>
      <c r="V1" s="113" t="s">
        <v>153</v>
      </c>
      <c r="W1" s="113" t="s">
        <v>21553</v>
      </c>
      <c r="X1" s="113" t="s">
        <v>21554</v>
      </c>
      <c r="Y1" s="113" t="s">
        <v>21555</v>
      </c>
      <c r="Z1" s="113" t="s">
        <v>21556</v>
      </c>
      <c r="AA1" s="113" t="s">
        <v>21557</v>
      </c>
      <c r="AB1" s="113" t="s">
        <v>176</v>
      </c>
      <c r="AC1" s="113"/>
      <c r="AD1" s="117" t="s">
        <v>178</v>
      </c>
      <c r="AE1" s="118" t="s">
        <v>180</v>
      </c>
      <c r="AF1" s="113"/>
      <c r="AG1" s="113" t="s">
        <v>182</v>
      </c>
      <c r="AH1" s="113" t="s">
        <v>183</v>
      </c>
      <c r="AI1" s="113"/>
      <c r="AJ1" s="113" t="s">
        <v>184</v>
      </c>
      <c r="AK1" s="113" t="s">
        <v>185</v>
      </c>
      <c r="AL1" s="113" t="s">
        <v>186</v>
      </c>
      <c r="AM1" s="113" t="s">
        <v>187</v>
      </c>
      <c r="AN1" s="113" t="s">
        <v>188</v>
      </c>
      <c r="AO1" s="113"/>
      <c r="AP1" s="113" t="s">
        <v>189</v>
      </c>
    </row>
    <row r="2" customFormat="false" ht="13.8" hidden="false" customHeight="false" outlineLevel="0" collapsed="false">
      <c r="A2" s="131" t="s">
        <v>21558</v>
      </c>
      <c r="B2" s="0" t="s">
        <v>21559</v>
      </c>
      <c r="C2" s="0" t="s">
        <v>21560</v>
      </c>
      <c r="D2" s="0" t="s">
        <v>21561</v>
      </c>
      <c r="E2" s="0" t="s">
        <v>198</v>
      </c>
      <c r="F2" s="0" t="s">
        <v>21562</v>
      </c>
      <c r="G2" s="111" t="n">
        <v>2</v>
      </c>
      <c r="H2" s="111" t="n">
        <v>5</v>
      </c>
      <c r="I2" s="0" t="s">
        <v>21563</v>
      </c>
      <c r="J2" s="0" t="s">
        <v>21564</v>
      </c>
      <c r="K2" s="0" t="s">
        <v>21565</v>
      </c>
      <c r="L2" s="0" t="s">
        <v>199</v>
      </c>
      <c r="M2" s="0" t="s">
        <v>21566</v>
      </c>
      <c r="N2" s="0" t="s">
        <v>21567</v>
      </c>
      <c r="O2" s="0" t="s">
        <v>198</v>
      </c>
      <c r="P2" s="0" t="s">
        <v>21568</v>
      </c>
      <c r="Q2" s="120" t="s">
        <v>200</v>
      </c>
      <c r="R2" s="0" t="s">
        <v>21569</v>
      </c>
      <c r="S2" s="0" t="s">
        <v>498</v>
      </c>
      <c r="T2" s="0" t="s">
        <v>21570</v>
      </c>
      <c r="U2" s="122" t="s">
        <v>200</v>
      </c>
      <c r="V2" s="131" t="s">
        <v>21571</v>
      </c>
      <c r="W2" s="0" t="n">
        <v>2017</v>
      </c>
      <c r="X2" s="0" t="s">
        <v>21572</v>
      </c>
      <c r="Z2" s="0" t="s">
        <v>21573</v>
      </c>
      <c r="AA2" s="0" t="s">
        <v>198</v>
      </c>
      <c r="AB2" s="0" t="s">
        <v>21574</v>
      </c>
      <c r="AC2" s="124" t="s">
        <v>200</v>
      </c>
      <c r="AD2" s="0" t="s">
        <v>21575</v>
      </c>
      <c r="AE2" s="0" t="s">
        <v>21576</v>
      </c>
      <c r="AF2" s="125" t="s">
        <v>200</v>
      </c>
      <c r="AG2" s="0" t="s">
        <v>21577</v>
      </c>
      <c r="AH2" s="0" t="n">
        <v>778988290804</v>
      </c>
      <c r="AI2" s="126" t="s">
        <v>200</v>
      </c>
      <c r="AJ2" s="0" t="s">
        <v>215</v>
      </c>
      <c r="AK2" s="112" t="n">
        <v>4</v>
      </c>
      <c r="AL2" s="112" t="n">
        <v>4</v>
      </c>
      <c r="AM2" s="112" t="n">
        <v>4</v>
      </c>
      <c r="AN2" s="111" t="n">
        <v>15</v>
      </c>
      <c r="AO2" s="125" t="s">
        <v>200</v>
      </c>
      <c r="AP2" s="127"/>
    </row>
    <row r="3" customFormat="false" ht="13.8" hidden="false" customHeight="false" outlineLevel="0" collapsed="false">
      <c r="A3" s="131" t="s">
        <v>21578</v>
      </c>
      <c r="B3" s="0" t="s">
        <v>21559</v>
      </c>
      <c r="C3" s="0" t="s">
        <v>21579</v>
      </c>
      <c r="D3" s="0" t="s">
        <v>21561</v>
      </c>
      <c r="E3" s="0" t="s">
        <v>198</v>
      </c>
      <c r="F3" s="0" t="s">
        <v>21580</v>
      </c>
      <c r="G3" s="111" t="n">
        <v>2</v>
      </c>
      <c r="H3" s="111" t="n">
        <v>2</v>
      </c>
      <c r="I3" s="0" t="s">
        <v>392</v>
      </c>
      <c r="J3" s="0" t="s">
        <v>21581</v>
      </c>
      <c r="K3" s="0" t="s">
        <v>21582</v>
      </c>
      <c r="L3" s="0" t="s">
        <v>199</v>
      </c>
      <c r="N3" s="0" t="s">
        <v>21567</v>
      </c>
      <c r="P3" s="0" t="s">
        <v>21583</v>
      </c>
      <c r="Q3" s="120"/>
      <c r="R3" s="0" t="s">
        <v>21584</v>
      </c>
      <c r="S3" s="0" t="s">
        <v>498</v>
      </c>
      <c r="T3" s="0" t="s">
        <v>21570</v>
      </c>
      <c r="U3" s="122" t="s">
        <v>200</v>
      </c>
      <c r="V3" s="131" t="s">
        <v>21585</v>
      </c>
      <c r="W3" s="0" t="n">
        <v>2015</v>
      </c>
      <c r="X3" s="0" t="s">
        <v>21572</v>
      </c>
      <c r="Z3" s="0" t="s">
        <v>198</v>
      </c>
      <c r="AA3" s="0" t="s">
        <v>198</v>
      </c>
      <c r="AB3" s="0" t="s">
        <v>21586</v>
      </c>
      <c r="AC3" s="124" t="s">
        <v>200</v>
      </c>
      <c r="AD3" s="0" t="s">
        <v>21587</v>
      </c>
      <c r="AE3" s="0" t="s">
        <v>21588</v>
      </c>
      <c r="AF3" s="125" t="s">
        <v>200</v>
      </c>
      <c r="AG3" s="0" t="s">
        <v>21577</v>
      </c>
      <c r="AH3" s="0" t="n">
        <v>5425016923801</v>
      </c>
      <c r="AI3" s="126"/>
      <c r="AJ3" s="0" t="s">
        <v>215</v>
      </c>
      <c r="AK3" s="112" t="n">
        <v>4</v>
      </c>
      <c r="AL3" s="112" t="n">
        <v>4</v>
      </c>
      <c r="AM3" s="112" t="n">
        <v>4</v>
      </c>
      <c r="AN3" s="111" t="n">
        <v>15</v>
      </c>
      <c r="AO3" s="125"/>
      <c r="AP3" s="127"/>
    </row>
    <row r="4" customFormat="false" ht="13.8" hidden="false" customHeight="false" outlineLevel="0" collapsed="false">
      <c r="A4" s="131" t="s">
        <v>21589</v>
      </c>
      <c r="B4" s="0" t="s">
        <v>21590</v>
      </c>
      <c r="C4" s="0" t="s">
        <v>21591</v>
      </c>
      <c r="D4" s="0" t="s">
        <v>21561</v>
      </c>
      <c r="E4" s="0" t="s">
        <v>21561</v>
      </c>
      <c r="F4" s="0" t="s">
        <v>21580</v>
      </c>
      <c r="G4" s="111" t="n">
        <v>2</v>
      </c>
      <c r="H4" s="111" t="n">
        <v>4</v>
      </c>
      <c r="I4" s="0" t="s">
        <v>392</v>
      </c>
      <c r="J4" s="0" t="s">
        <v>21581</v>
      </c>
      <c r="K4" s="0" t="s">
        <v>21592</v>
      </c>
      <c r="L4" s="0" t="s">
        <v>235</v>
      </c>
      <c r="N4" s="0" t="s">
        <v>21593</v>
      </c>
      <c r="O4" s="0" t="s">
        <v>198</v>
      </c>
      <c r="P4" s="0" t="s">
        <v>21568</v>
      </c>
      <c r="Q4" s="120" t="s">
        <v>200</v>
      </c>
      <c r="R4" s="0" t="s">
        <v>21569</v>
      </c>
      <c r="S4" s="0" t="s">
        <v>498</v>
      </c>
      <c r="T4" s="0" t="s">
        <v>21570</v>
      </c>
      <c r="U4" s="122" t="s">
        <v>200</v>
      </c>
      <c r="V4" s="131" t="s">
        <v>21594</v>
      </c>
      <c r="W4" s="0" t="n">
        <v>2019</v>
      </c>
      <c r="X4" s="0" t="s">
        <v>21595</v>
      </c>
      <c r="Y4" s="0" t="n">
        <v>2008</v>
      </c>
      <c r="Z4" s="0" t="s">
        <v>21596</v>
      </c>
      <c r="AA4" s="0" t="s">
        <v>198</v>
      </c>
      <c r="AB4" s="0" t="s">
        <v>21597</v>
      </c>
      <c r="AC4" s="124" t="s">
        <v>200</v>
      </c>
      <c r="AD4" s="0" t="s">
        <v>21598</v>
      </c>
      <c r="AE4" s="0" t="s">
        <v>21599</v>
      </c>
      <c r="AF4" s="125" t="s">
        <v>200</v>
      </c>
      <c r="AG4" s="0" t="s">
        <v>21577</v>
      </c>
      <c r="AH4" s="0" t="n">
        <v>8435407629387</v>
      </c>
      <c r="AI4" s="126" t="s">
        <v>200</v>
      </c>
      <c r="AJ4" s="0" t="s">
        <v>215</v>
      </c>
      <c r="AK4" s="112" t="n">
        <v>4</v>
      </c>
      <c r="AL4" s="112" t="n">
        <v>4</v>
      </c>
      <c r="AM4" s="112" t="n">
        <v>4</v>
      </c>
      <c r="AN4" s="111" t="n">
        <v>20</v>
      </c>
      <c r="AO4" s="125" t="s">
        <v>200</v>
      </c>
      <c r="AP4" s="127"/>
    </row>
    <row r="5" customFormat="false" ht="13.8" hidden="false" customHeight="false" outlineLevel="0" collapsed="false">
      <c r="A5" s="131" t="s">
        <v>21600</v>
      </c>
      <c r="B5" s="0" t="s">
        <v>21590</v>
      </c>
      <c r="C5" s="0" t="s">
        <v>21591</v>
      </c>
      <c r="D5" s="0" t="s">
        <v>21601</v>
      </c>
      <c r="E5" s="0" t="s">
        <v>198</v>
      </c>
      <c r="F5" s="0" t="s">
        <v>21602</v>
      </c>
      <c r="G5" s="111" t="n">
        <v>1</v>
      </c>
      <c r="H5" s="111" t="n">
        <v>5</v>
      </c>
      <c r="I5" s="0" t="s">
        <v>21563</v>
      </c>
      <c r="J5" s="0" t="s">
        <v>21564</v>
      </c>
      <c r="K5" s="0" t="s">
        <v>21603</v>
      </c>
      <c r="L5" s="0" t="s">
        <v>199</v>
      </c>
      <c r="N5" s="0" t="s">
        <v>21567</v>
      </c>
      <c r="O5" s="0" t="s">
        <v>21567</v>
      </c>
      <c r="P5" s="0" t="s">
        <v>21583</v>
      </c>
      <c r="Q5" s="120"/>
      <c r="R5" s="0" t="s">
        <v>21569</v>
      </c>
      <c r="S5" s="0" t="s">
        <v>498</v>
      </c>
      <c r="T5" s="0" t="s">
        <v>198</v>
      </c>
      <c r="U5" s="122"/>
      <c r="V5" s="131" t="s">
        <v>21604</v>
      </c>
      <c r="W5" s="0" t="n">
        <v>2010</v>
      </c>
      <c r="X5" s="0" t="s">
        <v>21572</v>
      </c>
      <c r="Z5" s="0" t="s">
        <v>21605</v>
      </c>
      <c r="AA5" s="0" t="s">
        <v>198</v>
      </c>
      <c r="AB5" s="0" t="s">
        <v>21606</v>
      </c>
      <c r="AC5" s="124" t="s">
        <v>200</v>
      </c>
      <c r="AD5" s="0" t="s">
        <v>21607</v>
      </c>
      <c r="AE5" s="0" t="s">
        <v>17442</v>
      </c>
      <c r="AF5" s="125"/>
      <c r="AG5" s="0" t="s">
        <v>21577</v>
      </c>
      <c r="AH5" s="0" t="n">
        <v>3770002277096</v>
      </c>
      <c r="AI5" s="126"/>
      <c r="AJ5" s="0" t="s">
        <v>215</v>
      </c>
      <c r="AK5" s="112" t="n">
        <v>4</v>
      </c>
      <c r="AL5" s="112" t="n">
        <v>4</v>
      </c>
      <c r="AM5" s="112" t="n">
        <v>4</v>
      </c>
      <c r="AN5" s="111" t="n">
        <v>15</v>
      </c>
      <c r="AO5" s="125"/>
      <c r="AP5" s="127"/>
    </row>
    <row r="6" customFormat="false" ht="13.8" hidden="false" customHeight="false" outlineLevel="0" collapsed="false">
      <c r="A6" s="131" t="s">
        <v>21608</v>
      </c>
      <c r="B6" s="0" t="s">
        <v>21559</v>
      </c>
      <c r="C6" s="0" t="s">
        <v>21609</v>
      </c>
      <c r="D6" s="0" t="s">
        <v>21561</v>
      </c>
      <c r="E6" s="0" t="s">
        <v>21561</v>
      </c>
      <c r="F6" s="0" t="s">
        <v>21610</v>
      </c>
      <c r="G6" s="111" t="n">
        <v>1</v>
      </c>
      <c r="H6" s="111" t="n">
        <v>8</v>
      </c>
      <c r="I6" s="0" t="s">
        <v>392</v>
      </c>
      <c r="J6" s="0" t="s">
        <v>21564</v>
      </c>
      <c r="K6" s="0" t="s">
        <v>21565</v>
      </c>
      <c r="L6" s="0" t="s">
        <v>199</v>
      </c>
      <c r="N6" s="0" t="s">
        <v>21567</v>
      </c>
      <c r="O6" s="0" t="s">
        <v>21567</v>
      </c>
      <c r="P6" s="0" t="s">
        <v>21611</v>
      </c>
      <c r="Q6" s="120" t="s">
        <v>200</v>
      </c>
      <c r="R6" s="0" t="s">
        <v>21569</v>
      </c>
      <c r="S6" s="0" t="s">
        <v>498</v>
      </c>
      <c r="T6" s="0" t="s">
        <v>21612</v>
      </c>
      <c r="U6" s="122" t="s">
        <v>200</v>
      </c>
      <c r="V6" s="131" t="s">
        <v>21613</v>
      </c>
      <c r="W6" s="0" t="n">
        <v>2019</v>
      </c>
      <c r="X6" s="0" t="s">
        <v>21572</v>
      </c>
      <c r="Z6" s="0" t="s">
        <v>21614</v>
      </c>
      <c r="AA6" s="0" t="s">
        <v>21614</v>
      </c>
      <c r="AB6" s="0" t="s">
        <v>21615</v>
      </c>
      <c r="AC6" s="124" t="s">
        <v>200</v>
      </c>
      <c r="AD6" s="0" t="s">
        <v>21616</v>
      </c>
      <c r="AE6" s="0" t="s">
        <v>21617</v>
      </c>
      <c r="AF6" s="125" t="s">
        <v>200</v>
      </c>
      <c r="AG6" s="0" t="s">
        <v>21618</v>
      </c>
      <c r="AH6" s="0" t="n">
        <v>9782376970873</v>
      </c>
      <c r="AI6" s="126" t="s">
        <v>200</v>
      </c>
      <c r="AJ6" s="0" t="s">
        <v>215</v>
      </c>
      <c r="AK6" s="112" t="n">
        <v>4</v>
      </c>
      <c r="AL6" s="112" t="n">
        <v>4</v>
      </c>
      <c r="AM6" s="112" t="n">
        <v>4</v>
      </c>
      <c r="AN6" s="111" t="n">
        <v>10</v>
      </c>
      <c r="AO6" s="125" t="s">
        <v>200</v>
      </c>
      <c r="AP6" s="127" t="s">
        <v>216</v>
      </c>
    </row>
    <row r="7" customFormat="false" ht="13.8" hidden="false" customHeight="false" outlineLevel="0" collapsed="false">
      <c r="A7" s="131" t="s">
        <v>21619</v>
      </c>
      <c r="B7" s="0" t="s">
        <v>21559</v>
      </c>
      <c r="C7" s="0" t="s">
        <v>21620</v>
      </c>
      <c r="D7" s="0" t="s">
        <v>21601</v>
      </c>
      <c r="E7" s="0" t="s">
        <v>21561</v>
      </c>
      <c r="F7" s="0" t="s">
        <v>21580</v>
      </c>
      <c r="G7" s="111" t="n">
        <v>2</v>
      </c>
      <c r="H7" s="111" t="n">
        <v>6</v>
      </c>
      <c r="I7" s="0" t="s">
        <v>392</v>
      </c>
      <c r="J7" s="0" t="s">
        <v>21564</v>
      </c>
      <c r="K7" s="0" t="s">
        <v>21565</v>
      </c>
      <c r="L7" s="0" t="s">
        <v>199</v>
      </c>
      <c r="N7" s="0" t="s">
        <v>21567</v>
      </c>
      <c r="O7" s="0" t="s">
        <v>198</v>
      </c>
      <c r="P7" s="0" t="s">
        <v>21568</v>
      </c>
      <c r="Q7" s="120"/>
      <c r="R7" s="0" t="s">
        <v>21569</v>
      </c>
      <c r="S7" s="0" t="s">
        <v>498</v>
      </c>
      <c r="T7" s="0" t="s">
        <v>21570</v>
      </c>
      <c r="U7" s="122" t="s">
        <v>200</v>
      </c>
      <c r="V7" s="131" t="s">
        <v>21621</v>
      </c>
      <c r="W7" s="0" t="n">
        <v>2020</v>
      </c>
      <c r="X7" s="0" t="s">
        <v>21572</v>
      </c>
      <c r="Z7" s="0" t="s">
        <v>21573</v>
      </c>
      <c r="AA7" s="0" t="s">
        <v>198</v>
      </c>
      <c r="AB7" s="0" t="s">
        <v>21622</v>
      </c>
      <c r="AC7" s="124" t="s">
        <v>200</v>
      </c>
      <c r="AD7" s="0" t="s">
        <v>21623</v>
      </c>
      <c r="AE7" s="0" t="s">
        <v>21624</v>
      </c>
      <c r="AF7" s="125" t="s">
        <v>200</v>
      </c>
      <c r="AG7" s="0" t="s">
        <v>21577</v>
      </c>
      <c r="AH7" s="0" t="n">
        <v>3760243850806</v>
      </c>
      <c r="AI7" s="126"/>
      <c r="AJ7" s="0" t="s">
        <v>215</v>
      </c>
      <c r="AK7" s="112" t="n">
        <v>4</v>
      </c>
      <c r="AL7" s="112" t="n">
        <v>4</v>
      </c>
      <c r="AM7" s="112" t="n">
        <v>4</v>
      </c>
      <c r="AN7" s="111" t="n">
        <v>20</v>
      </c>
      <c r="AO7" s="125"/>
      <c r="AP7" s="127"/>
    </row>
    <row r="8" customFormat="false" ht="13.8" hidden="false" customHeight="false" outlineLevel="0" collapsed="false">
      <c r="A8" s="131" t="s">
        <v>21625</v>
      </c>
      <c r="B8" s="0" t="s">
        <v>21590</v>
      </c>
      <c r="C8" s="0" t="s">
        <v>21620</v>
      </c>
      <c r="D8" s="0" t="s">
        <v>21601</v>
      </c>
      <c r="E8" s="0" t="s">
        <v>21612</v>
      </c>
      <c r="F8" s="0" t="s">
        <v>21580</v>
      </c>
      <c r="G8" s="111" t="n">
        <v>2</v>
      </c>
      <c r="H8" s="111" t="n">
        <v>5</v>
      </c>
      <c r="I8" s="0" t="s">
        <v>392</v>
      </c>
      <c r="J8" s="0" t="s">
        <v>21564</v>
      </c>
      <c r="K8" s="0" t="s">
        <v>21565</v>
      </c>
      <c r="L8" s="0" t="s">
        <v>199</v>
      </c>
      <c r="N8" s="0" t="s">
        <v>21567</v>
      </c>
      <c r="O8" s="0" t="s">
        <v>198</v>
      </c>
      <c r="P8" s="0" t="s">
        <v>21626</v>
      </c>
      <c r="Q8" s="120"/>
      <c r="R8" s="0" t="s">
        <v>21569</v>
      </c>
      <c r="S8" s="0" t="s">
        <v>498</v>
      </c>
      <c r="T8" s="0" t="s">
        <v>198</v>
      </c>
      <c r="U8" s="122"/>
      <c r="V8" s="131" t="s">
        <v>21627</v>
      </c>
      <c r="W8" s="0" t="n">
        <v>2021</v>
      </c>
      <c r="X8" s="0" t="s">
        <v>21572</v>
      </c>
      <c r="Z8" s="0" t="s">
        <v>21573</v>
      </c>
      <c r="AA8" s="0" t="s">
        <v>198</v>
      </c>
      <c r="AB8" s="0" t="s">
        <v>21628</v>
      </c>
      <c r="AC8" s="124" t="s">
        <v>200</v>
      </c>
      <c r="AD8" s="0" t="s">
        <v>21629</v>
      </c>
      <c r="AE8" s="0" t="s">
        <v>21630</v>
      </c>
      <c r="AF8" s="125" t="s">
        <v>200</v>
      </c>
      <c r="AG8" s="0" t="s">
        <v>21577</v>
      </c>
      <c r="AH8" s="0" t="n">
        <v>3664824001222</v>
      </c>
      <c r="AI8" s="126"/>
      <c r="AJ8" s="0" t="s">
        <v>215</v>
      </c>
      <c r="AK8" s="112" t="n">
        <v>4</v>
      </c>
      <c r="AL8" s="112" t="n">
        <v>4</v>
      </c>
      <c r="AM8" s="112" t="n">
        <v>4</v>
      </c>
      <c r="AN8" s="111" t="n">
        <v>15</v>
      </c>
      <c r="AO8" s="125"/>
      <c r="AP8" s="127"/>
    </row>
    <row r="9" customFormat="false" ht="13.8" hidden="false" customHeight="false" outlineLevel="0" collapsed="false">
      <c r="A9" s="131" t="s">
        <v>21631</v>
      </c>
      <c r="B9" s="0" t="s">
        <v>21559</v>
      </c>
      <c r="C9" s="0" t="s">
        <v>21620</v>
      </c>
      <c r="D9" s="0" t="s">
        <v>21601</v>
      </c>
      <c r="E9" s="0" t="s">
        <v>21561</v>
      </c>
      <c r="F9" s="0" t="s">
        <v>21580</v>
      </c>
      <c r="G9" s="111" t="n">
        <v>2</v>
      </c>
      <c r="H9" s="111" t="n">
        <v>4</v>
      </c>
      <c r="I9" s="0" t="s">
        <v>392</v>
      </c>
      <c r="J9" s="0" t="s">
        <v>21564</v>
      </c>
      <c r="K9" s="0" t="s">
        <v>21565</v>
      </c>
      <c r="L9" s="0" t="s">
        <v>274</v>
      </c>
      <c r="N9" s="0" t="s">
        <v>21567</v>
      </c>
      <c r="O9" s="0" t="s">
        <v>198</v>
      </c>
      <c r="P9" s="0" t="s">
        <v>21568</v>
      </c>
      <c r="Q9" s="120" t="s">
        <v>200</v>
      </c>
      <c r="R9" s="0" t="s">
        <v>21584</v>
      </c>
      <c r="S9" s="0" t="s">
        <v>498</v>
      </c>
      <c r="T9" s="0" t="s">
        <v>21570</v>
      </c>
      <c r="U9" s="122" t="s">
        <v>200</v>
      </c>
      <c r="V9" s="131" t="s">
        <v>21585</v>
      </c>
      <c r="W9" s="0" t="n">
        <v>2013</v>
      </c>
      <c r="X9" s="0" t="s">
        <v>21572</v>
      </c>
      <c r="Z9" s="0" t="s">
        <v>21632</v>
      </c>
      <c r="AA9" s="0" t="s">
        <v>198</v>
      </c>
      <c r="AB9" s="0" t="s">
        <v>21633</v>
      </c>
      <c r="AC9" s="124" t="s">
        <v>200</v>
      </c>
      <c r="AD9" s="0" t="s">
        <v>21634</v>
      </c>
      <c r="AE9" s="0" t="s">
        <v>21635</v>
      </c>
      <c r="AF9" s="125" t="s">
        <v>200</v>
      </c>
      <c r="AG9" s="0" t="s">
        <v>21636</v>
      </c>
      <c r="AH9" s="0" t="n">
        <v>8435407609181</v>
      </c>
      <c r="AI9" s="126" t="s">
        <v>200</v>
      </c>
      <c r="AJ9" s="0" t="s">
        <v>215</v>
      </c>
      <c r="AK9" s="112" t="n">
        <v>4</v>
      </c>
      <c r="AL9" s="112" t="n">
        <v>4</v>
      </c>
      <c r="AM9" s="112" t="n">
        <v>4</v>
      </c>
      <c r="AN9" s="111" t="n">
        <v>15</v>
      </c>
      <c r="AO9" s="125" t="s">
        <v>200</v>
      </c>
      <c r="AP9" s="127" t="s">
        <v>216</v>
      </c>
    </row>
    <row r="10" customFormat="false" ht="13.8" hidden="false" customHeight="false" outlineLevel="0" collapsed="false">
      <c r="A10" s="131" t="s">
        <v>21637</v>
      </c>
      <c r="B10" s="0" t="s">
        <v>21559</v>
      </c>
      <c r="C10" s="0" t="s">
        <v>21620</v>
      </c>
      <c r="D10" s="0" t="s">
        <v>21601</v>
      </c>
      <c r="E10" s="0" t="s">
        <v>21561</v>
      </c>
      <c r="F10" s="0" t="s">
        <v>21580</v>
      </c>
      <c r="G10" s="111" t="n">
        <v>2</v>
      </c>
      <c r="H10" s="111" t="n">
        <v>6</v>
      </c>
      <c r="I10" s="0" t="s">
        <v>392</v>
      </c>
      <c r="J10" s="0" t="s">
        <v>21564</v>
      </c>
      <c r="K10" s="0" t="s">
        <v>21565</v>
      </c>
      <c r="L10" s="0" t="s">
        <v>274</v>
      </c>
      <c r="N10" s="0" t="s">
        <v>21567</v>
      </c>
      <c r="O10" s="0" t="s">
        <v>198</v>
      </c>
      <c r="P10" s="0" t="s">
        <v>21568</v>
      </c>
      <c r="Q10" s="120" t="s">
        <v>200</v>
      </c>
      <c r="R10" s="0" t="s">
        <v>21638</v>
      </c>
      <c r="S10" s="0" t="s">
        <v>498</v>
      </c>
      <c r="T10" s="0" t="s">
        <v>21570</v>
      </c>
      <c r="U10" s="122" t="s">
        <v>200</v>
      </c>
      <c r="V10" s="131" t="s">
        <v>21585</v>
      </c>
      <c r="W10" s="0" t="n">
        <v>2015</v>
      </c>
      <c r="X10" s="0" t="s">
        <v>21572</v>
      </c>
      <c r="Z10" s="0" t="s">
        <v>21632</v>
      </c>
      <c r="AA10" s="0" t="s">
        <v>198</v>
      </c>
      <c r="AB10" s="0" t="s">
        <v>21639</v>
      </c>
      <c r="AC10" s="124" t="s">
        <v>200</v>
      </c>
      <c r="AD10" s="0" t="s">
        <v>21634</v>
      </c>
      <c r="AE10" s="0" t="s">
        <v>21635</v>
      </c>
      <c r="AF10" s="125" t="s">
        <v>200</v>
      </c>
      <c r="AG10" s="0" t="s">
        <v>21636</v>
      </c>
      <c r="AH10" s="0" t="n">
        <v>8435407616349</v>
      </c>
      <c r="AI10" s="126" t="s">
        <v>200</v>
      </c>
      <c r="AJ10" s="0" t="s">
        <v>215</v>
      </c>
      <c r="AK10" s="112" t="n">
        <v>4</v>
      </c>
      <c r="AL10" s="112" t="n">
        <v>4</v>
      </c>
      <c r="AM10" s="112" t="n">
        <v>4</v>
      </c>
      <c r="AN10" s="111" t="n">
        <v>10</v>
      </c>
      <c r="AO10" s="125" t="s">
        <v>200</v>
      </c>
      <c r="AP10" s="127" t="s">
        <v>216</v>
      </c>
    </row>
    <row r="11" customFormat="false" ht="13.8" hidden="false" customHeight="false" outlineLevel="0" collapsed="false">
      <c r="A11" s="131" t="s">
        <v>21640</v>
      </c>
      <c r="B11" s="0" t="s">
        <v>21559</v>
      </c>
      <c r="C11" s="0" t="s">
        <v>21620</v>
      </c>
      <c r="D11" s="0" t="s">
        <v>21601</v>
      </c>
      <c r="E11" s="0" t="s">
        <v>21561</v>
      </c>
      <c r="F11" s="0" t="s">
        <v>21580</v>
      </c>
      <c r="G11" s="111" t="n">
        <v>2</v>
      </c>
      <c r="H11" s="111" t="n">
        <v>4</v>
      </c>
      <c r="I11" s="0" t="s">
        <v>392</v>
      </c>
      <c r="J11" s="0" t="s">
        <v>21564</v>
      </c>
      <c r="K11" s="0" t="s">
        <v>21565</v>
      </c>
      <c r="L11" s="0" t="s">
        <v>274</v>
      </c>
      <c r="N11" s="0" t="s">
        <v>21567</v>
      </c>
      <c r="O11" s="0" t="s">
        <v>198</v>
      </c>
      <c r="P11" s="0" t="s">
        <v>21568</v>
      </c>
      <c r="Q11" s="120" t="s">
        <v>200</v>
      </c>
      <c r="R11" s="0" t="s">
        <v>21638</v>
      </c>
      <c r="S11" s="0" t="s">
        <v>498</v>
      </c>
      <c r="T11" s="0" t="s">
        <v>21570</v>
      </c>
      <c r="U11" s="122" t="s">
        <v>200</v>
      </c>
      <c r="V11" s="131" t="s">
        <v>21585</v>
      </c>
      <c r="W11" s="0" t="n">
        <v>2013</v>
      </c>
      <c r="X11" s="0" t="s">
        <v>21572</v>
      </c>
      <c r="Z11" s="0" t="s">
        <v>21632</v>
      </c>
      <c r="AA11" s="0" t="s">
        <v>198</v>
      </c>
      <c r="AB11" s="0" t="s">
        <v>21641</v>
      </c>
      <c r="AC11" s="124" t="s">
        <v>200</v>
      </c>
      <c r="AD11" s="0" t="s">
        <v>21634</v>
      </c>
      <c r="AE11" s="0" t="s">
        <v>21635</v>
      </c>
      <c r="AF11" s="125" t="s">
        <v>200</v>
      </c>
      <c r="AG11" s="0" t="s">
        <v>21636</v>
      </c>
      <c r="AH11" s="0" t="n">
        <v>8435407616325</v>
      </c>
      <c r="AI11" s="126" t="s">
        <v>200</v>
      </c>
      <c r="AJ11" s="0" t="s">
        <v>215</v>
      </c>
      <c r="AK11" s="112" t="n">
        <v>4</v>
      </c>
      <c r="AL11" s="112" t="n">
        <v>4</v>
      </c>
      <c r="AM11" s="112" t="n">
        <v>4</v>
      </c>
      <c r="AN11" s="111" t="n">
        <v>10</v>
      </c>
      <c r="AO11" s="125" t="s">
        <v>200</v>
      </c>
      <c r="AP11" s="127" t="s">
        <v>216</v>
      </c>
    </row>
    <row r="12" customFormat="false" ht="13.8" hidden="false" customHeight="false" outlineLevel="0" collapsed="false">
      <c r="A12" s="131" t="s">
        <v>21642</v>
      </c>
      <c r="B12" s="0" t="s">
        <v>21559</v>
      </c>
      <c r="C12" s="0" t="s">
        <v>21620</v>
      </c>
      <c r="D12" s="0" t="s">
        <v>21601</v>
      </c>
      <c r="E12" s="0" t="s">
        <v>21561</v>
      </c>
      <c r="F12" s="0" t="s">
        <v>21580</v>
      </c>
      <c r="G12" s="111" t="n">
        <v>2</v>
      </c>
      <c r="H12" s="111" t="n">
        <v>4</v>
      </c>
      <c r="I12" s="0" t="s">
        <v>392</v>
      </c>
      <c r="J12" s="0" t="s">
        <v>21564</v>
      </c>
      <c r="K12" s="0" t="s">
        <v>21565</v>
      </c>
      <c r="L12" s="0" t="s">
        <v>274</v>
      </c>
      <c r="N12" s="0" t="s">
        <v>21567</v>
      </c>
      <c r="O12" s="0" t="s">
        <v>198</v>
      </c>
      <c r="P12" s="0" t="s">
        <v>21568</v>
      </c>
      <c r="Q12" s="120" t="s">
        <v>200</v>
      </c>
      <c r="R12" s="0" t="s">
        <v>21638</v>
      </c>
      <c r="S12" s="0" t="s">
        <v>498</v>
      </c>
      <c r="T12" s="0" t="s">
        <v>21570</v>
      </c>
      <c r="U12" s="122" t="s">
        <v>200</v>
      </c>
      <c r="V12" s="131" t="s">
        <v>21585</v>
      </c>
      <c r="W12" s="0" t="n">
        <v>2013</v>
      </c>
      <c r="X12" s="0" t="s">
        <v>21572</v>
      </c>
      <c r="Z12" s="0" t="s">
        <v>21632</v>
      </c>
      <c r="AA12" s="0" t="s">
        <v>198</v>
      </c>
      <c r="AB12" s="0" t="s">
        <v>21641</v>
      </c>
      <c r="AC12" s="124" t="s">
        <v>200</v>
      </c>
      <c r="AD12" s="0" t="s">
        <v>21634</v>
      </c>
      <c r="AE12" s="0" t="s">
        <v>21635</v>
      </c>
      <c r="AF12" s="125" t="s">
        <v>200</v>
      </c>
      <c r="AG12" s="0" t="s">
        <v>21636</v>
      </c>
      <c r="AH12" s="0" t="n">
        <v>8435407624641</v>
      </c>
      <c r="AI12" s="126" t="s">
        <v>200</v>
      </c>
      <c r="AJ12" s="0" t="s">
        <v>215</v>
      </c>
      <c r="AK12" s="112" t="n">
        <v>4</v>
      </c>
      <c r="AL12" s="112" t="n">
        <v>4</v>
      </c>
      <c r="AM12" s="112" t="n">
        <v>4</v>
      </c>
      <c r="AN12" s="111" t="n">
        <v>10</v>
      </c>
      <c r="AO12" s="125" t="s">
        <v>200</v>
      </c>
      <c r="AP12" s="127" t="s">
        <v>216</v>
      </c>
    </row>
    <row r="13" customFormat="false" ht="13.8" hidden="false" customHeight="false" outlineLevel="0" collapsed="false">
      <c r="A13" s="131" t="s">
        <v>21643</v>
      </c>
      <c r="B13" s="0" t="s">
        <v>21559</v>
      </c>
      <c r="C13" s="0" t="s">
        <v>21620</v>
      </c>
      <c r="D13" s="0" t="s">
        <v>21601</v>
      </c>
      <c r="E13" s="0" t="s">
        <v>21561</v>
      </c>
      <c r="F13" s="0" t="s">
        <v>21580</v>
      </c>
      <c r="G13" s="111" t="n">
        <v>2</v>
      </c>
      <c r="H13" s="111" t="n">
        <v>4</v>
      </c>
      <c r="I13" s="0" t="s">
        <v>392</v>
      </c>
      <c r="J13" s="0" t="s">
        <v>21564</v>
      </c>
      <c r="K13" s="0" t="s">
        <v>21565</v>
      </c>
      <c r="L13" s="0" t="s">
        <v>274</v>
      </c>
      <c r="N13" s="0" t="s">
        <v>21567</v>
      </c>
      <c r="O13" s="0" t="s">
        <v>198</v>
      </c>
      <c r="P13" s="0" t="s">
        <v>21568</v>
      </c>
      <c r="Q13" s="120" t="s">
        <v>200</v>
      </c>
      <c r="R13" s="0" t="s">
        <v>21644</v>
      </c>
      <c r="S13" s="0" t="s">
        <v>498</v>
      </c>
      <c r="T13" s="0" t="s">
        <v>21570</v>
      </c>
      <c r="U13" s="122" t="s">
        <v>200</v>
      </c>
      <c r="V13" s="131" t="s">
        <v>21585</v>
      </c>
      <c r="W13" s="0" t="n">
        <v>2015</v>
      </c>
      <c r="X13" s="0" t="s">
        <v>21572</v>
      </c>
      <c r="Z13" s="0" t="s">
        <v>21632</v>
      </c>
      <c r="AA13" s="0" t="s">
        <v>198</v>
      </c>
      <c r="AB13" s="0" t="s">
        <v>21645</v>
      </c>
      <c r="AC13" s="124" t="s">
        <v>200</v>
      </c>
      <c r="AD13" s="0" t="s">
        <v>21634</v>
      </c>
      <c r="AE13" s="0" t="s">
        <v>21635</v>
      </c>
      <c r="AF13" s="125" t="s">
        <v>200</v>
      </c>
      <c r="AG13" s="0" t="s">
        <v>21636</v>
      </c>
      <c r="AH13" s="0" t="n">
        <v>8435407616301</v>
      </c>
      <c r="AI13" s="126" t="s">
        <v>200</v>
      </c>
      <c r="AJ13" s="0" t="s">
        <v>215</v>
      </c>
      <c r="AK13" s="112" t="n">
        <v>4</v>
      </c>
      <c r="AL13" s="112" t="n">
        <v>4</v>
      </c>
      <c r="AM13" s="112" t="n">
        <v>4</v>
      </c>
      <c r="AN13" s="111" t="n">
        <v>15</v>
      </c>
      <c r="AO13" s="125" t="s">
        <v>200</v>
      </c>
      <c r="AP13" s="127" t="s">
        <v>216</v>
      </c>
    </row>
    <row r="14" customFormat="false" ht="13.8" hidden="false" customHeight="false" outlineLevel="0" collapsed="false">
      <c r="A14" s="131" t="s">
        <v>21646</v>
      </c>
      <c r="B14" s="0" t="s">
        <v>21559</v>
      </c>
      <c r="C14" s="0" t="s">
        <v>21620</v>
      </c>
      <c r="D14" s="0" t="s">
        <v>21601</v>
      </c>
      <c r="E14" s="0" t="s">
        <v>21601</v>
      </c>
      <c r="F14" s="0" t="s">
        <v>21562</v>
      </c>
      <c r="G14" s="111" t="n">
        <v>2</v>
      </c>
      <c r="H14" s="111" t="n">
        <v>5</v>
      </c>
      <c r="I14" s="0" t="s">
        <v>392</v>
      </c>
      <c r="J14" s="0" t="s">
        <v>21564</v>
      </c>
      <c r="K14" s="0" t="s">
        <v>21565</v>
      </c>
      <c r="L14" s="0" t="s">
        <v>199</v>
      </c>
      <c r="N14" s="0" t="s">
        <v>21567</v>
      </c>
      <c r="O14" s="0" t="s">
        <v>198</v>
      </c>
      <c r="P14" s="0" t="s">
        <v>21568</v>
      </c>
      <c r="Q14" s="120"/>
      <c r="R14" s="0" t="s">
        <v>21569</v>
      </c>
      <c r="S14" s="0" t="s">
        <v>498</v>
      </c>
      <c r="T14" s="0" t="s">
        <v>21570</v>
      </c>
      <c r="U14" s="122" t="s">
        <v>200</v>
      </c>
      <c r="V14" s="0" t="s">
        <v>21647</v>
      </c>
      <c r="W14" s="0" t="n">
        <v>2016</v>
      </c>
      <c r="X14" s="0" t="s">
        <v>21595</v>
      </c>
      <c r="Y14" s="0" t="n">
        <v>2002</v>
      </c>
      <c r="Z14" s="0" t="s">
        <v>21573</v>
      </c>
      <c r="AA14" s="0" t="s">
        <v>198</v>
      </c>
      <c r="AB14" s="0" t="s">
        <v>21648</v>
      </c>
      <c r="AC14" s="124" t="s">
        <v>200</v>
      </c>
      <c r="AD14" s="0" t="s">
        <v>21649</v>
      </c>
      <c r="AE14" s="0" t="s">
        <v>21650</v>
      </c>
      <c r="AF14" s="125" t="s">
        <v>200</v>
      </c>
      <c r="AG14" s="0" t="s">
        <v>21651</v>
      </c>
      <c r="AH14" s="0" t="n">
        <v>3558480032038</v>
      </c>
      <c r="AI14" s="126"/>
      <c r="AJ14" s="0" t="s">
        <v>215</v>
      </c>
      <c r="AK14" s="112" t="n">
        <v>4</v>
      </c>
      <c r="AL14" s="112" t="n">
        <v>4</v>
      </c>
      <c r="AM14" s="112" t="n">
        <v>4</v>
      </c>
      <c r="AN14" s="111" t="n">
        <v>10</v>
      </c>
      <c r="AO14" s="125"/>
      <c r="AP14" s="127"/>
    </row>
    <row r="15" customFormat="false" ht="13.8" hidden="false" customHeight="false" outlineLevel="0" collapsed="false">
      <c r="A15" s="131" t="s">
        <v>21652</v>
      </c>
      <c r="B15" s="0" t="s">
        <v>21559</v>
      </c>
      <c r="C15" s="0" t="s">
        <v>21653</v>
      </c>
      <c r="D15" s="0" t="s">
        <v>21654</v>
      </c>
      <c r="E15" s="0" t="s">
        <v>198</v>
      </c>
      <c r="F15" s="0" t="s">
        <v>21562</v>
      </c>
      <c r="G15" s="111" t="n">
        <v>1</v>
      </c>
      <c r="H15" s="111" t="n">
        <v>6</v>
      </c>
      <c r="I15" s="0" t="s">
        <v>21563</v>
      </c>
      <c r="J15" s="0" t="s">
        <v>21564</v>
      </c>
      <c r="K15" s="0" t="s">
        <v>21582</v>
      </c>
      <c r="L15" s="0" t="s">
        <v>199</v>
      </c>
      <c r="N15" s="0" t="s">
        <v>21567</v>
      </c>
      <c r="O15" s="0" t="s">
        <v>21567</v>
      </c>
      <c r="P15" s="0" t="s">
        <v>21583</v>
      </c>
      <c r="Q15" s="120"/>
      <c r="R15" s="0" t="s">
        <v>21569</v>
      </c>
      <c r="S15" s="0" t="s">
        <v>498</v>
      </c>
      <c r="T15" s="0" t="s">
        <v>21612</v>
      </c>
      <c r="U15" s="122"/>
      <c r="V15" s="131" t="s">
        <v>21655</v>
      </c>
      <c r="W15" s="0" t="n">
        <v>2021</v>
      </c>
      <c r="X15" s="0" t="s">
        <v>21572</v>
      </c>
      <c r="Z15" s="0" t="s">
        <v>21656</v>
      </c>
      <c r="AA15" s="0" t="s">
        <v>198</v>
      </c>
      <c r="AB15" s="0" t="s">
        <v>21657</v>
      </c>
      <c r="AC15" s="124" t="s">
        <v>200</v>
      </c>
      <c r="AD15" s="0" t="s">
        <v>21658</v>
      </c>
      <c r="AE15" s="0" t="s">
        <v>1014</v>
      </c>
      <c r="AF15" s="125"/>
      <c r="AG15" s="0" t="s">
        <v>21618</v>
      </c>
      <c r="AH15" s="0" t="n">
        <v>3770005767228</v>
      </c>
      <c r="AI15" s="126"/>
      <c r="AJ15" s="0" t="s">
        <v>215</v>
      </c>
      <c r="AK15" s="112" t="n">
        <v>4</v>
      </c>
      <c r="AL15" s="112" t="n">
        <v>4</v>
      </c>
      <c r="AM15" s="112" t="n">
        <v>4</v>
      </c>
      <c r="AN15" s="111" t="n">
        <v>5</v>
      </c>
      <c r="AO15" s="125"/>
      <c r="AP15" s="127"/>
    </row>
    <row r="16" customFormat="false" ht="13.8" hidden="false" customHeight="false" outlineLevel="0" collapsed="false">
      <c r="A16" s="131" t="s">
        <v>21659</v>
      </c>
      <c r="B16" s="0" t="s">
        <v>21590</v>
      </c>
      <c r="C16" s="0" t="s">
        <v>21579</v>
      </c>
      <c r="D16" s="0" t="s">
        <v>21561</v>
      </c>
      <c r="E16" s="0" t="s">
        <v>21612</v>
      </c>
      <c r="F16" s="0" t="s">
        <v>21580</v>
      </c>
      <c r="G16" s="111" t="n">
        <v>3</v>
      </c>
      <c r="H16" s="111" t="n">
        <v>7</v>
      </c>
      <c r="I16" s="0" t="s">
        <v>21660</v>
      </c>
      <c r="J16" s="0" t="s">
        <v>21564</v>
      </c>
      <c r="K16" s="0" t="s">
        <v>21565</v>
      </c>
      <c r="L16" s="0" t="s">
        <v>199</v>
      </c>
      <c r="M16" s="0" t="s">
        <v>21661</v>
      </c>
      <c r="N16" s="0" t="s">
        <v>21593</v>
      </c>
      <c r="O16" s="0" t="s">
        <v>198</v>
      </c>
      <c r="P16" s="0" t="s">
        <v>21568</v>
      </c>
      <c r="Q16" s="120"/>
      <c r="R16" s="0" t="s">
        <v>21569</v>
      </c>
      <c r="S16" s="0" t="s">
        <v>498</v>
      </c>
      <c r="T16" s="0" t="s">
        <v>21570</v>
      </c>
      <c r="U16" s="122" t="s">
        <v>200</v>
      </c>
      <c r="V16" s="131" t="s">
        <v>21621</v>
      </c>
      <c r="W16" s="0" t="n">
        <v>2018</v>
      </c>
      <c r="X16" s="0" t="s">
        <v>21572</v>
      </c>
      <c r="Z16" s="0" t="s">
        <v>21662</v>
      </c>
      <c r="AA16" s="0" t="s">
        <v>198</v>
      </c>
      <c r="AB16" s="0" t="s">
        <v>21663</v>
      </c>
      <c r="AC16" s="124" t="s">
        <v>200</v>
      </c>
      <c r="AD16" s="0" t="s">
        <v>21664</v>
      </c>
      <c r="AE16" s="0" t="s">
        <v>21665</v>
      </c>
      <c r="AF16" s="125" t="s">
        <v>200</v>
      </c>
      <c r="AG16" s="0" t="s">
        <v>21577</v>
      </c>
      <c r="AH16" s="0" t="n">
        <v>3770004610341</v>
      </c>
      <c r="AI16" s="126"/>
      <c r="AJ16" s="0" t="s">
        <v>215</v>
      </c>
      <c r="AK16" s="112" t="n">
        <v>4</v>
      </c>
      <c r="AL16" s="112" t="n">
        <v>4</v>
      </c>
      <c r="AM16" s="112" t="n">
        <v>4</v>
      </c>
      <c r="AN16" s="111" t="n">
        <v>20</v>
      </c>
      <c r="AO16" s="125"/>
      <c r="AP16" s="127"/>
    </row>
    <row r="17" customFormat="false" ht="13.8" hidden="false" customHeight="false" outlineLevel="0" collapsed="false">
      <c r="A17" s="131" t="s">
        <v>21666</v>
      </c>
      <c r="B17" s="0" t="s">
        <v>21590</v>
      </c>
      <c r="C17" s="0" t="s">
        <v>21579</v>
      </c>
      <c r="D17" s="0" t="s">
        <v>21654</v>
      </c>
      <c r="E17" s="0" t="s">
        <v>21561</v>
      </c>
      <c r="F17" s="0" t="s">
        <v>21602</v>
      </c>
      <c r="G17" s="111" t="n">
        <v>2</v>
      </c>
      <c r="H17" s="111" t="n">
        <v>2</v>
      </c>
      <c r="I17" s="0" t="s">
        <v>392</v>
      </c>
      <c r="J17" s="0" t="s">
        <v>21564</v>
      </c>
      <c r="K17" s="0" t="s">
        <v>21603</v>
      </c>
      <c r="L17" s="0" t="s">
        <v>199</v>
      </c>
      <c r="N17" s="0" t="s">
        <v>21567</v>
      </c>
      <c r="O17" s="0" t="s">
        <v>198</v>
      </c>
      <c r="P17" s="0" t="s">
        <v>21583</v>
      </c>
      <c r="Q17" s="120" t="s">
        <v>200</v>
      </c>
      <c r="R17" s="0" t="s">
        <v>21569</v>
      </c>
      <c r="S17" s="0" t="s">
        <v>498</v>
      </c>
      <c r="T17" s="111" t="s">
        <v>198</v>
      </c>
      <c r="U17" s="122" t="s">
        <v>200</v>
      </c>
      <c r="V17" s="131" t="s">
        <v>21667</v>
      </c>
      <c r="W17" s="112" t="n">
        <v>2014</v>
      </c>
      <c r="X17" s="0" t="s">
        <v>21595</v>
      </c>
      <c r="Y17" s="112" t="s">
        <v>21668</v>
      </c>
      <c r="Z17" s="111" t="s">
        <v>21605</v>
      </c>
      <c r="AA17" s="0" t="s">
        <v>21669</v>
      </c>
      <c r="AB17" s="0" t="s">
        <v>21670</v>
      </c>
      <c r="AC17" s="124" t="s">
        <v>200</v>
      </c>
      <c r="AD17" s="0" t="s">
        <v>21671</v>
      </c>
      <c r="AE17" s="0" t="s">
        <v>21672</v>
      </c>
      <c r="AF17" s="125" t="s">
        <v>200</v>
      </c>
      <c r="AG17" s="0" t="s">
        <v>21577</v>
      </c>
      <c r="AH17" s="0" t="n">
        <v>700304047618</v>
      </c>
      <c r="AI17" s="126" t="s">
        <v>200</v>
      </c>
      <c r="AJ17" s="0" t="s">
        <v>215</v>
      </c>
      <c r="AK17" s="112" t="n">
        <v>4</v>
      </c>
      <c r="AL17" s="112" t="n">
        <v>4</v>
      </c>
      <c r="AM17" s="112" t="n">
        <v>4</v>
      </c>
      <c r="AN17" s="111" t="n">
        <v>10</v>
      </c>
      <c r="AO17" s="125" t="s">
        <v>200</v>
      </c>
      <c r="AP17" s="127" t="s">
        <v>216</v>
      </c>
    </row>
    <row r="18" customFormat="false" ht="13.8" hidden="false" customHeight="false" outlineLevel="0" collapsed="false">
      <c r="A18" s="131" t="s">
        <v>21673</v>
      </c>
      <c r="B18" s="0" t="s">
        <v>21590</v>
      </c>
      <c r="C18" s="0" t="s">
        <v>21591</v>
      </c>
      <c r="D18" s="0" t="s">
        <v>21601</v>
      </c>
      <c r="E18" s="0" t="s">
        <v>21561</v>
      </c>
      <c r="F18" s="0" t="s">
        <v>21602</v>
      </c>
      <c r="G18" s="111" t="n">
        <v>2</v>
      </c>
      <c r="H18" s="111" t="n">
        <v>4</v>
      </c>
      <c r="I18" s="0" t="s">
        <v>392</v>
      </c>
      <c r="J18" s="0" t="s">
        <v>21564</v>
      </c>
      <c r="K18" s="0" t="s">
        <v>21565</v>
      </c>
      <c r="L18" s="0" t="s">
        <v>199</v>
      </c>
      <c r="N18" s="0" t="s">
        <v>21593</v>
      </c>
      <c r="O18" s="0" t="s">
        <v>198</v>
      </c>
      <c r="P18" s="0" t="s">
        <v>21568</v>
      </c>
      <c r="Q18" s="120"/>
      <c r="R18" s="0" t="s">
        <v>21569</v>
      </c>
      <c r="S18" s="0" t="s">
        <v>498</v>
      </c>
      <c r="T18" s="111" t="s">
        <v>21612</v>
      </c>
      <c r="U18" s="122"/>
      <c r="V18" s="131" t="s">
        <v>21674</v>
      </c>
      <c r="W18" s="112" t="n">
        <v>2019</v>
      </c>
      <c r="X18" s="0" t="s">
        <v>21572</v>
      </c>
      <c r="Y18" s="111"/>
      <c r="Z18" s="111" t="s">
        <v>21605</v>
      </c>
      <c r="AA18" s="0" t="s">
        <v>21675</v>
      </c>
      <c r="AB18" s="0" t="s">
        <v>21676</v>
      </c>
      <c r="AC18" s="124" t="s">
        <v>200</v>
      </c>
      <c r="AD18" s="0" t="s">
        <v>21677</v>
      </c>
      <c r="AE18" s="0" t="s">
        <v>21678</v>
      </c>
      <c r="AF18" s="125" t="s">
        <v>200</v>
      </c>
      <c r="AG18" s="0" t="s">
        <v>21577</v>
      </c>
      <c r="AH18" s="0" t="n">
        <v>4988601339292</v>
      </c>
      <c r="AI18" s="126"/>
      <c r="AJ18" s="0" t="s">
        <v>215</v>
      </c>
      <c r="AK18" s="112" t="n">
        <v>4</v>
      </c>
      <c r="AL18" s="112" t="n">
        <v>4</v>
      </c>
      <c r="AM18" s="112" t="n">
        <v>4</v>
      </c>
      <c r="AN18" s="111" t="n">
        <v>30</v>
      </c>
      <c r="AO18" s="125"/>
      <c r="AP18" s="127" t="s">
        <v>216</v>
      </c>
    </row>
    <row r="19" customFormat="false" ht="13.8" hidden="false" customHeight="false" outlineLevel="0" collapsed="false">
      <c r="A19" s="131" t="s">
        <v>21679</v>
      </c>
      <c r="B19" s="0" t="s">
        <v>21559</v>
      </c>
      <c r="C19" s="0" t="s">
        <v>21620</v>
      </c>
      <c r="D19" s="0" t="s">
        <v>21561</v>
      </c>
      <c r="E19" s="0" t="s">
        <v>21612</v>
      </c>
      <c r="F19" s="0" t="s">
        <v>21562</v>
      </c>
      <c r="G19" s="111" t="n">
        <v>2</v>
      </c>
      <c r="H19" s="111" t="n">
        <v>7</v>
      </c>
      <c r="I19" s="0" t="s">
        <v>392</v>
      </c>
      <c r="J19" s="0" t="s">
        <v>21564</v>
      </c>
      <c r="K19" s="0" t="s">
        <v>21582</v>
      </c>
      <c r="L19" s="0" t="s">
        <v>235</v>
      </c>
      <c r="N19" s="0" t="s">
        <v>21680</v>
      </c>
      <c r="O19" s="0" t="s">
        <v>198</v>
      </c>
      <c r="P19" s="0" t="s">
        <v>21568</v>
      </c>
      <c r="Q19" s="120"/>
      <c r="R19" s="0" t="s">
        <v>21569</v>
      </c>
      <c r="S19" s="0" t="s">
        <v>498</v>
      </c>
      <c r="T19" s="111" t="s">
        <v>21612</v>
      </c>
      <c r="U19" s="122"/>
      <c r="V19" s="131" t="s">
        <v>21681</v>
      </c>
      <c r="W19" s="112" t="n">
        <v>2016</v>
      </c>
      <c r="X19" s="0" t="s">
        <v>21595</v>
      </c>
      <c r="Y19" s="112" t="n">
        <v>2000</v>
      </c>
      <c r="Z19" s="111" t="s">
        <v>21573</v>
      </c>
      <c r="AA19" s="0" t="s">
        <v>198</v>
      </c>
      <c r="AB19" s="0" t="s">
        <v>21682</v>
      </c>
      <c r="AC19" s="124" t="s">
        <v>200</v>
      </c>
      <c r="AD19" s="0" t="s">
        <v>21683</v>
      </c>
      <c r="AE19" s="0" t="s">
        <v>21684</v>
      </c>
      <c r="AF19" s="125" t="s">
        <v>200</v>
      </c>
      <c r="AG19" s="0" t="s">
        <v>21685</v>
      </c>
      <c r="AH19" s="0" t="n">
        <v>3558380038924</v>
      </c>
      <c r="AI19" s="126" t="s">
        <v>200</v>
      </c>
      <c r="AJ19" s="0" t="s">
        <v>215</v>
      </c>
      <c r="AK19" s="112" t="n">
        <v>4</v>
      </c>
      <c r="AL19" s="112" t="n">
        <v>4</v>
      </c>
      <c r="AM19" s="112" t="n">
        <v>4</v>
      </c>
      <c r="AN19" s="111" t="n">
        <v>10</v>
      </c>
      <c r="AO19" s="125"/>
      <c r="AP19" s="127"/>
    </row>
    <row r="20" customFormat="false" ht="13.8" hidden="false" customHeight="false" outlineLevel="0" collapsed="false">
      <c r="A20" s="131" t="s">
        <v>21686</v>
      </c>
      <c r="B20" s="0" t="s">
        <v>21590</v>
      </c>
      <c r="C20" s="0" t="s">
        <v>21620</v>
      </c>
      <c r="D20" s="0" t="s">
        <v>21601</v>
      </c>
      <c r="E20" s="0" t="s">
        <v>21561</v>
      </c>
      <c r="F20" s="0" t="s">
        <v>21580</v>
      </c>
      <c r="G20" s="111" t="n">
        <v>2</v>
      </c>
      <c r="H20" s="111" t="n">
        <v>4</v>
      </c>
      <c r="I20" s="0" t="s">
        <v>392</v>
      </c>
      <c r="J20" s="0" t="s">
        <v>21581</v>
      </c>
      <c r="K20" s="0" t="s">
        <v>21582</v>
      </c>
      <c r="L20" s="0" t="s">
        <v>199</v>
      </c>
      <c r="N20" s="0" t="s">
        <v>21567</v>
      </c>
      <c r="O20" s="0" t="s">
        <v>198</v>
      </c>
      <c r="P20" s="0" t="s">
        <v>21568</v>
      </c>
      <c r="Q20" s="120"/>
      <c r="R20" s="0" t="s">
        <v>21584</v>
      </c>
      <c r="S20" s="0" t="s">
        <v>498</v>
      </c>
      <c r="T20" s="111" t="s">
        <v>21612</v>
      </c>
      <c r="U20" s="122" t="s">
        <v>200</v>
      </c>
      <c r="V20" s="131" t="s">
        <v>21687</v>
      </c>
      <c r="W20" s="112" t="n">
        <v>2017</v>
      </c>
      <c r="X20" s="0" t="s">
        <v>21572</v>
      </c>
      <c r="Y20" s="112"/>
      <c r="Z20" s="111" t="s">
        <v>21573</v>
      </c>
      <c r="AA20" s="0" t="s">
        <v>198</v>
      </c>
      <c r="AB20" s="0" t="s">
        <v>21688</v>
      </c>
      <c r="AC20" s="124" t="s">
        <v>200</v>
      </c>
      <c r="AD20" s="0" t="s">
        <v>21689</v>
      </c>
      <c r="AE20" s="0" t="s">
        <v>21690</v>
      </c>
      <c r="AF20" s="125" t="s">
        <v>200</v>
      </c>
      <c r="AG20" s="0" t="s">
        <v>21577</v>
      </c>
      <c r="AH20" s="0" t="n">
        <v>3760243850066</v>
      </c>
      <c r="AI20" s="126"/>
      <c r="AJ20" s="0" t="s">
        <v>215</v>
      </c>
      <c r="AK20" s="112" t="n">
        <v>4</v>
      </c>
      <c r="AL20" s="112" t="n">
        <v>4</v>
      </c>
      <c r="AM20" s="112" t="n">
        <v>4</v>
      </c>
      <c r="AN20" s="111" t="n">
        <v>20</v>
      </c>
      <c r="AO20" s="125"/>
      <c r="AP20" s="127"/>
    </row>
    <row r="21" customFormat="false" ht="13.8" hidden="false" customHeight="false" outlineLevel="0" collapsed="false">
      <c r="A21" s="131" t="s">
        <v>21691</v>
      </c>
      <c r="B21" s="0" t="s">
        <v>21559</v>
      </c>
      <c r="C21" s="0" t="s">
        <v>21692</v>
      </c>
      <c r="D21" s="0" t="s">
        <v>21601</v>
      </c>
      <c r="E21" s="0" t="s">
        <v>21612</v>
      </c>
      <c r="F21" s="0" t="s">
        <v>21602</v>
      </c>
      <c r="G21" s="111" t="n">
        <v>3</v>
      </c>
      <c r="H21" s="111" t="n">
        <v>7</v>
      </c>
      <c r="I21" s="0" t="s">
        <v>392</v>
      </c>
      <c r="J21" s="0" t="s">
        <v>21564</v>
      </c>
      <c r="K21" s="0" t="s">
        <v>21603</v>
      </c>
      <c r="L21" s="0" t="s">
        <v>274</v>
      </c>
      <c r="M21" s="0" t="s">
        <v>21566</v>
      </c>
      <c r="N21" s="0" t="s">
        <v>21567</v>
      </c>
      <c r="O21" s="0" t="s">
        <v>198</v>
      </c>
      <c r="P21" s="0" t="s">
        <v>21626</v>
      </c>
      <c r="Q21" s="120"/>
      <c r="R21" s="0" t="s">
        <v>21569</v>
      </c>
      <c r="S21" s="0" t="s">
        <v>498</v>
      </c>
      <c r="T21" s="111" t="s">
        <v>21570</v>
      </c>
      <c r="U21" s="122" t="s">
        <v>200</v>
      </c>
      <c r="V21" s="131" t="s">
        <v>21693</v>
      </c>
      <c r="W21" s="112" t="n">
        <v>2020</v>
      </c>
      <c r="X21" s="0" t="s">
        <v>21572</v>
      </c>
      <c r="Y21" s="111"/>
      <c r="Z21" s="111" t="s">
        <v>21694</v>
      </c>
      <c r="AA21" s="0" t="s">
        <v>198</v>
      </c>
      <c r="AB21" s="0" t="s">
        <v>21695</v>
      </c>
      <c r="AC21" s="124" t="s">
        <v>200</v>
      </c>
      <c r="AD21" s="0" t="s">
        <v>12689</v>
      </c>
      <c r="AE21" s="0" t="s">
        <v>21696</v>
      </c>
      <c r="AF21" s="125" t="s">
        <v>200</v>
      </c>
      <c r="AG21" s="0" t="s">
        <v>21577</v>
      </c>
      <c r="AH21" s="0" t="n">
        <v>3760269591608</v>
      </c>
      <c r="AI21" s="126"/>
      <c r="AJ21" s="0" t="s">
        <v>215</v>
      </c>
      <c r="AK21" s="112" t="n">
        <v>4</v>
      </c>
      <c r="AL21" s="112" t="n">
        <v>4</v>
      </c>
      <c r="AM21" s="112" t="n">
        <v>4</v>
      </c>
      <c r="AN21" s="111" t="n">
        <v>15</v>
      </c>
      <c r="AO21" s="125"/>
      <c r="AP21" s="127"/>
    </row>
    <row r="22" customFormat="false" ht="13.8" hidden="false" customHeight="false" outlineLevel="0" collapsed="false">
      <c r="A22" s="131" t="s">
        <v>21697</v>
      </c>
      <c r="B22" s="0" t="s">
        <v>21559</v>
      </c>
      <c r="C22" s="0" t="s">
        <v>21692</v>
      </c>
      <c r="D22" s="0" t="s">
        <v>21601</v>
      </c>
      <c r="E22" s="0" t="s">
        <v>21601</v>
      </c>
      <c r="F22" s="0" t="s">
        <v>21580</v>
      </c>
      <c r="G22" s="111" t="n">
        <v>2</v>
      </c>
      <c r="H22" s="111" t="n">
        <v>8</v>
      </c>
      <c r="I22" s="0" t="s">
        <v>392</v>
      </c>
      <c r="J22" s="0" t="s">
        <v>21564</v>
      </c>
      <c r="K22" s="0" t="s">
        <v>21565</v>
      </c>
      <c r="L22" s="0" t="s">
        <v>199</v>
      </c>
      <c r="N22" s="0" t="s">
        <v>21567</v>
      </c>
      <c r="O22" s="0" t="s">
        <v>198</v>
      </c>
      <c r="P22" s="0" t="s">
        <v>21611</v>
      </c>
      <c r="Q22" s="120"/>
      <c r="R22" s="0" t="s">
        <v>21569</v>
      </c>
      <c r="S22" s="0" t="s">
        <v>498</v>
      </c>
      <c r="T22" s="0" t="s">
        <v>21612</v>
      </c>
      <c r="U22" s="122"/>
      <c r="V22" s="131" t="s">
        <v>21698</v>
      </c>
      <c r="W22" s="112" t="n">
        <v>2019</v>
      </c>
      <c r="X22" s="0" t="s">
        <v>21595</v>
      </c>
      <c r="Y22" s="0" t="n">
        <v>2013</v>
      </c>
      <c r="Z22" s="0" t="s">
        <v>21699</v>
      </c>
      <c r="AA22" s="0" t="s">
        <v>198</v>
      </c>
      <c r="AB22" s="0" t="s">
        <v>21700</v>
      </c>
      <c r="AC22" s="124" t="s">
        <v>200</v>
      </c>
      <c r="AD22" s="0" t="s">
        <v>21701</v>
      </c>
      <c r="AE22" s="0" t="s">
        <v>21702</v>
      </c>
      <c r="AF22" s="125" t="s">
        <v>200</v>
      </c>
      <c r="AG22" s="0" t="s">
        <v>21577</v>
      </c>
      <c r="AH22" s="0" t="n">
        <v>3760093331036</v>
      </c>
      <c r="AI22" s="126"/>
      <c r="AJ22" s="0" t="s">
        <v>215</v>
      </c>
      <c r="AK22" s="112" t="n">
        <v>4</v>
      </c>
      <c r="AL22" s="112" t="n">
        <v>4</v>
      </c>
      <c r="AM22" s="112" t="n">
        <v>4</v>
      </c>
      <c r="AN22" s="111" t="n">
        <v>20</v>
      </c>
      <c r="AO22" s="125"/>
      <c r="AP22" s="127"/>
    </row>
    <row r="23" customFormat="false" ht="13.8" hidden="false" customHeight="false" outlineLevel="0" collapsed="false">
      <c r="A23" s="131" t="s">
        <v>21703</v>
      </c>
      <c r="B23" s="0" t="s">
        <v>21559</v>
      </c>
      <c r="C23" s="0" t="s">
        <v>21620</v>
      </c>
      <c r="D23" s="0" t="s">
        <v>21561</v>
      </c>
      <c r="E23" s="0" t="s">
        <v>198</v>
      </c>
      <c r="F23" s="0" t="s">
        <v>21562</v>
      </c>
      <c r="G23" s="111" t="n">
        <v>2</v>
      </c>
      <c r="H23" s="111" t="n">
        <v>2</v>
      </c>
      <c r="I23" s="0" t="s">
        <v>392</v>
      </c>
      <c r="J23" s="0" t="s">
        <v>21564</v>
      </c>
      <c r="K23" s="0" t="s">
        <v>21603</v>
      </c>
      <c r="L23" s="0" t="s">
        <v>199</v>
      </c>
      <c r="N23" s="0" t="s">
        <v>21567</v>
      </c>
      <c r="O23" s="0" t="s">
        <v>198</v>
      </c>
      <c r="P23" s="0" t="s">
        <v>21583</v>
      </c>
      <c r="Q23" s="120"/>
      <c r="R23" s="0" t="s">
        <v>21569</v>
      </c>
      <c r="S23" s="0" t="s">
        <v>498</v>
      </c>
      <c r="T23" s="0" t="s">
        <v>198</v>
      </c>
      <c r="U23" s="122"/>
      <c r="V23" s="131" t="s">
        <v>21704</v>
      </c>
      <c r="W23" s="112" t="n">
        <v>2019</v>
      </c>
      <c r="X23" s="0" t="s">
        <v>21572</v>
      </c>
      <c r="Z23" s="0" t="s">
        <v>21705</v>
      </c>
      <c r="AA23" s="0" t="s">
        <v>198</v>
      </c>
      <c r="AB23" s="0" t="s">
        <v>21706</v>
      </c>
      <c r="AC23" s="124" t="s">
        <v>200</v>
      </c>
      <c r="AD23" s="0" t="s">
        <v>21707</v>
      </c>
      <c r="AE23" s="0" t="s">
        <v>21708</v>
      </c>
      <c r="AF23" s="125" t="s">
        <v>200</v>
      </c>
      <c r="AG23" s="0" t="s">
        <v>21709</v>
      </c>
      <c r="AH23" s="0" t="n">
        <v>12868562590</v>
      </c>
      <c r="AI23" s="126"/>
      <c r="AJ23" s="0" t="s">
        <v>215</v>
      </c>
      <c r="AK23" s="112" t="n">
        <v>4</v>
      </c>
      <c r="AL23" s="112" t="n">
        <v>4</v>
      </c>
      <c r="AM23" s="112" t="n">
        <v>4</v>
      </c>
      <c r="AN23" s="111" t="n">
        <v>5</v>
      </c>
      <c r="AO23" s="125"/>
      <c r="AP23" s="127"/>
    </row>
    <row r="24" customFormat="false" ht="13.8" hidden="false" customHeight="false" outlineLevel="0" collapsed="false">
      <c r="A24" s="131" t="s">
        <v>21710</v>
      </c>
      <c r="B24" s="0" t="s">
        <v>21559</v>
      </c>
      <c r="C24" s="0" t="s">
        <v>21620</v>
      </c>
      <c r="D24" s="0" t="s">
        <v>21601</v>
      </c>
      <c r="E24" s="0" t="s">
        <v>21601</v>
      </c>
      <c r="F24" s="0" t="s">
        <v>21562</v>
      </c>
      <c r="G24" s="111" t="n">
        <v>2</v>
      </c>
      <c r="H24" s="111" t="n">
        <v>5</v>
      </c>
      <c r="I24" s="0" t="s">
        <v>392</v>
      </c>
      <c r="J24" s="0" t="s">
        <v>21564</v>
      </c>
      <c r="K24" s="0" t="s">
        <v>21565</v>
      </c>
      <c r="L24" s="0" t="s">
        <v>199</v>
      </c>
      <c r="N24" s="0" t="s">
        <v>21567</v>
      </c>
      <c r="O24" s="0" t="s">
        <v>198</v>
      </c>
      <c r="P24" s="0" t="s">
        <v>21583</v>
      </c>
      <c r="Q24" s="120"/>
      <c r="R24" s="0" t="s">
        <v>21569</v>
      </c>
      <c r="S24" s="0" t="s">
        <v>498</v>
      </c>
      <c r="T24" s="111" t="s">
        <v>21570</v>
      </c>
      <c r="U24" s="122" t="s">
        <v>200</v>
      </c>
      <c r="V24" s="131" t="s">
        <v>21711</v>
      </c>
      <c r="W24" s="112" t="n">
        <v>2018</v>
      </c>
      <c r="X24" s="0" t="s">
        <v>21572</v>
      </c>
      <c r="Y24" s="111"/>
      <c r="Z24" s="111" t="s">
        <v>21573</v>
      </c>
      <c r="AA24" s="0" t="s">
        <v>198</v>
      </c>
      <c r="AB24" s="0" t="s">
        <v>21712</v>
      </c>
      <c r="AC24" s="124" t="s">
        <v>200</v>
      </c>
      <c r="AD24" s="0" t="s">
        <v>21713</v>
      </c>
      <c r="AE24" s="0" t="s">
        <v>21714</v>
      </c>
      <c r="AF24" s="125"/>
      <c r="AG24" s="0" t="s">
        <v>21577</v>
      </c>
      <c r="AH24" s="0" t="n">
        <v>3701261220011</v>
      </c>
      <c r="AI24" s="126"/>
      <c r="AJ24" s="0" t="s">
        <v>215</v>
      </c>
      <c r="AK24" s="112" t="n">
        <v>4</v>
      </c>
      <c r="AL24" s="112" t="n">
        <v>4</v>
      </c>
      <c r="AM24" s="112" t="n">
        <v>4</v>
      </c>
      <c r="AN24" s="111" t="n">
        <v>15</v>
      </c>
      <c r="AO24" s="125"/>
      <c r="AP24" s="127"/>
    </row>
    <row r="25" customFormat="false" ht="13.8" hidden="false" customHeight="false" outlineLevel="0" collapsed="false">
      <c r="A25" s="131" t="s">
        <v>21715</v>
      </c>
      <c r="B25" s="0" t="s">
        <v>21559</v>
      </c>
      <c r="C25" s="0" t="s">
        <v>21591</v>
      </c>
      <c r="D25" s="0" t="s">
        <v>21561</v>
      </c>
      <c r="E25" s="0" t="s">
        <v>21561</v>
      </c>
      <c r="F25" s="0" t="s">
        <v>21562</v>
      </c>
      <c r="G25" s="111" t="n">
        <v>3</v>
      </c>
      <c r="H25" s="111" t="n">
        <v>4</v>
      </c>
      <c r="I25" s="0" t="s">
        <v>392</v>
      </c>
      <c r="J25" s="0" t="s">
        <v>21564</v>
      </c>
      <c r="K25" s="0" t="s">
        <v>21565</v>
      </c>
      <c r="L25" s="0" t="s">
        <v>199</v>
      </c>
      <c r="N25" s="0" t="s">
        <v>21567</v>
      </c>
      <c r="O25" s="0" t="s">
        <v>198</v>
      </c>
      <c r="P25" s="0" t="s">
        <v>21568</v>
      </c>
      <c r="Q25" s="120"/>
      <c r="R25" s="0" t="s">
        <v>21569</v>
      </c>
      <c r="S25" s="0" t="s">
        <v>205</v>
      </c>
      <c r="T25" s="111" t="s">
        <v>21570</v>
      </c>
      <c r="U25" s="122" t="s">
        <v>200</v>
      </c>
      <c r="V25" s="131" t="s">
        <v>21716</v>
      </c>
      <c r="W25" s="112" t="n">
        <v>2016</v>
      </c>
      <c r="X25" s="0" t="s">
        <v>21572</v>
      </c>
      <c r="Y25" s="111"/>
      <c r="Z25" s="111" t="s">
        <v>21573</v>
      </c>
      <c r="AA25" s="0" t="s">
        <v>198</v>
      </c>
      <c r="AB25" s="0" t="s">
        <v>21717</v>
      </c>
      <c r="AC25" s="124" t="s">
        <v>200</v>
      </c>
      <c r="AD25" s="0" t="s">
        <v>21718</v>
      </c>
      <c r="AE25" s="0" t="s">
        <v>11309</v>
      </c>
      <c r="AF25" s="125" t="s">
        <v>200</v>
      </c>
      <c r="AG25" s="0" t="s">
        <v>21577</v>
      </c>
      <c r="AH25" s="0" t="n">
        <v>853504004668</v>
      </c>
      <c r="AI25" s="126"/>
      <c r="AJ25" s="0" t="s">
        <v>215</v>
      </c>
      <c r="AK25" s="112" t="n">
        <v>4</v>
      </c>
      <c r="AL25" s="112" t="n">
        <v>4</v>
      </c>
      <c r="AM25" s="112" t="n">
        <v>4</v>
      </c>
      <c r="AN25" s="111" t="n">
        <v>15</v>
      </c>
      <c r="AO25" s="125"/>
      <c r="AP25" s="127"/>
    </row>
    <row r="26" customFormat="false" ht="13.8" hidden="false" customHeight="false" outlineLevel="0" collapsed="false">
      <c r="A26" s="131" t="s">
        <v>21719</v>
      </c>
      <c r="B26" s="0" t="s">
        <v>21720</v>
      </c>
      <c r="C26" s="0" t="s">
        <v>21692</v>
      </c>
      <c r="D26" s="0" t="s">
        <v>21601</v>
      </c>
      <c r="E26" s="0" t="s">
        <v>21601</v>
      </c>
      <c r="F26" s="0" t="s">
        <v>21602</v>
      </c>
      <c r="G26" s="111" t="n">
        <v>3</v>
      </c>
      <c r="H26" s="111" t="n">
        <v>8</v>
      </c>
      <c r="I26" s="0" t="s">
        <v>392</v>
      </c>
      <c r="J26" s="0" t="s">
        <v>21564</v>
      </c>
      <c r="K26" s="0" t="s">
        <v>21565</v>
      </c>
      <c r="L26" s="0" t="s">
        <v>199</v>
      </c>
      <c r="N26" s="0" t="s">
        <v>21567</v>
      </c>
      <c r="O26" s="0" t="s">
        <v>198</v>
      </c>
      <c r="P26" s="0" t="s">
        <v>21611</v>
      </c>
      <c r="Q26" s="120"/>
      <c r="R26" s="0" t="s">
        <v>21569</v>
      </c>
      <c r="S26" s="0" t="s">
        <v>498</v>
      </c>
      <c r="T26" s="111" t="s">
        <v>198</v>
      </c>
      <c r="U26" s="122"/>
      <c r="V26" s="131" t="s">
        <v>21721</v>
      </c>
      <c r="W26" s="112" t="n">
        <v>2016</v>
      </c>
      <c r="X26" s="0" t="s">
        <v>21572</v>
      </c>
      <c r="Y26" s="111"/>
      <c r="Z26" s="0" t="s">
        <v>21722</v>
      </c>
      <c r="AA26" s="0" t="s">
        <v>198</v>
      </c>
      <c r="AB26" s="0" t="s">
        <v>21723</v>
      </c>
      <c r="AC26" s="124" t="s">
        <v>200</v>
      </c>
      <c r="AD26" s="0" t="s">
        <v>21724</v>
      </c>
      <c r="AE26" s="0" t="s">
        <v>21725</v>
      </c>
      <c r="AF26" s="125" t="s">
        <v>200</v>
      </c>
      <c r="AG26" s="0" t="s">
        <v>21577</v>
      </c>
      <c r="AH26" s="129" t="n">
        <v>3760175513206</v>
      </c>
      <c r="AI26" s="126"/>
      <c r="AJ26" s="0" t="s">
        <v>215</v>
      </c>
      <c r="AK26" s="112" t="n">
        <v>4</v>
      </c>
      <c r="AL26" s="112" t="n">
        <v>4</v>
      </c>
      <c r="AM26" s="112" t="n">
        <v>4</v>
      </c>
      <c r="AN26" s="111" t="n">
        <v>15</v>
      </c>
      <c r="AO26" s="125"/>
      <c r="AP26" s="127" t="s">
        <v>216</v>
      </c>
    </row>
    <row r="27" customFormat="false" ht="13.8" hidden="false" customHeight="false" outlineLevel="0" collapsed="false">
      <c r="A27" s="131" t="s">
        <v>21726</v>
      </c>
      <c r="B27" s="0" t="s">
        <v>21559</v>
      </c>
      <c r="C27" s="0" t="s">
        <v>21653</v>
      </c>
      <c r="D27" s="0" t="s">
        <v>21601</v>
      </c>
      <c r="E27" s="0" t="s">
        <v>21601</v>
      </c>
      <c r="F27" s="0" t="s">
        <v>21580</v>
      </c>
      <c r="G27" s="111" t="n">
        <v>3</v>
      </c>
      <c r="H27" s="111" t="n">
        <v>13</v>
      </c>
      <c r="I27" s="0" t="s">
        <v>21727</v>
      </c>
      <c r="J27" s="0" t="s">
        <v>21564</v>
      </c>
      <c r="K27" s="0" t="s">
        <v>21565</v>
      </c>
      <c r="L27" s="0" t="s">
        <v>199</v>
      </c>
      <c r="N27" s="0" t="s">
        <v>21567</v>
      </c>
      <c r="O27" s="0" t="s">
        <v>198</v>
      </c>
      <c r="P27" s="0" t="s">
        <v>21611</v>
      </c>
      <c r="Q27" s="120"/>
      <c r="R27" s="0" t="s">
        <v>21569</v>
      </c>
      <c r="S27" s="0" t="s">
        <v>498</v>
      </c>
      <c r="T27" s="111" t="s">
        <v>21570</v>
      </c>
      <c r="U27" s="122" t="s">
        <v>200</v>
      </c>
      <c r="V27" s="131" t="s">
        <v>21728</v>
      </c>
      <c r="W27" s="112" t="n">
        <v>2020</v>
      </c>
      <c r="X27" s="0" t="s">
        <v>21572</v>
      </c>
      <c r="Y27" s="111"/>
      <c r="Z27" s="0" t="s">
        <v>2087</v>
      </c>
      <c r="AA27" s="0" t="s">
        <v>198</v>
      </c>
      <c r="AB27" s="0" t="s">
        <v>21729</v>
      </c>
      <c r="AC27" s="124" t="s">
        <v>200</v>
      </c>
      <c r="AD27" s="0" t="s">
        <v>21730</v>
      </c>
      <c r="AE27" s="0" t="s">
        <v>21731</v>
      </c>
      <c r="AF27" s="125" t="s">
        <v>200</v>
      </c>
      <c r="AG27" s="0" t="s">
        <v>21577</v>
      </c>
      <c r="AH27" s="0" t="n">
        <v>752830297982</v>
      </c>
      <c r="AI27" s="126"/>
      <c r="AJ27" s="0" t="s">
        <v>215</v>
      </c>
      <c r="AK27" s="112" t="n">
        <v>4</v>
      </c>
      <c r="AL27" s="112" t="n">
        <v>4</v>
      </c>
      <c r="AM27" s="112" t="n">
        <v>4</v>
      </c>
      <c r="AN27" s="111" t="n">
        <v>15</v>
      </c>
      <c r="AO27" s="125"/>
      <c r="AP27" s="127"/>
    </row>
    <row r="28" customFormat="false" ht="13.8" hidden="false" customHeight="false" outlineLevel="0" collapsed="false">
      <c r="A28" s="131" t="s">
        <v>21732</v>
      </c>
      <c r="B28" s="0" t="s">
        <v>21733</v>
      </c>
      <c r="C28" s="0" t="s">
        <v>21560</v>
      </c>
      <c r="D28" s="0" t="s">
        <v>21601</v>
      </c>
      <c r="E28" s="0" t="s">
        <v>198</v>
      </c>
      <c r="F28" s="0" t="s">
        <v>21562</v>
      </c>
      <c r="G28" s="111" t="n">
        <v>3</v>
      </c>
      <c r="H28" s="111" t="n">
        <v>6</v>
      </c>
      <c r="I28" s="0" t="s">
        <v>21563</v>
      </c>
      <c r="J28" s="0" t="s">
        <v>21564</v>
      </c>
      <c r="K28" s="0" t="s">
        <v>21582</v>
      </c>
      <c r="L28" s="0" t="s">
        <v>199</v>
      </c>
      <c r="M28" s="0" t="s">
        <v>21566</v>
      </c>
      <c r="N28" s="0" t="s">
        <v>21567</v>
      </c>
      <c r="O28" s="0" t="s">
        <v>198</v>
      </c>
      <c r="P28" s="0" t="s">
        <v>21568</v>
      </c>
      <c r="Q28" s="120"/>
      <c r="R28" s="0" t="s">
        <v>21584</v>
      </c>
      <c r="S28" s="0" t="s">
        <v>498</v>
      </c>
      <c r="T28" s="111" t="s">
        <v>21612</v>
      </c>
      <c r="U28" s="122"/>
      <c r="V28" s="131" t="s">
        <v>21734</v>
      </c>
      <c r="W28" s="112" t="n">
        <v>2010</v>
      </c>
      <c r="X28" s="0" t="s">
        <v>21572</v>
      </c>
      <c r="Y28" s="111"/>
      <c r="Z28" s="111" t="s">
        <v>21573</v>
      </c>
      <c r="AA28" s="0" t="s">
        <v>198</v>
      </c>
      <c r="AB28" s="0" t="s">
        <v>21735</v>
      </c>
      <c r="AC28" s="124" t="s">
        <v>200</v>
      </c>
      <c r="AD28" s="0" t="s">
        <v>21736</v>
      </c>
      <c r="AE28" s="0" t="s">
        <v>21737</v>
      </c>
      <c r="AF28" s="125" t="s">
        <v>200</v>
      </c>
      <c r="AG28" s="0" t="s">
        <v>21577</v>
      </c>
      <c r="AH28" s="129" t="n">
        <v>5425016920466</v>
      </c>
      <c r="AI28" s="126"/>
      <c r="AJ28" s="0" t="s">
        <v>215</v>
      </c>
      <c r="AK28" s="112" t="n">
        <v>4</v>
      </c>
      <c r="AL28" s="112" t="n">
        <v>4</v>
      </c>
      <c r="AM28" s="112" t="n">
        <v>4</v>
      </c>
      <c r="AN28" s="111" t="n">
        <v>20</v>
      </c>
      <c r="AO28" s="125"/>
      <c r="AP28" s="127" t="s">
        <v>216</v>
      </c>
    </row>
    <row r="29" customFormat="false" ht="13.8" hidden="false" customHeight="false" outlineLevel="0" collapsed="false">
      <c r="A29" s="131" t="s">
        <v>21738</v>
      </c>
      <c r="B29" s="0" t="s">
        <v>21559</v>
      </c>
      <c r="C29" s="0" t="s">
        <v>21620</v>
      </c>
      <c r="D29" s="0" t="s">
        <v>21561</v>
      </c>
      <c r="E29" s="0" t="s">
        <v>21561</v>
      </c>
      <c r="F29" s="0" t="s">
        <v>21562</v>
      </c>
      <c r="G29" s="111" t="n">
        <v>3</v>
      </c>
      <c r="H29" s="111" t="n">
        <v>6</v>
      </c>
      <c r="I29" s="0" t="s">
        <v>392</v>
      </c>
      <c r="J29" s="0" t="s">
        <v>21564</v>
      </c>
      <c r="K29" s="0" t="s">
        <v>21565</v>
      </c>
      <c r="L29" s="0" t="s">
        <v>274</v>
      </c>
      <c r="N29" s="0" t="s">
        <v>21567</v>
      </c>
      <c r="O29" s="0" t="s">
        <v>198</v>
      </c>
      <c r="P29" s="0" t="s">
        <v>21568</v>
      </c>
      <c r="Q29" s="120"/>
      <c r="R29" s="0" t="s">
        <v>21569</v>
      </c>
      <c r="S29" s="0" t="s">
        <v>498</v>
      </c>
      <c r="T29" s="111" t="s">
        <v>21570</v>
      </c>
      <c r="U29" s="122" t="s">
        <v>200</v>
      </c>
      <c r="V29" s="131" t="s">
        <v>21721</v>
      </c>
      <c r="W29" s="112" t="n">
        <v>2015</v>
      </c>
      <c r="X29" s="0" t="s">
        <v>21572</v>
      </c>
      <c r="Y29" s="111"/>
      <c r="Z29" s="111" t="s">
        <v>21605</v>
      </c>
      <c r="AA29" s="0" t="s">
        <v>198</v>
      </c>
      <c r="AB29" s="0" t="s">
        <v>21739</v>
      </c>
      <c r="AC29" s="124" t="s">
        <v>200</v>
      </c>
      <c r="AD29" s="0" t="s">
        <v>21740</v>
      </c>
      <c r="AE29" s="0" t="s">
        <v>21741</v>
      </c>
      <c r="AF29" s="125"/>
      <c r="AG29" s="0" t="s">
        <v>21685</v>
      </c>
      <c r="AH29" s="0" t="n">
        <v>3760175517044</v>
      </c>
      <c r="AI29" s="126" t="s">
        <v>200</v>
      </c>
      <c r="AJ29" s="0" t="s">
        <v>215</v>
      </c>
      <c r="AK29" s="112" t="n">
        <v>4</v>
      </c>
      <c r="AL29" s="112" t="n">
        <v>4</v>
      </c>
      <c r="AM29" s="112" t="n">
        <v>4</v>
      </c>
      <c r="AN29" s="111" t="n">
        <v>10</v>
      </c>
      <c r="AO29" s="125"/>
      <c r="AP29" s="127"/>
    </row>
    <row r="30" customFormat="false" ht="13.8" hidden="false" customHeight="false" outlineLevel="0" collapsed="false">
      <c r="A30" s="131" t="s">
        <v>21742</v>
      </c>
      <c r="B30" s="0" t="s">
        <v>21559</v>
      </c>
      <c r="C30" s="0" t="s">
        <v>21743</v>
      </c>
      <c r="D30" s="0" t="s">
        <v>21561</v>
      </c>
      <c r="E30" s="0" t="s">
        <v>198</v>
      </c>
      <c r="F30" s="0" t="s">
        <v>21602</v>
      </c>
      <c r="G30" s="111" t="n">
        <v>3</v>
      </c>
      <c r="H30" s="111" t="n">
        <v>8</v>
      </c>
      <c r="I30" s="0" t="s">
        <v>392</v>
      </c>
      <c r="J30" s="0" t="s">
        <v>21564</v>
      </c>
      <c r="K30" s="0" t="s">
        <v>21603</v>
      </c>
      <c r="L30" s="0" t="s">
        <v>199</v>
      </c>
      <c r="N30" s="0" t="s">
        <v>21567</v>
      </c>
      <c r="O30" s="0" t="s">
        <v>198</v>
      </c>
      <c r="P30" s="0" t="s">
        <v>21611</v>
      </c>
      <c r="Q30" s="120"/>
      <c r="R30" s="0" t="s">
        <v>21584</v>
      </c>
      <c r="S30" s="0" t="s">
        <v>498</v>
      </c>
      <c r="T30" s="111" t="s">
        <v>21612</v>
      </c>
      <c r="U30" s="122"/>
      <c r="V30" s="131" t="s">
        <v>21744</v>
      </c>
      <c r="W30" s="112" t="n">
        <v>2019</v>
      </c>
      <c r="X30" s="0" t="s">
        <v>21572</v>
      </c>
      <c r="Y30" s="111"/>
      <c r="Z30" s="111" t="s">
        <v>198</v>
      </c>
      <c r="AA30" s="0" t="s">
        <v>198</v>
      </c>
      <c r="AB30" s="0" t="s">
        <v>21745</v>
      </c>
      <c r="AC30" s="124" t="s">
        <v>200</v>
      </c>
      <c r="AD30" s="0" t="s">
        <v>21746</v>
      </c>
      <c r="AE30" s="0" t="s">
        <v>21747</v>
      </c>
      <c r="AF30" s="125" t="s">
        <v>200</v>
      </c>
      <c r="AG30" s="0" t="s">
        <v>21618</v>
      </c>
      <c r="AH30" s="0" t="n">
        <v>3701252800055</v>
      </c>
      <c r="AI30" s="126"/>
      <c r="AJ30" s="0" t="s">
        <v>215</v>
      </c>
      <c r="AK30" s="112" t="n">
        <v>4</v>
      </c>
      <c r="AL30" s="112" t="n">
        <v>4</v>
      </c>
      <c r="AM30" s="112" t="n">
        <v>4</v>
      </c>
      <c r="AN30" s="111" t="n">
        <v>10</v>
      </c>
      <c r="AO30" s="125"/>
      <c r="AP30" s="127"/>
    </row>
    <row r="31" customFormat="false" ht="13.8" hidden="false" customHeight="false" outlineLevel="0" collapsed="false">
      <c r="A31" s="131" t="s">
        <v>21748</v>
      </c>
      <c r="B31" s="0" t="s">
        <v>21559</v>
      </c>
      <c r="C31" s="0" t="s">
        <v>21743</v>
      </c>
      <c r="D31" s="0" t="s">
        <v>21561</v>
      </c>
      <c r="E31" s="0" t="s">
        <v>198</v>
      </c>
      <c r="F31" s="0" t="s">
        <v>21602</v>
      </c>
      <c r="G31" s="111" t="n">
        <v>3</v>
      </c>
      <c r="H31" s="111" t="n">
        <v>8</v>
      </c>
      <c r="I31" s="0" t="s">
        <v>392</v>
      </c>
      <c r="J31" s="0" t="s">
        <v>21564</v>
      </c>
      <c r="K31" s="0" t="s">
        <v>21603</v>
      </c>
      <c r="L31" s="0" t="s">
        <v>199</v>
      </c>
      <c r="N31" s="0" t="s">
        <v>21567</v>
      </c>
      <c r="O31" s="0" t="s">
        <v>198</v>
      </c>
      <c r="P31" s="0" t="s">
        <v>21611</v>
      </c>
      <c r="Q31" s="120"/>
      <c r="R31" s="0" t="s">
        <v>21638</v>
      </c>
      <c r="S31" s="0" t="s">
        <v>498</v>
      </c>
      <c r="T31" s="111" t="s">
        <v>21612</v>
      </c>
      <c r="U31" s="122"/>
      <c r="V31" s="131" t="s">
        <v>21744</v>
      </c>
      <c r="W31" s="112" t="n">
        <v>2021</v>
      </c>
      <c r="X31" s="0" t="s">
        <v>21572</v>
      </c>
      <c r="Y31" s="111"/>
      <c r="Z31" s="111" t="s">
        <v>198</v>
      </c>
      <c r="AA31" s="0" t="s">
        <v>198</v>
      </c>
      <c r="AB31" s="0" t="s">
        <v>21749</v>
      </c>
      <c r="AC31" s="124" t="s">
        <v>200</v>
      </c>
      <c r="AD31" s="0" t="s">
        <v>21750</v>
      </c>
      <c r="AE31" s="0" t="s">
        <v>17442</v>
      </c>
      <c r="AF31" s="125" t="s">
        <v>200</v>
      </c>
      <c r="AG31" s="0" t="s">
        <v>21618</v>
      </c>
      <c r="AH31" s="0" t="n">
        <v>3701252800093</v>
      </c>
      <c r="AI31" s="126"/>
      <c r="AJ31" s="0" t="s">
        <v>215</v>
      </c>
      <c r="AK31" s="112" t="n">
        <v>4</v>
      </c>
      <c r="AL31" s="112" t="n">
        <v>4</v>
      </c>
      <c r="AM31" s="112" t="n">
        <v>4</v>
      </c>
      <c r="AN31" s="111" t="n">
        <v>10</v>
      </c>
      <c r="AO31" s="125"/>
      <c r="AP31" s="127"/>
    </row>
    <row r="32" customFormat="false" ht="13.8" hidden="false" customHeight="false" outlineLevel="0" collapsed="false">
      <c r="A32" s="131" t="s">
        <v>21751</v>
      </c>
      <c r="B32" s="0" t="s">
        <v>21752</v>
      </c>
      <c r="C32" s="0" t="s">
        <v>21560</v>
      </c>
      <c r="D32" s="0" t="s">
        <v>21561</v>
      </c>
      <c r="E32" s="0" t="s">
        <v>198</v>
      </c>
      <c r="F32" s="0" t="s">
        <v>21602</v>
      </c>
      <c r="G32" s="111" t="n">
        <v>1</v>
      </c>
      <c r="H32" s="111" t="n">
        <v>2</v>
      </c>
      <c r="I32" s="0" t="s">
        <v>392</v>
      </c>
      <c r="J32" s="0" t="s">
        <v>21564</v>
      </c>
      <c r="K32" s="0" t="s">
        <v>21603</v>
      </c>
      <c r="L32" s="0" t="s">
        <v>235</v>
      </c>
      <c r="M32" s="0" t="s">
        <v>21753</v>
      </c>
      <c r="N32" s="0" t="s">
        <v>21567</v>
      </c>
      <c r="O32" s="0" t="s">
        <v>21754</v>
      </c>
      <c r="P32" s="0" t="s">
        <v>21583</v>
      </c>
      <c r="Q32" s="120"/>
      <c r="R32" s="0" t="s">
        <v>21569</v>
      </c>
      <c r="S32" s="0" t="s">
        <v>498</v>
      </c>
      <c r="T32" s="111" t="s">
        <v>198</v>
      </c>
      <c r="U32" s="122"/>
      <c r="V32" s="131" t="s">
        <v>21755</v>
      </c>
      <c r="W32" s="112" t="n">
        <v>2016</v>
      </c>
      <c r="X32" s="0" t="s">
        <v>21572</v>
      </c>
      <c r="Y32" s="111"/>
      <c r="Z32" s="111" t="s">
        <v>21605</v>
      </c>
      <c r="AA32" s="0" t="s">
        <v>198</v>
      </c>
      <c r="AB32" s="0" t="s">
        <v>21756</v>
      </c>
      <c r="AC32" s="124" t="s">
        <v>200</v>
      </c>
      <c r="AD32" s="0" t="s">
        <v>21757</v>
      </c>
      <c r="AE32" s="0" t="s">
        <v>16329</v>
      </c>
      <c r="AF32" s="125"/>
      <c r="AG32" s="0" t="s">
        <v>21577</v>
      </c>
      <c r="AH32" s="0" t="n">
        <v>3421271314318</v>
      </c>
      <c r="AI32" s="126"/>
      <c r="AJ32" s="0" t="s">
        <v>215</v>
      </c>
      <c r="AK32" s="112" t="n">
        <v>4</v>
      </c>
      <c r="AL32" s="112" t="n">
        <v>4</v>
      </c>
      <c r="AM32" s="112" t="n">
        <v>4</v>
      </c>
      <c r="AN32" s="111" t="n">
        <v>15</v>
      </c>
      <c r="AO32" s="125"/>
      <c r="AP32" s="127"/>
    </row>
    <row r="33" customFormat="false" ht="13.8" hidden="false" customHeight="false" outlineLevel="0" collapsed="false">
      <c r="A33" s="131" t="s">
        <v>21758</v>
      </c>
      <c r="B33" s="0" t="s">
        <v>21590</v>
      </c>
      <c r="C33" s="0" t="s">
        <v>21591</v>
      </c>
      <c r="D33" s="0" t="s">
        <v>21601</v>
      </c>
      <c r="E33" s="0" t="s">
        <v>21612</v>
      </c>
      <c r="F33" s="0" t="s">
        <v>21562</v>
      </c>
      <c r="G33" s="111" t="n">
        <v>3</v>
      </c>
      <c r="H33" s="111" t="n">
        <v>12</v>
      </c>
      <c r="I33" s="0" t="s">
        <v>21660</v>
      </c>
      <c r="J33" s="0" t="s">
        <v>21564</v>
      </c>
      <c r="K33" s="0" t="s">
        <v>21565</v>
      </c>
      <c r="L33" s="0" t="s">
        <v>199</v>
      </c>
      <c r="N33" s="0" t="s">
        <v>21567</v>
      </c>
      <c r="O33" s="0" t="s">
        <v>198</v>
      </c>
      <c r="P33" s="0" t="s">
        <v>21611</v>
      </c>
      <c r="Q33" s="120"/>
      <c r="R33" s="0" t="s">
        <v>21584</v>
      </c>
      <c r="S33" s="0" t="s">
        <v>498</v>
      </c>
      <c r="T33" s="111" t="s">
        <v>21570</v>
      </c>
      <c r="U33" s="122" t="s">
        <v>200</v>
      </c>
      <c r="V33" s="131" t="s">
        <v>21755</v>
      </c>
      <c r="W33" s="112" t="n">
        <v>2017</v>
      </c>
      <c r="X33" s="0" t="s">
        <v>21572</v>
      </c>
      <c r="Y33" s="111"/>
      <c r="Z33" s="111" t="s">
        <v>21759</v>
      </c>
      <c r="AA33" s="0" t="s">
        <v>198</v>
      </c>
      <c r="AB33" s="0" t="s">
        <v>21760</v>
      </c>
      <c r="AC33" s="124" t="s">
        <v>200</v>
      </c>
      <c r="AD33" s="0" t="s">
        <v>21761</v>
      </c>
      <c r="AE33" s="0" t="s">
        <v>21762</v>
      </c>
      <c r="AF33" s="125" t="s">
        <v>200</v>
      </c>
      <c r="AG33" s="0" t="s">
        <v>21577</v>
      </c>
      <c r="AH33" s="0" t="n">
        <v>3421271815211</v>
      </c>
      <c r="AI33" s="126"/>
      <c r="AJ33" s="0" t="s">
        <v>215</v>
      </c>
      <c r="AK33" s="112" t="n">
        <v>4</v>
      </c>
      <c r="AL33" s="112" t="n">
        <v>4</v>
      </c>
      <c r="AM33" s="112" t="n">
        <v>4</v>
      </c>
      <c r="AN33" s="111" t="n">
        <v>15</v>
      </c>
      <c r="AO33" s="125"/>
      <c r="AP33" s="127"/>
    </row>
    <row r="34" customFormat="false" ht="13.8" hidden="false" customHeight="false" outlineLevel="0" collapsed="false">
      <c r="A34" s="131" t="s">
        <v>21763</v>
      </c>
      <c r="B34" s="0" t="s">
        <v>21590</v>
      </c>
      <c r="C34" s="0" t="s">
        <v>21591</v>
      </c>
      <c r="D34" s="0" t="s">
        <v>21601</v>
      </c>
      <c r="E34" s="0" t="s">
        <v>21612</v>
      </c>
      <c r="F34" s="0" t="s">
        <v>21562</v>
      </c>
      <c r="G34" s="111" t="n">
        <v>3</v>
      </c>
      <c r="H34" s="111" t="n">
        <v>12</v>
      </c>
      <c r="I34" s="0" t="s">
        <v>21660</v>
      </c>
      <c r="J34" s="0" t="s">
        <v>21564</v>
      </c>
      <c r="K34" s="0" t="s">
        <v>21565</v>
      </c>
      <c r="L34" s="0" t="s">
        <v>199</v>
      </c>
      <c r="N34" s="0" t="s">
        <v>21567</v>
      </c>
      <c r="O34" s="0" t="s">
        <v>198</v>
      </c>
      <c r="P34" s="0" t="s">
        <v>21611</v>
      </c>
      <c r="Q34" s="120"/>
      <c r="R34" s="0" t="s">
        <v>21638</v>
      </c>
      <c r="S34" s="0" t="s">
        <v>498</v>
      </c>
      <c r="T34" s="111" t="s">
        <v>21570</v>
      </c>
      <c r="U34" s="122" t="s">
        <v>200</v>
      </c>
      <c r="V34" s="131" t="s">
        <v>21755</v>
      </c>
      <c r="W34" s="112" t="n">
        <v>2019</v>
      </c>
      <c r="X34" s="0" t="s">
        <v>21572</v>
      </c>
      <c r="Y34" s="111"/>
      <c r="Z34" s="111" t="s">
        <v>21759</v>
      </c>
      <c r="AA34" s="0" t="s">
        <v>198</v>
      </c>
      <c r="AB34" s="0" t="s">
        <v>21764</v>
      </c>
      <c r="AC34" s="124" t="s">
        <v>200</v>
      </c>
      <c r="AD34" s="0" t="s">
        <v>21765</v>
      </c>
      <c r="AE34" s="0" t="s">
        <v>21766</v>
      </c>
      <c r="AF34" s="125" t="s">
        <v>200</v>
      </c>
      <c r="AG34" s="0" t="s">
        <v>21577</v>
      </c>
      <c r="AH34" s="112" t="n">
        <v>3421274818615</v>
      </c>
      <c r="AI34" s="126"/>
      <c r="AJ34" s="0" t="s">
        <v>215</v>
      </c>
      <c r="AK34" s="112" t="n">
        <v>4</v>
      </c>
      <c r="AL34" s="112" t="n">
        <v>4</v>
      </c>
      <c r="AM34" s="112" t="n">
        <v>4</v>
      </c>
      <c r="AN34" s="111" t="n">
        <v>10</v>
      </c>
      <c r="AO34" s="125"/>
      <c r="AP34" s="127"/>
    </row>
    <row r="35" customFormat="false" ht="13.8" hidden="false" customHeight="false" outlineLevel="0" collapsed="false">
      <c r="A35" s="131" t="s">
        <v>21767</v>
      </c>
      <c r="B35" s="0" t="s">
        <v>21590</v>
      </c>
      <c r="C35" s="0" t="s">
        <v>21579</v>
      </c>
      <c r="D35" s="0" t="s">
        <v>21561</v>
      </c>
      <c r="E35" s="0" t="s">
        <v>198</v>
      </c>
      <c r="F35" s="0" t="s">
        <v>21580</v>
      </c>
      <c r="G35" s="111" t="n">
        <v>1</v>
      </c>
      <c r="H35" s="111" t="n">
        <v>2</v>
      </c>
      <c r="I35" s="0" t="s">
        <v>21563</v>
      </c>
      <c r="J35" s="0" t="s">
        <v>21564</v>
      </c>
      <c r="K35" s="0" t="s">
        <v>21565</v>
      </c>
      <c r="L35" s="0" t="s">
        <v>199</v>
      </c>
      <c r="N35" s="0" t="s">
        <v>21567</v>
      </c>
      <c r="O35" s="0" t="s">
        <v>21567</v>
      </c>
      <c r="P35" s="0" t="s">
        <v>21583</v>
      </c>
      <c r="Q35" s="120"/>
      <c r="R35" s="0" t="s">
        <v>21569</v>
      </c>
      <c r="S35" s="0" t="s">
        <v>498</v>
      </c>
      <c r="T35" s="111" t="s">
        <v>198</v>
      </c>
      <c r="U35" s="122"/>
      <c r="V35" s="131" t="s">
        <v>21768</v>
      </c>
      <c r="W35" s="112" t="n">
        <v>2020</v>
      </c>
      <c r="X35" s="0" t="s">
        <v>21572</v>
      </c>
      <c r="Y35" s="111"/>
      <c r="Z35" s="111" t="s">
        <v>21573</v>
      </c>
      <c r="AA35" s="0" t="s">
        <v>198</v>
      </c>
      <c r="AB35" s="0" t="s">
        <v>21769</v>
      </c>
      <c r="AC35" s="124" t="s">
        <v>200</v>
      </c>
      <c r="AD35" s="0" t="s">
        <v>21770</v>
      </c>
      <c r="AE35" s="0" t="s">
        <v>21771</v>
      </c>
      <c r="AF35" s="125" t="s">
        <v>200</v>
      </c>
      <c r="AG35" s="0" t="s">
        <v>21577</v>
      </c>
      <c r="AH35" s="0" t="n">
        <v>742776862399</v>
      </c>
      <c r="AI35" s="126"/>
      <c r="AJ35" s="0" t="s">
        <v>215</v>
      </c>
      <c r="AK35" s="112" t="n">
        <v>4</v>
      </c>
      <c r="AL35" s="112" t="n">
        <v>4</v>
      </c>
      <c r="AM35" s="112" t="n">
        <v>4</v>
      </c>
      <c r="AN35" s="111" t="n">
        <v>15</v>
      </c>
      <c r="AO35" s="125"/>
      <c r="AP35" s="127"/>
    </row>
    <row r="36" customFormat="false" ht="13.8" hidden="false" customHeight="false" outlineLevel="0" collapsed="false">
      <c r="A36" s="131" t="s">
        <v>21772</v>
      </c>
      <c r="B36" s="0" t="s">
        <v>21559</v>
      </c>
      <c r="C36" s="0" t="s">
        <v>21620</v>
      </c>
      <c r="D36" s="0" t="s">
        <v>21601</v>
      </c>
      <c r="E36" s="0" t="s">
        <v>21561</v>
      </c>
      <c r="F36" s="0" t="s">
        <v>21562</v>
      </c>
      <c r="G36" s="111" t="n">
        <v>2</v>
      </c>
      <c r="H36" s="111" t="n">
        <v>5</v>
      </c>
      <c r="I36" s="0" t="s">
        <v>392</v>
      </c>
      <c r="J36" s="0" t="s">
        <v>21564</v>
      </c>
      <c r="K36" s="0" t="s">
        <v>21565</v>
      </c>
      <c r="L36" s="0" t="s">
        <v>199</v>
      </c>
      <c r="N36" s="0" t="s">
        <v>21567</v>
      </c>
      <c r="O36" s="0" t="s">
        <v>198</v>
      </c>
      <c r="P36" s="0" t="s">
        <v>21568</v>
      </c>
      <c r="Q36" s="120"/>
      <c r="R36" s="0" t="s">
        <v>21569</v>
      </c>
      <c r="S36" s="0" t="s">
        <v>498</v>
      </c>
      <c r="T36" s="111" t="s">
        <v>21570</v>
      </c>
      <c r="U36" s="122" t="s">
        <v>200</v>
      </c>
      <c r="V36" s="131" t="s">
        <v>21773</v>
      </c>
      <c r="W36" s="112" t="n">
        <v>2021</v>
      </c>
      <c r="X36" s="0" t="s">
        <v>21572</v>
      </c>
      <c r="Y36" s="111"/>
      <c r="Z36" s="111" t="s">
        <v>198</v>
      </c>
      <c r="AA36" s="0" t="s">
        <v>198</v>
      </c>
      <c r="AB36" s="0" t="s">
        <v>21774</v>
      </c>
      <c r="AC36" s="124" t="s">
        <v>200</v>
      </c>
      <c r="AD36" s="0" t="s">
        <v>21775</v>
      </c>
      <c r="AE36" s="0" t="s">
        <v>21776</v>
      </c>
      <c r="AF36" s="125" t="s">
        <v>200</v>
      </c>
      <c r="AG36" s="0" t="s">
        <v>21577</v>
      </c>
      <c r="AH36" s="0" t="n">
        <v>3760052143472</v>
      </c>
      <c r="AI36" s="126"/>
      <c r="AJ36" s="0" t="s">
        <v>215</v>
      </c>
      <c r="AK36" s="112" t="n">
        <v>4</v>
      </c>
      <c r="AL36" s="112" t="n">
        <v>4</v>
      </c>
      <c r="AM36" s="112" t="n">
        <v>4</v>
      </c>
      <c r="AN36" s="111" t="n">
        <v>10</v>
      </c>
      <c r="AO36" s="125"/>
      <c r="AP36" s="127"/>
    </row>
    <row r="37" customFormat="false" ht="13.8" hidden="false" customHeight="false" outlineLevel="0" collapsed="false">
      <c r="A37" s="131" t="s">
        <v>21777</v>
      </c>
      <c r="B37" s="0" t="s">
        <v>21590</v>
      </c>
      <c r="C37" s="0" t="s">
        <v>21591</v>
      </c>
      <c r="D37" s="0" t="s">
        <v>21601</v>
      </c>
      <c r="E37" s="0" t="s">
        <v>21601</v>
      </c>
      <c r="F37" s="0" t="s">
        <v>21580</v>
      </c>
      <c r="G37" s="111" t="n">
        <v>1</v>
      </c>
      <c r="H37" s="111" t="n">
        <v>8</v>
      </c>
      <c r="I37" s="0" t="s">
        <v>456</v>
      </c>
      <c r="J37" s="0" t="s">
        <v>21581</v>
      </c>
      <c r="K37" s="0" t="s">
        <v>21582</v>
      </c>
      <c r="L37" s="0" t="s">
        <v>199</v>
      </c>
      <c r="M37" s="0" t="s">
        <v>21566</v>
      </c>
      <c r="N37" s="0" t="s">
        <v>21593</v>
      </c>
      <c r="O37" s="0" t="s">
        <v>21567</v>
      </c>
      <c r="P37" s="0" t="s">
        <v>21568</v>
      </c>
      <c r="Q37" s="120"/>
      <c r="R37" s="0" t="s">
        <v>21569</v>
      </c>
      <c r="S37" s="0" t="s">
        <v>498</v>
      </c>
      <c r="T37" s="111" t="s">
        <v>21612</v>
      </c>
      <c r="U37" s="122"/>
      <c r="V37" s="131" t="s">
        <v>21778</v>
      </c>
      <c r="W37" s="112" t="n">
        <v>2018</v>
      </c>
      <c r="X37" s="0" t="s">
        <v>21572</v>
      </c>
      <c r="Y37" s="111"/>
      <c r="Z37" s="111" t="s">
        <v>21573</v>
      </c>
      <c r="AA37" s="0" t="s">
        <v>198</v>
      </c>
      <c r="AB37" s="0" t="s">
        <v>21779</v>
      </c>
      <c r="AC37" s="124" t="s">
        <v>200</v>
      </c>
      <c r="AD37" s="0" t="s">
        <v>21780</v>
      </c>
      <c r="AE37" s="0" t="s">
        <v>21781</v>
      </c>
      <c r="AF37" s="125" t="s">
        <v>200</v>
      </c>
      <c r="AG37" s="0" t="s">
        <v>21577</v>
      </c>
      <c r="AH37" s="129" t="n">
        <v>3760089890783</v>
      </c>
      <c r="AI37" s="126"/>
      <c r="AJ37" s="0" t="s">
        <v>215</v>
      </c>
      <c r="AK37" s="112" t="n">
        <v>4</v>
      </c>
      <c r="AL37" s="112" t="n">
        <v>4</v>
      </c>
      <c r="AM37" s="112" t="n">
        <v>4</v>
      </c>
      <c r="AN37" s="111" t="n">
        <v>20</v>
      </c>
      <c r="AO37" s="125"/>
      <c r="AP37" s="127"/>
    </row>
    <row r="38" customFormat="false" ht="13.8" hidden="false" customHeight="false" outlineLevel="0" collapsed="false">
      <c r="A38" s="131" t="s">
        <v>21782</v>
      </c>
      <c r="B38" s="0" t="s">
        <v>21559</v>
      </c>
      <c r="C38" s="0" t="s">
        <v>21692</v>
      </c>
      <c r="D38" s="0" t="s">
        <v>21612</v>
      </c>
      <c r="E38" s="0" t="s">
        <v>21561</v>
      </c>
      <c r="F38" s="0" t="s">
        <v>21562</v>
      </c>
      <c r="G38" s="111" t="n">
        <v>3</v>
      </c>
      <c r="H38" s="111" t="n">
        <v>5</v>
      </c>
      <c r="I38" s="0" t="s">
        <v>392</v>
      </c>
      <c r="J38" s="0" t="s">
        <v>21564</v>
      </c>
      <c r="K38" s="0" t="s">
        <v>21565</v>
      </c>
      <c r="L38" s="0" t="s">
        <v>199</v>
      </c>
      <c r="N38" s="0" t="s">
        <v>21567</v>
      </c>
      <c r="O38" s="0" t="s">
        <v>198</v>
      </c>
      <c r="P38" s="0" t="s">
        <v>21568</v>
      </c>
      <c r="Q38" s="120"/>
      <c r="R38" s="0" t="s">
        <v>21569</v>
      </c>
      <c r="S38" s="0" t="s">
        <v>498</v>
      </c>
      <c r="T38" s="111" t="s">
        <v>21570</v>
      </c>
      <c r="U38" s="122" t="s">
        <v>200</v>
      </c>
      <c r="V38" s="131" t="s">
        <v>21721</v>
      </c>
      <c r="W38" s="112" t="n">
        <v>2014</v>
      </c>
      <c r="X38" s="0" t="s">
        <v>21572</v>
      </c>
      <c r="Y38" s="111"/>
      <c r="Z38" s="111" t="s">
        <v>21573</v>
      </c>
      <c r="AA38" s="0" t="s">
        <v>198</v>
      </c>
      <c r="AB38" s="0" t="s">
        <v>21783</v>
      </c>
      <c r="AC38" s="124" t="s">
        <v>200</v>
      </c>
      <c r="AD38" s="0" t="s">
        <v>21784</v>
      </c>
      <c r="AE38" s="0" t="s">
        <v>21785</v>
      </c>
      <c r="AF38" s="125" t="s">
        <v>200</v>
      </c>
      <c r="AG38" s="0" t="s">
        <v>21618</v>
      </c>
      <c r="AH38" s="0" t="n">
        <v>3760175512001</v>
      </c>
      <c r="AI38" s="126" t="s">
        <v>200</v>
      </c>
      <c r="AJ38" s="0" t="s">
        <v>215</v>
      </c>
      <c r="AK38" s="112" t="n">
        <v>4</v>
      </c>
      <c r="AL38" s="112" t="n">
        <v>4</v>
      </c>
      <c r="AM38" s="112" t="n">
        <v>4</v>
      </c>
      <c r="AN38" s="111" t="n">
        <v>10</v>
      </c>
      <c r="AO38" s="125"/>
      <c r="AP38" s="127" t="s">
        <v>216</v>
      </c>
    </row>
    <row r="39" customFormat="false" ht="13.8" hidden="false" customHeight="false" outlineLevel="0" collapsed="false">
      <c r="A39" s="131" t="s">
        <v>21786</v>
      </c>
      <c r="B39" s="0" t="s">
        <v>21752</v>
      </c>
      <c r="C39" s="0" t="s">
        <v>21787</v>
      </c>
      <c r="D39" s="0" t="s">
        <v>21561</v>
      </c>
      <c r="E39" s="0" t="s">
        <v>21561</v>
      </c>
      <c r="F39" s="0" t="s">
        <v>21602</v>
      </c>
      <c r="G39" s="111" t="n">
        <v>1</v>
      </c>
      <c r="H39" s="111" t="n">
        <v>4</v>
      </c>
      <c r="I39" s="0" t="s">
        <v>392</v>
      </c>
      <c r="J39" s="0" t="s">
        <v>21581</v>
      </c>
      <c r="K39" s="0" t="s">
        <v>21603</v>
      </c>
      <c r="L39" s="0" t="s">
        <v>199</v>
      </c>
      <c r="M39" s="0" t="s">
        <v>21566</v>
      </c>
      <c r="N39" s="0" t="s">
        <v>21567</v>
      </c>
      <c r="O39" s="0" t="s">
        <v>21567</v>
      </c>
      <c r="P39" s="0" t="s">
        <v>21583</v>
      </c>
      <c r="Q39" s="120"/>
      <c r="R39" s="0" t="s">
        <v>21569</v>
      </c>
      <c r="S39" s="0" t="s">
        <v>498</v>
      </c>
      <c r="T39" s="111" t="s">
        <v>21570</v>
      </c>
      <c r="U39" s="122" t="s">
        <v>200</v>
      </c>
      <c r="V39" s="131" t="s">
        <v>6525</v>
      </c>
      <c r="W39" s="112" t="n">
        <v>2020</v>
      </c>
      <c r="X39" s="0" t="s">
        <v>21595</v>
      </c>
      <c r="Y39" s="111"/>
      <c r="Z39" s="111" t="s">
        <v>21605</v>
      </c>
      <c r="AA39" s="0" t="s">
        <v>21669</v>
      </c>
      <c r="AB39" s="0" t="s">
        <v>21788</v>
      </c>
      <c r="AC39" s="124" t="s">
        <v>200</v>
      </c>
      <c r="AD39" s="0" t="s">
        <v>21789</v>
      </c>
      <c r="AE39" s="0" t="s">
        <v>21790</v>
      </c>
      <c r="AF39" s="125" t="s">
        <v>200</v>
      </c>
      <c r="AG39" s="0" t="s">
        <v>21577</v>
      </c>
      <c r="AH39" s="129" t="n">
        <v>5010993724338</v>
      </c>
      <c r="AI39" s="126" t="s">
        <v>200</v>
      </c>
      <c r="AJ39" s="0" t="s">
        <v>215</v>
      </c>
      <c r="AK39" s="112" t="n">
        <v>4</v>
      </c>
      <c r="AL39" s="112" t="n">
        <v>4</v>
      </c>
      <c r="AM39" s="112" t="n">
        <v>4</v>
      </c>
      <c r="AN39" s="111" t="n">
        <v>15</v>
      </c>
      <c r="AO39" s="125"/>
      <c r="AP39" s="127" t="s">
        <v>216</v>
      </c>
    </row>
    <row r="40" customFormat="false" ht="13.8" hidden="false" customHeight="false" outlineLevel="0" collapsed="false">
      <c r="A40" s="131" t="s">
        <v>21791</v>
      </c>
      <c r="B40" s="0" t="s">
        <v>21733</v>
      </c>
      <c r="C40" s="0" t="s">
        <v>21792</v>
      </c>
      <c r="D40" s="0" t="s">
        <v>21561</v>
      </c>
      <c r="E40" s="0" t="s">
        <v>21561</v>
      </c>
      <c r="F40" s="0" t="s">
        <v>21602</v>
      </c>
      <c r="G40" s="111" t="n">
        <v>3</v>
      </c>
      <c r="H40" s="111" t="n">
        <v>6</v>
      </c>
      <c r="I40" s="0" t="s">
        <v>21563</v>
      </c>
      <c r="J40" s="0" t="s">
        <v>21581</v>
      </c>
      <c r="K40" s="0" t="s">
        <v>21582</v>
      </c>
      <c r="L40" s="0" t="s">
        <v>199</v>
      </c>
      <c r="M40" s="0" t="s">
        <v>21566</v>
      </c>
      <c r="N40" s="0" t="s">
        <v>21567</v>
      </c>
      <c r="O40" s="0" t="s">
        <v>198</v>
      </c>
      <c r="P40" s="0" t="s">
        <v>21611</v>
      </c>
      <c r="Q40" s="120"/>
      <c r="R40" s="0" t="s">
        <v>21569</v>
      </c>
      <c r="S40" s="0" t="s">
        <v>498</v>
      </c>
      <c r="T40" s="0" t="s">
        <v>21612</v>
      </c>
      <c r="U40" s="122"/>
      <c r="V40" s="131" t="s">
        <v>21793</v>
      </c>
      <c r="W40" s="112" t="n">
        <v>2020</v>
      </c>
      <c r="X40" s="0" t="s">
        <v>21572</v>
      </c>
      <c r="Z40" s="0" t="s">
        <v>21573</v>
      </c>
      <c r="AA40" s="0" t="s">
        <v>198</v>
      </c>
      <c r="AB40" s="0" t="s">
        <v>21794</v>
      </c>
      <c r="AC40" s="124" t="s">
        <v>200</v>
      </c>
      <c r="AD40" s="0" t="s">
        <v>21795</v>
      </c>
      <c r="AF40" s="125" t="s">
        <v>200</v>
      </c>
      <c r="AG40" s="0" t="s">
        <v>21577</v>
      </c>
      <c r="AH40" s="129" t="n">
        <v>9782215174134</v>
      </c>
      <c r="AI40" s="126"/>
      <c r="AJ40" s="0" t="s">
        <v>215</v>
      </c>
      <c r="AK40" s="112" t="n">
        <v>4</v>
      </c>
      <c r="AL40" s="112" t="n">
        <v>4</v>
      </c>
      <c r="AM40" s="112" t="n">
        <v>4</v>
      </c>
      <c r="AN40" s="111" t="n">
        <v>10</v>
      </c>
      <c r="AO40" s="125"/>
      <c r="AP40" s="127"/>
    </row>
    <row r="41" customFormat="false" ht="13.8" hidden="false" customHeight="false" outlineLevel="0" collapsed="false">
      <c r="A41" s="131" t="s">
        <v>21796</v>
      </c>
      <c r="B41" s="0" t="s">
        <v>21733</v>
      </c>
      <c r="C41" s="0" t="s">
        <v>21792</v>
      </c>
      <c r="D41" s="0" t="s">
        <v>21561</v>
      </c>
      <c r="E41" s="0" t="s">
        <v>21561</v>
      </c>
      <c r="F41" s="0" t="s">
        <v>21602</v>
      </c>
      <c r="G41" s="111" t="n">
        <v>3</v>
      </c>
      <c r="H41" s="111" t="n">
        <v>6</v>
      </c>
      <c r="I41" s="0" t="s">
        <v>21563</v>
      </c>
      <c r="J41" s="0" t="s">
        <v>21581</v>
      </c>
      <c r="K41" s="0" t="s">
        <v>21582</v>
      </c>
      <c r="L41" s="0" t="s">
        <v>199</v>
      </c>
      <c r="M41" s="0" t="s">
        <v>21566</v>
      </c>
      <c r="N41" s="0" t="s">
        <v>21567</v>
      </c>
      <c r="O41" s="0" t="s">
        <v>198</v>
      </c>
      <c r="P41" s="0" t="s">
        <v>21611</v>
      </c>
      <c r="Q41" s="120"/>
      <c r="R41" s="0" t="s">
        <v>21569</v>
      </c>
      <c r="S41" s="0" t="s">
        <v>498</v>
      </c>
      <c r="T41" s="0" t="s">
        <v>21612</v>
      </c>
      <c r="U41" s="122"/>
      <c r="V41" s="131" t="s">
        <v>21793</v>
      </c>
      <c r="W41" s="112" t="n">
        <v>2020</v>
      </c>
      <c r="X41" s="0" t="s">
        <v>21572</v>
      </c>
      <c r="Z41" s="0" t="s">
        <v>21573</v>
      </c>
      <c r="AA41" s="0" t="s">
        <v>198</v>
      </c>
      <c r="AB41" s="0" t="s">
        <v>21794</v>
      </c>
      <c r="AC41" s="124" t="s">
        <v>200</v>
      </c>
      <c r="AD41" s="0" t="s">
        <v>21795</v>
      </c>
      <c r="AF41" s="125" t="s">
        <v>200</v>
      </c>
      <c r="AG41" s="0" t="s">
        <v>21577</v>
      </c>
      <c r="AH41" s="129" t="n">
        <v>9782215174141</v>
      </c>
      <c r="AI41" s="126"/>
      <c r="AJ41" s="0" t="s">
        <v>215</v>
      </c>
      <c r="AK41" s="112" t="n">
        <v>4</v>
      </c>
      <c r="AL41" s="112" t="n">
        <v>4</v>
      </c>
      <c r="AM41" s="112" t="n">
        <v>4</v>
      </c>
      <c r="AN41" s="111" t="n">
        <v>10</v>
      </c>
      <c r="AO41" s="125"/>
      <c r="AP41" s="127"/>
    </row>
    <row r="42" customFormat="false" ht="13.8" hidden="false" customHeight="false" outlineLevel="0" collapsed="false">
      <c r="A42" s="131" t="s">
        <v>21797</v>
      </c>
      <c r="B42" s="0" t="s">
        <v>21798</v>
      </c>
      <c r="C42" s="0" t="s">
        <v>21609</v>
      </c>
      <c r="D42" s="0" t="s">
        <v>21561</v>
      </c>
      <c r="E42" s="0" t="s">
        <v>21561</v>
      </c>
      <c r="F42" s="0" t="s">
        <v>21610</v>
      </c>
      <c r="G42" s="111" t="n">
        <v>1</v>
      </c>
      <c r="H42" s="111" t="s">
        <v>198</v>
      </c>
      <c r="I42" s="0" t="s">
        <v>456</v>
      </c>
      <c r="J42" s="0" t="s">
        <v>21564</v>
      </c>
      <c r="K42" s="0" t="s">
        <v>21565</v>
      </c>
      <c r="L42" s="0" t="s">
        <v>199</v>
      </c>
      <c r="N42" s="0" t="s">
        <v>21567</v>
      </c>
      <c r="O42" s="0" t="s">
        <v>21567</v>
      </c>
      <c r="P42" s="0" t="s">
        <v>21611</v>
      </c>
      <c r="Q42" s="120" t="s">
        <v>200</v>
      </c>
      <c r="R42" s="0" t="s">
        <v>21569</v>
      </c>
      <c r="S42" s="0" t="s">
        <v>498</v>
      </c>
      <c r="T42" s="111" t="s">
        <v>21570</v>
      </c>
      <c r="U42" s="122" t="s">
        <v>200</v>
      </c>
      <c r="V42" s="131" t="s">
        <v>17767</v>
      </c>
      <c r="W42" s="112" t="n">
        <v>2015</v>
      </c>
      <c r="X42" s="111" t="s">
        <v>21572</v>
      </c>
      <c r="Y42" s="111"/>
      <c r="Z42" s="0" t="s">
        <v>21614</v>
      </c>
      <c r="AA42" s="0" t="s">
        <v>21614</v>
      </c>
      <c r="AB42" s="0" t="s">
        <v>21799</v>
      </c>
      <c r="AC42" s="124" t="s">
        <v>200</v>
      </c>
      <c r="AD42" s="0" t="s">
        <v>21800</v>
      </c>
      <c r="AE42" s="0" t="s">
        <v>21801</v>
      </c>
      <c r="AF42" s="125" t="s">
        <v>200</v>
      </c>
      <c r="AG42" s="0" t="s">
        <v>21577</v>
      </c>
      <c r="AH42" s="0" t="n">
        <v>9782012047419</v>
      </c>
      <c r="AI42" s="126" t="s">
        <v>200</v>
      </c>
      <c r="AJ42" s="0" t="s">
        <v>215</v>
      </c>
      <c r="AK42" s="112" t="n">
        <v>4</v>
      </c>
      <c r="AL42" s="112" t="n">
        <v>4</v>
      </c>
      <c r="AM42" s="112" t="n">
        <v>4</v>
      </c>
      <c r="AN42" s="111" t="n">
        <v>15</v>
      </c>
      <c r="AO42" s="125" t="s">
        <v>200</v>
      </c>
      <c r="AP42" s="127" t="s">
        <v>216</v>
      </c>
    </row>
    <row r="43" customFormat="false" ht="13.8" hidden="false" customHeight="false" outlineLevel="0" collapsed="false">
      <c r="A43" s="131" t="s">
        <v>21802</v>
      </c>
      <c r="B43" s="0" t="s">
        <v>21720</v>
      </c>
      <c r="C43" s="0" t="s">
        <v>21591</v>
      </c>
      <c r="D43" s="0" t="s">
        <v>21612</v>
      </c>
      <c r="E43" s="0" t="s">
        <v>21561</v>
      </c>
      <c r="F43" s="0" t="s">
        <v>21602</v>
      </c>
      <c r="G43" s="111" t="n">
        <v>2</v>
      </c>
      <c r="H43" s="111" t="n">
        <v>5</v>
      </c>
      <c r="I43" s="0" t="s">
        <v>392</v>
      </c>
      <c r="J43" s="0" t="s">
        <v>21564</v>
      </c>
      <c r="K43" s="0" t="s">
        <v>21565</v>
      </c>
      <c r="L43" s="0" t="s">
        <v>199</v>
      </c>
      <c r="M43" s="0" t="s">
        <v>21566</v>
      </c>
      <c r="N43" s="0" t="s">
        <v>21567</v>
      </c>
      <c r="O43" s="0" t="s">
        <v>198</v>
      </c>
      <c r="P43" s="0" t="s">
        <v>21568</v>
      </c>
      <c r="Q43" s="120"/>
      <c r="R43" s="0" t="s">
        <v>21584</v>
      </c>
      <c r="S43" s="0" t="s">
        <v>498</v>
      </c>
      <c r="T43" s="111" t="s">
        <v>21570</v>
      </c>
      <c r="U43" s="122" t="s">
        <v>200</v>
      </c>
      <c r="V43" s="131" t="s">
        <v>21803</v>
      </c>
      <c r="W43" s="112" t="n">
        <v>2020</v>
      </c>
      <c r="X43" s="0" t="s">
        <v>21572</v>
      </c>
      <c r="Y43" s="111"/>
      <c r="Z43" s="111" t="s">
        <v>21573</v>
      </c>
      <c r="AA43" s="0" t="s">
        <v>198</v>
      </c>
      <c r="AB43" s="0" t="s">
        <v>21804</v>
      </c>
      <c r="AC43" s="124" t="s">
        <v>200</v>
      </c>
      <c r="AD43" s="0" t="s">
        <v>21805</v>
      </c>
      <c r="AE43" s="0" t="s">
        <v>21806</v>
      </c>
      <c r="AF43" s="125" t="s">
        <v>200</v>
      </c>
      <c r="AG43" s="0" t="s">
        <v>21577</v>
      </c>
      <c r="AH43" s="129" t="n">
        <v>8590228029812</v>
      </c>
      <c r="AI43" s="126"/>
      <c r="AJ43" s="0" t="s">
        <v>215</v>
      </c>
      <c r="AK43" s="112" t="n">
        <v>4</v>
      </c>
      <c r="AL43" s="112" t="n">
        <v>4</v>
      </c>
      <c r="AM43" s="112" t="n">
        <v>4</v>
      </c>
      <c r="AN43" s="111" t="n">
        <v>30</v>
      </c>
      <c r="AO43" s="125"/>
      <c r="AP43" s="127"/>
    </row>
    <row r="44" customFormat="false" ht="13.8" hidden="false" customHeight="false" outlineLevel="0" collapsed="false">
      <c r="A44" s="131" t="s">
        <v>21807</v>
      </c>
      <c r="B44" s="0" t="s">
        <v>21720</v>
      </c>
      <c r="C44" s="0" t="s">
        <v>21591</v>
      </c>
      <c r="D44" s="0" t="s">
        <v>21612</v>
      </c>
      <c r="E44" s="0" t="s">
        <v>21561</v>
      </c>
      <c r="F44" s="0" t="s">
        <v>21602</v>
      </c>
      <c r="G44" s="111" t="n">
        <v>2</v>
      </c>
      <c r="H44" s="111" t="n">
        <v>5</v>
      </c>
      <c r="I44" s="0" t="s">
        <v>392</v>
      </c>
      <c r="J44" s="0" t="s">
        <v>21564</v>
      </c>
      <c r="K44" s="0" t="s">
        <v>21565</v>
      </c>
      <c r="L44" s="0" t="s">
        <v>199</v>
      </c>
      <c r="M44" s="0" t="s">
        <v>21566</v>
      </c>
      <c r="N44" s="0" t="s">
        <v>21567</v>
      </c>
      <c r="O44" s="0" t="s">
        <v>198</v>
      </c>
      <c r="P44" s="0" t="s">
        <v>21568</v>
      </c>
      <c r="Q44" s="120"/>
      <c r="R44" s="0" t="s">
        <v>21638</v>
      </c>
      <c r="S44" s="0" t="s">
        <v>498</v>
      </c>
      <c r="T44" s="111" t="s">
        <v>21570</v>
      </c>
      <c r="U44" s="122" t="s">
        <v>200</v>
      </c>
      <c r="V44" s="131" t="s">
        <v>21803</v>
      </c>
      <c r="W44" s="112" t="n">
        <v>2020</v>
      </c>
      <c r="X44" s="0" t="s">
        <v>21572</v>
      </c>
      <c r="Y44" s="111"/>
      <c r="Z44" s="111" t="s">
        <v>21573</v>
      </c>
      <c r="AA44" s="0" t="s">
        <v>198</v>
      </c>
      <c r="AB44" s="0" t="s">
        <v>21808</v>
      </c>
      <c r="AC44" s="124" t="s">
        <v>200</v>
      </c>
      <c r="AD44" s="0" t="s">
        <v>21809</v>
      </c>
      <c r="AE44" s="0" t="s">
        <v>21810</v>
      </c>
      <c r="AF44" s="125" t="s">
        <v>200</v>
      </c>
      <c r="AG44" s="0" t="s">
        <v>21577</v>
      </c>
      <c r="AH44" s="0" t="n">
        <v>8590228040572</v>
      </c>
      <c r="AI44" s="126"/>
      <c r="AJ44" s="0" t="s">
        <v>215</v>
      </c>
      <c r="AK44" s="112" t="n">
        <v>4</v>
      </c>
      <c r="AL44" s="112" t="n">
        <v>4</v>
      </c>
      <c r="AM44" s="112" t="n">
        <v>4</v>
      </c>
      <c r="AN44" s="111" t="n">
        <v>15</v>
      </c>
      <c r="AO44" s="125"/>
      <c r="AP44" s="127"/>
    </row>
    <row r="45" customFormat="false" ht="13.8" hidden="false" customHeight="false" outlineLevel="0" collapsed="false">
      <c r="A45" s="131" t="s">
        <v>21811</v>
      </c>
      <c r="B45" s="0" t="s">
        <v>21559</v>
      </c>
      <c r="C45" s="0" t="s">
        <v>21560</v>
      </c>
      <c r="D45" s="0" t="s">
        <v>21561</v>
      </c>
      <c r="E45" s="0" t="s">
        <v>21561</v>
      </c>
      <c r="F45" s="0" t="s">
        <v>21602</v>
      </c>
      <c r="G45" s="111" t="n">
        <v>3</v>
      </c>
      <c r="H45" s="111" t="n">
        <v>6</v>
      </c>
      <c r="I45" s="0" t="s">
        <v>392</v>
      </c>
      <c r="J45" s="0" t="s">
        <v>21564</v>
      </c>
      <c r="K45" s="0" t="s">
        <v>21603</v>
      </c>
      <c r="L45" s="0" t="s">
        <v>235</v>
      </c>
      <c r="N45" s="0" t="s">
        <v>21567</v>
      </c>
      <c r="O45" s="0" t="s">
        <v>198</v>
      </c>
      <c r="P45" s="0" t="s">
        <v>21568</v>
      </c>
      <c r="Q45" s="120"/>
      <c r="R45" s="0" t="s">
        <v>21569</v>
      </c>
      <c r="S45" s="0" t="s">
        <v>498</v>
      </c>
      <c r="T45" s="111" t="s">
        <v>198</v>
      </c>
      <c r="U45" s="122"/>
      <c r="V45" s="131" t="s">
        <v>21627</v>
      </c>
      <c r="W45" s="112" t="n">
        <v>2018</v>
      </c>
      <c r="X45" s="111" t="s">
        <v>21572</v>
      </c>
      <c r="Y45" s="111"/>
      <c r="Z45" s="111" t="s">
        <v>21605</v>
      </c>
      <c r="AA45" s="0" t="s">
        <v>198</v>
      </c>
      <c r="AB45" s="0" t="s">
        <v>21812</v>
      </c>
      <c r="AC45" s="124" t="s">
        <v>200</v>
      </c>
      <c r="AD45" s="0" t="s">
        <v>21813</v>
      </c>
      <c r="AE45" s="0" t="s">
        <v>21814</v>
      </c>
      <c r="AF45" s="125" t="s">
        <v>200</v>
      </c>
      <c r="AG45" s="0" t="s">
        <v>21685</v>
      </c>
      <c r="AH45" s="0" t="n">
        <v>3664824000058</v>
      </c>
      <c r="AI45" s="126" t="s">
        <v>200</v>
      </c>
      <c r="AJ45" s="0" t="s">
        <v>215</v>
      </c>
      <c r="AK45" s="112" t="n">
        <v>4</v>
      </c>
      <c r="AL45" s="112" t="n">
        <v>4</v>
      </c>
      <c r="AM45" s="112" t="n">
        <v>4</v>
      </c>
      <c r="AN45" s="111" t="n">
        <v>5</v>
      </c>
      <c r="AO45" s="125"/>
      <c r="AP45" s="127"/>
    </row>
    <row r="46" customFormat="false" ht="13.8" hidden="false" customHeight="false" outlineLevel="0" collapsed="false">
      <c r="A46" s="131" t="s">
        <v>21815</v>
      </c>
      <c r="B46" s="0" t="s">
        <v>21559</v>
      </c>
      <c r="C46" s="0" t="s">
        <v>21653</v>
      </c>
      <c r="D46" s="0" t="s">
        <v>21601</v>
      </c>
      <c r="E46" s="0" t="s">
        <v>21612</v>
      </c>
      <c r="F46" s="0" t="s">
        <v>21562</v>
      </c>
      <c r="G46" s="111" t="n">
        <v>3</v>
      </c>
      <c r="H46" s="111" t="n">
        <v>8</v>
      </c>
      <c r="I46" s="0" t="s">
        <v>456</v>
      </c>
      <c r="J46" s="0" t="s">
        <v>21564</v>
      </c>
      <c r="K46" s="0" t="s">
        <v>21603</v>
      </c>
      <c r="L46" s="0" t="s">
        <v>199</v>
      </c>
      <c r="N46" s="0" t="s">
        <v>21567</v>
      </c>
      <c r="O46" s="0" t="s">
        <v>198</v>
      </c>
      <c r="P46" s="0" t="s">
        <v>21568</v>
      </c>
      <c r="Q46" s="120"/>
      <c r="R46" s="0" t="s">
        <v>21569</v>
      </c>
      <c r="S46" s="0" t="s">
        <v>498</v>
      </c>
      <c r="T46" s="111" t="s">
        <v>21570</v>
      </c>
      <c r="U46" s="122" t="s">
        <v>200</v>
      </c>
      <c r="V46" s="131" t="s">
        <v>21816</v>
      </c>
      <c r="W46" s="112" t="n">
        <v>2021</v>
      </c>
      <c r="X46" s="111" t="s">
        <v>21572</v>
      </c>
      <c r="Y46" s="111"/>
      <c r="Z46" s="111" t="s">
        <v>198</v>
      </c>
      <c r="AA46" s="0" t="s">
        <v>198</v>
      </c>
      <c r="AB46" s="0" t="s">
        <v>21817</v>
      </c>
      <c r="AC46" s="124" t="s">
        <v>200</v>
      </c>
      <c r="AD46" s="0" t="s">
        <v>21818</v>
      </c>
      <c r="AE46" s="0" t="s">
        <v>21819</v>
      </c>
      <c r="AF46" s="125" t="s">
        <v>200</v>
      </c>
      <c r="AG46" s="0" t="s">
        <v>21618</v>
      </c>
      <c r="AH46" s="129" t="n">
        <v>3760285110500</v>
      </c>
      <c r="AI46" s="126"/>
      <c r="AJ46" s="0" t="s">
        <v>215</v>
      </c>
      <c r="AK46" s="112" t="n">
        <v>4</v>
      </c>
      <c r="AL46" s="112" t="n">
        <v>4</v>
      </c>
      <c r="AM46" s="112" t="n">
        <v>4</v>
      </c>
      <c r="AN46" s="111" t="n">
        <v>10</v>
      </c>
      <c r="AO46" s="125"/>
      <c r="AP46" s="127"/>
    </row>
    <row r="47" customFormat="false" ht="13.8" hidden="false" customHeight="false" outlineLevel="0" collapsed="false">
      <c r="A47" s="131" t="s">
        <v>21820</v>
      </c>
      <c r="B47" s="0" t="s">
        <v>21720</v>
      </c>
      <c r="C47" s="0" t="s">
        <v>21591</v>
      </c>
      <c r="D47" s="0" t="s">
        <v>21561</v>
      </c>
      <c r="E47" s="0" t="s">
        <v>21561</v>
      </c>
      <c r="F47" s="0" t="s">
        <v>21602</v>
      </c>
      <c r="G47" s="111" t="n">
        <v>2</v>
      </c>
      <c r="H47" s="111" t="n">
        <v>4</v>
      </c>
      <c r="I47" s="0" t="s">
        <v>392</v>
      </c>
      <c r="J47" s="0" t="s">
        <v>21581</v>
      </c>
      <c r="K47" s="0" t="s">
        <v>21565</v>
      </c>
      <c r="L47" s="0" t="s">
        <v>235</v>
      </c>
      <c r="N47" s="0" t="s">
        <v>21567</v>
      </c>
      <c r="O47" s="0" t="s">
        <v>198</v>
      </c>
      <c r="P47" s="0" t="s">
        <v>21568</v>
      </c>
      <c r="Q47" s="120"/>
      <c r="R47" s="0" t="s">
        <v>21584</v>
      </c>
      <c r="S47" s="0" t="s">
        <v>498</v>
      </c>
      <c r="T47" s="111" t="s">
        <v>21570</v>
      </c>
      <c r="U47" s="122" t="s">
        <v>200</v>
      </c>
      <c r="V47" s="131" t="s">
        <v>21627</v>
      </c>
      <c r="W47" s="112" t="n">
        <v>2016</v>
      </c>
      <c r="X47" s="0" t="s">
        <v>21572</v>
      </c>
      <c r="Y47" s="111"/>
      <c r="Z47" s="111" t="s">
        <v>21573</v>
      </c>
      <c r="AA47" s="0" t="s">
        <v>198</v>
      </c>
      <c r="AB47" s="0" t="s">
        <v>21821</v>
      </c>
      <c r="AC47" s="124" t="s">
        <v>200</v>
      </c>
      <c r="AD47" s="0" t="s">
        <v>21822</v>
      </c>
      <c r="AE47" s="0" t="s">
        <v>21823</v>
      </c>
      <c r="AF47" s="125" t="s">
        <v>200</v>
      </c>
      <c r="AG47" s="0" t="s">
        <v>21577</v>
      </c>
      <c r="AH47" s="0" t="n">
        <v>3770000904406</v>
      </c>
      <c r="AI47" s="126"/>
      <c r="AJ47" s="0" t="s">
        <v>215</v>
      </c>
      <c r="AK47" s="112" t="n">
        <v>4</v>
      </c>
      <c r="AL47" s="112" t="n">
        <v>4</v>
      </c>
      <c r="AM47" s="112" t="n">
        <v>4</v>
      </c>
      <c r="AN47" s="111" t="n">
        <v>20</v>
      </c>
      <c r="AO47" s="125"/>
      <c r="AP47" s="127" t="s">
        <v>216</v>
      </c>
    </row>
    <row r="48" customFormat="false" ht="13.8" hidden="false" customHeight="false" outlineLevel="0" collapsed="false">
      <c r="A48" s="131" t="s">
        <v>21824</v>
      </c>
      <c r="B48" s="0" t="s">
        <v>21720</v>
      </c>
      <c r="C48" s="0" t="s">
        <v>21591</v>
      </c>
      <c r="D48" s="0" t="s">
        <v>21561</v>
      </c>
      <c r="E48" s="0" t="s">
        <v>21561</v>
      </c>
      <c r="F48" s="0" t="s">
        <v>21562</v>
      </c>
      <c r="G48" s="111" t="n">
        <v>2</v>
      </c>
      <c r="H48" s="111" t="n">
        <v>5</v>
      </c>
      <c r="I48" s="0" t="s">
        <v>392</v>
      </c>
      <c r="J48" s="0" t="s">
        <v>21581</v>
      </c>
      <c r="K48" s="0" t="s">
        <v>21565</v>
      </c>
      <c r="L48" s="0" t="s">
        <v>199</v>
      </c>
      <c r="N48" s="0" t="s">
        <v>21567</v>
      </c>
      <c r="O48" s="0" t="s">
        <v>198</v>
      </c>
      <c r="P48" s="0" t="s">
        <v>21568</v>
      </c>
      <c r="Q48" s="120"/>
      <c r="R48" s="0" t="s">
        <v>21638</v>
      </c>
      <c r="S48" s="0" t="s">
        <v>498</v>
      </c>
      <c r="T48" s="111" t="s">
        <v>21570</v>
      </c>
      <c r="U48" s="122" t="s">
        <v>200</v>
      </c>
      <c r="V48" s="131" t="s">
        <v>21627</v>
      </c>
      <c r="W48" s="112" t="n">
        <v>2018</v>
      </c>
      <c r="X48" s="0" t="s">
        <v>21572</v>
      </c>
      <c r="Y48" s="111"/>
      <c r="Z48" s="111" t="s">
        <v>21573</v>
      </c>
      <c r="AA48" s="0" t="s">
        <v>198</v>
      </c>
      <c r="AB48" s="0" t="s">
        <v>21825</v>
      </c>
      <c r="AC48" s="124" t="s">
        <v>200</v>
      </c>
      <c r="AD48" s="0" t="s">
        <v>21826</v>
      </c>
      <c r="AE48" s="0" t="s">
        <v>21827</v>
      </c>
      <c r="AF48" s="125" t="s">
        <v>200</v>
      </c>
      <c r="AG48" s="0" t="s">
        <v>21577</v>
      </c>
      <c r="AH48" s="129" t="n">
        <v>3770000904956</v>
      </c>
      <c r="AI48" s="126"/>
      <c r="AJ48" s="0" t="s">
        <v>215</v>
      </c>
      <c r="AK48" s="112" t="n">
        <v>4</v>
      </c>
      <c r="AL48" s="112" t="n">
        <v>4</v>
      </c>
      <c r="AM48" s="112" t="n">
        <v>4</v>
      </c>
      <c r="AN48" s="111" t="n">
        <v>20</v>
      </c>
      <c r="AO48" s="125"/>
      <c r="AP48" s="127" t="s">
        <v>216</v>
      </c>
    </row>
    <row r="49" customFormat="false" ht="13.8" hidden="false" customHeight="false" outlineLevel="0" collapsed="false">
      <c r="A49" s="131" t="s">
        <v>21828</v>
      </c>
      <c r="B49" s="0" t="s">
        <v>21590</v>
      </c>
      <c r="C49" s="0" t="s">
        <v>21560</v>
      </c>
      <c r="D49" s="0" t="s">
        <v>21561</v>
      </c>
      <c r="E49" s="0" t="s">
        <v>198</v>
      </c>
      <c r="F49" s="0" t="s">
        <v>21602</v>
      </c>
      <c r="G49" s="111" t="n">
        <v>1</v>
      </c>
      <c r="H49" s="111" t="n">
        <v>4</v>
      </c>
      <c r="I49" s="0" t="s">
        <v>21563</v>
      </c>
      <c r="J49" s="0" t="s">
        <v>21581</v>
      </c>
      <c r="K49" s="0" t="s">
        <v>21565</v>
      </c>
      <c r="L49" s="0" t="s">
        <v>199</v>
      </c>
      <c r="N49" s="0" t="s">
        <v>21593</v>
      </c>
      <c r="O49" s="0" t="s">
        <v>21754</v>
      </c>
      <c r="P49" s="0" t="s">
        <v>21568</v>
      </c>
      <c r="Q49" s="120"/>
      <c r="R49" s="0" t="s">
        <v>21569</v>
      </c>
      <c r="S49" s="0" t="s">
        <v>498</v>
      </c>
      <c r="T49" s="111" t="s">
        <v>198</v>
      </c>
      <c r="U49" s="122"/>
      <c r="V49" s="131" t="s">
        <v>21829</v>
      </c>
      <c r="W49" s="112" t="n">
        <v>2018</v>
      </c>
      <c r="X49" s="0" t="s">
        <v>21572</v>
      </c>
      <c r="Y49" s="111"/>
      <c r="Z49" s="111" t="s">
        <v>21830</v>
      </c>
      <c r="AA49" s="0" t="s">
        <v>198</v>
      </c>
      <c r="AB49" s="0" t="s">
        <v>21831</v>
      </c>
      <c r="AC49" s="124" t="s">
        <v>200</v>
      </c>
      <c r="AD49" s="0" t="s">
        <v>21832</v>
      </c>
      <c r="AE49" s="0" t="s">
        <v>8513</v>
      </c>
      <c r="AF49" s="125" t="s">
        <v>200</v>
      </c>
      <c r="AG49" s="0" t="s">
        <v>21577</v>
      </c>
      <c r="AH49" s="0" t="n">
        <v>3770005193133</v>
      </c>
      <c r="AI49" s="126"/>
      <c r="AJ49" s="0" t="s">
        <v>215</v>
      </c>
      <c r="AK49" s="112" t="n">
        <v>4</v>
      </c>
      <c r="AL49" s="112" t="n">
        <v>4</v>
      </c>
      <c r="AM49" s="112" t="n">
        <v>4</v>
      </c>
      <c r="AN49" s="111" t="n">
        <v>30</v>
      </c>
      <c r="AO49" s="125"/>
      <c r="AP49" s="127"/>
    </row>
    <row r="50" customFormat="false" ht="13.8" hidden="false" customHeight="false" outlineLevel="0" collapsed="false">
      <c r="A50" s="131" t="s">
        <v>21833</v>
      </c>
      <c r="B50" s="0" t="s">
        <v>21559</v>
      </c>
      <c r="C50" s="0" t="s">
        <v>21591</v>
      </c>
      <c r="D50" s="0" t="s">
        <v>21561</v>
      </c>
      <c r="E50" s="0" t="s">
        <v>21561</v>
      </c>
      <c r="F50" s="0" t="s">
        <v>21580</v>
      </c>
      <c r="G50" s="111" t="n">
        <v>2</v>
      </c>
      <c r="H50" s="111" t="n">
        <v>2</v>
      </c>
      <c r="I50" s="0" t="s">
        <v>392</v>
      </c>
      <c r="J50" s="0" t="s">
        <v>21581</v>
      </c>
      <c r="K50" s="0" t="s">
        <v>21565</v>
      </c>
      <c r="L50" s="0" t="s">
        <v>199</v>
      </c>
      <c r="M50" s="0" t="s">
        <v>21566</v>
      </c>
      <c r="N50" s="0" t="s">
        <v>21567</v>
      </c>
      <c r="O50" s="0" t="s">
        <v>198</v>
      </c>
      <c r="P50" s="0" t="s">
        <v>21583</v>
      </c>
      <c r="Q50" s="120"/>
      <c r="R50" s="0" t="s">
        <v>21569</v>
      </c>
      <c r="S50" s="0" t="s">
        <v>498</v>
      </c>
      <c r="T50" s="111" t="s">
        <v>21570</v>
      </c>
      <c r="U50" s="122" t="s">
        <v>200</v>
      </c>
      <c r="V50" s="131" t="s">
        <v>21834</v>
      </c>
      <c r="W50" s="112" t="n">
        <v>2021</v>
      </c>
      <c r="X50" s="0" t="s">
        <v>21572</v>
      </c>
      <c r="Y50" s="111"/>
      <c r="Z50" s="111" t="s">
        <v>208</v>
      </c>
      <c r="AA50" s="0" t="s">
        <v>198</v>
      </c>
      <c r="AB50" s="0" t="s">
        <v>21835</v>
      </c>
      <c r="AC50" s="124" t="s">
        <v>200</v>
      </c>
      <c r="AD50" s="0" t="s">
        <v>21836</v>
      </c>
      <c r="AE50" s="0" t="s">
        <v>21837</v>
      </c>
      <c r="AF50" s="125" t="s">
        <v>200</v>
      </c>
      <c r="AG50" s="0" t="s">
        <v>21577</v>
      </c>
      <c r="AH50" s="0" t="n">
        <v>3760178629713</v>
      </c>
      <c r="AI50" s="126"/>
      <c r="AJ50" s="0" t="s">
        <v>215</v>
      </c>
      <c r="AK50" s="112" t="n">
        <v>4</v>
      </c>
      <c r="AL50" s="112" t="n">
        <v>4</v>
      </c>
      <c r="AM50" s="112" t="n">
        <v>4</v>
      </c>
      <c r="AN50" s="111" t="n">
        <v>20</v>
      </c>
      <c r="AO50" s="125"/>
      <c r="AP50" s="127"/>
    </row>
    <row r="51" customFormat="false" ht="13.8" hidden="false" customHeight="false" outlineLevel="0" collapsed="false">
      <c r="A51" s="131" t="s">
        <v>21838</v>
      </c>
      <c r="B51" s="0" t="s">
        <v>21590</v>
      </c>
      <c r="C51" s="0" t="s">
        <v>21579</v>
      </c>
      <c r="D51" s="0" t="s">
        <v>21601</v>
      </c>
      <c r="E51" s="0" t="s">
        <v>21561</v>
      </c>
      <c r="F51" s="0" t="s">
        <v>21562</v>
      </c>
      <c r="G51" s="111" t="n">
        <v>2</v>
      </c>
      <c r="H51" s="111" t="n">
        <v>4</v>
      </c>
      <c r="I51" s="0" t="s">
        <v>392</v>
      </c>
      <c r="J51" s="0" t="s">
        <v>21581</v>
      </c>
      <c r="K51" s="0" t="s">
        <v>21582</v>
      </c>
      <c r="L51" s="0" t="s">
        <v>199</v>
      </c>
      <c r="N51" s="0" t="s">
        <v>21567</v>
      </c>
      <c r="O51" s="0" t="s">
        <v>198</v>
      </c>
      <c r="P51" s="0" t="s">
        <v>21583</v>
      </c>
      <c r="Q51" s="120" t="s">
        <v>200</v>
      </c>
      <c r="R51" s="0" t="s">
        <v>21569</v>
      </c>
      <c r="S51" s="0" t="s">
        <v>498</v>
      </c>
      <c r="T51" s="0" t="s">
        <v>21612</v>
      </c>
      <c r="U51" s="122" t="s">
        <v>200</v>
      </c>
      <c r="V51" s="131" t="s">
        <v>21839</v>
      </c>
      <c r="W51" s="112" t="n">
        <v>2014</v>
      </c>
      <c r="X51" s="0" t="s">
        <v>21595</v>
      </c>
      <c r="Y51" s="0" t="n">
        <v>1986</v>
      </c>
      <c r="Z51" s="0" t="s">
        <v>21605</v>
      </c>
      <c r="AA51" s="0" t="s">
        <v>21669</v>
      </c>
      <c r="AB51" s="0" t="s">
        <v>21840</v>
      </c>
      <c r="AC51" s="124" t="s">
        <v>200</v>
      </c>
      <c r="AD51" s="0" t="s">
        <v>21841</v>
      </c>
      <c r="AE51" s="0" t="s">
        <v>21842</v>
      </c>
      <c r="AF51" s="125" t="s">
        <v>200</v>
      </c>
      <c r="AG51" s="0" t="s">
        <v>21577</v>
      </c>
      <c r="AH51" s="0" t="n">
        <v>4005556260638</v>
      </c>
      <c r="AI51" s="126" t="s">
        <v>200</v>
      </c>
      <c r="AJ51" s="0" t="s">
        <v>215</v>
      </c>
      <c r="AK51" s="112" t="n">
        <v>4</v>
      </c>
      <c r="AL51" s="112" t="n">
        <v>4</v>
      </c>
      <c r="AM51" s="112" t="n">
        <v>4</v>
      </c>
      <c r="AN51" s="111" t="n">
        <v>20</v>
      </c>
      <c r="AO51" s="125" t="s">
        <v>200</v>
      </c>
      <c r="AP51" s="127" t="s">
        <v>216</v>
      </c>
    </row>
    <row r="52" customFormat="false" ht="13.8" hidden="false" customHeight="false" outlineLevel="0" collapsed="false">
      <c r="A52" s="131" t="s">
        <v>21843</v>
      </c>
      <c r="B52" s="0" t="s">
        <v>21590</v>
      </c>
      <c r="C52" s="0" t="s">
        <v>21591</v>
      </c>
      <c r="D52" s="0" t="s">
        <v>21561</v>
      </c>
      <c r="E52" s="0" t="s">
        <v>21561</v>
      </c>
      <c r="F52" s="0" t="s">
        <v>21602</v>
      </c>
      <c r="G52" s="111" t="n">
        <v>2</v>
      </c>
      <c r="H52" s="111" t="n">
        <v>2</v>
      </c>
      <c r="I52" s="0" t="s">
        <v>21563</v>
      </c>
      <c r="J52" s="0" t="s">
        <v>21564</v>
      </c>
      <c r="K52" s="0" t="s">
        <v>21603</v>
      </c>
      <c r="L52" s="0" t="s">
        <v>199</v>
      </c>
      <c r="N52" s="0" t="s">
        <v>21567</v>
      </c>
      <c r="O52" s="0" t="s">
        <v>198</v>
      </c>
      <c r="P52" s="0" t="s">
        <v>21583</v>
      </c>
      <c r="Q52" s="120"/>
      <c r="R52" s="0" t="s">
        <v>21569</v>
      </c>
      <c r="S52" s="0" t="s">
        <v>498</v>
      </c>
      <c r="T52" s="0" t="s">
        <v>198</v>
      </c>
      <c r="U52" s="122"/>
      <c r="V52" s="131" t="s">
        <v>21844</v>
      </c>
      <c r="W52" s="112" t="n">
        <v>2020</v>
      </c>
      <c r="X52" s="0" t="s">
        <v>21572</v>
      </c>
      <c r="Z52" s="0" t="s">
        <v>21605</v>
      </c>
      <c r="AA52" s="0" t="s">
        <v>198</v>
      </c>
      <c r="AB52" s="0" t="s">
        <v>21845</v>
      </c>
      <c r="AC52" s="124" t="s">
        <v>200</v>
      </c>
      <c r="AD52" s="0" t="s">
        <v>21846</v>
      </c>
      <c r="AE52" s="0" t="s">
        <v>21847</v>
      </c>
      <c r="AF52" s="125" t="s">
        <v>200</v>
      </c>
      <c r="AG52" s="0" t="s">
        <v>21618</v>
      </c>
      <c r="AH52" s="0" t="n">
        <v>3760032261073</v>
      </c>
      <c r="AI52" s="126"/>
      <c r="AJ52" s="0" t="s">
        <v>215</v>
      </c>
      <c r="AK52" s="112" t="n">
        <v>4</v>
      </c>
      <c r="AL52" s="112" t="n">
        <v>4</v>
      </c>
      <c r="AM52" s="112" t="n">
        <v>4</v>
      </c>
      <c r="AN52" s="111" t="n">
        <v>5</v>
      </c>
      <c r="AO52" s="125"/>
      <c r="AP52" s="127"/>
    </row>
    <row r="53" customFormat="false" ht="13.8" hidden="false" customHeight="false" outlineLevel="0" collapsed="false">
      <c r="A53" s="131" t="s">
        <v>21848</v>
      </c>
      <c r="B53" s="0" t="s">
        <v>21590</v>
      </c>
      <c r="C53" s="0" t="s">
        <v>21849</v>
      </c>
      <c r="D53" s="0" t="s">
        <v>21849</v>
      </c>
      <c r="E53" s="0" t="s">
        <v>21561</v>
      </c>
      <c r="F53" s="0" t="s">
        <v>21602</v>
      </c>
      <c r="G53" s="111" t="n">
        <v>2</v>
      </c>
      <c r="H53" s="111" t="n">
        <v>4</v>
      </c>
      <c r="I53" s="0" t="s">
        <v>392</v>
      </c>
      <c r="J53" s="0" t="s">
        <v>21564</v>
      </c>
      <c r="K53" s="0" t="s">
        <v>21565</v>
      </c>
      <c r="L53" s="0" t="s">
        <v>199</v>
      </c>
      <c r="N53" s="0" t="s">
        <v>21680</v>
      </c>
      <c r="O53" s="0" t="s">
        <v>198</v>
      </c>
      <c r="P53" s="0" t="s">
        <v>21568</v>
      </c>
      <c r="Q53" s="120"/>
      <c r="R53" s="0" t="s">
        <v>21569</v>
      </c>
      <c r="S53" s="0" t="s">
        <v>498</v>
      </c>
      <c r="T53" s="0" t="s">
        <v>198</v>
      </c>
      <c r="U53" s="122"/>
      <c r="V53" s="131" t="s">
        <v>21850</v>
      </c>
      <c r="W53" s="112" t="n">
        <v>2011</v>
      </c>
      <c r="X53" s="0" t="s">
        <v>21572</v>
      </c>
      <c r="Z53" s="0" t="s">
        <v>2087</v>
      </c>
      <c r="AA53" s="0" t="s">
        <v>21851</v>
      </c>
      <c r="AB53" s="0" t="s">
        <v>21852</v>
      </c>
      <c r="AC53" s="124" t="s">
        <v>200</v>
      </c>
      <c r="AD53" s="0" t="s">
        <v>21853</v>
      </c>
      <c r="AE53" s="0" t="s">
        <v>11309</v>
      </c>
      <c r="AF53" s="125" t="s">
        <v>200</v>
      </c>
      <c r="AG53" s="0" t="s">
        <v>21577</v>
      </c>
      <c r="AH53" s="129" t="n">
        <v>3760116321839</v>
      </c>
      <c r="AI53" s="126"/>
      <c r="AJ53" s="0" t="s">
        <v>215</v>
      </c>
      <c r="AK53" s="112" t="n">
        <v>4</v>
      </c>
      <c r="AL53" s="112" t="n">
        <v>4</v>
      </c>
      <c r="AM53" s="112" t="n">
        <v>4</v>
      </c>
      <c r="AN53" s="111" t="n">
        <v>15</v>
      </c>
      <c r="AO53" s="125"/>
      <c r="AP53" s="127"/>
    </row>
    <row r="54" customFormat="false" ht="13.8" hidden="false" customHeight="false" outlineLevel="0" collapsed="false">
      <c r="A54" s="131" t="s">
        <v>21854</v>
      </c>
      <c r="B54" s="0" t="s">
        <v>21590</v>
      </c>
      <c r="C54" s="0" t="s">
        <v>21591</v>
      </c>
      <c r="D54" s="0" t="s">
        <v>21601</v>
      </c>
      <c r="E54" s="0" t="s">
        <v>198</v>
      </c>
      <c r="F54" s="0" t="s">
        <v>21562</v>
      </c>
      <c r="G54" s="111" t="n">
        <v>2</v>
      </c>
      <c r="H54" s="111" t="n">
        <v>4</v>
      </c>
      <c r="I54" s="0" t="s">
        <v>392</v>
      </c>
      <c r="J54" s="0" t="s">
        <v>21581</v>
      </c>
      <c r="K54" s="0" t="s">
        <v>21855</v>
      </c>
      <c r="L54" s="0" t="s">
        <v>199</v>
      </c>
      <c r="N54" s="0" t="s">
        <v>21680</v>
      </c>
      <c r="O54" s="0" t="s">
        <v>198</v>
      </c>
      <c r="P54" s="0" t="s">
        <v>21626</v>
      </c>
      <c r="Q54" s="120"/>
      <c r="R54" s="0" t="s">
        <v>21584</v>
      </c>
      <c r="S54" s="0" t="s">
        <v>498</v>
      </c>
      <c r="T54" s="0" t="s">
        <v>21612</v>
      </c>
      <c r="U54" s="122"/>
      <c r="V54" s="131" t="s">
        <v>21856</v>
      </c>
      <c r="W54" s="112" t="n">
        <v>2021</v>
      </c>
      <c r="X54" s="0" t="s">
        <v>21572</v>
      </c>
      <c r="Z54" s="0" t="s">
        <v>510</v>
      </c>
      <c r="AA54" s="0" t="s">
        <v>198</v>
      </c>
      <c r="AB54" s="0" t="s">
        <v>21857</v>
      </c>
      <c r="AC54" s="124" t="s">
        <v>200</v>
      </c>
      <c r="AD54" s="0" t="s">
        <v>21858</v>
      </c>
      <c r="AE54" s="0" t="s">
        <v>21859</v>
      </c>
      <c r="AF54" s="125"/>
      <c r="AG54" s="0" t="s">
        <v>21577</v>
      </c>
      <c r="AH54" s="129" t="n">
        <v>3663411311034</v>
      </c>
      <c r="AI54" s="126"/>
      <c r="AJ54" s="0" t="s">
        <v>215</v>
      </c>
      <c r="AK54" s="112" t="n">
        <v>4</v>
      </c>
      <c r="AL54" s="112" t="n">
        <v>4</v>
      </c>
      <c r="AM54" s="112" t="n">
        <v>4</v>
      </c>
      <c r="AN54" s="111" t="n">
        <v>20</v>
      </c>
      <c r="AO54" s="125"/>
      <c r="AP54" s="127" t="s">
        <v>5461</v>
      </c>
    </row>
    <row r="55" customFormat="false" ht="13.8" hidden="false" customHeight="false" outlineLevel="0" collapsed="false">
      <c r="A55" s="131" t="s">
        <v>21860</v>
      </c>
      <c r="B55" s="0" t="s">
        <v>21752</v>
      </c>
      <c r="C55" s="0" t="s">
        <v>21792</v>
      </c>
      <c r="D55" s="0" t="s">
        <v>21654</v>
      </c>
      <c r="E55" s="0" t="s">
        <v>198</v>
      </c>
      <c r="F55" s="0" t="s">
        <v>21580</v>
      </c>
      <c r="G55" s="111" t="n">
        <v>1</v>
      </c>
      <c r="H55" s="111" t="n">
        <v>4</v>
      </c>
      <c r="I55" s="0" t="s">
        <v>21563</v>
      </c>
      <c r="J55" s="0" t="s">
        <v>21564</v>
      </c>
      <c r="K55" s="0" t="s">
        <v>21861</v>
      </c>
      <c r="L55" s="0" t="s">
        <v>199</v>
      </c>
      <c r="N55" s="0" t="s">
        <v>21593</v>
      </c>
      <c r="O55" s="0" t="s">
        <v>21862</v>
      </c>
      <c r="P55" s="0" t="s">
        <v>21583</v>
      </c>
      <c r="Q55" s="120"/>
      <c r="R55" s="0" t="s">
        <v>21569</v>
      </c>
      <c r="S55" s="0" t="s">
        <v>498</v>
      </c>
      <c r="T55" s="0" t="s">
        <v>21570</v>
      </c>
      <c r="U55" s="122" t="s">
        <v>200</v>
      </c>
      <c r="V55" s="131" t="s">
        <v>21863</v>
      </c>
      <c r="W55" s="112" t="n">
        <v>2020</v>
      </c>
      <c r="X55" s="0" t="s">
        <v>21572</v>
      </c>
      <c r="Z55" s="0" t="s">
        <v>21614</v>
      </c>
      <c r="AA55" s="0" t="s">
        <v>21614</v>
      </c>
      <c r="AB55" s="0" t="s">
        <v>21864</v>
      </c>
      <c r="AC55" s="124" t="s">
        <v>200</v>
      </c>
      <c r="AD55" s="0" t="s">
        <v>21865</v>
      </c>
      <c r="AE55" s="0" t="s">
        <v>21866</v>
      </c>
      <c r="AF55" s="125"/>
      <c r="AG55" s="0" t="s">
        <v>20761</v>
      </c>
      <c r="AH55" s="129" t="n">
        <v>5702016618532</v>
      </c>
      <c r="AI55" s="126" t="s">
        <v>200</v>
      </c>
      <c r="AJ55" s="0" t="s">
        <v>215</v>
      </c>
      <c r="AK55" s="112" t="n">
        <v>4</v>
      </c>
      <c r="AL55" s="112" t="n">
        <v>4</v>
      </c>
      <c r="AM55" s="112" t="n">
        <v>4</v>
      </c>
      <c r="AN55" s="111" t="n">
        <v>230</v>
      </c>
      <c r="AO55" s="125"/>
      <c r="AP55" s="127" t="s">
        <v>216</v>
      </c>
    </row>
    <row r="56" customFormat="false" ht="13.8" hidden="false" customHeight="false" outlineLevel="0" collapsed="false">
      <c r="A56" s="131" t="s">
        <v>21867</v>
      </c>
      <c r="B56" s="0" t="s">
        <v>21798</v>
      </c>
      <c r="C56" s="0" t="s">
        <v>21609</v>
      </c>
      <c r="D56" s="0" t="s">
        <v>21561</v>
      </c>
      <c r="E56" s="0" t="s">
        <v>21561</v>
      </c>
      <c r="F56" s="0" t="s">
        <v>21610</v>
      </c>
      <c r="G56" s="111" t="n">
        <v>2</v>
      </c>
      <c r="H56" s="111" t="n">
        <v>4</v>
      </c>
      <c r="I56" s="0" t="s">
        <v>392</v>
      </c>
      <c r="J56" s="0" t="s">
        <v>21564</v>
      </c>
      <c r="K56" s="0" t="s">
        <v>21582</v>
      </c>
      <c r="L56" s="0" t="s">
        <v>199</v>
      </c>
      <c r="N56" s="0" t="s">
        <v>21567</v>
      </c>
      <c r="O56" s="0" t="s">
        <v>21567</v>
      </c>
      <c r="P56" s="0" t="s">
        <v>21611</v>
      </c>
      <c r="Q56" s="120"/>
      <c r="R56" s="0" t="s">
        <v>21569</v>
      </c>
      <c r="S56" s="0" t="s">
        <v>498</v>
      </c>
      <c r="T56" s="0" t="s">
        <v>21612</v>
      </c>
      <c r="U56" s="122"/>
      <c r="V56" s="131" t="s">
        <v>17772</v>
      </c>
      <c r="W56" s="112" t="n">
        <v>2019</v>
      </c>
      <c r="X56" s="0" t="s">
        <v>21572</v>
      </c>
      <c r="Z56" s="0" t="s">
        <v>21614</v>
      </c>
      <c r="AA56" s="0" t="s">
        <v>21614</v>
      </c>
      <c r="AB56" s="0" t="s">
        <v>21868</v>
      </c>
      <c r="AC56" s="124" t="s">
        <v>200</v>
      </c>
      <c r="AD56" s="0" t="s">
        <v>21616</v>
      </c>
      <c r="AE56" s="0" t="s">
        <v>21869</v>
      </c>
      <c r="AF56" s="125" t="s">
        <v>200</v>
      </c>
      <c r="AG56" s="0" t="s">
        <v>21636</v>
      </c>
      <c r="AH56" s="0" t="n">
        <v>9782035972163</v>
      </c>
      <c r="AI56" s="126"/>
      <c r="AJ56" s="0" t="s">
        <v>215</v>
      </c>
      <c r="AK56" s="112" t="n">
        <v>4</v>
      </c>
      <c r="AL56" s="112" t="n">
        <v>4</v>
      </c>
      <c r="AM56" s="112" t="n">
        <v>4</v>
      </c>
      <c r="AN56" s="111" t="n">
        <v>10</v>
      </c>
      <c r="AO56" s="125"/>
      <c r="AP56" s="127" t="s">
        <v>216</v>
      </c>
    </row>
    <row r="57" customFormat="false" ht="13.8" hidden="false" customHeight="false" outlineLevel="0" collapsed="false">
      <c r="A57" s="131" t="s">
        <v>21870</v>
      </c>
      <c r="B57" s="0" t="s">
        <v>21590</v>
      </c>
      <c r="C57" s="0" t="s">
        <v>21591</v>
      </c>
      <c r="D57" s="0" t="s">
        <v>21561</v>
      </c>
      <c r="E57" s="0" t="s">
        <v>21601</v>
      </c>
      <c r="F57" s="0" t="s">
        <v>21562</v>
      </c>
      <c r="G57" s="111" t="n">
        <v>2</v>
      </c>
      <c r="H57" s="111" t="n">
        <v>5</v>
      </c>
      <c r="I57" s="0" t="s">
        <v>392</v>
      </c>
      <c r="J57" s="0" t="s">
        <v>21581</v>
      </c>
      <c r="K57" s="0" t="s">
        <v>21582</v>
      </c>
      <c r="L57" s="0" t="s">
        <v>199</v>
      </c>
      <c r="N57" s="0" t="s">
        <v>21593</v>
      </c>
      <c r="O57" s="0" t="s">
        <v>198</v>
      </c>
      <c r="P57" s="0" t="s">
        <v>21568</v>
      </c>
      <c r="Q57" s="120"/>
      <c r="R57" s="0" t="s">
        <v>21584</v>
      </c>
      <c r="S57" s="0" t="s">
        <v>498</v>
      </c>
      <c r="T57" s="0" t="s">
        <v>21570</v>
      </c>
      <c r="U57" s="122" t="s">
        <v>200</v>
      </c>
      <c r="V57" s="131" t="s">
        <v>21871</v>
      </c>
      <c r="W57" s="112" t="n">
        <v>2020</v>
      </c>
      <c r="X57" s="0" t="s">
        <v>21872</v>
      </c>
      <c r="Y57" s="0" t="n">
        <v>2004</v>
      </c>
      <c r="Z57" s="0" t="s">
        <v>21873</v>
      </c>
      <c r="AA57" s="0" t="s">
        <v>198</v>
      </c>
      <c r="AB57" s="0" t="s">
        <v>21874</v>
      </c>
      <c r="AC57" s="124" t="s">
        <v>200</v>
      </c>
      <c r="AD57" s="0" t="s">
        <v>21875</v>
      </c>
      <c r="AE57" s="0" t="s">
        <v>21876</v>
      </c>
      <c r="AF57" s="125" t="s">
        <v>200</v>
      </c>
      <c r="AG57" s="0" t="s">
        <v>21577</v>
      </c>
      <c r="AH57" s="129" t="n">
        <v>824968717820</v>
      </c>
      <c r="AI57" s="126"/>
      <c r="AJ57" s="0" t="s">
        <v>215</v>
      </c>
      <c r="AK57" s="112" t="n">
        <v>4</v>
      </c>
      <c r="AL57" s="112" t="n">
        <v>4</v>
      </c>
      <c r="AM57" s="112" t="n">
        <v>4</v>
      </c>
      <c r="AN57" s="111" t="n">
        <v>20</v>
      </c>
      <c r="AO57" s="125"/>
      <c r="AP57" s="127"/>
    </row>
    <row r="58" customFormat="false" ht="13.8" hidden="false" customHeight="false" outlineLevel="0" collapsed="false">
      <c r="A58" s="131" t="s">
        <v>21877</v>
      </c>
      <c r="B58" s="0" t="s">
        <v>21590</v>
      </c>
      <c r="C58" s="0" t="s">
        <v>21579</v>
      </c>
      <c r="D58" s="0" t="s">
        <v>21601</v>
      </c>
      <c r="E58" s="0" t="s">
        <v>21601</v>
      </c>
      <c r="F58" s="0" t="s">
        <v>21562</v>
      </c>
      <c r="G58" s="111" t="n">
        <v>3</v>
      </c>
      <c r="H58" s="111" t="n">
        <v>6</v>
      </c>
      <c r="I58" s="0" t="s">
        <v>392</v>
      </c>
      <c r="J58" s="0" t="s">
        <v>21581</v>
      </c>
      <c r="K58" s="0" t="s">
        <v>21565</v>
      </c>
      <c r="L58" s="0" t="s">
        <v>199</v>
      </c>
      <c r="N58" s="0" t="s">
        <v>21567</v>
      </c>
      <c r="O58" s="0" t="s">
        <v>198</v>
      </c>
      <c r="P58" s="0" t="s">
        <v>21568</v>
      </c>
      <c r="Q58" s="120" t="s">
        <v>200</v>
      </c>
      <c r="R58" s="0" t="s">
        <v>21569</v>
      </c>
      <c r="S58" s="0" t="s">
        <v>498</v>
      </c>
      <c r="T58" s="0" t="s">
        <v>21570</v>
      </c>
      <c r="U58" s="122" t="s">
        <v>200</v>
      </c>
      <c r="V58" s="131" t="s">
        <v>21667</v>
      </c>
      <c r="W58" s="112" t="n">
        <v>2017</v>
      </c>
      <c r="X58" s="0" t="s">
        <v>21572</v>
      </c>
      <c r="Z58" s="0" t="s">
        <v>21605</v>
      </c>
      <c r="AA58" s="0" t="s">
        <v>21669</v>
      </c>
      <c r="AB58" s="0" t="s">
        <v>21670</v>
      </c>
      <c r="AC58" s="124" t="s">
        <v>200</v>
      </c>
      <c r="AD58" s="0" t="s">
        <v>19341</v>
      </c>
      <c r="AE58" s="0" t="s">
        <v>21878</v>
      </c>
      <c r="AF58" s="125" t="s">
        <v>200</v>
      </c>
      <c r="AG58" s="0" t="s">
        <v>21577</v>
      </c>
      <c r="AH58" s="129" t="n">
        <v>700304048776</v>
      </c>
      <c r="AI58" s="126" t="s">
        <v>200</v>
      </c>
      <c r="AJ58" s="0" t="s">
        <v>215</v>
      </c>
      <c r="AK58" s="112" t="n">
        <v>4</v>
      </c>
      <c r="AL58" s="112" t="n">
        <v>4</v>
      </c>
      <c r="AM58" s="112" t="n">
        <v>4</v>
      </c>
      <c r="AN58" s="111" t="n">
        <v>15</v>
      </c>
      <c r="AO58" s="125" t="s">
        <v>200</v>
      </c>
      <c r="AP58" s="127" t="s">
        <v>216</v>
      </c>
    </row>
    <row r="59" customFormat="false" ht="13.8" hidden="false" customHeight="false" outlineLevel="0" collapsed="false">
      <c r="A59" s="131" t="s">
        <v>21879</v>
      </c>
      <c r="B59" s="0" t="s">
        <v>21590</v>
      </c>
      <c r="C59" s="0" t="s">
        <v>21792</v>
      </c>
      <c r="D59" s="0" t="s">
        <v>21561</v>
      </c>
      <c r="E59" s="0" t="s">
        <v>21601</v>
      </c>
      <c r="F59" s="0" t="s">
        <v>21562</v>
      </c>
      <c r="G59" s="111" t="n">
        <v>2</v>
      </c>
      <c r="H59" s="111" t="n">
        <v>5</v>
      </c>
      <c r="I59" s="0" t="s">
        <v>392</v>
      </c>
      <c r="J59" s="0" t="s">
        <v>21581</v>
      </c>
      <c r="K59" s="0" t="s">
        <v>21582</v>
      </c>
      <c r="L59" s="0" t="s">
        <v>274</v>
      </c>
      <c r="M59" s="0" t="s">
        <v>21661</v>
      </c>
      <c r="N59" s="0" t="s">
        <v>21593</v>
      </c>
      <c r="O59" s="0" t="s">
        <v>198</v>
      </c>
      <c r="P59" s="0" t="s">
        <v>21568</v>
      </c>
      <c r="Q59" s="120"/>
      <c r="R59" s="0" t="s">
        <v>21569</v>
      </c>
      <c r="S59" s="0" t="s">
        <v>498</v>
      </c>
      <c r="T59" s="0" t="s">
        <v>21570</v>
      </c>
      <c r="U59" s="122" t="s">
        <v>200</v>
      </c>
      <c r="V59" s="131" t="s">
        <v>21880</v>
      </c>
      <c r="W59" s="112" t="n">
        <v>2018</v>
      </c>
      <c r="X59" s="0" t="s">
        <v>21572</v>
      </c>
      <c r="Z59" s="0" t="s">
        <v>21759</v>
      </c>
      <c r="AA59" s="0" t="s">
        <v>198</v>
      </c>
      <c r="AB59" s="0" t="s">
        <v>21881</v>
      </c>
      <c r="AC59" s="124" t="s">
        <v>200</v>
      </c>
      <c r="AD59" s="0" t="s">
        <v>21882</v>
      </c>
      <c r="AE59" s="0" t="s">
        <v>21883</v>
      </c>
      <c r="AF59" s="125" t="s">
        <v>200</v>
      </c>
      <c r="AG59" s="0" t="s">
        <v>21577</v>
      </c>
      <c r="AH59" s="0" t="n">
        <v>3760146644779</v>
      </c>
      <c r="AI59" s="126"/>
      <c r="AJ59" s="0" t="s">
        <v>215</v>
      </c>
      <c r="AK59" s="112" t="n">
        <v>4</v>
      </c>
      <c r="AL59" s="112" t="n">
        <v>4</v>
      </c>
      <c r="AM59" s="112" t="n">
        <v>4</v>
      </c>
      <c r="AN59" s="111" t="n">
        <v>20</v>
      </c>
      <c r="AO59" s="125"/>
      <c r="AP59" s="127"/>
    </row>
    <row r="60" customFormat="false" ht="13.8" hidden="false" customHeight="false" outlineLevel="0" collapsed="false">
      <c r="A60" s="131" t="s">
        <v>21884</v>
      </c>
      <c r="B60" s="0" t="s">
        <v>21559</v>
      </c>
      <c r="C60" s="0" t="s">
        <v>21591</v>
      </c>
      <c r="D60" s="0" t="s">
        <v>21561</v>
      </c>
      <c r="E60" s="0" t="s">
        <v>198</v>
      </c>
      <c r="F60" s="0" t="s">
        <v>21562</v>
      </c>
      <c r="G60" s="111" t="n">
        <v>2</v>
      </c>
      <c r="H60" s="111" t="n">
        <v>4</v>
      </c>
      <c r="I60" s="0" t="s">
        <v>21563</v>
      </c>
      <c r="J60" s="0" t="s">
        <v>21581</v>
      </c>
      <c r="K60" s="0" t="s">
        <v>21565</v>
      </c>
      <c r="L60" s="0" t="s">
        <v>199</v>
      </c>
      <c r="M60" s="0" t="s">
        <v>21566</v>
      </c>
      <c r="N60" s="0" t="s">
        <v>21567</v>
      </c>
      <c r="O60" s="0" t="s">
        <v>198</v>
      </c>
      <c r="P60" s="0" t="s">
        <v>21583</v>
      </c>
      <c r="Q60" s="120"/>
      <c r="R60" s="0" t="s">
        <v>21569</v>
      </c>
      <c r="S60" s="0" t="s">
        <v>498</v>
      </c>
      <c r="T60" s="0" t="s">
        <v>21570</v>
      </c>
      <c r="U60" s="122" t="s">
        <v>200</v>
      </c>
      <c r="V60" s="131" t="s">
        <v>21773</v>
      </c>
      <c r="W60" s="112" t="n">
        <v>2010</v>
      </c>
      <c r="X60" s="0" t="s">
        <v>21572</v>
      </c>
      <c r="Z60" s="0" t="s">
        <v>21759</v>
      </c>
      <c r="AA60" s="0" t="s">
        <v>198</v>
      </c>
      <c r="AB60" s="0" t="s">
        <v>21885</v>
      </c>
      <c r="AC60" s="124" t="s">
        <v>200</v>
      </c>
      <c r="AD60" s="0" t="s">
        <v>21886</v>
      </c>
      <c r="AE60" s="0" t="s">
        <v>21887</v>
      </c>
      <c r="AF60" s="125" t="s">
        <v>200</v>
      </c>
      <c r="AG60" s="0" t="s">
        <v>21577</v>
      </c>
      <c r="AH60" s="0" t="n">
        <v>3760052140747</v>
      </c>
      <c r="AI60" s="126"/>
      <c r="AJ60" s="0" t="s">
        <v>215</v>
      </c>
      <c r="AK60" s="112" t="n">
        <v>4</v>
      </c>
      <c r="AL60" s="112" t="n">
        <v>4</v>
      </c>
      <c r="AM60" s="112" t="n">
        <v>4</v>
      </c>
      <c r="AN60" s="111" t="n">
        <v>15</v>
      </c>
      <c r="AO60" s="125"/>
      <c r="AP60" s="127"/>
    </row>
    <row r="61" customFormat="false" ht="13.8" hidden="false" customHeight="false" outlineLevel="0" collapsed="false">
      <c r="A61" s="131" t="s">
        <v>21888</v>
      </c>
      <c r="B61" s="0" t="s">
        <v>21559</v>
      </c>
      <c r="C61" s="0" t="s">
        <v>21560</v>
      </c>
      <c r="D61" s="0" t="s">
        <v>21561</v>
      </c>
      <c r="E61" s="0" t="s">
        <v>21601</v>
      </c>
      <c r="F61" s="0" t="s">
        <v>21562</v>
      </c>
      <c r="G61" s="111" t="n">
        <v>2</v>
      </c>
      <c r="H61" s="111" t="n">
        <v>7</v>
      </c>
      <c r="I61" s="0" t="s">
        <v>392</v>
      </c>
      <c r="J61" s="0" t="s">
        <v>21564</v>
      </c>
      <c r="K61" s="0" t="s">
        <v>21603</v>
      </c>
      <c r="L61" s="0" t="s">
        <v>199</v>
      </c>
      <c r="N61" s="0" t="s">
        <v>21567</v>
      </c>
      <c r="O61" s="0" t="s">
        <v>198</v>
      </c>
      <c r="P61" s="0" t="s">
        <v>21568</v>
      </c>
      <c r="Q61" s="120"/>
      <c r="R61" s="0" t="s">
        <v>21569</v>
      </c>
      <c r="S61" s="0" t="s">
        <v>498</v>
      </c>
      <c r="T61" s="0" t="s">
        <v>198</v>
      </c>
      <c r="U61" s="122"/>
      <c r="V61" s="131" t="s">
        <v>21889</v>
      </c>
      <c r="W61" s="112" t="n">
        <v>2021</v>
      </c>
      <c r="X61" s="0" t="s">
        <v>21572</v>
      </c>
      <c r="Z61" s="0" t="s">
        <v>198</v>
      </c>
      <c r="AA61" s="0" t="s">
        <v>198</v>
      </c>
      <c r="AB61" s="0" t="s">
        <v>21890</v>
      </c>
      <c r="AC61" s="124" t="s">
        <v>200</v>
      </c>
      <c r="AD61" s="0" t="s">
        <v>21891</v>
      </c>
      <c r="AE61" s="0" t="s">
        <v>21892</v>
      </c>
      <c r="AF61" s="125" t="s">
        <v>200</v>
      </c>
      <c r="AG61" s="0" t="s">
        <v>21577</v>
      </c>
      <c r="AH61" s="0" t="n">
        <v>3760268310361</v>
      </c>
      <c r="AI61" s="126"/>
      <c r="AJ61" s="0" t="s">
        <v>215</v>
      </c>
      <c r="AK61" s="112" t="n">
        <v>4</v>
      </c>
      <c r="AL61" s="112" t="n">
        <v>4</v>
      </c>
      <c r="AM61" s="112" t="n">
        <v>4</v>
      </c>
      <c r="AN61" s="111" t="n">
        <v>10</v>
      </c>
      <c r="AO61" s="125"/>
      <c r="AP61" s="127"/>
    </row>
    <row r="62" customFormat="false" ht="13.8" hidden="false" customHeight="false" outlineLevel="0" collapsed="false">
      <c r="A62" s="131" t="s">
        <v>21893</v>
      </c>
      <c r="B62" s="0" t="s">
        <v>21894</v>
      </c>
      <c r="C62" s="0" t="s">
        <v>21787</v>
      </c>
      <c r="D62" s="0" t="s">
        <v>21654</v>
      </c>
      <c r="E62" s="0" t="s">
        <v>198</v>
      </c>
      <c r="F62" s="0" t="s">
        <v>21562</v>
      </c>
      <c r="G62" s="111" t="n">
        <v>3</v>
      </c>
      <c r="H62" s="111" t="n">
        <v>5</v>
      </c>
      <c r="I62" s="0" t="s">
        <v>392</v>
      </c>
      <c r="J62" s="0" t="s">
        <v>21564</v>
      </c>
      <c r="K62" s="0" t="s">
        <v>21565</v>
      </c>
      <c r="L62" s="0" t="s">
        <v>199</v>
      </c>
      <c r="N62" s="0" t="s">
        <v>21567</v>
      </c>
      <c r="O62" s="0" t="s">
        <v>198</v>
      </c>
      <c r="P62" s="0" t="s">
        <v>21568</v>
      </c>
      <c r="Q62" s="120"/>
      <c r="R62" s="0" t="s">
        <v>21569</v>
      </c>
      <c r="S62" s="0" t="s">
        <v>498</v>
      </c>
      <c r="T62" s="0" t="s">
        <v>198</v>
      </c>
      <c r="U62" s="122"/>
      <c r="V62" s="131" t="s">
        <v>21895</v>
      </c>
      <c r="W62" s="112" t="n">
        <v>2014</v>
      </c>
      <c r="X62" s="0" t="s">
        <v>21572</v>
      </c>
      <c r="Z62" s="0" t="s">
        <v>21605</v>
      </c>
      <c r="AA62" s="0" t="s">
        <v>198</v>
      </c>
      <c r="AB62" s="0" t="s">
        <v>21896</v>
      </c>
      <c r="AC62" s="124" t="s">
        <v>200</v>
      </c>
      <c r="AD62" s="0" t="s">
        <v>21897</v>
      </c>
      <c r="AE62" s="0" t="s">
        <v>21898</v>
      </c>
      <c r="AF62" s="125" t="s">
        <v>200</v>
      </c>
      <c r="AG62" s="0" t="s">
        <v>21577</v>
      </c>
      <c r="AH62" s="0" t="n">
        <v>3558380025719</v>
      </c>
      <c r="AI62" s="126"/>
      <c r="AJ62" s="0" t="s">
        <v>215</v>
      </c>
      <c r="AK62" s="112" t="n">
        <v>4</v>
      </c>
      <c r="AL62" s="112" t="n">
        <v>4</v>
      </c>
      <c r="AM62" s="112" t="n">
        <v>4</v>
      </c>
      <c r="AN62" s="111" t="n">
        <v>15</v>
      </c>
      <c r="AO62" s="125"/>
      <c r="AP62" s="127"/>
    </row>
    <row r="63" customFormat="false" ht="13.8" hidden="false" customHeight="false" outlineLevel="0" collapsed="false">
      <c r="A63" s="131" t="s">
        <v>21899</v>
      </c>
      <c r="B63" s="0" t="s">
        <v>21720</v>
      </c>
      <c r="C63" s="0" t="s">
        <v>21560</v>
      </c>
      <c r="D63" s="0" t="s">
        <v>21561</v>
      </c>
      <c r="E63" s="0" t="s">
        <v>198</v>
      </c>
      <c r="F63" s="0" t="s">
        <v>21562</v>
      </c>
      <c r="G63" s="111" t="n">
        <v>1</v>
      </c>
      <c r="H63" s="111" t="n">
        <v>8</v>
      </c>
      <c r="I63" s="0" t="s">
        <v>21563</v>
      </c>
      <c r="J63" s="0" t="s">
        <v>21581</v>
      </c>
      <c r="K63" s="0" t="s">
        <v>21582</v>
      </c>
      <c r="L63" s="0" t="s">
        <v>274</v>
      </c>
      <c r="M63" s="0" t="s">
        <v>21566</v>
      </c>
      <c r="N63" s="0" t="s">
        <v>21567</v>
      </c>
      <c r="O63" s="0" t="s">
        <v>21754</v>
      </c>
      <c r="P63" s="0" t="s">
        <v>21568</v>
      </c>
      <c r="Q63" s="120"/>
      <c r="R63" s="0" t="s">
        <v>21584</v>
      </c>
      <c r="S63" s="0" t="s">
        <v>498</v>
      </c>
      <c r="T63" s="0" t="s">
        <v>198</v>
      </c>
      <c r="U63" s="122"/>
      <c r="V63" s="131" t="s">
        <v>21900</v>
      </c>
      <c r="W63" s="112" t="n">
        <v>2017</v>
      </c>
      <c r="X63" s="0" t="s">
        <v>21572</v>
      </c>
      <c r="Z63" s="0" t="s">
        <v>21573</v>
      </c>
      <c r="AA63" s="0" t="s">
        <v>198</v>
      </c>
      <c r="AB63" s="0" t="s">
        <v>21901</v>
      </c>
      <c r="AC63" s="124" t="s">
        <v>200</v>
      </c>
      <c r="AD63" s="0" t="s">
        <v>21902</v>
      </c>
      <c r="AE63" s="0" t="s">
        <v>21903</v>
      </c>
      <c r="AF63" s="125" t="s">
        <v>200</v>
      </c>
      <c r="AG63" s="0" t="s">
        <v>21577</v>
      </c>
      <c r="AH63" s="129" t="n">
        <v>3683080182971</v>
      </c>
      <c r="AI63" s="126"/>
      <c r="AJ63" s="0" t="s">
        <v>215</v>
      </c>
      <c r="AK63" s="112" t="n">
        <v>4</v>
      </c>
      <c r="AL63" s="112" t="n">
        <v>4</v>
      </c>
      <c r="AM63" s="112" t="n">
        <v>4</v>
      </c>
      <c r="AN63" s="111" t="n">
        <v>15</v>
      </c>
      <c r="AO63" s="125"/>
      <c r="AP63" s="127" t="s">
        <v>216</v>
      </c>
    </row>
    <row r="64" customFormat="false" ht="13.8" hidden="false" customHeight="false" outlineLevel="0" collapsed="false">
      <c r="A64" s="131" t="s">
        <v>21904</v>
      </c>
      <c r="B64" s="0" t="s">
        <v>21559</v>
      </c>
      <c r="C64" s="0" t="s">
        <v>21591</v>
      </c>
      <c r="D64" s="0" t="s">
        <v>21561</v>
      </c>
      <c r="E64" s="0" t="s">
        <v>21561</v>
      </c>
      <c r="F64" s="0" t="s">
        <v>21562</v>
      </c>
      <c r="G64" s="111" t="n">
        <v>2</v>
      </c>
      <c r="H64" s="111" t="n">
        <v>4</v>
      </c>
      <c r="I64" s="0" t="s">
        <v>456</v>
      </c>
      <c r="J64" s="0" t="s">
        <v>21564</v>
      </c>
      <c r="K64" s="0" t="s">
        <v>21565</v>
      </c>
      <c r="L64" s="0" t="s">
        <v>199</v>
      </c>
      <c r="N64" s="0" t="s">
        <v>21567</v>
      </c>
      <c r="O64" s="0" t="s">
        <v>198</v>
      </c>
      <c r="P64" s="0" t="s">
        <v>21568</v>
      </c>
      <c r="Q64" s="120"/>
      <c r="R64" s="0" t="s">
        <v>21569</v>
      </c>
      <c r="S64" s="0" t="s">
        <v>498</v>
      </c>
      <c r="T64" s="0" t="s">
        <v>198</v>
      </c>
      <c r="U64" s="122"/>
      <c r="V64" s="131" t="s">
        <v>21905</v>
      </c>
      <c r="W64" s="112" t="n">
        <v>2021</v>
      </c>
      <c r="X64" s="0" t="s">
        <v>21572</v>
      </c>
      <c r="Z64" s="0" t="s">
        <v>21573</v>
      </c>
      <c r="AA64" s="0" t="s">
        <v>198</v>
      </c>
      <c r="AB64" s="0" t="s">
        <v>21906</v>
      </c>
      <c r="AC64" s="124" t="s">
        <v>200</v>
      </c>
      <c r="AD64" s="0" t="s">
        <v>21907</v>
      </c>
      <c r="AE64" s="0" t="s">
        <v>21908</v>
      </c>
      <c r="AF64" s="125" t="s">
        <v>200</v>
      </c>
      <c r="AG64" s="0" t="s">
        <v>21577</v>
      </c>
      <c r="AH64" s="129" t="n">
        <v>3616450005211</v>
      </c>
      <c r="AI64" s="126"/>
      <c r="AJ64" s="0" t="s">
        <v>215</v>
      </c>
      <c r="AK64" s="112" t="n">
        <v>4</v>
      </c>
      <c r="AL64" s="112" t="n">
        <v>4</v>
      </c>
      <c r="AM64" s="112" t="n">
        <v>4</v>
      </c>
      <c r="AN64" s="111" t="n">
        <v>15</v>
      </c>
      <c r="AO64" s="125"/>
      <c r="AP64" s="127"/>
    </row>
    <row r="65" customFormat="false" ht="13.8" hidden="false" customHeight="false" outlineLevel="0" collapsed="false">
      <c r="A65" s="131" t="s">
        <v>21909</v>
      </c>
      <c r="B65" s="0" t="s">
        <v>21590</v>
      </c>
      <c r="C65" s="0" t="s">
        <v>21792</v>
      </c>
      <c r="D65" s="0" t="s">
        <v>21561</v>
      </c>
      <c r="E65" s="0" t="s">
        <v>21601</v>
      </c>
      <c r="F65" s="0" t="s">
        <v>21562</v>
      </c>
      <c r="G65" s="111" t="n">
        <v>1</v>
      </c>
      <c r="H65" s="111" t="n">
        <v>4</v>
      </c>
      <c r="I65" s="0" t="s">
        <v>21563</v>
      </c>
      <c r="J65" s="0" t="s">
        <v>21581</v>
      </c>
      <c r="K65" s="0" t="s">
        <v>21565</v>
      </c>
      <c r="L65" s="0" t="s">
        <v>199</v>
      </c>
      <c r="N65" s="0" t="s">
        <v>21567</v>
      </c>
      <c r="O65" s="0" t="s">
        <v>21567</v>
      </c>
      <c r="P65" s="0" t="s">
        <v>21583</v>
      </c>
      <c r="Q65" s="120"/>
      <c r="R65" s="0" t="s">
        <v>21569</v>
      </c>
      <c r="S65" s="0" t="s">
        <v>498</v>
      </c>
      <c r="T65" s="0" t="s">
        <v>21612</v>
      </c>
      <c r="U65" s="122"/>
      <c r="V65" s="131" t="s">
        <v>21910</v>
      </c>
      <c r="W65" s="112" t="n">
        <v>2020</v>
      </c>
      <c r="X65" s="0" t="s">
        <v>21572</v>
      </c>
      <c r="Z65" s="0" t="s">
        <v>21699</v>
      </c>
      <c r="AA65" s="0" t="s">
        <v>198</v>
      </c>
      <c r="AB65" s="0" t="s">
        <v>21911</v>
      </c>
      <c r="AC65" s="124" t="s">
        <v>200</v>
      </c>
      <c r="AD65" s="0" t="s">
        <v>21912</v>
      </c>
      <c r="AE65" s="0" t="s">
        <v>21913</v>
      </c>
      <c r="AF65" s="125" t="s">
        <v>200</v>
      </c>
      <c r="AG65" s="0" t="s">
        <v>21577</v>
      </c>
      <c r="AH65" s="0" t="n">
        <v>3770000282580</v>
      </c>
      <c r="AI65" s="126"/>
      <c r="AJ65" s="0" t="s">
        <v>215</v>
      </c>
      <c r="AK65" s="112" t="n">
        <v>4</v>
      </c>
      <c r="AL65" s="112" t="n">
        <v>4</v>
      </c>
      <c r="AM65" s="112" t="n">
        <v>4</v>
      </c>
      <c r="AN65" s="111" t="n">
        <v>10</v>
      </c>
      <c r="AO65" s="125"/>
      <c r="AP65" s="127"/>
    </row>
    <row r="66" customFormat="false" ht="13.8" hidden="false" customHeight="false" outlineLevel="0" collapsed="false">
      <c r="A66" s="131" t="s">
        <v>21914</v>
      </c>
      <c r="B66" s="0" t="s">
        <v>21559</v>
      </c>
      <c r="C66" s="0" t="s">
        <v>21591</v>
      </c>
      <c r="D66" s="0" t="s">
        <v>21612</v>
      </c>
      <c r="E66" s="0" t="s">
        <v>21561</v>
      </c>
      <c r="F66" s="0" t="s">
        <v>21602</v>
      </c>
      <c r="G66" s="111" t="n">
        <v>2</v>
      </c>
      <c r="H66" s="111" t="n">
        <v>8</v>
      </c>
      <c r="I66" s="0" t="s">
        <v>392</v>
      </c>
      <c r="J66" s="0" t="s">
        <v>21564</v>
      </c>
      <c r="K66" s="0" t="s">
        <v>21565</v>
      </c>
      <c r="L66" s="0" t="s">
        <v>274</v>
      </c>
      <c r="N66" s="0" t="s">
        <v>21567</v>
      </c>
      <c r="O66" s="0" t="s">
        <v>198</v>
      </c>
      <c r="P66" s="0" t="s">
        <v>21611</v>
      </c>
      <c r="Q66" s="120" t="s">
        <v>200</v>
      </c>
      <c r="R66" s="0" t="s">
        <v>21569</v>
      </c>
      <c r="S66" s="0" t="s">
        <v>498</v>
      </c>
      <c r="T66" s="0" t="s">
        <v>198</v>
      </c>
      <c r="U66" s="122" t="s">
        <v>200</v>
      </c>
      <c r="V66" s="131" t="s">
        <v>21915</v>
      </c>
      <c r="W66" s="112" t="n">
        <v>2018</v>
      </c>
      <c r="X66" s="0" t="s">
        <v>21595</v>
      </c>
      <c r="Y66" s="0" t="n">
        <v>1954</v>
      </c>
      <c r="Z66" s="0" t="s">
        <v>21605</v>
      </c>
      <c r="AA66" s="0" t="s">
        <v>21669</v>
      </c>
      <c r="AB66" s="0" t="s">
        <v>21670</v>
      </c>
      <c r="AC66" s="124" t="s">
        <v>200</v>
      </c>
      <c r="AD66" s="0" t="s">
        <v>21916</v>
      </c>
      <c r="AE66" s="0" t="s">
        <v>21917</v>
      </c>
      <c r="AF66" s="125" t="s">
        <v>200</v>
      </c>
      <c r="AG66" s="0" t="s">
        <v>21577</v>
      </c>
      <c r="AH66" s="0" t="n">
        <v>3262190590021</v>
      </c>
      <c r="AI66" s="126" t="s">
        <v>200</v>
      </c>
      <c r="AJ66" s="0" t="s">
        <v>215</v>
      </c>
      <c r="AK66" s="112" t="n">
        <v>4</v>
      </c>
      <c r="AL66" s="112" t="n">
        <v>4</v>
      </c>
      <c r="AM66" s="112" t="n">
        <v>4</v>
      </c>
      <c r="AN66" s="111" t="n">
        <v>10</v>
      </c>
      <c r="AO66" s="125" t="s">
        <v>200</v>
      </c>
      <c r="AP66" s="127" t="s">
        <v>216</v>
      </c>
    </row>
    <row r="67" customFormat="false" ht="13.8" hidden="false" customHeight="false" outlineLevel="0" collapsed="false">
      <c r="A67" s="131" t="s">
        <v>21918</v>
      </c>
      <c r="B67" s="0" t="s">
        <v>21590</v>
      </c>
      <c r="C67" s="0" t="s">
        <v>21792</v>
      </c>
      <c r="D67" s="0" t="s">
        <v>21561</v>
      </c>
      <c r="E67" s="0" t="s">
        <v>198</v>
      </c>
      <c r="F67" s="0" t="s">
        <v>21562</v>
      </c>
      <c r="G67" s="111" t="n">
        <v>2</v>
      </c>
      <c r="H67" s="111" t="n">
        <v>2</v>
      </c>
      <c r="I67" s="0" t="s">
        <v>392</v>
      </c>
      <c r="J67" s="0" t="s">
        <v>21581</v>
      </c>
      <c r="K67" s="0" t="s">
        <v>21565</v>
      </c>
      <c r="L67" s="0" t="s">
        <v>274</v>
      </c>
      <c r="M67" s="0" t="s">
        <v>21661</v>
      </c>
      <c r="N67" s="0" t="s">
        <v>21567</v>
      </c>
      <c r="O67" s="0" t="s">
        <v>198</v>
      </c>
      <c r="P67" s="0" t="s">
        <v>21583</v>
      </c>
      <c r="Q67" s="120"/>
      <c r="R67" s="0" t="s">
        <v>21584</v>
      </c>
      <c r="S67" s="0" t="s">
        <v>498</v>
      </c>
      <c r="T67" s="0" t="s">
        <v>198</v>
      </c>
      <c r="U67" s="122"/>
      <c r="V67" s="131" t="s">
        <v>21919</v>
      </c>
      <c r="W67" s="112" t="n">
        <v>2016</v>
      </c>
      <c r="X67" s="0" t="s">
        <v>21572</v>
      </c>
      <c r="Z67" s="0" t="s">
        <v>21699</v>
      </c>
      <c r="AB67" s="0" t="s">
        <v>21920</v>
      </c>
      <c r="AC67" s="124" t="s">
        <v>200</v>
      </c>
      <c r="AD67" s="0" t="s">
        <v>21921</v>
      </c>
      <c r="AE67" s="0" t="s">
        <v>21922</v>
      </c>
      <c r="AF67" s="125" t="s">
        <v>200</v>
      </c>
      <c r="AG67" s="0" t="s">
        <v>21577</v>
      </c>
      <c r="AH67" s="129" t="n">
        <v>7612577001019</v>
      </c>
      <c r="AI67" s="126"/>
      <c r="AJ67" s="0" t="s">
        <v>215</v>
      </c>
      <c r="AK67" s="112" t="n">
        <v>4</v>
      </c>
      <c r="AL67" s="112" t="n">
        <v>4</v>
      </c>
      <c r="AM67" s="112" t="n">
        <v>4</v>
      </c>
      <c r="AN67" s="111" t="n">
        <v>15</v>
      </c>
      <c r="AO67" s="125"/>
      <c r="AP67" s="127"/>
    </row>
    <row r="68" customFormat="false" ht="13.8" hidden="false" customHeight="false" outlineLevel="0" collapsed="false">
      <c r="A68" s="131" t="s">
        <v>21923</v>
      </c>
      <c r="B68" s="0" t="s">
        <v>21590</v>
      </c>
      <c r="C68" s="0" t="s">
        <v>21579</v>
      </c>
      <c r="D68" s="0" t="s">
        <v>21612</v>
      </c>
      <c r="E68" s="0" t="s">
        <v>21601</v>
      </c>
      <c r="F68" s="0" t="s">
        <v>21562</v>
      </c>
      <c r="G68" s="111" t="n">
        <v>2</v>
      </c>
      <c r="H68" s="111" t="n">
        <v>4</v>
      </c>
      <c r="I68" s="0" t="s">
        <v>392</v>
      </c>
      <c r="J68" s="0" t="s">
        <v>21564</v>
      </c>
      <c r="K68" s="0" t="s">
        <v>21582</v>
      </c>
      <c r="L68" s="0" t="s">
        <v>274</v>
      </c>
      <c r="M68" s="0" t="s">
        <v>21566</v>
      </c>
      <c r="N68" s="0" t="s">
        <v>21567</v>
      </c>
      <c r="O68" s="0" t="s">
        <v>198</v>
      </c>
      <c r="P68" s="0" t="s">
        <v>21568</v>
      </c>
      <c r="Q68" s="120"/>
      <c r="R68" s="0" t="s">
        <v>21584</v>
      </c>
      <c r="S68" s="0" t="s">
        <v>498</v>
      </c>
      <c r="T68" s="0" t="s">
        <v>21570</v>
      </c>
      <c r="U68" s="122" t="s">
        <v>200</v>
      </c>
      <c r="V68" s="131" t="s">
        <v>6525</v>
      </c>
      <c r="W68" s="112" t="n">
        <v>2018</v>
      </c>
      <c r="X68" s="0" t="s">
        <v>21872</v>
      </c>
      <c r="Y68" s="0" t="n">
        <v>1933</v>
      </c>
      <c r="Z68" s="0" t="s">
        <v>21605</v>
      </c>
      <c r="AA68" s="0" t="s">
        <v>21669</v>
      </c>
      <c r="AB68" s="0" t="s">
        <v>21924</v>
      </c>
      <c r="AC68" s="124" t="s">
        <v>200</v>
      </c>
      <c r="AD68" s="0" t="s">
        <v>21925</v>
      </c>
      <c r="AE68" s="0" t="s">
        <v>21926</v>
      </c>
      <c r="AF68" s="125" t="s">
        <v>200</v>
      </c>
      <c r="AG68" s="0" t="s">
        <v>21577</v>
      </c>
      <c r="AH68" s="0" t="n">
        <v>5010993509775</v>
      </c>
      <c r="AI68" s="126"/>
      <c r="AJ68" s="0" t="s">
        <v>215</v>
      </c>
      <c r="AK68" s="112" t="n">
        <v>4</v>
      </c>
      <c r="AL68" s="112" t="n">
        <v>4</v>
      </c>
      <c r="AM68" s="112" t="n">
        <v>4</v>
      </c>
      <c r="AN68" s="111" t="n">
        <v>15</v>
      </c>
      <c r="AO68" s="125"/>
      <c r="AP68" s="127" t="s">
        <v>216</v>
      </c>
    </row>
    <row r="69" customFormat="false" ht="13.8" hidden="false" customHeight="false" outlineLevel="0" collapsed="false">
      <c r="A69" s="131" t="s">
        <v>21927</v>
      </c>
      <c r="B69" s="0" t="s">
        <v>21733</v>
      </c>
      <c r="C69" s="0" t="s">
        <v>21928</v>
      </c>
      <c r="D69" s="0" t="s">
        <v>21601</v>
      </c>
      <c r="E69" s="0" t="s">
        <v>21601</v>
      </c>
      <c r="F69" s="0" t="s">
        <v>21602</v>
      </c>
      <c r="G69" s="111" t="n">
        <v>2</v>
      </c>
      <c r="H69" s="111" t="n">
        <v>5</v>
      </c>
      <c r="I69" s="0" t="s">
        <v>21563</v>
      </c>
      <c r="J69" s="0" t="s">
        <v>21565</v>
      </c>
      <c r="K69" s="0" t="s">
        <v>21592</v>
      </c>
      <c r="L69" s="0" t="s">
        <v>274</v>
      </c>
      <c r="M69" s="0" t="s">
        <v>21566</v>
      </c>
      <c r="N69" s="0" t="s">
        <v>21567</v>
      </c>
      <c r="O69" s="0" t="s">
        <v>198</v>
      </c>
      <c r="P69" s="0" t="s">
        <v>21568</v>
      </c>
      <c r="Q69" s="120"/>
      <c r="R69" s="0" t="s">
        <v>21569</v>
      </c>
      <c r="S69" s="0" t="s">
        <v>498</v>
      </c>
      <c r="T69" s="0" t="s">
        <v>21570</v>
      </c>
      <c r="U69" s="122" t="s">
        <v>200</v>
      </c>
      <c r="V69" s="131" t="s">
        <v>17996</v>
      </c>
      <c r="W69" s="112" t="n">
        <v>2020</v>
      </c>
      <c r="X69" s="0" t="s">
        <v>21572</v>
      </c>
      <c r="Z69" s="0" t="s">
        <v>21929</v>
      </c>
      <c r="AA69" s="0" t="s">
        <v>198</v>
      </c>
      <c r="AB69" s="0" t="s">
        <v>21930</v>
      </c>
      <c r="AC69" s="124" t="s">
        <v>200</v>
      </c>
      <c r="AD69" s="0" t="s">
        <v>21931</v>
      </c>
      <c r="AE69" s="0" t="s">
        <v>21932</v>
      </c>
      <c r="AF69" s="125"/>
      <c r="AG69" s="0" t="s">
        <v>21577</v>
      </c>
      <c r="AH69" s="0" t="n">
        <v>9791032403310</v>
      </c>
      <c r="AI69" s="126"/>
      <c r="AJ69" s="0" t="s">
        <v>215</v>
      </c>
      <c r="AK69" s="112" t="n">
        <v>4</v>
      </c>
      <c r="AL69" s="112" t="n">
        <v>4</v>
      </c>
      <c r="AM69" s="112" t="n">
        <v>4</v>
      </c>
      <c r="AN69" s="111" t="n">
        <v>5</v>
      </c>
      <c r="AO69" s="125"/>
      <c r="AP69" s="127" t="s">
        <v>5461</v>
      </c>
    </row>
    <row r="70" customFormat="false" ht="13.8" hidden="false" customHeight="false" outlineLevel="0" collapsed="false">
      <c r="A70" s="131" t="s">
        <v>21933</v>
      </c>
      <c r="B70" s="0" t="s">
        <v>21559</v>
      </c>
      <c r="C70" s="0" t="s">
        <v>21692</v>
      </c>
      <c r="D70" s="0" t="s">
        <v>21601</v>
      </c>
      <c r="E70" s="0" t="s">
        <v>21612</v>
      </c>
      <c r="F70" s="0" t="s">
        <v>21562</v>
      </c>
      <c r="G70" s="111" t="n">
        <v>3</v>
      </c>
      <c r="H70" s="111" t="n">
        <v>6</v>
      </c>
      <c r="I70" s="0" t="s">
        <v>392</v>
      </c>
      <c r="J70" s="0" t="s">
        <v>21564</v>
      </c>
      <c r="K70" s="0" t="s">
        <v>21565</v>
      </c>
      <c r="L70" s="0" t="s">
        <v>199</v>
      </c>
      <c r="N70" s="0" t="s">
        <v>21567</v>
      </c>
      <c r="O70" s="0" t="s">
        <v>198</v>
      </c>
      <c r="P70" s="0" t="s">
        <v>21568</v>
      </c>
      <c r="Q70" s="120"/>
      <c r="R70" s="0" t="s">
        <v>21569</v>
      </c>
      <c r="S70" s="0" t="s">
        <v>498</v>
      </c>
      <c r="T70" s="0" t="s">
        <v>198</v>
      </c>
      <c r="U70" s="122" t="s">
        <v>200</v>
      </c>
      <c r="V70" s="131" t="s">
        <v>21721</v>
      </c>
      <c r="W70" s="112" t="n">
        <v>2018</v>
      </c>
      <c r="X70" s="0" t="s">
        <v>21572</v>
      </c>
      <c r="Z70" s="0" t="s">
        <v>21662</v>
      </c>
      <c r="AA70" s="0" t="s">
        <v>198</v>
      </c>
      <c r="AB70" s="0" t="s">
        <v>21934</v>
      </c>
      <c r="AC70" s="124" t="s">
        <v>200</v>
      </c>
      <c r="AD70" s="0" t="s">
        <v>21935</v>
      </c>
      <c r="AE70" s="0" t="s">
        <v>21936</v>
      </c>
      <c r="AF70" s="125" t="s">
        <v>200</v>
      </c>
      <c r="AG70" s="0" t="s">
        <v>21685</v>
      </c>
      <c r="AH70" s="0" t="n">
        <v>3760175515088</v>
      </c>
      <c r="AI70" s="126" t="s">
        <v>200</v>
      </c>
      <c r="AJ70" s="0" t="s">
        <v>215</v>
      </c>
      <c r="AK70" s="112" t="n">
        <v>4</v>
      </c>
      <c r="AL70" s="112" t="n">
        <v>4</v>
      </c>
      <c r="AM70" s="112" t="n">
        <v>4</v>
      </c>
      <c r="AN70" s="111" t="n">
        <v>10</v>
      </c>
      <c r="AO70" s="125"/>
      <c r="AP70" s="127"/>
    </row>
    <row r="71" customFormat="false" ht="13.8" hidden="false" customHeight="false" outlineLevel="0" collapsed="false">
      <c r="A71" s="131" t="s">
        <v>21937</v>
      </c>
      <c r="B71" s="0" t="s">
        <v>21559</v>
      </c>
      <c r="C71" s="0" t="s">
        <v>21787</v>
      </c>
      <c r="D71" s="0" t="s">
        <v>21561</v>
      </c>
      <c r="E71" s="0" t="s">
        <v>198</v>
      </c>
      <c r="F71" s="0" t="s">
        <v>21562</v>
      </c>
      <c r="G71" s="111" t="n">
        <v>3</v>
      </c>
      <c r="H71" s="111" t="n">
        <v>5</v>
      </c>
      <c r="I71" s="0" t="s">
        <v>392</v>
      </c>
      <c r="J71" s="0" t="s">
        <v>21564</v>
      </c>
      <c r="K71" s="0" t="s">
        <v>21603</v>
      </c>
      <c r="L71" s="0" t="s">
        <v>199</v>
      </c>
      <c r="N71" s="0" t="s">
        <v>21567</v>
      </c>
      <c r="O71" s="0" t="s">
        <v>198</v>
      </c>
      <c r="P71" s="0" t="s">
        <v>21568</v>
      </c>
      <c r="Q71" s="120"/>
      <c r="R71" s="0" t="s">
        <v>21569</v>
      </c>
      <c r="S71" s="0" t="s">
        <v>498</v>
      </c>
      <c r="T71" s="0" t="s">
        <v>21570</v>
      </c>
      <c r="U71" s="122" t="s">
        <v>200</v>
      </c>
      <c r="V71" s="131" t="s">
        <v>21721</v>
      </c>
      <c r="W71" s="112" t="n">
        <v>2019</v>
      </c>
      <c r="X71" s="0" t="s">
        <v>21572</v>
      </c>
      <c r="Z71" s="0" t="s">
        <v>21938</v>
      </c>
      <c r="AA71" s="0" t="s">
        <v>198</v>
      </c>
      <c r="AB71" s="0" t="s">
        <v>21939</v>
      </c>
      <c r="AC71" s="124" t="s">
        <v>200</v>
      </c>
      <c r="AD71" s="0" t="s">
        <v>12912</v>
      </c>
      <c r="AE71" s="0" t="s">
        <v>21940</v>
      </c>
      <c r="AF71" s="125"/>
      <c r="AG71" s="0" t="s">
        <v>21685</v>
      </c>
      <c r="AH71" s="0" t="n">
        <v>3760175516085</v>
      </c>
      <c r="AI71" s="126"/>
      <c r="AJ71" s="0" t="s">
        <v>215</v>
      </c>
      <c r="AK71" s="112" t="n">
        <v>4</v>
      </c>
      <c r="AL71" s="112" t="n">
        <v>4</v>
      </c>
      <c r="AM71" s="112" t="n">
        <v>4</v>
      </c>
      <c r="AN71" s="111" t="n">
        <v>10</v>
      </c>
      <c r="AO71" s="125"/>
      <c r="AP71" s="127"/>
    </row>
    <row r="72" customFormat="false" ht="13.8" hidden="false" customHeight="false" outlineLevel="0" collapsed="false">
      <c r="A72" s="131" t="s">
        <v>21941</v>
      </c>
      <c r="B72" s="0" t="s">
        <v>21733</v>
      </c>
      <c r="C72" s="0" t="s">
        <v>21792</v>
      </c>
      <c r="D72" s="0" t="s">
        <v>21601</v>
      </c>
      <c r="E72" s="0" t="s">
        <v>198</v>
      </c>
      <c r="F72" s="0" t="s">
        <v>21562</v>
      </c>
      <c r="G72" s="111" t="n">
        <v>2</v>
      </c>
      <c r="H72" s="111" t="n">
        <v>6</v>
      </c>
      <c r="I72" s="0" t="s">
        <v>21563</v>
      </c>
      <c r="J72" s="0" t="s">
        <v>21564</v>
      </c>
      <c r="K72" s="0" t="s">
        <v>21582</v>
      </c>
      <c r="L72" s="0" t="s">
        <v>199</v>
      </c>
      <c r="N72" s="0" t="s">
        <v>21567</v>
      </c>
      <c r="O72" s="0" t="s">
        <v>198</v>
      </c>
      <c r="P72" s="0" t="s">
        <v>21568</v>
      </c>
      <c r="Q72" s="120"/>
      <c r="R72" s="0" t="s">
        <v>21569</v>
      </c>
      <c r="S72" s="0" t="s">
        <v>498</v>
      </c>
      <c r="T72" s="0" t="s">
        <v>21612</v>
      </c>
      <c r="U72" s="122"/>
      <c r="V72" s="131" t="s">
        <v>21942</v>
      </c>
      <c r="W72" s="112" t="n">
        <v>2021</v>
      </c>
      <c r="X72" s="0" t="s">
        <v>21572</v>
      </c>
      <c r="Z72" s="0" t="s">
        <v>5317</v>
      </c>
      <c r="AA72" s="0" t="s">
        <v>198</v>
      </c>
      <c r="AB72" s="0" t="s">
        <v>21943</v>
      </c>
      <c r="AC72" s="124" t="s">
        <v>200</v>
      </c>
      <c r="AD72" s="0" t="s">
        <v>21944</v>
      </c>
      <c r="AE72" s="0" t="s">
        <v>21945</v>
      </c>
      <c r="AF72" s="125" t="s">
        <v>200</v>
      </c>
      <c r="AG72" s="0" t="s">
        <v>21577</v>
      </c>
      <c r="AH72" s="0" t="n">
        <v>3760304130014</v>
      </c>
      <c r="AI72" s="126"/>
      <c r="AJ72" s="0" t="s">
        <v>215</v>
      </c>
      <c r="AK72" s="112" t="n">
        <v>4</v>
      </c>
      <c r="AL72" s="112" t="n">
        <v>4</v>
      </c>
      <c r="AM72" s="112" t="n">
        <v>4</v>
      </c>
      <c r="AN72" s="111" t="n">
        <v>20</v>
      </c>
      <c r="AO72" s="125"/>
      <c r="AP72" s="127" t="s">
        <v>5461</v>
      </c>
    </row>
    <row r="73" customFormat="false" ht="13.8" hidden="false" customHeight="false" outlineLevel="0" collapsed="false">
      <c r="A73" s="131" t="s">
        <v>21946</v>
      </c>
      <c r="B73" s="0" t="s">
        <v>21590</v>
      </c>
      <c r="C73" s="0" t="s">
        <v>21792</v>
      </c>
      <c r="D73" s="0" t="s">
        <v>21601</v>
      </c>
      <c r="E73" s="0" t="s">
        <v>21561</v>
      </c>
      <c r="F73" s="0" t="s">
        <v>21580</v>
      </c>
      <c r="G73" s="111" t="n">
        <v>3</v>
      </c>
      <c r="H73" s="111" t="n">
        <v>7</v>
      </c>
      <c r="I73" s="0" t="s">
        <v>21563</v>
      </c>
      <c r="J73" s="0" t="s">
        <v>21581</v>
      </c>
      <c r="K73" s="0" t="s">
        <v>21582</v>
      </c>
      <c r="L73" s="0" t="s">
        <v>199</v>
      </c>
      <c r="M73" s="0" t="s">
        <v>21661</v>
      </c>
      <c r="N73" s="0" t="s">
        <v>21593</v>
      </c>
      <c r="O73" s="0" t="s">
        <v>198</v>
      </c>
      <c r="P73" s="0" t="s">
        <v>21611</v>
      </c>
      <c r="Q73" s="120"/>
      <c r="R73" s="0" t="s">
        <v>21569</v>
      </c>
      <c r="S73" s="0" t="s">
        <v>498</v>
      </c>
      <c r="T73" s="0" t="s">
        <v>198</v>
      </c>
      <c r="U73" s="122"/>
      <c r="V73" s="131" t="s">
        <v>21895</v>
      </c>
      <c r="W73" s="112" t="n">
        <v>2019</v>
      </c>
      <c r="X73" s="0" t="s">
        <v>21572</v>
      </c>
      <c r="Z73" s="0" t="s">
        <v>21947</v>
      </c>
      <c r="AA73" s="0" t="s">
        <v>198</v>
      </c>
      <c r="AB73" s="0" t="s">
        <v>21948</v>
      </c>
      <c r="AC73" s="124" t="s">
        <v>200</v>
      </c>
      <c r="AD73" s="0" t="s">
        <v>21949</v>
      </c>
      <c r="AE73" s="0" t="s">
        <v>21950</v>
      </c>
      <c r="AF73" s="125" t="s">
        <v>200</v>
      </c>
      <c r="AG73" s="0" t="s">
        <v>21577</v>
      </c>
      <c r="AH73" s="0" t="n">
        <v>3558380064855</v>
      </c>
      <c r="AI73" s="126"/>
      <c r="AJ73" s="0" t="s">
        <v>215</v>
      </c>
      <c r="AK73" s="112" t="n">
        <v>4</v>
      </c>
      <c r="AL73" s="112" t="n">
        <v>4</v>
      </c>
      <c r="AM73" s="112" t="n">
        <v>4</v>
      </c>
      <c r="AN73" s="111" t="n">
        <v>25</v>
      </c>
      <c r="AO73" s="125"/>
      <c r="AP73" s="127"/>
    </row>
    <row r="74" customFormat="false" ht="13.8" hidden="false" customHeight="false" outlineLevel="0" collapsed="false">
      <c r="A74" s="131" t="s">
        <v>21951</v>
      </c>
      <c r="B74" s="0" t="s">
        <v>21559</v>
      </c>
      <c r="C74" s="0" t="s">
        <v>21692</v>
      </c>
      <c r="D74" s="0" t="s">
        <v>21601</v>
      </c>
      <c r="E74" s="0" t="s">
        <v>21561</v>
      </c>
      <c r="F74" s="0" t="s">
        <v>21562</v>
      </c>
      <c r="G74" s="111" t="n">
        <v>3</v>
      </c>
      <c r="H74" s="111" t="n">
        <v>5</v>
      </c>
      <c r="I74" s="0" t="s">
        <v>392</v>
      </c>
      <c r="J74" s="0" t="s">
        <v>21564</v>
      </c>
      <c r="K74" s="0" t="s">
        <v>21565</v>
      </c>
      <c r="L74" s="0" t="s">
        <v>199</v>
      </c>
      <c r="N74" s="0" t="s">
        <v>21567</v>
      </c>
      <c r="O74" s="0" t="s">
        <v>198</v>
      </c>
      <c r="P74" s="0" t="s">
        <v>21568</v>
      </c>
      <c r="Q74" s="120"/>
      <c r="R74" s="0" t="s">
        <v>21584</v>
      </c>
      <c r="S74" s="0" t="s">
        <v>498</v>
      </c>
      <c r="T74" s="0" t="s">
        <v>198</v>
      </c>
      <c r="U74" s="122"/>
      <c r="V74" s="131" t="s">
        <v>21905</v>
      </c>
      <c r="W74" s="112" t="n">
        <v>2019</v>
      </c>
      <c r="X74" s="0" t="s">
        <v>21572</v>
      </c>
      <c r="Z74" s="0" t="s">
        <v>21573</v>
      </c>
      <c r="AA74" s="0" t="s">
        <v>198</v>
      </c>
      <c r="AB74" s="0" t="s">
        <v>21952</v>
      </c>
      <c r="AC74" s="124" t="s">
        <v>200</v>
      </c>
      <c r="AD74" s="0" t="s">
        <v>21953</v>
      </c>
      <c r="AE74" s="0" t="s">
        <v>12084</v>
      </c>
      <c r="AF74" s="125"/>
      <c r="AG74" s="0" t="s">
        <v>21577</v>
      </c>
      <c r="AH74" s="0" t="n">
        <v>3616450005020</v>
      </c>
      <c r="AI74" s="126"/>
      <c r="AJ74" s="0" t="s">
        <v>215</v>
      </c>
      <c r="AK74" s="112" t="n">
        <v>4</v>
      </c>
      <c r="AL74" s="112" t="n">
        <v>4</v>
      </c>
      <c r="AM74" s="112" t="n">
        <v>4</v>
      </c>
      <c r="AN74" s="111" t="n">
        <v>10</v>
      </c>
      <c r="AO74" s="125"/>
      <c r="AP74" s="127"/>
    </row>
    <row r="75" customFormat="false" ht="13.8" hidden="false" customHeight="false" outlineLevel="0" collapsed="false">
      <c r="A75" s="131" t="s">
        <v>21954</v>
      </c>
      <c r="B75" s="0" t="s">
        <v>21720</v>
      </c>
      <c r="C75" s="0" t="s">
        <v>21591</v>
      </c>
      <c r="D75" s="0" t="s">
        <v>21561</v>
      </c>
      <c r="E75" s="0" t="s">
        <v>21561</v>
      </c>
      <c r="F75" s="0" t="s">
        <v>21580</v>
      </c>
      <c r="G75" s="111" t="n">
        <v>1</v>
      </c>
      <c r="H75" s="111" t="n">
        <v>4</v>
      </c>
      <c r="I75" s="0" t="s">
        <v>392</v>
      </c>
      <c r="J75" s="0" t="s">
        <v>21581</v>
      </c>
      <c r="K75" s="0" t="s">
        <v>21565</v>
      </c>
      <c r="L75" s="0" t="s">
        <v>199</v>
      </c>
      <c r="N75" s="0" t="s">
        <v>21567</v>
      </c>
      <c r="O75" s="0" t="s">
        <v>21754</v>
      </c>
      <c r="P75" s="0" t="s">
        <v>21568</v>
      </c>
      <c r="Q75" s="120"/>
      <c r="R75" s="0" t="s">
        <v>21569</v>
      </c>
      <c r="S75" s="0" t="s">
        <v>498</v>
      </c>
      <c r="T75" s="0" t="s">
        <v>198</v>
      </c>
      <c r="U75" s="122"/>
      <c r="V75" s="131" t="s">
        <v>21955</v>
      </c>
      <c r="W75" s="112" t="n">
        <v>2019</v>
      </c>
      <c r="X75" s="0" t="s">
        <v>21572</v>
      </c>
      <c r="Z75" s="0" t="s">
        <v>21605</v>
      </c>
      <c r="AA75" s="0" t="s">
        <v>198</v>
      </c>
      <c r="AB75" s="0" t="s">
        <v>21956</v>
      </c>
      <c r="AC75" s="124" t="s">
        <v>200</v>
      </c>
      <c r="AD75" s="0" t="s">
        <v>21957</v>
      </c>
      <c r="AE75" s="0" t="s">
        <v>21958</v>
      </c>
      <c r="AF75" s="125" t="s">
        <v>200</v>
      </c>
      <c r="AG75" s="0" t="s">
        <v>21577</v>
      </c>
      <c r="AH75" s="0" t="n">
        <v>8410446624050</v>
      </c>
      <c r="AI75" s="126"/>
      <c r="AJ75" s="0" t="s">
        <v>215</v>
      </c>
      <c r="AK75" s="112" t="n">
        <v>4</v>
      </c>
      <c r="AL75" s="112" t="n">
        <v>4</v>
      </c>
      <c r="AM75" s="112" t="n">
        <v>4</v>
      </c>
      <c r="AN75" s="111" t="n">
        <v>20</v>
      </c>
      <c r="AO75" s="125"/>
      <c r="AP75" s="127"/>
    </row>
    <row r="76" customFormat="false" ht="13.8" hidden="false" customHeight="false" outlineLevel="0" collapsed="false">
      <c r="A76" s="131" t="s">
        <v>21959</v>
      </c>
      <c r="B76" s="0" t="s">
        <v>21590</v>
      </c>
      <c r="C76" s="0" t="s">
        <v>21591</v>
      </c>
      <c r="D76" s="0" t="s">
        <v>21561</v>
      </c>
      <c r="E76" s="0" t="s">
        <v>21561</v>
      </c>
      <c r="F76" s="0" t="s">
        <v>21562</v>
      </c>
      <c r="G76" s="111" t="n">
        <v>2</v>
      </c>
      <c r="H76" s="111" t="n">
        <v>4</v>
      </c>
      <c r="I76" s="0" t="s">
        <v>21563</v>
      </c>
      <c r="J76" s="0" t="s">
        <v>21581</v>
      </c>
      <c r="K76" s="0" t="s">
        <v>21582</v>
      </c>
      <c r="L76" s="0" t="s">
        <v>199</v>
      </c>
      <c r="N76" s="0" t="s">
        <v>21567</v>
      </c>
      <c r="O76" s="0" t="s">
        <v>198</v>
      </c>
      <c r="P76" s="0" t="s">
        <v>21568</v>
      </c>
      <c r="Q76" s="120"/>
      <c r="R76" s="0" t="s">
        <v>21584</v>
      </c>
      <c r="S76" s="0" t="s">
        <v>498</v>
      </c>
      <c r="T76" s="0" t="s">
        <v>21570</v>
      </c>
      <c r="U76" s="122" t="s">
        <v>200</v>
      </c>
      <c r="V76" s="131" t="s">
        <v>21594</v>
      </c>
      <c r="W76" s="112" t="n">
        <v>2008</v>
      </c>
      <c r="X76" s="0" t="s">
        <v>21572</v>
      </c>
      <c r="Z76" s="0" t="s">
        <v>267</v>
      </c>
      <c r="AA76" s="0" t="s">
        <v>198</v>
      </c>
      <c r="AB76" s="0" t="s">
        <v>21960</v>
      </c>
      <c r="AC76" s="124" t="s">
        <v>200</v>
      </c>
      <c r="AD76" s="0" t="s">
        <v>21961</v>
      </c>
      <c r="AE76" s="0" t="s">
        <v>21962</v>
      </c>
      <c r="AF76" s="125" t="s">
        <v>200</v>
      </c>
      <c r="AG76" s="0" t="s">
        <v>21577</v>
      </c>
      <c r="AH76" s="0" t="n">
        <v>8435407620155</v>
      </c>
      <c r="AI76" s="126"/>
      <c r="AJ76" s="0" t="s">
        <v>215</v>
      </c>
      <c r="AK76" s="112" t="n">
        <v>4</v>
      </c>
      <c r="AL76" s="112" t="n">
        <v>4</v>
      </c>
      <c r="AM76" s="112" t="n">
        <v>4</v>
      </c>
      <c r="AN76" s="111" t="n">
        <v>20</v>
      </c>
      <c r="AO76" s="125"/>
      <c r="AP76" s="127"/>
    </row>
    <row r="77" customFormat="false" ht="13.8" hidden="false" customHeight="false" outlineLevel="0" collapsed="false">
      <c r="A77" s="131" t="s">
        <v>21963</v>
      </c>
      <c r="B77" s="0" t="s">
        <v>380</v>
      </c>
      <c r="C77" s="0" t="s">
        <v>21792</v>
      </c>
      <c r="D77" s="0" t="s">
        <v>21654</v>
      </c>
      <c r="E77" s="0" t="s">
        <v>198</v>
      </c>
      <c r="F77" s="0" t="s">
        <v>21580</v>
      </c>
      <c r="G77" s="111" t="n">
        <v>1</v>
      </c>
      <c r="H77" s="111" t="n">
        <v>2</v>
      </c>
      <c r="I77" s="0" t="s">
        <v>21563</v>
      </c>
      <c r="J77" s="0" t="s">
        <v>21564</v>
      </c>
      <c r="K77" s="0" t="s">
        <v>21592</v>
      </c>
      <c r="L77" s="0" t="s">
        <v>199</v>
      </c>
      <c r="N77" s="0" t="s">
        <v>21567</v>
      </c>
      <c r="O77" s="0" t="s">
        <v>21567</v>
      </c>
      <c r="P77" s="0" t="s">
        <v>21583</v>
      </c>
      <c r="Q77" s="120"/>
      <c r="R77" s="0" t="s">
        <v>21569</v>
      </c>
      <c r="S77" s="0" t="s">
        <v>498</v>
      </c>
      <c r="T77" s="0" t="s">
        <v>198</v>
      </c>
      <c r="U77" s="122"/>
      <c r="V77" s="131" t="s">
        <v>21964</v>
      </c>
      <c r="W77" s="112" t="s">
        <v>66</v>
      </c>
      <c r="X77" s="0" t="s">
        <v>21572</v>
      </c>
      <c r="Z77" s="0" t="s">
        <v>21605</v>
      </c>
      <c r="AA77" s="0" t="s">
        <v>21669</v>
      </c>
      <c r="AB77" s="0" t="s">
        <v>21965</v>
      </c>
      <c r="AC77" s="124" t="s">
        <v>200</v>
      </c>
      <c r="AD77" s="0" t="s">
        <v>21966</v>
      </c>
      <c r="AE77" s="0" t="s">
        <v>21967</v>
      </c>
      <c r="AF77" s="125"/>
      <c r="AG77" s="0" t="s">
        <v>21577</v>
      </c>
      <c r="AH77" s="0" t="n">
        <v>5036905029476</v>
      </c>
      <c r="AI77" s="126"/>
      <c r="AJ77" s="0" t="s">
        <v>215</v>
      </c>
      <c r="AK77" s="112" t="n">
        <v>4</v>
      </c>
      <c r="AL77" s="112" t="n">
        <v>4</v>
      </c>
      <c r="AM77" s="112" t="n">
        <v>4</v>
      </c>
      <c r="AN77" s="111" t="n">
        <v>15</v>
      </c>
      <c r="AO77" s="125"/>
      <c r="AP77" s="127" t="s">
        <v>216</v>
      </c>
    </row>
    <row r="78" customFormat="false" ht="13.8" hidden="false" customHeight="false" outlineLevel="0" collapsed="false">
      <c r="A78" s="131" t="s">
        <v>21968</v>
      </c>
      <c r="B78" s="0" t="s">
        <v>380</v>
      </c>
      <c r="C78" s="0" t="s">
        <v>21792</v>
      </c>
      <c r="D78" s="0" t="s">
        <v>21654</v>
      </c>
      <c r="E78" s="0" t="s">
        <v>198</v>
      </c>
      <c r="F78" s="0" t="s">
        <v>21580</v>
      </c>
      <c r="G78" s="111" t="n">
        <v>1</v>
      </c>
      <c r="H78" s="111" t="n">
        <v>2</v>
      </c>
      <c r="I78" s="0" t="s">
        <v>21563</v>
      </c>
      <c r="J78" s="0" t="s">
        <v>21564</v>
      </c>
      <c r="K78" s="0" t="s">
        <v>21969</v>
      </c>
      <c r="L78" s="0" t="s">
        <v>199</v>
      </c>
      <c r="N78" s="0" t="s">
        <v>21567</v>
      </c>
      <c r="O78" s="0" t="s">
        <v>21567</v>
      </c>
      <c r="P78" s="0" t="s">
        <v>21583</v>
      </c>
      <c r="Q78" s="120"/>
      <c r="R78" s="0" t="s">
        <v>21569</v>
      </c>
      <c r="S78" s="0" t="s">
        <v>498</v>
      </c>
      <c r="T78" s="0" t="s">
        <v>198</v>
      </c>
      <c r="U78" s="122"/>
      <c r="V78" s="131" t="s">
        <v>21839</v>
      </c>
      <c r="W78" s="112" t="s">
        <v>66</v>
      </c>
      <c r="X78" s="0" t="s">
        <v>21572</v>
      </c>
      <c r="Z78" s="0" t="s">
        <v>21605</v>
      </c>
      <c r="AA78" s="0" t="s">
        <v>21970</v>
      </c>
      <c r="AB78" s="0" t="s">
        <v>21971</v>
      </c>
      <c r="AC78" s="124" t="s">
        <v>200</v>
      </c>
      <c r="AD78" s="0" t="s">
        <v>21972</v>
      </c>
      <c r="AE78" s="0" t="s">
        <v>21973</v>
      </c>
      <c r="AF78" s="125" t="s">
        <v>200</v>
      </c>
      <c r="AG78" s="0" t="s">
        <v>21577</v>
      </c>
      <c r="AH78" s="0" t="n">
        <v>4005556151660</v>
      </c>
      <c r="AI78" s="126"/>
      <c r="AJ78" s="0" t="s">
        <v>215</v>
      </c>
      <c r="AK78" s="112" t="n">
        <v>4</v>
      </c>
      <c r="AL78" s="112" t="n">
        <v>4</v>
      </c>
      <c r="AM78" s="112" t="n">
        <v>4</v>
      </c>
      <c r="AN78" s="111" t="n">
        <v>15</v>
      </c>
      <c r="AO78" s="125"/>
      <c r="AP78" s="127"/>
    </row>
    <row r="79" customFormat="false" ht="13.8" hidden="false" customHeight="false" outlineLevel="0" collapsed="false">
      <c r="A79" s="131" t="s">
        <v>21974</v>
      </c>
      <c r="B79" s="0" t="s">
        <v>380</v>
      </c>
      <c r="C79" s="0" t="s">
        <v>21792</v>
      </c>
      <c r="D79" s="0" t="s">
        <v>21654</v>
      </c>
      <c r="E79" s="0" t="s">
        <v>198</v>
      </c>
      <c r="F79" s="0" t="s">
        <v>21562</v>
      </c>
      <c r="G79" s="111" t="n">
        <v>1</v>
      </c>
      <c r="H79" s="111" t="n">
        <v>2</v>
      </c>
      <c r="I79" s="0" t="s">
        <v>21563</v>
      </c>
      <c r="J79" s="0" t="s">
        <v>21564</v>
      </c>
      <c r="K79" s="0" t="s">
        <v>21565</v>
      </c>
      <c r="L79" s="0" t="s">
        <v>199</v>
      </c>
      <c r="N79" s="0" t="s">
        <v>21567</v>
      </c>
      <c r="O79" s="0" t="s">
        <v>21567</v>
      </c>
      <c r="P79" s="0" t="s">
        <v>21583</v>
      </c>
      <c r="Q79" s="120"/>
      <c r="R79" s="0" t="s">
        <v>21569</v>
      </c>
      <c r="S79" s="0" t="s">
        <v>498</v>
      </c>
      <c r="T79" s="0" t="s">
        <v>198</v>
      </c>
      <c r="U79" s="122"/>
      <c r="V79" s="131" t="s">
        <v>66</v>
      </c>
      <c r="W79" s="112" t="s">
        <v>66</v>
      </c>
      <c r="X79" s="0" t="s">
        <v>21572</v>
      </c>
      <c r="Z79" s="0" t="s">
        <v>21573</v>
      </c>
      <c r="AA79" s="0" t="s">
        <v>21975</v>
      </c>
      <c r="AB79" s="0" t="s">
        <v>21965</v>
      </c>
      <c r="AC79" s="124" t="s">
        <v>200</v>
      </c>
      <c r="AD79" s="0" t="s">
        <v>18023</v>
      </c>
      <c r="AE79" s="0" t="s">
        <v>21976</v>
      </c>
      <c r="AF79" s="125"/>
      <c r="AG79" s="0" t="s">
        <v>21977</v>
      </c>
      <c r="AH79" s="0" t="s">
        <v>198</v>
      </c>
      <c r="AI79" s="126" t="s">
        <v>200</v>
      </c>
      <c r="AJ79" s="0" t="s">
        <v>215</v>
      </c>
      <c r="AK79" s="112" t="n">
        <v>4</v>
      </c>
      <c r="AL79" s="112" t="s">
        <v>66</v>
      </c>
      <c r="AM79" s="112" t="s">
        <v>66</v>
      </c>
      <c r="AN79" s="111" t="n">
        <v>5</v>
      </c>
      <c r="AO79" s="125"/>
      <c r="AP79" s="127" t="s">
        <v>216</v>
      </c>
    </row>
    <row r="80" customFormat="false" ht="13.8" hidden="false" customHeight="false" outlineLevel="0" collapsed="false">
      <c r="A80" s="131" t="s">
        <v>21978</v>
      </c>
      <c r="B80" s="0" t="s">
        <v>380</v>
      </c>
      <c r="C80" s="0" t="s">
        <v>21792</v>
      </c>
      <c r="D80" s="0" t="s">
        <v>21654</v>
      </c>
      <c r="E80" s="0" t="s">
        <v>198</v>
      </c>
      <c r="F80" s="0" t="s">
        <v>21562</v>
      </c>
      <c r="G80" s="111" t="n">
        <v>1</v>
      </c>
      <c r="H80" s="111" t="n">
        <v>2</v>
      </c>
      <c r="I80" s="0" t="s">
        <v>21563</v>
      </c>
      <c r="J80" s="0" t="s">
        <v>21564</v>
      </c>
      <c r="K80" s="0" t="s">
        <v>21565</v>
      </c>
      <c r="L80" s="0" t="s">
        <v>199</v>
      </c>
      <c r="N80" s="0" t="s">
        <v>21567</v>
      </c>
      <c r="O80" s="0" t="s">
        <v>21567</v>
      </c>
      <c r="P80" s="0" t="s">
        <v>21583</v>
      </c>
      <c r="Q80" s="120"/>
      <c r="R80" s="0" t="s">
        <v>21569</v>
      </c>
      <c r="S80" s="0" t="s">
        <v>498</v>
      </c>
      <c r="T80" s="0" t="s">
        <v>198</v>
      </c>
      <c r="U80" s="122"/>
      <c r="V80" s="131" t="s">
        <v>66</v>
      </c>
      <c r="W80" s="112" t="s">
        <v>66</v>
      </c>
      <c r="X80" s="0" t="s">
        <v>21572</v>
      </c>
      <c r="Z80" s="0" t="s">
        <v>21573</v>
      </c>
      <c r="AA80" s="0" t="s">
        <v>21979</v>
      </c>
      <c r="AB80" s="0" t="s">
        <v>21965</v>
      </c>
      <c r="AC80" s="124" t="s">
        <v>200</v>
      </c>
      <c r="AD80" s="0" t="s">
        <v>18023</v>
      </c>
      <c r="AE80" s="0" t="s">
        <v>21976</v>
      </c>
      <c r="AF80" s="125"/>
      <c r="AG80" s="0" t="s">
        <v>21977</v>
      </c>
      <c r="AH80" s="0" t="s">
        <v>198</v>
      </c>
      <c r="AI80" s="126" t="s">
        <v>200</v>
      </c>
      <c r="AJ80" s="0" t="s">
        <v>215</v>
      </c>
      <c r="AK80" s="112" t="n">
        <v>4</v>
      </c>
      <c r="AL80" s="112" t="s">
        <v>66</v>
      </c>
      <c r="AM80" s="112" t="s">
        <v>66</v>
      </c>
      <c r="AN80" s="111" t="n">
        <v>5</v>
      </c>
      <c r="AO80" s="125"/>
      <c r="AP80" s="127" t="s">
        <v>216</v>
      </c>
    </row>
    <row r="81" customFormat="false" ht="13.8" hidden="false" customHeight="false" outlineLevel="0" collapsed="false">
      <c r="A81" s="131" t="s">
        <v>21980</v>
      </c>
      <c r="B81" s="0" t="s">
        <v>380</v>
      </c>
      <c r="C81" s="0" t="s">
        <v>21792</v>
      </c>
      <c r="D81" s="0" t="s">
        <v>21654</v>
      </c>
      <c r="E81" s="0" t="s">
        <v>198</v>
      </c>
      <c r="F81" s="0" t="s">
        <v>21562</v>
      </c>
      <c r="G81" s="111" t="n">
        <v>1</v>
      </c>
      <c r="H81" s="111" t="n">
        <v>2</v>
      </c>
      <c r="I81" s="0" t="s">
        <v>21563</v>
      </c>
      <c r="J81" s="0" t="s">
        <v>21564</v>
      </c>
      <c r="K81" s="0" t="s">
        <v>21565</v>
      </c>
      <c r="L81" s="0" t="s">
        <v>199</v>
      </c>
      <c r="N81" s="0" t="s">
        <v>21567</v>
      </c>
      <c r="O81" s="0" t="s">
        <v>21567</v>
      </c>
      <c r="P81" s="0" t="s">
        <v>21583</v>
      </c>
      <c r="Q81" s="120"/>
      <c r="R81" s="0" t="s">
        <v>21569</v>
      </c>
      <c r="S81" s="0" t="s">
        <v>498</v>
      </c>
      <c r="T81" s="0" t="s">
        <v>198</v>
      </c>
      <c r="U81" s="122"/>
      <c r="V81" s="131" t="s">
        <v>66</v>
      </c>
      <c r="W81" s="112" t="s">
        <v>66</v>
      </c>
      <c r="X81" s="0" t="s">
        <v>21572</v>
      </c>
      <c r="Z81" s="0" t="s">
        <v>21573</v>
      </c>
      <c r="AA81" s="0" t="s">
        <v>21981</v>
      </c>
      <c r="AB81" s="0" t="s">
        <v>21965</v>
      </c>
      <c r="AC81" s="124" t="s">
        <v>200</v>
      </c>
      <c r="AD81" s="0" t="s">
        <v>18023</v>
      </c>
      <c r="AE81" s="0" t="s">
        <v>21976</v>
      </c>
      <c r="AF81" s="125"/>
      <c r="AG81" s="0" t="s">
        <v>21977</v>
      </c>
      <c r="AH81" s="0" t="s">
        <v>198</v>
      </c>
      <c r="AI81" s="126" t="s">
        <v>200</v>
      </c>
      <c r="AJ81" s="0" t="s">
        <v>215</v>
      </c>
      <c r="AK81" s="112" t="n">
        <v>4</v>
      </c>
      <c r="AL81" s="112" t="s">
        <v>66</v>
      </c>
      <c r="AM81" s="112" t="s">
        <v>66</v>
      </c>
      <c r="AN81" s="111" t="n">
        <v>5</v>
      </c>
      <c r="AO81" s="125"/>
      <c r="AP81" s="127"/>
    </row>
    <row r="82" customFormat="false" ht="13.8" hidden="false" customHeight="false" outlineLevel="0" collapsed="false">
      <c r="A82" s="131" t="s">
        <v>21982</v>
      </c>
      <c r="B82" s="0" t="s">
        <v>380</v>
      </c>
      <c r="C82" s="0" t="s">
        <v>21792</v>
      </c>
      <c r="D82" s="0" t="s">
        <v>21654</v>
      </c>
      <c r="E82" s="0" t="s">
        <v>198</v>
      </c>
      <c r="F82" s="0" t="s">
        <v>21562</v>
      </c>
      <c r="G82" s="111" t="n">
        <v>1</v>
      </c>
      <c r="H82" s="111" t="n">
        <v>2</v>
      </c>
      <c r="I82" s="0" t="s">
        <v>21563</v>
      </c>
      <c r="J82" s="0" t="s">
        <v>21564</v>
      </c>
      <c r="K82" s="0" t="s">
        <v>21565</v>
      </c>
      <c r="L82" s="0" t="s">
        <v>199</v>
      </c>
      <c r="N82" s="0" t="s">
        <v>21567</v>
      </c>
      <c r="O82" s="0" t="s">
        <v>21567</v>
      </c>
      <c r="P82" s="0" t="s">
        <v>21583</v>
      </c>
      <c r="Q82" s="120"/>
      <c r="R82" s="0" t="s">
        <v>21569</v>
      </c>
      <c r="S82" s="0" t="s">
        <v>498</v>
      </c>
      <c r="T82" s="0" t="s">
        <v>198</v>
      </c>
      <c r="U82" s="122"/>
      <c r="V82" s="131" t="s">
        <v>66</v>
      </c>
      <c r="W82" s="112" t="s">
        <v>66</v>
      </c>
      <c r="X82" s="0" t="s">
        <v>21572</v>
      </c>
      <c r="Z82" s="0" t="s">
        <v>21573</v>
      </c>
      <c r="AA82" s="0" t="s">
        <v>21983</v>
      </c>
      <c r="AB82" s="0" t="s">
        <v>21965</v>
      </c>
      <c r="AC82" s="124" t="s">
        <v>200</v>
      </c>
      <c r="AD82" s="0" t="s">
        <v>18023</v>
      </c>
      <c r="AE82" s="0" t="s">
        <v>21976</v>
      </c>
      <c r="AF82" s="125"/>
      <c r="AG82" s="0" t="s">
        <v>21977</v>
      </c>
      <c r="AH82" s="0" t="s">
        <v>198</v>
      </c>
      <c r="AI82" s="126" t="s">
        <v>200</v>
      </c>
      <c r="AJ82" s="0" t="s">
        <v>215</v>
      </c>
      <c r="AK82" s="112" t="n">
        <v>4</v>
      </c>
      <c r="AL82" s="112" t="s">
        <v>66</v>
      </c>
      <c r="AM82" s="112" t="s">
        <v>66</v>
      </c>
      <c r="AN82" s="111" t="n">
        <v>5</v>
      </c>
      <c r="AO82" s="125"/>
      <c r="AP82" s="127"/>
    </row>
    <row r="83" customFormat="false" ht="13.8" hidden="false" customHeight="false" outlineLevel="0" collapsed="false">
      <c r="A83" s="131" t="s">
        <v>21984</v>
      </c>
      <c r="B83" s="0" t="s">
        <v>380</v>
      </c>
      <c r="C83" s="0" t="s">
        <v>21792</v>
      </c>
      <c r="D83" s="0" t="s">
        <v>21654</v>
      </c>
      <c r="E83" s="0" t="s">
        <v>198</v>
      </c>
      <c r="F83" s="0" t="s">
        <v>21562</v>
      </c>
      <c r="G83" s="111" t="n">
        <v>1</v>
      </c>
      <c r="H83" s="111" t="n">
        <v>2</v>
      </c>
      <c r="I83" s="0" t="s">
        <v>21563</v>
      </c>
      <c r="J83" s="0" t="s">
        <v>21564</v>
      </c>
      <c r="K83" s="0" t="s">
        <v>21565</v>
      </c>
      <c r="L83" s="0" t="s">
        <v>199</v>
      </c>
      <c r="N83" s="0" t="s">
        <v>21567</v>
      </c>
      <c r="O83" s="0" t="s">
        <v>21567</v>
      </c>
      <c r="P83" s="0" t="s">
        <v>21583</v>
      </c>
      <c r="Q83" s="120"/>
      <c r="R83" s="0" t="s">
        <v>21569</v>
      </c>
      <c r="S83" s="0" t="s">
        <v>498</v>
      </c>
      <c r="T83" s="0" t="s">
        <v>198</v>
      </c>
      <c r="U83" s="122"/>
      <c r="V83" s="131" t="s">
        <v>66</v>
      </c>
      <c r="W83" s="112" t="s">
        <v>66</v>
      </c>
      <c r="X83" s="0" t="s">
        <v>21572</v>
      </c>
      <c r="Z83" s="0" t="s">
        <v>21573</v>
      </c>
      <c r="AA83" s="0" t="s">
        <v>21985</v>
      </c>
      <c r="AB83" s="0" t="s">
        <v>21965</v>
      </c>
      <c r="AC83" s="124" t="s">
        <v>200</v>
      </c>
      <c r="AD83" s="0" t="s">
        <v>18023</v>
      </c>
      <c r="AE83" s="0" t="s">
        <v>21976</v>
      </c>
      <c r="AF83" s="125"/>
      <c r="AG83" s="0" t="s">
        <v>21977</v>
      </c>
      <c r="AH83" s="0" t="s">
        <v>198</v>
      </c>
      <c r="AI83" s="126" t="s">
        <v>200</v>
      </c>
      <c r="AJ83" s="0" t="s">
        <v>215</v>
      </c>
      <c r="AK83" s="112" t="n">
        <v>4</v>
      </c>
      <c r="AL83" s="112" t="s">
        <v>66</v>
      </c>
      <c r="AM83" s="112" t="s">
        <v>66</v>
      </c>
      <c r="AN83" s="111" t="n">
        <v>5</v>
      </c>
      <c r="AO83" s="125"/>
      <c r="AP83" s="127"/>
    </row>
    <row r="84" customFormat="false" ht="13.8" hidden="false" customHeight="false" outlineLevel="0" collapsed="false">
      <c r="A84" s="131" t="s">
        <v>21986</v>
      </c>
      <c r="B84" s="0" t="s">
        <v>380</v>
      </c>
      <c r="C84" s="0" t="s">
        <v>21792</v>
      </c>
      <c r="D84" s="0" t="s">
        <v>21654</v>
      </c>
      <c r="E84" s="0" t="s">
        <v>198</v>
      </c>
      <c r="F84" s="0" t="s">
        <v>21562</v>
      </c>
      <c r="G84" s="111" t="n">
        <v>1</v>
      </c>
      <c r="H84" s="111" t="n">
        <v>2</v>
      </c>
      <c r="I84" s="0" t="s">
        <v>21563</v>
      </c>
      <c r="J84" s="0" t="s">
        <v>21564</v>
      </c>
      <c r="K84" s="0" t="s">
        <v>21565</v>
      </c>
      <c r="L84" s="0" t="s">
        <v>199</v>
      </c>
      <c r="N84" s="0" t="s">
        <v>21567</v>
      </c>
      <c r="O84" s="0" t="s">
        <v>21567</v>
      </c>
      <c r="P84" s="0" t="s">
        <v>21583</v>
      </c>
      <c r="Q84" s="120"/>
      <c r="R84" s="0" t="s">
        <v>21569</v>
      </c>
      <c r="S84" s="0" t="s">
        <v>498</v>
      </c>
      <c r="T84" s="0" t="s">
        <v>198</v>
      </c>
      <c r="U84" s="122"/>
      <c r="V84" s="131" t="s">
        <v>66</v>
      </c>
      <c r="W84" s="112" t="s">
        <v>66</v>
      </c>
      <c r="X84" s="0" t="s">
        <v>21572</v>
      </c>
      <c r="Z84" s="0" t="s">
        <v>21573</v>
      </c>
      <c r="AA84" s="0" t="s">
        <v>21985</v>
      </c>
      <c r="AB84" s="0" t="s">
        <v>21965</v>
      </c>
      <c r="AC84" s="124" t="s">
        <v>200</v>
      </c>
      <c r="AD84" s="0" t="s">
        <v>18023</v>
      </c>
      <c r="AE84" s="0" t="s">
        <v>21976</v>
      </c>
      <c r="AF84" s="125"/>
      <c r="AG84" s="0" t="s">
        <v>21977</v>
      </c>
      <c r="AH84" s="0" t="s">
        <v>198</v>
      </c>
      <c r="AI84" s="126" t="s">
        <v>200</v>
      </c>
      <c r="AJ84" s="0" t="s">
        <v>215</v>
      </c>
      <c r="AK84" s="112" t="n">
        <v>4</v>
      </c>
      <c r="AL84" s="112" t="s">
        <v>66</v>
      </c>
      <c r="AM84" s="112" t="s">
        <v>66</v>
      </c>
      <c r="AN84" s="111" t="n">
        <v>5</v>
      </c>
      <c r="AO84" s="125"/>
      <c r="AP84" s="127"/>
    </row>
    <row r="85" customFormat="false" ht="13.8" hidden="false" customHeight="false" outlineLevel="0" collapsed="false">
      <c r="A85" s="131" t="s">
        <v>21987</v>
      </c>
      <c r="B85" s="0" t="s">
        <v>380</v>
      </c>
      <c r="C85" s="0" t="s">
        <v>21792</v>
      </c>
      <c r="D85" s="0" t="s">
        <v>21654</v>
      </c>
      <c r="E85" s="0" t="s">
        <v>198</v>
      </c>
      <c r="F85" s="0" t="s">
        <v>21562</v>
      </c>
      <c r="G85" s="111" t="n">
        <v>1</v>
      </c>
      <c r="H85" s="111" t="n">
        <v>2</v>
      </c>
      <c r="I85" s="0" t="s">
        <v>21563</v>
      </c>
      <c r="J85" s="0" t="s">
        <v>21564</v>
      </c>
      <c r="K85" s="0" t="s">
        <v>21565</v>
      </c>
      <c r="L85" s="0" t="s">
        <v>199</v>
      </c>
      <c r="N85" s="0" t="s">
        <v>21567</v>
      </c>
      <c r="O85" s="0" t="s">
        <v>21567</v>
      </c>
      <c r="P85" s="0" t="s">
        <v>21583</v>
      </c>
      <c r="Q85" s="120"/>
      <c r="R85" s="0" t="s">
        <v>21569</v>
      </c>
      <c r="S85" s="0" t="s">
        <v>498</v>
      </c>
      <c r="T85" s="0" t="s">
        <v>198</v>
      </c>
      <c r="U85" s="122"/>
      <c r="V85" s="131" t="s">
        <v>66</v>
      </c>
      <c r="W85" s="112" t="s">
        <v>66</v>
      </c>
      <c r="X85" s="0" t="s">
        <v>21572</v>
      </c>
      <c r="Z85" s="0" t="s">
        <v>21605</v>
      </c>
      <c r="AA85" s="0" t="s">
        <v>21988</v>
      </c>
      <c r="AB85" s="0" t="s">
        <v>21965</v>
      </c>
      <c r="AC85" s="124" t="s">
        <v>200</v>
      </c>
      <c r="AD85" s="0" t="s">
        <v>18023</v>
      </c>
      <c r="AE85" s="0" t="s">
        <v>21976</v>
      </c>
      <c r="AF85" s="125"/>
      <c r="AG85" s="0" t="s">
        <v>21977</v>
      </c>
      <c r="AH85" s="0" t="s">
        <v>198</v>
      </c>
      <c r="AI85" s="126" t="s">
        <v>200</v>
      </c>
      <c r="AJ85" s="0" t="s">
        <v>215</v>
      </c>
      <c r="AK85" s="112" t="n">
        <v>4</v>
      </c>
      <c r="AL85" s="112" t="s">
        <v>66</v>
      </c>
      <c r="AM85" s="112" t="s">
        <v>66</v>
      </c>
      <c r="AN85" s="111" t="n">
        <v>5</v>
      </c>
      <c r="AO85" s="125"/>
      <c r="AP85" s="127" t="s">
        <v>216</v>
      </c>
    </row>
    <row r="86" customFormat="false" ht="13.8" hidden="false" customHeight="false" outlineLevel="0" collapsed="false">
      <c r="A86" s="131" t="s">
        <v>21989</v>
      </c>
      <c r="B86" s="0" t="s">
        <v>380</v>
      </c>
      <c r="C86" s="0" t="s">
        <v>21792</v>
      </c>
      <c r="D86" s="0" t="s">
        <v>21654</v>
      </c>
      <c r="E86" s="0" t="s">
        <v>198</v>
      </c>
      <c r="F86" s="0" t="s">
        <v>21562</v>
      </c>
      <c r="G86" s="111" t="n">
        <v>1</v>
      </c>
      <c r="H86" s="111" t="n">
        <v>2</v>
      </c>
      <c r="I86" s="0" t="s">
        <v>21563</v>
      </c>
      <c r="J86" s="0" t="s">
        <v>21564</v>
      </c>
      <c r="K86" s="0" t="s">
        <v>21565</v>
      </c>
      <c r="L86" s="0" t="s">
        <v>199</v>
      </c>
      <c r="N86" s="0" t="s">
        <v>21567</v>
      </c>
      <c r="O86" s="0" t="s">
        <v>21567</v>
      </c>
      <c r="P86" s="0" t="s">
        <v>21583</v>
      </c>
      <c r="Q86" s="120"/>
      <c r="R86" s="0" t="s">
        <v>21569</v>
      </c>
      <c r="S86" s="0" t="s">
        <v>498</v>
      </c>
      <c r="T86" s="0" t="s">
        <v>198</v>
      </c>
      <c r="U86" s="122"/>
      <c r="V86" s="131" t="s">
        <v>66</v>
      </c>
      <c r="W86" s="112" t="s">
        <v>66</v>
      </c>
      <c r="X86" s="0" t="s">
        <v>21572</v>
      </c>
      <c r="Z86" s="0" t="s">
        <v>21990</v>
      </c>
      <c r="AA86" s="0" t="s">
        <v>21991</v>
      </c>
      <c r="AB86" s="0" t="s">
        <v>21965</v>
      </c>
      <c r="AC86" s="124" t="s">
        <v>200</v>
      </c>
      <c r="AD86" s="0" t="s">
        <v>18023</v>
      </c>
      <c r="AE86" s="0" t="s">
        <v>21976</v>
      </c>
      <c r="AF86" s="125"/>
      <c r="AG86" s="0" t="s">
        <v>21977</v>
      </c>
      <c r="AH86" s="0" t="s">
        <v>198</v>
      </c>
      <c r="AI86" s="126" t="s">
        <v>200</v>
      </c>
      <c r="AJ86" s="0" t="s">
        <v>215</v>
      </c>
      <c r="AK86" s="112" t="n">
        <v>4</v>
      </c>
      <c r="AL86" s="112" t="s">
        <v>66</v>
      </c>
      <c r="AM86" s="112" t="s">
        <v>66</v>
      </c>
      <c r="AN86" s="111" t="n">
        <v>5</v>
      </c>
      <c r="AO86" s="125"/>
      <c r="AP86" s="127" t="s">
        <v>216</v>
      </c>
    </row>
    <row r="87" customFormat="false" ht="13.8" hidden="false" customHeight="false" outlineLevel="0" collapsed="false">
      <c r="A87" s="131" t="s">
        <v>21992</v>
      </c>
      <c r="B87" s="0" t="s">
        <v>380</v>
      </c>
      <c r="C87" s="0" t="s">
        <v>21792</v>
      </c>
      <c r="D87" s="0" t="s">
        <v>21654</v>
      </c>
      <c r="E87" s="0" t="s">
        <v>198</v>
      </c>
      <c r="F87" s="0" t="s">
        <v>21562</v>
      </c>
      <c r="G87" s="111" t="n">
        <v>1</v>
      </c>
      <c r="H87" s="111" t="n">
        <v>2</v>
      </c>
      <c r="I87" s="0" t="s">
        <v>21563</v>
      </c>
      <c r="J87" s="0" t="s">
        <v>21564</v>
      </c>
      <c r="K87" s="0" t="s">
        <v>21565</v>
      </c>
      <c r="L87" s="0" t="s">
        <v>199</v>
      </c>
      <c r="N87" s="0" t="s">
        <v>21567</v>
      </c>
      <c r="O87" s="0" t="s">
        <v>21567</v>
      </c>
      <c r="P87" s="0" t="s">
        <v>21583</v>
      </c>
      <c r="Q87" s="120"/>
      <c r="R87" s="0" t="s">
        <v>21569</v>
      </c>
      <c r="S87" s="0" t="s">
        <v>498</v>
      </c>
      <c r="T87" s="0" t="s">
        <v>198</v>
      </c>
      <c r="U87" s="122"/>
      <c r="V87" s="131" t="s">
        <v>66</v>
      </c>
      <c r="W87" s="112" t="s">
        <v>66</v>
      </c>
      <c r="X87" s="0" t="s">
        <v>21572</v>
      </c>
      <c r="Z87" s="0" t="s">
        <v>21605</v>
      </c>
      <c r="AA87" s="0" t="s">
        <v>21993</v>
      </c>
      <c r="AB87" s="0" t="s">
        <v>21965</v>
      </c>
      <c r="AC87" s="124" t="s">
        <v>200</v>
      </c>
      <c r="AD87" s="0" t="s">
        <v>18023</v>
      </c>
      <c r="AE87" s="0" t="s">
        <v>21976</v>
      </c>
      <c r="AF87" s="125"/>
      <c r="AG87" s="0" t="s">
        <v>21977</v>
      </c>
      <c r="AH87" s="0" t="s">
        <v>198</v>
      </c>
      <c r="AI87" s="126" t="s">
        <v>200</v>
      </c>
      <c r="AJ87" s="0" t="s">
        <v>215</v>
      </c>
      <c r="AK87" s="112" t="n">
        <v>4</v>
      </c>
      <c r="AL87" s="112" t="s">
        <v>66</v>
      </c>
      <c r="AM87" s="112" t="s">
        <v>66</v>
      </c>
      <c r="AN87" s="111" t="n">
        <v>5</v>
      </c>
      <c r="AO87" s="125"/>
      <c r="AP87" s="127" t="s">
        <v>216</v>
      </c>
    </row>
    <row r="88" customFormat="false" ht="13.8" hidden="false" customHeight="false" outlineLevel="0" collapsed="false">
      <c r="A88" s="131" t="s">
        <v>21994</v>
      </c>
      <c r="B88" s="0" t="s">
        <v>380</v>
      </c>
      <c r="C88" s="0" t="s">
        <v>21792</v>
      </c>
      <c r="D88" s="0" t="s">
        <v>21654</v>
      </c>
      <c r="E88" s="0" t="s">
        <v>198</v>
      </c>
      <c r="F88" s="0" t="s">
        <v>21562</v>
      </c>
      <c r="G88" s="111" t="n">
        <v>1</v>
      </c>
      <c r="H88" s="111" t="n">
        <v>2</v>
      </c>
      <c r="I88" s="0" t="s">
        <v>21563</v>
      </c>
      <c r="J88" s="0" t="s">
        <v>21564</v>
      </c>
      <c r="K88" s="0" t="s">
        <v>21565</v>
      </c>
      <c r="L88" s="0" t="s">
        <v>199</v>
      </c>
      <c r="N88" s="0" t="s">
        <v>21567</v>
      </c>
      <c r="O88" s="0" t="s">
        <v>21567</v>
      </c>
      <c r="P88" s="0" t="s">
        <v>21583</v>
      </c>
      <c r="Q88" s="120"/>
      <c r="R88" s="0" t="s">
        <v>21569</v>
      </c>
      <c r="S88" s="0" t="s">
        <v>498</v>
      </c>
      <c r="T88" s="0" t="s">
        <v>198</v>
      </c>
      <c r="U88" s="122"/>
      <c r="V88" s="131" t="s">
        <v>66</v>
      </c>
      <c r="W88" s="112" t="s">
        <v>66</v>
      </c>
      <c r="X88" s="0" t="s">
        <v>21572</v>
      </c>
      <c r="Z88" s="0" t="s">
        <v>21573</v>
      </c>
      <c r="AA88" s="0" t="s">
        <v>21995</v>
      </c>
      <c r="AB88" s="0" t="s">
        <v>21965</v>
      </c>
      <c r="AC88" s="124" t="s">
        <v>200</v>
      </c>
      <c r="AD88" s="0" t="s">
        <v>18023</v>
      </c>
      <c r="AE88" s="0" t="s">
        <v>21976</v>
      </c>
      <c r="AF88" s="125"/>
      <c r="AG88" s="0" t="s">
        <v>21977</v>
      </c>
      <c r="AH88" s="0" t="s">
        <v>198</v>
      </c>
      <c r="AI88" s="126" t="s">
        <v>200</v>
      </c>
      <c r="AJ88" s="0" t="s">
        <v>215</v>
      </c>
      <c r="AK88" s="112" t="n">
        <v>4</v>
      </c>
      <c r="AL88" s="112" t="s">
        <v>66</v>
      </c>
      <c r="AM88" s="112" t="s">
        <v>66</v>
      </c>
      <c r="AN88" s="111" t="n">
        <v>5</v>
      </c>
      <c r="AO88" s="125"/>
      <c r="AP88" s="127"/>
    </row>
    <row r="89" customFormat="false" ht="13.8" hidden="false" customHeight="false" outlineLevel="0" collapsed="false">
      <c r="A89" s="131" t="s">
        <v>21996</v>
      </c>
      <c r="B89" s="0" t="s">
        <v>380</v>
      </c>
      <c r="C89" s="0" t="s">
        <v>21792</v>
      </c>
      <c r="D89" s="0" t="s">
        <v>21654</v>
      </c>
      <c r="E89" s="0" t="s">
        <v>198</v>
      </c>
      <c r="F89" s="0" t="s">
        <v>21562</v>
      </c>
      <c r="G89" s="111" t="n">
        <v>1</v>
      </c>
      <c r="H89" s="111" t="n">
        <v>2</v>
      </c>
      <c r="I89" s="0" t="s">
        <v>21563</v>
      </c>
      <c r="J89" s="0" t="s">
        <v>21564</v>
      </c>
      <c r="K89" s="0" t="s">
        <v>21565</v>
      </c>
      <c r="L89" s="0" t="s">
        <v>199</v>
      </c>
      <c r="N89" s="0" t="s">
        <v>21567</v>
      </c>
      <c r="O89" s="0" t="s">
        <v>21567</v>
      </c>
      <c r="P89" s="0" t="s">
        <v>21583</v>
      </c>
      <c r="Q89" s="120"/>
      <c r="R89" s="0" t="s">
        <v>21569</v>
      </c>
      <c r="S89" s="0" t="s">
        <v>498</v>
      </c>
      <c r="T89" s="0" t="s">
        <v>198</v>
      </c>
      <c r="U89" s="122"/>
      <c r="V89" s="131" t="s">
        <v>66</v>
      </c>
      <c r="W89" s="112" t="s">
        <v>66</v>
      </c>
      <c r="X89" s="0" t="s">
        <v>21572</v>
      </c>
      <c r="Z89" s="0" t="s">
        <v>21605</v>
      </c>
      <c r="AA89" s="0" t="s">
        <v>21997</v>
      </c>
      <c r="AB89" s="0" t="s">
        <v>21965</v>
      </c>
      <c r="AC89" s="124" t="s">
        <v>200</v>
      </c>
      <c r="AD89" s="0" t="s">
        <v>18023</v>
      </c>
      <c r="AE89" s="0" t="s">
        <v>21976</v>
      </c>
      <c r="AF89" s="125"/>
      <c r="AG89" s="0" t="s">
        <v>21977</v>
      </c>
      <c r="AH89" s="0" t="s">
        <v>198</v>
      </c>
      <c r="AI89" s="126" t="s">
        <v>200</v>
      </c>
      <c r="AJ89" s="0" t="s">
        <v>215</v>
      </c>
      <c r="AK89" s="112" t="n">
        <v>4</v>
      </c>
      <c r="AL89" s="112" t="s">
        <v>66</v>
      </c>
      <c r="AM89" s="112" t="s">
        <v>66</v>
      </c>
      <c r="AN89" s="111" t="n">
        <v>5</v>
      </c>
      <c r="AO89" s="125"/>
      <c r="AP89" s="127" t="s">
        <v>216</v>
      </c>
    </row>
    <row r="90" customFormat="false" ht="13.8" hidden="false" customHeight="false" outlineLevel="0" collapsed="false">
      <c r="A90" s="131" t="s">
        <v>21998</v>
      </c>
      <c r="B90" s="0" t="s">
        <v>380</v>
      </c>
      <c r="C90" s="0" t="s">
        <v>21792</v>
      </c>
      <c r="D90" s="0" t="s">
        <v>21654</v>
      </c>
      <c r="E90" s="0" t="s">
        <v>198</v>
      </c>
      <c r="F90" s="0" t="s">
        <v>21562</v>
      </c>
      <c r="G90" s="111" t="n">
        <v>1</v>
      </c>
      <c r="H90" s="111" t="n">
        <v>2</v>
      </c>
      <c r="I90" s="0" t="s">
        <v>21563</v>
      </c>
      <c r="J90" s="0" t="s">
        <v>21564</v>
      </c>
      <c r="K90" s="0" t="s">
        <v>21565</v>
      </c>
      <c r="L90" s="0" t="s">
        <v>199</v>
      </c>
      <c r="N90" s="0" t="s">
        <v>21567</v>
      </c>
      <c r="O90" s="0" t="s">
        <v>21567</v>
      </c>
      <c r="P90" s="0" t="s">
        <v>21583</v>
      </c>
      <c r="Q90" s="120"/>
      <c r="R90" s="0" t="s">
        <v>21569</v>
      </c>
      <c r="S90" s="0" t="s">
        <v>498</v>
      </c>
      <c r="T90" s="0" t="s">
        <v>198</v>
      </c>
      <c r="U90" s="122"/>
      <c r="V90" s="131" t="s">
        <v>66</v>
      </c>
      <c r="W90" s="112" t="s">
        <v>66</v>
      </c>
      <c r="X90" s="0" t="s">
        <v>21572</v>
      </c>
      <c r="Z90" s="0" t="s">
        <v>21722</v>
      </c>
      <c r="AA90" s="0" t="s">
        <v>21999</v>
      </c>
      <c r="AB90" s="0" t="s">
        <v>21965</v>
      </c>
      <c r="AC90" s="124" t="s">
        <v>200</v>
      </c>
      <c r="AD90" s="0" t="s">
        <v>18023</v>
      </c>
      <c r="AE90" s="0" t="s">
        <v>21976</v>
      </c>
      <c r="AF90" s="125"/>
      <c r="AG90" s="0" t="s">
        <v>21977</v>
      </c>
      <c r="AH90" s="0" t="s">
        <v>198</v>
      </c>
      <c r="AI90" s="126" t="s">
        <v>200</v>
      </c>
      <c r="AJ90" s="0" t="s">
        <v>215</v>
      </c>
      <c r="AK90" s="112" t="n">
        <v>4</v>
      </c>
      <c r="AL90" s="112" t="s">
        <v>66</v>
      </c>
      <c r="AM90" s="112" t="s">
        <v>66</v>
      </c>
      <c r="AN90" s="111" t="n">
        <v>5</v>
      </c>
      <c r="AO90" s="125"/>
      <c r="AP90" s="127" t="s">
        <v>216</v>
      </c>
    </row>
    <row r="91" customFormat="false" ht="13.8" hidden="false" customHeight="false" outlineLevel="0" collapsed="false">
      <c r="A91" s="131" t="s">
        <v>22000</v>
      </c>
      <c r="B91" s="0" t="s">
        <v>380</v>
      </c>
      <c r="C91" s="0" t="s">
        <v>21792</v>
      </c>
      <c r="D91" s="0" t="s">
        <v>21654</v>
      </c>
      <c r="E91" s="0" t="s">
        <v>198</v>
      </c>
      <c r="F91" s="0" t="s">
        <v>21562</v>
      </c>
      <c r="G91" s="111" t="n">
        <v>1</v>
      </c>
      <c r="H91" s="111" t="n">
        <v>2</v>
      </c>
      <c r="I91" s="0" t="s">
        <v>21563</v>
      </c>
      <c r="J91" s="0" t="s">
        <v>21564</v>
      </c>
      <c r="K91" s="0" t="s">
        <v>21565</v>
      </c>
      <c r="L91" s="0" t="s">
        <v>199</v>
      </c>
      <c r="N91" s="0" t="s">
        <v>21567</v>
      </c>
      <c r="O91" s="0" t="s">
        <v>21567</v>
      </c>
      <c r="P91" s="0" t="s">
        <v>21583</v>
      </c>
      <c r="Q91" s="120"/>
      <c r="R91" s="0" t="s">
        <v>21569</v>
      </c>
      <c r="S91" s="0" t="s">
        <v>498</v>
      </c>
      <c r="T91" s="0" t="s">
        <v>198</v>
      </c>
      <c r="U91" s="122"/>
      <c r="V91" s="131" t="s">
        <v>66</v>
      </c>
      <c r="W91" s="112" t="s">
        <v>66</v>
      </c>
      <c r="X91" s="0" t="s">
        <v>21572</v>
      </c>
      <c r="Z91" s="0" t="s">
        <v>21573</v>
      </c>
      <c r="AA91" s="0" t="s">
        <v>22001</v>
      </c>
      <c r="AB91" s="0" t="s">
        <v>21965</v>
      </c>
      <c r="AC91" s="124" t="s">
        <v>200</v>
      </c>
      <c r="AD91" s="0" t="s">
        <v>18023</v>
      </c>
      <c r="AE91" s="0" t="s">
        <v>21976</v>
      </c>
      <c r="AF91" s="125"/>
      <c r="AG91" s="0" t="s">
        <v>21977</v>
      </c>
      <c r="AH91" s="0" t="s">
        <v>198</v>
      </c>
      <c r="AI91" s="126" t="s">
        <v>200</v>
      </c>
      <c r="AJ91" s="0" t="s">
        <v>215</v>
      </c>
      <c r="AK91" s="112" t="n">
        <v>4</v>
      </c>
      <c r="AL91" s="112" t="s">
        <v>66</v>
      </c>
      <c r="AM91" s="112" t="s">
        <v>66</v>
      </c>
      <c r="AN91" s="111" t="n">
        <v>5</v>
      </c>
      <c r="AO91" s="125"/>
      <c r="AP91" s="127" t="s">
        <v>216</v>
      </c>
    </row>
    <row r="92" customFormat="false" ht="13.8" hidden="false" customHeight="false" outlineLevel="0" collapsed="false">
      <c r="A92" s="131" t="s">
        <v>22002</v>
      </c>
      <c r="B92" s="0" t="s">
        <v>380</v>
      </c>
      <c r="C92" s="0" t="s">
        <v>21792</v>
      </c>
      <c r="D92" s="0" t="s">
        <v>21654</v>
      </c>
      <c r="E92" s="0" t="s">
        <v>198</v>
      </c>
      <c r="F92" s="0" t="s">
        <v>21562</v>
      </c>
      <c r="G92" s="111" t="n">
        <v>1</v>
      </c>
      <c r="H92" s="111" t="n">
        <v>2</v>
      </c>
      <c r="I92" s="0" t="s">
        <v>21563</v>
      </c>
      <c r="J92" s="0" t="s">
        <v>21564</v>
      </c>
      <c r="K92" s="0" t="s">
        <v>21565</v>
      </c>
      <c r="L92" s="0" t="s">
        <v>199</v>
      </c>
      <c r="N92" s="0" t="s">
        <v>21567</v>
      </c>
      <c r="O92" s="0" t="s">
        <v>21567</v>
      </c>
      <c r="P92" s="0" t="s">
        <v>21583</v>
      </c>
      <c r="Q92" s="120"/>
      <c r="R92" s="0" t="s">
        <v>21569</v>
      </c>
      <c r="S92" s="0" t="s">
        <v>498</v>
      </c>
      <c r="T92" s="0" t="s">
        <v>198</v>
      </c>
      <c r="U92" s="122"/>
      <c r="V92" s="131" t="s">
        <v>66</v>
      </c>
      <c r="W92" s="112" t="s">
        <v>66</v>
      </c>
      <c r="X92" s="0" t="s">
        <v>21572</v>
      </c>
      <c r="Z92" s="0" t="s">
        <v>21573</v>
      </c>
      <c r="AA92" s="0" t="s">
        <v>22001</v>
      </c>
      <c r="AB92" s="0" t="s">
        <v>21965</v>
      </c>
      <c r="AC92" s="124" t="s">
        <v>200</v>
      </c>
      <c r="AD92" s="0" t="s">
        <v>18023</v>
      </c>
      <c r="AE92" s="0" t="s">
        <v>21976</v>
      </c>
      <c r="AF92" s="125"/>
      <c r="AG92" s="0" t="s">
        <v>21977</v>
      </c>
      <c r="AH92" s="0" t="s">
        <v>198</v>
      </c>
      <c r="AI92" s="126" t="s">
        <v>200</v>
      </c>
      <c r="AJ92" s="0" t="s">
        <v>215</v>
      </c>
      <c r="AK92" s="112" t="n">
        <v>4</v>
      </c>
      <c r="AL92" s="112" t="s">
        <v>66</v>
      </c>
      <c r="AM92" s="112" t="s">
        <v>66</v>
      </c>
      <c r="AN92" s="111" t="n">
        <v>5</v>
      </c>
      <c r="AO92" s="125"/>
      <c r="AP92" s="127" t="s">
        <v>216</v>
      </c>
    </row>
    <row r="93" customFormat="false" ht="13.8" hidden="false" customHeight="false" outlineLevel="0" collapsed="false">
      <c r="A93" s="131" t="s">
        <v>22003</v>
      </c>
      <c r="B93" s="0" t="s">
        <v>380</v>
      </c>
      <c r="C93" s="0" t="s">
        <v>21792</v>
      </c>
      <c r="D93" s="0" t="s">
        <v>21654</v>
      </c>
      <c r="E93" s="0" t="s">
        <v>198</v>
      </c>
      <c r="F93" s="0" t="s">
        <v>21562</v>
      </c>
      <c r="G93" s="111" t="n">
        <v>1</v>
      </c>
      <c r="H93" s="111" t="n">
        <v>2</v>
      </c>
      <c r="I93" s="0" t="s">
        <v>21563</v>
      </c>
      <c r="J93" s="0" t="s">
        <v>21564</v>
      </c>
      <c r="K93" s="0" t="s">
        <v>21565</v>
      </c>
      <c r="L93" s="0" t="s">
        <v>199</v>
      </c>
      <c r="N93" s="0" t="s">
        <v>21567</v>
      </c>
      <c r="O93" s="0" t="s">
        <v>21567</v>
      </c>
      <c r="P93" s="0" t="s">
        <v>21583</v>
      </c>
      <c r="Q93" s="120"/>
      <c r="R93" s="0" t="s">
        <v>21569</v>
      </c>
      <c r="S93" s="0" t="s">
        <v>498</v>
      </c>
      <c r="T93" s="0" t="s">
        <v>198</v>
      </c>
      <c r="U93" s="122"/>
      <c r="V93" s="131" t="s">
        <v>66</v>
      </c>
      <c r="W93" s="112" t="s">
        <v>66</v>
      </c>
      <c r="X93" s="0" t="s">
        <v>21572</v>
      </c>
      <c r="Z93" s="0" t="s">
        <v>21573</v>
      </c>
      <c r="AA93" s="0" t="s">
        <v>22001</v>
      </c>
      <c r="AB93" s="0" t="s">
        <v>21965</v>
      </c>
      <c r="AC93" s="124" t="s">
        <v>200</v>
      </c>
      <c r="AD93" s="0" t="s">
        <v>18023</v>
      </c>
      <c r="AE93" s="0" t="s">
        <v>21976</v>
      </c>
      <c r="AF93" s="125"/>
      <c r="AG93" s="0" t="s">
        <v>21977</v>
      </c>
      <c r="AH93" s="0" t="s">
        <v>198</v>
      </c>
      <c r="AI93" s="126" t="s">
        <v>200</v>
      </c>
      <c r="AJ93" s="0" t="s">
        <v>215</v>
      </c>
      <c r="AK93" s="112" t="n">
        <v>4</v>
      </c>
      <c r="AL93" s="112" t="s">
        <v>66</v>
      </c>
      <c r="AM93" s="112" t="s">
        <v>66</v>
      </c>
      <c r="AN93" s="111" t="n">
        <v>5</v>
      </c>
      <c r="AO93" s="125"/>
      <c r="AP93" s="127" t="s">
        <v>216</v>
      </c>
    </row>
    <row r="94" customFormat="false" ht="13.8" hidden="false" customHeight="false" outlineLevel="0" collapsed="false">
      <c r="A94" s="131" t="s">
        <v>22004</v>
      </c>
      <c r="B94" s="0" t="s">
        <v>21720</v>
      </c>
      <c r="C94" s="0" t="s">
        <v>21591</v>
      </c>
      <c r="D94" s="0" t="s">
        <v>21561</v>
      </c>
      <c r="E94" s="0" t="s">
        <v>21561</v>
      </c>
      <c r="F94" s="0" t="s">
        <v>21580</v>
      </c>
      <c r="G94" s="111" t="n">
        <v>2</v>
      </c>
      <c r="H94" s="111" t="n">
        <v>6</v>
      </c>
      <c r="I94" s="0" t="s">
        <v>392</v>
      </c>
      <c r="J94" s="0" t="s">
        <v>21581</v>
      </c>
      <c r="K94" s="0" t="s">
        <v>21565</v>
      </c>
      <c r="L94" s="0" t="s">
        <v>199</v>
      </c>
      <c r="N94" s="0" t="s">
        <v>21567</v>
      </c>
      <c r="O94" s="0" t="s">
        <v>198</v>
      </c>
      <c r="P94" s="0" t="s">
        <v>21568</v>
      </c>
      <c r="Q94" s="120"/>
      <c r="R94" s="0" t="s">
        <v>21644</v>
      </c>
      <c r="S94" s="0" t="s">
        <v>498</v>
      </c>
      <c r="T94" s="0" t="s">
        <v>21570</v>
      </c>
      <c r="U94" s="122" t="s">
        <v>200</v>
      </c>
      <c r="V94" s="131" t="s">
        <v>21627</v>
      </c>
      <c r="W94" s="112" t="n">
        <v>2017</v>
      </c>
      <c r="X94" s="0" t="s">
        <v>21572</v>
      </c>
      <c r="Z94" s="0" t="s">
        <v>21573</v>
      </c>
      <c r="AA94" s="0" t="s">
        <v>198</v>
      </c>
      <c r="AB94" s="0" t="s">
        <v>22005</v>
      </c>
      <c r="AC94" s="124" t="s">
        <v>200</v>
      </c>
      <c r="AD94" s="0" t="s">
        <v>22006</v>
      </c>
      <c r="AE94" s="0" t="s">
        <v>22007</v>
      </c>
      <c r="AF94" s="125" t="s">
        <v>200</v>
      </c>
      <c r="AG94" s="0" t="s">
        <v>21577</v>
      </c>
      <c r="AH94" s="0" t="n">
        <v>3770000904918</v>
      </c>
      <c r="AI94" s="126"/>
      <c r="AJ94" s="0" t="s">
        <v>215</v>
      </c>
      <c r="AK94" s="112" t="n">
        <v>4</v>
      </c>
      <c r="AL94" s="112" t="n">
        <v>4</v>
      </c>
      <c r="AM94" s="112" t="n">
        <v>4</v>
      </c>
      <c r="AN94" s="111" t="n">
        <v>10</v>
      </c>
      <c r="AO94" s="125"/>
      <c r="AP94" s="127" t="s">
        <v>216</v>
      </c>
    </row>
    <row r="95" customFormat="false" ht="13.8" hidden="false" customHeight="false" outlineLevel="0" collapsed="false">
      <c r="A95" s="131" t="s">
        <v>22008</v>
      </c>
      <c r="B95" s="0" t="s">
        <v>21590</v>
      </c>
      <c r="C95" s="0" t="s">
        <v>21591</v>
      </c>
      <c r="D95" s="0" t="s">
        <v>21654</v>
      </c>
      <c r="E95" s="0" t="s">
        <v>21601</v>
      </c>
      <c r="F95" s="0" t="s">
        <v>21602</v>
      </c>
      <c r="G95" s="111" t="n">
        <v>2</v>
      </c>
      <c r="H95" s="111" t="n">
        <v>2</v>
      </c>
      <c r="I95" s="0" t="s">
        <v>392</v>
      </c>
      <c r="J95" s="0" t="s">
        <v>21564</v>
      </c>
      <c r="K95" s="0" t="s">
        <v>21565</v>
      </c>
      <c r="L95" s="0" t="s">
        <v>274</v>
      </c>
      <c r="N95" s="0" t="s">
        <v>21593</v>
      </c>
      <c r="O95" s="0" t="s">
        <v>198</v>
      </c>
      <c r="P95" s="0" t="s">
        <v>21583</v>
      </c>
      <c r="Q95" s="120"/>
      <c r="R95" s="0" t="s">
        <v>21569</v>
      </c>
      <c r="S95" s="0" t="s">
        <v>498</v>
      </c>
      <c r="T95" s="0" t="s">
        <v>198</v>
      </c>
      <c r="U95" s="122"/>
      <c r="V95" s="131" t="s">
        <v>21755</v>
      </c>
      <c r="W95" s="112" t="n">
        <v>2016</v>
      </c>
      <c r="X95" s="0" t="s">
        <v>21595</v>
      </c>
      <c r="Y95" s="0" t="n">
        <v>1997</v>
      </c>
      <c r="Z95" s="0" t="s">
        <v>21947</v>
      </c>
      <c r="AA95" s="0" t="s">
        <v>198</v>
      </c>
      <c r="AB95" s="0" t="s">
        <v>22009</v>
      </c>
      <c r="AC95" s="124" t="s">
        <v>200</v>
      </c>
      <c r="AD95" s="0" t="s">
        <v>22010</v>
      </c>
      <c r="AE95" s="0" t="s">
        <v>22011</v>
      </c>
      <c r="AF95" s="125"/>
      <c r="AG95" s="0" t="s">
        <v>21577</v>
      </c>
      <c r="AH95" s="0" t="n">
        <v>3421271301011</v>
      </c>
      <c r="AI95" s="126"/>
      <c r="AJ95" s="0" t="s">
        <v>215</v>
      </c>
      <c r="AK95" s="112" t="n">
        <v>4</v>
      </c>
      <c r="AL95" s="112" t="n">
        <v>4</v>
      </c>
      <c r="AM95" s="112" t="n">
        <v>4</v>
      </c>
      <c r="AN95" s="111" t="n">
        <v>15</v>
      </c>
      <c r="AO95" s="125"/>
      <c r="AP95" s="127"/>
    </row>
    <row r="96" customFormat="false" ht="13.8" hidden="false" customHeight="false" outlineLevel="0" collapsed="false">
      <c r="A96" s="131" t="s">
        <v>22012</v>
      </c>
      <c r="B96" s="0" t="s">
        <v>21752</v>
      </c>
      <c r="C96" s="0" t="s">
        <v>21792</v>
      </c>
      <c r="D96" s="0" t="s">
        <v>21654</v>
      </c>
      <c r="E96" s="0" t="s">
        <v>198</v>
      </c>
      <c r="F96" s="0" t="s">
        <v>21602</v>
      </c>
      <c r="G96" s="111" t="n">
        <v>2</v>
      </c>
      <c r="H96" s="111" t="n">
        <v>6</v>
      </c>
      <c r="I96" s="0" t="s">
        <v>21563</v>
      </c>
      <c r="J96" s="0" t="s">
        <v>21564</v>
      </c>
      <c r="K96" s="0" t="s">
        <v>21565</v>
      </c>
      <c r="L96" s="0" t="s">
        <v>199</v>
      </c>
      <c r="N96" s="0" t="s">
        <v>21567</v>
      </c>
      <c r="O96" s="0" t="s">
        <v>198</v>
      </c>
      <c r="P96" s="0" t="s">
        <v>21583</v>
      </c>
      <c r="Q96" s="120"/>
      <c r="R96" s="0" t="s">
        <v>21569</v>
      </c>
      <c r="S96" s="0" t="s">
        <v>498</v>
      </c>
      <c r="T96" s="0" t="s">
        <v>198</v>
      </c>
      <c r="U96" s="122"/>
      <c r="V96" s="131" t="s">
        <v>22013</v>
      </c>
      <c r="W96" s="112" t="n">
        <v>2021</v>
      </c>
      <c r="X96" s="0" t="s">
        <v>21872</v>
      </c>
      <c r="Y96" s="0" t="n">
        <v>2013</v>
      </c>
      <c r="Z96" s="0" t="s">
        <v>21947</v>
      </c>
      <c r="AA96" s="0" t="s">
        <v>198</v>
      </c>
      <c r="AB96" s="0" t="s">
        <v>22014</v>
      </c>
      <c r="AC96" s="124" t="s">
        <v>200</v>
      </c>
      <c r="AD96" s="0" t="s">
        <v>22015</v>
      </c>
      <c r="AE96" s="0" t="s">
        <v>22016</v>
      </c>
      <c r="AF96" s="125" t="s">
        <v>200</v>
      </c>
      <c r="AG96" s="0" t="s">
        <v>21577</v>
      </c>
      <c r="AH96" s="0" t="n">
        <v>3760308480177</v>
      </c>
      <c r="AI96" s="126"/>
      <c r="AJ96" s="0" t="s">
        <v>215</v>
      </c>
      <c r="AK96" s="112" t="n">
        <v>4</v>
      </c>
      <c r="AL96" s="112" t="n">
        <v>4</v>
      </c>
      <c r="AM96" s="112" t="n">
        <v>4</v>
      </c>
      <c r="AN96" s="111" t="n">
        <v>15</v>
      </c>
      <c r="AO96" s="125"/>
      <c r="AP96" s="127" t="s">
        <v>5461</v>
      </c>
    </row>
    <row r="97" customFormat="false" ht="13.8" hidden="false" customHeight="false" outlineLevel="0" collapsed="false">
      <c r="A97" s="131" t="s">
        <v>22017</v>
      </c>
      <c r="B97" s="0" t="s">
        <v>21590</v>
      </c>
      <c r="C97" s="0" t="s">
        <v>21579</v>
      </c>
      <c r="D97" s="0" t="s">
        <v>21561</v>
      </c>
      <c r="E97" s="0" t="s">
        <v>198</v>
      </c>
      <c r="F97" s="0" t="s">
        <v>21580</v>
      </c>
      <c r="G97" s="111" t="n">
        <v>1</v>
      </c>
      <c r="H97" s="111" t="n">
        <v>4</v>
      </c>
      <c r="I97" s="0" t="s">
        <v>21563</v>
      </c>
      <c r="J97" s="0" t="s">
        <v>21603</v>
      </c>
      <c r="K97" s="0" t="s">
        <v>21592</v>
      </c>
      <c r="L97" s="0" t="s">
        <v>199</v>
      </c>
      <c r="N97" s="0" t="s">
        <v>21567</v>
      </c>
      <c r="O97" s="0" t="s">
        <v>21754</v>
      </c>
      <c r="P97" s="0" t="s">
        <v>21568</v>
      </c>
      <c r="Q97" s="120"/>
      <c r="R97" s="0" t="s">
        <v>21584</v>
      </c>
      <c r="S97" s="0" t="s">
        <v>498</v>
      </c>
      <c r="T97" s="0" t="s">
        <v>21612</v>
      </c>
      <c r="U97" s="122"/>
      <c r="V97" s="131" t="s">
        <v>22018</v>
      </c>
      <c r="W97" s="112" t="n">
        <v>2018</v>
      </c>
      <c r="X97" s="0" t="s">
        <v>21572</v>
      </c>
      <c r="Z97" s="0" t="s">
        <v>1236</v>
      </c>
      <c r="AA97" s="0" t="s">
        <v>22019</v>
      </c>
      <c r="AB97" s="0" t="s">
        <v>22020</v>
      </c>
      <c r="AC97" s="124" t="s">
        <v>200</v>
      </c>
      <c r="AD97" s="0" t="s">
        <v>22021</v>
      </c>
      <c r="AE97" s="0" t="s">
        <v>22022</v>
      </c>
      <c r="AF97" s="125" t="s">
        <v>200</v>
      </c>
      <c r="AG97" s="0" t="s">
        <v>21577</v>
      </c>
      <c r="AH97" s="0" t="n">
        <v>5060453692394</v>
      </c>
      <c r="AI97" s="126"/>
      <c r="AJ97" s="0" t="s">
        <v>215</v>
      </c>
      <c r="AK97" s="112" t="n">
        <v>4</v>
      </c>
      <c r="AL97" s="112" t="n">
        <v>4</v>
      </c>
      <c r="AM97" s="112" t="n">
        <v>4</v>
      </c>
      <c r="AN97" s="111" t="n">
        <v>60</v>
      </c>
      <c r="AO97" s="125"/>
      <c r="AP97" s="127" t="s">
        <v>216</v>
      </c>
    </row>
    <row r="98" customFormat="false" ht="13.8" hidden="false" customHeight="false" outlineLevel="0" collapsed="false">
      <c r="A98" s="131" t="s">
        <v>22023</v>
      </c>
      <c r="B98" s="0" t="s">
        <v>21590</v>
      </c>
      <c r="C98" s="0" t="s">
        <v>21579</v>
      </c>
      <c r="D98" s="0" t="s">
        <v>21561</v>
      </c>
      <c r="E98" s="0" t="s">
        <v>198</v>
      </c>
      <c r="F98" s="0" t="s">
        <v>21580</v>
      </c>
      <c r="G98" s="111" t="n">
        <v>1</v>
      </c>
      <c r="H98" s="111" t="n">
        <v>4</v>
      </c>
      <c r="I98" s="0" t="s">
        <v>21563</v>
      </c>
      <c r="J98" s="0" t="s">
        <v>21603</v>
      </c>
      <c r="K98" s="0" t="s">
        <v>21592</v>
      </c>
      <c r="L98" s="0" t="s">
        <v>199</v>
      </c>
      <c r="N98" s="0" t="s">
        <v>21567</v>
      </c>
      <c r="O98" s="0" t="s">
        <v>21754</v>
      </c>
      <c r="P98" s="0" t="s">
        <v>21568</v>
      </c>
      <c r="Q98" s="120"/>
      <c r="R98" s="0" t="s">
        <v>21638</v>
      </c>
      <c r="S98" s="0" t="s">
        <v>498</v>
      </c>
      <c r="T98" s="0" t="s">
        <v>21612</v>
      </c>
      <c r="U98" s="122"/>
      <c r="V98" s="131" t="s">
        <v>22018</v>
      </c>
      <c r="W98" s="112" t="n">
        <v>2018</v>
      </c>
      <c r="X98" s="0" t="s">
        <v>21572</v>
      </c>
      <c r="Z98" s="0" t="s">
        <v>1236</v>
      </c>
      <c r="AA98" s="0" t="s">
        <v>22019</v>
      </c>
      <c r="AB98" s="0" t="s">
        <v>22020</v>
      </c>
      <c r="AC98" s="124" t="s">
        <v>200</v>
      </c>
      <c r="AD98" s="0" t="s">
        <v>22024</v>
      </c>
      <c r="AE98" s="0" t="s">
        <v>22025</v>
      </c>
      <c r="AF98" s="125" t="s">
        <v>200</v>
      </c>
      <c r="AG98" s="0" t="s">
        <v>21577</v>
      </c>
      <c r="AH98" s="0" t="n">
        <v>5060453692813</v>
      </c>
      <c r="AI98" s="126"/>
      <c r="AJ98" s="0" t="s">
        <v>215</v>
      </c>
      <c r="AK98" s="112" t="n">
        <v>4</v>
      </c>
      <c r="AL98" s="112" t="n">
        <v>4</v>
      </c>
      <c r="AM98" s="112" t="n">
        <v>4</v>
      </c>
      <c r="AN98" s="111" t="n">
        <v>30</v>
      </c>
      <c r="AO98" s="125"/>
      <c r="AP98" s="127" t="s">
        <v>216</v>
      </c>
    </row>
    <row r="99" customFormat="false" ht="13.8" hidden="false" customHeight="false" outlineLevel="0" collapsed="false">
      <c r="A99" s="131" t="s">
        <v>22026</v>
      </c>
      <c r="B99" s="0" t="s">
        <v>21590</v>
      </c>
      <c r="C99" s="0" t="s">
        <v>21579</v>
      </c>
      <c r="D99" s="0" t="s">
        <v>21561</v>
      </c>
      <c r="E99" s="0" t="s">
        <v>198</v>
      </c>
      <c r="F99" s="0" t="s">
        <v>21580</v>
      </c>
      <c r="G99" s="111" t="n">
        <v>1</v>
      </c>
      <c r="H99" s="111" t="n">
        <v>4</v>
      </c>
      <c r="I99" s="0" t="s">
        <v>21660</v>
      </c>
      <c r="J99" s="0" t="s">
        <v>21603</v>
      </c>
      <c r="K99" s="0" t="s">
        <v>21592</v>
      </c>
      <c r="L99" s="0" t="s">
        <v>199</v>
      </c>
      <c r="N99" s="0" t="s">
        <v>21567</v>
      </c>
      <c r="O99" s="0" t="s">
        <v>21754</v>
      </c>
      <c r="P99" s="0" t="s">
        <v>21568</v>
      </c>
      <c r="Q99" s="120"/>
      <c r="R99" s="0" t="s">
        <v>21638</v>
      </c>
      <c r="S99" s="0" t="s">
        <v>498</v>
      </c>
      <c r="T99" s="0" t="s">
        <v>21612</v>
      </c>
      <c r="U99" s="122"/>
      <c r="V99" s="131" t="s">
        <v>22018</v>
      </c>
      <c r="W99" s="112" t="n">
        <v>2018</v>
      </c>
      <c r="X99" s="0" t="s">
        <v>21572</v>
      </c>
      <c r="Z99" s="0" t="s">
        <v>1236</v>
      </c>
      <c r="AA99" s="0" t="s">
        <v>22019</v>
      </c>
      <c r="AB99" s="0" t="s">
        <v>22020</v>
      </c>
      <c r="AC99" s="124" t="s">
        <v>200</v>
      </c>
      <c r="AD99" s="0" t="s">
        <v>22027</v>
      </c>
      <c r="AE99" s="0" t="s">
        <v>22025</v>
      </c>
      <c r="AF99" s="125" t="s">
        <v>200</v>
      </c>
      <c r="AG99" s="0" t="s">
        <v>21577</v>
      </c>
      <c r="AH99" s="0" t="n">
        <v>5060453692806</v>
      </c>
      <c r="AI99" s="126"/>
      <c r="AJ99" s="0" t="s">
        <v>215</v>
      </c>
      <c r="AK99" s="112" t="n">
        <v>4</v>
      </c>
      <c r="AL99" s="112" t="n">
        <v>4</v>
      </c>
      <c r="AM99" s="112" t="n">
        <v>4</v>
      </c>
      <c r="AN99" s="111" t="n">
        <v>30</v>
      </c>
      <c r="AO99" s="125"/>
      <c r="AP99" s="127" t="s">
        <v>216</v>
      </c>
    </row>
    <row r="100" customFormat="false" ht="13.8" hidden="false" customHeight="false" outlineLevel="0" collapsed="false">
      <c r="A100" s="131" t="s">
        <v>22028</v>
      </c>
      <c r="B100" s="0" t="s">
        <v>21559</v>
      </c>
      <c r="C100" s="0" t="s">
        <v>21591</v>
      </c>
      <c r="D100" s="0" t="s">
        <v>21561</v>
      </c>
      <c r="E100" s="0" t="s">
        <v>198</v>
      </c>
      <c r="F100" s="0" t="s">
        <v>21562</v>
      </c>
      <c r="G100" s="111" t="n">
        <v>2</v>
      </c>
      <c r="H100" s="111" t="n">
        <v>2</v>
      </c>
      <c r="I100" s="0" t="s">
        <v>392</v>
      </c>
      <c r="J100" s="0" t="s">
        <v>21564</v>
      </c>
      <c r="K100" s="0" t="s">
        <v>21565</v>
      </c>
      <c r="L100" s="0" t="s">
        <v>199</v>
      </c>
      <c r="M100" s="0" t="s">
        <v>21566</v>
      </c>
      <c r="N100" s="0" t="s">
        <v>21567</v>
      </c>
      <c r="O100" s="0" t="s">
        <v>198</v>
      </c>
      <c r="P100" s="0" t="s">
        <v>21583</v>
      </c>
      <c r="Q100" s="120"/>
      <c r="R100" s="0" t="s">
        <v>21569</v>
      </c>
      <c r="S100" s="0" t="s">
        <v>498</v>
      </c>
      <c r="T100" s="0" t="s">
        <v>21570</v>
      </c>
      <c r="U100" s="122" t="s">
        <v>200</v>
      </c>
      <c r="V100" s="131" t="s">
        <v>22029</v>
      </c>
      <c r="W100" s="112" t="n">
        <v>2021</v>
      </c>
      <c r="X100" s="0" t="s">
        <v>21572</v>
      </c>
      <c r="Z100" s="0" t="s">
        <v>21573</v>
      </c>
      <c r="AA100" s="0" t="s">
        <v>198</v>
      </c>
      <c r="AB100" s="0" t="s">
        <v>22030</v>
      </c>
      <c r="AC100" s="124" t="s">
        <v>200</v>
      </c>
      <c r="AD100" s="0" t="s">
        <v>22031</v>
      </c>
      <c r="AE100" s="0" t="s">
        <v>22032</v>
      </c>
      <c r="AF100" s="125" t="s">
        <v>200</v>
      </c>
      <c r="AG100" s="0" t="s">
        <v>21577</v>
      </c>
      <c r="AH100" s="0" t="n">
        <v>3770004610747</v>
      </c>
      <c r="AI100" s="126"/>
      <c r="AJ100" s="0" t="s">
        <v>215</v>
      </c>
      <c r="AK100" s="112" t="n">
        <v>4</v>
      </c>
      <c r="AL100" s="112" t="n">
        <v>4</v>
      </c>
      <c r="AM100" s="112" t="n">
        <v>4</v>
      </c>
      <c r="AN100" s="111" t="n">
        <v>10</v>
      </c>
      <c r="AO100" s="125"/>
      <c r="AP100" s="127"/>
    </row>
    <row r="101" customFormat="false" ht="13.8" hidden="false" customHeight="false" outlineLevel="0" collapsed="false">
      <c r="A101" s="131" t="s">
        <v>22033</v>
      </c>
      <c r="B101" s="0" t="s">
        <v>21559</v>
      </c>
      <c r="C101" s="0" t="s">
        <v>21692</v>
      </c>
      <c r="D101" s="0" t="s">
        <v>21601</v>
      </c>
      <c r="E101" s="0" t="s">
        <v>21561</v>
      </c>
      <c r="F101" s="0" t="s">
        <v>21562</v>
      </c>
      <c r="G101" s="111" t="n">
        <v>2</v>
      </c>
      <c r="H101" s="111" t="n">
        <v>2</v>
      </c>
      <c r="I101" s="0" t="s">
        <v>392</v>
      </c>
      <c r="J101" s="0" t="s">
        <v>21564</v>
      </c>
      <c r="K101" s="0" t="s">
        <v>21603</v>
      </c>
      <c r="L101" s="0" t="s">
        <v>199</v>
      </c>
      <c r="N101" s="0" t="s">
        <v>21567</v>
      </c>
      <c r="O101" s="0" t="s">
        <v>198</v>
      </c>
      <c r="P101" s="0" t="s">
        <v>21583</v>
      </c>
      <c r="Q101" s="120"/>
      <c r="R101" s="0" t="s">
        <v>21569</v>
      </c>
      <c r="S101" s="0" t="s">
        <v>498</v>
      </c>
      <c r="T101" s="0" t="s">
        <v>198</v>
      </c>
      <c r="U101" s="122"/>
      <c r="V101" s="131" t="s">
        <v>22034</v>
      </c>
      <c r="W101" s="112" t="n">
        <v>2019</v>
      </c>
      <c r="X101" s="0" t="s">
        <v>21572</v>
      </c>
      <c r="Z101" s="0" t="s">
        <v>22035</v>
      </c>
      <c r="AA101" s="0" t="s">
        <v>22036</v>
      </c>
      <c r="AB101" s="0" t="s">
        <v>22037</v>
      </c>
      <c r="AC101" s="124" t="s">
        <v>200</v>
      </c>
      <c r="AD101" s="0" t="s">
        <v>18514</v>
      </c>
      <c r="AE101" s="0" t="s">
        <v>22038</v>
      </c>
      <c r="AF101" s="125" t="s">
        <v>200</v>
      </c>
      <c r="AG101" s="0" t="s">
        <v>21577</v>
      </c>
      <c r="AH101" s="0" t="n">
        <v>9782376970781</v>
      </c>
      <c r="AI101" s="126"/>
      <c r="AJ101" s="0" t="s">
        <v>215</v>
      </c>
      <c r="AK101" s="112" t="n">
        <v>4</v>
      </c>
      <c r="AL101" s="112" t="n">
        <v>4</v>
      </c>
      <c r="AM101" s="112" t="n">
        <v>4</v>
      </c>
      <c r="AN101" s="111" t="n">
        <v>10</v>
      </c>
      <c r="AO101" s="125"/>
      <c r="AP101" s="127"/>
    </row>
    <row r="102" customFormat="false" ht="13.8" hidden="false" customHeight="false" outlineLevel="0" collapsed="false">
      <c r="A102" s="131" t="s">
        <v>22039</v>
      </c>
      <c r="B102" s="0" t="s">
        <v>21590</v>
      </c>
      <c r="C102" s="0" t="s">
        <v>21579</v>
      </c>
      <c r="D102" s="0" t="s">
        <v>21601</v>
      </c>
      <c r="E102" s="0" t="s">
        <v>21612</v>
      </c>
      <c r="F102" s="0" t="s">
        <v>21562</v>
      </c>
      <c r="G102" s="111" t="n">
        <v>2</v>
      </c>
      <c r="H102" s="111" t="n">
        <v>6</v>
      </c>
      <c r="I102" s="0" t="s">
        <v>392</v>
      </c>
      <c r="J102" s="0" t="s">
        <v>21564</v>
      </c>
      <c r="K102" s="0" t="s">
        <v>21582</v>
      </c>
      <c r="L102" s="0" t="s">
        <v>199</v>
      </c>
      <c r="M102" s="0" t="s">
        <v>21566</v>
      </c>
      <c r="N102" s="0" t="s">
        <v>21567</v>
      </c>
      <c r="O102" s="0" t="s">
        <v>198</v>
      </c>
      <c r="P102" s="0" t="s">
        <v>21568</v>
      </c>
      <c r="Q102" s="120"/>
      <c r="R102" s="0" t="s">
        <v>21584</v>
      </c>
      <c r="S102" s="0" t="s">
        <v>498</v>
      </c>
      <c r="T102" s="0" t="s">
        <v>21570</v>
      </c>
      <c r="U102" s="122" t="s">
        <v>200</v>
      </c>
      <c r="V102" s="131" t="s">
        <v>22040</v>
      </c>
      <c r="W102" s="112" t="n">
        <v>2017</v>
      </c>
      <c r="X102" s="0" t="s">
        <v>21572</v>
      </c>
      <c r="Z102" s="0" t="s">
        <v>21605</v>
      </c>
      <c r="AA102" s="0" t="s">
        <v>198</v>
      </c>
      <c r="AB102" s="0" t="s">
        <v>22041</v>
      </c>
      <c r="AC102" s="124" t="s">
        <v>200</v>
      </c>
      <c r="AD102" s="0" t="s">
        <v>22042</v>
      </c>
      <c r="AE102" s="0" t="s">
        <v>22043</v>
      </c>
      <c r="AF102" s="125" t="s">
        <v>200</v>
      </c>
      <c r="AG102" s="0" t="s">
        <v>21577</v>
      </c>
      <c r="AH102" s="0" t="n">
        <v>8033324540930</v>
      </c>
      <c r="AI102" s="126"/>
      <c r="AJ102" s="0" t="s">
        <v>215</v>
      </c>
      <c r="AK102" s="112" t="n">
        <v>4</v>
      </c>
      <c r="AL102" s="112" t="n">
        <v>4</v>
      </c>
      <c r="AM102" s="112" t="n">
        <v>4</v>
      </c>
      <c r="AN102" s="111" t="n">
        <v>15</v>
      </c>
      <c r="AO102" s="125"/>
      <c r="AP102" s="127"/>
    </row>
    <row r="103" customFormat="false" ht="13.8" hidden="false" customHeight="false" outlineLevel="0" collapsed="false">
      <c r="A103" s="131" t="s">
        <v>22044</v>
      </c>
      <c r="B103" s="0" t="s">
        <v>21559</v>
      </c>
      <c r="C103" s="0" t="s">
        <v>21591</v>
      </c>
      <c r="D103" s="0" t="s">
        <v>21601</v>
      </c>
      <c r="E103" s="0" t="s">
        <v>21601</v>
      </c>
      <c r="F103" s="0" t="s">
        <v>21602</v>
      </c>
      <c r="G103" s="111" t="n">
        <v>3</v>
      </c>
      <c r="H103" s="111" t="n">
        <v>10</v>
      </c>
      <c r="I103" s="0" t="s">
        <v>21563</v>
      </c>
      <c r="J103" s="0" t="s">
        <v>21564</v>
      </c>
      <c r="K103" s="0" t="s">
        <v>21565</v>
      </c>
      <c r="L103" s="0" t="s">
        <v>199</v>
      </c>
      <c r="N103" s="0" t="s">
        <v>21567</v>
      </c>
      <c r="O103" s="0" t="s">
        <v>198</v>
      </c>
      <c r="P103" s="0" t="s">
        <v>21568</v>
      </c>
      <c r="Q103" s="120"/>
      <c r="R103" s="0" t="s">
        <v>21569</v>
      </c>
      <c r="S103" s="0" t="s">
        <v>498</v>
      </c>
      <c r="T103" s="0" t="s">
        <v>198</v>
      </c>
      <c r="U103" s="122"/>
      <c r="V103" s="131" t="s">
        <v>21755</v>
      </c>
      <c r="W103" s="112" t="n">
        <v>2004</v>
      </c>
      <c r="X103" s="0" t="s">
        <v>21572</v>
      </c>
      <c r="Z103" s="0" t="s">
        <v>198</v>
      </c>
      <c r="AA103" s="0" t="s">
        <v>198</v>
      </c>
      <c r="AB103" s="0" t="s">
        <v>22045</v>
      </c>
      <c r="AC103" s="124" t="s">
        <v>200</v>
      </c>
      <c r="AD103" s="0" t="s">
        <v>22046</v>
      </c>
      <c r="AE103" s="0" t="s">
        <v>22047</v>
      </c>
      <c r="AF103" s="125" t="s">
        <v>200</v>
      </c>
      <c r="AG103" s="0" t="s">
        <v>21577</v>
      </c>
      <c r="AH103" s="0" t="n">
        <v>3421272100538</v>
      </c>
      <c r="AI103" s="126"/>
      <c r="AJ103" s="0" t="s">
        <v>215</v>
      </c>
      <c r="AK103" s="112" t="n">
        <v>4</v>
      </c>
      <c r="AL103" s="112" t="n">
        <v>4</v>
      </c>
      <c r="AM103" s="112" t="n">
        <v>4</v>
      </c>
      <c r="AN103" s="111" t="n">
        <v>10</v>
      </c>
      <c r="AO103" s="125"/>
      <c r="AP103" s="127" t="s">
        <v>5461</v>
      </c>
    </row>
    <row r="104" customFormat="false" ht="13.8" hidden="false" customHeight="false" outlineLevel="0" collapsed="false">
      <c r="A104" s="131" t="s">
        <v>22048</v>
      </c>
      <c r="B104" s="0" t="s">
        <v>21590</v>
      </c>
      <c r="C104" s="0" t="s">
        <v>21579</v>
      </c>
      <c r="D104" s="0" t="s">
        <v>21654</v>
      </c>
      <c r="E104" s="0" t="s">
        <v>21561</v>
      </c>
      <c r="F104" s="0" t="s">
        <v>21562</v>
      </c>
      <c r="G104" s="111" t="n">
        <v>2</v>
      </c>
      <c r="H104" s="111" t="n">
        <v>4</v>
      </c>
      <c r="I104" s="0" t="s">
        <v>392</v>
      </c>
      <c r="J104" s="0" t="s">
        <v>21581</v>
      </c>
      <c r="K104" s="0" t="s">
        <v>21565</v>
      </c>
      <c r="L104" s="0" t="s">
        <v>274</v>
      </c>
      <c r="N104" s="0" t="s">
        <v>21593</v>
      </c>
      <c r="O104" s="0" t="s">
        <v>198</v>
      </c>
      <c r="P104" s="0" t="s">
        <v>21583</v>
      </c>
      <c r="Q104" s="120"/>
      <c r="R104" s="0" t="s">
        <v>21584</v>
      </c>
      <c r="S104" s="0" t="s">
        <v>498</v>
      </c>
      <c r="T104" s="0" t="s">
        <v>198</v>
      </c>
      <c r="U104" s="122" t="s">
        <v>200</v>
      </c>
      <c r="V104" s="131" t="s">
        <v>21585</v>
      </c>
      <c r="W104" s="112" t="n">
        <v>2018</v>
      </c>
      <c r="X104" s="0" t="s">
        <v>21572</v>
      </c>
      <c r="Z104" s="0" t="s">
        <v>21662</v>
      </c>
      <c r="AA104" s="0" t="s">
        <v>198</v>
      </c>
      <c r="AB104" s="0" t="s">
        <v>22049</v>
      </c>
      <c r="AC104" s="124" t="s">
        <v>200</v>
      </c>
      <c r="AD104" s="0" t="s">
        <v>22050</v>
      </c>
      <c r="AE104" s="0" t="s">
        <v>22051</v>
      </c>
      <c r="AF104" s="125" t="s">
        <v>200</v>
      </c>
      <c r="AG104" s="0" t="s">
        <v>21577</v>
      </c>
      <c r="AH104" s="0" t="n">
        <v>778988711538</v>
      </c>
      <c r="AI104" s="126"/>
      <c r="AJ104" s="0" t="s">
        <v>215</v>
      </c>
      <c r="AK104" s="112" t="n">
        <v>4</v>
      </c>
      <c r="AL104" s="112" t="n">
        <v>4</v>
      </c>
      <c r="AM104" s="112" t="n">
        <v>4</v>
      </c>
      <c r="AN104" s="111" t="n">
        <v>15</v>
      </c>
      <c r="AO104" s="125"/>
      <c r="AP104" s="127" t="s">
        <v>216</v>
      </c>
    </row>
    <row r="105" customFormat="false" ht="13.8" hidden="false" customHeight="false" outlineLevel="0" collapsed="false">
      <c r="A105" s="131" t="s">
        <v>22052</v>
      </c>
      <c r="B105" s="0" t="s">
        <v>21590</v>
      </c>
      <c r="C105" s="0" t="s">
        <v>21579</v>
      </c>
      <c r="D105" s="0" t="s">
        <v>21654</v>
      </c>
      <c r="E105" s="0" t="s">
        <v>21561</v>
      </c>
      <c r="F105" s="0" t="s">
        <v>21562</v>
      </c>
      <c r="G105" s="111" t="n">
        <v>2</v>
      </c>
      <c r="H105" s="111" t="n">
        <v>4</v>
      </c>
      <c r="I105" s="0" t="s">
        <v>392</v>
      </c>
      <c r="J105" s="0" t="s">
        <v>21581</v>
      </c>
      <c r="K105" s="0" t="s">
        <v>21565</v>
      </c>
      <c r="L105" s="0" t="s">
        <v>274</v>
      </c>
      <c r="N105" s="0" t="s">
        <v>21593</v>
      </c>
      <c r="O105" s="0" t="s">
        <v>198</v>
      </c>
      <c r="P105" s="0" t="s">
        <v>21583</v>
      </c>
      <c r="Q105" s="120"/>
      <c r="R105" s="0" t="s">
        <v>21638</v>
      </c>
      <c r="S105" s="0" t="s">
        <v>498</v>
      </c>
      <c r="T105" s="0" t="s">
        <v>198</v>
      </c>
      <c r="U105" s="122" t="s">
        <v>200</v>
      </c>
      <c r="V105" s="131" t="s">
        <v>21585</v>
      </c>
      <c r="W105" s="112" t="n">
        <v>2019</v>
      </c>
      <c r="X105" s="0" t="s">
        <v>21572</v>
      </c>
      <c r="Z105" s="104" t="s">
        <v>21662</v>
      </c>
      <c r="AA105" s="0" t="s">
        <v>198</v>
      </c>
      <c r="AB105" s="0" t="s">
        <v>22053</v>
      </c>
      <c r="AC105" s="124" t="s">
        <v>200</v>
      </c>
      <c r="AD105" s="0" t="s">
        <v>22054</v>
      </c>
      <c r="AE105" s="0" t="s">
        <v>22055</v>
      </c>
      <c r="AF105" s="125" t="s">
        <v>200</v>
      </c>
      <c r="AG105" s="0" t="s">
        <v>21577</v>
      </c>
      <c r="AH105" s="0" t="n">
        <v>778988182079</v>
      </c>
      <c r="AI105" s="126"/>
      <c r="AJ105" s="0" t="s">
        <v>215</v>
      </c>
      <c r="AK105" s="112" t="n">
        <v>4</v>
      </c>
      <c r="AL105" s="112" t="n">
        <v>4</v>
      </c>
      <c r="AM105" s="112" t="n">
        <v>4</v>
      </c>
      <c r="AN105" s="111" t="n">
        <v>10</v>
      </c>
      <c r="AO105" s="125"/>
      <c r="AP105" s="127" t="s">
        <v>216</v>
      </c>
    </row>
    <row r="106" customFormat="false" ht="13.8" hidden="false" customHeight="false" outlineLevel="0" collapsed="false">
      <c r="A106" s="131" t="s">
        <v>22056</v>
      </c>
      <c r="B106" s="0" t="s">
        <v>21590</v>
      </c>
      <c r="C106" s="0" t="s">
        <v>21579</v>
      </c>
      <c r="D106" s="0" t="s">
        <v>21561</v>
      </c>
      <c r="E106" s="0" t="s">
        <v>21601</v>
      </c>
      <c r="F106" s="0" t="s">
        <v>21562</v>
      </c>
      <c r="G106" s="111" t="n">
        <v>2</v>
      </c>
      <c r="H106" s="111" t="n">
        <v>2</v>
      </c>
      <c r="I106" s="0" t="s">
        <v>392</v>
      </c>
      <c r="J106" s="0" t="s">
        <v>21564</v>
      </c>
      <c r="K106" s="0" t="s">
        <v>21603</v>
      </c>
      <c r="L106" s="0" t="s">
        <v>199</v>
      </c>
      <c r="N106" s="0" t="s">
        <v>21567</v>
      </c>
      <c r="O106" s="0" t="s">
        <v>198</v>
      </c>
      <c r="P106" s="0" t="s">
        <v>21583</v>
      </c>
      <c r="Q106" s="120"/>
      <c r="R106" s="0" t="s">
        <v>21569</v>
      </c>
      <c r="S106" s="0" t="s">
        <v>22057</v>
      </c>
      <c r="T106" s="0" t="s">
        <v>198</v>
      </c>
      <c r="U106" s="122"/>
      <c r="V106" s="131" t="s">
        <v>22058</v>
      </c>
      <c r="W106" s="112" t="n">
        <v>2017</v>
      </c>
      <c r="X106" s="0" t="s">
        <v>21572</v>
      </c>
      <c r="Z106" s="104" t="s">
        <v>21938</v>
      </c>
      <c r="AA106" s="0" t="s">
        <v>198</v>
      </c>
      <c r="AB106" s="0" t="s">
        <v>22059</v>
      </c>
      <c r="AC106" s="124" t="s">
        <v>200</v>
      </c>
      <c r="AD106" s="0" t="s">
        <v>22060</v>
      </c>
      <c r="AE106" s="0" t="s">
        <v>21741</v>
      </c>
      <c r="AF106" s="125"/>
      <c r="AG106" s="0" t="s">
        <v>21577</v>
      </c>
      <c r="AH106" s="0" t="n">
        <v>8437016497470</v>
      </c>
      <c r="AI106" s="126"/>
      <c r="AJ106" s="0" t="s">
        <v>215</v>
      </c>
      <c r="AK106" s="112" t="n">
        <v>4</v>
      </c>
      <c r="AL106" s="112" t="n">
        <v>4</v>
      </c>
      <c r="AM106" s="112" t="n">
        <v>4</v>
      </c>
      <c r="AN106" s="111" t="n">
        <v>10</v>
      </c>
      <c r="AO106" s="125"/>
      <c r="AP106" s="127"/>
    </row>
    <row r="107" customFormat="false" ht="13.8" hidden="false" customHeight="false" outlineLevel="0" collapsed="false">
      <c r="A107" s="131" t="s">
        <v>22061</v>
      </c>
      <c r="B107" s="0" t="s">
        <v>21590</v>
      </c>
      <c r="C107" s="0" t="s">
        <v>21579</v>
      </c>
      <c r="D107" s="0" t="s">
        <v>21654</v>
      </c>
      <c r="E107" s="0" t="s">
        <v>21561</v>
      </c>
      <c r="F107" s="0" t="s">
        <v>21562</v>
      </c>
      <c r="G107" s="111" t="n">
        <v>2</v>
      </c>
      <c r="H107" s="111" t="n">
        <v>2</v>
      </c>
      <c r="I107" s="0" t="s">
        <v>392</v>
      </c>
      <c r="J107" s="0" t="s">
        <v>21564</v>
      </c>
      <c r="K107" s="0" t="s">
        <v>21603</v>
      </c>
      <c r="L107" s="0" t="s">
        <v>274</v>
      </c>
      <c r="N107" s="0" t="s">
        <v>21567</v>
      </c>
      <c r="O107" s="0" t="s">
        <v>198</v>
      </c>
      <c r="P107" s="0" t="s">
        <v>21583</v>
      </c>
      <c r="Q107" s="120"/>
      <c r="R107" s="0" t="s">
        <v>21569</v>
      </c>
      <c r="S107" s="0" t="s">
        <v>498</v>
      </c>
      <c r="T107" s="0" t="s">
        <v>198</v>
      </c>
      <c r="U107" s="122"/>
      <c r="V107" s="131" t="s">
        <v>21698</v>
      </c>
      <c r="W107" s="112" t="n">
        <v>2015</v>
      </c>
      <c r="X107" s="0" t="s">
        <v>21595</v>
      </c>
      <c r="Y107" s="0" t="n">
        <v>2002</v>
      </c>
      <c r="Z107" s="0" t="s">
        <v>21990</v>
      </c>
      <c r="AA107" s="0" t="s">
        <v>198</v>
      </c>
      <c r="AB107" s="0" t="s">
        <v>22062</v>
      </c>
      <c r="AC107" s="124" t="s">
        <v>200</v>
      </c>
      <c r="AD107" s="0" t="s">
        <v>22063</v>
      </c>
      <c r="AE107" s="0" t="s">
        <v>16329</v>
      </c>
      <c r="AF107" s="125"/>
      <c r="AG107" s="0" t="s">
        <v>21577</v>
      </c>
      <c r="AH107" s="129" t="n">
        <v>3760093330657</v>
      </c>
      <c r="AI107" s="126"/>
      <c r="AJ107" s="0" t="s">
        <v>215</v>
      </c>
      <c r="AK107" s="112" t="n">
        <v>4</v>
      </c>
      <c r="AL107" s="112" t="n">
        <v>4</v>
      </c>
      <c r="AM107" s="112" t="n">
        <v>4</v>
      </c>
      <c r="AN107" s="111" t="n">
        <v>10</v>
      </c>
      <c r="AO107" s="125"/>
      <c r="AP107" s="127" t="s">
        <v>216</v>
      </c>
    </row>
    <row r="108" customFormat="false" ht="13.8" hidden="false" customHeight="false" outlineLevel="0" collapsed="false">
      <c r="A108" s="131" t="s">
        <v>22064</v>
      </c>
      <c r="B108" s="0" t="s">
        <v>21720</v>
      </c>
      <c r="C108" s="0" t="s">
        <v>21692</v>
      </c>
      <c r="D108" s="0" t="s">
        <v>21601</v>
      </c>
      <c r="E108" s="0" t="s">
        <v>21561</v>
      </c>
      <c r="F108" s="0" t="s">
        <v>21602</v>
      </c>
      <c r="G108" s="111" t="n">
        <v>2</v>
      </c>
      <c r="H108" s="111" t="n">
        <v>2</v>
      </c>
      <c r="I108" s="0" t="s">
        <v>392</v>
      </c>
      <c r="J108" s="0" t="s">
        <v>21564</v>
      </c>
      <c r="K108" s="0" t="s">
        <v>21603</v>
      </c>
      <c r="L108" s="0" t="s">
        <v>199</v>
      </c>
      <c r="M108" s="0" t="s">
        <v>21661</v>
      </c>
      <c r="N108" s="0" t="s">
        <v>21567</v>
      </c>
      <c r="O108" s="0" t="s">
        <v>198</v>
      </c>
      <c r="P108" s="0" t="s">
        <v>21583</v>
      </c>
      <c r="Q108" s="120"/>
      <c r="R108" s="0" t="s">
        <v>21569</v>
      </c>
      <c r="S108" s="0" t="s">
        <v>498</v>
      </c>
      <c r="T108" s="0" t="s">
        <v>198</v>
      </c>
      <c r="U108" s="122"/>
      <c r="V108" s="131" t="s">
        <v>21768</v>
      </c>
      <c r="W108" s="112" t="n">
        <v>2018</v>
      </c>
      <c r="X108" s="0" t="s">
        <v>21572</v>
      </c>
      <c r="Z108" s="0" t="s">
        <v>21573</v>
      </c>
      <c r="AA108" s="0" t="s">
        <v>198</v>
      </c>
      <c r="AB108" s="0" t="s">
        <v>22065</v>
      </c>
      <c r="AC108" s="124" t="s">
        <v>200</v>
      </c>
      <c r="AD108" s="0" t="s">
        <v>22066</v>
      </c>
      <c r="AE108" s="0" t="s">
        <v>22067</v>
      </c>
      <c r="AF108" s="125" t="s">
        <v>200</v>
      </c>
      <c r="AG108" s="0" t="s">
        <v>21685</v>
      </c>
      <c r="AH108" s="129" t="n">
        <v>3760032261028</v>
      </c>
      <c r="AI108" s="126"/>
      <c r="AJ108" s="0" t="s">
        <v>215</v>
      </c>
      <c r="AK108" s="112" t="n">
        <v>4</v>
      </c>
      <c r="AL108" s="112" t="n">
        <v>4</v>
      </c>
      <c r="AM108" s="112" t="n">
        <v>4</v>
      </c>
      <c r="AN108" s="111" t="n">
        <v>10</v>
      </c>
      <c r="AO108" s="125"/>
      <c r="AP108" s="127"/>
    </row>
    <row r="109" customFormat="false" ht="13.8" hidden="false" customHeight="false" outlineLevel="0" collapsed="false">
      <c r="A109" s="131" t="s">
        <v>22068</v>
      </c>
      <c r="B109" s="0" t="s">
        <v>21590</v>
      </c>
      <c r="C109" s="0" t="s">
        <v>21579</v>
      </c>
      <c r="D109" s="0" t="s">
        <v>21654</v>
      </c>
      <c r="E109" s="0" t="s">
        <v>21561</v>
      </c>
      <c r="F109" s="0" t="s">
        <v>21602</v>
      </c>
      <c r="G109" s="111" t="n">
        <v>2</v>
      </c>
      <c r="H109" s="111" t="n">
        <v>2</v>
      </c>
      <c r="I109" s="0" t="s">
        <v>392</v>
      </c>
      <c r="J109" s="0" t="s">
        <v>21564</v>
      </c>
      <c r="K109" s="0" t="s">
        <v>21603</v>
      </c>
      <c r="L109" s="0" t="s">
        <v>199</v>
      </c>
      <c r="N109" s="0" t="s">
        <v>21567</v>
      </c>
      <c r="O109" s="0" t="s">
        <v>198</v>
      </c>
      <c r="P109" s="0" t="s">
        <v>21583</v>
      </c>
      <c r="Q109" s="120"/>
      <c r="R109" s="0" t="s">
        <v>21569</v>
      </c>
      <c r="S109" s="0" t="s">
        <v>498</v>
      </c>
      <c r="T109" s="0" t="s">
        <v>198</v>
      </c>
      <c r="U109" s="122"/>
      <c r="V109" s="131" t="s">
        <v>21698</v>
      </c>
      <c r="W109" s="112" t="n">
        <v>2015</v>
      </c>
      <c r="X109" s="0" t="s">
        <v>21595</v>
      </c>
      <c r="Y109" s="0" t="n">
        <v>2005</v>
      </c>
      <c r="Z109" s="0" t="s">
        <v>21990</v>
      </c>
      <c r="AA109" s="0" t="s">
        <v>198</v>
      </c>
      <c r="AB109" s="0" t="s">
        <v>22069</v>
      </c>
      <c r="AC109" s="124" t="s">
        <v>200</v>
      </c>
      <c r="AD109" s="0" t="s">
        <v>22063</v>
      </c>
      <c r="AE109" s="0" t="s">
        <v>16329</v>
      </c>
      <c r="AF109" s="125"/>
      <c r="AG109" s="0" t="s">
        <v>21577</v>
      </c>
      <c r="AH109" s="129" t="n">
        <v>3760093330107</v>
      </c>
      <c r="AI109" s="126"/>
      <c r="AJ109" s="0" t="s">
        <v>215</v>
      </c>
      <c r="AK109" s="112" t="n">
        <v>4</v>
      </c>
      <c r="AL109" s="112" t="n">
        <v>4</v>
      </c>
      <c r="AM109" s="112" t="n">
        <v>4</v>
      </c>
      <c r="AN109" s="111" t="n">
        <v>10</v>
      </c>
      <c r="AO109" s="125"/>
      <c r="AP109" s="127" t="s">
        <v>216</v>
      </c>
    </row>
    <row r="110" customFormat="false" ht="13.8" hidden="false" customHeight="false" outlineLevel="0" collapsed="false">
      <c r="A110" s="131" t="s">
        <v>22070</v>
      </c>
      <c r="B110" s="0" t="s">
        <v>21590</v>
      </c>
      <c r="C110" s="0" t="s">
        <v>21787</v>
      </c>
      <c r="D110" s="0" t="s">
        <v>21654</v>
      </c>
      <c r="E110" s="0" t="s">
        <v>21601</v>
      </c>
      <c r="F110" s="0" t="s">
        <v>21602</v>
      </c>
      <c r="G110" s="111" t="n">
        <v>1</v>
      </c>
      <c r="H110" s="111" t="n">
        <v>4</v>
      </c>
      <c r="I110" s="0" t="s">
        <v>21563</v>
      </c>
      <c r="J110" s="0" t="s">
        <v>21564</v>
      </c>
      <c r="K110" s="0" t="s">
        <v>21565</v>
      </c>
      <c r="L110" s="0" t="s">
        <v>274</v>
      </c>
      <c r="N110" s="0" t="s">
        <v>21567</v>
      </c>
      <c r="O110" s="0" t="s">
        <v>21567</v>
      </c>
      <c r="P110" s="0" t="s">
        <v>21568</v>
      </c>
      <c r="Q110" s="120"/>
      <c r="R110" s="0" t="s">
        <v>21569</v>
      </c>
      <c r="S110" s="0" t="s">
        <v>498</v>
      </c>
      <c r="T110" s="0" t="s">
        <v>198</v>
      </c>
      <c r="U110" s="122"/>
      <c r="V110" s="131" t="s">
        <v>21627</v>
      </c>
      <c r="W110" s="112" t="n">
        <v>2019</v>
      </c>
      <c r="X110" s="0" t="s">
        <v>21572</v>
      </c>
      <c r="Z110" s="0" t="s">
        <v>21605</v>
      </c>
      <c r="AA110" s="0" t="s">
        <v>198</v>
      </c>
      <c r="AB110" s="0" t="s">
        <v>22071</v>
      </c>
      <c r="AC110" s="124" t="s">
        <v>200</v>
      </c>
      <c r="AD110" s="0" t="s">
        <v>22072</v>
      </c>
      <c r="AE110" s="0" t="s">
        <v>22073</v>
      </c>
      <c r="AF110" s="125" t="s">
        <v>200</v>
      </c>
      <c r="AG110" s="0" t="s">
        <v>21577</v>
      </c>
      <c r="AH110" s="0" t="n">
        <v>3664824000508</v>
      </c>
      <c r="AI110" s="126"/>
      <c r="AJ110" s="0" t="s">
        <v>215</v>
      </c>
      <c r="AK110" s="112" t="n">
        <v>4</v>
      </c>
      <c r="AL110" s="112" t="n">
        <v>4</v>
      </c>
      <c r="AM110" s="112" t="n">
        <v>4</v>
      </c>
      <c r="AN110" s="111" t="n">
        <v>15</v>
      </c>
      <c r="AO110" s="125"/>
      <c r="AP110" s="127"/>
    </row>
    <row r="111" customFormat="false" ht="13.8" hidden="false" customHeight="false" outlineLevel="0" collapsed="false">
      <c r="A111" s="131" t="s">
        <v>22074</v>
      </c>
      <c r="B111" s="0" t="s">
        <v>21590</v>
      </c>
      <c r="C111" s="0" t="s">
        <v>21579</v>
      </c>
      <c r="D111" s="0" t="s">
        <v>21561</v>
      </c>
      <c r="E111" s="0" t="s">
        <v>21612</v>
      </c>
      <c r="F111" s="0" t="s">
        <v>21580</v>
      </c>
      <c r="G111" s="111" t="n">
        <v>2</v>
      </c>
      <c r="H111" s="111" t="n">
        <v>5</v>
      </c>
      <c r="I111" s="0" t="s">
        <v>392</v>
      </c>
      <c r="J111" s="0" t="s">
        <v>21603</v>
      </c>
      <c r="K111" s="0" t="s">
        <v>21582</v>
      </c>
      <c r="L111" s="0" t="s">
        <v>274</v>
      </c>
      <c r="N111" s="0" t="s">
        <v>21593</v>
      </c>
      <c r="O111" s="0" t="s">
        <v>198</v>
      </c>
      <c r="P111" s="0" t="s">
        <v>21583</v>
      </c>
      <c r="Q111" s="120"/>
      <c r="R111" s="0" t="s">
        <v>21584</v>
      </c>
      <c r="S111" s="0" t="s">
        <v>498</v>
      </c>
      <c r="T111" s="0" t="s">
        <v>21570</v>
      </c>
      <c r="U111" s="122" t="s">
        <v>200</v>
      </c>
      <c r="V111" s="131" t="s">
        <v>21871</v>
      </c>
      <c r="W111" s="112" t="n">
        <v>2009</v>
      </c>
      <c r="X111" s="0" t="s">
        <v>21572</v>
      </c>
      <c r="Z111" s="0" t="s">
        <v>21573</v>
      </c>
      <c r="AA111" s="0" t="s">
        <v>198</v>
      </c>
      <c r="AB111" s="0" t="s">
        <v>22075</v>
      </c>
      <c r="AC111" s="124" t="s">
        <v>200</v>
      </c>
      <c r="AD111" s="0" t="s">
        <v>22076</v>
      </c>
      <c r="AE111" s="0" t="s">
        <v>22077</v>
      </c>
      <c r="AF111" s="125" t="s">
        <v>200</v>
      </c>
      <c r="AG111" s="0" t="s">
        <v>21577</v>
      </c>
      <c r="AH111" s="129" t="n">
        <v>824968726815</v>
      </c>
      <c r="AI111" s="126"/>
      <c r="AJ111" s="0" t="s">
        <v>215</v>
      </c>
      <c r="AK111" s="112" t="n">
        <v>4</v>
      </c>
      <c r="AL111" s="112" t="n">
        <v>4</v>
      </c>
      <c r="AM111" s="112" t="n">
        <v>4</v>
      </c>
      <c r="AN111" s="111" t="n">
        <v>20</v>
      </c>
      <c r="AO111" s="125"/>
      <c r="AP111" s="127" t="s">
        <v>216</v>
      </c>
    </row>
    <row r="112" customFormat="false" ht="13.8" hidden="false" customHeight="false" outlineLevel="0" collapsed="false">
      <c r="A112" s="131" t="s">
        <v>22078</v>
      </c>
      <c r="B112" s="0" t="s">
        <v>21590</v>
      </c>
      <c r="C112" s="0" t="s">
        <v>21579</v>
      </c>
      <c r="D112" s="0" t="s">
        <v>21561</v>
      </c>
      <c r="E112" s="0" t="s">
        <v>21612</v>
      </c>
      <c r="F112" s="0" t="s">
        <v>21580</v>
      </c>
      <c r="G112" s="111" t="n">
        <v>2</v>
      </c>
      <c r="H112" s="111" t="n">
        <v>5</v>
      </c>
      <c r="I112" s="0" t="s">
        <v>392</v>
      </c>
      <c r="J112" s="0" t="s">
        <v>21603</v>
      </c>
      <c r="K112" s="0" t="s">
        <v>21582</v>
      </c>
      <c r="L112" s="0" t="s">
        <v>199</v>
      </c>
      <c r="N112" s="0" t="s">
        <v>21567</v>
      </c>
      <c r="O112" s="0" t="s">
        <v>198</v>
      </c>
      <c r="P112" s="0" t="s">
        <v>21583</v>
      </c>
      <c r="Q112" s="120"/>
      <c r="R112" s="0" t="s">
        <v>21638</v>
      </c>
      <c r="S112" s="0" t="s">
        <v>205</v>
      </c>
      <c r="T112" s="0" t="s">
        <v>21612</v>
      </c>
      <c r="U112" s="122" t="s">
        <v>200</v>
      </c>
      <c r="V112" s="131" t="s">
        <v>21871</v>
      </c>
      <c r="W112" s="112" t="n">
        <v>2010</v>
      </c>
      <c r="X112" s="0" t="s">
        <v>21572</v>
      </c>
      <c r="Z112" s="0" t="s">
        <v>21573</v>
      </c>
      <c r="AA112" s="0" t="s">
        <v>198</v>
      </c>
      <c r="AB112" s="0" t="s">
        <v>22079</v>
      </c>
      <c r="AC112" s="124" t="s">
        <v>200</v>
      </c>
      <c r="AD112" s="0" t="s">
        <v>22080</v>
      </c>
      <c r="AE112" s="0" t="s">
        <v>22081</v>
      </c>
      <c r="AF112" s="125" t="s">
        <v>200</v>
      </c>
      <c r="AG112" s="0" t="s">
        <v>22082</v>
      </c>
      <c r="AH112" s="0" t="n">
        <v>824968826959</v>
      </c>
      <c r="AI112" s="126"/>
      <c r="AJ112" s="0" t="s">
        <v>215</v>
      </c>
      <c r="AK112" s="112" t="n">
        <v>4</v>
      </c>
      <c r="AL112" s="112" t="n">
        <v>4</v>
      </c>
      <c r="AM112" s="112" t="n">
        <v>4</v>
      </c>
      <c r="AN112" s="111" t="n">
        <v>10</v>
      </c>
      <c r="AO112" s="125"/>
      <c r="AP112" s="127" t="s">
        <v>216</v>
      </c>
    </row>
    <row r="113" customFormat="false" ht="13.8" hidden="false" customHeight="false" outlineLevel="0" collapsed="false">
      <c r="A113" s="131" t="s">
        <v>22083</v>
      </c>
      <c r="B113" s="0" t="s">
        <v>21590</v>
      </c>
      <c r="C113" s="0" t="s">
        <v>21579</v>
      </c>
      <c r="D113" s="0" t="s">
        <v>21561</v>
      </c>
      <c r="E113" s="0" t="s">
        <v>21612</v>
      </c>
      <c r="F113" s="0" t="s">
        <v>21580</v>
      </c>
      <c r="G113" s="111" t="n">
        <v>2</v>
      </c>
      <c r="H113" s="111" t="n">
        <v>5</v>
      </c>
      <c r="I113" s="0" t="s">
        <v>392</v>
      </c>
      <c r="J113" s="0" t="s">
        <v>21603</v>
      </c>
      <c r="K113" s="0" t="s">
        <v>21582</v>
      </c>
      <c r="L113" s="0" t="s">
        <v>199</v>
      </c>
      <c r="N113" s="0" t="s">
        <v>21593</v>
      </c>
      <c r="O113" s="0" t="s">
        <v>198</v>
      </c>
      <c r="P113" s="0" t="s">
        <v>21583</v>
      </c>
      <c r="Q113" s="120"/>
      <c r="R113" s="0" t="s">
        <v>21584</v>
      </c>
      <c r="S113" s="0" t="s">
        <v>498</v>
      </c>
      <c r="T113" s="0" t="s">
        <v>21570</v>
      </c>
      <c r="U113" s="122" t="s">
        <v>200</v>
      </c>
      <c r="V113" s="131" t="s">
        <v>21871</v>
      </c>
      <c r="W113" s="112" t="n">
        <v>2020</v>
      </c>
      <c r="X113" s="0" t="s">
        <v>21595</v>
      </c>
      <c r="Z113" s="0" t="s">
        <v>21573</v>
      </c>
      <c r="AA113" s="0" t="s">
        <v>22084</v>
      </c>
      <c r="AB113" s="0" t="s">
        <v>22085</v>
      </c>
      <c r="AC113" s="124" t="s">
        <v>200</v>
      </c>
      <c r="AD113" s="0" t="s">
        <v>22086</v>
      </c>
      <c r="AE113" s="0" t="s">
        <v>22087</v>
      </c>
      <c r="AF113" s="125" t="s">
        <v>200</v>
      </c>
      <c r="AG113" s="0" t="s">
        <v>21577</v>
      </c>
      <c r="AH113" s="129" t="n">
        <v>824968090213</v>
      </c>
      <c r="AI113" s="126"/>
      <c r="AJ113" s="0" t="s">
        <v>215</v>
      </c>
      <c r="AK113" s="112" t="n">
        <v>4</v>
      </c>
      <c r="AL113" s="112" t="n">
        <v>4</v>
      </c>
      <c r="AM113" s="112" t="n">
        <v>4</v>
      </c>
      <c r="AN113" s="111" t="n">
        <v>30</v>
      </c>
      <c r="AO113" s="125"/>
      <c r="AP113" s="127" t="s">
        <v>216</v>
      </c>
    </row>
    <row r="114" customFormat="false" ht="13.8" hidden="false" customHeight="false" outlineLevel="0" collapsed="false">
      <c r="A114" s="131" t="s">
        <v>22088</v>
      </c>
      <c r="B114" s="0" t="s">
        <v>21720</v>
      </c>
      <c r="C114" s="0" t="s">
        <v>21591</v>
      </c>
      <c r="D114" s="0" t="s">
        <v>21561</v>
      </c>
      <c r="E114" s="0" t="s">
        <v>21561</v>
      </c>
      <c r="F114" s="0" t="s">
        <v>21562</v>
      </c>
      <c r="G114" s="111" t="n">
        <v>2</v>
      </c>
      <c r="H114" s="111" t="n">
        <v>2</v>
      </c>
      <c r="I114" s="0" t="s">
        <v>392</v>
      </c>
      <c r="J114" s="0" t="s">
        <v>21581</v>
      </c>
      <c r="K114" s="0" t="s">
        <v>21565</v>
      </c>
      <c r="L114" s="0" t="s">
        <v>199</v>
      </c>
      <c r="N114" s="0" t="s">
        <v>21567</v>
      </c>
      <c r="O114" s="0" t="s">
        <v>198</v>
      </c>
      <c r="P114" s="0" t="s">
        <v>21583</v>
      </c>
      <c r="Q114" s="120"/>
      <c r="R114" s="0" t="s">
        <v>21569</v>
      </c>
      <c r="S114" s="0" t="s">
        <v>498</v>
      </c>
      <c r="T114" s="0" t="s">
        <v>21570</v>
      </c>
      <c r="U114" s="122" t="s">
        <v>200</v>
      </c>
      <c r="V114" s="131" t="s">
        <v>22089</v>
      </c>
      <c r="W114" s="112" t="n">
        <v>2021</v>
      </c>
      <c r="X114" s="0" t="s">
        <v>21572</v>
      </c>
      <c r="Z114" s="0" t="s">
        <v>22090</v>
      </c>
      <c r="AA114" s="0" t="s">
        <v>198</v>
      </c>
      <c r="AB114" s="0" t="s">
        <v>22091</v>
      </c>
      <c r="AC114" s="124" t="s">
        <v>200</v>
      </c>
      <c r="AD114" s="0" t="s">
        <v>22092</v>
      </c>
      <c r="AE114" s="0" t="s">
        <v>17442</v>
      </c>
      <c r="AF114" s="125" t="s">
        <v>200</v>
      </c>
      <c r="AG114" s="0" t="s">
        <v>21577</v>
      </c>
      <c r="AH114" s="129" t="n">
        <v>3760273010188</v>
      </c>
      <c r="AI114" s="126"/>
      <c r="AJ114" s="0" t="s">
        <v>215</v>
      </c>
      <c r="AK114" s="112" t="n">
        <v>4</v>
      </c>
      <c r="AL114" s="112" t="n">
        <v>4</v>
      </c>
      <c r="AM114" s="112" t="n">
        <v>4</v>
      </c>
      <c r="AN114" s="111" t="n">
        <v>15</v>
      </c>
      <c r="AO114" s="125"/>
      <c r="AP114" s="127"/>
    </row>
    <row r="115" customFormat="false" ht="13.8" hidden="false" customHeight="false" outlineLevel="0" collapsed="false">
      <c r="A115" s="131" t="s">
        <v>22093</v>
      </c>
      <c r="B115" s="0" t="s">
        <v>21720</v>
      </c>
      <c r="C115" s="0" t="s">
        <v>21579</v>
      </c>
      <c r="D115" s="0" t="s">
        <v>21601</v>
      </c>
      <c r="E115" s="0" t="s">
        <v>21612</v>
      </c>
      <c r="F115" s="0" t="s">
        <v>21562</v>
      </c>
      <c r="G115" s="111" t="n">
        <v>2</v>
      </c>
      <c r="H115" s="111" t="n">
        <v>4</v>
      </c>
      <c r="I115" s="0" t="s">
        <v>392</v>
      </c>
      <c r="J115" s="0" t="s">
        <v>21581</v>
      </c>
      <c r="K115" s="0" t="s">
        <v>21565</v>
      </c>
      <c r="L115" s="0" t="s">
        <v>199</v>
      </c>
      <c r="M115" s="0" t="s">
        <v>21566</v>
      </c>
      <c r="N115" s="0" t="s">
        <v>21567</v>
      </c>
      <c r="O115" s="0" t="s">
        <v>198</v>
      </c>
      <c r="P115" s="0" t="s">
        <v>21568</v>
      </c>
      <c r="Q115" s="120"/>
      <c r="R115" s="0" t="s">
        <v>21569</v>
      </c>
      <c r="S115" s="0" t="s">
        <v>205</v>
      </c>
      <c r="T115" s="0" t="s">
        <v>21570</v>
      </c>
      <c r="U115" s="122" t="s">
        <v>200</v>
      </c>
      <c r="V115" s="131" t="s">
        <v>22094</v>
      </c>
      <c r="W115" s="112" t="n">
        <v>2019</v>
      </c>
      <c r="X115" s="0" t="s">
        <v>21572</v>
      </c>
      <c r="Z115" s="0" t="s">
        <v>21605</v>
      </c>
      <c r="AA115" s="0" t="s">
        <v>21997</v>
      </c>
      <c r="AB115" s="0" t="s">
        <v>22095</v>
      </c>
      <c r="AC115" s="124" t="s">
        <v>200</v>
      </c>
      <c r="AD115" s="0" t="s">
        <v>22096</v>
      </c>
      <c r="AE115" s="0" t="s">
        <v>12084</v>
      </c>
      <c r="AF115" s="125"/>
      <c r="AG115" s="0" t="s">
        <v>21577</v>
      </c>
      <c r="AH115" s="129" t="n">
        <v>827714014846</v>
      </c>
      <c r="AI115" s="126"/>
      <c r="AJ115" s="0" t="s">
        <v>215</v>
      </c>
      <c r="AK115" s="112" t="n">
        <v>4</v>
      </c>
      <c r="AL115" s="112" t="n">
        <v>4</v>
      </c>
      <c r="AM115" s="112" t="n">
        <v>4</v>
      </c>
      <c r="AN115" s="111" t="n">
        <v>20</v>
      </c>
      <c r="AO115" s="125"/>
      <c r="AP115" s="127" t="s">
        <v>216</v>
      </c>
    </row>
    <row r="116" customFormat="false" ht="13.8" hidden="false" customHeight="false" outlineLevel="0" collapsed="false">
      <c r="A116" s="131" t="s">
        <v>22097</v>
      </c>
      <c r="B116" s="0" t="s">
        <v>21752</v>
      </c>
      <c r="C116" s="0" t="s">
        <v>21560</v>
      </c>
      <c r="D116" s="0" t="s">
        <v>21654</v>
      </c>
      <c r="E116" s="0" t="s">
        <v>21561</v>
      </c>
      <c r="F116" s="0" t="s">
        <v>21602</v>
      </c>
      <c r="G116" s="111" t="n">
        <v>2</v>
      </c>
      <c r="H116" s="111" t="n">
        <v>8</v>
      </c>
      <c r="I116" s="0" t="s">
        <v>456</v>
      </c>
      <c r="J116" s="0" t="s">
        <v>21564</v>
      </c>
      <c r="K116" s="0" t="s">
        <v>21603</v>
      </c>
      <c r="L116" s="0" t="s">
        <v>235</v>
      </c>
      <c r="N116" s="0" t="s">
        <v>21567</v>
      </c>
      <c r="O116" s="0" t="s">
        <v>198</v>
      </c>
      <c r="P116" s="0" t="s">
        <v>21568</v>
      </c>
      <c r="Q116" s="120"/>
      <c r="R116" s="0" t="s">
        <v>21569</v>
      </c>
      <c r="S116" s="0" t="s">
        <v>498</v>
      </c>
      <c r="T116" s="0" t="s">
        <v>198</v>
      </c>
      <c r="U116" s="122"/>
      <c r="V116" s="131" t="s">
        <v>22098</v>
      </c>
      <c r="W116" s="112" t="n">
        <v>2017</v>
      </c>
      <c r="X116" s="0" t="s">
        <v>21572</v>
      </c>
      <c r="Z116" s="0" t="s">
        <v>21605</v>
      </c>
      <c r="AA116" s="0" t="s">
        <v>198</v>
      </c>
      <c r="AB116" s="0" t="s">
        <v>22099</v>
      </c>
      <c r="AC116" s="124" t="s">
        <v>200</v>
      </c>
      <c r="AD116" s="0" t="s">
        <v>22100</v>
      </c>
      <c r="AE116" s="0" t="s">
        <v>21814</v>
      </c>
      <c r="AF116" s="125" t="s">
        <v>200</v>
      </c>
      <c r="AG116" s="0" t="s">
        <v>21577</v>
      </c>
      <c r="AH116" s="0" t="n">
        <v>3700217327828</v>
      </c>
      <c r="AI116" s="126"/>
      <c r="AJ116" s="0" t="s">
        <v>215</v>
      </c>
      <c r="AK116" s="112" t="n">
        <v>4</v>
      </c>
      <c r="AL116" s="112" t="n">
        <v>4</v>
      </c>
      <c r="AM116" s="112" t="n">
        <v>4</v>
      </c>
      <c r="AN116" s="111" t="n">
        <v>10</v>
      </c>
      <c r="AO116" s="125"/>
      <c r="AP116" s="127"/>
    </row>
    <row r="117" customFormat="false" ht="13.8" hidden="false" customHeight="false" outlineLevel="0" collapsed="false">
      <c r="A117" s="131" t="s">
        <v>22101</v>
      </c>
      <c r="B117" s="0" t="s">
        <v>21733</v>
      </c>
      <c r="C117" s="0" t="s">
        <v>21792</v>
      </c>
      <c r="D117" s="0" t="s">
        <v>21654</v>
      </c>
      <c r="E117" s="0" t="s">
        <v>198</v>
      </c>
      <c r="F117" s="0" t="s">
        <v>21562</v>
      </c>
      <c r="G117" s="111" t="n">
        <v>1</v>
      </c>
      <c r="H117" s="111" t="n">
        <v>6</v>
      </c>
      <c r="I117" s="0" t="s">
        <v>21563</v>
      </c>
      <c r="J117" s="0" t="s">
        <v>21564</v>
      </c>
      <c r="K117" s="0" t="s">
        <v>21582</v>
      </c>
      <c r="L117" s="0" t="s">
        <v>199</v>
      </c>
      <c r="N117" s="0" t="s">
        <v>21567</v>
      </c>
      <c r="O117" s="0" t="s">
        <v>21862</v>
      </c>
      <c r="P117" s="0" t="s">
        <v>21583</v>
      </c>
      <c r="Q117" s="120"/>
      <c r="R117" s="0" t="s">
        <v>21569</v>
      </c>
      <c r="S117" s="0" t="s">
        <v>498</v>
      </c>
      <c r="T117" s="0" t="s">
        <v>21612</v>
      </c>
      <c r="U117" s="122"/>
      <c r="V117" s="131" t="s">
        <v>21905</v>
      </c>
      <c r="W117" s="112" t="n">
        <v>2021</v>
      </c>
      <c r="X117" s="0" t="s">
        <v>21572</v>
      </c>
      <c r="Z117" s="0" t="s">
        <v>21699</v>
      </c>
      <c r="AA117" s="0" t="s">
        <v>198</v>
      </c>
      <c r="AB117" s="0" t="s">
        <v>22102</v>
      </c>
      <c r="AC117" s="124" t="s">
        <v>200</v>
      </c>
      <c r="AD117" s="0" t="s">
        <v>22103</v>
      </c>
      <c r="AE117" s="0" t="s">
        <v>22104</v>
      </c>
      <c r="AF117" s="125" t="s">
        <v>200</v>
      </c>
      <c r="AG117" s="0" t="s">
        <v>21577</v>
      </c>
      <c r="AH117" s="0" t="n">
        <v>3616450005334</v>
      </c>
      <c r="AI117" s="126"/>
      <c r="AJ117" s="0" t="s">
        <v>215</v>
      </c>
      <c r="AK117" s="112" t="n">
        <v>4</v>
      </c>
      <c r="AL117" s="112" t="n">
        <v>4</v>
      </c>
      <c r="AM117" s="112" t="n">
        <v>4</v>
      </c>
      <c r="AN117" s="111" t="n">
        <v>10</v>
      </c>
      <c r="AO117" s="125"/>
      <c r="AP117" s="127"/>
    </row>
    <row r="118" customFormat="false" ht="13.8" hidden="false" customHeight="false" outlineLevel="0" collapsed="false">
      <c r="A118" s="131" t="s">
        <v>22105</v>
      </c>
      <c r="B118" s="0" t="s">
        <v>21590</v>
      </c>
      <c r="C118" s="0" t="s">
        <v>21591</v>
      </c>
      <c r="D118" s="0" t="s">
        <v>21561</v>
      </c>
      <c r="E118" s="0" t="s">
        <v>21561</v>
      </c>
      <c r="F118" s="0" t="s">
        <v>21562</v>
      </c>
      <c r="G118" s="111" t="n">
        <v>2</v>
      </c>
      <c r="H118" s="111" t="n">
        <v>4</v>
      </c>
      <c r="I118" s="0" t="s">
        <v>392</v>
      </c>
      <c r="J118" s="0" t="s">
        <v>21581</v>
      </c>
      <c r="K118" s="0" t="s">
        <v>21855</v>
      </c>
      <c r="L118" s="0" t="s">
        <v>199</v>
      </c>
      <c r="N118" s="0" t="s">
        <v>21567</v>
      </c>
      <c r="O118" s="0" t="s">
        <v>198</v>
      </c>
      <c r="P118" s="0" t="s">
        <v>21568</v>
      </c>
      <c r="Q118" s="120"/>
      <c r="R118" s="0" t="s">
        <v>21569</v>
      </c>
      <c r="S118" s="0" t="s">
        <v>498</v>
      </c>
      <c r="T118" s="0" t="s">
        <v>21570</v>
      </c>
      <c r="U118" s="122" t="s">
        <v>200</v>
      </c>
      <c r="V118" s="131" t="s">
        <v>21880</v>
      </c>
      <c r="W118" s="112" t="n">
        <v>2012</v>
      </c>
      <c r="X118" s="0" t="s">
        <v>21572</v>
      </c>
      <c r="Z118" s="0" t="s">
        <v>21938</v>
      </c>
      <c r="AA118" s="0" t="s">
        <v>198</v>
      </c>
      <c r="AB118" s="0" t="s">
        <v>22106</v>
      </c>
      <c r="AC118" s="124" t="s">
        <v>200</v>
      </c>
      <c r="AD118" s="0" t="s">
        <v>22092</v>
      </c>
      <c r="AE118" s="0" t="s">
        <v>22107</v>
      </c>
      <c r="AF118" s="125" t="s">
        <v>200</v>
      </c>
      <c r="AG118" s="0" t="s">
        <v>21577</v>
      </c>
      <c r="AH118" s="0" t="n">
        <v>3760267990762</v>
      </c>
      <c r="AI118" s="126"/>
      <c r="AJ118" s="0" t="s">
        <v>215</v>
      </c>
      <c r="AK118" s="112" t="n">
        <v>4</v>
      </c>
      <c r="AL118" s="112" t="n">
        <v>4</v>
      </c>
      <c r="AM118" s="112" t="n">
        <v>4</v>
      </c>
      <c r="AN118" s="111" t="n">
        <v>20</v>
      </c>
      <c r="AO118" s="125"/>
      <c r="AP118" s="127" t="s">
        <v>5461</v>
      </c>
    </row>
    <row r="119" customFormat="false" ht="13.8" hidden="false" customHeight="false" outlineLevel="0" collapsed="false">
      <c r="A119" s="131" t="s">
        <v>22108</v>
      </c>
      <c r="B119" s="0" t="s">
        <v>21752</v>
      </c>
      <c r="C119" s="0" t="s">
        <v>21792</v>
      </c>
      <c r="D119" s="0" t="s">
        <v>21654</v>
      </c>
      <c r="E119" s="0" t="s">
        <v>198</v>
      </c>
      <c r="F119" s="0" t="s">
        <v>21562</v>
      </c>
      <c r="G119" s="111" t="n">
        <v>1</v>
      </c>
      <c r="H119" s="111" t="n">
        <v>2</v>
      </c>
      <c r="I119" s="0" t="s">
        <v>21563</v>
      </c>
      <c r="J119" s="0" t="s">
        <v>21564</v>
      </c>
      <c r="K119" s="0" t="s">
        <v>21582</v>
      </c>
      <c r="L119" s="0" t="s">
        <v>199</v>
      </c>
      <c r="N119" s="0" t="s">
        <v>21567</v>
      </c>
      <c r="O119" s="0" t="s">
        <v>21567</v>
      </c>
      <c r="P119" s="0" t="s">
        <v>21583</v>
      </c>
      <c r="Q119" s="120"/>
      <c r="R119" s="0" t="s">
        <v>21569</v>
      </c>
      <c r="S119" s="0" t="s">
        <v>240</v>
      </c>
      <c r="T119" s="0" t="s">
        <v>198</v>
      </c>
      <c r="U119" s="122"/>
      <c r="V119" s="131" t="s">
        <v>20979</v>
      </c>
      <c r="W119" s="112" t="s">
        <v>66</v>
      </c>
      <c r="X119" s="0" t="s">
        <v>21572</v>
      </c>
      <c r="Z119" s="0" t="s">
        <v>22109</v>
      </c>
      <c r="AA119" s="0" t="s">
        <v>22110</v>
      </c>
      <c r="AB119" s="0" t="s">
        <v>22111</v>
      </c>
      <c r="AC119" s="124" t="s">
        <v>200</v>
      </c>
      <c r="AD119" s="0" t="s">
        <v>4698</v>
      </c>
      <c r="AE119" s="0" t="s">
        <v>22112</v>
      </c>
      <c r="AF119" s="125" t="s">
        <v>200</v>
      </c>
      <c r="AG119" s="0" t="s">
        <v>21577</v>
      </c>
      <c r="AH119" s="129" t="s">
        <v>198</v>
      </c>
      <c r="AI119" s="126"/>
      <c r="AJ119" s="0" t="s">
        <v>215</v>
      </c>
      <c r="AK119" s="112" t="n">
        <v>4</v>
      </c>
      <c r="AL119" s="112" t="n">
        <v>4</v>
      </c>
      <c r="AM119" s="112" t="n">
        <v>4</v>
      </c>
      <c r="AN119" s="111" t="n">
        <v>30</v>
      </c>
      <c r="AO119" s="125"/>
      <c r="AP119" s="127"/>
    </row>
    <row r="120" customFormat="false" ht="13.8" hidden="false" customHeight="false" outlineLevel="0" collapsed="false">
      <c r="A120" s="131" t="s">
        <v>22113</v>
      </c>
      <c r="B120" s="0" t="s">
        <v>21590</v>
      </c>
      <c r="C120" s="0" t="s">
        <v>21620</v>
      </c>
      <c r="D120" s="0" t="s">
        <v>21561</v>
      </c>
      <c r="E120" s="0" t="s">
        <v>198</v>
      </c>
      <c r="F120" s="0" t="s">
        <v>21580</v>
      </c>
      <c r="G120" s="111" t="n">
        <v>2</v>
      </c>
      <c r="H120" s="111" t="n">
        <v>6</v>
      </c>
      <c r="I120" s="0" t="s">
        <v>392</v>
      </c>
      <c r="J120" s="0" t="s">
        <v>21581</v>
      </c>
      <c r="K120" s="0" t="s">
        <v>21582</v>
      </c>
      <c r="L120" s="0" t="s">
        <v>199</v>
      </c>
      <c r="M120" s="0" t="s">
        <v>21566</v>
      </c>
      <c r="N120" s="0" t="s">
        <v>21567</v>
      </c>
      <c r="O120" s="0" t="s">
        <v>198</v>
      </c>
      <c r="P120" s="0" t="s">
        <v>21626</v>
      </c>
      <c r="Q120" s="120"/>
      <c r="R120" s="0" t="s">
        <v>21569</v>
      </c>
      <c r="S120" s="0" t="s">
        <v>498</v>
      </c>
      <c r="T120" s="0" t="s">
        <v>21612</v>
      </c>
      <c r="U120" s="122"/>
      <c r="V120" s="131" t="s">
        <v>21621</v>
      </c>
      <c r="W120" s="112" t="n">
        <v>2021</v>
      </c>
      <c r="X120" s="0" t="s">
        <v>21572</v>
      </c>
      <c r="Z120" s="0" t="s">
        <v>22114</v>
      </c>
      <c r="AA120" s="0" t="s">
        <v>198</v>
      </c>
      <c r="AB120" s="0" t="s">
        <v>22115</v>
      </c>
      <c r="AC120" s="124" t="s">
        <v>200</v>
      </c>
      <c r="AD120" s="0" t="s">
        <v>22116</v>
      </c>
      <c r="AE120" s="0" t="s">
        <v>22117</v>
      </c>
      <c r="AF120" s="125" t="s">
        <v>200</v>
      </c>
      <c r="AG120" s="0" t="s">
        <v>21577</v>
      </c>
      <c r="AH120" s="129" t="n">
        <v>3760243851209</v>
      </c>
      <c r="AI120" s="126"/>
      <c r="AJ120" s="0" t="s">
        <v>215</v>
      </c>
      <c r="AK120" s="112" t="n">
        <v>4</v>
      </c>
      <c r="AL120" s="112" t="n">
        <v>4</v>
      </c>
      <c r="AM120" s="112" t="n">
        <v>4</v>
      </c>
      <c r="AN120" s="111" t="n">
        <v>20</v>
      </c>
      <c r="AO120" s="125"/>
      <c r="AP120" s="127"/>
    </row>
    <row r="121" customFormat="false" ht="13.8" hidden="false" customHeight="false" outlineLevel="0" collapsed="false">
      <c r="A121" s="131" t="s">
        <v>22118</v>
      </c>
      <c r="B121" s="0" t="s">
        <v>21590</v>
      </c>
      <c r="C121" s="0" t="s">
        <v>21591</v>
      </c>
      <c r="D121" s="0" t="s">
        <v>21561</v>
      </c>
      <c r="E121" s="0" t="s">
        <v>21601</v>
      </c>
      <c r="F121" s="0" t="s">
        <v>21562</v>
      </c>
      <c r="G121" s="111" t="n">
        <v>2</v>
      </c>
      <c r="H121" s="111" t="n">
        <v>4</v>
      </c>
      <c r="I121" s="0" t="s">
        <v>392</v>
      </c>
      <c r="J121" s="0" t="s">
        <v>21564</v>
      </c>
      <c r="K121" s="0" t="s">
        <v>21565</v>
      </c>
      <c r="L121" s="0" t="s">
        <v>199</v>
      </c>
      <c r="N121" s="0" t="s">
        <v>21593</v>
      </c>
      <c r="O121" s="0" t="s">
        <v>198</v>
      </c>
      <c r="P121" s="0" t="s">
        <v>21568</v>
      </c>
      <c r="Q121" s="120"/>
      <c r="R121" s="0" t="s">
        <v>21584</v>
      </c>
      <c r="S121" s="0" t="s">
        <v>498</v>
      </c>
      <c r="T121" s="0" t="s">
        <v>21570</v>
      </c>
      <c r="U121" s="122" t="s">
        <v>200</v>
      </c>
      <c r="V121" s="131" t="s">
        <v>21585</v>
      </c>
      <c r="W121" s="112" t="n">
        <v>2012</v>
      </c>
      <c r="X121" s="0" t="s">
        <v>21572</v>
      </c>
      <c r="Z121" s="0" t="s">
        <v>21759</v>
      </c>
      <c r="AA121" s="0" t="s">
        <v>198</v>
      </c>
      <c r="AB121" s="0" t="s">
        <v>22119</v>
      </c>
      <c r="AC121" s="124" t="s">
        <v>200</v>
      </c>
      <c r="AD121" s="0" t="s">
        <v>22120</v>
      </c>
      <c r="AE121" s="0" t="s">
        <v>22121</v>
      </c>
      <c r="AF121" s="125" t="s">
        <v>200</v>
      </c>
      <c r="AG121" s="0" t="s">
        <v>21577</v>
      </c>
      <c r="AH121" s="129" t="n">
        <v>3558380014232</v>
      </c>
      <c r="AI121" s="126"/>
      <c r="AJ121" s="0" t="s">
        <v>215</v>
      </c>
      <c r="AK121" s="112" t="n">
        <v>4</v>
      </c>
      <c r="AL121" s="112" t="n">
        <v>4</v>
      </c>
      <c r="AM121" s="112" t="n">
        <v>4</v>
      </c>
      <c r="AN121" s="111" t="n">
        <v>20</v>
      </c>
      <c r="AO121" s="125"/>
      <c r="AP121" s="127"/>
    </row>
    <row r="122" customFormat="false" ht="13.8" hidden="false" customHeight="false" outlineLevel="0" collapsed="false">
      <c r="A122" s="131" t="s">
        <v>22122</v>
      </c>
      <c r="B122" s="0" t="s">
        <v>21559</v>
      </c>
      <c r="C122" s="0" t="s">
        <v>21692</v>
      </c>
      <c r="D122" s="0" t="s">
        <v>21601</v>
      </c>
      <c r="E122" s="0" t="s">
        <v>21612</v>
      </c>
      <c r="F122" s="0" t="s">
        <v>21562</v>
      </c>
      <c r="G122" s="111" t="n">
        <v>4</v>
      </c>
      <c r="H122" s="111" t="n">
        <v>6</v>
      </c>
      <c r="I122" s="0" t="s">
        <v>21727</v>
      </c>
      <c r="J122" s="0" t="s">
        <v>21564</v>
      </c>
      <c r="K122" s="0" t="s">
        <v>21603</v>
      </c>
      <c r="L122" s="0" t="s">
        <v>274</v>
      </c>
      <c r="N122" s="0" t="s">
        <v>21567</v>
      </c>
      <c r="O122" s="0" t="s">
        <v>198</v>
      </c>
      <c r="P122" s="0" t="s">
        <v>21568</v>
      </c>
      <c r="Q122" s="120"/>
      <c r="R122" s="0" t="s">
        <v>21569</v>
      </c>
      <c r="S122" s="0" t="s">
        <v>498</v>
      </c>
      <c r="T122" s="0" t="s">
        <v>198</v>
      </c>
      <c r="U122" s="122"/>
      <c r="V122" s="131" t="s">
        <v>21721</v>
      </c>
      <c r="W122" s="112" t="n">
        <v>2020</v>
      </c>
      <c r="X122" s="0" t="s">
        <v>21572</v>
      </c>
      <c r="Z122" s="0" t="s">
        <v>21699</v>
      </c>
      <c r="AA122" s="0" t="s">
        <v>198</v>
      </c>
      <c r="AB122" s="0" t="s">
        <v>22123</v>
      </c>
      <c r="AC122" s="124" t="s">
        <v>200</v>
      </c>
      <c r="AD122" s="0" t="s">
        <v>22124</v>
      </c>
      <c r="AE122" s="0" t="s">
        <v>22125</v>
      </c>
      <c r="AF122" s="125" t="s">
        <v>200</v>
      </c>
      <c r="AG122" s="0" t="s">
        <v>21685</v>
      </c>
      <c r="AH122" s="0" t="n">
        <v>3760175516689</v>
      </c>
      <c r="AI122" s="126" t="s">
        <v>200</v>
      </c>
      <c r="AJ122" s="0" t="s">
        <v>215</v>
      </c>
      <c r="AK122" s="112" t="n">
        <v>4</v>
      </c>
      <c r="AL122" s="112" t="n">
        <v>4</v>
      </c>
      <c r="AM122" s="112" t="n">
        <v>4</v>
      </c>
      <c r="AN122" s="111" t="n">
        <v>10</v>
      </c>
      <c r="AO122" s="125"/>
      <c r="AP122" s="127"/>
    </row>
    <row r="123" customFormat="false" ht="13.8" hidden="false" customHeight="false" outlineLevel="0" collapsed="false">
      <c r="A123" s="131" t="s">
        <v>22126</v>
      </c>
      <c r="B123" s="0" t="s">
        <v>21733</v>
      </c>
      <c r="C123" s="0" t="s">
        <v>21792</v>
      </c>
      <c r="D123" s="0" t="s">
        <v>21561</v>
      </c>
      <c r="E123" s="0" t="s">
        <v>21561</v>
      </c>
      <c r="F123" s="0" t="s">
        <v>21580</v>
      </c>
      <c r="G123" s="111" t="n">
        <v>2</v>
      </c>
      <c r="H123" s="111" t="n">
        <v>4</v>
      </c>
      <c r="I123" s="0" t="s">
        <v>21563</v>
      </c>
      <c r="J123" s="0" t="s">
        <v>21581</v>
      </c>
      <c r="K123" s="0" t="s">
        <v>21592</v>
      </c>
      <c r="L123" s="0" t="s">
        <v>199</v>
      </c>
      <c r="N123" s="0" t="s">
        <v>21593</v>
      </c>
      <c r="O123" s="0" t="s">
        <v>198</v>
      </c>
      <c r="P123" s="0" t="s">
        <v>21583</v>
      </c>
      <c r="Q123" s="120"/>
      <c r="R123" s="0" t="s">
        <v>21584</v>
      </c>
      <c r="S123" s="0" t="s">
        <v>498</v>
      </c>
      <c r="T123" s="0" t="s">
        <v>21612</v>
      </c>
      <c r="U123" s="122"/>
      <c r="V123" s="131" t="s">
        <v>22127</v>
      </c>
      <c r="W123" s="112" t="n">
        <v>2015</v>
      </c>
      <c r="X123" s="0" t="s">
        <v>21572</v>
      </c>
      <c r="Z123" s="0" t="s">
        <v>267</v>
      </c>
      <c r="AA123" s="0" t="s">
        <v>198</v>
      </c>
      <c r="AB123" s="0" t="s">
        <v>22128</v>
      </c>
      <c r="AC123" s="124" t="s">
        <v>200</v>
      </c>
      <c r="AD123" s="0" t="s">
        <v>21858</v>
      </c>
      <c r="AE123" s="0" t="s">
        <v>22129</v>
      </c>
      <c r="AF123" s="125"/>
      <c r="AG123" s="0" t="s">
        <v>21577</v>
      </c>
      <c r="AH123" s="129" t="n">
        <v>3558380031017</v>
      </c>
      <c r="AI123" s="126"/>
      <c r="AJ123" s="0" t="s">
        <v>215</v>
      </c>
      <c r="AK123" s="112" t="n">
        <v>4</v>
      </c>
      <c r="AL123" s="112" t="n">
        <v>4</v>
      </c>
      <c r="AM123" s="112" t="n">
        <v>4</v>
      </c>
      <c r="AN123" s="111" t="n">
        <v>20</v>
      </c>
      <c r="AO123" s="125"/>
      <c r="AP123" s="127"/>
    </row>
    <row r="124" customFormat="false" ht="13.8" hidden="false" customHeight="false" outlineLevel="0" collapsed="false">
      <c r="A124" s="131" t="s">
        <v>22130</v>
      </c>
      <c r="B124" s="0" t="s">
        <v>22131</v>
      </c>
      <c r="C124" s="0" t="s">
        <v>21792</v>
      </c>
      <c r="D124" s="0" t="s">
        <v>21561</v>
      </c>
      <c r="E124" s="0" t="s">
        <v>21561</v>
      </c>
      <c r="F124" s="0" t="s">
        <v>21580</v>
      </c>
      <c r="G124" s="111" t="n">
        <v>1</v>
      </c>
      <c r="H124" s="111" t="n">
        <v>6</v>
      </c>
      <c r="I124" s="0" t="s">
        <v>21563</v>
      </c>
      <c r="J124" s="0" t="s">
        <v>21581</v>
      </c>
      <c r="K124" s="0" t="s">
        <v>21582</v>
      </c>
      <c r="L124" s="0" t="s">
        <v>199</v>
      </c>
      <c r="N124" s="0" t="s">
        <v>21567</v>
      </c>
      <c r="O124" s="0" t="s">
        <v>198</v>
      </c>
      <c r="P124" s="0" t="s">
        <v>21583</v>
      </c>
      <c r="Q124" s="120"/>
      <c r="R124" s="0" t="s">
        <v>21569</v>
      </c>
      <c r="S124" s="0" t="s">
        <v>498</v>
      </c>
      <c r="T124" s="0" t="s">
        <v>21612</v>
      </c>
      <c r="U124" s="122"/>
      <c r="V124" s="131" t="s">
        <v>22127</v>
      </c>
      <c r="W124" s="112" t="n">
        <v>2017</v>
      </c>
      <c r="X124" s="0" t="s">
        <v>21572</v>
      </c>
      <c r="Z124" s="0" t="s">
        <v>22132</v>
      </c>
      <c r="AA124" s="0" t="s">
        <v>198</v>
      </c>
      <c r="AB124" s="0" t="s">
        <v>22133</v>
      </c>
      <c r="AC124" s="124" t="s">
        <v>200</v>
      </c>
      <c r="AD124" s="0" t="s">
        <v>22134</v>
      </c>
      <c r="AE124" s="0" t="s">
        <v>22135</v>
      </c>
      <c r="AF124" s="125" t="s">
        <v>200</v>
      </c>
      <c r="AG124" s="0" t="s">
        <v>21577</v>
      </c>
      <c r="AH124" s="129" t="s">
        <v>22136</v>
      </c>
      <c r="AI124" s="126"/>
      <c r="AJ124" s="0" t="s">
        <v>215</v>
      </c>
      <c r="AK124" s="112" t="n">
        <v>4</v>
      </c>
      <c r="AL124" s="112" t="n">
        <v>4</v>
      </c>
      <c r="AM124" s="112" t="n">
        <v>4</v>
      </c>
      <c r="AN124" s="111" t="n">
        <v>20</v>
      </c>
      <c r="AO124" s="125"/>
      <c r="AP124" s="127"/>
    </row>
    <row r="125" customFormat="false" ht="13.8" hidden="false" customHeight="false" outlineLevel="0" collapsed="false">
      <c r="A125" s="131" t="s">
        <v>22137</v>
      </c>
      <c r="B125" s="0" t="s">
        <v>22131</v>
      </c>
      <c r="C125" s="0" t="s">
        <v>21792</v>
      </c>
      <c r="D125" s="0" t="s">
        <v>21561</v>
      </c>
      <c r="E125" s="0" t="s">
        <v>21561</v>
      </c>
      <c r="F125" s="0" t="s">
        <v>21580</v>
      </c>
      <c r="G125" s="111" t="n">
        <v>1</v>
      </c>
      <c r="H125" s="111" t="n">
        <v>6</v>
      </c>
      <c r="I125" s="0" t="s">
        <v>21563</v>
      </c>
      <c r="J125" s="0" t="s">
        <v>21581</v>
      </c>
      <c r="K125" s="0" t="s">
        <v>21582</v>
      </c>
      <c r="L125" s="0" t="s">
        <v>199</v>
      </c>
      <c r="N125" s="0" t="s">
        <v>21567</v>
      </c>
      <c r="O125" s="0" t="s">
        <v>198</v>
      </c>
      <c r="P125" s="0" t="s">
        <v>21583</v>
      </c>
      <c r="Q125" s="120"/>
      <c r="R125" s="0" t="s">
        <v>21569</v>
      </c>
      <c r="S125" s="0" t="s">
        <v>498</v>
      </c>
      <c r="T125" s="0" t="s">
        <v>21612</v>
      </c>
      <c r="U125" s="122"/>
      <c r="V125" s="131" t="s">
        <v>22127</v>
      </c>
      <c r="W125" s="112" t="n">
        <v>2018</v>
      </c>
      <c r="X125" s="0" t="s">
        <v>21572</v>
      </c>
      <c r="Z125" s="0" t="s">
        <v>21699</v>
      </c>
      <c r="AA125" s="0" t="s">
        <v>22138</v>
      </c>
      <c r="AB125" s="0" t="s">
        <v>22139</v>
      </c>
      <c r="AC125" s="124" t="s">
        <v>200</v>
      </c>
      <c r="AD125" s="0" t="s">
        <v>22140</v>
      </c>
      <c r="AE125" s="0" t="s">
        <v>22141</v>
      </c>
      <c r="AF125" s="125" t="s">
        <v>200</v>
      </c>
      <c r="AG125" s="0" t="s">
        <v>21577</v>
      </c>
      <c r="AH125" s="129" t="s">
        <v>22142</v>
      </c>
      <c r="AI125" s="126"/>
      <c r="AJ125" s="0" t="s">
        <v>215</v>
      </c>
      <c r="AK125" s="112" t="n">
        <v>4</v>
      </c>
      <c r="AL125" s="112" t="n">
        <v>4</v>
      </c>
      <c r="AM125" s="112" t="n">
        <v>4</v>
      </c>
      <c r="AN125" s="111" t="n">
        <v>20</v>
      </c>
      <c r="AO125" s="125"/>
      <c r="AP125" s="127"/>
    </row>
    <row r="126" customFormat="false" ht="13.8" hidden="false" customHeight="false" outlineLevel="0" collapsed="false">
      <c r="A126" s="131" t="s">
        <v>22143</v>
      </c>
      <c r="B126" s="0" t="s">
        <v>22131</v>
      </c>
      <c r="C126" s="0" t="s">
        <v>21792</v>
      </c>
      <c r="D126" s="0" t="s">
        <v>21561</v>
      </c>
      <c r="E126" s="0" t="s">
        <v>21561</v>
      </c>
      <c r="F126" s="0" t="s">
        <v>21580</v>
      </c>
      <c r="G126" s="111" t="n">
        <v>1</v>
      </c>
      <c r="H126" s="111" t="n">
        <v>6</v>
      </c>
      <c r="I126" s="0" t="s">
        <v>21563</v>
      </c>
      <c r="J126" s="0" t="s">
        <v>21581</v>
      </c>
      <c r="K126" s="0" t="s">
        <v>21582</v>
      </c>
      <c r="L126" s="0" t="s">
        <v>199</v>
      </c>
      <c r="N126" s="0" t="s">
        <v>21567</v>
      </c>
      <c r="O126" s="0" t="s">
        <v>198</v>
      </c>
      <c r="P126" s="0" t="s">
        <v>21583</v>
      </c>
      <c r="Q126" s="120"/>
      <c r="R126" s="0" t="s">
        <v>21569</v>
      </c>
      <c r="S126" s="0" t="s">
        <v>498</v>
      </c>
      <c r="T126" s="0" t="s">
        <v>21612</v>
      </c>
      <c r="U126" s="122"/>
      <c r="V126" s="131" t="s">
        <v>22127</v>
      </c>
      <c r="W126" s="112" t="n">
        <v>2021</v>
      </c>
      <c r="X126" s="0" t="s">
        <v>21572</v>
      </c>
      <c r="Z126" s="0" t="s">
        <v>22144</v>
      </c>
      <c r="AA126" s="0" t="s">
        <v>22145</v>
      </c>
      <c r="AB126" s="0" t="s">
        <v>22146</v>
      </c>
      <c r="AC126" s="124" t="s">
        <v>200</v>
      </c>
      <c r="AD126" s="0" t="s">
        <v>22147</v>
      </c>
      <c r="AE126" s="0" t="s">
        <v>2403</v>
      </c>
      <c r="AF126" s="125" t="s">
        <v>200</v>
      </c>
      <c r="AG126" s="0" t="s">
        <v>21577</v>
      </c>
      <c r="AH126" s="129" t="n">
        <v>3558380090007</v>
      </c>
      <c r="AI126" s="126"/>
      <c r="AJ126" s="0" t="s">
        <v>215</v>
      </c>
      <c r="AK126" s="112" t="n">
        <v>4</v>
      </c>
      <c r="AL126" s="112" t="n">
        <v>4</v>
      </c>
      <c r="AM126" s="112" t="n">
        <v>4</v>
      </c>
      <c r="AN126" s="111" t="n">
        <v>20</v>
      </c>
      <c r="AO126" s="125"/>
      <c r="AP126" s="127"/>
    </row>
    <row r="127" customFormat="false" ht="13.8" hidden="false" customHeight="false" outlineLevel="0" collapsed="false">
      <c r="A127" s="131" t="s">
        <v>22148</v>
      </c>
      <c r="B127" s="0" t="s">
        <v>22131</v>
      </c>
      <c r="C127" s="0" t="s">
        <v>21792</v>
      </c>
      <c r="D127" s="0" t="s">
        <v>21561</v>
      </c>
      <c r="E127" s="0" t="s">
        <v>21561</v>
      </c>
      <c r="F127" s="0" t="s">
        <v>21580</v>
      </c>
      <c r="G127" s="111" t="n">
        <v>1</v>
      </c>
      <c r="H127" s="111" t="n">
        <v>6</v>
      </c>
      <c r="I127" s="0" t="s">
        <v>21563</v>
      </c>
      <c r="J127" s="0" t="s">
        <v>21581</v>
      </c>
      <c r="K127" s="0" t="s">
        <v>21582</v>
      </c>
      <c r="L127" s="0" t="s">
        <v>199</v>
      </c>
      <c r="N127" s="0" t="s">
        <v>21567</v>
      </c>
      <c r="O127" s="0" t="s">
        <v>198</v>
      </c>
      <c r="P127" s="0" t="s">
        <v>21583</v>
      </c>
      <c r="Q127" s="120"/>
      <c r="R127" s="0" t="s">
        <v>21569</v>
      </c>
      <c r="S127" s="0" t="s">
        <v>498</v>
      </c>
      <c r="T127" s="0" t="s">
        <v>21612</v>
      </c>
      <c r="U127" s="122"/>
      <c r="V127" s="131" t="s">
        <v>22127</v>
      </c>
      <c r="W127" s="112" t="n">
        <v>2018</v>
      </c>
      <c r="X127" s="0" t="s">
        <v>21572</v>
      </c>
      <c r="Z127" s="0" t="s">
        <v>417</v>
      </c>
      <c r="AA127" s="0" t="s">
        <v>22149</v>
      </c>
      <c r="AB127" s="0" t="s">
        <v>22150</v>
      </c>
      <c r="AC127" s="124" t="s">
        <v>200</v>
      </c>
      <c r="AD127" s="0" t="s">
        <v>22147</v>
      </c>
      <c r="AE127" s="0" t="s">
        <v>2403</v>
      </c>
      <c r="AF127" s="125" t="s">
        <v>200</v>
      </c>
      <c r="AG127" s="0" t="s">
        <v>21577</v>
      </c>
      <c r="AH127" s="129" t="n">
        <v>3558380054306</v>
      </c>
      <c r="AI127" s="126"/>
      <c r="AJ127" s="0" t="s">
        <v>215</v>
      </c>
      <c r="AK127" s="112" t="n">
        <v>4</v>
      </c>
      <c r="AL127" s="112" t="n">
        <v>4</v>
      </c>
      <c r="AM127" s="112" t="n">
        <v>4</v>
      </c>
      <c r="AN127" s="111" t="n">
        <v>10</v>
      </c>
      <c r="AO127" s="125"/>
      <c r="AP127" s="127"/>
    </row>
    <row r="128" customFormat="false" ht="13.8" hidden="false" customHeight="false" outlineLevel="0" collapsed="false">
      <c r="A128" s="131" t="s">
        <v>22151</v>
      </c>
      <c r="B128" s="0" t="s">
        <v>22131</v>
      </c>
      <c r="C128" s="0" t="s">
        <v>21792</v>
      </c>
      <c r="D128" s="0" t="s">
        <v>21561</v>
      </c>
      <c r="E128" s="0" t="s">
        <v>21561</v>
      </c>
      <c r="F128" s="0" t="s">
        <v>21580</v>
      </c>
      <c r="G128" s="111" t="n">
        <v>1</v>
      </c>
      <c r="H128" s="111" t="n">
        <v>6</v>
      </c>
      <c r="I128" s="0" t="s">
        <v>21563</v>
      </c>
      <c r="J128" s="0" t="s">
        <v>21581</v>
      </c>
      <c r="K128" s="0" t="s">
        <v>21582</v>
      </c>
      <c r="L128" s="0" t="s">
        <v>199</v>
      </c>
      <c r="N128" s="0" t="s">
        <v>21567</v>
      </c>
      <c r="O128" s="0" t="s">
        <v>198</v>
      </c>
      <c r="P128" s="0" t="s">
        <v>21583</v>
      </c>
      <c r="Q128" s="120"/>
      <c r="R128" s="0" t="s">
        <v>21569</v>
      </c>
      <c r="S128" s="0" t="s">
        <v>498</v>
      </c>
      <c r="T128" s="0" t="s">
        <v>21612</v>
      </c>
      <c r="U128" s="122"/>
      <c r="V128" s="131" t="s">
        <v>22127</v>
      </c>
      <c r="W128" s="112" t="n">
        <v>2018</v>
      </c>
      <c r="X128" s="0" t="s">
        <v>21572</v>
      </c>
      <c r="Z128" s="0" t="s">
        <v>21759</v>
      </c>
      <c r="AA128" s="0" t="s">
        <v>198</v>
      </c>
      <c r="AB128" s="0" t="s">
        <v>22152</v>
      </c>
      <c r="AC128" s="124" t="s">
        <v>200</v>
      </c>
      <c r="AD128" s="0" t="s">
        <v>22147</v>
      </c>
      <c r="AE128" s="0" t="s">
        <v>22153</v>
      </c>
      <c r="AF128" s="125" t="s">
        <v>200</v>
      </c>
      <c r="AG128" s="0" t="s">
        <v>21577</v>
      </c>
      <c r="AH128" s="129" t="n">
        <v>3558380054290</v>
      </c>
      <c r="AI128" s="126"/>
      <c r="AJ128" s="0" t="s">
        <v>215</v>
      </c>
      <c r="AK128" s="112" t="n">
        <v>4</v>
      </c>
      <c r="AL128" s="112" t="n">
        <v>4</v>
      </c>
      <c r="AM128" s="112" t="n">
        <v>4</v>
      </c>
      <c r="AN128" s="111" t="n">
        <v>10</v>
      </c>
      <c r="AO128" s="125"/>
      <c r="AP128" s="127"/>
    </row>
    <row r="129" customFormat="false" ht="13.8" hidden="false" customHeight="false" outlineLevel="0" collapsed="false">
      <c r="A129" s="131" t="s">
        <v>22154</v>
      </c>
      <c r="B129" s="0" t="s">
        <v>22131</v>
      </c>
      <c r="C129" s="0" t="s">
        <v>21792</v>
      </c>
      <c r="D129" s="0" t="s">
        <v>21561</v>
      </c>
      <c r="E129" s="0" t="s">
        <v>21561</v>
      </c>
      <c r="F129" s="0" t="s">
        <v>21580</v>
      </c>
      <c r="G129" s="111" t="n">
        <v>1</v>
      </c>
      <c r="H129" s="111" t="n">
        <v>6</v>
      </c>
      <c r="I129" s="0" t="s">
        <v>21563</v>
      </c>
      <c r="J129" s="0" t="s">
        <v>21581</v>
      </c>
      <c r="K129" s="0" t="s">
        <v>21582</v>
      </c>
      <c r="L129" s="0" t="s">
        <v>199</v>
      </c>
      <c r="N129" s="0" t="s">
        <v>21567</v>
      </c>
      <c r="O129" s="0" t="s">
        <v>198</v>
      </c>
      <c r="P129" s="0" t="s">
        <v>21583</v>
      </c>
      <c r="Q129" s="120"/>
      <c r="R129" s="0" t="s">
        <v>21569</v>
      </c>
      <c r="S129" s="0" t="s">
        <v>498</v>
      </c>
      <c r="T129" s="0" t="s">
        <v>21612</v>
      </c>
      <c r="U129" s="122"/>
      <c r="V129" s="131" t="s">
        <v>22127</v>
      </c>
      <c r="W129" s="112" t="n">
        <v>2020</v>
      </c>
      <c r="X129" s="0" t="s">
        <v>21572</v>
      </c>
      <c r="Z129" s="0" t="s">
        <v>21662</v>
      </c>
      <c r="AA129" s="0" t="s">
        <v>198</v>
      </c>
      <c r="AB129" s="0" t="s">
        <v>22155</v>
      </c>
      <c r="AC129" s="124" t="s">
        <v>200</v>
      </c>
      <c r="AD129" s="0" t="s">
        <v>22156</v>
      </c>
      <c r="AE129" s="0" t="s">
        <v>17442</v>
      </c>
      <c r="AF129" s="125" t="s">
        <v>200</v>
      </c>
      <c r="AG129" s="0" t="s">
        <v>21577</v>
      </c>
      <c r="AH129" s="129" t="n">
        <v>3558380083054</v>
      </c>
      <c r="AI129" s="126"/>
      <c r="AJ129" s="0" t="s">
        <v>215</v>
      </c>
      <c r="AK129" s="112" t="n">
        <v>4</v>
      </c>
      <c r="AL129" s="112" t="n">
        <v>4</v>
      </c>
      <c r="AM129" s="112" t="n">
        <v>4</v>
      </c>
      <c r="AN129" s="111" t="n">
        <v>20</v>
      </c>
      <c r="AO129" s="125"/>
      <c r="AP129" s="127"/>
    </row>
    <row r="130" customFormat="false" ht="13.8" hidden="false" customHeight="false" outlineLevel="0" collapsed="false">
      <c r="A130" s="131" t="s">
        <v>22157</v>
      </c>
      <c r="B130" s="0" t="s">
        <v>22131</v>
      </c>
      <c r="C130" s="0" t="s">
        <v>21792</v>
      </c>
      <c r="D130" s="0" t="s">
        <v>21561</v>
      </c>
      <c r="E130" s="0" t="s">
        <v>21561</v>
      </c>
      <c r="F130" s="0" t="s">
        <v>21580</v>
      </c>
      <c r="G130" s="111" t="n">
        <v>1</v>
      </c>
      <c r="H130" s="111" t="n">
        <v>6</v>
      </c>
      <c r="I130" s="0" t="s">
        <v>21563</v>
      </c>
      <c r="J130" s="0" t="s">
        <v>21581</v>
      </c>
      <c r="K130" s="0" t="s">
        <v>21582</v>
      </c>
      <c r="L130" s="0" t="s">
        <v>199</v>
      </c>
      <c r="N130" s="0" t="s">
        <v>21567</v>
      </c>
      <c r="O130" s="0" t="s">
        <v>198</v>
      </c>
      <c r="P130" s="0" t="s">
        <v>21583</v>
      </c>
      <c r="Q130" s="120"/>
      <c r="R130" s="0" t="s">
        <v>21569</v>
      </c>
      <c r="S130" s="0" t="s">
        <v>498</v>
      </c>
      <c r="T130" s="0" t="s">
        <v>21612</v>
      </c>
      <c r="U130" s="122"/>
      <c r="V130" s="131" t="s">
        <v>22127</v>
      </c>
      <c r="W130" s="112" t="n">
        <v>2018</v>
      </c>
      <c r="X130" s="0" t="s">
        <v>21572</v>
      </c>
      <c r="Z130" s="0" t="s">
        <v>21694</v>
      </c>
      <c r="AA130" s="0" t="s">
        <v>198</v>
      </c>
      <c r="AB130" s="0" t="s">
        <v>22158</v>
      </c>
      <c r="AC130" s="124" t="s">
        <v>200</v>
      </c>
      <c r="AD130" s="0" t="s">
        <v>22159</v>
      </c>
      <c r="AE130" s="0" t="s">
        <v>22160</v>
      </c>
      <c r="AF130" s="125" t="s">
        <v>200</v>
      </c>
      <c r="AG130" s="0" t="s">
        <v>21577</v>
      </c>
      <c r="AH130" s="129" t="n">
        <v>3558380051305</v>
      </c>
      <c r="AI130" s="126"/>
      <c r="AJ130" s="0" t="s">
        <v>215</v>
      </c>
      <c r="AK130" s="112" t="n">
        <v>4</v>
      </c>
      <c r="AL130" s="112" t="n">
        <v>4</v>
      </c>
      <c r="AM130" s="112" t="n">
        <v>4</v>
      </c>
      <c r="AN130" s="111" t="n">
        <v>20</v>
      </c>
      <c r="AO130" s="125"/>
      <c r="AP130" s="127"/>
    </row>
    <row r="131" customFormat="false" ht="13.8" hidden="false" customHeight="false" outlineLevel="0" collapsed="false">
      <c r="A131" s="131" t="s">
        <v>22161</v>
      </c>
      <c r="B131" s="0" t="s">
        <v>21559</v>
      </c>
      <c r="C131" s="0" t="s">
        <v>21579</v>
      </c>
      <c r="D131" s="0" t="s">
        <v>21612</v>
      </c>
      <c r="E131" s="0" t="s">
        <v>21601</v>
      </c>
      <c r="F131" s="0" t="s">
        <v>21602</v>
      </c>
      <c r="G131" s="111" t="n">
        <v>2</v>
      </c>
      <c r="H131" s="111" t="n">
        <v>10</v>
      </c>
      <c r="I131" s="0" t="s">
        <v>392</v>
      </c>
      <c r="J131" s="0" t="s">
        <v>21564</v>
      </c>
      <c r="K131" s="0" t="s">
        <v>21603</v>
      </c>
      <c r="L131" s="0" t="s">
        <v>274</v>
      </c>
      <c r="N131" s="0" t="s">
        <v>21567</v>
      </c>
      <c r="O131" s="0" t="s">
        <v>198</v>
      </c>
      <c r="P131" s="0" t="s">
        <v>21611</v>
      </c>
      <c r="Q131" s="120" t="s">
        <v>200</v>
      </c>
      <c r="R131" s="0" t="s">
        <v>21569</v>
      </c>
      <c r="S131" s="0" t="s">
        <v>498</v>
      </c>
      <c r="T131" s="0" t="s">
        <v>198</v>
      </c>
      <c r="U131" s="122" t="s">
        <v>200</v>
      </c>
      <c r="V131" s="131" t="s">
        <v>3419</v>
      </c>
      <c r="W131" s="112" t="n">
        <v>2016</v>
      </c>
      <c r="X131" s="0" t="s">
        <v>21595</v>
      </c>
      <c r="Y131" s="0" t="n">
        <v>1971</v>
      </c>
      <c r="Z131" s="0" t="s">
        <v>21605</v>
      </c>
      <c r="AA131" s="0" t="s">
        <v>21997</v>
      </c>
      <c r="AB131" s="0" t="s">
        <v>21670</v>
      </c>
      <c r="AC131" s="124" t="s">
        <v>200</v>
      </c>
      <c r="AD131" s="0" t="s">
        <v>22162</v>
      </c>
      <c r="AE131" s="0" t="s">
        <v>22163</v>
      </c>
      <c r="AF131" s="125" t="s">
        <v>200</v>
      </c>
      <c r="AG131" s="0" t="s">
        <v>21636</v>
      </c>
      <c r="AH131" s="0" t="n">
        <v>887961331240</v>
      </c>
      <c r="AI131" s="126" t="s">
        <v>200</v>
      </c>
      <c r="AJ131" s="0" t="s">
        <v>215</v>
      </c>
      <c r="AK131" s="112" t="n">
        <v>4</v>
      </c>
      <c r="AL131" s="112" t="n">
        <v>4</v>
      </c>
      <c r="AM131" s="112" t="n">
        <v>4</v>
      </c>
      <c r="AN131" s="111" t="n">
        <v>10</v>
      </c>
      <c r="AO131" s="125" t="s">
        <v>200</v>
      </c>
      <c r="AP131" s="127" t="s">
        <v>216</v>
      </c>
    </row>
    <row r="132" customFormat="false" ht="13.8" hidden="false" customHeight="false" outlineLevel="0" collapsed="false">
      <c r="A132" s="131" t="s">
        <v>22164</v>
      </c>
      <c r="B132" s="0" t="s">
        <v>21559</v>
      </c>
      <c r="C132" s="0" t="s">
        <v>21579</v>
      </c>
      <c r="D132" s="0" t="s">
        <v>21601</v>
      </c>
      <c r="E132" s="0" t="s">
        <v>198</v>
      </c>
      <c r="F132" s="0" t="s">
        <v>21602</v>
      </c>
      <c r="G132" s="111" t="n">
        <v>2</v>
      </c>
      <c r="H132" s="111" t="n">
        <v>6</v>
      </c>
      <c r="I132" s="0" t="s">
        <v>392</v>
      </c>
      <c r="J132" s="0" t="s">
        <v>21564</v>
      </c>
      <c r="K132" s="0" t="s">
        <v>21603</v>
      </c>
      <c r="L132" s="0" t="s">
        <v>199</v>
      </c>
      <c r="N132" s="0" t="s">
        <v>21567</v>
      </c>
      <c r="O132" s="0" t="s">
        <v>198</v>
      </c>
      <c r="P132" s="0" t="s">
        <v>21626</v>
      </c>
      <c r="Q132" s="120"/>
      <c r="R132" s="0" t="s">
        <v>21569</v>
      </c>
      <c r="S132" s="0" t="s">
        <v>498</v>
      </c>
      <c r="T132" s="0" t="s">
        <v>21570</v>
      </c>
      <c r="U132" s="122" t="s">
        <v>200</v>
      </c>
      <c r="V132" s="131" t="s">
        <v>21621</v>
      </c>
      <c r="W132" s="112" t="n">
        <v>2019</v>
      </c>
      <c r="X132" s="0" t="s">
        <v>21572</v>
      </c>
      <c r="Z132" s="0" t="s">
        <v>21573</v>
      </c>
      <c r="AA132" s="0" t="s">
        <v>198</v>
      </c>
      <c r="AB132" s="0" t="s">
        <v>22165</v>
      </c>
      <c r="AC132" s="124" t="s">
        <v>200</v>
      </c>
      <c r="AD132" s="0" t="s">
        <v>22166</v>
      </c>
      <c r="AE132" s="0" t="s">
        <v>22167</v>
      </c>
      <c r="AF132" s="125" t="s">
        <v>200</v>
      </c>
      <c r="AG132" s="0" t="s">
        <v>21577</v>
      </c>
      <c r="AH132" s="0" t="n">
        <v>3760243850745</v>
      </c>
      <c r="AI132" s="126"/>
      <c r="AJ132" s="0" t="s">
        <v>215</v>
      </c>
      <c r="AK132" s="112" t="n">
        <v>4</v>
      </c>
      <c r="AL132" s="112" t="n">
        <v>4</v>
      </c>
      <c r="AM132" s="112" t="n">
        <v>4</v>
      </c>
      <c r="AN132" s="111" t="n">
        <v>10</v>
      </c>
      <c r="AO132" s="125"/>
      <c r="AP132" s="127"/>
    </row>
    <row r="133" customFormat="false" ht="13.8" hidden="false" customHeight="false" outlineLevel="0" collapsed="false">
      <c r="A133" s="131" t="s">
        <v>22168</v>
      </c>
      <c r="B133" s="0" t="s">
        <v>21559</v>
      </c>
      <c r="C133" s="0" t="s">
        <v>21692</v>
      </c>
      <c r="D133" s="0" t="s">
        <v>21601</v>
      </c>
      <c r="E133" s="0" t="s">
        <v>21601</v>
      </c>
      <c r="F133" s="0" t="s">
        <v>21562</v>
      </c>
      <c r="G133" s="111" t="n">
        <v>2</v>
      </c>
      <c r="H133" s="111" t="n">
        <v>4</v>
      </c>
      <c r="I133" s="0" t="s">
        <v>392</v>
      </c>
      <c r="J133" s="0" t="s">
        <v>21564</v>
      </c>
      <c r="K133" s="0" t="s">
        <v>21603</v>
      </c>
      <c r="L133" s="0" t="s">
        <v>199</v>
      </c>
      <c r="N133" s="0" t="s">
        <v>21567</v>
      </c>
      <c r="O133" s="0" t="s">
        <v>198</v>
      </c>
      <c r="P133" s="0" t="s">
        <v>21626</v>
      </c>
      <c r="Q133" s="120"/>
      <c r="R133" s="0" t="s">
        <v>21569</v>
      </c>
      <c r="S133" s="0" t="s">
        <v>498</v>
      </c>
      <c r="T133" s="0" t="s">
        <v>21570</v>
      </c>
      <c r="U133" s="122" t="s">
        <v>200</v>
      </c>
      <c r="V133" s="131" t="s">
        <v>21721</v>
      </c>
      <c r="W133" s="112" t="n">
        <v>2015</v>
      </c>
      <c r="X133" s="0" t="s">
        <v>21572</v>
      </c>
      <c r="Z133" s="0" t="s">
        <v>21573</v>
      </c>
      <c r="AA133" s="0" t="s">
        <v>198</v>
      </c>
      <c r="AB133" s="0" t="s">
        <v>22169</v>
      </c>
      <c r="AC133" s="124" t="s">
        <v>200</v>
      </c>
      <c r="AD133" s="0" t="s">
        <v>22170</v>
      </c>
      <c r="AE133" s="0" t="s">
        <v>22171</v>
      </c>
      <c r="AF133" s="125" t="s">
        <v>200</v>
      </c>
      <c r="AG133" s="0" t="s">
        <v>21618</v>
      </c>
      <c r="AH133" s="0" t="n">
        <v>3760175512339</v>
      </c>
      <c r="AI133" s="126" t="s">
        <v>200</v>
      </c>
      <c r="AJ133" s="0" t="s">
        <v>215</v>
      </c>
      <c r="AK133" s="112" t="n">
        <v>4</v>
      </c>
      <c r="AL133" s="112" t="n">
        <v>4</v>
      </c>
      <c r="AM133" s="112" t="n">
        <v>4</v>
      </c>
      <c r="AN133" s="111" t="n">
        <v>10</v>
      </c>
      <c r="AO133" s="125"/>
      <c r="AP133" s="127" t="s">
        <v>216</v>
      </c>
    </row>
    <row r="134" customFormat="false" ht="13.8" hidden="false" customHeight="false" outlineLevel="0" collapsed="false">
      <c r="A134" s="131" t="s">
        <v>22172</v>
      </c>
      <c r="B134" s="0" t="s">
        <v>21894</v>
      </c>
      <c r="C134" s="0" t="s">
        <v>21928</v>
      </c>
      <c r="D134" s="0" t="s">
        <v>21654</v>
      </c>
      <c r="E134" s="0" t="s">
        <v>198</v>
      </c>
      <c r="F134" s="0" t="s">
        <v>21602</v>
      </c>
      <c r="G134" s="111" t="n">
        <v>3</v>
      </c>
      <c r="H134" s="111" t="n">
        <v>6</v>
      </c>
      <c r="I134" s="0" t="s">
        <v>21727</v>
      </c>
      <c r="J134" s="0" t="s">
        <v>21564</v>
      </c>
      <c r="K134" s="0" t="s">
        <v>21603</v>
      </c>
      <c r="L134" s="0" t="s">
        <v>199</v>
      </c>
      <c r="N134" s="0" t="s">
        <v>21567</v>
      </c>
      <c r="O134" s="0" t="s">
        <v>198</v>
      </c>
      <c r="P134" s="0" t="s">
        <v>21611</v>
      </c>
      <c r="Q134" s="120"/>
      <c r="R134" s="0" t="s">
        <v>21569</v>
      </c>
      <c r="S134" s="0" t="s">
        <v>498</v>
      </c>
      <c r="T134" s="0" t="s">
        <v>198</v>
      </c>
      <c r="U134" s="122" t="s">
        <v>200</v>
      </c>
      <c r="V134" s="131" t="s">
        <v>21693</v>
      </c>
      <c r="W134" s="112" t="n">
        <v>2020</v>
      </c>
      <c r="X134" s="0" t="s">
        <v>21572</v>
      </c>
      <c r="Z134" s="0" t="s">
        <v>21605</v>
      </c>
      <c r="AA134" s="0" t="s">
        <v>198</v>
      </c>
      <c r="AB134" s="0" t="s">
        <v>22173</v>
      </c>
      <c r="AC134" s="124" t="s">
        <v>200</v>
      </c>
      <c r="AD134" s="0" t="s">
        <v>22174</v>
      </c>
      <c r="AE134" s="0" t="s">
        <v>22175</v>
      </c>
      <c r="AF134" s="125" t="s">
        <v>200</v>
      </c>
      <c r="AG134" s="0" t="s">
        <v>21577</v>
      </c>
      <c r="AH134" s="129" t="n">
        <v>3558380054290</v>
      </c>
      <c r="AI134" s="126" t="s">
        <v>200</v>
      </c>
      <c r="AJ134" s="0" t="s">
        <v>215</v>
      </c>
      <c r="AK134" s="112" t="n">
        <v>4</v>
      </c>
      <c r="AL134" s="112" t="n">
        <v>4</v>
      </c>
      <c r="AM134" s="112" t="n">
        <v>4</v>
      </c>
      <c r="AN134" s="111" t="n">
        <v>15</v>
      </c>
      <c r="AO134" s="125"/>
      <c r="AP134" s="127"/>
    </row>
    <row r="135" customFormat="false" ht="13.8" hidden="false" customHeight="false" outlineLevel="0" collapsed="false">
      <c r="A135" s="131" t="s">
        <v>22176</v>
      </c>
      <c r="B135" s="0" t="s">
        <v>21590</v>
      </c>
      <c r="C135" s="0" t="s">
        <v>21591</v>
      </c>
      <c r="D135" s="0" t="s">
        <v>21654</v>
      </c>
      <c r="E135" s="0" t="s">
        <v>198</v>
      </c>
      <c r="F135" s="0" t="s">
        <v>21562</v>
      </c>
      <c r="G135" s="111" t="n">
        <v>2</v>
      </c>
      <c r="H135" s="111" t="n">
        <v>2</v>
      </c>
      <c r="I135" s="0" t="s">
        <v>392</v>
      </c>
      <c r="J135" s="0" t="s">
        <v>21564</v>
      </c>
      <c r="K135" s="0" t="s">
        <v>21603</v>
      </c>
      <c r="L135" s="0" t="s">
        <v>199</v>
      </c>
      <c r="N135" s="0" t="s">
        <v>21567</v>
      </c>
      <c r="O135" s="0" t="s">
        <v>198</v>
      </c>
      <c r="P135" s="0" t="s">
        <v>21583</v>
      </c>
      <c r="Q135" s="120"/>
      <c r="R135" s="0" t="s">
        <v>21569</v>
      </c>
      <c r="S135" s="0" t="s">
        <v>498</v>
      </c>
      <c r="T135" s="0" t="s">
        <v>198</v>
      </c>
      <c r="U135" s="122" t="s">
        <v>200</v>
      </c>
      <c r="V135" s="131" t="s">
        <v>21698</v>
      </c>
      <c r="W135" s="112" t="n">
        <v>2013</v>
      </c>
      <c r="X135" s="0" t="s">
        <v>21572</v>
      </c>
      <c r="Z135" s="0" t="s">
        <v>21938</v>
      </c>
      <c r="AA135" s="0" t="s">
        <v>198</v>
      </c>
      <c r="AB135" s="0" t="s">
        <v>22177</v>
      </c>
      <c r="AC135" s="124" t="s">
        <v>200</v>
      </c>
      <c r="AD135" s="0" t="s">
        <v>11152</v>
      </c>
      <c r="AE135" s="0" t="s">
        <v>17442</v>
      </c>
      <c r="AF135" s="125" t="s">
        <v>200</v>
      </c>
      <c r="AG135" s="0" t="s">
        <v>21577</v>
      </c>
      <c r="AH135" s="0" t="n">
        <v>3760093330503</v>
      </c>
      <c r="AI135" s="126" t="s">
        <v>200</v>
      </c>
      <c r="AJ135" s="0" t="s">
        <v>215</v>
      </c>
      <c r="AK135" s="112" t="n">
        <v>4</v>
      </c>
      <c r="AL135" s="112" t="n">
        <v>4</v>
      </c>
      <c r="AM135" s="112" t="n">
        <v>4</v>
      </c>
      <c r="AN135" s="111" t="n">
        <v>15</v>
      </c>
      <c r="AO135" s="125"/>
      <c r="AP135" s="127"/>
    </row>
    <row r="136" customFormat="false" ht="13.8" hidden="false" customHeight="false" outlineLevel="0" collapsed="false">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42" t="n">
        <f aca="false">SUM(AN2:AN135)</f>
        <v>2120</v>
      </c>
      <c r="AO136" s="182"/>
      <c r="AP136" s="127"/>
    </row>
  </sheetData>
  <autoFilter ref="A1:AP136"/>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0040"/>
    <pageSetUpPr fitToPage="false"/>
  </sheetPr>
  <dimension ref="A1:AV206"/>
  <sheetViews>
    <sheetView showFormulas="false" showGridLines="true" showRowColHeaders="true" showZeros="true" rightToLeft="false" tabSelected="false" showOutlineSymbols="true" defaultGridColor="true" view="normal" topLeftCell="A1" colorId="64" zoomScale="60" zoomScaleNormal="60" zoomScalePageLayoutView="100" workbookViewId="0">
      <pane xSplit="1" ySplit="0" topLeftCell="B1" activePane="topRight" state="frozen"/>
      <selection pane="topLeft" activeCell="A1" activeCellId="0" sqref="A1"/>
      <selection pane="topRight" activeCell="BD195" activeCellId="0" sqref="BD195"/>
    </sheetView>
  </sheetViews>
  <sheetFormatPr defaultColWidth="27.796875" defaultRowHeight="13.8" zeroHeight="false" outlineLevelRow="0" outlineLevelCol="0"/>
  <cols>
    <col collapsed="false" customWidth="true" hidden="false" outlineLevel="0" max="1" min="1" style="0" width="33.13"/>
    <col collapsed="false" customWidth="true" hidden="false" outlineLevel="0" max="2" min="2" style="0" width="6.02"/>
    <col collapsed="false" customWidth="true" hidden="false" outlineLevel="0" max="3" min="3" style="0" width="5.32"/>
    <col collapsed="false" customWidth="true" hidden="false" outlineLevel="0" max="5" min="4" style="0" width="4.86"/>
    <col collapsed="false" customWidth="true" hidden="false" outlineLevel="0" max="6" min="6" style="0" width="5.77"/>
    <col collapsed="false" customWidth="true" hidden="false" outlineLevel="0" max="7" min="7" style="0" width="5.36"/>
    <col collapsed="false" customWidth="true" hidden="false" outlineLevel="0" max="8" min="8" style="0" width="5.55"/>
    <col collapsed="false" customWidth="true" hidden="false" outlineLevel="0" max="10" min="9" style="0" width="5.79"/>
    <col collapsed="false" customWidth="true" hidden="false" outlineLevel="0" max="11" min="11" style="0" width="5.55"/>
    <col collapsed="false" customWidth="true" hidden="false" outlineLevel="0" max="12" min="12" style="0" width="5.32"/>
    <col collapsed="false" customWidth="true" hidden="false" outlineLevel="0" max="13" min="13" style="0" width="4.86"/>
    <col collapsed="false" customWidth="true" hidden="false" outlineLevel="0" max="15" min="14" style="0" width="5.09"/>
    <col collapsed="false" customWidth="true" hidden="false" outlineLevel="0" max="16" min="16" style="0" width="5.32"/>
    <col collapsed="false" customWidth="true" hidden="false" outlineLevel="0" max="18" min="17" style="0" width="5.09"/>
    <col collapsed="false" customWidth="true" hidden="false" outlineLevel="0" max="20" min="19" style="0" width="5.32"/>
    <col collapsed="false" customWidth="true" hidden="false" outlineLevel="0" max="21" min="21" style="0" width="5.09"/>
    <col collapsed="false" customWidth="true" hidden="false" outlineLevel="0" max="22" min="22" style="0" width="5.32"/>
    <col collapsed="false" customWidth="true" hidden="false" outlineLevel="0" max="23" min="23" style="0" width="5.79"/>
    <col collapsed="false" customWidth="true" hidden="false" outlineLevel="0" max="24" min="24" style="0" width="5.09"/>
    <col collapsed="false" customWidth="true" hidden="false" outlineLevel="0" max="25" min="25" style="0" width="5.32"/>
    <col collapsed="false" customWidth="true" hidden="false" outlineLevel="0" max="26" min="26" style="0" width="6.02"/>
    <col collapsed="false" customWidth="true" hidden="false" outlineLevel="0" max="27" min="27" style="0" width="6.19"/>
    <col collapsed="false" customWidth="true" hidden="false" outlineLevel="0" max="28" min="28" style="0" width="5.96"/>
    <col collapsed="false" customWidth="true" hidden="false" outlineLevel="0" max="29" min="29" style="0" width="6.41"/>
    <col collapsed="false" customWidth="true" hidden="false" outlineLevel="0" max="30" min="30" style="0" width="6.19"/>
    <col collapsed="false" customWidth="true" hidden="false" outlineLevel="0" max="31" min="31" style="0" width="7.48"/>
    <col collapsed="false" customWidth="true" hidden="false" outlineLevel="0" max="32" min="32" style="0" width="6.02"/>
    <col collapsed="false" customWidth="true" hidden="false" outlineLevel="0" max="33" min="33" style="0" width="6.23"/>
    <col collapsed="false" customWidth="true" hidden="false" outlineLevel="0" max="34" min="34" style="0" width="6.41"/>
    <col collapsed="false" customWidth="true" hidden="false" outlineLevel="0" max="35" min="35" style="0" width="5.79"/>
    <col collapsed="false" customWidth="true" hidden="false" outlineLevel="0" max="36" min="36" style="0" width="6.41"/>
    <col collapsed="false" customWidth="true" hidden="false" outlineLevel="0" max="37" min="37" style="0" width="6.62"/>
    <col collapsed="false" customWidth="true" hidden="false" outlineLevel="0" max="39" min="38" style="0" width="6.19"/>
    <col collapsed="false" customWidth="true" hidden="false" outlineLevel="0" max="40" min="40" style="0" width="4.86"/>
    <col collapsed="false" customWidth="true" hidden="false" outlineLevel="0" max="41" min="41" style="0" width="5.09"/>
    <col collapsed="false" customWidth="true" hidden="false" outlineLevel="0" max="42" min="42" style="0" width="4.86"/>
    <col collapsed="false" customWidth="true" hidden="false" outlineLevel="0" max="45" min="43" style="0" width="7.26"/>
  </cols>
  <sheetData>
    <row r="1" customFormat="false" ht="13.8" hidden="false" customHeight="false" outlineLevel="0" collapsed="false">
      <c r="A1" s="183" t="s">
        <v>22178</v>
      </c>
      <c r="B1" s="184" t="n">
        <v>1981</v>
      </c>
      <c r="C1" s="184" t="n">
        <v>1982</v>
      </c>
      <c r="D1" s="184" t="n">
        <v>1983</v>
      </c>
      <c r="E1" s="184" t="n">
        <v>1984</v>
      </c>
      <c r="F1" s="184" t="n">
        <v>1985</v>
      </c>
      <c r="G1" s="184" t="n">
        <v>1986</v>
      </c>
      <c r="H1" s="184" t="n">
        <v>1987</v>
      </c>
      <c r="I1" s="184" t="n">
        <v>1988</v>
      </c>
      <c r="J1" s="184" t="n">
        <v>1989</v>
      </c>
      <c r="K1" s="184" t="n">
        <v>1990</v>
      </c>
      <c r="L1" s="184" t="n">
        <v>1991</v>
      </c>
      <c r="M1" s="184" t="n">
        <v>1992</v>
      </c>
      <c r="N1" s="184" t="n">
        <v>1993</v>
      </c>
      <c r="O1" s="184" t="n">
        <v>1994</v>
      </c>
      <c r="P1" s="184" t="n">
        <v>1995</v>
      </c>
      <c r="Q1" s="184" t="n">
        <v>1996</v>
      </c>
      <c r="R1" s="184" t="n">
        <v>1997</v>
      </c>
      <c r="S1" s="184" t="n">
        <v>1998</v>
      </c>
      <c r="T1" s="184" t="n">
        <v>1999</v>
      </c>
      <c r="U1" s="184" t="n">
        <v>2000</v>
      </c>
      <c r="V1" s="184" t="n">
        <v>2001</v>
      </c>
      <c r="W1" s="184" t="n">
        <v>2002</v>
      </c>
      <c r="X1" s="184" t="n">
        <v>2003</v>
      </c>
      <c r="Y1" s="184" t="n">
        <v>2004</v>
      </c>
      <c r="Z1" s="184" t="n">
        <v>2005</v>
      </c>
      <c r="AA1" s="184" t="n">
        <v>2006</v>
      </c>
      <c r="AB1" s="184" t="n">
        <v>2007</v>
      </c>
      <c r="AC1" s="184" t="n">
        <v>2008</v>
      </c>
      <c r="AD1" s="184" t="n">
        <v>2009</v>
      </c>
      <c r="AE1" s="184" t="n">
        <v>2010</v>
      </c>
      <c r="AF1" s="184" t="n">
        <v>2011</v>
      </c>
      <c r="AG1" s="184" t="n">
        <v>2012</v>
      </c>
      <c r="AH1" s="184" t="n">
        <v>2013</v>
      </c>
      <c r="AI1" s="184" t="n">
        <v>2014</v>
      </c>
      <c r="AJ1" s="184" t="n">
        <v>2015</v>
      </c>
      <c r="AK1" s="184" t="n">
        <v>2016</v>
      </c>
      <c r="AL1" s="184" t="n">
        <v>2017</v>
      </c>
      <c r="AM1" s="184" t="n">
        <v>2018</v>
      </c>
      <c r="AN1" s="184" t="n">
        <v>2019</v>
      </c>
      <c r="AO1" s="184" t="n">
        <v>2020</v>
      </c>
      <c r="AP1" s="184" t="n">
        <v>2021</v>
      </c>
      <c r="AQ1" s="184" t="n">
        <v>2022</v>
      </c>
      <c r="AR1" s="184" t="s">
        <v>22179</v>
      </c>
      <c r="AS1" s="184" t="s">
        <v>198</v>
      </c>
      <c r="AT1" s="185" t="s">
        <v>22180</v>
      </c>
      <c r="AU1" s="186" t="s">
        <v>22181</v>
      </c>
      <c r="AV1" s="187" t="s">
        <v>22182</v>
      </c>
    </row>
    <row r="2" customFormat="false" ht="13.8" hidden="false" customHeight="false" outlineLevel="0" collapsed="false">
      <c r="A2" s="0" t="s">
        <v>490</v>
      </c>
      <c r="B2" s="104" t="n">
        <f aca="false">COUNTIFS(jv!X:X,1981,jv!C:C,A2)</f>
        <v>0</v>
      </c>
      <c r="C2" s="104" t="n">
        <f aca="false">COUNTIFS(jv!X:X,1982,jv!C:C,A2)</f>
        <v>0</v>
      </c>
      <c r="D2" s="104" t="n">
        <f aca="false">COUNTIFS(jv!X:X,1983,jv!C:C,A2)</f>
        <v>0</v>
      </c>
      <c r="E2" s="104" t="n">
        <f aca="false">COUNTIFS(jv!X:X,1984,jv!C:C,A2)</f>
        <v>0</v>
      </c>
      <c r="F2" s="104" t="n">
        <f aca="false">COUNTIFS(jv!X:X,1985,jv!C:C,A2)</f>
        <v>0</v>
      </c>
      <c r="G2" s="104" t="n">
        <f aca="false">COUNTIFS(jv!X:X,1986,jv!C:C,A2)</f>
        <v>1</v>
      </c>
      <c r="H2" s="104" t="n">
        <f aca="false">COUNTIFS(jv!X:X,1987,jv!C:C,A2)</f>
        <v>0</v>
      </c>
      <c r="I2" s="104" t="n">
        <f aca="false">COUNTIFS(jv!X:X,1988,jv!C:C,A2)</f>
        <v>1</v>
      </c>
      <c r="J2" s="104" t="n">
        <f aca="false">COUNTIFS(jv!X:X,1989,jv!C:C,A2)</f>
        <v>1</v>
      </c>
      <c r="K2" s="104" t="n">
        <f aca="false">COUNTIFS(jv!X:X,1990,jv!C:C,A2)</f>
        <v>0</v>
      </c>
      <c r="L2" s="104" t="n">
        <f aca="false">COUNTIFS(jv!X:X,1991,jv!C:C,A2)</f>
        <v>4</v>
      </c>
      <c r="M2" s="104" t="n">
        <f aca="false">COUNTIFS(jv!X:X,1992,jv!C:C,A2)</f>
        <v>4</v>
      </c>
      <c r="N2" s="104" t="n">
        <f aca="false">COUNTIFS(jv!X:X,1993,jv!C:C,A2)</f>
        <v>3</v>
      </c>
      <c r="O2" s="104" t="n">
        <f aca="false">COUNTIFS(jv!X:X,1994,jv!C:C,A2)</f>
        <v>4</v>
      </c>
      <c r="P2" s="104" t="n">
        <f aca="false">COUNTIFS(jv!X:X,1995,jv!C:C,A2)</f>
        <v>1</v>
      </c>
      <c r="Q2" s="104" t="n">
        <f aca="false">COUNTIFS(jv!X:X,1996,jv!C:C,A2)</f>
        <v>0</v>
      </c>
      <c r="R2" s="104" t="n">
        <f aca="false">COUNTIFS(jv!X:X,1997,jv!C:C,A2)</f>
        <v>2</v>
      </c>
      <c r="S2" s="104" t="n">
        <f aca="false">COUNTIFS(jv!X:X,1998,jv!C:C,A2)</f>
        <v>0</v>
      </c>
      <c r="T2" s="104" t="n">
        <f aca="false">COUNTIFS(jv!X:X,1999,jv!C:C,A2)</f>
        <v>0</v>
      </c>
      <c r="U2" s="104" t="n">
        <f aca="false">COUNTIFS(jv!X:X,2000,jv!C:C,A2)</f>
        <v>2</v>
      </c>
      <c r="V2" s="104" t="n">
        <f aca="false">COUNTIFS(jv!X:X,2001,jv!C:C,A2)</f>
        <v>0</v>
      </c>
      <c r="W2" s="104" t="n">
        <f aca="false">COUNTIFS(jv!X:X,2002,jv!C:C,A2)</f>
        <v>0</v>
      </c>
      <c r="X2" s="104" t="n">
        <f aca="false">COUNTIFS(jv!X:X,2003,jv!C:C,A2)</f>
        <v>1</v>
      </c>
      <c r="Y2" s="104" t="n">
        <f aca="false">COUNTIFS(jv!X:X,2004,jv!C:C,A2)</f>
        <v>1</v>
      </c>
      <c r="Z2" s="104" t="n">
        <f aca="false">COUNTIFS(jv!X:X,2005,jv!C:C,A2)</f>
        <v>3</v>
      </c>
      <c r="AA2" s="104" t="n">
        <f aca="false">COUNTIFS(jv!X:X,2006,jv!C:C,A2)</f>
        <v>3</v>
      </c>
      <c r="AB2" s="104" t="n">
        <f aca="false">COUNTIFS(jv!X:X,2007,jv!C:C,A2)</f>
        <v>1</v>
      </c>
      <c r="AC2" s="104" t="n">
        <f aca="false">COUNTIFS(jv!X:X,2008,jv!C:C,A2)</f>
        <v>1</v>
      </c>
      <c r="AD2" s="104" t="n">
        <f aca="false">COUNTIFS(jv!X:X,2009,jv!C:C,A2)</f>
        <v>0</v>
      </c>
      <c r="AE2" s="104" t="n">
        <f aca="false">COUNTIFS(jv!X:X,2010,jv!C:C,A2)</f>
        <v>1</v>
      </c>
      <c r="AF2" s="104" t="n">
        <f aca="false">COUNTIFS(jv!X:X,2011,jv!C:C,A2)</f>
        <v>0</v>
      </c>
      <c r="AG2" s="104" t="n">
        <f aca="false">COUNTIFS(jv!X:X,2012,jv!C:C,A2)</f>
        <v>0</v>
      </c>
      <c r="AH2" s="104" t="n">
        <f aca="false">COUNTIFS(jv!X:X,2013,jv!C:C,A2)</f>
        <v>0</v>
      </c>
      <c r="AI2" s="104" t="n">
        <f aca="false">COUNTIFS(jv!X:X,2014,jv!C:C,A2)</f>
        <v>1</v>
      </c>
      <c r="AJ2" s="104" t="n">
        <f aca="false">COUNTIFS(jv!X:X,2015,jv!C:C,A2)</f>
        <v>0</v>
      </c>
      <c r="AK2" s="104" t="n">
        <f aca="false">COUNTIFS(jv!X:X,2016,jv!C:C,A2)</f>
        <v>5</v>
      </c>
      <c r="AL2" s="104" t="n">
        <f aca="false">COUNTIFS(jv!X:X,2017,jv!C:C,A2)</f>
        <v>2</v>
      </c>
      <c r="AM2" s="104" t="n">
        <f aca="false">COUNTIFS(jv!X:X,2018,jv!C:C,A2)</f>
        <v>2</v>
      </c>
      <c r="AN2" s="104" t="n">
        <f aca="false">COUNTIFS(jv!X:X,2019,jv!C:C,A2)</f>
        <v>5</v>
      </c>
      <c r="AO2" s="104" t="n">
        <f aca="false">COUNTIFS(jv!X:X,2020,jv!C:C,A2)</f>
        <v>2</v>
      </c>
      <c r="AP2" s="104" t="n">
        <f aca="false">COUNTIFS(jv!X:X,2021,jv!C:C,A2)</f>
        <v>6</v>
      </c>
      <c r="AQ2" s="104" t="n">
        <f aca="false">COUNTIFS(jv!X:X,2022,jv!C:C,A2)</f>
        <v>1</v>
      </c>
      <c r="AR2" s="104" t="n">
        <v>0</v>
      </c>
      <c r="AS2" s="104" t="n">
        <f aca="false">COUNTIFS(jv!X:X,"non",jv!C:C,A2)</f>
        <v>0</v>
      </c>
      <c r="AT2" s="188" t="n">
        <f aca="false">SUM(B2:AS2)</f>
        <v>58</v>
      </c>
      <c r="AU2" s="0" t="n">
        <f aca="false">COUNTIFS(jv!C:C,A2,jv!M:M, "5 (âme sœur)")</f>
        <v>0</v>
      </c>
      <c r="AV2" s="189" t="n">
        <f aca="false">(AU2*100) / AT2</f>
        <v>0</v>
      </c>
    </row>
    <row r="3" customFormat="false" ht="13.8" hidden="false" customHeight="false" outlineLevel="0" collapsed="false">
      <c r="A3" s="131" t="s">
        <v>1408</v>
      </c>
      <c r="B3" s="104" t="n">
        <f aca="false">COUNTIFS(jv!X:X,1981,jv!C:C,A3)</f>
        <v>0</v>
      </c>
      <c r="C3" s="104" t="n">
        <f aca="false">COUNTIFS(jv!X:X,1982,jv!C:C,A3)</f>
        <v>0</v>
      </c>
      <c r="D3" s="104" t="n">
        <f aca="false">COUNTIFS(jv!X:X,1983,jv!C:C,A3)</f>
        <v>0</v>
      </c>
      <c r="E3" s="104" t="n">
        <f aca="false">COUNTIFS(jv!X:X,1984,jv!C:C,A3)</f>
        <v>0</v>
      </c>
      <c r="F3" s="104" t="n">
        <f aca="false">COUNTIFS(jv!X:X,1985,jv!C:C,A3)</f>
        <v>0</v>
      </c>
      <c r="G3" s="104" t="n">
        <f aca="false">COUNTIFS(jv!X:X,1986,jv!C:C,A3)</f>
        <v>0</v>
      </c>
      <c r="H3" s="104" t="n">
        <f aca="false">COUNTIFS(jv!X:X,1987,jv!C:C,A3)</f>
        <v>0</v>
      </c>
      <c r="I3" s="104" t="n">
        <f aca="false">COUNTIFS(jv!X:X,1988,jv!C:C,A3)</f>
        <v>0</v>
      </c>
      <c r="J3" s="104" t="n">
        <f aca="false">COUNTIFS(jv!X:X,1989,jv!C:C,A3)</f>
        <v>0</v>
      </c>
      <c r="K3" s="104" t="n">
        <f aca="false">COUNTIFS(jv!X:X,1990,jv!C:C,A3)</f>
        <v>0</v>
      </c>
      <c r="L3" s="104" t="n">
        <f aca="false">COUNTIFS(jv!X:X,1991,jv!C:C,A3)</f>
        <v>0</v>
      </c>
      <c r="M3" s="104" t="n">
        <f aca="false">COUNTIFS(jv!X:X,1992,jv!C:C,A3)</f>
        <v>0</v>
      </c>
      <c r="N3" s="104" t="n">
        <f aca="false">COUNTIFS(jv!X:X,1993,jv!C:C,A3)</f>
        <v>0</v>
      </c>
      <c r="O3" s="104" t="n">
        <f aca="false">COUNTIFS(jv!X:X,1994,jv!C:C,A3)</f>
        <v>0</v>
      </c>
      <c r="P3" s="104" t="n">
        <f aca="false">COUNTIFS(jv!X:X,1995,jv!C:C,A3)</f>
        <v>0</v>
      </c>
      <c r="Q3" s="104" t="n">
        <f aca="false">COUNTIFS(jv!X:X,1996,jv!C:C,A3)</f>
        <v>0</v>
      </c>
      <c r="R3" s="104" t="n">
        <f aca="false">COUNTIFS(jv!X:X,1997,jv!C:C,A3)</f>
        <v>0</v>
      </c>
      <c r="S3" s="104" t="n">
        <f aca="false">COUNTIFS(jv!X:X,1998,jv!C:C,A3)</f>
        <v>1</v>
      </c>
      <c r="T3" s="104" t="n">
        <f aca="false">COUNTIFS(jv!X:X,1999,jv!C:C,A3)</f>
        <v>2</v>
      </c>
      <c r="U3" s="104" t="n">
        <f aca="false">COUNTIFS(jv!X:X,2000,jv!C:C,A3)</f>
        <v>3</v>
      </c>
      <c r="V3" s="104" t="n">
        <f aca="false">COUNTIFS(jv!X:X,2001,jv!C:C,A3)</f>
        <v>1</v>
      </c>
      <c r="W3" s="104" t="n">
        <f aca="false">COUNTIFS(jv!X:X,2002,jv!C:C,A3)</f>
        <v>3</v>
      </c>
      <c r="X3" s="104" t="n">
        <f aca="false">COUNTIFS(jv!X:X,2003,jv!C:C,A3)</f>
        <v>2</v>
      </c>
      <c r="Y3" s="104" t="n">
        <f aca="false">COUNTIFS(jv!X:X,2004,jv!C:C,A3)</f>
        <v>8</v>
      </c>
      <c r="Z3" s="104" t="n">
        <f aca="false">COUNTIFS(jv!X:X,2005,jv!C:C,A3)</f>
        <v>8</v>
      </c>
      <c r="AA3" s="104" t="n">
        <f aca="false">COUNTIFS(jv!X:X,2006,jv!C:C,A3)</f>
        <v>1</v>
      </c>
      <c r="AB3" s="104" t="n">
        <f aca="false">COUNTIFS(jv!X:X,2007,jv!C:C,A3)</f>
        <v>3</v>
      </c>
      <c r="AC3" s="104" t="n">
        <f aca="false">COUNTIFS(jv!X:X,2008,jv!C:C,A3)</f>
        <v>5</v>
      </c>
      <c r="AD3" s="104" t="n">
        <f aca="false">COUNTIFS(jv!X:X,2009,jv!C:C,A3)</f>
        <v>3</v>
      </c>
      <c r="AE3" s="104" t="n">
        <f aca="false">COUNTIFS(jv!X:X,2010,jv!C:C,A3)</f>
        <v>4</v>
      </c>
      <c r="AF3" s="104" t="n">
        <f aca="false">COUNTIFS(jv!X:X,2011,jv!C:C,A3)</f>
        <v>8</v>
      </c>
      <c r="AG3" s="104" t="n">
        <f aca="false">COUNTIFS(jv!X:X,2012,jv!C:C,A3)</f>
        <v>9</v>
      </c>
      <c r="AH3" s="104" t="n">
        <f aca="false">COUNTIFS(jv!X:X,2013,jv!C:C,A3)</f>
        <v>2</v>
      </c>
      <c r="AI3" s="104" t="n">
        <f aca="false">COUNTIFS(jv!X:X,2014,jv!C:C,A3)</f>
        <v>6</v>
      </c>
      <c r="AJ3" s="104" t="n">
        <f aca="false">COUNTIFS(jv!X:X,2015,jv!C:C,A3)</f>
        <v>7</v>
      </c>
      <c r="AK3" s="104" t="n">
        <f aca="false">COUNTIFS(jv!X:X,2016,jv!C:C,A3)</f>
        <v>5</v>
      </c>
      <c r="AL3" s="104" t="n">
        <f aca="false">COUNTIFS(jv!X:X,2017,jv!C:C,A3)</f>
        <v>8</v>
      </c>
      <c r="AM3" s="104" t="n">
        <f aca="false">COUNTIFS(jv!X:X,2018,jv!C:C,A3)</f>
        <v>6</v>
      </c>
      <c r="AN3" s="104" t="n">
        <f aca="false">COUNTIFS(jv!X:X,2019,jv!C:C,A3)</f>
        <v>11</v>
      </c>
      <c r="AO3" s="104" t="n">
        <f aca="false">COUNTIFS(jv!X:X,2020,jv!C:C,A3)</f>
        <v>7</v>
      </c>
      <c r="AP3" s="104" t="n">
        <f aca="false">COUNTIFS(jv!X:X,2021,jv!C:C,A3)</f>
        <v>9</v>
      </c>
      <c r="AQ3" s="104" t="n">
        <f aca="false">COUNTIFS(jv!X:X,2022,jv!C:C,A3)</f>
        <v>0</v>
      </c>
      <c r="AR3" s="104" t="n">
        <v>0</v>
      </c>
      <c r="AS3" s="104" t="n">
        <f aca="false">COUNTIFS(jv!X:X,"non",jv!C:C,A3)</f>
        <v>0</v>
      </c>
      <c r="AT3" s="188" t="n">
        <f aca="false">SUM(B3:AS3)</f>
        <v>122</v>
      </c>
      <c r="AU3" s="0" t="n">
        <f aca="false">COUNTIFS(jv!C:C,A3,jv!M:M, "5 (âme sœur)")</f>
        <v>1</v>
      </c>
      <c r="AV3" s="189" t="n">
        <f aca="false">(AU3*100) / AT3</f>
        <v>0.819672131147541</v>
      </c>
    </row>
    <row r="4" customFormat="false" ht="13.8" hidden="false" customHeight="false" outlineLevel="0" collapsed="false">
      <c r="A4" s="131" t="s">
        <v>558</v>
      </c>
      <c r="B4" s="104" t="n">
        <f aca="false">COUNTIFS(jv!X:X,1981,jv!C:C,A4)</f>
        <v>0</v>
      </c>
      <c r="C4" s="104" t="n">
        <f aca="false">COUNTIFS(jv!X:X,1982,jv!C:C,A4)</f>
        <v>0</v>
      </c>
      <c r="D4" s="104" t="n">
        <f aca="false">COUNTIFS(jv!X:X,1983,jv!C:C,A4)</f>
        <v>0</v>
      </c>
      <c r="E4" s="104" t="n">
        <f aca="false">COUNTIFS(jv!X:X,1984,jv!C:C,A4)</f>
        <v>0</v>
      </c>
      <c r="F4" s="104" t="n">
        <f aca="false">COUNTIFS(jv!X:X,1985,jv!C:C,A4)</f>
        <v>1</v>
      </c>
      <c r="G4" s="104" t="n">
        <f aca="false">COUNTIFS(jv!X:X,1986,jv!C:C,A4)</f>
        <v>0</v>
      </c>
      <c r="H4" s="104" t="n">
        <f aca="false">COUNTIFS(jv!X:X,1987,jv!C:C,A4)</f>
        <v>1</v>
      </c>
      <c r="I4" s="104" t="n">
        <f aca="false">COUNTIFS(jv!X:X,1988,jv!C:C,A4)</f>
        <v>0</v>
      </c>
      <c r="J4" s="104" t="n">
        <f aca="false">COUNTIFS(jv!X:X,1989,jv!C:C,A4)</f>
        <v>1</v>
      </c>
      <c r="K4" s="104" t="n">
        <f aca="false">COUNTIFS(jv!X:X,1990,jv!C:C,A4)</f>
        <v>1</v>
      </c>
      <c r="L4" s="104" t="n">
        <f aca="false">COUNTIFS(jv!X:X,1991,jv!C:C,A4)</f>
        <v>0</v>
      </c>
      <c r="M4" s="104" t="n">
        <f aca="false">COUNTIFS(jv!X:X,1992,jv!C:C,A4)</f>
        <v>3</v>
      </c>
      <c r="N4" s="104" t="n">
        <f aca="false">COUNTIFS(jv!X:X,1993,jv!C:C,A4)</f>
        <v>0</v>
      </c>
      <c r="O4" s="104" t="n">
        <f aca="false">COUNTIFS(jv!X:X,1994,jv!C:C,A4)</f>
        <v>1</v>
      </c>
      <c r="P4" s="104" t="n">
        <f aca="false">COUNTIFS(jv!X:X,1995,jv!C:C,A4)</f>
        <v>1</v>
      </c>
      <c r="Q4" s="104" t="n">
        <f aca="false">COUNTIFS(jv!X:X,1996,jv!C:C,A4)</f>
        <v>1</v>
      </c>
      <c r="R4" s="104" t="n">
        <f aca="false">COUNTIFS(jv!X:X,1997,jv!C:C,A4)</f>
        <v>1</v>
      </c>
      <c r="S4" s="104" t="n">
        <f aca="false">COUNTIFS(jv!X:X,1998,jv!C:C,A4)</f>
        <v>0</v>
      </c>
      <c r="T4" s="104" t="n">
        <f aca="false">COUNTIFS(jv!X:X,1999,jv!C:C,A4)</f>
        <v>1</v>
      </c>
      <c r="U4" s="104" t="n">
        <f aca="false">COUNTIFS(jv!X:X,2000,jv!C:C,A4)</f>
        <v>0</v>
      </c>
      <c r="V4" s="104" t="n">
        <f aca="false">COUNTIFS(jv!X:X,2001,jv!C:C,A4)</f>
        <v>1</v>
      </c>
      <c r="W4" s="104" t="n">
        <f aca="false">COUNTIFS(jv!X:X,2002,jv!C:C,A4)</f>
        <v>1</v>
      </c>
      <c r="X4" s="104" t="n">
        <f aca="false">COUNTIFS(jv!X:X,2003,jv!C:C,A4)</f>
        <v>0</v>
      </c>
      <c r="Y4" s="104" t="n">
        <f aca="false">COUNTIFS(jv!X:X,2004,jv!C:C,A4)</f>
        <v>2</v>
      </c>
      <c r="Z4" s="104" t="n">
        <f aca="false">COUNTIFS(jv!X:X,2005,jv!C:C,A4)</f>
        <v>1</v>
      </c>
      <c r="AA4" s="104" t="n">
        <f aca="false">COUNTIFS(jv!X:X,2006,jv!C:C,A4)</f>
        <v>0</v>
      </c>
      <c r="AB4" s="104" t="n">
        <f aca="false">COUNTIFS(jv!X:X,2007,jv!C:C,A4)</f>
        <v>0</v>
      </c>
      <c r="AC4" s="104" t="n">
        <f aca="false">COUNTIFS(jv!X:X,2008,jv!C:C,A4)</f>
        <v>1</v>
      </c>
      <c r="AD4" s="104" t="n">
        <f aca="false">COUNTIFS(jv!X:X,2009,jv!C:C,A4)</f>
        <v>1</v>
      </c>
      <c r="AE4" s="104" t="n">
        <f aca="false">COUNTIFS(jv!X:X,2010,jv!C:C,A4)</f>
        <v>0</v>
      </c>
      <c r="AF4" s="104" t="n">
        <f aca="false">COUNTIFS(jv!X:X,2011,jv!C:C,A4)</f>
        <v>0</v>
      </c>
      <c r="AG4" s="104" t="n">
        <f aca="false">COUNTIFS(jv!X:X,2012,jv!C:C,A4)</f>
        <v>0</v>
      </c>
      <c r="AH4" s="104" t="n">
        <f aca="false">COUNTIFS(jv!X:X,2013,jv!C:C,A4)</f>
        <v>3</v>
      </c>
      <c r="AI4" s="104" t="n">
        <f aca="false">COUNTIFS(jv!X:X,2014,jv!C:C,A4)</f>
        <v>1</v>
      </c>
      <c r="AJ4" s="104" t="n">
        <f aca="false">COUNTIFS(jv!X:X,2015,jv!C:C,A4)</f>
        <v>2</v>
      </c>
      <c r="AK4" s="104" t="n">
        <f aca="false">COUNTIFS(jv!X:X,2016,jv!C:C,A4)</f>
        <v>2</v>
      </c>
      <c r="AL4" s="104" t="n">
        <f aca="false">COUNTIFS(jv!X:X,2017,jv!C:C,A4)</f>
        <v>0</v>
      </c>
      <c r="AM4" s="104" t="n">
        <f aca="false">COUNTIFS(jv!X:X,2018,jv!C:C,A4)</f>
        <v>6</v>
      </c>
      <c r="AN4" s="104" t="n">
        <f aca="false">COUNTIFS(jv!X:X,2019,jv!C:C,A4)</f>
        <v>4</v>
      </c>
      <c r="AO4" s="104" t="n">
        <f aca="false">COUNTIFS(jv!X:X,2020,jv!C:C,A4)</f>
        <v>2</v>
      </c>
      <c r="AP4" s="104" t="n">
        <f aca="false">COUNTIFS(jv!X:X,2021,jv!C:C,A4)</f>
        <v>3</v>
      </c>
      <c r="AQ4" s="104" t="n">
        <f aca="false">COUNTIFS(jv!X:X,2022,jv!C:C,A4)</f>
        <v>0</v>
      </c>
      <c r="AR4" s="104" t="n">
        <v>0</v>
      </c>
      <c r="AS4" s="104" t="n">
        <f aca="false">COUNTIFS(jv!X:X,"non",jv!C:C,A4)</f>
        <v>0</v>
      </c>
      <c r="AT4" s="188" t="n">
        <f aca="false">SUM(B4:AS4)</f>
        <v>42</v>
      </c>
      <c r="AU4" s="0" t="n">
        <f aca="false">COUNTIFS(jv!C:C,A4,jv!M:M, "5 (âme sœur)")</f>
        <v>2</v>
      </c>
      <c r="AV4" s="189" t="n">
        <f aca="false">(AU4*100) / AT4</f>
        <v>4.76190476190476</v>
      </c>
    </row>
    <row r="5" customFormat="false" ht="13.8" hidden="false" customHeight="false" outlineLevel="0" collapsed="false">
      <c r="A5" s="0" t="s">
        <v>1970</v>
      </c>
      <c r="B5" s="104" t="n">
        <f aca="false">COUNTIFS(jv!X:X,1981,jv!C:C,A5)</f>
        <v>0</v>
      </c>
      <c r="C5" s="104" t="n">
        <f aca="false">COUNTIFS(jv!X:X,1982,jv!C:C,A5)</f>
        <v>0</v>
      </c>
      <c r="D5" s="104" t="n">
        <f aca="false">COUNTIFS(jv!X:X,1983,jv!C:C,A5)</f>
        <v>0</v>
      </c>
      <c r="E5" s="104" t="n">
        <f aca="false">COUNTIFS(jv!X:X,1984,jv!C:C,A5)</f>
        <v>0</v>
      </c>
      <c r="F5" s="104" t="n">
        <f aca="false">COUNTIFS(jv!X:X,1985,jv!C:C,A5)</f>
        <v>0</v>
      </c>
      <c r="G5" s="104" t="n">
        <f aca="false">COUNTIFS(jv!X:X,1986,jv!C:C,A5)</f>
        <v>0</v>
      </c>
      <c r="H5" s="104" t="n">
        <f aca="false">COUNTIFS(jv!X:X,1987,jv!C:C,A5)</f>
        <v>0</v>
      </c>
      <c r="I5" s="104" t="n">
        <f aca="false">COUNTIFS(jv!X:X,1988,jv!C:C,A5)</f>
        <v>0</v>
      </c>
      <c r="J5" s="104" t="n">
        <f aca="false">COUNTIFS(jv!X:X,1989,jv!C:C,A5)</f>
        <v>0</v>
      </c>
      <c r="K5" s="104" t="n">
        <f aca="false">COUNTIFS(jv!X:X,1990,jv!C:C,A5)</f>
        <v>0</v>
      </c>
      <c r="L5" s="104" t="n">
        <f aca="false">COUNTIFS(jv!X:X,1991,jv!C:C,A5)</f>
        <v>0</v>
      </c>
      <c r="M5" s="104" t="n">
        <f aca="false">COUNTIFS(jv!X:X,1992,jv!C:C,A5)</f>
        <v>0</v>
      </c>
      <c r="N5" s="104" t="n">
        <f aca="false">COUNTIFS(jv!X:X,1993,jv!C:C,A5)</f>
        <v>0</v>
      </c>
      <c r="O5" s="104" t="n">
        <f aca="false">COUNTIFS(jv!X:X,1994,jv!C:C,A5)</f>
        <v>0</v>
      </c>
      <c r="P5" s="104" t="n">
        <f aca="false">COUNTIFS(jv!X:X,1995,jv!C:C,A5)</f>
        <v>0</v>
      </c>
      <c r="Q5" s="104" t="n">
        <f aca="false">COUNTIFS(jv!X:X,1996,jv!C:C,A5)</f>
        <v>0</v>
      </c>
      <c r="R5" s="104" t="n">
        <f aca="false">COUNTIFS(jv!X:X,1997,jv!C:C,A5)</f>
        <v>0</v>
      </c>
      <c r="S5" s="104" t="n">
        <f aca="false">COUNTIFS(jv!X:X,1998,jv!C:C,A5)</f>
        <v>0</v>
      </c>
      <c r="T5" s="104" t="n">
        <f aca="false">COUNTIFS(jv!X:X,1999,jv!C:C,A5)</f>
        <v>0</v>
      </c>
      <c r="U5" s="104" t="n">
        <f aca="false">COUNTIFS(jv!X:X,2000,jv!C:C,A5)</f>
        <v>3</v>
      </c>
      <c r="V5" s="104" t="n">
        <f aca="false">COUNTIFS(jv!X:X,2001,jv!C:C,A5)</f>
        <v>2</v>
      </c>
      <c r="W5" s="104" t="n">
        <f aca="false">COUNTIFS(jv!X:X,2002,jv!C:C,A5)</f>
        <v>1</v>
      </c>
      <c r="X5" s="104" t="n">
        <f aca="false">COUNTIFS(jv!X:X,2003,jv!C:C,A5)</f>
        <v>3</v>
      </c>
      <c r="Y5" s="104" t="n">
        <f aca="false">COUNTIFS(jv!X:X,2004,jv!C:C,A5)</f>
        <v>2</v>
      </c>
      <c r="Z5" s="104" t="n">
        <f aca="false">COUNTIFS(jv!X:X,2005,jv!C:C,A5)</f>
        <v>2</v>
      </c>
      <c r="AA5" s="104" t="n">
        <f aca="false">COUNTIFS(jv!X:X,2006,jv!C:C,A5)</f>
        <v>1</v>
      </c>
      <c r="AB5" s="104" t="n">
        <f aca="false">COUNTIFS(jv!X:X,2007,jv!C:C,A5)</f>
        <v>1</v>
      </c>
      <c r="AC5" s="104" t="n">
        <f aca="false">COUNTIFS(jv!X:X,2008,jv!C:C,A5)</f>
        <v>3</v>
      </c>
      <c r="AD5" s="104" t="n">
        <f aca="false">COUNTIFS(jv!X:X,2009,jv!C:C,A5)</f>
        <v>2</v>
      </c>
      <c r="AE5" s="104" t="n">
        <f aca="false">COUNTIFS(jv!X:X,2010,jv!C:C,A5)</f>
        <v>9</v>
      </c>
      <c r="AF5" s="104" t="n">
        <f aca="false">COUNTIFS(jv!X:X,2011,jv!C:C,A5)</f>
        <v>3</v>
      </c>
      <c r="AG5" s="104" t="n">
        <f aca="false">COUNTIFS(jv!X:X,2012,jv!C:C,A5)</f>
        <v>5</v>
      </c>
      <c r="AH5" s="104" t="n">
        <f aca="false">COUNTIFS(jv!X:X,2013,jv!C:C,A5)</f>
        <v>6</v>
      </c>
      <c r="AI5" s="104" t="n">
        <f aca="false">COUNTIFS(jv!X:X,2014,jv!C:C,A5)</f>
        <v>6</v>
      </c>
      <c r="AJ5" s="104" t="n">
        <f aca="false">COUNTIFS(jv!X:X,2015,jv!C:C,A5)</f>
        <v>5</v>
      </c>
      <c r="AK5" s="104" t="n">
        <f aca="false">COUNTIFS(jv!X:X,2016,jv!C:C,A5)</f>
        <v>3</v>
      </c>
      <c r="AL5" s="104" t="n">
        <f aca="false">COUNTIFS(jv!X:X,2017,jv!C:C,A5)</f>
        <v>4</v>
      </c>
      <c r="AM5" s="104" t="n">
        <f aca="false">COUNTIFS(jv!X:X,2018,jv!C:C,A5)</f>
        <v>8</v>
      </c>
      <c r="AN5" s="104" t="n">
        <f aca="false">COUNTIFS(jv!X:X,2019,jv!C:C,A5)</f>
        <v>5</v>
      </c>
      <c r="AO5" s="104" t="n">
        <f aca="false">COUNTIFS(jv!X:X,2020,jv!C:C,A5)</f>
        <v>4</v>
      </c>
      <c r="AP5" s="104" t="n">
        <f aca="false">COUNTIFS(jv!X:X,2021,jv!C:C,A5)</f>
        <v>6</v>
      </c>
      <c r="AQ5" s="104" t="n">
        <f aca="false">COUNTIFS(jv!X:X,2022,jv!C:C,A5)</f>
        <v>2</v>
      </c>
      <c r="AR5" s="104" t="n">
        <v>0</v>
      </c>
      <c r="AS5" s="104" t="n">
        <f aca="false">COUNTIFS(jv!X:X,"non",jv!C:C,A5)</f>
        <v>0</v>
      </c>
      <c r="AT5" s="188" t="n">
        <f aca="false">SUM(B5:AS5)</f>
        <v>86</v>
      </c>
      <c r="AU5" s="0" t="n">
        <f aca="false">COUNTIFS(jv!C:C,A5,jv!M:M, "5 (âme sœur)")</f>
        <v>4</v>
      </c>
      <c r="AV5" s="189" t="n">
        <f aca="false">(AU5*100) / AT5</f>
        <v>4.65116279069768</v>
      </c>
    </row>
    <row r="6" customFormat="false" ht="13.8" hidden="false" customHeight="false" outlineLevel="0" collapsed="false">
      <c r="A6" s="131" t="s">
        <v>1489</v>
      </c>
      <c r="B6" s="104" t="n">
        <f aca="false">COUNTIFS(jv!X:X,1981,jv!C:C,A6)</f>
        <v>0</v>
      </c>
      <c r="C6" s="104" t="n">
        <f aca="false">COUNTIFS(jv!X:X,1982,jv!C:C,A6)</f>
        <v>0</v>
      </c>
      <c r="D6" s="104" t="n">
        <f aca="false">COUNTIFS(jv!X:X,1983,jv!C:C,A6)</f>
        <v>0</v>
      </c>
      <c r="E6" s="104" t="n">
        <f aca="false">COUNTIFS(jv!X:X,1984,jv!C:C,A6)</f>
        <v>0</v>
      </c>
      <c r="F6" s="104" t="n">
        <f aca="false">COUNTIFS(jv!X:X,1985,jv!C:C,A6)</f>
        <v>0</v>
      </c>
      <c r="G6" s="104" t="n">
        <f aca="false">COUNTIFS(jv!X:X,1986,jv!C:C,A6)</f>
        <v>0</v>
      </c>
      <c r="H6" s="104" t="n">
        <f aca="false">COUNTIFS(jv!X:X,1987,jv!C:C,A6)</f>
        <v>0</v>
      </c>
      <c r="I6" s="104" t="n">
        <f aca="false">COUNTIFS(jv!X:X,1988,jv!C:C,A6)</f>
        <v>0</v>
      </c>
      <c r="J6" s="104" t="n">
        <f aca="false">COUNTIFS(jv!X:X,1989,jv!C:C,A6)</f>
        <v>0</v>
      </c>
      <c r="K6" s="104" t="n">
        <f aca="false">COUNTIFS(jv!X:X,1990,jv!C:C,A6)</f>
        <v>0</v>
      </c>
      <c r="L6" s="104" t="n">
        <f aca="false">COUNTIFS(jv!X:X,1991,jv!C:C,A6)</f>
        <v>1</v>
      </c>
      <c r="M6" s="104" t="n">
        <f aca="false">COUNTIFS(jv!X:X,1992,jv!C:C,A6)</f>
        <v>0</v>
      </c>
      <c r="N6" s="104" t="n">
        <f aca="false">COUNTIFS(jv!X:X,1993,jv!C:C,A6)</f>
        <v>0</v>
      </c>
      <c r="O6" s="104" t="n">
        <f aca="false">COUNTIFS(jv!X:X,1994,jv!C:C,A6)</f>
        <v>2</v>
      </c>
      <c r="P6" s="104" t="n">
        <f aca="false">COUNTIFS(jv!X:X,1995,jv!C:C,A6)</f>
        <v>1</v>
      </c>
      <c r="Q6" s="104" t="n">
        <f aca="false">COUNTIFS(jv!X:X,1996,jv!C:C,A6)</f>
        <v>4</v>
      </c>
      <c r="R6" s="104" t="n">
        <f aca="false">COUNTIFS(jv!X:X,1997,jv!C:C,A6)</f>
        <v>1</v>
      </c>
      <c r="S6" s="104" t="n">
        <f aca="false">COUNTIFS(jv!X:X,1998,jv!C:C,A6)</f>
        <v>1</v>
      </c>
      <c r="T6" s="104" t="n">
        <f aca="false">COUNTIFS(jv!X:X,1999,jv!C:C,A6)</f>
        <v>2</v>
      </c>
      <c r="U6" s="104" t="n">
        <f aca="false">COUNTIFS(jv!X:X,2000,jv!C:C,A6)</f>
        <v>3</v>
      </c>
      <c r="V6" s="104" t="n">
        <f aca="false">COUNTIFS(jv!X:X,2001,jv!C:C,A6)</f>
        <v>4</v>
      </c>
      <c r="W6" s="104" t="n">
        <f aca="false">COUNTIFS(jv!X:X,2002,jv!C:C,A6)</f>
        <v>1</v>
      </c>
      <c r="X6" s="104" t="n">
        <f aca="false">COUNTIFS(jv!X:X,2003,jv!C:C,A6)</f>
        <v>0</v>
      </c>
      <c r="Y6" s="104" t="n">
        <f aca="false">COUNTIFS(jv!X:X,2004,jv!C:C,A6)</f>
        <v>2</v>
      </c>
      <c r="Z6" s="104" t="n">
        <f aca="false">COUNTIFS(jv!X:X,2005,jv!C:C,A6)</f>
        <v>1</v>
      </c>
      <c r="AA6" s="104" t="n">
        <f aca="false">COUNTIFS(jv!X:X,2006,jv!C:C,A6)</f>
        <v>3</v>
      </c>
      <c r="AB6" s="104" t="n">
        <f aca="false">COUNTIFS(jv!X:X,2007,jv!C:C,A6)</f>
        <v>3</v>
      </c>
      <c r="AC6" s="104" t="n">
        <f aca="false">COUNTIFS(jv!X:X,2008,jv!C:C,A6)</f>
        <v>2</v>
      </c>
      <c r="AD6" s="104" t="n">
        <f aca="false">COUNTIFS(jv!X:X,2009,jv!C:C,A6)</f>
        <v>4</v>
      </c>
      <c r="AE6" s="104" t="n">
        <f aca="false">COUNTIFS(jv!X:X,2010,jv!C:C,A6)</f>
        <v>3</v>
      </c>
      <c r="AF6" s="104" t="n">
        <f aca="false">COUNTIFS(jv!X:X,2011,jv!C:C,A6)</f>
        <v>3</v>
      </c>
      <c r="AG6" s="104" t="n">
        <f aca="false">COUNTIFS(jv!X:X,2012,jv!C:C,A6)</f>
        <v>4</v>
      </c>
      <c r="AH6" s="104" t="n">
        <f aca="false">COUNTIFS(jv!X:X,2013,jv!C:C,A6)</f>
        <v>4</v>
      </c>
      <c r="AI6" s="104" t="n">
        <f aca="false">COUNTIFS(jv!X:X,2014,jv!C:C,A6)</f>
        <v>7</v>
      </c>
      <c r="AJ6" s="104" t="n">
        <f aca="false">COUNTIFS(jv!X:X,2015,jv!C:C,A6)</f>
        <v>4</v>
      </c>
      <c r="AK6" s="104" t="n">
        <f aca="false">COUNTIFS(jv!X:X,2016,jv!C:C,A6)</f>
        <v>11</v>
      </c>
      <c r="AL6" s="104" t="n">
        <f aca="false">COUNTIFS(jv!X:X,2017,jv!C:C,A6)</f>
        <v>3</v>
      </c>
      <c r="AM6" s="104" t="n">
        <f aca="false">COUNTIFS(jv!X:X,2018,jv!C:C,A6)</f>
        <v>8</v>
      </c>
      <c r="AN6" s="104" t="n">
        <f aca="false">COUNTIFS(jv!X:X,2019,jv!C:C,A6)</f>
        <v>4</v>
      </c>
      <c r="AO6" s="104" t="n">
        <f aca="false">COUNTIFS(jv!X:X,2020,jv!C:C,A6)</f>
        <v>5</v>
      </c>
      <c r="AP6" s="104" t="n">
        <f aca="false">COUNTIFS(jv!X:X,2021,jv!C:C,A6)</f>
        <v>4</v>
      </c>
      <c r="AQ6" s="104" t="n">
        <f aca="false">COUNTIFS(jv!X:X,2022,jv!C:C,A6)</f>
        <v>1</v>
      </c>
      <c r="AR6" s="104" t="n">
        <v>0</v>
      </c>
      <c r="AS6" s="104" t="n">
        <f aca="false">COUNTIFS(jv!X:X,"non",jv!C:C,A6)</f>
        <v>0</v>
      </c>
      <c r="AT6" s="188" t="n">
        <f aca="false">SUM(B6:AS6)</f>
        <v>96</v>
      </c>
      <c r="AU6" s="0" t="n">
        <f aca="false">COUNTIFS(jv!C:C,A6,jv!M:M, "5 (âme sœur)")</f>
        <v>2</v>
      </c>
      <c r="AV6" s="189" t="n">
        <f aca="false">(AU6*100) / AT6</f>
        <v>2.08333333333333</v>
      </c>
    </row>
    <row r="7" customFormat="false" ht="13.8" hidden="false" customHeight="false" outlineLevel="0" collapsed="false">
      <c r="A7" s="0" t="s">
        <v>2375</v>
      </c>
      <c r="B7" s="104" t="n">
        <f aca="false">COUNTIFS(jv!X:X,1981,jv!C:C,A7)</f>
        <v>0</v>
      </c>
      <c r="C7" s="104" t="n">
        <f aca="false">COUNTIFS(jv!X:X,1982,jv!C:C,A7)</f>
        <v>0</v>
      </c>
      <c r="D7" s="104" t="n">
        <f aca="false">COUNTIFS(jv!X:X,1983,jv!C:C,A7)</f>
        <v>0</v>
      </c>
      <c r="E7" s="104" t="n">
        <f aca="false">COUNTIFS(jv!X:X,1984,jv!C:C,A7)</f>
        <v>0</v>
      </c>
      <c r="F7" s="104" t="n">
        <f aca="false">COUNTIFS(jv!X:X,1985,jv!C:C,A7)</f>
        <v>0</v>
      </c>
      <c r="G7" s="104" t="n">
        <f aca="false">COUNTIFS(jv!X:X,1986,jv!C:C,A7)</f>
        <v>0</v>
      </c>
      <c r="H7" s="104" t="n">
        <f aca="false">COUNTIFS(jv!X:X,1987,jv!C:C,A7)</f>
        <v>0</v>
      </c>
      <c r="I7" s="104" t="n">
        <f aca="false">COUNTIFS(jv!X:X,1988,jv!C:C,A7)</f>
        <v>0</v>
      </c>
      <c r="J7" s="104" t="n">
        <f aca="false">COUNTIFS(jv!X:X,1989,jv!C:C,A7)</f>
        <v>0</v>
      </c>
      <c r="K7" s="104" t="n">
        <f aca="false">COUNTIFS(jv!X:X,1990,jv!C:C,A7)</f>
        <v>0</v>
      </c>
      <c r="L7" s="104" t="n">
        <f aca="false">COUNTIFS(jv!X:X,1991,jv!C:C,A7)</f>
        <v>0</v>
      </c>
      <c r="M7" s="104" t="n">
        <f aca="false">COUNTIFS(jv!X:X,1992,jv!C:C,A7)</f>
        <v>0</v>
      </c>
      <c r="N7" s="104" t="n">
        <f aca="false">COUNTIFS(jv!X:X,1993,jv!C:C,A7)</f>
        <v>0</v>
      </c>
      <c r="O7" s="104" t="n">
        <f aca="false">COUNTIFS(jv!X:X,1994,jv!C:C,A7)</f>
        <v>0</v>
      </c>
      <c r="P7" s="104" t="n">
        <f aca="false">COUNTIFS(jv!X:X,1995,jv!C:C,A7)</f>
        <v>0</v>
      </c>
      <c r="Q7" s="104" t="n">
        <f aca="false">COUNTIFS(jv!X:X,1996,jv!C:C,A7)</f>
        <v>0</v>
      </c>
      <c r="R7" s="104" t="n">
        <f aca="false">COUNTIFS(jv!X:X,1997,jv!C:C,A7)</f>
        <v>2</v>
      </c>
      <c r="S7" s="104" t="n">
        <f aca="false">COUNTIFS(jv!X:X,1998,jv!C:C,A7)</f>
        <v>1</v>
      </c>
      <c r="T7" s="104" t="n">
        <f aca="false">COUNTIFS(jv!X:X,1999,jv!C:C,A7)</f>
        <v>1</v>
      </c>
      <c r="U7" s="104" t="n">
        <f aca="false">COUNTIFS(jv!X:X,2000,jv!C:C,A7)</f>
        <v>2</v>
      </c>
      <c r="V7" s="104" t="n">
        <f aca="false">COUNTIFS(jv!X:X,2001,jv!C:C,A7)</f>
        <v>2</v>
      </c>
      <c r="W7" s="104" t="n">
        <f aca="false">COUNTIFS(jv!X:X,2002,jv!C:C,A7)</f>
        <v>4</v>
      </c>
      <c r="X7" s="104" t="n">
        <f aca="false">COUNTIFS(jv!X:X,2003,jv!C:C,A7)</f>
        <v>3</v>
      </c>
      <c r="Y7" s="104" t="n">
        <f aca="false">COUNTIFS(jv!X:X,2004,jv!C:C,A7)</f>
        <v>1</v>
      </c>
      <c r="Z7" s="104" t="n">
        <f aca="false">COUNTIFS(jv!X:X,2005,jv!C:C,A7)</f>
        <v>1</v>
      </c>
      <c r="AA7" s="104" t="n">
        <f aca="false">COUNTIFS(jv!X:X,2006,jv!C:C,A7)</f>
        <v>0</v>
      </c>
      <c r="AB7" s="104" t="n">
        <f aca="false">COUNTIFS(jv!X:X,2007,jv!C:C,A7)</f>
        <v>0</v>
      </c>
      <c r="AC7" s="104" t="n">
        <f aca="false">COUNTIFS(jv!X:X,2008,jv!C:C,A7)</f>
        <v>0</v>
      </c>
      <c r="AD7" s="104" t="n">
        <f aca="false">COUNTIFS(jv!X:X,2009,jv!C:C,A7)</f>
        <v>1</v>
      </c>
      <c r="AE7" s="104" t="n">
        <f aca="false">COUNTIFS(jv!X:X,2010,jv!C:C,A7)</f>
        <v>0</v>
      </c>
      <c r="AF7" s="104" t="n">
        <f aca="false">COUNTIFS(jv!X:X,2011,jv!C:C,A7)</f>
        <v>1</v>
      </c>
      <c r="AG7" s="104" t="n">
        <f aca="false">COUNTIFS(jv!X:X,2012,jv!C:C,A7)</f>
        <v>2</v>
      </c>
      <c r="AH7" s="104" t="n">
        <f aca="false">COUNTIFS(jv!X:X,2013,jv!C:C,A7)</f>
        <v>3</v>
      </c>
      <c r="AI7" s="104" t="n">
        <f aca="false">COUNTIFS(jv!X:X,2014,jv!C:C,A7)</f>
        <v>2</v>
      </c>
      <c r="AJ7" s="104" t="n">
        <f aca="false">COUNTIFS(jv!X:X,2015,jv!C:C,A7)</f>
        <v>2</v>
      </c>
      <c r="AK7" s="104" t="n">
        <f aca="false">COUNTIFS(jv!X:X,2016,jv!C:C,A7)</f>
        <v>6</v>
      </c>
      <c r="AL7" s="104" t="n">
        <f aca="false">COUNTIFS(jv!X:X,2017,jv!C:C,A7)</f>
        <v>6</v>
      </c>
      <c r="AM7" s="104" t="n">
        <f aca="false">COUNTIFS(jv!X:X,2018,jv!C:C,A7)</f>
        <v>3</v>
      </c>
      <c r="AN7" s="104" t="n">
        <f aca="false">COUNTIFS(jv!X:X,2019,jv!C:C,A7)</f>
        <v>2</v>
      </c>
      <c r="AO7" s="104" t="n">
        <f aca="false">COUNTIFS(jv!X:X,2020,jv!C:C,A7)</f>
        <v>4</v>
      </c>
      <c r="AP7" s="104" t="n">
        <f aca="false">COUNTIFS(jv!X:X,2021,jv!C:C,A7)</f>
        <v>0</v>
      </c>
      <c r="AQ7" s="104" t="n">
        <f aca="false">COUNTIFS(jv!X:X,2022,jv!C:C,A7)</f>
        <v>1</v>
      </c>
      <c r="AR7" s="104" t="n">
        <v>0</v>
      </c>
      <c r="AS7" s="104" t="n">
        <f aca="false">COUNTIFS(jv!X:X,"non",jv!C:C,A7)</f>
        <v>0</v>
      </c>
      <c r="AT7" s="188" t="n">
        <f aca="false">SUM(B7:AS7)</f>
        <v>50</v>
      </c>
      <c r="AU7" s="0" t="n">
        <f aca="false">COUNTIFS(jv!C:C,A7,jv!M:M, "5 (âme sœur)")</f>
        <v>1</v>
      </c>
      <c r="AV7" s="189" t="n">
        <f aca="false">(AU7*100) / AT7</f>
        <v>2</v>
      </c>
    </row>
    <row r="8" customFormat="false" ht="13.8" hidden="false" customHeight="false" outlineLevel="0" collapsed="false">
      <c r="A8" s="0" t="s">
        <v>965</v>
      </c>
      <c r="B8" s="104" t="n">
        <f aca="false">COUNTIFS(jv!X:X,1981,jv!C:C,A8)</f>
        <v>0</v>
      </c>
      <c r="C8" s="104" t="n">
        <f aca="false">COUNTIFS(jv!X:X,1982,jv!C:C,A8)</f>
        <v>0</v>
      </c>
      <c r="D8" s="104" t="n">
        <f aca="false">COUNTIFS(jv!X:X,1983,jv!C:C,A8)</f>
        <v>0</v>
      </c>
      <c r="E8" s="104" t="n">
        <f aca="false">COUNTIFS(jv!X:X,1984,jv!C:C,A8)</f>
        <v>0</v>
      </c>
      <c r="F8" s="104" t="n">
        <f aca="false">COUNTIFS(jv!X:X,1985,jv!C:C,A8)</f>
        <v>0</v>
      </c>
      <c r="G8" s="104" t="n">
        <f aca="false">COUNTIFS(jv!X:X,1986,jv!C:C,A8)</f>
        <v>0</v>
      </c>
      <c r="H8" s="104" t="n">
        <f aca="false">COUNTIFS(jv!X:X,1987,jv!C:C,A8)</f>
        <v>0</v>
      </c>
      <c r="I8" s="104" t="n">
        <f aca="false">COUNTIFS(jv!X:X,1988,jv!C:C,A8)</f>
        <v>0</v>
      </c>
      <c r="J8" s="104" t="n">
        <f aca="false">COUNTIFS(jv!X:X,1989,jv!C:C,A8)</f>
        <v>0</v>
      </c>
      <c r="K8" s="104" t="n">
        <f aca="false">COUNTIFS(jv!X:X,1990,jv!C:C,A8)</f>
        <v>0</v>
      </c>
      <c r="L8" s="104" t="n">
        <f aca="false">COUNTIFS(jv!X:X,1991,jv!C:C,A8)</f>
        <v>0</v>
      </c>
      <c r="M8" s="104" t="n">
        <f aca="false">COUNTIFS(jv!X:X,1992,jv!C:C,A8)</f>
        <v>1</v>
      </c>
      <c r="N8" s="104" t="n">
        <f aca="false">COUNTIFS(jv!X:X,1993,jv!C:C,A8)</f>
        <v>2</v>
      </c>
      <c r="O8" s="104" t="n">
        <f aca="false">COUNTIFS(jv!X:X,1994,jv!C:C,A8)</f>
        <v>1</v>
      </c>
      <c r="P8" s="104" t="n">
        <f aca="false">COUNTIFS(jv!X:X,1995,jv!C:C,A8)</f>
        <v>1</v>
      </c>
      <c r="Q8" s="104" t="n">
        <f aca="false">COUNTIFS(jv!X:X,1996,jv!C:C,A8)</f>
        <v>0</v>
      </c>
      <c r="R8" s="104" t="n">
        <f aca="false">COUNTIFS(jv!X:X,1997,jv!C:C,A8)</f>
        <v>0</v>
      </c>
      <c r="S8" s="104" t="n">
        <f aca="false">COUNTIFS(jv!X:X,1998,jv!C:C,A8)</f>
        <v>0</v>
      </c>
      <c r="T8" s="104" t="n">
        <f aca="false">COUNTIFS(jv!X:X,1999,jv!C:C,A8)</f>
        <v>1</v>
      </c>
      <c r="U8" s="104" t="n">
        <f aca="false">COUNTIFS(jv!X:X,2000,jv!C:C,A8)</f>
        <v>0</v>
      </c>
      <c r="V8" s="104" t="n">
        <f aca="false">COUNTIFS(jv!X:X,2001,jv!C:C,A8)</f>
        <v>0</v>
      </c>
      <c r="W8" s="104" t="n">
        <f aca="false">COUNTIFS(jv!X:X,2002,jv!C:C,A8)</f>
        <v>0</v>
      </c>
      <c r="X8" s="104" t="n">
        <f aca="false">COUNTIFS(jv!X:X,2003,jv!C:C,A8)</f>
        <v>0</v>
      </c>
      <c r="Y8" s="104" t="n">
        <f aca="false">COUNTIFS(jv!X:X,2004,jv!C:C,A8)</f>
        <v>2</v>
      </c>
      <c r="Z8" s="104" t="n">
        <f aca="false">COUNTIFS(jv!X:X,2005,jv!C:C,A8)</f>
        <v>1</v>
      </c>
      <c r="AA8" s="104" t="n">
        <f aca="false">COUNTIFS(jv!X:X,2006,jv!C:C,A8)</f>
        <v>0</v>
      </c>
      <c r="AB8" s="104" t="n">
        <f aca="false">COUNTIFS(jv!X:X,2007,jv!C:C,A8)</f>
        <v>3</v>
      </c>
      <c r="AC8" s="104" t="n">
        <f aca="false">COUNTIFS(jv!X:X,2008,jv!C:C,A8)</f>
        <v>1</v>
      </c>
      <c r="AD8" s="104" t="n">
        <f aca="false">COUNTIFS(jv!X:X,2009,jv!C:C,A8)</f>
        <v>0</v>
      </c>
      <c r="AE8" s="104" t="n">
        <f aca="false">COUNTIFS(jv!X:X,2010,jv!C:C,A8)</f>
        <v>0</v>
      </c>
      <c r="AF8" s="104" t="n">
        <f aca="false">COUNTIFS(jv!X:X,2011,jv!C:C,A8)</f>
        <v>1</v>
      </c>
      <c r="AG8" s="104" t="n">
        <f aca="false">COUNTIFS(jv!X:X,2012,jv!C:C,A8)</f>
        <v>0</v>
      </c>
      <c r="AH8" s="104" t="n">
        <f aca="false">COUNTIFS(jv!X:X,2013,jv!C:C,A8)</f>
        <v>0</v>
      </c>
      <c r="AI8" s="104" t="n">
        <f aca="false">COUNTIFS(jv!X:X,2014,jv!C:C,A8)</f>
        <v>0</v>
      </c>
      <c r="AJ8" s="104" t="n">
        <f aca="false">COUNTIFS(jv!X:X,2015,jv!C:C,A8)</f>
        <v>0</v>
      </c>
      <c r="AK8" s="104" t="n">
        <f aca="false">COUNTIFS(jv!X:X,2016,jv!C:C,A8)</f>
        <v>0</v>
      </c>
      <c r="AL8" s="104" t="n">
        <f aca="false">COUNTIFS(jv!X:X,2017,jv!C:C,A8)</f>
        <v>0</v>
      </c>
      <c r="AM8" s="104" t="n">
        <f aca="false">COUNTIFS(jv!X:X,2018,jv!C:C,A8)</f>
        <v>2</v>
      </c>
      <c r="AN8" s="104" t="n">
        <f aca="false">COUNTIFS(jv!X:X,2019,jv!C:C,A8)</f>
        <v>3</v>
      </c>
      <c r="AO8" s="104" t="n">
        <f aca="false">COUNTIFS(jv!X:X,2020,jv!C:C,A8)</f>
        <v>5</v>
      </c>
      <c r="AP8" s="104" t="n">
        <f aca="false">COUNTIFS(jv!X:X,2021,jv!C:C,A8)</f>
        <v>3</v>
      </c>
      <c r="AQ8" s="104" t="n">
        <f aca="false">COUNTIFS(jv!X:X,2022,jv!C:C,A8)</f>
        <v>1</v>
      </c>
      <c r="AR8" s="104" t="n">
        <v>0</v>
      </c>
      <c r="AS8" s="104" t="n">
        <f aca="false">COUNTIFS(jv!X:X,"non",jv!C:C,A8)</f>
        <v>0</v>
      </c>
      <c r="AT8" s="188" t="n">
        <f aca="false">SUM(B8:AS8)</f>
        <v>28</v>
      </c>
      <c r="AU8" s="0" t="n">
        <f aca="false">COUNTIFS(jv!C:C,A8,jv!M:M, "5 (âme sœur)")</f>
        <v>2</v>
      </c>
      <c r="AV8" s="189" t="n">
        <f aca="false">(AU8*100) / AT8</f>
        <v>7.14285714285714</v>
      </c>
    </row>
    <row r="9" customFormat="false" ht="13.8" hidden="false" customHeight="false" outlineLevel="0" collapsed="false">
      <c r="A9" s="0" t="s">
        <v>532</v>
      </c>
      <c r="B9" s="104" t="n">
        <f aca="false">COUNTIFS(jv!X:X,1981,jv!C:C,A9)</f>
        <v>0</v>
      </c>
      <c r="C9" s="104" t="n">
        <f aca="false">COUNTIFS(jv!X:X,1982,jv!C:C,A9)</f>
        <v>0</v>
      </c>
      <c r="D9" s="104" t="n">
        <f aca="false">COUNTIFS(jv!X:X,1983,jv!C:C,A9)</f>
        <v>0</v>
      </c>
      <c r="E9" s="104" t="n">
        <f aca="false">COUNTIFS(jv!X:X,1984,jv!C:C,A9)</f>
        <v>0</v>
      </c>
      <c r="F9" s="104" t="n">
        <f aca="false">COUNTIFS(jv!X:X,1985,jv!C:C,A9)</f>
        <v>0</v>
      </c>
      <c r="G9" s="104" t="n">
        <f aca="false">COUNTIFS(jv!X:X,1986,jv!C:C,A9)</f>
        <v>0</v>
      </c>
      <c r="H9" s="104" t="n">
        <f aca="false">COUNTIFS(jv!X:X,1987,jv!C:C,A9)</f>
        <v>0</v>
      </c>
      <c r="I9" s="104" t="n">
        <f aca="false">COUNTIFS(jv!X:X,1988,jv!C:C,A9)</f>
        <v>0</v>
      </c>
      <c r="J9" s="104" t="n">
        <f aca="false">COUNTIFS(jv!X:X,1989,jv!C:C,A9)</f>
        <v>0</v>
      </c>
      <c r="K9" s="104" t="n">
        <f aca="false">COUNTIFS(jv!X:X,1990,jv!C:C,A9)</f>
        <v>2</v>
      </c>
      <c r="L9" s="104" t="n">
        <f aca="false">COUNTIFS(jv!X:X,1991,jv!C:C,A9)</f>
        <v>0</v>
      </c>
      <c r="M9" s="104" t="n">
        <f aca="false">COUNTIFS(jv!X:X,1992,jv!C:C,A9)</f>
        <v>1</v>
      </c>
      <c r="N9" s="104" t="n">
        <f aca="false">COUNTIFS(jv!X:X,1993,jv!C:C,A9)</f>
        <v>2</v>
      </c>
      <c r="O9" s="104" t="n">
        <f aca="false">COUNTIFS(jv!X:X,1994,jv!C:C,A9)</f>
        <v>0</v>
      </c>
      <c r="P9" s="104" t="n">
        <f aca="false">COUNTIFS(jv!X:X,1995,jv!C:C,A9)</f>
        <v>3</v>
      </c>
      <c r="Q9" s="104" t="n">
        <f aca="false">COUNTIFS(jv!X:X,1996,jv!C:C,A9)</f>
        <v>0</v>
      </c>
      <c r="R9" s="104" t="n">
        <f aca="false">COUNTIFS(jv!X:X,1997,jv!C:C,A9)</f>
        <v>0</v>
      </c>
      <c r="S9" s="104" t="n">
        <f aca="false">COUNTIFS(jv!X:X,1998,jv!C:C,A9)</f>
        <v>0</v>
      </c>
      <c r="T9" s="104" t="n">
        <f aca="false">COUNTIFS(jv!X:X,1999,jv!C:C,A9)</f>
        <v>1</v>
      </c>
      <c r="U9" s="104" t="n">
        <f aca="false">COUNTIFS(jv!X:X,2000,jv!C:C,A9)</f>
        <v>0</v>
      </c>
      <c r="V9" s="104" t="n">
        <f aca="false">COUNTIFS(jv!X:X,2001,jv!C:C,A9)</f>
        <v>0</v>
      </c>
      <c r="W9" s="104" t="n">
        <f aca="false">COUNTIFS(jv!X:X,2002,jv!C:C,A9)</f>
        <v>0</v>
      </c>
      <c r="X9" s="104" t="n">
        <f aca="false">COUNTIFS(jv!X:X,2003,jv!C:C,A9)</f>
        <v>0</v>
      </c>
      <c r="Y9" s="104" t="n">
        <f aca="false">COUNTIFS(jv!X:X,2004,jv!C:C,A9)</f>
        <v>0</v>
      </c>
      <c r="Z9" s="104" t="n">
        <f aca="false">COUNTIFS(jv!X:X,2005,jv!C:C,A9)</f>
        <v>0</v>
      </c>
      <c r="AA9" s="104" t="n">
        <f aca="false">COUNTIFS(jv!X:X,2006,jv!C:C,A9)</f>
        <v>0</v>
      </c>
      <c r="AB9" s="104" t="n">
        <f aca="false">COUNTIFS(jv!X:X,2007,jv!C:C,A9)</f>
        <v>0</v>
      </c>
      <c r="AC9" s="104" t="n">
        <f aca="false">COUNTIFS(jv!X:X,2008,jv!C:C,A9)</f>
        <v>0</v>
      </c>
      <c r="AD9" s="104" t="n">
        <f aca="false">COUNTIFS(jv!X:X,2009,jv!C:C,A9)</f>
        <v>1</v>
      </c>
      <c r="AE9" s="104" t="n">
        <f aca="false">COUNTIFS(jv!X:X,2010,jv!C:C,A9)</f>
        <v>0</v>
      </c>
      <c r="AF9" s="104" t="n">
        <f aca="false">COUNTIFS(jv!X:X,2011,jv!C:C,A9)</f>
        <v>0</v>
      </c>
      <c r="AG9" s="104" t="n">
        <f aca="false">COUNTIFS(jv!X:X,2012,jv!C:C,A9)</f>
        <v>0</v>
      </c>
      <c r="AH9" s="104" t="n">
        <f aca="false">COUNTIFS(jv!X:X,2013,jv!C:C,A9)</f>
        <v>0</v>
      </c>
      <c r="AI9" s="104" t="n">
        <f aca="false">COUNTIFS(jv!X:X,2014,jv!C:C,A9)</f>
        <v>0</v>
      </c>
      <c r="AJ9" s="104" t="n">
        <f aca="false">COUNTIFS(jv!X:X,2015,jv!C:C,A9)</f>
        <v>3</v>
      </c>
      <c r="AK9" s="104" t="n">
        <f aca="false">COUNTIFS(jv!X:X,2016,jv!C:C,A9)</f>
        <v>1</v>
      </c>
      <c r="AL9" s="104" t="n">
        <f aca="false">COUNTIFS(jv!X:X,2017,jv!C:C,A9)</f>
        <v>0</v>
      </c>
      <c r="AM9" s="104" t="n">
        <f aca="false">COUNTIFS(jv!X:X,2018,jv!C:C,A9)</f>
        <v>3</v>
      </c>
      <c r="AN9" s="104" t="n">
        <f aca="false">COUNTIFS(jv!X:X,2019,jv!C:C,A9)</f>
        <v>3</v>
      </c>
      <c r="AO9" s="104" t="n">
        <f aca="false">COUNTIFS(jv!X:X,2020,jv!C:C,A9)</f>
        <v>1</v>
      </c>
      <c r="AP9" s="104" t="n">
        <f aca="false">COUNTIFS(jv!X:X,2021,jv!C:C,A9)</f>
        <v>3</v>
      </c>
      <c r="AQ9" s="104" t="n">
        <f aca="false">COUNTIFS(jv!X:X,2022,jv!C:C,A9)</f>
        <v>1</v>
      </c>
      <c r="AR9" s="104" t="n">
        <v>0</v>
      </c>
      <c r="AS9" s="104" t="n">
        <f aca="false">COUNTIFS(jv!X:X,"non",jv!C:C,A9)</f>
        <v>0</v>
      </c>
      <c r="AT9" s="188" t="n">
        <f aca="false">SUM(B9:AS9)</f>
        <v>25</v>
      </c>
      <c r="AU9" s="0" t="n">
        <f aca="false">COUNTIFS(jv!C:C,A9,jv!M:M, "5 (âme sœur)")</f>
        <v>0</v>
      </c>
      <c r="AV9" s="189" t="n">
        <f aca="false">(AU9*100) / AT9</f>
        <v>0</v>
      </c>
    </row>
    <row r="10" customFormat="false" ht="13.8" hidden="false" customHeight="false" outlineLevel="0" collapsed="false">
      <c r="A10" s="0" t="s">
        <v>192</v>
      </c>
      <c r="B10" s="104" t="n">
        <f aca="false">COUNTIFS(jv!X:X,1981,jv!C:C,A10)</f>
        <v>2</v>
      </c>
      <c r="C10" s="104" t="n">
        <f aca="false">COUNTIFS(jv!X:X,1982,jv!C:C,A10)</f>
        <v>0</v>
      </c>
      <c r="D10" s="104" t="n">
        <f aca="false">COUNTIFS(jv!X:X,1983,jv!C:C,A10)</f>
        <v>1</v>
      </c>
      <c r="E10" s="104" t="n">
        <f aca="false">COUNTIFS(jv!X:X,1984,jv!C:C,A10)</f>
        <v>1</v>
      </c>
      <c r="F10" s="104" t="n">
        <f aca="false">COUNTIFS(jv!X:X,1985,jv!C:C,A10)</f>
        <v>0</v>
      </c>
      <c r="G10" s="104" t="n">
        <f aca="false">COUNTIFS(jv!X:X,1986,jv!C:C,A10)</f>
        <v>4</v>
      </c>
      <c r="H10" s="104" t="n">
        <f aca="false">COUNTIFS(jv!X:X,1987,jv!C:C,A10)</f>
        <v>0</v>
      </c>
      <c r="I10" s="104" t="n">
        <f aca="false">COUNTIFS(jv!X:X,1988,jv!C:C,A10)</f>
        <v>4</v>
      </c>
      <c r="J10" s="104" t="n">
        <f aca="false">COUNTIFS(jv!X:X,1989,jv!C:C,A10)</f>
        <v>3</v>
      </c>
      <c r="K10" s="104" t="n">
        <f aca="false">COUNTIFS(jv!X:X,1990,jv!C:C,A10)</f>
        <v>5</v>
      </c>
      <c r="L10" s="104" t="n">
        <f aca="false">COUNTIFS(jv!X:X,1991,jv!C:C,A10)</f>
        <v>6</v>
      </c>
      <c r="M10" s="104" t="n">
        <f aca="false">COUNTIFS(jv!X:X,1992,jv!C:C,A10)</f>
        <v>6</v>
      </c>
      <c r="N10" s="104" t="n">
        <f aca="false">COUNTIFS(jv!X:X,1993,jv!C:C,A10)</f>
        <v>7</v>
      </c>
      <c r="O10" s="104" t="n">
        <f aca="false">COUNTIFS(jv!X:X,1994,jv!C:C,A10)</f>
        <v>3</v>
      </c>
      <c r="P10" s="104" t="n">
        <f aca="false">COUNTIFS(jv!X:X,1995,jv!C:C,A10)</f>
        <v>6</v>
      </c>
      <c r="Q10" s="104" t="n">
        <f aca="false">COUNTIFS(jv!X:X,1996,jv!C:C,A10)</f>
        <v>3</v>
      </c>
      <c r="R10" s="104" t="n">
        <f aca="false">COUNTIFS(jv!X:X,1997,jv!C:C,A10)</f>
        <v>0</v>
      </c>
      <c r="S10" s="104" t="n">
        <f aca="false">COUNTIFS(jv!X:X,1998,jv!C:C,A10)</f>
        <v>1</v>
      </c>
      <c r="T10" s="104" t="n">
        <f aca="false">COUNTIFS(jv!X:X,1999,jv!C:C,A10)</f>
        <v>2</v>
      </c>
      <c r="U10" s="104" t="n">
        <f aca="false">COUNTIFS(jv!X:X,2000,jv!C:C,A10)</f>
        <v>1</v>
      </c>
      <c r="V10" s="104" t="n">
        <f aca="false">COUNTIFS(jv!X:X,2001,jv!C:C,A10)</f>
        <v>0</v>
      </c>
      <c r="W10" s="104" t="n">
        <f aca="false">COUNTIFS(jv!X:X,2002,jv!C:C,A10)</f>
        <v>2</v>
      </c>
      <c r="X10" s="104" t="n">
        <f aca="false">COUNTIFS(jv!X:X,2003,jv!C:C,A10)</f>
        <v>1</v>
      </c>
      <c r="Y10" s="104" t="n">
        <f aca="false">COUNTIFS(jv!X:X,2004,jv!C:C,A10)</f>
        <v>3</v>
      </c>
      <c r="Z10" s="104" t="n">
        <f aca="false">COUNTIFS(jv!X:X,2005,jv!C:C,A10)</f>
        <v>5</v>
      </c>
      <c r="AA10" s="104" t="n">
        <f aca="false">COUNTIFS(jv!X:X,2006,jv!C:C,A10)</f>
        <v>2</v>
      </c>
      <c r="AB10" s="104" t="n">
        <f aca="false">COUNTIFS(jv!X:X,2007,jv!C:C,A10)</f>
        <v>5</v>
      </c>
      <c r="AC10" s="104" t="n">
        <f aca="false">COUNTIFS(jv!X:X,2008,jv!C:C,A10)</f>
        <v>5</v>
      </c>
      <c r="AD10" s="104" t="n">
        <f aca="false">COUNTIFS(jv!X:X,2009,jv!C:C,A10)</f>
        <v>1</v>
      </c>
      <c r="AE10" s="104" t="n">
        <f aca="false">COUNTIFS(jv!X:X,2010,jv!C:C,A10)</f>
        <v>0</v>
      </c>
      <c r="AF10" s="104" t="n">
        <f aca="false">COUNTIFS(jv!X:X,2011,jv!C:C,A10)</f>
        <v>3</v>
      </c>
      <c r="AG10" s="104" t="n">
        <f aca="false">COUNTIFS(jv!X:X,2012,jv!C:C,A10)</f>
        <v>3</v>
      </c>
      <c r="AH10" s="104" t="n">
        <f aca="false">COUNTIFS(jv!X:X,2013,jv!C:C,A10)</f>
        <v>1</v>
      </c>
      <c r="AI10" s="104" t="n">
        <f aca="false">COUNTIFS(jv!X:X,2014,jv!C:C,A10)</f>
        <v>0</v>
      </c>
      <c r="AJ10" s="104" t="n">
        <f aca="false">COUNTIFS(jv!X:X,2015,jv!C:C,A10)</f>
        <v>0</v>
      </c>
      <c r="AK10" s="104" t="n">
        <f aca="false">COUNTIFS(jv!X:X,2016,jv!C:C,A10)</f>
        <v>4</v>
      </c>
      <c r="AL10" s="104" t="n">
        <f aca="false">COUNTIFS(jv!X:X,2017,jv!C:C,A10)</f>
        <v>2</v>
      </c>
      <c r="AM10" s="104" t="n">
        <f aca="false">COUNTIFS(jv!X:X,2018,jv!C:C,A10)</f>
        <v>5</v>
      </c>
      <c r="AN10" s="104" t="n">
        <f aca="false">COUNTIFS(jv!X:X,2019,jv!C:C,A10)</f>
        <v>5</v>
      </c>
      <c r="AO10" s="104" t="n">
        <f aca="false">COUNTIFS(jv!X:X,2020,jv!C:C,A10)</f>
        <v>8</v>
      </c>
      <c r="AP10" s="104" t="n">
        <f aca="false">COUNTIFS(jv!X:X,2021,jv!C:C,A10)</f>
        <v>4</v>
      </c>
      <c r="AQ10" s="104" t="n">
        <f aca="false">COUNTIFS(jv!X:X,2022,jv!C:C,A10)</f>
        <v>5</v>
      </c>
      <c r="AR10" s="104" t="n">
        <v>0</v>
      </c>
      <c r="AS10" s="104" t="n">
        <f aca="false">COUNTIFS(jv!X:X,"non",jv!C:C,A10)</f>
        <v>1</v>
      </c>
      <c r="AT10" s="188" t="n">
        <f aca="false">SUM(B10:AS10)</f>
        <v>120</v>
      </c>
      <c r="AU10" s="0" t="n">
        <f aca="false">COUNTIFS(jv!C:C,A10,jv!M:M, "5 (âme sœur)")</f>
        <v>1</v>
      </c>
      <c r="AV10" s="189" t="n">
        <f aca="false">(AU10*100) / AT10</f>
        <v>0.833333333333333</v>
      </c>
    </row>
    <row r="11" customFormat="false" ht="13.8" hidden="false" customHeight="false" outlineLevel="0" collapsed="false">
      <c r="A11" s="0" t="s">
        <v>1344</v>
      </c>
      <c r="B11" s="104" t="n">
        <f aca="false">COUNTIFS(jv!X:X,1981,jv!C:C,A11)</f>
        <v>0</v>
      </c>
      <c r="C11" s="104" t="n">
        <f aca="false">COUNTIFS(jv!X:X,1982,jv!C:C,A11)</f>
        <v>0</v>
      </c>
      <c r="D11" s="104" t="n">
        <f aca="false">COUNTIFS(jv!X:X,1983,jv!C:C,A11)</f>
        <v>0</v>
      </c>
      <c r="E11" s="104" t="n">
        <f aca="false">COUNTIFS(jv!X:X,1984,jv!C:C,A11)</f>
        <v>0</v>
      </c>
      <c r="F11" s="104" t="n">
        <f aca="false">COUNTIFS(jv!X:X,1985,jv!C:C,A11)</f>
        <v>0</v>
      </c>
      <c r="G11" s="104" t="n">
        <f aca="false">COUNTIFS(jv!X:X,1986,jv!C:C,A11)</f>
        <v>0</v>
      </c>
      <c r="H11" s="104" t="n">
        <f aca="false">COUNTIFS(jv!X:X,1987,jv!C:C,A11)</f>
        <v>0</v>
      </c>
      <c r="I11" s="104" t="n">
        <f aca="false">COUNTIFS(jv!X:X,1988,jv!C:C,A11)</f>
        <v>0</v>
      </c>
      <c r="J11" s="104" t="n">
        <f aca="false">COUNTIFS(jv!X:X,1989,jv!C:C,A11)</f>
        <v>0</v>
      </c>
      <c r="K11" s="104" t="n">
        <f aca="false">COUNTIFS(jv!X:X,1990,jv!C:C,A11)</f>
        <v>0</v>
      </c>
      <c r="L11" s="104" t="n">
        <f aca="false">COUNTIFS(jv!X:X,1991,jv!C:C,A11)</f>
        <v>0</v>
      </c>
      <c r="M11" s="104" t="n">
        <f aca="false">COUNTIFS(jv!X:X,1992,jv!C:C,A11)</f>
        <v>1</v>
      </c>
      <c r="N11" s="104" t="n">
        <f aca="false">COUNTIFS(jv!X:X,1993,jv!C:C,A11)</f>
        <v>2</v>
      </c>
      <c r="O11" s="104" t="n">
        <f aca="false">COUNTIFS(jv!X:X,1994,jv!C:C,A11)</f>
        <v>1</v>
      </c>
      <c r="P11" s="104" t="n">
        <f aca="false">COUNTIFS(jv!X:X,1995,jv!C:C,A11)</f>
        <v>2</v>
      </c>
      <c r="Q11" s="104" t="n">
        <f aca="false">COUNTIFS(jv!X:X,1996,jv!C:C,A11)</f>
        <v>2</v>
      </c>
      <c r="R11" s="104" t="n">
        <f aca="false">COUNTIFS(jv!X:X,1997,jv!C:C,A11)</f>
        <v>2</v>
      </c>
      <c r="S11" s="104" t="n">
        <f aca="false">COUNTIFS(jv!X:X,1998,jv!C:C,A11)</f>
        <v>1</v>
      </c>
      <c r="T11" s="104" t="n">
        <f aca="false">COUNTIFS(jv!X:X,1999,jv!C:C,A11)</f>
        <v>2</v>
      </c>
      <c r="U11" s="104" t="n">
        <f aca="false">COUNTIFS(jv!X:X,2000,jv!C:C,A11)</f>
        <v>1</v>
      </c>
      <c r="V11" s="104" t="n">
        <f aca="false">COUNTIFS(jv!X:X,2001,jv!C:C,A11)</f>
        <v>0</v>
      </c>
      <c r="W11" s="104" t="n">
        <f aca="false">COUNTIFS(jv!X:X,2002,jv!C:C,A11)</f>
        <v>3</v>
      </c>
      <c r="X11" s="104" t="n">
        <f aca="false">COUNTIFS(jv!X:X,2003,jv!C:C,A11)</f>
        <v>2</v>
      </c>
      <c r="Y11" s="104" t="n">
        <f aca="false">COUNTIFS(jv!X:X,2004,jv!C:C,A11)</f>
        <v>0</v>
      </c>
      <c r="Z11" s="104" t="n">
        <f aca="false">COUNTIFS(jv!X:X,2005,jv!C:C,A11)</f>
        <v>0</v>
      </c>
      <c r="AA11" s="104" t="n">
        <f aca="false">COUNTIFS(jv!X:X,2006,jv!C:C,A11)</f>
        <v>1</v>
      </c>
      <c r="AB11" s="104" t="n">
        <f aca="false">COUNTIFS(jv!X:X,2007,jv!C:C,A11)</f>
        <v>0</v>
      </c>
      <c r="AC11" s="104" t="n">
        <f aca="false">COUNTIFS(jv!X:X,2008,jv!C:C,A11)</f>
        <v>0</v>
      </c>
      <c r="AD11" s="104" t="n">
        <f aca="false">COUNTIFS(jv!X:X,2009,jv!C:C,A11)</f>
        <v>0</v>
      </c>
      <c r="AE11" s="104" t="n">
        <f aca="false">COUNTIFS(jv!X:X,2010,jv!C:C,A11)</f>
        <v>1</v>
      </c>
      <c r="AF11" s="104" t="n">
        <f aca="false">COUNTIFS(jv!X:X,2011,jv!C:C,A11)</f>
        <v>3</v>
      </c>
      <c r="AG11" s="104" t="n">
        <f aca="false">COUNTIFS(jv!X:X,2012,jv!C:C,A11)</f>
        <v>1</v>
      </c>
      <c r="AH11" s="104" t="n">
        <f aca="false">COUNTIFS(jv!X:X,2013,jv!C:C,A11)</f>
        <v>0</v>
      </c>
      <c r="AI11" s="104" t="n">
        <f aca="false">COUNTIFS(jv!X:X,2014,jv!C:C,A11)</f>
        <v>0</v>
      </c>
      <c r="AJ11" s="104" t="n">
        <f aca="false">COUNTIFS(jv!X:X,2015,jv!C:C,A11)</f>
        <v>0</v>
      </c>
      <c r="AK11" s="104" t="n">
        <f aca="false">COUNTIFS(jv!X:X,2016,jv!C:C,A11)</f>
        <v>1</v>
      </c>
      <c r="AL11" s="104" t="n">
        <f aca="false">COUNTIFS(jv!X:X,2017,jv!C:C,A11)</f>
        <v>0</v>
      </c>
      <c r="AM11" s="104" t="n">
        <f aca="false">COUNTIFS(jv!X:X,2018,jv!C:C,A11)</f>
        <v>1</v>
      </c>
      <c r="AN11" s="104" t="n">
        <f aca="false">COUNTIFS(jv!X:X,2019,jv!C:C,A11)</f>
        <v>1</v>
      </c>
      <c r="AO11" s="104" t="n">
        <f aca="false">COUNTIFS(jv!X:X,2020,jv!C:C,A11)</f>
        <v>2</v>
      </c>
      <c r="AP11" s="104" t="n">
        <f aca="false">COUNTIFS(jv!X:X,2021,jv!C:C,A11)</f>
        <v>2</v>
      </c>
      <c r="AQ11" s="104" t="n">
        <f aca="false">COUNTIFS(jv!X:X,2022,jv!C:C,A11)</f>
        <v>0</v>
      </c>
      <c r="AR11" s="104" t="n">
        <v>0</v>
      </c>
      <c r="AS11" s="104" t="n">
        <f aca="false">COUNTIFS(jv!X:X,"non",jv!C:C,A11)</f>
        <v>0</v>
      </c>
      <c r="AT11" s="188" t="n">
        <f aca="false">SUM(B11:AS11)</f>
        <v>32</v>
      </c>
      <c r="AU11" s="0" t="n">
        <f aca="false">COUNTIFS(jv!C:C,A11,jv!M:M, "5 (âme sœur)")</f>
        <v>0</v>
      </c>
      <c r="AV11" s="189" t="n">
        <f aca="false">(AU11*100) / AT11</f>
        <v>0</v>
      </c>
    </row>
    <row r="12" customFormat="false" ht="13.8" hidden="false" customHeight="false" outlineLevel="0" collapsed="false">
      <c r="A12" s="0" t="s">
        <v>589</v>
      </c>
      <c r="B12" s="104" t="n">
        <f aca="false">COUNTIFS(jv!X:X,1981,jv!C:C,A12)</f>
        <v>0</v>
      </c>
      <c r="C12" s="104" t="n">
        <f aca="false">COUNTIFS(jv!X:X,1982,jv!C:C,A12)</f>
        <v>0</v>
      </c>
      <c r="D12" s="104" t="n">
        <f aca="false">COUNTIFS(jv!X:X,1983,jv!C:C,A12)</f>
        <v>0</v>
      </c>
      <c r="E12" s="104" t="n">
        <f aca="false">COUNTIFS(jv!X:X,1984,jv!C:C,A12)</f>
        <v>0</v>
      </c>
      <c r="F12" s="104" t="n">
        <f aca="false">COUNTIFS(jv!X:X,1985,jv!C:C,A12)</f>
        <v>0</v>
      </c>
      <c r="G12" s="104" t="n">
        <f aca="false">COUNTIFS(jv!X:X,1986,jv!C:C,A12)</f>
        <v>0</v>
      </c>
      <c r="H12" s="104" t="n">
        <f aca="false">COUNTIFS(jv!X:X,1987,jv!C:C,A12)</f>
        <v>0</v>
      </c>
      <c r="I12" s="104" t="n">
        <f aca="false">COUNTIFS(jv!X:X,1988,jv!C:C,A12)</f>
        <v>0</v>
      </c>
      <c r="J12" s="104" t="n">
        <f aca="false">COUNTIFS(jv!X:X,1989,jv!C:C,A12)</f>
        <v>1</v>
      </c>
      <c r="K12" s="104" t="n">
        <f aca="false">COUNTIFS(jv!X:X,1990,jv!C:C,A12)</f>
        <v>0</v>
      </c>
      <c r="L12" s="104" t="n">
        <f aca="false">COUNTIFS(jv!X:X,1991,jv!C:C,A12)</f>
        <v>1</v>
      </c>
      <c r="M12" s="104" t="n">
        <f aca="false">COUNTIFS(jv!X:X,1992,jv!C:C,A12)</f>
        <v>1</v>
      </c>
      <c r="N12" s="104" t="n">
        <f aca="false">COUNTIFS(jv!X:X,1993,jv!C:C,A12)</f>
        <v>1</v>
      </c>
      <c r="O12" s="104" t="n">
        <f aca="false">COUNTIFS(jv!X:X,1994,jv!C:C,A12)</f>
        <v>0</v>
      </c>
      <c r="P12" s="104" t="n">
        <f aca="false">COUNTIFS(jv!X:X,1995,jv!C:C,A12)</f>
        <v>1</v>
      </c>
      <c r="Q12" s="104" t="n">
        <f aca="false">COUNTIFS(jv!X:X,1996,jv!C:C,A12)</f>
        <v>1</v>
      </c>
      <c r="R12" s="104" t="n">
        <f aca="false">COUNTIFS(jv!X:X,1997,jv!C:C,A12)</f>
        <v>0</v>
      </c>
      <c r="S12" s="104" t="n">
        <f aca="false">COUNTIFS(jv!X:X,1998,jv!C:C,A12)</f>
        <v>0</v>
      </c>
      <c r="T12" s="104" t="n">
        <f aca="false">COUNTIFS(jv!X:X,1999,jv!C:C,A12)</f>
        <v>0</v>
      </c>
      <c r="U12" s="104" t="n">
        <f aca="false">COUNTIFS(jv!X:X,2000,jv!C:C,A12)</f>
        <v>0</v>
      </c>
      <c r="V12" s="104" t="n">
        <f aca="false">COUNTIFS(jv!X:X,2001,jv!C:C,A12)</f>
        <v>0</v>
      </c>
      <c r="W12" s="104" t="n">
        <f aca="false">COUNTIFS(jv!X:X,2002,jv!C:C,A12)</f>
        <v>0</v>
      </c>
      <c r="X12" s="104" t="n">
        <f aca="false">COUNTIFS(jv!X:X,2003,jv!C:C,A12)</f>
        <v>0</v>
      </c>
      <c r="Y12" s="104" t="n">
        <f aca="false">COUNTIFS(jv!X:X,2004,jv!C:C,A12)</f>
        <v>1</v>
      </c>
      <c r="Z12" s="104" t="n">
        <f aca="false">COUNTIFS(jv!X:X,2005,jv!C:C,A12)</f>
        <v>0</v>
      </c>
      <c r="AA12" s="104" t="n">
        <f aca="false">COUNTIFS(jv!X:X,2006,jv!C:C,A12)</f>
        <v>1</v>
      </c>
      <c r="AB12" s="104" t="n">
        <f aca="false">COUNTIFS(jv!X:X,2007,jv!C:C,A12)</f>
        <v>0</v>
      </c>
      <c r="AC12" s="104" t="n">
        <f aca="false">COUNTIFS(jv!X:X,2008,jv!C:C,A12)</f>
        <v>0</v>
      </c>
      <c r="AD12" s="104" t="n">
        <f aca="false">COUNTIFS(jv!X:X,2009,jv!C:C,A12)</f>
        <v>0</v>
      </c>
      <c r="AE12" s="104" t="n">
        <f aca="false">COUNTIFS(jv!X:X,2010,jv!C:C,A12)</f>
        <v>0</v>
      </c>
      <c r="AF12" s="104" t="n">
        <f aca="false">COUNTIFS(jv!X:X,2011,jv!C:C,A12)</f>
        <v>0</v>
      </c>
      <c r="AG12" s="104" t="n">
        <f aca="false">COUNTIFS(jv!X:X,2012,jv!C:C,A12)</f>
        <v>0</v>
      </c>
      <c r="AH12" s="104" t="n">
        <f aca="false">COUNTIFS(jv!X:X,2013,jv!C:C,A12)</f>
        <v>0</v>
      </c>
      <c r="AI12" s="104" t="n">
        <f aca="false">COUNTIFS(jv!X:X,2014,jv!C:C,A12)</f>
        <v>0</v>
      </c>
      <c r="AJ12" s="104" t="n">
        <f aca="false">COUNTIFS(jv!X:X,2015,jv!C:C,A12)</f>
        <v>0</v>
      </c>
      <c r="AK12" s="104" t="n">
        <f aca="false">COUNTIFS(jv!X:X,2016,jv!C:C,A12)</f>
        <v>0</v>
      </c>
      <c r="AL12" s="104" t="n">
        <f aca="false">COUNTIFS(jv!X:X,2017,jv!C:C,A12)</f>
        <v>0</v>
      </c>
      <c r="AM12" s="104" t="n">
        <f aca="false">COUNTIFS(jv!X:X,2018,jv!C:C,A12)</f>
        <v>1</v>
      </c>
      <c r="AN12" s="104" t="n">
        <f aca="false">COUNTIFS(jv!X:X,2019,jv!C:C,A12)</f>
        <v>0</v>
      </c>
      <c r="AO12" s="104" t="n">
        <f aca="false">COUNTIFS(jv!X:X,2020,jv!C:C,A12)</f>
        <v>0</v>
      </c>
      <c r="AP12" s="104" t="n">
        <f aca="false">COUNTIFS(jv!X:X,2021,jv!C:C,A12)</f>
        <v>0</v>
      </c>
      <c r="AQ12" s="104" t="n">
        <f aca="false">COUNTIFS(jv!X:X,2022,jv!C:C,A12)</f>
        <v>0</v>
      </c>
      <c r="AR12" s="104" t="n">
        <v>0</v>
      </c>
      <c r="AS12" s="104" t="n">
        <f aca="false">COUNTIFS(jv!X:X,"non",jv!C:C,A12)</f>
        <v>0</v>
      </c>
      <c r="AT12" s="188" t="n">
        <f aca="false">SUM(B12:AS12)</f>
        <v>9</v>
      </c>
      <c r="AU12" s="0" t="n">
        <f aca="false">COUNTIFS(jv!C:C,A12,jv!M:M, "5 (âme sœur)")</f>
        <v>1</v>
      </c>
      <c r="AV12" s="189" t="n">
        <f aca="false">(AU12*100) / AT12</f>
        <v>11.1111111111111</v>
      </c>
    </row>
    <row r="13" customFormat="false" ht="13.8" hidden="false" customHeight="false" outlineLevel="0" collapsed="false">
      <c r="A13" s="0" t="s">
        <v>369</v>
      </c>
      <c r="B13" s="104" t="n">
        <f aca="false">COUNTIFS(jv!X:X,1981,jv!C:C,A13)</f>
        <v>5</v>
      </c>
      <c r="C13" s="104" t="n">
        <f aca="false">COUNTIFS(jv!X:X,1982,jv!C:C,A13)</f>
        <v>4</v>
      </c>
      <c r="D13" s="104" t="n">
        <f aca="false">COUNTIFS(jv!X:X,1983,jv!C:C,A13)</f>
        <v>0</v>
      </c>
      <c r="E13" s="104" t="n">
        <f aca="false">COUNTIFS(jv!X:X,1984,jv!C:C,A13)</f>
        <v>0</v>
      </c>
      <c r="F13" s="104" t="n">
        <f aca="false">COUNTIFS(jv!X:X,1985,jv!C:C,A13)</f>
        <v>0</v>
      </c>
      <c r="G13" s="104" t="n">
        <f aca="false">COUNTIFS(jv!X:X,1986,jv!C:C,A13)</f>
        <v>0</v>
      </c>
      <c r="H13" s="104" t="n">
        <f aca="false">COUNTIFS(jv!X:X,1987,jv!C:C,A13)</f>
        <v>0</v>
      </c>
      <c r="I13" s="104" t="n">
        <f aca="false">COUNTIFS(jv!X:X,1988,jv!C:C,A13)</f>
        <v>0</v>
      </c>
      <c r="J13" s="104" t="n">
        <f aca="false">COUNTIFS(jv!X:X,1989,jv!C:C,A13)</f>
        <v>1</v>
      </c>
      <c r="K13" s="104" t="n">
        <f aca="false">COUNTIFS(jv!X:X,1990,jv!C:C,A13)</f>
        <v>1</v>
      </c>
      <c r="L13" s="104" t="n">
        <f aca="false">COUNTIFS(jv!X:X,1991,jv!C:C,A13)</f>
        <v>6</v>
      </c>
      <c r="M13" s="104" t="n">
        <f aca="false">COUNTIFS(jv!X:X,1992,jv!C:C,A13)</f>
        <v>2</v>
      </c>
      <c r="N13" s="104" t="n">
        <f aca="false">COUNTIFS(jv!X:X,1993,jv!C:C,A13)</f>
        <v>2</v>
      </c>
      <c r="O13" s="104" t="n">
        <f aca="false">COUNTIFS(jv!X:X,1994,jv!C:C,A13)</f>
        <v>2</v>
      </c>
      <c r="P13" s="104" t="n">
        <f aca="false">COUNTIFS(jv!X:X,1995,jv!C:C,A13)</f>
        <v>1</v>
      </c>
      <c r="Q13" s="104" t="n">
        <f aca="false">COUNTIFS(jv!X:X,1996,jv!C:C,A13)</f>
        <v>2</v>
      </c>
      <c r="R13" s="104" t="n">
        <f aca="false">COUNTIFS(jv!X:X,1997,jv!C:C,A13)</f>
        <v>5</v>
      </c>
      <c r="S13" s="104" t="n">
        <f aca="false">COUNTIFS(jv!X:X,1998,jv!C:C,A13)</f>
        <v>1</v>
      </c>
      <c r="T13" s="104" t="n">
        <f aca="false">COUNTIFS(jv!X:X,1999,jv!C:C,A13)</f>
        <v>2</v>
      </c>
      <c r="U13" s="104" t="n">
        <f aca="false">COUNTIFS(jv!X:X,2000,jv!C:C,A13)</f>
        <v>1</v>
      </c>
      <c r="V13" s="104" t="n">
        <f aca="false">COUNTIFS(jv!X:X,2001,jv!C:C,A13)</f>
        <v>1</v>
      </c>
      <c r="W13" s="104" t="n">
        <f aca="false">COUNTIFS(jv!X:X,2002,jv!C:C,A13)</f>
        <v>1</v>
      </c>
      <c r="X13" s="104" t="n">
        <f aca="false">COUNTIFS(jv!X:X,2003,jv!C:C,A13)</f>
        <v>2</v>
      </c>
      <c r="Y13" s="104" t="n">
        <f aca="false">COUNTIFS(jv!X:X,2004,jv!C:C,A13)</f>
        <v>1</v>
      </c>
      <c r="Z13" s="104" t="n">
        <f aca="false">COUNTIFS(jv!X:X,2005,jv!C:C,A13)</f>
        <v>3</v>
      </c>
      <c r="AA13" s="104" t="n">
        <f aca="false">COUNTIFS(jv!X:X,2006,jv!C:C,A13)</f>
        <v>1</v>
      </c>
      <c r="AB13" s="104" t="n">
        <f aca="false">COUNTIFS(jv!X:X,2007,jv!C:C,A13)</f>
        <v>5</v>
      </c>
      <c r="AC13" s="104" t="n">
        <f aca="false">COUNTIFS(jv!X:X,2008,jv!C:C,A13)</f>
        <v>0</v>
      </c>
      <c r="AD13" s="104" t="n">
        <f aca="false">COUNTIFS(jv!X:X,2009,jv!C:C,A13)</f>
        <v>6</v>
      </c>
      <c r="AE13" s="104" t="n">
        <f aca="false">COUNTIFS(jv!X:X,2010,jv!C:C,A13)</f>
        <v>2</v>
      </c>
      <c r="AF13" s="104" t="n">
        <f aca="false">COUNTIFS(jv!X:X,2011,jv!C:C,A13)</f>
        <v>2</v>
      </c>
      <c r="AG13" s="104" t="n">
        <f aca="false">COUNTIFS(jv!X:X,2012,jv!C:C,A13)</f>
        <v>2</v>
      </c>
      <c r="AH13" s="104" t="n">
        <f aca="false">COUNTIFS(jv!X:X,2013,jv!C:C,A13)</f>
        <v>0</v>
      </c>
      <c r="AI13" s="104" t="n">
        <f aca="false">COUNTIFS(jv!X:X,2014,jv!C:C,A13)</f>
        <v>1</v>
      </c>
      <c r="AJ13" s="104" t="n">
        <f aca="false">COUNTIFS(jv!X:X,2015,jv!C:C,A13)</f>
        <v>0</v>
      </c>
      <c r="AK13" s="104" t="n">
        <f aca="false">COUNTIFS(jv!X:X,2016,jv!C:C,A13)</f>
        <v>2</v>
      </c>
      <c r="AL13" s="104" t="n">
        <f aca="false">COUNTIFS(jv!X:X,2017,jv!C:C,A13)</f>
        <v>3</v>
      </c>
      <c r="AM13" s="104" t="n">
        <f aca="false">COUNTIFS(jv!X:X,2018,jv!C:C,A13)</f>
        <v>4</v>
      </c>
      <c r="AN13" s="104" t="n">
        <f aca="false">COUNTIFS(jv!X:X,2019,jv!C:C,A13)</f>
        <v>2</v>
      </c>
      <c r="AO13" s="104" t="n">
        <f aca="false">COUNTIFS(jv!X:X,2020,jv!C:C,A13)</f>
        <v>4</v>
      </c>
      <c r="AP13" s="104" t="n">
        <f aca="false">COUNTIFS(jv!X:X,2021,jv!C:C,A13)</f>
        <v>2</v>
      </c>
      <c r="AQ13" s="104" t="n">
        <f aca="false">COUNTIFS(jv!X:X,2022,jv!C:C,A13)</f>
        <v>0</v>
      </c>
      <c r="AR13" s="104" t="n">
        <v>0</v>
      </c>
      <c r="AS13" s="104" t="n">
        <f aca="false">COUNTIFS(jv!X:X,"non",jv!C:C,A13)</f>
        <v>0</v>
      </c>
      <c r="AT13" s="188" t="n">
        <f aca="false">SUM(B13:AS13)</f>
        <v>79</v>
      </c>
      <c r="AU13" s="0" t="n">
        <f aca="false">COUNTIFS(jv!C:C,A13,jv!M:M, "5 (âme sœur)")</f>
        <v>3</v>
      </c>
      <c r="AV13" s="189" t="n">
        <f aca="false">(AU13*100) / AT13</f>
        <v>3.79746835443038</v>
      </c>
    </row>
    <row r="14" customFormat="false" ht="13.8" hidden="false" customHeight="false" outlineLevel="0" collapsed="false">
      <c r="A14" s="0" t="s">
        <v>6524</v>
      </c>
      <c r="B14" s="104" t="n">
        <f aca="false">COUNTIFS(jv!X:X,1981,jv!C:C,A14)</f>
        <v>0</v>
      </c>
      <c r="C14" s="104" t="n">
        <f aca="false">COUNTIFS(jv!X:X,1982,jv!C:C,A14)</f>
        <v>0</v>
      </c>
      <c r="D14" s="104" t="n">
        <f aca="false">COUNTIFS(jv!X:X,1983,jv!C:C,A14)</f>
        <v>0</v>
      </c>
      <c r="E14" s="104" t="n">
        <f aca="false">COUNTIFS(jv!X:X,1984,jv!C:C,A14)</f>
        <v>0</v>
      </c>
      <c r="F14" s="104" t="n">
        <f aca="false">COUNTIFS(jv!X:X,1985,jv!C:C,A14)</f>
        <v>0</v>
      </c>
      <c r="G14" s="104" t="n">
        <f aca="false">COUNTIFS(jv!X:X,1986,jv!C:C,A14)</f>
        <v>0</v>
      </c>
      <c r="H14" s="104" t="n">
        <f aca="false">COUNTIFS(jv!X:X,1987,jv!C:C,A14)</f>
        <v>0</v>
      </c>
      <c r="I14" s="104" t="n">
        <f aca="false">COUNTIFS(jv!X:X,1988,jv!C:C,A14)</f>
        <v>0</v>
      </c>
      <c r="J14" s="104" t="n">
        <f aca="false">COUNTIFS(jv!X:X,1989,jv!C:C,A14)</f>
        <v>0</v>
      </c>
      <c r="K14" s="104" t="n">
        <f aca="false">COUNTIFS(jv!X:X,1990,jv!C:C,A14)</f>
        <v>0</v>
      </c>
      <c r="L14" s="104" t="n">
        <f aca="false">COUNTIFS(jv!X:X,1991,jv!C:C,A14)</f>
        <v>0</v>
      </c>
      <c r="M14" s="104" t="n">
        <f aca="false">COUNTIFS(jv!X:X,1992,jv!C:C,A14)</f>
        <v>0</v>
      </c>
      <c r="N14" s="104" t="n">
        <f aca="false">COUNTIFS(jv!X:X,1993,jv!C:C,A14)</f>
        <v>0</v>
      </c>
      <c r="O14" s="104" t="n">
        <f aca="false">COUNTIFS(jv!X:X,1994,jv!C:C,A14)</f>
        <v>0</v>
      </c>
      <c r="P14" s="104" t="n">
        <f aca="false">COUNTIFS(jv!X:X,1995,jv!C:C,A14)</f>
        <v>0</v>
      </c>
      <c r="Q14" s="104" t="n">
        <f aca="false">COUNTIFS(jv!X:X,1996,jv!C:C,A14)</f>
        <v>0</v>
      </c>
      <c r="R14" s="104" t="n">
        <f aca="false">COUNTIFS(jv!X:X,1997,jv!C:C,A14)</f>
        <v>0</v>
      </c>
      <c r="S14" s="104" t="n">
        <f aca="false">COUNTIFS(jv!X:X,1998,jv!C:C,A14)</f>
        <v>0</v>
      </c>
      <c r="T14" s="104" t="n">
        <f aca="false">COUNTIFS(jv!X:X,1999,jv!C:C,A14)</f>
        <v>1</v>
      </c>
      <c r="U14" s="104" t="n">
        <f aca="false">COUNTIFS(jv!X:X,2000,jv!C:C,A14)</f>
        <v>0</v>
      </c>
      <c r="V14" s="104" t="n">
        <f aca="false">COUNTIFS(jv!X:X,2001,jv!C:C,A14)</f>
        <v>0</v>
      </c>
      <c r="W14" s="104" t="n">
        <f aca="false">COUNTIFS(jv!X:X,2002,jv!C:C,A14)</f>
        <v>0</v>
      </c>
      <c r="X14" s="104" t="n">
        <f aca="false">COUNTIFS(jv!X:X,2003,jv!C:C,A14)</f>
        <v>0</v>
      </c>
      <c r="Y14" s="104" t="n">
        <f aca="false">COUNTIFS(jv!X:X,2004,jv!C:C,A14)</f>
        <v>0</v>
      </c>
      <c r="Z14" s="104" t="n">
        <f aca="false">COUNTIFS(jv!X:X,2005,jv!C:C,A14)</f>
        <v>0</v>
      </c>
      <c r="AA14" s="104" t="n">
        <f aca="false">COUNTIFS(jv!X:X,2006,jv!C:C,A14)</f>
        <v>1</v>
      </c>
      <c r="AB14" s="104" t="n">
        <f aca="false">COUNTIFS(jv!X:X,2007,jv!C:C,A14)</f>
        <v>1</v>
      </c>
      <c r="AC14" s="104" t="n">
        <f aca="false">COUNTIFS(jv!X:X,2008,jv!C:C,A14)</f>
        <v>0</v>
      </c>
      <c r="AD14" s="104" t="n">
        <f aca="false">COUNTIFS(jv!X:X,2009,jv!C:C,A14)</f>
        <v>0</v>
      </c>
      <c r="AE14" s="104" t="n">
        <f aca="false">COUNTIFS(jv!X:X,2010,jv!C:C,A14)</f>
        <v>0</v>
      </c>
      <c r="AF14" s="104" t="n">
        <f aca="false">COUNTIFS(jv!X:X,2011,jv!C:C,A14)</f>
        <v>0</v>
      </c>
      <c r="AG14" s="104" t="n">
        <f aca="false">COUNTIFS(jv!X:X,2012,jv!C:C,A14)</f>
        <v>0</v>
      </c>
      <c r="AH14" s="104" t="n">
        <f aca="false">COUNTIFS(jv!X:X,2013,jv!C:C,A14)</f>
        <v>0</v>
      </c>
      <c r="AI14" s="104" t="n">
        <f aca="false">COUNTIFS(jv!X:X,2014,jv!C:C,A14)</f>
        <v>0</v>
      </c>
      <c r="AJ14" s="104" t="n">
        <f aca="false">COUNTIFS(jv!X:X,2015,jv!C:C,A14)</f>
        <v>1</v>
      </c>
      <c r="AK14" s="104" t="n">
        <f aca="false">COUNTIFS(jv!X:X,2016,jv!C:C,A14)</f>
        <v>0</v>
      </c>
      <c r="AL14" s="104" t="n">
        <f aca="false">COUNTIFS(jv!X:X,2017,jv!C:C,A14)</f>
        <v>0</v>
      </c>
      <c r="AM14" s="104" t="n">
        <f aca="false">COUNTIFS(jv!X:X,2018,jv!C:C,A14)</f>
        <v>0</v>
      </c>
      <c r="AN14" s="104" t="n">
        <f aca="false">COUNTIFS(jv!X:X,2019,jv!C:C,A14)</f>
        <v>1</v>
      </c>
      <c r="AO14" s="104" t="n">
        <f aca="false">COUNTIFS(jv!X:X,2020,jv!C:C,A14)</f>
        <v>3</v>
      </c>
      <c r="AP14" s="104" t="n">
        <f aca="false">COUNTIFS(jv!X:X,2021,jv!C:C,A14)</f>
        <v>0</v>
      </c>
      <c r="AQ14" s="104" t="n">
        <f aca="false">COUNTIFS(jv!X:X,2022,jv!C:C,A14)</f>
        <v>0</v>
      </c>
      <c r="AR14" s="104" t="n">
        <v>0</v>
      </c>
      <c r="AS14" s="104" t="n">
        <f aca="false">COUNTIFS(jv!X:X,"non",jv!C:C,A14)</f>
        <v>0</v>
      </c>
      <c r="AT14" s="188" t="n">
        <f aca="false">SUM(B14:AS14)</f>
        <v>8</v>
      </c>
      <c r="AU14" s="0" t="n">
        <f aca="false">COUNTIFS(jv!C:C,A14,jv!M:M, "5 (âme sœur)")</f>
        <v>0</v>
      </c>
      <c r="AV14" s="189" t="n">
        <f aca="false">(AU14*100) / AT14</f>
        <v>0</v>
      </c>
    </row>
    <row r="15" customFormat="false" ht="13.8" hidden="false" customHeight="false" outlineLevel="0" collapsed="false">
      <c r="A15" s="0" t="s">
        <v>361</v>
      </c>
      <c r="B15" s="104" t="n">
        <f aca="false">COUNTIFS(jv!X:X,1981,jv!C:C,A15)</f>
        <v>0</v>
      </c>
      <c r="C15" s="104" t="n">
        <f aca="false">COUNTIFS(jv!X:X,1982,jv!C:C,A15)</f>
        <v>0</v>
      </c>
      <c r="D15" s="104" t="n">
        <f aca="false">COUNTIFS(jv!X:X,1983,jv!C:C,A15)</f>
        <v>0</v>
      </c>
      <c r="E15" s="104" t="n">
        <f aca="false">COUNTIFS(jv!X:X,1984,jv!C:C,A15)</f>
        <v>0</v>
      </c>
      <c r="F15" s="104" t="n">
        <f aca="false">COUNTIFS(jv!X:X,1985,jv!C:C,A15)</f>
        <v>0</v>
      </c>
      <c r="G15" s="104" t="n">
        <f aca="false">COUNTIFS(jv!X:X,1986,jv!C:C,A15)</f>
        <v>0</v>
      </c>
      <c r="H15" s="104" t="n">
        <f aca="false">COUNTIFS(jv!X:X,1987,jv!C:C,A15)</f>
        <v>0</v>
      </c>
      <c r="I15" s="104" t="n">
        <f aca="false">COUNTIFS(jv!X:X,1988,jv!C:C,A15)</f>
        <v>1</v>
      </c>
      <c r="J15" s="104" t="n">
        <f aca="false">COUNTIFS(jv!X:X,1989,jv!C:C,A15)</f>
        <v>0</v>
      </c>
      <c r="K15" s="104" t="n">
        <f aca="false">COUNTIFS(jv!X:X,1990,jv!C:C,A15)</f>
        <v>0</v>
      </c>
      <c r="L15" s="104" t="n">
        <f aca="false">COUNTIFS(jv!X:X,1991,jv!C:C,A15)</f>
        <v>1</v>
      </c>
      <c r="M15" s="104" t="n">
        <f aca="false">COUNTIFS(jv!X:X,1992,jv!C:C,A15)</f>
        <v>0</v>
      </c>
      <c r="N15" s="104" t="n">
        <f aca="false">COUNTIFS(jv!X:X,1993,jv!C:C,A15)</f>
        <v>1</v>
      </c>
      <c r="O15" s="104" t="n">
        <f aca="false">COUNTIFS(jv!X:X,1994,jv!C:C,A15)</f>
        <v>0</v>
      </c>
      <c r="P15" s="104" t="n">
        <f aca="false">COUNTIFS(jv!X:X,1995,jv!C:C,A15)</f>
        <v>1</v>
      </c>
      <c r="Q15" s="104" t="n">
        <f aca="false">COUNTIFS(jv!X:X,1996,jv!C:C,A15)</f>
        <v>1</v>
      </c>
      <c r="R15" s="104" t="n">
        <f aca="false">COUNTIFS(jv!X:X,1997,jv!C:C,A15)</f>
        <v>0</v>
      </c>
      <c r="S15" s="104" t="n">
        <f aca="false">COUNTIFS(jv!X:X,1998,jv!C:C,A15)</f>
        <v>1</v>
      </c>
      <c r="T15" s="104" t="n">
        <f aca="false">COUNTIFS(jv!X:X,1999,jv!C:C,A15)</f>
        <v>0</v>
      </c>
      <c r="U15" s="104" t="n">
        <f aca="false">COUNTIFS(jv!X:X,2000,jv!C:C,A15)</f>
        <v>0</v>
      </c>
      <c r="V15" s="104" t="n">
        <f aca="false">COUNTIFS(jv!X:X,2001,jv!C:C,A15)</f>
        <v>2</v>
      </c>
      <c r="W15" s="104" t="n">
        <f aca="false">COUNTIFS(jv!X:X,2002,jv!C:C,A15)</f>
        <v>1</v>
      </c>
      <c r="X15" s="104" t="n">
        <f aca="false">COUNTIFS(jv!X:X,2003,jv!C:C,A15)</f>
        <v>1</v>
      </c>
      <c r="Y15" s="104" t="n">
        <f aca="false">COUNTIFS(jv!X:X,2004,jv!C:C,A15)</f>
        <v>0</v>
      </c>
      <c r="Z15" s="104" t="n">
        <f aca="false">COUNTIFS(jv!X:X,2005,jv!C:C,A15)</f>
        <v>0</v>
      </c>
      <c r="AA15" s="104" t="n">
        <f aca="false">COUNTIFS(jv!X:X,2006,jv!C:C,A15)</f>
        <v>0</v>
      </c>
      <c r="AB15" s="104" t="n">
        <f aca="false">COUNTIFS(jv!X:X,2007,jv!C:C,A15)</f>
        <v>1</v>
      </c>
      <c r="AC15" s="104" t="n">
        <f aca="false">COUNTIFS(jv!X:X,2008,jv!C:C,A15)</f>
        <v>1</v>
      </c>
      <c r="AD15" s="104" t="n">
        <f aca="false">COUNTIFS(jv!X:X,2009,jv!C:C,A15)</f>
        <v>1</v>
      </c>
      <c r="AE15" s="104" t="n">
        <f aca="false">COUNTIFS(jv!X:X,2010,jv!C:C,A15)</f>
        <v>0</v>
      </c>
      <c r="AF15" s="104" t="n">
        <f aca="false">COUNTIFS(jv!X:X,2011,jv!C:C,A15)</f>
        <v>1</v>
      </c>
      <c r="AG15" s="104" t="n">
        <f aca="false">COUNTIFS(jv!X:X,2012,jv!C:C,A15)</f>
        <v>0</v>
      </c>
      <c r="AH15" s="104" t="n">
        <f aca="false">COUNTIFS(jv!X:X,2013,jv!C:C,A15)</f>
        <v>0</v>
      </c>
      <c r="AI15" s="104" t="n">
        <f aca="false">COUNTIFS(jv!X:X,2014,jv!C:C,A15)</f>
        <v>0</v>
      </c>
      <c r="AJ15" s="104" t="n">
        <f aca="false">COUNTIFS(jv!X:X,2015,jv!C:C,A15)</f>
        <v>0</v>
      </c>
      <c r="AK15" s="104" t="n">
        <f aca="false">COUNTIFS(jv!X:X,2016,jv!C:C,A15)</f>
        <v>2</v>
      </c>
      <c r="AL15" s="104" t="n">
        <f aca="false">COUNTIFS(jv!X:X,2017,jv!C:C,A15)</f>
        <v>0</v>
      </c>
      <c r="AM15" s="104" t="n">
        <f aca="false">COUNTIFS(jv!X:X,2018,jv!C:C,A15)</f>
        <v>1</v>
      </c>
      <c r="AN15" s="104" t="n">
        <f aca="false">COUNTIFS(jv!X:X,2019,jv!C:C,A15)</f>
        <v>2</v>
      </c>
      <c r="AO15" s="104" t="n">
        <f aca="false">COUNTIFS(jv!X:X,2020,jv!C:C,A15)</f>
        <v>0</v>
      </c>
      <c r="AP15" s="104" t="n">
        <f aca="false">COUNTIFS(jv!X:X,2021,jv!C:C,A15)</f>
        <v>1</v>
      </c>
      <c r="AQ15" s="104" t="n">
        <f aca="false">COUNTIFS(jv!X:X,2022,jv!C:C,A15)</f>
        <v>0</v>
      </c>
      <c r="AR15" s="104" t="n">
        <v>0</v>
      </c>
      <c r="AS15" s="104" t="n">
        <f aca="false">COUNTIFS(jv!X:X,"non",jv!C:C,A15)</f>
        <v>0</v>
      </c>
      <c r="AT15" s="188" t="n">
        <f aca="false">SUM(B15:AS15)</f>
        <v>20</v>
      </c>
      <c r="AU15" s="0" t="n">
        <f aca="false">COUNTIFS(jv!C:C,A15,jv!M:M, "5 (âme sœur)")</f>
        <v>0</v>
      </c>
      <c r="AV15" s="189" t="n">
        <f aca="false">(AU15*100) / AT15</f>
        <v>0</v>
      </c>
    </row>
    <row r="16" customFormat="false" ht="13.8" hidden="false" customHeight="false" outlineLevel="0" collapsed="false">
      <c r="A16" s="0" t="s">
        <v>1258</v>
      </c>
      <c r="B16" s="104" t="n">
        <f aca="false">COUNTIFS(jv!X:X,1981,jv!C:C,A16)</f>
        <v>0</v>
      </c>
      <c r="C16" s="104" t="n">
        <f aca="false">COUNTIFS(jv!X:X,1982,jv!C:C,A16)</f>
        <v>0</v>
      </c>
      <c r="D16" s="104" t="n">
        <f aca="false">COUNTIFS(jv!X:X,1983,jv!C:C,A16)</f>
        <v>0</v>
      </c>
      <c r="E16" s="104" t="n">
        <f aca="false">COUNTIFS(jv!X:X,1984,jv!C:C,A16)</f>
        <v>0</v>
      </c>
      <c r="F16" s="104" t="n">
        <f aca="false">COUNTIFS(jv!X:X,1985,jv!C:C,A16)</f>
        <v>0</v>
      </c>
      <c r="G16" s="104" t="n">
        <f aca="false">COUNTIFS(jv!X:X,1986,jv!C:C,A16)</f>
        <v>0</v>
      </c>
      <c r="H16" s="104" t="n">
        <f aca="false">COUNTIFS(jv!X:X,1987,jv!C:C,A16)</f>
        <v>0</v>
      </c>
      <c r="I16" s="104" t="n">
        <f aca="false">COUNTIFS(jv!X:X,1988,jv!C:C,A16)</f>
        <v>0</v>
      </c>
      <c r="J16" s="104" t="n">
        <f aca="false">COUNTIFS(jv!X:X,1989,jv!C:C,A16)</f>
        <v>0</v>
      </c>
      <c r="K16" s="104" t="n">
        <f aca="false">COUNTIFS(jv!X:X,1990,jv!C:C,A16)</f>
        <v>0</v>
      </c>
      <c r="L16" s="104" t="n">
        <f aca="false">COUNTIFS(jv!X:X,1991,jv!C:C,A16)</f>
        <v>0</v>
      </c>
      <c r="M16" s="104" t="n">
        <f aca="false">COUNTIFS(jv!X:X,1992,jv!C:C,A16)</f>
        <v>3</v>
      </c>
      <c r="N16" s="104" t="n">
        <f aca="false">COUNTIFS(jv!X:X,1993,jv!C:C,A16)</f>
        <v>2</v>
      </c>
      <c r="O16" s="104" t="n">
        <f aca="false">COUNTIFS(jv!X:X,1994,jv!C:C,A16)</f>
        <v>1</v>
      </c>
      <c r="P16" s="104" t="n">
        <f aca="false">COUNTIFS(jv!X:X,1995,jv!C:C,A16)</f>
        <v>1</v>
      </c>
      <c r="Q16" s="104" t="n">
        <f aca="false">COUNTIFS(jv!X:X,1996,jv!C:C,A16)</f>
        <v>0</v>
      </c>
      <c r="R16" s="104" t="n">
        <f aca="false">COUNTIFS(jv!X:X,1997,jv!C:C,A16)</f>
        <v>0</v>
      </c>
      <c r="S16" s="104" t="n">
        <f aca="false">COUNTIFS(jv!X:X,1998,jv!C:C,A16)</f>
        <v>0</v>
      </c>
      <c r="T16" s="104" t="n">
        <f aca="false">COUNTIFS(jv!X:X,1999,jv!C:C,A16)</f>
        <v>0</v>
      </c>
      <c r="U16" s="104" t="n">
        <f aca="false">COUNTIFS(jv!X:X,2000,jv!C:C,A16)</f>
        <v>0</v>
      </c>
      <c r="V16" s="104" t="n">
        <f aca="false">COUNTIFS(jv!X:X,2001,jv!C:C,A16)</f>
        <v>0</v>
      </c>
      <c r="W16" s="104" t="n">
        <f aca="false">COUNTIFS(jv!X:X,2002,jv!C:C,A16)</f>
        <v>0</v>
      </c>
      <c r="X16" s="104" t="n">
        <f aca="false">COUNTIFS(jv!X:X,2003,jv!C:C,A16)</f>
        <v>0</v>
      </c>
      <c r="Y16" s="104" t="n">
        <f aca="false">COUNTIFS(jv!X:X,2004,jv!C:C,A16)</f>
        <v>0</v>
      </c>
      <c r="Z16" s="104" t="n">
        <f aca="false">COUNTIFS(jv!X:X,2005,jv!C:C,A16)</f>
        <v>0</v>
      </c>
      <c r="AA16" s="104" t="n">
        <f aca="false">COUNTIFS(jv!X:X,2006,jv!C:C,A16)</f>
        <v>0</v>
      </c>
      <c r="AB16" s="104" t="n">
        <f aca="false">COUNTIFS(jv!X:X,2007,jv!C:C,A16)</f>
        <v>0</v>
      </c>
      <c r="AC16" s="104" t="n">
        <f aca="false">COUNTIFS(jv!X:X,2008,jv!C:C,A16)</f>
        <v>0</v>
      </c>
      <c r="AD16" s="104" t="n">
        <f aca="false">COUNTIFS(jv!X:X,2009,jv!C:C,A16)</f>
        <v>0</v>
      </c>
      <c r="AE16" s="104" t="n">
        <f aca="false">COUNTIFS(jv!X:X,2010,jv!C:C,A16)</f>
        <v>0</v>
      </c>
      <c r="AF16" s="104" t="n">
        <f aca="false">COUNTIFS(jv!X:X,2011,jv!C:C,A16)</f>
        <v>0</v>
      </c>
      <c r="AG16" s="104" t="n">
        <f aca="false">COUNTIFS(jv!X:X,2012,jv!C:C,A16)</f>
        <v>0</v>
      </c>
      <c r="AH16" s="104" t="n">
        <f aca="false">COUNTIFS(jv!X:X,2013,jv!C:C,A16)</f>
        <v>0</v>
      </c>
      <c r="AI16" s="104" t="n">
        <f aca="false">COUNTIFS(jv!X:X,2014,jv!C:C,A16)</f>
        <v>0</v>
      </c>
      <c r="AJ16" s="104" t="n">
        <f aca="false">COUNTIFS(jv!X:X,2015,jv!C:C,A16)</f>
        <v>0</v>
      </c>
      <c r="AK16" s="104" t="n">
        <f aca="false">COUNTIFS(jv!X:X,2016,jv!C:C,A16)</f>
        <v>0</v>
      </c>
      <c r="AL16" s="104" t="n">
        <f aca="false">COUNTIFS(jv!X:X,2017,jv!C:C,A16)</f>
        <v>2</v>
      </c>
      <c r="AM16" s="104" t="n">
        <f aca="false">COUNTIFS(jv!X:X,2018,jv!C:C,A16)</f>
        <v>2</v>
      </c>
      <c r="AN16" s="104" t="n">
        <f aca="false">COUNTIFS(jv!X:X,2019,jv!C:C,A16)</f>
        <v>1</v>
      </c>
      <c r="AO16" s="104" t="n">
        <f aca="false">COUNTIFS(jv!X:X,2020,jv!C:C,A16)</f>
        <v>0</v>
      </c>
      <c r="AP16" s="104" t="n">
        <f aca="false">COUNTIFS(jv!X:X,2021,jv!C:C,A16)</f>
        <v>1</v>
      </c>
      <c r="AQ16" s="104" t="n">
        <f aca="false">COUNTIFS(jv!X:X,2022,jv!C:C,A16)</f>
        <v>0</v>
      </c>
      <c r="AR16" s="104" t="n">
        <v>0</v>
      </c>
      <c r="AS16" s="104" t="n">
        <f aca="false">COUNTIFS(jv!X:X,"non",jv!C:C,A16)</f>
        <v>0</v>
      </c>
      <c r="AT16" s="188" t="n">
        <f aca="false">SUM(B16:AS16)</f>
        <v>13</v>
      </c>
      <c r="AU16" s="0" t="n">
        <f aca="false">COUNTIFS(jv!C:C,A16,jv!M:M, "5 (âme sœur)")</f>
        <v>0</v>
      </c>
      <c r="AV16" s="189" t="n">
        <f aca="false">(AU16*100) / AT16</f>
        <v>0</v>
      </c>
    </row>
    <row r="17" customFormat="false" ht="13.8" hidden="false" customHeight="false" outlineLevel="0" collapsed="false">
      <c r="A17" s="0" t="s">
        <v>1267</v>
      </c>
      <c r="B17" s="104" t="n">
        <f aca="false">COUNTIFS(jv!X:X,1981,jv!C:C,A17)</f>
        <v>0</v>
      </c>
      <c r="C17" s="104" t="n">
        <f aca="false">COUNTIFS(jv!X:X,1982,jv!C:C,A17)</f>
        <v>0</v>
      </c>
      <c r="D17" s="104" t="n">
        <f aca="false">COUNTIFS(jv!X:X,1983,jv!C:C,A17)</f>
        <v>0</v>
      </c>
      <c r="E17" s="104" t="n">
        <f aca="false">COUNTIFS(jv!X:X,1984,jv!C:C,A17)</f>
        <v>0</v>
      </c>
      <c r="F17" s="104" t="n">
        <f aca="false">COUNTIFS(jv!X:X,1985,jv!C:C,A17)</f>
        <v>0</v>
      </c>
      <c r="G17" s="104" t="n">
        <f aca="false">COUNTIFS(jv!X:X,1986,jv!C:C,A17)</f>
        <v>0</v>
      </c>
      <c r="H17" s="104" t="n">
        <f aca="false">COUNTIFS(jv!X:X,1987,jv!C:C,A17)</f>
        <v>0</v>
      </c>
      <c r="I17" s="104" t="n">
        <f aca="false">COUNTIFS(jv!X:X,1988,jv!C:C,A17)</f>
        <v>0</v>
      </c>
      <c r="J17" s="104" t="n">
        <f aca="false">COUNTIFS(jv!X:X,1989,jv!C:C,A17)</f>
        <v>0</v>
      </c>
      <c r="K17" s="104" t="n">
        <f aca="false">COUNTIFS(jv!X:X,1990,jv!C:C,A17)</f>
        <v>0</v>
      </c>
      <c r="L17" s="104" t="n">
        <f aca="false">COUNTIFS(jv!X:X,1991,jv!C:C,A17)</f>
        <v>0</v>
      </c>
      <c r="M17" s="104" t="n">
        <f aca="false">COUNTIFS(jv!X:X,1992,jv!C:C,A17)</f>
        <v>1</v>
      </c>
      <c r="N17" s="104" t="n">
        <f aca="false">COUNTIFS(jv!X:X,1993,jv!C:C,A17)</f>
        <v>1</v>
      </c>
      <c r="O17" s="104" t="n">
        <f aca="false">COUNTIFS(jv!X:X,1994,jv!C:C,A17)</f>
        <v>1</v>
      </c>
      <c r="P17" s="104" t="n">
        <f aca="false">COUNTIFS(jv!X:X,1995,jv!C:C,A17)</f>
        <v>4</v>
      </c>
      <c r="Q17" s="104" t="n">
        <f aca="false">COUNTIFS(jv!X:X,1996,jv!C:C,A17)</f>
        <v>0</v>
      </c>
      <c r="R17" s="104" t="n">
        <f aca="false">COUNTIFS(jv!X:X,1997,jv!C:C,A17)</f>
        <v>0</v>
      </c>
      <c r="S17" s="104" t="n">
        <f aca="false">COUNTIFS(jv!X:X,1998,jv!C:C,A17)</f>
        <v>0</v>
      </c>
      <c r="T17" s="104" t="n">
        <f aca="false">COUNTIFS(jv!X:X,1999,jv!C:C,A17)</f>
        <v>0</v>
      </c>
      <c r="U17" s="104" t="n">
        <f aca="false">COUNTIFS(jv!X:X,2000,jv!C:C,A17)</f>
        <v>0</v>
      </c>
      <c r="V17" s="104" t="n">
        <f aca="false">COUNTIFS(jv!X:X,2001,jv!C:C,A17)</f>
        <v>0</v>
      </c>
      <c r="W17" s="104" t="n">
        <f aca="false">COUNTIFS(jv!X:X,2002,jv!C:C,A17)</f>
        <v>0</v>
      </c>
      <c r="X17" s="104" t="n">
        <f aca="false">COUNTIFS(jv!X:X,2003,jv!C:C,A17)</f>
        <v>0</v>
      </c>
      <c r="Y17" s="104" t="n">
        <f aca="false">COUNTIFS(jv!X:X,2004,jv!C:C,A17)</f>
        <v>0</v>
      </c>
      <c r="Z17" s="104" t="n">
        <f aca="false">COUNTIFS(jv!X:X,2005,jv!C:C,A17)</f>
        <v>1</v>
      </c>
      <c r="AA17" s="104" t="n">
        <f aca="false">COUNTIFS(jv!X:X,2006,jv!C:C,A17)</f>
        <v>0</v>
      </c>
      <c r="AB17" s="104" t="n">
        <f aca="false">COUNTIFS(jv!X:X,2007,jv!C:C,A17)</f>
        <v>2</v>
      </c>
      <c r="AC17" s="104" t="n">
        <f aca="false">COUNTIFS(jv!X:X,2008,jv!C:C,A17)</f>
        <v>1</v>
      </c>
      <c r="AD17" s="104" t="n">
        <f aca="false">COUNTIFS(jv!X:X,2009,jv!C:C,A17)</f>
        <v>0</v>
      </c>
      <c r="AE17" s="104" t="n">
        <f aca="false">COUNTIFS(jv!X:X,2010,jv!C:C,A17)</f>
        <v>2</v>
      </c>
      <c r="AF17" s="104" t="n">
        <f aca="false">COUNTIFS(jv!X:X,2011,jv!C:C,A17)</f>
        <v>0</v>
      </c>
      <c r="AG17" s="104" t="n">
        <f aca="false">COUNTIFS(jv!X:X,2012,jv!C:C,A17)</f>
        <v>2</v>
      </c>
      <c r="AH17" s="104" t="n">
        <f aca="false">COUNTIFS(jv!X:X,2013,jv!C:C,A17)</f>
        <v>1</v>
      </c>
      <c r="AI17" s="104" t="n">
        <f aca="false">COUNTIFS(jv!X:X,2014,jv!C:C,A17)</f>
        <v>3</v>
      </c>
      <c r="AJ17" s="104" t="n">
        <f aca="false">COUNTIFS(jv!X:X,2015,jv!C:C,A17)</f>
        <v>4</v>
      </c>
      <c r="AK17" s="104" t="n">
        <f aca="false">COUNTIFS(jv!X:X,2016,jv!C:C,A17)</f>
        <v>7</v>
      </c>
      <c r="AL17" s="104" t="n">
        <f aca="false">COUNTIFS(jv!X:X,2017,jv!C:C,A17)</f>
        <v>13</v>
      </c>
      <c r="AM17" s="104" t="n">
        <f aca="false">COUNTIFS(jv!X:X,2018,jv!C:C,A17)</f>
        <v>13</v>
      </c>
      <c r="AN17" s="104" t="n">
        <f aca="false">COUNTIFS(jv!X:X,2019,jv!C:C,A17)</f>
        <v>12</v>
      </c>
      <c r="AO17" s="104" t="n">
        <f aca="false">COUNTIFS(jv!X:X,2020,jv!C:C,A17)</f>
        <v>5</v>
      </c>
      <c r="AP17" s="104" t="n">
        <f aca="false">COUNTIFS(jv!X:X,2021,jv!C:C,A17)</f>
        <v>14</v>
      </c>
      <c r="AQ17" s="104" t="n">
        <f aca="false">COUNTIFS(jv!X:X,2022,jv!C:C,A17)</f>
        <v>3</v>
      </c>
      <c r="AR17" s="104" t="n">
        <v>0</v>
      </c>
      <c r="AS17" s="104" t="n">
        <f aca="false">COUNTIFS(jv!X:X,"non",jv!C:C,A17)</f>
        <v>0</v>
      </c>
      <c r="AT17" s="188" t="n">
        <f aca="false">SUM(B17:AS17)</f>
        <v>90</v>
      </c>
      <c r="AU17" s="0" t="n">
        <f aca="false">COUNTIFS(jv!C:C,A17,jv!M:M, "5 (âme sœur)")</f>
        <v>6</v>
      </c>
      <c r="AV17" s="189" t="n">
        <f aca="false">(AU17*100) / AT17</f>
        <v>6.66666666666667</v>
      </c>
    </row>
    <row r="18" customFormat="false" ht="13.8" hidden="false" customHeight="false" outlineLevel="0" collapsed="false">
      <c r="A18" s="0" t="s">
        <v>1386</v>
      </c>
      <c r="B18" s="104" t="n">
        <f aca="false">COUNTIFS(jv!X:X,1981,jv!C:C,A18)</f>
        <v>0</v>
      </c>
      <c r="C18" s="104" t="n">
        <f aca="false">COUNTIFS(jv!X:X,1982,jv!C:C,A18)</f>
        <v>0</v>
      </c>
      <c r="D18" s="104" t="n">
        <f aca="false">COUNTIFS(jv!X:X,1983,jv!C:C,A18)</f>
        <v>0</v>
      </c>
      <c r="E18" s="104" t="n">
        <f aca="false">COUNTIFS(jv!X:X,1984,jv!C:C,A18)</f>
        <v>0</v>
      </c>
      <c r="F18" s="104" t="n">
        <f aca="false">COUNTIFS(jv!X:X,1985,jv!C:C,A18)</f>
        <v>0</v>
      </c>
      <c r="G18" s="104" t="n">
        <f aca="false">COUNTIFS(jv!X:X,1986,jv!C:C,A18)</f>
        <v>0</v>
      </c>
      <c r="H18" s="104" t="n">
        <f aca="false">COUNTIFS(jv!X:X,1987,jv!C:C,A18)</f>
        <v>0</v>
      </c>
      <c r="I18" s="104" t="n">
        <f aca="false">COUNTIFS(jv!X:X,1988,jv!C:C,A18)</f>
        <v>1</v>
      </c>
      <c r="J18" s="104" t="n">
        <f aca="false">COUNTIFS(jv!X:X,1989,jv!C:C,A18)</f>
        <v>1</v>
      </c>
      <c r="K18" s="104" t="n">
        <f aca="false">COUNTIFS(jv!X:X,1990,jv!C:C,A18)</f>
        <v>0</v>
      </c>
      <c r="L18" s="104" t="n">
        <f aca="false">COUNTIFS(jv!X:X,1991,jv!C:C,A18)</f>
        <v>0</v>
      </c>
      <c r="M18" s="104" t="n">
        <f aca="false">COUNTIFS(jv!X:X,1992,jv!C:C,A18)</f>
        <v>2</v>
      </c>
      <c r="N18" s="104" t="n">
        <f aca="false">COUNTIFS(jv!X:X,1993,jv!C:C,A18)</f>
        <v>1</v>
      </c>
      <c r="O18" s="104" t="n">
        <f aca="false">COUNTIFS(jv!X:X,1994,jv!C:C,A18)</f>
        <v>0</v>
      </c>
      <c r="P18" s="104" t="n">
        <f aca="false">COUNTIFS(jv!X:X,1995,jv!C:C,A18)</f>
        <v>3</v>
      </c>
      <c r="Q18" s="104" t="n">
        <f aca="false">COUNTIFS(jv!X:X,1996,jv!C:C,A18)</f>
        <v>3</v>
      </c>
      <c r="R18" s="104" t="n">
        <f aca="false">COUNTIFS(jv!X:X,1997,jv!C:C,A18)</f>
        <v>5</v>
      </c>
      <c r="S18" s="104" t="n">
        <f aca="false">COUNTIFS(jv!X:X,1998,jv!C:C,A18)</f>
        <v>0</v>
      </c>
      <c r="T18" s="104" t="n">
        <f aca="false">COUNTIFS(jv!X:X,1999,jv!C:C,A18)</f>
        <v>2</v>
      </c>
      <c r="U18" s="104" t="n">
        <f aca="false">COUNTIFS(jv!X:X,2000,jv!C:C,A18)</f>
        <v>0</v>
      </c>
      <c r="V18" s="104" t="n">
        <f aca="false">COUNTIFS(jv!X:X,2001,jv!C:C,A18)</f>
        <v>0</v>
      </c>
      <c r="W18" s="104" t="n">
        <f aca="false">COUNTIFS(jv!X:X,2002,jv!C:C,A18)</f>
        <v>0</v>
      </c>
      <c r="X18" s="104" t="n">
        <f aca="false">COUNTIFS(jv!X:X,2003,jv!C:C,A18)</f>
        <v>1</v>
      </c>
      <c r="Y18" s="104" t="n">
        <f aca="false">COUNTIFS(jv!X:X,2004,jv!C:C,A18)</f>
        <v>0</v>
      </c>
      <c r="Z18" s="104" t="n">
        <f aca="false">COUNTIFS(jv!X:X,2005,jv!C:C,A18)</f>
        <v>1</v>
      </c>
      <c r="AA18" s="104" t="n">
        <f aca="false">COUNTIFS(jv!X:X,2006,jv!C:C,A18)</f>
        <v>4</v>
      </c>
      <c r="AB18" s="104" t="n">
        <f aca="false">COUNTIFS(jv!X:X,2007,jv!C:C,A18)</f>
        <v>1</v>
      </c>
      <c r="AC18" s="104" t="n">
        <f aca="false">COUNTIFS(jv!X:X,2008,jv!C:C,A18)</f>
        <v>3</v>
      </c>
      <c r="AD18" s="104" t="n">
        <f aca="false">COUNTIFS(jv!X:X,2009,jv!C:C,A18)</f>
        <v>2</v>
      </c>
      <c r="AE18" s="104" t="n">
        <f aca="false">COUNTIFS(jv!X:X,2010,jv!C:C,A18)</f>
        <v>5</v>
      </c>
      <c r="AF18" s="104" t="n">
        <f aca="false">COUNTIFS(jv!X:X,2011,jv!C:C,A18)</f>
        <v>3</v>
      </c>
      <c r="AG18" s="104" t="n">
        <f aca="false">COUNTIFS(jv!X:X,2012,jv!C:C,A18)</f>
        <v>2</v>
      </c>
      <c r="AH18" s="104" t="n">
        <f aca="false">COUNTIFS(jv!X:X,2013,jv!C:C,A18)</f>
        <v>1</v>
      </c>
      <c r="AI18" s="104" t="n">
        <f aca="false">COUNTIFS(jv!X:X,2014,jv!C:C,A18)</f>
        <v>1</v>
      </c>
      <c r="AJ18" s="104" t="n">
        <f aca="false">COUNTIFS(jv!X:X,2015,jv!C:C,A18)</f>
        <v>1</v>
      </c>
      <c r="AK18" s="104" t="n">
        <f aca="false">COUNTIFS(jv!X:X,2016,jv!C:C,A18)</f>
        <v>2</v>
      </c>
      <c r="AL18" s="104" t="n">
        <f aca="false">COUNTIFS(jv!X:X,2017,jv!C:C,A18)</f>
        <v>3</v>
      </c>
      <c r="AM18" s="104" t="n">
        <f aca="false">COUNTIFS(jv!X:X,2018,jv!C:C,A18)</f>
        <v>4</v>
      </c>
      <c r="AN18" s="104" t="n">
        <f aca="false">COUNTIFS(jv!X:X,2019,jv!C:C,A18)</f>
        <v>6</v>
      </c>
      <c r="AO18" s="104" t="n">
        <f aca="false">COUNTIFS(jv!X:X,2020,jv!C:C,A18)</f>
        <v>3</v>
      </c>
      <c r="AP18" s="104" t="n">
        <f aca="false">COUNTIFS(jv!X:X,2021,jv!C:C,A18)</f>
        <v>7</v>
      </c>
      <c r="AQ18" s="104" t="n">
        <f aca="false">COUNTIFS(jv!X:X,2022,jv!C:C,A18)</f>
        <v>1</v>
      </c>
      <c r="AR18" s="104" t="n">
        <v>0</v>
      </c>
      <c r="AS18" s="104" t="n">
        <f aca="false">COUNTIFS(jv!X:X,"non",jv!C:C,A18)</f>
        <v>0</v>
      </c>
      <c r="AT18" s="188" t="n">
        <f aca="false">SUM(B18:AS18)</f>
        <v>69</v>
      </c>
      <c r="AU18" s="0" t="n">
        <f aca="false">COUNTIFS(jv!C:C,A18,jv!M:M, "5 (âme sœur)")</f>
        <v>5</v>
      </c>
      <c r="AV18" s="189" t="n">
        <f aca="false">(AU18*100) / AT18</f>
        <v>7.2463768115942</v>
      </c>
    </row>
    <row r="19" customFormat="false" ht="13.8" hidden="false" customHeight="false" outlineLevel="0" collapsed="false">
      <c r="A19" s="131" t="s">
        <v>1451</v>
      </c>
      <c r="B19" s="104" t="n">
        <f aca="false">COUNTIFS(jv!X:X,1981,jv!C:C,A19)</f>
        <v>0</v>
      </c>
      <c r="C19" s="104" t="n">
        <f aca="false">COUNTIFS(jv!X:X,1982,jv!C:C,A19)</f>
        <v>0</v>
      </c>
      <c r="D19" s="104" t="n">
        <f aca="false">COUNTIFS(jv!X:X,1983,jv!C:C,A19)</f>
        <v>0</v>
      </c>
      <c r="E19" s="104" t="n">
        <f aca="false">COUNTIFS(jv!X:X,1984,jv!C:C,A19)</f>
        <v>0</v>
      </c>
      <c r="F19" s="104" t="n">
        <f aca="false">COUNTIFS(jv!X:X,1985,jv!C:C,A19)</f>
        <v>0</v>
      </c>
      <c r="G19" s="104" t="n">
        <f aca="false">COUNTIFS(jv!X:X,1986,jv!C:C,A19)</f>
        <v>0</v>
      </c>
      <c r="H19" s="104" t="n">
        <f aca="false">COUNTIFS(jv!X:X,1987,jv!C:C,A19)</f>
        <v>0</v>
      </c>
      <c r="I19" s="104" t="n">
        <f aca="false">COUNTIFS(jv!X:X,1988,jv!C:C,A19)</f>
        <v>0</v>
      </c>
      <c r="J19" s="104" t="n">
        <f aca="false">COUNTIFS(jv!X:X,1989,jv!C:C,A19)</f>
        <v>0</v>
      </c>
      <c r="K19" s="104" t="n">
        <f aca="false">COUNTIFS(jv!X:X,1990,jv!C:C,A19)</f>
        <v>0</v>
      </c>
      <c r="L19" s="104" t="n">
        <f aca="false">COUNTIFS(jv!X:X,1991,jv!C:C,A19)</f>
        <v>0</v>
      </c>
      <c r="M19" s="104" t="n">
        <f aca="false">COUNTIFS(jv!X:X,1992,jv!C:C,A19)</f>
        <v>0</v>
      </c>
      <c r="N19" s="104" t="n">
        <f aca="false">COUNTIFS(jv!X:X,1993,jv!C:C,A19)</f>
        <v>0</v>
      </c>
      <c r="O19" s="104" t="n">
        <f aca="false">COUNTIFS(jv!X:X,1994,jv!C:C,A19)</f>
        <v>0</v>
      </c>
      <c r="P19" s="104" t="n">
        <f aca="false">COUNTIFS(jv!X:X,1995,jv!C:C,A19)</f>
        <v>1</v>
      </c>
      <c r="Q19" s="104" t="n">
        <f aca="false">COUNTIFS(jv!X:X,1996,jv!C:C,A19)</f>
        <v>1</v>
      </c>
      <c r="R19" s="104" t="n">
        <f aca="false">COUNTIFS(jv!X:X,1997,jv!C:C,A19)</f>
        <v>2</v>
      </c>
      <c r="S19" s="104" t="n">
        <f aca="false">COUNTIFS(jv!X:X,1998,jv!C:C,A19)</f>
        <v>2</v>
      </c>
      <c r="T19" s="104" t="n">
        <f aca="false">COUNTIFS(jv!X:X,1999,jv!C:C,A19)</f>
        <v>3</v>
      </c>
      <c r="U19" s="104" t="n">
        <f aca="false">COUNTIFS(jv!X:X,2000,jv!C:C,A19)</f>
        <v>5</v>
      </c>
      <c r="V19" s="104" t="n">
        <f aca="false">COUNTIFS(jv!X:X,2001,jv!C:C,A19)</f>
        <v>3</v>
      </c>
      <c r="W19" s="104" t="n">
        <f aca="false">COUNTIFS(jv!X:X,2002,jv!C:C,A19)</f>
        <v>3</v>
      </c>
      <c r="X19" s="104" t="n">
        <f aca="false">COUNTIFS(jv!X:X,2003,jv!C:C,A19)</f>
        <v>1</v>
      </c>
      <c r="Y19" s="104" t="n">
        <f aca="false">COUNTIFS(jv!X:X,2004,jv!C:C,A19)</f>
        <v>1</v>
      </c>
      <c r="Z19" s="104" t="n">
        <f aca="false">COUNTIFS(jv!X:X,2005,jv!C:C,A19)</f>
        <v>2</v>
      </c>
      <c r="AA19" s="104" t="n">
        <f aca="false">COUNTIFS(jv!X:X,2006,jv!C:C,A19)</f>
        <v>2</v>
      </c>
      <c r="AB19" s="104" t="n">
        <f aca="false">COUNTIFS(jv!X:X,2007,jv!C:C,A19)</f>
        <v>1</v>
      </c>
      <c r="AC19" s="104" t="n">
        <f aca="false">COUNTIFS(jv!X:X,2008,jv!C:C,A19)</f>
        <v>3</v>
      </c>
      <c r="AD19" s="104" t="n">
        <f aca="false">COUNTIFS(jv!X:X,2009,jv!C:C,A19)</f>
        <v>0</v>
      </c>
      <c r="AE19" s="104" t="n">
        <f aca="false">COUNTIFS(jv!X:X,2010,jv!C:C,A19)</f>
        <v>2</v>
      </c>
      <c r="AF19" s="104" t="n">
        <f aca="false">COUNTIFS(jv!X:X,2011,jv!C:C,A19)</f>
        <v>3</v>
      </c>
      <c r="AG19" s="104" t="n">
        <f aca="false">COUNTIFS(jv!X:X,2012,jv!C:C,A19)</f>
        <v>1</v>
      </c>
      <c r="AH19" s="104" t="n">
        <f aca="false">COUNTIFS(jv!X:X,2013,jv!C:C,A19)</f>
        <v>2</v>
      </c>
      <c r="AI19" s="104" t="n">
        <f aca="false">COUNTIFS(jv!X:X,2014,jv!C:C,A19)</f>
        <v>2</v>
      </c>
      <c r="AJ19" s="104" t="n">
        <f aca="false">COUNTIFS(jv!X:X,2015,jv!C:C,A19)</f>
        <v>4</v>
      </c>
      <c r="AK19" s="104" t="n">
        <f aca="false">COUNTIFS(jv!X:X,2016,jv!C:C,A19)</f>
        <v>7</v>
      </c>
      <c r="AL19" s="104" t="n">
        <f aca="false">COUNTIFS(jv!X:X,2017,jv!C:C,A19)</f>
        <v>5</v>
      </c>
      <c r="AM19" s="104" t="n">
        <f aca="false">COUNTIFS(jv!X:X,2018,jv!C:C,A19)</f>
        <v>3</v>
      </c>
      <c r="AN19" s="104" t="n">
        <f aca="false">COUNTIFS(jv!X:X,2019,jv!C:C,A19)</f>
        <v>2</v>
      </c>
      <c r="AO19" s="104" t="n">
        <f aca="false">COUNTIFS(jv!X:X,2020,jv!C:C,A19)</f>
        <v>3</v>
      </c>
      <c r="AP19" s="104" t="n">
        <f aca="false">COUNTIFS(jv!X:X,2021,jv!C:C,A19)</f>
        <v>5</v>
      </c>
      <c r="AQ19" s="104" t="n">
        <f aca="false">COUNTIFS(jv!X:X,2022,jv!C:C,A19)</f>
        <v>2</v>
      </c>
      <c r="AR19" s="104" t="n">
        <v>0</v>
      </c>
      <c r="AS19" s="104" t="n">
        <f aca="false">COUNTIFS(jv!X:X,"non",jv!C:C,A19)</f>
        <v>0</v>
      </c>
      <c r="AT19" s="188" t="n">
        <f aca="false">SUM(B19:AS19)</f>
        <v>71</v>
      </c>
      <c r="AU19" s="0" t="n">
        <f aca="false">COUNTIFS(jv!C:C,A19,jv!M:M, "5 (âme sœur)")</f>
        <v>6</v>
      </c>
      <c r="AV19" s="189" t="n">
        <f aca="false">(AU19*100) / AT19</f>
        <v>8.45070422535211</v>
      </c>
    </row>
    <row r="20" customFormat="false" ht="13.8" hidden="false" customHeight="false" outlineLevel="0" collapsed="false">
      <c r="A20" s="0" t="s">
        <v>1719</v>
      </c>
      <c r="B20" s="104" t="n">
        <f aca="false">COUNTIFS(jv!X:X,1981,jv!C:C,A20)</f>
        <v>0</v>
      </c>
      <c r="C20" s="104" t="n">
        <f aca="false">COUNTIFS(jv!X:X,1982,jv!C:C,A20)</f>
        <v>0</v>
      </c>
      <c r="D20" s="104" t="n">
        <f aca="false">COUNTIFS(jv!X:X,1983,jv!C:C,A20)</f>
        <v>0</v>
      </c>
      <c r="E20" s="104" t="n">
        <f aca="false">COUNTIFS(jv!X:X,1984,jv!C:C,A20)</f>
        <v>0</v>
      </c>
      <c r="F20" s="104" t="n">
        <f aca="false">COUNTIFS(jv!X:X,1985,jv!C:C,A20)</f>
        <v>0</v>
      </c>
      <c r="G20" s="104" t="n">
        <f aca="false">COUNTIFS(jv!X:X,1986,jv!C:C,A20)</f>
        <v>0</v>
      </c>
      <c r="H20" s="104" t="n">
        <f aca="false">COUNTIFS(jv!X:X,1987,jv!C:C,A20)</f>
        <v>0</v>
      </c>
      <c r="I20" s="104" t="n">
        <f aca="false">COUNTIFS(jv!X:X,1988,jv!C:C,A20)</f>
        <v>0</v>
      </c>
      <c r="J20" s="104" t="n">
        <f aca="false">COUNTIFS(jv!X:X,1989,jv!C:C,A20)</f>
        <v>0</v>
      </c>
      <c r="K20" s="104" t="n">
        <f aca="false">COUNTIFS(jv!X:X,1990,jv!C:C,A20)</f>
        <v>0</v>
      </c>
      <c r="L20" s="104" t="n">
        <f aca="false">COUNTIFS(jv!X:X,1991,jv!C:C,A20)</f>
        <v>0</v>
      </c>
      <c r="M20" s="104" t="n">
        <f aca="false">COUNTIFS(jv!X:X,1992,jv!C:C,A20)</f>
        <v>0</v>
      </c>
      <c r="N20" s="104" t="n">
        <f aca="false">COUNTIFS(jv!X:X,1993,jv!C:C,A20)</f>
        <v>0</v>
      </c>
      <c r="O20" s="104" t="n">
        <f aca="false">COUNTIFS(jv!X:X,1994,jv!C:C,A20)</f>
        <v>0</v>
      </c>
      <c r="P20" s="104" t="n">
        <f aca="false">COUNTIFS(jv!X:X,1995,jv!C:C,A20)</f>
        <v>0</v>
      </c>
      <c r="Q20" s="104" t="n">
        <f aca="false">COUNTIFS(jv!X:X,1996,jv!C:C,A20)</f>
        <v>2</v>
      </c>
      <c r="R20" s="104" t="n">
        <f aca="false">COUNTIFS(jv!X:X,1997,jv!C:C,A20)</f>
        <v>0</v>
      </c>
      <c r="S20" s="104" t="n">
        <f aca="false">COUNTIFS(jv!X:X,1998,jv!C:C,A20)</f>
        <v>0</v>
      </c>
      <c r="T20" s="104" t="n">
        <f aca="false">COUNTIFS(jv!X:X,1999,jv!C:C,A20)</f>
        <v>1</v>
      </c>
      <c r="U20" s="104" t="n">
        <f aca="false">COUNTIFS(jv!X:X,2000,jv!C:C,A20)</f>
        <v>0</v>
      </c>
      <c r="V20" s="104" t="n">
        <f aca="false">COUNTIFS(jv!X:X,2001,jv!C:C,A20)</f>
        <v>1</v>
      </c>
      <c r="W20" s="104" t="n">
        <f aca="false">COUNTIFS(jv!X:X,2002,jv!C:C,A20)</f>
        <v>0</v>
      </c>
      <c r="X20" s="104" t="n">
        <f aca="false">COUNTIFS(jv!X:X,2003,jv!C:C,A20)</f>
        <v>1</v>
      </c>
      <c r="Y20" s="104" t="n">
        <f aca="false">COUNTIFS(jv!X:X,2004,jv!C:C,A20)</f>
        <v>0</v>
      </c>
      <c r="Z20" s="104" t="n">
        <f aca="false">COUNTIFS(jv!X:X,2005,jv!C:C,A20)</f>
        <v>0</v>
      </c>
      <c r="AA20" s="104" t="n">
        <f aca="false">COUNTIFS(jv!X:X,2006,jv!C:C,A20)</f>
        <v>1</v>
      </c>
      <c r="AB20" s="104" t="n">
        <f aca="false">COUNTIFS(jv!X:X,2007,jv!C:C,A20)</f>
        <v>1</v>
      </c>
      <c r="AC20" s="104" t="n">
        <f aca="false">COUNTIFS(jv!X:X,2008,jv!C:C,A20)</f>
        <v>1</v>
      </c>
      <c r="AD20" s="104" t="n">
        <f aca="false">COUNTIFS(jv!X:X,2009,jv!C:C,A20)</f>
        <v>1</v>
      </c>
      <c r="AE20" s="104" t="n">
        <f aca="false">COUNTIFS(jv!X:X,2010,jv!C:C,A20)</f>
        <v>1</v>
      </c>
      <c r="AF20" s="104" t="n">
        <f aca="false">COUNTIFS(jv!X:X,2011,jv!C:C,A20)</f>
        <v>1</v>
      </c>
      <c r="AG20" s="104" t="n">
        <f aca="false">COUNTIFS(jv!X:X,2012,jv!C:C,A20)</f>
        <v>0</v>
      </c>
      <c r="AH20" s="104" t="n">
        <f aca="false">COUNTIFS(jv!X:X,2013,jv!C:C,A20)</f>
        <v>1</v>
      </c>
      <c r="AI20" s="104" t="n">
        <f aca="false">COUNTIFS(jv!X:X,2014,jv!C:C,A20)</f>
        <v>2</v>
      </c>
      <c r="AJ20" s="104" t="n">
        <f aca="false">COUNTIFS(jv!X:X,2015,jv!C:C,A20)</f>
        <v>1</v>
      </c>
      <c r="AK20" s="104" t="n">
        <f aca="false">COUNTIFS(jv!X:X,2016,jv!C:C,A20)</f>
        <v>3</v>
      </c>
      <c r="AL20" s="104" t="n">
        <f aca="false">COUNTIFS(jv!X:X,2017,jv!C:C,A20)</f>
        <v>4</v>
      </c>
      <c r="AM20" s="104" t="n">
        <f aca="false">COUNTIFS(jv!X:X,2018,jv!C:C,A20)</f>
        <v>3</v>
      </c>
      <c r="AN20" s="104" t="n">
        <f aca="false">COUNTIFS(jv!X:X,2019,jv!C:C,A20)</f>
        <v>2</v>
      </c>
      <c r="AO20" s="104" t="n">
        <f aca="false">COUNTIFS(jv!X:X,2020,jv!C:C,A20)</f>
        <v>2</v>
      </c>
      <c r="AP20" s="104" t="n">
        <f aca="false">COUNTIFS(jv!X:X,2021,jv!C:C,A20)</f>
        <v>1</v>
      </c>
      <c r="AQ20" s="104" t="n">
        <f aca="false">COUNTIFS(jv!X:X,2022,jv!C:C,A20)</f>
        <v>0</v>
      </c>
      <c r="AR20" s="104" t="n">
        <v>0</v>
      </c>
      <c r="AS20" s="104" t="n">
        <f aca="false">COUNTIFS(jv!X:X,"non",jv!C:C,A20)</f>
        <v>0</v>
      </c>
      <c r="AT20" s="188" t="n">
        <f aca="false">SUM(B20:AS20)</f>
        <v>30</v>
      </c>
      <c r="AU20" s="0" t="n">
        <f aca="false">COUNTIFS(jv!C:C,A20,jv!M:M, "5 (âme sœur)")</f>
        <v>0</v>
      </c>
      <c r="AV20" s="189" t="n">
        <f aca="false">(AU20*100) / AT20</f>
        <v>0</v>
      </c>
    </row>
    <row r="21" customFormat="false" ht="13.8" hidden="false" customHeight="false" outlineLevel="0" collapsed="false">
      <c r="A21" s="0" t="s">
        <v>713</v>
      </c>
      <c r="B21" s="104" t="n">
        <f aca="false">COUNTIFS(jv!X:X,1981,jv!C:C,A21)</f>
        <v>0</v>
      </c>
      <c r="C21" s="104" t="n">
        <f aca="false">COUNTIFS(jv!X:X,1982,jv!C:C,A21)</f>
        <v>0</v>
      </c>
      <c r="D21" s="104" t="n">
        <f aca="false">COUNTIFS(jv!X:X,1983,jv!C:C,A21)</f>
        <v>0</v>
      </c>
      <c r="E21" s="104" t="n">
        <f aca="false">COUNTIFS(jv!X:X,1984,jv!C:C,A21)</f>
        <v>0</v>
      </c>
      <c r="F21" s="104" t="n">
        <f aca="false">COUNTIFS(jv!X:X,1985,jv!C:C,A21)</f>
        <v>0</v>
      </c>
      <c r="G21" s="104" t="n">
        <f aca="false">COUNTIFS(jv!X:X,1986,jv!C:C,A21)</f>
        <v>0</v>
      </c>
      <c r="H21" s="104" t="n">
        <f aca="false">COUNTIFS(jv!X:X,1987,jv!C:C,A21)</f>
        <v>0</v>
      </c>
      <c r="I21" s="104" t="n">
        <f aca="false">COUNTIFS(jv!X:X,1988,jv!C:C,A21)</f>
        <v>0</v>
      </c>
      <c r="J21" s="104" t="n">
        <f aca="false">COUNTIFS(jv!X:X,1989,jv!C:C,A21)</f>
        <v>1</v>
      </c>
      <c r="K21" s="104" t="n">
        <f aca="false">COUNTIFS(jv!X:X,1990,jv!C:C,A21)</f>
        <v>0</v>
      </c>
      <c r="L21" s="104" t="n">
        <f aca="false">COUNTIFS(jv!X:X,1991,jv!C:C,A21)</f>
        <v>0</v>
      </c>
      <c r="M21" s="104" t="n">
        <f aca="false">COUNTIFS(jv!X:X,1992,jv!C:C,A21)</f>
        <v>0</v>
      </c>
      <c r="N21" s="104" t="n">
        <f aca="false">COUNTIFS(jv!X:X,1993,jv!C:C,A21)</f>
        <v>4</v>
      </c>
      <c r="O21" s="104" t="n">
        <f aca="false">COUNTIFS(jv!X:X,1994,jv!C:C,A21)</f>
        <v>0</v>
      </c>
      <c r="P21" s="104" t="n">
        <f aca="false">COUNTIFS(jv!X:X,1995,jv!C:C,A21)</f>
        <v>2</v>
      </c>
      <c r="Q21" s="104" t="n">
        <f aca="false">COUNTIFS(jv!X:X,1996,jv!C:C,A21)</f>
        <v>0</v>
      </c>
      <c r="R21" s="104" t="n">
        <f aca="false">COUNTIFS(jv!X:X,1997,jv!C:C,A21)</f>
        <v>0</v>
      </c>
      <c r="S21" s="104" t="n">
        <f aca="false">COUNTIFS(jv!X:X,1998,jv!C:C,A21)</f>
        <v>0</v>
      </c>
      <c r="T21" s="104" t="n">
        <f aca="false">COUNTIFS(jv!X:X,1999,jv!C:C,A21)</f>
        <v>0</v>
      </c>
      <c r="U21" s="104" t="n">
        <f aca="false">COUNTIFS(jv!X:X,2000,jv!C:C,A21)</f>
        <v>0</v>
      </c>
      <c r="V21" s="104" t="n">
        <f aca="false">COUNTIFS(jv!X:X,2001,jv!C:C,A21)</f>
        <v>0</v>
      </c>
      <c r="W21" s="104" t="n">
        <f aca="false">COUNTIFS(jv!X:X,2002,jv!C:C,A21)</f>
        <v>1</v>
      </c>
      <c r="X21" s="104" t="n">
        <f aca="false">COUNTIFS(jv!X:X,2003,jv!C:C,A21)</f>
        <v>0</v>
      </c>
      <c r="Y21" s="104" t="n">
        <f aca="false">COUNTIFS(jv!X:X,2004,jv!C:C,A21)</f>
        <v>1</v>
      </c>
      <c r="Z21" s="104" t="n">
        <f aca="false">COUNTIFS(jv!X:X,2005,jv!C:C,A21)</f>
        <v>0</v>
      </c>
      <c r="AA21" s="104" t="n">
        <f aca="false">COUNTIFS(jv!X:X,2006,jv!C:C,A21)</f>
        <v>0</v>
      </c>
      <c r="AB21" s="104" t="n">
        <f aca="false">COUNTIFS(jv!X:X,2007,jv!C:C,A21)</f>
        <v>0</v>
      </c>
      <c r="AC21" s="104" t="n">
        <f aca="false">COUNTIFS(jv!X:X,2008,jv!C:C,A21)</f>
        <v>0</v>
      </c>
      <c r="AD21" s="104" t="n">
        <f aca="false">COUNTIFS(jv!X:X,2009,jv!C:C,A21)</f>
        <v>1</v>
      </c>
      <c r="AE21" s="104" t="n">
        <f aca="false">COUNTIFS(jv!X:X,2010,jv!C:C,A21)</f>
        <v>0</v>
      </c>
      <c r="AF21" s="104" t="n">
        <f aca="false">COUNTIFS(jv!X:X,2011,jv!C:C,A21)</f>
        <v>1</v>
      </c>
      <c r="AG21" s="104" t="n">
        <f aca="false">COUNTIFS(jv!X:X,2012,jv!C:C,A21)</f>
        <v>0</v>
      </c>
      <c r="AH21" s="104" t="n">
        <f aca="false">COUNTIFS(jv!X:X,2013,jv!C:C,A21)</f>
        <v>0</v>
      </c>
      <c r="AI21" s="104" t="n">
        <f aca="false">COUNTIFS(jv!X:X,2014,jv!C:C,A21)</f>
        <v>0</v>
      </c>
      <c r="AJ21" s="104" t="n">
        <f aca="false">COUNTIFS(jv!X:X,2015,jv!C:C,A21)</f>
        <v>0</v>
      </c>
      <c r="AK21" s="104" t="n">
        <f aca="false">COUNTIFS(jv!X:X,2016,jv!C:C,A21)</f>
        <v>1</v>
      </c>
      <c r="AL21" s="104" t="n">
        <f aca="false">COUNTIFS(jv!X:X,2017,jv!C:C,A21)</f>
        <v>0</v>
      </c>
      <c r="AM21" s="104" t="n">
        <f aca="false">COUNTIFS(jv!X:X,2018,jv!C:C,A21)</f>
        <v>0</v>
      </c>
      <c r="AN21" s="104" t="n">
        <f aca="false">COUNTIFS(jv!X:X,2019,jv!C:C,A21)</f>
        <v>0</v>
      </c>
      <c r="AO21" s="104" t="n">
        <f aca="false">COUNTIFS(jv!X:X,2020,jv!C:C,A21)</f>
        <v>0</v>
      </c>
      <c r="AP21" s="104" t="n">
        <f aca="false">COUNTIFS(jv!X:X,2021,jv!C:C,A21)</f>
        <v>0</v>
      </c>
      <c r="AQ21" s="104" t="n">
        <f aca="false">COUNTIFS(jv!X:X,2022,jv!C:C,A21)</f>
        <v>0</v>
      </c>
      <c r="AR21" s="104" t="n">
        <v>0</v>
      </c>
      <c r="AS21" s="104" t="n">
        <f aca="false">COUNTIFS(jv!X:X,"non",jv!C:C,A21)</f>
        <v>0</v>
      </c>
      <c r="AT21" s="188" t="n">
        <f aca="false">SUM(B21:AS21)</f>
        <v>12</v>
      </c>
      <c r="AU21" s="0" t="n">
        <f aca="false">COUNTIFS(jv!C:C,A21,jv!M:M, "5 (âme sœur)")</f>
        <v>1</v>
      </c>
      <c r="AV21" s="189" t="n">
        <f aca="false">(AU21*100) / AT21</f>
        <v>8.33333333333333</v>
      </c>
    </row>
    <row r="22" customFormat="false" ht="13.8" hidden="false" customHeight="false" outlineLevel="0" collapsed="false">
      <c r="A22" s="131" t="s">
        <v>4720</v>
      </c>
      <c r="B22" s="104" t="n">
        <f aca="false">COUNTIFS(jv!X:X,1981,jv!C:C,A22)</f>
        <v>0</v>
      </c>
      <c r="C22" s="104" t="n">
        <f aca="false">COUNTIFS(jv!X:X,1982,jv!C:C,A22)</f>
        <v>0</v>
      </c>
      <c r="D22" s="104" t="n">
        <f aca="false">COUNTIFS(jv!X:X,1983,jv!C:C,A22)</f>
        <v>0</v>
      </c>
      <c r="E22" s="104" t="n">
        <f aca="false">COUNTIFS(jv!X:X,1984,jv!C:C,A22)</f>
        <v>0</v>
      </c>
      <c r="F22" s="104" t="n">
        <f aca="false">COUNTIFS(jv!X:X,1985,jv!C:C,A22)</f>
        <v>0</v>
      </c>
      <c r="G22" s="104" t="n">
        <f aca="false">COUNTIFS(jv!X:X,1986,jv!C:C,A22)</f>
        <v>0</v>
      </c>
      <c r="H22" s="104" t="n">
        <f aca="false">COUNTIFS(jv!X:X,1987,jv!C:C,A22)</f>
        <v>0</v>
      </c>
      <c r="I22" s="104" t="n">
        <f aca="false">COUNTIFS(jv!X:X,1988,jv!C:C,A22)</f>
        <v>0</v>
      </c>
      <c r="J22" s="104" t="n">
        <f aca="false">COUNTIFS(jv!X:X,1989,jv!C:C,A22)</f>
        <v>0</v>
      </c>
      <c r="K22" s="104" t="n">
        <f aca="false">COUNTIFS(jv!X:X,1990,jv!C:C,A22)</f>
        <v>0</v>
      </c>
      <c r="L22" s="104" t="n">
        <f aca="false">COUNTIFS(jv!X:X,1991,jv!C:C,A22)</f>
        <v>0</v>
      </c>
      <c r="M22" s="104" t="n">
        <f aca="false">COUNTIFS(jv!X:X,1992,jv!C:C,A22)</f>
        <v>0</v>
      </c>
      <c r="N22" s="104" t="n">
        <f aca="false">COUNTIFS(jv!X:X,1993,jv!C:C,A22)</f>
        <v>0</v>
      </c>
      <c r="O22" s="104" t="n">
        <f aca="false">COUNTIFS(jv!X:X,1994,jv!C:C,A22)</f>
        <v>0</v>
      </c>
      <c r="P22" s="104" t="n">
        <f aca="false">COUNTIFS(jv!X:X,1995,jv!C:C,A22)</f>
        <v>0</v>
      </c>
      <c r="Q22" s="104" t="n">
        <f aca="false">COUNTIFS(jv!X:X,1996,jv!C:C,A22)</f>
        <v>0</v>
      </c>
      <c r="R22" s="104" t="n">
        <f aca="false">COUNTIFS(jv!X:X,1997,jv!C:C,A22)</f>
        <v>0</v>
      </c>
      <c r="S22" s="104" t="n">
        <f aca="false">COUNTIFS(jv!X:X,1998,jv!C:C,A22)</f>
        <v>0</v>
      </c>
      <c r="T22" s="104" t="n">
        <f aca="false">COUNTIFS(jv!X:X,1999,jv!C:C,A22)</f>
        <v>0</v>
      </c>
      <c r="U22" s="104" t="n">
        <f aca="false">COUNTIFS(jv!X:X,2000,jv!C:C,A22)</f>
        <v>0</v>
      </c>
      <c r="V22" s="104" t="n">
        <f aca="false">COUNTIFS(jv!X:X,2001,jv!C:C,A22)</f>
        <v>0</v>
      </c>
      <c r="W22" s="104" t="n">
        <f aca="false">COUNTIFS(jv!X:X,2002,jv!C:C,A22)</f>
        <v>0</v>
      </c>
      <c r="X22" s="104" t="n">
        <f aca="false">COUNTIFS(jv!X:X,2003,jv!C:C,A22)</f>
        <v>0</v>
      </c>
      <c r="Y22" s="104" t="n">
        <f aca="false">COUNTIFS(jv!X:X,2004,jv!C:C,A22)</f>
        <v>0</v>
      </c>
      <c r="Z22" s="104" t="n">
        <f aca="false">COUNTIFS(jv!X:X,2005,jv!C:C,A22)</f>
        <v>0</v>
      </c>
      <c r="AA22" s="104" t="n">
        <f aca="false">COUNTIFS(jv!X:X,2006,jv!C:C,A22)</f>
        <v>2</v>
      </c>
      <c r="AB22" s="104" t="n">
        <f aca="false">COUNTIFS(jv!X:X,2007,jv!C:C,A22)</f>
        <v>0</v>
      </c>
      <c r="AC22" s="104" t="n">
        <f aca="false">COUNTIFS(jv!X:X,2008,jv!C:C,A22)</f>
        <v>1</v>
      </c>
      <c r="AD22" s="104" t="n">
        <f aca="false">COUNTIFS(jv!X:X,2009,jv!C:C,A22)</f>
        <v>0</v>
      </c>
      <c r="AE22" s="104" t="n">
        <f aca="false">COUNTIFS(jv!X:X,2010,jv!C:C,A22)</f>
        <v>0</v>
      </c>
      <c r="AF22" s="104" t="n">
        <f aca="false">COUNTIFS(jv!X:X,2011,jv!C:C,A22)</f>
        <v>1</v>
      </c>
      <c r="AG22" s="104" t="n">
        <f aca="false">COUNTIFS(jv!X:X,2012,jv!C:C,A22)</f>
        <v>1</v>
      </c>
      <c r="AH22" s="104" t="n">
        <f aca="false">COUNTIFS(jv!X:X,2013,jv!C:C,A22)</f>
        <v>1</v>
      </c>
      <c r="AI22" s="104" t="n">
        <f aca="false">COUNTIFS(jv!X:X,2014,jv!C:C,A22)</f>
        <v>0</v>
      </c>
      <c r="AJ22" s="104" t="n">
        <f aca="false">COUNTIFS(jv!X:X,2015,jv!C:C,A22)</f>
        <v>0</v>
      </c>
      <c r="AK22" s="104" t="n">
        <f aca="false">COUNTIFS(jv!X:X,2016,jv!C:C,A22)</f>
        <v>0</v>
      </c>
      <c r="AL22" s="104" t="n">
        <f aca="false">COUNTIFS(jv!X:X,2017,jv!C:C,A22)</f>
        <v>0</v>
      </c>
      <c r="AM22" s="104" t="n">
        <f aca="false">COUNTIFS(jv!X:X,2018,jv!C:C,A22)</f>
        <v>1</v>
      </c>
      <c r="AN22" s="104" t="n">
        <f aca="false">COUNTIFS(jv!X:X,2019,jv!C:C,A22)</f>
        <v>0</v>
      </c>
      <c r="AO22" s="104" t="n">
        <f aca="false">COUNTIFS(jv!X:X,2020,jv!C:C,A22)</f>
        <v>0</v>
      </c>
      <c r="AP22" s="104" t="n">
        <f aca="false">COUNTIFS(jv!X:X,2021,jv!C:C,A22)</f>
        <v>0</v>
      </c>
      <c r="AQ22" s="104" t="n">
        <f aca="false">COUNTIFS(jv!X:X,2022,jv!C:C,A22)</f>
        <v>0</v>
      </c>
      <c r="AR22" s="104" t="n">
        <v>0</v>
      </c>
      <c r="AS22" s="104" t="n">
        <f aca="false">COUNTIFS(jv!X:X,"non",jv!C:C,A22)</f>
        <v>0</v>
      </c>
      <c r="AT22" s="188" t="n">
        <f aca="false">SUM(B22:AS22)</f>
        <v>7</v>
      </c>
      <c r="AU22" s="0" t="n">
        <f aca="false">COUNTIFS(jv!C:C,A22,jv!M:M, "5 (âme sœur)")</f>
        <v>0</v>
      </c>
      <c r="AV22" s="189" t="n">
        <f aca="false">(AU22*100) / AT22</f>
        <v>0</v>
      </c>
    </row>
    <row r="23" customFormat="false" ht="13.8" hidden="false" customHeight="false" outlineLevel="0" collapsed="false">
      <c r="A23" s="0" t="s">
        <v>605</v>
      </c>
      <c r="B23" s="104" t="n">
        <f aca="false">COUNTIFS(jv!X:X,1981,jv!C:C,A23)</f>
        <v>0</v>
      </c>
      <c r="C23" s="104" t="n">
        <f aca="false">COUNTIFS(jv!X:X,1982,jv!C:C,A23)</f>
        <v>0</v>
      </c>
      <c r="D23" s="104" t="n">
        <f aca="false">COUNTIFS(jv!X:X,1983,jv!C:C,A23)</f>
        <v>0</v>
      </c>
      <c r="E23" s="104" t="n">
        <f aca="false">COUNTIFS(jv!X:X,1984,jv!C:C,A23)</f>
        <v>0</v>
      </c>
      <c r="F23" s="104" t="n">
        <f aca="false">COUNTIFS(jv!X:X,1985,jv!C:C,A23)</f>
        <v>0</v>
      </c>
      <c r="G23" s="104" t="n">
        <f aca="false">COUNTIFS(jv!X:X,1986,jv!C:C,A23)</f>
        <v>0</v>
      </c>
      <c r="H23" s="104" t="n">
        <f aca="false">COUNTIFS(jv!X:X,1987,jv!C:C,A23)</f>
        <v>1</v>
      </c>
      <c r="I23" s="104" t="n">
        <f aca="false">COUNTIFS(jv!X:X,1988,jv!C:C,A23)</f>
        <v>1</v>
      </c>
      <c r="J23" s="104" t="n">
        <f aca="false">COUNTIFS(jv!X:X,1989,jv!C:C,A23)</f>
        <v>0</v>
      </c>
      <c r="K23" s="104" t="n">
        <f aca="false">COUNTIFS(jv!X:X,1990,jv!C:C,A23)</f>
        <v>0</v>
      </c>
      <c r="L23" s="104" t="n">
        <f aca="false">COUNTIFS(jv!X:X,1991,jv!C:C,A23)</f>
        <v>0</v>
      </c>
      <c r="M23" s="104" t="n">
        <f aca="false">COUNTIFS(jv!X:X,1992,jv!C:C,A23)</f>
        <v>1</v>
      </c>
      <c r="N23" s="104" t="n">
        <f aca="false">COUNTIFS(jv!X:X,1993,jv!C:C,A23)</f>
        <v>6</v>
      </c>
      <c r="O23" s="104" t="n">
        <f aca="false">COUNTIFS(jv!X:X,1994,jv!C:C,A23)</f>
        <v>2</v>
      </c>
      <c r="P23" s="104" t="n">
        <f aca="false">COUNTIFS(jv!X:X,1995,jv!C:C,A23)</f>
        <v>5</v>
      </c>
      <c r="Q23" s="104" t="n">
        <f aca="false">COUNTIFS(jv!X:X,1996,jv!C:C,A23)</f>
        <v>4</v>
      </c>
      <c r="R23" s="104" t="n">
        <f aca="false">COUNTIFS(jv!X:X,1997,jv!C:C,A23)</f>
        <v>3</v>
      </c>
      <c r="S23" s="104" t="n">
        <f aca="false">COUNTIFS(jv!X:X,1998,jv!C:C,A23)</f>
        <v>2</v>
      </c>
      <c r="T23" s="104" t="n">
        <f aca="false">COUNTIFS(jv!X:X,1999,jv!C:C,A23)</f>
        <v>1</v>
      </c>
      <c r="U23" s="104" t="n">
        <f aca="false">COUNTIFS(jv!X:X,2000,jv!C:C,A23)</f>
        <v>2</v>
      </c>
      <c r="V23" s="104" t="n">
        <f aca="false">COUNTIFS(jv!X:X,2001,jv!C:C,A23)</f>
        <v>1</v>
      </c>
      <c r="W23" s="104" t="n">
        <f aca="false">COUNTIFS(jv!X:X,2002,jv!C:C,A23)</f>
        <v>2</v>
      </c>
      <c r="X23" s="104" t="n">
        <f aca="false">COUNTIFS(jv!X:X,2003,jv!C:C,A23)</f>
        <v>1</v>
      </c>
      <c r="Y23" s="104" t="n">
        <f aca="false">COUNTIFS(jv!X:X,2004,jv!C:C,A23)</f>
        <v>1</v>
      </c>
      <c r="Z23" s="104" t="n">
        <f aca="false">COUNTIFS(jv!X:X,2005,jv!C:C,A23)</f>
        <v>2</v>
      </c>
      <c r="AA23" s="104" t="n">
        <f aca="false">COUNTIFS(jv!X:X,2006,jv!C:C,A23)</f>
        <v>4</v>
      </c>
      <c r="AB23" s="104" t="n">
        <f aca="false">COUNTIFS(jv!X:X,2007,jv!C:C,A23)</f>
        <v>2</v>
      </c>
      <c r="AC23" s="104" t="n">
        <f aca="false">COUNTIFS(jv!X:X,2008,jv!C:C,A23)</f>
        <v>4</v>
      </c>
      <c r="AD23" s="104" t="n">
        <f aca="false">COUNTIFS(jv!X:X,2009,jv!C:C,A23)</f>
        <v>4</v>
      </c>
      <c r="AE23" s="104" t="n">
        <f aca="false">COUNTIFS(jv!X:X,2010,jv!C:C,A23)</f>
        <v>1</v>
      </c>
      <c r="AF23" s="104" t="n">
        <f aca="false">COUNTIFS(jv!X:X,2011,jv!C:C,A23)</f>
        <v>3</v>
      </c>
      <c r="AG23" s="104" t="n">
        <f aca="false">COUNTIFS(jv!X:X,2012,jv!C:C,A23)</f>
        <v>6</v>
      </c>
      <c r="AH23" s="104" t="n">
        <f aca="false">COUNTIFS(jv!X:X,2013,jv!C:C,A23)</f>
        <v>2</v>
      </c>
      <c r="AI23" s="104" t="n">
        <f aca="false">COUNTIFS(jv!X:X,2014,jv!C:C,A23)</f>
        <v>3</v>
      </c>
      <c r="AJ23" s="104" t="n">
        <f aca="false">COUNTIFS(jv!X:X,2015,jv!C:C,A23)</f>
        <v>3</v>
      </c>
      <c r="AK23" s="104" t="n">
        <f aca="false">COUNTIFS(jv!X:X,2016,jv!C:C,A23)</f>
        <v>7</v>
      </c>
      <c r="AL23" s="104" t="n">
        <f aca="false">COUNTIFS(jv!X:X,2017,jv!C:C,A23)</f>
        <v>5</v>
      </c>
      <c r="AM23" s="104" t="n">
        <f aca="false">COUNTIFS(jv!X:X,2018,jv!C:C,A23)</f>
        <v>6</v>
      </c>
      <c r="AN23" s="104" t="n">
        <f aca="false">COUNTIFS(jv!X:X,2019,jv!C:C,A23)</f>
        <v>3</v>
      </c>
      <c r="AO23" s="104" t="n">
        <f aca="false">COUNTIFS(jv!X:X,2020,jv!C:C,A23)</f>
        <v>5</v>
      </c>
      <c r="AP23" s="104" t="n">
        <f aca="false">COUNTIFS(jv!X:X,2021,jv!C:C,A23)</f>
        <v>2</v>
      </c>
      <c r="AQ23" s="104" t="n">
        <f aca="false">COUNTIFS(jv!X:X,2022,jv!C:C,A23)</f>
        <v>1</v>
      </c>
      <c r="AR23" s="104" t="n">
        <v>0</v>
      </c>
      <c r="AS23" s="104" t="n">
        <f aca="false">COUNTIFS(jv!X:X,"non",jv!C:C,A23)</f>
        <v>0</v>
      </c>
      <c r="AT23" s="188" t="n">
        <f aca="false">SUM(B23:AS23)</f>
        <v>96</v>
      </c>
      <c r="AU23" s="0" t="n">
        <f aca="false">COUNTIFS(jv!C:C,A23,jv!M:M, "5 (âme sœur)")</f>
        <v>2</v>
      </c>
      <c r="AV23" s="189" t="n">
        <f aca="false">(AU23*100) / AT23</f>
        <v>2.08333333333333</v>
      </c>
    </row>
    <row r="24" customFormat="false" ht="13.8" hidden="false" customHeight="false" outlineLevel="0" collapsed="false">
      <c r="A24" s="0" t="s">
        <v>1735</v>
      </c>
      <c r="B24" s="104" t="n">
        <f aca="false">COUNTIFS(jv!X:X,1981,jv!C:C,A24)</f>
        <v>0</v>
      </c>
      <c r="C24" s="104" t="n">
        <f aca="false">COUNTIFS(jv!X:X,1982,jv!C:C,A24)</f>
        <v>0</v>
      </c>
      <c r="D24" s="104" t="n">
        <f aca="false">COUNTIFS(jv!X:X,1983,jv!C:C,A24)</f>
        <v>0</v>
      </c>
      <c r="E24" s="104" t="n">
        <f aca="false">COUNTIFS(jv!X:X,1984,jv!C:C,A24)</f>
        <v>0</v>
      </c>
      <c r="F24" s="104" t="n">
        <f aca="false">COUNTIFS(jv!X:X,1985,jv!C:C,A24)</f>
        <v>0</v>
      </c>
      <c r="G24" s="104" t="n">
        <f aca="false">COUNTIFS(jv!X:X,1986,jv!C:C,A24)</f>
        <v>0</v>
      </c>
      <c r="H24" s="104" t="n">
        <f aca="false">COUNTIFS(jv!X:X,1987,jv!C:C,A24)</f>
        <v>0</v>
      </c>
      <c r="I24" s="104" t="n">
        <f aca="false">COUNTIFS(jv!X:X,1988,jv!C:C,A24)</f>
        <v>0</v>
      </c>
      <c r="J24" s="104" t="n">
        <f aca="false">COUNTIFS(jv!X:X,1989,jv!C:C,A24)</f>
        <v>0</v>
      </c>
      <c r="K24" s="104" t="n">
        <f aca="false">COUNTIFS(jv!X:X,1990,jv!C:C,A24)</f>
        <v>0</v>
      </c>
      <c r="L24" s="104" t="n">
        <f aca="false">COUNTIFS(jv!X:X,1991,jv!C:C,A24)</f>
        <v>0</v>
      </c>
      <c r="M24" s="104" t="n">
        <f aca="false">COUNTIFS(jv!X:X,1992,jv!C:C,A24)</f>
        <v>0</v>
      </c>
      <c r="N24" s="104" t="n">
        <f aca="false">COUNTIFS(jv!X:X,1993,jv!C:C,A24)</f>
        <v>0</v>
      </c>
      <c r="O24" s="104" t="n">
        <f aca="false">COUNTIFS(jv!X:X,1994,jv!C:C,A24)</f>
        <v>1</v>
      </c>
      <c r="P24" s="104" t="n">
        <f aca="false">COUNTIFS(jv!X:X,1995,jv!C:C,A24)</f>
        <v>2</v>
      </c>
      <c r="Q24" s="104" t="n">
        <f aca="false">COUNTIFS(jv!X:X,1996,jv!C:C,A24)</f>
        <v>2</v>
      </c>
      <c r="R24" s="104" t="n">
        <f aca="false">COUNTIFS(jv!X:X,1997,jv!C:C,A24)</f>
        <v>2</v>
      </c>
      <c r="S24" s="104" t="n">
        <f aca="false">COUNTIFS(jv!X:X,1998,jv!C:C,A24)</f>
        <v>2</v>
      </c>
      <c r="T24" s="104" t="n">
        <f aca="false">COUNTIFS(jv!X:X,1999,jv!C:C,A24)</f>
        <v>2</v>
      </c>
      <c r="U24" s="104" t="n">
        <f aca="false">COUNTIFS(jv!X:X,2000,jv!C:C,A24)</f>
        <v>1</v>
      </c>
      <c r="V24" s="104" t="n">
        <f aca="false">COUNTIFS(jv!X:X,2001,jv!C:C,A24)</f>
        <v>1</v>
      </c>
      <c r="W24" s="104" t="n">
        <f aca="false">COUNTIFS(jv!X:X,2002,jv!C:C,A24)</f>
        <v>1</v>
      </c>
      <c r="X24" s="104" t="n">
        <f aca="false">COUNTIFS(jv!X:X,2003,jv!C:C,A24)</f>
        <v>3</v>
      </c>
      <c r="Y24" s="104" t="n">
        <f aca="false">COUNTIFS(jv!X:X,2004,jv!C:C,A24)</f>
        <v>1</v>
      </c>
      <c r="Z24" s="104" t="n">
        <f aca="false">COUNTIFS(jv!X:X,2005,jv!C:C,A24)</f>
        <v>1</v>
      </c>
      <c r="AA24" s="104" t="n">
        <f aca="false">COUNTIFS(jv!X:X,2006,jv!C:C,A24)</f>
        <v>3</v>
      </c>
      <c r="AB24" s="104" t="n">
        <f aca="false">COUNTIFS(jv!X:X,2007,jv!C:C,A24)</f>
        <v>1</v>
      </c>
      <c r="AC24" s="104" t="n">
        <f aca="false">COUNTIFS(jv!X:X,2008,jv!C:C,A24)</f>
        <v>1</v>
      </c>
      <c r="AD24" s="104" t="n">
        <f aca="false">COUNTIFS(jv!X:X,2009,jv!C:C,A24)</f>
        <v>2</v>
      </c>
      <c r="AE24" s="104" t="n">
        <f aca="false">COUNTIFS(jv!X:X,2010,jv!C:C,A24)</f>
        <v>0</v>
      </c>
      <c r="AF24" s="104" t="n">
        <f aca="false">COUNTIFS(jv!X:X,2011,jv!C:C,A24)</f>
        <v>1</v>
      </c>
      <c r="AG24" s="104" t="n">
        <f aca="false">COUNTIFS(jv!X:X,2012,jv!C:C,A24)</f>
        <v>3</v>
      </c>
      <c r="AH24" s="104" t="n">
        <f aca="false">COUNTIFS(jv!X:X,2013,jv!C:C,A24)</f>
        <v>1</v>
      </c>
      <c r="AI24" s="104" t="n">
        <f aca="false">COUNTIFS(jv!X:X,2014,jv!C:C,A24)</f>
        <v>0</v>
      </c>
      <c r="AJ24" s="104" t="n">
        <f aca="false">COUNTIFS(jv!X:X,2015,jv!C:C,A24)</f>
        <v>1</v>
      </c>
      <c r="AK24" s="104" t="n">
        <f aca="false">COUNTIFS(jv!X:X,2016,jv!C:C,A24)</f>
        <v>0</v>
      </c>
      <c r="AL24" s="104" t="n">
        <f aca="false">COUNTIFS(jv!X:X,2017,jv!C:C,A24)</f>
        <v>1</v>
      </c>
      <c r="AM24" s="104" t="n">
        <f aca="false">COUNTIFS(jv!X:X,2018,jv!C:C,A24)</f>
        <v>1</v>
      </c>
      <c r="AN24" s="104" t="n">
        <f aca="false">COUNTIFS(jv!X:X,2019,jv!C:C,A24)</f>
        <v>1</v>
      </c>
      <c r="AO24" s="104" t="n">
        <f aca="false">COUNTIFS(jv!X:X,2020,jv!C:C,A24)</f>
        <v>1</v>
      </c>
      <c r="AP24" s="104" t="n">
        <f aca="false">COUNTIFS(jv!X:X,2021,jv!C:C,A24)</f>
        <v>0</v>
      </c>
      <c r="AQ24" s="104" t="n">
        <f aca="false">COUNTIFS(jv!X:X,2022,jv!C:C,A24)</f>
        <v>0</v>
      </c>
      <c r="AR24" s="104" t="n">
        <v>0</v>
      </c>
      <c r="AS24" s="104" t="n">
        <f aca="false">COUNTIFS(jv!X:X,"non",jv!C:C,A24)</f>
        <v>0</v>
      </c>
      <c r="AT24" s="188" t="n">
        <f aca="false">SUM(B24:AS24)</f>
        <v>36</v>
      </c>
      <c r="AU24" s="0" t="n">
        <f aca="false">COUNTIFS(jv!C:C,A24,jv!M:M, "5 (âme sœur)")</f>
        <v>5</v>
      </c>
      <c r="AV24" s="189" t="n">
        <f aca="false">(AU24*100) / AT24</f>
        <v>13.8888888888889</v>
      </c>
    </row>
    <row r="25" customFormat="false" ht="13.8" hidden="false" customHeight="false" outlineLevel="0" collapsed="false">
      <c r="A25" s="0" t="s">
        <v>2655</v>
      </c>
      <c r="B25" s="104" t="n">
        <f aca="false">COUNTIFS(jv!X:X,1981,jv!C:C,A25)</f>
        <v>0</v>
      </c>
      <c r="C25" s="104" t="n">
        <f aca="false">COUNTIFS(jv!X:X,1982,jv!C:C,A25)</f>
        <v>0</v>
      </c>
      <c r="D25" s="104" t="n">
        <f aca="false">COUNTIFS(jv!X:X,1983,jv!C:C,A25)</f>
        <v>0</v>
      </c>
      <c r="E25" s="104" t="n">
        <f aca="false">COUNTIFS(jv!X:X,1984,jv!C:C,A25)</f>
        <v>0</v>
      </c>
      <c r="F25" s="104" t="n">
        <f aca="false">COUNTIFS(jv!X:X,1985,jv!C:C,A25)</f>
        <v>0</v>
      </c>
      <c r="G25" s="104" t="n">
        <f aca="false">COUNTIFS(jv!X:X,1986,jv!C:C,A25)</f>
        <v>0</v>
      </c>
      <c r="H25" s="104" t="n">
        <f aca="false">COUNTIFS(jv!X:X,1987,jv!C:C,A25)</f>
        <v>0</v>
      </c>
      <c r="I25" s="104" t="n">
        <f aca="false">COUNTIFS(jv!X:X,1988,jv!C:C,A25)</f>
        <v>0</v>
      </c>
      <c r="J25" s="104" t="n">
        <f aca="false">COUNTIFS(jv!X:X,1989,jv!C:C,A25)</f>
        <v>0</v>
      </c>
      <c r="K25" s="104" t="n">
        <f aca="false">COUNTIFS(jv!X:X,1990,jv!C:C,A25)</f>
        <v>0</v>
      </c>
      <c r="L25" s="104" t="n">
        <f aca="false">COUNTIFS(jv!X:X,1991,jv!C:C,A25)</f>
        <v>0</v>
      </c>
      <c r="M25" s="104" t="n">
        <f aca="false">COUNTIFS(jv!X:X,1992,jv!C:C,A25)</f>
        <v>0</v>
      </c>
      <c r="N25" s="104" t="n">
        <f aca="false">COUNTIFS(jv!X:X,1993,jv!C:C,A25)</f>
        <v>0</v>
      </c>
      <c r="O25" s="104" t="n">
        <f aca="false">COUNTIFS(jv!X:X,1994,jv!C:C,A25)</f>
        <v>1</v>
      </c>
      <c r="P25" s="104" t="n">
        <f aca="false">COUNTIFS(jv!X:X,1995,jv!C:C,A25)</f>
        <v>0</v>
      </c>
      <c r="Q25" s="104" t="n">
        <f aca="false">COUNTIFS(jv!X:X,1996,jv!C:C,A25)</f>
        <v>0</v>
      </c>
      <c r="R25" s="104" t="n">
        <f aca="false">COUNTIFS(jv!X:X,1997,jv!C:C,A25)</f>
        <v>2</v>
      </c>
      <c r="S25" s="104" t="n">
        <f aca="false">COUNTIFS(jv!X:X,1998,jv!C:C,A25)</f>
        <v>0</v>
      </c>
      <c r="T25" s="104" t="n">
        <f aca="false">COUNTIFS(jv!X:X,1999,jv!C:C,A25)</f>
        <v>0</v>
      </c>
      <c r="U25" s="104" t="n">
        <f aca="false">COUNTIFS(jv!X:X,2000,jv!C:C,A25)</f>
        <v>0</v>
      </c>
      <c r="V25" s="104" t="n">
        <f aca="false">COUNTIFS(jv!X:X,2001,jv!C:C,A25)</f>
        <v>0</v>
      </c>
      <c r="W25" s="104" t="n">
        <f aca="false">COUNTIFS(jv!X:X,2002,jv!C:C,A25)</f>
        <v>0</v>
      </c>
      <c r="X25" s="104" t="n">
        <f aca="false">COUNTIFS(jv!X:X,2003,jv!C:C,A25)</f>
        <v>0</v>
      </c>
      <c r="Y25" s="104" t="n">
        <f aca="false">COUNTIFS(jv!X:X,2004,jv!C:C,A25)</f>
        <v>1</v>
      </c>
      <c r="Z25" s="104" t="n">
        <f aca="false">COUNTIFS(jv!X:X,2005,jv!C:C,A25)</f>
        <v>3</v>
      </c>
      <c r="AA25" s="104" t="n">
        <f aca="false">COUNTIFS(jv!X:X,2006,jv!C:C,A25)</f>
        <v>3</v>
      </c>
      <c r="AB25" s="104" t="n">
        <f aca="false">COUNTIFS(jv!X:X,2007,jv!C:C,A25)</f>
        <v>3</v>
      </c>
      <c r="AC25" s="104" t="n">
        <f aca="false">COUNTIFS(jv!X:X,2008,jv!C:C,A25)</f>
        <v>2</v>
      </c>
      <c r="AD25" s="104" t="n">
        <f aca="false">COUNTIFS(jv!X:X,2009,jv!C:C,A25)</f>
        <v>1</v>
      </c>
      <c r="AE25" s="104" t="n">
        <f aca="false">COUNTIFS(jv!X:X,2010,jv!C:C,A25)</f>
        <v>2</v>
      </c>
      <c r="AF25" s="104" t="n">
        <f aca="false">COUNTIFS(jv!X:X,2011,jv!C:C,A25)</f>
        <v>2</v>
      </c>
      <c r="AG25" s="104" t="n">
        <f aca="false">COUNTIFS(jv!X:X,2012,jv!C:C,A25)</f>
        <v>3</v>
      </c>
      <c r="AH25" s="104" t="n">
        <f aca="false">COUNTIFS(jv!X:X,2013,jv!C:C,A25)</f>
        <v>2</v>
      </c>
      <c r="AI25" s="104" t="n">
        <f aca="false">COUNTIFS(jv!X:X,2014,jv!C:C,A25)</f>
        <v>1</v>
      </c>
      <c r="AJ25" s="104" t="n">
        <f aca="false">COUNTIFS(jv!X:X,2015,jv!C:C,A25)</f>
        <v>2</v>
      </c>
      <c r="AK25" s="104" t="n">
        <f aca="false">COUNTIFS(jv!X:X,2016,jv!C:C,A25)</f>
        <v>1</v>
      </c>
      <c r="AL25" s="104" t="n">
        <f aca="false">COUNTIFS(jv!X:X,2017,jv!C:C,A25)</f>
        <v>0</v>
      </c>
      <c r="AM25" s="104" t="n">
        <f aca="false">COUNTIFS(jv!X:X,2018,jv!C:C,A25)</f>
        <v>4</v>
      </c>
      <c r="AN25" s="104" t="n">
        <f aca="false">COUNTIFS(jv!X:X,2019,jv!C:C,A25)</f>
        <v>1</v>
      </c>
      <c r="AO25" s="104" t="n">
        <f aca="false">COUNTIFS(jv!X:X,2020,jv!C:C,A25)</f>
        <v>16</v>
      </c>
      <c r="AP25" s="104" t="n">
        <f aca="false">COUNTIFS(jv!X:X,2021,jv!C:C,A25)</f>
        <v>9</v>
      </c>
      <c r="AQ25" s="104" t="n">
        <f aca="false">COUNTIFS(jv!X:X,2022,jv!C:C,A25)</f>
        <v>2</v>
      </c>
      <c r="AR25" s="104" t="n">
        <v>0</v>
      </c>
      <c r="AS25" s="104" t="n">
        <f aca="false">COUNTIFS(jv!X:X,"non",jv!C:C,A25)</f>
        <v>3</v>
      </c>
      <c r="AT25" s="188" t="n">
        <f aca="false">SUM(B25:AS25)</f>
        <v>64</v>
      </c>
      <c r="AU25" s="0" t="n">
        <f aca="false">COUNTIFS(jv!C:C,A25,jv!M:M, "5 (âme sœur)")</f>
        <v>0</v>
      </c>
      <c r="AV25" s="189" t="n">
        <f aca="false">(AU25*100) / AT25</f>
        <v>0</v>
      </c>
    </row>
    <row r="26" customFormat="false" ht="13.8" hidden="false" customHeight="false" outlineLevel="0" collapsed="false">
      <c r="A26" s="0" t="s">
        <v>1862</v>
      </c>
      <c r="B26" s="104" t="n">
        <f aca="false">COUNTIFS(jv!X:X,1981,jv!C:C,A26)</f>
        <v>0</v>
      </c>
      <c r="C26" s="104" t="n">
        <f aca="false">COUNTIFS(jv!X:X,1982,jv!C:C,A26)</f>
        <v>0</v>
      </c>
      <c r="D26" s="104" t="n">
        <f aca="false">COUNTIFS(jv!X:X,1983,jv!C:C,A26)</f>
        <v>0</v>
      </c>
      <c r="E26" s="104" t="n">
        <f aca="false">COUNTIFS(jv!X:X,1984,jv!C:C,A26)</f>
        <v>0</v>
      </c>
      <c r="F26" s="104" t="n">
        <f aca="false">COUNTIFS(jv!X:X,1985,jv!C:C,A26)</f>
        <v>0</v>
      </c>
      <c r="G26" s="104" t="n">
        <f aca="false">COUNTIFS(jv!X:X,1986,jv!C:C,A26)</f>
        <v>0</v>
      </c>
      <c r="H26" s="104" t="n">
        <f aca="false">COUNTIFS(jv!X:X,1987,jv!C:C,A26)</f>
        <v>0</v>
      </c>
      <c r="I26" s="104" t="n">
        <f aca="false">COUNTIFS(jv!X:X,1988,jv!C:C,A26)</f>
        <v>0</v>
      </c>
      <c r="J26" s="104" t="n">
        <f aca="false">COUNTIFS(jv!X:X,1989,jv!C:C,A26)</f>
        <v>0</v>
      </c>
      <c r="K26" s="104" t="n">
        <f aca="false">COUNTIFS(jv!X:X,1990,jv!C:C,A26)</f>
        <v>0</v>
      </c>
      <c r="L26" s="104" t="n">
        <f aca="false">COUNTIFS(jv!X:X,1991,jv!C:C,A26)</f>
        <v>0</v>
      </c>
      <c r="M26" s="104" t="n">
        <f aca="false">COUNTIFS(jv!X:X,1992,jv!C:C,A26)</f>
        <v>0</v>
      </c>
      <c r="N26" s="104" t="n">
        <f aca="false">COUNTIFS(jv!X:X,1993,jv!C:C,A26)</f>
        <v>0</v>
      </c>
      <c r="O26" s="104" t="n">
        <f aca="false">COUNTIFS(jv!X:X,1994,jv!C:C,A26)</f>
        <v>0</v>
      </c>
      <c r="P26" s="104" t="n">
        <f aca="false">COUNTIFS(jv!X:X,1995,jv!C:C,A26)</f>
        <v>0</v>
      </c>
      <c r="Q26" s="104" t="n">
        <f aca="false">COUNTIFS(jv!X:X,1996,jv!C:C,A26)</f>
        <v>0</v>
      </c>
      <c r="R26" s="104" t="n">
        <f aca="false">COUNTIFS(jv!X:X,1997,jv!C:C,A26)</f>
        <v>1</v>
      </c>
      <c r="S26" s="104" t="n">
        <f aca="false">COUNTIFS(jv!X:X,1998,jv!C:C,A26)</f>
        <v>0</v>
      </c>
      <c r="T26" s="104" t="n">
        <f aca="false">COUNTIFS(jv!X:X,1999,jv!C:C,A26)</f>
        <v>1</v>
      </c>
      <c r="U26" s="104" t="n">
        <f aca="false">COUNTIFS(jv!X:X,2000,jv!C:C,A26)</f>
        <v>0</v>
      </c>
      <c r="V26" s="104" t="n">
        <f aca="false">COUNTIFS(jv!X:X,2001,jv!C:C,A26)</f>
        <v>1</v>
      </c>
      <c r="W26" s="104" t="n">
        <f aca="false">COUNTIFS(jv!X:X,2002,jv!C:C,A26)</f>
        <v>1</v>
      </c>
      <c r="X26" s="104" t="n">
        <f aca="false">COUNTIFS(jv!X:X,2003,jv!C:C,A26)</f>
        <v>0</v>
      </c>
      <c r="Y26" s="104" t="n">
        <f aca="false">COUNTIFS(jv!X:X,2004,jv!C:C,A26)</f>
        <v>0</v>
      </c>
      <c r="Z26" s="104" t="n">
        <f aca="false">COUNTIFS(jv!X:X,2005,jv!C:C,A26)</f>
        <v>0</v>
      </c>
      <c r="AA26" s="104" t="n">
        <f aca="false">COUNTIFS(jv!X:X,2006,jv!C:C,A26)</f>
        <v>0</v>
      </c>
      <c r="AB26" s="104" t="n">
        <f aca="false">COUNTIFS(jv!X:X,2007,jv!C:C,A26)</f>
        <v>0</v>
      </c>
      <c r="AC26" s="104" t="n">
        <f aca="false">COUNTIFS(jv!X:X,2008,jv!C:C,A26)</f>
        <v>0</v>
      </c>
      <c r="AD26" s="104" t="n">
        <f aca="false">COUNTIFS(jv!X:X,2009,jv!C:C,A26)</f>
        <v>0</v>
      </c>
      <c r="AE26" s="104" t="n">
        <f aca="false">COUNTIFS(jv!X:X,2010,jv!C:C,A26)</f>
        <v>0</v>
      </c>
      <c r="AF26" s="104" t="n">
        <f aca="false">COUNTIFS(jv!X:X,2011,jv!C:C,A26)</f>
        <v>0</v>
      </c>
      <c r="AG26" s="104" t="n">
        <f aca="false">COUNTIFS(jv!X:X,2012,jv!C:C,A26)</f>
        <v>0</v>
      </c>
      <c r="AH26" s="104" t="n">
        <f aca="false">COUNTIFS(jv!X:X,2013,jv!C:C,A26)</f>
        <v>0</v>
      </c>
      <c r="AI26" s="104" t="n">
        <f aca="false">COUNTIFS(jv!X:X,2014,jv!C:C,A26)</f>
        <v>0</v>
      </c>
      <c r="AJ26" s="104" t="n">
        <f aca="false">COUNTIFS(jv!X:X,2015,jv!C:C,A26)</f>
        <v>0</v>
      </c>
      <c r="AK26" s="104" t="n">
        <f aca="false">COUNTIFS(jv!X:X,2016,jv!C:C,A26)</f>
        <v>0</v>
      </c>
      <c r="AL26" s="104" t="n">
        <f aca="false">COUNTIFS(jv!X:X,2017,jv!C:C,A26)</f>
        <v>0</v>
      </c>
      <c r="AM26" s="104" t="n">
        <f aca="false">COUNTIFS(jv!X:X,2018,jv!C:C,A26)</f>
        <v>0</v>
      </c>
      <c r="AN26" s="104" t="n">
        <f aca="false">COUNTIFS(jv!X:X,2019,jv!C:C,A26)</f>
        <v>0</v>
      </c>
      <c r="AO26" s="104" t="n">
        <f aca="false">COUNTIFS(jv!X:X,2020,jv!C:C,A26)</f>
        <v>0</v>
      </c>
      <c r="AP26" s="104" t="n">
        <f aca="false">COUNTIFS(jv!X:X,2021,jv!C:C,A26)</f>
        <v>0</v>
      </c>
      <c r="AQ26" s="104" t="n">
        <f aca="false">COUNTIFS(jv!X:X,2022,jv!C:C,A26)</f>
        <v>0</v>
      </c>
      <c r="AR26" s="104" t="n">
        <v>0</v>
      </c>
      <c r="AS26" s="104" t="n">
        <f aca="false">COUNTIFS(jv!X:X,"non",jv!C:C,A26)</f>
        <v>0</v>
      </c>
      <c r="AT26" s="188" t="n">
        <f aca="false">SUM(B26:AS26)</f>
        <v>4</v>
      </c>
      <c r="AU26" s="0" t="n">
        <f aca="false">COUNTIFS(jv!C:C,A26,jv!M:M, "5 (âme sœur)")</f>
        <v>0</v>
      </c>
      <c r="AV26" s="189" t="n">
        <f aca="false">(AU26*100) / AT26</f>
        <v>0</v>
      </c>
    </row>
    <row r="27" customFormat="false" ht="13.8" hidden="false" customHeight="false" outlineLevel="0" collapsed="false">
      <c r="A27" s="0" t="s">
        <v>818</v>
      </c>
      <c r="B27" s="104" t="n">
        <f aca="false">COUNTIFS(jv!X:X,1981,jv!C:C,A27)</f>
        <v>1</v>
      </c>
      <c r="C27" s="104" t="n">
        <f aca="false">COUNTIFS(jv!X:X,1982,jv!C:C,A27)</f>
        <v>0</v>
      </c>
      <c r="D27" s="104" t="n">
        <f aca="false">COUNTIFS(jv!X:X,1983,jv!C:C,A27)</f>
        <v>0</v>
      </c>
      <c r="E27" s="104" t="n">
        <f aca="false">COUNTIFS(jv!X:X,1984,jv!C:C,A27)</f>
        <v>0</v>
      </c>
      <c r="F27" s="104" t="n">
        <f aca="false">COUNTIFS(jv!X:X,1985,jv!C:C,A27)</f>
        <v>0</v>
      </c>
      <c r="G27" s="104" t="n">
        <f aca="false">COUNTIFS(jv!X:X,1986,jv!C:C,A27)</f>
        <v>0</v>
      </c>
      <c r="H27" s="104" t="n">
        <f aca="false">COUNTIFS(jv!X:X,1987,jv!C:C,A27)</f>
        <v>0</v>
      </c>
      <c r="I27" s="104" t="n">
        <f aca="false">COUNTIFS(jv!X:X,1988,jv!C:C,A27)</f>
        <v>1</v>
      </c>
      <c r="J27" s="104" t="n">
        <f aca="false">COUNTIFS(jv!X:X,1989,jv!C:C,A27)</f>
        <v>1</v>
      </c>
      <c r="K27" s="104" t="n">
        <f aca="false">COUNTIFS(jv!X:X,1990,jv!C:C,A27)</f>
        <v>1</v>
      </c>
      <c r="L27" s="104" t="n">
        <f aca="false">COUNTIFS(jv!X:X,1991,jv!C:C,A27)</f>
        <v>1</v>
      </c>
      <c r="M27" s="104" t="n">
        <f aca="false">COUNTIFS(jv!X:X,1992,jv!C:C,A27)</f>
        <v>1</v>
      </c>
      <c r="N27" s="104" t="n">
        <f aca="false">COUNTIFS(jv!X:X,1993,jv!C:C,A27)</f>
        <v>2</v>
      </c>
      <c r="O27" s="104" t="n">
        <f aca="false">COUNTIFS(jv!X:X,1994,jv!C:C,A27)</f>
        <v>2</v>
      </c>
      <c r="P27" s="104" t="n">
        <f aca="false">COUNTIFS(jv!X:X,1995,jv!C:C,A27)</f>
        <v>3</v>
      </c>
      <c r="Q27" s="104" t="n">
        <f aca="false">COUNTIFS(jv!X:X,1996,jv!C:C,A27)</f>
        <v>4</v>
      </c>
      <c r="R27" s="104" t="n">
        <f aca="false">COUNTIFS(jv!X:X,1997,jv!C:C,A27)</f>
        <v>2</v>
      </c>
      <c r="S27" s="104" t="n">
        <f aca="false">COUNTIFS(jv!X:X,1998,jv!C:C,A27)</f>
        <v>0</v>
      </c>
      <c r="T27" s="104" t="n">
        <f aca="false">COUNTIFS(jv!X:X,1999,jv!C:C,A27)</f>
        <v>3</v>
      </c>
      <c r="U27" s="104" t="n">
        <f aca="false">COUNTIFS(jv!X:X,2000,jv!C:C,A27)</f>
        <v>4</v>
      </c>
      <c r="V27" s="104" t="n">
        <f aca="false">COUNTIFS(jv!X:X,2001,jv!C:C,A27)</f>
        <v>4</v>
      </c>
      <c r="W27" s="104" t="n">
        <f aca="false">COUNTIFS(jv!X:X,2002,jv!C:C,A27)</f>
        <v>1</v>
      </c>
      <c r="X27" s="104" t="n">
        <f aca="false">COUNTIFS(jv!X:X,2003,jv!C:C,A27)</f>
        <v>2</v>
      </c>
      <c r="Y27" s="104" t="n">
        <f aca="false">COUNTIFS(jv!X:X,2004,jv!C:C,A27)</f>
        <v>3</v>
      </c>
      <c r="Z27" s="104" t="n">
        <f aca="false">COUNTIFS(jv!X:X,2005,jv!C:C,A27)</f>
        <v>3</v>
      </c>
      <c r="AA27" s="104" t="n">
        <f aca="false">COUNTIFS(jv!X:X,2006,jv!C:C,A27)</f>
        <v>1</v>
      </c>
      <c r="AB27" s="104" t="n">
        <f aca="false">COUNTIFS(jv!X:X,2007,jv!C:C,A27)</f>
        <v>4</v>
      </c>
      <c r="AC27" s="104" t="n">
        <f aca="false">COUNTIFS(jv!X:X,2008,jv!C:C,A27)</f>
        <v>3</v>
      </c>
      <c r="AD27" s="104" t="n">
        <f aca="false">COUNTIFS(jv!X:X,2009,jv!C:C,A27)</f>
        <v>1</v>
      </c>
      <c r="AE27" s="104" t="n">
        <f aca="false">COUNTIFS(jv!X:X,2010,jv!C:C,A27)</f>
        <v>3</v>
      </c>
      <c r="AF27" s="104" t="n">
        <f aca="false">COUNTIFS(jv!X:X,2011,jv!C:C,A27)</f>
        <v>4</v>
      </c>
      <c r="AG27" s="104" t="n">
        <f aca="false">COUNTIFS(jv!X:X,2012,jv!C:C,A27)</f>
        <v>2</v>
      </c>
      <c r="AH27" s="104" t="n">
        <f aca="false">COUNTIFS(jv!X:X,2013,jv!C:C,A27)</f>
        <v>0</v>
      </c>
      <c r="AI27" s="104" t="n">
        <f aca="false">COUNTIFS(jv!X:X,2014,jv!C:C,A27)</f>
        <v>3</v>
      </c>
      <c r="AJ27" s="104" t="n">
        <f aca="false">COUNTIFS(jv!X:X,2015,jv!C:C,A27)</f>
        <v>0</v>
      </c>
      <c r="AK27" s="104" t="n">
        <f aca="false">COUNTIFS(jv!X:X,2016,jv!C:C,A27)</f>
        <v>3</v>
      </c>
      <c r="AL27" s="104" t="n">
        <f aca="false">COUNTIFS(jv!X:X,2017,jv!C:C,A27)</f>
        <v>2</v>
      </c>
      <c r="AM27" s="104" t="n">
        <f aca="false">COUNTIFS(jv!X:X,2018,jv!C:C,A27)</f>
        <v>4</v>
      </c>
      <c r="AN27" s="104" t="n">
        <f aca="false">COUNTIFS(jv!X:X,2019,jv!C:C,A27)</f>
        <v>7</v>
      </c>
      <c r="AO27" s="104" t="n">
        <f aca="false">COUNTIFS(jv!X:X,2020,jv!C:C,A27)</f>
        <v>4</v>
      </c>
      <c r="AP27" s="104" t="n">
        <f aca="false">COUNTIFS(jv!X:X,2021,jv!C:C,A27)</f>
        <v>4</v>
      </c>
      <c r="AQ27" s="104" t="n">
        <f aca="false">COUNTIFS(jv!X:X,2022,jv!C:C,A27)</f>
        <v>0</v>
      </c>
      <c r="AR27" s="104" t="n">
        <v>0</v>
      </c>
      <c r="AS27" s="104" t="n">
        <f aca="false">COUNTIFS(jv!X:X,"non",jv!C:C,A27)</f>
        <v>0</v>
      </c>
      <c r="AT27" s="188" t="n">
        <f aca="false">SUM(B27:AS27)</f>
        <v>84</v>
      </c>
      <c r="AU27" s="0" t="n">
        <f aca="false">COUNTIFS(jv!C:C,A27,jv!M:M, "5 (âme sœur)")</f>
        <v>5</v>
      </c>
      <c r="AV27" s="189" t="n">
        <f aca="false">(AU27*100) / AT27</f>
        <v>5.95238095238095</v>
      </c>
    </row>
    <row r="28" customFormat="false" ht="13.8" hidden="false" customHeight="false" outlineLevel="0" collapsed="false">
      <c r="A28" s="0" t="s">
        <v>1136</v>
      </c>
      <c r="B28" s="104" t="n">
        <f aca="false">COUNTIFS(jv!X:X,1981,jv!C:C,A28)</f>
        <v>0</v>
      </c>
      <c r="C28" s="104" t="n">
        <f aca="false">COUNTIFS(jv!X:X,1982,jv!C:C,A28)</f>
        <v>0</v>
      </c>
      <c r="D28" s="104" t="n">
        <f aca="false">COUNTIFS(jv!X:X,1983,jv!C:C,A28)</f>
        <v>0</v>
      </c>
      <c r="E28" s="104" t="n">
        <f aca="false">COUNTIFS(jv!X:X,1984,jv!C:C,A28)</f>
        <v>0</v>
      </c>
      <c r="F28" s="104" t="n">
        <f aca="false">COUNTIFS(jv!X:X,1985,jv!C:C,A28)</f>
        <v>0</v>
      </c>
      <c r="G28" s="104" t="n">
        <f aca="false">COUNTIFS(jv!X:X,1986,jv!C:C,A28)</f>
        <v>0</v>
      </c>
      <c r="H28" s="104" t="n">
        <f aca="false">COUNTIFS(jv!X:X,1987,jv!C:C,A28)</f>
        <v>0</v>
      </c>
      <c r="I28" s="104" t="n">
        <f aca="false">COUNTIFS(jv!X:X,1988,jv!C:C,A28)</f>
        <v>0</v>
      </c>
      <c r="J28" s="104" t="n">
        <f aca="false">COUNTIFS(jv!X:X,1989,jv!C:C,A28)</f>
        <v>0</v>
      </c>
      <c r="K28" s="104" t="n">
        <f aca="false">COUNTIFS(jv!X:X,1990,jv!C:C,A28)</f>
        <v>1</v>
      </c>
      <c r="L28" s="104" t="n">
        <f aca="false">COUNTIFS(jv!X:X,1991,jv!C:C,A28)</f>
        <v>2</v>
      </c>
      <c r="M28" s="104" t="n">
        <f aca="false">COUNTIFS(jv!X:X,1992,jv!C:C,A28)</f>
        <v>1</v>
      </c>
      <c r="N28" s="104" t="n">
        <f aca="false">COUNTIFS(jv!X:X,1993,jv!C:C,A28)</f>
        <v>0</v>
      </c>
      <c r="O28" s="104" t="n">
        <f aca="false">COUNTIFS(jv!X:X,1994,jv!C:C,A28)</f>
        <v>1</v>
      </c>
      <c r="P28" s="104" t="n">
        <f aca="false">COUNTIFS(jv!X:X,1995,jv!C:C,A28)</f>
        <v>0</v>
      </c>
      <c r="Q28" s="104" t="n">
        <f aca="false">COUNTIFS(jv!X:X,1996,jv!C:C,A28)</f>
        <v>0</v>
      </c>
      <c r="R28" s="104" t="n">
        <f aca="false">COUNTIFS(jv!X:X,1997,jv!C:C,A28)</f>
        <v>0</v>
      </c>
      <c r="S28" s="104" t="n">
        <f aca="false">COUNTIFS(jv!X:X,1998,jv!C:C,A28)</f>
        <v>0</v>
      </c>
      <c r="T28" s="104" t="n">
        <f aca="false">COUNTIFS(jv!X:X,1999,jv!C:C,A28)</f>
        <v>1</v>
      </c>
      <c r="U28" s="104" t="n">
        <f aca="false">COUNTIFS(jv!X:X,2000,jv!C:C,A28)</f>
        <v>0</v>
      </c>
      <c r="V28" s="104" t="n">
        <f aca="false">COUNTIFS(jv!X:X,2001,jv!C:C,A28)</f>
        <v>0</v>
      </c>
      <c r="W28" s="104" t="n">
        <f aca="false">COUNTIFS(jv!X:X,2002,jv!C:C,A28)</f>
        <v>0</v>
      </c>
      <c r="X28" s="104" t="n">
        <f aca="false">COUNTIFS(jv!X:X,2003,jv!C:C,A28)</f>
        <v>0</v>
      </c>
      <c r="Y28" s="104" t="n">
        <f aca="false">COUNTIFS(jv!X:X,2004,jv!C:C,A28)</f>
        <v>1</v>
      </c>
      <c r="Z28" s="104" t="n">
        <f aca="false">COUNTIFS(jv!X:X,2005,jv!C:C,A28)</f>
        <v>0</v>
      </c>
      <c r="AA28" s="104" t="n">
        <f aca="false">COUNTIFS(jv!X:X,2006,jv!C:C,A28)</f>
        <v>0</v>
      </c>
      <c r="AB28" s="104" t="n">
        <f aca="false">COUNTIFS(jv!X:X,2007,jv!C:C,A28)</f>
        <v>0</v>
      </c>
      <c r="AC28" s="104" t="n">
        <f aca="false">COUNTIFS(jv!X:X,2008,jv!C:C,A28)</f>
        <v>0</v>
      </c>
      <c r="AD28" s="104" t="n">
        <f aca="false">COUNTIFS(jv!X:X,2009,jv!C:C,A28)</f>
        <v>0</v>
      </c>
      <c r="AE28" s="104" t="n">
        <f aca="false">COUNTIFS(jv!X:X,2010,jv!C:C,A28)</f>
        <v>0</v>
      </c>
      <c r="AF28" s="104" t="n">
        <f aca="false">COUNTIFS(jv!X:X,2011,jv!C:C,A28)</f>
        <v>0</v>
      </c>
      <c r="AG28" s="104" t="n">
        <f aca="false">COUNTIFS(jv!X:X,2012,jv!C:C,A28)</f>
        <v>1</v>
      </c>
      <c r="AH28" s="104" t="n">
        <f aca="false">COUNTIFS(jv!X:X,2013,jv!C:C,A28)</f>
        <v>1</v>
      </c>
      <c r="AI28" s="104" t="n">
        <f aca="false">COUNTIFS(jv!X:X,2014,jv!C:C,A28)</f>
        <v>0</v>
      </c>
      <c r="AJ28" s="104" t="n">
        <f aca="false">COUNTIFS(jv!X:X,2015,jv!C:C,A28)</f>
        <v>0</v>
      </c>
      <c r="AK28" s="104" t="n">
        <f aca="false">COUNTIFS(jv!X:X,2016,jv!C:C,A28)</f>
        <v>0</v>
      </c>
      <c r="AL28" s="104" t="n">
        <f aca="false">COUNTIFS(jv!X:X,2017,jv!C:C,A28)</f>
        <v>0</v>
      </c>
      <c r="AM28" s="104" t="n">
        <f aca="false">COUNTIFS(jv!X:X,2018,jv!C:C,A28)</f>
        <v>0</v>
      </c>
      <c r="AN28" s="104" t="n">
        <f aca="false">COUNTIFS(jv!X:X,2019,jv!C:C,A28)</f>
        <v>0</v>
      </c>
      <c r="AO28" s="104" t="n">
        <f aca="false">COUNTIFS(jv!X:X,2020,jv!C:C,A28)</f>
        <v>1</v>
      </c>
      <c r="AP28" s="104" t="n">
        <f aca="false">COUNTIFS(jv!X:X,2021,jv!C:C,A28)</f>
        <v>0</v>
      </c>
      <c r="AQ28" s="104" t="n">
        <f aca="false">COUNTIFS(jv!X:X,2022,jv!C:C,A28)</f>
        <v>0</v>
      </c>
      <c r="AR28" s="104" t="n">
        <v>0</v>
      </c>
      <c r="AS28" s="104" t="n">
        <f aca="false">COUNTIFS(jv!X:X,"non",jv!C:C,A28)</f>
        <v>0</v>
      </c>
      <c r="AT28" s="188" t="n">
        <f aca="false">SUM(B28:AS28)</f>
        <v>10</v>
      </c>
      <c r="AU28" s="0" t="n">
        <f aca="false">COUNTIFS(jv!C:C,A28,jv!M:M, "5 (âme sœur)")</f>
        <v>0</v>
      </c>
      <c r="AV28" s="189" t="n">
        <f aca="false">(AU28*100) / AT28</f>
        <v>0</v>
      </c>
    </row>
    <row r="29" customFormat="false" ht="13.8" hidden="false" customHeight="false" outlineLevel="0" collapsed="false">
      <c r="A29" s="0" t="s">
        <v>5126</v>
      </c>
      <c r="B29" s="104" t="n">
        <f aca="false">COUNTIFS(jv!X:X,1981,jv!C:C,A29)</f>
        <v>0</v>
      </c>
      <c r="C29" s="104" t="n">
        <f aca="false">COUNTIFS(jv!X:X,1982,jv!C:C,A29)</f>
        <v>0</v>
      </c>
      <c r="D29" s="104" t="n">
        <f aca="false">COUNTIFS(jv!X:X,1983,jv!C:C,A29)</f>
        <v>0</v>
      </c>
      <c r="E29" s="104" t="n">
        <f aca="false">COUNTIFS(jv!X:X,1984,jv!C:C,A29)</f>
        <v>0</v>
      </c>
      <c r="F29" s="104" t="n">
        <f aca="false">COUNTIFS(jv!X:X,1985,jv!C:C,A29)</f>
        <v>0</v>
      </c>
      <c r="G29" s="104" t="n">
        <f aca="false">COUNTIFS(jv!X:X,1986,jv!C:C,A29)</f>
        <v>0</v>
      </c>
      <c r="H29" s="104" t="n">
        <f aca="false">COUNTIFS(jv!X:X,1987,jv!C:C,A29)</f>
        <v>0</v>
      </c>
      <c r="I29" s="104" t="n">
        <f aca="false">COUNTIFS(jv!X:X,1988,jv!C:C,A29)</f>
        <v>0</v>
      </c>
      <c r="J29" s="104" t="n">
        <f aca="false">COUNTIFS(jv!X:X,1989,jv!C:C,A29)</f>
        <v>0</v>
      </c>
      <c r="K29" s="104" t="n">
        <f aca="false">COUNTIFS(jv!X:X,1990,jv!C:C,A29)</f>
        <v>1</v>
      </c>
      <c r="L29" s="104" t="n">
        <f aca="false">COUNTIFS(jv!X:X,1991,jv!C:C,A29)</f>
        <v>0</v>
      </c>
      <c r="M29" s="104" t="n">
        <f aca="false">COUNTIFS(jv!X:X,1992,jv!C:C,A29)</f>
        <v>0</v>
      </c>
      <c r="N29" s="104" t="n">
        <f aca="false">COUNTIFS(jv!X:X,1993,jv!C:C,A29)</f>
        <v>1</v>
      </c>
      <c r="O29" s="104" t="n">
        <f aca="false">COUNTIFS(jv!X:X,1994,jv!C:C,A29)</f>
        <v>0</v>
      </c>
      <c r="P29" s="104" t="n">
        <f aca="false">COUNTIFS(jv!X:X,1995,jv!C:C,A29)</f>
        <v>0</v>
      </c>
      <c r="Q29" s="104" t="n">
        <f aca="false">COUNTIFS(jv!X:X,1996,jv!C:C,A29)</f>
        <v>0</v>
      </c>
      <c r="R29" s="104" t="n">
        <f aca="false">COUNTIFS(jv!X:X,1997,jv!C:C,A29)</f>
        <v>0</v>
      </c>
      <c r="S29" s="104" t="n">
        <f aca="false">COUNTIFS(jv!X:X,1998,jv!C:C,A29)</f>
        <v>1</v>
      </c>
      <c r="T29" s="104" t="n">
        <f aca="false">COUNTIFS(jv!X:X,1999,jv!C:C,A29)</f>
        <v>0</v>
      </c>
      <c r="U29" s="104" t="n">
        <f aca="false">COUNTIFS(jv!X:X,2000,jv!C:C,A29)</f>
        <v>0</v>
      </c>
      <c r="V29" s="104" t="n">
        <f aca="false">COUNTIFS(jv!X:X,2001,jv!C:C,A29)</f>
        <v>1</v>
      </c>
      <c r="W29" s="104" t="n">
        <f aca="false">COUNTIFS(jv!X:X,2002,jv!C:C,A29)</f>
        <v>0</v>
      </c>
      <c r="X29" s="104" t="n">
        <f aca="false">COUNTIFS(jv!X:X,2003,jv!C:C,A29)</f>
        <v>2</v>
      </c>
      <c r="Y29" s="104" t="n">
        <f aca="false">COUNTIFS(jv!X:X,2004,jv!C:C,A29)</f>
        <v>0</v>
      </c>
      <c r="Z29" s="104" t="n">
        <f aca="false">COUNTIFS(jv!X:X,2005,jv!C:C,A29)</f>
        <v>0</v>
      </c>
      <c r="AA29" s="104" t="n">
        <f aca="false">COUNTIFS(jv!X:X,2006,jv!C:C,A29)</f>
        <v>0</v>
      </c>
      <c r="AB29" s="104" t="n">
        <f aca="false">COUNTIFS(jv!X:X,2007,jv!C:C,A29)</f>
        <v>0</v>
      </c>
      <c r="AC29" s="104" t="n">
        <f aca="false">COUNTIFS(jv!X:X,2008,jv!C:C,A29)</f>
        <v>0</v>
      </c>
      <c r="AD29" s="104" t="n">
        <f aca="false">COUNTIFS(jv!X:X,2009,jv!C:C,A29)</f>
        <v>1</v>
      </c>
      <c r="AE29" s="104" t="n">
        <f aca="false">COUNTIFS(jv!X:X,2010,jv!C:C,A29)</f>
        <v>0</v>
      </c>
      <c r="AF29" s="104" t="n">
        <f aca="false">COUNTIFS(jv!X:X,2011,jv!C:C,A29)</f>
        <v>0</v>
      </c>
      <c r="AG29" s="104" t="n">
        <f aca="false">COUNTIFS(jv!X:X,2012,jv!C:C,A29)</f>
        <v>1</v>
      </c>
      <c r="AH29" s="104" t="n">
        <f aca="false">COUNTIFS(jv!X:X,2013,jv!C:C,A29)</f>
        <v>0</v>
      </c>
      <c r="AI29" s="104" t="n">
        <f aca="false">COUNTIFS(jv!X:X,2014,jv!C:C,A29)</f>
        <v>0</v>
      </c>
      <c r="AJ29" s="104" t="n">
        <f aca="false">COUNTIFS(jv!X:X,2015,jv!C:C,A29)</f>
        <v>0</v>
      </c>
      <c r="AK29" s="104" t="n">
        <f aca="false">COUNTIFS(jv!X:X,2016,jv!C:C,A29)</f>
        <v>2</v>
      </c>
      <c r="AL29" s="104" t="n">
        <f aca="false">COUNTIFS(jv!X:X,2017,jv!C:C,A29)</f>
        <v>1</v>
      </c>
      <c r="AM29" s="104" t="n">
        <f aca="false">COUNTIFS(jv!X:X,2018,jv!C:C,A29)</f>
        <v>0</v>
      </c>
      <c r="AN29" s="104" t="n">
        <f aca="false">COUNTIFS(jv!X:X,2019,jv!C:C,A29)</f>
        <v>1</v>
      </c>
      <c r="AO29" s="104" t="n">
        <f aca="false">COUNTIFS(jv!X:X,2020,jv!C:C,A29)</f>
        <v>0</v>
      </c>
      <c r="AP29" s="104" t="n">
        <f aca="false">COUNTIFS(jv!X:X,2021,jv!C:C,A29)</f>
        <v>0</v>
      </c>
      <c r="AQ29" s="104" t="n">
        <f aca="false">COUNTIFS(jv!X:X,2022,jv!C:C,A29)</f>
        <v>0</v>
      </c>
      <c r="AR29" s="104" t="n">
        <v>0</v>
      </c>
      <c r="AS29" s="104" t="n">
        <f aca="false">COUNTIFS(jv!X:X,"non",jv!C:C,A29)</f>
        <v>0</v>
      </c>
      <c r="AT29" s="188" t="n">
        <f aca="false">SUM(B29:AS29)</f>
        <v>12</v>
      </c>
      <c r="AU29" s="0" t="n">
        <f aca="false">COUNTIFS(jv!C:C,A29,jv!M:M, "5 (âme sœur)")</f>
        <v>1</v>
      </c>
      <c r="AV29" s="189" t="n">
        <f aca="false">(AU29*100) / AT29</f>
        <v>8.33333333333333</v>
      </c>
    </row>
    <row r="30" customFormat="false" ht="13.8" hidden="false" customHeight="false" outlineLevel="0" collapsed="false">
      <c r="A30" s="0" t="s">
        <v>311</v>
      </c>
      <c r="B30" s="104" t="n">
        <f aca="false">COUNTIFS(jv!X:X,1981,jv!C:C,A30)</f>
        <v>0</v>
      </c>
      <c r="C30" s="104" t="n">
        <f aca="false">COUNTIFS(jv!X:X,1982,jv!C:C,A30)</f>
        <v>0</v>
      </c>
      <c r="D30" s="104" t="n">
        <f aca="false">COUNTIFS(jv!X:X,1983,jv!C:C,A30)</f>
        <v>0</v>
      </c>
      <c r="E30" s="104" t="n">
        <f aca="false">COUNTIFS(jv!X:X,1984,jv!C:C,A30)</f>
        <v>0</v>
      </c>
      <c r="F30" s="104" t="n">
        <f aca="false">COUNTIFS(jv!X:X,1985,jv!C:C,A30)</f>
        <v>0</v>
      </c>
      <c r="G30" s="104" t="n">
        <f aca="false">COUNTIFS(jv!X:X,1986,jv!C:C,A30)</f>
        <v>0</v>
      </c>
      <c r="H30" s="104" t="n">
        <f aca="false">COUNTIFS(jv!X:X,1987,jv!C:C,A30)</f>
        <v>3</v>
      </c>
      <c r="I30" s="104" t="n">
        <f aca="false">COUNTIFS(jv!X:X,1988,jv!C:C,A30)</f>
        <v>0</v>
      </c>
      <c r="J30" s="104" t="n">
        <f aca="false">COUNTIFS(jv!X:X,1989,jv!C:C,A30)</f>
        <v>0</v>
      </c>
      <c r="K30" s="104" t="n">
        <f aca="false">COUNTIFS(jv!X:X,1990,jv!C:C,A30)</f>
        <v>0</v>
      </c>
      <c r="L30" s="104" t="n">
        <f aca="false">COUNTIFS(jv!X:X,1991,jv!C:C,A30)</f>
        <v>1</v>
      </c>
      <c r="M30" s="104" t="n">
        <f aca="false">COUNTIFS(jv!X:X,1992,jv!C:C,A30)</f>
        <v>1</v>
      </c>
      <c r="N30" s="104" t="n">
        <f aca="false">COUNTIFS(jv!X:X,1993,jv!C:C,A30)</f>
        <v>0</v>
      </c>
      <c r="O30" s="104" t="n">
        <f aca="false">COUNTIFS(jv!X:X,1994,jv!C:C,A30)</f>
        <v>1</v>
      </c>
      <c r="P30" s="104" t="n">
        <f aca="false">COUNTIFS(jv!X:X,1995,jv!C:C,A30)</f>
        <v>0</v>
      </c>
      <c r="Q30" s="104" t="n">
        <f aca="false">COUNTIFS(jv!X:X,1996,jv!C:C,A30)</f>
        <v>1</v>
      </c>
      <c r="R30" s="104" t="n">
        <f aca="false">COUNTIFS(jv!X:X,1997,jv!C:C,A30)</f>
        <v>2</v>
      </c>
      <c r="S30" s="104" t="n">
        <f aca="false">COUNTIFS(jv!X:X,1998,jv!C:C,A30)</f>
        <v>0</v>
      </c>
      <c r="T30" s="104" t="n">
        <f aca="false">COUNTIFS(jv!X:X,1999,jv!C:C,A30)</f>
        <v>1</v>
      </c>
      <c r="U30" s="104" t="n">
        <f aca="false">COUNTIFS(jv!X:X,2000,jv!C:C,A30)</f>
        <v>1</v>
      </c>
      <c r="V30" s="104" t="n">
        <f aca="false">COUNTIFS(jv!X:X,2001,jv!C:C,A30)</f>
        <v>1</v>
      </c>
      <c r="W30" s="104" t="n">
        <f aca="false">COUNTIFS(jv!X:X,2002,jv!C:C,A30)</f>
        <v>2</v>
      </c>
      <c r="X30" s="104" t="n">
        <f aca="false">COUNTIFS(jv!X:X,2003,jv!C:C,A30)</f>
        <v>0</v>
      </c>
      <c r="Y30" s="104" t="n">
        <f aca="false">COUNTIFS(jv!X:X,2004,jv!C:C,A30)</f>
        <v>0</v>
      </c>
      <c r="Z30" s="104" t="n">
        <f aca="false">COUNTIFS(jv!X:X,2005,jv!C:C,A30)</f>
        <v>0</v>
      </c>
      <c r="AA30" s="104" t="n">
        <f aca="false">COUNTIFS(jv!X:X,2006,jv!C:C,A30)</f>
        <v>0</v>
      </c>
      <c r="AB30" s="104" t="n">
        <f aca="false">COUNTIFS(jv!X:X,2007,jv!C:C,A30)</f>
        <v>0</v>
      </c>
      <c r="AC30" s="104" t="n">
        <f aca="false">COUNTIFS(jv!X:X,2008,jv!C:C,A30)</f>
        <v>1</v>
      </c>
      <c r="AD30" s="104" t="n">
        <f aca="false">COUNTIFS(jv!X:X,2009,jv!C:C,A30)</f>
        <v>0</v>
      </c>
      <c r="AE30" s="104" t="n">
        <f aca="false">COUNTIFS(jv!X:X,2010,jv!C:C,A30)</f>
        <v>0</v>
      </c>
      <c r="AF30" s="104" t="n">
        <f aca="false">COUNTIFS(jv!X:X,2011,jv!C:C,A30)</f>
        <v>0</v>
      </c>
      <c r="AG30" s="104" t="n">
        <f aca="false">COUNTIFS(jv!X:X,2012,jv!C:C,A30)</f>
        <v>0</v>
      </c>
      <c r="AH30" s="104" t="n">
        <f aca="false">COUNTIFS(jv!X:X,2013,jv!C:C,A30)</f>
        <v>1</v>
      </c>
      <c r="AI30" s="104" t="n">
        <f aca="false">COUNTIFS(jv!X:X,2014,jv!C:C,A30)</f>
        <v>0</v>
      </c>
      <c r="AJ30" s="104" t="n">
        <f aca="false">COUNTIFS(jv!X:X,2015,jv!C:C,A30)</f>
        <v>1</v>
      </c>
      <c r="AK30" s="104" t="n">
        <f aca="false">COUNTIFS(jv!X:X,2016,jv!C:C,A30)</f>
        <v>0</v>
      </c>
      <c r="AL30" s="104" t="n">
        <f aca="false">COUNTIFS(jv!X:X,2017,jv!C:C,A30)</f>
        <v>0</v>
      </c>
      <c r="AM30" s="104" t="n">
        <f aca="false">COUNTIFS(jv!X:X,2018,jv!C:C,A30)</f>
        <v>3</v>
      </c>
      <c r="AN30" s="104" t="n">
        <f aca="false">COUNTIFS(jv!X:X,2019,jv!C:C,A30)</f>
        <v>1</v>
      </c>
      <c r="AO30" s="104" t="n">
        <f aca="false">COUNTIFS(jv!X:X,2020,jv!C:C,A30)</f>
        <v>0</v>
      </c>
      <c r="AP30" s="104" t="n">
        <f aca="false">COUNTIFS(jv!X:X,2021,jv!C:C,A30)</f>
        <v>1</v>
      </c>
      <c r="AQ30" s="104" t="n">
        <f aca="false">COUNTIFS(jv!X:X,2022,jv!C:C,A30)</f>
        <v>0</v>
      </c>
      <c r="AR30" s="104" t="n">
        <v>0</v>
      </c>
      <c r="AS30" s="104" t="n">
        <f aca="false">COUNTIFS(jv!X:X,"non",jv!C:C,A30)</f>
        <v>0</v>
      </c>
      <c r="AT30" s="188" t="n">
        <f aca="false">SUM(B30:AS30)</f>
        <v>22</v>
      </c>
      <c r="AU30" s="0" t="n">
        <f aca="false">COUNTIFS(jv!C:C,A30,jv!M:M, "5 (âme sœur)")</f>
        <v>0</v>
      </c>
      <c r="AV30" s="189" t="n">
        <f aca="false">(AU30*100) / AT30</f>
        <v>0</v>
      </c>
    </row>
    <row r="31" customFormat="false" ht="13.8" hidden="false" customHeight="false" outlineLevel="0" collapsed="false">
      <c r="A31" s="0" t="s">
        <v>938</v>
      </c>
      <c r="B31" s="104" t="n">
        <f aca="false">COUNTIFS(jv!X:X,1981,jv!C:C,A31)</f>
        <v>0</v>
      </c>
      <c r="C31" s="104" t="n">
        <f aca="false">COUNTIFS(jv!X:X,1982,jv!C:C,A31)</f>
        <v>0</v>
      </c>
      <c r="D31" s="104" t="n">
        <f aca="false">COUNTIFS(jv!X:X,1983,jv!C:C,A31)</f>
        <v>0</v>
      </c>
      <c r="E31" s="104" t="n">
        <f aca="false">COUNTIFS(jv!X:X,1984,jv!C:C,A31)</f>
        <v>0</v>
      </c>
      <c r="F31" s="104" t="n">
        <f aca="false">COUNTIFS(jv!X:X,1985,jv!C:C,A31)</f>
        <v>0</v>
      </c>
      <c r="G31" s="104" t="n">
        <f aca="false">COUNTIFS(jv!X:X,1986,jv!C:C,A31)</f>
        <v>0</v>
      </c>
      <c r="H31" s="104" t="n">
        <f aca="false">COUNTIFS(jv!X:X,1987,jv!C:C,A31)</f>
        <v>0</v>
      </c>
      <c r="I31" s="104" t="n">
        <f aca="false">COUNTIFS(jv!X:X,1988,jv!C:C,A31)</f>
        <v>0</v>
      </c>
      <c r="J31" s="104" t="n">
        <f aca="false">COUNTIFS(jv!X:X,1989,jv!C:C,A31)</f>
        <v>0</v>
      </c>
      <c r="K31" s="104" t="n">
        <f aca="false">COUNTIFS(jv!X:X,1990,jv!C:C,A31)</f>
        <v>0</v>
      </c>
      <c r="L31" s="104" t="n">
        <f aca="false">COUNTIFS(jv!X:X,1991,jv!C:C,A31)</f>
        <v>0</v>
      </c>
      <c r="M31" s="104" t="n">
        <f aca="false">COUNTIFS(jv!X:X,1992,jv!C:C,A31)</f>
        <v>1</v>
      </c>
      <c r="N31" s="104" t="n">
        <f aca="false">COUNTIFS(jv!X:X,1993,jv!C:C,A31)</f>
        <v>0</v>
      </c>
      <c r="O31" s="104" t="n">
        <f aca="false">COUNTIFS(jv!X:X,1994,jv!C:C,A31)</f>
        <v>2</v>
      </c>
      <c r="P31" s="104" t="n">
        <f aca="false">COUNTIFS(jv!X:X,1995,jv!C:C,A31)</f>
        <v>0</v>
      </c>
      <c r="Q31" s="104" t="n">
        <f aca="false">COUNTIFS(jv!X:X,1996,jv!C:C,A31)</f>
        <v>1</v>
      </c>
      <c r="R31" s="104" t="n">
        <f aca="false">COUNTIFS(jv!X:X,1997,jv!C:C,A31)</f>
        <v>0</v>
      </c>
      <c r="S31" s="104" t="n">
        <f aca="false">COUNTIFS(jv!X:X,1998,jv!C:C,A31)</f>
        <v>0</v>
      </c>
      <c r="T31" s="104" t="n">
        <f aca="false">COUNTIFS(jv!X:X,1999,jv!C:C,A31)</f>
        <v>1</v>
      </c>
      <c r="U31" s="104" t="n">
        <f aca="false">COUNTIFS(jv!X:X,2000,jv!C:C,A31)</f>
        <v>1</v>
      </c>
      <c r="V31" s="104" t="n">
        <f aca="false">COUNTIFS(jv!X:X,2001,jv!C:C,A31)</f>
        <v>0</v>
      </c>
      <c r="W31" s="104" t="n">
        <f aca="false">COUNTIFS(jv!X:X,2002,jv!C:C,A31)</f>
        <v>3</v>
      </c>
      <c r="X31" s="104" t="n">
        <f aca="false">COUNTIFS(jv!X:X,2003,jv!C:C,A31)</f>
        <v>1</v>
      </c>
      <c r="Y31" s="104" t="n">
        <f aca="false">COUNTIFS(jv!X:X,2004,jv!C:C,A31)</f>
        <v>1</v>
      </c>
      <c r="Z31" s="104" t="n">
        <f aca="false">COUNTIFS(jv!X:X,2005,jv!C:C,A31)</f>
        <v>1</v>
      </c>
      <c r="AA31" s="104" t="n">
        <f aca="false">COUNTIFS(jv!X:X,2006,jv!C:C,A31)</f>
        <v>0</v>
      </c>
      <c r="AB31" s="104" t="n">
        <f aca="false">COUNTIFS(jv!X:X,2007,jv!C:C,A31)</f>
        <v>1</v>
      </c>
      <c r="AC31" s="104" t="n">
        <f aca="false">COUNTIFS(jv!X:X,2008,jv!C:C,A31)</f>
        <v>0</v>
      </c>
      <c r="AD31" s="104" t="n">
        <f aca="false">COUNTIFS(jv!X:X,2009,jv!C:C,A31)</f>
        <v>1</v>
      </c>
      <c r="AE31" s="104" t="n">
        <f aca="false">COUNTIFS(jv!X:X,2010,jv!C:C,A31)</f>
        <v>0</v>
      </c>
      <c r="AF31" s="104" t="n">
        <f aca="false">COUNTIFS(jv!X:X,2011,jv!C:C,A31)</f>
        <v>0</v>
      </c>
      <c r="AG31" s="104" t="n">
        <f aca="false">COUNTIFS(jv!X:X,2012,jv!C:C,A31)</f>
        <v>1</v>
      </c>
      <c r="AH31" s="104" t="n">
        <f aca="false">COUNTIFS(jv!X:X,2013,jv!C:C,A31)</f>
        <v>1</v>
      </c>
      <c r="AI31" s="104" t="n">
        <f aca="false">COUNTIFS(jv!X:X,2014,jv!C:C,A31)</f>
        <v>0</v>
      </c>
      <c r="AJ31" s="104" t="n">
        <f aca="false">COUNTIFS(jv!X:X,2015,jv!C:C,A31)</f>
        <v>0</v>
      </c>
      <c r="AK31" s="104" t="n">
        <f aca="false">COUNTIFS(jv!X:X,2016,jv!C:C,A31)</f>
        <v>0</v>
      </c>
      <c r="AL31" s="104" t="n">
        <f aca="false">COUNTIFS(jv!X:X,2017,jv!C:C,A31)</f>
        <v>2</v>
      </c>
      <c r="AM31" s="104" t="n">
        <f aca="false">COUNTIFS(jv!X:X,2018,jv!C:C,A31)</f>
        <v>0</v>
      </c>
      <c r="AN31" s="104" t="n">
        <f aca="false">COUNTIFS(jv!X:X,2019,jv!C:C,A31)</f>
        <v>0</v>
      </c>
      <c r="AO31" s="104" t="n">
        <f aca="false">COUNTIFS(jv!X:X,2020,jv!C:C,A31)</f>
        <v>0</v>
      </c>
      <c r="AP31" s="104" t="n">
        <f aca="false">COUNTIFS(jv!X:X,2021,jv!C:C,A31)</f>
        <v>0</v>
      </c>
      <c r="AQ31" s="104" t="n">
        <f aca="false">COUNTIFS(jv!X:X,2022,jv!C:C,A31)</f>
        <v>0</v>
      </c>
      <c r="AR31" s="104" t="n">
        <v>0</v>
      </c>
      <c r="AS31" s="104" t="n">
        <f aca="false">COUNTIFS(jv!X:X,"non",jv!C:C,A31)</f>
        <v>0</v>
      </c>
      <c r="AT31" s="188" t="n">
        <f aca="false">SUM(B31:AS31)</f>
        <v>18</v>
      </c>
      <c r="AU31" s="0" t="n">
        <f aca="false">COUNTIFS(jv!C:C,A31,jv!M:M, "5 (âme sœur)")</f>
        <v>1</v>
      </c>
      <c r="AV31" s="189" t="n">
        <f aca="false">(AU31*100) / AT31</f>
        <v>5.55555555555556</v>
      </c>
    </row>
    <row r="32" customFormat="false" ht="13.8" hidden="false" customHeight="false" outlineLevel="0" collapsed="false">
      <c r="A32" s="0" t="s">
        <v>1844</v>
      </c>
      <c r="B32" s="104" t="n">
        <f aca="false">COUNTIFS(jv!X:X,1981,jv!C:C,A32)</f>
        <v>0</v>
      </c>
      <c r="C32" s="104" t="n">
        <f aca="false">COUNTIFS(jv!X:X,1982,jv!C:C,A32)</f>
        <v>0</v>
      </c>
      <c r="D32" s="104" t="n">
        <f aca="false">COUNTIFS(jv!X:X,1983,jv!C:C,A32)</f>
        <v>0</v>
      </c>
      <c r="E32" s="104" t="n">
        <f aca="false">COUNTIFS(jv!X:X,1984,jv!C:C,A32)</f>
        <v>0</v>
      </c>
      <c r="F32" s="104" t="n">
        <f aca="false">COUNTIFS(jv!X:X,1985,jv!C:C,A32)</f>
        <v>0</v>
      </c>
      <c r="G32" s="104" t="n">
        <f aca="false">COUNTIFS(jv!X:X,1986,jv!C:C,A32)</f>
        <v>0</v>
      </c>
      <c r="H32" s="104" t="n">
        <f aca="false">COUNTIFS(jv!X:X,1987,jv!C:C,A32)</f>
        <v>0</v>
      </c>
      <c r="I32" s="104" t="n">
        <f aca="false">COUNTIFS(jv!X:X,1988,jv!C:C,A32)</f>
        <v>0</v>
      </c>
      <c r="J32" s="104" t="n">
        <f aca="false">COUNTIFS(jv!X:X,1989,jv!C:C,A32)</f>
        <v>0</v>
      </c>
      <c r="K32" s="104" t="n">
        <f aca="false">COUNTIFS(jv!X:X,1990,jv!C:C,A32)</f>
        <v>0</v>
      </c>
      <c r="L32" s="104" t="n">
        <f aca="false">COUNTIFS(jv!X:X,1991,jv!C:C,A32)</f>
        <v>0</v>
      </c>
      <c r="M32" s="104" t="n">
        <f aca="false">COUNTIFS(jv!X:X,1992,jv!C:C,A32)</f>
        <v>0</v>
      </c>
      <c r="N32" s="104" t="n">
        <f aca="false">COUNTIFS(jv!X:X,1993,jv!C:C,A32)</f>
        <v>0</v>
      </c>
      <c r="O32" s="104" t="n">
        <f aca="false">COUNTIFS(jv!X:X,1994,jv!C:C,A32)</f>
        <v>0</v>
      </c>
      <c r="P32" s="104" t="n">
        <f aca="false">COUNTIFS(jv!X:X,1995,jv!C:C,A32)</f>
        <v>0</v>
      </c>
      <c r="Q32" s="104" t="n">
        <f aca="false">COUNTIFS(jv!X:X,1996,jv!C:C,A32)</f>
        <v>0</v>
      </c>
      <c r="R32" s="104" t="n">
        <f aca="false">COUNTIFS(jv!X:X,1997,jv!C:C,A32)</f>
        <v>0</v>
      </c>
      <c r="S32" s="104" t="n">
        <f aca="false">COUNTIFS(jv!X:X,1998,jv!C:C,A32)</f>
        <v>1</v>
      </c>
      <c r="T32" s="104" t="n">
        <f aca="false">COUNTIFS(jv!X:X,1999,jv!C:C,A32)</f>
        <v>0</v>
      </c>
      <c r="U32" s="104" t="n">
        <f aca="false">COUNTIFS(jv!X:X,2000,jv!C:C,A32)</f>
        <v>1</v>
      </c>
      <c r="V32" s="104" t="n">
        <f aca="false">COUNTIFS(jv!X:X,2001,jv!C:C,A32)</f>
        <v>1</v>
      </c>
      <c r="W32" s="104" t="n">
        <f aca="false">COUNTIFS(jv!X:X,2002,jv!C:C,A32)</f>
        <v>0</v>
      </c>
      <c r="X32" s="104" t="n">
        <f aca="false">COUNTIFS(jv!X:X,2003,jv!C:C,A32)</f>
        <v>0</v>
      </c>
      <c r="Y32" s="104" t="n">
        <f aca="false">COUNTIFS(jv!X:X,2004,jv!C:C,A32)</f>
        <v>0</v>
      </c>
      <c r="Z32" s="104" t="n">
        <f aca="false">COUNTIFS(jv!X:X,2005,jv!C:C,A32)</f>
        <v>0</v>
      </c>
      <c r="AA32" s="104" t="n">
        <f aca="false">COUNTIFS(jv!X:X,2006,jv!C:C,A32)</f>
        <v>1</v>
      </c>
      <c r="AB32" s="104" t="n">
        <f aca="false">COUNTIFS(jv!X:X,2007,jv!C:C,A32)</f>
        <v>0</v>
      </c>
      <c r="AC32" s="104" t="n">
        <f aca="false">COUNTIFS(jv!X:X,2008,jv!C:C,A32)</f>
        <v>0</v>
      </c>
      <c r="AD32" s="104" t="n">
        <f aca="false">COUNTIFS(jv!X:X,2009,jv!C:C,A32)</f>
        <v>1</v>
      </c>
      <c r="AE32" s="104" t="n">
        <f aca="false">COUNTIFS(jv!X:X,2010,jv!C:C,A32)</f>
        <v>1</v>
      </c>
      <c r="AF32" s="104" t="n">
        <f aca="false">COUNTIFS(jv!X:X,2011,jv!C:C,A32)</f>
        <v>0</v>
      </c>
      <c r="AG32" s="104" t="n">
        <f aca="false">COUNTIFS(jv!X:X,2012,jv!C:C,A32)</f>
        <v>0</v>
      </c>
      <c r="AH32" s="104" t="n">
        <f aca="false">COUNTIFS(jv!X:X,2013,jv!C:C,A32)</f>
        <v>2</v>
      </c>
      <c r="AI32" s="104" t="n">
        <f aca="false">COUNTIFS(jv!X:X,2014,jv!C:C,A32)</f>
        <v>0</v>
      </c>
      <c r="AJ32" s="104" t="n">
        <f aca="false">COUNTIFS(jv!X:X,2015,jv!C:C,A32)</f>
        <v>0</v>
      </c>
      <c r="AK32" s="104" t="n">
        <f aca="false">COUNTIFS(jv!X:X,2016,jv!C:C,A32)</f>
        <v>1</v>
      </c>
      <c r="AL32" s="104" t="n">
        <f aca="false">COUNTIFS(jv!X:X,2017,jv!C:C,A32)</f>
        <v>0</v>
      </c>
      <c r="AM32" s="104" t="n">
        <f aca="false">COUNTIFS(jv!X:X,2018,jv!C:C,A32)</f>
        <v>1</v>
      </c>
      <c r="AN32" s="104" t="n">
        <f aca="false">COUNTIFS(jv!X:X,2019,jv!C:C,A32)</f>
        <v>1</v>
      </c>
      <c r="AO32" s="104" t="n">
        <f aca="false">COUNTIFS(jv!X:X,2020,jv!C:C,A32)</f>
        <v>0</v>
      </c>
      <c r="AP32" s="104" t="n">
        <f aca="false">COUNTIFS(jv!X:X,2021,jv!C:C,A32)</f>
        <v>0</v>
      </c>
      <c r="AQ32" s="104" t="n">
        <f aca="false">COUNTIFS(jv!X:X,2022,jv!C:C,A32)</f>
        <v>0</v>
      </c>
      <c r="AR32" s="104" t="n">
        <v>0</v>
      </c>
      <c r="AS32" s="104" t="n">
        <f aca="false">COUNTIFS(jv!X:X,"non",jv!C:C,A32)</f>
        <v>0</v>
      </c>
      <c r="AT32" s="188" t="n">
        <f aca="false">SUM(B32:AS32)</f>
        <v>11</v>
      </c>
      <c r="AU32" s="0" t="n">
        <f aca="false">COUNTIFS(jv!C:C,A32,jv!M:M, "5 (âme sœur)")</f>
        <v>0</v>
      </c>
      <c r="AV32" s="189" t="n">
        <f aca="false">(AU32*100) / AT32</f>
        <v>0</v>
      </c>
    </row>
    <row r="33" customFormat="false" ht="13.8" hidden="false" customHeight="false" outlineLevel="0" collapsed="false">
      <c r="A33" s="131" t="s">
        <v>858</v>
      </c>
      <c r="B33" s="104" t="n">
        <f aca="false">COUNTIFS(jv!X:X,1981,jv!C:C,A33)</f>
        <v>0</v>
      </c>
      <c r="C33" s="104" t="n">
        <f aca="false">COUNTIFS(jv!X:X,1982,jv!C:C,A33)</f>
        <v>0</v>
      </c>
      <c r="D33" s="104" t="n">
        <f aca="false">COUNTIFS(jv!X:X,1983,jv!C:C,A33)</f>
        <v>0</v>
      </c>
      <c r="E33" s="104" t="n">
        <f aca="false">COUNTIFS(jv!X:X,1984,jv!C:C,A33)</f>
        <v>0</v>
      </c>
      <c r="F33" s="104" t="n">
        <f aca="false">COUNTIFS(jv!X:X,1985,jv!C:C,A33)</f>
        <v>0</v>
      </c>
      <c r="G33" s="104" t="n">
        <f aca="false">COUNTIFS(jv!X:X,1986,jv!C:C,A33)</f>
        <v>0</v>
      </c>
      <c r="H33" s="104" t="n">
        <f aca="false">COUNTIFS(jv!X:X,1987,jv!C:C,A33)</f>
        <v>0</v>
      </c>
      <c r="I33" s="104" t="n">
        <f aca="false">COUNTIFS(jv!X:X,1988,jv!C:C,A33)</f>
        <v>0</v>
      </c>
      <c r="J33" s="104" t="n">
        <f aca="false">COUNTIFS(jv!X:X,1989,jv!C:C,A33)</f>
        <v>0</v>
      </c>
      <c r="K33" s="104" t="n">
        <f aca="false">COUNTIFS(jv!X:X,1990,jv!C:C,A33)</f>
        <v>0</v>
      </c>
      <c r="L33" s="104" t="n">
        <f aca="false">COUNTIFS(jv!X:X,1991,jv!C:C,A33)</f>
        <v>0</v>
      </c>
      <c r="M33" s="104" t="n">
        <f aca="false">COUNTIFS(jv!X:X,1992,jv!C:C,A33)</f>
        <v>1</v>
      </c>
      <c r="N33" s="104" t="n">
        <f aca="false">COUNTIFS(jv!X:X,1993,jv!C:C,A33)</f>
        <v>0</v>
      </c>
      <c r="O33" s="104" t="n">
        <f aca="false">COUNTIFS(jv!X:X,1994,jv!C:C,A33)</f>
        <v>0</v>
      </c>
      <c r="P33" s="104" t="n">
        <f aca="false">COUNTIFS(jv!X:X,1995,jv!C:C,A33)</f>
        <v>1</v>
      </c>
      <c r="Q33" s="104" t="n">
        <f aca="false">COUNTIFS(jv!X:X,1996,jv!C:C,A33)</f>
        <v>1</v>
      </c>
      <c r="R33" s="104" t="n">
        <f aca="false">COUNTIFS(jv!X:X,1997,jv!C:C,A33)</f>
        <v>1</v>
      </c>
      <c r="S33" s="104" t="n">
        <f aca="false">COUNTIFS(jv!X:X,1998,jv!C:C,A33)</f>
        <v>1</v>
      </c>
      <c r="T33" s="104" t="n">
        <f aca="false">COUNTIFS(jv!X:X,1999,jv!C:C,A33)</f>
        <v>0</v>
      </c>
      <c r="U33" s="104" t="n">
        <f aca="false">COUNTIFS(jv!X:X,2000,jv!C:C,A33)</f>
        <v>2</v>
      </c>
      <c r="V33" s="104" t="n">
        <f aca="false">COUNTIFS(jv!X:X,2001,jv!C:C,A33)</f>
        <v>1</v>
      </c>
      <c r="W33" s="104" t="n">
        <f aca="false">COUNTIFS(jv!X:X,2002,jv!C:C,A33)</f>
        <v>1</v>
      </c>
      <c r="X33" s="104" t="n">
        <f aca="false">COUNTIFS(jv!X:X,2003,jv!C:C,A33)</f>
        <v>0</v>
      </c>
      <c r="Y33" s="104" t="n">
        <f aca="false">COUNTIFS(jv!X:X,2004,jv!C:C,A33)</f>
        <v>1</v>
      </c>
      <c r="Z33" s="104" t="n">
        <f aca="false">COUNTIFS(jv!X:X,2005,jv!C:C,A33)</f>
        <v>0</v>
      </c>
      <c r="AA33" s="104" t="n">
        <f aca="false">COUNTIFS(jv!X:X,2006,jv!C:C,A33)</f>
        <v>0</v>
      </c>
      <c r="AB33" s="104" t="n">
        <f aca="false">COUNTIFS(jv!X:X,2007,jv!C:C,A33)</f>
        <v>2</v>
      </c>
      <c r="AC33" s="104" t="n">
        <f aca="false">COUNTIFS(jv!X:X,2008,jv!C:C,A33)</f>
        <v>2</v>
      </c>
      <c r="AD33" s="104" t="n">
        <f aca="false">COUNTIFS(jv!X:X,2009,jv!C:C,A33)</f>
        <v>3</v>
      </c>
      <c r="AE33" s="104" t="n">
        <f aca="false">COUNTIFS(jv!X:X,2010,jv!C:C,A33)</f>
        <v>0</v>
      </c>
      <c r="AF33" s="104" t="n">
        <f aca="false">COUNTIFS(jv!X:X,2011,jv!C:C,A33)</f>
        <v>1</v>
      </c>
      <c r="AG33" s="104" t="n">
        <f aca="false">COUNTIFS(jv!X:X,2012,jv!C:C,A33)</f>
        <v>0</v>
      </c>
      <c r="AH33" s="104" t="n">
        <f aca="false">COUNTIFS(jv!X:X,2013,jv!C:C,A33)</f>
        <v>3</v>
      </c>
      <c r="AI33" s="104" t="n">
        <f aca="false">COUNTIFS(jv!X:X,2014,jv!C:C,A33)</f>
        <v>2</v>
      </c>
      <c r="AJ33" s="104" t="n">
        <f aca="false">COUNTIFS(jv!X:X,2015,jv!C:C,A33)</f>
        <v>0</v>
      </c>
      <c r="AK33" s="104" t="n">
        <f aca="false">COUNTIFS(jv!X:X,2016,jv!C:C,A33)</f>
        <v>4</v>
      </c>
      <c r="AL33" s="104" t="n">
        <f aca="false">COUNTIFS(jv!X:X,2017,jv!C:C,A33)</f>
        <v>3</v>
      </c>
      <c r="AM33" s="104" t="n">
        <f aca="false">COUNTIFS(jv!X:X,2018,jv!C:C,A33)</f>
        <v>4</v>
      </c>
      <c r="AN33" s="104" t="n">
        <f aca="false">COUNTIFS(jv!X:X,2019,jv!C:C,A33)</f>
        <v>4</v>
      </c>
      <c r="AO33" s="104" t="n">
        <f aca="false">COUNTIFS(jv!X:X,2020,jv!C:C,A33)</f>
        <v>5</v>
      </c>
      <c r="AP33" s="104" t="n">
        <f aca="false">COUNTIFS(jv!X:X,2021,jv!C:C,A33)</f>
        <v>3</v>
      </c>
      <c r="AQ33" s="104" t="n">
        <f aca="false">COUNTIFS(jv!X:X,2022,jv!C:C,A33)</f>
        <v>1</v>
      </c>
      <c r="AR33" s="104" t="n">
        <v>0</v>
      </c>
      <c r="AS33" s="104" t="n">
        <f aca="false">COUNTIFS(jv!X:X,"non",jv!C:C,A33)</f>
        <v>0</v>
      </c>
      <c r="AT33" s="188" t="n">
        <f aca="false">SUM(B33:AS33)</f>
        <v>47</v>
      </c>
      <c r="AU33" s="0" t="n">
        <f aca="false">COUNTIFS(jv!C:C,A33,jv!M:M, "5 (âme sœur)")</f>
        <v>3</v>
      </c>
      <c r="AV33" s="189" t="n">
        <f aca="false">(AU33*100) / AT33</f>
        <v>6.38297872340426</v>
      </c>
    </row>
    <row r="34" customFormat="false" ht="13.8" hidden="false" customHeight="false" outlineLevel="0" collapsed="false">
      <c r="A34" s="131" t="s">
        <v>5078</v>
      </c>
      <c r="B34" s="104" t="n">
        <f aca="false">COUNTIFS(jv!X:X,1981,jv!C:C,A34)</f>
        <v>0</v>
      </c>
      <c r="C34" s="104" t="n">
        <f aca="false">COUNTIFS(jv!X:X,1982,jv!C:C,A34)</f>
        <v>0</v>
      </c>
      <c r="D34" s="104" t="n">
        <f aca="false">COUNTIFS(jv!X:X,1983,jv!C:C,A34)</f>
        <v>0</v>
      </c>
      <c r="E34" s="104" t="n">
        <f aca="false">COUNTIFS(jv!X:X,1984,jv!C:C,A34)</f>
        <v>0</v>
      </c>
      <c r="F34" s="104" t="n">
        <f aca="false">COUNTIFS(jv!X:X,1985,jv!C:C,A34)</f>
        <v>0</v>
      </c>
      <c r="G34" s="104" t="n">
        <f aca="false">COUNTIFS(jv!X:X,1986,jv!C:C,A34)</f>
        <v>0</v>
      </c>
      <c r="H34" s="104" t="n">
        <f aca="false">COUNTIFS(jv!X:X,1987,jv!C:C,A34)</f>
        <v>0</v>
      </c>
      <c r="I34" s="104" t="n">
        <f aca="false">COUNTIFS(jv!X:X,1988,jv!C:C,A34)</f>
        <v>0</v>
      </c>
      <c r="J34" s="104" t="n">
        <f aca="false">COUNTIFS(jv!X:X,1989,jv!C:C,A34)</f>
        <v>0</v>
      </c>
      <c r="K34" s="104" t="n">
        <f aca="false">COUNTIFS(jv!X:X,1990,jv!C:C,A34)</f>
        <v>0</v>
      </c>
      <c r="L34" s="104" t="n">
        <f aca="false">COUNTIFS(jv!X:X,1991,jv!C:C,A34)</f>
        <v>0</v>
      </c>
      <c r="M34" s="104" t="n">
        <f aca="false">COUNTIFS(jv!X:X,1992,jv!C:C,A34)</f>
        <v>0</v>
      </c>
      <c r="N34" s="104" t="n">
        <f aca="false">COUNTIFS(jv!X:X,1993,jv!C:C,A34)</f>
        <v>0</v>
      </c>
      <c r="O34" s="104" t="n">
        <f aca="false">COUNTIFS(jv!X:X,1994,jv!C:C,A34)</f>
        <v>0</v>
      </c>
      <c r="P34" s="104" t="n">
        <f aca="false">COUNTIFS(jv!X:X,1995,jv!C:C,A34)</f>
        <v>0</v>
      </c>
      <c r="Q34" s="104" t="n">
        <f aca="false">COUNTIFS(jv!X:X,1996,jv!C:C,A34)</f>
        <v>0</v>
      </c>
      <c r="R34" s="104" t="n">
        <f aca="false">COUNTIFS(jv!X:X,1997,jv!C:C,A34)</f>
        <v>0</v>
      </c>
      <c r="S34" s="104" t="n">
        <f aca="false">COUNTIFS(jv!X:X,1998,jv!C:C,A34)</f>
        <v>0</v>
      </c>
      <c r="T34" s="104" t="n">
        <f aca="false">COUNTIFS(jv!X:X,1999,jv!C:C,A34)</f>
        <v>0</v>
      </c>
      <c r="U34" s="104" t="n">
        <f aca="false">COUNTIFS(jv!X:X,2000,jv!C:C,A34)</f>
        <v>0</v>
      </c>
      <c r="V34" s="104" t="n">
        <f aca="false">COUNTIFS(jv!X:X,2001,jv!C:C,A34)</f>
        <v>0</v>
      </c>
      <c r="W34" s="104" t="n">
        <f aca="false">COUNTIFS(jv!X:X,2002,jv!C:C,A34)</f>
        <v>0</v>
      </c>
      <c r="X34" s="104" t="n">
        <f aca="false">COUNTIFS(jv!X:X,2003,jv!C:C,A34)</f>
        <v>0</v>
      </c>
      <c r="Y34" s="104" t="n">
        <f aca="false">COUNTIFS(jv!X:X,2004,jv!C:C,A34)</f>
        <v>0</v>
      </c>
      <c r="Z34" s="104" t="n">
        <f aca="false">COUNTIFS(jv!X:X,2005,jv!C:C,A34)</f>
        <v>1</v>
      </c>
      <c r="AA34" s="104" t="n">
        <f aca="false">COUNTIFS(jv!X:X,2006,jv!C:C,A34)</f>
        <v>0</v>
      </c>
      <c r="AB34" s="104" t="n">
        <f aca="false">COUNTIFS(jv!X:X,2007,jv!C:C,A34)</f>
        <v>0</v>
      </c>
      <c r="AC34" s="104" t="n">
        <f aca="false">COUNTIFS(jv!X:X,2008,jv!C:C,A34)</f>
        <v>0</v>
      </c>
      <c r="AD34" s="104" t="n">
        <f aca="false">COUNTIFS(jv!X:X,2009,jv!C:C,A34)</f>
        <v>0</v>
      </c>
      <c r="AE34" s="104" t="n">
        <f aca="false">COUNTIFS(jv!X:X,2010,jv!C:C,A34)</f>
        <v>1</v>
      </c>
      <c r="AF34" s="104" t="n">
        <f aca="false">COUNTIFS(jv!X:X,2011,jv!C:C,A34)</f>
        <v>1</v>
      </c>
      <c r="AG34" s="104" t="n">
        <f aca="false">COUNTIFS(jv!X:X,2012,jv!C:C,A34)</f>
        <v>2</v>
      </c>
      <c r="AH34" s="104" t="n">
        <f aca="false">COUNTIFS(jv!X:X,2013,jv!C:C,A34)</f>
        <v>0</v>
      </c>
      <c r="AI34" s="104" t="n">
        <f aca="false">COUNTIFS(jv!X:X,2014,jv!C:C,A34)</f>
        <v>1</v>
      </c>
      <c r="AJ34" s="104" t="n">
        <f aca="false">COUNTIFS(jv!X:X,2015,jv!C:C,A34)</f>
        <v>3</v>
      </c>
      <c r="AK34" s="104" t="n">
        <f aca="false">COUNTIFS(jv!X:X,2016,jv!C:C,A34)</f>
        <v>2</v>
      </c>
      <c r="AL34" s="104" t="n">
        <f aca="false">COUNTIFS(jv!X:X,2017,jv!C:C,A34)</f>
        <v>1</v>
      </c>
      <c r="AM34" s="104" t="n">
        <f aca="false">COUNTIFS(jv!X:X,2018,jv!C:C,A34)</f>
        <v>0</v>
      </c>
      <c r="AN34" s="104" t="n">
        <f aca="false">COUNTIFS(jv!X:X,2019,jv!C:C,A34)</f>
        <v>1</v>
      </c>
      <c r="AO34" s="104" t="n">
        <f aca="false">COUNTIFS(jv!X:X,2020,jv!C:C,A34)</f>
        <v>0</v>
      </c>
      <c r="AP34" s="104" t="n">
        <f aca="false">COUNTIFS(jv!X:X,2021,jv!C:C,A34)</f>
        <v>1</v>
      </c>
      <c r="AQ34" s="104" t="n">
        <f aca="false">COUNTIFS(jv!X:X,2022,jv!C:C,A34)</f>
        <v>0</v>
      </c>
      <c r="AR34" s="104" t="n">
        <v>0</v>
      </c>
      <c r="AS34" s="104" t="n">
        <f aca="false">COUNTIFS(jv!X:X,"non",jv!C:C,A34)</f>
        <v>0</v>
      </c>
      <c r="AT34" s="188" t="n">
        <f aca="false">SUM(B34:AS34)</f>
        <v>14</v>
      </c>
      <c r="AU34" s="0" t="n">
        <f aca="false">COUNTIFS(jv!C:C,A34,jv!M:M, "5 (âme sœur)")</f>
        <v>0</v>
      </c>
      <c r="AV34" s="189" t="n">
        <f aca="false">(AU34*100) / AT34</f>
        <v>0</v>
      </c>
    </row>
    <row r="35" customFormat="false" ht="13.8" hidden="false" customHeight="false" outlineLevel="0" collapsed="false">
      <c r="A35" s="131" t="s">
        <v>6012</v>
      </c>
      <c r="B35" s="104" t="n">
        <f aca="false">COUNTIFS(jv!X:X,1981,jv!C:C,A35)</f>
        <v>0</v>
      </c>
      <c r="C35" s="104" t="n">
        <f aca="false">COUNTIFS(jv!X:X,1982,jv!C:C,A35)</f>
        <v>0</v>
      </c>
      <c r="D35" s="104" t="n">
        <f aca="false">COUNTIFS(jv!X:X,1983,jv!C:C,A35)</f>
        <v>0</v>
      </c>
      <c r="E35" s="104" t="n">
        <f aca="false">COUNTIFS(jv!X:X,1984,jv!C:C,A35)</f>
        <v>0</v>
      </c>
      <c r="F35" s="104" t="n">
        <f aca="false">COUNTIFS(jv!X:X,1985,jv!C:C,A35)</f>
        <v>0</v>
      </c>
      <c r="G35" s="104" t="n">
        <f aca="false">COUNTIFS(jv!X:X,1986,jv!C:C,A35)</f>
        <v>0</v>
      </c>
      <c r="H35" s="104" t="n">
        <f aca="false">COUNTIFS(jv!X:X,1987,jv!C:C,A35)</f>
        <v>0</v>
      </c>
      <c r="I35" s="104" t="n">
        <f aca="false">COUNTIFS(jv!X:X,1988,jv!C:C,A35)</f>
        <v>0</v>
      </c>
      <c r="J35" s="104" t="n">
        <f aca="false">COUNTIFS(jv!X:X,1989,jv!C:C,A35)</f>
        <v>0</v>
      </c>
      <c r="K35" s="104" t="n">
        <f aca="false">COUNTIFS(jv!X:X,1990,jv!C:C,A35)</f>
        <v>0</v>
      </c>
      <c r="L35" s="104" t="n">
        <f aca="false">COUNTIFS(jv!X:X,1991,jv!C:C,A35)</f>
        <v>0</v>
      </c>
      <c r="M35" s="104" t="n">
        <f aca="false">COUNTIFS(jv!X:X,1992,jv!C:C,A35)</f>
        <v>0</v>
      </c>
      <c r="N35" s="104" t="n">
        <f aca="false">COUNTIFS(jv!X:X,1993,jv!C:C,A35)</f>
        <v>0</v>
      </c>
      <c r="O35" s="104" t="n">
        <f aca="false">COUNTIFS(jv!X:X,1994,jv!C:C,A35)</f>
        <v>0</v>
      </c>
      <c r="P35" s="104" t="n">
        <f aca="false">COUNTIFS(jv!X:X,1995,jv!C:C,A35)</f>
        <v>0</v>
      </c>
      <c r="Q35" s="104" t="n">
        <f aca="false">COUNTIFS(jv!X:X,1996,jv!C:C,A35)</f>
        <v>0</v>
      </c>
      <c r="R35" s="104" t="n">
        <f aca="false">COUNTIFS(jv!X:X,1997,jv!C:C,A35)</f>
        <v>0</v>
      </c>
      <c r="S35" s="104" t="n">
        <f aca="false">COUNTIFS(jv!X:X,1998,jv!C:C,A35)</f>
        <v>0</v>
      </c>
      <c r="T35" s="104" t="n">
        <f aca="false">COUNTIFS(jv!X:X,1999,jv!C:C,A35)</f>
        <v>2</v>
      </c>
      <c r="U35" s="104" t="n">
        <f aca="false">COUNTIFS(jv!X:X,2000,jv!C:C,A35)</f>
        <v>0</v>
      </c>
      <c r="V35" s="104" t="n">
        <f aca="false">COUNTIFS(jv!X:X,2001,jv!C:C,A35)</f>
        <v>0</v>
      </c>
      <c r="W35" s="104" t="n">
        <f aca="false">COUNTIFS(jv!X:X,2002,jv!C:C,A35)</f>
        <v>0</v>
      </c>
      <c r="X35" s="104" t="n">
        <f aca="false">COUNTIFS(jv!X:X,2003,jv!C:C,A35)</f>
        <v>0</v>
      </c>
      <c r="Y35" s="104" t="n">
        <f aca="false">COUNTIFS(jv!X:X,2004,jv!C:C,A35)</f>
        <v>1</v>
      </c>
      <c r="Z35" s="104" t="n">
        <f aca="false">COUNTIFS(jv!X:X,2005,jv!C:C,A35)</f>
        <v>0</v>
      </c>
      <c r="AA35" s="104" t="n">
        <f aca="false">COUNTIFS(jv!X:X,2006,jv!C:C,A35)</f>
        <v>1</v>
      </c>
      <c r="AB35" s="104" t="n">
        <f aca="false">COUNTIFS(jv!X:X,2007,jv!C:C,A35)</f>
        <v>0</v>
      </c>
      <c r="AC35" s="104" t="n">
        <f aca="false">COUNTIFS(jv!X:X,2008,jv!C:C,A35)</f>
        <v>1</v>
      </c>
      <c r="AD35" s="104" t="n">
        <f aca="false">COUNTIFS(jv!X:X,2009,jv!C:C,A35)</f>
        <v>1</v>
      </c>
      <c r="AE35" s="104" t="n">
        <f aca="false">COUNTIFS(jv!X:X,2010,jv!C:C,A35)</f>
        <v>0</v>
      </c>
      <c r="AF35" s="104" t="n">
        <f aca="false">COUNTIFS(jv!X:X,2011,jv!C:C,A35)</f>
        <v>0</v>
      </c>
      <c r="AG35" s="104" t="n">
        <f aca="false">COUNTIFS(jv!X:X,2012,jv!C:C,A35)</f>
        <v>1</v>
      </c>
      <c r="AH35" s="104" t="n">
        <f aca="false">COUNTIFS(jv!X:X,2013,jv!C:C,A35)</f>
        <v>1</v>
      </c>
      <c r="AI35" s="104" t="n">
        <f aca="false">COUNTIFS(jv!X:X,2014,jv!C:C,A35)</f>
        <v>0</v>
      </c>
      <c r="AJ35" s="104" t="n">
        <f aca="false">COUNTIFS(jv!X:X,2015,jv!C:C,A35)</f>
        <v>0</v>
      </c>
      <c r="AK35" s="104" t="n">
        <f aca="false">COUNTIFS(jv!X:X,2016,jv!C:C,A35)</f>
        <v>2</v>
      </c>
      <c r="AL35" s="104" t="n">
        <f aca="false">COUNTIFS(jv!X:X,2017,jv!C:C,A35)</f>
        <v>1</v>
      </c>
      <c r="AM35" s="104" t="n">
        <f aca="false">COUNTIFS(jv!X:X,2018,jv!C:C,A35)</f>
        <v>3</v>
      </c>
      <c r="AN35" s="104" t="n">
        <f aca="false">COUNTIFS(jv!X:X,2019,jv!C:C,A35)</f>
        <v>1</v>
      </c>
      <c r="AO35" s="104" t="n">
        <f aca="false">COUNTIFS(jv!X:X,2020,jv!C:C,A35)</f>
        <v>2</v>
      </c>
      <c r="AP35" s="104" t="n">
        <f aca="false">COUNTIFS(jv!X:X,2021,jv!C:C,A35)</f>
        <v>1</v>
      </c>
      <c r="AQ35" s="104" t="n">
        <f aca="false">COUNTIFS(jv!X:X,2022,jv!C:C,A35)</f>
        <v>0</v>
      </c>
      <c r="AR35" s="104" t="n">
        <v>0</v>
      </c>
      <c r="AS35" s="104" t="n">
        <f aca="false">COUNTIFS(jv!X:X,"non",jv!C:C,A35)</f>
        <v>0</v>
      </c>
      <c r="AT35" s="188" t="n">
        <f aca="false">SUM(B35:AS35)</f>
        <v>18</v>
      </c>
      <c r="AU35" s="0" t="n">
        <f aca="false">COUNTIFS(jv!C:C,A35,jv!M:M, "5 (âme sœur)")</f>
        <v>3</v>
      </c>
      <c r="AV35" s="189" t="n">
        <f aca="false">(AU35*100) / AT35</f>
        <v>16.6666666666667</v>
      </c>
    </row>
    <row r="36" customFormat="false" ht="13.8" hidden="false" customHeight="false" outlineLevel="0" collapsed="false">
      <c r="A36" s="131" t="s">
        <v>17145</v>
      </c>
      <c r="B36" s="104" t="n">
        <f aca="false">COUNTIFS(jv!X:X,1981,jv!C:C,A36)</f>
        <v>0</v>
      </c>
      <c r="C36" s="104" t="n">
        <f aca="false">COUNTIFS(jv!X:X,1982,jv!C:C,A36)</f>
        <v>0</v>
      </c>
      <c r="D36" s="104" t="n">
        <f aca="false">COUNTIFS(jv!X:X,1983,jv!C:C,A36)</f>
        <v>0</v>
      </c>
      <c r="E36" s="104" t="n">
        <f aca="false">COUNTIFS(jv!X:X,1984,jv!C:C,A36)</f>
        <v>0</v>
      </c>
      <c r="F36" s="104" t="n">
        <f aca="false">COUNTIFS(jv!X:X,1985,jv!C:C,A36)</f>
        <v>0</v>
      </c>
      <c r="G36" s="104" t="n">
        <f aca="false">COUNTIFS(jv!X:X,1986,jv!C:C,A36)</f>
        <v>0</v>
      </c>
      <c r="H36" s="104" t="n">
        <f aca="false">COUNTIFS(jv!X:X,1987,jv!C:C,A36)</f>
        <v>0</v>
      </c>
      <c r="I36" s="104" t="n">
        <f aca="false">COUNTIFS(jv!X:X,1988,jv!C:C,A36)</f>
        <v>0</v>
      </c>
      <c r="J36" s="104" t="n">
        <f aca="false">COUNTIFS(jv!X:X,1989,jv!C:C,A36)</f>
        <v>0</v>
      </c>
      <c r="K36" s="104" t="n">
        <f aca="false">COUNTIFS(jv!X:X,1990,jv!C:C,A36)</f>
        <v>0</v>
      </c>
      <c r="L36" s="104" t="n">
        <f aca="false">COUNTIFS(jv!X:X,1991,jv!C:C,A36)</f>
        <v>0</v>
      </c>
      <c r="M36" s="104" t="n">
        <f aca="false">COUNTIFS(jv!X:X,1992,jv!C:C,A36)</f>
        <v>0</v>
      </c>
      <c r="N36" s="104" t="n">
        <f aca="false">COUNTIFS(jv!X:X,1993,jv!C:C,A36)</f>
        <v>0</v>
      </c>
      <c r="O36" s="104" t="n">
        <f aca="false">COUNTIFS(jv!X:X,1994,jv!C:C,A36)</f>
        <v>0</v>
      </c>
      <c r="P36" s="104" t="n">
        <f aca="false">COUNTIFS(jv!X:X,1995,jv!C:C,A36)</f>
        <v>0</v>
      </c>
      <c r="Q36" s="104" t="n">
        <f aca="false">COUNTIFS(jv!X:X,1996,jv!C:C,A36)</f>
        <v>1</v>
      </c>
      <c r="R36" s="104" t="n">
        <f aca="false">COUNTIFS(jv!X:X,1997,jv!C:C,A36)</f>
        <v>0</v>
      </c>
      <c r="S36" s="104" t="n">
        <f aca="false">COUNTIFS(jv!X:X,1998,jv!C:C,A36)</f>
        <v>0</v>
      </c>
      <c r="T36" s="104" t="n">
        <f aca="false">COUNTIFS(jv!X:X,1999,jv!C:C,A36)</f>
        <v>0</v>
      </c>
      <c r="U36" s="104" t="n">
        <f aca="false">COUNTIFS(jv!X:X,2000,jv!C:C,A36)</f>
        <v>0</v>
      </c>
      <c r="V36" s="104" t="n">
        <f aca="false">COUNTIFS(jv!X:X,2001,jv!C:C,A36)</f>
        <v>0</v>
      </c>
      <c r="W36" s="104" t="n">
        <f aca="false">COUNTIFS(jv!X:X,2002,jv!C:C,A36)</f>
        <v>0</v>
      </c>
      <c r="X36" s="104" t="n">
        <f aca="false">COUNTIFS(jv!X:X,2003,jv!C:C,A36)</f>
        <v>0</v>
      </c>
      <c r="Y36" s="104" t="n">
        <f aca="false">COUNTIFS(jv!X:X,2004,jv!C:C,A36)</f>
        <v>0</v>
      </c>
      <c r="Z36" s="104" t="n">
        <f aca="false">COUNTIFS(jv!X:X,2005,jv!C:C,A36)</f>
        <v>0</v>
      </c>
      <c r="AA36" s="104" t="n">
        <f aca="false">COUNTIFS(jv!X:X,2006,jv!C:C,A36)</f>
        <v>0</v>
      </c>
      <c r="AB36" s="104" t="n">
        <f aca="false">COUNTIFS(jv!X:X,2007,jv!C:C,A36)</f>
        <v>0</v>
      </c>
      <c r="AC36" s="104" t="n">
        <f aca="false">COUNTIFS(jv!X:X,2008,jv!C:C,A36)</f>
        <v>0</v>
      </c>
      <c r="AD36" s="104" t="n">
        <f aca="false">COUNTIFS(jv!X:X,2009,jv!C:C,A36)</f>
        <v>0</v>
      </c>
      <c r="AE36" s="104" t="n">
        <f aca="false">COUNTIFS(jv!X:X,2010,jv!C:C,A36)</f>
        <v>0</v>
      </c>
      <c r="AF36" s="104" t="n">
        <f aca="false">COUNTIFS(jv!X:X,2011,jv!C:C,A36)</f>
        <v>0</v>
      </c>
      <c r="AG36" s="104" t="n">
        <f aca="false">COUNTIFS(jv!X:X,2012,jv!C:C,A36)</f>
        <v>0</v>
      </c>
      <c r="AH36" s="104" t="n">
        <f aca="false">COUNTIFS(jv!X:X,2013,jv!C:C,A36)</f>
        <v>0</v>
      </c>
      <c r="AI36" s="104" t="n">
        <f aca="false">COUNTIFS(jv!X:X,2014,jv!C:C,A36)</f>
        <v>0</v>
      </c>
      <c r="AJ36" s="104" t="n">
        <f aca="false">COUNTIFS(jv!X:X,2015,jv!C:C,A36)</f>
        <v>0</v>
      </c>
      <c r="AK36" s="104" t="n">
        <f aca="false">COUNTIFS(jv!X:X,2016,jv!C:C,A36)</f>
        <v>0</v>
      </c>
      <c r="AL36" s="104" t="n">
        <f aca="false">COUNTIFS(jv!X:X,2017,jv!C:C,A36)</f>
        <v>1</v>
      </c>
      <c r="AM36" s="104" t="n">
        <f aca="false">COUNTIFS(jv!X:X,2018,jv!C:C,A36)</f>
        <v>0</v>
      </c>
      <c r="AN36" s="104" t="n">
        <f aca="false">COUNTIFS(jv!X:X,2019,jv!C:C,A36)</f>
        <v>0</v>
      </c>
      <c r="AO36" s="104" t="n">
        <f aca="false">COUNTIFS(jv!X:X,2020,jv!C:C,A36)</f>
        <v>0</v>
      </c>
      <c r="AP36" s="104" t="n">
        <f aca="false">COUNTIFS(jv!X:X,2021,jv!C:C,A36)</f>
        <v>0</v>
      </c>
      <c r="AQ36" s="104" t="n">
        <f aca="false">COUNTIFS(jv!X:X,2022,jv!C:C,A36)</f>
        <v>0</v>
      </c>
      <c r="AR36" s="104" t="n">
        <v>0</v>
      </c>
      <c r="AS36" s="104" t="n">
        <f aca="false">COUNTIFS(jv!X:X,"non",jv!C:C,A36)</f>
        <v>0</v>
      </c>
      <c r="AT36" s="188" t="n">
        <f aca="false">SUM(B36:AS36)</f>
        <v>2</v>
      </c>
      <c r="AU36" s="0" t="n">
        <f aca="false">COUNTIFS(jv!C:C,A36,jv!M:M, "5 (âme sœur)")</f>
        <v>0</v>
      </c>
      <c r="AV36" s="189" t="n">
        <f aca="false">(AU36*100) / AT36</f>
        <v>0</v>
      </c>
    </row>
    <row r="37" customFormat="false" ht="13.8" hidden="false" customHeight="false" outlineLevel="0" collapsed="false">
      <c r="A37" s="0" t="s">
        <v>390</v>
      </c>
      <c r="B37" s="104" t="n">
        <f aca="false">COUNTIFS(jv!X:X,1981,jv!C:C,A37)</f>
        <v>0</v>
      </c>
      <c r="C37" s="104" t="n">
        <f aca="false">COUNTIFS(jv!X:X,1982,jv!C:C,A37)</f>
        <v>0</v>
      </c>
      <c r="D37" s="104" t="n">
        <f aca="false">COUNTIFS(jv!X:X,1983,jv!C:C,A37)</f>
        <v>0</v>
      </c>
      <c r="E37" s="104" t="n">
        <f aca="false">COUNTIFS(jv!X:X,1984,jv!C:C,A37)</f>
        <v>0</v>
      </c>
      <c r="F37" s="104" t="n">
        <f aca="false">COUNTIFS(jv!X:X,1985,jv!C:C,A37)</f>
        <v>0</v>
      </c>
      <c r="G37" s="104" t="n">
        <f aca="false">COUNTIFS(jv!X:X,1986,jv!C:C,A37)</f>
        <v>0</v>
      </c>
      <c r="H37" s="104" t="n">
        <f aca="false">COUNTIFS(jv!X:X,1987,jv!C:C,A37)</f>
        <v>0</v>
      </c>
      <c r="I37" s="104" t="n">
        <f aca="false">COUNTIFS(jv!X:X,1988,jv!C:C,A37)</f>
        <v>1</v>
      </c>
      <c r="J37" s="104" t="n">
        <f aca="false">COUNTIFS(jv!X:X,1989,jv!C:C,A37)</f>
        <v>0</v>
      </c>
      <c r="K37" s="104" t="n">
        <f aca="false">COUNTIFS(jv!X:X,1990,jv!C:C,A37)</f>
        <v>0</v>
      </c>
      <c r="L37" s="104" t="n">
        <f aca="false">COUNTIFS(jv!X:X,1991,jv!C:C,A37)</f>
        <v>1</v>
      </c>
      <c r="M37" s="104" t="n">
        <f aca="false">COUNTIFS(jv!X:X,1992,jv!C:C,A37)</f>
        <v>0</v>
      </c>
      <c r="N37" s="104" t="n">
        <f aca="false">COUNTIFS(jv!X:X,1993,jv!C:C,A37)</f>
        <v>2</v>
      </c>
      <c r="O37" s="104" t="n">
        <f aca="false">COUNTIFS(jv!X:X,1994,jv!C:C,A37)</f>
        <v>1</v>
      </c>
      <c r="P37" s="104" t="n">
        <f aca="false">COUNTIFS(jv!X:X,1995,jv!C:C,A37)</f>
        <v>2</v>
      </c>
      <c r="Q37" s="104" t="n">
        <f aca="false">COUNTIFS(jv!X:X,1996,jv!C:C,A37)</f>
        <v>1</v>
      </c>
      <c r="R37" s="104" t="n">
        <f aca="false">COUNTIFS(jv!X:X,1997,jv!C:C,A37)</f>
        <v>3</v>
      </c>
      <c r="S37" s="104" t="n">
        <f aca="false">COUNTIFS(jv!X:X,1998,jv!C:C,A37)</f>
        <v>3</v>
      </c>
      <c r="T37" s="104" t="n">
        <f aca="false">COUNTIFS(jv!X:X,1999,jv!C:C,A37)</f>
        <v>2</v>
      </c>
      <c r="U37" s="104" t="n">
        <f aca="false">COUNTIFS(jv!X:X,2000,jv!C:C,A37)</f>
        <v>1</v>
      </c>
      <c r="V37" s="104" t="n">
        <f aca="false">COUNTIFS(jv!X:X,2001,jv!C:C,A37)</f>
        <v>1</v>
      </c>
      <c r="W37" s="104" t="n">
        <f aca="false">COUNTIFS(jv!X:X,2002,jv!C:C,A37)</f>
        <v>0</v>
      </c>
      <c r="X37" s="104" t="n">
        <f aca="false">COUNTIFS(jv!X:X,2003,jv!C:C,A37)</f>
        <v>2</v>
      </c>
      <c r="Y37" s="104" t="n">
        <f aca="false">COUNTIFS(jv!X:X,2004,jv!C:C,A37)</f>
        <v>3</v>
      </c>
      <c r="Z37" s="104" t="n">
        <f aca="false">COUNTIFS(jv!X:X,2005,jv!C:C,A37)</f>
        <v>2</v>
      </c>
      <c r="AA37" s="104" t="n">
        <f aca="false">COUNTIFS(jv!X:X,2006,jv!C:C,A37)</f>
        <v>0</v>
      </c>
      <c r="AB37" s="104" t="n">
        <f aca="false">COUNTIFS(jv!X:X,2007,jv!C:C,A37)</f>
        <v>1</v>
      </c>
      <c r="AC37" s="104" t="n">
        <f aca="false">COUNTIFS(jv!X:X,2008,jv!C:C,A37)</f>
        <v>5</v>
      </c>
      <c r="AD37" s="104" t="n">
        <f aca="false">COUNTIFS(jv!X:X,2009,jv!C:C,A37)</f>
        <v>6</v>
      </c>
      <c r="AE37" s="104" t="n">
        <f aca="false">COUNTIFS(jv!X:X,2010,jv!C:C,A37)</f>
        <v>3</v>
      </c>
      <c r="AF37" s="104" t="n">
        <f aca="false">COUNTIFS(jv!X:X,2011,jv!C:C,A37)</f>
        <v>2</v>
      </c>
      <c r="AG37" s="104" t="n">
        <f aca="false">COUNTIFS(jv!X:X,2012,jv!C:C,A37)</f>
        <v>2</v>
      </c>
      <c r="AH37" s="104" t="n">
        <f aca="false">COUNTIFS(jv!X:X,2013,jv!C:C,A37)</f>
        <v>5</v>
      </c>
      <c r="AI37" s="104" t="n">
        <f aca="false">COUNTIFS(jv!X:X,2014,jv!C:C,A37)</f>
        <v>0</v>
      </c>
      <c r="AJ37" s="104" t="n">
        <f aca="false">COUNTIFS(jv!X:X,2015,jv!C:C,A37)</f>
        <v>3</v>
      </c>
      <c r="AK37" s="104" t="n">
        <f aca="false">COUNTIFS(jv!X:X,2016,jv!C:C,A37)</f>
        <v>2</v>
      </c>
      <c r="AL37" s="104" t="n">
        <f aca="false">COUNTIFS(jv!X:X,2017,jv!C:C,A37)</f>
        <v>2</v>
      </c>
      <c r="AM37" s="104" t="n">
        <f aca="false">COUNTIFS(jv!X:X,2018,jv!C:C,A37)</f>
        <v>2</v>
      </c>
      <c r="AN37" s="104" t="n">
        <f aca="false">COUNTIFS(jv!X:X,2019,jv!C:C,A37)</f>
        <v>1</v>
      </c>
      <c r="AO37" s="104" t="n">
        <f aca="false">COUNTIFS(jv!X:X,2020,jv!C:C,A37)</f>
        <v>3</v>
      </c>
      <c r="AP37" s="104" t="n">
        <f aca="false">COUNTIFS(jv!X:X,2021,jv!C:C,A37)</f>
        <v>2</v>
      </c>
      <c r="AQ37" s="104" t="n">
        <f aca="false">COUNTIFS(jv!X:X,2022,jv!C:C,A37)</f>
        <v>1</v>
      </c>
      <c r="AR37" s="104" t="n">
        <v>0</v>
      </c>
      <c r="AS37" s="104" t="n">
        <f aca="false">COUNTIFS(jv!X:X,"non",jv!C:C,A37)</f>
        <v>0</v>
      </c>
      <c r="AT37" s="188" t="n">
        <f aca="false">SUM(B37:AS37)</f>
        <v>65</v>
      </c>
      <c r="AU37" s="0" t="n">
        <f aca="false">COUNTIFS(jv!C:C,A37,jv!M:M, "5 (âme sœur)")</f>
        <v>4</v>
      </c>
      <c r="AV37" s="189" t="n">
        <f aca="false">(AU37*100) / AT37</f>
        <v>6.15384615384615</v>
      </c>
    </row>
    <row r="38" customFormat="false" ht="13.8" hidden="false" customHeight="false" outlineLevel="0" collapsed="false">
      <c r="A38" s="0" t="s">
        <v>994</v>
      </c>
      <c r="B38" s="104" t="n">
        <f aca="false">COUNTIFS(jv!X:X,1981,jv!C:C,A38)</f>
        <v>0</v>
      </c>
      <c r="C38" s="104" t="n">
        <f aca="false">COUNTIFS(jv!X:X,1982,jv!C:C,A38)</f>
        <v>0</v>
      </c>
      <c r="D38" s="104" t="n">
        <f aca="false">COUNTIFS(jv!X:X,1983,jv!C:C,A38)</f>
        <v>0</v>
      </c>
      <c r="E38" s="104" t="n">
        <f aca="false">COUNTIFS(jv!X:X,1984,jv!C:C,A38)</f>
        <v>0</v>
      </c>
      <c r="F38" s="104" t="n">
        <f aca="false">COUNTIFS(jv!X:X,1985,jv!C:C,A38)</f>
        <v>0</v>
      </c>
      <c r="G38" s="104" t="n">
        <f aca="false">COUNTIFS(jv!X:X,1986,jv!C:C,A38)</f>
        <v>0</v>
      </c>
      <c r="H38" s="104" t="n">
        <f aca="false">COUNTIFS(jv!X:X,1987,jv!C:C,A38)</f>
        <v>0</v>
      </c>
      <c r="I38" s="104" t="n">
        <f aca="false">COUNTIFS(jv!X:X,1988,jv!C:C,A38)</f>
        <v>0</v>
      </c>
      <c r="J38" s="104" t="n">
        <f aca="false">COUNTIFS(jv!X:X,1989,jv!C:C,A38)</f>
        <v>1</v>
      </c>
      <c r="K38" s="104" t="n">
        <f aca="false">COUNTIFS(jv!X:X,1990,jv!C:C,A38)</f>
        <v>0</v>
      </c>
      <c r="L38" s="104" t="n">
        <f aca="false">COUNTIFS(jv!X:X,1991,jv!C:C,A38)</f>
        <v>0</v>
      </c>
      <c r="M38" s="104" t="n">
        <f aca="false">COUNTIFS(jv!X:X,1992,jv!C:C,A38)</f>
        <v>1</v>
      </c>
      <c r="N38" s="104" t="n">
        <f aca="false">COUNTIFS(jv!X:X,1993,jv!C:C,A38)</f>
        <v>2</v>
      </c>
      <c r="O38" s="104" t="n">
        <f aca="false">COUNTIFS(jv!X:X,1994,jv!C:C,A38)</f>
        <v>2</v>
      </c>
      <c r="P38" s="104" t="n">
        <f aca="false">COUNTIFS(jv!X:X,1995,jv!C:C,A38)</f>
        <v>2</v>
      </c>
      <c r="Q38" s="104" t="n">
        <f aca="false">COUNTIFS(jv!X:X,1996,jv!C:C,A38)</f>
        <v>2</v>
      </c>
      <c r="R38" s="104" t="n">
        <f aca="false">COUNTIFS(jv!X:X,1997,jv!C:C,A38)</f>
        <v>0</v>
      </c>
      <c r="S38" s="104" t="n">
        <f aca="false">COUNTIFS(jv!X:X,1998,jv!C:C,A38)</f>
        <v>0</v>
      </c>
      <c r="T38" s="104" t="n">
        <f aca="false">COUNTIFS(jv!X:X,1999,jv!C:C,A38)</f>
        <v>0</v>
      </c>
      <c r="U38" s="104" t="n">
        <f aca="false">COUNTIFS(jv!X:X,2000,jv!C:C,A38)</f>
        <v>1</v>
      </c>
      <c r="V38" s="104" t="n">
        <f aca="false">COUNTIFS(jv!X:X,2001,jv!C:C,A38)</f>
        <v>1</v>
      </c>
      <c r="W38" s="104" t="n">
        <f aca="false">COUNTIFS(jv!X:X,2002,jv!C:C,A38)</f>
        <v>1</v>
      </c>
      <c r="X38" s="104" t="n">
        <f aca="false">COUNTIFS(jv!X:X,2003,jv!C:C,A38)</f>
        <v>1</v>
      </c>
      <c r="Y38" s="104" t="n">
        <f aca="false">COUNTIFS(jv!X:X,2004,jv!C:C,A38)</f>
        <v>2</v>
      </c>
      <c r="Z38" s="104" t="n">
        <f aca="false">COUNTIFS(jv!X:X,2005,jv!C:C,A38)</f>
        <v>3</v>
      </c>
      <c r="AA38" s="104" t="n">
        <f aca="false">COUNTIFS(jv!X:X,2006,jv!C:C,A38)</f>
        <v>2</v>
      </c>
      <c r="AB38" s="104" t="n">
        <f aca="false">COUNTIFS(jv!X:X,2007,jv!C:C,A38)</f>
        <v>6</v>
      </c>
      <c r="AC38" s="104" t="n">
        <f aca="false">COUNTIFS(jv!X:X,2008,jv!C:C,A38)</f>
        <v>5</v>
      </c>
      <c r="AD38" s="104" t="n">
        <f aca="false">COUNTIFS(jv!X:X,2009,jv!C:C,A38)</f>
        <v>1</v>
      </c>
      <c r="AE38" s="104" t="n">
        <f aca="false">COUNTIFS(jv!X:X,2010,jv!C:C,A38)</f>
        <v>2</v>
      </c>
      <c r="AF38" s="104" t="n">
        <f aca="false">COUNTIFS(jv!X:X,2011,jv!C:C,A38)</f>
        <v>2</v>
      </c>
      <c r="AG38" s="104" t="n">
        <f aca="false">COUNTIFS(jv!X:X,2012,jv!C:C,A38)</f>
        <v>1</v>
      </c>
      <c r="AH38" s="104" t="n">
        <f aca="false">COUNTIFS(jv!X:X,2013,jv!C:C,A38)</f>
        <v>4</v>
      </c>
      <c r="AI38" s="104" t="n">
        <f aca="false">COUNTIFS(jv!X:X,2014,jv!C:C,A38)</f>
        <v>2</v>
      </c>
      <c r="AJ38" s="104" t="n">
        <f aca="false">COUNTIFS(jv!X:X,2015,jv!C:C,A38)</f>
        <v>1</v>
      </c>
      <c r="AK38" s="104" t="n">
        <f aca="false">COUNTIFS(jv!X:X,2016,jv!C:C,A38)</f>
        <v>5</v>
      </c>
      <c r="AL38" s="104" t="n">
        <f aca="false">COUNTIFS(jv!X:X,2017,jv!C:C,A38)</f>
        <v>3</v>
      </c>
      <c r="AM38" s="104" t="n">
        <f aca="false">COUNTIFS(jv!X:X,2018,jv!C:C,A38)</f>
        <v>7</v>
      </c>
      <c r="AN38" s="104" t="n">
        <f aca="false">COUNTIFS(jv!X:X,2019,jv!C:C,A38)</f>
        <v>3</v>
      </c>
      <c r="AO38" s="104" t="n">
        <f aca="false">COUNTIFS(jv!X:X,2020,jv!C:C,A38)</f>
        <v>4</v>
      </c>
      <c r="AP38" s="104" t="n">
        <f aca="false">COUNTIFS(jv!X:X,2021,jv!C:C,A38)</f>
        <v>0</v>
      </c>
      <c r="AQ38" s="104" t="n">
        <f aca="false">COUNTIFS(jv!X:X,2022,jv!C:C,A38)</f>
        <v>3</v>
      </c>
      <c r="AR38" s="104" t="n">
        <v>0</v>
      </c>
      <c r="AS38" s="104" t="n">
        <f aca="false">COUNTIFS(jv!X:X,"non",jv!C:C,A38)</f>
        <v>0</v>
      </c>
      <c r="AT38" s="188" t="n">
        <f aca="false">SUM(B38:AS38)</f>
        <v>70</v>
      </c>
      <c r="AU38" s="0" t="n">
        <f aca="false">COUNTIFS(jv!C:C,A38,jv!M:M, "5 (âme sœur)")</f>
        <v>6</v>
      </c>
      <c r="AV38" s="189" t="n">
        <f aca="false">(AU38*100) / AT38</f>
        <v>8.57142857142857</v>
      </c>
    </row>
    <row r="39" customFormat="false" ht="13.8" hidden="false" customHeight="false" outlineLevel="0" collapsed="false">
      <c r="A39" s="0" t="s">
        <v>3767</v>
      </c>
      <c r="B39" s="104" t="n">
        <f aca="false">COUNTIFS(jv!X:X,1981,jv!C:C,A39)</f>
        <v>0</v>
      </c>
      <c r="C39" s="104" t="n">
        <f aca="false">COUNTIFS(jv!X:X,1982,jv!C:C,A39)</f>
        <v>0</v>
      </c>
      <c r="D39" s="104" t="n">
        <f aca="false">COUNTIFS(jv!X:X,1983,jv!C:C,A39)</f>
        <v>0</v>
      </c>
      <c r="E39" s="104" t="n">
        <f aca="false">COUNTIFS(jv!X:X,1984,jv!C:C,A39)</f>
        <v>0</v>
      </c>
      <c r="F39" s="104" t="n">
        <f aca="false">COUNTIFS(jv!X:X,1985,jv!C:C,A39)</f>
        <v>0</v>
      </c>
      <c r="G39" s="104" t="n">
        <f aca="false">COUNTIFS(jv!X:X,1986,jv!C:C,A39)</f>
        <v>0</v>
      </c>
      <c r="H39" s="104" t="n">
        <f aca="false">COUNTIFS(jv!X:X,1987,jv!C:C,A39)</f>
        <v>0</v>
      </c>
      <c r="I39" s="104" t="n">
        <f aca="false">COUNTIFS(jv!X:X,1988,jv!C:C,A39)</f>
        <v>0</v>
      </c>
      <c r="J39" s="104" t="n">
        <f aca="false">COUNTIFS(jv!X:X,1989,jv!C:C,A39)</f>
        <v>0</v>
      </c>
      <c r="K39" s="104" t="n">
        <f aca="false">COUNTIFS(jv!X:X,1990,jv!C:C,A39)</f>
        <v>0</v>
      </c>
      <c r="L39" s="104" t="n">
        <f aca="false">COUNTIFS(jv!X:X,1991,jv!C:C,A39)</f>
        <v>0</v>
      </c>
      <c r="M39" s="104" t="n">
        <f aca="false">COUNTIFS(jv!X:X,1992,jv!C:C,A39)</f>
        <v>0</v>
      </c>
      <c r="N39" s="104" t="n">
        <f aca="false">COUNTIFS(jv!X:X,1993,jv!C:C,A39)</f>
        <v>0</v>
      </c>
      <c r="O39" s="104" t="n">
        <f aca="false">COUNTIFS(jv!X:X,1994,jv!C:C,A39)</f>
        <v>0</v>
      </c>
      <c r="P39" s="104" t="n">
        <f aca="false">COUNTIFS(jv!X:X,1995,jv!C:C,A39)</f>
        <v>0</v>
      </c>
      <c r="Q39" s="104" t="n">
        <f aca="false">COUNTIFS(jv!X:X,1996,jv!C:C,A39)</f>
        <v>0</v>
      </c>
      <c r="R39" s="104" t="n">
        <f aca="false">COUNTIFS(jv!X:X,1997,jv!C:C,A39)</f>
        <v>0</v>
      </c>
      <c r="S39" s="104" t="n">
        <f aca="false">COUNTIFS(jv!X:X,1998,jv!C:C,A39)</f>
        <v>0</v>
      </c>
      <c r="T39" s="104" t="n">
        <f aca="false">COUNTIFS(jv!X:X,1999,jv!C:C,A39)</f>
        <v>0</v>
      </c>
      <c r="U39" s="104" t="n">
        <f aca="false">COUNTIFS(jv!X:X,2000,jv!C:C,A39)</f>
        <v>0</v>
      </c>
      <c r="V39" s="104" t="n">
        <f aca="false">COUNTIFS(jv!X:X,2001,jv!C:C,A39)</f>
        <v>0</v>
      </c>
      <c r="W39" s="104" t="n">
        <f aca="false">COUNTIFS(jv!X:X,2002,jv!C:C,A39)</f>
        <v>0</v>
      </c>
      <c r="X39" s="104" t="n">
        <f aca="false">COUNTIFS(jv!X:X,2003,jv!C:C,A39)</f>
        <v>1</v>
      </c>
      <c r="Y39" s="104" t="n">
        <f aca="false">COUNTIFS(jv!X:X,2004,jv!C:C,A39)</f>
        <v>1</v>
      </c>
      <c r="Z39" s="104" t="n">
        <f aca="false">COUNTIFS(jv!X:X,2005,jv!C:C,A39)</f>
        <v>3</v>
      </c>
      <c r="AA39" s="104" t="n">
        <f aca="false">COUNTIFS(jv!X:X,2006,jv!C:C,A39)</f>
        <v>2</v>
      </c>
      <c r="AB39" s="104" t="n">
        <f aca="false">COUNTIFS(jv!X:X,2007,jv!C:C,A39)</f>
        <v>1</v>
      </c>
      <c r="AC39" s="104" t="n">
        <f aca="false">COUNTIFS(jv!X:X,2008,jv!C:C,A39)</f>
        <v>3</v>
      </c>
      <c r="AD39" s="104" t="n">
        <f aca="false">COUNTIFS(jv!X:X,2009,jv!C:C,A39)</f>
        <v>5</v>
      </c>
      <c r="AE39" s="104" t="n">
        <f aca="false">COUNTIFS(jv!X:X,2010,jv!C:C,A39)</f>
        <v>0</v>
      </c>
      <c r="AF39" s="104" t="n">
        <f aca="false">COUNTIFS(jv!X:X,2011,jv!C:C,A39)</f>
        <v>3</v>
      </c>
      <c r="AG39" s="104" t="n">
        <f aca="false">COUNTIFS(jv!X:X,2012,jv!C:C,A39)</f>
        <v>4</v>
      </c>
      <c r="AH39" s="104" t="n">
        <f aca="false">COUNTIFS(jv!X:X,2013,jv!C:C,A39)</f>
        <v>0</v>
      </c>
      <c r="AI39" s="104" t="n">
        <f aca="false">COUNTIFS(jv!X:X,2014,jv!C:C,A39)</f>
        <v>4</v>
      </c>
      <c r="AJ39" s="104" t="n">
        <f aca="false">COUNTIFS(jv!X:X,2015,jv!C:C,A39)</f>
        <v>3</v>
      </c>
      <c r="AK39" s="104" t="n">
        <f aca="false">COUNTIFS(jv!X:X,2016,jv!C:C,A39)</f>
        <v>2</v>
      </c>
      <c r="AL39" s="104" t="n">
        <f aca="false">COUNTIFS(jv!X:X,2017,jv!C:C,A39)</f>
        <v>4</v>
      </c>
      <c r="AM39" s="104" t="n">
        <f aca="false">COUNTIFS(jv!X:X,2018,jv!C:C,A39)</f>
        <v>1</v>
      </c>
      <c r="AN39" s="104" t="n">
        <f aca="false">COUNTIFS(jv!X:X,2019,jv!C:C,A39)</f>
        <v>1</v>
      </c>
      <c r="AO39" s="104" t="n">
        <f aca="false">COUNTIFS(jv!X:X,2020,jv!C:C,A39)</f>
        <v>6</v>
      </c>
      <c r="AP39" s="104" t="n">
        <f aca="false">COUNTIFS(jv!X:X,2021,jv!C:C,A39)</f>
        <v>1</v>
      </c>
      <c r="AQ39" s="104" t="n">
        <f aca="false">COUNTIFS(jv!X:X,2022,jv!C:C,A39)</f>
        <v>1</v>
      </c>
      <c r="AR39" s="104" t="n">
        <v>0</v>
      </c>
      <c r="AS39" s="104" t="n">
        <f aca="false">COUNTIFS(jv!X:X,"non",jv!C:C,A39)</f>
        <v>0</v>
      </c>
      <c r="AT39" s="188" t="n">
        <f aca="false">SUM(B39:AS39)</f>
        <v>46</v>
      </c>
      <c r="AU39" s="0" t="n">
        <f aca="false">COUNTIFS(jv!C:C,A39,jv!M:M, "5 (âme sœur)")</f>
        <v>6</v>
      </c>
      <c r="AV39" s="189" t="n">
        <f aca="false">(AU39*100) / AT39</f>
        <v>13.0434782608696</v>
      </c>
    </row>
    <row r="40" customFormat="false" ht="13.8" hidden="false" customHeight="false" outlineLevel="0" collapsed="false">
      <c r="A40" s="0" t="s">
        <v>218</v>
      </c>
      <c r="B40" s="104" t="n">
        <f aca="false">COUNTIFS(jv!X:X,1981,jv!C:C,A40)</f>
        <v>0</v>
      </c>
      <c r="C40" s="104" t="n">
        <f aca="false">COUNTIFS(jv!X:X,1982,jv!C:C,A40)</f>
        <v>0</v>
      </c>
      <c r="D40" s="104" t="n">
        <f aca="false">COUNTIFS(jv!X:X,1983,jv!C:C,A40)</f>
        <v>0</v>
      </c>
      <c r="E40" s="104" t="n">
        <f aca="false">COUNTIFS(jv!X:X,1984,jv!C:C,A40)</f>
        <v>0</v>
      </c>
      <c r="F40" s="104" t="n">
        <f aca="false">COUNTIFS(jv!X:X,1985,jv!C:C,A40)</f>
        <v>0</v>
      </c>
      <c r="G40" s="104" t="n">
        <f aca="false">COUNTIFS(jv!X:X,1986,jv!C:C,A40)</f>
        <v>1</v>
      </c>
      <c r="H40" s="104" t="n">
        <f aca="false">COUNTIFS(jv!X:X,1987,jv!C:C,A40)</f>
        <v>0</v>
      </c>
      <c r="I40" s="104" t="n">
        <f aca="false">COUNTIFS(jv!X:X,1988,jv!C:C,A40)</f>
        <v>0</v>
      </c>
      <c r="J40" s="104" t="n">
        <f aca="false">COUNTIFS(jv!X:X,1989,jv!C:C,A40)</f>
        <v>1</v>
      </c>
      <c r="K40" s="104" t="n">
        <f aca="false">COUNTIFS(jv!X:X,1990,jv!C:C,A40)</f>
        <v>0</v>
      </c>
      <c r="L40" s="104" t="n">
        <f aca="false">COUNTIFS(jv!X:X,1991,jv!C:C,A40)</f>
        <v>0</v>
      </c>
      <c r="M40" s="104" t="n">
        <f aca="false">COUNTIFS(jv!X:X,1992,jv!C:C,A40)</f>
        <v>1</v>
      </c>
      <c r="N40" s="104" t="n">
        <f aca="false">COUNTIFS(jv!X:X,1993,jv!C:C,A40)</f>
        <v>2</v>
      </c>
      <c r="O40" s="104" t="n">
        <f aca="false">COUNTIFS(jv!X:X,1994,jv!C:C,A40)</f>
        <v>2</v>
      </c>
      <c r="P40" s="104" t="n">
        <f aca="false">COUNTIFS(jv!X:X,1995,jv!C:C,A40)</f>
        <v>1</v>
      </c>
      <c r="Q40" s="104" t="n">
        <f aca="false">COUNTIFS(jv!X:X,1996,jv!C:C,A40)</f>
        <v>3</v>
      </c>
      <c r="R40" s="104" t="n">
        <f aca="false">COUNTIFS(jv!X:X,1997,jv!C:C,A40)</f>
        <v>3</v>
      </c>
      <c r="S40" s="104" t="n">
        <f aca="false">COUNTIFS(jv!X:X,1998,jv!C:C,A40)</f>
        <v>2</v>
      </c>
      <c r="T40" s="104" t="n">
        <f aca="false">COUNTIFS(jv!X:X,1999,jv!C:C,A40)</f>
        <v>0</v>
      </c>
      <c r="U40" s="104" t="n">
        <f aca="false">COUNTIFS(jv!X:X,2000,jv!C:C,A40)</f>
        <v>2</v>
      </c>
      <c r="V40" s="104" t="n">
        <f aca="false">COUNTIFS(jv!X:X,2001,jv!C:C,A40)</f>
        <v>1</v>
      </c>
      <c r="W40" s="104" t="n">
        <f aca="false">COUNTIFS(jv!X:X,2002,jv!C:C,A40)</f>
        <v>2</v>
      </c>
      <c r="X40" s="104" t="n">
        <f aca="false">COUNTIFS(jv!X:X,2003,jv!C:C,A40)</f>
        <v>1</v>
      </c>
      <c r="Y40" s="104" t="n">
        <f aca="false">COUNTIFS(jv!X:X,2004,jv!C:C,A40)</f>
        <v>1</v>
      </c>
      <c r="Z40" s="104" t="n">
        <f aca="false">COUNTIFS(jv!X:X,2005,jv!C:C,A40)</f>
        <v>3</v>
      </c>
      <c r="AA40" s="104" t="n">
        <f aca="false">COUNTIFS(jv!X:X,2006,jv!C:C,A40)</f>
        <v>3</v>
      </c>
      <c r="AB40" s="104" t="n">
        <f aca="false">COUNTIFS(jv!X:X,2007,jv!C:C,A40)</f>
        <v>2</v>
      </c>
      <c r="AC40" s="104" t="n">
        <f aca="false">COUNTIFS(jv!X:X,2008,jv!C:C,A40)</f>
        <v>5</v>
      </c>
      <c r="AD40" s="104" t="n">
        <f aca="false">COUNTIFS(jv!X:X,2009,jv!C:C,A40)</f>
        <v>1</v>
      </c>
      <c r="AE40" s="104" t="n">
        <f aca="false">COUNTIFS(jv!X:X,2010,jv!C:C,A40)</f>
        <v>1</v>
      </c>
      <c r="AF40" s="104" t="n">
        <f aca="false">COUNTIFS(jv!X:X,2011,jv!C:C,A40)</f>
        <v>1</v>
      </c>
      <c r="AG40" s="104" t="n">
        <f aca="false">COUNTIFS(jv!X:X,2012,jv!C:C,A40)</f>
        <v>3</v>
      </c>
      <c r="AH40" s="104" t="n">
        <f aca="false">COUNTIFS(jv!X:X,2013,jv!C:C,A40)</f>
        <v>1</v>
      </c>
      <c r="AI40" s="104" t="n">
        <f aca="false">COUNTIFS(jv!X:X,2014,jv!C:C,A40)</f>
        <v>2</v>
      </c>
      <c r="AJ40" s="104" t="n">
        <f aca="false">COUNTIFS(jv!X:X,2015,jv!C:C,A40)</f>
        <v>3</v>
      </c>
      <c r="AK40" s="104" t="n">
        <f aca="false">COUNTIFS(jv!X:X,2016,jv!C:C,A40)</f>
        <v>6</v>
      </c>
      <c r="AL40" s="104" t="n">
        <f aca="false">COUNTIFS(jv!X:X,2017,jv!C:C,A40)</f>
        <v>1</v>
      </c>
      <c r="AM40" s="104" t="n">
        <f aca="false">COUNTIFS(jv!X:X,2018,jv!C:C,A40)</f>
        <v>3</v>
      </c>
      <c r="AN40" s="104" t="n">
        <f aca="false">COUNTIFS(jv!X:X,2019,jv!C:C,A40)</f>
        <v>8</v>
      </c>
      <c r="AO40" s="104" t="n">
        <f aca="false">COUNTIFS(jv!X:X,2020,jv!C:C,A40)</f>
        <v>5</v>
      </c>
      <c r="AP40" s="104" t="n">
        <f aca="false">COUNTIFS(jv!X:X,2021,jv!C:C,A40)</f>
        <v>6</v>
      </c>
      <c r="AQ40" s="104" t="n">
        <f aca="false">COUNTIFS(jv!X:X,2022,jv!C:C,A40)</f>
        <v>2</v>
      </c>
      <c r="AR40" s="104" t="n">
        <v>0</v>
      </c>
      <c r="AS40" s="104" t="n">
        <f aca="false">COUNTIFS(jv!X:X,"non",jv!C:C,A40)</f>
        <v>0</v>
      </c>
      <c r="AT40" s="188" t="n">
        <f aca="false">SUM(B40:AS40)</f>
        <v>79</v>
      </c>
      <c r="AU40" s="0" t="n">
        <f aca="false">COUNTIFS(jv!C:C,A40,jv!M:M, "5 (âme sœur)")</f>
        <v>3</v>
      </c>
      <c r="AV40" s="189" t="n">
        <f aca="false">(AU40*100) / AT40</f>
        <v>3.79746835443038</v>
      </c>
    </row>
    <row r="41" customFormat="false" ht="13.8" hidden="false" customHeight="false" outlineLevel="0" collapsed="false">
      <c r="A41" s="131" t="s">
        <v>1377</v>
      </c>
      <c r="B41" s="104" t="n">
        <f aca="false">COUNTIFS(jv!X:X,1981,jv!C:C,A41)</f>
        <v>0</v>
      </c>
      <c r="C41" s="104" t="n">
        <f aca="false">COUNTIFS(jv!X:X,1982,jv!C:C,A41)</f>
        <v>0</v>
      </c>
      <c r="D41" s="104" t="n">
        <f aca="false">COUNTIFS(jv!X:X,1983,jv!C:C,A41)</f>
        <v>0</v>
      </c>
      <c r="E41" s="104" t="n">
        <f aca="false">COUNTIFS(jv!X:X,1984,jv!C:C,A41)</f>
        <v>0</v>
      </c>
      <c r="F41" s="104" t="n">
        <f aca="false">COUNTIFS(jv!X:X,1985,jv!C:C,A41)</f>
        <v>0</v>
      </c>
      <c r="G41" s="104" t="n">
        <f aca="false">COUNTIFS(jv!X:X,1986,jv!C:C,A41)</f>
        <v>0</v>
      </c>
      <c r="H41" s="104" t="n">
        <f aca="false">COUNTIFS(jv!X:X,1987,jv!C:C,A41)</f>
        <v>0</v>
      </c>
      <c r="I41" s="104" t="n">
        <f aca="false">COUNTIFS(jv!X:X,1988,jv!C:C,A41)</f>
        <v>0</v>
      </c>
      <c r="J41" s="104" t="n">
        <f aca="false">COUNTIFS(jv!X:X,1989,jv!C:C,A41)</f>
        <v>0</v>
      </c>
      <c r="K41" s="104" t="n">
        <f aca="false">COUNTIFS(jv!X:X,1990,jv!C:C,A41)</f>
        <v>0</v>
      </c>
      <c r="L41" s="104" t="n">
        <f aca="false">COUNTIFS(jv!X:X,1991,jv!C:C,A41)</f>
        <v>0</v>
      </c>
      <c r="M41" s="104" t="n">
        <f aca="false">COUNTIFS(jv!X:X,1992,jv!C:C,A41)</f>
        <v>0</v>
      </c>
      <c r="N41" s="104" t="n">
        <f aca="false">COUNTIFS(jv!X:X,1993,jv!C:C,A41)</f>
        <v>0</v>
      </c>
      <c r="O41" s="104" t="n">
        <f aca="false">COUNTIFS(jv!X:X,1994,jv!C:C,A41)</f>
        <v>0</v>
      </c>
      <c r="P41" s="104" t="n">
        <f aca="false">COUNTIFS(jv!X:X,1995,jv!C:C,A41)</f>
        <v>0</v>
      </c>
      <c r="Q41" s="104" t="n">
        <f aca="false">COUNTIFS(jv!X:X,1996,jv!C:C,A41)</f>
        <v>2</v>
      </c>
      <c r="R41" s="104" t="n">
        <f aca="false">COUNTIFS(jv!X:X,1997,jv!C:C,A41)</f>
        <v>0</v>
      </c>
      <c r="S41" s="104" t="n">
        <f aca="false">COUNTIFS(jv!X:X,1998,jv!C:C,A41)</f>
        <v>0</v>
      </c>
      <c r="T41" s="104" t="n">
        <f aca="false">COUNTIFS(jv!X:X,1999,jv!C:C,A41)</f>
        <v>0</v>
      </c>
      <c r="U41" s="104" t="n">
        <f aca="false">COUNTIFS(jv!X:X,2000,jv!C:C,A41)</f>
        <v>1</v>
      </c>
      <c r="V41" s="104" t="n">
        <f aca="false">COUNTIFS(jv!X:X,2001,jv!C:C,A41)</f>
        <v>0</v>
      </c>
      <c r="W41" s="104" t="n">
        <f aca="false">COUNTIFS(jv!X:X,2002,jv!C:C,A41)</f>
        <v>0</v>
      </c>
      <c r="X41" s="104" t="n">
        <f aca="false">COUNTIFS(jv!X:X,2003,jv!C:C,A41)</f>
        <v>0</v>
      </c>
      <c r="Y41" s="104" t="n">
        <f aca="false">COUNTIFS(jv!X:X,2004,jv!C:C,A41)</f>
        <v>1</v>
      </c>
      <c r="Z41" s="104" t="n">
        <f aca="false">COUNTIFS(jv!X:X,2005,jv!C:C,A41)</f>
        <v>0</v>
      </c>
      <c r="AA41" s="104" t="n">
        <f aca="false">COUNTIFS(jv!X:X,2006,jv!C:C,A41)</f>
        <v>0</v>
      </c>
      <c r="AB41" s="104" t="n">
        <f aca="false">COUNTIFS(jv!X:X,2007,jv!C:C,A41)</f>
        <v>1</v>
      </c>
      <c r="AC41" s="104" t="n">
        <f aca="false">COUNTIFS(jv!X:X,2008,jv!C:C,A41)</f>
        <v>3</v>
      </c>
      <c r="AD41" s="104" t="n">
        <f aca="false">COUNTIFS(jv!X:X,2009,jv!C:C,A41)</f>
        <v>2</v>
      </c>
      <c r="AE41" s="104" t="n">
        <f aca="false">COUNTIFS(jv!X:X,2010,jv!C:C,A41)</f>
        <v>0</v>
      </c>
      <c r="AF41" s="104" t="n">
        <f aca="false">COUNTIFS(jv!X:X,2011,jv!C:C,A41)</f>
        <v>0</v>
      </c>
      <c r="AG41" s="104" t="n">
        <f aca="false">COUNTIFS(jv!X:X,2012,jv!C:C,A41)</f>
        <v>0</v>
      </c>
      <c r="AH41" s="104" t="n">
        <f aca="false">COUNTIFS(jv!X:X,2013,jv!C:C,A41)</f>
        <v>0</v>
      </c>
      <c r="AI41" s="104" t="n">
        <f aca="false">COUNTIFS(jv!X:X,2014,jv!C:C,A41)</f>
        <v>0</v>
      </c>
      <c r="AJ41" s="104" t="n">
        <f aca="false">COUNTIFS(jv!X:X,2015,jv!C:C,A41)</f>
        <v>0</v>
      </c>
      <c r="AK41" s="104" t="n">
        <f aca="false">COUNTIFS(jv!X:X,2016,jv!C:C,A41)</f>
        <v>1</v>
      </c>
      <c r="AL41" s="104" t="n">
        <f aca="false">COUNTIFS(jv!X:X,2017,jv!C:C,A41)</f>
        <v>0</v>
      </c>
      <c r="AM41" s="104" t="n">
        <f aca="false">COUNTIFS(jv!X:X,2018,jv!C:C,A41)</f>
        <v>0</v>
      </c>
      <c r="AN41" s="104" t="n">
        <f aca="false">COUNTIFS(jv!X:X,2019,jv!C:C,A41)</f>
        <v>1</v>
      </c>
      <c r="AO41" s="104" t="n">
        <f aca="false">COUNTIFS(jv!X:X,2020,jv!C:C,A41)</f>
        <v>0</v>
      </c>
      <c r="AP41" s="104" t="n">
        <f aca="false">COUNTIFS(jv!X:X,2021,jv!C:C,A41)</f>
        <v>0</v>
      </c>
      <c r="AQ41" s="104" t="n">
        <f aca="false">COUNTIFS(jv!X:X,2022,jv!C:C,A41)</f>
        <v>0</v>
      </c>
      <c r="AR41" s="104" t="n">
        <v>0</v>
      </c>
      <c r="AS41" s="104" t="n">
        <f aca="false">COUNTIFS(jv!X:X,"non",jv!C:C,A41)</f>
        <v>0</v>
      </c>
      <c r="AT41" s="188" t="n">
        <f aca="false">SUM(B41:AS41)</f>
        <v>12</v>
      </c>
      <c r="AU41" s="0" t="n">
        <f aca="false">COUNTIFS(jv!C:C,A41,jv!M:M, "5 (âme sœur)")</f>
        <v>2</v>
      </c>
      <c r="AV41" s="189" t="n">
        <f aca="false">(AU41*100) / AT41</f>
        <v>16.6666666666667</v>
      </c>
    </row>
    <row r="42" customFormat="false" ht="13.8" hidden="false" customHeight="false" outlineLevel="0" collapsed="false">
      <c r="A42" s="0" t="s">
        <v>4042</v>
      </c>
      <c r="B42" s="104" t="n">
        <f aca="false">COUNTIFS(jv!X:X,1981,jv!C:C,A42)</f>
        <v>0</v>
      </c>
      <c r="C42" s="104" t="n">
        <f aca="false">COUNTIFS(jv!X:X,1982,jv!C:C,A42)</f>
        <v>0</v>
      </c>
      <c r="D42" s="104" t="n">
        <f aca="false">COUNTIFS(jv!X:X,1983,jv!C:C,A42)</f>
        <v>0</v>
      </c>
      <c r="E42" s="104" t="n">
        <f aca="false">COUNTIFS(jv!X:X,1984,jv!C:C,A42)</f>
        <v>0</v>
      </c>
      <c r="F42" s="104" t="n">
        <f aca="false">COUNTIFS(jv!X:X,1985,jv!C:C,A42)</f>
        <v>0</v>
      </c>
      <c r="G42" s="104" t="n">
        <f aca="false">COUNTIFS(jv!X:X,1986,jv!C:C,A42)</f>
        <v>0</v>
      </c>
      <c r="H42" s="104" t="n">
        <f aca="false">COUNTIFS(jv!X:X,1987,jv!C:C,A42)</f>
        <v>0</v>
      </c>
      <c r="I42" s="104" t="n">
        <f aca="false">COUNTIFS(jv!X:X,1988,jv!C:C,A42)</f>
        <v>0</v>
      </c>
      <c r="J42" s="104" t="n">
        <f aca="false">COUNTIFS(jv!X:X,1989,jv!C:C,A42)</f>
        <v>0</v>
      </c>
      <c r="K42" s="104" t="n">
        <f aca="false">COUNTIFS(jv!X:X,1990,jv!C:C,A42)</f>
        <v>0</v>
      </c>
      <c r="L42" s="104" t="n">
        <f aca="false">COUNTIFS(jv!X:X,1991,jv!C:C,A42)</f>
        <v>0</v>
      </c>
      <c r="M42" s="104" t="n">
        <f aca="false">COUNTIFS(jv!X:X,1992,jv!C:C,A42)</f>
        <v>0</v>
      </c>
      <c r="N42" s="104" t="n">
        <f aca="false">COUNTIFS(jv!X:X,1993,jv!C:C,A42)</f>
        <v>0</v>
      </c>
      <c r="O42" s="104" t="n">
        <f aca="false">COUNTIFS(jv!X:X,1994,jv!C:C,A42)</f>
        <v>0</v>
      </c>
      <c r="P42" s="104" t="n">
        <f aca="false">COUNTIFS(jv!X:X,1995,jv!C:C,A42)</f>
        <v>0</v>
      </c>
      <c r="Q42" s="104" t="n">
        <f aca="false">COUNTIFS(jv!X:X,1996,jv!C:C,A42)</f>
        <v>0</v>
      </c>
      <c r="R42" s="104" t="n">
        <f aca="false">COUNTIFS(jv!X:X,1997,jv!C:C,A42)</f>
        <v>0</v>
      </c>
      <c r="S42" s="104" t="n">
        <f aca="false">COUNTIFS(jv!X:X,1998,jv!C:C,A42)</f>
        <v>0</v>
      </c>
      <c r="T42" s="104" t="n">
        <f aca="false">COUNTIFS(jv!X:X,1999,jv!C:C,A42)</f>
        <v>0</v>
      </c>
      <c r="U42" s="104" t="n">
        <f aca="false">COUNTIFS(jv!X:X,2000,jv!C:C,A42)</f>
        <v>0</v>
      </c>
      <c r="V42" s="104" t="n">
        <f aca="false">COUNTIFS(jv!X:X,2001,jv!C:C,A42)</f>
        <v>0</v>
      </c>
      <c r="W42" s="104" t="n">
        <f aca="false">COUNTIFS(jv!X:X,2002,jv!C:C,A42)</f>
        <v>0</v>
      </c>
      <c r="X42" s="104" t="n">
        <f aca="false">COUNTIFS(jv!X:X,2003,jv!C:C,A42)</f>
        <v>0</v>
      </c>
      <c r="Y42" s="104" t="n">
        <f aca="false">COUNTIFS(jv!X:X,2004,jv!C:C,A42)</f>
        <v>0</v>
      </c>
      <c r="Z42" s="104" t="n">
        <f aca="false">COUNTIFS(jv!X:X,2005,jv!C:C,A42)</f>
        <v>0</v>
      </c>
      <c r="AA42" s="104" t="n">
        <f aca="false">COUNTIFS(jv!X:X,2006,jv!C:C,A42)</f>
        <v>0</v>
      </c>
      <c r="AB42" s="104" t="n">
        <f aca="false">COUNTIFS(jv!X:X,2007,jv!C:C,A42)</f>
        <v>0</v>
      </c>
      <c r="AC42" s="104" t="n">
        <f aca="false">COUNTIFS(jv!X:X,2008,jv!C:C,A42)</f>
        <v>0</v>
      </c>
      <c r="AD42" s="104" t="n">
        <f aca="false">COUNTIFS(jv!X:X,2009,jv!C:C,A42)</f>
        <v>2</v>
      </c>
      <c r="AE42" s="104" t="n">
        <f aca="false">COUNTIFS(jv!X:X,2010,jv!C:C,A42)</f>
        <v>0</v>
      </c>
      <c r="AF42" s="104" t="n">
        <f aca="false">COUNTIFS(jv!X:X,2011,jv!C:C,A42)</f>
        <v>0</v>
      </c>
      <c r="AG42" s="104" t="n">
        <f aca="false">COUNTIFS(jv!X:X,2012,jv!C:C,A42)</f>
        <v>0</v>
      </c>
      <c r="AH42" s="104" t="n">
        <f aca="false">COUNTIFS(jv!X:X,2013,jv!C:C,A42)</f>
        <v>0</v>
      </c>
      <c r="AI42" s="104" t="n">
        <f aca="false">COUNTIFS(jv!X:X,2014,jv!C:C,A42)</f>
        <v>0</v>
      </c>
      <c r="AJ42" s="104" t="n">
        <f aca="false">COUNTIFS(jv!X:X,2015,jv!C:C,A42)</f>
        <v>0</v>
      </c>
      <c r="AK42" s="104" t="n">
        <f aca="false">COUNTIFS(jv!X:X,2016,jv!C:C,A42)</f>
        <v>0</v>
      </c>
      <c r="AL42" s="104" t="n">
        <f aca="false">COUNTIFS(jv!X:X,2017,jv!C:C,A42)</f>
        <v>3</v>
      </c>
      <c r="AM42" s="104" t="n">
        <f aca="false">COUNTIFS(jv!X:X,2018,jv!C:C,A42)</f>
        <v>0</v>
      </c>
      <c r="AN42" s="104" t="n">
        <f aca="false">COUNTIFS(jv!X:X,2019,jv!C:C,A42)</f>
        <v>0</v>
      </c>
      <c r="AO42" s="104" t="n">
        <f aca="false">COUNTIFS(jv!X:X,2020,jv!C:C,A42)</f>
        <v>0</v>
      </c>
      <c r="AP42" s="104" t="n">
        <f aca="false">COUNTIFS(jv!X:X,2021,jv!C:C,A42)</f>
        <v>0</v>
      </c>
      <c r="AQ42" s="104" t="n">
        <f aca="false">COUNTIFS(jv!X:X,2022,jv!C:C,A42)</f>
        <v>0</v>
      </c>
      <c r="AR42" s="104" t="n">
        <v>0</v>
      </c>
      <c r="AS42" s="104" t="n">
        <f aca="false">COUNTIFS(jv!X:X,"non",jv!C:C,A42)</f>
        <v>0</v>
      </c>
      <c r="AT42" s="188" t="n">
        <f aca="false">SUM(B42:AS42)</f>
        <v>5</v>
      </c>
      <c r="AU42" s="0" t="n">
        <f aca="false">COUNTIFS(jv!C:C,A42,jv!M:M, "5 (âme sœur)")</f>
        <v>0</v>
      </c>
      <c r="AV42" s="189" t="n">
        <f aca="false">(AU42*100) / AT42</f>
        <v>0</v>
      </c>
    </row>
    <row r="43" customFormat="false" ht="13.8" hidden="false" customHeight="false" outlineLevel="0" collapsed="false">
      <c r="A43" s="0" t="s">
        <v>2128</v>
      </c>
      <c r="B43" s="104" t="n">
        <f aca="false">COUNTIFS(jv!X:X,1981,jv!C:C,A43)</f>
        <v>0</v>
      </c>
      <c r="C43" s="104" t="n">
        <f aca="false">COUNTIFS(jv!X:X,1982,jv!C:C,A43)</f>
        <v>0</v>
      </c>
      <c r="D43" s="104" t="n">
        <f aca="false">COUNTIFS(jv!X:X,1983,jv!C:C,A43)</f>
        <v>0</v>
      </c>
      <c r="E43" s="104" t="n">
        <f aca="false">COUNTIFS(jv!X:X,1984,jv!C:C,A43)</f>
        <v>0</v>
      </c>
      <c r="F43" s="104" t="n">
        <f aca="false">COUNTIFS(jv!X:X,1985,jv!C:C,A43)</f>
        <v>0</v>
      </c>
      <c r="G43" s="104" t="n">
        <f aca="false">COUNTIFS(jv!X:X,1986,jv!C:C,A43)</f>
        <v>0</v>
      </c>
      <c r="H43" s="104" t="n">
        <f aca="false">COUNTIFS(jv!X:X,1987,jv!C:C,A43)</f>
        <v>0</v>
      </c>
      <c r="I43" s="104" t="n">
        <f aca="false">COUNTIFS(jv!X:X,1988,jv!C:C,A43)</f>
        <v>0</v>
      </c>
      <c r="J43" s="104" t="n">
        <f aca="false">COUNTIFS(jv!X:X,1989,jv!C:C,A43)</f>
        <v>0</v>
      </c>
      <c r="K43" s="104" t="n">
        <f aca="false">COUNTIFS(jv!X:X,1990,jv!C:C,A43)</f>
        <v>0</v>
      </c>
      <c r="L43" s="104" t="n">
        <f aca="false">COUNTIFS(jv!X:X,1991,jv!C:C,A43)</f>
        <v>0</v>
      </c>
      <c r="M43" s="104" t="n">
        <f aca="false">COUNTIFS(jv!X:X,1992,jv!C:C,A43)</f>
        <v>0</v>
      </c>
      <c r="N43" s="104" t="n">
        <f aca="false">COUNTIFS(jv!X:X,1993,jv!C:C,A43)</f>
        <v>0</v>
      </c>
      <c r="O43" s="104" t="n">
        <f aca="false">COUNTIFS(jv!X:X,1994,jv!C:C,A43)</f>
        <v>2</v>
      </c>
      <c r="P43" s="104" t="n">
        <f aca="false">COUNTIFS(jv!X:X,1995,jv!C:C,A43)</f>
        <v>0</v>
      </c>
      <c r="Q43" s="104" t="n">
        <f aca="false">COUNTIFS(jv!X:X,1996,jv!C:C,A43)</f>
        <v>0</v>
      </c>
      <c r="R43" s="104" t="n">
        <f aca="false">COUNTIFS(jv!X:X,1997,jv!C:C,A43)</f>
        <v>0</v>
      </c>
      <c r="S43" s="104" t="n">
        <f aca="false">COUNTIFS(jv!X:X,1998,jv!C:C,A43)</f>
        <v>0</v>
      </c>
      <c r="T43" s="104" t="n">
        <f aca="false">COUNTIFS(jv!X:X,1999,jv!C:C,A43)</f>
        <v>0</v>
      </c>
      <c r="U43" s="104" t="n">
        <f aca="false">COUNTIFS(jv!X:X,2000,jv!C:C,A43)</f>
        <v>0</v>
      </c>
      <c r="V43" s="104" t="n">
        <f aca="false">COUNTIFS(jv!X:X,2001,jv!C:C,A43)</f>
        <v>0</v>
      </c>
      <c r="W43" s="104" t="n">
        <f aca="false">COUNTIFS(jv!X:X,2002,jv!C:C,A43)</f>
        <v>0</v>
      </c>
      <c r="X43" s="104" t="n">
        <f aca="false">COUNTIFS(jv!X:X,2003,jv!C:C,A43)</f>
        <v>0</v>
      </c>
      <c r="Y43" s="104" t="n">
        <f aca="false">COUNTIFS(jv!X:X,2004,jv!C:C,A43)</f>
        <v>1</v>
      </c>
      <c r="Z43" s="104" t="n">
        <f aca="false">COUNTIFS(jv!X:X,2005,jv!C:C,A43)</f>
        <v>1</v>
      </c>
      <c r="AA43" s="104" t="n">
        <f aca="false">COUNTIFS(jv!X:X,2006,jv!C:C,A43)</f>
        <v>1</v>
      </c>
      <c r="AB43" s="104" t="n">
        <f aca="false">COUNTIFS(jv!X:X,2007,jv!C:C,A43)</f>
        <v>2</v>
      </c>
      <c r="AC43" s="104" t="n">
        <f aca="false">COUNTIFS(jv!X:X,2008,jv!C:C,A43)</f>
        <v>1</v>
      </c>
      <c r="AD43" s="104" t="n">
        <f aca="false">COUNTIFS(jv!X:X,2009,jv!C:C,A43)</f>
        <v>1</v>
      </c>
      <c r="AE43" s="104" t="n">
        <f aca="false">COUNTIFS(jv!X:X,2010,jv!C:C,A43)</f>
        <v>1</v>
      </c>
      <c r="AF43" s="104" t="n">
        <f aca="false">COUNTIFS(jv!X:X,2011,jv!C:C,A43)</f>
        <v>2</v>
      </c>
      <c r="AG43" s="104" t="n">
        <f aca="false">COUNTIFS(jv!X:X,2012,jv!C:C,A43)</f>
        <v>2</v>
      </c>
      <c r="AH43" s="104" t="n">
        <f aca="false">COUNTIFS(jv!X:X,2013,jv!C:C,A43)</f>
        <v>2</v>
      </c>
      <c r="AI43" s="104" t="n">
        <f aca="false">COUNTIFS(jv!X:X,2014,jv!C:C,A43)</f>
        <v>2</v>
      </c>
      <c r="AJ43" s="104" t="n">
        <f aca="false">COUNTIFS(jv!X:X,2015,jv!C:C,A43)</f>
        <v>1</v>
      </c>
      <c r="AK43" s="104" t="n">
        <f aca="false">COUNTIFS(jv!X:X,2016,jv!C:C,A43)</f>
        <v>1</v>
      </c>
      <c r="AL43" s="104" t="n">
        <f aca="false">COUNTIFS(jv!X:X,2017,jv!C:C,A43)</f>
        <v>3</v>
      </c>
      <c r="AM43" s="104" t="n">
        <f aca="false">COUNTIFS(jv!X:X,2018,jv!C:C,A43)</f>
        <v>6</v>
      </c>
      <c r="AN43" s="104" t="n">
        <f aca="false">COUNTIFS(jv!X:X,2019,jv!C:C,A43)</f>
        <v>0</v>
      </c>
      <c r="AO43" s="104" t="n">
        <f aca="false">COUNTIFS(jv!X:X,2020,jv!C:C,A43)</f>
        <v>0</v>
      </c>
      <c r="AP43" s="104" t="n">
        <f aca="false">COUNTIFS(jv!X:X,2021,jv!C:C,A43)</f>
        <v>1</v>
      </c>
      <c r="AQ43" s="104" t="n">
        <f aca="false">COUNTIFS(jv!X:X,2022,jv!C:C,A43)</f>
        <v>0</v>
      </c>
      <c r="AR43" s="104" t="n">
        <v>0</v>
      </c>
      <c r="AS43" s="104" t="n">
        <f aca="false">COUNTIFS(jv!X:X,"non",jv!C:C,A43)</f>
        <v>0</v>
      </c>
      <c r="AT43" s="188" t="n">
        <f aca="false">SUM(B43:AS43)</f>
        <v>30</v>
      </c>
      <c r="AU43" s="0" t="n">
        <f aca="false">COUNTIFS(jv!C:C,A43,jv!M:M, "5 (âme sœur)")</f>
        <v>2</v>
      </c>
      <c r="AV43" s="189" t="n">
        <f aca="false">(AU43*100) / AT43</f>
        <v>6.66666666666667</v>
      </c>
    </row>
    <row r="44" customFormat="false" ht="13.8" hidden="false" customHeight="false" outlineLevel="0" collapsed="false">
      <c r="A44" s="131" t="s">
        <v>2304</v>
      </c>
      <c r="B44" s="104" t="n">
        <f aca="false">COUNTIFS(jv!X:X,1981,jv!C:C,A44)</f>
        <v>0</v>
      </c>
      <c r="C44" s="104" t="n">
        <f aca="false">COUNTIFS(jv!X:X,1982,jv!C:C,A44)</f>
        <v>0</v>
      </c>
      <c r="D44" s="104" t="n">
        <f aca="false">COUNTIFS(jv!X:X,1983,jv!C:C,A44)</f>
        <v>0</v>
      </c>
      <c r="E44" s="104" t="n">
        <f aca="false">COUNTIFS(jv!X:X,1984,jv!C:C,A44)</f>
        <v>1</v>
      </c>
      <c r="F44" s="104" t="n">
        <f aca="false">COUNTIFS(jv!X:X,1985,jv!C:C,A44)</f>
        <v>0</v>
      </c>
      <c r="G44" s="104" t="n">
        <f aca="false">COUNTIFS(jv!X:X,1986,jv!C:C,A44)</f>
        <v>0</v>
      </c>
      <c r="H44" s="104" t="n">
        <f aca="false">COUNTIFS(jv!X:X,1987,jv!C:C,A44)</f>
        <v>0</v>
      </c>
      <c r="I44" s="104" t="n">
        <f aca="false">COUNTIFS(jv!X:X,1988,jv!C:C,A44)</f>
        <v>0</v>
      </c>
      <c r="J44" s="104" t="n">
        <f aca="false">COUNTIFS(jv!X:X,1989,jv!C:C,A44)</f>
        <v>0</v>
      </c>
      <c r="K44" s="104" t="n">
        <f aca="false">COUNTIFS(jv!X:X,1990,jv!C:C,A44)</f>
        <v>0</v>
      </c>
      <c r="L44" s="104" t="n">
        <f aca="false">COUNTIFS(jv!X:X,1991,jv!C:C,A44)</f>
        <v>0</v>
      </c>
      <c r="M44" s="104" t="n">
        <f aca="false">COUNTIFS(jv!X:X,1992,jv!C:C,A44)</f>
        <v>0</v>
      </c>
      <c r="N44" s="104" t="n">
        <f aca="false">COUNTIFS(jv!X:X,1993,jv!C:C,A44)</f>
        <v>0</v>
      </c>
      <c r="O44" s="104" t="n">
        <f aca="false">COUNTIFS(jv!X:X,1994,jv!C:C,A44)</f>
        <v>1</v>
      </c>
      <c r="P44" s="104" t="n">
        <f aca="false">COUNTIFS(jv!X:X,1995,jv!C:C,A44)</f>
        <v>0</v>
      </c>
      <c r="Q44" s="104" t="n">
        <f aca="false">COUNTIFS(jv!X:X,1996,jv!C:C,A44)</f>
        <v>0</v>
      </c>
      <c r="R44" s="104" t="n">
        <f aca="false">COUNTIFS(jv!X:X,1997,jv!C:C,A44)</f>
        <v>1</v>
      </c>
      <c r="S44" s="104" t="n">
        <f aca="false">COUNTIFS(jv!X:X,1998,jv!C:C,A44)</f>
        <v>0</v>
      </c>
      <c r="T44" s="104" t="n">
        <f aca="false">COUNTIFS(jv!X:X,1999,jv!C:C,A44)</f>
        <v>0</v>
      </c>
      <c r="U44" s="104" t="n">
        <f aca="false">COUNTIFS(jv!X:X,2000,jv!C:C,A44)</f>
        <v>0</v>
      </c>
      <c r="V44" s="104" t="n">
        <f aca="false">COUNTIFS(jv!X:X,2001,jv!C:C,A44)</f>
        <v>0</v>
      </c>
      <c r="W44" s="104" t="n">
        <f aca="false">COUNTIFS(jv!X:X,2002,jv!C:C,A44)</f>
        <v>1</v>
      </c>
      <c r="X44" s="104" t="n">
        <f aca="false">COUNTIFS(jv!X:X,2003,jv!C:C,A44)</f>
        <v>1</v>
      </c>
      <c r="Y44" s="104" t="n">
        <f aca="false">COUNTIFS(jv!X:X,2004,jv!C:C,A44)</f>
        <v>2</v>
      </c>
      <c r="Z44" s="104" t="n">
        <f aca="false">COUNTIFS(jv!X:X,2005,jv!C:C,A44)</f>
        <v>1</v>
      </c>
      <c r="AA44" s="104" t="n">
        <f aca="false">COUNTIFS(jv!X:X,2006,jv!C:C,A44)</f>
        <v>0</v>
      </c>
      <c r="AB44" s="104" t="n">
        <f aca="false">COUNTIFS(jv!X:X,2007,jv!C:C,A44)</f>
        <v>1</v>
      </c>
      <c r="AC44" s="104" t="n">
        <f aca="false">COUNTIFS(jv!X:X,2008,jv!C:C,A44)</f>
        <v>2</v>
      </c>
      <c r="AD44" s="104" t="n">
        <f aca="false">COUNTIFS(jv!X:X,2009,jv!C:C,A44)</f>
        <v>0</v>
      </c>
      <c r="AE44" s="104" t="n">
        <f aca="false">COUNTIFS(jv!X:X,2010,jv!C:C,A44)</f>
        <v>1</v>
      </c>
      <c r="AF44" s="104" t="n">
        <f aca="false">COUNTIFS(jv!X:X,2011,jv!C:C,A44)</f>
        <v>0</v>
      </c>
      <c r="AG44" s="104" t="n">
        <f aca="false">COUNTIFS(jv!X:X,2012,jv!C:C,A44)</f>
        <v>0</v>
      </c>
      <c r="AH44" s="104" t="n">
        <f aca="false">COUNTIFS(jv!X:X,2013,jv!C:C,A44)</f>
        <v>1</v>
      </c>
      <c r="AI44" s="104" t="n">
        <f aca="false">COUNTIFS(jv!X:X,2014,jv!C:C,A44)</f>
        <v>0</v>
      </c>
      <c r="AJ44" s="104" t="n">
        <f aca="false">COUNTIFS(jv!X:X,2015,jv!C:C,A44)</f>
        <v>0</v>
      </c>
      <c r="AK44" s="104" t="n">
        <f aca="false">COUNTIFS(jv!X:X,2016,jv!C:C,A44)</f>
        <v>5</v>
      </c>
      <c r="AL44" s="104" t="n">
        <f aca="false">COUNTIFS(jv!X:X,2017,jv!C:C,A44)</f>
        <v>1</v>
      </c>
      <c r="AM44" s="104" t="n">
        <f aca="false">COUNTIFS(jv!X:X,2018,jv!C:C,A44)</f>
        <v>4</v>
      </c>
      <c r="AN44" s="104" t="n">
        <f aca="false">COUNTIFS(jv!X:X,2019,jv!C:C,A44)</f>
        <v>6</v>
      </c>
      <c r="AO44" s="104" t="n">
        <f aca="false">COUNTIFS(jv!X:X,2020,jv!C:C,A44)</f>
        <v>7</v>
      </c>
      <c r="AP44" s="104" t="n">
        <f aca="false">COUNTIFS(jv!X:X,2021,jv!C:C,A44)</f>
        <v>5</v>
      </c>
      <c r="AQ44" s="104" t="n">
        <f aca="false">COUNTIFS(jv!X:X,2022,jv!C:C,A44)</f>
        <v>7</v>
      </c>
      <c r="AR44" s="104" t="n">
        <v>0</v>
      </c>
      <c r="AS44" s="104" t="n">
        <f aca="false">COUNTIFS(jv!X:X,"non",jv!C:C,A44)</f>
        <v>0</v>
      </c>
      <c r="AT44" s="188" t="n">
        <f aca="false">SUM(B44:AS44)</f>
        <v>48</v>
      </c>
      <c r="AU44" s="0" t="n">
        <f aca="false">COUNTIFS(jv!C:C,A44,jv!M:M, "5 (âme sœur)")</f>
        <v>1</v>
      </c>
      <c r="AV44" s="189" t="n">
        <f aca="false">(AU44*100) / AT44</f>
        <v>2.08333333333333</v>
      </c>
    </row>
    <row r="45" customFormat="false" ht="13.8" hidden="false" customHeight="false" outlineLevel="0" collapsed="false">
      <c r="A45" s="0" t="s">
        <v>234</v>
      </c>
      <c r="B45" s="104" t="n">
        <f aca="false">COUNTIFS(jv!X:X,1981,jv!C:C,A45)</f>
        <v>0</v>
      </c>
      <c r="C45" s="104" t="n">
        <f aca="false">COUNTIFS(jv!X:X,1982,jv!C:C,A45)</f>
        <v>0</v>
      </c>
      <c r="D45" s="104" t="n">
        <f aca="false">COUNTIFS(jv!X:X,1983,jv!C:C,A45)</f>
        <v>0</v>
      </c>
      <c r="E45" s="104" t="n">
        <f aca="false">COUNTIFS(jv!X:X,1984,jv!C:C,A45)</f>
        <v>0</v>
      </c>
      <c r="F45" s="104" t="n">
        <f aca="false">COUNTIFS(jv!X:X,1985,jv!C:C,A45)</f>
        <v>2</v>
      </c>
      <c r="G45" s="104" t="n">
        <f aca="false">COUNTIFS(jv!X:X,1986,jv!C:C,A45)</f>
        <v>2</v>
      </c>
      <c r="H45" s="104" t="n">
        <f aca="false">COUNTIFS(jv!X:X,1987,jv!C:C,A45)</f>
        <v>3</v>
      </c>
      <c r="I45" s="104" t="n">
        <f aca="false">COUNTIFS(jv!X:X,1988,jv!C:C,A45)</f>
        <v>2</v>
      </c>
      <c r="J45" s="104" t="n">
        <f aca="false">COUNTIFS(jv!X:X,1989,jv!C:C,A45)</f>
        <v>8</v>
      </c>
      <c r="K45" s="104" t="n">
        <f aca="false">COUNTIFS(jv!X:X,1990,jv!C:C,A45)</f>
        <v>12</v>
      </c>
      <c r="L45" s="104" t="n">
        <f aca="false">COUNTIFS(jv!X:X,1991,jv!C:C,A45)</f>
        <v>18</v>
      </c>
      <c r="M45" s="104" t="n">
        <f aca="false">COUNTIFS(jv!X:X,1992,jv!C:C,A45)</f>
        <v>20</v>
      </c>
      <c r="N45" s="104" t="n">
        <f aca="false">COUNTIFS(jv!X:X,1993,jv!C:C,A45)</f>
        <v>20</v>
      </c>
      <c r="O45" s="104" t="n">
        <f aca="false">COUNTIFS(jv!X:X,1994,jv!C:C,A45)</f>
        <v>20</v>
      </c>
      <c r="P45" s="104" t="n">
        <f aca="false">COUNTIFS(jv!X:X,1995,jv!C:C,A45)</f>
        <v>14</v>
      </c>
      <c r="Q45" s="104" t="n">
        <f aca="false">COUNTIFS(jv!X:X,1996,jv!C:C,A45)</f>
        <v>1</v>
      </c>
      <c r="R45" s="104" t="n">
        <f aca="false">COUNTIFS(jv!X:X,1997,jv!C:C,A45)</f>
        <v>2</v>
      </c>
      <c r="S45" s="104" t="n">
        <f aca="false">COUNTIFS(jv!X:X,1998,jv!C:C,A45)</f>
        <v>3</v>
      </c>
      <c r="T45" s="104" t="n">
        <f aca="false">COUNTIFS(jv!X:X,1999,jv!C:C,A45)</f>
        <v>2</v>
      </c>
      <c r="U45" s="104" t="n">
        <f aca="false">COUNTIFS(jv!X:X,2000,jv!C:C,A45)</f>
        <v>2</v>
      </c>
      <c r="V45" s="104" t="n">
        <f aca="false">COUNTIFS(jv!X:X,2001,jv!C:C,A45)</f>
        <v>6</v>
      </c>
      <c r="W45" s="104" t="n">
        <f aca="false">COUNTIFS(jv!X:X,2002,jv!C:C,A45)</f>
        <v>5</v>
      </c>
      <c r="X45" s="104" t="n">
        <f aca="false">COUNTIFS(jv!X:X,2003,jv!C:C,A45)</f>
        <v>6</v>
      </c>
      <c r="Y45" s="104" t="n">
        <f aca="false">COUNTIFS(jv!X:X,2004,jv!C:C,A45)</f>
        <v>11</v>
      </c>
      <c r="Z45" s="104" t="n">
        <f aca="false">COUNTIFS(jv!X:X,2005,jv!C:C,A45)</f>
        <v>6</v>
      </c>
      <c r="AA45" s="104" t="n">
        <f aca="false">COUNTIFS(jv!X:X,2006,jv!C:C,A45)</f>
        <v>4</v>
      </c>
      <c r="AB45" s="104" t="n">
        <f aca="false">COUNTIFS(jv!X:X,2007,jv!C:C,A45)</f>
        <v>7</v>
      </c>
      <c r="AC45" s="104" t="n">
        <f aca="false">COUNTIFS(jv!X:X,2008,jv!C:C,A45)</f>
        <v>3</v>
      </c>
      <c r="AD45" s="104" t="n">
        <f aca="false">COUNTIFS(jv!X:X,2009,jv!C:C,A45)</f>
        <v>9</v>
      </c>
      <c r="AE45" s="104" t="n">
        <f aca="false">COUNTIFS(jv!X:X,2010,jv!C:C,A45)</f>
        <v>6</v>
      </c>
      <c r="AF45" s="104" t="n">
        <f aca="false">COUNTIFS(jv!X:X,2011,jv!C:C,A45)</f>
        <v>6</v>
      </c>
      <c r="AG45" s="104" t="n">
        <f aca="false">COUNTIFS(jv!X:X,2012,jv!C:C,A45)</f>
        <v>6</v>
      </c>
      <c r="AH45" s="104" t="n">
        <f aca="false">COUNTIFS(jv!X:X,2013,jv!C:C,A45)</f>
        <v>5</v>
      </c>
      <c r="AI45" s="104" t="n">
        <f aca="false">COUNTIFS(jv!X:X,2014,jv!C:C,A45)</f>
        <v>3</v>
      </c>
      <c r="AJ45" s="104" t="n">
        <f aca="false">COUNTIFS(jv!X:X,2015,jv!C:C,A45)</f>
        <v>5</v>
      </c>
      <c r="AK45" s="104" t="n">
        <f aca="false">COUNTIFS(jv!X:X,2016,jv!C:C,A45)</f>
        <v>3</v>
      </c>
      <c r="AL45" s="104" t="n">
        <f aca="false">COUNTIFS(jv!X:X,2017,jv!C:C,A45)</f>
        <v>18</v>
      </c>
      <c r="AM45" s="104" t="n">
        <f aca="false">COUNTIFS(jv!X:X,2018,jv!C:C,A45)</f>
        <v>13</v>
      </c>
      <c r="AN45" s="104" t="n">
        <f aca="false">COUNTIFS(jv!X:X,2019,jv!C:C,A45)</f>
        <v>16</v>
      </c>
      <c r="AO45" s="104" t="n">
        <f aca="false">COUNTIFS(jv!X:X,2020,jv!C:C,A45)</f>
        <v>8</v>
      </c>
      <c r="AP45" s="104" t="n">
        <f aca="false">COUNTIFS(jv!X:X,2021,jv!C:C,A45)</f>
        <v>9</v>
      </c>
      <c r="AQ45" s="104" t="n">
        <f aca="false">COUNTIFS(jv!X:X,2022,jv!C:C,A45)</f>
        <v>7</v>
      </c>
      <c r="AR45" s="104" t="n">
        <v>0</v>
      </c>
      <c r="AS45" s="104" t="n">
        <f aca="false">COUNTIFS(jv!X:X,"non",jv!C:C,A45)</f>
        <v>0</v>
      </c>
      <c r="AT45" s="188" t="n">
        <f aca="false">SUM(B45:AS45)</f>
        <v>293</v>
      </c>
      <c r="AU45" s="0" t="n">
        <f aca="false">COUNTIFS(jv!C:C,A45,jv!M:M, "5 (âme sœur)")</f>
        <v>16</v>
      </c>
      <c r="AV45" s="189" t="n">
        <f aca="false">(AU45*100) / AT45</f>
        <v>5.46075085324232</v>
      </c>
    </row>
    <row r="46" customFormat="false" ht="13.8" hidden="false" customHeight="false" outlineLevel="0" collapsed="false">
      <c r="A46" s="131" t="s">
        <v>1394</v>
      </c>
      <c r="B46" s="104" t="n">
        <f aca="false">COUNTIFS(jv!X:X,1981,jv!C:C,A46)</f>
        <v>0</v>
      </c>
      <c r="C46" s="104" t="n">
        <f aca="false">COUNTIFS(jv!X:X,1982,jv!C:C,A46)</f>
        <v>0</v>
      </c>
      <c r="D46" s="104" t="n">
        <f aca="false">COUNTIFS(jv!X:X,1983,jv!C:C,A46)</f>
        <v>0</v>
      </c>
      <c r="E46" s="104" t="n">
        <f aca="false">COUNTIFS(jv!X:X,1984,jv!C:C,A46)</f>
        <v>0</v>
      </c>
      <c r="F46" s="104" t="n">
        <f aca="false">COUNTIFS(jv!X:X,1985,jv!C:C,A46)</f>
        <v>0</v>
      </c>
      <c r="G46" s="104" t="n">
        <f aca="false">COUNTIFS(jv!X:X,1986,jv!C:C,A46)</f>
        <v>0</v>
      </c>
      <c r="H46" s="104" t="n">
        <f aca="false">COUNTIFS(jv!X:X,1987,jv!C:C,A46)</f>
        <v>0</v>
      </c>
      <c r="I46" s="104" t="n">
        <f aca="false">COUNTIFS(jv!X:X,1988,jv!C:C,A46)</f>
        <v>0</v>
      </c>
      <c r="J46" s="104" t="n">
        <f aca="false">COUNTIFS(jv!X:X,1989,jv!C:C,A46)</f>
        <v>0</v>
      </c>
      <c r="K46" s="104" t="n">
        <f aca="false">COUNTIFS(jv!X:X,1990,jv!C:C,A46)</f>
        <v>0</v>
      </c>
      <c r="L46" s="104" t="n">
        <f aca="false">COUNTIFS(jv!X:X,1991,jv!C:C,A46)</f>
        <v>1</v>
      </c>
      <c r="M46" s="104" t="n">
        <f aca="false">COUNTIFS(jv!X:X,1992,jv!C:C,A46)</f>
        <v>0</v>
      </c>
      <c r="N46" s="104" t="n">
        <f aca="false">COUNTIFS(jv!X:X,1993,jv!C:C,A46)</f>
        <v>0</v>
      </c>
      <c r="O46" s="104" t="n">
        <f aca="false">COUNTIFS(jv!X:X,1994,jv!C:C,A46)</f>
        <v>0</v>
      </c>
      <c r="P46" s="104" t="n">
        <f aca="false">COUNTIFS(jv!X:X,1995,jv!C:C,A46)</f>
        <v>1</v>
      </c>
      <c r="Q46" s="104" t="n">
        <f aca="false">COUNTIFS(jv!X:X,1996,jv!C:C,A46)</f>
        <v>3</v>
      </c>
      <c r="R46" s="104" t="n">
        <f aca="false">COUNTIFS(jv!X:X,1997,jv!C:C,A46)</f>
        <v>2</v>
      </c>
      <c r="S46" s="104" t="n">
        <f aca="false">COUNTIFS(jv!X:X,1998,jv!C:C,A46)</f>
        <v>2</v>
      </c>
      <c r="T46" s="104" t="n">
        <f aca="false">COUNTIFS(jv!X:X,1999,jv!C:C,A46)</f>
        <v>3</v>
      </c>
      <c r="U46" s="104" t="n">
        <f aca="false">COUNTIFS(jv!X:X,2000,jv!C:C,A46)</f>
        <v>0</v>
      </c>
      <c r="V46" s="104" t="n">
        <f aca="false">COUNTIFS(jv!X:X,2001,jv!C:C,A46)</f>
        <v>2</v>
      </c>
      <c r="W46" s="104" t="n">
        <f aca="false">COUNTIFS(jv!X:X,2002,jv!C:C,A46)</f>
        <v>3</v>
      </c>
      <c r="X46" s="104" t="n">
        <f aca="false">COUNTIFS(jv!X:X,2003,jv!C:C,A46)</f>
        <v>5</v>
      </c>
      <c r="Y46" s="104" t="n">
        <f aca="false">COUNTIFS(jv!X:X,2004,jv!C:C,A46)</f>
        <v>2</v>
      </c>
      <c r="Z46" s="104" t="n">
        <f aca="false">COUNTIFS(jv!X:X,2005,jv!C:C,A46)</f>
        <v>2</v>
      </c>
      <c r="AA46" s="104" t="n">
        <f aca="false">COUNTIFS(jv!X:X,2006,jv!C:C,A46)</f>
        <v>2</v>
      </c>
      <c r="AB46" s="104" t="n">
        <f aca="false">COUNTIFS(jv!X:X,2007,jv!C:C,A46)</f>
        <v>2</v>
      </c>
      <c r="AC46" s="104" t="n">
        <f aca="false">COUNTIFS(jv!X:X,2008,jv!C:C,A46)</f>
        <v>4</v>
      </c>
      <c r="AD46" s="104" t="n">
        <f aca="false">COUNTIFS(jv!X:X,2009,jv!C:C,A46)</f>
        <v>1</v>
      </c>
      <c r="AE46" s="104" t="n">
        <f aca="false">COUNTIFS(jv!X:X,2010,jv!C:C,A46)</f>
        <v>4</v>
      </c>
      <c r="AF46" s="104" t="n">
        <f aca="false">COUNTIFS(jv!X:X,2011,jv!C:C,A46)</f>
        <v>6</v>
      </c>
      <c r="AG46" s="104" t="n">
        <f aca="false">COUNTIFS(jv!X:X,2012,jv!C:C,A46)</f>
        <v>3</v>
      </c>
      <c r="AH46" s="104" t="n">
        <f aca="false">COUNTIFS(jv!X:X,2013,jv!C:C,A46)</f>
        <v>4</v>
      </c>
      <c r="AI46" s="104" t="n">
        <f aca="false">COUNTIFS(jv!X:X,2014,jv!C:C,A46)</f>
        <v>2</v>
      </c>
      <c r="AJ46" s="104" t="n">
        <f aca="false">COUNTIFS(jv!X:X,2015,jv!C:C,A46)</f>
        <v>2</v>
      </c>
      <c r="AK46" s="104" t="n">
        <f aca="false">COUNTIFS(jv!X:X,2016,jv!C:C,A46)</f>
        <v>5</v>
      </c>
      <c r="AL46" s="104" t="n">
        <f aca="false">COUNTIFS(jv!X:X,2017,jv!C:C,A46)</f>
        <v>5</v>
      </c>
      <c r="AM46" s="104" t="n">
        <f aca="false">COUNTIFS(jv!X:X,2018,jv!C:C,A46)</f>
        <v>9</v>
      </c>
      <c r="AN46" s="104" t="n">
        <f aca="false">COUNTIFS(jv!X:X,2019,jv!C:C,A46)</f>
        <v>3</v>
      </c>
      <c r="AO46" s="104" t="n">
        <f aca="false">COUNTIFS(jv!X:X,2020,jv!C:C,A46)</f>
        <v>5</v>
      </c>
      <c r="AP46" s="104" t="n">
        <f aca="false">COUNTIFS(jv!X:X,2021,jv!C:C,A46)</f>
        <v>4</v>
      </c>
      <c r="AQ46" s="104" t="n">
        <f aca="false">COUNTIFS(jv!X:X,2022,jv!C:C,A46)</f>
        <v>1</v>
      </c>
      <c r="AR46" s="104" t="n">
        <v>0</v>
      </c>
      <c r="AS46" s="104" t="n">
        <f aca="false">COUNTIFS(jv!X:X,"non",jv!C:C,A46)</f>
        <v>0</v>
      </c>
      <c r="AT46" s="188" t="n">
        <f aca="false">SUM(B46:AS46)</f>
        <v>88</v>
      </c>
      <c r="AU46" s="0" t="n">
        <f aca="false">COUNTIFS(jv!C:C,A46,jv!M:M, "5 (âme sœur)")</f>
        <v>8</v>
      </c>
      <c r="AV46" s="189" t="n">
        <f aca="false">(AU46*100) / AT46</f>
        <v>9.09090909090909</v>
      </c>
    </row>
    <row r="47" customFormat="false" ht="13.8" hidden="false" customHeight="false" outlineLevel="0" collapsed="false">
      <c r="A47" s="0" t="s">
        <v>505</v>
      </c>
      <c r="B47" s="104" t="n">
        <f aca="false">COUNTIFS(jv!X:X,1981,jv!C:C,A47)</f>
        <v>0</v>
      </c>
      <c r="C47" s="104" t="n">
        <f aca="false">COUNTIFS(jv!X:X,1982,jv!C:C,A47)</f>
        <v>0</v>
      </c>
      <c r="D47" s="104" t="n">
        <f aca="false">COUNTIFS(jv!X:X,1983,jv!C:C,A47)</f>
        <v>0</v>
      </c>
      <c r="E47" s="104" t="n">
        <f aca="false">COUNTIFS(jv!X:X,1984,jv!C:C,A47)</f>
        <v>0</v>
      </c>
      <c r="F47" s="104" t="n">
        <f aca="false">COUNTIFS(jv!X:X,1985,jv!C:C,A47)</f>
        <v>0</v>
      </c>
      <c r="G47" s="104" t="n">
        <f aca="false">COUNTIFS(jv!X:X,1986,jv!C:C,A47)</f>
        <v>0</v>
      </c>
      <c r="H47" s="104" t="n">
        <f aca="false">COUNTIFS(jv!X:X,1987,jv!C:C,A47)</f>
        <v>0</v>
      </c>
      <c r="I47" s="104" t="n">
        <f aca="false">COUNTIFS(jv!X:X,1988,jv!C:C,A47)</f>
        <v>0</v>
      </c>
      <c r="J47" s="104" t="n">
        <f aca="false">COUNTIFS(jv!X:X,1989,jv!C:C,A47)</f>
        <v>0</v>
      </c>
      <c r="K47" s="104" t="n">
        <f aca="false">COUNTIFS(jv!X:X,1990,jv!C:C,A47)</f>
        <v>0</v>
      </c>
      <c r="L47" s="104" t="n">
        <f aca="false">COUNTIFS(jv!X:X,1991,jv!C:C,A47)</f>
        <v>0</v>
      </c>
      <c r="M47" s="104" t="n">
        <f aca="false">COUNTIFS(jv!X:X,1992,jv!C:C,A47)</f>
        <v>2</v>
      </c>
      <c r="N47" s="104" t="n">
        <f aca="false">COUNTIFS(jv!X:X,1993,jv!C:C,A47)</f>
        <v>2</v>
      </c>
      <c r="O47" s="104" t="n">
        <f aca="false">COUNTIFS(jv!X:X,1994,jv!C:C,A47)</f>
        <v>0</v>
      </c>
      <c r="P47" s="104" t="n">
        <f aca="false">COUNTIFS(jv!X:X,1995,jv!C:C,A47)</f>
        <v>1</v>
      </c>
      <c r="Q47" s="104" t="n">
        <f aca="false">COUNTIFS(jv!X:X,1996,jv!C:C,A47)</f>
        <v>0</v>
      </c>
      <c r="R47" s="104" t="n">
        <f aca="false">COUNTIFS(jv!X:X,1997,jv!C:C,A47)</f>
        <v>1</v>
      </c>
      <c r="S47" s="104" t="n">
        <f aca="false">COUNTIFS(jv!X:X,1998,jv!C:C,A47)</f>
        <v>2</v>
      </c>
      <c r="T47" s="104" t="n">
        <f aca="false">COUNTIFS(jv!X:X,1999,jv!C:C,A47)</f>
        <v>1</v>
      </c>
      <c r="U47" s="104" t="n">
        <f aca="false">COUNTIFS(jv!X:X,2000,jv!C:C,A47)</f>
        <v>0</v>
      </c>
      <c r="V47" s="104" t="n">
        <f aca="false">COUNTIFS(jv!X:X,2001,jv!C:C,A47)</f>
        <v>0</v>
      </c>
      <c r="W47" s="104" t="n">
        <f aca="false">COUNTIFS(jv!X:X,2002,jv!C:C,A47)</f>
        <v>0</v>
      </c>
      <c r="X47" s="104" t="n">
        <f aca="false">COUNTIFS(jv!X:X,2003,jv!C:C,A47)</f>
        <v>1</v>
      </c>
      <c r="Y47" s="104" t="n">
        <f aca="false">COUNTIFS(jv!X:X,2004,jv!C:C,A47)</f>
        <v>0</v>
      </c>
      <c r="Z47" s="104" t="n">
        <f aca="false">COUNTIFS(jv!X:X,2005,jv!C:C,A47)</f>
        <v>0</v>
      </c>
      <c r="AA47" s="104" t="n">
        <f aca="false">COUNTIFS(jv!X:X,2006,jv!C:C,A47)</f>
        <v>0</v>
      </c>
      <c r="AB47" s="104" t="n">
        <f aca="false">COUNTIFS(jv!X:X,2007,jv!C:C,A47)</f>
        <v>0</v>
      </c>
      <c r="AC47" s="104" t="n">
        <f aca="false">COUNTIFS(jv!X:X,2008,jv!C:C,A47)</f>
        <v>0</v>
      </c>
      <c r="AD47" s="104" t="n">
        <f aca="false">COUNTIFS(jv!X:X,2009,jv!C:C,A47)</f>
        <v>0</v>
      </c>
      <c r="AE47" s="104" t="n">
        <f aca="false">COUNTIFS(jv!X:X,2010,jv!C:C,A47)</f>
        <v>0</v>
      </c>
      <c r="AF47" s="104" t="n">
        <f aca="false">COUNTIFS(jv!X:X,2011,jv!C:C,A47)</f>
        <v>0</v>
      </c>
      <c r="AG47" s="104" t="n">
        <f aca="false">COUNTIFS(jv!X:X,2012,jv!C:C,A47)</f>
        <v>0</v>
      </c>
      <c r="AH47" s="104" t="n">
        <f aca="false">COUNTIFS(jv!X:X,2013,jv!C:C,A47)</f>
        <v>0</v>
      </c>
      <c r="AI47" s="104" t="n">
        <f aca="false">COUNTIFS(jv!X:X,2014,jv!C:C,A47)</f>
        <v>1</v>
      </c>
      <c r="AJ47" s="104" t="n">
        <f aca="false">COUNTIFS(jv!X:X,2015,jv!C:C,A47)</f>
        <v>0</v>
      </c>
      <c r="AK47" s="104" t="n">
        <f aca="false">COUNTIFS(jv!X:X,2016,jv!C:C,A47)</f>
        <v>1</v>
      </c>
      <c r="AL47" s="104" t="n">
        <f aca="false">COUNTIFS(jv!X:X,2017,jv!C:C,A47)</f>
        <v>0</v>
      </c>
      <c r="AM47" s="104" t="n">
        <f aca="false">COUNTIFS(jv!X:X,2018,jv!C:C,A47)</f>
        <v>1</v>
      </c>
      <c r="AN47" s="104" t="n">
        <f aca="false">COUNTIFS(jv!X:X,2019,jv!C:C,A47)</f>
        <v>0</v>
      </c>
      <c r="AO47" s="104" t="n">
        <f aca="false">COUNTIFS(jv!X:X,2020,jv!C:C,A47)</f>
        <v>3</v>
      </c>
      <c r="AP47" s="104" t="n">
        <f aca="false">COUNTIFS(jv!X:X,2021,jv!C:C,A47)</f>
        <v>1</v>
      </c>
      <c r="AQ47" s="104" t="n">
        <f aca="false">COUNTIFS(jv!X:X,2022,jv!C:C,A47)</f>
        <v>0</v>
      </c>
      <c r="AR47" s="104" t="n">
        <v>0</v>
      </c>
      <c r="AS47" s="104" t="n">
        <f aca="false">COUNTIFS(jv!X:X,"non",jv!C:C,A47)</f>
        <v>0</v>
      </c>
      <c r="AT47" s="188" t="n">
        <f aca="false">SUM(B47:AS47)</f>
        <v>17</v>
      </c>
      <c r="AU47" s="0" t="n">
        <f aca="false">COUNTIFS(jv!C:C,A47,jv!M:M, "5 (âme sœur)")</f>
        <v>3</v>
      </c>
      <c r="AV47" s="189" t="n">
        <f aca="false">(AU47*100) / AT47</f>
        <v>17.6470588235294</v>
      </c>
    </row>
    <row r="48" customFormat="false" ht="13.8" hidden="false" customHeight="false" outlineLevel="0" collapsed="false">
      <c r="A48" s="0" t="s">
        <v>380</v>
      </c>
      <c r="B48" s="104" t="n">
        <f aca="false">COUNTIFS(jv!X:X,1981,jv!C:C,A48)</f>
        <v>0</v>
      </c>
      <c r="C48" s="104" t="n">
        <f aca="false">COUNTIFS(jv!X:X,1982,jv!C:C,A48)</f>
        <v>0</v>
      </c>
      <c r="D48" s="104" t="n">
        <f aca="false">COUNTIFS(jv!X:X,1983,jv!C:C,A48)</f>
        <v>0</v>
      </c>
      <c r="E48" s="104" t="n">
        <f aca="false">COUNTIFS(jv!X:X,1984,jv!C:C,A48)</f>
        <v>0</v>
      </c>
      <c r="F48" s="104" t="n">
        <f aca="false">COUNTIFS(jv!X:X,1985,jv!C:C,A48)</f>
        <v>1</v>
      </c>
      <c r="G48" s="104" t="n">
        <f aca="false">COUNTIFS(jv!X:X,1986,jv!C:C,A48)</f>
        <v>1</v>
      </c>
      <c r="H48" s="104" t="n">
        <f aca="false">COUNTIFS(jv!X:X,1987,jv!C:C,A48)</f>
        <v>0</v>
      </c>
      <c r="I48" s="104" t="n">
        <f aca="false">COUNTIFS(jv!X:X,1988,jv!C:C,A48)</f>
        <v>0</v>
      </c>
      <c r="J48" s="104" t="n">
        <f aca="false">COUNTIFS(jv!X:X,1989,jv!C:C,A48)</f>
        <v>5</v>
      </c>
      <c r="K48" s="104" t="n">
        <f aca="false">COUNTIFS(jv!X:X,1990,jv!C:C,A48)</f>
        <v>7</v>
      </c>
      <c r="L48" s="104" t="n">
        <f aca="false">COUNTIFS(jv!X:X,1991,jv!C:C,A48)</f>
        <v>8</v>
      </c>
      <c r="M48" s="104" t="n">
        <f aca="false">COUNTIFS(jv!X:X,1992,jv!C:C,A48)</f>
        <v>5</v>
      </c>
      <c r="N48" s="104" t="n">
        <f aca="false">COUNTIFS(jv!X:X,1993,jv!C:C,A48)</f>
        <v>10</v>
      </c>
      <c r="O48" s="104" t="n">
        <f aca="false">COUNTIFS(jv!X:X,1994,jv!C:C,A48)</f>
        <v>4</v>
      </c>
      <c r="P48" s="104" t="n">
        <f aca="false">COUNTIFS(jv!X:X,1995,jv!C:C,A48)</f>
        <v>0</v>
      </c>
      <c r="Q48" s="104" t="n">
        <f aca="false">COUNTIFS(jv!X:X,1996,jv!C:C,A48)</f>
        <v>3</v>
      </c>
      <c r="R48" s="104" t="n">
        <f aca="false">COUNTIFS(jv!X:X,1997,jv!C:C,A48)</f>
        <v>4</v>
      </c>
      <c r="S48" s="104" t="n">
        <f aca="false">COUNTIFS(jv!X:X,1998,jv!C:C,A48)</f>
        <v>3</v>
      </c>
      <c r="T48" s="104" t="n">
        <f aca="false">COUNTIFS(jv!X:X,1999,jv!C:C,A48)</f>
        <v>5</v>
      </c>
      <c r="U48" s="104" t="n">
        <f aca="false">COUNTIFS(jv!X:X,2000,jv!C:C,A48)</f>
        <v>4</v>
      </c>
      <c r="V48" s="104" t="n">
        <f aca="false">COUNTIFS(jv!X:X,2001,jv!C:C,A48)</f>
        <v>1</v>
      </c>
      <c r="W48" s="104" t="n">
        <f aca="false">COUNTIFS(jv!X:X,2002,jv!C:C,A48)</f>
        <v>2</v>
      </c>
      <c r="X48" s="104" t="n">
        <f aca="false">COUNTIFS(jv!X:X,2003,jv!C:C,A48)</f>
        <v>2</v>
      </c>
      <c r="Y48" s="104" t="n">
        <f aca="false">COUNTIFS(jv!X:X,2004,jv!C:C,A48)</f>
        <v>3</v>
      </c>
      <c r="Z48" s="104" t="n">
        <f aca="false">COUNTIFS(jv!X:X,2005,jv!C:C,A48)</f>
        <v>7</v>
      </c>
      <c r="AA48" s="104" t="n">
        <f aca="false">COUNTIFS(jv!X:X,2006,jv!C:C,A48)</f>
        <v>7</v>
      </c>
      <c r="AB48" s="104" t="n">
        <f aca="false">COUNTIFS(jv!X:X,2007,jv!C:C,A48)</f>
        <v>6</v>
      </c>
      <c r="AC48" s="104" t="n">
        <f aca="false">COUNTIFS(jv!X:X,2008,jv!C:C,A48)</f>
        <v>9</v>
      </c>
      <c r="AD48" s="104" t="n">
        <f aca="false">COUNTIFS(jv!X:X,2009,jv!C:C,A48)</f>
        <v>4</v>
      </c>
      <c r="AE48" s="104" t="n">
        <f aca="false">COUNTIFS(jv!X:X,2010,jv!C:C,A48)</f>
        <v>1</v>
      </c>
      <c r="AF48" s="104" t="n">
        <f aca="false">COUNTIFS(jv!X:X,2011,jv!C:C,A48)</f>
        <v>4</v>
      </c>
      <c r="AG48" s="104" t="n">
        <f aca="false">COUNTIFS(jv!X:X,2012,jv!C:C,A48)</f>
        <v>1</v>
      </c>
      <c r="AH48" s="104" t="n">
        <f aca="false">COUNTIFS(jv!X:X,2013,jv!C:C,A48)</f>
        <v>3</v>
      </c>
      <c r="AI48" s="104" t="n">
        <f aca="false">COUNTIFS(jv!X:X,2014,jv!C:C,A48)</f>
        <v>3</v>
      </c>
      <c r="AJ48" s="104" t="n">
        <f aca="false">COUNTIFS(jv!X:X,2015,jv!C:C,A48)</f>
        <v>3</v>
      </c>
      <c r="AK48" s="104" t="n">
        <f aca="false">COUNTIFS(jv!X:X,2016,jv!C:C,A48)</f>
        <v>1</v>
      </c>
      <c r="AL48" s="104" t="n">
        <f aca="false">COUNTIFS(jv!X:X,2017,jv!C:C,A48)</f>
        <v>8</v>
      </c>
      <c r="AM48" s="104" t="n">
        <f aca="false">COUNTIFS(jv!X:X,2018,jv!C:C,A48)</f>
        <v>6</v>
      </c>
      <c r="AN48" s="104" t="n">
        <f aca="false">COUNTIFS(jv!X:X,2019,jv!C:C,A48)</f>
        <v>11</v>
      </c>
      <c r="AO48" s="104" t="n">
        <f aca="false">COUNTIFS(jv!X:X,2020,jv!C:C,A48)</f>
        <v>6</v>
      </c>
      <c r="AP48" s="104" t="n">
        <f aca="false">COUNTIFS(jv!X:X,2021,jv!C:C,A48)</f>
        <v>13</v>
      </c>
      <c r="AQ48" s="104" t="n">
        <f aca="false">COUNTIFS(jv!X:X,2022,jv!C:C,A48)</f>
        <v>1</v>
      </c>
      <c r="AR48" s="104" t="n">
        <v>0</v>
      </c>
      <c r="AS48" s="104" t="n">
        <f aca="false">COUNTIFS(jv!X:X,"non",jv!C:C,A48)</f>
        <v>0</v>
      </c>
      <c r="AT48" s="188" t="n">
        <f aca="false">SUM(B48:AS48)</f>
        <v>162</v>
      </c>
      <c r="AU48" s="0" t="n">
        <f aca="false">COUNTIFS(jv!C:C,A48,jv!M:M, "5 (âme sœur)")</f>
        <v>14</v>
      </c>
      <c r="AV48" s="189" t="n">
        <f aca="false">(AU48*100) / AT48</f>
        <v>8.64197530864197</v>
      </c>
    </row>
    <row r="49" customFormat="false" ht="13.8" hidden="false" customHeight="false" outlineLevel="0" collapsed="false">
      <c r="A49" s="0" t="s">
        <v>329</v>
      </c>
      <c r="B49" s="104" t="n">
        <f aca="false">COUNTIFS(jv!X:X,1981,jv!C:C,A49)</f>
        <v>0</v>
      </c>
      <c r="C49" s="104" t="n">
        <f aca="false">COUNTIFS(jv!X:X,1982,jv!C:C,A49)</f>
        <v>0</v>
      </c>
      <c r="D49" s="104" t="n">
        <f aca="false">COUNTIFS(jv!X:X,1983,jv!C:C,A49)</f>
        <v>1</v>
      </c>
      <c r="E49" s="104" t="n">
        <f aca="false">COUNTIFS(jv!X:X,1984,jv!C:C,A49)</f>
        <v>0</v>
      </c>
      <c r="F49" s="104" t="n">
        <f aca="false">COUNTIFS(jv!X:X,1985,jv!C:C,A49)</f>
        <v>0</v>
      </c>
      <c r="G49" s="104" t="n">
        <f aca="false">COUNTIFS(jv!X:X,1986,jv!C:C,A49)</f>
        <v>0</v>
      </c>
      <c r="H49" s="104" t="n">
        <f aca="false">COUNTIFS(jv!X:X,1987,jv!C:C,A49)</f>
        <v>0</v>
      </c>
      <c r="I49" s="104" t="n">
        <f aca="false">COUNTIFS(jv!X:X,1988,jv!C:C,A49)</f>
        <v>1</v>
      </c>
      <c r="J49" s="104" t="n">
        <f aca="false">COUNTIFS(jv!X:X,1989,jv!C:C,A49)</f>
        <v>3</v>
      </c>
      <c r="K49" s="104" t="n">
        <f aca="false">COUNTIFS(jv!X:X,1990,jv!C:C,A49)</f>
        <v>5</v>
      </c>
      <c r="L49" s="104" t="n">
        <f aca="false">COUNTIFS(jv!X:X,1991,jv!C:C,A49)</f>
        <v>3</v>
      </c>
      <c r="M49" s="104" t="n">
        <f aca="false">COUNTIFS(jv!X:X,1992,jv!C:C,A49)</f>
        <v>4</v>
      </c>
      <c r="N49" s="104" t="n">
        <f aca="false">COUNTIFS(jv!X:X,1993,jv!C:C,A49)</f>
        <v>8</v>
      </c>
      <c r="O49" s="104" t="n">
        <f aca="false">COUNTIFS(jv!X:X,1994,jv!C:C,A49)</f>
        <v>7</v>
      </c>
      <c r="P49" s="104" t="n">
        <f aca="false">COUNTIFS(jv!X:X,1995,jv!C:C,A49)</f>
        <v>9</v>
      </c>
      <c r="Q49" s="104" t="n">
        <f aca="false">COUNTIFS(jv!X:X,1996,jv!C:C,A49)</f>
        <v>3</v>
      </c>
      <c r="R49" s="104" t="n">
        <f aca="false">COUNTIFS(jv!X:X,1997,jv!C:C,A49)</f>
        <v>4</v>
      </c>
      <c r="S49" s="104" t="n">
        <f aca="false">COUNTIFS(jv!X:X,1998,jv!C:C,A49)</f>
        <v>3</v>
      </c>
      <c r="T49" s="104" t="n">
        <f aca="false">COUNTIFS(jv!X:X,1999,jv!C:C,A49)</f>
        <v>0</v>
      </c>
      <c r="U49" s="104" t="n">
        <f aca="false">COUNTIFS(jv!X:X,2000,jv!C:C,A49)</f>
        <v>3</v>
      </c>
      <c r="V49" s="104" t="n">
        <f aca="false">COUNTIFS(jv!X:X,2001,jv!C:C,A49)</f>
        <v>2</v>
      </c>
      <c r="W49" s="104" t="n">
        <f aca="false">COUNTIFS(jv!X:X,2002,jv!C:C,A49)</f>
        <v>0</v>
      </c>
      <c r="X49" s="104" t="n">
        <f aca="false">COUNTIFS(jv!X:X,2003,jv!C:C,A49)</f>
        <v>3</v>
      </c>
      <c r="Y49" s="104" t="n">
        <f aca="false">COUNTIFS(jv!X:X,2004,jv!C:C,A49)</f>
        <v>8</v>
      </c>
      <c r="Z49" s="104" t="n">
        <f aca="false">COUNTIFS(jv!X:X,2005,jv!C:C,A49)</f>
        <v>1</v>
      </c>
      <c r="AA49" s="104" t="n">
        <f aca="false">COUNTIFS(jv!X:X,2006,jv!C:C,A49)</f>
        <v>2</v>
      </c>
      <c r="AB49" s="104" t="n">
        <f aca="false">COUNTIFS(jv!X:X,2007,jv!C:C,A49)</f>
        <v>4</v>
      </c>
      <c r="AC49" s="104" t="n">
        <f aca="false">COUNTIFS(jv!X:X,2008,jv!C:C,A49)</f>
        <v>1</v>
      </c>
      <c r="AD49" s="104" t="n">
        <f aca="false">COUNTIFS(jv!X:X,2009,jv!C:C,A49)</f>
        <v>3</v>
      </c>
      <c r="AE49" s="104" t="n">
        <f aca="false">COUNTIFS(jv!X:X,2010,jv!C:C,A49)</f>
        <v>7</v>
      </c>
      <c r="AF49" s="104" t="n">
        <f aca="false">COUNTIFS(jv!X:X,2011,jv!C:C,A49)</f>
        <v>6</v>
      </c>
      <c r="AG49" s="104" t="n">
        <f aca="false">COUNTIFS(jv!X:X,2012,jv!C:C,A49)</f>
        <v>1</v>
      </c>
      <c r="AH49" s="104" t="n">
        <f aca="false">COUNTIFS(jv!X:X,2013,jv!C:C,A49)</f>
        <v>4</v>
      </c>
      <c r="AI49" s="104" t="n">
        <f aca="false">COUNTIFS(jv!X:X,2014,jv!C:C,A49)</f>
        <v>2</v>
      </c>
      <c r="AJ49" s="104" t="n">
        <f aca="false">COUNTIFS(jv!X:X,2015,jv!C:C,A49)</f>
        <v>5</v>
      </c>
      <c r="AK49" s="104" t="n">
        <f aca="false">COUNTIFS(jv!X:X,2016,jv!C:C,A49)</f>
        <v>5</v>
      </c>
      <c r="AL49" s="104" t="n">
        <f aca="false">COUNTIFS(jv!X:X,2017,jv!C:C,A49)</f>
        <v>8</v>
      </c>
      <c r="AM49" s="104" t="n">
        <f aca="false">COUNTIFS(jv!X:X,2018,jv!C:C,A49)</f>
        <v>2</v>
      </c>
      <c r="AN49" s="104" t="n">
        <f aca="false">COUNTIFS(jv!X:X,2019,jv!C:C,A49)</f>
        <v>6</v>
      </c>
      <c r="AO49" s="104" t="n">
        <f aca="false">COUNTIFS(jv!X:X,2020,jv!C:C,A49)</f>
        <v>9</v>
      </c>
      <c r="AP49" s="104" t="n">
        <f aca="false">COUNTIFS(jv!X:X,2021,jv!C:C,A49)</f>
        <v>7</v>
      </c>
      <c r="AQ49" s="104" t="n">
        <f aca="false">COUNTIFS(jv!X:X,2022,jv!C:C,A49)</f>
        <v>2</v>
      </c>
      <c r="AR49" s="104" t="n">
        <v>0</v>
      </c>
      <c r="AS49" s="104" t="n">
        <f aca="false">COUNTIFS(jv!X:X,"non",jv!C:C,A49)</f>
        <v>0</v>
      </c>
      <c r="AT49" s="188" t="n">
        <f aca="false">SUM(B49:AS49)</f>
        <v>142</v>
      </c>
      <c r="AU49" s="0" t="n">
        <f aca="false">COUNTIFS(jv!C:C,A49,jv!M:M, "5 (âme sœur)")</f>
        <v>10</v>
      </c>
      <c r="AV49" s="189" t="n">
        <f aca="false">(AU49*100) / AT49</f>
        <v>7.04225352112676</v>
      </c>
    </row>
    <row r="50" customFormat="false" ht="13.8" hidden="false" customHeight="false" outlineLevel="0" collapsed="false">
      <c r="A50" s="0" t="s">
        <v>5944</v>
      </c>
      <c r="B50" s="104" t="n">
        <f aca="false">COUNTIFS(jv!X:X,1981,jv!C:C,A50)</f>
        <v>0</v>
      </c>
      <c r="C50" s="104" t="n">
        <f aca="false">COUNTIFS(jv!X:X,1982,jv!C:C,A50)</f>
        <v>0</v>
      </c>
      <c r="D50" s="104" t="n">
        <f aca="false">COUNTIFS(jv!X:X,1983,jv!C:C,A50)</f>
        <v>0</v>
      </c>
      <c r="E50" s="104" t="n">
        <f aca="false">COUNTIFS(jv!X:X,1984,jv!C:C,A50)</f>
        <v>0</v>
      </c>
      <c r="F50" s="104" t="n">
        <f aca="false">COUNTIFS(jv!X:X,1985,jv!C:C,A50)</f>
        <v>0</v>
      </c>
      <c r="G50" s="104" t="n">
        <f aca="false">COUNTIFS(jv!X:X,1986,jv!C:C,A50)</f>
        <v>0</v>
      </c>
      <c r="H50" s="104" t="n">
        <f aca="false">COUNTIFS(jv!X:X,1987,jv!C:C,A50)</f>
        <v>0</v>
      </c>
      <c r="I50" s="104" t="n">
        <f aca="false">COUNTIFS(jv!X:X,1988,jv!C:C,A50)</f>
        <v>0</v>
      </c>
      <c r="J50" s="104" t="n">
        <f aca="false">COUNTIFS(jv!X:X,1989,jv!C:C,A50)</f>
        <v>0</v>
      </c>
      <c r="K50" s="104" t="n">
        <f aca="false">COUNTIFS(jv!X:X,1990,jv!C:C,A50)</f>
        <v>0</v>
      </c>
      <c r="L50" s="104" t="n">
        <f aca="false">COUNTIFS(jv!X:X,1991,jv!C:C,A50)</f>
        <v>0</v>
      </c>
      <c r="M50" s="104" t="n">
        <f aca="false">COUNTIFS(jv!X:X,1992,jv!C:C,A50)</f>
        <v>0</v>
      </c>
      <c r="N50" s="104" t="n">
        <f aca="false">COUNTIFS(jv!X:X,1993,jv!C:C,A50)</f>
        <v>0</v>
      </c>
      <c r="O50" s="104" t="n">
        <f aca="false">COUNTIFS(jv!X:X,1994,jv!C:C,A50)</f>
        <v>1</v>
      </c>
      <c r="P50" s="104" t="n">
        <f aca="false">COUNTIFS(jv!X:X,1995,jv!C:C,A50)</f>
        <v>0</v>
      </c>
      <c r="Q50" s="104" t="n">
        <f aca="false">COUNTIFS(jv!X:X,1996,jv!C:C,A50)</f>
        <v>0</v>
      </c>
      <c r="R50" s="104" t="n">
        <f aca="false">COUNTIFS(jv!X:X,1997,jv!C:C,A50)</f>
        <v>0</v>
      </c>
      <c r="S50" s="104" t="n">
        <f aca="false">COUNTIFS(jv!X:X,1998,jv!C:C,A50)</f>
        <v>1</v>
      </c>
      <c r="T50" s="104" t="n">
        <f aca="false">COUNTIFS(jv!X:X,1999,jv!C:C,A50)</f>
        <v>0</v>
      </c>
      <c r="U50" s="104" t="n">
        <f aca="false">COUNTIFS(jv!X:X,2000,jv!C:C,A50)</f>
        <v>2</v>
      </c>
      <c r="V50" s="104" t="n">
        <f aca="false">COUNTIFS(jv!X:X,2001,jv!C:C,A50)</f>
        <v>0</v>
      </c>
      <c r="W50" s="104" t="n">
        <f aca="false">COUNTIFS(jv!X:X,2002,jv!C:C,A50)</f>
        <v>0</v>
      </c>
      <c r="X50" s="104" t="n">
        <f aca="false">COUNTIFS(jv!X:X,2003,jv!C:C,A50)</f>
        <v>0</v>
      </c>
      <c r="Y50" s="104" t="n">
        <f aca="false">COUNTIFS(jv!X:X,2004,jv!C:C,A50)</f>
        <v>1</v>
      </c>
      <c r="Z50" s="104" t="n">
        <f aca="false">COUNTIFS(jv!X:X,2005,jv!C:C,A50)</f>
        <v>0</v>
      </c>
      <c r="AA50" s="104" t="n">
        <f aca="false">COUNTIFS(jv!X:X,2006,jv!C:C,A50)</f>
        <v>0</v>
      </c>
      <c r="AB50" s="104" t="n">
        <f aca="false">COUNTIFS(jv!X:X,2007,jv!C:C,A50)</f>
        <v>0</v>
      </c>
      <c r="AC50" s="104" t="n">
        <f aca="false">COUNTIFS(jv!X:X,2008,jv!C:C,A50)</f>
        <v>0</v>
      </c>
      <c r="AD50" s="104" t="n">
        <f aca="false">COUNTIFS(jv!X:X,2009,jv!C:C,A50)</f>
        <v>1</v>
      </c>
      <c r="AE50" s="104" t="n">
        <f aca="false">COUNTIFS(jv!X:X,2010,jv!C:C,A50)</f>
        <v>1</v>
      </c>
      <c r="AF50" s="104" t="n">
        <f aca="false">COUNTIFS(jv!X:X,2011,jv!C:C,A50)</f>
        <v>0</v>
      </c>
      <c r="AG50" s="104" t="n">
        <f aca="false">COUNTIFS(jv!X:X,2012,jv!C:C,A50)</f>
        <v>0</v>
      </c>
      <c r="AH50" s="104" t="n">
        <f aca="false">COUNTIFS(jv!X:X,2013,jv!C:C,A50)</f>
        <v>0</v>
      </c>
      <c r="AI50" s="104" t="n">
        <f aca="false">COUNTIFS(jv!X:X,2014,jv!C:C,A50)</f>
        <v>1</v>
      </c>
      <c r="AJ50" s="104" t="n">
        <f aca="false">COUNTIFS(jv!X:X,2015,jv!C:C,A50)</f>
        <v>1</v>
      </c>
      <c r="AK50" s="104" t="n">
        <f aca="false">COUNTIFS(jv!X:X,2016,jv!C:C,A50)</f>
        <v>0</v>
      </c>
      <c r="AL50" s="104" t="n">
        <f aca="false">COUNTIFS(jv!X:X,2017,jv!C:C,A50)</f>
        <v>1</v>
      </c>
      <c r="AM50" s="104" t="n">
        <f aca="false">COUNTIFS(jv!X:X,2018,jv!C:C,A50)</f>
        <v>1</v>
      </c>
      <c r="AN50" s="104" t="n">
        <f aca="false">COUNTIFS(jv!X:X,2019,jv!C:C,A50)</f>
        <v>2</v>
      </c>
      <c r="AO50" s="104" t="n">
        <f aca="false">COUNTIFS(jv!X:X,2020,jv!C:C,A50)</f>
        <v>1</v>
      </c>
      <c r="AP50" s="104" t="n">
        <f aca="false">COUNTIFS(jv!X:X,2021,jv!C:C,A50)</f>
        <v>1</v>
      </c>
      <c r="AQ50" s="104" t="n">
        <f aca="false">COUNTIFS(jv!X:X,2022,jv!C:C,A50)</f>
        <v>0</v>
      </c>
      <c r="AR50" s="104" t="n">
        <v>0</v>
      </c>
      <c r="AS50" s="104" t="n">
        <f aca="false">COUNTIFS(jv!X:X,"non",jv!C:C,A50)</f>
        <v>0</v>
      </c>
      <c r="AT50" s="188" t="n">
        <f aca="false">SUM(B50:AS50)</f>
        <v>15</v>
      </c>
      <c r="AU50" s="0" t="n">
        <f aca="false">COUNTIFS(jv!C:C,A50,jv!M:M, "5 (âme sœur)")</f>
        <v>0</v>
      </c>
      <c r="AV50" s="189" t="n">
        <f aca="false">(AU50*100) / AT50</f>
        <v>0</v>
      </c>
    </row>
    <row r="51" customFormat="false" ht="13.8" hidden="false" customHeight="false" outlineLevel="0" collapsed="false">
      <c r="A51" s="131" t="s">
        <v>1003</v>
      </c>
      <c r="B51" s="104" t="n">
        <f aca="false">COUNTIFS(jv!X:X,1981,jv!C:C,A51)</f>
        <v>0</v>
      </c>
      <c r="C51" s="104" t="n">
        <f aca="false">COUNTIFS(jv!X:X,1982,jv!C:C,A51)</f>
        <v>0</v>
      </c>
      <c r="D51" s="104" t="n">
        <f aca="false">COUNTIFS(jv!X:X,1983,jv!C:C,A51)</f>
        <v>0</v>
      </c>
      <c r="E51" s="104" t="n">
        <f aca="false">COUNTIFS(jv!X:X,1984,jv!C:C,A51)</f>
        <v>1</v>
      </c>
      <c r="F51" s="104" t="n">
        <f aca="false">COUNTIFS(jv!X:X,1985,jv!C:C,A51)</f>
        <v>0</v>
      </c>
      <c r="G51" s="104" t="n">
        <f aca="false">COUNTIFS(jv!X:X,1986,jv!C:C,A51)</f>
        <v>0</v>
      </c>
      <c r="H51" s="104" t="n">
        <f aca="false">COUNTIFS(jv!X:X,1987,jv!C:C,A51)</f>
        <v>0</v>
      </c>
      <c r="I51" s="104" t="n">
        <f aca="false">COUNTIFS(jv!X:X,1988,jv!C:C,A51)</f>
        <v>0</v>
      </c>
      <c r="J51" s="104" t="n">
        <f aca="false">COUNTIFS(jv!X:X,1989,jv!C:C,A51)</f>
        <v>0</v>
      </c>
      <c r="K51" s="104" t="n">
        <f aca="false">COUNTIFS(jv!X:X,1990,jv!C:C,A51)</f>
        <v>0</v>
      </c>
      <c r="L51" s="104" t="n">
        <f aca="false">COUNTIFS(jv!X:X,1991,jv!C:C,A51)</f>
        <v>1</v>
      </c>
      <c r="M51" s="104" t="n">
        <f aca="false">COUNTIFS(jv!X:X,1992,jv!C:C,A51)</f>
        <v>0</v>
      </c>
      <c r="N51" s="104" t="n">
        <f aca="false">COUNTIFS(jv!X:X,1993,jv!C:C,A51)</f>
        <v>0</v>
      </c>
      <c r="O51" s="104" t="n">
        <f aca="false">COUNTIFS(jv!X:X,1994,jv!C:C,A51)</f>
        <v>2</v>
      </c>
      <c r="P51" s="104" t="n">
        <f aca="false">COUNTIFS(jv!X:X,1995,jv!C:C,A51)</f>
        <v>1</v>
      </c>
      <c r="Q51" s="104" t="n">
        <f aca="false">COUNTIFS(jv!X:X,1996,jv!C:C,A51)</f>
        <v>1</v>
      </c>
      <c r="R51" s="104" t="n">
        <f aca="false">COUNTIFS(jv!X:X,1997,jv!C:C,A51)</f>
        <v>0</v>
      </c>
      <c r="S51" s="104" t="n">
        <f aca="false">COUNTIFS(jv!X:X,1998,jv!C:C,A51)</f>
        <v>0</v>
      </c>
      <c r="T51" s="104" t="n">
        <f aca="false">COUNTIFS(jv!X:X,1999,jv!C:C,A51)</f>
        <v>0</v>
      </c>
      <c r="U51" s="104" t="n">
        <f aca="false">COUNTIFS(jv!X:X,2000,jv!C:C,A51)</f>
        <v>0</v>
      </c>
      <c r="V51" s="104" t="n">
        <f aca="false">COUNTIFS(jv!X:X,2001,jv!C:C,A51)</f>
        <v>0</v>
      </c>
      <c r="W51" s="104" t="n">
        <f aca="false">COUNTIFS(jv!X:X,2002,jv!C:C,A51)</f>
        <v>0</v>
      </c>
      <c r="X51" s="104" t="n">
        <f aca="false">COUNTIFS(jv!X:X,2003,jv!C:C,A51)</f>
        <v>0</v>
      </c>
      <c r="Y51" s="104" t="n">
        <f aca="false">COUNTIFS(jv!X:X,2004,jv!C:C,A51)</f>
        <v>0</v>
      </c>
      <c r="Z51" s="104" t="n">
        <f aca="false">COUNTIFS(jv!X:X,2005,jv!C:C,A51)</f>
        <v>0</v>
      </c>
      <c r="AA51" s="104" t="n">
        <f aca="false">COUNTIFS(jv!X:X,2006,jv!C:C,A51)</f>
        <v>1</v>
      </c>
      <c r="AB51" s="104" t="n">
        <f aca="false">COUNTIFS(jv!X:X,2007,jv!C:C,A51)</f>
        <v>0</v>
      </c>
      <c r="AC51" s="104" t="n">
        <f aca="false">COUNTIFS(jv!X:X,2008,jv!C:C,A51)</f>
        <v>0</v>
      </c>
      <c r="AD51" s="104" t="n">
        <f aca="false">COUNTIFS(jv!X:X,2009,jv!C:C,A51)</f>
        <v>0</v>
      </c>
      <c r="AE51" s="104" t="n">
        <f aca="false">COUNTIFS(jv!X:X,2010,jv!C:C,A51)</f>
        <v>0</v>
      </c>
      <c r="AF51" s="104" t="n">
        <f aca="false">COUNTIFS(jv!X:X,2011,jv!C:C,A51)</f>
        <v>0</v>
      </c>
      <c r="AG51" s="104" t="n">
        <f aca="false">COUNTIFS(jv!X:X,2012,jv!C:C,A51)</f>
        <v>1</v>
      </c>
      <c r="AH51" s="104" t="n">
        <f aca="false">COUNTIFS(jv!X:X,2013,jv!C:C,A51)</f>
        <v>0</v>
      </c>
      <c r="AI51" s="104" t="n">
        <f aca="false">COUNTIFS(jv!X:X,2014,jv!C:C,A51)</f>
        <v>1</v>
      </c>
      <c r="AJ51" s="104" t="n">
        <f aca="false">COUNTIFS(jv!X:X,2015,jv!C:C,A51)</f>
        <v>0</v>
      </c>
      <c r="AK51" s="104" t="n">
        <f aca="false">COUNTIFS(jv!X:X,2016,jv!C:C,A51)</f>
        <v>1</v>
      </c>
      <c r="AL51" s="104" t="n">
        <f aca="false">COUNTIFS(jv!X:X,2017,jv!C:C,A51)</f>
        <v>0</v>
      </c>
      <c r="AM51" s="104" t="n">
        <f aca="false">COUNTIFS(jv!X:X,2018,jv!C:C,A51)</f>
        <v>1</v>
      </c>
      <c r="AN51" s="104" t="n">
        <f aca="false">COUNTIFS(jv!X:X,2019,jv!C:C,A51)</f>
        <v>0</v>
      </c>
      <c r="AO51" s="104" t="n">
        <f aca="false">COUNTIFS(jv!X:X,2020,jv!C:C,A51)</f>
        <v>2</v>
      </c>
      <c r="AP51" s="104" t="n">
        <f aca="false">COUNTIFS(jv!X:X,2021,jv!C:C,A51)</f>
        <v>0</v>
      </c>
      <c r="AQ51" s="104" t="n">
        <f aca="false">COUNTIFS(jv!X:X,2022,jv!C:C,A51)</f>
        <v>0</v>
      </c>
      <c r="AR51" s="104" t="n">
        <v>0</v>
      </c>
      <c r="AS51" s="104" t="n">
        <f aca="false">COUNTIFS(jv!X:X,"non",jv!C:C,A51)</f>
        <v>0</v>
      </c>
      <c r="AT51" s="188" t="n">
        <f aca="false">SUM(B51:AS51)</f>
        <v>13</v>
      </c>
      <c r="AU51" s="0" t="n">
        <f aca="false">COUNTIFS(jv!C:C,A51,jv!M:M, "5 (âme sœur)")</f>
        <v>0</v>
      </c>
      <c r="AV51" s="189" t="n">
        <f aca="false">(AU51*100) / AT51</f>
        <v>0</v>
      </c>
    </row>
    <row r="52" customFormat="false" ht="13.8" hidden="false" customHeight="false" outlineLevel="0" collapsed="false">
      <c r="A52" s="131" t="s">
        <v>3086</v>
      </c>
      <c r="B52" s="104" t="n">
        <f aca="false">COUNTIFS(jv!X:X,1981,jv!C:C,A52)</f>
        <v>0</v>
      </c>
      <c r="C52" s="104" t="n">
        <f aca="false">COUNTIFS(jv!X:X,1982,jv!C:C,A52)</f>
        <v>0</v>
      </c>
      <c r="D52" s="104" t="n">
        <f aca="false">COUNTIFS(jv!X:X,1983,jv!C:C,A52)</f>
        <v>0</v>
      </c>
      <c r="E52" s="104" t="n">
        <f aca="false">COUNTIFS(jv!X:X,1984,jv!C:C,A52)</f>
        <v>0</v>
      </c>
      <c r="F52" s="104" t="n">
        <f aca="false">COUNTIFS(jv!X:X,1985,jv!C:C,A52)</f>
        <v>0</v>
      </c>
      <c r="G52" s="104" t="n">
        <f aca="false">COUNTIFS(jv!X:X,1986,jv!C:C,A52)</f>
        <v>0</v>
      </c>
      <c r="H52" s="104" t="n">
        <f aca="false">COUNTIFS(jv!X:X,1987,jv!C:C,A52)</f>
        <v>0</v>
      </c>
      <c r="I52" s="104" t="n">
        <f aca="false">COUNTIFS(jv!X:X,1988,jv!C:C,A52)</f>
        <v>0</v>
      </c>
      <c r="J52" s="104" t="n">
        <f aca="false">COUNTIFS(jv!X:X,1989,jv!C:C,A52)</f>
        <v>0</v>
      </c>
      <c r="K52" s="104" t="n">
        <f aca="false">COUNTIFS(jv!X:X,1990,jv!C:C,A52)</f>
        <v>0</v>
      </c>
      <c r="L52" s="104" t="n">
        <f aca="false">COUNTIFS(jv!X:X,1991,jv!C:C,A52)</f>
        <v>0</v>
      </c>
      <c r="M52" s="104" t="n">
        <f aca="false">COUNTIFS(jv!X:X,1992,jv!C:C,A52)</f>
        <v>0</v>
      </c>
      <c r="N52" s="104" t="n">
        <f aca="false">COUNTIFS(jv!X:X,1993,jv!C:C,A52)</f>
        <v>0</v>
      </c>
      <c r="O52" s="104" t="n">
        <f aca="false">COUNTIFS(jv!X:X,1994,jv!C:C,A52)</f>
        <v>0</v>
      </c>
      <c r="P52" s="104" t="n">
        <f aca="false">COUNTIFS(jv!X:X,1995,jv!C:C,A52)</f>
        <v>0</v>
      </c>
      <c r="Q52" s="104" t="n">
        <f aca="false">COUNTIFS(jv!X:X,1996,jv!C:C,A52)</f>
        <v>0</v>
      </c>
      <c r="R52" s="104" t="n">
        <f aca="false">COUNTIFS(jv!X:X,1997,jv!C:C,A52)</f>
        <v>0</v>
      </c>
      <c r="S52" s="104" t="n">
        <f aca="false">COUNTIFS(jv!X:X,1998,jv!C:C,A52)</f>
        <v>0</v>
      </c>
      <c r="T52" s="104" t="n">
        <f aca="false">COUNTIFS(jv!X:X,1999,jv!C:C,A52)</f>
        <v>0</v>
      </c>
      <c r="U52" s="104" t="n">
        <f aca="false">COUNTIFS(jv!X:X,2000,jv!C:C,A52)</f>
        <v>0</v>
      </c>
      <c r="V52" s="104" t="n">
        <f aca="false">COUNTIFS(jv!X:X,2001,jv!C:C,A52)</f>
        <v>1</v>
      </c>
      <c r="W52" s="104" t="n">
        <f aca="false">COUNTIFS(jv!X:X,2002,jv!C:C,A52)</f>
        <v>0</v>
      </c>
      <c r="X52" s="104" t="n">
        <f aca="false">COUNTIFS(jv!X:X,2003,jv!C:C,A52)</f>
        <v>1</v>
      </c>
      <c r="Y52" s="104" t="n">
        <f aca="false">COUNTIFS(jv!X:X,2004,jv!C:C,A52)</f>
        <v>1</v>
      </c>
      <c r="Z52" s="104" t="n">
        <f aca="false">COUNTIFS(jv!X:X,2005,jv!C:C,A52)</f>
        <v>1</v>
      </c>
      <c r="AA52" s="104" t="n">
        <f aca="false">COUNTIFS(jv!X:X,2006,jv!C:C,A52)</f>
        <v>0</v>
      </c>
      <c r="AB52" s="104" t="n">
        <f aca="false">COUNTIFS(jv!X:X,2007,jv!C:C,A52)</f>
        <v>1</v>
      </c>
      <c r="AC52" s="104" t="n">
        <f aca="false">COUNTIFS(jv!X:X,2008,jv!C:C,A52)</f>
        <v>2</v>
      </c>
      <c r="AD52" s="104" t="n">
        <f aca="false">COUNTIFS(jv!X:X,2009,jv!C:C,A52)</f>
        <v>0</v>
      </c>
      <c r="AE52" s="104" t="n">
        <f aca="false">COUNTIFS(jv!X:X,2010,jv!C:C,A52)</f>
        <v>0</v>
      </c>
      <c r="AF52" s="104" t="n">
        <f aca="false">COUNTIFS(jv!X:X,2011,jv!C:C,A52)</f>
        <v>0</v>
      </c>
      <c r="AG52" s="104" t="n">
        <f aca="false">COUNTIFS(jv!X:X,2012,jv!C:C,A52)</f>
        <v>1</v>
      </c>
      <c r="AH52" s="104" t="n">
        <f aca="false">COUNTIFS(jv!X:X,2013,jv!C:C,A52)</f>
        <v>0</v>
      </c>
      <c r="AI52" s="104" t="n">
        <f aca="false">COUNTIFS(jv!X:X,2014,jv!C:C,A52)</f>
        <v>1</v>
      </c>
      <c r="AJ52" s="104" t="n">
        <f aca="false">COUNTIFS(jv!X:X,2015,jv!C:C,A52)</f>
        <v>2</v>
      </c>
      <c r="AK52" s="104" t="n">
        <f aca="false">COUNTIFS(jv!X:X,2016,jv!C:C,A52)</f>
        <v>2</v>
      </c>
      <c r="AL52" s="104" t="n">
        <f aca="false">COUNTIFS(jv!X:X,2017,jv!C:C,A52)</f>
        <v>2</v>
      </c>
      <c r="AM52" s="104" t="n">
        <f aca="false">COUNTIFS(jv!X:X,2018,jv!C:C,A52)</f>
        <v>5</v>
      </c>
      <c r="AN52" s="104" t="n">
        <f aca="false">COUNTIFS(jv!X:X,2019,jv!C:C,A52)</f>
        <v>1</v>
      </c>
      <c r="AO52" s="104" t="n">
        <f aca="false">COUNTIFS(jv!X:X,2020,jv!C:C,A52)</f>
        <v>3</v>
      </c>
      <c r="AP52" s="104" t="n">
        <f aca="false">COUNTIFS(jv!X:X,2021,jv!C:C,A52)</f>
        <v>2</v>
      </c>
      <c r="AQ52" s="104" t="n">
        <f aca="false">COUNTIFS(jv!X:X,2022,jv!C:C,A52)</f>
        <v>0</v>
      </c>
      <c r="AR52" s="104" t="n">
        <v>0</v>
      </c>
      <c r="AS52" s="104" t="n">
        <f aca="false">COUNTIFS(jv!X:X,"non",jv!C:C,A52)</f>
        <v>0</v>
      </c>
      <c r="AT52" s="188" t="n">
        <f aca="false">SUM(B52:AS52)</f>
        <v>26</v>
      </c>
      <c r="AU52" s="0" t="n">
        <f aca="false">COUNTIFS(jv!C:C,A52,jv!M:M, "5 (âme sœur)")</f>
        <v>1</v>
      </c>
      <c r="AV52" s="189" t="n">
        <f aca="false">(AU52*100) / AT52</f>
        <v>3.84615384615385</v>
      </c>
    </row>
    <row r="53" customFormat="false" ht="13.8" hidden="false" customHeight="false" outlineLevel="0" collapsed="false">
      <c r="A53" s="0" t="s">
        <v>928</v>
      </c>
      <c r="B53" s="104" t="n">
        <f aca="false">COUNTIFS(jv!X:X,1981,jv!C:C,A53)</f>
        <v>0</v>
      </c>
      <c r="C53" s="104" t="n">
        <f aca="false">COUNTIFS(jv!X:X,1982,jv!C:C,A53)</f>
        <v>0</v>
      </c>
      <c r="D53" s="104" t="n">
        <f aca="false">COUNTIFS(jv!X:X,1983,jv!C:C,A53)</f>
        <v>0</v>
      </c>
      <c r="E53" s="104" t="n">
        <f aca="false">COUNTIFS(jv!X:X,1984,jv!C:C,A53)</f>
        <v>0</v>
      </c>
      <c r="F53" s="104" t="n">
        <f aca="false">COUNTIFS(jv!X:X,1985,jv!C:C,A53)</f>
        <v>0</v>
      </c>
      <c r="G53" s="104" t="n">
        <f aca="false">COUNTIFS(jv!X:X,1986,jv!C:C,A53)</f>
        <v>0</v>
      </c>
      <c r="H53" s="104" t="n">
        <f aca="false">COUNTIFS(jv!X:X,1987,jv!C:C,A53)</f>
        <v>0</v>
      </c>
      <c r="I53" s="104" t="n">
        <f aca="false">COUNTIFS(jv!X:X,1988,jv!C:C,A53)</f>
        <v>0</v>
      </c>
      <c r="J53" s="104" t="n">
        <f aca="false">COUNTIFS(jv!X:X,1989,jv!C:C,A53)</f>
        <v>0</v>
      </c>
      <c r="K53" s="104" t="n">
        <f aca="false">COUNTIFS(jv!X:X,1990,jv!C:C,A53)</f>
        <v>0</v>
      </c>
      <c r="L53" s="104" t="n">
        <f aca="false">COUNTIFS(jv!X:X,1991,jv!C:C,A53)</f>
        <v>1</v>
      </c>
      <c r="M53" s="104" t="n">
        <f aca="false">COUNTIFS(jv!X:X,1992,jv!C:C,A53)</f>
        <v>2</v>
      </c>
      <c r="N53" s="104" t="n">
        <f aca="false">COUNTIFS(jv!X:X,1993,jv!C:C,A53)</f>
        <v>1</v>
      </c>
      <c r="O53" s="104" t="n">
        <f aca="false">COUNTIFS(jv!X:X,1994,jv!C:C,A53)</f>
        <v>2</v>
      </c>
      <c r="P53" s="104" t="n">
        <f aca="false">COUNTIFS(jv!X:X,1995,jv!C:C,A53)</f>
        <v>2</v>
      </c>
      <c r="Q53" s="104" t="n">
        <f aca="false">COUNTIFS(jv!X:X,1996,jv!C:C,A53)</f>
        <v>1</v>
      </c>
      <c r="R53" s="104" t="n">
        <f aca="false">COUNTIFS(jv!X:X,1997,jv!C:C,A53)</f>
        <v>3</v>
      </c>
      <c r="S53" s="104" t="n">
        <f aca="false">COUNTIFS(jv!X:X,1998,jv!C:C,A53)</f>
        <v>2</v>
      </c>
      <c r="T53" s="104" t="n">
        <f aca="false">COUNTIFS(jv!X:X,1999,jv!C:C,A53)</f>
        <v>1</v>
      </c>
      <c r="U53" s="104" t="n">
        <f aca="false">COUNTIFS(jv!X:X,2000,jv!C:C,A53)</f>
        <v>3</v>
      </c>
      <c r="V53" s="104" t="n">
        <f aca="false">COUNTIFS(jv!X:X,2001,jv!C:C,A53)</f>
        <v>2</v>
      </c>
      <c r="W53" s="104" t="n">
        <f aca="false">COUNTIFS(jv!X:X,2002,jv!C:C,A53)</f>
        <v>5</v>
      </c>
      <c r="X53" s="104" t="n">
        <f aca="false">COUNTIFS(jv!X:X,2003,jv!C:C,A53)</f>
        <v>4</v>
      </c>
      <c r="Y53" s="104" t="n">
        <f aca="false">COUNTIFS(jv!X:X,2004,jv!C:C,A53)</f>
        <v>2</v>
      </c>
      <c r="Z53" s="104" t="n">
        <f aca="false">COUNTIFS(jv!X:X,2005,jv!C:C,A53)</f>
        <v>2</v>
      </c>
      <c r="AA53" s="104" t="n">
        <f aca="false">COUNTIFS(jv!X:X,2006,jv!C:C,A53)</f>
        <v>6</v>
      </c>
      <c r="AB53" s="104" t="n">
        <f aca="false">COUNTIFS(jv!X:X,2007,jv!C:C,A53)</f>
        <v>6</v>
      </c>
      <c r="AC53" s="104" t="n">
        <f aca="false">COUNTIFS(jv!X:X,2008,jv!C:C,A53)</f>
        <v>7</v>
      </c>
      <c r="AD53" s="104" t="n">
        <f aca="false">COUNTIFS(jv!X:X,2009,jv!C:C,A53)</f>
        <v>4</v>
      </c>
      <c r="AE53" s="104" t="n">
        <f aca="false">COUNTIFS(jv!X:X,2010,jv!C:C,A53)</f>
        <v>7</v>
      </c>
      <c r="AF53" s="104" t="n">
        <f aca="false">COUNTIFS(jv!X:X,2011,jv!C:C,A53)</f>
        <v>7</v>
      </c>
      <c r="AG53" s="104" t="n">
        <f aca="false">COUNTIFS(jv!X:X,2012,jv!C:C,A53)</f>
        <v>4</v>
      </c>
      <c r="AH53" s="104" t="n">
        <f aca="false">COUNTIFS(jv!X:X,2013,jv!C:C,A53)</f>
        <v>8</v>
      </c>
      <c r="AI53" s="104" t="n">
        <f aca="false">COUNTIFS(jv!X:X,2014,jv!C:C,A53)</f>
        <v>6</v>
      </c>
      <c r="AJ53" s="104" t="n">
        <f aca="false">COUNTIFS(jv!X:X,2015,jv!C:C,A53)</f>
        <v>6</v>
      </c>
      <c r="AK53" s="104" t="n">
        <f aca="false">COUNTIFS(jv!X:X,2016,jv!C:C,A53)</f>
        <v>4</v>
      </c>
      <c r="AL53" s="104" t="n">
        <f aca="false">COUNTIFS(jv!X:X,2017,jv!C:C,A53)</f>
        <v>9</v>
      </c>
      <c r="AM53" s="104" t="n">
        <f aca="false">COUNTIFS(jv!X:X,2018,jv!C:C,A53)</f>
        <v>5</v>
      </c>
      <c r="AN53" s="104" t="n">
        <f aca="false">COUNTIFS(jv!X:X,2019,jv!C:C,A53)</f>
        <v>6</v>
      </c>
      <c r="AO53" s="104" t="n">
        <f aca="false">COUNTIFS(jv!X:X,2020,jv!C:C,A53)</f>
        <v>8</v>
      </c>
      <c r="AP53" s="104" t="n">
        <f aca="false">COUNTIFS(jv!X:X,2021,jv!C:C,A53)</f>
        <v>5</v>
      </c>
      <c r="AQ53" s="104" t="n">
        <f aca="false">COUNTIFS(jv!X:X,2022,jv!C:C,A53)</f>
        <v>3</v>
      </c>
      <c r="AR53" s="104" t="n">
        <v>0</v>
      </c>
      <c r="AS53" s="104" t="n">
        <f aca="false">COUNTIFS(jv!X:X,"non",jv!C:C,A53)</f>
        <v>0</v>
      </c>
      <c r="AT53" s="188" t="n">
        <f aca="false">SUM(B53:AS53)</f>
        <v>134</v>
      </c>
      <c r="AU53" s="0" t="n">
        <f aca="false">COUNTIFS(jv!C:C,A53,jv!M:M, "5 (âme sœur)")</f>
        <v>5</v>
      </c>
      <c r="AV53" s="189" t="n">
        <f aca="false">(AU53*100) / AT53</f>
        <v>3.73134328358209</v>
      </c>
    </row>
    <row r="54" customFormat="false" ht="13.8" hidden="false" customHeight="false" outlineLevel="0" collapsed="false">
      <c r="A54" s="131" t="s">
        <v>17356</v>
      </c>
      <c r="B54" s="104" t="n">
        <f aca="false">COUNTIFS(jv!X:X,1981,jv!C:C,A54)</f>
        <v>0</v>
      </c>
      <c r="C54" s="104" t="n">
        <f aca="false">COUNTIFS(jv!X:X,1982,jv!C:C,A54)</f>
        <v>0</v>
      </c>
      <c r="D54" s="104" t="n">
        <f aca="false">COUNTIFS(jv!X:X,1983,jv!C:C,A54)</f>
        <v>0</v>
      </c>
      <c r="E54" s="104" t="n">
        <f aca="false">COUNTIFS(jv!X:X,1984,jv!C:C,A54)</f>
        <v>0</v>
      </c>
      <c r="F54" s="104" t="n">
        <f aca="false">COUNTIFS(jv!X:X,1985,jv!C:C,A54)</f>
        <v>0</v>
      </c>
      <c r="G54" s="104" t="n">
        <f aca="false">COUNTIFS(jv!X:X,1986,jv!C:C,A54)</f>
        <v>0</v>
      </c>
      <c r="H54" s="104" t="n">
        <f aca="false">COUNTIFS(jv!X:X,1987,jv!C:C,A54)</f>
        <v>0</v>
      </c>
      <c r="I54" s="104" t="n">
        <f aca="false">COUNTIFS(jv!X:X,1988,jv!C:C,A54)</f>
        <v>0</v>
      </c>
      <c r="J54" s="104" t="n">
        <f aca="false">COUNTIFS(jv!X:X,1989,jv!C:C,A54)</f>
        <v>0</v>
      </c>
      <c r="K54" s="104" t="n">
        <f aca="false">COUNTIFS(jv!X:X,1990,jv!C:C,A54)</f>
        <v>0</v>
      </c>
      <c r="L54" s="104" t="n">
        <f aca="false">COUNTIFS(jv!X:X,1991,jv!C:C,A54)</f>
        <v>0</v>
      </c>
      <c r="M54" s="104" t="n">
        <f aca="false">COUNTIFS(jv!X:X,1992,jv!C:C,A54)</f>
        <v>0</v>
      </c>
      <c r="N54" s="104" t="n">
        <f aca="false">COUNTIFS(jv!X:X,1993,jv!C:C,A54)</f>
        <v>0</v>
      </c>
      <c r="O54" s="104" t="n">
        <f aca="false">COUNTIFS(jv!X:X,1994,jv!C:C,A54)</f>
        <v>0</v>
      </c>
      <c r="P54" s="104" t="n">
        <f aca="false">COUNTIFS(jv!X:X,1995,jv!C:C,A54)</f>
        <v>0</v>
      </c>
      <c r="Q54" s="104" t="n">
        <f aca="false">COUNTIFS(jv!X:X,1996,jv!C:C,A54)</f>
        <v>0</v>
      </c>
      <c r="R54" s="104" t="n">
        <f aca="false">COUNTIFS(jv!X:X,1997,jv!C:C,A54)</f>
        <v>0</v>
      </c>
      <c r="S54" s="104" t="n">
        <f aca="false">COUNTIFS(jv!X:X,1998,jv!C:C,A54)</f>
        <v>0</v>
      </c>
      <c r="T54" s="104" t="n">
        <f aca="false">COUNTIFS(jv!X:X,1999,jv!C:C,A54)</f>
        <v>0</v>
      </c>
      <c r="U54" s="104" t="n">
        <f aca="false">COUNTIFS(jv!X:X,2000,jv!C:C,A54)</f>
        <v>0</v>
      </c>
      <c r="V54" s="104" t="n">
        <f aca="false">COUNTIFS(jv!X:X,2001,jv!C:C,A54)</f>
        <v>0</v>
      </c>
      <c r="W54" s="104" t="n">
        <f aca="false">COUNTIFS(jv!X:X,2002,jv!C:C,A54)</f>
        <v>0</v>
      </c>
      <c r="X54" s="104" t="n">
        <f aca="false">COUNTIFS(jv!X:X,2003,jv!C:C,A54)</f>
        <v>0</v>
      </c>
      <c r="Y54" s="104" t="n">
        <f aca="false">COUNTIFS(jv!X:X,2004,jv!C:C,A54)</f>
        <v>0</v>
      </c>
      <c r="Z54" s="104" t="n">
        <f aca="false">COUNTIFS(jv!X:X,2005,jv!C:C,A54)</f>
        <v>0</v>
      </c>
      <c r="AA54" s="104" t="n">
        <f aca="false">COUNTIFS(jv!X:X,2006,jv!C:C,A54)</f>
        <v>0</v>
      </c>
      <c r="AB54" s="104" t="n">
        <f aca="false">COUNTIFS(jv!X:X,2007,jv!C:C,A54)</f>
        <v>0</v>
      </c>
      <c r="AC54" s="104" t="n">
        <f aca="false">COUNTIFS(jv!X:X,2008,jv!C:C,A54)</f>
        <v>0</v>
      </c>
      <c r="AD54" s="104" t="n">
        <f aca="false">COUNTIFS(jv!X:X,2009,jv!C:C,A54)</f>
        <v>0</v>
      </c>
      <c r="AE54" s="104" t="n">
        <f aca="false">COUNTIFS(jv!X:X,2010,jv!C:C,A54)</f>
        <v>0</v>
      </c>
      <c r="AF54" s="104" t="n">
        <f aca="false">COUNTIFS(jv!X:X,2011,jv!C:C,A54)</f>
        <v>0</v>
      </c>
      <c r="AG54" s="104" t="n">
        <f aca="false">COUNTIFS(jv!X:X,2012,jv!C:C,A54)</f>
        <v>0</v>
      </c>
      <c r="AH54" s="104" t="n">
        <f aca="false">COUNTIFS(jv!X:X,2013,jv!C:C,A54)</f>
        <v>1</v>
      </c>
      <c r="AI54" s="104" t="n">
        <f aca="false">COUNTIFS(jv!X:X,2014,jv!C:C,A54)</f>
        <v>0</v>
      </c>
      <c r="AJ54" s="104" t="n">
        <f aca="false">COUNTIFS(jv!X:X,2015,jv!C:C,A54)</f>
        <v>0</v>
      </c>
      <c r="AK54" s="104" t="n">
        <f aca="false">COUNTIFS(jv!X:X,2016,jv!C:C,A54)</f>
        <v>0</v>
      </c>
      <c r="AL54" s="104" t="n">
        <f aca="false">COUNTIFS(jv!X:X,2017,jv!C:C,A54)</f>
        <v>0</v>
      </c>
      <c r="AM54" s="104" t="n">
        <f aca="false">COUNTIFS(jv!X:X,2018,jv!C:C,A54)</f>
        <v>0</v>
      </c>
      <c r="AN54" s="104" t="n">
        <f aca="false">COUNTIFS(jv!X:X,2019,jv!C:C,A54)</f>
        <v>0</v>
      </c>
      <c r="AO54" s="104" t="n">
        <f aca="false">COUNTIFS(jv!X:X,2020,jv!C:C,A54)</f>
        <v>0</v>
      </c>
      <c r="AP54" s="104" t="n">
        <f aca="false">COUNTIFS(jv!X:X,2021,jv!C:C,A54)</f>
        <v>0</v>
      </c>
      <c r="AQ54" s="104" t="n">
        <f aca="false">COUNTIFS(jv!X:X,2022,jv!C:C,A54)</f>
        <v>0</v>
      </c>
      <c r="AR54" s="104" t="n">
        <v>0</v>
      </c>
      <c r="AS54" s="104" t="n">
        <f aca="false">COUNTIFS(jv!X:X,"non",jv!C:C,A54)</f>
        <v>0</v>
      </c>
      <c r="AT54" s="188" t="n">
        <f aca="false">SUM(B54:AS54)</f>
        <v>1</v>
      </c>
      <c r="AU54" s="0" t="n">
        <f aca="false">COUNTIFS(jv!C:C,A54,jv!M:M, "5 (âme sœur)")</f>
        <v>0</v>
      </c>
      <c r="AV54" s="189" t="n">
        <f aca="false">(AU54*100) / AT54</f>
        <v>0</v>
      </c>
    </row>
    <row r="55" customFormat="false" ht="13.8" hidden="false" customHeight="false" outlineLevel="0" collapsed="false">
      <c r="A55" s="0" t="s">
        <v>1082</v>
      </c>
      <c r="B55" s="104" t="n">
        <f aca="false">COUNTIFS(jv!X:X,1981,jv!C:C,A55)</f>
        <v>0</v>
      </c>
      <c r="C55" s="104" t="n">
        <f aca="false">COUNTIFS(jv!X:X,1982,jv!C:C,A55)</f>
        <v>0</v>
      </c>
      <c r="D55" s="104" t="n">
        <f aca="false">COUNTIFS(jv!X:X,1983,jv!C:C,A55)</f>
        <v>0</v>
      </c>
      <c r="E55" s="104" t="n">
        <f aca="false">COUNTIFS(jv!X:X,1984,jv!C:C,A55)</f>
        <v>0</v>
      </c>
      <c r="F55" s="104" t="n">
        <f aca="false">COUNTIFS(jv!X:X,1985,jv!C:C,A55)</f>
        <v>0</v>
      </c>
      <c r="G55" s="104" t="n">
        <f aca="false">COUNTIFS(jv!X:X,1986,jv!C:C,A55)</f>
        <v>0</v>
      </c>
      <c r="H55" s="104" t="n">
        <f aca="false">COUNTIFS(jv!X:X,1987,jv!C:C,A55)</f>
        <v>0</v>
      </c>
      <c r="I55" s="104" t="n">
        <f aca="false">COUNTIFS(jv!X:X,1988,jv!C:C,A55)</f>
        <v>0</v>
      </c>
      <c r="J55" s="104" t="n">
        <f aca="false">COUNTIFS(jv!X:X,1989,jv!C:C,A55)</f>
        <v>0</v>
      </c>
      <c r="K55" s="104" t="n">
        <f aca="false">COUNTIFS(jv!X:X,1990,jv!C:C,A55)</f>
        <v>0</v>
      </c>
      <c r="L55" s="104" t="n">
        <f aca="false">COUNTIFS(jv!X:X,1991,jv!C:C,A55)</f>
        <v>1</v>
      </c>
      <c r="M55" s="104" t="n">
        <f aca="false">COUNTIFS(jv!X:X,1992,jv!C:C,A55)</f>
        <v>0</v>
      </c>
      <c r="N55" s="104" t="n">
        <f aca="false">COUNTIFS(jv!X:X,1993,jv!C:C,A55)</f>
        <v>0</v>
      </c>
      <c r="O55" s="104" t="n">
        <f aca="false">COUNTIFS(jv!X:X,1994,jv!C:C,A55)</f>
        <v>0</v>
      </c>
      <c r="P55" s="104" t="n">
        <f aca="false">COUNTIFS(jv!X:X,1995,jv!C:C,A55)</f>
        <v>1</v>
      </c>
      <c r="Q55" s="104" t="n">
        <f aca="false">COUNTIFS(jv!X:X,1996,jv!C:C,A55)</f>
        <v>0</v>
      </c>
      <c r="R55" s="104" t="n">
        <f aca="false">COUNTIFS(jv!X:X,1997,jv!C:C,A55)</f>
        <v>0</v>
      </c>
      <c r="S55" s="104" t="n">
        <f aca="false">COUNTIFS(jv!X:X,1998,jv!C:C,A55)</f>
        <v>0</v>
      </c>
      <c r="T55" s="104" t="n">
        <f aca="false">COUNTIFS(jv!X:X,1999,jv!C:C,A55)</f>
        <v>0</v>
      </c>
      <c r="U55" s="104" t="n">
        <f aca="false">COUNTIFS(jv!X:X,2000,jv!C:C,A55)</f>
        <v>0</v>
      </c>
      <c r="V55" s="104" t="n">
        <f aca="false">COUNTIFS(jv!X:X,2001,jv!C:C,A55)</f>
        <v>1</v>
      </c>
      <c r="W55" s="104" t="n">
        <f aca="false">COUNTIFS(jv!X:X,2002,jv!C:C,A55)</f>
        <v>0</v>
      </c>
      <c r="X55" s="104" t="n">
        <f aca="false">COUNTIFS(jv!X:X,2003,jv!C:C,A55)</f>
        <v>0</v>
      </c>
      <c r="Y55" s="104" t="n">
        <f aca="false">COUNTIFS(jv!X:X,2004,jv!C:C,A55)</f>
        <v>0</v>
      </c>
      <c r="Z55" s="104" t="n">
        <f aca="false">COUNTIFS(jv!X:X,2005,jv!C:C,A55)</f>
        <v>0</v>
      </c>
      <c r="AA55" s="104" t="n">
        <f aca="false">COUNTIFS(jv!X:X,2006,jv!C:C,A55)</f>
        <v>0</v>
      </c>
      <c r="AB55" s="104" t="n">
        <f aca="false">COUNTIFS(jv!X:X,2007,jv!C:C,A55)</f>
        <v>0</v>
      </c>
      <c r="AC55" s="104" t="n">
        <f aca="false">COUNTIFS(jv!X:X,2008,jv!C:C,A55)</f>
        <v>0</v>
      </c>
      <c r="AD55" s="104" t="n">
        <f aca="false">COUNTIFS(jv!X:X,2009,jv!C:C,A55)</f>
        <v>0</v>
      </c>
      <c r="AE55" s="104" t="n">
        <f aca="false">COUNTIFS(jv!X:X,2010,jv!C:C,A55)</f>
        <v>0</v>
      </c>
      <c r="AF55" s="104" t="n">
        <f aca="false">COUNTIFS(jv!X:X,2011,jv!C:C,A55)</f>
        <v>0</v>
      </c>
      <c r="AG55" s="104" t="n">
        <f aca="false">COUNTIFS(jv!X:X,2012,jv!C:C,A55)</f>
        <v>0</v>
      </c>
      <c r="AH55" s="104" t="n">
        <f aca="false">COUNTIFS(jv!X:X,2013,jv!C:C,A55)</f>
        <v>0</v>
      </c>
      <c r="AI55" s="104" t="n">
        <f aca="false">COUNTIFS(jv!X:X,2014,jv!C:C,A55)</f>
        <v>0</v>
      </c>
      <c r="AJ55" s="104" t="n">
        <f aca="false">COUNTIFS(jv!X:X,2015,jv!C:C,A55)</f>
        <v>0</v>
      </c>
      <c r="AK55" s="104" t="n">
        <f aca="false">COUNTIFS(jv!X:X,2016,jv!C:C,A55)</f>
        <v>0</v>
      </c>
      <c r="AL55" s="104" t="n">
        <f aca="false">COUNTIFS(jv!X:X,2017,jv!C:C,A55)</f>
        <v>1</v>
      </c>
      <c r="AM55" s="104" t="n">
        <f aca="false">COUNTIFS(jv!X:X,2018,jv!C:C,A55)</f>
        <v>1</v>
      </c>
      <c r="AN55" s="104" t="n">
        <f aca="false">COUNTIFS(jv!X:X,2019,jv!C:C,A55)</f>
        <v>1</v>
      </c>
      <c r="AO55" s="104" t="n">
        <f aca="false">COUNTIFS(jv!X:X,2020,jv!C:C,A55)</f>
        <v>0</v>
      </c>
      <c r="AP55" s="104" t="n">
        <f aca="false">COUNTIFS(jv!X:X,2021,jv!C:C,A55)</f>
        <v>0</v>
      </c>
      <c r="AQ55" s="104" t="n">
        <f aca="false">COUNTIFS(jv!X:X,2022,jv!C:C,A55)</f>
        <v>1</v>
      </c>
      <c r="AR55" s="104" t="n">
        <v>0</v>
      </c>
      <c r="AS55" s="104" t="n">
        <f aca="false">COUNTIFS(jv!X:X,"non",jv!C:C,A55)</f>
        <v>0</v>
      </c>
      <c r="AT55" s="188" t="n">
        <f aca="false">SUM(B55:AS55)</f>
        <v>7</v>
      </c>
      <c r="AU55" s="0" t="n">
        <f aca="false">COUNTIFS(jv!C:C,A55,jv!M:M, "5 (âme sœur)")</f>
        <v>2</v>
      </c>
      <c r="AV55" s="189" t="n">
        <f aca="false">(AU55*100) / AT55</f>
        <v>28.5714285714286</v>
      </c>
    </row>
    <row r="56" customFormat="false" ht="13.8" hidden="false" customHeight="false" outlineLevel="0" collapsed="false">
      <c r="A56" s="131" t="s">
        <v>1128</v>
      </c>
      <c r="B56" s="104" t="n">
        <f aca="false">COUNTIFS(jv!X:X,1981,jv!C:C,A56)</f>
        <v>0</v>
      </c>
      <c r="C56" s="104" t="n">
        <f aca="false">COUNTIFS(jv!X:X,1982,jv!C:C,A56)</f>
        <v>0</v>
      </c>
      <c r="D56" s="104" t="n">
        <f aca="false">COUNTIFS(jv!X:X,1983,jv!C:C,A56)</f>
        <v>0</v>
      </c>
      <c r="E56" s="104" t="n">
        <f aca="false">COUNTIFS(jv!X:X,1984,jv!C:C,A56)</f>
        <v>0</v>
      </c>
      <c r="F56" s="104" t="n">
        <f aca="false">COUNTIFS(jv!X:X,1985,jv!C:C,A56)</f>
        <v>0</v>
      </c>
      <c r="G56" s="104" t="n">
        <f aca="false">COUNTIFS(jv!X:X,1986,jv!C:C,A56)</f>
        <v>0</v>
      </c>
      <c r="H56" s="104" t="n">
        <f aca="false">COUNTIFS(jv!X:X,1987,jv!C:C,A56)</f>
        <v>0</v>
      </c>
      <c r="I56" s="104" t="n">
        <f aca="false">COUNTIFS(jv!X:X,1988,jv!C:C,A56)</f>
        <v>0</v>
      </c>
      <c r="J56" s="104" t="n">
        <f aca="false">COUNTIFS(jv!X:X,1989,jv!C:C,A56)</f>
        <v>0</v>
      </c>
      <c r="K56" s="104" t="n">
        <f aca="false">COUNTIFS(jv!X:X,1990,jv!C:C,A56)</f>
        <v>1</v>
      </c>
      <c r="L56" s="104" t="n">
        <f aca="false">COUNTIFS(jv!X:X,1991,jv!C:C,A56)</f>
        <v>1</v>
      </c>
      <c r="M56" s="104" t="n">
        <f aca="false">COUNTIFS(jv!X:X,1992,jv!C:C,A56)</f>
        <v>0</v>
      </c>
      <c r="N56" s="104" t="n">
        <f aca="false">COUNTIFS(jv!X:X,1993,jv!C:C,A56)</f>
        <v>0</v>
      </c>
      <c r="O56" s="104" t="n">
        <f aca="false">COUNTIFS(jv!X:X,1994,jv!C:C,A56)</f>
        <v>1</v>
      </c>
      <c r="P56" s="104" t="n">
        <f aca="false">COUNTIFS(jv!X:X,1995,jv!C:C,A56)</f>
        <v>0</v>
      </c>
      <c r="Q56" s="104" t="n">
        <f aca="false">COUNTIFS(jv!X:X,1996,jv!C:C,A56)</f>
        <v>0</v>
      </c>
      <c r="R56" s="104" t="n">
        <f aca="false">COUNTIFS(jv!X:X,1997,jv!C:C,A56)</f>
        <v>0</v>
      </c>
      <c r="S56" s="104" t="n">
        <f aca="false">COUNTIFS(jv!X:X,1998,jv!C:C,A56)</f>
        <v>0</v>
      </c>
      <c r="T56" s="104" t="n">
        <f aca="false">COUNTIFS(jv!X:X,1999,jv!C:C,A56)</f>
        <v>0</v>
      </c>
      <c r="U56" s="104" t="n">
        <f aca="false">COUNTIFS(jv!X:X,2000,jv!C:C,A56)</f>
        <v>0</v>
      </c>
      <c r="V56" s="104" t="n">
        <f aca="false">COUNTIFS(jv!X:X,2001,jv!C:C,A56)</f>
        <v>0</v>
      </c>
      <c r="W56" s="104" t="n">
        <f aca="false">COUNTIFS(jv!X:X,2002,jv!C:C,A56)</f>
        <v>0</v>
      </c>
      <c r="X56" s="104" t="n">
        <f aca="false">COUNTIFS(jv!X:X,2003,jv!C:C,A56)</f>
        <v>0</v>
      </c>
      <c r="Y56" s="104" t="n">
        <f aca="false">COUNTIFS(jv!X:X,2004,jv!C:C,A56)</f>
        <v>0</v>
      </c>
      <c r="Z56" s="104" t="n">
        <f aca="false">COUNTIFS(jv!X:X,2005,jv!C:C,A56)</f>
        <v>0</v>
      </c>
      <c r="AA56" s="104" t="n">
        <f aca="false">COUNTIFS(jv!X:X,2006,jv!C:C,A56)</f>
        <v>0</v>
      </c>
      <c r="AB56" s="104" t="n">
        <f aca="false">COUNTIFS(jv!X:X,2007,jv!C:C,A56)</f>
        <v>0</v>
      </c>
      <c r="AC56" s="104" t="n">
        <f aca="false">COUNTIFS(jv!X:X,2008,jv!C:C,A56)</f>
        <v>0</v>
      </c>
      <c r="AD56" s="104" t="n">
        <f aca="false">COUNTIFS(jv!X:X,2009,jv!C:C,A56)</f>
        <v>0</v>
      </c>
      <c r="AE56" s="104" t="n">
        <f aca="false">COUNTIFS(jv!X:X,2010,jv!C:C,A56)</f>
        <v>0</v>
      </c>
      <c r="AF56" s="104" t="n">
        <f aca="false">COUNTIFS(jv!X:X,2011,jv!C:C,A56)</f>
        <v>0</v>
      </c>
      <c r="AG56" s="104" t="n">
        <f aca="false">COUNTIFS(jv!X:X,2012,jv!C:C,A56)</f>
        <v>0</v>
      </c>
      <c r="AH56" s="104" t="n">
        <f aca="false">COUNTIFS(jv!X:X,2013,jv!C:C,A56)</f>
        <v>0</v>
      </c>
      <c r="AI56" s="104" t="n">
        <f aca="false">COUNTIFS(jv!X:X,2014,jv!C:C,A56)</f>
        <v>0</v>
      </c>
      <c r="AJ56" s="104" t="n">
        <f aca="false">COUNTIFS(jv!X:X,2015,jv!C:C,A56)</f>
        <v>0</v>
      </c>
      <c r="AK56" s="104" t="n">
        <f aca="false">COUNTIFS(jv!X:X,2016,jv!C:C,A56)</f>
        <v>1</v>
      </c>
      <c r="AL56" s="104" t="n">
        <f aca="false">COUNTIFS(jv!X:X,2017,jv!C:C,A56)</f>
        <v>0</v>
      </c>
      <c r="AM56" s="104" t="n">
        <f aca="false">COUNTIFS(jv!X:X,2018,jv!C:C,A56)</f>
        <v>1</v>
      </c>
      <c r="AN56" s="104" t="n">
        <f aca="false">COUNTIFS(jv!X:X,2019,jv!C:C,A56)</f>
        <v>0</v>
      </c>
      <c r="AO56" s="104" t="n">
        <f aca="false">COUNTIFS(jv!X:X,2020,jv!C:C,A56)</f>
        <v>0</v>
      </c>
      <c r="AP56" s="104" t="n">
        <f aca="false">COUNTIFS(jv!X:X,2021,jv!C:C,A56)</f>
        <v>0</v>
      </c>
      <c r="AQ56" s="104" t="n">
        <f aca="false">COUNTIFS(jv!X:X,2022,jv!C:C,A56)</f>
        <v>0</v>
      </c>
      <c r="AR56" s="104" t="n">
        <v>0</v>
      </c>
      <c r="AS56" s="104" t="n">
        <f aca="false">COUNTIFS(jv!X:X,"non",jv!C:C,A56)</f>
        <v>0</v>
      </c>
      <c r="AT56" s="188" t="n">
        <f aca="false">SUM(B56:AS56)</f>
        <v>5</v>
      </c>
      <c r="AU56" s="0" t="n">
        <f aca="false">COUNTIFS(jv!C:C,A56,jv!M:M, "5 (âme sœur)")</f>
        <v>0</v>
      </c>
      <c r="AV56" s="189" t="n">
        <f aca="false">(AU56*100) / AT56</f>
        <v>0</v>
      </c>
    </row>
    <row r="57" customFormat="false" ht="13.8" hidden="false" customHeight="false" outlineLevel="0" collapsed="false">
      <c r="A57" s="0" t="s">
        <v>911</v>
      </c>
      <c r="B57" s="104" t="n">
        <f aca="false">COUNTIFS(jv!X:X,1981,jv!C:C,A57)</f>
        <v>0</v>
      </c>
      <c r="C57" s="104" t="n">
        <f aca="false">COUNTIFS(jv!X:X,1982,jv!C:C,A57)</f>
        <v>0</v>
      </c>
      <c r="D57" s="104" t="n">
        <f aca="false">COUNTIFS(jv!X:X,1983,jv!C:C,A57)</f>
        <v>0</v>
      </c>
      <c r="E57" s="104" t="n">
        <f aca="false">COUNTIFS(jv!X:X,1984,jv!C:C,A57)</f>
        <v>0</v>
      </c>
      <c r="F57" s="104" t="n">
        <f aca="false">COUNTIFS(jv!X:X,1985,jv!C:C,A57)</f>
        <v>0</v>
      </c>
      <c r="G57" s="104" t="n">
        <f aca="false">COUNTIFS(jv!X:X,1986,jv!C:C,A57)</f>
        <v>0</v>
      </c>
      <c r="H57" s="104" t="n">
        <f aca="false">COUNTIFS(jv!X:X,1987,jv!C:C,A57)</f>
        <v>0</v>
      </c>
      <c r="I57" s="104" t="n">
        <f aca="false">COUNTIFS(jv!X:X,1988,jv!C:C,A57)</f>
        <v>0</v>
      </c>
      <c r="J57" s="104" t="n">
        <f aca="false">COUNTIFS(jv!X:X,1989,jv!C:C,A57)</f>
        <v>0</v>
      </c>
      <c r="K57" s="104" t="n">
        <f aca="false">COUNTIFS(jv!X:X,1990,jv!C:C,A57)</f>
        <v>0</v>
      </c>
      <c r="L57" s="104" t="n">
        <f aca="false">COUNTIFS(jv!X:X,1991,jv!C:C,A57)</f>
        <v>0</v>
      </c>
      <c r="M57" s="104" t="n">
        <f aca="false">COUNTIFS(jv!X:X,1992,jv!C:C,A57)</f>
        <v>0</v>
      </c>
      <c r="N57" s="104" t="n">
        <f aca="false">COUNTIFS(jv!X:X,1993,jv!C:C,A57)</f>
        <v>0</v>
      </c>
      <c r="O57" s="104" t="n">
        <f aca="false">COUNTIFS(jv!X:X,1994,jv!C:C,A57)</f>
        <v>1</v>
      </c>
      <c r="P57" s="104" t="n">
        <f aca="false">COUNTIFS(jv!X:X,1995,jv!C:C,A57)</f>
        <v>0</v>
      </c>
      <c r="Q57" s="104" t="n">
        <f aca="false">COUNTIFS(jv!X:X,1996,jv!C:C,A57)</f>
        <v>0</v>
      </c>
      <c r="R57" s="104" t="n">
        <f aca="false">COUNTIFS(jv!X:X,1997,jv!C:C,A57)</f>
        <v>0</v>
      </c>
      <c r="S57" s="104" t="n">
        <f aca="false">COUNTIFS(jv!X:X,1998,jv!C:C,A57)</f>
        <v>0</v>
      </c>
      <c r="T57" s="104" t="n">
        <f aca="false">COUNTIFS(jv!X:X,1999,jv!C:C,A57)</f>
        <v>0</v>
      </c>
      <c r="U57" s="104" t="n">
        <f aca="false">COUNTIFS(jv!X:X,2000,jv!C:C,A57)</f>
        <v>0</v>
      </c>
      <c r="V57" s="104" t="n">
        <f aca="false">COUNTIFS(jv!X:X,2001,jv!C:C,A57)</f>
        <v>0</v>
      </c>
      <c r="W57" s="104" t="n">
        <f aca="false">COUNTIFS(jv!X:X,2002,jv!C:C,A57)</f>
        <v>0</v>
      </c>
      <c r="X57" s="104" t="n">
        <f aca="false">COUNTIFS(jv!X:X,2003,jv!C:C,A57)</f>
        <v>0</v>
      </c>
      <c r="Y57" s="104" t="n">
        <f aca="false">COUNTIFS(jv!X:X,2004,jv!C:C,A57)</f>
        <v>0</v>
      </c>
      <c r="Z57" s="104" t="n">
        <f aca="false">COUNTIFS(jv!X:X,2005,jv!C:C,A57)</f>
        <v>1</v>
      </c>
      <c r="AA57" s="104" t="n">
        <f aca="false">COUNTIFS(jv!X:X,2006,jv!C:C,A57)</f>
        <v>0</v>
      </c>
      <c r="AB57" s="104" t="n">
        <f aca="false">COUNTIFS(jv!X:X,2007,jv!C:C,A57)</f>
        <v>1</v>
      </c>
      <c r="AC57" s="104" t="n">
        <f aca="false">COUNTIFS(jv!X:X,2008,jv!C:C,A57)</f>
        <v>0</v>
      </c>
      <c r="AD57" s="104" t="n">
        <f aca="false">COUNTIFS(jv!X:X,2009,jv!C:C,A57)</f>
        <v>0</v>
      </c>
      <c r="AE57" s="104" t="n">
        <f aca="false">COUNTIFS(jv!X:X,2010,jv!C:C,A57)</f>
        <v>2</v>
      </c>
      <c r="AF57" s="104" t="n">
        <f aca="false">COUNTIFS(jv!X:X,2011,jv!C:C,A57)</f>
        <v>0</v>
      </c>
      <c r="AG57" s="104" t="n">
        <f aca="false">COUNTIFS(jv!X:X,2012,jv!C:C,A57)</f>
        <v>0</v>
      </c>
      <c r="AH57" s="104" t="n">
        <f aca="false">COUNTIFS(jv!X:X,2013,jv!C:C,A57)</f>
        <v>0</v>
      </c>
      <c r="AI57" s="104" t="n">
        <f aca="false">COUNTIFS(jv!X:X,2014,jv!C:C,A57)</f>
        <v>1</v>
      </c>
      <c r="AJ57" s="104" t="n">
        <f aca="false">COUNTIFS(jv!X:X,2015,jv!C:C,A57)</f>
        <v>0</v>
      </c>
      <c r="AK57" s="104" t="n">
        <f aca="false">COUNTIFS(jv!X:X,2016,jv!C:C,A57)</f>
        <v>0</v>
      </c>
      <c r="AL57" s="104" t="n">
        <f aca="false">COUNTIFS(jv!X:X,2017,jv!C:C,A57)</f>
        <v>0</v>
      </c>
      <c r="AM57" s="104" t="n">
        <f aca="false">COUNTIFS(jv!X:X,2018,jv!C:C,A57)</f>
        <v>1</v>
      </c>
      <c r="AN57" s="104" t="n">
        <f aca="false">COUNTIFS(jv!X:X,2019,jv!C:C,A57)</f>
        <v>0</v>
      </c>
      <c r="AO57" s="104" t="n">
        <f aca="false">COUNTIFS(jv!X:X,2020,jv!C:C,A57)</f>
        <v>0</v>
      </c>
      <c r="AP57" s="104" t="n">
        <f aca="false">COUNTIFS(jv!X:X,2021,jv!C:C,A57)</f>
        <v>0</v>
      </c>
      <c r="AQ57" s="104" t="n">
        <f aca="false">COUNTIFS(jv!X:X,2022,jv!C:C,A57)</f>
        <v>0</v>
      </c>
      <c r="AR57" s="104" t="n">
        <v>0</v>
      </c>
      <c r="AS57" s="104" t="n">
        <f aca="false">COUNTIFS(jv!X:X,"non",jv!C:C,A57)</f>
        <v>0</v>
      </c>
      <c r="AT57" s="188" t="n">
        <f aca="false">SUM(B57:AS57)</f>
        <v>7</v>
      </c>
      <c r="AU57" s="0" t="n">
        <f aca="false">COUNTIFS(jv!C:C,A57,jv!M:M, "5 (âme sœur)")</f>
        <v>0</v>
      </c>
      <c r="AV57" s="189" t="n">
        <f aca="false">(AU57*100) / AT57</f>
        <v>0</v>
      </c>
    </row>
    <row r="58" customFormat="false" ht="13.8" hidden="false" customHeight="false" outlineLevel="0" collapsed="false">
      <c r="A58" s="0" t="s">
        <v>423</v>
      </c>
      <c r="B58" s="104" t="n">
        <f aca="false">COUNTIFS(jv!X:X,1981,jv!C:C,A58)</f>
        <v>0</v>
      </c>
      <c r="C58" s="104" t="n">
        <f aca="false">COUNTIFS(jv!X:X,1982,jv!C:C,A58)</f>
        <v>0</v>
      </c>
      <c r="D58" s="104" t="n">
        <f aca="false">COUNTIFS(jv!X:X,1983,jv!C:C,A58)</f>
        <v>0</v>
      </c>
      <c r="E58" s="104" t="n">
        <f aca="false">COUNTIFS(jv!X:X,1984,jv!C:C,A58)</f>
        <v>0</v>
      </c>
      <c r="F58" s="104" t="n">
        <f aca="false">COUNTIFS(jv!X:X,1985,jv!C:C,A58)</f>
        <v>0</v>
      </c>
      <c r="G58" s="104" t="n">
        <f aca="false">COUNTIFS(jv!X:X,1986,jv!C:C,A58)</f>
        <v>0</v>
      </c>
      <c r="H58" s="104" t="n">
        <f aca="false">COUNTIFS(jv!X:X,1987,jv!C:C,A58)</f>
        <v>0</v>
      </c>
      <c r="I58" s="104" t="n">
        <f aca="false">COUNTIFS(jv!X:X,1988,jv!C:C,A58)</f>
        <v>0</v>
      </c>
      <c r="J58" s="104" t="n">
        <f aca="false">COUNTIFS(jv!X:X,1989,jv!C:C,A58)</f>
        <v>0</v>
      </c>
      <c r="K58" s="104" t="n">
        <f aca="false">COUNTIFS(jv!X:X,1990,jv!C:C,A58)</f>
        <v>0</v>
      </c>
      <c r="L58" s="104" t="n">
        <f aca="false">COUNTIFS(jv!X:X,1991,jv!C:C,A58)</f>
        <v>4</v>
      </c>
      <c r="M58" s="104" t="n">
        <f aca="false">COUNTIFS(jv!X:X,1992,jv!C:C,A58)</f>
        <v>0</v>
      </c>
      <c r="N58" s="104" t="n">
        <f aca="false">COUNTIFS(jv!X:X,1993,jv!C:C,A58)</f>
        <v>2</v>
      </c>
      <c r="O58" s="104" t="n">
        <f aca="false">COUNTIFS(jv!X:X,1994,jv!C:C,A58)</f>
        <v>2</v>
      </c>
      <c r="P58" s="104" t="n">
        <f aca="false">COUNTIFS(jv!X:X,1995,jv!C:C,A58)</f>
        <v>1</v>
      </c>
      <c r="Q58" s="104" t="n">
        <f aca="false">COUNTIFS(jv!X:X,1996,jv!C:C,A58)</f>
        <v>1</v>
      </c>
      <c r="R58" s="104" t="n">
        <f aca="false">COUNTIFS(jv!X:X,1997,jv!C:C,A58)</f>
        <v>1</v>
      </c>
      <c r="S58" s="104" t="n">
        <f aca="false">COUNTIFS(jv!X:X,1998,jv!C:C,A58)</f>
        <v>0</v>
      </c>
      <c r="T58" s="104" t="n">
        <f aca="false">COUNTIFS(jv!X:X,1999,jv!C:C,A58)</f>
        <v>1</v>
      </c>
      <c r="U58" s="104" t="n">
        <f aca="false">COUNTIFS(jv!X:X,2000,jv!C:C,A58)</f>
        <v>1</v>
      </c>
      <c r="V58" s="104" t="n">
        <f aca="false">COUNTIFS(jv!X:X,2001,jv!C:C,A58)</f>
        <v>0</v>
      </c>
      <c r="W58" s="104" t="n">
        <f aca="false">COUNTIFS(jv!X:X,2002,jv!C:C,A58)</f>
        <v>1</v>
      </c>
      <c r="X58" s="104" t="n">
        <f aca="false">COUNTIFS(jv!X:X,2003,jv!C:C,A58)</f>
        <v>1</v>
      </c>
      <c r="Y58" s="104" t="n">
        <f aca="false">COUNTIFS(jv!X:X,2004,jv!C:C,A58)</f>
        <v>0</v>
      </c>
      <c r="Z58" s="104" t="n">
        <f aca="false">COUNTIFS(jv!X:X,2005,jv!C:C,A58)</f>
        <v>0</v>
      </c>
      <c r="AA58" s="104" t="n">
        <f aca="false">COUNTIFS(jv!X:X,2006,jv!C:C,A58)</f>
        <v>1</v>
      </c>
      <c r="AB58" s="104" t="n">
        <f aca="false">COUNTIFS(jv!X:X,2007,jv!C:C,A58)</f>
        <v>1</v>
      </c>
      <c r="AC58" s="104" t="n">
        <f aca="false">COUNTIFS(jv!X:X,2008,jv!C:C,A58)</f>
        <v>0</v>
      </c>
      <c r="AD58" s="104" t="n">
        <f aca="false">COUNTIFS(jv!X:X,2009,jv!C:C,A58)</f>
        <v>0</v>
      </c>
      <c r="AE58" s="104" t="n">
        <f aca="false">COUNTIFS(jv!X:X,2010,jv!C:C,A58)</f>
        <v>2</v>
      </c>
      <c r="AF58" s="104" t="n">
        <f aca="false">COUNTIFS(jv!X:X,2011,jv!C:C,A58)</f>
        <v>0</v>
      </c>
      <c r="AG58" s="104" t="n">
        <f aca="false">COUNTIFS(jv!X:X,2012,jv!C:C,A58)</f>
        <v>3</v>
      </c>
      <c r="AH58" s="104" t="n">
        <f aca="false">COUNTIFS(jv!X:X,2013,jv!C:C,A58)</f>
        <v>1</v>
      </c>
      <c r="AI58" s="104" t="n">
        <f aca="false">COUNTIFS(jv!X:X,2014,jv!C:C,A58)</f>
        <v>0</v>
      </c>
      <c r="AJ58" s="104" t="n">
        <f aca="false">COUNTIFS(jv!X:X,2015,jv!C:C,A58)</f>
        <v>1</v>
      </c>
      <c r="AK58" s="104" t="n">
        <f aca="false">COUNTIFS(jv!X:X,2016,jv!C:C,A58)</f>
        <v>3</v>
      </c>
      <c r="AL58" s="104" t="n">
        <f aca="false">COUNTIFS(jv!X:X,2017,jv!C:C,A58)</f>
        <v>0</v>
      </c>
      <c r="AM58" s="104" t="n">
        <f aca="false">COUNTIFS(jv!X:X,2018,jv!C:C,A58)</f>
        <v>0</v>
      </c>
      <c r="AN58" s="104" t="n">
        <f aca="false">COUNTIFS(jv!X:X,2019,jv!C:C,A58)</f>
        <v>0</v>
      </c>
      <c r="AO58" s="104" t="n">
        <f aca="false">COUNTIFS(jv!X:X,2020,jv!C:C,A58)</f>
        <v>1</v>
      </c>
      <c r="AP58" s="104" t="n">
        <f aca="false">COUNTIFS(jv!X:X,2021,jv!C:C,A58)</f>
        <v>0</v>
      </c>
      <c r="AQ58" s="104" t="n">
        <f aca="false">COUNTIFS(jv!X:X,2022,jv!C:C,A58)</f>
        <v>1</v>
      </c>
      <c r="AR58" s="104" t="n">
        <v>0</v>
      </c>
      <c r="AS58" s="104" t="n">
        <f aca="false">COUNTIFS(jv!X:X,"non",jv!C:C,A58)</f>
        <v>0</v>
      </c>
      <c r="AT58" s="188" t="n">
        <f aca="false">SUM(B58:AS58)</f>
        <v>29</v>
      </c>
      <c r="AU58" s="0" t="n">
        <f aca="false">COUNTIFS(jv!C:C,A58,jv!M:M, "5 (âme sœur)")</f>
        <v>0</v>
      </c>
      <c r="AV58" s="189" t="n">
        <f aca="false">(AU58*100) / AT58</f>
        <v>0</v>
      </c>
    </row>
    <row r="59" customFormat="false" ht="13.8" hidden="false" customHeight="false" outlineLevel="0" collapsed="false">
      <c r="A59" s="0" t="s">
        <v>3240</v>
      </c>
      <c r="B59" s="104" t="n">
        <f aca="false">COUNTIFS(jv!X:X,1981,jv!C:C,A59)</f>
        <v>0</v>
      </c>
      <c r="C59" s="104" t="n">
        <f aca="false">COUNTIFS(jv!X:X,1982,jv!C:C,A59)</f>
        <v>0</v>
      </c>
      <c r="D59" s="104" t="n">
        <f aca="false">COUNTIFS(jv!X:X,1983,jv!C:C,A59)</f>
        <v>0</v>
      </c>
      <c r="E59" s="104" t="n">
        <f aca="false">COUNTIFS(jv!X:X,1984,jv!C:C,A59)</f>
        <v>0</v>
      </c>
      <c r="F59" s="104" t="n">
        <f aca="false">COUNTIFS(jv!X:X,1985,jv!C:C,A59)</f>
        <v>0</v>
      </c>
      <c r="G59" s="104" t="n">
        <f aca="false">COUNTIFS(jv!X:X,1986,jv!C:C,A59)</f>
        <v>0</v>
      </c>
      <c r="H59" s="104" t="n">
        <f aca="false">COUNTIFS(jv!X:X,1987,jv!C:C,A59)</f>
        <v>0</v>
      </c>
      <c r="I59" s="104" t="n">
        <f aca="false">COUNTIFS(jv!X:X,1988,jv!C:C,A59)</f>
        <v>0</v>
      </c>
      <c r="J59" s="104" t="n">
        <f aca="false">COUNTIFS(jv!X:X,1989,jv!C:C,A59)</f>
        <v>0</v>
      </c>
      <c r="K59" s="104" t="n">
        <f aca="false">COUNTIFS(jv!X:X,1990,jv!C:C,A59)</f>
        <v>1</v>
      </c>
      <c r="L59" s="104" t="n">
        <f aca="false">COUNTIFS(jv!X:X,1991,jv!C:C,A59)</f>
        <v>0</v>
      </c>
      <c r="M59" s="104" t="n">
        <f aca="false">COUNTIFS(jv!X:X,1992,jv!C:C,A59)</f>
        <v>0</v>
      </c>
      <c r="N59" s="104" t="n">
        <f aca="false">COUNTIFS(jv!X:X,1993,jv!C:C,A59)</f>
        <v>0</v>
      </c>
      <c r="O59" s="104" t="n">
        <f aca="false">COUNTIFS(jv!X:X,1994,jv!C:C,A59)</f>
        <v>1</v>
      </c>
      <c r="P59" s="104" t="n">
        <f aca="false">COUNTIFS(jv!X:X,1995,jv!C:C,A59)</f>
        <v>0</v>
      </c>
      <c r="Q59" s="104" t="n">
        <f aca="false">COUNTIFS(jv!X:X,1996,jv!C:C,A59)</f>
        <v>0</v>
      </c>
      <c r="R59" s="104" t="n">
        <f aca="false">COUNTIFS(jv!X:X,1997,jv!C:C,A59)</f>
        <v>0</v>
      </c>
      <c r="S59" s="104" t="n">
        <f aca="false">COUNTIFS(jv!X:X,1998,jv!C:C,A59)</f>
        <v>1</v>
      </c>
      <c r="T59" s="104" t="n">
        <f aca="false">COUNTIFS(jv!X:X,1999,jv!C:C,A59)</f>
        <v>0</v>
      </c>
      <c r="U59" s="104" t="n">
        <f aca="false">COUNTIFS(jv!X:X,2000,jv!C:C,A59)</f>
        <v>0</v>
      </c>
      <c r="V59" s="104" t="n">
        <f aca="false">COUNTIFS(jv!X:X,2001,jv!C:C,A59)</f>
        <v>0</v>
      </c>
      <c r="W59" s="104" t="n">
        <f aca="false">COUNTIFS(jv!X:X,2002,jv!C:C,A59)</f>
        <v>0</v>
      </c>
      <c r="X59" s="104" t="n">
        <f aca="false">COUNTIFS(jv!X:X,2003,jv!C:C,A59)</f>
        <v>0</v>
      </c>
      <c r="Y59" s="104" t="n">
        <f aca="false">COUNTIFS(jv!X:X,2004,jv!C:C,A59)</f>
        <v>0</v>
      </c>
      <c r="Z59" s="104" t="n">
        <f aca="false">COUNTIFS(jv!X:X,2005,jv!C:C,A59)</f>
        <v>2</v>
      </c>
      <c r="AA59" s="104" t="n">
        <f aca="false">COUNTIFS(jv!X:X,2006,jv!C:C,A59)</f>
        <v>0</v>
      </c>
      <c r="AB59" s="104" t="n">
        <f aca="false">COUNTIFS(jv!X:X,2007,jv!C:C,A59)</f>
        <v>0</v>
      </c>
      <c r="AC59" s="104" t="n">
        <f aca="false">COUNTIFS(jv!X:X,2008,jv!C:C,A59)</f>
        <v>2</v>
      </c>
      <c r="AD59" s="104" t="n">
        <f aca="false">COUNTIFS(jv!X:X,2009,jv!C:C,A59)</f>
        <v>0</v>
      </c>
      <c r="AE59" s="104" t="n">
        <f aca="false">COUNTIFS(jv!X:X,2010,jv!C:C,A59)</f>
        <v>0</v>
      </c>
      <c r="AF59" s="104" t="n">
        <f aca="false">COUNTIFS(jv!X:X,2011,jv!C:C,A59)</f>
        <v>0</v>
      </c>
      <c r="AG59" s="104" t="n">
        <f aca="false">COUNTIFS(jv!X:X,2012,jv!C:C,A59)</f>
        <v>1</v>
      </c>
      <c r="AH59" s="104" t="n">
        <f aca="false">COUNTIFS(jv!X:X,2013,jv!C:C,A59)</f>
        <v>0</v>
      </c>
      <c r="AI59" s="104" t="n">
        <f aca="false">COUNTIFS(jv!X:X,2014,jv!C:C,A59)</f>
        <v>1</v>
      </c>
      <c r="AJ59" s="104" t="n">
        <f aca="false">COUNTIFS(jv!X:X,2015,jv!C:C,A59)</f>
        <v>0</v>
      </c>
      <c r="AK59" s="104" t="n">
        <f aca="false">COUNTIFS(jv!X:X,2016,jv!C:C,A59)</f>
        <v>0</v>
      </c>
      <c r="AL59" s="104" t="n">
        <f aca="false">COUNTIFS(jv!X:X,2017,jv!C:C,A59)</f>
        <v>1</v>
      </c>
      <c r="AM59" s="104" t="n">
        <f aca="false">COUNTIFS(jv!X:X,2018,jv!C:C,A59)</f>
        <v>1</v>
      </c>
      <c r="AN59" s="104" t="n">
        <f aca="false">COUNTIFS(jv!X:X,2019,jv!C:C,A59)</f>
        <v>0</v>
      </c>
      <c r="AO59" s="104" t="n">
        <f aca="false">COUNTIFS(jv!X:X,2020,jv!C:C,A59)</f>
        <v>0</v>
      </c>
      <c r="AP59" s="104" t="n">
        <f aca="false">COUNTIFS(jv!X:X,2021,jv!C:C,A59)</f>
        <v>2</v>
      </c>
      <c r="AQ59" s="104" t="n">
        <f aca="false">COUNTIFS(jv!X:X,2022,jv!C:C,A59)</f>
        <v>0</v>
      </c>
      <c r="AR59" s="104" t="n">
        <v>0</v>
      </c>
      <c r="AS59" s="104" t="n">
        <f aca="false">COUNTIFS(jv!X:X,"non",jv!C:C,A59)</f>
        <v>0</v>
      </c>
      <c r="AT59" s="188" t="n">
        <f aca="false">SUM(B59:AS59)</f>
        <v>13</v>
      </c>
      <c r="AU59" s="0" t="n">
        <f aca="false">COUNTIFS(jv!C:C,A59,jv!M:M, "5 (âme sœur)")</f>
        <v>0</v>
      </c>
      <c r="AV59" s="189" t="n">
        <f aca="false">(AU59*100) / AT59</f>
        <v>0</v>
      </c>
    </row>
    <row r="60" customFormat="false" ht="13.8" hidden="false" customHeight="false" outlineLevel="0" collapsed="false">
      <c r="A60" s="0" t="s">
        <v>4681</v>
      </c>
      <c r="B60" s="104" t="n">
        <f aca="false">COUNTIFS(jv!X:X,1981,jv!C:C,A60)</f>
        <v>0</v>
      </c>
      <c r="C60" s="104" t="n">
        <f aca="false">COUNTIFS(jv!X:X,1982,jv!C:C,A60)</f>
        <v>0</v>
      </c>
      <c r="D60" s="104" t="n">
        <f aca="false">COUNTIFS(jv!X:X,1983,jv!C:C,A60)</f>
        <v>0</v>
      </c>
      <c r="E60" s="104" t="n">
        <f aca="false">COUNTIFS(jv!X:X,1984,jv!C:C,A60)</f>
        <v>0</v>
      </c>
      <c r="F60" s="104" t="n">
        <f aca="false">COUNTIFS(jv!X:X,1985,jv!C:C,A60)</f>
        <v>0</v>
      </c>
      <c r="G60" s="104" t="n">
        <f aca="false">COUNTIFS(jv!X:X,1986,jv!C:C,A60)</f>
        <v>0</v>
      </c>
      <c r="H60" s="104" t="n">
        <f aca="false">COUNTIFS(jv!X:X,1987,jv!C:C,A60)</f>
        <v>0</v>
      </c>
      <c r="I60" s="104" t="n">
        <f aca="false">COUNTIFS(jv!X:X,1988,jv!C:C,A60)</f>
        <v>0</v>
      </c>
      <c r="J60" s="104" t="n">
        <f aca="false">COUNTIFS(jv!X:X,1989,jv!C:C,A60)</f>
        <v>0</v>
      </c>
      <c r="K60" s="104" t="n">
        <f aca="false">COUNTIFS(jv!X:X,1990,jv!C:C,A60)</f>
        <v>1</v>
      </c>
      <c r="L60" s="104" t="n">
        <f aca="false">COUNTIFS(jv!X:X,1991,jv!C:C,A60)</f>
        <v>0</v>
      </c>
      <c r="M60" s="104" t="n">
        <f aca="false">COUNTIFS(jv!X:X,1992,jv!C:C,A60)</f>
        <v>0</v>
      </c>
      <c r="N60" s="104" t="n">
        <f aca="false">COUNTIFS(jv!X:X,1993,jv!C:C,A60)</f>
        <v>0</v>
      </c>
      <c r="O60" s="104" t="n">
        <f aca="false">COUNTIFS(jv!X:X,1994,jv!C:C,A60)</f>
        <v>0</v>
      </c>
      <c r="P60" s="104" t="n">
        <f aca="false">COUNTIFS(jv!X:X,1995,jv!C:C,A60)</f>
        <v>0</v>
      </c>
      <c r="Q60" s="104" t="n">
        <f aca="false">COUNTIFS(jv!X:X,1996,jv!C:C,A60)</f>
        <v>0</v>
      </c>
      <c r="R60" s="104" t="n">
        <f aca="false">COUNTIFS(jv!X:X,1997,jv!C:C,A60)</f>
        <v>0</v>
      </c>
      <c r="S60" s="104" t="n">
        <f aca="false">COUNTIFS(jv!X:X,1998,jv!C:C,A60)</f>
        <v>0</v>
      </c>
      <c r="T60" s="104" t="n">
        <f aca="false">COUNTIFS(jv!X:X,1999,jv!C:C,A60)</f>
        <v>0</v>
      </c>
      <c r="U60" s="104" t="n">
        <f aca="false">COUNTIFS(jv!X:X,2000,jv!C:C,A60)</f>
        <v>0</v>
      </c>
      <c r="V60" s="104" t="n">
        <f aca="false">COUNTIFS(jv!X:X,2001,jv!C:C,A60)</f>
        <v>0</v>
      </c>
      <c r="W60" s="104" t="n">
        <f aca="false">COUNTIFS(jv!X:X,2002,jv!C:C,A60)</f>
        <v>0</v>
      </c>
      <c r="X60" s="104" t="n">
        <f aca="false">COUNTIFS(jv!X:X,2003,jv!C:C,A60)</f>
        <v>0</v>
      </c>
      <c r="Y60" s="104" t="n">
        <f aca="false">COUNTIFS(jv!X:X,2004,jv!C:C,A60)</f>
        <v>0</v>
      </c>
      <c r="Z60" s="104" t="n">
        <f aca="false">COUNTIFS(jv!X:X,2005,jv!C:C,A60)</f>
        <v>0</v>
      </c>
      <c r="AA60" s="104" t="n">
        <f aca="false">COUNTIFS(jv!X:X,2006,jv!C:C,A60)</f>
        <v>0</v>
      </c>
      <c r="AB60" s="104" t="n">
        <f aca="false">COUNTIFS(jv!X:X,2007,jv!C:C,A60)</f>
        <v>0</v>
      </c>
      <c r="AC60" s="104" t="n">
        <f aca="false">COUNTIFS(jv!X:X,2008,jv!C:C,A60)</f>
        <v>0</v>
      </c>
      <c r="AD60" s="104" t="n">
        <f aca="false">COUNTIFS(jv!X:X,2009,jv!C:C,A60)</f>
        <v>0</v>
      </c>
      <c r="AE60" s="104" t="n">
        <f aca="false">COUNTIFS(jv!X:X,2010,jv!C:C,A60)</f>
        <v>0</v>
      </c>
      <c r="AF60" s="104" t="n">
        <f aca="false">COUNTIFS(jv!X:X,2011,jv!C:C,A60)</f>
        <v>0</v>
      </c>
      <c r="AG60" s="104" t="n">
        <f aca="false">COUNTIFS(jv!X:X,2012,jv!C:C,A60)</f>
        <v>0</v>
      </c>
      <c r="AH60" s="104" t="n">
        <f aca="false">COUNTIFS(jv!X:X,2013,jv!C:C,A60)</f>
        <v>1</v>
      </c>
      <c r="AI60" s="104" t="n">
        <f aca="false">COUNTIFS(jv!X:X,2014,jv!C:C,A60)</f>
        <v>0</v>
      </c>
      <c r="AJ60" s="104" t="n">
        <f aca="false">COUNTIFS(jv!X:X,2015,jv!C:C,A60)</f>
        <v>0</v>
      </c>
      <c r="AK60" s="104" t="n">
        <f aca="false">COUNTIFS(jv!X:X,2016,jv!C:C,A60)</f>
        <v>0</v>
      </c>
      <c r="AL60" s="104" t="n">
        <f aca="false">COUNTIFS(jv!X:X,2017,jv!C:C,A60)</f>
        <v>1</v>
      </c>
      <c r="AM60" s="104" t="n">
        <f aca="false">COUNTIFS(jv!X:X,2018,jv!C:C,A60)</f>
        <v>0</v>
      </c>
      <c r="AN60" s="104" t="n">
        <f aca="false">COUNTIFS(jv!X:X,2019,jv!C:C,A60)</f>
        <v>0</v>
      </c>
      <c r="AO60" s="104" t="n">
        <f aca="false">COUNTIFS(jv!X:X,2020,jv!C:C,A60)</f>
        <v>0</v>
      </c>
      <c r="AP60" s="104" t="n">
        <f aca="false">COUNTIFS(jv!X:X,2021,jv!C:C,A60)</f>
        <v>1</v>
      </c>
      <c r="AQ60" s="104" t="n">
        <f aca="false">COUNTIFS(jv!X:X,2022,jv!C:C,A60)</f>
        <v>0</v>
      </c>
      <c r="AR60" s="104" t="n">
        <v>0</v>
      </c>
      <c r="AS60" s="104" t="n">
        <f aca="false">COUNTIFS(jv!X:X,"non",jv!C:C,A60)</f>
        <v>0</v>
      </c>
      <c r="AT60" s="188" t="n">
        <f aca="false">SUM(B60:AS60)</f>
        <v>4</v>
      </c>
      <c r="AU60" s="0" t="n">
        <f aca="false">COUNTIFS(jv!C:C,A60,jv!M:M, "5 (âme sœur)")</f>
        <v>0</v>
      </c>
      <c r="AV60" s="189" t="n">
        <f aca="false">(AU60*100) / AT60</f>
        <v>0</v>
      </c>
    </row>
    <row r="61" customFormat="false" ht="13.8" hidden="false" customHeight="false" outlineLevel="0" collapsed="false">
      <c r="A61" s="0" t="s">
        <v>455</v>
      </c>
      <c r="B61" s="104" t="n">
        <f aca="false">COUNTIFS(jv!X:X,1981,jv!C:C,A61)</f>
        <v>0</v>
      </c>
      <c r="C61" s="104" t="n">
        <f aca="false">COUNTIFS(jv!X:X,1982,jv!C:C,A61)</f>
        <v>0</v>
      </c>
      <c r="D61" s="104" t="n">
        <f aca="false">COUNTIFS(jv!X:X,1983,jv!C:C,A61)</f>
        <v>0</v>
      </c>
      <c r="E61" s="104" t="n">
        <f aca="false">COUNTIFS(jv!X:X,1984,jv!C:C,A61)</f>
        <v>0</v>
      </c>
      <c r="F61" s="104" t="n">
        <f aca="false">COUNTIFS(jv!X:X,1985,jv!C:C,A61)</f>
        <v>0</v>
      </c>
      <c r="G61" s="104" t="n">
        <f aca="false">COUNTIFS(jv!X:X,1986,jv!C:C,A61)</f>
        <v>0</v>
      </c>
      <c r="H61" s="104" t="n">
        <f aca="false">COUNTIFS(jv!X:X,1987,jv!C:C,A61)</f>
        <v>0</v>
      </c>
      <c r="I61" s="104" t="n">
        <f aca="false">COUNTIFS(jv!X:X,1988,jv!C:C,A61)</f>
        <v>0</v>
      </c>
      <c r="J61" s="104" t="n">
        <f aca="false">COUNTIFS(jv!X:X,1989,jv!C:C,A61)</f>
        <v>0</v>
      </c>
      <c r="K61" s="104" t="n">
        <f aca="false">COUNTIFS(jv!X:X,1990,jv!C:C,A61)</f>
        <v>0</v>
      </c>
      <c r="L61" s="104" t="n">
        <f aca="false">COUNTIFS(jv!X:X,1991,jv!C:C,A61)</f>
        <v>0</v>
      </c>
      <c r="M61" s="104" t="n">
        <f aca="false">COUNTIFS(jv!X:X,1992,jv!C:C,A61)</f>
        <v>0</v>
      </c>
      <c r="N61" s="104" t="n">
        <f aca="false">COUNTIFS(jv!X:X,1993,jv!C:C,A61)</f>
        <v>0</v>
      </c>
      <c r="O61" s="104" t="n">
        <f aca="false">COUNTIFS(jv!X:X,1994,jv!C:C,A61)</f>
        <v>1</v>
      </c>
      <c r="P61" s="104" t="n">
        <f aca="false">COUNTIFS(jv!X:X,1995,jv!C:C,A61)</f>
        <v>0</v>
      </c>
      <c r="Q61" s="104" t="n">
        <f aca="false">COUNTIFS(jv!X:X,1996,jv!C:C,A61)</f>
        <v>0</v>
      </c>
      <c r="R61" s="104" t="n">
        <f aca="false">COUNTIFS(jv!X:X,1997,jv!C:C,A61)</f>
        <v>0</v>
      </c>
      <c r="S61" s="104" t="n">
        <f aca="false">COUNTIFS(jv!X:X,1998,jv!C:C,A61)</f>
        <v>0</v>
      </c>
      <c r="T61" s="104" t="n">
        <f aca="false">COUNTIFS(jv!X:X,1999,jv!C:C,A61)</f>
        <v>0</v>
      </c>
      <c r="U61" s="104" t="n">
        <f aca="false">COUNTIFS(jv!X:X,2000,jv!C:C,A61)</f>
        <v>0</v>
      </c>
      <c r="V61" s="104" t="n">
        <f aca="false">COUNTIFS(jv!X:X,2001,jv!C:C,A61)</f>
        <v>0</v>
      </c>
      <c r="W61" s="104" t="n">
        <f aca="false">COUNTIFS(jv!X:X,2002,jv!C:C,A61)</f>
        <v>0</v>
      </c>
      <c r="X61" s="104" t="n">
        <f aca="false">COUNTIFS(jv!X:X,2003,jv!C:C,A61)</f>
        <v>0</v>
      </c>
      <c r="Y61" s="104" t="n">
        <f aca="false">COUNTIFS(jv!X:X,2004,jv!C:C,A61)</f>
        <v>0</v>
      </c>
      <c r="Z61" s="104" t="n">
        <f aca="false">COUNTIFS(jv!X:X,2005,jv!C:C,A61)</f>
        <v>0</v>
      </c>
      <c r="AA61" s="104" t="n">
        <f aca="false">COUNTIFS(jv!X:X,2006,jv!C:C,A61)</f>
        <v>0</v>
      </c>
      <c r="AB61" s="104" t="n">
        <f aca="false">COUNTIFS(jv!X:X,2007,jv!C:C,A61)</f>
        <v>0</v>
      </c>
      <c r="AC61" s="104" t="n">
        <f aca="false">COUNTIFS(jv!X:X,2008,jv!C:C,A61)</f>
        <v>0</v>
      </c>
      <c r="AD61" s="104" t="n">
        <f aca="false">COUNTIFS(jv!X:X,2009,jv!C:C,A61)</f>
        <v>0</v>
      </c>
      <c r="AE61" s="104" t="n">
        <f aca="false">COUNTIFS(jv!X:X,2010,jv!C:C,A61)</f>
        <v>0</v>
      </c>
      <c r="AF61" s="104" t="n">
        <f aca="false">COUNTIFS(jv!X:X,2011,jv!C:C,A61)</f>
        <v>0</v>
      </c>
      <c r="AG61" s="104" t="n">
        <f aca="false">COUNTIFS(jv!X:X,2012,jv!C:C,A61)</f>
        <v>0</v>
      </c>
      <c r="AH61" s="104" t="n">
        <f aca="false">COUNTIFS(jv!X:X,2013,jv!C:C,A61)</f>
        <v>0</v>
      </c>
      <c r="AI61" s="104" t="n">
        <f aca="false">COUNTIFS(jv!X:X,2014,jv!C:C,A61)</f>
        <v>0</v>
      </c>
      <c r="AJ61" s="104" t="n">
        <f aca="false">COUNTIFS(jv!X:X,2015,jv!C:C,A61)</f>
        <v>0</v>
      </c>
      <c r="AK61" s="104" t="n">
        <f aca="false">COUNTIFS(jv!X:X,2016,jv!C:C,A61)</f>
        <v>0</v>
      </c>
      <c r="AL61" s="104" t="n">
        <f aca="false">COUNTIFS(jv!X:X,2017,jv!C:C,A61)</f>
        <v>1</v>
      </c>
      <c r="AM61" s="104" t="n">
        <f aca="false">COUNTIFS(jv!X:X,2018,jv!C:C,A61)</f>
        <v>0</v>
      </c>
      <c r="AN61" s="104" t="n">
        <f aca="false">COUNTIFS(jv!X:X,2019,jv!C:C,A61)</f>
        <v>1</v>
      </c>
      <c r="AO61" s="104" t="n">
        <f aca="false">COUNTIFS(jv!X:X,2020,jv!C:C,A61)</f>
        <v>0</v>
      </c>
      <c r="AP61" s="104" t="n">
        <f aca="false">COUNTIFS(jv!X:X,2021,jv!C:C,A61)</f>
        <v>0</v>
      </c>
      <c r="AQ61" s="104" t="n">
        <f aca="false">COUNTIFS(jv!X:X,2022,jv!C:C,A61)</f>
        <v>1</v>
      </c>
      <c r="AR61" s="104" t="n">
        <v>0</v>
      </c>
      <c r="AS61" s="104" t="n">
        <f aca="false">COUNTIFS(jv!X:X,"non",jv!C:C,A61)</f>
        <v>0</v>
      </c>
      <c r="AT61" s="188" t="n">
        <f aca="false">SUM(B61:AS61)</f>
        <v>4</v>
      </c>
      <c r="AU61" s="0" t="n">
        <f aca="false">COUNTIFS(jv!C:C,A61,jv!M:M, "5 (âme sœur)")</f>
        <v>1</v>
      </c>
      <c r="AV61" s="189" t="n">
        <f aca="false">(AU61*100) / AT61</f>
        <v>25</v>
      </c>
    </row>
    <row r="62" customFormat="false" ht="13.8" hidden="false" customHeight="false" outlineLevel="0" collapsed="false">
      <c r="A62" s="131" t="s">
        <v>1868</v>
      </c>
      <c r="B62" s="104" t="n">
        <f aca="false">COUNTIFS(jv!X:X,1981,jv!C:C,A62)</f>
        <v>0</v>
      </c>
      <c r="C62" s="104" t="n">
        <f aca="false">COUNTIFS(jv!X:X,1982,jv!C:C,A62)</f>
        <v>0</v>
      </c>
      <c r="D62" s="104" t="n">
        <f aca="false">COUNTIFS(jv!X:X,1983,jv!C:C,A62)</f>
        <v>0</v>
      </c>
      <c r="E62" s="104" t="n">
        <f aca="false">COUNTIFS(jv!X:X,1984,jv!C:C,A62)</f>
        <v>0</v>
      </c>
      <c r="F62" s="104" t="n">
        <f aca="false">COUNTIFS(jv!X:X,1985,jv!C:C,A62)</f>
        <v>0</v>
      </c>
      <c r="G62" s="104" t="n">
        <f aca="false">COUNTIFS(jv!X:X,1986,jv!C:C,A62)</f>
        <v>0</v>
      </c>
      <c r="H62" s="104" t="n">
        <f aca="false">COUNTIFS(jv!X:X,1987,jv!C:C,A62)</f>
        <v>0</v>
      </c>
      <c r="I62" s="104" t="n">
        <f aca="false">COUNTIFS(jv!X:X,1988,jv!C:C,A62)</f>
        <v>0</v>
      </c>
      <c r="J62" s="104" t="n">
        <f aca="false">COUNTIFS(jv!X:X,1989,jv!C:C,A62)</f>
        <v>0</v>
      </c>
      <c r="K62" s="104" t="n">
        <f aca="false">COUNTIFS(jv!X:X,1990,jv!C:C,A62)</f>
        <v>0</v>
      </c>
      <c r="L62" s="104" t="n">
        <f aca="false">COUNTIFS(jv!X:X,1991,jv!C:C,A62)</f>
        <v>0</v>
      </c>
      <c r="M62" s="104" t="n">
        <f aca="false">COUNTIFS(jv!X:X,1992,jv!C:C,A62)</f>
        <v>0</v>
      </c>
      <c r="N62" s="104" t="n">
        <f aca="false">COUNTIFS(jv!X:X,1993,jv!C:C,A62)</f>
        <v>0</v>
      </c>
      <c r="O62" s="104" t="n">
        <f aca="false">COUNTIFS(jv!X:X,1994,jv!C:C,A62)</f>
        <v>0</v>
      </c>
      <c r="P62" s="104" t="n">
        <f aca="false">COUNTIFS(jv!X:X,1995,jv!C:C,A62)</f>
        <v>0</v>
      </c>
      <c r="Q62" s="104" t="n">
        <f aca="false">COUNTIFS(jv!X:X,1996,jv!C:C,A62)</f>
        <v>0</v>
      </c>
      <c r="R62" s="104" t="n">
        <f aca="false">COUNTIFS(jv!X:X,1997,jv!C:C,A62)</f>
        <v>0</v>
      </c>
      <c r="S62" s="104" t="n">
        <f aca="false">COUNTIFS(jv!X:X,1998,jv!C:C,A62)</f>
        <v>0</v>
      </c>
      <c r="T62" s="104" t="n">
        <f aca="false">COUNTIFS(jv!X:X,1999,jv!C:C,A62)</f>
        <v>0</v>
      </c>
      <c r="U62" s="104" t="n">
        <f aca="false">COUNTIFS(jv!X:X,2000,jv!C:C,A62)</f>
        <v>3</v>
      </c>
      <c r="V62" s="104" t="n">
        <f aca="false">COUNTIFS(jv!X:X,2001,jv!C:C,A62)</f>
        <v>1</v>
      </c>
      <c r="W62" s="104" t="n">
        <f aca="false">COUNTIFS(jv!X:X,2002,jv!C:C,A62)</f>
        <v>1</v>
      </c>
      <c r="X62" s="104" t="n">
        <f aca="false">COUNTIFS(jv!X:X,2003,jv!C:C,A62)</f>
        <v>0</v>
      </c>
      <c r="Y62" s="104" t="n">
        <f aca="false">COUNTIFS(jv!X:X,2004,jv!C:C,A62)</f>
        <v>0</v>
      </c>
      <c r="Z62" s="104" t="n">
        <f aca="false">COUNTIFS(jv!X:X,2005,jv!C:C,A62)</f>
        <v>0</v>
      </c>
      <c r="AA62" s="104" t="n">
        <f aca="false">COUNTIFS(jv!X:X,2006,jv!C:C,A62)</f>
        <v>0</v>
      </c>
      <c r="AB62" s="104" t="n">
        <f aca="false">COUNTIFS(jv!X:X,2007,jv!C:C,A62)</f>
        <v>0</v>
      </c>
      <c r="AC62" s="104" t="n">
        <f aca="false">COUNTIFS(jv!X:X,2008,jv!C:C,A62)</f>
        <v>0</v>
      </c>
      <c r="AD62" s="104" t="n">
        <f aca="false">COUNTIFS(jv!X:X,2009,jv!C:C,A62)</f>
        <v>0</v>
      </c>
      <c r="AE62" s="104" t="n">
        <f aca="false">COUNTIFS(jv!X:X,2010,jv!C:C,A62)</f>
        <v>1</v>
      </c>
      <c r="AF62" s="104" t="n">
        <f aca="false">COUNTIFS(jv!X:X,2011,jv!C:C,A62)</f>
        <v>0</v>
      </c>
      <c r="AG62" s="104" t="n">
        <f aca="false">COUNTIFS(jv!X:X,2012,jv!C:C,A62)</f>
        <v>0</v>
      </c>
      <c r="AH62" s="104" t="n">
        <f aca="false">COUNTIFS(jv!X:X,2013,jv!C:C,A62)</f>
        <v>0</v>
      </c>
      <c r="AI62" s="104" t="n">
        <f aca="false">COUNTIFS(jv!X:X,2014,jv!C:C,A62)</f>
        <v>0</v>
      </c>
      <c r="AJ62" s="104" t="n">
        <f aca="false">COUNTIFS(jv!X:X,2015,jv!C:C,A62)</f>
        <v>0</v>
      </c>
      <c r="AK62" s="104" t="n">
        <f aca="false">COUNTIFS(jv!X:X,2016,jv!C:C,A62)</f>
        <v>1</v>
      </c>
      <c r="AL62" s="104" t="n">
        <f aca="false">COUNTIFS(jv!X:X,2017,jv!C:C,A62)</f>
        <v>0</v>
      </c>
      <c r="AM62" s="104" t="n">
        <f aca="false">COUNTIFS(jv!X:X,2018,jv!C:C,A62)</f>
        <v>0</v>
      </c>
      <c r="AN62" s="104" t="n">
        <f aca="false">COUNTIFS(jv!X:X,2019,jv!C:C,A62)</f>
        <v>0</v>
      </c>
      <c r="AO62" s="104" t="n">
        <f aca="false">COUNTIFS(jv!X:X,2020,jv!C:C,A62)</f>
        <v>1</v>
      </c>
      <c r="AP62" s="104" t="n">
        <f aca="false">COUNTIFS(jv!X:X,2021,jv!C:C,A62)</f>
        <v>0</v>
      </c>
      <c r="AQ62" s="104" t="n">
        <f aca="false">COUNTIFS(jv!X:X,2022,jv!C:C,A62)</f>
        <v>0</v>
      </c>
      <c r="AR62" s="104" t="n">
        <v>0</v>
      </c>
      <c r="AS62" s="104" t="n">
        <f aca="false">COUNTIFS(jv!X:X,"non",jv!C:C,A62)</f>
        <v>0</v>
      </c>
      <c r="AT62" s="188" t="n">
        <f aca="false">SUM(B62:AS62)</f>
        <v>8</v>
      </c>
      <c r="AU62" s="0" t="n">
        <f aca="false">COUNTIFS(jv!C:C,A62,jv!M:M, "5 (âme sœur)")</f>
        <v>0</v>
      </c>
      <c r="AV62" s="189" t="n">
        <f aca="false">(AU62*100) / AT62</f>
        <v>0</v>
      </c>
    </row>
    <row r="63" customFormat="false" ht="13.8" hidden="false" customHeight="false" outlineLevel="0" collapsed="false">
      <c r="A63" s="0" t="s">
        <v>3792</v>
      </c>
      <c r="B63" s="104" t="n">
        <f aca="false">COUNTIFS(jv!X:X,1981,jv!C:C,A63)</f>
        <v>0</v>
      </c>
      <c r="C63" s="104" t="n">
        <f aca="false">COUNTIFS(jv!X:X,1982,jv!C:C,A63)</f>
        <v>0</v>
      </c>
      <c r="D63" s="104" t="n">
        <f aca="false">COUNTIFS(jv!X:X,1983,jv!C:C,A63)</f>
        <v>0</v>
      </c>
      <c r="E63" s="104" t="n">
        <f aca="false">COUNTIFS(jv!X:X,1984,jv!C:C,A63)</f>
        <v>0</v>
      </c>
      <c r="F63" s="104" t="n">
        <f aca="false">COUNTIFS(jv!X:X,1985,jv!C:C,A63)</f>
        <v>0</v>
      </c>
      <c r="G63" s="104" t="n">
        <f aca="false">COUNTIFS(jv!X:X,1986,jv!C:C,A63)</f>
        <v>0</v>
      </c>
      <c r="H63" s="104" t="n">
        <f aca="false">COUNTIFS(jv!X:X,1987,jv!C:C,A63)</f>
        <v>0</v>
      </c>
      <c r="I63" s="104" t="n">
        <f aca="false">COUNTIFS(jv!X:X,1988,jv!C:C,A63)</f>
        <v>0</v>
      </c>
      <c r="J63" s="104" t="n">
        <f aca="false">COUNTIFS(jv!X:X,1989,jv!C:C,A63)</f>
        <v>0</v>
      </c>
      <c r="K63" s="104" t="n">
        <f aca="false">COUNTIFS(jv!X:X,1990,jv!C:C,A63)</f>
        <v>0</v>
      </c>
      <c r="L63" s="104" t="n">
        <f aca="false">COUNTIFS(jv!X:X,1991,jv!C:C,A63)</f>
        <v>0</v>
      </c>
      <c r="M63" s="104" t="n">
        <f aca="false">COUNTIFS(jv!X:X,1992,jv!C:C,A63)</f>
        <v>0</v>
      </c>
      <c r="N63" s="104" t="n">
        <f aca="false">COUNTIFS(jv!X:X,1993,jv!C:C,A63)</f>
        <v>0</v>
      </c>
      <c r="O63" s="104" t="n">
        <f aca="false">COUNTIFS(jv!X:X,1994,jv!C:C,A63)</f>
        <v>0</v>
      </c>
      <c r="P63" s="104" t="n">
        <f aca="false">COUNTIFS(jv!X:X,1995,jv!C:C,A63)</f>
        <v>0</v>
      </c>
      <c r="Q63" s="104" t="n">
        <f aca="false">COUNTIFS(jv!X:X,1996,jv!C:C,A63)</f>
        <v>0</v>
      </c>
      <c r="R63" s="104" t="n">
        <f aca="false">COUNTIFS(jv!X:X,1997,jv!C:C,A63)</f>
        <v>0</v>
      </c>
      <c r="S63" s="104" t="n">
        <f aca="false">COUNTIFS(jv!X:X,1998,jv!C:C,A63)</f>
        <v>0</v>
      </c>
      <c r="T63" s="104" t="n">
        <f aca="false">COUNTIFS(jv!X:X,1999,jv!C:C,A63)</f>
        <v>0</v>
      </c>
      <c r="U63" s="104" t="n">
        <f aca="false">COUNTIFS(jv!X:X,2000,jv!C:C,A63)</f>
        <v>0</v>
      </c>
      <c r="V63" s="104" t="n">
        <f aca="false">COUNTIFS(jv!X:X,2001,jv!C:C,A63)</f>
        <v>0</v>
      </c>
      <c r="W63" s="104" t="n">
        <f aca="false">COUNTIFS(jv!X:X,2002,jv!C:C,A63)</f>
        <v>0</v>
      </c>
      <c r="X63" s="104" t="n">
        <f aca="false">COUNTIFS(jv!X:X,2003,jv!C:C,A63)</f>
        <v>2</v>
      </c>
      <c r="Y63" s="104" t="n">
        <f aca="false">COUNTIFS(jv!X:X,2004,jv!C:C,A63)</f>
        <v>0</v>
      </c>
      <c r="Z63" s="104" t="n">
        <f aca="false">COUNTIFS(jv!X:X,2005,jv!C:C,A63)</f>
        <v>2</v>
      </c>
      <c r="AA63" s="104" t="n">
        <f aca="false">COUNTIFS(jv!X:X,2006,jv!C:C,A63)</f>
        <v>0</v>
      </c>
      <c r="AB63" s="104" t="n">
        <f aca="false">COUNTIFS(jv!X:X,2007,jv!C:C,A63)</f>
        <v>0</v>
      </c>
      <c r="AC63" s="104" t="n">
        <f aca="false">COUNTIFS(jv!X:X,2008,jv!C:C,A63)</f>
        <v>0</v>
      </c>
      <c r="AD63" s="104" t="n">
        <f aca="false">COUNTIFS(jv!X:X,2009,jv!C:C,A63)</f>
        <v>0</v>
      </c>
      <c r="AE63" s="104" t="n">
        <f aca="false">COUNTIFS(jv!X:X,2010,jv!C:C,A63)</f>
        <v>0</v>
      </c>
      <c r="AF63" s="104" t="n">
        <f aca="false">COUNTIFS(jv!X:X,2011,jv!C:C,A63)</f>
        <v>0</v>
      </c>
      <c r="AG63" s="104" t="n">
        <f aca="false">COUNTIFS(jv!X:X,2012,jv!C:C,A63)</f>
        <v>1</v>
      </c>
      <c r="AH63" s="104" t="n">
        <f aca="false">COUNTIFS(jv!X:X,2013,jv!C:C,A63)</f>
        <v>0</v>
      </c>
      <c r="AI63" s="104" t="n">
        <f aca="false">COUNTIFS(jv!X:X,2014,jv!C:C,A63)</f>
        <v>0</v>
      </c>
      <c r="AJ63" s="104" t="n">
        <f aca="false">COUNTIFS(jv!X:X,2015,jv!C:C,A63)</f>
        <v>0</v>
      </c>
      <c r="AK63" s="104" t="n">
        <f aca="false">COUNTIFS(jv!X:X,2016,jv!C:C,A63)</f>
        <v>0</v>
      </c>
      <c r="AL63" s="104" t="n">
        <f aca="false">COUNTIFS(jv!X:X,2017,jv!C:C,A63)</f>
        <v>0</v>
      </c>
      <c r="AM63" s="104" t="n">
        <f aca="false">COUNTIFS(jv!X:X,2018,jv!C:C,A63)</f>
        <v>0</v>
      </c>
      <c r="AN63" s="104" t="n">
        <f aca="false">COUNTIFS(jv!X:X,2019,jv!C:C,A63)</f>
        <v>0</v>
      </c>
      <c r="AO63" s="104" t="n">
        <f aca="false">COUNTIFS(jv!X:X,2020,jv!C:C,A63)</f>
        <v>0</v>
      </c>
      <c r="AP63" s="104" t="n">
        <f aca="false">COUNTIFS(jv!X:X,2021,jv!C:C,A63)</f>
        <v>0</v>
      </c>
      <c r="AQ63" s="104" t="n">
        <f aca="false">COUNTIFS(jv!X:X,2022,jv!C:C,A63)</f>
        <v>0</v>
      </c>
      <c r="AR63" s="104" t="n">
        <v>0</v>
      </c>
      <c r="AS63" s="104" t="n">
        <f aca="false">COUNTIFS(jv!X:X,"non",jv!C:C,A63)</f>
        <v>0</v>
      </c>
      <c r="AT63" s="188" t="n">
        <f aca="false">SUM(B63:AS63)</f>
        <v>5</v>
      </c>
      <c r="AU63" s="0" t="n">
        <f aca="false">COUNTIFS(jv!C:C,A63,jv!M:M, "5 (âme sœur)")</f>
        <v>0</v>
      </c>
      <c r="AV63" s="189" t="n">
        <f aca="false">(AU63*100) / AT63</f>
        <v>0</v>
      </c>
    </row>
    <row r="64" customFormat="false" ht="13.8" hidden="false" customHeight="false" outlineLevel="0" collapsed="false">
      <c r="A64" s="0" t="s">
        <v>2050</v>
      </c>
      <c r="B64" s="104" t="n">
        <f aca="false">COUNTIFS(jv!X:X,1981,jv!C:C,A64)</f>
        <v>0</v>
      </c>
      <c r="C64" s="104" t="n">
        <f aca="false">COUNTIFS(jv!X:X,1982,jv!C:C,A64)</f>
        <v>0</v>
      </c>
      <c r="D64" s="104" t="n">
        <f aca="false">COUNTIFS(jv!X:X,1983,jv!C:C,A64)</f>
        <v>1</v>
      </c>
      <c r="E64" s="104" t="n">
        <f aca="false">COUNTIFS(jv!X:X,1984,jv!C:C,A64)</f>
        <v>0</v>
      </c>
      <c r="F64" s="104" t="n">
        <f aca="false">COUNTIFS(jv!X:X,1985,jv!C:C,A64)</f>
        <v>0</v>
      </c>
      <c r="G64" s="104" t="n">
        <f aca="false">COUNTIFS(jv!X:X,1986,jv!C:C,A64)</f>
        <v>0</v>
      </c>
      <c r="H64" s="104" t="n">
        <f aca="false">COUNTIFS(jv!X:X,1987,jv!C:C,A64)</f>
        <v>0</v>
      </c>
      <c r="I64" s="104" t="n">
        <f aca="false">COUNTIFS(jv!X:X,1988,jv!C:C,A64)</f>
        <v>0</v>
      </c>
      <c r="J64" s="104" t="n">
        <f aca="false">COUNTIFS(jv!X:X,1989,jv!C:C,A64)</f>
        <v>1</v>
      </c>
      <c r="K64" s="104" t="n">
        <f aca="false">COUNTIFS(jv!X:X,1990,jv!C:C,A64)</f>
        <v>0</v>
      </c>
      <c r="L64" s="104" t="n">
        <f aca="false">COUNTIFS(jv!X:X,1991,jv!C:C,A64)</f>
        <v>1</v>
      </c>
      <c r="M64" s="104" t="n">
        <f aca="false">COUNTIFS(jv!X:X,1992,jv!C:C,A64)</f>
        <v>0</v>
      </c>
      <c r="N64" s="104" t="n">
        <f aca="false">COUNTIFS(jv!X:X,1993,jv!C:C,A64)</f>
        <v>1</v>
      </c>
      <c r="O64" s="104" t="n">
        <f aca="false">COUNTIFS(jv!X:X,1994,jv!C:C,A64)</f>
        <v>0</v>
      </c>
      <c r="P64" s="104" t="n">
        <f aca="false">COUNTIFS(jv!X:X,1995,jv!C:C,A64)</f>
        <v>1</v>
      </c>
      <c r="Q64" s="104" t="n">
        <f aca="false">COUNTIFS(jv!X:X,1996,jv!C:C,A64)</f>
        <v>0</v>
      </c>
      <c r="R64" s="104" t="n">
        <f aca="false">COUNTIFS(jv!X:X,1997,jv!C:C,A64)</f>
        <v>0</v>
      </c>
      <c r="S64" s="104" t="n">
        <f aca="false">COUNTIFS(jv!X:X,1998,jv!C:C,A64)</f>
        <v>0</v>
      </c>
      <c r="T64" s="104" t="n">
        <f aca="false">COUNTIFS(jv!X:X,1999,jv!C:C,A64)</f>
        <v>1</v>
      </c>
      <c r="U64" s="104" t="n">
        <f aca="false">COUNTIFS(jv!X:X,2000,jv!C:C,A64)</f>
        <v>0</v>
      </c>
      <c r="V64" s="104" t="n">
        <f aca="false">COUNTIFS(jv!X:X,2001,jv!C:C,A64)</f>
        <v>2</v>
      </c>
      <c r="W64" s="104" t="n">
        <f aca="false">COUNTIFS(jv!X:X,2002,jv!C:C,A64)</f>
        <v>0</v>
      </c>
      <c r="X64" s="104" t="n">
        <f aca="false">COUNTIFS(jv!X:X,2003,jv!C:C,A64)</f>
        <v>0</v>
      </c>
      <c r="Y64" s="104" t="n">
        <f aca="false">COUNTIFS(jv!X:X,2004,jv!C:C,A64)</f>
        <v>0</v>
      </c>
      <c r="Z64" s="104" t="n">
        <f aca="false">COUNTIFS(jv!X:X,2005,jv!C:C,A64)</f>
        <v>2</v>
      </c>
      <c r="AA64" s="104" t="n">
        <f aca="false">COUNTIFS(jv!X:X,2006,jv!C:C,A64)</f>
        <v>0</v>
      </c>
      <c r="AB64" s="104" t="n">
        <f aca="false">COUNTIFS(jv!X:X,2007,jv!C:C,A64)</f>
        <v>2</v>
      </c>
      <c r="AC64" s="104" t="n">
        <f aca="false">COUNTIFS(jv!X:X,2008,jv!C:C,A64)</f>
        <v>1</v>
      </c>
      <c r="AD64" s="104" t="n">
        <f aca="false">COUNTIFS(jv!X:X,2009,jv!C:C,A64)</f>
        <v>2</v>
      </c>
      <c r="AE64" s="104" t="n">
        <f aca="false">COUNTIFS(jv!X:X,2010,jv!C:C,A64)</f>
        <v>1</v>
      </c>
      <c r="AF64" s="104" t="n">
        <f aca="false">COUNTIFS(jv!X:X,2011,jv!C:C,A64)</f>
        <v>1</v>
      </c>
      <c r="AG64" s="104" t="n">
        <f aca="false">COUNTIFS(jv!X:X,2012,jv!C:C,A64)</f>
        <v>3</v>
      </c>
      <c r="AH64" s="104" t="n">
        <f aca="false">COUNTIFS(jv!X:X,2013,jv!C:C,A64)</f>
        <v>0</v>
      </c>
      <c r="AI64" s="104" t="n">
        <f aca="false">COUNTIFS(jv!X:X,2014,jv!C:C,A64)</f>
        <v>0</v>
      </c>
      <c r="AJ64" s="104" t="n">
        <f aca="false">COUNTIFS(jv!X:X,2015,jv!C:C,A64)</f>
        <v>1</v>
      </c>
      <c r="AK64" s="104" t="n">
        <f aca="false">COUNTIFS(jv!X:X,2016,jv!C:C,A64)</f>
        <v>0</v>
      </c>
      <c r="AL64" s="104" t="n">
        <f aca="false">COUNTIFS(jv!X:X,2017,jv!C:C,A64)</f>
        <v>0</v>
      </c>
      <c r="AM64" s="104" t="n">
        <f aca="false">COUNTIFS(jv!X:X,2018,jv!C:C,A64)</f>
        <v>1</v>
      </c>
      <c r="AN64" s="104" t="n">
        <f aca="false">COUNTIFS(jv!X:X,2019,jv!C:C,A64)</f>
        <v>0</v>
      </c>
      <c r="AO64" s="104" t="n">
        <f aca="false">COUNTIFS(jv!X:X,2020,jv!C:C,A64)</f>
        <v>0</v>
      </c>
      <c r="AP64" s="104" t="n">
        <f aca="false">COUNTIFS(jv!X:X,2021,jv!C:C,A64)</f>
        <v>0</v>
      </c>
      <c r="AQ64" s="104" t="n">
        <f aca="false">COUNTIFS(jv!X:X,2022,jv!C:C,A64)</f>
        <v>0</v>
      </c>
      <c r="AR64" s="104" t="n">
        <v>0</v>
      </c>
      <c r="AS64" s="104" t="n">
        <f aca="false">COUNTIFS(jv!X:X,"non",jv!C:C,A64)</f>
        <v>0</v>
      </c>
      <c r="AT64" s="188" t="n">
        <f aca="false">SUM(B64:AS64)</f>
        <v>22</v>
      </c>
      <c r="AU64" s="0" t="n">
        <f aca="false">COUNTIFS(jv!C:C,A64,jv!M:M, "5 (âme sœur)")</f>
        <v>4</v>
      </c>
      <c r="AV64" s="189" t="n">
        <f aca="false">(AU64*100) / AT64</f>
        <v>18.1818181818182</v>
      </c>
    </row>
    <row r="65" customFormat="false" ht="13.8" hidden="false" customHeight="false" outlineLevel="0" collapsed="false">
      <c r="A65" s="131" t="s">
        <v>7111</v>
      </c>
      <c r="B65" s="104" t="n">
        <f aca="false">COUNTIFS(jv!X:X,1981,jv!C:C,A65)</f>
        <v>0</v>
      </c>
      <c r="C65" s="104" t="n">
        <f aca="false">COUNTIFS(jv!X:X,1982,jv!C:C,A65)</f>
        <v>0</v>
      </c>
      <c r="D65" s="104" t="n">
        <f aca="false">COUNTIFS(jv!X:X,1983,jv!C:C,A65)</f>
        <v>0</v>
      </c>
      <c r="E65" s="104" t="n">
        <f aca="false">COUNTIFS(jv!X:X,1984,jv!C:C,A65)</f>
        <v>0</v>
      </c>
      <c r="F65" s="104" t="n">
        <f aca="false">COUNTIFS(jv!X:X,1985,jv!C:C,A65)</f>
        <v>0</v>
      </c>
      <c r="G65" s="104" t="n">
        <f aca="false">COUNTIFS(jv!X:X,1986,jv!C:C,A65)</f>
        <v>0</v>
      </c>
      <c r="H65" s="104" t="n">
        <f aca="false">COUNTIFS(jv!X:X,1987,jv!C:C,A65)</f>
        <v>0</v>
      </c>
      <c r="I65" s="104" t="n">
        <f aca="false">COUNTIFS(jv!X:X,1988,jv!C:C,A65)</f>
        <v>0</v>
      </c>
      <c r="J65" s="104" t="n">
        <f aca="false">COUNTIFS(jv!X:X,1989,jv!C:C,A65)</f>
        <v>0</v>
      </c>
      <c r="K65" s="104" t="n">
        <f aca="false">COUNTIFS(jv!X:X,1990,jv!C:C,A65)</f>
        <v>1</v>
      </c>
      <c r="L65" s="104" t="n">
        <f aca="false">COUNTIFS(jv!X:X,1991,jv!C:C,A65)</f>
        <v>0</v>
      </c>
      <c r="M65" s="104" t="n">
        <f aca="false">COUNTIFS(jv!X:X,1992,jv!C:C,A65)</f>
        <v>0</v>
      </c>
      <c r="N65" s="104" t="n">
        <f aca="false">COUNTIFS(jv!X:X,1993,jv!C:C,A65)</f>
        <v>0</v>
      </c>
      <c r="O65" s="104" t="n">
        <f aca="false">COUNTIFS(jv!X:X,1994,jv!C:C,A65)</f>
        <v>0</v>
      </c>
      <c r="P65" s="104" t="n">
        <f aca="false">COUNTIFS(jv!X:X,1995,jv!C:C,A65)</f>
        <v>0</v>
      </c>
      <c r="Q65" s="104" t="n">
        <f aca="false">COUNTIFS(jv!X:X,1996,jv!C:C,A65)</f>
        <v>0</v>
      </c>
      <c r="R65" s="104" t="n">
        <f aca="false">COUNTIFS(jv!X:X,1997,jv!C:C,A65)</f>
        <v>0</v>
      </c>
      <c r="S65" s="104" t="n">
        <f aca="false">COUNTIFS(jv!X:X,1998,jv!C:C,A65)</f>
        <v>0</v>
      </c>
      <c r="T65" s="104" t="n">
        <f aca="false">COUNTIFS(jv!X:X,1999,jv!C:C,A65)</f>
        <v>0</v>
      </c>
      <c r="U65" s="104" t="n">
        <f aca="false">COUNTIFS(jv!X:X,2000,jv!C:C,A65)</f>
        <v>0</v>
      </c>
      <c r="V65" s="104" t="n">
        <f aca="false">COUNTIFS(jv!X:X,2001,jv!C:C,A65)</f>
        <v>0</v>
      </c>
      <c r="W65" s="104" t="n">
        <f aca="false">COUNTIFS(jv!X:X,2002,jv!C:C,A65)</f>
        <v>0</v>
      </c>
      <c r="X65" s="104" t="n">
        <f aca="false">COUNTIFS(jv!X:X,2003,jv!C:C,A65)</f>
        <v>0</v>
      </c>
      <c r="Y65" s="104" t="n">
        <f aca="false">COUNTIFS(jv!X:X,2004,jv!C:C,A65)</f>
        <v>0</v>
      </c>
      <c r="Z65" s="104" t="n">
        <f aca="false">COUNTIFS(jv!X:X,2005,jv!C:C,A65)</f>
        <v>0</v>
      </c>
      <c r="AA65" s="104" t="n">
        <f aca="false">COUNTIFS(jv!X:X,2006,jv!C:C,A65)</f>
        <v>0</v>
      </c>
      <c r="AB65" s="104" t="n">
        <f aca="false">COUNTIFS(jv!X:X,2007,jv!C:C,A65)</f>
        <v>0</v>
      </c>
      <c r="AC65" s="104" t="n">
        <f aca="false">COUNTIFS(jv!X:X,2008,jv!C:C,A65)</f>
        <v>0</v>
      </c>
      <c r="AD65" s="104" t="n">
        <f aca="false">COUNTIFS(jv!X:X,2009,jv!C:C,A65)</f>
        <v>0</v>
      </c>
      <c r="AE65" s="104" t="n">
        <f aca="false">COUNTIFS(jv!X:X,2010,jv!C:C,A65)</f>
        <v>0</v>
      </c>
      <c r="AF65" s="104" t="n">
        <f aca="false">COUNTIFS(jv!X:X,2011,jv!C:C,A65)</f>
        <v>1</v>
      </c>
      <c r="AG65" s="104" t="n">
        <f aca="false">COUNTIFS(jv!X:X,2012,jv!C:C,A65)</f>
        <v>0</v>
      </c>
      <c r="AH65" s="104" t="n">
        <f aca="false">COUNTIFS(jv!X:X,2013,jv!C:C,A65)</f>
        <v>0</v>
      </c>
      <c r="AI65" s="104" t="n">
        <f aca="false">COUNTIFS(jv!X:X,2014,jv!C:C,A65)</f>
        <v>0</v>
      </c>
      <c r="AJ65" s="104" t="n">
        <f aca="false">COUNTIFS(jv!X:X,2015,jv!C:C,A65)</f>
        <v>0</v>
      </c>
      <c r="AK65" s="104" t="n">
        <f aca="false">COUNTIFS(jv!X:X,2016,jv!C:C,A65)</f>
        <v>1</v>
      </c>
      <c r="AL65" s="104" t="n">
        <f aca="false">COUNTIFS(jv!X:X,2017,jv!C:C,A65)</f>
        <v>0</v>
      </c>
      <c r="AM65" s="104" t="n">
        <f aca="false">COUNTIFS(jv!X:X,2018,jv!C:C,A65)</f>
        <v>0</v>
      </c>
      <c r="AN65" s="104" t="n">
        <f aca="false">COUNTIFS(jv!X:X,2019,jv!C:C,A65)</f>
        <v>1</v>
      </c>
      <c r="AO65" s="104" t="n">
        <f aca="false">COUNTIFS(jv!X:X,2020,jv!C:C,A65)</f>
        <v>0</v>
      </c>
      <c r="AP65" s="104" t="n">
        <f aca="false">COUNTIFS(jv!X:X,2021,jv!C:C,A65)</f>
        <v>1</v>
      </c>
      <c r="AQ65" s="104" t="n">
        <f aca="false">COUNTIFS(jv!X:X,2022,jv!C:C,A65)</f>
        <v>0</v>
      </c>
      <c r="AR65" s="104" t="n">
        <v>0</v>
      </c>
      <c r="AS65" s="104" t="n">
        <f aca="false">COUNTIFS(jv!X:X,"non",jv!C:C,A65)</f>
        <v>0</v>
      </c>
      <c r="AT65" s="188" t="n">
        <f aca="false">SUM(B65:AS65)</f>
        <v>5</v>
      </c>
      <c r="AU65" s="0" t="n">
        <f aca="false">COUNTIFS(jv!C:C,A65,jv!M:M, "5 (âme sœur)")</f>
        <v>0</v>
      </c>
      <c r="AV65" s="189" t="n">
        <f aca="false">(AU65*100) / AT65</f>
        <v>0</v>
      </c>
    </row>
    <row r="66" customFormat="false" ht="13.8" hidden="false" customHeight="false" outlineLevel="0" collapsed="false">
      <c r="A66" s="190" t="s">
        <v>22183</v>
      </c>
      <c r="B66" s="104" t="n">
        <f aca="false">SUM(B2:B65)</f>
        <v>8</v>
      </c>
      <c r="C66" s="104" t="n">
        <f aca="false">SUM(C2:C65)</f>
        <v>4</v>
      </c>
      <c r="D66" s="104" t="n">
        <f aca="false">SUM(D2:D65)</f>
        <v>3</v>
      </c>
      <c r="E66" s="104" t="n">
        <f aca="false">SUM(E2:E65)</f>
        <v>3</v>
      </c>
      <c r="F66" s="104" t="n">
        <f aca="false">SUM(F2:F65)</f>
        <v>4</v>
      </c>
      <c r="G66" s="104" t="n">
        <f aca="false">SUM(G2:G65)</f>
        <v>9</v>
      </c>
      <c r="H66" s="104" t="n">
        <f aca="false">SUM(H2:H65)</f>
        <v>8</v>
      </c>
      <c r="I66" s="104" t="n">
        <f aca="false">SUM(I2:I65)</f>
        <v>13</v>
      </c>
      <c r="J66" s="104" t="n">
        <f aca="false">SUM(J2:J65)</f>
        <v>29</v>
      </c>
      <c r="K66" s="104" t="n">
        <f aca="false">SUM(K2:K65)</f>
        <v>40</v>
      </c>
      <c r="L66" s="104" t="n">
        <f aca="false">SUM(L2:L65)</f>
        <v>63</v>
      </c>
      <c r="M66" s="104" t="n">
        <f aca="false">SUM(M2:M65)</f>
        <v>66</v>
      </c>
      <c r="N66" s="104" t="n">
        <f aca="false">SUM(N2:N65)</f>
        <v>87</v>
      </c>
      <c r="O66" s="104" t="n">
        <f aca="false">SUM(O2:O65)</f>
        <v>76</v>
      </c>
      <c r="P66" s="104" t="n">
        <f aca="false">SUM(P2:P65)</f>
        <v>76</v>
      </c>
      <c r="Q66" s="104" t="n">
        <f aca="false">SUM(Q2:Q65)</f>
        <v>55</v>
      </c>
      <c r="R66" s="104" t="n">
        <f aca="false">SUM(R2:R65)</f>
        <v>57</v>
      </c>
      <c r="S66" s="104" t="n">
        <f aca="false">SUM(S2:S65)</f>
        <v>38</v>
      </c>
      <c r="T66" s="104" t="n">
        <f aca="false">SUM(T2:T65)</f>
        <v>49</v>
      </c>
      <c r="U66" s="104" t="n">
        <f aca="false">SUM(U2:U65)</f>
        <v>56</v>
      </c>
      <c r="V66" s="104" t="n">
        <f aca="false">SUM(V2:V65)</f>
        <v>49</v>
      </c>
      <c r="W66" s="104" t="n">
        <f aca="false">SUM(W2:W65)</f>
        <v>53</v>
      </c>
      <c r="X66" s="104" t="n">
        <f aca="false">SUM(X2:X65)</f>
        <v>58</v>
      </c>
      <c r="Y66" s="104" t="n">
        <f aca="false">SUM(Y2:Y65)</f>
        <v>74</v>
      </c>
      <c r="Z66" s="104" t="n">
        <f aca="false">SUM(Z2:Z65)</f>
        <v>79</v>
      </c>
      <c r="AA66" s="104" t="n">
        <f aca="false">SUM(AA2:AA65)</f>
        <v>67</v>
      </c>
      <c r="AB66" s="104" t="n">
        <f aca="false">SUM(AB2:AB65)</f>
        <v>85</v>
      </c>
      <c r="AC66" s="104" t="n">
        <f aca="false">SUM(AC2:AC65)</f>
        <v>95</v>
      </c>
      <c r="AD66" s="104" t="n">
        <f aca="false">SUM(AD2:AD65)</f>
        <v>81</v>
      </c>
      <c r="AE66" s="104" t="n">
        <f aca="false">SUM(AE2:AE65)</f>
        <v>78</v>
      </c>
      <c r="AF66" s="104" t="n">
        <f aca="false">SUM(AF2:AF65)</f>
        <v>87</v>
      </c>
      <c r="AG66" s="104" t="n">
        <f aca="false">SUM(AG2:AG65)</f>
        <v>89</v>
      </c>
      <c r="AH66" s="104" t="n">
        <f aca="false">SUM(AH2:AH65)</f>
        <v>79</v>
      </c>
      <c r="AI66" s="104" t="n">
        <f aca="false">SUM(AI2:AI65)</f>
        <v>74</v>
      </c>
      <c r="AJ66" s="104" t="n">
        <f aca="false">SUM(AJ2:AJ65)</f>
        <v>81</v>
      </c>
      <c r="AK66" s="104" t="n">
        <f aca="false">SUM(AK2:AK65)</f>
        <v>134</v>
      </c>
      <c r="AL66" s="104" t="n">
        <f aca="false">SUM(AL2:AL65)</f>
        <v>144</v>
      </c>
      <c r="AM66" s="104" t="n">
        <f aca="false">SUM(AM2:AM65)</f>
        <v>173</v>
      </c>
      <c r="AN66" s="104" t="n">
        <f aca="false">SUM(AN2:AN65)</f>
        <v>160</v>
      </c>
      <c r="AO66" s="104" t="n">
        <f aca="false">SUM(AO2:AO65)</f>
        <v>166</v>
      </c>
      <c r="AP66" s="104" t="n">
        <f aca="false">SUM(AP2:AP65)</f>
        <v>153</v>
      </c>
      <c r="AQ66" s="104" t="n">
        <f aca="false">SUM(AQ2:AQ65)</f>
        <v>53</v>
      </c>
      <c r="AR66" s="104" t="n">
        <v>0</v>
      </c>
      <c r="AS66" s="104" t="n">
        <f aca="false">SUM(AS2:AS65)</f>
        <v>4</v>
      </c>
      <c r="AT66" s="190" t="n">
        <f aca="false">SUM(AT2:AT65)</f>
        <v>2860</v>
      </c>
      <c r="AU66" s="176"/>
      <c r="AV66" s="189"/>
    </row>
    <row r="67" customFormat="false" ht="13.8" hidden="false" customHeight="false" outlineLevel="0" collapsed="false">
      <c r="A67" s="191" t="s">
        <v>22181</v>
      </c>
      <c r="B67" s="0" t="n">
        <f aca="false">COUNTIFS(jv!X:X,"1981",jv!M:M, "5 (âme sœur)")</f>
        <v>0</v>
      </c>
      <c r="C67" s="0" t="n">
        <f aca="false">COUNTIFS(jv!X:X,"1982",jv!M:M, "5 (âme sœur)")</f>
        <v>0</v>
      </c>
      <c r="D67" s="0" t="n">
        <f aca="false">COUNTIFS(jv!X:X,"1983",jv!M:M, "5 (âme sœur)")</f>
        <v>0</v>
      </c>
      <c r="E67" s="0" t="n">
        <f aca="false">COUNTIFS(jv!X:X,"1984",jv!M:M, "5 (âme sœur)")</f>
        <v>0</v>
      </c>
      <c r="F67" s="0" t="n">
        <f aca="false">COUNTIFS(jv!X:X,"1985",jv!M:M, "5 (âme sœur)")</f>
        <v>0</v>
      </c>
      <c r="G67" s="0" t="n">
        <f aca="false">COUNTIFS(jv!X:X,"1986",jv!M:M, "5 (âme sœur)")</f>
        <v>1</v>
      </c>
      <c r="H67" s="0" t="n">
        <f aca="false">COUNTIFS(jv!X:X,"1987",jv!M:M, "5 (âme sœur)")</f>
        <v>1</v>
      </c>
      <c r="I67" s="0" t="n">
        <f aca="false">COUNTIFS(jv!X:X,"1988",jv!M:M, "5 (âme sœur)")</f>
        <v>0</v>
      </c>
      <c r="J67" s="0" t="n">
        <f aca="false">COUNTIFS(jv!X:X,"1989",jv!M:M, "5 (âme sœur)")</f>
        <v>5</v>
      </c>
      <c r="K67" s="0" t="n">
        <f aca="false">COUNTIFS(jv!X:X,"1990",jv!M:M, "5 (âme sœur)")</f>
        <v>0</v>
      </c>
      <c r="L67" s="0" t="n">
        <f aca="false">COUNTIFS(jv!X:X,"1991",jv!M:M, "5 (âme sœur)")</f>
        <v>2</v>
      </c>
      <c r="M67" s="0" t="n">
        <f aca="false">COUNTIFS(jv!X:X,"1992",jv!M:M, "5 (âme sœur)")</f>
        <v>4</v>
      </c>
      <c r="N67" s="0" t="n">
        <f aca="false">COUNTIFS(jv!X:X,"1993",jv!M:M, "5 (âme sœur)")</f>
        <v>8</v>
      </c>
      <c r="O67" s="0" t="n">
        <f aca="false">COUNTIFS(jv!X:X,"1994",jv!M:M, "5 (âme sœur)")</f>
        <v>14</v>
      </c>
      <c r="P67" s="0" t="n">
        <f aca="false">COUNTIFS(jv!X:X,"1995",jv!M:M, "5 (âme sœur)")</f>
        <v>3</v>
      </c>
      <c r="Q67" s="0" t="n">
        <f aca="false">COUNTIFS(jv!X:X,"1996",jv!M:M, "5 (âme sœur)")</f>
        <v>6</v>
      </c>
      <c r="R67" s="0" t="n">
        <f aca="false">COUNTIFS(jv!X:X,"1997",jv!M:M, "5 (âme sœur)")</f>
        <v>6</v>
      </c>
      <c r="S67" s="0" t="n">
        <f aca="false">COUNTIFS(jv!X:X,"1998",jv!M:M, "5 (âme sœur)")</f>
        <v>8</v>
      </c>
      <c r="T67" s="0" t="n">
        <f aca="false">COUNTIFS(jv!X:X,"1999",jv!M:M, "5 (âme sœur)")</f>
        <v>1</v>
      </c>
      <c r="U67" s="0" t="n">
        <f aca="false">COUNTIFS(jv!X:X,"2000",jv!M:M, "5 (âme sœur)")</f>
        <v>1</v>
      </c>
      <c r="V67" s="0" t="n">
        <f aca="false">COUNTIFS(jv!X:X,"2001",jv!M:M, "5 (âme sœur)")</f>
        <v>2</v>
      </c>
      <c r="W67" s="0" t="n">
        <f aca="false">COUNTIFS(jv!X:X,"2002",jv!M:M, "5 (âme sœur)")</f>
        <v>4</v>
      </c>
      <c r="X67" s="0" t="n">
        <f aca="false">COUNTIFS(jv!X:X,"2003",jv!M:M, "5 (âme sœur)")</f>
        <v>4</v>
      </c>
      <c r="Y67" s="0" t="n">
        <f aca="false">COUNTIFS(jv!X:X,"2004",jv!M:M, "5 (âme sœur)")</f>
        <v>6</v>
      </c>
      <c r="Z67" s="0" t="n">
        <f aca="false">COUNTIFS(jv!X:X,"2005",jv!M:M, "5 (âme sœur)")</f>
        <v>3</v>
      </c>
      <c r="AA67" s="0" t="n">
        <f aca="false">COUNTIFS(jv!X:X,"2006",jv!M:M, "5 (âme sœur)")</f>
        <v>7</v>
      </c>
      <c r="AB67" s="0" t="n">
        <f aca="false">COUNTIFS(jv!X:X,"2007",jv!M:M, "5 (âme sœur)")</f>
        <v>4</v>
      </c>
      <c r="AC67" s="0" t="n">
        <f aca="false">COUNTIFS(jv!X:X,"2008",jv!M:M, "5 (âme sœur)")</f>
        <v>4</v>
      </c>
      <c r="AD67" s="0" t="n">
        <f aca="false">COUNTIFS(jv!X:X,"2009",jv!M:M, "5 (âme sœur)")</f>
        <v>4</v>
      </c>
      <c r="AE67" s="0" t="n">
        <f aca="false">COUNTIFS(jv!X:X,"2010",jv!M:M, "5 (âme sœur)")</f>
        <v>5</v>
      </c>
      <c r="AF67" s="0" t="n">
        <f aca="false">COUNTIFS(jv!X:X,"2011",jv!M:M, "5 (âme sœur)")</f>
        <v>5</v>
      </c>
      <c r="AG67" s="0" t="n">
        <f aca="false">COUNTIFS(jv!X:X,"2012",jv!M:M, "5 (âme sœur)")</f>
        <v>1</v>
      </c>
      <c r="AH67" s="0" t="n">
        <f aca="false">COUNTIFS(jv!X:X,"2013",jv!M:M, "5 (âme sœur)")</f>
        <v>1</v>
      </c>
      <c r="AI67" s="0" t="n">
        <f aca="false">COUNTIFS(jv!X:X,"2014",jv!M:M, "5 (âme sœur)")</f>
        <v>4</v>
      </c>
      <c r="AJ67" s="0" t="n">
        <f aca="false">COUNTIFS(jv!X:X,"2015",jv!M:M, "5 (âme sœur)")</f>
        <v>4</v>
      </c>
      <c r="AK67" s="0" t="n">
        <f aca="false">COUNTIFS(jv!X:X,"2016",jv!M:M, "5 (âme sœur)")</f>
        <v>2</v>
      </c>
      <c r="AL67" s="0" t="n">
        <f aca="false">COUNTIFS(jv!X:X,"2017",jv!M:M, "5 (âme sœur)")</f>
        <v>3</v>
      </c>
      <c r="AM67" s="0" t="n">
        <f aca="false">COUNTIFS(jv!X:X,"2018",jv!M:M, "5 (âme sœur)")</f>
        <v>7</v>
      </c>
      <c r="AN67" s="0" t="n">
        <f aca="false">COUNTIFS(jv!X:X,"2019",jv!M:M, "5 (âme sœur)")</f>
        <v>5</v>
      </c>
      <c r="AO67" s="0" t="n">
        <f aca="false">COUNTIFS(jv!X:X,"2020",jv!M:M, "5 (âme sœur)")</f>
        <v>4</v>
      </c>
      <c r="AP67" s="0" t="n">
        <f aca="false">COUNTIFS(jv!X:X,"2021",jv!M:M, "5 (âme sœur)")</f>
        <v>3</v>
      </c>
      <c r="AQ67" s="0" t="n">
        <f aca="false">COUNTIFS(jv!Y:Y,"2021",jv!N:N, "5 (âme sœur)")</f>
        <v>0</v>
      </c>
      <c r="AR67" s="0" t="n">
        <v>0</v>
      </c>
      <c r="AS67" s="0" t="n">
        <f aca="false">COUNTIFS(jv!X:X,"non",jv!M:M, "5 (âme sœur)")</f>
        <v>0</v>
      </c>
      <c r="AT67" s="176"/>
      <c r="AU67" s="0" t="n">
        <f aca="false">SUM(AU2:AU65)</f>
        <v>143</v>
      </c>
      <c r="AV67" s="189"/>
    </row>
    <row r="192" customFormat="false" ht="13.8" hidden="false" customHeight="false" outlineLevel="0" collapsed="false">
      <c r="A192" s="183" t="s">
        <v>22184</v>
      </c>
      <c r="B192" s="184" t="n">
        <v>1981</v>
      </c>
      <c r="C192" s="184" t="n">
        <v>1982</v>
      </c>
      <c r="D192" s="184" t="n">
        <v>1983</v>
      </c>
      <c r="E192" s="184" t="n">
        <v>1984</v>
      </c>
      <c r="F192" s="184" t="n">
        <v>1985</v>
      </c>
      <c r="G192" s="184" t="n">
        <v>1986</v>
      </c>
      <c r="H192" s="184" t="n">
        <v>1987</v>
      </c>
      <c r="I192" s="184" t="n">
        <v>1988</v>
      </c>
      <c r="J192" s="184" t="n">
        <v>1989</v>
      </c>
      <c r="K192" s="184" t="n">
        <v>1990</v>
      </c>
      <c r="L192" s="184" t="n">
        <v>1991</v>
      </c>
      <c r="M192" s="184" t="n">
        <v>1992</v>
      </c>
      <c r="N192" s="184" t="n">
        <v>1993</v>
      </c>
      <c r="O192" s="184" t="n">
        <v>1994</v>
      </c>
      <c r="P192" s="184" t="n">
        <v>1995</v>
      </c>
      <c r="Q192" s="184" t="n">
        <v>1996</v>
      </c>
      <c r="R192" s="184" t="n">
        <v>1997</v>
      </c>
      <c r="S192" s="184" t="n">
        <v>1998</v>
      </c>
      <c r="T192" s="184" t="n">
        <v>1999</v>
      </c>
      <c r="U192" s="184" t="n">
        <v>2000</v>
      </c>
      <c r="V192" s="184" t="n">
        <v>2001</v>
      </c>
      <c r="W192" s="184" t="n">
        <v>2002</v>
      </c>
      <c r="X192" s="184" t="n">
        <v>2003</v>
      </c>
      <c r="Y192" s="184" t="n">
        <v>2004</v>
      </c>
      <c r="Z192" s="184" t="n">
        <v>2005</v>
      </c>
      <c r="AA192" s="184" t="n">
        <v>2006</v>
      </c>
      <c r="AB192" s="184" t="n">
        <v>2007</v>
      </c>
      <c r="AC192" s="184" t="n">
        <v>2008</v>
      </c>
      <c r="AD192" s="184" t="n">
        <v>2009</v>
      </c>
      <c r="AE192" s="184" t="n">
        <v>2010</v>
      </c>
      <c r="AF192" s="184" t="n">
        <v>2011</v>
      </c>
      <c r="AG192" s="184" t="n">
        <v>2012</v>
      </c>
      <c r="AH192" s="184" t="n">
        <v>2013</v>
      </c>
      <c r="AI192" s="184" t="n">
        <v>2014</v>
      </c>
      <c r="AJ192" s="184" t="n">
        <v>2015</v>
      </c>
      <c r="AK192" s="184" t="n">
        <v>2016</v>
      </c>
      <c r="AL192" s="184" t="n">
        <v>2017</v>
      </c>
      <c r="AM192" s="184" t="n">
        <v>2018</v>
      </c>
      <c r="AN192" s="184" t="n">
        <v>2019</v>
      </c>
      <c r="AO192" s="184" t="n">
        <v>2020</v>
      </c>
      <c r="AP192" s="184" t="n">
        <v>2021</v>
      </c>
      <c r="AQ192" s="184" t="n">
        <v>2022</v>
      </c>
      <c r="AR192" s="184" t="s">
        <v>22179</v>
      </c>
      <c r="AS192" s="184" t="s">
        <v>22185</v>
      </c>
    </row>
    <row r="193" customFormat="false" ht="13.8" hidden="false" customHeight="false" outlineLevel="0" collapsed="false">
      <c r="A193" s="0" t="s">
        <v>193</v>
      </c>
      <c r="B193" s="0" t="n">
        <f aca="false">COUNTIFS(jv!D:D,"*"&amp;A193&amp;"*",jv!X:X,"1981")</f>
        <v>7</v>
      </c>
      <c r="C193" s="0" t="n">
        <f aca="false">COUNTIFS(jv!D:D,"*"&amp;A193&amp;"*",jv!X:X,"1982")</f>
        <v>4</v>
      </c>
      <c r="D193" s="0" t="n">
        <f aca="false">COUNTIFS(jv!D:D,"*"&amp;A193&amp;"*",jv!X:X,"1983")</f>
        <v>3</v>
      </c>
      <c r="E193" s="0" t="n">
        <f aca="false">COUNTIFS(jv!D:D,"*"&amp;A193&amp;"*",jv!X:X,"1984")</f>
        <v>3</v>
      </c>
      <c r="F193" s="0" t="n">
        <f aca="false">COUNTIFS(jv!D:D,"*"&amp;A193&amp;"*",jv!X:X,"1985")</f>
        <v>4</v>
      </c>
      <c r="G193" s="0" t="n">
        <f aca="false">COUNTIFS(jv!D:D,"*"&amp;A193&amp;"*",jv!X:X,"1986")</f>
        <v>9</v>
      </c>
      <c r="H193" s="0" t="n">
        <f aca="false">COUNTIFS(jv!D:D,"*"&amp;A193&amp;"*",jv!X:X,"1987")</f>
        <v>7</v>
      </c>
      <c r="I193" s="0" t="n">
        <f aca="false">COUNTIFS(jv!D:D,"*"&amp;A193&amp;"*",jv!X:X,"1988")</f>
        <v>13</v>
      </c>
      <c r="J193" s="0" t="n">
        <f aca="false">COUNTIFS(jv!D:D,"*"&amp;A193&amp;"*",jv!X:X,"1989")</f>
        <v>27</v>
      </c>
      <c r="K193" s="0" t="n">
        <f aca="false">COUNTIFS(jv!D:D,"*"&amp;A193&amp;"*",jv!X:X,"1990")</f>
        <v>37</v>
      </c>
      <c r="L193" s="0" t="n">
        <f aca="false">COUNTIFS(jv!D:D,"*"&amp;A193&amp;"*",jv!X:X,"1991")</f>
        <v>59</v>
      </c>
      <c r="M193" s="0" t="n">
        <f aca="false">COUNTIFS(jv!D:D,"*"&amp;A193&amp;"*",jv!X:X,"1992")</f>
        <v>59</v>
      </c>
      <c r="N193" s="0" t="n">
        <f aca="false">COUNTIFS(jv!D:D,"*"&amp;A193&amp;"*",jv!X:X,"1993")</f>
        <v>84</v>
      </c>
      <c r="O193" s="0" t="n">
        <f aca="false">COUNTIFS(jv!D:D,"*"&amp;A193&amp;"*",jv!X:X,"1994")</f>
        <v>69</v>
      </c>
      <c r="P193" s="0" t="n">
        <f aca="false">COUNTIFS(jv!D:D,"*"&amp;A193&amp;"*",jv!X:X,"1995")</f>
        <v>68</v>
      </c>
      <c r="Q193" s="0" t="n">
        <f aca="false">COUNTIFS(jv!D:D,"*"&amp;A193&amp;"*",jv!X:X,"1996")</f>
        <v>34</v>
      </c>
      <c r="R193" s="0" t="n">
        <f aca="false">COUNTIFS(jv!D:D,"*"&amp;A193&amp;"*",jv!X:X,"1997")</f>
        <v>39</v>
      </c>
      <c r="S193" s="0" t="n">
        <f aca="false">COUNTIFS(jv!D:D,"*"&amp;A193&amp;"*",jv!X:X,"1998")</f>
        <v>24</v>
      </c>
      <c r="T193" s="0" t="n">
        <f aca="false">COUNTIFS(jv!D:D,"*"&amp;A193&amp;"*",jv!X:X,"1999")</f>
        <v>25</v>
      </c>
      <c r="U193" s="0" t="n">
        <f aca="false">COUNTIFS(jv!D:D,"*"&amp;A193&amp;"*",jv!X:X,"2000")</f>
        <v>27</v>
      </c>
      <c r="V193" s="0" t="n">
        <f aca="false">COUNTIFS(jv!D:D,"*"&amp;A193&amp;"*",jv!X:X,"2001")</f>
        <v>23</v>
      </c>
      <c r="W193" s="0" t="n">
        <f aca="false">COUNTIFS(jv!D:D,"*"&amp;A193&amp;"*",jv!X:X,"2002")</f>
        <v>22</v>
      </c>
      <c r="X193" s="0" t="n">
        <f aca="false">COUNTIFS(jv!D:D,"*"&amp;A193&amp;"*",jv!X:X,"2003")</f>
        <v>23</v>
      </c>
      <c r="Y193" s="0" t="n">
        <f aca="false">COUNTIFS(jv!D:D,"*"&amp;A193&amp;"*",jv!X:X,"2004")</f>
        <v>43</v>
      </c>
      <c r="Z193" s="0" t="n">
        <f aca="false">COUNTIFS(jv!D:D,"*"&amp;A193&amp;"*",jv!X:X,"2005")</f>
        <v>42</v>
      </c>
      <c r="AA193" s="0" t="n">
        <f aca="false">COUNTIFS(jv!D:D,"*"&amp;A193&amp;"*",jv!X:X,"2006")</f>
        <v>38</v>
      </c>
      <c r="AB193" s="0" t="n">
        <f aca="false">COUNTIFS(jv!D:D,"*"&amp;A193&amp;"*",jv!X:X,"2007")</f>
        <v>50</v>
      </c>
      <c r="AC193" s="0" t="n">
        <f aca="false">COUNTIFS(jv!D:D,"*"&amp;A193&amp;"*",jv!X:X,"2008")</f>
        <v>46</v>
      </c>
      <c r="AD193" s="0" t="n">
        <f aca="false">COUNTIFS(jv!D:D,"*"&amp;A193&amp;"*",jv!X:X,"2009")</f>
        <v>34</v>
      </c>
      <c r="AE193" s="0" t="n">
        <f aca="false">COUNTIFS(jv!D:D,"*"&amp;A193&amp;"*",jv!X:X,"2010")</f>
        <v>19</v>
      </c>
      <c r="AF193" s="0" t="n">
        <f aca="false">COUNTIFS(jv!D:D,"*"&amp;A193&amp;"*",jv!X:X,"2011")</f>
        <v>27</v>
      </c>
      <c r="AG193" s="0" t="n">
        <f aca="false">COUNTIFS(jv!D:D,"*"&amp;A193&amp;"*",jv!X:X,"2012")</f>
        <v>22</v>
      </c>
      <c r="AH193" s="0" t="n">
        <f aca="false">COUNTIFS(jv!D:D,"*"&amp;A193&amp;"*",jv!X:X,"2013")</f>
        <v>17</v>
      </c>
      <c r="AI193" s="0" t="n">
        <f aca="false">COUNTIFS(jv!D:D,"*"&amp;A193&amp;"*",jv!X:X,"2014")</f>
        <v>14</v>
      </c>
      <c r="AJ193" s="0" t="n">
        <f aca="false">COUNTIFS(jv!D:D,"*"&amp;A193&amp;"*",jv!X:X,"2015")</f>
        <v>17</v>
      </c>
      <c r="AK193" s="0" t="n">
        <f aca="false">COUNTIFS(jv!D:D,"*"&amp;A193&amp;"*",jv!X:X,"2016")</f>
        <v>35</v>
      </c>
      <c r="AL193" s="0" t="n">
        <f aca="false">COUNTIFS(jv!D:D,"*"&amp;A193&amp;"*",jv!X:X,"2017")</f>
        <v>51</v>
      </c>
      <c r="AM193" s="0" t="n">
        <f aca="false">COUNTIFS(jv!D:D,"*"&amp;A193&amp;"*",jv!X:X,"2018")</f>
        <v>60</v>
      </c>
      <c r="AN193" s="0" t="n">
        <f aca="false">COUNTIFS(jv!D:D,"*"&amp;A193&amp;"*",jv!X:X,"2019")</f>
        <v>67</v>
      </c>
      <c r="AO193" s="0" t="n">
        <f aca="false">COUNTIFS(jv!D:D,"*"&amp;A193&amp;"*",jv!X:X,"2020")</f>
        <v>82</v>
      </c>
      <c r="AP193" s="0" t="n">
        <f aca="false">COUNTIFS(jv!D:D,"*"&amp;A193&amp;"*",jv!X:X,"2021")</f>
        <v>68</v>
      </c>
      <c r="AQ193" s="0" t="n">
        <f aca="false">COUNTIFS(jv!D:D,"*"&amp;A193&amp;"*",jv!X:X,"2022")</f>
        <v>39</v>
      </c>
      <c r="AR193" s="0" t="n">
        <v>0</v>
      </c>
      <c r="AS193" s="192" t="n">
        <f aca="false">COUNTIFS(jv!D:D,"*"&amp;A193&amp;"*")</f>
        <v>1444</v>
      </c>
    </row>
    <row r="194" customFormat="false" ht="13.8" hidden="false" customHeight="false" outlineLevel="0" collapsed="false">
      <c r="A194" s="0" t="s">
        <v>1333</v>
      </c>
      <c r="B194" s="0" t="n">
        <f aca="false">COUNTIFS(jv!D:D,"*"&amp;A194&amp;"*",jv!X:X,"1981")</f>
        <v>1</v>
      </c>
      <c r="C194" s="0" t="n">
        <f aca="false">COUNTIFS(jv!D:D,"*"&amp;A194&amp;"*",jv!X:X,"1982")</f>
        <v>0</v>
      </c>
      <c r="D194" s="0" t="n">
        <f aca="false">COUNTIFS(jv!D:D,"*"&amp;A194&amp;"*",jv!X:X,"1983")</f>
        <v>0</v>
      </c>
      <c r="E194" s="0" t="n">
        <f aca="false">COUNTIFS(jv!D:D,"*"&amp;A194&amp;"*",jv!X:X,"1984")</f>
        <v>0</v>
      </c>
      <c r="F194" s="0" t="n">
        <f aca="false">COUNTIFS(jv!D:D,"*"&amp;A194&amp;"*",jv!X:X,"1985")</f>
        <v>0</v>
      </c>
      <c r="G194" s="0" t="n">
        <f aca="false">COUNTIFS(jv!D:D,"*"&amp;A194&amp;"*",jv!X:X,"1986")</f>
        <v>0</v>
      </c>
      <c r="H194" s="0" t="n">
        <f aca="false">COUNTIFS(jv!D:D,"*"&amp;A194&amp;"*",jv!X:X,"1987")</f>
        <v>1</v>
      </c>
      <c r="I194" s="0" t="n">
        <f aca="false">COUNTIFS(jv!D:D,"*"&amp;A194&amp;"*",jv!X:X,"1988")</f>
        <v>0</v>
      </c>
      <c r="J194" s="0" t="n">
        <f aca="false">COUNTIFS(jv!D:D,"*"&amp;A194&amp;"*",jv!X:X,"1989")</f>
        <v>2</v>
      </c>
      <c r="K194" s="0" t="n">
        <f aca="false">COUNTIFS(jv!D:D,"*"&amp;A194&amp;"*",jv!X:X,"1990")</f>
        <v>3</v>
      </c>
      <c r="L194" s="0" t="n">
        <f aca="false">COUNTIFS(jv!D:D,"*"&amp;A194&amp;"*",jv!X:X,"1991")</f>
        <v>4</v>
      </c>
      <c r="M194" s="0" t="n">
        <f aca="false">COUNTIFS(jv!D:D,"*"&amp;A194&amp;"*",jv!X:X,"1992")</f>
        <v>4</v>
      </c>
      <c r="N194" s="0" t="n">
        <f aca="false">COUNTIFS(jv!D:D,"*"&amp;A194&amp;"*",jv!X:X,"1993")</f>
        <v>5</v>
      </c>
      <c r="O194" s="0" t="n">
        <f aca="false">COUNTIFS(jv!D:D,"*"&amp;A194&amp;"*",jv!X:X,"1994")</f>
        <v>8</v>
      </c>
      <c r="P194" s="0" t="n">
        <f aca="false">COUNTIFS(jv!D:D,"*"&amp;A194&amp;"*",jv!X:X,"1995")</f>
        <v>11</v>
      </c>
      <c r="Q194" s="0" t="n">
        <f aca="false">COUNTIFS(jv!D:D,"*"&amp;A194&amp;"*",jv!X:X,"1996")</f>
        <v>28</v>
      </c>
      <c r="R194" s="0" t="n">
        <f aca="false">COUNTIFS(jv!D:D,"*"&amp;A194&amp;"*",jv!X:X,"1997")</f>
        <v>27</v>
      </c>
      <c r="S194" s="0" t="n">
        <f aca="false">COUNTIFS(jv!D:D,"*"&amp;A194&amp;"*",jv!X:X,"1998")</f>
        <v>17</v>
      </c>
      <c r="T194" s="0" t="n">
        <f aca="false">COUNTIFS(jv!D:D,"*"&amp;A194&amp;"*",jv!X:X,"1999")</f>
        <v>25</v>
      </c>
      <c r="U194" s="0" t="n">
        <f aca="false">COUNTIFS(jv!D:D,"*"&amp;A194&amp;"*",jv!X:X,"2000")</f>
        <v>33</v>
      </c>
      <c r="V194" s="0" t="n">
        <f aca="false">COUNTIFS(jv!D:D,"*"&amp;A194&amp;"*",jv!X:X,"2001")</f>
        <v>30</v>
      </c>
      <c r="W194" s="0" t="n">
        <f aca="false">COUNTIFS(jv!D:D,"*"&amp;A194&amp;"*",jv!X:X,"2002")</f>
        <v>34</v>
      </c>
      <c r="X194" s="0" t="n">
        <f aca="false">COUNTIFS(jv!D:D,"*"&amp;A194&amp;"*",jv!X:X,"2003")</f>
        <v>38</v>
      </c>
      <c r="Y194" s="0" t="n">
        <f aca="false">COUNTIFS(jv!D:D,"*"&amp;A194&amp;"*",jv!X:X,"2004")</f>
        <v>33</v>
      </c>
      <c r="Z194" s="0" t="n">
        <f aca="false">COUNTIFS(jv!D:D,"*"&amp;A194&amp;"*",jv!X:X,"2005")</f>
        <v>45</v>
      </c>
      <c r="AA194" s="0" t="n">
        <f aca="false">COUNTIFS(jv!D:D,"*"&amp;A194&amp;"*",jv!X:X,"2006")</f>
        <v>35</v>
      </c>
      <c r="AB194" s="0" t="n">
        <f aca="false">COUNTIFS(jv!D:D,"*"&amp;A194&amp;"*",jv!X:X,"2007")</f>
        <v>42</v>
      </c>
      <c r="AC194" s="0" t="n">
        <f aca="false">COUNTIFS(jv!D:D,"*"&amp;A194&amp;"*",jv!X:X,"2008")</f>
        <v>57</v>
      </c>
      <c r="AD194" s="0" t="n">
        <f aca="false">COUNTIFS(jv!D:D,"*"&amp;A194&amp;"*",jv!AM:AM,"2009")</f>
        <v>49</v>
      </c>
      <c r="AE194" s="0" t="n">
        <f aca="false">COUNTIFS(jv!D:D,"*"&amp;A194&amp;"*",jv!X:X,"2010")</f>
        <v>65</v>
      </c>
      <c r="AF194" s="0" t="n">
        <f aca="false">COUNTIFS(jv!D:D,"*"&amp;A194&amp;"*",jv!X:X,"2011")</f>
        <v>67</v>
      </c>
      <c r="AG194" s="0" t="n">
        <f aca="false">COUNTIFS(jv!D:D,"*"&amp;A194&amp;"*",jv!X:X,"2012")</f>
        <v>74</v>
      </c>
      <c r="AH194" s="0" t="n">
        <f aca="false">COUNTIFS(jv!D:D,"*"&amp;A194&amp;"*",jv!X:X,"2013")</f>
        <v>65</v>
      </c>
      <c r="AI194" s="0" t="n">
        <f aca="false">COUNTIFS(jv!D:D,"*"&amp;A194&amp;"*",jv!X:X,"2014")</f>
        <v>66</v>
      </c>
      <c r="AJ194" s="0" t="n">
        <f aca="false">COUNTIFS(jv!D:D,"*"&amp;A194&amp;"*",jv!X:X,"2015")</f>
        <v>71</v>
      </c>
      <c r="AK194" s="0" t="n">
        <f aca="false">COUNTIFS(jv!D:D,"*"&amp;A194&amp;"*",jv!X:X,"2016")</f>
        <v>105</v>
      </c>
      <c r="AL194" s="0" t="n">
        <f aca="false">COUNTIFS(jv!D:D,"*"&amp;A194&amp;"*",jv!X:X,"2017")</f>
        <v>97</v>
      </c>
      <c r="AM194" s="0" t="n">
        <f aca="false">COUNTIFS(jv!D:D,"*"&amp;A194&amp;"*",jv!X:X,"2018")</f>
        <v>117</v>
      </c>
      <c r="AN194" s="0" t="n">
        <f aca="false">COUNTIFS(jv!D:D,"*"&amp;A194&amp;"*",jv!X:X,"2019")</f>
        <v>94</v>
      </c>
      <c r="AO194" s="0" t="n">
        <f aca="false">COUNTIFS(jv!D:D,"*"&amp;A194&amp;"*",jv!X:X,"2020")</f>
        <v>93</v>
      </c>
      <c r="AP194" s="0" t="n">
        <f aca="false">COUNTIFS(jv!D:D,"*"&amp;A194&amp;"*",jv!X:X,"2021")</f>
        <v>86</v>
      </c>
      <c r="AQ194" s="0" t="n">
        <f aca="false">COUNTIFS(jv!D:D,"*"&amp;A194&amp;"*",jv!X:X,"2022")</f>
        <v>16</v>
      </c>
      <c r="AR194" s="0" t="n">
        <v>0</v>
      </c>
      <c r="AS194" s="192" t="n">
        <f aca="false">COUNTIFS(jv!D:D,"*"&amp;A194&amp;"*")</f>
        <v>1552</v>
      </c>
    </row>
    <row r="195" customFormat="false" ht="13.8" hidden="false" customHeight="false" outlineLevel="0" collapsed="false">
      <c r="A195" s="0" t="s">
        <v>819</v>
      </c>
      <c r="B195" s="0" t="n">
        <f aca="false">COUNTIFS(jv!D:D,"*"&amp;A195&amp;"*",jv!X:X,"1981")</f>
        <v>1</v>
      </c>
      <c r="C195" s="0" t="n">
        <f aca="false">COUNTIFS(jv!D:D,"*"&amp;A195&amp;"*",jv!X:X,"1982")</f>
        <v>0</v>
      </c>
      <c r="D195" s="0" t="n">
        <f aca="false">COUNTIFS(jv!D:D,"*"&amp;A195&amp;"*",jv!X:X,"1983")</f>
        <v>0</v>
      </c>
      <c r="E195" s="0" t="n">
        <f aca="false">COUNTIFS(jv!D:D,"*"&amp;A195&amp;"*",jv!X:X,"1984")</f>
        <v>0</v>
      </c>
      <c r="F195" s="0" t="n">
        <f aca="false">COUNTIFS(jv!D:D,"*"&amp;A195&amp;"*",jv!X:X,"1985")</f>
        <v>0</v>
      </c>
      <c r="G195" s="0" t="n">
        <f aca="false">COUNTIFS(jv!D:D,"*"&amp;A195&amp;"*",jv!X:X,"1986")</f>
        <v>0</v>
      </c>
      <c r="H195" s="0" t="n">
        <f aca="false">COUNTIFS(jv!D:D,"*"&amp;A195&amp;"*",jv!X:X,"1987")</f>
        <v>1</v>
      </c>
      <c r="I195" s="0" t="n">
        <f aca="false">COUNTIFS(jv!D:D,"*"&amp;A195&amp;"*",jv!X:X,"1988")</f>
        <v>0</v>
      </c>
      <c r="J195" s="0" t="n">
        <f aca="false">COUNTIFS(jv!D:D,"*"&amp;A195&amp;"*",jv!X:X,"1989")</f>
        <v>1</v>
      </c>
      <c r="K195" s="0" t="n">
        <f aca="false">COUNTIFS(jv!D:D,"*"&amp;A195&amp;"*",jv!X:X,"1990")</f>
        <v>3</v>
      </c>
      <c r="L195" s="0" t="n">
        <f aca="false">COUNTIFS(jv!D:D,"*"&amp;A195&amp;"*",jv!X:X,"1991")</f>
        <v>4</v>
      </c>
      <c r="M195" s="0" t="n">
        <f aca="false">COUNTIFS(jv!D:D,"*"&amp;A195&amp;"*",jv!X:X,"1992")</f>
        <v>3</v>
      </c>
      <c r="N195" s="0" t="n">
        <f aca="false">COUNTIFS(jv!D:D,"*"&amp;A195&amp;"*",jv!X:X,"1993")</f>
        <v>1</v>
      </c>
      <c r="O195" s="0" t="n">
        <f aca="false">COUNTIFS(jv!D:D,"*"&amp;A195&amp;"*",jv!X:X,"1994")</f>
        <v>3</v>
      </c>
      <c r="P195" s="0" t="n">
        <f aca="false">COUNTIFS(jv!D:D,"*"&amp;A195&amp;"*",jv!X:X,"1995")</f>
        <v>1</v>
      </c>
      <c r="Q195" s="0" t="n">
        <f aca="false">COUNTIFS(jv!D:D,"*"&amp;A195&amp;"*",jv!X:X,"1996")</f>
        <v>1</v>
      </c>
      <c r="R195" s="0" t="n">
        <f aca="false">COUNTIFS(jv!D:D,"*"&amp;A195&amp;"*",jv!X:X,"1997")</f>
        <v>0</v>
      </c>
      <c r="S195" s="0" t="n">
        <f aca="false">COUNTIFS(jv!D:D,"*"&amp;A195&amp;"*",jv!X:X,"1998")</f>
        <v>0</v>
      </c>
      <c r="T195" s="0" t="n">
        <f aca="false">COUNTIFS(jv!D:D,"*"&amp;A195&amp;"*",jv!X:X,"1999")</f>
        <v>0</v>
      </c>
      <c r="U195" s="0" t="n">
        <f aca="false">COUNTIFS(jv!D:D,"*"&amp;A195&amp;"*",jv!X:X,"2000")</f>
        <v>0</v>
      </c>
      <c r="V195" s="0" t="n">
        <f aca="false">COUNTIFS(jv!D:D,"*"&amp;A195&amp;"*",jv!X:X,"2001")</f>
        <v>0</v>
      </c>
      <c r="W195" s="0" t="n">
        <f aca="false">COUNTIFS(jv!D:D,"*"&amp;A195&amp;"*",jv!X:X,"2002")</f>
        <v>0</v>
      </c>
      <c r="X195" s="0" t="n">
        <f aca="false">COUNTIFS(jv!D:D,"*"&amp;A195&amp;"*",jv!X:X,"2003")</f>
        <v>1</v>
      </c>
      <c r="Y195" s="0" t="n">
        <f aca="false">COUNTIFS(jv!D:D,"*"&amp;A195&amp;"*",jv!X:X,"2004")</f>
        <v>0</v>
      </c>
      <c r="Z195" s="0" t="n">
        <f aca="false">COUNTIFS(jv!D:D,"*"&amp;A195&amp;"*",jv!X:X,"2005")</f>
        <v>0</v>
      </c>
      <c r="AA195" s="0" t="n">
        <f aca="false">COUNTIFS(jv!D:D,"*"&amp;A195&amp;"*",jv!X:X,"2006")</f>
        <v>0</v>
      </c>
      <c r="AB195" s="0" t="n">
        <f aca="false">COUNTIFS(jv!D:D,"*"&amp;A195&amp;"*",jv!X:X,"2007")</f>
        <v>0</v>
      </c>
      <c r="AC195" s="0" t="n">
        <f aca="false">COUNTIFS(jv!D:D,"*"&amp;A195&amp;"*",jv!X:X,"2008")</f>
        <v>0</v>
      </c>
      <c r="AD195" s="0" t="n">
        <f aca="false">COUNTIFS(jv!D:D,"*"&amp;A195&amp;"*",jv!AM:AM,"2009")</f>
        <v>0</v>
      </c>
      <c r="AE195" s="0" t="n">
        <f aca="false">COUNTIFS(jv!D:D,"*"&amp;A195&amp;"*",jv!X:X,"2010")</f>
        <v>0</v>
      </c>
      <c r="AF195" s="0" t="n">
        <f aca="false">COUNTIFS(jv!D:D,"*"&amp;A195&amp;"*",jv!X:X,"2011")</f>
        <v>0</v>
      </c>
      <c r="AG195" s="0" t="n">
        <f aca="false">COUNTIFS(jv!D:D,"*"&amp;A195&amp;"*",jv!X:X,"2012")</f>
        <v>0</v>
      </c>
      <c r="AH195" s="0" t="n">
        <f aca="false">COUNTIFS(jv!D:D,"*"&amp;A195&amp;"*",jv!X:X,"2013")</f>
        <v>0</v>
      </c>
      <c r="AI195" s="0" t="n">
        <f aca="false">COUNTIFS(jv!D:D,"*"&amp;A195&amp;"*",jv!X:X,"2014")</f>
        <v>1</v>
      </c>
      <c r="AJ195" s="0" t="n">
        <f aca="false">COUNTIFS(jv!D:D,"*"&amp;A195&amp;"*",jv!X:X,"2015")</f>
        <v>1</v>
      </c>
      <c r="AK195" s="0" t="n">
        <f aca="false">COUNTIFS(jv!D:D,"*"&amp;A195&amp;"*",jv!X:X,"2016")</f>
        <v>1</v>
      </c>
      <c r="AL195" s="0" t="n">
        <f aca="false">COUNTIFS(jv!D:D,"*"&amp;A195&amp;"*",jv!X:X,"2017")</f>
        <v>0</v>
      </c>
      <c r="AM195" s="0" t="n">
        <f aca="false">COUNTIFS(jv!D:D,"*"&amp;A195&amp;"*",jv!X:X,"2018")</f>
        <v>0</v>
      </c>
      <c r="AN195" s="0" t="n">
        <f aca="false">COUNTIFS(jv!D:D,"*"&amp;A195&amp;"*",jv!X:X,"2019")</f>
        <v>0</v>
      </c>
      <c r="AO195" s="0" t="n">
        <f aca="false">COUNTIFS(jv!D:D,"*"&amp;A195&amp;"*",jv!X:X,"2020")</f>
        <v>0</v>
      </c>
      <c r="AP195" s="0" t="n">
        <f aca="false">COUNTIFS(jv!D:D,"*"&amp;A195&amp;"*",jv!X:X,"2021")</f>
        <v>0</v>
      </c>
      <c r="AQ195" s="0" t="n">
        <f aca="false">COUNTIFS(jv!D:D,"*"&amp;A195&amp;"*",jv!X:X,"2022")</f>
        <v>1</v>
      </c>
      <c r="AR195" s="0" t="n">
        <v>0</v>
      </c>
      <c r="AS195" s="192" t="n">
        <f aca="false">COUNTIFS(jv!D:D,"*"&amp;A195&amp;"*")</f>
        <v>25</v>
      </c>
    </row>
    <row r="196" customFormat="false" ht="13.8" hidden="false" customHeight="false" outlineLevel="0" collapsed="false">
      <c r="A196" s="0" t="s">
        <v>22186</v>
      </c>
      <c r="B196" s="0" t="n">
        <f aca="false">COUNTIFS(jv!D:D,"*"&amp;A196&amp;"*",jv!X:X,"1981")</f>
        <v>0</v>
      </c>
      <c r="C196" s="0" t="n">
        <f aca="false">COUNTIFS(jv!D:D,"*"&amp;A196&amp;"*",jv!X:X,"1982")</f>
        <v>0</v>
      </c>
      <c r="D196" s="0" t="n">
        <f aca="false">COUNTIFS(jv!D:D,"*"&amp;A196&amp;"*",jv!X:X,"1983")</f>
        <v>0</v>
      </c>
      <c r="E196" s="0" t="n">
        <f aca="false">COUNTIFS(jv!D:D,"*"&amp;A196&amp;"*",jv!X:X,"1984")</f>
        <v>0</v>
      </c>
      <c r="F196" s="0" t="n">
        <f aca="false">COUNTIFS(jv!D:D,"*"&amp;A196&amp;"*",jv!X:X,"1985")</f>
        <v>0</v>
      </c>
      <c r="G196" s="0" t="n">
        <f aca="false">COUNTIFS(jv!D:D,"*"&amp;A196&amp;"*",jv!X:X,"1986")</f>
        <v>0</v>
      </c>
      <c r="H196" s="0" t="n">
        <f aca="false">COUNTIFS(jv!D:D,"*"&amp;A196&amp;"*",jv!X:X,"1987")</f>
        <v>0</v>
      </c>
      <c r="I196" s="0" t="n">
        <f aca="false">COUNTIFS(jv!D:D,"*"&amp;A196&amp;"*",jv!X:X,"1988")</f>
        <v>0</v>
      </c>
      <c r="J196" s="0" t="n">
        <f aca="false">COUNTIFS(jv!D:D,"*"&amp;A196&amp;"*",jv!X:X,"1989")</f>
        <v>0</v>
      </c>
      <c r="K196" s="0" t="n">
        <f aca="false">COUNTIFS(jv!D:D,"*"&amp;A196&amp;"*",jv!X:X,"1990")</f>
        <v>0</v>
      </c>
      <c r="L196" s="0" t="n">
        <f aca="false">COUNTIFS(jv!D:D,"*"&amp;A196&amp;"*",jv!X:X,"1991")</f>
        <v>0</v>
      </c>
      <c r="M196" s="0" t="n">
        <f aca="false">COUNTIFS(jv!D:D,"*"&amp;A196&amp;"*",jv!X:X,"1992")</f>
        <v>0</v>
      </c>
      <c r="N196" s="0" t="n">
        <f aca="false">COUNTIFS(jv!D:D,"*"&amp;A196&amp;"*",jv!X:X,"1993")</f>
        <v>1</v>
      </c>
      <c r="O196" s="0" t="n">
        <f aca="false">COUNTIFS(jv!D:D,"*"&amp;A196&amp;"*",jv!X:X,"1994")</f>
        <v>2</v>
      </c>
      <c r="P196" s="0" t="n">
        <f aca="false">COUNTIFS(jv!D:D,"*"&amp;A196&amp;"*",jv!X:X,"1995")</f>
        <v>3</v>
      </c>
      <c r="Q196" s="0" t="n">
        <f aca="false">COUNTIFS(jv!D:D,"*"&amp;A196&amp;"*",jv!X:X,"1996")</f>
        <v>7</v>
      </c>
      <c r="R196" s="0" t="n">
        <f aca="false">COUNTIFS(jv!D:D,"*"&amp;A196&amp;"*",jv!X:X,"1997")</f>
        <v>7</v>
      </c>
      <c r="S196" s="0" t="n">
        <f aca="false">COUNTIFS(jv!D:D,"*"&amp;A196&amp;"*",jv!X:X,"1998")</f>
        <v>2</v>
      </c>
      <c r="T196" s="0" t="n">
        <f aca="false">COUNTIFS(jv!D:D,"*"&amp;A196&amp;"*",jv!X:X,"1999")</f>
        <v>0</v>
      </c>
      <c r="U196" s="0" t="n">
        <f aca="false">COUNTIFS(jv!D:D,"*"&amp;A196&amp;"*",jv!X:X,"2000")</f>
        <v>1</v>
      </c>
      <c r="V196" s="0" t="n">
        <f aca="false">COUNTIFS(jv!D:D,"*"&amp;A196&amp;"*",jv!X:X,"2001")</f>
        <v>1</v>
      </c>
      <c r="W196" s="0" t="n">
        <f aca="false">COUNTIFS(jv!D:D,"*"&amp;A196&amp;"*",jv!X:X,"2002")</f>
        <v>3</v>
      </c>
      <c r="X196" s="0" t="n">
        <f aca="false">COUNTIFS(jv!D:D,"*"&amp;A196&amp;"*",jv!X:X,"2003")</f>
        <v>1</v>
      </c>
      <c r="Y196" s="0" t="n">
        <f aca="false">COUNTIFS(jv!D:D,"*"&amp;A196&amp;"*",jv!X:X,"2004")</f>
        <v>1</v>
      </c>
      <c r="Z196" s="0" t="n">
        <f aca="false">COUNTIFS(jv!D:D,"*"&amp;A196&amp;"*",jv!X:X,"2005")</f>
        <v>1</v>
      </c>
      <c r="AA196" s="0" t="n">
        <f aca="false">COUNTIFS(jv!D:D,"*"&amp;A196&amp;"*",jv!X:X,"2006")</f>
        <v>4</v>
      </c>
      <c r="AB196" s="0" t="n">
        <f aca="false">COUNTIFS(jv!D:D,"*"&amp;A196&amp;"*",jv!X:X,"2007")</f>
        <v>5</v>
      </c>
      <c r="AC196" s="0" t="n">
        <f aca="false">COUNTIFS(jv!D:D,"*"&amp;A196&amp;"*",jv!X:X,"2008")</f>
        <v>2</v>
      </c>
      <c r="AD196" s="0" t="n">
        <f aca="false">COUNTIFS(jv!D:D,"*"&amp;A196&amp;"*",jv!AM:AM,"2009")</f>
        <v>1</v>
      </c>
      <c r="AE196" s="0" t="n">
        <f aca="false">COUNTIFS(jv!D:D,"*"&amp;A196&amp;"*",jv!X:X,"2010")</f>
        <v>3</v>
      </c>
      <c r="AF196" s="0" t="n">
        <f aca="false">COUNTIFS(jv!D:D,"*"&amp;A196&amp;"*",jv!X:X,"2011")</f>
        <v>4</v>
      </c>
      <c r="AG196" s="0" t="n">
        <f aca="false">COUNTIFS(jv!D:D,"*"&amp;A196&amp;"*",jv!X:X,"2012")</f>
        <v>3</v>
      </c>
      <c r="AH196" s="0" t="n">
        <f aca="false">COUNTIFS(jv!D:D,"*"&amp;A196&amp;"*",jv!X:X,"2013")</f>
        <v>3</v>
      </c>
      <c r="AI196" s="0" t="n">
        <f aca="false">COUNTIFS(jv!D:D,"*"&amp;A196&amp;"*",jv!X:X,"2014")</f>
        <v>3</v>
      </c>
      <c r="AJ196" s="0" t="n">
        <f aca="false">COUNTIFS(jv!D:D,"*"&amp;A196&amp;"*",jv!X:X,"2015")</f>
        <v>5</v>
      </c>
      <c r="AK196" s="0" t="n">
        <f aca="false">COUNTIFS(jv!D:D,"*"&amp;A196&amp;"*",jv!X:X,"2016")</f>
        <v>3</v>
      </c>
      <c r="AL196" s="0" t="n">
        <f aca="false">COUNTIFS(jv!D:D,"*"&amp;A196&amp;"*",jv!X:X,"2017")</f>
        <v>3</v>
      </c>
      <c r="AM196" s="0" t="n">
        <f aca="false">COUNTIFS(jv!D:D,"*"&amp;A196&amp;"*",jv!X:X,"2018")</f>
        <v>5</v>
      </c>
      <c r="AN196" s="0" t="n">
        <f aca="false">COUNTIFS(jv!D:D,"*"&amp;A196&amp;"*",jv!X:X,"2019")</f>
        <v>1</v>
      </c>
      <c r="AO196" s="0" t="n">
        <f aca="false">COUNTIFS(jv!D:D,"*"&amp;A196&amp;"*",jv!X:X,"2020")</f>
        <v>4</v>
      </c>
      <c r="AP196" s="0" t="n">
        <f aca="false">COUNTIFS(jv!D:D,"*"&amp;A196&amp;"*",jv!X:X,"2021")</f>
        <v>3</v>
      </c>
      <c r="AQ196" s="0" t="n">
        <f aca="false">COUNTIFS(jv!D:D,"*"&amp;A196&amp;"*",jv!X:X,"2022")</f>
        <v>2</v>
      </c>
      <c r="AR196" s="0" t="n">
        <v>0</v>
      </c>
      <c r="AS196" s="192" t="n">
        <f aca="false">COUNTIFS(jv!D:D,"*"&amp;A196&amp;"*")</f>
        <v>85</v>
      </c>
    </row>
    <row r="197" customFormat="false" ht="13.8" hidden="false" customHeight="false" outlineLevel="0" collapsed="false">
      <c r="A197" s="0" t="s">
        <v>22187</v>
      </c>
      <c r="B197" s="0" t="n">
        <f aca="false">COUNTIFS(jv!D:D,"*"&amp;A197&amp;"*",jv!X:X,"1981")</f>
        <v>0</v>
      </c>
      <c r="C197" s="0" t="n">
        <f aca="false">COUNTIFS(jv!D:D,"*"&amp;A197&amp;"*",jv!X:X,"1982")</f>
        <v>0</v>
      </c>
      <c r="D197" s="0" t="n">
        <f aca="false">COUNTIFS(jv!D:D,"*"&amp;A197&amp;"*",jv!X:X,"1983")</f>
        <v>0</v>
      </c>
      <c r="E197" s="0" t="n">
        <f aca="false">COUNTIFS(jv!D:D,"*"&amp;A197&amp;"*",jv!X:X,"1984")</f>
        <v>0</v>
      </c>
      <c r="F197" s="0" t="n">
        <f aca="false">COUNTIFS(jv!D:D,"*"&amp;A197&amp;"*",jv!X:X,"1985")</f>
        <v>0</v>
      </c>
      <c r="G197" s="0" t="n">
        <f aca="false">COUNTIFS(jv!D:D,"*"&amp;A197&amp;"*",jv!X:X,"1986")</f>
        <v>0</v>
      </c>
      <c r="H197" s="0" t="n">
        <f aca="false">COUNTIFS(jv!D:D,"*"&amp;A197&amp;"*",jv!X:X,"1987")</f>
        <v>0</v>
      </c>
      <c r="I197" s="0" t="n">
        <f aca="false">COUNTIFS(jv!D:D,"*"&amp;A197&amp;"*",jv!X:X,"1988")</f>
        <v>0</v>
      </c>
      <c r="J197" s="0" t="n">
        <f aca="false">COUNTIFS(jv!D:D,"*"&amp;A197&amp;"*",jv!X:X,"1989")</f>
        <v>0</v>
      </c>
      <c r="K197" s="0" t="n">
        <f aca="false">COUNTIFS(jv!D:D,"*"&amp;A197&amp;"*",jv!X:X,"1990")</f>
        <v>0</v>
      </c>
      <c r="L197" s="0" t="n">
        <f aca="false">COUNTIFS(jv!D:D,"*"&amp;A197&amp;"*",jv!X:X,"1991")</f>
        <v>0</v>
      </c>
      <c r="M197" s="0" t="n">
        <f aca="false">COUNTIFS(jv!D:D,"*"&amp;A197&amp;"*",jv!X:X,"1992")</f>
        <v>0</v>
      </c>
      <c r="N197" s="0" t="n">
        <f aca="false">COUNTIFS(jv!D:D,"*"&amp;A197&amp;"*",jv!X:X,"1993")</f>
        <v>0</v>
      </c>
      <c r="O197" s="0" t="n">
        <f aca="false">COUNTIFS(jv!D:D,"*"&amp;A197&amp;"*",jv!X:X,"1994")</f>
        <v>0</v>
      </c>
      <c r="P197" s="0" t="n">
        <f aca="false">COUNTIFS(jv!D:D,"*"&amp;A197&amp;"*",jv!X:X,"1995")</f>
        <v>1</v>
      </c>
      <c r="Q197" s="0" t="n">
        <f aca="false">COUNTIFS(jv!D:D,"*"&amp;A197&amp;"*",jv!X:X,"1996")</f>
        <v>0</v>
      </c>
      <c r="R197" s="0" t="n">
        <f aca="false">COUNTIFS(jv!D:D,"*"&amp;A197&amp;"*",jv!X:X,"1997")</f>
        <v>3</v>
      </c>
      <c r="S197" s="0" t="n">
        <f aca="false">COUNTIFS(jv!D:D,"*"&amp;A197&amp;"*",jv!X:X,"1998")</f>
        <v>2</v>
      </c>
      <c r="T197" s="0" t="n">
        <f aca="false">COUNTIFS(jv!D:D,"*"&amp;A197&amp;"*",jv!X:X,"1999")</f>
        <v>2</v>
      </c>
      <c r="U197" s="0" t="n">
        <f aca="false">COUNTIFS(jv!D:D,"*"&amp;A197&amp;"*",jv!X:X,"2000")</f>
        <v>3</v>
      </c>
      <c r="V197" s="0" t="n">
        <f aca="false">COUNTIFS(jv!D:D,"*"&amp;A197&amp;"*",jv!X:X,"2001")</f>
        <v>3</v>
      </c>
      <c r="W197" s="0" t="n">
        <f aca="false">COUNTIFS(jv!D:D,"*"&amp;A197&amp;"*",jv!X:X,"2002")</f>
        <v>0</v>
      </c>
      <c r="X197" s="0" t="n">
        <f aca="false">COUNTIFS(jv!D:D,"*"&amp;A197&amp;"*",jv!X:X,"2003")</f>
        <v>0</v>
      </c>
      <c r="Y197" s="0" t="n">
        <f aca="false">COUNTIFS(jv!D:D,"*"&amp;A197&amp;"*",jv!X:X,"2004")</f>
        <v>1</v>
      </c>
      <c r="Z197" s="0" t="n">
        <f aca="false">COUNTIFS(jv!D:D,"*"&amp;A197&amp;"*",jv!X:X,"2005")</f>
        <v>3</v>
      </c>
      <c r="AA197" s="0" t="n">
        <f aca="false">COUNTIFS(jv!D:D,"*"&amp;A197&amp;"*",jv!X:X,"2006")</f>
        <v>2</v>
      </c>
      <c r="AB197" s="0" t="n">
        <f aca="false">COUNTIFS(jv!D:D,"*"&amp;A197&amp;"*",jv!X:X,"2007")</f>
        <v>2</v>
      </c>
      <c r="AC197" s="0" t="n">
        <f aca="false">COUNTIFS(jv!D:D,"*"&amp;A197&amp;"*",jv!X:X,"2008")</f>
        <v>4</v>
      </c>
      <c r="AD197" s="0" t="n">
        <f aca="false">COUNTIFS(jv!D:D,"*"&amp;A197&amp;"*",jv!AM:AM,"2009")</f>
        <v>3</v>
      </c>
      <c r="AE197" s="0" t="n">
        <f aca="false">COUNTIFS(jv!D:D,"*"&amp;A197&amp;"*",jv!X:X,"2010")</f>
        <v>3</v>
      </c>
      <c r="AF197" s="0" t="n">
        <f aca="false">COUNTIFS(jv!D:D,"*"&amp;A197&amp;"*",jv!X:X,"2011")</f>
        <v>0</v>
      </c>
      <c r="AG197" s="0" t="n">
        <f aca="false">COUNTIFS(jv!D:D,"*"&amp;A197&amp;"*",jv!X:X,"2012")</f>
        <v>3</v>
      </c>
      <c r="AH197" s="0" t="n">
        <f aca="false">COUNTIFS(jv!D:D,"*"&amp;A197&amp;"*",jv!X:X,"2013")</f>
        <v>0</v>
      </c>
      <c r="AI197" s="0" t="n">
        <f aca="false">COUNTIFS(jv!D:D,"*"&amp;A197&amp;"*",jv!X:X,"2014")</f>
        <v>2</v>
      </c>
      <c r="AJ197" s="0" t="n">
        <f aca="false">COUNTIFS(jv!D:D,"*"&amp;A197&amp;"*",jv!X:X,"2015")</f>
        <v>1</v>
      </c>
      <c r="AK197" s="0" t="n">
        <f aca="false">COUNTIFS(jv!D:D,"*"&amp;A197&amp;"*",jv!X:X,"2016")</f>
        <v>2</v>
      </c>
      <c r="AL197" s="0" t="n">
        <f aca="false">COUNTIFS(jv!D:D,"*"&amp;A197&amp;"*",jv!X:X,"2017")</f>
        <v>3</v>
      </c>
      <c r="AM197" s="0" t="n">
        <f aca="false">COUNTIFS(jv!D:D,"*"&amp;A197&amp;"*",jv!X:X,"2018")</f>
        <v>1</v>
      </c>
      <c r="AN197" s="0" t="n">
        <f aca="false">COUNTIFS(jv!D:D,"*"&amp;A197&amp;"*",jv!X:X,"2019")</f>
        <v>5</v>
      </c>
      <c r="AO197" s="0" t="n">
        <f aca="false">COUNTIFS(jv!D:D,"*"&amp;A197&amp;"*",jv!X:X,"2020")</f>
        <v>2</v>
      </c>
      <c r="AP197" s="0" t="n">
        <f aca="false">COUNTIFS(jv!D:D,"*"&amp;A197&amp;"*",jv!X:X,"2021")</f>
        <v>1</v>
      </c>
      <c r="AQ197" s="0" t="n">
        <f aca="false">COUNTIFS(jv!D:D,"*"&amp;A197&amp;"*",jv!X:X,"2022")</f>
        <v>0</v>
      </c>
      <c r="AR197" s="0" t="n">
        <v>0</v>
      </c>
      <c r="AS197" s="192" t="n">
        <f aca="false">COUNTIFS(jv!D:D,"*"&amp;A197&amp;"*")</f>
        <v>52</v>
      </c>
    </row>
    <row r="198" customFormat="false" ht="13.8" hidden="false" customHeight="false" outlineLevel="0" collapsed="false">
      <c r="A198" s="0" t="s">
        <v>1286</v>
      </c>
      <c r="B198" s="0" t="n">
        <f aca="false">COUNTIFS(jv!D:D,"*"&amp;A198&amp;"*",jv!X:X,"1981")</f>
        <v>0</v>
      </c>
      <c r="C198" s="0" t="n">
        <f aca="false">COUNTIFS(jv!D:D,"*"&amp;A198&amp;"*",jv!X:X,"1982")</f>
        <v>0</v>
      </c>
      <c r="D198" s="0" t="n">
        <f aca="false">COUNTIFS(jv!D:D,"*"&amp;A198&amp;"*",jv!X:X,"1983")</f>
        <v>0</v>
      </c>
      <c r="E198" s="0" t="n">
        <f aca="false">COUNTIFS(jv!D:D,"*"&amp;A198&amp;"*",jv!X:X,"1984")</f>
        <v>0</v>
      </c>
      <c r="F198" s="0" t="n">
        <f aca="false">COUNTIFS(jv!D:D,"*"&amp;A198&amp;"*",jv!X:X,"1985")</f>
        <v>0</v>
      </c>
      <c r="G198" s="0" t="n">
        <f aca="false">COUNTIFS(jv!D:D,"*"&amp;A198&amp;"*",jv!X:X,"1986")</f>
        <v>0</v>
      </c>
      <c r="H198" s="0" t="n">
        <f aca="false">COUNTIFS(jv!D:D,"*"&amp;A198&amp;"*",jv!X:X,"1987")</f>
        <v>0</v>
      </c>
      <c r="I198" s="0" t="n">
        <f aca="false">COUNTIFS(jv!D:D,"*"&amp;A198&amp;"*",jv!X:X,"1988")</f>
        <v>0</v>
      </c>
      <c r="J198" s="0" t="n">
        <f aca="false">COUNTIFS(jv!D:D,"*"&amp;A198&amp;"*",jv!X:X,"1989")</f>
        <v>0</v>
      </c>
      <c r="K198" s="0" t="n">
        <f aca="false">COUNTIFS(jv!D:D,"*"&amp;A198&amp;"*",jv!X:X,"1990")</f>
        <v>0</v>
      </c>
      <c r="L198" s="0" t="n">
        <f aca="false">COUNTIFS(jv!D:D,"*"&amp;A198&amp;"*",jv!X:X,"1991")</f>
        <v>0</v>
      </c>
      <c r="M198" s="0" t="n">
        <f aca="false">COUNTIFS(jv!D:D,"*"&amp;A198&amp;"*",jv!X:X,"1992")</f>
        <v>3</v>
      </c>
      <c r="N198" s="0" t="n">
        <f aca="false">COUNTIFS(jv!D:D,"*"&amp;A198&amp;"*",jv!X:X,"1993")</f>
        <v>0</v>
      </c>
      <c r="O198" s="0" t="n">
        <f aca="false">COUNTIFS(jv!D:D,"*"&amp;A198&amp;"*",jv!X:X,"1994")</f>
        <v>2</v>
      </c>
      <c r="P198" s="0" t="n">
        <f aca="false">COUNTIFS(jv!D:D,"*"&amp;A198&amp;"*",jv!X:X,"1995")</f>
        <v>0</v>
      </c>
      <c r="Q198" s="0" t="n">
        <f aca="false">COUNTIFS(jv!D:D,"*"&amp;A198&amp;"*",jv!X:X,"1996")</f>
        <v>1</v>
      </c>
      <c r="R198" s="0" t="n">
        <f aca="false">COUNTIFS(jv!D:D,"*"&amp;A198&amp;"*",jv!X:X,"1997")</f>
        <v>0</v>
      </c>
      <c r="S198" s="0" t="n">
        <f aca="false">COUNTIFS(jv!D:D,"*"&amp;A198&amp;"*",jv!X:X,"1998")</f>
        <v>1</v>
      </c>
      <c r="T198" s="0" t="n">
        <f aca="false">COUNTIFS(jv!D:D,"*"&amp;A198&amp;"*",jv!X:X,"1999")</f>
        <v>1</v>
      </c>
      <c r="U198" s="0" t="n">
        <f aca="false">COUNTIFS(jv!D:D,"*"&amp;A198&amp;"*",jv!X:X,"2000")</f>
        <v>0</v>
      </c>
      <c r="V198" s="0" t="n">
        <f aca="false">COUNTIFS(jv!D:D,"*"&amp;A198&amp;"*",jv!X:X,"2001")</f>
        <v>0</v>
      </c>
      <c r="W198" s="0" t="n">
        <f aca="false">COUNTIFS(jv!D:D,"*"&amp;A198&amp;"*",jv!X:X,"2002")</f>
        <v>0</v>
      </c>
      <c r="X198" s="0" t="n">
        <f aca="false">COUNTIFS(jv!D:D,"*"&amp;A198&amp;"*",jv!X:X,"2003")</f>
        <v>0</v>
      </c>
      <c r="Y198" s="0" t="n">
        <f aca="false">COUNTIFS(jv!D:D,"*"&amp;A198&amp;"*",jv!X:X,"2004")</f>
        <v>1</v>
      </c>
      <c r="Z198" s="0" t="n">
        <f aca="false">COUNTIFS(jv!D:D,"*"&amp;A198&amp;"*",jv!X:X,"2005")</f>
        <v>0</v>
      </c>
      <c r="AA198" s="0" t="n">
        <f aca="false">COUNTIFS(jv!D:D,"*"&amp;A198&amp;"*",jv!X:X,"2006")</f>
        <v>0</v>
      </c>
      <c r="AB198" s="0" t="n">
        <f aca="false">COUNTIFS(jv!D:D,"*"&amp;A198&amp;"*",jv!X:X,"2007")</f>
        <v>0</v>
      </c>
      <c r="AC198" s="0" t="n">
        <f aca="false">COUNTIFS(jv!D:D,"*"&amp;A198&amp;"*",jv!X:X,"2008")</f>
        <v>1</v>
      </c>
      <c r="AD198" s="0" t="n">
        <f aca="false">COUNTIFS(jv!D:D,"*"&amp;A198&amp;"*",jv!AM:AM,"2009")</f>
        <v>0</v>
      </c>
      <c r="AE198" s="0" t="n">
        <f aca="false">COUNTIFS(jv!D:D,"*"&amp;A198&amp;"*",jv!X:X,"2010")</f>
        <v>0</v>
      </c>
      <c r="AF198" s="0" t="n">
        <f aca="false">COUNTIFS(jv!D:D,"*"&amp;A198&amp;"*",jv!X:X,"2011")</f>
        <v>0</v>
      </c>
      <c r="AG198" s="0" t="n">
        <f aca="false">COUNTIFS(jv!D:D,"*"&amp;A198&amp;"*",jv!X:X,"2012")</f>
        <v>0</v>
      </c>
      <c r="AH198" s="0" t="n">
        <f aca="false">COUNTIFS(jv!D:D,"*"&amp;A198&amp;"*",jv!X:X,"2013")</f>
        <v>0</v>
      </c>
      <c r="AI198" s="0" t="n">
        <f aca="false">COUNTIFS(jv!D:D,"*"&amp;A198&amp;"*",jv!X:X,"2014")</f>
        <v>0</v>
      </c>
      <c r="AJ198" s="0" t="n">
        <f aca="false">COUNTIFS(jv!D:D,"*"&amp;A198&amp;"*",jv!X:X,"2015")</f>
        <v>0</v>
      </c>
      <c r="AK198" s="0" t="n">
        <f aca="false">COUNTIFS(jv!D:D,"*"&amp;A198&amp;"*",jv!X:X,"2016")</f>
        <v>0</v>
      </c>
      <c r="AL198" s="0" t="n">
        <f aca="false">COUNTIFS(jv!D:D,"*"&amp;A198&amp;"*",jv!X:X,"2017")</f>
        <v>3</v>
      </c>
      <c r="AM198" s="0" t="n">
        <f aca="false">COUNTIFS(jv!D:D,"*"&amp;A198&amp;"*",jv!X:X,"2018")</f>
        <v>2</v>
      </c>
      <c r="AN198" s="0" t="n">
        <f aca="false">COUNTIFS(jv!D:D,"*"&amp;A198&amp;"*",jv!X:X,"2019")</f>
        <v>2</v>
      </c>
      <c r="AO198" s="0" t="n">
        <f aca="false">COUNTIFS(jv!D:D,"*"&amp;A198&amp;"*",jv!X:X,"2020")</f>
        <v>0</v>
      </c>
      <c r="AP198" s="0" t="n">
        <f aca="false">COUNTIFS(jv!D:D,"*"&amp;A198&amp;"*",jv!X:X,"2021")</f>
        <v>2</v>
      </c>
      <c r="AQ198" s="0" t="n">
        <f aca="false">COUNTIFS(jv!D:D,"*"&amp;A198&amp;"*",jv!X:X,"2022")</f>
        <v>0</v>
      </c>
      <c r="AR198" s="0" t="n">
        <v>0</v>
      </c>
      <c r="AS198" s="192" t="n">
        <f aca="false">COUNTIFS(jv!D:D,"*"&amp;A198&amp;"*")</f>
        <v>19</v>
      </c>
    </row>
    <row r="199" customFormat="false" ht="13.8" hidden="false" customHeight="false" outlineLevel="0" collapsed="false">
      <c r="A199" s="0" t="s">
        <v>22188</v>
      </c>
      <c r="B199" s="0" t="n">
        <f aca="false">COUNTIFS(jv!D:D,"*"&amp;A199&amp;"*",jv!X:X,"1981")</f>
        <v>0</v>
      </c>
      <c r="C199" s="0" t="n">
        <f aca="false">COUNTIFS(jv!D:D,"*"&amp;A199&amp;"*",jv!X:X,"1982")</f>
        <v>0</v>
      </c>
      <c r="D199" s="0" t="n">
        <f aca="false">COUNTIFS(jv!D:D,"*"&amp;A199&amp;"*",jv!X:X,"1983")</f>
        <v>0</v>
      </c>
      <c r="E199" s="0" t="n">
        <f aca="false">COUNTIFS(jv!D:D,"*"&amp;A199&amp;"*",jv!X:X,"1984")</f>
        <v>0</v>
      </c>
      <c r="F199" s="0" t="n">
        <f aca="false">COUNTIFS(jv!D:D,"*"&amp;A199&amp;"*",jv!X:X,"1985")</f>
        <v>1</v>
      </c>
      <c r="G199" s="0" t="n">
        <f aca="false">COUNTIFS(jv!D:D,"*"&amp;A199&amp;"*",jv!X:X,"1986")</f>
        <v>0</v>
      </c>
      <c r="H199" s="0" t="n">
        <f aca="false">COUNTIFS(jv!D:D,"*"&amp;A199&amp;"*",jv!X:X,"1987")</f>
        <v>0</v>
      </c>
      <c r="I199" s="0" t="n">
        <f aca="false">COUNTIFS(jv!D:D,"*"&amp;A199&amp;"*",jv!X:X,"1988")</f>
        <v>0</v>
      </c>
      <c r="J199" s="0" t="n">
        <f aca="false">COUNTIFS(jv!D:D,"*"&amp;A199&amp;"*",jv!X:X,"1989")</f>
        <v>0</v>
      </c>
      <c r="K199" s="0" t="n">
        <f aca="false">COUNTIFS(jv!D:D,"*"&amp;A199&amp;"*",jv!X:X,"1990")</f>
        <v>0</v>
      </c>
      <c r="L199" s="0" t="n">
        <f aca="false">COUNTIFS(jv!D:D,"*"&amp;A199&amp;"*",jv!X:X,"1991")</f>
        <v>0</v>
      </c>
      <c r="M199" s="0" t="n">
        <f aca="false">COUNTIFS(jv!D:D,"*"&amp;A199&amp;"*",jv!X:X,"1992")</f>
        <v>2</v>
      </c>
      <c r="N199" s="0" t="n">
        <f aca="false">COUNTIFS(jv!D:D,"*"&amp;A199&amp;"*",jv!X:X,"1993")</f>
        <v>2</v>
      </c>
      <c r="O199" s="0" t="n">
        <f aca="false">COUNTIFS(jv!D:D,"*"&amp;A199&amp;"*",jv!X:X,"1994")</f>
        <v>0</v>
      </c>
      <c r="P199" s="0" t="n">
        <f aca="false">COUNTIFS(jv!D:D,"*"&amp;A199&amp;"*",jv!X:X,"1995")</f>
        <v>1</v>
      </c>
      <c r="Q199" s="0" t="n">
        <f aca="false">COUNTIFS(jv!D:D,"*"&amp;A199&amp;"*",jv!X:X,"1996")</f>
        <v>0</v>
      </c>
      <c r="R199" s="0" t="n">
        <f aca="false">COUNTIFS(jv!D:D,"*"&amp;A199&amp;"*",jv!X:X,"1997")</f>
        <v>1</v>
      </c>
      <c r="S199" s="0" t="n">
        <f aca="false">COUNTIFS(jv!D:D,"*"&amp;A199&amp;"*",jv!X:X,"1998")</f>
        <v>2</v>
      </c>
      <c r="T199" s="0" t="n">
        <f aca="false">COUNTIFS(jv!D:D,"*"&amp;A199&amp;"*",jv!X:X,"1999")</f>
        <v>1</v>
      </c>
      <c r="U199" s="0" t="n">
        <f aca="false">COUNTIFS(jv!D:D,"*"&amp;A199&amp;"*",jv!X:X,"2000")</f>
        <v>0</v>
      </c>
      <c r="V199" s="0" t="n">
        <f aca="false">COUNTIFS(jv!D:D,"*"&amp;A199&amp;"*",jv!X:X,"2001")</f>
        <v>0</v>
      </c>
      <c r="W199" s="0" t="n">
        <f aca="false">COUNTIFS(jv!D:D,"*"&amp;A199&amp;"*",jv!X:X,"2002")</f>
        <v>0</v>
      </c>
      <c r="X199" s="0" t="n">
        <f aca="false">COUNTIFS(jv!D:D,"*"&amp;A199&amp;"*",jv!X:X,"2003")</f>
        <v>0</v>
      </c>
      <c r="Y199" s="0" t="n">
        <f aca="false">COUNTIFS(jv!D:D,"*"&amp;A199&amp;"*",jv!X:X,"2004")</f>
        <v>0</v>
      </c>
      <c r="Z199" s="0" t="n">
        <f aca="false">COUNTIFS(jv!D:D,"*"&amp;A199&amp;"*",jv!X:X,"2005")</f>
        <v>0</v>
      </c>
      <c r="AA199" s="0" t="n">
        <f aca="false">COUNTIFS(jv!D:D,"*"&amp;A199&amp;"*",jv!X:X,"2006")</f>
        <v>0</v>
      </c>
      <c r="AB199" s="0" t="n">
        <f aca="false">COUNTIFS(jv!D:D,"*"&amp;A199&amp;"*",jv!X:X,"2007")</f>
        <v>1</v>
      </c>
      <c r="AC199" s="0" t="n">
        <f aca="false">COUNTIFS(jv!D:D,"*"&amp;A199&amp;"*",jv!X:X,"2008")</f>
        <v>0</v>
      </c>
      <c r="AD199" s="0" t="n">
        <f aca="false">COUNTIFS(jv!D:D,"*"&amp;A199&amp;"*",jv!AM:AM,"2009")</f>
        <v>0</v>
      </c>
      <c r="AE199" s="0" t="n">
        <f aca="false">COUNTIFS(jv!D:D,"*"&amp;A199&amp;"*",jv!X:X,"2010")</f>
        <v>1</v>
      </c>
      <c r="AF199" s="0" t="n">
        <f aca="false">COUNTIFS(jv!D:D,"*"&amp;A199&amp;"*",jv!X:X,"2011")</f>
        <v>0</v>
      </c>
      <c r="AG199" s="0" t="n">
        <f aca="false">COUNTIFS(jv!D:D,"*"&amp;A199&amp;"*",jv!X:X,"2012")</f>
        <v>0</v>
      </c>
      <c r="AH199" s="0" t="n">
        <f aca="false">COUNTIFS(jv!D:D,"*"&amp;A199&amp;"*",jv!X:X,"2013")</f>
        <v>0</v>
      </c>
      <c r="AI199" s="0" t="n">
        <f aca="false">COUNTIFS(jv!D:D,"*"&amp;A199&amp;"*",jv!X:X,"2014")</f>
        <v>1</v>
      </c>
      <c r="AJ199" s="0" t="n">
        <f aca="false">COUNTIFS(jv!D:D,"*"&amp;A199&amp;"*",jv!X:X,"2015")</f>
        <v>0</v>
      </c>
      <c r="AK199" s="0" t="n">
        <f aca="false">COUNTIFS(jv!D:D,"*"&amp;A199&amp;"*",jv!X:X,"2016")</f>
        <v>2</v>
      </c>
      <c r="AL199" s="0" t="n">
        <f aca="false">COUNTIFS(jv!D:D,"*"&amp;A199&amp;"*",jv!X:X,"2017")</f>
        <v>0</v>
      </c>
      <c r="AM199" s="0" t="n">
        <f aca="false">COUNTIFS(jv!D:D,"*"&amp;A199&amp;"*",jv!X:X,"2018")</f>
        <v>1</v>
      </c>
      <c r="AN199" s="0" t="n">
        <f aca="false">COUNTIFS(jv!D:D,"*"&amp;A199&amp;"*",jv!X:X,"2019")</f>
        <v>0</v>
      </c>
      <c r="AO199" s="0" t="n">
        <f aca="false">COUNTIFS(jv!D:D,"*"&amp;A199&amp;"*",jv!X:X,"2020")</f>
        <v>1</v>
      </c>
      <c r="AP199" s="0" t="n">
        <f aca="false">COUNTIFS(jv!D:D,"*"&amp;A199&amp;"*",jv!X:X,"2021")</f>
        <v>1</v>
      </c>
      <c r="AQ199" s="0" t="n">
        <f aca="false">COUNTIFS(jv!D:D,"*"&amp;A199&amp;"*",jv!X:X,"2022")</f>
        <v>0</v>
      </c>
      <c r="AR199" s="0" t="n">
        <v>0</v>
      </c>
      <c r="AS199" s="192" t="n">
        <f aca="false">COUNTIFS(jv!D:D,"*"&amp;A199&amp;"*")</f>
        <v>18</v>
      </c>
    </row>
    <row r="200" customFormat="false" ht="13.8" hidden="false" customHeight="false" outlineLevel="0" collapsed="false">
      <c r="A200" s="0" t="s">
        <v>22189</v>
      </c>
      <c r="B200" s="0" t="n">
        <f aca="false">COUNTIFS(jv!D:D,"*"&amp;A200&amp;"*",jv!X:X,"1981")</f>
        <v>0</v>
      </c>
      <c r="C200" s="0" t="n">
        <f aca="false">COUNTIFS(jv!D:D,"*"&amp;A200&amp;"*",jv!X:X,"1982")</f>
        <v>0</v>
      </c>
      <c r="D200" s="0" t="n">
        <f aca="false">COUNTIFS(jv!D:D,"*"&amp;A200&amp;"*",jv!X:X,"1983")</f>
        <v>0</v>
      </c>
      <c r="E200" s="0" t="n">
        <f aca="false">COUNTIFS(jv!D:D,"*"&amp;A200&amp;"*",jv!X:X,"1984")</f>
        <v>0</v>
      </c>
      <c r="F200" s="0" t="n">
        <f aca="false">COUNTIFS(jv!D:D,"*"&amp;A200&amp;"*",jv!X:X,"1985")</f>
        <v>0</v>
      </c>
      <c r="G200" s="0" t="n">
        <f aca="false">COUNTIFS(jv!D:D,"*"&amp;A200&amp;"*",jv!X:X,"1986")</f>
        <v>0</v>
      </c>
      <c r="H200" s="0" t="n">
        <f aca="false">COUNTIFS(jv!D:D,"*"&amp;A200&amp;"*",jv!X:X,"1987")</f>
        <v>0</v>
      </c>
      <c r="I200" s="0" t="n">
        <f aca="false">COUNTIFS(jv!D:D,"*"&amp;A200&amp;"*",jv!X:X,"1988")</f>
        <v>0</v>
      </c>
      <c r="J200" s="0" t="n">
        <f aca="false">COUNTIFS(jv!D:D,"*"&amp;A200&amp;"*",jv!X:X,"1989")</f>
        <v>0</v>
      </c>
      <c r="K200" s="0" t="n">
        <f aca="false">COUNTIFS(jv!D:D,"*"&amp;A200&amp;"*",jv!X:X,"1990")</f>
        <v>0</v>
      </c>
      <c r="L200" s="0" t="n">
        <f aca="false">COUNTIFS(jv!D:D,"*"&amp;A200&amp;"*",jv!X:X,"1991")</f>
        <v>0</v>
      </c>
      <c r="M200" s="0" t="n">
        <f aca="false">COUNTIFS(jv!D:D,"*"&amp;A200&amp;"*",jv!X:X,"1992")</f>
        <v>0</v>
      </c>
      <c r="N200" s="0" t="n">
        <f aca="false">COUNTIFS(jv!D:D,"*"&amp;A200&amp;"*",jv!X:X,"1993")</f>
        <v>1</v>
      </c>
      <c r="O200" s="0" t="n">
        <f aca="false">COUNTIFS(jv!D:D,"*"&amp;A200&amp;"*",jv!X:X,"1994")</f>
        <v>2</v>
      </c>
      <c r="P200" s="0" t="n">
        <f aca="false">COUNTIFS(jv!D:D,"*"&amp;A200&amp;"*",jv!X:X,"1995")</f>
        <v>4</v>
      </c>
      <c r="Q200" s="0" t="n">
        <f aca="false">COUNTIFS(jv!D:D,"*"&amp;A200&amp;"*",jv!X:X,"1996")</f>
        <v>1</v>
      </c>
      <c r="R200" s="0" t="n">
        <f aca="false">COUNTIFS(jv!D:D,"*"&amp;A200&amp;"*",jv!X:X,"1997")</f>
        <v>0</v>
      </c>
      <c r="S200" s="0" t="n">
        <f aca="false">COUNTIFS(jv!D:D,"*"&amp;A200&amp;"*",jv!X:X,"1998")</f>
        <v>0</v>
      </c>
      <c r="T200" s="0" t="n">
        <f aca="false">COUNTIFS(jv!D:D,"*"&amp;A200&amp;"*",jv!X:X,"1999")</f>
        <v>0</v>
      </c>
      <c r="U200" s="0" t="n">
        <f aca="false">COUNTIFS(jv!D:D,"*"&amp;A200&amp;"*",jv!X:X,"2000")</f>
        <v>0</v>
      </c>
      <c r="V200" s="0" t="n">
        <f aca="false">COUNTIFS(jv!D:D,"*"&amp;A200&amp;"*",jv!X:X,"2001")</f>
        <v>0</v>
      </c>
      <c r="W200" s="0" t="n">
        <f aca="false">COUNTIFS(jv!D:D,"*"&amp;A200&amp;"*",jv!X:X,"2002")</f>
        <v>0</v>
      </c>
      <c r="X200" s="0" t="n">
        <f aca="false">COUNTIFS(jv!D:D,"*"&amp;A200&amp;"*",jv!X:X,"2003")</f>
        <v>0</v>
      </c>
      <c r="Y200" s="0" t="n">
        <f aca="false">COUNTIFS(jv!D:D,"*"&amp;A200&amp;"*",jv!X:X,"2004")</f>
        <v>0</v>
      </c>
      <c r="Z200" s="0" t="n">
        <f aca="false">COUNTIFS(jv!D:D,"*"&amp;A200&amp;"*",jv!X:X,"2005")</f>
        <v>0</v>
      </c>
      <c r="AA200" s="0" t="n">
        <f aca="false">COUNTIFS(jv!D:D,"*"&amp;A200&amp;"*",jv!X:X,"2006")</f>
        <v>0</v>
      </c>
      <c r="AB200" s="0" t="n">
        <f aca="false">COUNTIFS(jv!D:D,"*"&amp;A200&amp;"*",jv!X:X,"2007")</f>
        <v>1</v>
      </c>
      <c r="AC200" s="0" t="n">
        <f aca="false">COUNTIFS(jv!D:D,"*"&amp;A200&amp;"*",jv!X:X,"2008")</f>
        <v>0</v>
      </c>
      <c r="AD200" s="0" t="n">
        <f aca="false">COUNTIFS(jv!D:D,"*"&amp;A200&amp;"*",jv!AM:AM,"2009")</f>
        <v>0</v>
      </c>
      <c r="AE200" s="0" t="n">
        <f aca="false">COUNTIFS(jv!D:D,"*"&amp;A200&amp;"*",jv!X:X,"2010")</f>
        <v>0</v>
      </c>
      <c r="AF200" s="0" t="n">
        <f aca="false">COUNTIFS(jv!D:D,"*"&amp;A200&amp;"*",jv!X:X,"2011")</f>
        <v>0</v>
      </c>
      <c r="AG200" s="0" t="n">
        <f aca="false">COUNTIFS(jv!D:D,"*"&amp;A200&amp;"*",jv!X:X,"2012")</f>
        <v>0</v>
      </c>
      <c r="AH200" s="0" t="n">
        <f aca="false">COUNTIFS(jv!D:D,"*"&amp;A200&amp;"*",jv!X:X,"2013")</f>
        <v>0</v>
      </c>
      <c r="AI200" s="0" t="n">
        <f aca="false">COUNTIFS(jv!D:D,"*"&amp;A200&amp;"*",jv!X:X,"2014")</f>
        <v>0</v>
      </c>
      <c r="AJ200" s="0" t="n">
        <f aca="false">COUNTIFS(jv!D:D,"*"&amp;A200&amp;"*",jv!X:X,"2015")</f>
        <v>0</v>
      </c>
      <c r="AK200" s="0" t="n">
        <f aca="false">COUNTIFS(jv!D:D,"*"&amp;A200&amp;"*",jv!X:X,"2016")</f>
        <v>0</v>
      </c>
      <c r="AL200" s="0" t="n">
        <f aca="false">COUNTIFS(jv!D:D,"*"&amp;A200&amp;"*",jv!X:X,"2017")</f>
        <v>0</v>
      </c>
      <c r="AM200" s="0" t="n">
        <f aca="false">COUNTIFS(jv!D:D,"*"&amp;A200&amp;"*",jv!X:X,"2018")</f>
        <v>0</v>
      </c>
      <c r="AN200" s="0" t="n">
        <f aca="false">COUNTIFS(jv!D:D,"*"&amp;A200&amp;"*",jv!X:X,"2019")</f>
        <v>0</v>
      </c>
      <c r="AO200" s="0" t="n">
        <f aca="false">COUNTIFS(jv!D:D,"*"&amp;A200&amp;"*",jv!X:X,"2020")</f>
        <v>0</v>
      </c>
      <c r="AP200" s="0" t="n">
        <f aca="false">COUNTIFS(jv!D:D,"*"&amp;A200&amp;"*",jv!X:X,"2021")</f>
        <v>0</v>
      </c>
      <c r="AQ200" s="0" t="n">
        <f aca="false">COUNTIFS(jv!D:D,"*"&amp;A200&amp;"*",jv!X:X,"2022")</f>
        <v>0</v>
      </c>
      <c r="AR200" s="0" t="n">
        <v>0</v>
      </c>
      <c r="AS200" s="192" t="n">
        <f aca="false">COUNTIFS(jv!D:D,"*"&amp;A200&amp;"*")</f>
        <v>9</v>
      </c>
    </row>
    <row r="201" customFormat="false" ht="13.8" hidden="false" customHeight="false" outlineLevel="0" collapsed="false">
      <c r="A201" s="0" t="s">
        <v>22190</v>
      </c>
      <c r="B201" s="0" t="n">
        <f aca="false">COUNTIFS(jv!D:D,"*"&amp;A201&amp;"*",jv!X:X,"1981")</f>
        <v>0</v>
      </c>
      <c r="C201" s="0" t="n">
        <f aca="false">COUNTIFS(jv!D:D,"*"&amp;A201&amp;"*",jv!X:X,"1982")</f>
        <v>0</v>
      </c>
      <c r="D201" s="0" t="n">
        <f aca="false">COUNTIFS(jv!D:D,"*"&amp;A201&amp;"*",jv!X:X,"1983")</f>
        <v>0</v>
      </c>
      <c r="E201" s="0" t="n">
        <f aca="false">COUNTIFS(jv!D:D,"*"&amp;A201&amp;"*",jv!X:X,"1984")</f>
        <v>2</v>
      </c>
      <c r="F201" s="0" t="n">
        <f aca="false">COUNTIFS(jv!D:D,"*"&amp;A201&amp;"*",jv!X:X,"1985")</f>
        <v>0</v>
      </c>
      <c r="G201" s="0" t="n">
        <f aca="false">COUNTIFS(jv!D:D,"*"&amp;A201&amp;"*",jv!X:X,"1986")</f>
        <v>1</v>
      </c>
      <c r="H201" s="0" t="n">
        <f aca="false">COUNTIFS(jv!D:D,"*"&amp;A201&amp;"*",jv!X:X,"1987")</f>
        <v>1</v>
      </c>
      <c r="I201" s="0" t="n">
        <f aca="false">COUNTIFS(jv!D:D,"*"&amp;A201&amp;"*",jv!X:X,"1988")</f>
        <v>1</v>
      </c>
      <c r="J201" s="0" t="n">
        <f aca="false">COUNTIFS(jv!D:D,"*"&amp;A201&amp;"*",jv!X:X,"1989")</f>
        <v>1</v>
      </c>
      <c r="K201" s="0" t="n">
        <f aca="false">COUNTIFS(jv!D:D,"*"&amp;A201&amp;"*",jv!X:X,"1990")</f>
        <v>0</v>
      </c>
      <c r="L201" s="0" t="n">
        <f aca="false">COUNTIFS(jv!D:D,"*"&amp;A201&amp;"*",jv!X:X,"1991")</f>
        <v>1</v>
      </c>
      <c r="M201" s="0" t="n">
        <f aca="false">COUNTIFS(jv!D:D,"*"&amp;A201&amp;"*",jv!X:X,"1992")</f>
        <v>3</v>
      </c>
      <c r="N201" s="0" t="n">
        <f aca="false">COUNTIFS(jv!D:D,"*"&amp;A201&amp;"*",jv!X:X,"1993")</f>
        <v>8</v>
      </c>
      <c r="O201" s="0" t="n">
        <f aca="false">COUNTIFS(jv!D:D,"*"&amp;A201&amp;"*",jv!X:X,"1994")</f>
        <v>3</v>
      </c>
      <c r="P201" s="0" t="n">
        <f aca="false">COUNTIFS(jv!D:D,"*"&amp;A201&amp;"*",jv!X:X,"1995")</f>
        <v>8</v>
      </c>
      <c r="Q201" s="0" t="n">
        <f aca="false">COUNTIFS(jv!D:D,"*"&amp;A201&amp;"*",jv!X:X,"1996")</f>
        <v>2</v>
      </c>
      <c r="R201" s="0" t="n">
        <f aca="false">COUNTIFS(jv!D:D,"*"&amp;A201&amp;"*",jv!X:X,"1997")</f>
        <v>3</v>
      </c>
      <c r="S201" s="0" t="n">
        <f aca="false">COUNTIFS(jv!D:D,"*"&amp;A201&amp;"*",jv!X:X,"1998")</f>
        <v>2</v>
      </c>
      <c r="T201" s="0" t="n">
        <f aca="false">COUNTIFS(jv!D:D,"*"&amp;A201&amp;"*",jv!X:X,"1999")</f>
        <v>1</v>
      </c>
      <c r="U201" s="0" t="n">
        <f aca="false">COUNTIFS(jv!D:D,"*"&amp;A201&amp;"*",jv!X:X,"2000")</f>
        <v>3</v>
      </c>
      <c r="V201" s="0" t="n">
        <f aca="false">COUNTIFS(jv!D:D,"*"&amp;A201&amp;"*",jv!X:X,"2001")</f>
        <v>2</v>
      </c>
      <c r="W201" s="0" t="n">
        <f aca="false">COUNTIFS(jv!D:D,"*"&amp;A201&amp;"*",jv!X:X,"2002")</f>
        <v>0</v>
      </c>
      <c r="X201" s="0" t="n">
        <f aca="false">COUNTIFS(jv!D:D,"*"&amp;A201&amp;"*",jv!X:X,"2003")</f>
        <v>1</v>
      </c>
      <c r="Y201" s="0" t="n">
        <f aca="false">COUNTIFS(jv!D:D,"*"&amp;A201&amp;"*",jv!X:X,"2004")</f>
        <v>2</v>
      </c>
      <c r="Z201" s="0" t="n">
        <f aca="false">COUNTIFS(jv!D:D,"*"&amp;A201&amp;"*",jv!X:X,"2005")</f>
        <v>1</v>
      </c>
      <c r="AA201" s="0" t="n">
        <f aca="false">COUNTIFS(jv!D:D,"*"&amp;A201&amp;"*",jv!X:X,"2006")</f>
        <v>3</v>
      </c>
      <c r="AB201" s="0" t="n">
        <f aca="false">COUNTIFS(jv!D:D,"*"&amp;A201&amp;"*",jv!X:X,"2007")</f>
        <v>6</v>
      </c>
      <c r="AC201" s="0" t="n">
        <f aca="false">COUNTIFS(jv!D:D,"*"&amp;A201&amp;"*",jv!X:X,"2008")</f>
        <v>4</v>
      </c>
      <c r="AD201" s="0" t="n">
        <f aca="false">COUNTIFS(jv!D:D,"*"&amp;A201&amp;"*",jv!AM:AM,"2009")</f>
        <v>1</v>
      </c>
      <c r="AE201" s="0" t="n">
        <f aca="false">COUNTIFS(jv!D:D,"*"&amp;A201&amp;"*",jv!X:X,"2010")</f>
        <v>2</v>
      </c>
      <c r="AF201" s="0" t="n">
        <f aca="false">COUNTIFS(jv!D:D,"*"&amp;A201&amp;"*",jv!X:X,"2011")</f>
        <v>2</v>
      </c>
      <c r="AG201" s="0" t="n">
        <f aca="false">COUNTIFS(jv!D:D,"*"&amp;A201&amp;"*",jv!X:X,"2012")</f>
        <v>0</v>
      </c>
      <c r="AH201" s="0" t="n">
        <f aca="false">COUNTIFS(jv!D:D,"*"&amp;A201&amp;"*",jv!X:X,"2013")</f>
        <v>3</v>
      </c>
      <c r="AI201" s="0" t="n">
        <f aca="false">COUNTIFS(jv!D:D,"*"&amp;A201&amp;"*",jv!X:X,"2014")</f>
        <v>2</v>
      </c>
      <c r="AJ201" s="0" t="n">
        <f aca="false">COUNTIFS(jv!D:D,"*"&amp;A201&amp;"*",jv!X:X,"2015")</f>
        <v>2</v>
      </c>
      <c r="AK201" s="0" t="n">
        <f aca="false">COUNTIFS(jv!D:D,"*"&amp;A201&amp;"*",jv!X:X,"2016")</f>
        <v>2</v>
      </c>
      <c r="AL201" s="0" t="n">
        <f aca="false">COUNTIFS(jv!D:D,"*"&amp;A201&amp;"*",jv!X:X,"2017")</f>
        <v>5</v>
      </c>
      <c r="AM201" s="0" t="n">
        <f aca="false">COUNTIFS(jv!D:D,"*"&amp;A201&amp;"*",jv!X:X,"2018")</f>
        <v>5</v>
      </c>
      <c r="AN201" s="0" t="n">
        <f aca="false">COUNTIFS(jv!D:D,"*"&amp;A201&amp;"*",jv!X:X,"2019")</f>
        <v>2</v>
      </c>
      <c r="AO201" s="0" t="n">
        <f aca="false">COUNTIFS(jv!D:D,"*"&amp;A201&amp;"*",jv!X:X,"2020")</f>
        <v>2</v>
      </c>
      <c r="AP201" s="0" t="n">
        <f aca="false">COUNTIFS(jv!D:D,"*"&amp;A201&amp;"*",jv!X:X,"2021")</f>
        <v>0</v>
      </c>
      <c r="AQ201" s="0" t="n">
        <f aca="false">COUNTIFS(jv!D:D,"*"&amp;A201&amp;"*",jv!X:X,"2022")</f>
        <v>0</v>
      </c>
      <c r="AR201" s="0" t="n">
        <v>0</v>
      </c>
      <c r="AS201" s="192" t="n">
        <f aca="false">COUNTIFS(jv!D:D,"*"&amp;A201&amp;"*")</f>
        <v>89</v>
      </c>
    </row>
    <row r="202" customFormat="false" ht="13.8" hidden="false" customHeight="false" outlineLevel="0" collapsed="false">
      <c r="A202" s="0" t="s">
        <v>22191</v>
      </c>
      <c r="B202" s="0" t="n">
        <f aca="false">COUNTIFS(jv!D:D,"*"&amp;A202&amp;"*",jv!X:X,"1981")</f>
        <v>0</v>
      </c>
      <c r="C202" s="0" t="n">
        <f aca="false">COUNTIFS(jv!D:D,"*"&amp;A202&amp;"*",jv!X:X,"1982")</f>
        <v>0</v>
      </c>
      <c r="D202" s="0" t="n">
        <f aca="false">COUNTIFS(jv!D:D,"*"&amp;A202&amp;"*",jv!X:X,"1983")</f>
        <v>0</v>
      </c>
      <c r="E202" s="0" t="n">
        <f aca="false">COUNTIFS(jv!D:D,"*"&amp;A202&amp;"*",jv!X:X,"1984")</f>
        <v>0</v>
      </c>
      <c r="F202" s="0" t="n">
        <f aca="false">COUNTIFS(jv!D:D,"*"&amp;A202&amp;"*",jv!X:X,"1985")</f>
        <v>0</v>
      </c>
      <c r="G202" s="0" t="n">
        <f aca="false">COUNTIFS(jv!D:D,"*"&amp;A202&amp;"*",jv!X:X,"1986")</f>
        <v>0</v>
      </c>
      <c r="H202" s="0" t="n">
        <f aca="false">COUNTIFS(jv!D:D,"*"&amp;A202&amp;"*",jv!X:X,"1987")</f>
        <v>0</v>
      </c>
      <c r="I202" s="0" t="n">
        <f aca="false">COUNTIFS(jv!D:D,"*"&amp;A202&amp;"*",jv!X:X,"1988")</f>
        <v>0</v>
      </c>
      <c r="J202" s="0" t="n">
        <f aca="false">COUNTIFS(jv!D:D,"*"&amp;A202&amp;"*",jv!X:X,"1989")</f>
        <v>0</v>
      </c>
      <c r="K202" s="0" t="n">
        <f aca="false">COUNTIFS(jv!D:D,"*"&amp;A202&amp;"*",jv!X:X,"1990")</f>
        <v>0</v>
      </c>
      <c r="L202" s="0" t="n">
        <f aca="false">COUNTIFS(jv!D:D,"*"&amp;A202&amp;"*",jv!X:X,"1991")</f>
        <v>0</v>
      </c>
      <c r="M202" s="0" t="n">
        <f aca="false">COUNTIFS(jv!D:D,"*"&amp;A202&amp;"*",jv!X:X,"1992")</f>
        <v>0</v>
      </c>
      <c r="N202" s="0" t="n">
        <f aca="false">COUNTIFS(jv!D:D,"*"&amp;A202&amp;"*",jv!X:X,"1993")</f>
        <v>0</v>
      </c>
      <c r="O202" s="0" t="n">
        <f aca="false">COUNTIFS(jv!D:D,"*"&amp;A202&amp;"*",jv!X:X,"1994")</f>
        <v>0</v>
      </c>
      <c r="P202" s="0" t="n">
        <f aca="false">COUNTIFS(jv!D:D,"*"&amp;A202&amp;"*",jv!X:X,"1995")</f>
        <v>2</v>
      </c>
      <c r="Q202" s="0" t="n">
        <f aca="false">COUNTIFS(jv!D:D,"*"&amp;A202&amp;"*",jv!X:X,"1996")</f>
        <v>1</v>
      </c>
      <c r="R202" s="0" t="n">
        <f aca="false">COUNTIFS(jv!D:D,"*"&amp;A202&amp;"*",jv!X:X,"1997")</f>
        <v>0</v>
      </c>
      <c r="S202" s="0" t="n">
        <f aca="false">COUNTIFS(jv!D:D,"*"&amp;A202&amp;"*",jv!X:X,"1998")</f>
        <v>0</v>
      </c>
      <c r="T202" s="0" t="n">
        <f aca="false">COUNTIFS(jv!D:D,"*"&amp;A202&amp;"*",jv!X:X,"1999")</f>
        <v>0</v>
      </c>
      <c r="U202" s="0" t="n">
        <f aca="false">COUNTIFS(jv!D:D,"*"&amp;A202&amp;"*",jv!X:X,"2000")</f>
        <v>1</v>
      </c>
      <c r="V202" s="0" t="n">
        <f aca="false">COUNTIFS(jv!D:D,"*"&amp;A202&amp;"*",jv!X:X,"2001")</f>
        <v>1</v>
      </c>
      <c r="W202" s="0" t="n">
        <f aca="false">COUNTIFS(jv!D:D,"*"&amp;A202&amp;"*",jv!X:X,"2002")</f>
        <v>0</v>
      </c>
      <c r="X202" s="0" t="n">
        <f aca="false">COUNTIFS(jv!D:D,"*"&amp;A202&amp;"*",jv!X:X,"2003")</f>
        <v>1</v>
      </c>
      <c r="Y202" s="0" t="n">
        <f aca="false">COUNTIFS(jv!D:D,"*"&amp;A202&amp;"*",jv!X:X,"2004")</f>
        <v>1</v>
      </c>
      <c r="Z202" s="0" t="n">
        <f aca="false">COUNTIFS(jv!D:D,"*"&amp;A202&amp;"*",jv!X:X,"2005")</f>
        <v>1</v>
      </c>
      <c r="AA202" s="0" t="n">
        <f aca="false">COUNTIFS(jv!D:D,"*"&amp;A202&amp;"*",jv!X:X,"2006")</f>
        <v>0</v>
      </c>
      <c r="AB202" s="0" t="n">
        <f aca="false">COUNTIFS(jv!D:D,"*"&amp;A202&amp;"*",jv!X:X,"2007")</f>
        <v>2</v>
      </c>
      <c r="AC202" s="0" t="n">
        <f aca="false">COUNTIFS(jv!D:D,"*"&amp;A202&amp;"*",jv!X:X,"2008")</f>
        <v>5</v>
      </c>
      <c r="AD202" s="0" t="n">
        <f aca="false">COUNTIFS(jv!D:D,"*"&amp;A202&amp;"*",jv!AM:AM,"2009")</f>
        <v>1</v>
      </c>
      <c r="AE202" s="0" t="n">
        <f aca="false">COUNTIFS(jv!D:D,"*"&amp;A202&amp;"*",jv!X:X,"2010")</f>
        <v>0</v>
      </c>
      <c r="AF202" s="0" t="n">
        <f aca="false">COUNTIFS(jv!D:D,"*"&amp;A202&amp;"*",jv!X:X,"2011")</f>
        <v>1</v>
      </c>
      <c r="AG202" s="0" t="n">
        <f aca="false">COUNTIFS(jv!D:D,"*"&amp;A202&amp;"*",jv!X:X,"2012")</f>
        <v>1</v>
      </c>
      <c r="AH202" s="0" t="n">
        <f aca="false">COUNTIFS(jv!D:D,"*"&amp;A202&amp;"*",jv!X:X,"2013")</f>
        <v>3</v>
      </c>
      <c r="AI202" s="0" t="n">
        <f aca="false">COUNTIFS(jv!D:D,"*"&amp;A202&amp;"*",jv!X:X,"2014")</f>
        <v>4</v>
      </c>
      <c r="AJ202" s="0" t="n">
        <f aca="false">COUNTIFS(jv!D:D,"*"&amp;A202&amp;"*",jv!X:X,"2015")</f>
        <v>1</v>
      </c>
      <c r="AK202" s="0" t="n">
        <f aca="false">COUNTIFS(jv!D:D,"*"&amp;A202&amp;"*",jv!X:X,"2016")</f>
        <v>4</v>
      </c>
      <c r="AL202" s="0" t="n">
        <f aca="false">COUNTIFS(jv!D:D,"*"&amp;A202&amp;"*",jv!X:X,"2017")</f>
        <v>3</v>
      </c>
      <c r="AM202" s="0" t="n">
        <f aca="false">COUNTIFS(jv!D:D,"*"&amp;A202&amp;"*",jv!X:X,"2018")</f>
        <v>11</v>
      </c>
      <c r="AN202" s="0" t="n">
        <f aca="false">COUNTIFS(jv!D:D,"*"&amp;A202&amp;"*",jv!X:X,"2019")</f>
        <v>8</v>
      </c>
      <c r="AO202" s="0" t="n">
        <f aca="false">COUNTIFS(jv!D:D,"*"&amp;A202&amp;"*",jv!X:X,"2020")</f>
        <v>4</v>
      </c>
      <c r="AP202" s="0" t="n">
        <f aca="false">COUNTIFS(jv!D:D,"*"&amp;A202&amp;"*",jv!X:X,"2021")</f>
        <v>9</v>
      </c>
      <c r="AQ202" s="0" t="n">
        <f aca="false">COUNTIFS(jv!D:D,"*"&amp;A202&amp;"*",jv!X:X,"2022")</f>
        <v>2</v>
      </c>
      <c r="AR202" s="0" t="n">
        <v>0</v>
      </c>
      <c r="AS202" s="192" t="n">
        <f aca="false">COUNTIFS(jv!D:D,"*"&amp;A202&amp;"*")</f>
        <v>67</v>
      </c>
    </row>
    <row r="203" customFormat="false" ht="13.8" hidden="false" customHeight="false" outlineLevel="0" collapsed="false">
      <c r="A203" s="0" t="s">
        <v>22192</v>
      </c>
      <c r="B203" s="0" t="n">
        <f aca="false">COUNTIFS(jv!D:D,"*"&amp;A203&amp;"*",jv!X:X,"1981")</f>
        <v>0</v>
      </c>
      <c r="C203" s="0" t="n">
        <f aca="false">COUNTIFS(jv!D:D,"*"&amp;A203&amp;"*",jv!X:X,"1982")</f>
        <v>0</v>
      </c>
      <c r="D203" s="0" t="n">
        <f aca="false">COUNTIFS(jv!D:D,"*"&amp;A203&amp;"*",jv!X:X,"1983")</f>
        <v>0</v>
      </c>
      <c r="E203" s="0" t="n">
        <f aca="false">COUNTIFS(jv!D:D,"*"&amp;A203&amp;"*",jv!X:X,"1984")</f>
        <v>0</v>
      </c>
      <c r="F203" s="0" t="n">
        <f aca="false">COUNTIFS(jv!D:D,"*"&amp;A203&amp;"*",jv!X:X,"1985")</f>
        <v>0</v>
      </c>
      <c r="G203" s="0" t="n">
        <f aca="false">COUNTIFS(jv!D:D,"*"&amp;A203&amp;"*",jv!X:X,"1986")</f>
        <v>0</v>
      </c>
      <c r="H203" s="0" t="n">
        <f aca="false">COUNTIFS(jv!D:D,"*"&amp;A203&amp;"*",jv!X:X,"1987")</f>
        <v>0</v>
      </c>
      <c r="I203" s="0" t="n">
        <f aca="false">COUNTIFS(jv!D:D,"*"&amp;A203&amp;"*",jv!X:X,"1988")</f>
        <v>0</v>
      </c>
      <c r="J203" s="0" t="n">
        <f aca="false">COUNTIFS(jv!D:D,"*"&amp;A203&amp;"*",jv!X:X,"1989")</f>
        <v>0</v>
      </c>
      <c r="K203" s="0" t="n">
        <f aca="false">COUNTIFS(jv!D:D,"*"&amp;A203&amp;"*",jv!X:X,"1990")</f>
        <v>0</v>
      </c>
      <c r="L203" s="0" t="n">
        <f aca="false">COUNTIFS(jv!D:D,"*"&amp;A203&amp;"*",jv!X:X,"1991")</f>
        <v>0</v>
      </c>
      <c r="M203" s="0" t="n">
        <f aca="false">COUNTIFS(jv!D:D,"*"&amp;A203&amp;"*",jv!X:X,"1992")</f>
        <v>0</v>
      </c>
      <c r="N203" s="0" t="n">
        <f aca="false">COUNTIFS(jv!D:D,"*"&amp;A203&amp;"*",jv!X:X,"1993")</f>
        <v>0</v>
      </c>
      <c r="O203" s="0" t="n">
        <f aca="false">COUNTIFS(jv!D:D,"*"&amp;A203&amp;"*",jv!X:X,"1994")</f>
        <v>0</v>
      </c>
      <c r="P203" s="0" t="n">
        <f aca="false">COUNTIFS(jv!D:D,"*"&amp;A203&amp;"*",jv!X:X,"1995")</f>
        <v>6</v>
      </c>
      <c r="Q203" s="0" t="n">
        <f aca="false">COUNTIFS(jv!D:D,"*"&amp;A203&amp;"*",jv!X:X,"1996")</f>
        <v>0</v>
      </c>
      <c r="R203" s="0" t="n">
        <f aca="false">COUNTIFS(jv!D:D,"*"&amp;A203&amp;"*",jv!X:X,"1997")</f>
        <v>0</v>
      </c>
      <c r="S203" s="0" t="n">
        <f aca="false">COUNTIFS(jv!D:D,"*"&amp;A203&amp;"*",jv!X:X,"1998")</f>
        <v>0</v>
      </c>
      <c r="T203" s="0" t="n">
        <f aca="false">COUNTIFS(jv!D:D,"*"&amp;A203&amp;"*",jv!X:X,"1999")</f>
        <v>0</v>
      </c>
      <c r="U203" s="0" t="n">
        <f aca="false">COUNTIFS(jv!D:D,"*"&amp;A203&amp;"*",jv!X:X,"2000")</f>
        <v>0</v>
      </c>
      <c r="V203" s="0" t="n">
        <f aca="false">COUNTIFS(jv!D:D,"*"&amp;A203&amp;"*",jv!X:X,"2001")</f>
        <v>0</v>
      </c>
      <c r="W203" s="0" t="n">
        <f aca="false">COUNTIFS(jv!D:D,"*"&amp;A203&amp;"*",jv!X:X,"2002")</f>
        <v>0</v>
      </c>
      <c r="X203" s="0" t="n">
        <f aca="false">COUNTIFS(jv!D:D,"*"&amp;A203&amp;"*",jv!X:X,"2003")</f>
        <v>0</v>
      </c>
      <c r="Y203" s="0" t="n">
        <f aca="false">COUNTIFS(jv!D:D,"*"&amp;A203&amp;"*",jv!X:X,"2004")</f>
        <v>0</v>
      </c>
      <c r="Z203" s="0" t="n">
        <f aca="false">COUNTIFS(jv!D:D,"*"&amp;A203&amp;"*",jv!X:X,"2005")</f>
        <v>0</v>
      </c>
      <c r="AA203" s="0" t="n">
        <f aca="false">COUNTIFS(jv!D:D,"*"&amp;A203&amp;"*",jv!X:X,"2006")</f>
        <v>0</v>
      </c>
      <c r="AB203" s="0" t="n">
        <f aca="false">COUNTIFS(jv!D:D,"*"&amp;A203&amp;"*",jv!X:X,"2007")</f>
        <v>0</v>
      </c>
      <c r="AC203" s="0" t="n">
        <f aca="false">COUNTIFS(jv!D:D,"*"&amp;A203&amp;"*",jv!X:X,"2008")</f>
        <v>0</v>
      </c>
      <c r="AD203" s="0" t="n">
        <f aca="false">COUNTIFS(jv!D:D,"*"&amp;A203&amp;"*",jv!AM:AM,"2009")</f>
        <v>0</v>
      </c>
      <c r="AE203" s="0" t="n">
        <f aca="false">COUNTIFS(jv!D:D,"*"&amp;A203&amp;"*",jv!X:X,"2010")</f>
        <v>0</v>
      </c>
      <c r="AF203" s="0" t="n">
        <f aca="false">COUNTIFS(jv!D:D,"*"&amp;A203&amp;"*",jv!X:X,"2011")</f>
        <v>0</v>
      </c>
      <c r="AG203" s="0" t="n">
        <f aca="false">COUNTIFS(jv!D:D,"*"&amp;A203&amp;"*",jv!X:X,"2012")</f>
        <v>0</v>
      </c>
      <c r="AH203" s="0" t="n">
        <f aca="false">COUNTIFS(jv!D:D,"*"&amp;A203&amp;"*",jv!X:X,"2013")</f>
        <v>0</v>
      </c>
      <c r="AI203" s="0" t="n">
        <f aca="false">COUNTIFS(jv!D:D,"*"&amp;A203&amp;"*",jv!X:X,"2014")</f>
        <v>0</v>
      </c>
      <c r="AJ203" s="0" t="n">
        <f aca="false">COUNTIFS(jv!D:D,"*"&amp;A203&amp;"*",jv!X:X,"2015")</f>
        <v>0</v>
      </c>
      <c r="AK203" s="0" t="n">
        <f aca="false">COUNTIFS(jv!D:D,"*"&amp;A203&amp;"*",jv!X:X,"2016")</f>
        <v>9</v>
      </c>
      <c r="AL203" s="0" t="n">
        <f aca="false">COUNTIFS(jv!D:D,"*"&amp;A203&amp;"*",jv!X:X,"2017")</f>
        <v>4</v>
      </c>
      <c r="AM203" s="0" t="n">
        <f aca="false">COUNTIFS(jv!D:D,"*"&amp;A203&amp;"*",jv!X:X,"2018")</f>
        <v>8</v>
      </c>
      <c r="AN203" s="0" t="n">
        <f aca="false">COUNTIFS(jv!D:D,"*"&amp;A203&amp;"*",jv!X:X,"2019")</f>
        <v>10</v>
      </c>
      <c r="AO203" s="0" t="n">
        <f aca="false">COUNTIFS(jv!D:D,"*"&amp;A203&amp;"*",jv!X:X,"2020")</f>
        <v>2</v>
      </c>
      <c r="AP203" s="0" t="n">
        <f aca="false">COUNTIFS(jv!D:D,"*"&amp;A203&amp;"*",jv!X:X,"2021")</f>
        <v>0</v>
      </c>
      <c r="AQ203" s="0" t="n">
        <f aca="false">COUNTIFS(jv!D:D,"*"&amp;A203&amp;"*",jv!X:X,"2022")</f>
        <v>0</v>
      </c>
      <c r="AR203" s="0" t="n">
        <v>0</v>
      </c>
      <c r="AS203" s="192" t="n">
        <f aca="false">COUNTIFS(jv!D:D,"*"&amp;A203&amp;"*")</f>
        <v>39</v>
      </c>
    </row>
    <row r="204" customFormat="false" ht="13.8" hidden="false" customHeight="false" outlineLevel="0" collapsed="false">
      <c r="A204" s="0" t="s">
        <v>22193</v>
      </c>
      <c r="B204" s="0" t="n">
        <f aca="false">COUNTIFS(jv!D:D,"*"&amp;A204&amp;"*",jv!X:X,"1981")</f>
        <v>0</v>
      </c>
      <c r="C204" s="0" t="n">
        <f aca="false">COUNTIFS(jv!D:D,"*"&amp;A204&amp;"*",jv!X:X,"1982")</f>
        <v>0</v>
      </c>
      <c r="D204" s="0" t="n">
        <f aca="false">COUNTIFS(jv!D:D,"*"&amp;A204&amp;"*",jv!X:X,"1983")</f>
        <v>0</v>
      </c>
      <c r="E204" s="0" t="n">
        <f aca="false">COUNTIFS(jv!D:D,"*"&amp;A204&amp;"*",jv!X:X,"1984")</f>
        <v>0</v>
      </c>
      <c r="F204" s="0" t="n">
        <f aca="false">COUNTIFS(jv!D:D,"*"&amp;A204&amp;"*",jv!X:X,"1985")</f>
        <v>0</v>
      </c>
      <c r="G204" s="0" t="n">
        <f aca="false">COUNTIFS(jv!D:D,"*"&amp;A204&amp;"*",jv!X:X,"1986")</f>
        <v>0</v>
      </c>
      <c r="H204" s="0" t="n">
        <f aca="false">COUNTIFS(jv!D:D,"*"&amp;A204&amp;"*",jv!X:X,"1987")</f>
        <v>0</v>
      </c>
      <c r="I204" s="0" t="n">
        <f aca="false">COUNTIFS(jv!D:D,"*"&amp;A204&amp;"*",jv!X:X,"1988")</f>
        <v>0</v>
      </c>
      <c r="J204" s="0" t="n">
        <f aca="false">COUNTIFS(jv!D:D,"*"&amp;A204&amp;"*",jv!X:X,"1989")</f>
        <v>0</v>
      </c>
      <c r="K204" s="0" t="n">
        <f aca="false">COUNTIFS(jv!D:D,"*"&amp;A204&amp;"*",jv!X:X,"1990")</f>
        <v>0</v>
      </c>
      <c r="L204" s="0" t="n">
        <f aca="false">COUNTIFS(jv!D:D,"*"&amp;A204&amp;"*",jv!X:X,"1991")</f>
        <v>0</v>
      </c>
      <c r="M204" s="0" t="n">
        <f aca="false">COUNTIFS(jv!D:D,"*"&amp;A204&amp;"*",jv!X:X,"1992")</f>
        <v>0</v>
      </c>
      <c r="N204" s="0" t="n">
        <f aca="false">COUNTIFS(jv!D:D,"*"&amp;A204&amp;"*",jv!X:X,"1993")</f>
        <v>0</v>
      </c>
      <c r="O204" s="0" t="n">
        <f aca="false">COUNTIFS(jv!D:D,"*"&amp;A204&amp;"*",jv!X:X,"1994")</f>
        <v>0</v>
      </c>
      <c r="P204" s="0" t="n">
        <f aca="false">COUNTIFS(jv!D:D,"*"&amp;A204&amp;"*",jv!X:X,"1995")</f>
        <v>0</v>
      </c>
      <c r="Q204" s="0" t="n">
        <f aca="false">COUNTIFS(jv!D:D,"*"&amp;A204&amp;"*",jv!X:X,"1996")</f>
        <v>0</v>
      </c>
      <c r="R204" s="0" t="n">
        <f aca="false">COUNTIFS(jv!D:D,"*"&amp;A204&amp;"*",jv!X:X,"1997")</f>
        <v>0</v>
      </c>
      <c r="S204" s="0" t="n">
        <f aca="false">COUNTIFS(jv!D:D,"*"&amp;A204&amp;"*",jv!X:X,"1998")</f>
        <v>0</v>
      </c>
      <c r="T204" s="0" t="n">
        <f aca="false">COUNTIFS(jv!D:D,"*"&amp;A204&amp;"*",jv!X:X,"1999")</f>
        <v>2</v>
      </c>
      <c r="U204" s="0" t="n">
        <f aca="false">COUNTIFS(jv!D:D,"*"&amp;A204&amp;"*",jv!X:X,"2000")</f>
        <v>1</v>
      </c>
      <c r="V204" s="0" t="n">
        <f aca="false">COUNTIFS(jv!D:D,"*"&amp;A204&amp;"*",jv!X:X,"2001")</f>
        <v>2</v>
      </c>
      <c r="W204" s="0" t="n">
        <f aca="false">COUNTIFS(jv!D:D,"*"&amp;A204&amp;"*",jv!X:X,"2002")</f>
        <v>1</v>
      </c>
      <c r="X204" s="0" t="n">
        <f aca="false">COUNTIFS(jv!D:D,"*"&amp;A204&amp;"*",jv!X:X,"2003")</f>
        <v>4</v>
      </c>
      <c r="Y204" s="0" t="n">
        <f aca="false">COUNTIFS(jv!D:D,"*"&amp;A204&amp;"*",jv!X:X,"2004")</f>
        <v>2</v>
      </c>
      <c r="Z204" s="0" t="n">
        <f aca="false">COUNTIFS(jv!D:D,"*"&amp;A204&amp;"*",jv!X:X,"2005")</f>
        <v>4</v>
      </c>
      <c r="AA204" s="0" t="n">
        <f aca="false">COUNTIFS(jv!D:D,"*"&amp;A204&amp;"*",jv!X:X,"2006")</f>
        <v>4</v>
      </c>
      <c r="AB204" s="0" t="n">
        <f aca="false">COUNTIFS(jv!D:D,"*"&amp;A204&amp;"*",jv!X:X,"2007")</f>
        <v>5</v>
      </c>
      <c r="AC204" s="0" t="n">
        <f aca="false">COUNTIFS(jv!D:D,"*"&amp;A204&amp;"*",jv!X:X,"2008")</f>
        <v>7</v>
      </c>
      <c r="AD204" s="0" t="n">
        <f aca="false">COUNTIFS(jv!D:D,"*"&amp;A204&amp;"*",jv!AM:AM,"2009")</f>
        <v>6</v>
      </c>
      <c r="AE204" s="0" t="n">
        <f aca="false">COUNTIFS(jv!D:D,"*"&amp;A204&amp;"*",jv!X:X,"2010")</f>
        <v>9</v>
      </c>
      <c r="AF204" s="0" t="n">
        <f aca="false">COUNTIFS(jv!D:D,"*"&amp;A204&amp;"*",jv!X:X,"2011")</f>
        <v>3</v>
      </c>
      <c r="AG204" s="0" t="n">
        <f aca="false">COUNTIFS(jv!D:D,"*"&amp;A204&amp;"*",jv!X:X,"2012")</f>
        <v>5</v>
      </c>
      <c r="AH204" s="0" t="n">
        <f aca="false">COUNTIFS(jv!D:D,"*"&amp;A204&amp;"*",jv!X:X,"2013")</f>
        <v>9</v>
      </c>
      <c r="AI204" s="0" t="n">
        <f aca="false">COUNTIFS(jv!D:D,"*"&amp;A204&amp;"*",jv!X:X,"2014")</f>
        <v>5</v>
      </c>
      <c r="AJ204" s="0" t="n">
        <f aca="false">COUNTIFS(jv!D:D,"*"&amp;A204&amp;"*",jv!X:X,"2015")</f>
        <v>4</v>
      </c>
      <c r="AK204" s="0" t="n">
        <f aca="false">COUNTIFS(jv!D:D,"*"&amp;A204&amp;"*",jv!X:X,"2016")</f>
        <v>12</v>
      </c>
      <c r="AL204" s="0" t="n">
        <f aca="false">COUNTIFS(jv!D:D,"*"&amp;A204&amp;"*",jv!X:X,"2017")</f>
        <v>11</v>
      </c>
      <c r="AM204" s="0" t="n">
        <f aca="false">COUNTIFS(jv!D:D,"*"&amp;A204&amp;"*",jv!X:X,"2018")</f>
        <v>7</v>
      </c>
      <c r="AN204" s="0" t="n">
        <f aca="false">COUNTIFS(jv!D:D,"*"&amp;A204&amp;"*",jv!X:X,"2019")</f>
        <v>8</v>
      </c>
      <c r="AO204" s="0" t="n">
        <f aca="false">COUNTIFS(jv!D:D,"*"&amp;A204&amp;"*",jv!X:X,"2020")</f>
        <v>5</v>
      </c>
      <c r="AP204" s="0" t="n">
        <f aca="false">COUNTIFS(jv!D:D,"*"&amp;A204&amp;"*",jv!X:X,"2021")</f>
        <v>9</v>
      </c>
      <c r="AQ204" s="0" t="n">
        <f aca="false">COUNTIFS(jv!D:D,"*"&amp;A204&amp;"*",jv!X:X,"2022")</f>
        <v>1</v>
      </c>
      <c r="AR204" s="0" t="n">
        <v>0</v>
      </c>
      <c r="AS204" s="192" t="n">
        <f aca="false">COUNTIFS(jv!D:D,"*"&amp;A204&amp;"*")</f>
        <v>128</v>
      </c>
    </row>
    <row r="205" customFormat="false" ht="13.8" hidden="false" customHeight="false" outlineLevel="0" collapsed="false">
      <c r="A205" s="0" t="s">
        <v>22194</v>
      </c>
      <c r="B205" s="0" t="n">
        <f aca="false">COUNTIFS(jv!D:D,"*"&amp;A205&amp;"*",jv!X:X,"1981")</f>
        <v>0</v>
      </c>
      <c r="C205" s="0" t="n">
        <f aca="false">COUNTIFS(jv!D:D,"*"&amp;A205&amp;"*",jv!X:X,"1982")</f>
        <v>0</v>
      </c>
      <c r="D205" s="0" t="n">
        <f aca="false">COUNTIFS(jv!D:D,"*"&amp;A205&amp;"*",jv!X:X,"1983")</f>
        <v>0</v>
      </c>
      <c r="E205" s="0" t="n">
        <f aca="false">COUNTIFS(jv!D:D,"*"&amp;A205&amp;"*",jv!X:X,"1984")</f>
        <v>0</v>
      </c>
      <c r="F205" s="0" t="n">
        <f aca="false">COUNTIFS(jv!D:D,"*"&amp;A205&amp;"*",jv!X:X,"1985")</f>
        <v>0</v>
      </c>
      <c r="G205" s="0" t="n">
        <f aca="false">COUNTIFS(jv!D:D,"*"&amp;A205&amp;"*",jv!X:X,"1986")</f>
        <v>0</v>
      </c>
      <c r="H205" s="0" t="n">
        <f aca="false">COUNTIFS(jv!D:D,"*"&amp;A205&amp;"*",jv!X:X,"1987")</f>
        <v>0</v>
      </c>
      <c r="I205" s="0" t="n">
        <f aca="false">COUNTIFS(jv!D:D,"*"&amp;A205&amp;"*",jv!X:X,"1988")</f>
        <v>0</v>
      </c>
      <c r="J205" s="0" t="n">
        <f aca="false">COUNTIFS(jv!D:D,"*"&amp;A205&amp;"*",jv!X:X,"1989")</f>
        <v>0</v>
      </c>
      <c r="K205" s="0" t="n">
        <f aca="false">COUNTIFS(jv!D:D,"*"&amp;A205&amp;"*",jv!X:X,"1990")</f>
        <v>0</v>
      </c>
      <c r="L205" s="0" t="n">
        <f aca="false">COUNTIFS(jv!D:D,"*"&amp;A205&amp;"*",jv!X:X,"1991")</f>
        <v>0</v>
      </c>
      <c r="M205" s="0" t="n">
        <f aca="false">COUNTIFS(jv!D:D,"*"&amp;A205&amp;"*",jv!X:X,"1992")</f>
        <v>0</v>
      </c>
      <c r="N205" s="0" t="n">
        <f aca="false">COUNTIFS(jv!D:D,"*"&amp;A205&amp;"*",jv!X:X,"1993")</f>
        <v>0</v>
      </c>
      <c r="O205" s="0" t="n">
        <f aca="false">COUNTIFS(jv!D:D,"*"&amp;A205&amp;"*",jv!X:X,"1994")</f>
        <v>0</v>
      </c>
      <c r="P205" s="0" t="n">
        <f aca="false">COUNTIFS(jv!D:D,"*"&amp;A205&amp;"*",jv!X:X,"1995")</f>
        <v>0</v>
      </c>
      <c r="Q205" s="0" t="n">
        <f aca="false">COUNTIFS(jv!D:D,"*"&amp;A205&amp;"*",jv!X:X,"1996")</f>
        <v>0</v>
      </c>
      <c r="R205" s="0" t="n">
        <f aca="false">COUNTIFS(jv!D:D,"*"&amp;A205&amp;"*",jv!X:X,"1997")</f>
        <v>0</v>
      </c>
      <c r="S205" s="0" t="n">
        <f aca="false">COUNTIFS(jv!D:D,"*"&amp;A205&amp;"*",jv!X:X,"1998")</f>
        <v>0</v>
      </c>
      <c r="T205" s="0" t="n">
        <f aca="false">COUNTIFS(jv!D:D,"*"&amp;A205&amp;"*",jv!X:X,"1999")</f>
        <v>0</v>
      </c>
      <c r="U205" s="0" t="n">
        <f aca="false">COUNTIFS(jv!D:D,"*"&amp;A205&amp;"*",jv!X:X,"2000")</f>
        <v>0</v>
      </c>
      <c r="V205" s="0" t="n">
        <f aca="false">COUNTIFS(jv!D:D,"*"&amp;A205&amp;"*",jv!X:X,"2001")</f>
        <v>0</v>
      </c>
      <c r="W205" s="0" t="n">
        <f aca="false">COUNTIFS(jv!D:D,"*"&amp;A205&amp;"*",jv!X:X,"2002")</f>
        <v>0</v>
      </c>
      <c r="X205" s="0" t="n">
        <f aca="false">COUNTIFS(jv!D:D,"*"&amp;A205&amp;"*",jv!X:X,"2003")</f>
        <v>0</v>
      </c>
      <c r="Y205" s="0" t="n">
        <f aca="false">COUNTIFS(jv!D:D,"*"&amp;A205&amp;"*",jv!X:X,"2004")</f>
        <v>0</v>
      </c>
      <c r="Z205" s="0" t="n">
        <f aca="false">COUNTIFS(jv!D:D,"*"&amp;A205&amp;"*",jv!X:X,"2005")</f>
        <v>0</v>
      </c>
      <c r="AA205" s="0" t="n">
        <f aca="false">COUNTIFS(jv!D:D,"*"&amp;A205&amp;"*",jv!X:X,"2006")</f>
        <v>0</v>
      </c>
      <c r="AB205" s="0" t="n">
        <f aca="false">COUNTIFS(jv!D:D,"*"&amp;A205&amp;"*",jv!X:X,"2007")</f>
        <v>0</v>
      </c>
      <c r="AC205" s="0" t="n">
        <f aca="false">COUNTIFS(jv!D:D,"*"&amp;A205&amp;"*",jv!X:X,"2008")</f>
        <v>0</v>
      </c>
      <c r="AD205" s="0" t="n">
        <f aca="false">COUNTIFS(jv!D:D,"*"&amp;A205&amp;"*",jv!AM:AM,"2009")</f>
        <v>0</v>
      </c>
      <c r="AE205" s="0" t="n">
        <f aca="false">COUNTIFS(jv!D:D,"*"&amp;A205&amp;"*",jv!X:X,"2010")</f>
        <v>0</v>
      </c>
      <c r="AF205" s="0" t="n">
        <f aca="false">COUNTIFS(jv!D:D,"*"&amp;A205&amp;"*",jv!X:X,"2011")</f>
        <v>0</v>
      </c>
      <c r="AG205" s="0" t="n">
        <f aca="false">COUNTIFS(jv!D:D,"*"&amp;A205&amp;"*",jv!X:X,"2012")</f>
        <v>1</v>
      </c>
      <c r="AH205" s="0" t="n">
        <f aca="false">COUNTIFS(jv!D:D,"*"&amp;A205&amp;"*",jv!X:X,"2013")</f>
        <v>1</v>
      </c>
      <c r="AI205" s="0" t="n">
        <f aca="false">COUNTIFS(jv!D:D,"*"&amp;A205&amp;"*",jv!X:X,"2014")</f>
        <v>0</v>
      </c>
      <c r="AJ205" s="0" t="n">
        <f aca="false">COUNTIFS(jv!D:D,"*"&amp;A205&amp;"*",jv!X:X,"2015")</f>
        <v>0</v>
      </c>
      <c r="AK205" s="0" t="n">
        <f aca="false">COUNTIFS(jv!D:D,"*"&amp;A205&amp;"*",jv!X:X,"2016")</f>
        <v>0</v>
      </c>
      <c r="AL205" s="0" t="n">
        <f aca="false">COUNTIFS(jv!D:D,"*"&amp;A205&amp;"*",jv!X:X,"2017")</f>
        <v>0</v>
      </c>
      <c r="AM205" s="0" t="n">
        <f aca="false">COUNTIFS(jv!D:D,"*"&amp;A205&amp;"*",jv!X:X,"2018")</f>
        <v>0</v>
      </c>
      <c r="AN205" s="0" t="n">
        <f aca="false">COUNTIFS(jv!D:D,"*"&amp;A205&amp;"*",jv!X:X,"2019")</f>
        <v>0</v>
      </c>
      <c r="AO205" s="0" t="n">
        <f aca="false">COUNTIFS(jv!D:D,"*"&amp;A205&amp;"*",jv!X:X,"2020")</f>
        <v>2</v>
      </c>
      <c r="AP205" s="0" t="n">
        <f aca="false">COUNTIFS(jv!D:D,"*"&amp;A205&amp;"*",jv!X:X,"2021")</f>
        <v>0</v>
      </c>
      <c r="AQ205" s="0" t="n">
        <f aca="false">COUNTIFS(jv!D:D,"*"&amp;A205&amp;"*",jv!X:X,"2022")</f>
        <v>0</v>
      </c>
      <c r="AR205" s="0" t="n">
        <v>0</v>
      </c>
      <c r="AS205" s="192" t="n">
        <f aca="false">COUNTIFS(jv!D:D,"*"&amp;A205&amp;"*")</f>
        <v>4</v>
      </c>
    </row>
    <row r="206" customFormat="false" ht="13.8" hidden="false" customHeight="false" outlineLevel="0" collapsed="false">
      <c r="A206" s="0" t="s">
        <v>1526</v>
      </c>
      <c r="B206" s="0" t="n">
        <f aca="false">COUNTIFS(jv!D:D,"*"&amp;A206&amp;"*",jv!X:X,"1981")</f>
        <v>0</v>
      </c>
      <c r="C206" s="0" t="n">
        <f aca="false">COUNTIFS(jv!D:D,"*"&amp;A206&amp;"*",jv!X:X,"1982")</f>
        <v>0</v>
      </c>
      <c r="D206" s="0" t="n">
        <f aca="false">COUNTIFS(jv!D:D,"*"&amp;A206&amp;"*",jv!X:X,"1983")</f>
        <v>0</v>
      </c>
      <c r="E206" s="0" t="n">
        <f aca="false">COUNTIFS(jv!D:D,"*"&amp;A206&amp;"*",jv!X:X,"1984")</f>
        <v>0</v>
      </c>
      <c r="F206" s="0" t="n">
        <f aca="false">COUNTIFS(jv!D:D,"*"&amp;A206&amp;"*",jv!X:X,"1985")</f>
        <v>0</v>
      </c>
      <c r="G206" s="0" t="n">
        <f aca="false">COUNTIFS(jv!D:D,"*"&amp;A206&amp;"*",jv!X:X,"1986")</f>
        <v>0</v>
      </c>
      <c r="H206" s="0" t="n">
        <f aca="false">COUNTIFS(jv!D:D,"*"&amp;A206&amp;"*",jv!X:X,"1987")</f>
        <v>0</v>
      </c>
      <c r="I206" s="0" t="n">
        <f aca="false">COUNTIFS(jv!D:D,"*"&amp;A206&amp;"*",jv!X:X,"1988")</f>
        <v>0</v>
      </c>
      <c r="J206" s="0" t="n">
        <f aca="false">COUNTIFS(jv!D:D,"*"&amp;A206&amp;"*",jv!X:X,"1989")</f>
        <v>0</v>
      </c>
      <c r="K206" s="0" t="n">
        <f aca="false">COUNTIFS(jv!D:D,"*"&amp;A206&amp;"*",jv!X:X,"1990")</f>
        <v>0</v>
      </c>
      <c r="L206" s="0" t="n">
        <f aca="false">COUNTIFS(jv!D:D,"*"&amp;A206&amp;"*",jv!X:X,"1991")</f>
        <v>0</v>
      </c>
      <c r="M206" s="0" t="n">
        <f aca="false">COUNTIFS(jv!D:D,"*"&amp;A206&amp;"*",jv!X:X,"1992")</f>
        <v>0</v>
      </c>
      <c r="N206" s="0" t="n">
        <f aca="false">COUNTIFS(jv!D:D,"*"&amp;A206&amp;"*",jv!X:X,"1993")</f>
        <v>0</v>
      </c>
      <c r="O206" s="0" t="n">
        <f aca="false">COUNTIFS(jv!D:D,"*"&amp;A206&amp;"*",jv!X:X,"1994")</f>
        <v>1</v>
      </c>
      <c r="P206" s="0" t="n">
        <f aca="false">COUNTIFS(jv!D:D,"*"&amp;A206&amp;"*",jv!X:X,"1995")</f>
        <v>1</v>
      </c>
      <c r="Q206" s="0" t="n">
        <f aca="false">COUNTIFS(jv!D:D,"*"&amp;A206&amp;"*",jv!X:X,"1996")</f>
        <v>1</v>
      </c>
      <c r="R206" s="0" t="n">
        <f aca="false">COUNTIFS(jv!D:D,"*"&amp;A206&amp;"*",jv!X:X,"1997")</f>
        <v>1</v>
      </c>
      <c r="S206" s="0" t="n">
        <f aca="false">COUNTIFS(jv!D:D,"*"&amp;A206&amp;"*",jv!X:X,"1998")</f>
        <v>0</v>
      </c>
      <c r="T206" s="0" t="n">
        <f aca="false">COUNTIFS(jv!D:D,"*"&amp;A206&amp;"*",jv!X:X,"1999")</f>
        <v>0</v>
      </c>
      <c r="U206" s="0" t="n">
        <f aca="false">COUNTIFS(jv!D:D,"*"&amp;A206&amp;"*",jv!X:X,"2000")</f>
        <v>0</v>
      </c>
      <c r="V206" s="0" t="n">
        <f aca="false">COUNTIFS(jv!D:D,"*"&amp;A206&amp;"*",jv!X:X,"2001")</f>
        <v>0</v>
      </c>
      <c r="W206" s="0" t="n">
        <f aca="false">COUNTIFS(jv!D:D,"*"&amp;A206&amp;"*",jv!X:X,"2002")</f>
        <v>0</v>
      </c>
      <c r="X206" s="0" t="n">
        <f aca="false">COUNTIFS(jv!D:D,"*"&amp;A206&amp;"*",jv!X:X,"2003")</f>
        <v>0</v>
      </c>
      <c r="Y206" s="0" t="n">
        <f aca="false">COUNTIFS(jv!D:D,"*"&amp;A206&amp;"*",jv!X:X,"2004")</f>
        <v>0</v>
      </c>
      <c r="Z206" s="0" t="n">
        <f aca="false">COUNTIFS(jv!D:D,"*"&amp;A206&amp;"*",jv!X:X,"2005")</f>
        <v>0</v>
      </c>
      <c r="AA206" s="0" t="n">
        <f aca="false">COUNTIFS(jv!D:D,"*"&amp;A206&amp;"*",jv!X:X,"2006")</f>
        <v>1</v>
      </c>
      <c r="AB206" s="0" t="n">
        <f aca="false">COUNTIFS(jv!D:D,"*"&amp;A206&amp;"*",jv!X:X,"2007")</f>
        <v>0</v>
      </c>
      <c r="AC206" s="0" t="n">
        <f aca="false">COUNTIFS(jv!D:D,"*"&amp;A206&amp;"*",jv!X:X,"2008")</f>
        <v>0</v>
      </c>
      <c r="AD206" s="0" t="n">
        <f aca="false">COUNTIFS(jv!D:D,"*"&amp;A206&amp;"*",jv!AM:AM,"2009")</f>
        <v>1</v>
      </c>
      <c r="AE206" s="0" t="n">
        <f aca="false">COUNTIFS(jv!D:D,"*"&amp;A206&amp;"*",jv!X:X,"2010")</f>
        <v>1</v>
      </c>
      <c r="AF206" s="0" t="n">
        <f aca="false">COUNTIFS(jv!D:D,"*"&amp;A206&amp;"*",jv!X:X,"2011")</f>
        <v>0</v>
      </c>
      <c r="AG206" s="0" t="n">
        <f aca="false">COUNTIFS(jv!D:D,"*"&amp;A206&amp;"*",jv!X:X,"2012")</f>
        <v>0</v>
      </c>
      <c r="AH206" s="0" t="n">
        <f aca="false">COUNTIFS(jv!D:D,"*"&amp;A206&amp;"*",jv!X:X,"2013")</f>
        <v>0</v>
      </c>
      <c r="AI206" s="0" t="n">
        <f aca="false">COUNTIFS(jv!D:D,"*"&amp;A206&amp;"*",jv!X:X,"2014")</f>
        <v>0</v>
      </c>
      <c r="AJ206" s="0" t="n">
        <f aca="false">COUNTIFS(jv!D:D,"*"&amp;A206&amp;"*",jv!X:X,"2015")</f>
        <v>0</v>
      </c>
      <c r="AK206" s="0" t="n">
        <f aca="false">COUNTIFS(jv!D:D,"*"&amp;A206&amp;"*",jv!X:X,"2016")</f>
        <v>2</v>
      </c>
      <c r="AL206" s="0" t="n">
        <f aca="false">COUNTIFS(jv!D:D,"*"&amp;A206&amp;"*",jv!X:X,"2017")</f>
        <v>0</v>
      </c>
      <c r="AM206" s="0" t="n">
        <f aca="false">COUNTIFS(jv!D:D,"*"&amp;A206&amp;"*",jv!X:X,"2018")</f>
        <v>2</v>
      </c>
      <c r="AN206" s="0" t="n">
        <f aca="false">COUNTIFS(jv!D:D,"*"&amp;A206&amp;"*",jv!X:X,"2019")</f>
        <v>5</v>
      </c>
      <c r="AO206" s="0" t="n">
        <f aca="false">COUNTIFS(jv!D:D,"*"&amp;A206&amp;"*",jv!X:X,"2020")</f>
        <v>2</v>
      </c>
      <c r="AP206" s="0" t="n">
        <f aca="false">COUNTIFS(jv!D:D,"*"&amp;A206&amp;"*",jv!X:X,"2021")</f>
        <v>2</v>
      </c>
      <c r="AQ206" s="0" t="n">
        <f aca="false">COUNTIFS(jv!D:D,"*"&amp;A206&amp;"*",jv!X:X,"2022")</f>
        <v>0</v>
      </c>
      <c r="AR206" s="0" t="n">
        <v>0</v>
      </c>
      <c r="AS206" s="192" t="n">
        <f aca="false">COUNTIFS(jv!D:D,"*"&amp;A206&amp;"*")</f>
        <v>19</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00FF"/>
    <pageSetUpPr fitToPage="false"/>
  </sheetPr>
  <dimension ref="A1:AY63"/>
  <sheetViews>
    <sheetView showFormulas="false" showGridLines="true" showRowColHeaders="true" showZeros="true" rightToLeft="false" tabSelected="false" showOutlineSymbols="true" defaultGridColor="true" view="normal" topLeftCell="A29" colorId="64" zoomScale="60" zoomScaleNormal="60" zoomScalePageLayoutView="100" workbookViewId="0">
      <pane xSplit="1" ySplit="0" topLeftCell="B29" activePane="topRight" state="frozen"/>
      <selection pane="topLeft" activeCell="A29" activeCellId="0" sqref="A29"/>
      <selection pane="topRight" activeCell="AX10" activeCellId="0" sqref="AX10"/>
    </sheetView>
  </sheetViews>
  <sheetFormatPr defaultColWidth="27.796875" defaultRowHeight="13.8" zeroHeight="false" outlineLevelRow="0" outlineLevelCol="0"/>
  <cols>
    <col collapsed="false" customWidth="true" hidden="false" outlineLevel="0" max="2" min="2" style="0" width="6.02"/>
    <col collapsed="false" customWidth="true" hidden="false" outlineLevel="0" max="3" min="3" style="0" width="13.63"/>
    <col collapsed="false" customWidth="true" hidden="false" outlineLevel="0" max="4" min="4" style="0" width="8.33"/>
    <col collapsed="false" customWidth="true" hidden="false" outlineLevel="0" max="5" min="5" style="0" width="5.09"/>
    <col collapsed="false" customWidth="true" hidden="false" outlineLevel="0" max="6" min="6" style="0" width="5.32"/>
    <col collapsed="false" customWidth="true" hidden="false" outlineLevel="0" max="8" min="7" style="0" width="4.86"/>
    <col collapsed="false" customWidth="true" hidden="false" outlineLevel="0" max="9" min="9" style="0" width="5.77"/>
    <col collapsed="false" customWidth="true" hidden="false" outlineLevel="0" max="10" min="10" style="0" width="5.36"/>
    <col collapsed="false" customWidth="true" hidden="false" outlineLevel="0" max="12" min="11" style="0" width="5.09"/>
    <col collapsed="false" customWidth="true" hidden="false" outlineLevel="0" max="13" min="13" style="0" width="5.28"/>
    <col collapsed="false" customWidth="true" hidden="false" outlineLevel="0" max="14" min="14" style="0" width="4.9"/>
    <col collapsed="false" customWidth="true" hidden="false" outlineLevel="0" max="15" min="15" style="0" width="5.09"/>
    <col collapsed="false" customWidth="true" hidden="false" outlineLevel="0" max="16" min="16" style="0" width="4.86"/>
    <col collapsed="false" customWidth="true" hidden="false" outlineLevel="0" max="18" min="17" style="0" width="5.09"/>
    <col collapsed="false" customWidth="true" hidden="false" outlineLevel="0" max="19" min="19" style="0" width="4.71"/>
    <col collapsed="false" customWidth="true" hidden="false" outlineLevel="0" max="21" min="20" style="0" width="5.09"/>
    <col collapsed="false" customWidth="true" hidden="false" outlineLevel="0" max="23" min="22" style="0" width="5.32"/>
    <col collapsed="false" customWidth="true" hidden="false" outlineLevel="0" max="24" min="24" style="0" width="5.09"/>
    <col collapsed="false" customWidth="true" hidden="false" outlineLevel="0" max="25" min="25" style="0" width="5.32"/>
    <col collapsed="false" customWidth="true" hidden="false" outlineLevel="0" max="26" min="26" style="0" width="5.79"/>
    <col collapsed="false" customWidth="true" hidden="false" outlineLevel="0" max="27" min="27" style="0" width="5.09"/>
    <col collapsed="false" customWidth="true" hidden="false" outlineLevel="0" max="28" min="28" style="0" width="5.32"/>
    <col collapsed="false" customWidth="true" hidden="false" outlineLevel="0" max="29" min="29" style="0" width="4.71"/>
    <col collapsed="false" customWidth="true" hidden="false" outlineLevel="0" max="30" min="30" style="0" width="5.28"/>
    <col collapsed="false" customWidth="true" hidden="false" outlineLevel="0" max="32" min="31" style="0" width="5.09"/>
    <col collapsed="false" customWidth="true" hidden="false" outlineLevel="0" max="33" min="33" style="0" width="4.9"/>
    <col collapsed="false" customWidth="true" hidden="false" outlineLevel="0" max="36" min="34" style="0" width="5.28"/>
    <col collapsed="false" customWidth="true" hidden="false" outlineLevel="0" max="37" min="37" style="0" width="5.81"/>
    <col collapsed="false" customWidth="true" hidden="false" outlineLevel="0" max="38" min="38" style="0" width="4.71"/>
    <col collapsed="false" customWidth="true" hidden="false" outlineLevel="0" max="39" min="39" style="0" width="5.43"/>
    <col collapsed="false" customWidth="true" hidden="false" outlineLevel="0" max="41" min="40" style="0" width="5.28"/>
    <col collapsed="false" customWidth="true" hidden="false" outlineLevel="0" max="42" min="42" style="0" width="4.9"/>
    <col collapsed="false" customWidth="true" hidden="false" outlineLevel="0" max="43" min="43" style="0" width="4.86"/>
    <col collapsed="false" customWidth="true" hidden="false" outlineLevel="0" max="44" min="44" style="0" width="5.09"/>
    <col collapsed="false" customWidth="true" hidden="false" outlineLevel="0" max="45" min="45" style="0" width="4.9"/>
    <col collapsed="false" customWidth="true" hidden="false" outlineLevel="0" max="48" min="46" style="0" width="5.79"/>
    <col collapsed="false" customWidth="true" hidden="false" outlineLevel="0" max="49" min="49" style="0" width="15.62"/>
    <col collapsed="false" customWidth="true" hidden="false" outlineLevel="0" max="50" min="50" style="0" width="15.81"/>
    <col collapsed="false" customWidth="true" hidden="false" outlineLevel="0" max="51" min="51" style="0" width="14.69"/>
    <col collapsed="false" customWidth="true" hidden="false" outlineLevel="0" max="1024" min="1020" style="0" width="11.52"/>
  </cols>
  <sheetData>
    <row r="1" customFormat="false" ht="13.8" hidden="false" customHeight="false" outlineLevel="0" collapsed="false">
      <c r="A1" s="183" t="s">
        <v>22195</v>
      </c>
      <c r="B1" s="183" t="s">
        <v>22196</v>
      </c>
      <c r="C1" s="183" t="s">
        <v>143</v>
      </c>
      <c r="D1" s="183" t="s">
        <v>22197</v>
      </c>
      <c r="E1" s="184" t="n">
        <v>1981</v>
      </c>
      <c r="F1" s="184" t="n">
        <v>1982</v>
      </c>
      <c r="G1" s="184" t="n">
        <v>1983</v>
      </c>
      <c r="H1" s="184" t="n">
        <v>1984</v>
      </c>
      <c r="I1" s="184" t="n">
        <v>1985</v>
      </c>
      <c r="J1" s="184" t="n">
        <v>1986</v>
      </c>
      <c r="K1" s="184" t="n">
        <v>1987</v>
      </c>
      <c r="L1" s="184" t="n">
        <v>1988</v>
      </c>
      <c r="M1" s="184" t="n">
        <v>1989</v>
      </c>
      <c r="N1" s="184" t="n">
        <v>1990</v>
      </c>
      <c r="O1" s="184" t="n">
        <v>1991</v>
      </c>
      <c r="P1" s="184" t="n">
        <v>1992</v>
      </c>
      <c r="Q1" s="184" t="n">
        <v>1993</v>
      </c>
      <c r="R1" s="184" t="n">
        <v>1994</v>
      </c>
      <c r="S1" s="184" t="n">
        <v>1995</v>
      </c>
      <c r="T1" s="184" t="n">
        <v>1996</v>
      </c>
      <c r="U1" s="184" t="n">
        <v>1997</v>
      </c>
      <c r="V1" s="184" t="n">
        <v>1998</v>
      </c>
      <c r="W1" s="184" t="n">
        <v>1999</v>
      </c>
      <c r="X1" s="184" t="n">
        <v>2000</v>
      </c>
      <c r="Y1" s="184" t="n">
        <v>2001</v>
      </c>
      <c r="Z1" s="184" t="n">
        <v>2002</v>
      </c>
      <c r="AA1" s="184" t="n">
        <v>2003</v>
      </c>
      <c r="AB1" s="184" t="n">
        <v>2004</v>
      </c>
      <c r="AC1" s="184" t="n">
        <v>2005</v>
      </c>
      <c r="AD1" s="184" t="n">
        <v>2006</v>
      </c>
      <c r="AE1" s="184" t="n">
        <v>2007</v>
      </c>
      <c r="AF1" s="184" t="n">
        <v>2008</v>
      </c>
      <c r="AG1" s="184" t="n">
        <v>2009</v>
      </c>
      <c r="AH1" s="184" t="n">
        <v>2010</v>
      </c>
      <c r="AI1" s="184" t="n">
        <v>2011</v>
      </c>
      <c r="AJ1" s="184" t="n">
        <v>2012</v>
      </c>
      <c r="AK1" s="184" t="n">
        <v>2013</v>
      </c>
      <c r="AL1" s="184" t="n">
        <v>2014</v>
      </c>
      <c r="AM1" s="184" t="n">
        <v>2015</v>
      </c>
      <c r="AN1" s="184" t="n">
        <v>2016</v>
      </c>
      <c r="AO1" s="184" t="n">
        <v>2017</v>
      </c>
      <c r="AP1" s="184" t="n">
        <v>2018</v>
      </c>
      <c r="AQ1" s="184" t="n">
        <v>2019</v>
      </c>
      <c r="AR1" s="184" t="n">
        <v>2020</v>
      </c>
      <c r="AS1" s="184" t="n">
        <v>2021</v>
      </c>
      <c r="AT1" s="184" t="n">
        <v>2022</v>
      </c>
      <c r="AU1" s="184" t="s">
        <v>22179</v>
      </c>
      <c r="AV1" s="184" t="s">
        <v>198</v>
      </c>
      <c r="AW1" s="185" t="s">
        <v>22198</v>
      </c>
      <c r="AX1" s="186" t="s">
        <v>22181</v>
      </c>
      <c r="AY1" s="187" t="s">
        <v>22182</v>
      </c>
    </row>
    <row r="2" customFormat="false" ht="13.8" hidden="false" customHeight="false" outlineLevel="0" collapsed="false">
      <c r="A2" s="0" t="s">
        <v>191</v>
      </c>
      <c r="B2" s="6" t="s">
        <v>14</v>
      </c>
      <c r="C2" s="6" t="s">
        <v>16</v>
      </c>
      <c r="D2" s="6" t="s">
        <v>22199</v>
      </c>
      <c r="E2" s="104" t="n">
        <f aca="false">COUNTIFS(jv!X:X,1981,jv!B:B,A2)</f>
        <v>0</v>
      </c>
      <c r="F2" s="104" t="n">
        <f aca="false">COUNTIFS(jv!X:X,1982,jv!B:B,A2)</f>
        <v>0</v>
      </c>
      <c r="G2" s="104" t="n">
        <f aca="false">COUNTIFS(jv!X:X,1983,jv!B:B,A2)</f>
        <v>0</v>
      </c>
      <c r="H2" s="104" t="n">
        <f aca="false">COUNTIFS(jv!X:X,1984,jv!B:B,A2)</f>
        <v>0</v>
      </c>
      <c r="I2" s="104" t="n">
        <f aca="false">COUNTIFS(jv!X:X,1985,jv!B:B,A2)</f>
        <v>0</v>
      </c>
      <c r="J2" s="104" t="n">
        <f aca="false">COUNTIFS(jv!X:X,1986,jv!B:B,A2)</f>
        <v>5</v>
      </c>
      <c r="K2" s="104" t="n">
        <f aca="false">COUNTIFS(jv!X:X,1987,jv!B:B,A2)</f>
        <v>2</v>
      </c>
      <c r="L2" s="104" t="n">
        <f aca="false">COUNTIFS(jv!X:X,1988,jv!B:B,A2)</f>
        <v>2</v>
      </c>
      <c r="M2" s="104" t="n">
        <f aca="false">COUNTIFS(jv!X:X,1989,jv!B:B,A2)</f>
        <v>2</v>
      </c>
      <c r="N2" s="104" t="n">
        <f aca="false">COUNTIFS(jv!X:X,1990,jv!B:B,A2)</f>
        <v>4</v>
      </c>
      <c r="O2" s="104" t="n">
        <f aca="false">COUNTIFS(jv!X:X,1991,jv!B:B,A2)</f>
        <v>8</v>
      </c>
      <c r="P2" s="104" t="n">
        <f aca="false">COUNTIFS(jv!X:X,1992,jv!B:B,A2)</f>
        <v>5</v>
      </c>
      <c r="Q2" s="104" t="n">
        <f aca="false">COUNTIFS(jv!X:X,1993,jv!B:B,A2)</f>
        <v>0</v>
      </c>
      <c r="R2" s="104" t="n">
        <f aca="false">COUNTIFS(jv!X:X,1994,jv!B:B,A2)</f>
        <v>0</v>
      </c>
      <c r="S2" s="104" t="n">
        <f aca="false">COUNTIFS(jv!X:X,1995,jv!B:B,A2)</f>
        <v>0</v>
      </c>
      <c r="T2" s="104" t="n">
        <f aca="false">COUNTIFS(jv!X:X,1996,jv!B:B,A2)</f>
        <v>0</v>
      </c>
      <c r="U2" s="104" t="n">
        <f aca="false">COUNTIFS(jv!X:X,1997,jv!B:B,A2)</f>
        <v>0</v>
      </c>
      <c r="V2" s="104" t="n">
        <f aca="false">COUNTIFS(jv!X:X,1998,jv!B:B,A2)</f>
        <v>0</v>
      </c>
      <c r="W2" s="104" t="n">
        <f aca="false">COUNTIFS(jv!X:X,1999,jv!B:B,A2)</f>
        <v>0</v>
      </c>
      <c r="X2" s="104" t="n">
        <f aca="false">COUNTIFS(jv!X:X,2000,jv!B:B,A2)</f>
        <v>0</v>
      </c>
      <c r="Y2" s="104" t="n">
        <f aca="false">COUNTIFS(jv!X:X,2001,jv!B:B,A2)</f>
        <v>0</v>
      </c>
      <c r="Z2" s="104" t="n">
        <f aca="false">COUNTIFS(jv!X:X,2002,jv!B:B,A2)</f>
        <v>0</v>
      </c>
      <c r="AA2" s="104" t="n">
        <f aca="false">COUNTIFS(jv!X:X,2003,jv!B:B,A2)</f>
        <v>0</v>
      </c>
      <c r="AB2" s="104" t="n">
        <f aca="false">COUNTIFS(jv!X:X,2004,jv!B:B,A2)</f>
        <v>0</v>
      </c>
      <c r="AC2" s="104" t="n">
        <f aca="false">COUNTIFS(jv!X:X,2005,jv!B:B,A2)</f>
        <v>0</v>
      </c>
      <c r="AD2" s="104" t="n">
        <f aca="false">COUNTIFS(jv!X:X,2006,jv!B:B,A2)</f>
        <v>0</v>
      </c>
      <c r="AE2" s="104" t="n">
        <f aca="false">COUNTIFS(jv!X:X,2007,jv!B:B,A2)</f>
        <v>0</v>
      </c>
      <c r="AF2" s="104" t="n">
        <f aca="false">COUNTIFS(jv!X:X,2008,jv!B:B,A2)</f>
        <v>0</v>
      </c>
      <c r="AG2" s="104" t="n">
        <f aca="false">COUNTIFS(jv!X:X,2009,jv!B:B,A2)</f>
        <v>0</v>
      </c>
      <c r="AH2" s="104" t="n">
        <f aca="false">COUNTIFS(jv!X:X,2010,jv!B:B,A2)</f>
        <v>0</v>
      </c>
      <c r="AI2" s="104" t="n">
        <f aca="false">COUNTIFS(jv!X:X,2011,jv!B:B,A2)</f>
        <v>0</v>
      </c>
      <c r="AJ2" s="104" t="n">
        <f aca="false">COUNTIFS(jv!X:X,2012,jv!B:B,A2)</f>
        <v>0</v>
      </c>
      <c r="AK2" s="104" t="n">
        <f aca="false">COUNTIFS(jv!X:X,2013,jv!B:B,A2)</f>
        <v>0</v>
      </c>
      <c r="AL2" s="104" t="n">
        <f aca="false">COUNTIFS(jv!X:X,2014,jv!B:B,A2)</f>
        <v>0</v>
      </c>
      <c r="AM2" s="104" t="n">
        <f aca="false">COUNTIFS(jv!X:X,2015,jv!B:B,A2)</f>
        <v>0</v>
      </c>
      <c r="AN2" s="104" t="n">
        <f aca="false">COUNTIFS(jv!X:X,2016,jv!B:B,A2)</f>
        <v>0</v>
      </c>
      <c r="AO2" s="104" t="n">
        <f aca="false">COUNTIFS(jv!X:X,2017,jv!B:B,A2)</f>
        <v>0</v>
      </c>
      <c r="AP2" s="104" t="n">
        <f aca="false">COUNTIFS(jv!X:X,2018,jv!B:B,A2)</f>
        <v>0</v>
      </c>
      <c r="AQ2" s="104" t="n">
        <f aca="false">COUNTIFS(jv!X:X,2019,jv!B:B,A2)</f>
        <v>0</v>
      </c>
      <c r="AR2" s="104" t="n">
        <f aca="false">COUNTIFS(jv!X:X,2020,jv!B:B,A2)</f>
        <v>0</v>
      </c>
      <c r="AS2" s="104" t="n">
        <f aca="false">COUNTIFS(jv!X:X,2021,jv!B:B,A2)</f>
        <v>0</v>
      </c>
      <c r="AT2" s="104" t="n">
        <f aca="false">COUNTIFS(jv!X:X,2022,jv!B:B,A2)</f>
        <v>0</v>
      </c>
      <c r="AU2" s="104" t="n">
        <v>0</v>
      </c>
      <c r="AV2" s="104" t="n">
        <f aca="false">COUNTIFS(jv!X:X,"non",jv!B:B,A2)</f>
        <v>0</v>
      </c>
      <c r="AW2" s="188" t="n">
        <f aca="false">SUM(E2:AV2)</f>
        <v>28</v>
      </c>
      <c r="AX2" s="0" t="n">
        <f aca="false">COUNTIFS(jv!B:B,A2,jv!M:M, "5 (âme sœur)")</f>
        <v>1</v>
      </c>
      <c r="AY2" s="189" t="n">
        <f aca="false">(AX2*100) / AW2</f>
        <v>3.57142857142857</v>
      </c>
    </row>
    <row r="3" customFormat="false" ht="13.8" hidden="false" customHeight="false" outlineLevel="0" collapsed="false">
      <c r="A3" s="0" t="s">
        <v>454</v>
      </c>
      <c r="B3" s="6" t="s">
        <v>18</v>
      </c>
      <c r="C3" s="6" t="s">
        <v>16</v>
      </c>
      <c r="D3" s="6" t="s">
        <v>22199</v>
      </c>
      <c r="E3" s="104" t="n">
        <f aca="false">COUNTIFS(jv!X:X,1981,jv!B:B,A3)</f>
        <v>0</v>
      </c>
      <c r="F3" s="104" t="n">
        <f aca="false">COUNTIFS(jv!X:X,1982,jv!B:B,A3)</f>
        <v>0</v>
      </c>
      <c r="G3" s="104" t="n">
        <f aca="false">COUNTIFS(jv!X:X,1983,jv!B:B,A3)</f>
        <v>0</v>
      </c>
      <c r="H3" s="104" t="n">
        <f aca="false">COUNTIFS(jv!X:X,1984,jv!B:B,A3)</f>
        <v>0</v>
      </c>
      <c r="I3" s="104" t="n">
        <f aca="false">COUNTIFS(jv!X:X,1985,jv!B:B,A3)</f>
        <v>0</v>
      </c>
      <c r="J3" s="104" t="n">
        <f aca="false">COUNTIFS(jv!X:X,1986,jv!B:B,A3)</f>
        <v>0</v>
      </c>
      <c r="K3" s="104" t="n">
        <f aca="false">COUNTIFS(jv!X:X,1987,jv!B:B,A3)</f>
        <v>0</v>
      </c>
      <c r="L3" s="104" t="n">
        <f aca="false">COUNTIFS(jv!X:X,1988,jv!B:B,A3)</f>
        <v>0</v>
      </c>
      <c r="M3" s="104" t="n">
        <f aca="false">COUNTIFS(jv!X:X,1989,jv!B:B,A3)</f>
        <v>0</v>
      </c>
      <c r="N3" s="104" t="n">
        <f aca="false">COUNTIFS(jv!X:X,1990,jv!B:B,A3)</f>
        <v>6</v>
      </c>
      <c r="O3" s="104" t="n">
        <f aca="false">COUNTIFS(jv!X:X,1991,jv!B:B,A3)</f>
        <v>8</v>
      </c>
      <c r="P3" s="104" t="n">
        <f aca="false">COUNTIFS(jv!X:X,1992,jv!B:B,A3)</f>
        <v>21</v>
      </c>
      <c r="Q3" s="104" t="n">
        <f aca="false">COUNTIFS(jv!X:X,1993,jv!B:B,A3)</f>
        <v>35</v>
      </c>
      <c r="R3" s="104" t="n">
        <f aca="false">COUNTIFS(jv!X:X,1994,jv!B:B,A3)</f>
        <v>24</v>
      </c>
      <c r="S3" s="104" t="n">
        <f aca="false">COUNTIFS(jv!X:X,1995,jv!B:B,A3)</f>
        <v>10</v>
      </c>
      <c r="T3" s="104" t="n">
        <f aca="false">COUNTIFS(jv!X:X,1996,jv!B:B,A3)</f>
        <v>2</v>
      </c>
      <c r="U3" s="104" t="n">
        <f aca="false">COUNTIFS(jv!X:X,1997,jv!B:B,A3)</f>
        <v>0</v>
      </c>
      <c r="V3" s="104" t="n">
        <f aca="false">COUNTIFS(jv!X:X,1998,jv!B:B,A3)</f>
        <v>0</v>
      </c>
      <c r="W3" s="104" t="n">
        <f aca="false">COUNTIFS(jv!X:X,1999,jv!B:B,A3)</f>
        <v>0</v>
      </c>
      <c r="X3" s="104" t="n">
        <f aca="false">COUNTIFS(jv!X:X,2000,jv!B:B,A3)</f>
        <v>0</v>
      </c>
      <c r="Y3" s="104" t="n">
        <f aca="false">COUNTIFS(jv!X:X,2001,jv!B:B,A3)</f>
        <v>0</v>
      </c>
      <c r="Z3" s="104" t="n">
        <f aca="false">COUNTIFS(jv!X:X,2002,jv!B:B,A3)</f>
        <v>0</v>
      </c>
      <c r="AA3" s="104" t="n">
        <f aca="false">COUNTIFS(jv!X:X,2003,jv!B:B,A3)</f>
        <v>0</v>
      </c>
      <c r="AB3" s="104" t="n">
        <f aca="false">COUNTIFS(jv!X:X,2004,jv!B:B,A3)</f>
        <v>0</v>
      </c>
      <c r="AC3" s="104" t="n">
        <f aca="false">COUNTIFS(jv!X:X,2005,jv!B:B,A3)</f>
        <v>0</v>
      </c>
      <c r="AD3" s="104" t="n">
        <f aca="false">COUNTIFS(jv!X:X,2006,jv!B:B,A3)</f>
        <v>0</v>
      </c>
      <c r="AE3" s="104" t="n">
        <f aca="false">COUNTIFS(jv!X:X,2007,jv!B:B,A3)</f>
        <v>0</v>
      </c>
      <c r="AF3" s="104" t="n">
        <f aca="false">COUNTIFS(jv!X:X,2008,jv!B:B,A3)</f>
        <v>0</v>
      </c>
      <c r="AG3" s="104" t="n">
        <f aca="false">COUNTIFS(jv!X:X,2009,jv!B:B,A3)</f>
        <v>0</v>
      </c>
      <c r="AH3" s="104" t="n">
        <f aca="false">COUNTIFS(jv!X:X,2010,jv!B:B,A3)</f>
        <v>0</v>
      </c>
      <c r="AI3" s="104" t="n">
        <f aca="false">COUNTIFS(jv!X:X,2011,jv!B:B,A3)</f>
        <v>0</v>
      </c>
      <c r="AJ3" s="104" t="n">
        <f aca="false">COUNTIFS(jv!X:X,2012,jv!B:B,A3)</f>
        <v>0</v>
      </c>
      <c r="AK3" s="104" t="n">
        <f aca="false">COUNTIFS(jv!X:X,2013,jv!B:B,A3)</f>
        <v>0</v>
      </c>
      <c r="AL3" s="104" t="n">
        <f aca="false">COUNTIFS(jv!X:X,2014,jv!B:B,A3)</f>
        <v>0</v>
      </c>
      <c r="AM3" s="104" t="n">
        <f aca="false">COUNTIFS(jv!X:X,2015,jv!B:B,A3)</f>
        <v>0</v>
      </c>
      <c r="AN3" s="104" t="n">
        <f aca="false">COUNTIFS(jv!X:X,2016,jv!B:B,A3)</f>
        <v>0</v>
      </c>
      <c r="AO3" s="104" t="n">
        <f aca="false">COUNTIFS(jv!X:X,2017,jv!B:B,A3)</f>
        <v>0</v>
      </c>
      <c r="AP3" s="104" t="n">
        <f aca="false">COUNTIFS(jv!X:X,2018,jv!B:B,A3)</f>
        <v>1</v>
      </c>
      <c r="AQ3" s="104" t="n">
        <f aca="false">COUNTIFS(jv!X:X,2019,jv!B:B,A3)</f>
        <v>0</v>
      </c>
      <c r="AR3" s="104" t="n">
        <f aca="false">COUNTIFS(jv!X:X,2020,jv!B:B,A3)</f>
        <v>0</v>
      </c>
      <c r="AS3" s="104" t="n">
        <f aca="false">COUNTIFS(jv!X:X,2021,jv!B:B,A3)</f>
        <v>0</v>
      </c>
      <c r="AT3" s="104" t="n">
        <f aca="false">COUNTIFS(jv!X:X,2022,jv!B:B,A3)</f>
        <v>0</v>
      </c>
      <c r="AU3" s="104" t="n">
        <v>0</v>
      </c>
      <c r="AV3" s="104" t="n">
        <f aca="false">COUNTIFS(jv!X:X,"non",jv!B:B,A3)</f>
        <v>0</v>
      </c>
      <c r="AW3" s="188" t="n">
        <f aca="false">SUM(E3:AV3)</f>
        <v>107</v>
      </c>
      <c r="AX3" s="0" t="n">
        <f aca="false">COUNTIFS(jv!B:B,A3,jv!M:M, "5 (âme sœur)")</f>
        <v>17</v>
      </c>
      <c r="AY3" s="189" t="n">
        <f aca="false">(AX3*100) / AW3</f>
        <v>15.8878504672897</v>
      </c>
    </row>
    <row r="4" customFormat="false" ht="13.8" hidden="false" customHeight="false" outlineLevel="0" collapsed="false">
      <c r="A4" s="0" t="s">
        <v>1250</v>
      </c>
      <c r="B4" s="6" t="s">
        <v>18</v>
      </c>
      <c r="C4" s="6" t="s">
        <v>20</v>
      </c>
      <c r="D4" s="6" t="s">
        <v>22199</v>
      </c>
      <c r="E4" s="104" t="n">
        <f aca="false">COUNTIFS(jv!X:X,1981,jv!B:B,A4)</f>
        <v>0</v>
      </c>
      <c r="F4" s="104" t="n">
        <f aca="false">COUNTIFS(jv!X:X,1982,jv!B:B,A4)</f>
        <v>0</v>
      </c>
      <c r="G4" s="104" t="n">
        <f aca="false">COUNTIFS(jv!X:X,1983,jv!B:B,A4)</f>
        <v>0</v>
      </c>
      <c r="H4" s="104" t="n">
        <f aca="false">COUNTIFS(jv!X:X,1984,jv!B:B,A4)</f>
        <v>0</v>
      </c>
      <c r="I4" s="104" t="n">
        <f aca="false">COUNTIFS(jv!X:X,1985,jv!B:B,A4)</f>
        <v>0</v>
      </c>
      <c r="J4" s="104" t="n">
        <f aca="false">COUNTIFS(jv!X:X,1986,jv!B:B,A4)</f>
        <v>0</v>
      </c>
      <c r="K4" s="104" t="n">
        <f aca="false">COUNTIFS(jv!X:X,1987,jv!B:B,A4)</f>
        <v>0</v>
      </c>
      <c r="L4" s="104" t="n">
        <f aca="false">COUNTIFS(jv!X:X,1988,jv!B:B,A4)</f>
        <v>0</v>
      </c>
      <c r="M4" s="104" t="n">
        <f aca="false">COUNTIFS(jv!X:X,1989,jv!B:B,A4)</f>
        <v>0</v>
      </c>
      <c r="N4" s="104" t="n">
        <f aca="false">COUNTIFS(jv!X:X,1990,jv!B:B,A4)</f>
        <v>0</v>
      </c>
      <c r="O4" s="104" t="n">
        <f aca="false">COUNTIFS(jv!X:X,1991,jv!B:B,A4)</f>
        <v>0</v>
      </c>
      <c r="P4" s="104" t="n">
        <f aca="false">COUNTIFS(jv!X:X,1992,jv!B:B,A4)</f>
        <v>4</v>
      </c>
      <c r="Q4" s="104" t="n">
        <f aca="false">COUNTIFS(jv!X:X,1993,jv!B:B,A4)</f>
        <v>7</v>
      </c>
      <c r="R4" s="104" t="n">
        <f aca="false">COUNTIFS(jv!X:X,1994,jv!B:B,A4)</f>
        <v>3</v>
      </c>
      <c r="S4" s="104" t="n">
        <f aca="false">COUNTIFS(jv!X:X,1995,jv!B:B,A4)</f>
        <v>0</v>
      </c>
      <c r="T4" s="104" t="n">
        <f aca="false">COUNTIFS(jv!X:X,1996,jv!B:B,A4)</f>
        <v>0</v>
      </c>
      <c r="U4" s="104" t="n">
        <f aca="false">COUNTIFS(jv!X:X,1997,jv!B:B,A4)</f>
        <v>0</v>
      </c>
      <c r="V4" s="104" t="n">
        <f aca="false">COUNTIFS(jv!X:X,1998,jv!B:B,A4)</f>
        <v>0</v>
      </c>
      <c r="W4" s="104" t="n">
        <f aca="false">COUNTIFS(jv!X:X,1999,jv!B:B,A4)</f>
        <v>0</v>
      </c>
      <c r="X4" s="104" t="n">
        <f aca="false">COUNTIFS(jv!X:X,2000,jv!B:B,A4)</f>
        <v>0</v>
      </c>
      <c r="Y4" s="104" t="n">
        <f aca="false">COUNTIFS(jv!X:X,2001,jv!B:B,A4)</f>
        <v>0</v>
      </c>
      <c r="Z4" s="104" t="n">
        <f aca="false">COUNTIFS(jv!X:X,2002,jv!B:B,A4)</f>
        <v>0</v>
      </c>
      <c r="AA4" s="104" t="n">
        <f aca="false">COUNTIFS(jv!X:X,2003,jv!B:B,A4)</f>
        <v>0</v>
      </c>
      <c r="AB4" s="104" t="n">
        <f aca="false">COUNTIFS(jv!X:X,2004,jv!B:B,A4)</f>
        <v>0</v>
      </c>
      <c r="AC4" s="104" t="n">
        <f aca="false">COUNTIFS(jv!X:X,2005,jv!B:B,A4)</f>
        <v>0</v>
      </c>
      <c r="AD4" s="104" t="n">
        <f aca="false">COUNTIFS(jv!X:X,2006,jv!B:B,A4)</f>
        <v>0</v>
      </c>
      <c r="AE4" s="104" t="n">
        <f aca="false">COUNTIFS(jv!X:X,2007,jv!B:B,A4)</f>
        <v>0</v>
      </c>
      <c r="AF4" s="104" t="n">
        <f aca="false">COUNTIFS(jv!X:X,2008,jv!B:B,A4)</f>
        <v>0</v>
      </c>
      <c r="AG4" s="104" t="n">
        <f aca="false">COUNTIFS(jv!X:X,2009,jv!B:B,A4)</f>
        <v>0</v>
      </c>
      <c r="AH4" s="104" t="n">
        <f aca="false">COUNTIFS(jv!X:X,2010,jv!B:B,A4)</f>
        <v>0</v>
      </c>
      <c r="AI4" s="104" t="n">
        <f aca="false">COUNTIFS(jv!X:X,2011,jv!B:B,A4)</f>
        <v>0</v>
      </c>
      <c r="AJ4" s="104" t="n">
        <f aca="false">COUNTIFS(jv!X:X,2012,jv!B:B,A4)</f>
        <v>0</v>
      </c>
      <c r="AK4" s="104" t="n">
        <f aca="false">COUNTIFS(jv!X:X,2013,jv!B:B,A4)</f>
        <v>0</v>
      </c>
      <c r="AL4" s="104" t="n">
        <f aca="false">COUNTIFS(jv!X:X,2014,jv!B:B,A4)</f>
        <v>0</v>
      </c>
      <c r="AM4" s="104" t="n">
        <f aca="false">COUNTIFS(jv!X:X,2015,jv!B:B,A4)</f>
        <v>0</v>
      </c>
      <c r="AN4" s="104" t="n">
        <f aca="false">COUNTIFS(jv!X:X,2016,jv!B:B,A4)</f>
        <v>0</v>
      </c>
      <c r="AO4" s="104" t="n">
        <f aca="false">COUNTIFS(jv!X:X,2017,jv!B:B,A4)</f>
        <v>0</v>
      </c>
      <c r="AP4" s="104" t="n">
        <f aca="false">COUNTIFS(jv!X:X,2018,jv!B:B,A4)</f>
        <v>0</v>
      </c>
      <c r="AQ4" s="104" t="n">
        <f aca="false">COUNTIFS(jv!X:X,2019,jv!B:B,A4)</f>
        <v>0</v>
      </c>
      <c r="AR4" s="104" t="n">
        <f aca="false">COUNTIFS(jv!X:X,2020,jv!B:B,A4)</f>
        <v>0</v>
      </c>
      <c r="AS4" s="104" t="n">
        <f aca="false">COUNTIFS(jv!X:X,2021,jv!B:B,A4)</f>
        <v>0</v>
      </c>
      <c r="AT4" s="104" t="n">
        <f aca="false">COUNTIFS(jv!X:X,2022,jv!B:B,A4)</f>
        <v>0</v>
      </c>
      <c r="AU4" s="104" t="n">
        <v>0</v>
      </c>
      <c r="AV4" s="104" t="n">
        <f aca="false">COUNTIFS(jv!X:X,"non",jv!B:B,A4)</f>
        <v>0</v>
      </c>
      <c r="AW4" s="188" t="n">
        <f aca="false">SUM(E4:AV4)</f>
        <v>14</v>
      </c>
      <c r="AX4" s="0" t="n">
        <f aca="false">COUNTIFS(jv!B:B,A4,jv!M:M, "5 (âme sœur)")</f>
        <v>1</v>
      </c>
      <c r="AY4" s="189" t="n">
        <f aca="false">(AX4*100) / AW4</f>
        <v>7.14285714285714</v>
      </c>
    </row>
    <row r="5" customFormat="false" ht="13.8" hidden="false" customHeight="false" outlineLevel="0" collapsed="false">
      <c r="A5" s="0" t="s">
        <v>1359</v>
      </c>
      <c r="B5" s="6" t="s">
        <v>22</v>
      </c>
      <c r="C5" s="6" t="s">
        <v>16</v>
      </c>
      <c r="D5" s="6" t="s">
        <v>22199</v>
      </c>
      <c r="E5" s="104" t="n">
        <f aca="false">COUNTIFS(jv!X:X,1981,jv!B:B,A5)</f>
        <v>0</v>
      </c>
      <c r="F5" s="104" t="n">
        <f aca="false">COUNTIFS(jv!X:X,1982,jv!B:B,A5)</f>
        <v>0</v>
      </c>
      <c r="G5" s="104" t="n">
        <f aca="false">COUNTIFS(jv!X:X,1983,jv!B:B,A5)</f>
        <v>0</v>
      </c>
      <c r="H5" s="104" t="n">
        <f aca="false">COUNTIFS(jv!X:X,1984,jv!B:B,A5)</f>
        <v>0</v>
      </c>
      <c r="I5" s="104" t="n">
        <f aca="false">COUNTIFS(jv!X:X,1985,jv!B:B,A5)</f>
        <v>0</v>
      </c>
      <c r="J5" s="104" t="n">
        <f aca="false">COUNTIFS(jv!X:X,1986,jv!B:B,A5)</f>
        <v>0</v>
      </c>
      <c r="K5" s="104" t="n">
        <f aca="false">COUNTIFS(jv!X:X,1987,jv!B:B,A5)</f>
        <v>0</v>
      </c>
      <c r="L5" s="104" t="n">
        <f aca="false">COUNTIFS(jv!X:X,1988,jv!B:B,A5)</f>
        <v>0</v>
      </c>
      <c r="M5" s="104" t="n">
        <f aca="false">COUNTIFS(jv!X:X,1989,jv!B:B,A5)</f>
        <v>0</v>
      </c>
      <c r="N5" s="104" t="n">
        <f aca="false">COUNTIFS(jv!X:X,1990,jv!B:B,A5)</f>
        <v>0</v>
      </c>
      <c r="O5" s="104" t="n">
        <f aca="false">COUNTIFS(jv!X:X,1991,jv!B:B,A5)</f>
        <v>0</v>
      </c>
      <c r="P5" s="104" t="n">
        <f aca="false">COUNTIFS(jv!X:X,1992,jv!B:B,A5)</f>
        <v>0</v>
      </c>
      <c r="Q5" s="104" t="n">
        <f aca="false">COUNTIFS(jv!X:X,1993,jv!B:B,A5)</f>
        <v>0</v>
      </c>
      <c r="R5" s="104" t="n">
        <f aca="false">COUNTIFS(jv!X:X,1994,jv!B:B,A5)</f>
        <v>2</v>
      </c>
      <c r="S5" s="104" t="n">
        <f aca="false">COUNTIFS(jv!X:X,1995,jv!B:B,A5)</f>
        <v>0</v>
      </c>
      <c r="T5" s="104" t="n">
        <f aca="false">COUNTIFS(jv!X:X,1996,jv!B:B,A5)</f>
        <v>0</v>
      </c>
      <c r="U5" s="104" t="n">
        <f aca="false">COUNTIFS(jv!X:X,1997,jv!B:B,A5)</f>
        <v>0</v>
      </c>
      <c r="V5" s="104" t="n">
        <f aca="false">COUNTIFS(jv!X:X,1998,jv!B:B,A5)</f>
        <v>0</v>
      </c>
      <c r="W5" s="104" t="n">
        <f aca="false">COUNTIFS(jv!X:X,1999,jv!B:B,A5)</f>
        <v>0</v>
      </c>
      <c r="X5" s="104" t="n">
        <f aca="false">COUNTIFS(jv!X:X,2000,jv!B:B,A5)</f>
        <v>0</v>
      </c>
      <c r="Y5" s="104" t="n">
        <f aca="false">COUNTIFS(jv!X:X,2001,jv!B:B,A5)</f>
        <v>0</v>
      </c>
      <c r="Z5" s="104" t="n">
        <f aca="false">COUNTIFS(jv!X:X,2002,jv!B:B,A5)</f>
        <v>0</v>
      </c>
      <c r="AA5" s="104" t="n">
        <f aca="false">COUNTIFS(jv!X:X,2003,jv!B:B,A5)</f>
        <v>0</v>
      </c>
      <c r="AB5" s="104" t="n">
        <f aca="false">COUNTIFS(jv!X:X,2004,jv!B:B,A5)</f>
        <v>0</v>
      </c>
      <c r="AC5" s="104" t="n">
        <f aca="false">COUNTIFS(jv!X:X,2005,jv!B:B,A5)</f>
        <v>0</v>
      </c>
      <c r="AD5" s="104" t="n">
        <f aca="false">COUNTIFS(jv!X:X,2006,jv!B:B,A5)</f>
        <v>0</v>
      </c>
      <c r="AE5" s="104" t="n">
        <f aca="false">COUNTIFS(jv!X:X,2007,jv!B:B,A5)</f>
        <v>0</v>
      </c>
      <c r="AF5" s="104" t="n">
        <f aca="false">COUNTIFS(jv!X:X,2008,jv!B:B,A5)</f>
        <v>0</v>
      </c>
      <c r="AG5" s="104" t="n">
        <f aca="false">COUNTIFS(jv!X:X,2009,jv!B:B,A5)</f>
        <v>0</v>
      </c>
      <c r="AH5" s="104" t="n">
        <f aca="false">COUNTIFS(jv!X:X,2010,jv!B:B,A5)</f>
        <v>0</v>
      </c>
      <c r="AI5" s="104" t="n">
        <f aca="false">COUNTIFS(jv!X:X,2011,jv!B:B,A5)</f>
        <v>0</v>
      </c>
      <c r="AJ5" s="104" t="n">
        <f aca="false">COUNTIFS(jv!X:X,2012,jv!B:B,A5)</f>
        <v>0</v>
      </c>
      <c r="AK5" s="104" t="n">
        <f aca="false">COUNTIFS(jv!X:X,2013,jv!B:B,A5)</f>
        <v>0</v>
      </c>
      <c r="AL5" s="104" t="n">
        <f aca="false">COUNTIFS(jv!X:X,2014,jv!B:B,A5)</f>
        <v>0</v>
      </c>
      <c r="AM5" s="104" t="n">
        <f aca="false">COUNTIFS(jv!X:X,2015,jv!B:B,A5)</f>
        <v>0</v>
      </c>
      <c r="AN5" s="104" t="n">
        <f aca="false">COUNTIFS(jv!X:X,2016,jv!B:B,A5)</f>
        <v>0</v>
      </c>
      <c r="AO5" s="104" t="n">
        <f aca="false">COUNTIFS(jv!X:X,2017,jv!B:B,A5)</f>
        <v>0</v>
      </c>
      <c r="AP5" s="104" t="n">
        <f aca="false">COUNTIFS(jv!X:X,2018,jv!B:B,A5)</f>
        <v>0</v>
      </c>
      <c r="AQ5" s="104" t="n">
        <f aca="false">COUNTIFS(jv!X:X,2019,jv!B:B,A5)</f>
        <v>0</v>
      </c>
      <c r="AR5" s="104" t="n">
        <f aca="false">COUNTIFS(jv!X:X,2021,jv!B:B,A5)</f>
        <v>0</v>
      </c>
      <c r="AS5" s="104" t="n">
        <f aca="false">COUNTIFS(jv!X:X,2021,jv!B:B,A5)</f>
        <v>0</v>
      </c>
      <c r="AT5" s="104" t="n">
        <f aca="false">COUNTIFS(jv!X:X,2022,jv!B:B,A5)</f>
        <v>0</v>
      </c>
      <c r="AU5" s="104" t="n">
        <v>0</v>
      </c>
      <c r="AV5" s="104" t="n">
        <f aca="false">COUNTIFS(jv!X:X,"non",jv!B:B,A5)</f>
        <v>0</v>
      </c>
      <c r="AW5" s="188" t="n">
        <f aca="false">SUM(E5:AV5)</f>
        <v>2</v>
      </c>
      <c r="AX5" s="0" t="n">
        <f aca="false">COUNTIFS(jv!B:B,A5,jv!M:M, "5 (âme sœur)")</f>
        <v>0</v>
      </c>
      <c r="AY5" s="189" t="n">
        <f aca="false">(AX5*100) / AW5</f>
        <v>0</v>
      </c>
    </row>
    <row r="6" customFormat="false" ht="13.8" hidden="false" customHeight="false" outlineLevel="0" collapsed="false">
      <c r="A6" s="0" t="s">
        <v>1376</v>
      </c>
      <c r="B6" s="6" t="s">
        <v>22</v>
      </c>
      <c r="C6" s="6" t="s">
        <v>20</v>
      </c>
      <c r="D6" s="6" t="s">
        <v>22199</v>
      </c>
      <c r="E6" s="104" t="n">
        <f aca="false">COUNTIFS(jv!X:X,1981,jv!B:B,A6)</f>
        <v>0</v>
      </c>
      <c r="F6" s="104" t="n">
        <f aca="false">COUNTIFS(jv!X:X,1982,jv!B:B,A6)</f>
        <v>0</v>
      </c>
      <c r="G6" s="104" t="n">
        <f aca="false">COUNTIFS(jv!X:X,1983,jv!B:B,A6)</f>
        <v>0</v>
      </c>
      <c r="H6" s="104" t="n">
        <f aca="false">COUNTIFS(jv!X:X,1984,jv!B:B,A6)</f>
        <v>0</v>
      </c>
      <c r="I6" s="104" t="n">
        <f aca="false">COUNTIFS(jv!X:X,1985,jv!B:B,A6)</f>
        <v>0</v>
      </c>
      <c r="J6" s="104" t="n">
        <f aca="false">COUNTIFS(jv!X:X,1986,jv!B:B,A6)</f>
        <v>0</v>
      </c>
      <c r="K6" s="104" t="n">
        <f aca="false">COUNTIFS(jv!X:X,1987,jv!B:B,A6)</f>
        <v>0</v>
      </c>
      <c r="L6" s="104" t="n">
        <f aca="false">COUNTIFS(jv!X:X,1988,jv!B:B,A6)</f>
        <v>0</v>
      </c>
      <c r="M6" s="104" t="n">
        <f aca="false">COUNTIFS(jv!X:X,1989,jv!B:B,A6)</f>
        <v>0</v>
      </c>
      <c r="N6" s="104" t="n">
        <f aca="false">COUNTIFS(jv!X:X,1990,jv!B:B,A6)</f>
        <v>0</v>
      </c>
      <c r="O6" s="104" t="n">
        <f aca="false">COUNTIFS(jv!X:X,1991,jv!B:B,A6)</f>
        <v>0</v>
      </c>
      <c r="P6" s="104" t="n">
        <f aca="false">COUNTIFS(jv!X:X,1992,jv!B:B,A6)</f>
        <v>0</v>
      </c>
      <c r="Q6" s="104" t="n">
        <f aca="false">COUNTIFS(jv!X:X,1993,jv!B:B,A6)</f>
        <v>0</v>
      </c>
      <c r="R6" s="104" t="n">
        <f aca="false">COUNTIFS(jv!X:X,1994,jv!B:B,A6)</f>
        <v>1</v>
      </c>
      <c r="S6" s="104" t="n">
        <f aca="false">COUNTIFS(jv!X:X,1995,jv!B:B,A6)</f>
        <v>17</v>
      </c>
      <c r="T6" s="104" t="n">
        <f aca="false">COUNTIFS(jv!X:X,1996,jv!B:B,A6)</f>
        <v>24</v>
      </c>
      <c r="U6" s="104" t="n">
        <f aca="false">COUNTIFS(jv!X:X,1997,jv!B:B,A6)</f>
        <v>12</v>
      </c>
      <c r="V6" s="104" t="n">
        <f aca="false">COUNTIFS(jv!X:X,1998,jv!B:B,A6)</f>
        <v>4</v>
      </c>
      <c r="W6" s="104" t="n">
        <f aca="false">COUNTIFS(jv!X:X,1999,jv!B:B,A6)</f>
        <v>1</v>
      </c>
      <c r="X6" s="104" t="n">
        <f aca="false">COUNTIFS(jv!X:X,2000,jv!B:B,A6)</f>
        <v>0</v>
      </c>
      <c r="Y6" s="104" t="n">
        <f aca="false">COUNTIFS(jv!X:X,2001,jv!B:B,A6)</f>
        <v>0</v>
      </c>
      <c r="Z6" s="104" t="n">
        <f aca="false">COUNTIFS(jv!X:X,2002,jv!B:B,A6)</f>
        <v>0</v>
      </c>
      <c r="AA6" s="104" t="n">
        <f aca="false">COUNTIFS(jv!X:X,2003,jv!B:B,A6)</f>
        <v>0</v>
      </c>
      <c r="AB6" s="104" t="n">
        <f aca="false">COUNTIFS(jv!X:X,2004,jv!B:B,A6)</f>
        <v>0</v>
      </c>
      <c r="AC6" s="104" t="n">
        <f aca="false">COUNTIFS(jv!X:X,2005,jv!B:B,A6)</f>
        <v>0</v>
      </c>
      <c r="AD6" s="104" t="n">
        <f aca="false">COUNTIFS(jv!X:X,2006,jv!B:B,A6)</f>
        <v>0</v>
      </c>
      <c r="AE6" s="104" t="n">
        <f aca="false">COUNTIFS(jv!X:X,2007,jv!B:B,A6)</f>
        <v>0</v>
      </c>
      <c r="AF6" s="104" t="n">
        <f aca="false">COUNTIFS(jv!X:X,2008,jv!B:B,A6)</f>
        <v>0</v>
      </c>
      <c r="AG6" s="104" t="n">
        <f aca="false">COUNTIFS(jv!X:X,2009,jv!B:B,A6)</f>
        <v>0</v>
      </c>
      <c r="AH6" s="104" t="n">
        <f aca="false">COUNTIFS(jv!X:X,2010,jv!B:B,A6)</f>
        <v>0</v>
      </c>
      <c r="AI6" s="104" t="n">
        <f aca="false">COUNTIFS(jv!X:X,2011,jv!B:B,A6)</f>
        <v>0</v>
      </c>
      <c r="AJ6" s="104" t="n">
        <f aca="false">COUNTIFS(jv!X:X,2012,jv!B:B,A6)</f>
        <v>0</v>
      </c>
      <c r="AK6" s="104" t="n">
        <f aca="false">COUNTIFS(jv!X:X,2013,jv!B:B,A6)</f>
        <v>0</v>
      </c>
      <c r="AL6" s="104" t="n">
        <f aca="false">COUNTIFS(jv!X:X,2014,jv!B:B,A6)</f>
        <v>0</v>
      </c>
      <c r="AM6" s="104" t="n">
        <f aca="false">COUNTIFS(jv!X:X,2015,jv!B:B,A6)</f>
        <v>0</v>
      </c>
      <c r="AN6" s="104" t="n">
        <f aca="false">COUNTIFS(jv!X:X,2016,jv!B:B,A6)</f>
        <v>0</v>
      </c>
      <c r="AO6" s="104" t="n">
        <f aca="false">COUNTIFS(jv!X:X,2017,jv!B:B,A6)</f>
        <v>0</v>
      </c>
      <c r="AP6" s="104" t="n">
        <f aca="false">COUNTIFS(jv!X:X,2018,jv!B:B,A6)</f>
        <v>0</v>
      </c>
      <c r="AQ6" s="104" t="n">
        <f aca="false">COUNTIFS(jv!X:X,2019,jv!B:B,A6)</f>
        <v>0</v>
      </c>
      <c r="AR6" s="104" t="n">
        <f aca="false">COUNTIFS(jv!X:X,20210,jv!B:B,A6)</f>
        <v>0</v>
      </c>
      <c r="AS6" s="104" t="n">
        <f aca="false">COUNTIFS(jv!X:X,2021,jv!B:B,A6)</f>
        <v>0</v>
      </c>
      <c r="AT6" s="104" t="n">
        <f aca="false">COUNTIFS(jv!X:X,2022,jv!B:B,A6)</f>
        <v>0</v>
      </c>
      <c r="AU6" s="104" t="n">
        <v>0</v>
      </c>
      <c r="AV6" s="104" t="n">
        <f aca="false">COUNTIFS(jv!X:X,"non",jv!B:B,A6)</f>
        <v>0</v>
      </c>
      <c r="AW6" s="188" t="n">
        <f aca="false">SUM(E6:AV6)</f>
        <v>59</v>
      </c>
      <c r="AX6" s="0" t="n">
        <f aca="false">COUNTIFS(jv!B:B,A6,jv!M:M, "5 (âme sœur)")</f>
        <v>9</v>
      </c>
      <c r="AY6" s="189" t="n">
        <f aca="false">(AX6*100) / AW6</f>
        <v>15.2542372881356</v>
      </c>
    </row>
    <row r="7" customFormat="false" ht="13.8" hidden="false" customHeight="false" outlineLevel="0" collapsed="false">
      <c r="A7" s="0" t="s">
        <v>1788</v>
      </c>
      <c r="B7" s="18" t="s">
        <v>25</v>
      </c>
      <c r="C7" s="6" t="s">
        <v>20</v>
      </c>
      <c r="D7" s="6" t="s">
        <v>22199</v>
      </c>
      <c r="E7" s="104" t="n">
        <f aca="false">COUNTIFS(jv!X:X,1981,jv!B:B,A7)</f>
        <v>0</v>
      </c>
      <c r="F7" s="104" t="n">
        <f aca="false">COUNTIFS(jv!X:X,1982,jv!B:B,A7)</f>
        <v>0</v>
      </c>
      <c r="G7" s="104" t="n">
        <f aca="false">COUNTIFS(jv!X:X,1983,jv!B:B,A7)</f>
        <v>0</v>
      </c>
      <c r="H7" s="104" t="n">
        <f aca="false">COUNTIFS(jv!X:X,1984,jv!B:B,A7)</f>
        <v>0</v>
      </c>
      <c r="I7" s="104" t="n">
        <f aca="false">COUNTIFS(jv!X:X,1985,jv!B:B,A7)</f>
        <v>0</v>
      </c>
      <c r="J7" s="104" t="n">
        <f aca="false">COUNTIFS(jv!X:X,1986,jv!B:B,A7)</f>
        <v>0</v>
      </c>
      <c r="K7" s="104" t="n">
        <f aca="false">COUNTIFS(jv!X:X,1987,jv!B:B,A7)</f>
        <v>0</v>
      </c>
      <c r="L7" s="104" t="n">
        <f aca="false">COUNTIFS(jv!X:X,1988,jv!B:B,A7)</f>
        <v>0</v>
      </c>
      <c r="M7" s="104" t="n">
        <f aca="false">COUNTIFS(jv!X:X,1989,jv!B:B,A7)</f>
        <v>0</v>
      </c>
      <c r="N7" s="104" t="n">
        <f aca="false">COUNTIFS(jv!X:X,1990,jv!B:B,A7)</f>
        <v>0</v>
      </c>
      <c r="O7" s="104" t="n">
        <f aca="false">COUNTIFS(jv!X:X,1991,jv!B:B,A7)</f>
        <v>0</v>
      </c>
      <c r="P7" s="104" t="n">
        <f aca="false">COUNTIFS(jv!X:X,1992,jv!B:B,A7)</f>
        <v>0</v>
      </c>
      <c r="Q7" s="104" t="n">
        <f aca="false">COUNTIFS(jv!X:X,1993,jv!B:B,A7)</f>
        <v>0</v>
      </c>
      <c r="R7" s="104" t="n">
        <f aca="false">COUNTIFS(jv!X:X,1994,jv!B:B,A7)</f>
        <v>0</v>
      </c>
      <c r="S7" s="104" t="n">
        <f aca="false">COUNTIFS(jv!X:X,1995,jv!B:B,A7)</f>
        <v>0</v>
      </c>
      <c r="T7" s="104" t="n">
        <f aca="false">COUNTIFS(jv!X:X,1996,jv!B:B,A7)</f>
        <v>0</v>
      </c>
      <c r="U7" s="104" t="n">
        <f aca="false">COUNTIFS(jv!X:X,1997,jv!B:B,A7)</f>
        <v>0</v>
      </c>
      <c r="V7" s="104" t="n">
        <f aca="false">COUNTIFS(jv!X:X,1998,jv!B:B,A7)</f>
        <v>0</v>
      </c>
      <c r="W7" s="104" t="n">
        <f aca="false">COUNTIFS(jv!X:X,1999,jv!B:B,A7)</f>
        <v>7</v>
      </c>
      <c r="X7" s="104" t="n">
        <f aca="false">COUNTIFS(jv!X:X,2000,jv!B:B,A7)</f>
        <v>17</v>
      </c>
      <c r="Y7" s="104" t="n">
        <f aca="false">COUNTIFS(jv!X:X,2001,jv!B:B,A7)</f>
        <v>9</v>
      </c>
      <c r="Z7" s="104" t="n">
        <f aca="false">COUNTIFS(jv!X:X,2002,jv!B:B,A7)</f>
        <v>0</v>
      </c>
      <c r="AA7" s="104" t="n">
        <f aca="false">COUNTIFS(jv!X:X,2003,jv!B:B,A7)</f>
        <v>0</v>
      </c>
      <c r="AB7" s="104" t="n">
        <f aca="false">COUNTIFS(jv!X:X,2004,jv!B:B,A7)</f>
        <v>0</v>
      </c>
      <c r="AC7" s="104" t="n">
        <f aca="false">COUNTIFS(jv!X:X,2005,jv!B:B,A7)</f>
        <v>0</v>
      </c>
      <c r="AD7" s="104" t="n">
        <f aca="false">COUNTIFS(jv!X:X,2006,jv!B:B,A7)</f>
        <v>0</v>
      </c>
      <c r="AE7" s="104" t="n">
        <f aca="false">COUNTIFS(jv!X:X,2007,jv!B:B,A7)</f>
        <v>0</v>
      </c>
      <c r="AF7" s="104" t="n">
        <f aca="false">COUNTIFS(jv!X:X,2008,jv!B:B,A7)</f>
        <v>0</v>
      </c>
      <c r="AG7" s="104" t="n">
        <f aca="false">COUNTIFS(jv!X:X,2009,jv!B:B,A7)</f>
        <v>0</v>
      </c>
      <c r="AH7" s="104" t="n">
        <f aca="false">COUNTIFS(jv!X:X,2010,jv!B:B,A7)</f>
        <v>0</v>
      </c>
      <c r="AI7" s="104" t="n">
        <f aca="false">COUNTIFS(jv!X:X,2011,jv!B:B,A7)</f>
        <v>0</v>
      </c>
      <c r="AJ7" s="104" t="n">
        <f aca="false">COUNTIFS(jv!X:X,2012,jv!B:B,A7)</f>
        <v>0</v>
      </c>
      <c r="AK7" s="104" t="n">
        <f aca="false">COUNTIFS(jv!X:X,2013,jv!B:B,A7)</f>
        <v>1</v>
      </c>
      <c r="AL7" s="104" t="n">
        <f aca="false">COUNTIFS(jv!X:X,2014,jv!B:B,A7)</f>
        <v>0</v>
      </c>
      <c r="AM7" s="104" t="n">
        <f aca="false">COUNTIFS(jv!X:X,2015,jv!B:B,A7)</f>
        <v>0</v>
      </c>
      <c r="AN7" s="104" t="n">
        <f aca="false">COUNTIFS(jv!X:X,2016,jv!B:B,A7)</f>
        <v>0</v>
      </c>
      <c r="AO7" s="104" t="n">
        <f aca="false">COUNTIFS(jv!X:X,2017,jv!B:B,A7)</f>
        <v>3</v>
      </c>
      <c r="AP7" s="104" t="n">
        <f aca="false">COUNTIFS(jv!X:X,2018,jv!B:B,A7)</f>
        <v>0</v>
      </c>
      <c r="AQ7" s="104" t="n">
        <f aca="false">COUNTIFS(jv!X:X,2019,jv!B:B,A7)</f>
        <v>2</v>
      </c>
      <c r="AR7" s="104" t="n">
        <f aca="false">COUNTIFS(jv!X:X,2021,jv!B:B,A7)</f>
        <v>0</v>
      </c>
      <c r="AS7" s="104" t="n">
        <f aca="false">COUNTIFS(jv!X:X,2021,jv!B:B,A7)</f>
        <v>0</v>
      </c>
      <c r="AT7" s="104" t="n">
        <f aca="false">COUNTIFS(jv!X:X,2022,jv!B:B,A7)</f>
        <v>0</v>
      </c>
      <c r="AU7" s="104" t="n">
        <v>0</v>
      </c>
      <c r="AV7" s="104" t="n">
        <f aca="false">COUNTIFS(jv!X:X,"non",jv!B:B,A7)</f>
        <v>0</v>
      </c>
      <c r="AW7" s="188" t="n">
        <f aca="false">SUM(E7:AV7)</f>
        <v>39</v>
      </c>
      <c r="AX7" s="0" t="n">
        <f aca="false">COUNTIFS(jv!B:B,A7,jv!M:M, "5 (âme sœur)")</f>
        <v>3</v>
      </c>
      <c r="AY7" s="189" t="n">
        <f aca="false">(AX7*100) / AW7</f>
        <v>7.69230769230769</v>
      </c>
    </row>
    <row r="8" customFormat="false" ht="13.8" hidden="false" customHeight="false" outlineLevel="0" collapsed="false">
      <c r="A8" s="0" t="s">
        <v>2063</v>
      </c>
      <c r="B8" s="6" t="s">
        <v>18</v>
      </c>
      <c r="C8" s="6" t="s">
        <v>16</v>
      </c>
      <c r="D8" s="6" t="s">
        <v>22200</v>
      </c>
      <c r="E8" s="104" t="n">
        <f aca="false">COUNTIFS(jv!X:X,1981,jv!B:B,A8)</f>
        <v>0</v>
      </c>
      <c r="F8" s="104" t="n">
        <f aca="false">COUNTIFS(jv!X:X,1982,jv!B:B,A8)</f>
        <v>0</v>
      </c>
      <c r="G8" s="104" t="n">
        <f aca="false">COUNTIFS(jv!X:X,1983,jv!B:B,A8)</f>
        <v>0</v>
      </c>
      <c r="H8" s="104" t="n">
        <f aca="false">COUNTIFS(jv!X:X,1984,jv!B:B,A8)</f>
        <v>0</v>
      </c>
      <c r="I8" s="104" t="n">
        <f aca="false">COUNTIFS(jv!X:X,1985,jv!B:B,A8)</f>
        <v>0</v>
      </c>
      <c r="J8" s="104" t="n">
        <f aca="false">COUNTIFS(jv!X:X,1986,jv!B:B,A8)</f>
        <v>0</v>
      </c>
      <c r="K8" s="104" t="n">
        <f aca="false">COUNTIFS(jv!X:X,1987,jv!B:B,A8)</f>
        <v>0</v>
      </c>
      <c r="L8" s="104" t="n">
        <f aca="false">COUNTIFS(jv!X:X,1988,jv!B:B,A8)</f>
        <v>0</v>
      </c>
      <c r="M8" s="104" t="n">
        <f aca="false">COUNTIFS(jv!X:X,1989,jv!B:B,A8)</f>
        <v>1</v>
      </c>
      <c r="N8" s="104" t="n">
        <f aca="false">COUNTIFS(jv!X:X,1990,jv!B:B,A8)</f>
        <v>1</v>
      </c>
      <c r="O8" s="104" t="n">
        <f aca="false">COUNTIFS(jv!X:X,1991,jv!B:B,A8)</f>
        <v>11</v>
      </c>
      <c r="P8" s="104" t="n">
        <f aca="false">COUNTIFS(jv!X:X,1992,jv!B:B,A8)</f>
        <v>4</v>
      </c>
      <c r="Q8" s="104" t="n">
        <f aca="false">COUNTIFS(jv!X:X,1993,jv!B:B,A8)</f>
        <v>1</v>
      </c>
      <c r="R8" s="104" t="n">
        <f aca="false">COUNTIFS(jv!X:X,1994,jv!B:B,A8)</f>
        <v>5</v>
      </c>
      <c r="S8" s="104" t="n">
        <f aca="false">COUNTIFS(jv!X:X,1995,jv!B:B,A8)</f>
        <v>5</v>
      </c>
      <c r="T8" s="104" t="n">
        <f aca="false">COUNTIFS(jv!X:X,1996,jv!B:B,A8)</f>
        <v>2</v>
      </c>
      <c r="U8" s="104" t="n">
        <f aca="false">COUNTIFS(jv!X:X,1997,jv!B:B,A8)</f>
        <v>0</v>
      </c>
      <c r="V8" s="104" t="n">
        <f aca="false">COUNTIFS(jv!X:X,1998,jv!B:B,A8)</f>
        <v>0</v>
      </c>
      <c r="W8" s="104" t="n">
        <f aca="false">COUNTIFS(jv!X:X,1999,jv!B:B,A8)</f>
        <v>0</v>
      </c>
      <c r="X8" s="104" t="n">
        <f aca="false">COUNTIFS(jv!X:X,2000,jv!B:B,A8)</f>
        <v>0</v>
      </c>
      <c r="Y8" s="104" t="n">
        <f aca="false">COUNTIFS(jv!X:X,2001,jv!B:B,A8)</f>
        <v>0</v>
      </c>
      <c r="Z8" s="104" t="n">
        <f aca="false">COUNTIFS(jv!X:X,2002,jv!B:B,A8)</f>
        <v>0</v>
      </c>
      <c r="AA8" s="104" t="n">
        <f aca="false">COUNTIFS(jv!X:X,2003,jv!B:B,A8)</f>
        <v>0</v>
      </c>
      <c r="AB8" s="104" t="n">
        <f aca="false">COUNTIFS(jv!X:X,2004,jv!B:B,A8)</f>
        <v>0</v>
      </c>
      <c r="AC8" s="104" t="n">
        <f aca="false">COUNTIFS(jv!X:X,2005,jv!B:B,A8)</f>
        <v>0</v>
      </c>
      <c r="AD8" s="104" t="n">
        <f aca="false">COUNTIFS(jv!X:X,2006,jv!B:B,A8)</f>
        <v>0</v>
      </c>
      <c r="AE8" s="104" t="n">
        <f aca="false">COUNTIFS(jv!X:X,2007,jv!B:B,A8)</f>
        <v>0</v>
      </c>
      <c r="AF8" s="104" t="n">
        <f aca="false">COUNTIFS(jv!X:X,2008,jv!B:B,A8)</f>
        <v>0</v>
      </c>
      <c r="AG8" s="104" t="n">
        <f aca="false">COUNTIFS(jv!X:X,2009,jv!B:B,A8)</f>
        <v>0</v>
      </c>
      <c r="AH8" s="104" t="n">
        <f aca="false">COUNTIFS(jv!X:X,2010,jv!B:B,A8)</f>
        <v>0</v>
      </c>
      <c r="AI8" s="104" t="n">
        <f aca="false">COUNTIFS(jv!X:X,2011,jv!B:B,A8)</f>
        <v>0</v>
      </c>
      <c r="AJ8" s="104" t="n">
        <f aca="false">COUNTIFS(jv!X:X,2012,jv!B:B,A8)</f>
        <v>0</v>
      </c>
      <c r="AK8" s="104" t="n">
        <f aca="false">COUNTIFS(jv!X:X,2013,jv!B:B,A8)</f>
        <v>0</v>
      </c>
      <c r="AL8" s="104" t="n">
        <f aca="false">COUNTIFS(jv!X:X,2014,jv!B:B,A8)</f>
        <v>0</v>
      </c>
      <c r="AM8" s="104" t="n">
        <f aca="false">COUNTIFS(jv!X:X,2015,jv!B:B,A8)</f>
        <v>0</v>
      </c>
      <c r="AN8" s="104" t="n">
        <f aca="false">COUNTIFS(jv!X:X,2016,jv!B:B,A8)</f>
        <v>0</v>
      </c>
      <c r="AO8" s="104" t="n">
        <f aca="false">COUNTIFS(jv!X:X,2017,jv!B:B,A8)</f>
        <v>0</v>
      </c>
      <c r="AP8" s="104" t="n">
        <f aca="false">COUNTIFS(jv!X:X,2018,jv!B:B,A8)</f>
        <v>0</v>
      </c>
      <c r="AQ8" s="104" t="n">
        <f aca="false">COUNTIFS(jv!X:X,2019,jv!B:B,A8)</f>
        <v>0</v>
      </c>
      <c r="AR8" s="104" t="n">
        <f aca="false">COUNTIFS(jv!X:X,2021,jv!B:B,A8)</f>
        <v>0</v>
      </c>
      <c r="AS8" s="104" t="n">
        <f aca="false">COUNTIFS(jv!X:X,2021,jv!B:B,A8)</f>
        <v>0</v>
      </c>
      <c r="AT8" s="104" t="n">
        <f aca="false">COUNTIFS(jv!X:X,2022,jv!B:B,A8)</f>
        <v>0</v>
      </c>
      <c r="AU8" s="104" t="n">
        <v>0</v>
      </c>
      <c r="AV8" s="104" t="n">
        <f aca="false">COUNTIFS(jv!X:X,"non",jv!B:B,A8)</f>
        <v>0</v>
      </c>
      <c r="AW8" s="188" t="n">
        <f aca="false">SUM(E8:AV8)</f>
        <v>30</v>
      </c>
      <c r="AX8" s="0" t="n">
        <f aca="false">COUNTIFS(jv!B:B,A8,jv!M:M, "5 (âme sœur)")</f>
        <v>0</v>
      </c>
      <c r="AY8" s="189" t="n">
        <f aca="false">(AX8*100) / AW8</f>
        <v>0</v>
      </c>
    </row>
    <row r="9" customFormat="false" ht="13.8" hidden="false" customHeight="false" outlineLevel="0" collapsed="false">
      <c r="A9" s="193" t="s">
        <v>28</v>
      </c>
      <c r="B9" s="194"/>
      <c r="C9" s="194"/>
      <c r="D9" s="194"/>
      <c r="E9" s="193" t="n">
        <f aca="false">SUM(E2:E8)</f>
        <v>0</v>
      </c>
      <c r="F9" s="193" t="n">
        <f aca="false">SUM(F2:F8)</f>
        <v>0</v>
      </c>
      <c r="G9" s="193" t="n">
        <f aca="false">SUM(G2:G8)</f>
        <v>0</v>
      </c>
      <c r="H9" s="193" t="n">
        <f aca="false">SUM(H2:H8)</f>
        <v>0</v>
      </c>
      <c r="I9" s="193" t="n">
        <f aca="false">SUM(I2:I8)</f>
        <v>0</v>
      </c>
      <c r="J9" s="193" t="n">
        <f aca="false">SUM(J2:J8)</f>
        <v>5</v>
      </c>
      <c r="K9" s="193" t="n">
        <f aca="false">SUM(K2:K8)</f>
        <v>2</v>
      </c>
      <c r="L9" s="193" t="n">
        <f aca="false">SUM(L2:L8)</f>
        <v>2</v>
      </c>
      <c r="M9" s="193" t="n">
        <f aca="false">SUM(M2:M8)</f>
        <v>3</v>
      </c>
      <c r="N9" s="193" t="n">
        <f aca="false">SUM(N2:N8)</f>
        <v>11</v>
      </c>
      <c r="O9" s="193" t="n">
        <f aca="false">SUM(O2:O8)</f>
        <v>27</v>
      </c>
      <c r="P9" s="193" t="n">
        <f aca="false">SUM(P2:P8)</f>
        <v>34</v>
      </c>
      <c r="Q9" s="193" t="n">
        <f aca="false">SUM(Q2:Q8)</f>
        <v>43</v>
      </c>
      <c r="R9" s="193" t="n">
        <f aca="false">SUM(R2:R8)</f>
        <v>35</v>
      </c>
      <c r="S9" s="193" t="n">
        <f aca="false">SUM(S2:S8)</f>
        <v>32</v>
      </c>
      <c r="T9" s="193" t="n">
        <f aca="false">SUM(T2:T8)</f>
        <v>28</v>
      </c>
      <c r="U9" s="193" t="n">
        <f aca="false">SUM(U2:U8)</f>
        <v>12</v>
      </c>
      <c r="V9" s="193" t="n">
        <f aca="false">SUM(V2:V8)</f>
        <v>4</v>
      </c>
      <c r="W9" s="193" t="n">
        <f aca="false">SUM(W2:W8)</f>
        <v>8</v>
      </c>
      <c r="X9" s="193" t="n">
        <f aca="false">SUM(X2:X8)</f>
        <v>17</v>
      </c>
      <c r="Y9" s="193" t="n">
        <f aca="false">SUM(Y2:Y8)</f>
        <v>9</v>
      </c>
      <c r="Z9" s="193" t="n">
        <f aca="false">SUM(Z2:Z8)</f>
        <v>0</v>
      </c>
      <c r="AA9" s="193" t="n">
        <f aca="false">SUM(AA2:AA8)</f>
        <v>0</v>
      </c>
      <c r="AB9" s="193" t="n">
        <f aca="false">SUM(AB2:AB8)</f>
        <v>0</v>
      </c>
      <c r="AC9" s="193" t="n">
        <f aca="false">SUM(AC2:AC8)</f>
        <v>0</v>
      </c>
      <c r="AD9" s="193" t="n">
        <f aca="false">SUM(AD2:AD8)</f>
        <v>0</v>
      </c>
      <c r="AE9" s="193" t="n">
        <f aca="false">SUM(AE2:AE8)</f>
        <v>0</v>
      </c>
      <c r="AF9" s="193" t="n">
        <f aca="false">SUM(AF2:AF8)</f>
        <v>0</v>
      </c>
      <c r="AG9" s="193" t="n">
        <f aca="false">SUM(AG2:AG8)</f>
        <v>0</v>
      </c>
      <c r="AH9" s="193" t="n">
        <f aca="false">SUM(AH2:AH8)</f>
        <v>0</v>
      </c>
      <c r="AI9" s="193" t="n">
        <f aca="false">SUM(AI2:AI8)</f>
        <v>0</v>
      </c>
      <c r="AJ9" s="193" t="n">
        <f aca="false">SUM(AJ2:AJ8)</f>
        <v>0</v>
      </c>
      <c r="AK9" s="193" t="n">
        <f aca="false">SUM(AK2:AK8)</f>
        <v>1</v>
      </c>
      <c r="AL9" s="193" t="n">
        <f aca="false">SUM(AL2:AL8)</f>
        <v>0</v>
      </c>
      <c r="AM9" s="193" t="n">
        <f aca="false">SUM(AM2:AM8)</f>
        <v>0</v>
      </c>
      <c r="AN9" s="193" t="n">
        <f aca="false">SUM(AN2:AN8)</f>
        <v>0</v>
      </c>
      <c r="AO9" s="193" t="n">
        <f aca="false">SUM(AO2:AO8)</f>
        <v>3</v>
      </c>
      <c r="AP9" s="193" t="n">
        <f aca="false">SUM(AP2:AP8)</f>
        <v>1</v>
      </c>
      <c r="AQ9" s="193" t="n">
        <f aca="false">SUM(AQ2:AQ8)</f>
        <v>2</v>
      </c>
      <c r="AR9" s="193" t="n">
        <f aca="false">SUM(AR2:AR8)</f>
        <v>0</v>
      </c>
      <c r="AS9" s="193" t="n">
        <f aca="false">SUM(AS2:AS8)</f>
        <v>0</v>
      </c>
      <c r="AT9" s="193" t="n">
        <f aca="false">SUM(AT2:AT8)</f>
        <v>0</v>
      </c>
      <c r="AU9" s="193" t="n">
        <v>0</v>
      </c>
      <c r="AV9" s="193" t="n">
        <f aca="false">SUM(AV2:AV8)</f>
        <v>0</v>
      </c>
      <c r="AW9" s="193" t="n">
        <f aca="false">SUM(AW2:AW8)</f>
        <v>279</v>
      </c>
      <c r="AX9" s="193" t="n">
        <f aca="false">SUM(AX2:AX8)</f>
        <v>31</v>
      </c>
      <c r="AY9" s="195"/>
    </row>
    <row r="10" customFormat="false" ht="13.8" hidden="false" customHeight="false" outlineLevel="0" collapsed="false">
      <c r="A10" s="0" t="s">
        <v>2209</v>
      </c>
      <c r="B10" s="6" t="s">
        <v>22</v>
      </c>
      <c r="C10" s="6" t="s">
        <v>20</v>
      </c>
      <c r="D10" s="6" t="s">
        <v>22199</v>
      </c>
      <c r="E10" s="104" t="n">
        <f aca="false">COUNTIFS(jv!X:X,1981,jv!B:B,A10)</f>
        <v>0</v>
      </c>
      <c r="F10" s="104" t="n">
        <f aca="false">COUNTIFS(jv!X:X,1982,jv!B:B,A10)</f>
        <v>0</v>
      </c>
      <c r="G10" s="104" t="n">
        <f aca="false">COUNTIFS(jv!X:X,1983,jv!B:B,A10)</f>
        <v>0</v>
      </c>
      <c r="H10" s="104" t="n">
        <f aca="false">COUNTIFS(jv!X:X,1984,jv!B:B,A10)</f>
        <v>0</v>
      </c>
      <c r="I10" s="104" t="n">
        <f aca="false">COUNTIFS(jv!X:X,1985,jv!B:B,A10)</f>
        <v>0</v>
      </c>
      <c r="J10" s="104" t="n">
        <f aca="false">COUNTIFS(jv!X:X,1986,jv!B:B,A10)</f>
        <v>0</v>
      </c>
      <c r="K10" s="104" t="n">
        <f aca="false">COUNTIFS(jv!X:X,1987,jv!B:B,A10)</f>
        <v>0</v>
      </c>
      <c r="L10" s="104" t="n">
        <f aca="false">COUNTIFS(jv!X:X,1988,jv!B:B,A10)</f>
        <v>0</v>
      </c>
      <c r="M10" s="104" t="n">
        <f aca="false">COUNTIFS(jv!X:X,1989,jv!B:B,A10)</f>
        <v>0</v>
      </c>
      <c r="N10" s="104" t="n">
        <f aca="false">COUNTIFS(jv!X:X,1990,jv!B:B,A10)</f>
        <v>0</v>
      </c>
      <c r="O10" s="104" t="n">
        <f aca="false">COUNTIFS(jv!X:X,1991,jv!B:B,A10)</f>
        <v>0</v>
      </c>
      <c r="P10" s="104" t="n">
        <f aca="false">COUNTIFS(jv!X:X,1992,jv!B:B,A10)</f>
        <v>0</v>
      </c>
      <c r="Q10" s="104" t="n">
        <f aca="false">COUNTIFS(jv!X:X,1993,jv!B:B,A10)</f>
        <v>0</v>
      </c>
      <c r="R10" s="104" t="n">
        <f aca="false">COUNTIFS(jv!X:X,1994,jv!B:B,A10)</f>
        <v>1</v>
      </c>
      <c r="S10" s="104" t="n">
        <f aca="false">COUNTIFS(jv!X:X,1995,jv!B:B,A10)</f>
        <v>11</v>
      </c>
      <c r="T10" s="104" t="n">
        <f aca="false">COUNTIFS(jv!X:X,1996,jv!B:B,A10)</f>
        <v>18</v>
      </c>
      <c r="U10" s="104" t="n">
        <f aca="false">COUNTIFS(jv!X:X,1997,jv!B:B,A10)</f>
        <v>31</v>
      </c>
      <c r="V10" s="104" t="n">
        <f aca="false">COUNTIFS(jv!X:X,1998,jv!B:B,A10)</f>
        <v>20</v>
      </c>
      <c r="W10" s="104" t="n">
        <f aca="false">COUNTIFS(jv!X:X,1999,jv!B:B,A10)</f>
        <v>18</v>
      </c>
      <c r="X10" s="104" t="n">
        <f aca="false">COUNTIFS(jv!X:X,2000,jv!B:B,A10)</f>
        <v>17</v>
      </c>
      <c r="Y10" s="104" t="n">
        <f aca="false">COUNTIFS(jv!X:X,2001,jv!B:B,A10)</f>
        <v>4</v>
      </c>
      <c r="Z10" s="104" t="n">
        <f aca="false">COUNTIFS(jv!X:X,2002,jv!B:B,A10)</f>
        <v>1</v>
      </c>
      <c r="AA10" s="104" t="n">
        <f aca="false">COUNTIFS(jv!X:X,2003,jv!B:B,A10)</f>
        <v>0</v>
      </c>
      <c r="AB10" s="104" t="n">
        <f aca="false">COUNTIFS(jv!X:X,2004,jv!B:B,A10)</f>
        <v>1</v>
      </c>
      <c r="AC10" s="104" t="n">
        <f aca="false">COUNTIFS(jv!X:X,2005,jv!B:B,A10)</f>
        <v>0</v>
      </c>
      <c r="AD10" s="104" t="n">
        <f aca="false">COUNTIFS(jv!X:X,2006,jv!B:B,A10)</f>
        <v>0</v>
      </c>
      <c r="AE10" s="104" t="n">
        <f aca="false">COUNTIFS(jv!X:X,2007,jv!B:B,A10)</f>
        <v>0</v>
      </c>
      <c r="AF10" s="104" t="n">
        <f aca="false">COUNTIFS(jv!X:X,2008,jv!B:B,A10)</f>
        <v>0</v>
      </c>
      <c r="AG10" s="104" t="n">
        <f aca="false">COUNTIFS(jv!X:X,2009,jv!B:B,A10)</f>
        <v>0</v>
      </c>
      <c r="AH10" s="104" t="n">
        <f aca="false">COUNTIFS(jv!X:X,2010,jv!B:B,A10)</f>
        <v>0</v>
      </c>
      <c r="AI10" s="104" t="n">
        <f aca="false">COUNTIFS(jv!X:X,2011,jv!B:B,A10)</f>
        <v>0</v>
      </c>
      <c r="AJ10" s="104" t="n">
        <f aca="false">COUNTIFS(jv!X:X,2012,jv!B:B,A10)</f>
        <v>0</v>
      </c>
      <c r="AK10" s="104" t="n">
        <f aca="false">COUNTIFS(jv!X:X,2013,jv!B:B,A10)</f>
        <v>0</v>
      </c>
      <c r="AL10" s="104" t="n">
        <f aca="false">COUNTIFS(jv!X:X,2014,jv!B:B,A10)</f>
        <v>0</v>
      </c>
      <c r="AM10" s="104" t="n">
        <f aca="false">COUNTIFS(jv!X:X,2015,jv!B:B,A10)</f>
        <v>0</v>
      </c>
      <c r="AN10" s="104" t="n">
        <f aca="false">COUNTIFS(jv!X:X,2016,jv!B:B,A10)</f>
        <v>0</v>
      </c>
      <c r="AO10" s="104" t="n">
        <f aca="false">COUNTIFS(jv!X:X,2017,jv!B:B,A10)</f>
        <v>0</v>
      </c>
      <c r="AP10" s="104" t="n">
        <f aca="false">COUNTIFS(jv!X:X,2018,jv!B:B,A10)</f>
        <v>0</v>
      </c>
      <c r="AQ10" s="104" t="n">
        <f aca="false">COUNTIFS(jv!X:X,2019,jv!B:B,A10)</f>
        <v>0</v>
      </c>
      <c r="AR10" s="104" t="n">
        <f aca="false">COUNTIFS(jv!X:X,2020,jv!B:B,A10)</f>
        <v>0</v>
      </c>
      <c r="AS10" s="104" t="n">
        <f aca="false">COUNTIFS(jv!X:X,2021,jv!B:B,A10)</f>
        <v>0</v>
      </c>
      <c r="AT10" s="104" t="n">
        <f aca="false">COUNTIFS(jv!X:X,2022,jv!B:B,A10)</f>
        <v>0</v>
      </c>
      <c r="AU10" s="104" t="n">
        <v>0</v>
      </c>
      <c r="AV10" s="104" t="n">
        <f aca="false">COUNTIFS(jv!X:X,"non",jv!B:B,A10)</f>
        <v>0</v>
      </c>
      <c r="AW10" s="188" t="n">
        <f aca="false">SUM(E10:AV10)</f>
        <v>122</v>
      </c>
      <c r="AX10" s="0" t="n">
        <f aca="false">COUNTIFS(jv!B:B,A10,jv!M:M, "5 (âme sœur)")</f>
        <v>7</v>
      </c>
      <c r="AY10" s="189" t="n">
        <f aca="false">(AX10*100) / AW10</f>
        <v>5.73770491803279</v>
      </c>
    </row>
    <row r="11" customFormat="false" ht="13.8" hidden="false" customHeight="false" outlineLevel="0" collapsed="false">
      <c r="A11" s="0" t="s">
        <v>3059</v>
      </c>
      <c r="B11" s="6" t="s">
        <v>25</v>
      </c>
      <c r="C11" s="6" t="s">
        <v>20</v>
      </c>
      <c r="D11" s="6" t="s">
        <v>22199</v>
      </c>
      <c r="E11" s="104" t="n">
        <f aca="false">COUNTIFS(jv!X:X,1981,jv!B:B,A11)</f>
        <v>0</v>
      </c>
      <c r="F11" s="104" t="n">
        <f aca="false">COUNTIFS(jv!X:X,1982,jv!B:B,A11)</f>
        <v>0</v>
      </c>
      <c r="G11" s="104" t="n">
        <f aca="false">COUNTIFS(jv!X:X,1983,jv!B:B,A11)</f>
        <v>0</v>
      </c>
      <c r="H11" s="104" t="n">
        <f aca="false">COUNTIFS(jv!X:X,1984,jv!B:B,A11)</f>
        <v>0</v>
      </c>
      <c r="I11" s="104" t="n">
        <f aca="false">COUNTIFS(jv!X:X,1985,jv!B:B,A11)</f>
        <v>0</v>
      </c>
      <c r="J11" s="104" t="n">
        <f aca="false">COUNTIFS(jv!X:X,1986,jv!B:B,A11)</f>
        <v>0</v>
      </c>
      <c r="K11" s="104" t="n">
        <f aca="false">COUNTIFS(jv!X:X,1987,jv!B:B,A11)</f>
        <v>0</v>
      </c>
      <c r="L11" s="104" t="n">
        <f aca="false">COUNTIFS(jv!X:X,1988,jv!B:B,A11)</f>
        <v>0</v>
      </c>
      <c r="M11" s="104" t="n">
        <f aca="false">COUNTIFS(jv!X:X,1989,jv!B:B,A11)</f>
        <v>0</v>
      </c>
      <c r="N11" s="104" t="n">
        <f aca="false">COUNTIFS(jv!X:X,1990,jv!B:B,A11)</f>
        <v>0</v>
      </c>
      <c r="O11" s="104" t="n">
        <f aca="false">COUNTIFS(jv!X:X,1991,jv!B:B,A11)</f>
        <v>0</v>
      </c>
      <c r="P11" s="104" t="n">
        <f aca="false">COUNTIFS(jv!X:X,1992,jv!B:B,A11)</f>
        <v>0</v>
      </c>
      <c r="Q11" s="104" t="n">
        <f aca="false">COUNTIFS(jv!X:X,1993,jv!B:B,A11)</f>
        <v>0</v>
      </c>
      <c r="R11" s="104" t="n">
        <f aca="false">COUNTIFS(jv!X:X,1994,jv!B:B,A11)</f>
        <v>0</v>
      </c>
      <c r="S11" s="104" t="n">
        <f aca="false">COUNTIFS(jv!X:X,1995,jv!B:B,A11)</f>
        <v>0</v>
      </c>
      <c r="T11" s="104" t="n">
        <f aca="false">COUNTIFS(jv!X:X,1996,jv!B:B,A11)</f>
        <v>0</v>
      </c>
      <c r="U11" s="104" t="n">
        <f aca="false">COUNTIFS(jv!X:X,1997,jv!B:B,A11)</f>
        <v>0</v>
      </c>
      <c r="V11" s="104" t="n">
        <f aca="false">COUNTIFS(jv!X:X,1998,jv!B:B,A11)</f>
        <v>0</v>
      </c>
      <c r="W11" s="104" t="n">
        <f aca="false">COUNTIFS(jv!X:X,1999,jv!B:B,A11)</f>
        <v>0</v>
      </c>
      <c r="X11" s="104" t="n">
        <f aca="false">COUNTIFS(jv!X:X,2000,jv!B:B,A11)</f>
        <v>1</v>
      </c>
      <c r="Y11" s="104" t="n">
        <f aca="false">COUNTIFS(jv!X:X,2001,jv!B:B,A11)</f>
        <v>15</v>
      </c>
      <c r="Z11" s="104" t="n">
        <f aca="false">COUNTIFS(jv!X:X,2002,jv!B:B,A11)</f>
        <v>19</v>
      </c>
      <c r="AA11" s="104" t="n">
        <f aca="false">COUNTIFS(jv!X:X,2003,jv!B:B,A11)</f>
        <v>20</v>
      </c>
      <c r="AB11" s="104" t="n">
        <f aca="false">COUNTIFS(jv!X:X,2004,jv!B:B,A11)</f>
        <v>26</v>
      </c>
      <c r="AC11" s="104" t="n">
        <f aca="false">COUNTIFS(jv!X:X,2005,jv!B:B,A11)</f>
        <v>23</v>
      </c>
      <c r="AD11" s="104" t="n">
        <f aca="false">COUNTIFS(jv!X:X,2006,jv!B:B,A11)</f>
        <v>13</v>
      </c>
      <c r="AE11" s="104" t="n">
        <f aca="false">COUNTIFS(jv!X:X,2007,jv!B:B,A11)</f>
        <v>9</v>
      </c>
      <c r="AF11" s="104" t="n">
        <f aca="false">COUNTIFS(jv!X:X,2008,jv!B:B,A11)</f>
        <v>4</v>
      </c>
      <c r="AG11" s="104" t="n">
        <f aca="false">COUNTIFS(jv!X:X,2009,jv!B:B,A11)</f>
        <v>0</v>
      </c>
      <c r="AH11" s="104" t="n">
        <f aca="false">COUNTIFS(jv!X:X,2010,jv!B:B,A11)</f>
        <v>0</v>
      </c>
      <c r="AI11" s="104" t="n">
        <f aca="false">COUNTIFS(jv!X:X,2011,jv!B:B,A11)</f>
        <v>0</v>
      </c>
      <c r="AJ11" s="104" t="n">
        <f aca="false">COUNTIFS(jv!X:X,2012,jv!B:B,A11)</f>
        <v>0</v>
      </c>
      <c r="AK11" s="104" t="n">
        <f aca="false">COUNTIFS(jv!X:X,2013,jv!B:B,A11)</f>
        <v>0</v>
      </c>
      <c r="AL11" s="104" t="n">
        <f aca="false">COUNTIFS(jv!X:X,2014,jv!B:B,A11)</f>
        <v>0</v>
      </c>
      <c r="AM11" s="104" t="n">
        <f aca="false">COUNTIFS(jv!X:X,2015,jv!B:B,A11)</f>
        <v>0</v>
      </c>
      <c r="AN11" s="104" t="n">
        <f aca="false">COUNTIFS(jv!X:X,2016,jv!B:B,A11)</f>
        <v>0</v>
      </c>
      <c r="AO11" s="104" t="n">
        <f aca="false">COUNTIFS(jv!X:X,2017,jv!B:B,A11)</f>
        <v>0</v>
      </c>
      <c r="AP11" s="104" t="n">
        <f aca="false">COUNTIFS(jv!X:X,2018,jv!B:B,A11)</f>
        <v>0</v>
      </c>
      <c r="AQ11" s="104" t="n">
        <f aca="false">COUNTIFS(jv!X:X,2019,jv!B:B,A11)</f>
        <v>0</v>
      </c>
      <c r="AR11" s="104" t="n">
        <f aca="false">COUNTIFS(jv!X:X,2020,jv!B:B,A11)</f>
        <v>0</v>
      </c>
      <c r="AS11" s="104" t="n">
        <f aca="false">COUNTIFS(jv!X:X,2021,jv!B:B,A11)</f>
        <v>0</v>
      </c>
      <c r="AT11" s="104" t="n">
        <f aca="false">COUNTIFS(jv!X:X,2022,jv!B:B,A11)</f>
        <v>0</v>
      </c>
      <c r="AU11" s="104" t="n">
        <v>0</v>
      </c>
      <c r="AV11" s="104" t="n">
        <f aca="false">COUNTIFS(jv!X:X,"non",jv!B:B,A11)</f>
        <v>0</v>
      </c>
      <c r="AW11" s="188" t="n">
        <f aca="false">SUM(E11:AV11)</f>
        <v>130</v>
      </c>
      <c r="AX11" s="0" t="n">
        <f aca="false">COUNTIFS(jv!B:B,A11,jv!M:M, "5 (âme sœur)")</f>
        <v>6</v>
      </c>
      <c r="AY11" s="189" t="n">
        <f aca="false">(AX11*100) / AW11</f>
        <v>4.61538461538462</v>
      </c>
    </row>
    <row r="12" customFormat="false" ht="13.8" hidden="false" customHeight="false" outlineLevel="0" collapsed="false">
      <c r="A12" s="0" t="s">
        <v>3917</v>
      </c>
      <c r="B12" s="32" t="s">
        <v>32</v>
      </c>
      <c r="C12" s="6" t="s">
        <v>20</v>
      </c>
      <c r="D12" s="6" t="s">
        <v>22199</v>
      </c>
      <c r="E12" s="104" t="n">
        <f aca="false">COUNTIFS(jv!X:X,1981,jv!B:B,A12)</f>
        <v>0</v>
      </c>
      <c r="F12" s="104" t="n">
        <f aca="false">COUNTIFS(jv!X:X,1982,jv!B:B,A12)</f>
        <v>0</v>
      </c>
      <c r="G12" s="104" t="n">
        <f aca="false">COUNTIFS(jv!X:X,1983,jv!B:B,A12)</f>
        <v>0</v>
      </c>
      <c r="H12" s="104" t="n">
        <f aca="false">COUNTIFS(jv!X:X,1984,jv!B:B,A12)</f>
        <v>0</v>
      </c>
      <c r="I12" s="104" t="n">
        <f aca="false">COUNTIFS(jv!X:X,1985,jv!B:B,A12)</f>
        <v>0</v>
      </c>
      <c r="J12" s="104" t="n">
        <f aca="false">COUNTIFS(jv!X:X,1986,jv!B:B,A12)</f>
        <v>0</v>
      </c>
      <c r="K12" s="104" t="n">
        <f aca="false">COUNTIFS(jv!X:X,1987,jv!B:B,A12)</f>
        <v>0</v>
      </c>
      <c r="L12" s="104" t="n">
        <f aca="false">COUNTIFS(jv!X:X,1988,jv!B:B,A12)</f>
        <v>0</v>
      </c>
      <c r="M12" s="104" t="n">
        <f aca="false">COUNTIFS(jv!X:X,1989,jv!B:B,A12)</f>
        <v>0</v>
      </c>
      <c r="N12" s="104" t="n">
        <f aca="false">COUNTIFS(jv!X:X,1990,jv!B:B,A12)</f>
        <v>0</v>
      </c>
      <c r="O12" s="104" t="n">
        <f aca="false">COUNTIFS(jv!X:X,1991,jv!B:B,A12)</f>
        <v>0</v>
      </c>
      <c r="P12" s="104" t="n">
        <f aca="false">COUNTIFS(jv!X:X,1992,jv!B:B,A12)</f>
        <v>0</v>
      </c>
      <c r="Q12" s="104" t="n">
        <f aca="false">COUNTIFS(jv!X:X,1993,jv!B:B,A12)</f>
        <v>0</v>
      </c>
      <c r="R12" s="104" t="n">
        <f aca="false">COUNTIFS(jv!X:X,1994,jv!B:B,A12)</f>
        <v>0</v>
      </c>
      <c r="S12" s="104" t="n">
        <f aca="false">COUNTIFS(jv!X:X,1995,jv!B:B,A12)</f>
        <v>0</v>
      </c>
      <c r="T12" s="104" t="n">
        <f aca="false">COUNTIFS(jv!X:X,1996,jv!B:B,A12)</f>
        <v>0</v>
      </c>
      <c r="U12" s="104" t="n">
        <f aca="false">COUNTIFS(jv!X:X,1997,jv!B:B,A12)</f>
        <v>0</v>
      </c>
      <c r="V12" s="104" t="n">
        <f aca="false">COUNTIFS(jv!X:X,1998,jv!B:B,A12)</f>
        <v>0</v>
      </c>
      <c r="W12" s="104" t="n">
        <f aca="false">COUNTIFS(jv!X:X,1999,jv!B:B,A12)</f>
        <v>0</v>
      </c>
      <c r="X12" s="104" t="n">
        <f aca="false">COUNTIFS(jv!X:X,2000,jv!B:B,A12)</f>
        <v>0</v>
      </c>
      <c r="Y12" s="104" t="n">
        <f aca="false">COUNTIFS(jv!X:X,2001,jv!B:B,A12)</f>
        <v>0</v>
      </c>
      <c r="Z12" s="104" t="n">
        <f aca="false">COUNTIFS(jv!X:X,2002,jv!B:B,A12)</f>
        <v>0</v>
      </c>
      <c r="AA12" s="104" t="n">
        <f aca="false">COUNTIFS(jv!X:X,2003,jv!B:B,A12)</f>
        <v>0</v>
      </c>
      <c r="AB12" s="104" t="n">
        <f aca="false">COUNTIFS(jv!X:X,2004,jv!B:B,A12)</f>
        <v>0</v>
      </c>
      <c r="AC12" s="104" t="n">
        <f aca="false">COUNTIFS(jv!X:X,2005,jv!B:B,A12)</f>
        <v>0</v>
      </c>
      <c r="AD12" s="104" t="n">
        <f aca="false">COUNTIFS(jv!X:X,2006,jv!B:B,A12)</f>
        <v>0</v>
      </c>
      <c r="AE12" s="104" t="n">
        <f aca="false">COUNTIFS(jv!X:X,2007,jv!B:B,A12)</f>
        <v>9</v>
      </c>
      <c r="AF12" s="104" t="n">
        <f aca="false">COUNTIFS(jv!X:X,2008,jv!B:B,A12)</f>
        <v>18</v>
      </c>
      <c r="AG12" s="104" t="n">
        <f aca="false">COUNTIFS(jv!X:X,2009,jv!B:B,A12)</f>
        <v>16</v>
      </c>
      <c r="AH12" s="104" t="n">
        <f aca="false">COUNTIFS(jv!X:X,2010,jv!B:B,A12)</f>
        <v>26</v>
      </c>
      <c r="AI12" s="104" t="n">
        <f aca="false">COUNTIFS(jv!X:X,2011,jv!B:B,A12)</f>
        <v>32</v>
      </c>
      <c r="AJ12" s="104" t="n">
        <f aca="false">COUNTIFS(jv!X:X,2012,jv!B:B,A12)</f>
        <v>25</v>
      </c>
      <c r="AK12" s="104" t="n">
        <f aca="false">COUNTIFS(jv!X:X,2013,jv!B:B,A12)</f>
        <v>34</v>
      </c>
      <c r="AL12" s="104" t="n">
        <f aca="false">COUNTIFS(jv!X:X,2014,jv!B:B,A12)</f>
        <v>17</v>
      </c>
      <c r="AM12" s="104" t="n">
        <f aca="false">COUNTIFS(jv!X:X,2015,jv!B:B,A12)</f>
        <v>4</v>
      </c>
      <c r="AN12" s="104" t="n">
        <f aca="false">COUNTIFS(jv!X:X,2016,jv!B:B,A12)</f>
        <v>2</v>
      </c>
      <c r="AO12" s="104" t="n">
        <f aca="false">COUNTIFS(jv!X:X,2017,jv!B:B,A12)</f>
        <v>0</v>
      </c>
      <c r="AP12" s="104" t="n">
        <f aca="false">COUNTIFS(jv!X:X,2018,jv!B:B,A12)</f>
        <v>0</v>
      </c>
      <c r="AQ12" s="104" t="n">
        <f aca="false">COUNTIFS(jv!X:X,2019,jv!B:B,A12)</f>
        <v>0</v>
      </c>
      <c r="AR12" s="104" t="n">
        <f aca="false">COUNTIFS(jv!X:X,2020,jv!B:B,A12)</f>
        <v>0</v>
      </c>
      <c r="AS12" s="104" t="n">
        <f aca="false">COUNTIFS(jv!X:X,2021,jv!B:B,A12)</f>
        <v>0</v>
      </c>
      <c r="AT12" s="104" t="n">
        <f aca="false">COUNTIFS(jv!X:X,2022,jv!B:B,A12)</f>
        <v>0</v>
      </c>
      <c r="AU12" s="104" t="n">
        <v>0</v>
      </c>
      <c r="AV12" s="104" t="n">
        <f aca="false">COUNTIFS(jv!X:X,"non",jv!B:B,A12)</f>
        <v>0</v>
      </c>
      <c r="AW12" s="188" t="n">
        <f aca="false">SUM(E12:AV12)</f>
        <v>183</v>
      </c>
      <c r="AX12" s="0" t="n">
        <f aca="false">COUNTIFS(jv!B:B,A12,jv!M:M, "5 (âme sœur)")</f>
        <v>2</v>
      </c>
      <c r="AY12" s="189" t="n">
        <f aca="false">(AX12*100) / AW12</f>
        <v>1.09289617486339</v>
      </c>
    </row>
    <row r="13" customFormat="false" ht="13.8" hidden="false" customHeight="false" outlineLevel="0" collapsed="false">
      <c r="A13" s="0" t="s">
        <v>5207</v>
      </c>
      <c r="B13" s="32" t="s">
        <v>34</v>
      </c>
      <c r="C13" s="6" t="s">
        <v>20</v>
      </c>
      <c r="D13" s="6" t="s">
        <v>22199</v>
      </c>
      <c r="E13" s="104" t="n">
        <f aca="false">COUNTIFS(jv!X:X,1981,jv!B:B,A13)</f>
        <v>0</v>
      </c>
      <c r="F13" s="104" t="n">
        <f aca="false">COUNTIFS(jv!X:X,1982,jv!B:B,A13)</f>
        <v>0</v>
      </c>
      <c r="G13" s="104" t="n">
        <f aca="false">COUNTIFS(jv!X:X,1983,jv!B:B,A13)</f>
        <v>0</v>
      </c>
      <c r="H13" s="104" t="n">
        <f aca="false">COUNTIFS(jv!X:X,1984,jv!B:B,A13)</f>
        <v>0</v>
      </c>
      <c r="I13" s="104" t="n">
        <f aca="false">COUNTIFS(jv!X:X,1985,jv!B:B,A13)</f>
        <v>0</v>
      </c>
      <c r="J13" s="104" t="n">
        <f aca="false">COUNTIFS(jv!X:X,1986,jv!B:B,A13)</f>
        <v>0</v>
      </c>
      <c r="K13" s="104" t="n">
        <f aca="false">COUNTIFS(jv!X:X,1987,jv!B:B,A13)</f>
        <v>0</v>
      </c>
      <c r="L13" s="104" t="n">
        <f aca="false">COUNTIFS(jv!X:X,1988,jv!B:B,A13)</f>
        <v>0</v>
      </c>
      <c r="M13" s="104" t="n">
        <f aca="false">COUNTIFS(jv!X:X,1989,jv!B:B,A13)</f>
        <v>0</v>
      </c>
      <c r="N13" s="104" t="n">
        <f aca="false">COUNTIFS(jv!X:X,1990,jv!B:B,A13)</f>
        <v>0</v>
      </c>
      <c r="O13" s="104" t="n">
        <f aca="false">COUNTIFS(jv!X:X,1991,jv!B:B,A13)</f>
        <v>0</v>
      </c>
      <c r="P13" s="104" t="n">
        <f aca="false">COUNTIFS(jv!X:X,1992,jv!B:B,A13)</f>
        <v>0</v>
      </c>
      <c r="Q13" s="104" t="n">
        <f aca="false">COUNTIFS(jv!X:X,1993,jv!B:B,A13)</f>
        <v>0</v>
      </c>
      <c r="R13" s="104" t="n">
        <f aca="false">COUNTIFS(jv!X:X,1994,jv!B:B,A13)</f>
        <v>0</v>
      </c>
      <c r="S13" s="104" t="n">
        <f aca="false">COUNTIFS(jv!X:X,1995,jv!B:B,A13)</f>
        <v>0</v>
      </c>
      <c r="T13" s="104" t="n">
        <f aca="false">COUNTIFS(jv!X:X,1996,jv!B:B,A13)</f>
        <v>0</v>
      </c>
      <c r="U13" s="104" t="n">
        <f aca="false">COUNTIFS(jv!X:X,1997,jv!B:B,A13)</f>
        <v>0</v>
      </c>
      <c r="V13" s="104" t="n">
        <f aca="false">COUNTIFS(jv!X:X,1998,jv!B:B,A13)</f>
        <v>0</v>
      </c>
      <c r="W13" s="104" t="n">
        <f aca="false">COUNTIFS(jv!X:X,1999,jv!B:B,A13)</f>
        <v>0</v>
      </c>
      <c r="X13" s="104" t="n">
        <f aca="false">COUNTIFS(jv!X:X,2000,jv!B:B,A13)</f>
        <v>0</v>
      </c>
      <c r="Y13" s="104" t="n">
        <f aca="false">COUNTIFS(jv!X:X,2001,jv!B:B,A13)</f>
        <v>0</v>
      </c>
      <c r="Z13" s="104" t="n">
        <f aca="false">COUNTIFS(jv!X:X,2002,jv!B:B,A13)</f>
        <v>0</v>
      </c>
      <c r="AA13" s="104" t="n">
        <f aca="false">COUNTIFS(jv!X:X,2003,jv!B:B,A13)</f>
        <v>0</v>
      </c>
      <c r="AB13" s="104" t="n">
        <f aca="false">COUNTIFS(jv!X:X,2004,jv!B:B,A13)</f>
        <v>0</v>
      </c>
      <c r="AC13" s="104" t="n">
        <f aca="false">COUNTIFS(jv!X:X,2005,jv!B:B,A13)</f>
        <v>0</v>
      </c>
      <c r="AD13" s="104" t="n">
        <f aca="false">COUNTIFS(jv!X:X,2006,jv!B:B,A13)</f>
        <v>0</v>
      </c>
      <c r="AE13" s="104" t="n">
        <f aca="false">COUNTIFS(jv!X:X,2007,jv!B:B,A13)</f>
        <v>0</v>
      </c>
      <c r="AF13" s="104" t="n">
        <f aca="false">COUNTIFS(jv!X:X,2008,jv!B:B,A13)</f>
        <v>0</v>
      </c>
      <c r="AG13" s="104" t="n">
        <f aca="false">COUNTIFS(jv!X:X,2009,jv!B:B,A13)</f>
        <v>0</v>
      </c>
      <c r="AH13" s="104" t="n">
        <f aca="false">COUNTIFS(jv!X:X,2010,jv!B:B,A13)</f>
        <v>0</v>
      </c>
      <c r="AI13" s="104" t="n">
        <f aca="false">COUNTIFS(jv!X:X,2011,jv!B:B,A13)</f>
        <v>0</v>
      </c>
      <c r="AJ13" s="104" t="n">
        <f aca="false">COUNTIFS(jv!X:X,2012,jv!B:B,A13)</f>
        <v>0</v>
      </c>
      <c r="AK13" s="104" t="n">
        <f aca="false">COUNTIFS(jv!X:X,2013,jv!B:B,A13)</f>
        <v>1</v>
      </c>
      <c r="AL13" s="104" t="n">
        <f aca="false">COUNTIFS(jv!X:X,2014,jv!B:B,A13)</f>
        <v>17</v>
      </c>
      <c r="AM13" s="104" t="n">
        <f aca="false">COUNTIFS(jv!X:X,2015,jv!B:B,A13)</f>
        <v>42</v>
      </c>
      <c r="AN13" s="104" t="n">
        <f aca="false">COUNTIFS(jv!X:X,2016,jv!B:B,A13)</f>
        <v>99</v>
      </c>
      <c r="AO13" s="104" t="n">
        <f aca="false">COUNTIFS(jv!X:X,2017,jv!B:B,A13)</f>
        <v>98</v>
      </c>
      <c r="AP13" s="104" t="n">
        <f aca="false">COUNTIFS(jv!X:X,2018,jv!B:B,A13)</f>
        <v>95</v>
      </c>
      <c r="AQ13" s="104" t="n">
        <f aca="false">COUNTIFS(jv!X:X,2019,jv!B:B,A13)</f>
        <v>67</v>
      </c>
      <c r="AR13" s="104" t="n">
        <f aca="false">COUNTIFS(jv!X:X,2020,jv!B:B,A13)</f>
        <v>58</v>
      </c>
      <c r="AS13" s="104" t="n">
        <f aca="false">COUNTIFS(jv!X:X,2021,jv!B:B,A13)</f>
        <v>30</v>
      </c>
      <c r="AT13" s="104" t="n">
        <f aca="false">COUNTIFS(jv!X:X,2022,jv!B:B,A13)</f>
        <v>9</v>
      </c>
      <c r="AU13" s="104" t="n">
        <v>0</v>
      </c>
      <c r="AV13" s="104" t="n">
        <f aca="false">COUNTIFS(jv!X:X,"non",jv!B:B,A13)</f>
        <v>0</v>
      </c>
      <c r="AW13" s="188" t="n">
        <f aca="false">SUM(E13:AV13)</f>
        <v>516</v>
      </c>
      <c r="AX13" s="0" t="n">
        <f aca="false">COUNTIFS(jv!B:B,A13,jv!M:M, "5 (âme sœur)")</f>
        <v>18</v>
      </c>
      <c r="AY13" s="189" t="n">
        <f aca="false">(AX13*100) / AW13</f>
        <v>3.48837209302326</v>
      </c>
    </row>
    <row r="14" customFormat="false" ht="13.8" hidden="false" customHeight="false" outlineLevel="0" collapsed="false">
      <c r="A14" s="0" t="s">
        <v>22201</v>
      </c>
      <c r="B14" s="32" t="s">
        <v>38</v>
      </c>
      <c r="C14" s="6" t="s">
        <v>20</v>
      </c>
      <c r="D14" s="6" t="s">
        <v>22199</v>
      </c>
      <c r="E14" s="104" t="n">
        <f aca="false">COUNTIFS(jv!X:X,1981,jv!B:B,A14)</f>
        <v>0</v>
      </c>
      <c r="F14" s="104" t="n">
        <f aca="false">COUNTIFS(jv!X:X,1982,jv!B:B,A14)</f>
        <v>0</v>
      </c>
      <c r="G14" s="104" t="n">
        <f aca="false">COUNTIFS(jv!X:X,1983,jv!B:B,A14)</f>
        <v>0</v>
      </c>
      <c r="H14" s="104" t="n">
        <f aca="false">COUNTIFS(jv!X:X,1984,jv!B:B,A14)</f>
        <v>0</v>
      </c>
      <c r="I14" s="104" t="n">
        <f aca="false">COUNTIFS(jv!X:X,1985,jv!B:B,A14)</f>
        <v>0</v>
      </c>
      <c r="J14" s="104" t="n">
        <f aca="false">COUNTIFS(jv!X:X,1986,jv!B:B,A14)</f>
        <v>0</v>
      </c>
      <c r="K14" s="104" t="n">
        <f aca="false">COUNTIFS(jv!X:X,1987,jv!B:B,A14)</f>
        <v>0</v>
      </c>
      <c r="L14" s="104" t="n">
        <f aca="false">COUNTIFS(jv!X:X,1988,jv!B:B,A14)</f>
        <v>0</v>
      </c>
      <c r="M14" s="104" t="n">
        <f aca="false">COUNTIFS(jv!X:X,1989,jv!B:B,A14)</f>
        <v>0</v>
      </c>
      <c r="N14" s="104" t="n">
        <f aca="false">COUNTIFS(jv!X:X,1990,jv!B:B,A14)</f>
        <v>0</v>
      </c>
      <c r="O14" s="104" t="n">
        <f aca="false">COUNTIFS(jv!X:X,1991,jv!B:B,A14)</f>
        <v>0</v>
      </c>
      <c r="P14" s="104" t="n">
        <f aca="false">COUNTIFS(jv!X:X,1992,jv!B:B,A14)</f>
        <v>0</v>
      </c>
      <c r="Q14" s="104" t="n">
        <f aca="false">COUNTIFS(jv!X:X,1993,jv!B:B,A14)</f>
        <v>0</v>
      </c>
      <c r="R14" s="104" t="n">
        <f aca="false">COUNTIFS(jv!X:X,1994,jv!B:B,A14)</f>
        <v>0</v>
      </c>
      <c r="S14" s="104" t="n">
        <f aca="false">COUNTIFS(jv!X:X,1995,jv!B:B,A14)</f>
        <v>0</v>
      </c>
      <c r="T14" s="104" t="n">
        <f aca="false">COUNTIFS(jv!X:X,1996,jv!B:B,A14)</f>
        <v>0</v>
      </c>
      <c r="U14" s="104" t="n">
        <f aca="false">COUNTIFS(jv!X:X,1997,jv!B:B,A14)</f>
        <v>0</v>
      </c>
      <c r="V14" s="104" t="n">
        <f aca="false">COUNTIFS(jv!X:X,1998,jv!B:B,A14)</f>
        <v>0</v>
      </c>
      <c r="W14" s="104" t="n">
        <f aca="false">COUNTIFS(jv!X:X,1999,jv!B:B,A14)</f>
        <v>0</v>
      </c>
      <c r="X14" s="104" t="n">
        <f aca="false">COUNTIFS(jv!X:X,2000,jv!B:B,A14)</f>
        <v>0</v>
      </c>
      <c r="Y14" s="104" t="n">
        <f aca="false">COUNTIFS(jv!X:X,2001,jv!B:B,A14)</f>
        <v>0</v>
      </c>
      <c r="Z14" s="104" t="n">
        <f aca="false">COUNTIFS(jv!X:X,2002,jv!B:B,A14)</f>
        <v>0</v>
      </c>
      <c r="AA14" s="104" t="n">
        <f aca="false">COUNTIFS(jv!X:X,2003,jv!B:B,A14)</f>
        <v>0</v>
      </c>
      <c r="AB14" s="104" t="n">
        <f aca="false">COUNTIFS(jv!X:X,2004,jv!B:B,A14)</f>
        <v>0</v>
      </c>
      <c r="AC14" s="104" t="n">
        <f aca="false">COUNTIFS(jv!X:X,2005,jv!B:B,A14)</f>
        <v>0</v>
      </c>
      <c r="AD14" s="104" t="n">
        <f aca="false">COUNTIFS(jv!X:X,2006,jv!B:B,A14)</f>
        <v>0</v>
      </c>
      <c r="AE14" s="104" t="n">
        <f aca="false">COUNTIFS(jv!X:X,2007,jv!B:B,A14)</f>
        <v>0</v>
      </c>
      <c r="AF14" s="104" t="n">
        <f aca="false">COUNTIFS(jv!X:X,2008,jv!B:B,A14)</f>
        <v>0</v>
      </c>
      <c r="AG14" s="104" t="n">
        <f aca="false">COUNTIFS(jv!X:X,2009,jv!B:B,A14)</f>
        <v>0</v>
      </c>
      <c r="AH14" s="104" t="n">
        <f aca="false">COUNTIFS(jv!X:X,2010,jv!B:B,A14)</f>
        <v>0</v>
      </c>
      <c r="AI14" s="104" t="n">
        <f aca="false">COUNTIFS(jv!X:X,2011,jv!B:B,A14)</f>
        <v>0</v>
      </c>
      <c r="AJ14" s="104" t="n">
        <f aca="false">COUNTIFS(jv!X:X,2012,jv!B:B,A14)</f>
        <v>0</v>
      </c>
      <c r="AK14" s="104" t="n">
        <f aca="false">COUNTIFS(jv!X:X,2013,jv!B:B,A14)</f>
        <v>0</v>
      </c>
      <c r="AL14" s="104" t="n">
        <f aca="false">COUNTIFS(jv!X:X,2014,jv!B:B,A14)</f>
        <v>0</v>
      </c>
      <c r="AM14" s="104" t="n">
        <f aca="false">COUNTIFS(jv!X:X,2015,jv!B:B,A14)</f>
        <v>0</v>
      </c>
      <c r="AN14" s="104" t="n">
        <f aca="false">COUNTIFS(jv!X:X,2016,jv!B:B,A14)</f>
        <v>0</v>
      </c>
      <c r="AO14" s="104" t="n">
        <f aca="false">COUNTIFS(jv!X:X,2017,jv!B:B,A14)</f>
        <v>0</v>
      </c>
      <c r="AP14" s="104" t="n">
        <f aca="false">COUNTIFS(jv!X:X,2018,jv!B:B,A14)</f>
        <v>0</v>
      </c>
      <c r="AQ14" s="104" t="n">
        <f aca="false">COUNTIFS(jv!X:X,2019,jv!B:B,A14)</f>
        <v>0</v>
      </c>
      <c r="AR14" s="104" t="n">
        <f aca="false">COUNTIFS(jv!X:X,2020,jv!B:B,A14)</f>
        <v>2</v>
      </c>
      <c r="AS14" s="104" t="n">
        <f aca="false">COUNTIFS(jv!X:X,2021,jv!B:B,A14)</f>
        <v>5</v>
      </c>
      <c r="AT14" s="104" t="n">
        <f aca="false">COUNTIFS(jv!X:X,2022,jv!B:B,A14)</f>
        <v>0</v>
      </c>
      <c r="AU14" s="104" t="n">
        <v>0</v>
      </c>
      <c r="AV14" s="104" t="n">
        <f aca="false">COUNTIFS(jv!X:X,"non",jv!B:B,A14)</f>
        <v>0</v>
      </c>
      <c r="AW14" s="188" t="n">
        <f aca="false">SUM(E14:AV14)</f>
        <v>7</v>
      </c>
      <c r="AX14" s="0" t="n">
        <f aca="false">COUNTIFS(jv!B:B,A14,jv!M:M, "5 (âme sœur)")</f>
        <v>0</v>
      </c>
      <c r="AY14" s="189" t="n">
        <f aca="false">(AX14*100) / AW14</f>
        <v>0</v>
      </c>
    </row>
    <row r="15" customFormat="false" ht="13.8" hidden="false" customHeight="false" outlineLevel="0" collapsed="false">
      <c r="A15" s="0" t="s">
        <v>4342</v>
      </c>
      <c r="B15" s="6" t="s">
        <v>32</v>
      </c>
      <c r="C15" s="6" t="s">
        <v>20</v>
      </c>
      <c r="D15" s="6" t="s">
        <v>22200</v>
      </c>
      <c r="E15" s="104" t="n">
        <f aca="false">COUNTIFS(jv!X:X,1981,jv!B:B,A15)</f>
        <v>0</v>
      </c>
      <c r="F15" s="104" t="n">
        <f aca="false">COUNTIFS(jv!X:X,1982,jv!B:B,A15)</f>
        <v>0</v>
      </c>
      <c r="G15" s="104" t="n">
        <f aca="false">COUNTIFS(jv!X:X,1983,jv!B:B,A15)</f>
        <v>0</v>
      </c>
      <c r="H15" s="104" t="n">
        <f aca="false">COUNTIFS(jv!X:X,1984,jv!B:B,A15)</f>
        <v>0</v>
      </c>
      <c r="I15" s="104" t="n">
        <f aca="false">COUNTIFS(jv!X:X,1985,jv!B:B,A15)</f>
        <v>0</v>
      </c>
      <c r="J15" s="104" t="n">
        <f aca="false">COUNTIFS(jv!X:X,1986,jv!B:B,A15)</f>
        <v>0</v>
      </c>
      <c r="K15" s="104" t="n">
        <f aca="false">COUNTIFS(jv!X:X,1987,jv!B:B,A15)</f>
        <v>0</v>
      </c>
      <c r="L15" s="104" t="n">
        <f aca="false">COUNTIFS(jv!X:X,1988,jv!B:B,A15)</f>
        <v>0</v>
      </c>
      <c r="M15" s="104" t="n">
        <f aca="false">COUNTIFS(jv!X:X,1989,jv!B:B,A15)</f>
        <v>0</v>
      </c>
      <c r="N15" s="104" t="n">
        <f aca="false">COUNTIFS(jv!X:X,1990,jv!B:B,A15)</f>
        <v>0</v>
      </c>
      <c r="O15" s="104" t="n">
        <f aca="false">COUNTIFS(jv!X:X,1991,jv!B:B,A15)</f>
        <v>0</v>
      </c>
      <c r="P15" s="104" t="n">
        <f aca="false">COUNTIFS(jv!X:X,1992,jv!B:B,A15)</f>
        <v>0</v>
      </c>
      <c r="Q15" s="104" t="n">
        <f aca="false">COUNTIFS(jv!X:X,1993,jv!B:B,A15)</f>
        <v>0</v>
      </c>
      <c r="R15" s="104" t="n">
        <f aca="false">COUNTIFS(jv!X:X,1994,jv!B:B,A15)</f>
        <v>0</v>
      </c>
      <c r="S15" s="104" t="n">
        <f aca="false">COUNTIFS(jv!X:X,1995,jv!B:B,A15)</f>
        <v>0</v>
      </c>
      <c r="T15" s="104" t="n">
        <f aca="false">COUNTIFS(jv!X:X,1996,jv!B:B,A15)</f>
        <v>0</v>
      </c>
      <c r="U15" s="104" t="n">
        <f aca="false">COUNTIFS(jv!X:X,1997,jv!B:B,A15)</f>
        <v>0</v>
      </c>
      <c r="V15" s="104" t="n">
        <f aca="false">COUNTIFS(jv!X:X,1998,jv!B:B,A15)</f>
        <v>0</v>
      </c>
      <c r="W15" s="104" t="n">
        <f aca="false">COUNTIFS(jv!X:X,1999,jv!B:B,A15)</f>
        <v>0</v>
      </c>
      <c r="X15" s="104" t="n">
        <f aca="false">COUNTIFS(jv!X:X,2000,jv!B:B,A15)</f>
        <v>0</v>
      </c>
      <c r="Y15" s="104" t="n">
        <f aca="false">COUNTIFS(jv!X:X,2001,jv!B:B,A15)</f>
        <v>0</v>
      </c>
      <c r="Z15" s="104" t="n">
        <f aca="false">COUNTIFS(jv!X:X,2002,jv!B:B,A15)</f>
        <v>0</v>
      </c>
      <c r="AA15" s="104" t="n">
        <f aca="false">COUNTIFS(jv!X:X,2003,jv!B:B,A15)</f>
        <v>0</v>
      </c>
      <c r="AB15" s="104" t="n">
        <f aca="false">COUNTIFS(jv!X:X,2004,jv!B:B,A15)</f>
        <v>1</v>
      </c>
      <c r="AC15" s="104" t="n">
        <f aca="false">COUNTIFS(jv!X:X,2005,jv!B:B,A15)</f>
        <v>11</v>
      </c>
      <c r="AD15" s="104" t="n">
        <f aca="false">COUNTIFS(jv!X:X,2006,jv!B:B,A15)</f>
        <v>16</v>
      </c>
      <c r="AE15" s="104" t="n">
        <f aca="false">COUNTIFS(jv!X:X,2007,jv!B:B,A15)</f>
        <v>16</v>
      </c>
      <c r="AF15" s="104" t="n">
        <f aca="false">COUNTIFS(jv!X:X,2008,jv!B:B,A15)</f>
        <v>11</v>
      </c>
      <c r="AG15" s="104" t="n">
        <f aca="false">COUNTIFS(jv!X:X,2009,jv!B:B,A15)</f>
        <v>7</v>
      </c>
      <c r="AH15" s="104" t="n">
        <f aca="false">COUNTIFS(jv!X:X,2010,jv!B:B,A15)</f>
        <v>8</v>
      </c>
      <c r="AI15" s="104" t="n">
        <f aca="false">COUNTIFS(jv!X:X,2011,jv!B:B,A15)</f>
        <v>11</v>
      </c>
      <c r="AJ15" s="104" t="n">
        <f aca="false">COUNTIFS(jv!X:X,2012,jv!B:B,A15)</f>
        <v>2</v>
      </c>
      <c r="AK15" s="104" t="n">
        <f aca="false">COUNTIFS(jv!X:X,2013,jv!B:B,A15)</f>
        <v>0</v>
      </c>
      <c r="AL15" s="104" t="n">
        <f aca="false">COUNTIFS(jv!X:X,2014,jv!B:B,A15)</f>
        <v>0</v>
      </c>
      <c r="AM15" s="104" t="n">
        <f aca="false">COUNTIFS(jv!X:X,2015,jv!B:B,A15)</f>
        <v>0</v>
      </c>
      <c r="AN15" s="104" t="n">
        <f aca="false">COUNTIFS(jv!X:X,2016,jv!B:B,A15)</f>
        <v>0</v>
      </c>
      <c r="AO15" s="104" t="n">
        <f aca="false">COUNTIFS(jv!X:X,2017,jv!B:B,A15)</f>
        <v>0</v>
      </c>
      <c r="AP15" s="104" t="n">
        <f aca="false">COUNTIFS(jv!X:X,2018,jv!B:B,A15)</f>
        <v>0</v>
      </c>
      <c r="AQ15" s="104" t="n">
        <f aca="false">COUNTIFS(jv!X:X,2019,jv!B:B,A15)</f>
        <v>0</v>
      </c>
      <c r="AR15" s="104" t="n">
        <f aca="false">COUNTIFS(jv!X:X,2020,jv!B:B,A15)</f>
        <v>0</v>
      </c>
      <c r="AS15" s="104" t="n">
        <f aca="false">COUNTIFS(jv!X:X,2021,jv!B:B,A15)</f>
        <v>0</v>
      </c>
      <c r="AT15" s="104" t="n">
        <f aca="false">COUNTIFS(jv!X:X,2022,jv!B:B,A15)</f>
        <v>0</v>
      </c>
      <c r="AU15" s="104" t="n">
        <v>0</v>
      </c>
      <c r="AV15" s="104" t="n">
        <f aca="false">COUNTIFS(jv!X:X,"non",jv!B:B,A15)</f>
        <v>0</v>
      </c>
      <c r="AW15" s="188" t="n">
        <f aca="false">SUM(E15:AV15)</f>
        <v>83</v>
      </c>
      <c r="AX15" s="0" t="n">
        <f aca="false">COUNTIFS(jv!B:B,A15,jv!M:M, "5 (âme sœur)")</f>
        <v>0</v>
      </c>
      <c r="AY15" s="189" t="n">
        <f aca="false">(AX15*100) / AW15</f>
        <v>0</v>
      </c>
    </row>
    <row r="16" customFormat="false" ht="13.8" hidden="false" customHeight="false" outlineLevel="0" collapsed="false">
      <c r="A16" s="0" t="s">
        <v>9008</v>
      </c>
      <c r="B16" s="6" t="s">
        <v>34</v>
      </c>
      <c r="C16" s="6" t="s">
        <v>16</v>
      </c>
      <c r="D16" s="6" t="s">
        <v>22200</v>
      </c>
      <c r="E16" s="104" t="n">
        <f aca="false">COUNTIFS(jv!X:X,1981,jv!B:B,A16)</f>
        <v>0</v>
      </c>
      <c r="F16" s="104" t="n">
        <f aca="false">COUNTIFS(jv!X:X,1982,jv!B:B,A16)</f>
        <v>0</v>
      </c>
      <c r="G16" s="104" t="n">
        <f aca="false">COUNTIFS(jv!X:X,1983,jv!B:B,A16)</f>
        <v>0</v>
      </c>
      <c r="H16" s="104" t="n">
        <f aca="false">COUNTIFS(jv!X:X,1984,jv!B:B,A16)</f>
        <v>0</v>
      </c>
      <c r="I16" s="104" t="n">
        <f aca="false">COUNTIFS(jv!X:X,1985,jv!B:B,A16)</f>
        <v>0</v>
      </c>
      <c r="J16" s="104" t="n">
        <f aca="false">COUNTIFS(jv!X:X,1986,jv!B:B,A16)</f>
        <v>0</v>
      </c>
      <c r="K16" s="104" t="n">
        <f aca="false">COUNTIFS(jv!X:X,1987,jv!B:B,A16)</f>
        <v>0</v>
      </c>
      <c r="L16" s="104" t="n">
        <f aca="false">COUNTIFS(jv!X:X,1988,jv!B:B,A16)</f>
        <v>0</v>
      </c>
      <c r="M16" s="104" t="n">
        <f aca="false">COUNTIFS(jv!X:X,1989,jv!B:B,A16)</f>
        <v>0</v>
      </c>
      <c r="N16" s="104" t="n">
        <f aca="false">COUNTIFS(jv!X:X,1990,jv!B:B,A16)</f>
        <v>0</v>
      </c>
      <c r="O16" s="104" t="n">
        <f aca="false">COUNTIFS(jv!X:X,1991,jv!B:B,A16)</f>
        <v>0</v>
      </c>
      <c r="P16" s="104" t="n">
        <f aca="false">COUNTIFS(jv!X:X,1992,jv!B:B,A16)</f>
        <v>0</v>
      </c>
      <c r="Q16" s="104" t="n">
        <f aca="false">COUNTIFS(jv!X:X,1993,jv!B:B,A16)</f>
        <v>0</v>
      </c>
      <c r="R16" s="104" t="n">
        <f aca="false">COUNTIFS(jv!X:X,1994,jv!B:B,A16)</f>
        <v>0</v>
      </c>
      <c r="S16" s="104" t="n">
        <f aca="false">COUNTIFS(jv!X:X,1995,jv!B:B,A16)</f>
        <v>0</v>
      </c>
      <c r="T16" s="104" t="n">
        <f aca="false">COUNTIFS(jv!X:X,1996,jv!B:B,A16)</f>
        <v>0</v>
      </c>
      <c r="U16" s="104" t="n">
        <f aca="false">COUNTIFS(jv!X:X,1997,jv!B:B,A16)</f>
        <v>0</v>
      </c>
      <c r="V16" s="104" t="n">
        <f aca="false">COUNTIFS(jv!X:X,1998,jv!B:B,A16)</f>
        <v>0</v>
      </c>
      <c r="W16" s="104" t="n">
        <f aca="false">COUNTIFS(jv!X:X,1999,jv!B:B,A16)</f>
        <v>0</v>
      </c>
      <c r="X16" s="104" t="n">
        <f aca="false">COUNTIFS(jv!X:X,2000,jv!B:B,A16)</f>
        <v>0</v>
      </c>
      <c r="Y16" s="104" t="n">
        <f aca="false">COUNTIFS(jv!X:X,2001,jv!B:B,A16)</f>
        <v>0</v>
      </c>
      <c r="Z16" s="104" t="n">
        <f aca="false">COUNTIFS(jv!X:X,2002,jv!B:B,A16)</f>
        <v>0</v>
      </c>
      <c r="AA16" s="104" t="n">
        <f aca="false">COUNTIFS(jv!X:X,2003,jv!B:B,A16)</f>
        <v>0</v>
      </c>
      <c r="AB16" s="104" t="n">
        <f aca="false">COUNTIFS(jv!X:X,2004,jv!B:B,A16)</f>
        <v>0</v>
      </c>
      <c r="AC16" s="104" t="n">
        <f aca="false">COUNTIFS(jv!X:X,2005,jv!B:B,A16)</f>
        <v>0</v>
      </c>
      <c r="AD16" s="104" t="n">
        <f aca="false">COUNTIFS(jv!X:X,2006,jv!B:B,A16)</f>
        <v>0</v>
      </c>
      <c r="AE16" s="104" t="n">
        <f aca="false">COUNTIFS(jv!X:X,2007,jv!B:B,A16)</f>
        <v>0</v>
      </c>
      <c r="AF16" s="104" t="n">
        <f aca="false">COUNTIFS(jv!X:X,2008,jv!B:B,A16)</f>
        <v>0</v>
      </c>
      <c r="AG16" s="104" t="n">
        <f aca="false">COUNTIFS(jv!X:X,2009,jv!B:B,A16)</f>
        <v>0</v>
      </c>
      <c r="AH16" s="104" t="n">
        <f aca="false">COUNTIFS(jv!X:X,2010,jv!B:B,A16)</f>
        <v>0</v>
      </c>
      <c r="AI16" s="104" t="n">
        <f aca="false">COUNTIFS(jv!X:X,2011,jv!B:B,A16)</f>
        <v>0</v>
      </c>
      <c r="AJ16" s="104" t="n">
        <f aca="false">COUNTIFS(jv!X:X,2012,jv!B:B,A16)</f>
        <v>20</v>
      </c>
      <c r="AK16" s="104" t="n">
        <f aca="false">COUNTIFS(jv!X:X,2013,jv!B:B,A16)</f>
        <v>9</v>
      </c>
      <c r="AL16" s="104" t="n">
        <f aca="false">COUNTIFS(jv!X:X,2014,jv!B:B,A16)</f>
        <v>11</v>
      </c>
      <c r="AM16" s="104" t="n">
        <f aca="false">COUNTIFS(jv!X:X,2015,jv!B:B,A16)</f>
        <v>8</v>
      </c>
      <c r="AN16" s="104" t="n">
        <f aca="false">COUNTIFS(jv!X:X,2016,jv!B:B,A16)</f>
        <v>10</v>
      </c>
      <c r="AO16" s="104" t="n">
        <f aca="false">COUNTIFS(jv!X:X,2017,jv!B:B,A16)</f>
        <v>3</v>
      </c>
      <c r="AP16" s="104" t="n">
        <f aca="false">COUNTIFS(jv!X:X,2018,jv!B:B,A16)</f>
        <v>5</v>
      </c>
      <c r="AQ16" s="104" t="n">
        <f aca="false">COUNTIFS(jv!X:X,2019,jv!B:B,A16)</f>
        <v>0</v>
      </c>
      <c r="AR16" s="104" t="n">
        <f aca="false">COUNTIFS(jv!X:X,2020,jv!B:B,A16)</f>
        <v>2</v>
      </c>
      <c r="AS16" s="104" t="n">
        <f aca="false">COUNTIFS(jv!X:X,2021,jv!B:B,A16)</f>
        <v>0</v>
      </c>
      <c r="AT16" s="104" t="n">
        <f aca="false">COUNTIFS(jv!X:X,2022,jv!B:B,A16)</f>
        <v>0</v>
      </c>
      <c r="AU16" s="104" t="n">
        <v>0</v>
      </c>
      <c r="AV16" s="104" t="n">
        <f aca="false">COUNTIFS(jv!X:X,"non",jv!B:B,A16)</f>
        <v>0</v>
      </c>
      <c r="AW16" s="188" t="n">
        <f aca="false">SUM(E16:AV16)</f>
        <v>68</v>
      </c>
      <c r="AX16" s="0" t="n">
        <f aca="false">COUNTIFS(jv!B:B,A16,jv!M:M, "5 (âme sœur)")</f>
        <v>2</v>
      </c>
      <c r="AY16" s="189" t="n">
        <f aca="false">(AX16*100) / AW16</f>
        <v>2.94117647058824</v>
      </c>
    </row>
    <row r="17" customFormat="false" ht="13.8" hidden="false" customHeight="false" outlineLevel="0" collapsed="false">
      <c r="A17" s="196" t="s">
        <v>41</v>
      </c>
      <c r="B17" s="196"/>
      <c r="C17" s="196"/>
      <c r="D17" s="196"/>
      <c r="E17" s="196" t="n">
        <f aca="false">SUM(E10:E16)</f>
        <v>0</v>
      </c>
      <c r="F17" s="196" t="n">
        <f aca="false">SUM(F10:F16)</f>
        <v>0</v>
      </c>
      <c r="G17" s="196" t="n">
        <f aca="false">SUM(G10:G16)</f>
        <v>0</v>
      </c>
      <c r="H17" s="196" t="n">
        <f aca="false">SUM(H10:H16)</f>
        <v>0</v>
      </c>
      <c r="I17" s="196" t="n">
        <f aca="false">SUM(I10:I16)</f>
        <v>0</v>
      </c>
      <c r="J17" s="196" t="n">
        <f aca="false">SUM(J10:J16)</f>
        <v>0</v>
      </c>
      <c r="K17" s="196" t="n">
        <f aca="false">SUM(K10:K16)</f>
        <v>0</v>
      </c>
      <c r="L17" s="196" t="n">
        <f aca="false">SUM(L10:L16)</f>
        <v>0</v>
      </c>
      <c r="M17" s="196" t="n">
        <f aca="false">SUM(M10:M16)</f>
        <v>0</v>
      </c>
      <c r="N17" s="196" t="n">
        <f aca="false">SUM(N10:N16)</f>
        <v>0</v>
      </c>
      <c r="O17" s="196" t="n">
        <f aca="false">SUM(O10:O16)</f>
        <v>0</v>
      </c>
      <c r="P17" s="196" t="n">
        <f aca="false">SUM(P10:P16)</f>
        <v>0</v>
      </c>
      <c r="Q17" s="196" t="n">
        <f aca="false">SUM(Q10:Q16)</f>
        <v>0</v>
      </c>
      <c r="R17" s="196" t="n">
        <f aca="false">SUM(R10:R16)</f>
        <v>1</v>
      </c>
      <c r="S17" s="196" t="n">
        <f aca="false">SUM(S10:S16)</f>
        <v>11</v>
      </c>
      <c r="T17" s="196" t="n">
        <f aca="false">SUM(T10:T16)</f>
        <v>18</v>
      </c>
      <c r="U17" s="196" t="n">
        <f aca="false">SUM(U10:U16)</f>
        <v>31</v>
      </c>
      <c r="V17" s="196" t="n">
        <f aca="false">SUM(V10:V16)</f>
        <v>20</v>
      </c>
      <c r="W17" s="196" t="n">
        <f aca="false">SUM(W10:W16)</f>
        <v>18</v>
      </c>
      <c r="X17" s="196" t="n">
        <f aca="false">SUM(X10:X16)</f>
        <v>18</v>
      </c>
      <c r="Y17" s="196" t="n">
        <f aca="false">SUM(Y10:Y16)</f>
        <v>19</v>
      </c>
      <c r="Z17" s="196" t="n">
        <f aca="false">SUM(Z10:Z16)</f>
        <v>20</v>
      </c>
      <c r="AA17" s="196" t="n">
        <f aca="false">SUM(AA10:AA16)</f>
        <v>20</v>
      </c>
      <c r="AB17" s="196" t="n">
        <f aca="false">SUM(AB10:AB16)</f>
        <v>28</v>
      </c>
      <c r="AC17" s="196" t="n">
        <f aca="false">SUM(AC10:AC16)</f>
        <v>34</v>
      </c>
      <c r="AD17" s="196" t="n">
        <f aca="false">SUM(AD10:AD16)</f>
        <v>29</v>
      </c>
      <c r="AE17" s="196" t="n">
        <f aca="false">SUM(AE10:AE16)</f>
        <v>34</v>
      </c>
      <c r="AF17" s="196" t="n">
        <f aca="false">SUM(AF10:AF16)</f>
        <v>33</v>
      </c>
      <c r="AG17" s="196" t="n">
        <f aca="false">SUM(AG10:AG16)</f>
        <v>23</v>
      </c>
      <c r="AH17" s="196" t="n">
        <f aca="false">SUM(AH10:AH16)</f>
        <v>34</v>
      </c>
      <c r="AI17" s="196" t="n">
        <f aca="false">SUM(AI10:AI16)</f>
        <v>43</v>
      </c>
      <c r="AJ17" s="196" t="n">
        <f aca="false">SUM(AJ10:AJ16)</f>
        <v>47</v>
      </c>
      <c r="AK17" s="196" t="n">
        <f aca="false">SUM(AK10:AK16)</f>
        <v>44</v>
      </c>
      <c r="AL17" s="196" t="n">
        <f aca="false">SUM(AL10:AL16)</f>
        <v>45</v>
      </c>
      <c r="AM17" s="196" t="n">
        <f aca="false">SUM(AM10:AM16)</f>
        <v>54</v>
      </c>
      <c r="AN17" s="196" t="n">
        <f aca="false">SUM(AN10:AN16)</f>
        <v>111</v>
      </c>
      <c r="AO17" s="196" t="n">
        <f aca="false">SUM(AO10:AO16)</f>
        <v>101</v>
      </c>
      <c r="AP17" s="196" t="n">
        <f aca="false">SUM(AP10:AP16)</f>
        <v>100</v>
      </c>
      <c r="AQ17" s="196" t="n">
        <f aca="false">SUM(AQ10:AQ16)</f>
        <v>67</v>
      </c>
      <c r="AR17" s="196" t="n">
        <f aca="false">SUM(AR10:AR16)</f>
        <v>62</v>
      </c>
      <c r="AS17" s="196" t="n">
        <f aca="false">SUM(AS10:AS16)</f>
        <v>35</v>
      </c>
      <c r="AT17" s="196" t="n">
        <f aca="false">SUM(AT10:AT16)</f>
        <v>9</v>
      </c>
      <c r="AU17" s="196" t="n">
        <v>0</v>
      </c>
      <c r="AV17" s="196" t="n">
        <f aca="false">SUM(AV10:AV16)</f>
        <v>0</v>
      </c>
      <c r="AW17" s="196" t="n">
        <f aca="false">SUM(AW10:AW16)</f>
        <v>1109</v>
      </c>
      <c r="AX17" s="196" t="n">
        <f aca="false">SUM(AX10:AX16)</f>
        <v>35</v>
      </c>
      <c r="AY17" s="196"/>
    </row>
    <row r="18" customFormat="false" ht="13.8" hidden="false" customHeight="false" outlineLevel="0" collapsed="false">
      <c r="A18" s="0" t="s">
        <v>9359</v>
      </c>
      <c r="B18" s="6" t="s">
        <v>14</v>
      </c>
      <c r="C18" s="6" t="s">
        <v>16</v>
      </c>
      <c r="D18" s="6" t="s">
        <v>22199</v>
      </c>
      <c r="E18" s="104" t="n">
        <f aca="false">COUNTIFS(jv!X:X,1981,jv!B:B,A18)</f>
        <v>0</v>
      </c>
      <c r="F18" s="104" t="n">
        <f aca="false">COUNTIFS(jv!X:X,1982,jv!B:B,A18)</f>
        <v>0</v>
      </c>
      <c r="G18" s="104" t="n">
        <f aca="false">COUNTIFS(jv!X:X,1983,jv!B:B,A18)</f>
        <v>0</v>
      </c>
      <c r="H18" s="104" t="n">
        <f aca="false">COUNTIFS(jv!X:X,1984,jv!B:B,A18)</f>
        <v>0</v>
      </c>
      <c r="I18" s="104" t="n">
        <f aca="false">COUNTIFS(jv!X:X,1985,jv!B:B,A18)</f>
        <v>3</v>
      </c>
      <c r="J18" s="104" t="n">
        <f aca="false">COUNTIFS(jv!X:X,1986,jv!B:B,A18)</f>
        <v>1</v>
      </c>
      <c r="K18" s="104" t="n">
        <f aca="false">COUNTIFS(jv!X:X,1987,jv!B:B,A18)</f>
        <v>4</v>
      </c>
      <c r="L18" s="104" t="n">
        <f aca="false">COUNTIFS(jv!X:X,1988,jv!B:B,A18)</f>
        <v>6</v>
      </c>
      <c r="M18" s="104" t="n">
        <f aca="false">COUNTIFS(jv!X:X,1989,jv!B:B,A18)</f>
        <v>12</v>
      </c>
      <c r="N18" s="104" t="n">
        <f aca="false">COUNTIFS(jv!X:X,1990,jv!B:B,A18)</f>
        <v>8</v>
      </c>
      <c r="O18" s="104" t="n">
        <f aca="false">COUNTIFS(jv!X:X,1991,jv!B:B,A18)</f>
        <v>8</v>
      </c>
      <c r="P18" s="104" t="n">
        <f aca="false">COUNTIFS(jv!X:X,1992,jv!B:B,A18)</f>
        <v>5</v>
      </c>
      <c r="Q18" s="104" t="n">
        <f aca="false">COUNTIFS(jv!X:X,1993,jv!B:B,A18)</f>
        <v>2</v>
      </c>
      <c r="R18" s="104" t="n">
        <f aca="false">COUNTIFS(jv!X:X,1994,jv!B:B,A18)</f>
        <v>0</v>
      </c>
      <c r="S18" s="104" t="n">
        <f aca="false">COUNTIFS(jv!X:X,1995,jv!B:B,A18)</f>
        <v>0</v>
      </c>
      <c r="T18" s="104" t="n">
        <f aca="false">COUNTIFS(jv!X:X,1996,jv!B:B,A18)</f>
        <v>0</v>
      </c>
      <c r="U18" s="104" t="n">
        <f aca="false">COUNTIFS(jv!X:X,1997,jv!B:B,A18)</f>
        <v>0</v>
      </c>
      <c r="V18" s="104" t="n">
        <f aca="false">COUNTIFS(jv!X:X,1998,jv!B:B,A18)</f>
        <v>0</v>
      </c>
      <c r="W18" s="104" t="n">
        <f aca="false">COUNTIFS(jv!X:X,1999,jv!B:B,A18)</f>
        <v>0</v>
      </c>
      <c r="X18" s="104" t="n">
        <f aca="false">COUNTIFS(jv!X:X,2000,jv!B:B,A18)</f>
        <v>0</v>
      </c>
      <c r="Y18" s="104" t="n">
        <f aca="false">COUNTIFS(jv!X:X,2001,jv!B:B,A18)</f>
        <v>0</v>
      </c>
      <c r="Z18" s="104" t="n">
        <f aca="false">COUNTIFS(jv!X:X,2002,jv!B:B,A18)</f>
        <v>0</v>
      </c>
      <c r="AA18" s="104" t="n">
        <f aca="false">COUNTIFS(jv!X:X,2003,jv!B:B,A18)</f>
        <v>0</v>
      </c>
      <c r="AB18" s="104" t="n">
        <f aca="false">COUNTIFS(jv!X:X,2004,jv!B:B,A18)</f>
        <v>0</v>
      </c>
      <c r="AC18" s="104" t="n">
        <f aca="false">COUNTIFS(jv!X:X,2005,jv!B:B,A18)</f>
        <v>0</v>
      </c>
      <c r="AD18" s="104" t="n">
        <f aca="false">COUNTIFS(jv!X:X,2006,jv!B:B,A18)</f>
        <v>0</v>
      </c>
      <c r="AE18" s="104" t="n">
        <f aca="false">COUNTIFS(jv!X:X,2007,jv!B:B,A18)</f>
        <v>0</v>
      </c>
      <c r="AF18" s="104" t="n">
        <f aca="false">COUNTIFS(jv!X:X,2008,jv!B:B,A18)</f>
        <v>0</v>
      </c>
      <c r="AG18" s="104" t="n">
        <f aca="false">COUNTIFS(jv!X:X,2009,jv!B:B,A18)</f>
        <v>0</v>
      </c>
      <c r="AH18" s="104" t="n">
        <f aca="false">COUNTIFS(jv!X:X,2010,jv!B:B,A18)</f>
        <v>0</v>
      </c>
      <c r="AI18" s="104" t="n">
        <f aca="false">COUNTIFS(jv!X:X,2011,jv!B:B,A18)</f>
        <v>0</v>
      </c>
      <c r="AJ18" s="104" t="n">
        <f aca="false">COUNTIFS(jv!X:X,2012,jv!B:B,A18)</f>
        <v>0</v>
      </c>
      <c r="AK18" s="104" t="n">
        <f aca="false">COUNTIFS(jv!X:X,2013,jv!B:B,A18)</f>
        <v>0</v>
      </c>
      <c r="AL18" s="104" t="n">
        <f aca="false">COUNTIFS(jv!X:X,2014,jv!B:B,A18)</f>
        <v>0</v>
      </c>
      <c r="AM18" s="104" t="n">
        <f aca="false">COUNTIFS(jv!X:X,2015,jv!B:B,A18)</f>
        <v>0</v>
      </c>
      <c r="AN18" s="104" t="n">
        <f aca="false">COUNTIFS(jv!X:X,2016,jv!B:B,A18)</f>
        <v>0</v>
      </c>
      <c r="AO18" s="104" t="n">
        <f aca="false">COUNTIFS(jv!X:X,2017,jv!B:B,A18)</f>
        <v>0</v>
      </c>
      <c r="AP18" s="104" t="n">
        <f aca="false">COUNTIFS(jv!X:X,2018,jv!B:B,A18)</f>
        <v>0</v>
      </c>
      <c r="AQ18" s="104" t="n">
        <f aca="false">COUNTIFS(jv!X:X,2019,jv!B:B,A18)</f>
        <v>1</v>
      </c>
      <c r="AR18" s="104" t="n">
        <f aca="false">COUNTIFS(jv!X:X,2020,jv!B:B,A18)</f>
        <v>0</v>
      </c>
      <c r="AS18" s="104" t="n">
        <f aca="false">COUNTIFS(jv!X:X,2021,jv!B:B,A18)</f>
        <v>0</v>
      </c>
      <c r="AT18" s="104" t="n">
        <f aca="false">COUNTIFS(jv!X:X,2022,jv!B:B,A18)</f>
        <v>0</v>
      </c>
      <c r="AU18" s="104" t="n">
        <v>0</v>
      </c>
      <c r="AV18" s="104" t="n">
        <f aca="false">COUNTIFS(jv!X:X,"non",jv!B:B,A18)</f>
        <v>3</v>
      </c>
      <c r="AW18" s="188" t="n">
        <f aca="false">SUM(E18:AV18)</f>
        <v>53</v>
      </c>
      <c r="AX18" s="0" t="n">
        <f aca="false">COUNTIFS(jv!B:B,A18,jv!M:M, "5 (âme sœur)")</f>
        <v>3</v>
      </c>
      <c r="AY18" s="189" t="n">
        <f aca="false">(AX18*100) / AW18</f>
        <v>5.66037735849057</v>
      </c>
    </row>
    <row r="19" customFormat="false" ht="13.8" hidden="false" customHeight="false" outlineLevel="0" collapsed="false">
      <c r="A19" s="0" t="s">
        <v>9676</v>
      </c>
      <c r="B19" s="32" t="s">
        <v>18</v>
      </c>
      <c r="C19" s="6" t="s">
        <v>16</v>
      </c>
      <c r="D19" s="6" t="s">
        <v>22199</v>
      </c>
      <c r="E19" s="104" t="n">
        <f aca="false">COUNTIFS(jv!X:X,1981,jv!B:B,A19)</f>
        <v>0</v>
      </c>
      <c r="F19" s="104" t="n">
        <f aca="false">COUNTIFS(jv!X:X,1982,jv!B:B,A19)</f>
        <v>0</v>
      </c>
      <c r="G19" s="104" t="n">
        <f aca="false">COUNTIFS(jv!X:X,1983,jv!B:B,A19)</f>
        <v>0</v>
      </c>
      <c r="H19" s="104" t="n">
        <f aca="false">COUNTIFS(jv!X:X,1984,jv!B:B,A19)</f>
        <v>0</v>
      </c>
      <c r="I19" s="104" t="n">
        <f aca="false">COUNTIFS(jv!X:X,1985,jv!B:B,A19)</f>
        <v>0</v>
      </c>
      <c r="J19" s="104" t="n">
        <f aca="false">COUNTIFS(jv!X:X,1986,jv!B:B,A19)</f>
        <v>0</v>
      </c>
      <c r="K19" s="104" t="n">
        <f aca="false">COUNTIFS(jv!X:X,1987,jv!B:B,A19)</f>
        <v>0</v>
      </c>
      <c r="L19" s="104" t="n">
        <f aca="false">COUNTIFS(jv!X:X,1988,jv!B:B,A19)</f>
        <v>0</v>
      </c>
      <c r="M19" s="104" t="n">
        <f aca="false">COUNTIFS(jv!X:X,1989,jv!B:B,A19)</f>
        <v>0</v>
      </c>
      <c r="N19" s="104" t="n">
        <f aca="false">COUNTIFS(jv!X:X,1990,jv!B:B,A19)</f>
        <v>3</v>
      </c>
      <c r="O19" s="104" t="n">
        <f aca="false">COUNTIFS(jv!X:X,1991,jv!B:B,A19)</f>
        <v>2</v>
      </c>
      <c r="P19" s="104" t="n">
        <f aca="false">COUNTIFS(jv!X:X,1992,jv!B:B,A19)</f>
        <v>13</v>
      </c>
      <c r="Q19" s="104" t="n">
        <f aca="false">COUNTIFS(jv!X:X,1993,jv!B:B,A19)</f>
        <v>18</v>
      </c>
      <c r="R19" s="104" t="n">
        <f aca="false">COUNTIFS(jv!X:X,1994,jv!B:B,A19)</f>
        <v>21</v>
      </c>
      <c r="S19" s="104" t="n">
        <f aca="false">COUNTIFS(jv!X:X,1995,jv!B:B,A19)</f>
        <v>10</v>
      </c>
      <c r="T19" s="104" t="n">
        <f aca="false">COUNTIFS(jv!X:X,1996,jv!B:B,A19)</f>
        <v>3</v>
      </c>
      <c r="U19" s="104" t="n">
        <f aca="false">COUNTIFS(jv!X:X,1997,jv!B:B,A19)</f>
        <v>2</v>
      </c>
      <c r="V19" s="104" t="n">
        <f aca="false">COUNTIFS(jv!X:X,1998,jv!B:B,A19)</f>
        <v>0</v>
      </c>
      <c r="W19" s="104" t="n">
        <f aca="false">COUNTIFS(jv!X:X,1999,jv!B:B,A19)</f>
        <v>0</v>
      </c>
      <c r="X19" s="104" t="n">
        <f aca="false">COUNTIFS(jv!X:X,2000,jv!B:B,A19)</f>
        <v>0</v>
      </c>
      <c r="Y19" s="104" t="n">
        <f aca="false">COUNTIFS(jv!X:X,2001,jv!B:B,A19)</f>
        <v>0</v>
      </c>
      <c r="Z19" s="104" t="n">
        <f aca="false">COUNTIFS(jv!X:X,2002,jv!B:B,A19)</f>
        <v>0</v>
      </c>
      <c r="AA19" s="104" t="n">
        <f aca="false">COUNTIFS(jv!X:X,2003,jv!B:B,A19)</f>
        <v>0</v>
      </c>
      <c r="AB19" s="104" t="n">
        <f aca="false">COUNTIFS(jv!X:X,2004,jv!B:B,A19)</f>
        <v>0</v>
      </c>
      <c r="AC19" s="104" t="n">
        <f aca="false">COUNTIFS(jv!X:X,2005,jv!B:B,A19)</f>
        <v>0</v>
      </c>
      <c r="AD19" s="104" t="n">
        <f aca="false">COUNTIFS(jv!X:X,2006,jv!B:B,A19)</f>
        <v>0</v>
      </c>
      <c r="AE19" s="104" t="n">
        <f aca="false">COUNTIFS(jv!X:X,2007,jv!B:B,A19)</f>
        <v>0</v>
      </c>
      <c r="AF19" s="104" t="n">
        <f aca="false">COUNTIFS(jv!X:X,2008,jv!B:B,A19)</f>
        <v>0</v>
      </c>
      <c r="AG19" s="104" t="n">
        <f aca="false">COUNTIFS(jv!X:X,2009,jv!B:B,A19)</f>
        <v>0</v>
      </c>
      <c r="AH19" s="104" t="n">
        <f aca="false">COUNTIFS(jv!X:X,2010,jv!B:B,A19)</f>
        <v>0</v>
      </c>
      <c r="AI19" s="104" t="n">
        <f aca="false">COUNTIFS(jv!X:X,2011,jv!B:B,A19)</f>
        <v>0</v>
      </c>
      <c r="AJ19" s="104" t="n">
        <f aca="false">COUNTIFS(jv!X:X,2012,jv!B:B,A19)</f>
        <v>0</v>
      </c>
      <c r="AK19" s="104" t="n">
        <f aca="false">COUNTIFS(jv!X:X,2013,jv!B:B,A19)</f>
        <v>0</v>
      </c>
      <c r="AL19" s="104" t="n">
        <f aca="false">COUNTIFS(jv!X:X,2014,jv!B:B,A19)</f>
        <v>0</v>
      </c>
      <c r="AM19" s="104" t="n">
        <f aca="false">COUNTIFS(jv!X:X,2015,jv!B:B,A19)</f>
        <v>0</v>
      </c>
      <c r="AN19" s="104" t="n">
        <f aca="false">COUNTIFS(jv!X:X,2016,jv!B:B,A19)</f>
        <v>0</v>
      </c>
      <c r="AO19" s="104" t="n">
        <f aca="false">COUNTIFS(jv!X:X,2017,jv!B:B,A19)</f>
        <v>0</v>
      </c>
      <c r="AP19" s="104" t="n">
        <f aca="false">COUNTIFS(jv!X:X,2018,jv!B:B,A19)</f>
        <v>0</v>
      </c>
      <c r="AQ19" s="104" t="n">
        <f aca="false">COUNTIFS(jv!X:X,2019,jv!B:B,A19)</f>
        <v>0</v>
      </c>
      <c r="AR19" s="104" t="n">
        <f aca="false">COUNTIFS(jv!X:X,2020,jv!B:B,A19)</f>
        <v>0</v>
      </c>
      <c r="AS19" s="104" t="n">
        <f aca="false">COUNTIFS(jv!X:X,2021,jv!B:B,A19)</f>
        <v>0</v>
      </c>
      <c r="AT19" s="104" t="n">
        <f aca="false">COUNTIFS(jv!X:X,2022,jv!B:B,A19)</f>
        <v>0</v>
      </c>
      <c r="AU19" s="104" t="n">
        <v>0</v>
      </c>
      <c r="AV19" s="104" t="n">
        <f aca="false">COUNTIFS(jv!X:X,"non",jv!B:B,A19)</f>
        <v>0</v>
      </c>
      <c r="AW19" s="188" t="n">
        <f aca="false">SUM(E19:AV19)</f>
        <v>72</v>
      </c>
      <c r="AX19" s="0" t="n">
        <f aca="false">COUNTIFS(jv!B:B,A19,jv!M:M, "5 (âme sœur)")</f>
        <v>3</v>
      </c>
      <c r="AY19" s="189" t="n">
        <f aca="false">(AX19*100) / AW19</f>
        <v>4.16666666666667</v>
      </c>
    </row>
    <row r="20" customFormat="false" ht="13.8" hidden="false" customHeight="false" outlineLevel="0" collapsed="false">
      <c r="A20" s="0" t="s">
        <v>10092</v>
      </c>
      <c r="B20" s="32" t="s">
        <v>22</v>
      </c>
      <c r="C20" s="6" t="s">
        <v>16</v>
      </c>
      <c r="D20" s="6" t="s">
        <v>22199</v>
      </c>
      <c r="E20" s="104" t="n">
        <f aca="false">COUNTIFS(jv!X:X,1981,jv!B:B,A20)</f>
        <v>0</v>
      </c>
      <c r="F20" s="104" t="n">
        <f aca="false">COUNTIFS(jv!X:X,1982,jv!B:B,A20)</f>
        <v>0</v>
      </c>
      <c r="G20" s="104" t="n">
        <f aca="false">COUNTIFS(jv!X:X,1983,jv!B:B,A20)</f>
        <v>0</v>
      </c>
      <c r="H20" s="104" t="n">
        <f aca="false">COUNTIFS(jv!X:X,1984,jv!B:B,A20)</f>
        <v>0</v>
      </c>
      <c r="I20" s="104" t="n">
        <f aca="false">COUNTIFS(jv!X:X,1985,jv!B:B,A20)</f>
        <v>0</v>
      </c>
      <c r="J20" s="104" t="n">
        <f aca="false">COUNTIFS(jv!X:X,1986,jv!B:B,A20)</f>
        <v>0</v>
      </c>
      <c r="K20" s="104" t="n">
        <f aca="false">COUNTIFS(jv!X:X,1987,jv!B:B,A20)</f>
        <v>0</v>
      </c>
      <c r="L20" s="104" t="n">
        <f aca="false">COUNTIFS(jv!X:X,1988,jv!B:B,A20)</f>
        <v>0</v>
      </c>
      <c r="M20" s="104" t="n">
        <f aca="false">COUNTIFS(jv!X:X,1989,jv!B:B,A20)</f>
        <v>0</v>
      </c>
      <c r="N20" s="104" t="n">
        <f aca="false">COUNTIFS(jv!X:X,1990,jv!B:B,A20)</f>
        <v>0</v>
      </c>
      <c r="O20" s="104" t="n">
        <f aca="false">COUNTIFS(jv!X:X,1991,jv!B:B,A20)</f>
        <v>0</v>
      </c>
      <c r="P20" s="104" t="n">
        <f aca="false">COUNTIFS(jv!X:X,1992,jv!B:B,A20)</f>
        <v>0</v>
      </c>
      <c r="Q20" s="104" t="n">
        <f aca="false">COUNTIFS(jv!X:X,1993,jv!B:B,A20)</f>
        <v>0</v>
      </c>
      <c r="R20" s="104" t="n">
        <f aca="false">COUNTIFS(jv!X:X,1994,jv!B:B,A20)</f>
        <v>0</v>
      </c>
      <c r="S20" s="104" t="n">
        <f aca="false">COUNTIFS(jv!X:X,1995,jv!B:B,A20)</f>
        <v>6</v>
      </c>
      <c r="T20" s="104" t="n">
        <f aca="false">COUNTIFS(jv!X:X,1996,jv!B:B,A20)</f>
        <v>0</v>
      </c>
      <c r="U20" s="104" t="n">
        <f aca="false">COUNTIFS(jv!X:X,1997,jv!B:B,A20)</f>
        <v>0</v>
      </c>
      <c r="V20" s="104" t="n">
        <f aca="false">COUNTIFS(jv!X:X,1998,jv!B:B,A20)</f>
        <v>0</v>
      </c>
      <c r="W20" s="104" t="n">
        <f aca="false">COUNTIFS(jv!X:X,1999,jv!B:B,A20)</f>
        <v>0</v>
      </c>
      <c r="X20" s="104" t="n">
        <f aca="false">COUNTIFS(jv!X:X,2000,jv!B:B,A20)</f>
        <v>0</v>
      </c>
      <c r="Y20" s="104" t="n">
        <f aca="false">COUNTIFS(jv!X:X,2001,jv!B:B,A20)</f>
        <v>0</v>
      </c>
      <c r="Z20" s="104" t="n">
        <f aca="false">COUNTIFS(jv!X:X,2002,jv!B:B,A20)</f>
        <v>0</v>
      </c>
      <c r="AA20" s="104" t="n">
        <f aca="false">COUNTIFS(jv!X:X,2003,jv!B:B,A20)</f>
        <v>0</v>
      </c>
      <c r="AB20" s="104" t="n">
        <f aca="false">COUNTIFS(jv!X:X,2004,jv!B:B,A20)</f>
        <v>0</v>
      </c>
      <c r="AC20" s="104" t="n">
        <f aca="false">COUNTIFS(jv!X:X,2005,jv!B:B,A20)</f>
        <v>0</v>
      </c>
      <c r="AD20" s="104" t="n">
        <f aca="false">COUNTIFS(jv!X:X,2006,jv!B:B,A20)</f>
        <v>0</v>
      </c>
      <c r="AE20" s="104" t="n">
        <f aca="false">COUNTIFS(jv!X:X,2007,jv!B:B,A20)</f>
        <v>0</v>
      </c>
      <c r="AF20" s="104" t="n">
        <f aca="false">COUNTIFS(jv!X:X,2008,jv!B:B,A20)</f>
        <v>0</v>
      </c>
      <c r="AG20" s="104" t="n">
        <f aca="false">COUNTIFS(jv!X:X,2009,jv!B:B,A20)</f>
        <v>0</v>
      </c>
      <c r="AH20" s="104" t="n">
        <f aca="false">COUNTIFS(jv!X:X,2010,jv!B:B,A20)</f>
        <v>0</v>
      </c>
      <c r="AI20" s="104" t="n">
        <f aca="false">COUNTIFS(jv!X:X,2011,jv!B:B,A20)</f>
        <v>0</v>
      </c>
      <c r="AJ20" s="104" t="n">
        <f aca="false">COUNTIFS(jv!X:X,2012,jv!B:B,A20)</f>
        <v>0</v>
      </c>
      <c r="AK20" s="104" t="n">
        <f aca="false">COUNTIFS(jv!X:X,2013,jv!B:B,A20)</f>
        <v>0</v>
      </c>
      <c r="AL20" s="104" t="n">
        <f aca="false">COUNTIFS(jv!X:X,2014,jv!B:B,A20)</f>
        <v>0</v>
      </c>
      <c r="AM20" s="104" t="n">
        <f aca="false">COUNTIFS(jv!X:X,2015,jv!B:B,A20)</f>
        <v>0</v>
      </c>
      <c r="AN20" s="104" t="n">
        <f aca="false">COUNTIFS(jv!X:X,2016,jv!B:B,A20)</f>
        <v>0</v>
      </c>
      <c r="AO20" s="104" t="n">
        <f aca="false">COUNTIFS(jv!X:X,2017,jv!B:B,A20)</f>
        <v>0</v>
      </c>
      <c r="AP20" s="104" t="n">
        <f aca="false">COUNTIFS(jv!X:X,2018,jv!B:B,A20)</f>
        <v>0</v>
      </c>
      <c r="AQ20" s="104" t="n">
        <f aca="false">COUNTIFS(jv!X:X,2019,jv!B:B,A20)</f>
        <v>0</v>
      </c>
      <c r="AR20" s="104" t="n">
        <f aca="false">COUNTIFS(jv!X:X,2020,jv!B:B,A20)</f>
        <v>0</v>
      </c>
      <c r="AS20" s="104" t="n">
        <f aca="false">COUNTIFS(jv!X:X,2021,jv!B:B,A20)</f>
        <v>0</v>
      </c>
      <c r="AT20" s="104" t="n">
        <f aca="false">COUNTIFS(jv!X:X,2022,jv!B:B,A20)</f>
        <v>0</v>
      </c>
      <c r="AU20" s="104" t="n">
        <v>0</v>
      </c>
      <c r="AV20" s="104" t="n">
        <f aca="false">COUNTIFS(jv!X:X,"non",jv!B:B,A20)</f>
        <v>0</v>
      </c>
      <c r="AW20" s="188" t="n">
        <f aca="false">SUM(E20:AV20)</f>
        <v>6</v>
      </c>
      <c r="AX20" s="0" t="n">
        <f aca="false">COUNTIFS(jv!B:B,A20,jv!M:M, "5 (âme sœur)")</f>
        <v>0</v>
      </c>
      <c r="AY20" s="189" t="n">
        <f aca="false">(AX20*100) / AW20</f>
        <v>0</v>
      </c>
    </row>
    <row r="21" customFormat="false" ht="13.8" hidden="false" customHeight="false" outlineLevel="0" collapsed="false">
      <c r="A21" s="0" t="s">
        <v>10122</v>
      </c>
      <c r="B21" s="32" t="s">
        <v>22</v>
      </c>
      <c r="C21" s="6" t="s">
        <v>16</v>
      </c>
      <c r="D21" s="6" t="s">
        <v>22199</v>
      </c>
      <c r="E21" s="104" t="n">
        <f aca="false">COUNTIFS(jv!X:X,1981,jv!B:B,A21)</f>
        <v>0</v>
      </c>
      <c r="F21" s="104" t="n">
        <f aca="false">COUNTIFS(jv!X:X,1982,jv!B:B,A21)</f>
        <v>0</v>
      </c>
      <c r="G21" s="104" t="n">
        <f aca="false">COUNTIFS(jv!X:X,1983,jv!B:B,A21)</f>
        <v>0</v>
      </c>
      <c r="H21" s="104" t="n">
        <f aca="false">COUNTIFS(jv!X:X,1984,jv!B:B,A21)</f>
        <v>0</v>
      </c>
      <c r="I21" s="104" t="n">
        <f aca="false">COUNTIFS(jv!X:X,1985,jv!B:B,A21)</f>
        <v>0</v>
      </c>
      <c r="J21" s="104" t="n">
        <f aca="false">COUNTIFS(jv!X:X,1986,jv!B:B,A21)</f>
        <v>0</v>
      </c>
      <c r="K21" s="104" t="n">
        <f aca="false">COUNTIFS(jv!X:X,1987,jv!B:B,A21)</f>
        <v>0</v>
      </c>
      <c r="L21" s="104" t="n">
        <f aca="false">COUNTIFS(jv!X:X,1988,jv!B:B,A21)</f>
        <v>0</v>
      </c>
      <c r="M21" s="104" t="n">
        <f aca="false">COUNTIFS(jv!X:X,1989,jv!B:B,A21)</f>
        <v>0</v>
      </c>
      <c r="N21" s="104" t="n">
        <f aca="false">COUNTIFS(jv!X:X,1990,jv!B:B,A21)</f>
        <v>0</v>
      </c>
      <c r="O21" s="104" t="n">
        <f aca="false">COUNTIFS(jv!X:X,1991,jv!B:B,A21)</f>
        <v>0</v>
      </c>
      <c r="P21" s="104" t="n">
        <f aca="false">COUNTIFS(jv!X:X,1992,jv!B:B,A21)</f>
        <v>0</v>
      </c>
      <c r="Q21" s="104" t="n">
        <f aca="false">COUNTIFS(jv!X:X,1993,jv!B:B,A21)</f>
        <v>0</v>
      </c>
      <c r="R21" s="104" t="n">
        <f aca="false">COUNTIFS(jv!X:X,1994,jv!B:B,A21)</f>
        <v>0</v>
      </c>
      <c r="S21" s="104" t="n">
        <f aca="false">COUNTIFS(jv!X:X,1995,jv!B:B,A21)</f>
        <v>0</v>
      </c>
      <c r="T21" s="104" t="n">
        <f aca="false">COUNTIFS(jv!X:X,1996,jv!B:B,A21)</f>
        <v>0</v>
      </c>
      <c r="U21" s="104" t="n">
        <f aca="false">COUNTIFS(jv!X:X,1997,jv!B:B,A21)</f>
        <v>7</v>
      </c>
      <c r="V21" s="104" t="n">
        <f aca="false">COUNTIFS(jv!X:X,1998,jv!B:B,A21)</f>
        <v>3</v>
      </c>
      <c r="W21" s="104" t="n">
        <f aca="false">COUNTIFS(jv!X:X,1999,jv!B:B,A21)</f>
        <v>1</v>
      </c>
      <c r="X21" s="104" t="n">
        <f aca="false">COUNTIFS(jv!X:X,2000,jv!B:B,A21)</f>
        <v>1</v>
      </c>
      <c r="Y21" s="104" t="n">
        <f aca="false">COUNTIFS(jv!X:X,2001,jv!B:B,A21)</f>
        <v>1</v>
      </c>
      <c r="Z21" s="104" t="n">
        <f aca="false">COUNTIFS(jv!X:X,2002,jv!B:B,A21)</f>
        <v>0</v>
      </c>
      <c r="AA21" s="104" t="n">
        <f aca="false">COUNTIFS(jv!X:X,2003,jv!B:B,A21)</f>
        <v>0</v>
      </c>
      <c r="AB21" s="104" t="n">
        <f aca="false">COUNTIFS(jv!X:X,2004,jv!B:B,A21)</f>
        <v>0</v>
      </c>
      <c r="AC21" s="104" t="n">
        <f aca="false">COUNTIFS(jv!X:X,2005,jv!B:B,A21)</f>
        <v>0</v>
      </c>
      <c r="AD21" s="104" t="n">
        <f aca="false">COUNTIFS(jv!X:X,2006,jv!B:B,A21)</f>
        <v>0</v>
      </c>
      <c r="AE21" s="104" t="n">
        <f aca="false">COUNTIFS(jv!X:X,2007,jv!B:B,A21)</f>
        <v>0</v>
      </c>
      <c r="AF21" s="104" t="n">
        <f aca="false">COUNTIFS(jv!X:X,2008,jv!B:B,A21)</f>
        <v>0</v>
      </c>
      <c r="AG21" s="104" t="n">
        <f aca="false">COUNTIFS(jv!X:X,2009,jv!B:B,A21)</f>
        <v>0</v>
      </c>
      <c r="AH21" s="104" t="n">
        <f aca="false">COUNTIFS(jv!X:X,2010,jv!B:B,A21)</f>
        <v>0</v>
      </c>
      <c r="AI21" s="104" t="n">
        <f aca="false">COUNTIFS(jv!X:X,2011,jv!B:B,A21)</f>
        <v>0</v>
      </c>
      <c r="AJ21" s="104" t="n">
        <f aca="false">COUNTIFS(jv!X:X,2012,jv!B:B,A21)</f>
        <v>0</v>
      </c>
      <c r="AK21" s="104" t="n">
        <f aca="false">COUNTIFS(jv!X:X,2013,jv!B:B,A21)</f>
        <v>0</v>
      </c>
      <c r="AL21" s="104" t="n">
        <f aca="false">COUNTIFS(jv!X:X,2014,jv!B:B,A21)</f>
        <v>0</v>
      </c>
      <c r="AM21" s="104" t="n">
        <f aca="false">COUNTIFS(jv!X:X,2015,jv!B:B,A21)</f>
        <v>0</v>
      </c>
      <c r="AN21" s="104" t="n">
        <f aca="false">COUNTIFS(jv!X:X,2016,jv!B:B,A21)</f>
        <v>0</v>
      </c>
      <c r="AO21" s="104" t="n">
        <f aca="false">COUNTIFS(jv!X:X,2017,jv!B:B,A21)</f>
        <v>0</v>
      </c>
      <c r="AP21" s="104" t="n">
        <f aca="false">COUNTIFS(jv!X:X,2018,jv!B:B,A21)</f>
        <v>0</v>
      </c>
      <c r="AQ21" s="104" t="n">
        <f aca="false">COUNTIFS(jv!X:X,2019,jv!B:B,A21)</f>
        <v>0</v>
      </c>
      <c r="AR21" s="104" t="n">
        <f aca="false">COUNTIFS(jv!X:X,2020,jv!B:B,A21)</f>
        <v>0</v>
      </c>
      <c r="AS21" s="104" t="n">
        <f aca="false">COUNTIFS(jv!X:X,2021,jv!B:B,A21)</f>
        <v>0</v>
      </c>
      <c r="AT21" s="104" t="n">
        <f aca="false">COUNTIFS(jv!X:X,2022,jv!B:B,A21)</f>
        <v>0</v>
      </c>
      <c r="AU21" s="104" t="n">
        <v>0</v>
      </c>
      <c r="AV21" s="104" t="n">
        <f aca="false">COUNTIFS(jv!X:X,"non",jv!B:B,A21)</f>
        <v>0</v>
      </c>
      <c r="AW21" s="188" t="n">
        <f aca="false">SUM(E21:AV21)</f>
        <v>13</v>
      </c>
      <c r="AX21" s="0" t="n">
        <f aca="false">COUNTIFS(jv!B:B,A21,jv!M:M, "5 (âme sœur)")</f>
        <v>4</v>
      </c>
      <c r="AY21" s="189" t="n">
        <f aca="false">(AX21*100) / AW21</f>
        <v>30.7692307692308</v>
      </c>
    </row>
    <row r="22" customFormat="false" ht="13.8" hidden="false" customHeight="false" outlineLevel="0" collapsed="false">
      <c r="A22" s="0" t="s">
        <v>4852</v>
      </c>
      <c r="B22" s="6" t="s">
        <v>25</v>
      </c>
      <c r="C22" s="6" t="s">
        <v>20</v>
      </c>
      <c r="D22" s="6" t="s">
        <v>22199</v>
      </c>
      <c r="E22" s="104" t="n">
        <f aca="false">COUNTIFS(jv!X:X,1981,jv!B:B,A22)</f>
        <v>0</v>
      </c>
      <c r="F22" s="104" t="n">
        <f aca="false">COUNTIFS(jv!X:X,1982,jv!B:B,A22)</f>
        <v>0</v>
      </c>
      <c r="G22" s="104" t="n">
        <f aca="false">COUNTIFS(jv!X:X,1983,jv!B:B,A22)</f>
        <v>0</v>
      </c>
      <c r="H22" s="104" t="n">
        <f aca="false">COUNTIFS(jv!X:X,1984,jv!B:B,A22)</f>
        <v>0</v>
      </c>
      <c r="I22" s="104" t="n">
        <f aca="false">COUNTIFS(jv!X:X,1985,jv!B:B,A22)</f>
        <v>0</v>
      </c>
      <c r="J22" s="104" t="n">
        <f aca="false">COUNTIFS(jv!X:X,1986,jv!B:B,A22)</f>
        <v>0</v>
      </c>
      <c r="K22" s="104" t="n">
        <f aca="false">COUNTIFS(jv!X:X,1987,jv!B:B,A22)</f>
        <v>0</v>
      </c>
      <c r="L22" s="104" t="n">
        <f aca="false">COUNTIFS(jv!X:X,1988,jv!B:B,A22)</f>
        <v>0</v>
      </c>
      <c r="M22" s="104" t="n">
        <f aca="false">COUNTIFS(jv!X:X,1989,jv!B:B,A22)</f>
        <v>0</v>
      </c>
      <c r="N22" s="104" t="n">
        <f aca="false">COUNTIFS(jv!X:X,1990,jv!B:B,A22)</f>
        <v>0</v>
      </c>
      <c r="O22" s="104" t="n">
        <f aca="false">COUNTIFS(jv!X:X,1991,jv!B:B,A22)</f>
        <v>0</v>
      </c>
      <c r="P22" s="104" t="n">
        <f aca="false">COUNTIFS(jv!X:X,1992,jv!B:B,A22)</f>
        <v>0</v>
      </c>
      <c r="Q22" s="104" t="n">
        <f aca="false">COUNTIFS(jv!X:X,1993,jv!B:B,A22)</f>
        <v>0</v>
      </c>
      <c r="R22" s="104" t="n">
        <f aca="false">COUNTIFS(jv!X:X,1994,jv!B:B,A22)</f>
        <v>0</v>
      </c>
      <c r="S22" s="104" t="n">
        <f aca="false">COUNTIFS(jv!X:X,1995,jv!B:B,A22)</f>
        <v>0</v>
      </c>
      <c r="T22" s="104" t="n">
        <f aca="false">COUNTIFS(jv!X:X,1996,jv!B:B,A22)</f>
        <v>0</v>
      </c>
      <c r="U22" s="104" t="n">
        <f aca="false">COUNTIFS(jv!X:X,1997,jv!B:B,A22)</f>
        <v>0</v>
      </c>
      <c r="V22" s="104" t="n">
        <f aca="false">COUNTIFS(jv!X:X,1998,jv!B:B,A22)</f>
        <v>0</v>
      </c>
      <c r="W22" s="104" t="n">
        <f aca="false">COUNTIFS(jv!X:X,1999,jv!B:B,A22)</f>
        <v>0</v>
      </c>
      <c r="X22" s="104" t="n">
        <f aca="false">COUNTIFS(jv!X:X,2000,jv!B:B,A22)</f>
        <v>0</v>
      </c>
      <c r="Y22" s="104" t="n">
        <f aca="false">COUNTIFS(jv!X:X,2001,jv!B:B,A22)</f>
        <v>0</v>
      </c>
      <c r="Z22" s="104" t="n">
        <f aca="false">COUNTIFS(jv!X:X,2002,jv!B:B,A22)</f>
        <v>8</v>
      </c>
      <c r="AA22" s="104" t="n">
        <f aca="false">COUNTIFS(jv!X:X,2003,jv!B:B,A22)</f>
        <v>9</v>
      </c>
      <c r="AB22" s="104" t="n">
        <f aca="false">COUNTIFS(jv!X:X,2004,jv!B:B,A22)</f>
        <v>4</v>
      </c>
      <c r="AC22" s="104" t="n">
        <f aca="false">COUNTIFS(jv!X:X,2005,jv!B:B,A22)</f>
        <v>5</v>
      </c>
      <c r="AD22" s="104" t="n">
        <f aca="false">COUNTIFS(jv!X:X,2006,jv!B:B,A22)</f>
        <v>1</v>
      </c>
      <c r="AE22" s="104" t="n">
        <f aca="false">COUNTIFS(jv!X:X,2007,jv!B:B,A22)</f>
        <v>0</v>
      </c>
      <c r="AF22" s="104" t="n">
        <f aca="false">COUNTIFS(jv!X:X,2008,jv!B:B,A22)</f>
        <v>0</v>
      </c>
      <c r="AG22" s="104" t="n">
        <f aca="false">COUNTIFS(jv!X:X,2009,jv!B:B,A22)</f>
        <v>0</v>
      </c>
      <c r="AH22" s="104" t="n">
        <f aca="false">COUNTIFS(jv!X:X,2010,jv!B:B,A22)</f>
        <v>0</v>
      </c>
      <c r="AI22" s="104" t="n">
        <f aca="false">COUNTIFS(jv!X:X,2011,jv!B:B,A22)</f>
        <v>0</v>
      </c>
      <c r="AJ22" s="104" t="n">
        <f aca="false">COUNTIFS(jv!X:X,2012,jv!B:B,A22)</f>
        <v>0</v>
      </c>
      <c r="AK22" s="104" t="n">
        <f aca="false">COUNTIFS(jv!X:X,2013,jv!B:B,A22)</f>
        <v>0</v>
      </c>
      <c r="AL22" s="104" t="n">
        <f aca="false">COUNTIFS(jv!X:X,2014,jv!B:B,A22)</f>
        <v>0</v>
      </c>
      <c r="AM22" s="104" t="n">
        <f aca="false">COUNTIFS(jv!X:X,2015,jv!B:B,A22)</f>
        <v>0</v>
      </c>
      <c r="AN22" s="104" t="n">
        <f aca="false">COUNTIFS(jv!X:X,2016,jv!B:B,A22)</f>
        <v>0</v>
      </c>
      <c r="AO22" s="104" t="n">
        <f aca="false">COUNTIFS(jv!X:X,2017,jv!B:B,A22)</f>
        <v>0</v>
      </c>
      <c r="AP22" s="104" t="n">
        <f aca="false">COUNTIFS(jv!X:X,2018,jv!B:B,A22)</f>
        <v>0</v>
      </c>
      <c r="AQ22" s="104" t="n">
        <f aca="false">COUNTIFS(jv!X:X,2019,jv!B:B,A22)</f>
        <v>0</v>
      </c>
      <c r="AR22" s="104" t="n">
        <f aca="false">COUNTIFS(jv!X:X,2020,jv!B:B,A22)</f>
        <v>0</v>
      </c>
      <c r="AS22" s="104" t="n">
        <f aca="false">COUNTIFS(jv!X:X,2021,jv!B:B,A22)</f>
        <v>0</v>
      </c>
      <c r="AT22" s="104" t="n">
        <f aca="false">COUNTIFS(jv!X:X,2022,jv!B:B,A22)</f>
        <v>0</v>
      </c>
      <c r="AU22" s="104" t="n">
        <v>0</v>
      </c>
      <c r="AV22" s="104" t="n">
        <f aca="false">COUNTIFS(jv!X:X,"non",jv!B:B,A22)</f>
        <v>0</v>
      </c>
      <c r="AW22" s="188" t="n">
        <f aca="false">SUM(E22:AV22)</f>
        <v>27</v>
      </c>
      <c r="AX22" s="0" t="n">
        <f aca="false">COUNTIFS(jv!B:B,A22,jv!M:M, "5 (âme sœur)")</f>
        <v>3</v>
      </c>
      <c r="AY22" s="189" t="n">
        <f aca="false">(AX22*100) / AW22</f>
        <v>11.1111111111111</v>
      </c>
    </row>
    <row r="23" customFormat="false" ht="13.8" hidden="false" customHeight="false" outlineLevel="0" collapsed="false">
      <c r="A23" s="0" t="s">
        <v>4710</v>
      </c>
      <c r="B23" s="6" t="s">
        <v>32</v>
      </c>
      <c r="C23" s="6" t="s">
        <v>20</v>
      </c>
      <c r="D23" s="6" t="s">
        <v>22199</v>
      </c>
      <c r="E23" s="104" t="n">
        <f aca="false">COUNTIFS(jv!X:X,1981,jv!B:B,A23)</f>
        <v>0</v>
      </c>
      <c r="F23" s="104" t="n">
        <f aca="false">COUNTIFS(jv!X:X,1982,jv!B:B,A23)</f>
        <v>0</v>
      </c>
      <c r="G23" s="104" t="n">
        <f aca="false">COUNTIFS(jv!X:X,1983,jv!B:B,A23)</f>
        <v>0</v>
      </c>
      <c r="H23" s="104" t="n">
        <f aca="false">COUNTIFS(jv!X:X,1984,jv!B:B,A23)</f>
        <v>0</v>
      </c>
      <c r="I23" s="104" t="n">
        <f aca="false">COUNTIFS(jv!X:X,1985,jv!B:B,A23)</f>
        <v>0</v>
      </c>
      <c r="J23" s="104" t="n">
        <f aca="false">COUNTIFS(jv!X:X,1986,jv!B:B,A23)</f>
        <v>0</v>
      </c>
      <c r="K23" s="104" t="n">
        <f aca="false">COUNTIFS(jv!X:X,1987,jv!B:B,A23)</f>
        <v>0</v>
      </c>
      <c r="L23" s="104" t="n">
        <f aca="false">COUNTIFS(jv!X:X,1988,jv!B:B,A23)</f>
        <v>0</v>
      </c>
      <c r="M23" s="104" t="n">
        <f aca="false">COUNTIFS(jv!X:X,1989,jv!B:B,A23)</f>
        <v>0</v>
      </c>
      <c r="N23" s="104" t="n">
        <f aca="false">COUNTIFS(jv!X:X,1990,jv!B:B,A23)</f>
        <v>0</v>
      </c>
      <c r="O23" s="104" t="n">
        <f aca="false">COUNTIFS(jv!X:X,1991,jv!B:B,A23)</f>
        <v>0</v>
      </c>
      <c r="P23" s="104" t="n">
        <f aca="false">COUNTIFS(jv!X:X,1992,jv!B:B,A23)</f>
        <v>0</v>
      </c>
      <c r="Q23" s="104" t="n">
        <f aca="false">COUNTIFS(jv!X:X,1993,jv!B:B,A23)</f>
        <v>0</v>
      </c>
      <c r="R23" s="104" t="n">
        <f aca="false">COUNTIFS(jv!X:X,1994,jv!B:B,A23)</f>
        <v>0</v>
      </c>
      <c r="S23" s="104" t="n">
        <f aca="false">COUNTIFS(jv!X:X,1995,jv!B:B,A23)</f>
        <v>0</v>
      </c>
      <c r="T23" s="104" t="n">
        <f aca="false">COUNTIFS(jv!X:X,1996,jv!B:B,A23)</f>
        <v>0</v>
      </c>
      <c r="U23" s="104" t="n">
        <f aca="false">COUNTIFS(jv!X:X,1997,jv!B:B,A23)</f>
        <v>0</v>
      </c>
      <c r="V23" s="104" t="n">
        <f aca="false">COUNTIFS(jv!X:X,1998,jv!B:B,A23)</f>
        <v>0</v>
      </c>
      <c r="W23" s="104" t="n">
        <f aca="false">COUNTIFS(jv!X:X,1999,jv!B:B,A23)</f>
        <v>0</v>
      </c>
      <c r="X23" s="104" t="n">
        <f aca="false">COUNTIFS(jv!X:X,2000,jv!B:B,A23)</f>
        <v>0</v>
      </c>
      <c r="Y23" s="104" t="n">
        <f aca="false">COUNTIFS(jv!X:X,2001,jv!B:B,A23)</f>
        <v>0</v>
      </c>
      <c r="Z23" s="104" t="n">
        <f aca="false">COUNTIFS(jv!X:X,2002,jv!B:B,A23)</f>
        <v>0</v>
      </c>
      <c r="AA23" s="104" t="n">
        <f aca="false">COUNTIFS(jv!X:X,2003,jv!B:B,A23)</f>
        <v>0</v>
      </c>
      <c r="AB23" s="104" t="n">
        <f aca="false">COUNTIFS(jv!X:X,2004,jv!B:B,A23)</f>
        <v>0</v>
      </c>
      <c r="AC23" s="104" t="n">
        <f aca="false">COUNTIFS(jv!X:X,2005,jv!B:B,A23)</f>
        <v>0</v>
      </c>
      <c r="AD23" s="104" t="n">
        <f aca="false">COUNTIFS(jv!X:X,2006,jv!B:B,A23)</f>
        <v>2</v>
      </c>
      <c r="AE23" s="104" t="n">
        <f aca="false">COUNTIFS(jv!X:X,2007,jv!B:B,A23)</f>
        <v>11</v>
      </c>
      <c r="AF23" s="104" t="n">
        <f aca="false">COUNTIFS(jv!X:X,2008,jv!B:B,A23)</f>
        <v>20</v>
      </c>
      <c r="AG23" s="104" t="n">
        <f aca="false">COUNTIFS(jv!X:X,2009,jv!B:B,A23)</f>
        <v>24</v>
      </c>
      <c r="AH23" s="104" t="n">
        <f aca="false">COUNTIFS(jv!X:X,2010,jv!B:B,A23)</f>
        <v>18</v>
      </c>
      <c r="AI23" s="104" t="n">
        <f aca="false">COUNTIFS(jv!X:X,2011,jv!B:B,A23)</f>
        <v>6</v>
      </c>
      <c r="AJ23" s="104" t="n">
        <f aca="false">COUNTIFS(jv!X:X,2012,jv!B:B,A23)</f>
        <v>8</v>
      </c>
      <c r="AK23" s="104" t="n">
        <f aca="false">COUNTIFS(jv!X:X,2013,jv!B:B,A23)</f>
        <v>0</v>
      </c>
      <c r="AL23" s="104" t="n">
        <f aca="false">COUNTIFS(jv!X:X,2014,jv!B:B,A23)</f>
        <v>0</v>
      </c>
      <c r="AM23" s="104" t="n">
        <f aca="false">COUNTIFS(jv!X:X,2015,jv!B:B,A23)</f>
        <v>0</v>
      </c>
      <c r="AN23" s="104" t="n">
        <f aca="false">COUNTIFS(jv!X:X,2016,jv!B:B,A23)</f>
        <v>0</v>
      </c>
      <c r="AO23" s="104" t="n">
        <f aca="false">COUNTIFS(jv!X:X,2017,jv!B:B,A23)</f>
        <v>0</v>
      </c>
      <c r="AP23" s="104" t="n">
        <f aca="false">COUNTIFS(jv!X:X,2018,jv!B:B,A23)</f>
        <v>0</v>
      </c>
      <c r="AQ23" s="104" t="n">
        <f aca="false">COUNTIFS(jv!X:X,2019,jv!B:B,A23)</f>
        <v>0</v>
      </c>
      <c r="AR23" s="104" t="n">
        <f aca="false">COUNTIFS(jv!X:X,2020,jv!B:B,A23)</f>
        <v>0</v>
      </c>
      <c r="AS23" s="104" t="n">
        <f aca="false">COUNTIFS(jv!X:X,2021,jv!B:B,A23)</f>
        <v>0</v>
      </c>
      <c r="AT23" s="104" t="n">
        <f aca="false">COUNTIFS(jv!X:X,2022,jv!B:B,A23)</f>
        <v>0</v>
      </c>
      <c r="AU23" s="104" t="n">
        <v>0</v>
      </c>
      <c r="AV23" s="104" t="n">
        <f aca="false">COUNTIFS(jv!X:X,"non",jv!B:B,A23)</f>
        <v>0</v>
      </c>
      <c r="AW23" s="188" t="n">
        <f aca="false">SUM(E23:AV23)</f>
        <v>89</v>
      </c>
      <c r="AX23" s="0" t="n">
        <f aca="false">COUNTIFS(jv!B:B,A23,jv!M:M, "5 (âme sœur)")</f>
        <v>11</v>
      </c>
      <c r="AY23" s="189" t="n">
        <f aca="false">(AX23*100) / AW23</f>
        <v>12.3595505617978</v>
      </c>
    </row>
    <row r="24" customFormat="false" ht="13.8" hidden="false" customHeight="false" outlineLevel="0" collapsed="false">
      <c r="A24" s="0" t="s">
        <v>10875</v>
      </c>
      <c r="B24" s="6" t="s">
        <v>34</v>
      </c>
      <c r="C24" s="6" t="s">
        <v>20</v>
      </c>
      <c r="D24" s="6" t="s">
        <v>22199</v>
      </c>
      <c r="E24" s="104" t="n">
        <f aca="false">COUNTIFS(jv!X:X,1981,jv!B:B,A24)</f>
        <v>0</v>
      </c>
      <c r="F24" s="104" t="n">
        <f aca="false">COUNTIFS(jv!X:X,1982,jv!B:B,A24)</f>
        <v>0</v>
      </c>
      <c r="G24" s="104" t="n">
        <f aca="false">COUNTIFS(jv!X:X,1983,jv!B:B,A24)</f>
        <v>0</v>
      </c>
      <c r="H24" s="104" t="n">
        <f aca="false">COUNTIFS(jv!X:X,1984,jv!B:B,A24)</f>
        <v>0</v>
      </c>
      <c r="I24" s="104" t="n">
        <f aca="false">COUNTIFS(jv!X:X,1985,jv!B:B,A24)</f>
        <v>0</v>
      </c>
      <c r="J24" s="104" t="n">
        <f aca="false">COUNTIFS(jv!X:X,1986,jv!B:B,A24)</f>
        <v>0</v>
      </c>
      <c r="K24" s="104" t="n">
        <f aca="false">COUNTIFS(jv!X:X,1987,jv!B:B,A24)</f>
        <v>0</v>
      </c>
      <c r="L24" s="104" t="n">
        <f aca="false">COUNTIFS(jv!X:X,1988,jv!B:B,A24)</f>
        <v>0</v>
      </c>
      <c r="M24" s="104" t="n">
        <f aca="false">COUNTIFS(jv!X:X,1989,jv!B:B,A24)</f>
        <v>0</v>
      </c>
      <c r="N24" s="104" t="n">
        <f aca="false">COUNTIFS(jv!X:X,1990,jv!B:B,A24)</f>
        <v>0</v>
      </c>
      <c r="O24" s="104" t="n">
        <f aca="false">COUNTIFS(jv!X:X,1991,jv!B:B,A24)</f>
        <v>0</v>
      </c>
      <c r="P24" s="104" t="n">
        <f aca="false">COUNTIFS(jv!X:X,1992,jv!B:B,A24)</f>
        <v>0</v>
      </c>
      <c r="Q24" s="104" t="n">
        <f aca="false">COUNTIFS(jv!X:X,1993,jv!B:B,A24)</f>
        <v>0</v>
      </c>
      <c r="R24" s="104" t="n">
        <f aca="false">COUNTIFS(jv!X:X,1994,jv!B:B,A24)</f>
        <v>0</v>
      </c>
      <c r="S24" s="104" t="n">
        <f aca="false">COUNTIFS(jv!X:X,1995,jv!B:B,A24)</f>
        <v>0</v>
      </c>
      <c r="T24" s="104" t="n">
        <f aca="false">COUNTIFS(jv!X:X,1996,jv!B:B,A24)</f>
        <v>0</v>
      </c>
      <c r="U24" s="104" t="n">
        <f aca="false">COUNTIFS(jv!X:X,1997,jv!B:B,A24)</f>
        <v>0</v>
      </c>
      <c r="V24" s="104" t="n">
        <f aca="false">COUNTIFS(jv!X:X,1998,jv!B:B,A24)</f>
        <v>0</v>
      </c>
      <c r="W24" s="104" t="n">
        <f aca="false">COUNTIFS(jv!X:X,1999,jv!B:B,A24)</f>
        <v>0</v>
      </c>
      <c r="X24" s="104" t="n">
        <f aca="false">COUNTIFS(jv!X:X,2000,jv!B:B,A24)</f>
        <v>0</v>
      </c>
      <c r="Y24" s="104" t="n">
        <f aca="false">COUNTIFS(jv!X:X,2001,jv!B:B,A24)</f>
        <v>0</v>
      </c>
      <c r="Z24" s="104" t="n">
        <f aca="false">COUNTIFS(jv!X:X,2002,jv!B:B,A24)</f>
        <v>0</v>
      </c>
      <c r="AA24" s="104" t="n">
        <f aca="false">COUNTIFS(jv!X:X,2003,jv!B:B,A24)</f>
        <v>0</v>
      </c>
      <c r="AB24" s="104" t="n">
        <f aca="false">COUNTIFS(jv!X:X,2004,jv!B:B,A24)</f>
        <v>0</v>
      </c>
      <c r="AC24" s="104" t="n">
        <f aca="false">COUNTIFS(jv!X:X,2005,jv!B:B,A24)</f>
        <v>0</v>
      </c>
      <c r="AD24" s="104" t="n">
        <f aca="false">COUNTIFS(jv!X:X,2006,jv!B:B,A24)</f>
        <v>0</v>
      </c>
      <c r="AE24" s="104" t="n">
        <f aca="false">COUNTIFS(jv!X:X,2007,jv!B:B,A24)</f>
        <v>0</v>
      </c>
      <c r="AF24" s="104" t="n">
        <f aca="false">COUNTIFS(jv!X:X,2008,jv!B:B,A24)</f>
        <v>0</v>
      </c>
      <c r="AG24" s="104" t="n">
        <f aca="false">COUNTIFS(jv!X:X,2009,jv!B:B,A24)</f>
        <v>0</v>
      </c>
      <c r="AH24" s="104" t="n">
        <f aca="false">COUNTIFS(jv!X:X,2010,jv!B:B,A24)</f>
        <v>0</v>
      </c>
      <c r="AI24" s="104" t="n">
        <f aca="false">COUNTIFS(jv!X:X,2011,jv!B:B,A24)</f>
        <v>0</v>
      </c>
      <c r="AJ24" s="104" t="n">
        <f aca="false">COUNTIFS(jv!X:X,2012,jv!B:B,A24)</f>
        <v>8</v>
      </c>
      <c r="AK24" s="104" t="n">
        <f aca="false">COUNTIFS(jv!X:X,2013,jv!B:B,A24)</f>
        <v>10</v>
      </c>
      <c r="AL24" s="104" t="n">
        <f aca="false">COUNTIFS(jv!X:X,2014,jv!B:B,A24)</f>
        <v>4</v>
      </c>
      <c r="AM24" s="104" t="n">
        <f aca="false">COUNTIFS(jv!X:X,2015,jv!B:B,A24)</f>
        <v>8</v>
      </c>
      <c r="AN24" s="104" t="n">
        <f aca="false">COUNTIFS(jv!X:X,2016,jv!B:B,A24)</f>
        <v>5</v>
      </c>
      <c r="AO24" s="104" t="n">
        <f aca="false">COUNTIFS(jv!X:X,2017,jv!B:B,A24)</f>
        <v>0</v>
      </c>
      <c r="AP24" s="104" t="n">
        <f aca="false">COUNTIFS(jv!X:X,2018,jv!B:B,A24)</f>
        <v>0</v>
      </c>
      <c r="AQ24" s="104" t="n">
        <f aca="false">COUNTIFS(jv!X:X,2019,jv!B:B,A24)</f>
        <v>0</v>
      </c>
      <c r="AR24" s="104" t="n">
        <f aca="false">COUNTIFS(jv!X:X,2020,jv!B:B,A24)</f>
        <v>0</v>
      </c>
      <c r="AS24" s="104" t="n">
        <f aca="false">COUNTIFS(jv!X:X,2021,jv!B:B,A24)</f>
        <v>0</v>
      </c>
      <c r="AT24" s="104" t="n">
        <f aca="false">COUNTIFS(jv!X:X,2022,jv!B:B,A24)</f>
        <v>0</v>
      </c>
      <c r="AU24" s="104" t="n">
        <v>0</v>
      </c>
      <c r="AV24" s="104" t="n">
        <f aca="false">COUNTIFS(jv!X:X,"non",jv!B:B,A24)</f>
        <v>0</v>
      </c>
      <c r="AW24" s="188" t="n">
        <f aca="false">SUM(E24:AV24)</f>
        <v>35</v>
      </c>
      <c r="AX24" s="0" t="n">
        <f aca="false">COUNTIFS(jv!B:B,A24,jv!M:M, "5 (âme sœur)")</f>
        <v>0</v>
      </c>
      <c r="AY24" s="189" t="n">
        <f aca="false">(AX24*100) / AW24</f>
        <v>0</v>
      </c>
    </row>
    <row r="25" customFormat="false" ht="13.8" hidden="false" customHeight="false" outlineLevel="0" collapsed="false">
      <c r="A25" s="0" t="s">
        <v>11069</v>
      </c>
      <c r="B25" s="6" t="s">
        <v>34</v>
      </c>
      <c r="C25" s="6" t="s">
        <v>16</v>
      </c>
      <c r="D25" s="6" t="s">
        <v>22202</v>
      </c>
      <c r="E25" s="104" t="n">
        <f aca="false">COUNTIFS(jv!X:X,1981,jv!B:B,A25)</f>
        <v>0</v>
      </c>
      <c r="F25" s="104" t="n">
        <f aca="false">COUNTIFS(jv!X:X,1982,jv!B:B,A25)</f>
        <v>0</v>
      </c>
      <c r="G25" s="104" t="n">
        <f aca="false">COUNTIFS(jv!X:X,1983,jv!B:B,A25)</f>
        <v>0</v>
      </c>
      <c r="H25" s="104" t="n">
        <f aca="false">COUNTIFS(jv!X:X,1984,jv!B:B,A25)</f>
        <v>0</v>
      </c>
      <c r="I25" s="104" t="n">
        <f aca="false">COUNTIFS(jv!X:X,1985,jv!B:B,A25)</f>
        <v>0</v>
      </c>
      <c r="J25" s="104" t="n">
        <f aca="false">COUNTIFS(jv!X:X,1986,jv!B:B,A25)</f>
        <v>0</v>
      </c>
      <c r="K25" s="104" t="n">
        <f aca="false">COUNTIFS(jv!X:X,1987,jv!B:B,A25)</f>
        <v>0</v>
      </c>
      <c r="L25" s="104" t="n">
        <f aca="false">COUNTIFS(jv!X:X,1988,jv!B:B,A25)</f>
        <v>0</v>
      </c>
      <c r="M25" s="104" t="n">
        <f aca="false">COUNTIFS(jv!X:X,1989,jv!B:B,A25)</f>
        <v>0</v>
      </c>
      <c r="N25" s="104" t="n">
        <f aca="false">COUNTIFS(jv!X:X,1990,jv!B:B,A25)</f>
        <v>0</v>
      </c>
      <c r="O25" s="104" t="n">
        <f aca="false">COUNTIFS(jv!X:X,1991,jv!B:B,A25)</f>
        <v>0</v>
      </c>
      <c r="P25" s="104" t="n">
        <f aca="false">COUNTIFS(jv!X:X,1992,jv!B:B,A25)</f>
        <v>0</v>
      </c>
      <c r="Q25" s="104" t="n">
        <f aca="false">COUNTIFS(jv!X:X,1993,jv!B:B,A25)</f>
        <v>0</v>
      </c>
      <c r="R25" s="104" t="n">
        <f aca="false">COUNTIFS(jv!X:X,1994,jv!B:B,A25)</f>
        <v>0</v>
      </c>
      <c r="S25" s="104" t="n">
        <f aca="false">COUNTIFS(jv!X:X,1995,jv!B:B,A25)</f>
        <v>0</v>
      </c>
      <c r="T25" s="104" t="n">
        <f aca="false">COUNTIFS(jv!X:X,1996,jv!B:B,A25)</f>
        <v>0</v>
      </c>
      <c r="U25" s="104" t="n">
        <f aca="false">COUNTIFS(jv!X:X,1997,jv!B:B,A25)</f>
        <v>0</v>
      </c>
      <c r="V25" s="104" t="n">
        <f aca="false">COUNTIFS(jv!X:X,1998,jv!B:B,A25)</f>
        <v>0</v>
      </c>
      <c r="W25" s="104" t="n">
        <f aca="false">COUNTIFS(jv!X:X,1999,jv!B:B,A25)</f>
        <v>0</v>
      </c>
      <c r="X25" s="104" t="n">
        <f aca="false">COUNTIFS(jv!X:X,2000,jv!B:B,A25)</f>
        <v>0</v>
      </c>
      <c r="Y25" s="104" t="n">
        <f aca="false">COUNTIFS(jv!X:X,2001,jv!B:B,A25)</f>
        <v>0</v>
      </c>
      <c r="Z25" s="104" t="n">
        <f aca="false">COUNTIFS(jv!X:X,2002,jv!B:B,A25)</f>
        <v>0</v>
      </c>
      <c r="AA25" s="104" t="n">
        <f aca="false">COUNTIFS(jv!X:X,2003,jv!B:B,A25)</f>
        <v>0</v>
      </c>
      <c r="AB25" s="104" t="n">
        <f aca="false">COUNTIFS(jv!X:X,2004,jv!B:B,A25)</f>
        <v>0</v>
      </c>
      <c r="AC25" s="104" t="n">
        <f aca="false">COUNTIFS(jv!X:X,2005,jv!B:B,A25)</f>
        <v>0</v>
      </c>
      <c r="AD25" s="104" t="n">
        <f aca="false">COUNTIFS(jv!X:X,2006,jv!B:B,A25)</f>
        <v>1</v>
      </c>
      <c r="AE25" s="104" t="n">
        <f aca="false">COUNTIFS(jv!X:X,2007,jv!B:B,A25)</f>
        <v>0</v>
      </c>
      <c r="AF25" s="104" t="n">
        <f aca="false">COUNTIFS(jv!X:X,2008,jv!B:B,A25)</f>
        <v>1</v>
      </c>
      <c r="AG25" s="104" t="n">
        <f aca="false">COUNTIFS(jv!X:X,2009,jv!B:B,A25)</f>
        <v>0</v>
      </c>
      <c r="AH25" s="104" t="n">
        <f aca="false">COUNTIFS(jv!X:X,2010,jv!B:B,A25)</f>
        <v>0</v>
      </c>
      <c r="AI25" s="104" t="n">
        <f aca="false">COUNTIFS(jv!X:X,2011,jv!B:B,A25)</f>
        <v>0</v>
      </c>
      <c r="AJ25" s="104" t="n">
        <f aca="false">COUNTIFS(jv!X:X,2012,jv!B:B,A25)</f>
        <v>0</v>
      </c>
      <c r="AK25" s="104" t="n">
        <f aca="false">COUNTIFS(jv!X:X,2013,jv!B:B,A25)</f>
        <v>0</v>
      </c>
      <c r="AL25" s="104" t="n">
        <f aca="false">COUNTIFS(jv!X:X,2014,jv!B:B,A25)</f>
        <v>0</v>
      </c>
      <c r="AM25" s="104" t="n">
        <f aca="false">COUNTIFS(jv!X:X,2015,jv!B:B,A25)</f>
        <v>0</v>
      </c>
      <c r="AN25" s="104" t="n">
        <f aca="false">COUNTIFS(jv!X:X,2016,jv!B:B,A25)</f>
        <v>0</v>
      </c>
      <c r="AO25" s="104" t="n">
        <f aca="false">COUNTIFS(jv!X:X,2017,jv!B:B,A25)</f>
        <v>22</v>
      </c>
      <c r="AP25" s="104" t="n">
        <f aca="false">COUNTIFS(jv!X:X,2018,jv!B:B,A25)</f>
        <v>67</v>
      </c>
      <c r="AQ25" s="104" t="n">
        <f aca="false">COUNTIFS(jv!X:X,2019,jv!B:B,A25)</f>
        <v>88</v>
      </c>
      <c r="AR25" s="104" t="n">
        <f aca="false">COUNTIFS(jv!X:X,2020,jv!B:B,A25)</f>
        <v>88</v>
      </c>
      <c r="AS25" s="104" t="n">
        <f aca="false">COUNTIFS(jv!X:X,2021,jv!B:B,A25)</f>
        <v>110</v>
      </c>
      <c r="AT25" s="104" t="n">
        <f aca="false">COUNTIFS(jv!X:X,2022,jv!B:B,A25)</f>
        <v>43</v>
      </c>
      <c r="AU25" s="104" t="n">
        <v>0</v>
      </c>
      <c r="AV25" s="104" t="n">
        <f aca="false">COUNTIFS(jv!X:X,"non",jv!B:B,A25)</f>
        <v>0</v>
      </c>
      <c r="AW25" s="188" t="n">
        <f aca="false">SUM(E25:AV25)</f>
        <v>420</v>
      </c>
      <c r="AX25" s="0" t="n">
        <f aca="false">COUNTIFS(jv!B:B,A25,jv!M:M, "5 (âme sœur)")</f>
        <v>11</v>
      </c>
      <c r="AY25" s="189" t="n">
        <f aca="false">(AX25*100) / AW25</f>
        <v>2.61904761904762</v>
      </c>
    </row>
    <row r="26" customFormat="false" ht="13.8" hidden="false" customHeight="false" outlineLevel="0" collapsed="false">
      <c r="A26" s="0" t="s">
        <v>13350</v>
      </c>
      <c r="B26" s="32" t="s">
        <v>18</v>
      </c>
      <c r="C26" s="6" t="s">
        <v>16</v>
      </c>
      <c r="D26" s="6" t="s">
        <v>22200</v>
      </c>
      <c r="E26" s="104" t="n">
        <f aca="false">COUNTIFS(jv!X:X,1981,jv!B:B,A26)</f>
        <v>0</v>
      </c>
      <c r="F26" s="104" t="n">
        <f aca="false">COUNTIFS(jv!X:X,1982,jv!B:B,A26)</f>
        <v>0</v>
      </c>
      <c r="G26" s="104" t="n">
        <f aca="false">COUNTIFS(jv!X:X,1983,jv!B:B,A26)</f>
        <v>0</v>
      </c>
      <c r="H26" s="104" t="n">
        <f aca="false">COUNTIFS(jv!X:X,1984,jv!B:B,A26)</f>
        <v>0</v>
      </c>
      <c r="I26" s="104" t="n">
        <f aca="false">COUNTIFS(jv!X:X,1985,jv!B:B,A26)</f>
        <v>0</v>
      </c>
      <c r="J26" s="104" t="n">
        <f aca="false">COUNTIFS(jv!X:X,1986,jv!B:B,A26)</f>
        <v>0</v>
      </c>
      <c r="K26" s="104" t="n">
        <f aca="false">COUNTIFS(jv!X:X,1987,jv!B:B,A26)</f>
        <v>0</v>
      </c>
      <c r="L26" s="104" t="n">
        <f aca="false">COUNTIFS(jv!X:X,1988,jv!B:B,A26)</f>
        <v>0</v>
      </c>
      <c r="M26" s="104" t="n">
        <f aca="false">COUNTIFS(jv!X:X,1989,jv!B:B,A26)</f>
        <v>1</v>
      </c>
      <c r="N26" s="104" t="n">
        <f aca="false">COUNTIFS(jv!X:X,1990,jv!B:B,A26)</f>
        <v>5</v>
      </c>
      <c r="O26" s="104" t="n">
        <f aca="false">COUNTIFS(jv!X:X,1991,jv!B:B,A26)</f>
        <v>9</v>
      </c>
      <c r="P26" s="104" t="n">
        <f aca="false">COUNTIFS(jv!X:X,1992,jv!B:B,A26)</f>
        <v>8</v>
      </c>
      <c r="Q26" s="104" t="n">
        <f aca="false">COUNTIFS(jv!X:X,1993,jv!B:B,A26)</f>
        <v>9</v>
      </c>
      <c r="R26" s="104" t="n">
        <f aca="false">COUNTIFS(jv!X:X,1994,jv!B:B,A26)</f>
        <v>3</v>
      </c>
      <c r="S26" s="104" t="n">
        <f aca="false">COUNTIFS(jv!X:X,1995,jv!B:B,A26)</f>
        <v>1</v>
      </c>
      <c r="T26" s="104" t="n">
        <f aca="false">COUNTIFS(jv!X:X,1996,jv!B:B,A26)</f>
        <v>2</v>
      </c>
      <c r="U26" s="104" t="n">
        <f aca="false">COUNTIFS(jv!X:X,1997,jv!B:B,A26)</f>
        <v>2</v>
      </c>
      <c r="V26" s="104" t="n">
        <f aca="false">COUNTIFS(jv!X:X,1998,jv!B:B,A26)</f>
        <v>5</v>
      </c>
      <c r="W26" s="104" t="n">
        <f aca="false">COUNTIFS(jv!X:X,1999,jv!B:B,A26)</f>
        <v>7</v>
      </c>
      <c r="X26" s="104" t="n">
        <f aca="false">COUNTIFS(jv!X:X,2000,jv!B:B,A26)</f>
        <v>3</v>
      </c>
      <c r="Y26" s="104" t="n">
        <f aca="false">COUNTIFS(jv!X:X,2001,jv!B:B,A26)</f>
        <v>0</v>
      </c>
      <c r="Z26" s="104" t="n">
        <f aca="false">COUNTIFS(jv!X:X,2002,jv!B:B,A26)</f>
        <v>0</v>
      </c>
      <c r="AA26" s="104" t="n">
        <f aca="false">COUNTIFS(jv!X:X,2003,jv!B:B,A26)</f>
        <v>0</v>
      </c>
      <c r="AB26" s="104" t="n">
        <f aca="false">COUNTIFS(jv!X:X,2004,jv!B:B,A26)</f>
        <v>0</v>
      </c>
      <c r="AC26" s="104" t="n">
        <f aca="false">COUNTIFS(jv!X:X,2005,jv!B:B,A26)</f>
        <v>0</v>
      </c>
      <c r="AD26" s="104" t="n">
        <f aca="false">COUNTIFS(jv!X:X,2006,jv!B:B,A26)</f>
        <v>0</v>
      </c>
      <c r="AE26" s="104" t="n">
        <f aca="false">COUNTIFS(jv!X:X,2007,jv!B:B,A26)</f>
        <v>0</v>
      </c>
      <c r="AF26" s="104" t="n">
        <f aca="false">COUNTIFS(jv!X:X,2008,jv!B:B,A26)</f>
        <v>0</v>
      </c>
      <c r="AG26" s="104" t="n">
        <f aca="false">COUNTIFS(jv!X:X,2009,jv!B:B,A26)</f>
        <v>0</v>
      </c>
      <c r="AH26" s="104" t="n">
        <f aca="false">COUNTIFS(jv!X:X,2010,jv!B:B,A26)</f>
        <v>0</v>
      </c>
      <c r="AI26" s="104" t="n">
        <f aca="false">COUNTIFS(jv!X:X,2011,jv!B:B,A26)</f>
        <v>0</v>
      </c>
      <c r="AJ26" s="104" t="n">
        <f aca="false">COUNTIFS(jv!X:X,2012,jv!B:B,A26)</f>
        <v>0</v>
      </c>
      <c r="AK26" s="104" t="n">
        <f aca="false">COUNTIFS(jv!X:X,2013,jv!B:B,A26)</f>
        <v>0</v>
      </c>
      <c r="AL26" s="104" t="n">
        <f aca="false">COUNTIFS(jv!X:X,2014,jv!B:B,A26)</f>
        <v>0</v>
      </c>
      <c r="AM26" s="104" t="n">
        <f aca="false">COUNTIFS(jv!X:X,2015,jv!B:B,A26)</f>
        <v>0</v>
      </c>
      <c r="AN26" s="104" t="n">
        <f aca="false">COUNTIFS(jv!X:X,2016,jv!B:B,A26)</f>
        <v>0</v>
      </c>
      <c r="AO26" s="104" t="n">
        <f aca="false">COUNTIFS(jv!X:X,2017,jv!B:B,A26)</f>
        <v>0</v>
      </c>
      <c r="AP26" s="104" t="n">
        <f aca="false">COUNTIFS(jv!X:X,2018,jv!B:B,A26)</f>
        <v>0</v>
      </c>
      <c r="AQ26" s="104" t="n">
        <f aca="false">COUNTIFS(jv!X:X,2019,jv!B:B,A26)</f>
        <v>0</v>
      </c>
      <c r="AR26" s="104" t="n">
        <f aca="false">COUNTIFS(jv!X:X,2020,jv!B:B,A26)</f>
        <v>0</v>
      </c>
      <c r="AS26" s="104" t="n">
        <f aca="false">COUNTIFS(jv!X:X,2021,jv!B:B,A26)</f>
        <v>0</v>
      </c>
      <c r="AT26" s="104" t="n">
        <f aca="false">COUNTIFS(jv!X:X,2022,jv!B:B,A26)</f>
        <v>0</v>
      </c>
      <c r="AU26" s="104" t="n">
        <v>0</v>
      </c>
      <c r="AV26" s="104" t="n">
        <f aca="false">COUNTIFS(jv!X:X,"non",jv!B:B,A26)</f>
        <v>0</v>
      </c>
      <c r="AW26" s="188" t="n">
        <f aca="false">SUM(E26:AV26)</f>
        <v>55</v>
      </c>
      <c r="AX26" s="0" t="n">
        <f aca="false">COUNTIFS(jv!B:B,A26,jv!M:M, "5 (âme sœur)")</f>
        <v>6</v>
      </c>
      <c r="AY26" s="189" t="n">
        <f aca="false">(AX26*100) / AW26</f>
        <v>10.9090909090909</v>
      </c>
    </row>
    <row r="27" customFormat="false" ht="13.8" hidden="false" customHeight="false" outlineLevel="0" collapsed="false">
      <c r="A27" s="0" t="s">
        <v>13621</v>
      </c>
      <c r="B27" s="32" t="s">
        <v>22</v>
      </c>
      <c r="C27" s="6" t="s">
        <v>16</v>
      </c>
      <c r="D27" s="6" t="s">
        <v>22200</v>
      </c>
      <c r="E27" s="104" t="n">
        <f aca="false">COUNTIFS(jv!X:X,1981,jv!B:B,A27)</f>
        <v>0</v>
      </c>
      <c r="F27" s="104" t="n">
        <f aca="false">COUNTIFS(jv!X:X,1982,jv!B:B,A27)</f>
        <v>0</v>
      </c>
      <c r="G27" s="104" t="n">
        <f aca="false">COUNTIFS(jv!X:X,1983,jv!B:B,A27)</f>
        <v>0</v>
      </c>
      <c r="H27" s="104" t="n">
        <f aca="false">COUNTIFS(jv!X:X,1984,jv!B:B,A27)</f>
        <v>0</v>
      </c>
      <c r="I27" s="104" t="n">
        <f aca="false">COUNTIFS(jv!X:X,1985,jv!B:B,A27)</f>
        <v>0</v>
      </c>
      <c r="J27" s="104" t="n">
        <f aca="false">COUNTIFS(jv!X:X,1986,jv!B:B,A27)</f>
        <v>0</v>
      </c>
      <c r="K27" s="104" t="n">
        <f aca="false">COUNTIFS(jv!X:X,1987,jv!B:B,A27)</f>
        <v>0</v>
      </c>
      <c r="L27" s="104" t="n">
        <f aca="false">COUNTIFS(jv!X:X,1988,jv!B:B,A27)</f>
        <v>0</v>
      </c>
      <c r="M27" s="104" t="n">
        <f aca="false">COUNTIFS(jv!X:X,1989,jv!B:B,A27)</f>
        <v>0</v>
      </c>
      <c r="N27" s="104" t="n">
        <f aca="false">COUNTIFS(jv!X:X,1990,jv!B:B,A27)</f>
        <v>0</v>
      </c>
      <c r="O27" s="104" t="n">
        <f aca="false">COUNTIFS(jv!X:X,1991,jv!B:B,A27)</f>
        <v>0</v>
      </c>
      <c r="P27" s="104" t="n">
        <f aca="false">COUNTIFS(jv!X:X,1992,jv!B:B,A27)</f>
        <v>0</v>
      </c>
      <c r="Q27" s="104" t="n">
        <f aca="false">COUNTIFS(jv!X:X,1993,jv!B:B,A27)</f>
        <v>0</v>
      </c>
      <c r="R27" s="104" t="n">
        <f aca="false">COUNTIFS(jv!X:X,1994,jv!B:B,A27)</f>
        <v>0</v>
      </c>
      <c r="S27" s="104" t="n">
        <f aca="false">COUNTIFS(jv!X:X,1995,jv!B:B,A27)</f>
        <v>0</v>
      </c>
      <c r="T27" s="104" t="n">
        <f aca="false">COUNTIFS(jv!X:X,1996,jv!B:B,A27)</f>
        <v>0</v>
      </c>
      <c r="U27" s="104" t="n">
        <f aca="false">COUNTIFS(jv!X:X,1997,jv!B:B,A27)</f>
        <v>0</v>
      </c>
      <c r="V27" s="104" t="n">
        <f aca="false">COUNTIFS(jv!X:X,1998,jv!B:B,A27)</f>
        <v>0</v>
      </c>
      <c r="W27" s="104" t="n">
        <f aca="false">COUNTIFS(jv!X:X,1999,jv!B:B,A27)</f>
        <v>1</v>
      </c>
      <c r="X27" s="104" t="n">
        <f aca="false">COUNTIFS(jv!X:X,2000,jv!B:B,A27)</f>
        <v>9</v>
      </c>
      <c r="Y27" s="104" t="n">
        <f aca="false">COUNTIFS(jv!X:X,2001,jv!B:B,A27)</f>
        <v>4</v>
      </c>
      <c r="Z27" s="104" t="n">
        <f aca="false">COUNTIFS(jv!X:X,2002,jv!B:B,A27)</f>
        <v>0</v>
      </c>
      <c r="AA27" s="104" t="n">
        <f aca="false">COUNTIFS(jv!X:X,2003,jv!B:B,A27)</f>
        <v>0</v>
      </c>
      <c r="AB27" s="104" t="n">
        <f aca="false">COUNTIFS(jv!X:X,2004,jv!B:B,A27)</f>
        <v>0</v>
      </c>
      <c r="AC27" s="104" t="n">
        <f aca="false">COUNTIFS(jv!X:X,2005,jv!B:B,A27)</f>
        <v>0</v>
      </c>
      <c r="AD27" s="104" t="n">
        <f aca="false">COUNTIFS(jv!X:X,2006,jv!B:B,A27)</f>
        <v>0</v>
      </c>
      <c r="AE27" s="104" t="n">
        <f aca="false">COUNTIFS(jv!X:X,2007,jv!B:B,A27)</f>
        <v>0</v>
      </c>
      <c r="AF27" s="104" t="n">
        <f aca="false">COUNTIFS(jv!X:X,2008,jv!B:B,A27)</f>
        <v>0</v>
      </c>
      <c r="AG27" s="104" t="n">
        <f aca="false">COUNTIFS(jv!X:X,2009,jv!B:B,A27)</f>
        <v>0</v>
      </c>
      <c r="AH27" s="104" t="n">
        <f aca="false">COUNTIFS(jv!X:X,2010,jv!B:B,A27)</f>
        <v>0</v>
      </c>
      <c r="AI27" s="104" t="n">
        <f aca="false">COUNTIFS(jv!X:X,2011,jv!B:B,A27)</f>
        <v>0</v>
      </c>
      <c r="AJ27" s="104" t="n">
        <f aca="false">COUNTIFS(jv!X:X,2012,jv!B:B,A27)</f>
        <v>0</v>
      </c>
      <c r="AK27" s="104" t="n">
        <f aca="false">COUNTIFS(jv!X:X,2013,jv!B:B,A27)</f>
        <v>0</v>
      </c>
      <c r="AL27" s="104" t="n">
        <f aca="false">COUNTIFS(jv!X:X,2014,jv!B:B,A27)</f>
        <v>0</v>
      </c>
      <c r="AM27" s="104" t="n">
        <f aca="false">COUNTIFS(jv!X:X,2015,jv!B:B,A27)</f>
        <v>0</v>
      </c>
      <c r="AN27" s="104" t="n">
        <f aca="false">COUNTIFS(jv!X:X,2016,jv!B:B,A27)</f>
        <v>0</v>
      </c>
      <c r="AO27" s="104" t="n">
        <f aca="false">COUNTIFS(jv!X:X,2017,jv!B:B,A27)</f>
        <v>0</v>
      </c>
      <c r="AP27" s="104" t="n">
        <f aca="false">COUNTIFS(jv!X:X,2018,jv!B:B,A27)</f>
        <v>0</v>
      </c>
      <c r="AQ27" s="104" t="n">
        <f aca="false">COUNTIFS(jv!X:X,2019,jv!B:B,A27)</f>
        <v>0</v>
      </c>
      <c r="AR27" s="104" t="n">
        <f aca="false">COUNTIFS(jv!X:X,2020,jv!B:B,A27)</f>
        <v>0</v>
      </c>
      <c r="AS27" s="104" t="n">
        <f aca="false">COUNTIFS(jv!X:X,2021,jv!B:B,A27)</f>
        <v>0</v>
      </c>
      <c r="AT27" s="104" t="n">
        <f aca="false">COUNTIFS(jv!X:X,2022,jv!B:B,A27)</f>
        <v>0</v>
      </c>
      <c r="AU27" s="104" t="n">
        <v>0</v>
      </c>
      <c r="AV27" s="104" t="n">
        <f aca="false">COUNTIFS(jv!X:X,"non",jv!B:B,A27)</f>
        <v>0</v>
      </c>
      <c r="AW27" s="188" t="n">
        <f aca="false">SUM(E27:AV27)</f>
        <v>14</v>
      </c>
      <c r="AX27" s="0" t="n">
        <f aca="false">COUNTIFS(jv!B:B,A27,jv!M:M, "5 (âme sœur)")</f>
        <v>0</v>
      </c>
      <c r="AY27" s="189" t="n">
        <f aca="false">(AX27*100) / AW27</f>
        <v>0</v>
      </c>
    </row>
    <row r="28" customFormat="false" ht="13.8" hidden="false" customHeight="false" outlineLevel="0" collapsed="false">
      <c r="A28" s="0" t="s">
        <v>11086</v>
      </c>
      <c r="B28" s="6" t="s">
        <v>25</v>
      </c>
      <c r="C28" s="6" t="s">
        <v>16</v>
      </c>
      <c r="D28" s="6" t="s">
        <v>22200</v>
      </c>
      <c r="E28" s="104" t="n">
        <f aca="false">COUNTIFS(jv!X:X,1981,jv!B:B,A28)</f>
        <v>0</v>
      </c>
      <c r="F28" s="104" t="n">
        <f aca="false">COUNTIFS(jv!X:X,1982,jv!B:B,A28)</f>
        <v>0</v>
      </c>
      <c r="G28" s="104" t="n">
        <f aca="false">COUNTIFS(jv!X:X,1983,jv!B:B,A28)</f>
        <v>0</v>
      </c>
      <c r="H28" s="104" t="n">
        <f aca="false">COUNTIFS(jv!X:X,1984,jv!B:B,A28)</f>
        <v>0</v>
      </c>
      <c r="I28" s="104" t="n">
        <f aca="false">COUNTIFS(jv!X:X,1985,jv!B:B,A28)</f>
        <v>0</v>
      </c>
      <c r="J28" s="104" t="n">
        <f aca="false">COUNTIFS(jv!X:X,1986,jv!B:B,A28)</f>
        <v>0</v>
      </c>
      <c r="K28" s="104" t="n">
        <f aca="false">COUNTIFS(jv!X:X,1987,jv!B:B,A28)</f>
        <v>0</v>
      </c>
      <c r="L28" s="104" t="n">
        <f aca="false">COUNTIFS(jv!X:X,1988,jv!B:B,A28)</f>
        <v>0</v>
      </c>
      <c r="M28" s="104" t="n">
        <f aca="false">COUNTIFS(jv!X:X,1989,jv!B:B,A28)</f>
        <v>0</v>
      </c>
      <c r="N28" s="104" t="n">
        <f aca="false">COUNTIFS(jv!X:X,1990,jv!B:B,A28)</f>
        <v>0</v>
      </c>
      <c r="O28" s="104" t="n">
        <f aca="false">COUNTIFS(jv!X:X,1991,jv!B:B,A28)</f>
        <v>0</v>
      </c>
      <c r="P28" s="104" t="n">
        <f aca="false">COUNTIFS(jv!X:X,1992,jv!B:B,A28)</f>
        <v>0</v>
      </c>
      <c r="Q28" s="104" t="n">
        <f aca="false">COUNTIFS(jv!X:X,1993,jv!B:B,A28)</f>
        <v>0</v>
      </c>
      <c r="R28" s="104" t="n">
        <f aca="false">COUNTIFS(jv!X:X,1994,jv!B:B,A28)</f>
        <v>0</v>
      </c>
      <c r="S28" s="104" t="n">
        <f aca="false">COUNTIFS(jv!X:X,1995,jv!B:B,A28)</f>
        <v>0</v>
      </c>
      <c r="T28" s="104" t="n">
        <f aca="false">COUNTIFS(jv!X:X,1996,jv!B:B,A28)</f>
        <v>0</v>
      </c>
      <c r="U28" s="104" t="n">
        <f aca="false">COUNTIFS(jv!X:X,1997,jv!B:B,A28)</f>
        <v>0</v>
      </c>
      <c r="V28" s="104" t="n">
        <f aca="false">COUNTIFS(jv!X:X,1998,jv!B:B,A28)</f>
        <v>0</v>
      </c>
      <c r="W28" s="104" t="n">
        <f aca="false">COUNTIFS(jv!X:X,1999,jv!B:B,A28)</f>
        <v>0</v>
      </c>
      <c r="X28" s="104" t="n">
        <f aca="false">COUNTIFS(jv!X:X,2000,jv!B:B,A28)</f>
        <v>0</v>
      </c>
      <c r="Y28" s="104" t="n">
        <f aca="false">COUNTIFS(jv!X:X,2001,jv!B:B,A28)</f>
        <v>14</v>
      </c>
      <c r="Z28" s="104" t="n">
        <f aca="false">COUNTIFS(jv!X:X,2002,jv!B:B,A28)</f>
        <v>18</v>
      </c>
      <c r="AA28" s="104" t="n">
        <f aca="false">COUNTIFS(jv!X:X,2003,jv!B:B,A28)</f>
        <v>21</v>
      </c>
      <c r="AB28" s="104" t="n">
        <f aca="false">COUNTIFS(jv!X:X,2004,jv!B:B,A28)</f>
        <v>30</v>
      </c>
      <c r="AC28" s="104" t="n">
        <f aca="false">COUNTIFS(jv!X:X,2005,jv!B:B,A28)</f>
        <v>12</v>
      </c>
      <c r="AD28" s="104" t="n">
        <f aca="false">COUNTIFS(jv!X:X,2006,jv!B:B,A28)</f>
        <v>4</v>
      </c>
      <c r="AE28" s="104" t="n">
        <f aca="false">COUNTIFS(jv!X:X,2007,jv!B:B,A28)</f>
        <v>1</v>
      </c>
      <c r="AF28" s="104" t="n">
        <f aca="false">COUNTIFS(jv!X:X,2008,jv!B:B,A28)</f>
        <v>0</v>
      </c>
      <c r="AG28" s="104" t="n">
        <f aca="false">COUNTIFS(jv!X:X,2009,jv!B:B,A28)</f>
        <v>0</v>
      </c>
      <c r="AH28" s="104" t="n">
        <f aca="false">COUNTIFS(jv!X:X,2010,jv!B:B,A28)</f>
        <v>0</v>
      </c>
      <c r="AI28" s="104" t="n">
        <f aca="false">COUNTIFS(jv!X:X,2011,jv!B:B,A28)</f>
        <v>0</v>
      </c>
      <c r="AJ28" s="104" t="n">
        <f aca="false">COUNTIFS(jv!X:X,2012,jv!B:B,A28)</f>
        <v>0</v>
      </c>
      <c r="AK28" s="104" t="n">
        <f aca="false">COUNTIFS(jv!X:X,2013,jv!B:B,A28)</f>
        <v>0</v>
      </c>
      <c r="AL28" s="104" t="n">
        <f aca="false">COUNTIFS(jv!X:X,2014,jv!B:B,A28)</f>
        <v>0</v>
      </c>
      <c r="AM28" s="104" t="n">
        <f aca="false">COUNTIFS(jv!X:X,2015,jv!B:B,A28)</f>
        <v>0</v>
      </c>
      <c r="AN28" s="104" t="n">
        <f aca="false">COUNTIFS(jv!X:X,2016,jv!B:B,A28)</f>
        <v>0</v>
      </c>
      <c r="AO28" s="104" t="n">
        <f aca="false">COUNTIFS(jv!X:X,2017,jv!B:B,A28)</f>
        <v>0</v>
      </c>
      <c r="AP28" s="104" t="n">
        <f aca="false">COUNTIFS(jv!X:X,2018,jv!B:B,A28)</f>
        <v>0</v>
      </c>
      <c r="AQ28" s="104" t="n">
        <f aca="false">COUNTIFS(jv!X:X,2019,jv!B:B,A28)</f>
        <v>0</v>
      </c>
      <c r="AR28" s="104" t="n">
        <f aca="false">COUNTIFS(jv!X:X,2020,jv!B:B,A28)</f>
        <v>0</v>
      </c>
      <c r="AS28" s="104" t="n">
        <f aca="false">COUNTIFS(jv!X:X,2021,jv!B:B,A28)</f>
        <v>0</v>
      </c>
      <c r="AT28" s="104" t="n">
        <f aca="false">COUNTIFS(jv!X:X,2022,jv!B:B,A28)</f>
        <v>0</v>
      </c>
      <c r="AU28" s="104" t="n">
        <v>0</v>
      </c>
      <c r="AV28" s="104" t="n">
        <f aca="false">COUNTIFS(jv!X:X,"non",jv!B:B,A28)</f>
        <v>0</v>
      </c>
      <c r="AW28" s="188" t="n">
        <f aca="false">SUM(E28:AV28)</f>
        <v>100</v>
      </c>
      <c r="AX28" s="0" t="n">
        <f aca="false">COUNTIFS(jv!B:B,A28,jv!M:M, "5 (âme sœur)")</f>
        <v>4</v>
      </c>
      <c r="AY28" s="189" t="n">
        <f aca="false">(AX28*100) / AW28</f>
        <v>4</v>
      </c>
    </row>
    <row r="29" customFormat="false" ht="13.8" hidden="false" customHeight="false" outlineLevel="0" collapsed="false">
      <c r="A29" s="0" t="s">
        <v>6851</v>
      </c>
      <c r="B29" s="6" t="s">
        <v>32</v>
      </c>
      <c r="C29" s="6" t="s">
        <v>16</v>
      </c>
      <c r="D29" s="6" t="s">
        <v>22200</v>
      </c>
      <c r="E29" s="104" t="n">
        <f aca="false">COUNTIFS(jv!X:X,1981,jv!B:B,A29)</f>
        <v>0</v>
      </c>
      <c r="F29" s="104" t="n">
        <f aca="false">COUNTIFS(jv!X:X,1982,jv!B:B,A29)</f>
        <v>0</v>
      </c>
      <c r="G29" s="104" t="n">
        <f aca="false">COUNTIFS(jv!X:X,1983,jv!B:B,A29)</f>
        <v>0</v>
      </c>
      <c r="H29" s="104" t="n">
        <f aca="false">COUNTIFS(jv!X:X,1984,jv!B:B,A29)</f>
        <v>0</v>
      </c>
      <c r="I29" s="104" t="n">
        <f aca="false">COUNTIFS(jv!X:X,1985,jv!B:B,A29)</f>
        <v>0</v>
      </c>
      <c r="J29" s="104" t="n">
        <f aca="false">COUNTIFS(jv!X:X,1986,jv!B:B,A29)</f>
        <v>0</v>
      </c>
      <c r="K29" s="104" t="n">
        <f aca="false">COUNTIFS(jv!X:X,1987,jv!B:B,A29)</f>
        <v>0</v>
      </c>
      <c r="L29" s="104" t="n">
        <f aca="false">COUNTIFS(jv!X:X,1988,jv!B:B,A29)</f>
        <v>0</v>
      </c>
      <c r="M29" s="104" t="n">
        <f aca="false">COUNTIFS(jv!X:X,1989,jv!B:B,A29)</f>
        <v>0</v>
      </c>
      <c r="N29" s="104" t="n">
        <f aca="false">COUNTIFS(jv!X:X,1990,jv!B:B,A29)</f>
        <v>0</v>
      </c>
      <c r="O29" s="104" t="n">
        <f aca="false">COUNTIFS(jv!X:X,1991,jv!B:B,A29)</f>
        <v>0</v>
      </c>
      <c r="P29" s="104" t="n">
        <f aca="false">COUNTIFS(jv!X:X,1992,jv!B:B,A29)</f>
        <v>0</v>
      </c>
      <c r="Q29" s="104" t="n">
        <f aca="false">COUNTIFS(jv!X:X,1993,jv!B:B,A29)</f>
        <v>0</v>
      </c>
      <c r="R29" s="104" t="n">
        <f aca="false">COUNTIFS(jv!X:X,1994,jv!B:B,A29)</f>
        <v>0</v>
      </c>
      <c r="S29" s="104" t="n">
        <f aca="false">COUNTIFS(jv!X:X,1995,jv!B:B,A29)</f>
        <v>0</v>
      </c>
      <c r="T29" s="104" t="n">
        <f aca="false">COUNTIFS(jv!X:X,1996,jv!B:B,A29)</f>
        <v>0</v>
      </c>
      <c r="U29" s="104" t="n">
        <f aca="false">COUNTIFS(jv!X:X,1997,jv!B:B,A29)</f>
        <v>0</v>
      </c>
      <c r="V29" s="104" t="n">
        <f aca="false">COUNTIFS(jv!X:X,1998,jv!B:B,A29)</f>
        <v>0</v>
      </c>
      <c r="W29" s="104" t="n">
        <f aca="false">COUNTIFS(jv!X:X,1999,jv!B:B,A29)</f>
        <v>0</v>
      </c>
      <c r="X29" s="104" t="n">
        <f aca="false">COUNTIFS(jv!X:X,2000,jv!B:B,A29)</f>
        <v>0</v>
      </c>
      <c r="Y29" s="104" t="n">
        <f aca="false">COUNTIFS(jv!X:X,2001,jv!B:B,A29)</f>
        <v>0</v>
      </c>
      <c r="Z29" s="104" t="n">
        <f aca="false">COUNTIFS(jv!X:X,2002,jv!B:B,A29)</f>
        <v>0</v>
      </c>
      <c r="AA29" s="104" t="n">
        <f aca="false">COUNTIFS(jv!X:X,2003,jv!B:B,A29)</f>
        <v>0</v>
      </c>
      <c r="AB29" s="104" t="n">
        <f aca="false">COUNTIFS(jv!X:X,2004,jv!B:B,A29)</f>
        <v>0</v>
      </c>
      <c r="AC29" s="104" t="n">
        <f aca="false">COUNTIFS(jv!X:X,2005,jv!B:B,A29)</f>
        <v>20</v>
      </c>
      <c r="AD29" s="104" t="n">
        <f aca="false">COUNTIFS(jv!X:X,2006,jv!B:B,A29)</f>
        <v>24</v>
      </c>
      <c r="AE29" s="104" t="n">
        <f aca="false">COUNTIFS(jv!X:X,2007,jv!B:B,A29)</f>
        <v>38</v>
      </c>
      <c r="AF29" s="104" t="n">
        <f aca="false">COUNTIFS(jv!X:X,2008,jv!B:B,A29)</f>
        <v>35</v>
      </c>
      <c r="AG29" s="104" t="n">
        <f aca="false">COUNTIFS(jv!X:X,2009,jv!B:B,A29)</f>
        <v>27</v>
      </c>
      <c r="AH29" s="104" t="n">
        <f aca="false">COUNTIFS(jv!X:X,2010,jv!B:B,A29)</f>
        <v>17</v>
      </c>
      <c r="AI29" s="104" t="n">
        <f aca="false">COUNTIFS(jv!X:X,2011,jv!B:B,A29)</f>
        <v>14</v>
      </c>
      <c r="AJ29" s="104" t="n">
        <f aca="false">COUNTIFS(jv!X:X,2012,jv!B:B,A29)</f>
        <v>3</v>
      </c>
      <c r="AK29" s="104" t="n">
        <f aca="false">COUNTIFS(jv!X:X,2013,jv!B:B,A29)</f>
        <v>0</v>
      </c>
      <c r="AL29" s="104" t="n">
        <f aca="false">COUNTIFS(jv!X:X,2014,jv!B:B,A29)</f>
        <v>0</v>
      </c>
      <c r="AM29" s="104" t="n">
        <f aca="false">COUNTIFS(jv!X:X,2015,jv!B:B,A29)</f>
        <v>0</v>
      </c>
      <c r="AN29" s="104" t="n">
        <f aca="false">COUNTIFS(jv!X:X,2016,jv!B:B,A29)</f>
        <v>0</v>
      </c>
      <c r="AO29" s="104" t="n">
        <f aca="false">COUNTIFS(jv!X:X,2017,jv!B:B,A29)</f>
        <v>0</v>
      </c>
      <c r="AP29" s="104" t="n">
        <f aca="false">COUNTIFS(jv!X:X,2018,jv!B:B,A29)</f>
        <v>0</v>
      </c>
      <c r="AQ29" s="104" t="n">
        <f aca="false">COUNTIFS(jv!X:X,2019,jv!B:B,A29)</f>
        <v>0</v>
      </c>
      <c r="AR29" s="104" t="n">
        <f aca="false">COUNTIFS(jv!X:X,2020,jv!B:B,A29)</f>
        <v>0</v>
      </c>
      <c r="AS29" s="104" t="n">
        <f aca="false">COUNTIFS(jv!X:X,2021,jv!B:B,A29)</f>
        <v>0</v>
      </c>
      <c r="AT29" s="104" t="n">
        <f aca="false">COUNTIFS(jv!X:X,2022,jv!B:B,A29)</f>
        <v>0</v>
      </c>
      <c r="AU29" s="104" t="n">
        <v>0</v>
      </c>
      <c r="AV29" s="104" t="n">
        <f aca="false">COUNTIFS(jv!X:X,"non",jv!B:B,A29)</f>
        <v>0</v>
      </c>
      <c r="AW29" s="188" t="n">
        <f aca="false">SUM(E29:AV29)</f>
        <v>178</v>
      </c>
      <c r="AX29" s="0" t="n">
        <f aca="false">COUNTIFS(jv!B:B,A29,jv!M:M, "5 (âme sœur)")</f>
        <v>15</v>
      </c>
      <c r="AY29" s="189" t="n">
        <f aca="false">(AX29*100) / AW29</f>
        <v>8.42696629213483</v>
      </c>
    </row>
    <row r="30" customFormat="false" ht="13.8" hidden="false" customHeight="false" outlineLevel="0" collapsed="false">
      <c r="A30" s="0" t="s">
        <v>15146</v>
      </c>
      <c r="B30" s="6" t="s">
        <v>34</v>
      </c>
      <c r="C30" s="6" t="s">
        <v>16</v>
      </c>
      <c r="D30" s="6" t="s">
        <v>22200</v>
      </c>
      <c r="E30" s="104" t="n">
        <f aca="false">COUNTIFS(jv!X:X,1981,jv!B:B,A30)</f>
        <v>0</v>
      </c>
      <c r="F30" s="104" t="n">
        <f aca="false">COUNTIFS(jv!X:X,1982,jv!B:B,A30)</f>
        <v>0</v>
      </c>
      <c r="G30" s="104" t="n">
        <f aca="false">COUNTIFS(jv!X:X,1983,jv!B:B,A30)</f>
        <v>0</v>
      </c>
      <c r="H30" s="104" t="n">
        <f aca="false">COUNTIFS(jv!X:X,1984,jv!B:B,A30)</f>
        <v>0</v>
      </c>
      <c r="I30" s="104" t="n">
        <f aca="false">COUNTIFS(jv!X:X,1985,jv!B:B,A30)</f>
        <v>0</v>
      </c>
      <c r="J30" s="104" t="n">
        <f aca="false">COUNTIFS(jv!X:X,1986,jv!B:B,A30)</f>
        <v>0</v>
      </c>
      <c r="K30" s="104" t="n">
        <f aca="false">COUNTIFS(jv!X:X,1987,jv!B:B,A30)</f>
        <v>0</v>
      </c>
      <c r="L30" s="104" t="n">
        <f aca="false">COUNTIFS(jv!X:X,1988,jv!B:B,A30)</f>
        <v>0</v>
      </c>
      <c r="M30" s="104" t="n">
        <f aca="false">COUNTIFS(jv!X:X,1989,jv!B:B,A30)</f>
        <v>0</v>
      </c>
      <c r="N30" s="104" t="n">
        <f aca="false">COUNTIFS(jv!X:X,1990,jv!B:B,A30)</f>
        <v>0</v>
      </c>
      <c r="O30" s="104" t="n">
        <f aca="false">COUNTIFS(jv!X:X,1991,jv!B:B,A30)</f>
        <v>0</v>
      </c>
      <c r="P30" s="104" t="n">
        <f aca="false">COUNTIFS(jv!X:X,1992,jv!B:B,A30)</f>
        <v>0</v>
      </c>
      <c r="Q30" s="104" t="n">
        <f aca="false">COUNTIFS(jv!X:X,1993,jv!B:B,A30)</f>
        <v>0</v>
      </c>
      <c r="R30" s="104" t="n">
        <f aca="false">COUNTIFS(jv!X:X,1994,jv!B:B,A30)</f>
        <v>0</v>
      </c>
      <c r="S30" s="104" t="n">
        <f aca="false">COUNTIFS(jv!X:X,1995,jv!B:B,A30)</f>
        <v>0</v>
      </c>
      <c r="T30" s="104" t="n">
        <f aca="false">COUNTIFS(jv!X:X,1996,jv!B:B,A30)</f>
        <v>0</v>
      </c>
      <c r="U30" s="104" t="n">
        <f aca="false">COUNTIFS(jv!X:X,1997,jv!B:B,A30)</f>
        <v>0</v>
      </c>
      <c r="V30" s="104" t="n">
        <f aca="false">COUNTIFS(jv!X:X,1998,jv!B:B,A30)</f>
        <v>0</v>
      </c>
      <c r="W30" s="104" t="n">
        <f aca="false">COUNTIFS(jv!X:X,1999,jv!B:B,A30)</f>
        <v>0</v>
      </c>
      <c r="X30" s="104" t="n">
        <f aca="false">COUNTIFS(jv!X:X,2000,jv!B:B,A30)</f>
        <v>0</v>
      </c>
      <c r="Y30" s="104" t="n">
        <f aca="false">COUNTIFS(jv!X:X,2001,jv!B:B,A30)</f>
        <v>0</v>
      </c>
      <c r="Z30" s="104" t="n">
        <f aca="false">COUNTIFS(jv!X:X,2002,jv!B:B,A30)</f>
        <v>0</v>
      </c>
      <c r="AA30" s="104" t="n">
        <f aca="false">COUNTIFS(jv!X:X,2003,jv!B:B,A30)</f>
        <v>0</v>
      </c>
      <c r="AB30" s="104" t="n">
        <f aca="false">COUNTIFS(jv!X:X,2004,jv!B:B,A30)</f>
        <v>0</v>
      </c>
      <c r="AC30" s="104" t="n">
        <f aca="false">COUNTIFS(jv!X:X,2005,jv!B:B,A30)</f>
        <v>0</v>
      </c>
      <c r="AD30" s="104" t="n">
        <f aca="false">COUNTIFS(jv!X:X,2006,jv!B:B,A30)</f>
        <v>0</v>
      </c>
      <c r="AE30" s="104" t="n">
        <f aca="false">COUNTIFS(jv!X:X,2007,jv!B:B,A30)</f>
        <v>0</v>
      </c>
      <c r="AF30" s="104" t="n">
        <f aca="false">COUNTIFS(jv!X:X,2008,jv!B:B,A30)</f>
        <v>0</v>
      </c>
      <c r="AG30" s="104" t="n">
        <f aca="false">COUNTIFS(jv!X:X,2009,jv!B:B,A30)</f>
        <v>0</v>
      </c>
      <c r="AH30" s="104" t="n">
        <f aca="false">COUNTIFS(jv!X:X,2010,jv!B:B,A30)</f>
        <v>0</v>
      </c>
      <c r="AI30" s="104" t="n">
        <f aca="false">COUNTIFS(jv!X:X,2011,jv!B:B,A30)</f>
        <v>18</v>
      </c>
      <c r="AJ30" s="104" t="n">
        <f aca="false">COUNTIFS(jv!X:X,2012,jv!B:B,A30)</f>
        <v>16</v>
      </c>
      <c r="AK30" s="104" t="n">
        <f aca="false">COUNTIFS(jv!X:X,2013,jv!B:B,A30)</f>
        <v>15</v>
      </c>
      <c r="AL30" s="104" t="n">
        <f aca="false">COUNTIFS(jv!X:X,2014,jv!B:B,A30)</f>
        <v>17</v>
      </c>
      <c r="AM30" s="104" t="n">
        <f aca="false">COUNTIFS(jv!X:X,2015,jv!B:B,A30)</f>
        <v>9</v>
      </c>
      <c r="AN30" s="104" t="n">
        <f aca="false">COUNTIFS(jv!X:X,2016,jv!B:B,A30)</f>
        <v>14</v>
      </c>
      <c r="AO30" s="104" t="n">
        <f aca="false">COUNTIFS(jv!X:X,2017,jv!B:B,A30)</f>
        <v>15</v>
      </c>
      <c r="AP30" s="104" t="n">
        <f aca="false">COUNTIFS(jv!X:X,2018,jv!B:B,A30)</f>
        <v>4</v>
      </c>
      <c r="AQ30" s="104" t="n">
        <f aca="false">COUNTIFS(jv!X:X,2019,jv!B:B,A30)</f>
        <v>1</v>
      </c>
      <c r="AR30" s="104" t="n">
        <f aca="false">COUNTIFS(jv!X:X,2020,jv!B:B,A30)</f>
        <v>0</v>
      </c>
      <c r="AS30" s="104" t="n">
        <f aca="false">COUNTIFS(jv!X:X,2021,jv!B:B,A30)</f>
        <v>0</v>
      </c>
      <c r="AT30" s="104" t="n">
        <f aca="false">COUNTIFS(jv!X:X,2022,jv!B:B,A30)</f>
        <v>0</v>
      </c>
      <c r="AU30" s="104" t="n">
        <v>0</v>
      </c>
      <c r="AV30" s="104" t="n">
        <f aca="false">COUNTIFS(jv!X:X,"non",jv!B:B,A30)</f>
        <v>0</v>
      </c>
      <c r="AW30" s="188" t="n">
        <f aca="false">SUM(E30:AV30)</f>
        <v>109</v>
      </c>
      <c r="AX30" s="0" t="n">
        <f aca="false">COUNTIFS(jv!B:B,A30,jv!M:M, "5 (âme sœur)")</f>
        <v>4</v>
      </c>
      <c r="AY30" s="189" t="n">
        <f aca="false">(AX30*100) / AW30</f>
        <v>3.6697247706422</v>
      </c>
    </row>
    <row r="31" customFormat="false" ht="13.8" hidden="false" customHeight="false" outlineLevel="0" collapsed="false">
      <c r="A31" s="0" t="s">
        <v>15731</v>
      </c>
      <c r="B31" s="6" t="s">
        <v>34</v>
      </c>
      <c r="C31" s="6" t="s">
        <v>16</v>
      </c>
      <c r="D31" s="6" t="s">
        <v>22200</v>
      </c>
      <c r="E31" s="104" t="n">
        <f aca="false">COUNTIFS(jv!X:X,1981,jv!B:B,A31)</f>
        <v>0</v>
      </c>
      <c r="F31" s="104" t="n">
        <f aca="false">COUNTIFS(jv!X:X,1982,jv!B:B,A31)</f>
        <v>0</v>
      </c>
      <c r="G31" s="104" t="n">
        <f aca="false">COUNTIFS(jv!X:X,1983,jv!B:B,A31)</f>
        <v>0</v>
      </c>
      <c r="H31" s="104" t="n">
        <f aca="false">COUNTIFS(jv!X:X,1984,jv!B:B,A31)</f>
        <v>0</v>
      </c>
      <c r="I31" s="104" t="n">
        <f aca="false">COUNTIFS(jv!X:X,1985,jv!B:B,A31)</f>
        <v>0</v>
      </c>
      <c r="J31" s="104" t="n">
        <f aca="false">COUNTIFS(jv!X:X,1986,jv!B:B,A31)</f>
        <v>0</v>
      </c>
      <c r="K31" s="104" t="n">
        <f aca="false">COUNTIFS(jv!X:X,1987,jv!B:B,A31)</f>
        <v>0</v>
      </c>
      <c r="L31" s="104" t="n">
        <f aca="false">COUNTIFS(jv!X:X,1988,jv!B:B,A31)</f>
        <v>0</v>
      </c>
      <c r="M31" s="104" t="n">
        <f aca="false">COUNTIFS(jv!X:X,1989,jv!B:B,A31)</f>
        <v>0</v>
      </c>
      <c r="N31" s="104" t="n">
        <f aca="false">COUNTIFS(jv!X:X,1990,jv!B:B,A31)</f>
        <v>0</v>
      </c>
      <c r="O31" s="104" t="n">
        <f aca="false">COUNTIFS(jv!X:X,1991,jv!B:B,A31)</f>
        <v>0</v>
      </c>
      <c r="P31" s="104" t="n">
        <f aca="false">COUNTIFS(jv!X:X,1992,jv!B:B,A31)</f>
        <v>0</v>
      </c>
      <c r="Q31" s="104" t="n">
        <f aca="false">COUNTIFS(jv!X:X,1993,jv!B:B,A31)</f>
        <v>0</v>
      </c>
      <c r="R31" s="104" t="n">
        <f aca="false">COUNTIFS(jv!X:X,1994,jv!B:B,A31)</f>
        <v>0</v>
      </c>
      <c r="S31" s="104" t="n">
        <f aca="false">COUNTIFS(jv!X:X,1995,jv!B:B,A31)</f>
        <v>0</v>
      </c>
      <c r="T31" s="104" t="n">
        <f aca="false">COUNTIFS(jv!X:X,1996,jv!B:B,A31)</f>
        <v>0</v>
      </c>
      <c r="U31" s="104" t="n">
        <f aca="false">COUNTIFS(jv!X:X,1997,jv!B:B,A31)</f>
        <v>0</v>
      </c>
      <c r="V31" s="104" t="n">
        <f aca="false">COUNTIFS(jv!X:X,1998,jv!B:B,A31)</f>
        <v>0</v>
      </c>
      <c r="W31" s="104" t="n">
        <f aca="false">COUNTIFS(jv!X:X,1999,jv!B:B,A31)</f>
        <v>0</v>
      </c>
      <c r="X31" s="104" t="n">
        <f aca="false">COUNTIFS(jv!X:X,2000,jv!B:B,A31)</f>
        <v>0</v>
      </c>
      <c r="Y31" s="104" t="n">
        <f aca="false">COUNTIFS(jv!X:X,2001,jv!B:B,A31)</f>
        <v>0</v>
      </c>
      <c r="Z31" s="104" t="n">
        <f aca="false">COUNTIFS(jv!X:X,2002,jv!B:B,A31)</f>
        <v>0</v>
      </c>
      <c r="AA31" s="104" t="n">
        <f aca="false">COUNTIFS(jv!X:X,2003,jv!B:B,A31)</f>
        <v>0</v>
      </c>
      <c r="AB31" s="104" t="n">
        <f aca="false">COUNTIFS(jv!X:X,2004,jv!B:B,A31)</f>
        <v>0</v>
      </c>
      <c r="AC31" s="104" t="n">
        <f aca="false">COUNTIFS(jv!X:X,2005,jv!B:B,A31)</f>
        <v>0</v>
      </c>
      <c r="AD31" s="104" t="n">
        <f aca="false">COUNTIFS(jv!X:X,2006,jv!B:B,A31)</f>
        <v>0</v>
      </c>
      <c r="AE31" s="104" t="n">
        <f aca="false">COUNTIFS(jv!X:X,2007,jv!B:B,A31)</f>
        <v>0</v>
      </c>
      <c r="AF31" s="104" t="n">
        <f aca="false">COUNTIFS(jv!X:X,2008,jv!B:B,A31)</f>
        <v>0</v>
      </c>
      <c r="AG31" s="104" t="n">
        <f aca="false">COUNTIFS(jv!X:X,2009,jv!B:B,A31)</f>
        <v>0</v>
      </c>
      <c r="AH31" s="104" t="n">
        <f aca="false">COUNTIFS(jv!X:X,2010,jv!B:B,A31)</f>
        <v>0</v>
      </c>
      <c r="AI31" s="104" t="n">
        <f aca="false">COUNTIFS(jv!X:X,2011,jv!B:B,A31)</f>
        <v>0</v>
      </c>
      <c r="AJ31" s="104" t="n">
        <f aca="false">COUNTIFS(jv!X:X,2012,jv!B:B,A31)</f>
        <v>0</v>
      </c>
      <c r="AK31" s="104" t="n">
        <f aca="false">COUNTIFS(jv!X:X,2013,jv!B:B,A31)</f>
        <v>0</v>
      </c>
      <c r="AL31" s="104" t="n">
        <f aca="false">COUNTIFS(jv!X:X,2014,jv!B:B,A31)</f>
        <v>0</v>
      </c>
      <c r="AM31" s="104" t="n">
        <f aca="false">COUNTIFS(jv!X:X,2015,jv!B:B,A31)</f>
        <v>1</v>
      </c>
      <c r="AN31" s="104" t="n">
        <f aca="false">COUNTIFS(jv!X:X,2016,jv!B:B,A31)</f>
        <v>0</v>
      </c>
      <c r="AO31" s="104" t="n">
        <f aca="false">COUNTIFS(jv!X:X,2017,jv!B:B,A31)</f>
        <v>0</v>
      </c>
      <c r="AP31" s="104" t="n">
        <f aca="false">COUNTIFS(jv!X:X,2018,jv!B:B,A31)</f>
        <v>0</v>
      </c>
      <c r="AQ31" s="104" t="n">
        <f aca="false">COUNTIFS(jv!X:X,2019,jv!B:B,A31)</f>
        <v>0</v>
      </c>
      <c r="AR31" s="104" t="n">
        <f aca="false">COUNTIFS(jv!X:X,2020,jv!B:B,A31)</f>
        <v>0</v>
      </c>
      <c r="AS31" s="104" t="n">
        <f aca="false">COUNTIFS(jv!X:X,2021,jv!B:B,A31)</f>
        <v>0</v>
      </c>
      <c r="AT31" s="104" t="n">
        <f aca="false">COUNTIFS(jv!X:X,2022,jv!B:B,A31)</f>
        <v>0</v>
      </c>
      <c r="AU31" s="104" t="n">
        <v>0</v>
      </c>
      <c r="AV31" s="104" t="n">
        <f aca="false">COUNTIFS(jv!X:X,"non",jv!B:B,A31)</f>
        <v>0</v>
      </c>
      <c r="AW31" s="188" t="n">
        <f aca="false">SUM(E31:AV31)</f>
        <v>1</v>
      </c>
      <c r="AX31" s="0" t="n">
        <f aca="false">COUNTIFS(jv!B:B,A31,jv!M:M, "5 (âme sœur)")</f>
        <v>0</v>
      </c>
      <c r="AY31" s="189" t="n">
        <f aca="false">(AX31*100) / AW31</f>
        <v>0</v>
      </c>
    </row>
    <row r="32" customFormat="false" ht="13.8" hidden="false" customHeight="false" outlineLevel="0" collapsed="false">
      <c r="A32" s="197" t="s">
        <v>58</v>
      </c>
      <c r="B32" s="198"/>
      <c r="C32" s="198"/>
      <c r="D32" s="198"/>
      <c r="E32" s="197" t="n">
        <f aca="false">SUM(E18:E31)</f>
        <v>0</v>
      </c>
      <c r="F32" s="197" t="n">
        <f aca="false">SUM(F18:F31)</f>
        <v>0</v>
      </c>
      <c r="G32" s="197" t="n">
        <f aca="false">SUM(G18:G31)</f>
        <v>0</v>
      </c>
      <c r="H32" s="197" t="n">
        <f aca="false">SUM(H18:H31)</f>
        <v>0</v>
      </c>
      <c r="I32" s="197" t="n">
        <f aca="false">SUM(I18:I31)</f>
        <v>3</v>
      </c>
      <c r="J32" s="197" t="n">
        <f aca="false">SUM(J18:J31)</f>
        <v>1</v>
      </c>
      <c r="K32" s="197" t="n">
        <f aca="false">SUM(K18:K31)</f>
        <v>4</v>
      </c>
      <c r="L32" s="197" t="n">
        <f aca="false">SUM(L18:L31)</f>
        <v>6</v>
      </c>
      <c r="M32" s="197" t="n">
        <f aca="false">SUM(M18:M31)</f>
        <v>13</v>
      </c>
      <c r="N32" s="197" t="n">
        <f aca="false">SUM(N18:N31)</f>
        <v>16</v>
      </c>
      <c r="O32" s="197" t="n">
        <f aca="false">SUM(O18:O31)</f>
        <v>19</v>
      </c>
      <c r="P32" s="197" t="n">
        <f aca="false">SUM(P18:P31)</f>
        <v>26</v>
      </c>
      <c r="Q32" s="197" t="n">
        <f aca="false">SUM(Q18:Q31)</f>
        <v>29</v>
      </c>
      <c r="R32" s="197" t="n">
        <f aca="false">SUM(R18:R31)</f>
        <v>24</v>
      </c>
      <c r="S32" s="197" t="n">
        <f aca="false">SUM(S18:S31)</f>
        <v>17</v>
      </c>
      <c r="T32" s="197" t="n">
        <f aca="false">SUM(T18:T31)</f>
        <v>5</v>
      </c>
      <c r="U32" s="197" t="n">
        <f aca="false">SUM(U18:U31)</f>
        <v>11</v>
      </c>
      <c r="V32" s="197" t="n">
        <f aca="false">SUM(V18:V31)</f>
        <v>8</v>
      </c>
      <c r="W32" s="197" t="n">
        <f aca="false">SUM(W18:W31)</f>
        <v>9</v>
      </c>
      <c r="X32" s="197" t="n">
        <f aca="false">SUM(X18:X31)</f>
        <v>13</v>
      </c>
      <c r="Y32" s="197" t="n">
        <f aca="false">SUM(Y18:Y31)</f>
        <v>19</v>
      </c>
      <c r="Z32" s="197" t="n">
        <f aca="false">SUM(Z18:Z31)</f>
        <v>26</v>
      </c>
      <c r="AA32" s="197" t="n">
        <f aca="false">SUM(AA18:AA31)</f>
        <v>30</v>
      </c>
      <c r="AB32" s="197" t="n">
        <f aca="false">SUM(AB18:AB31)</f>
        <v>34</v>
      </c>
      <c r="AC32" s="197" t="n">
        <f aca="false">SUM(AC18:AC31)</f>
        <v>37</v>
      </c>
      <c r="AD32" s="197" t="n">
        <f aca="false">SUM(AD18:AD31)</f>
        <v>32</v>
      </c>
      <c r="AE32" s="197" t="n">
        <f aca="false">SUM(AE18:AE31)</f>
        <v>50</v>
      </c>
      <c r="AF32" s="197" t="n">
        <f aca="false">SUM(AF18:AF31)</f>
        <v>56</v>
      </c>
      <c r="AG32" s="197" t="n">
        <f aca="false">SUM(AG18:AG31)</f>
        <v>51</v>
      </c>
      <c r="AH32" s="197" t="n">
        <f aca="false">SUM(AH18:AH31)</f>
        <v>35</v>
      </c>
      <c r="AI32" s="197" t="n">
        <f aca="false">SUM(AI18:AI31)</f>
        <v>38</v>
      </c>
      <c r="AJ32" s="197" t="n">
        <f aca="false">SUM(AJ18:AJ31)</f>
        <v>35</v>
      </c>
      <c r="AK32" s="197" t="n">
        <f aca="false">SUM(AK18:AK31)</f>
        <v>25</v>
      </c>
      <c r="AL32" s="197" t="n">
        <f aca="false">SUM(AL18:AL31)</f>
        <v>21</v>
      </c>
      <c r="AM32" s="197" t="n">
        <f aca="false">SUM(AM18:AM31)</f>
        <v>18</v>
      </c>
      <c r="AN32" s="197" t="n">
        <f aca="false">SUM(AN18:AN31)</f>
        <v>19</v>
      </c>
      <c r="AO32" s="197" t="n">
        <f aca="false">SUM(AO18:AO31)</f>
        <v>37</v>
      </c>
      <c r="AP32" s="197" t="n">
        <f aca="false">SUM(AP18:AP31)</f>
        <v>71</v>
      </c>
      <c r="AQ32" s="197" t="n">
        <f aca="false">SUM(AQ18:AQ31)</f>
        <v>90</v>
      </c>
      <c r="AR32" s="197" t="n">
        <f aca="false">SUM(AR18:AR31)</f>
        <v>88</v>
      </c>
      <c r="AS32" s="197" t="n">
        <f aca="false">SUM(AS18:AS31)</f>
        <v>110</v>
      </c>
      <c r="AT32" s="197" t="n">
        <f aca="false">SUM(AT18:AT31)</f>
        <v>43</v>
      </c>
      <c r="AU32" s="197" t="n">
        <v>0</v>
      </c>
      <c r="AV32" s="197" t="n">
        <f aca="false">SUM(AV18:AV31)</f>
        <v>3</v>
      </c>
      <c r="AW32" s="197" t="n">
        <f aca="false">SUM(AW18:AW31)</f>
        <v>1172</v>
      </c>
      <c r="AX32" s="197" t="n">
        <f aca="false">SUM(AX18:AX31)</f>
        <v>64</v>
      </c>
      <c r="AY32" s="199"/>
    </row>
    <row r="33" customFormat="false" ht="13.8" hidden="false" customHeight="false" outlineLevel="0" collapsed="false">
      <c r="A33" s="0" t="s">
        <v>9193</v>
      </c>
      <c r="B33" s="6" t="s">
        <v>25</v>
      </c>
      <c r="C33" s="6" t="s">
        <v>20</v>
      </c>
      <c r="D33" s="6" t="s">
        <v>22199</v>
      </c>
      <c r="E33" s="104" t="n">
        <f aca="false">COUNTIFS(jv!X:X,1981,jv!B:B,A33)</f>
        <v>0</v>
      </c>
      <c r="F33" s="104" t="n">
        <f aca="false">COUNTIFS(jv!X:X,1982,jv!B:B,A33)</f>
        <v>0</v>
      </c>
      <c r="G33" s="104" t="n">
        <f aca="false">COUNTIFS(jv!X:X,1983,jv!B:B,A33)</f>
        <v>0</v>
      </c>
      <c r="H33" s="104" t="n">
        <f aca="false">COUNTIFS(jv!X:X,1984,jv!B:B,A33)</f>
        <v>0</v>
      </c>
      <c r="I33" s="104" t="n">
        <f aca="false">COUNTIFS(jv!X:X,1985,jv!B:B,A33)</f>
        <v>0</v>
      </c>
      <c r="J33" s="104" t="n">
        <f aca="false">COUNTIFS(jv!X:X,1986,jv!B:B,A33)</f>
        <v>0</v>
      </c>
      <c r="K33" s="104" t="n">
        <f aca="false">COUNTIFS(jv!X:X,1987,jv!B:B,A33)</f>
        <v>0</v>
      </c>
      <c r="L33" s="104" t="n">
        <f aca="false">COUNTIFS(jv!X:X,1988,jv!B:B,A33)</f>
        <v>0</v>
      </c>
      <c r="M33" s="104" t="n">
        <f aca="false">COUNTIFS(jv!X:X,1989,jv!B:B,A33)</f>
        <v>0</v>
      </c>
      <c r="N33" s="104" t="n">
        <f aca="false">COUNTIFS(jv!X:X,1990,jv!B:B,A33)</f>
        <v>0</v>
      </c>
      <c r="O33" s="104" t="n">
        <f aca="false">COUNTIFS(jv!X:X,1991,jv!B:B,A33)</f>
        <v>0</v>
      </c>
      <c r="P33" s="104" t="n">
        <f aca="false">COUNTIFS(jv!X:X,1992,jv!B:B,A33)</f>
        <v>0</v>
      </c>
      <c r="Q33" s="104" t="n">
        <f aca="false">COUNTIFS(jv!X:X,1993,jv!B:B,A33)</f>
        <v>0</v>
      </c>
      <c r="R33" s="104" t="n">
        <f aca="false">COUNTIFS(jv!X:X,1994,jv!B:B,A33)</f>
        <v>0</v>
      </c>
      <c r="S33" s="104" t="n">
        <f aca="false">COUNTIFS(jv!X:X,1995,jv!B:B,A33)</f>
        <v>0</v>
      </c>
      <c r="T33" s="104" t="n">
        <f aca="false">COUNTIFS(jv!X:X,1996,jv!B:B,A33)</f>
        <v>0</v>
      </c>
      <c r="U33" s="104" t="n">
        <f aca="false">COUNTIFS(jv!X:X,1997,jv!B:B,A33)</f>
        <v>0</v>
      </c>
      <c r="V33" s="104" t="n">
        <f aca="false">COUNTIFS(jv!X:X,1998,jv!B:B,A33)</f>
        <v>0</v>
      </c>
      <c r="W33" s="104" t="n">
        <f aca="false">COUNTIFS(jv!X:X,1999,jv!B:B,A33)</f>
        <v>0</v>
      </c>
      <c r="X33" s="104" t="n">
        <f aca="false">COUNTIFS(jv!X:X,2000,jv!B:B,A33)</f>
        <v>0</v>
      </c>
      <c r="Y33" s="104" t="n">
        <f aca="false">COUNTIFS(jv!X:X,2001,jv!B:B,A33)</f>
        <v>0</v>
      </c>
      <c r="Z33" s="104" t="n">
        <f aca="false">COUNTIFS(jv!X:X,2002,jv!B:B,A33)</f>
        <v>4</v>
      </c>
      <c r="AA33" s="104" t="n">
        <f aca="false">COUNTIFS(jv!X:X,2003,jv!B:B,A33)</f>
        <v>5</v>
      </c>
      <c r="AB33" s="104" t="n">
        <f aca="false">COUNTIFS(jv!X:X,2004,jv!B:B,A33)</f>
        <v>4</v>
      </c>
      <c r="AC33" s="104" t="n">
        <f aca="false">COUNTIFS(jv!X:X,2005,jv!B:B,A33)</f>
        <v>5</v>
      </c>
      <c r="AD33" s="104" t="n">
        <f aca="false">COUNTIFS(jv!X:X,2006,jv!B:B,A33)</f>
        <v>0</v>
      </c>
      <c r="AE33" s="104" t="n">
        <f aca="false">COUNTIFS(jv!X:X,2007,jv!B:B,A33)</f>
        <v>0</v>
      </c>
      <c r="AF33" s="104" t="n">
        <f aca="false">COUNTIFS(jv!X:X,2008,jv!B:B,A33)</f>
        <v>0</v>
      </c>
      <c r="AG33" s="104" t="n">
        <f aca="false">COUNTIFS(jv!X:X,2009,jv!B:B,A33)</f>
        <v>0</v>
      </c>
      <c r="AH33" s="104" t="n">
        <f aca="false">COUNTIFS(jv!X:X,2010,jv!B:B,A33)</f>
        <v>0</v>
      </c>
      <c r="AI33" s="104" t="n">
        <f aca="false">COUNTIFS(jv!X:X,2011,jv!B:B,A33)</f>
        <v>0</v>
      </c>
      <c r="AJ33" s="104" t="n">
        <f aca="false">COUNTIFS(jv!X:X,2012,jv!B:B,A33)</f>
        <v>0</v>
      </c>
      <c r="AK33" s="104" t="n">
        <f aca="false">COUNTIFS(jv!X:X,2013,jv!B:B,A33)</f>
        <v>0</v>
      </c>
      <c r="AL33" s="104" t="n">
        <f aca="false">COUNTIFS(jv!X:X,2014,jv!B:B,A33)</f>
        <v>0</v>
      </c>
      <c r="AM33" s="104" t="n">
        <f aca="false">COUNTIFS(jv!X:X,2015,jv!B:B,A33)</f>
        <v>0</v>
      </c>
      <c r="AN33" s="104" t="n">
        <f aca="false">COUNTIFS(jv!X:X,2016,jv!B:B,A33)</f>
        <v>0</v>
      </c>
      <c r="AO33" s="104" t="n">
        <f aca="false">COUNTIFS(jv!X:X,2017,jv!B:B,A33)</f>
        <v>0</v>
      </c>
      <c r="AP33" s="104" t="n">
        <f aca="false">COUNTIFS(jv!X:X,2018,jv!B:B,A33)</f>
        <v>0</v>
      </c>
      <c r="AQ33" s="104" t="n">
        <f aca="false">COUNTIFS(jv!X:X,2019,jv!B:B,A33)</f>
        <v>0</v>
      </c>
      <c r="AR33" s="104" t="n">
        <f aca="false">COUNTIFS(jv!X:X,2020,jv!B:B,A33)</f>
        <v>0</v>
      </c>
      <c r="AS33" s="104" t="n">
        <f aca="false">COUNTIFS(jv!X:X,2021,jv!B:B,A33)</f>
        <v>0</v>
      </c>
      <c r="AT33" s="104" t="n">
        <f aca="false">COUNTIFS(jv!X:X,2022,jv!B:B,A33)</f>
        <v>0</v>
      </c>
      <c r="AU33" s="104" t="n">
        <v>0</v>
      </c>
      <c r="AV33" s="104" t="n">
        <f aca="false">COUNTIFS(jv!X:X,"non",jv!B:B,A33)</f>
        <v>0</v>
      </c>
      <c r="AW33" s="188" t="n">
        <f aca="false">SUM(E33:AV33)</f>
        <v>18</v>
      </c>
      <c r="AX33" s="0" t="n">
        <f aca="false">COUNTIFS(jv!B:B,A33,jv!M:M, "5 (âme sœur)")</f>
        <v>1</v>
      </c>
      <c r="AY33" s="189" t="n">
        <f aca="false">(AX33*100) / AW33</f>
        <v>5.55555555555556</v>
      </c>
    </row>
    <row r="34" customFormat="false" ht="13.8" hidden="false" customHeight="false" outlineLevel="0" collapsed="false">
      <c r="A34" s="0" t="s">
        <v>4695</v>
      </c>
      <c r="B34" s="6" t="s">
        <v>32</v>
      </c>
      <c r="C34" s="6" t="s">
        <v>20</v>
      </c>
      <c r="D34" s="6" t="s">
        <v>22199</v>
      </c>
      <c r="E34" s="104" t="n">
        <f aca="false">COUNTIFS(jv!X:X,1981,jv!B:B,A34)</f>
        <v>0</v>
      </c>
      <c r="F34" s="104" t="n">
        <f aca="false">COUNTIFS(jv!X:X,1982,jv!B:B,A34)</f>
        <v>0</v>
      </c>
      <c r="G34" s="104" t="n">
        <f aca="false">COUNTIFS(jv!X:X,1983,jv!B:B,A34)</f>
        <v>0</v>
      </c>
      <c r="H34" s="104" t="n">
        <f aca="false">COUNTIFS(jv!X:X,1984,jv!B:B,A34)</f>
        <v>0</v>
      </c>
      <c r="I34" s="104" t="n">
        <f aca="false">COUNTIFS(jv!X:X,1985,jv!B:B,A34)</f>
        <v>0</v>
      </c>
      <c r="J34" s="104" t="n">
        <f aca="false">COUNTIFS(jv!X:X,1986,jv!B:B,A34)</f>
        <v>0</v>
      </c>
      <c r="K34" s="104" t="n">
        <f aca="false">COUNTIFS(jv!X:X,1987,jv!B:B,A34)</f>
        <v>0</v>
      </c>
      <c r="L34" s="104" t="n">
        <f aca="false">COUNTIFS(jv!X:X,1988,jv!B:B,A34)</f>
        <v>0</v>
      </c>
      <c r="M34" s="104" t="n">
        <f aca="false">COUNTIFS(jv!X:X,1989,jv!B:B,A34)</f>
        <v>0</v>
      </c>
      <c r="N34" s="104" t="n">
        <f aca="false">COUNTIFS(jv!X:X,1990,jv!B:B,A34)</f>
        <v>0</v>
      </c>
      <c r="O34" s="104" t="n">
        <f aca="false">COUNTIFS(jv!X:X,1991,jv!B:B,A34)</f>
        <v>0</v>
      </c>
      <c r="P34" s="104" t="n">
        <f aca="false">COUNTIFS(jv!X:X,1992,jv!B:B,A34)</f>
        <v>0</v>
      </c>
      <c r="Q34" s="104" t="n">
        <f aca="false">COUNTIFS(jv!X:X,1993,jv!B:B,A34)</f>
        <v>0</v>
      </c>
      <c r="R34" s="104" t="n">
        <f aca="false">COUNTIFS(jv!X:X,1994,jv!B:B,A34)</f>
        <v>0</v>
      </c>
      <c r="S34" s="104" t="n">
        <f aca="false">COUNTIFS(jv!X:X,1995,jv!B:B,A34)</f>
        <v>0</v>
      </c>
      <c r="T34" s="104" t="n">
        <f aca="false">COUNTIFS(jv!X:X,1996,jv!B:B,A34)</f>
        <v>0</v>
      </c>
      <c r="U34" s="104" t="n">
        <f aca="false">COUNTIFS(jv!X:X,1997,jv!B:B,A34)</f>
        <v>0</v>
      </c>
      <c r="V34" s="104" t="n">
        <f aca="false">COUNTIFS(jv!X:X,1998,jv!B:B,A34)</f>
        <v>0</v>
      </c>
      <c r="W34" s="104" t="n">
        <f aca="false">COUNTIFS(jv!X:X,1999,jv!B:B,A34)</f>
        <v>0</v>
      </c>
      <c r="X34" s="104" t="n">
        <f aca="false">COUNTIFS(jv!X:X,2000,jv!B:B,A34)</f>
        <v>0</v>
      </c>
      <c r="Y34" s="104" t="n">
        <f aca="false">COUNTIFS(jv!X:X,2001,jv!B:B,A34)</f>
        <v>0</v>
      </c>
      <c r="Z34" s="104" t="n">
        <f aca="false">COUNTIFS(jv!X:X,2002,jv!B:B,A34)</f>
        <v>0</v>
      </c>
      <c r="AA34" s="104" t="n">
        <f aca="false">COUNTIFS(jv!X:X,2003,jv!B:B,A34)</f>
        <v>0</v>
      </c>
      <c r="AB34" s="104" t="n">
        <f aca="false">COUNTIFS(jv!X:X,2004,jv!B:B,A34)</f>
        <v>0</v>
      </c>
      <c r="AC34" s="104" t="n">
        <f aca="false">COUNTIFS(jv!X:X,2005,jv!B:B,A34)</f>
        <v>3</v>
      </c>
      <c r="AD34" s="104" t="n">
        <f aca="false">COUNTIFS(jv!X:X,2006,jv!B:B,A34)</f>
        <v>2</v>
      </c>
      <c r="AE34" s="104" t="n">
        <f aca="false">COUNTIFS(jv!X:X,2007,jv!B:B,A34)</f>
        <v>0</v>
      </c>
      <c r="AF34" s="104" t="n">
        <f aca="false">COUNTIFS(jv!X:X,2008,jv!B:B,A34)</f>
        <v>3</v>
      </c>
      <c r="AG34" s="104" t="n">
        <f aca="false">COUNTIFS(jv!X:X,2009,jv!B:B,A34)</f>
        <v>5</v>
      </c>
      <c r="AH34" s="104" t="n">
        <f aca="false">COUNTIFS(jv!X:X,2010,jv!B:B,A34)</f>
        <v>3</v>
      </c>
      <c r="AI34" s="104" t="n">
        <f aca="false">COUNTIFS(jv!X:X,2011,jv!B:B,A34)</f>
        <v>7</v>
      </c>
      <c r="AJ34" s="104" t="n">
        <f aca="false">COUNTIFS(jv!X:X,2012,jv!B:B,A34)</f>
        <v>4</v>
      </c>
      <c r="AK34" s="104" t="n">
        <f aca="false">COUNTIFS(jv!X:X,2013,jv!B:B,A34)</f>
        <v>0</v>
      </c>
      <c r="AL34" s="104" t="n">
        <f aca="false">COUNTIFS(jv!X:X,2014,jv!B:B,A34)</f>
        <v>0</v>
      </c>
      <c r="AM34" s="104" t="n">
        <f aca="false">COUNTIFS(jv!X:X,2015,jv!B:B,A34)</f>
        <v>0</v>
      </c>
      <c r="AN34" s="104" t="n">
        <f aca="false">COUNTIFS(jv!X:X,2016,jv!B:B,A34)</f>
        <v>0</v>
      </c>
      <c r="AO34" s="104" t="n">
        <f aca="false">COUNTIFS(jv!X:X,2017,jv!B:B,A34)</f>
        <v>0</v>
      </c>
      <c r="AP34" s="104" t="n">
        <f aca="false">COUNTIFS(jv!X:X,2018,jv!B:B,A34)</f>
        <v>0</v>
      </c>
      <c r="AQ34" s="104" t="n">
        <f aca="false">COUNTIFS(jv!X:X,2019,jv!B:B,A34)</f>
        <v>0</v>
      </c>
      <c r="AR34" s="104" t="n">
        <f aca="false">COUNTIFS(jv!X:X,2020,jv!B:B,A34)</f>
        <v>0</v>
      </c>
      <c r="AS34" s="104" t="n">
        <f aca="false">COUNTIFS(jv!X:X,2021,jv!B:B,A34)</f>
        <v>0</v>
      </c>
      <c r="AT34" s="104" t="n">
        <f aca="false">COUNTIFS(jv!X:X,2022,jv!B:B,A34)</f>
        <v>0</v>
      </c>
      <c r="AU34" s="104" t="n">
        <v>0</v>
      </c>
      <c r="AV34" s="104" t="n">
        <f aca="false">COUNTIFS(jv!X:X,"non",jv!B:B,A34)</f>
        <v>0</v>
      </c>
      <c r="AW34" s="188" t="n">
        <f aca="false">SUM(E34:AV34)</f>
        <v>27</v>
      </c>
      <c r="AX34" s="0" t="n">
        <f aca="false">COUNTIFS(jv!B:B,A34,jv!M:M, "5 (âme sœur)")</f>
        <v>0</v>
      </c>
      <c r="AY34" s="189" t="n">
        <f aca="false">(AX34*100) / AW34</f>
        <v>0</v>
      </c>
    </row>
    <row r="35" customFormat="false" ht="13.8" hidden="false" customHeight="false" outlineLevel="0" collapsed="false">
      <c r="A35" s="0" t="s">
        <v>7452</v>
      </c>
      <c r="B35" s="6" t="s">
        <v>34</v>
      </c>
      <c r="C35" s="6" t="s">
        <v>20</v>
      </c>
      <c r="D35" s="6" t="s">
        <v>22199</v>
      </c>
      <c r="E35" s="104" t="n">
        <f aca="false">COUNTIFS(jv!X:X,1981,jv!B:B,A35)</f>
        <v>0</v>
      </c>
      <c r="F35" s="104" t="n">
        <f aca="false">COUNTIFS(jv!X:X,1982,jv!B:B,A35)</f>
        <v>0</v>
      </c>
      <c r="G35" s="104" t="n">
        <f aca="false">COUNTIFS(jv!X:X,1983,jv!B:B,A35)</f>
        <v>0</v>
      </c>
      <c r="H35" s="104" t="n">
        <f aca="false">COUNTIFS(jv!X:X,1984,jv!B:B,A35)</f>
        <v>0</v>
      </c>
      <c r="I35" s="104" t="n">
        <f aca="false">COUNTIFS(jv!X:X,1985,jv!B:B,A35)</f>
        <v>0</v>
      </c>
      <c r="J35" s="104" t="n">
        <f aca="false">COUNTIFS(jv!X:X,1986,jv!B:B,A35)</f>
        <v>0</v>
      </c>
      <c r="K35" s="104" t="n">
        <f aca="false">COUNTIFS(jv!X:X,1987,jv!B:B,A35)</f>
        <v>0</v>
      </c>
      <c r="L35" s="104" t="n">
        <f aca="false">COUNTIFS(jv!X:X,1988,jv!B:B,A35)</f>
        <v>0</v>
      </c>
      <c r="M35" s="104" t="n">
        <f aca="false">COUNTIFS(jv!X:X,1989,jv!B:B,A35)</f>
        <v>0</v>
      </c>
      <c r="N35" s="104" t="n">
        <f aca="false">COUNTIFS(jv!X:X,1990,jv!B:B,A35)</f>
        <v>0</v>
      </c>
      <c r="O35" s="104" t="n">
        <f aca="false">COUNTIFS(jv!X:X,1991,jv!B:B,A35)</f>
        <v>0</v>
      </c>
      <c r="P35" s="104" t="n">
        <f aca="false">COUNTIFS(jv!X:X,1992,jv!B:B,A35)</f>
        <v>0</v>
      </c>
      <c r="Q35" s="104" t="n">
        <f aca="false">COUNTIFS(jv!X:X,1993,jv!B:B,A35)</f>
        <v>0</v>
      </c>
      <c r="R35" s="104" t="n">
        <f aca="false">COUNTIFS(jv!X:X,1994,jv!B:B,A35)</f>
        <v>0</v>
      </c>
      <c r="S35" s="104" t="n">
        <f aca="false">COUNTIFS(jv!X:X,1995,jv!B:B,A35)</f>
        <v>0</v>
      </c>
      <c r="T35" s="104" t="n">
        <f aca="false">COUNTIFS(jv!X:X,1996,jv!B:B,A35)</f>
        <v>0</v>
      </c>
      <c r="U35" s="104" t="n">
        <f aca="false">COUNTIFS(jv!X:X,1997,jv!B:B,A35)</f>
        <v>0</v>
      </c>
      <c r="V35" s="104" t="n">
        <f aca="false">COUNTIFS(jv!X:X,1998,jv!B:B,A35)</f>
        <v>0</v>
      </c>
      <c r="W35" s="104" t="n">
        <f aca="false">COUNTIFS(jv!X:X,1999,jv!B:B,A35)</f>
        <v>0</v>
      </c>
      <c r="X35" s="104" t="n">
        <f aca="false">COUNTIFS(jv!X:X,2000,jv!B:B,A35)</f>
        <v>0</v>
      </c>
      <c r="Y35" s="104" t="n">
        <f aca="false">COUNTIFS(jv!X:X,2001,jv!B:B,A35)</f>
        <v>0</v>
      </c>
      <c r="Z35" s="104" t="n">
        <f aca="false">COUNTIFS(jv!X:X,2002,jv!B:B,A35)</f>
        <v>0</v>
      </c>
      <c r="AA35" s="104" t="n">
        <f aca="false">COUNTIFS(jv!X:X,2003,jv!B:B,A35)</f>
        <v>0</v>
      </c>
      <c r="AB35" s="104" t="n">
        <f aca="false">COUNTIFS(jv!X:X,2004,jv!B:B,A35)</f>
        <v>0</v>
      </c>
      <c r="AC35" s="104" t="n">
        <f aca="false">COUNTIFS(jv!X:X,2005,jv!B:B,A35)</f>
        <v>0</v>
      </c>
      <c r="AD35" s="104" t="n">
        <f aca="false">COUNTIFS(jv!X:X,2006,jv!B:B,A35)</f>
        <v>0</v>
      </c>
      <c r="AE35" s="104" t="n">
        <f aca="false">COUNTIFS(jv!X:X,2007,jv!B:B,A35)</f>
        <v>0</v>
      </c>
      <c r="AF35" s="104" t="n">
        <f aca="false">COUNTIFS(jv!X:X,2008,jv!B:B,A35)</f>
        <v>0</v>
      </c>
      <c r="AG35" s="104" t="n">
        <f aca="false">COUNTIFS(jv!X:X,2009,jv!B:B,A35)</f>
        <v>0</v>
      </c>
      <c r="AH35" s="104" t="n">
        <f aca="false">COUNTIFS(jv!X:X,2010,jv!B:B,A35)</f>
        <v>0</v>
      </c>
      <c r="AI35" s="104" t="n">
        <f aca="false">COUNTIFS(jv!X:X,2011,jv!B:B,A35)</f>
        <v>0</v>
      </c>
      <c r="AJ35" s="104" t="n">
        <f aca="false">COUNTIFS(jv!X:X,2012,jv!B:B,A35)</f>
        <v>0</v>
      </c>
      <c r="AK35" s="104" t="n">
        <f aca="false">COUNTIFS(jv!X:X,2013,jv!B:B,A35)</f>
        <v>0</v>
      </c>
      <c r="AL35" s="104" t="n">
        <f aca="false">COUNTIFS(jv!X:X,2014,jv!B:B,A35)</f>
        <v>4</v>
      </c>
      <c r="AM35" s="104" t="n">
        <f aca="false">COUNTIFS(jv!X:X,2015,jv!B:B,A35)</f>
        <v>3</v>
      </c>
      <c r="AN35" s="104" t="n">
        <f aca="false">COUNTIFS(jv!X:X,2016,jv!B:B,A35)</f>
        <v>4</v>
      </c>
      <c r="AO35" s="104" t="n">
        <f aca="false">COUNTIFS(jv!X:X,2017,jv!B:B,A35)</f>
        <v>2</v>
      </c>
      <c r="AP35" s="104" t="n">
        <f aca="false">COUNTIFS(jv!X:X,2018,jv!B:B,A35)</f>
        <v>1</v>
      </c>
      <c r="AQ35" s="104" t="n">
        <f aca="false">COUNTIFS(jv!X:X,2019,jv!B:B,A35)</f>
        <v>1</v>
      </c>
      <c r="AR35" s="104" t="n">
        <f aca="false">COUNTIFS(jv!X:X,2020,jv!B:B,A35)</f>
        <v>2</v>
      </c>
      <c r="AS35" s="104" t="n">
        <f aca="false">COUNTIFS(jv!X:X,2021,jv!B:B,A35)</f>
        <v>0</v>
      </c>
      <c r="AT35" s="104" t="n">
        <f aca="false">COUNTIFS(jv!X:X,2022,jv!B:B,A35)</f>
        <v>0</v>
      </c>
      <c r="AU35" s="104" t="n">
        <v>0</v>
      </c>
      <c r="AV35" s="104" t="n">
        <f aca="false">COUNTIFS(jv!X:X,"non",jv!B:B,A35)</f>
        <v>0</v>
      </c>
      <c r="AW35" s="188" t="n">
        <f aca="false">SUM(E35:AV35)</f>
        <v>17</v>
      </c>
      <c r="AX35" s="0" t="n">
        <f aca="false">COUNTIFS(jv!B:B,A35,jv!M:M, "5 (âme sœur)")</f>
        <v>0</v>
      </c>
      <c r="AY35" s="189" t="n">
        <f aca="false">(AX35*100) / AW35</f>
        <v>0</v>
      </c>
    </row>
    <row r="36" customFormat="false" ht="13.8" hidden="false" customHeight="false" outlineLevel="0" collapsed="false">
      <c r="A36" s="0" t="s">
        <v>16050</v>
      </c>
      <c r="B36" s="6" t="s">
        <v>38</v>
      </c>
      <c r="C36" s="6" t="s">
        <v>20</v>
      </c>
      <c r="D36" s="6" t="s">
        <v>22199</v>
      </c>
      <c r="E36" s="104" t="n">
        <f aca="false">COUNTIFS(jv!X:X,1981,jv!B:B,A36)</f>
        <v>0</v>
      </c>
      <c r="F36" s="104" t="n">
        <f aca="false">COUNTIFS(jv!X:X,1982,jv!B:B,A36)</f>
        <v>0</v>
      </c>
      <c r="G36" s="104" t="n">
        <f aca="false">COUNTIFS(jv!X:X,1983,jv!B:B,A36)</f>
        <v>0</v>
      </c>
      <c r="H36" s="104" t="n">
        <f aca="false">COUNTIFS(jv!X:X,1984,jv!B:B,A36)</f>
        <v>0</v>
      </c>
      <c r="I36" s="104" t="n">
        <f aca="false">COUNTIFS(jv!X:X,1985,jv!B:B,A36)</f>
        <v>0</v>
      </c>
      <c r="J36" s="104" t="n">
        <f aca="false">COUNTIFS(jv!X:X,1986,jv!B:B,A36)</f>
        <v>0</v>
      </c>
      <c r="K36" s="104" t="n">
        <f aca="false">COUNTIFS(jv!X:X,1987,jv!B:B,A36)</f>
        <v>0</v>
      </c>
      <c r="L36" s="104" t="n">
        <f aca="false">COUNTIFS(jv!X:X,1988,jv!B:B,A36)</f>
        <v>0</v>
      </c>
      <c r="M36" s="104" t="n">
        <f aca="false">COUNTIFS(jv!X:X,1989,jv!B:B,A36)</f>
        <v>0</v>
      </c>
      <c r="N36" s="104" t="n">
        <f aca="false">COUNTIFS(jv!X:X,1990,jv!B:B,A36)</f>
        <v>0</v>
      </c>
      <c r="O36" s="104" t="n">
        <f aca="false">COUNTIFS(jv!X:X,1991,jv!B:B,A36)</f>
        <v>0</v>
      </c>
      <c r="P36" s="104" t="n">
        <f aca="false">COUNTIFS(jv!X:X,1992,jv!B:B,A36)</f>
        <v>0</v>
      </c>
      <c r="Q36" s="104" t="n">
        <f aca="false">COUNTIFS(jv!X:X,1993,jv!B:B,A36)</f>
        <v>0</v>
      </c>
      <c r="R36" s="104" t="n">
        <f aca="false">COUNTIFS(jv!X:X,1994,jv!B:B,A36)</f>
        <v>0</v>
      </c>
      <c r="S36" s="104" t="n">
        <f aca="false">COUNTIFS(jv!X:X,1995,jv!B:B,A36)</f>
        <v>0</v>
      </c>
      <c r="T36" s="104" t="n">
        <f aca="false">COUNTIFS(jv!X:X,1996,jv!B:B,A36)</f>
        <v>0</v>
      </c>
      <c r="U36" s="104" t="n">
        <f aca="false">COUNTIFS(jv!X:X,1997,jv!B:B,A36)</f>
        <v>0</v>
      </c>
      <c r="V36" s="104" t="n">
        <f aca="false">COUNTIFS(jv!X:X,1998,jv!B:B,A36)</f>
        <v>0</v>
      </c>
      <c r="W36" s="104" t="n">
        <f aca="false">COUNTIFS(jv!X:X,1999,jv!B:B,A36)</f>
        <v>0</v>
      </c>
      <c r="X36" s="104" t="n">
        <f aca="false">COUNTIFS(jv!X:X,2000,jv!B:B,A36)</f>
        <v>0</v>
      </c>
      <c r="Y36" s="104" t="n">
        <f aca="false">COUNTIFS(jv!X:X,2001,jv!B:B,A36)</f>
        <v>0</v>
      </c>
      <c r="Z36" s="104" t="n">
        <f aca="false">COUNTIFS(jv!X:X,2002,jv!B:B,A36)</f>
        <v>0</v>
      </c>
      <c r="AA36" s="104" t="n">
        <f aca="false">COUNTIFS(jv!X:X,2003,jv!B:B,A36)</f>
        <v>0</v>
      </c>
      <c r="AB36" s="104" t="n">
        <f aca="false">COUNTIFS(jv!X:X,2004,jv!B:B,A36)</f>
        <v>0</v>
      </c>
      <c r="AC36" s="104" t="n">
        <f aca="false">COUNTIFS(jv!X:X,2005,jv!B:B,A36)</f>
        <v>0</v>
      </c>
      <c r="AD36" s="104" t="n">
        <f aca="false">COUNTIFS(jv!X:X,2006,jv!B:B,A36)</f>
        <v>0</v>
      </c>
      <c r="AE36" s="104" t="n">
        <f aca="false">COUNTIFS(jv!X:X,2007,jv!B:B,A36)</f>
        <v>0</v>
      </c>
      <c r="AF36" s="104" t="n">
        <f aca="false">COUNTIFS(jv!X:X,2008,jv!B:B,A36)</f>
        <v>0</v>
      </c>
      <c r="AG36" s="104" t="n">
        <f aca="false">COUNTIFS(jv!X:X,2009,jv!B:B,A36)</f>
        <v>0</v>
      </c>
      <c r="AH36" s="104" t="n">
        <f aca="false">COUNTIFS(jv!X:X,2010,jv!B:B,A36)</f>
        <v>0</v>
      </c>
      <c r="AI36" s="104" t="n">
        <f aca="false">COUNTIFS(jv!X:X,2011,jv!B:B,A36)</f>
        <v>0</v>
      </c>
      <c r="AJ36" s="104" t="n">
        <f aca="false">COUNTIFS(jv!X:X,2012,jv!B:B,A36)</f>
        <v>0</v>
      </c>
      <c r="AK36" s="104" t="n">
        <f aca="false">COUNTIFS(jv!X:X,2013,jv!B:B,A36)</f>
        <v>0</v>
      </c>
      <c r="AL36" s="104" t="n">
        <f aca="false">COUNTIFS(jv!X:X,2014,jv!B:B,A36)</f>
        <v>0</v>
      </c>
      <c r="AM36" s="104" t="n">
        <f aca="false">COUNTIFS(jv!X:X,2015,jv!B:B,A36)</f>
        <v>0</v>
      </c>
      <c r="AN36" s="104" t="n">
        <f aca="false">COUNTIFS(jv!X:X,2016,jv!B:B,A36)</f>
        <v>0</v>
      </c>
      <c r="AO36" s="104" t="n">
        <f aca="false">COUNTIFS(jv!X:X,2017,jv!B:B,A36)</f>
        <v>0</v>
      </c>
      <c r="AP36" s="104" t="n">
        <f aca="false">COUNTIFS(jv!X:X,2018,jv!B:B,A36)</f>
        <v>0</v>
      </c>
      <c r="AQ36" s="104" t="n">
        <f aca="false">COUNTIFS(jv!X:X,2019,jv!B:B,A36)</f>
        <v>0</v>
      </c>
      <c r="AR36" s="104" t="n">
        <f aca="false">COUNTIFS(jv!X:X,2020,jv!B:B,A36)</f>
        <v>0</v>
      </c>
      <c r="AS36" s="104" t="n">
        <f aca="false">COUNTIFS(jv!X:X,2021,jv!B:B,A36)</f>
        <v>2</v>
      </c>
      <c r="AT36" s="104" t="n">
        <f aca="false">COUNTIFS(jv!X:X,2022,jv!B:B,A36)</f>
        <v>0</v>
      </c>
      <c r="AU36" s="104" t="n">
        <v>0</v>
      </c>
      <c r="AV36" s="104" t="n">
        <f aca="false">COUNTIFS(jv!X:X,"non",jv!B:B,A36)</f>
        <v>0</v>
      </c>
      <c r="AW36" s="188" t="n">
        <f aca="false">SUM(E36:AV36)</f>
        <v>2</v>
      </c>
      <c r="AX36" s="0" t="n">
        <f aca="false">COUNTIFS(jv!B:B,A36,jv!M:M, "5 (âme sœur)")</f>
        <v>0</v>
      </c>
      <c r="AY36" s="189" t="n">
        <f aca="false">(AX36*100) / AW36</f>
        <v>0</v>
      </c>
    </row>
    <row r="37" customFormat="false" ht="13.8" hidden="false" customHeight="false" outlineLevel="0" collapsed="false">
      <c r="A37" s="200" t="s">
        <v>63</v>
      </c>
      <c r="B37" s="201"/>
      <c r="C37" s="201"/>
      <c r="D37" s="201"/>
      <c r="E37" s="200" t="n">
        <f aca="false">SUM(E33:E35)</f>
        <v>0</v>
      </c>
      <c r="F37" s="200" t="n">
        <f aca="false">SUM(F33:F35)</f>
        <v>0</v>
      </c>
      <c r="G37" s="200" t="n">
        <f aca="false">SUM(G33:G35)</f>
        <v>0</v>
      </c>
      <c r="H37" s="200" t="n">
        <f aca="false">SUM(H33:H35)</f>
        <v>0</v>
      </c>
      <c r="I37" s="200" t="n">
        <f aca="false">SUM(I33:I35)</f>
        <v>0</v>
      </c>
      <c r="J37" s="200" t="n">
        <f aca="false">SUM(J33:J35)</f>
        <v>0</v>
      </c>
      <c r="K37" s="200" t="n">
        <f aca="false">SUM(K33:K35)</f>
        <v>0</v>
      </c>
      <c r="L37" s="200" t="n">
        <f aca="false">SUM(L33:L35)</f>
        <v>0</v>
      </c>
      <c r="M37" s="200" t="n">
        <f aca="false">SUM(M33:M35)</f>
        <v>0</v>
      </c>
      <c r="N37" s="200" t="n">
        <f aca="false">SUM(N33:N35)</f>
        <v>0</v>
      </c>
      <c r="O37" s="200" t="n">
        <f aca="false">SUM(O33:O35)</f>
        <v>0</v>
      </c>
      <c r="P37" s="200" t="n">
        <f aca="false">SUM(P33:P35)</f>
        <v>0</v>
      </c>
      <c r="Q37" s="200" t="n">
        <f aca="false">SUM(Q33:Q35)</f>
        <v>0</v>
      </c>
      <c r="R37" s="200" t="n">
        <f aca="false">SUM(R33:R35)</f>
        <v>0</v>
      </c>
      <c r="S37" s="200" t="n">
        <f aca="false">SUM(S33:S35)</f>
        <v>0</v>
      </c>
      <c r="T37" s="200" t="n">
        <f aca="false">SUM(T33:T35)</f>
        <v>0</v>
      </c>
      <c r="U37" s="200" t="n">
        <f aca="false">SUM(U33:U35)</f>
        <v>0</v>
      </c>
      <c r="V37" s="200" t="n">
        <f aca="false">SUM(V33:V35)</f>
        <v>0</v>
      </c>
      <c r="W37" s="200" t="n">
        <f aca="false">SUM(W33:W35)</f>
        <v>0</v>
      </c>
      <c r="X37" s="200" t="n">
        <f aca="false">SUM(X33:X35)</f>
        <v>0</v>
      </c>
      <c r="Y37" s="200" t="n">
        <f aca="false">SUM(Y33:Y35)</f>
        <v>0</v>
      </c>
      <c r="Z37" s="200" t="n">
        <f aca="false">SUM(Z33:Z35)</f>
        <v>4</v>
      </c>
      <c r="AA37" s="200" t="n">
        <f aca="false">SUM(AA33:AA35)</f>
        <v>5</v>
      </c>
      <c r="AB37" s="200" t="n">
        <f aca="false">SUM(AB33:AB35)</f>
        <v>4</v>
      </c>
      <c r="AC37" s="200" t="n">
        <f aca="false">SUM(AC33:AC35)</f>
        <v>8</v>
      </c>
      <c r="AD37" s="200" t="n">
        <f aca="false">SUM(AD33:AD35)</f>
        <v>2</v>
      </c>
      <c r="AE37" s="200" t="n">
        <f aca="false">SUM(AE33:AE35)</f>
        <v>0</v>
      </c>
      <c r="AF37" s="200" t="n">
        <f aca="false">SUM(AF33:AF35)</f>
        <v>3</v>
      </c>
      <c r="AG37" s="200" t="n">
        <f aca="false">SUM(AG33:AG35)</f>
        <v>5</v>
      </c>
      <c r="AH37" s="200" t="n">
        <f aca="false">SUM(AH33:AH35)</f>
        <v>3</v>
      </c>
      <c r="AI37" s="200" t="n">
        <f aca="false">SUM(AI33:AI35)</f>
        <v>7</v>
      </c>
      <c r="AJ37" s="200" t="n">
        <f aca="false">SUM(AJ33:AJ35)</f>
        <v>4</v>
      </c>
      <c r="AK37" s="200" t="n">
        <f aca="false">SUM(AK33:AK35)</f>
        <v>0</v>
      </c>
      <c r="AL37" s="200" t="n">
        <f aca="false">SUM(AL33:AL35)</f>
        <v>4</v>
      </c>
      <c r="AM37" s="200" t="n">
        <f aca="false">SUM(AM33:AM35)</f>
        <v>3</v>
      </c>
      <c r="AN37" s="200" t="n">
        <f aca="false">SUM(AN33:AN35)</f>
        <v>4</v>
      </c>
      <c r="AO37" s="200" t="n">
        <f aca="false">SUM(AO33:AO35)</f>
        <v>2</v>
      </c>
      <c r="AP37" s="200" t="n">
        <f aca="false">SUM(AP33:AP35)</f>
        <v>1</v>
      </c>
      <c r="AQ37" s="200" t="n">
        <f aca="false">SUM(AQ33:AQ35)</f>
        <v>1</v>
      </c>
      <c r="AR37" s="200" t="n">
        <f aca="false">SUM(AR33:AR35)</f>
        <v>2</v>
      </c>
      <c r="AS37" s="200" t="n">
        <f aca="false">SUM(AS33:AS35)</f>
        <v>0</v>
      </c>
      <c r="AT37" s="200" t="n">
        <f aca="false">SUM(AT33:AT35)</f>
        <v>0</v>
      </c>
      <c r="AU37" s="200" t="n">
        <v>0</v>
      </c>
      <c r="AV37" s="200" t="n">
        <f aca="false">SUM(AV33:AV35)</f>
        <v>0</v>
      </c>
      <c r="AW37" s="200" t="n">
        <f aca="false">SUM(AW33:AW35)</f>
        <v>62</v>
      </c>
      <c r="AX37" s="200" t="n">
        <f aca="false">SUM(AX33:AX35)</f>
        <v>1</v>
      </c>
      <c r="AY37" s="202"/>
    </row>
    <row r="38" customFormat="false" ht="13.8" hidden="false" customHeight="false" outlineLevel="0" collapsed="false">
      <c r="A38" s="0" t="s">
        <v>16058</v>
      </c>
      <c r="B38" s="18" t="s">
        <v>18</v>
      </c>
      <c r="C38" s="18" t="s">
        <v>16</v>
      </c>
      <c r="D38" s="18" t="s">
        <v>22200</v>
      </c>
      <c r="E38" s="104" t="n">
        <f aca="false">COUNTIFS(jv!X:X,1981,jv!B:B,A38)</f>
        <v>0</v>
      </c>
      <c r="F38" s="104" t="n">
        <f aca="false">COUNTIFS(jv!X:X,1982,jv!B:B,A38)</f>
        <v>0</v>
      </c>
      <c r="G38" s="104" t="n">
        <f aca="false">COUNTIFS(jv!X:X,1983,jv!B:B,A38)</f>
        <v>0</v>
      </c>
      <c r="H38" s="104" t="n">
        <f aca="false">COUNTIFS(jv!X:X,1984,jv!B:B,A38)</f>
        <v>0</v>
      </c>
      <c r="I38" s="104" t="n">
        <f aca="false">COUNTIFS(jv!X:X,1985,jv!B:B,A38)</f>
        <v>0</v>
      </c>
      <c r="J38" s="104" t="n">
        <f aca="false">COUNTIFS(jv!X:X,1986,jv!B:B,A38)</f>
        <v>0</v>
      </c>
      <c r="K38" s="104" t="n">
        <f aca="false">COUNTIFS(jv!X:X,1987,jv!B:B,A38)</f>
        <v>0</v>
      </c>
      <c r="L38" s="104" t="n">
        <f aca="false">COUNTIFS(jv!X:X,1988,jv!B:B,A38)</f>
        <v>0</v>
      </c>
      <c r="M38" s="104" t="n">
        <f aca="false">COUNTIFS(jv!X:X,1989,jv!B:B,A38)</f>
        <v>0</v>
      </c>
      <c r="N38" s="104" t="n">
        <f aca="false">COUNTIFS(jv!X:X,1990,jv!B:B,A38)</f>
        <v>0</v>
      </c>
      <c r="O38" s="104" t="n">
        <f aca="false">COUNTIFS(jv!X:X,1991,jv!B:B,A38)</f>
        <v>0</v>
      </c>
      <c r="P38" s="104" t="n">
        <f aca="false">COUNTIFS(jv!X:X,1992,jv!B:B,A38)</f>
        <v>0</v>
      </c>
      <c r="Q38" s="104" t="n">
        <f aca="false">COUNTIFS(jv!X:X,1993,jv!B:B,A38)</f>
        <v>0</v>
      </c>
      <c r="R38" s="104" t="n">
        <f aca="false">COUNTIFS(jv!X:X,1994,jv!B:B,A38)</f>
        <v>0</v>
      </c>
      <c r="S38" s="104" t="n">
        <f aca="false">COUNTIFS(jv!X:X,1995,jv!B:B,A38)</f>
        <v>0</v>
      </c>
      <c r="T38" s="104" t="n">
        <f aca="false">COUNTIFS(jv!X:X,1996,jv!B:B,A38)</f>
        <v>0</v>
      </c>
      <c r="U38" s="104" t="n">
        <f aca="false">COUNTIFS(jv!X:X,1997,jv!B:B,A38)</f>
        <v>0</v>
      </c>
      <c r="V38" s="104" t="n">
        <f aca="false">COUNTIFS(jv!X:X,1998,jv!B:B,A38)</f>
        <v>1</v>
      </c>
      <c r="W38" s="104" t="n">
        <f aca="false">COUNTIFS(jv!X:X,1999,jv!B:B,A38)</f>
        <v>8</v>
      </c>
      <c r="X38" s="104" t="n">
        <f aca="false">COUNTIFS(jv!X:X,2000,jv!B:B,A38)</f>
        <v>2</v>
      </c>
      <c r="Y38" s="104" t="n">
        <f aca="false">COUNTIFS(jv!X:X,2001,jv!B:B,A38)</f>
        <v>0</v>
      </c>
      <c r="Z38" s="104" t="n">
        <f aca="false">COUNTIFS(jv!X:X,2002,jv!B:B,A38)</f>
        <v>0</v>
      </c>
      <c r="AA38" s="104" t="n">
        <f aca="false">COUNTIFS(jv!X:X,2003,jv!B:B,A38)</f>
        <v>0</v>
      </c>
      <c r="AB38" s="104" t="n">
        <f aca="false">COUNTIFS(jv!X:X,2004,jv!B:B,A38)</f>
        <v>0</v>
      </c>
      <c r="AC38" s="104" t="n">
        <f aca="false">COUNTIFS(jv!X:X,2005,jv!B:B,A38)</f>
        <v>0</v>
      </c>
      <c r="AD38" s="104" t="n">
        <f aca="false">COUNTIFS(jv!X:X,2006,jv!B:B,A38)</f>
        <v>0</v>
      </c>
      <c r="AE38" s="104" t="n">
        <f aca="false">COUNTIFS(jv!X:X,2007,jv!B:B,A38)</f>
        <v>0</v>
      </c>
      <c r="AF38" s="104" t="n">
        <f aca="false">COUNTIFS(jv!X:X,2008,jv!B:B,A38)</f>
        <v>0</v>
      </c>
      <c r="AG38" s="104" t="n">
        <f aca="false">COUNTIFS(jv!X:X,2009,jv!B:B,A38)</f>
        <v>0</v>
      </c>
      <c r="AH38" s="104" t="n">
        <f aca="false">COUNTIFS(jv!X:X,2010,jv!B:B,A38)</f>
        <v>0</v>
      </c>
      <c r="AI38" s="104" t="n">
        <f aca="false">COUNTIFS(jv!X:X,2011,jv!B:B,A38)</f>
        <v>0</v>
      </c>
      <c r="AJ38" s="104" t="n">
        <f aca="false">COUNTIFS(jv!X:X,2012,jv!B:B,A38)</f>
        <v>0</v>
      </c>
      <c r="AK38" s="104" t="n">
        <f aca="false">COUNTIFS(jv!X:X,2013,jv!B:B,A38)</f>
        <v>0</v>
      </c>
      <c r="AL38" s="104" t="n">
        <f aca="false">COUNTIFS(jv!X:X,2014,jv!B:B,A38)</f>
        <v>0</v>
      </c>
      <c r="AM38" s="104" t="n">
        <f aca="false">COUNTIFS(jv!X:X,2015,jv!B:B,A38)</f>
        <v>0</v>
      </c>
      <c r="AN38" s="104" t="n">
        <f aca="false">COUNTIFS(jv!X:X,2016,jv!B:B,A38)</f>
        <v>0</v>
      </c>
      <c r="AO38" s="104" t="n">
        <f aca="false">COUNTIFS(jv!X:X,2017,jv!B:B,A38)</f>
        <v>0</v>
      </c>
      <c r="AP38" s="104" t="n">
        <f aca="false">COUNTIFS(jv!X:X,2018,jv!B:B,A38)</f>
        <v>0</v>
      </c>
      <c r="AQ38" s="104" t="n">
        <f aca="false">COUNTIFS(jv!X:X,2019,jv!B:B,A38)</f>
        <v>0</v>
      </c>
      <c r="AR38" s="104" t="n">
        <f aca="false">COUNTIFS(jv!X:X,2020,jv!B:B,A38)</f>
        <v>0</v>
      </c>
      <c r="AS38" s="104" t="n">
        <f aca="false">COUNTIFS(jv!X:X,2021,jv!B:B,A38)</f>
        <v>0</v>
      </c>
      <c r="AT38" s="104" t="n">
        <f aca="false">COUNTIFS(jv!X:X,2022,jv!B:B,A38)</f>
        <v>0</v>
      </c>
      <c r="AU38" s="104" t="n">
        <v>0</v>
      </c>
      <c r="AV38" s="104" t="n">
        <f aca="false">COUNTIFS(jv!X:X,"non",jv!B:B,A38)</f>
        <v>0</v>
      </c>
      <c r="AW38" s="188" t="n">
        <f aca="false">SUM(E38:AV38)</f>
        <v>11</v>
      </c>
      <c r="AX38" s="0" t="n">
        <f aca="false">COUNTIFS(jv!B:B,A38,jv!M:M, "5 (âme sœur)")</f>
        <v>0</v>
      </c>
      <c r="AY38" s="189" t="n">
        <f aca="false">(AX38*100) / AW38</f>
        <v>0</v>
      </c>
    </row>
    <row r="39" customFormat="false" ht="13.8" hidden="false" customHeight="false" outlineLevel="0" collapsed="false">
      <c r="A39" s="0" t="s">
        <v>16139</v>
      </c>
      <c r="B39" s="18" t="s">
        <v>18</v>
      </c>
      <c r="C39" s="18" t="s">
        <v>16</v>
      </c>
      <c r="D39" s="18" t="s">
        <v>22200</v>
      </c>
      <c r="E39" s="104" t="n">
        <f aca="false">COUNTIFS(jv!X:X,1981,jv!B:B,A39)</f>
        <v>0</v>
      </c>
      <c r="F39" s="104" t="n">
        <f aca="false">COUNTIFS(jv!X:X,1982,jv!B:B,A39)</f>
        <v>0</v>
      </c>
      <c r="G39" s="104" t="n">
        <f aca="false">COUNTIFS(jv!X:X,1983,jv!B:B,A39)</f>
        <v>0</v>
      </c>
      <c r="H39" s="104" t="n">
        <f aca="false">COUNTIFS(jv!X:X,1984,jv!B:B,A39)</f>
        <v>0</v>
      </c>
      <c r="I39" s="104" t="n">
        <f aca="false">COUNTIFS(jv!X:X,1985,jv!B:B,A39)</f>
        <v>0</v>
      </c>
      <c r="J39" s="104" t="n">
        <f aca="false">COUNTIFS(jv!X:X,1986,jv!B:B,A39)</f>
        <v>0</v>
      </c>
      <c r="K39" s="104" t="n">
        <f aca="false">COUNTIFS(jv!X:X,1987,jv!B:B,A39)</f>
        <v>0</v>
      </c>
      <c r="L39" s="104" t="n">
        <f aca="false">COUNTIFS(jv!X:X,1988,jv!B:B,A39)</f>
        <v>0</v>
      </c>
      <c r="M39" s="104" t="n">
        <f aca="false">COUNTIFS(jv!X:X,1989,jv!B:B,A39)</f>
        <v>0</v>
      </c>
      <c r="N39" s="104" t="n">
        <f aca="false">COUNTIFS(jv!X:X,1990,jv!B:B,A39)</f>
        <v>0</v>
      </c>
      <c r="O39" s="104" t="n">
        <f aca="false">COUNTIFS(jv!X:X,1991,jv!B:B,A39)</f>
        <v>0</v>
      </c>
      <c r="P39" s="104" t="n">
        <f aca="false">COUNTIFS(jv!X:X,1992,jv!B:B,A39)</f>
        <v>0</v>
      </c>
      <c r="Q39" s="104" t="n">
        <f aca="false">COUNTIFS(jv!X:X,1993,jv!B:B,A39)</f>
        <v>0</v>
      </c>
      <c r="R39" s="104" t="n">
        <f aca="false">COUNTIFS(jv!X:X,1994,jv!B:B,A39)</f>
        <v>0</v>
      </c>
      <c r="S39" s="104" t="n">
        <f aca="false">COUNTIFS(jv!X:X,1995,jv!B:B,A39)</f>
        <v>0</v>
      </c>
      <c r="T39" s="104" t="n">
        <f aca="false">COUNTIFS(jv!X:X,1996,jv!B:B,A39)</f>
        <v>0</v>
      </c>
      <c r="U39" s="104" t="n">
        <f aca="false">COUNTIFS(jv!X:X,1997,jv!B:B,A39)</f>
        <v>0</v>
      </c>
      <c r="V39" s="104" t="n">
        <f aca="false">COUNTIFS(jv!X:X,1998,jv!B:B,A39)</f>
        <v>0</v>
      </c>
      <c r="W39" s="104" t="n">
        <f aca="false">COUNTIFS(jv!X:X,1999,jv!B:B,A39)</f>
        <v>0</v>
      </c>
      <c r="X39" s="104" t="n">
        <f aca="false">COUNTIFS(jv!X:X,2000,jv!B:B,A39)</f>
        <v>0</v>
      </c>
      <c r="Y39" s="104" t="n">
        <f aca="false">COUNTIFS(jv!X:X,2001,jv!B:B,A39)</f>
        <v>0</v>
      </c>
      <c r="Z39" s="104" t="n">
        <f aca="false">COUNTIFS(jv!X:X,2002,jv!B:B,A39)</f>
        <v>0</v>
      </c>
      <c r="AA39" s="104" t="n">
        <f aca="false">COUNTIFS(jv!X:X,2003,jv!B:B,A39)</f>
        <v>0</v>
      </c>
      <c r="AB39" s="104" t="n">
        <f aca="false">COUNTIFS(jv!X:X,2004,jv!B:B,A39)</f>
        <v>0</v>
      </c>
      <c r="AC39" s="104" t="n">
        <f aca="false">COUNTIFS(jv!X:X,2005,jv!B:B,A39)</f>
        <v>0</v>
      </c>
      <c r="AD39" s="104" t="n">
        <f aca="false">COUNTIFS(jv!X:X,2006,jv!B:B,A39)</f>
        <v>0</v>
      </c>
      <c r="AE39" s="104" t="n">
        <f aca="false">COUNTIFS(jv!X:X,2007,jv!B:B,A39)</f>
        <v>0</v>
      </c>
      <c r="AF39" s="104" t="n">
        <f aca="false">COUNTIFS(jv!X:X,2008,jv!B:B,A39)</f>
        <v>0</v>
      </c>
      <c r="AG39" s="104" t="n">
        <f aca="false">COUNTIFS(jv!X:X,2009,jv!B:B,A39)</f>
        <v>0</v>
      </c>
      <c r="AH39" s="104" t="n">
        <f aca="false">COUNTIFS(jv!X:X,2010,jv!B:B,A39)</f>
        <v>0</v>
      </c>
      <c r="AI39" s="104" t="n">
        <f aca="false">COUNTIFS(jv!X:X,2011,jv!B:B,A39)</f>
        <v>0</v>
      </c>
      <c r="AJ39" s="104" t="n">
        <f aca="false">COUNTIFS(jv!X:X,2012,jv!B:B,A39)</f>
        <v>1</v>
      </c>
      <c r="AK39" s="104" t="n">
        <f aca="false">COUNTIFS(jv!X:X,2013,jv!B:B,A39)</f>
        <v>1</v>
      </c>
      <c r="AL39" s="104" t="n">
        <f aca="false">COUNTIFS(jv!X:X,2014,jv!B:B,A39)</f>
        <v>0</v>
      </c>
      <c r="AM39" s="104" t="n">
        <f aca="false">COUNTIFS(jv!X:X,2015,jv!B:B,A39)</f>
        <v>0</v>
      </c>
      <c r="AN39" s="104" t="n">
        <f aca="false">COUNTIFS(jv!X:X,2016,jv!B:B,A39)</f>
        <v>0</v>
      </c>
      <c r="AO39" s="104" t="n">
        <f aca="false">COUNTIFS(jv!X:X,2017,jv!B:B,A39)</f>
        <v>0</v>
      </c>
      <c r="AP39" s="104" t="n">
        <f aca="false">COUNTIFS(jv!X:X,2018,jv!B:B,A39)</f>
        <v>0</v>
      </c>
      <c r="AQ39" s="104" t="n">
        <f aca="false">COUNTIFS(jv!X:X,2019,jv!B:B,A39)</f>
        <v>0</v>
      </c>
      <c r="AR39" s="104" t="n">
        <f aca="false">COUNTIFS(jv!X:X,2020,jv!B:B,A39)</f>
        <v>0</v>
      </c>
      <c r="AS39" s="104" t="n">
        <f aca="false">COUNTIFS(jv!X:X,2021,jv!B:B,A39)</f>
        <v>0</v>
      </c>
      <c r="AT39" s="104" t="n">
        <f aca="false">COUNTIFS(jv!X:X,2022,jv!B:B,A39)</f>
        <v>0</v>
      </c>
      <c r="AU39" s="104" t="n">
        <v>0</v>
      </c>
      <c r="AV39" s="104" t="n">
        <f aca="false">COUNTIFS(jv!X:X,"non",jv!B:B,A39)</f>
        <v>0</v>
      </c>
      <c r="AW39" s="188" t="n">
        <f aca="false">SUM(E39:AV39)</f>
        <v>2</v>
      </c>
      <c r="AX39" s="0" t="n">
        <f aca="false">COUNTIFS(jv!B:B,A39,jv!M:M, "5 (âme sœur)")</f>
        <v>0</v>
      </c>
      <c r="AY39" s="189" t="n">
        <f aca="false">(AX39*100) / AW39</f>
        <v>0</v>
      </c>
    </row>
    <row r="40" customFormat="false" ht="13.8" hidden="false" customHeight="false" outlineLevel="0" collapsed="false">
      <c r="A40" s="0" t="s">
        <v>16112</v>
      </c>
      <c r="B40" s="18" t="s">
        <v>66</v>
      </c>
      <c r="C40" s="18" t="s">
        <v>20</v>
      </c>
      <c r="D40" s="18" t="s">
        <v>22199</v>
      </c>
      <c r="E40" s="104" t="n">
        <f aca="false">COUNTIFS(jv!X:X,1981,jv!B:B,A40)</f>
        <v>0</v>
      </c>
      <c r="F40" s="104" t="n">
        <f aca="false">COUNTIFS(jv!X:X,1982,jv!B:B,A40)</f>
        <v>0</v>
      </c>
      <c r="G40" s="104" t="n">
        <f aca="false">COUNTIFS(jv!X:X,1983,jv!B:B,A40)</f>
        <v>0</v>
      </c>
      <c r="H40" s="104" t="n">
        <f aca="false">COUNTIFS(jv!X:X,1984,jv!B:B,A40)</f>
        <v>0</v>
      </c>
      <c r="I40" s="104" t="n">
        <f aca="false">COUNTIFS(jv!X:X,1985,jv!B:B,A40)</f>
        <v>0</v>
      </c>
      <c r="J40" s="104" t="n">
        <f aca="false">COUNTIFS(jv!X:X,1986,jv!B:B,A40)</f>
        <v>0</v>
      </c>
      <c r="K40" s="104" t="n">
        <f aca="false">COUNTIFS(jv!X:X,1987,jv!B:B,A40)</f>
        <v>0</v>
      </c>
      <c r="L40" s="104" t="n">
        <f aca="false">COUNTIFS(jv!X:X,1988,jv!B:B,A40)</f>
        <v>0</v>
      </c>
      <c r="M40" s="104" t="n">
        <f aca="false">COUNTIFS(jv!X:X,1989,jv!B:B,A40)</f>
        <v>0</v>
      </c>
      <c r="N40" s="104" t="n">
        <f aca="false">COUNTIFS(jv!X:X,1990,jv!B:B,A40)</f>
        <v>0</v>
      </c>
      <c r="O40" s="104" t="n">
        <f aca="false">COUNTIFS(jv!X:X,1991,jv!B:B,A40)</f>
        <v>0</v>
      </c>
      <c r="P40" s="104" t="n">
        <f aca="false">COUNTIFS(jv!X:X,1992,jv!B:B,A40)</f>
        <v>0</v>
      </c>
      <c r="Q40" s="104" t="n">
        <f aca="false">COUNTIFS(jv!X:X,1993,jv!B:B,A40)</f>
        <v>0</v>
      </c>
      <c r="R40" s="104" t="n">
        <f aca="false">COUNTIFS(jv!X:X,1994,jv!B:B,A40)</f>
        <v>2</v>
      </c>
      <c r="S40" s="104" t="n">
        <f aca="false">COUNTIFS(jv!X:X,1995,jv!B:B,A40)</f>
        <v>3</v>
      </c>
      <c r="T40" s="104" t="n">
        <f aca="false">COUNTIFS(jv!X:X,1996,jv!B:B,A40)</f>
        <v>1</v>
      </c>
      <c r="U40" s="104" t="n">
        <f aca="false">COUNTIFS(jv!X:X,1997,jv!B:B,A40)</f>
        <v>0</v>
      </c>
      <c r="V40" s="104" t="n">
        <f aca="false">COUNTIFS(jv!X:X,1998,jv!B:B,A40)</f>
        <v>0</v>
      </c>
      <c r="W40" s="104" t="n">
        <f aca="false">COUNTIFS(jv!X:X,1999,jv!B:B,A40)</f>
        <v>0</v>
      </c>
      <c r="X40" s="104" t="n">
        <f aca="false">COUNTIFS(jv!X:X,2000,jv!B:B,A40)</f>
        <v>0</v>
      </c>
      <c r="Y40" s="104" t="n">
        <f aca="false">COUNTIFS(jv!X:X,2001,jv!B:B,A40)</f>
        <v>0</v>
      </c>
      <c r="Z40" s="104" t="n">
        <f aca="false">COUNTIFS(jv!X:X,2002,jv!B:B,A40)</f>
        <v>0</v>
      </c>
      <c r="AA40" s="104" t="n">
        <f aca="false">COUNTIFS(jv!X:X,2003,jv!B:B,A40)</f>
        <v>0</v>
      </c>
      <c r="AB40" s="104" t="n">
        <f aca="false">COUNTIFS(jv!X:X,2004,jv!B:B,A40)</f>
        <v>0</v>
      </c>
      <c r="AC40" s="104" t="n">
        <f aca="false">COUNTIFS(jv!X:X,2005,jv!B:B,A40)</f>
        <v>0</v>
      </c>
      <c r="AD40" s="104" t="n">
        <f aca="false">COUNTIFS(jv!X:X,2006,jv!B:B,A40)</f>
        <v>0</v>
      </c>
      <c r="AE40" s="104" t="n">
        <f aca="false">COUNTIFS(jv!X:X,2007,jv!B:B,A40)</f>
        <v>0</v>
      </c>
      <c r="AF40" s="104" t="n">
        <f aca="false">COUNTIFS(jv!X:X,2008,jv!B:B,A40)</f>
        <v>0</v>
      </c>
      <c r="AG40" s="104" t="n">
        <f aca="false">COUNTIFS(jv!X:X,2009,jv!B:B,A40)</f>
        <v>0</v>
      </c>
      <c r="AH40" s="104" t="n">
        <f aca="false">COUNTIFS(jv!X:X,2010,jv!B:B,A40)</f>
        <v>0</v>
      </c>
      <c r="AI40" s="104" t="n">
        <f aca="false">COUNTIFS(jv!X:X,2011,jv!B:B,A40)</f>
        <v>0</v>
      </c>
      <c r="AJ40" s="104" t="n">
        <f aca="false">COUNTIFS(jv!X:X,2012,jv!B:B,A40)</f>
        <v>0</v>
      </c>
      <c r="AK40" s="104" t="n">
        <f aca="false">COUNTIFS(jv!X:X,2013,jv!B:B,A40)</f>
        <v>0</v>
      </c>
      <c r="AL40" s="104" t="n">
        <f aca="false">COUNTIFS(jv!X:X,2014,jv!B:B,A40)</f>
        <v>0</v>
      </c>
      <c r="AM40" s="104" t="n">
        <f aca="false">COUNTIFS(jv!X:X,2015,jv!B:B,A40)</f>
        <v>0</v>
      </c>
      <c r="AN40" s="104" t="n">
        <f aca="false">COUNTIFS(jv!X:X,2016,jv!B:B,A40)</f>
        <v>0</v>
      </c>
      <c r="AO40" s="104" t="n">
        <f aca="false">COUNTIFS(jv!X:X,2017,jv!B:B,A40)</f>
        <v>0</v>
      </c>
      <c r="AP40" s="104" t="n">
        <f aca="false">COUNTIFS(jv!X:X,2018,jv!B:B,A40)</f>
        <v>0</v>
      </c>
      <c r="AQ40" s="104" t="n">
        <f aca="false">COUNTIFS(jv!X:X,2019,jv!B:B,A40)</f>
        <v>0</v>
      </c>
      <c r="AR40" s="104" t="n">
        <f aca="false">COUNTIFS(jv!X:X,2020,jv!B:B,A40)</f>
        <v>0</v>
      </c>
      <c r="AS40" s="104" t="n">
        <f aca="false">COUNTIFS(jv!X:X,2021,jv!B:B,A40)</f>
        <v>0</v>
      </c>
      <c r="AT40" s="104" t="n">
        <f aca="false">COUNTIFS(jv!X:X,2022,jv!B:B,A40)</f>
        <v>0</v>
      </c>
      <c r="AU40" s="104" t="n">
        <v>0</v>
      </c>
      <c r="AV40" s="104" t="n">
        <f aca="false">COUNTIFS(jv!X:X,"non",jv!B:B,A40)</f>
        <v>0</v>
      </c>
      <c r="AW40" s="188" t="n">
        <f aca="false">SUM(E40:AV40)</f>
        <v>6</v>
      </c>
      <c r="AX40" s="0" t="n">
        <f aca="false">COUNTIFS(jv!B:B,A40,jv!M:M, "5 (âme sœur)")</f>
        <v>0</v>
      </c>
      <c r="AY40" s="189" t="n">
        <f aca="false">(AX40*100) / AW40</f>
        <v>0</v>
      </c>
    </row>
    <row r="41" customFormat="false" ht="13.8" hidden="false" customHeight="false" outlineLevel="0" collapsed="false">
      <c r="A41" s="151" t="s">
        <v>68</v>
      </c>
      <c r="B41" s="203"/>
      <c r="C41" s="203"/>
      <c r="D41" s="203"/>
      <c r="E41" s="151" t="n">
        <f aca="false">SUM(E38:E40)</f>
        <v>0</v>
      </c>
      <c r="F41" s="151" t="n">
        <f aca="false">SUM(F38:F40)</f>
        <v>0</v>
      </c>
      <c r="G41" s="151" t="n">
        <f aca="false">SUM(G38:G40)</f>
        <v>0</v>
      </c>
      <c r="H41" s="151" t="n">
        <f aca="false">SUM(H38:H40)</f>
        <v>0</v>
      </c>
      <c r="I41" s="151" t="n">
        <f aca="false">SUM(I38:I40)</f>
        <v>0</v>
      </c>
      <c r="J41" s="151" t="n">
        <f aca="false">SUM(J38:J40)</f>
        <v>0</v>
      </c>
      <c r="K41" s="151" t="n">
        <f aca="false">SUM(K38:K40)</f>
        <v>0</v>
      </c>
      <c r="L41" s="151" t="n">
        <f aca="false">SUM(L38:L40)</f>
        <v>0</v>
      </c>
      <c r="M41" s="151" t="n">
        <f aca="false">SUM(M38:M40)</f>
        <v>0</v>
      </c>
      <c r="N41" s="151" t="n">
        <f aca="false">SUM(N38:N40)</f>
        <v>0</v>
      </c>
      <c r="O41" s="151" t="n">
        <f aca="false">SUM(O38:O40)</f>
        <v>0</v>
      </c>
      <c r="P41" s="151" t="n">
        <f aca="false">SUM(P38:P40)</f>
        <v>0</v>
      </c>
      <c r="Q41" s="151" t="n">
        <f aca="false">SUM(Q38:Q40)</f>
        <v>0</v>
      </c>
      <c r="R41" s="151" t="n">
        <f aca="false">SUM(R38:R40)</f>
        <v>2</v>
      </c>
      <c r="S41" s="151" t="n">
        <f aca="false">SUM(S38:S40)</f>
        <v>3</v>
      </c>
      <c r="T41" s="151" t="n">
        <f aca="false">SUM(T38:T40)</f>
        <v>1</v>
      </c>
      <c r="U41" s="151" t="n">
        <f aca="false">SUM(U38:U40)</f>
        <v>0</v>
      </c>
      <c r="V41" s="151" t="n">
        <f aca="false">SUM(V38:V40)</f>
        <v>1</v>
      </c>
      <c r="W41" s="151" t="n">
        <f aca="false">SUM(W38:W40)</f>
        <v>8</v>
      </c>
      <c r="X41" s="151" t="n">
        <f aca="false">SUM(X38:X40)</f>
        <v>2</v>
      </c>
      <c r="Y41" s="151" t="n">
        <f aca="false">SUM(Y38:Y40)</f>
        <v>0</v>
      </c>
      <c r="Z41" s="151" t="n">
        <f aca="false">SUM(Z38:Z40)</f>
        <v>0</v>
      </c>
      <c r="AA41" s="151" t="n">
        <f aca="false">SUM(AA38:AA40)</f>
        <v>0</v>
      </c>
      <c r="AB41" s="151" t="n">
        <f aca="false">SUM(AB38:AB40)</f>
        <v>0</v>
      </c>
      <c r="AC41" s="151" t="n">
        <f aca="false">SUM(AC38:AC40)</f>
        <v>0</v>
      </c>
      <c r="AD41" s="151" t="n">
        <f aca="false">SUM(AD38:AD40)</f>
        <v>0</v>
      </c>
      <c r="AE41" s="151" t="n">
        <f aca="false">SUM(AE38:AE40)</f>
        <v>0</v>
      </c>
      <c r="AF41" s="151" t="n">
        <f aca="false">SUM(AF38:AF40)</f>
        <v>0</v>
      </c>
      <c r="AG41" s="151" t="n">
        <f aca="false">SUM(AG38:AG40)</f>
        <v>0</v>
      </c>
      <c r="AH41" s="151" t="n">
        <f aca="false">SUM(AH38:AH40)</f>
        <v>0</v>
      </c>
      <c r="AI41" s="151" t="n">
        <f aca="false">SUM(AI38:AI40)</f>
        <v>0</v>
      </c>
      <c r="AJ41" s="151" t="n">
        <f aca="false">SUM(AJ38:AJ40)</f>
        <v>1</v>
      </c>
      <c r="AK41" s="151" t="n">
        <f aca="false">SUM(AK38:AK40)</f>
        <v>1</v>
      </c>
      <c r="AL41" s="151" t="n">
        <f aca="false">SUM(AL38:AL40)</f>
        <v>0</v>
      </c>
      <c r="AM41" s="151" t="n">
        <f aca="false">SUM(AM38:AM40)</f>
        <v>0</v>
      </c>
      <c r="AN41" s="151" t="n">
        <f aca="false">SUM(AN38:AN40)</f>
        <v>0</v>
      </c>
      <c r="AO41" s="151" t="n">
        <f aca="false">SUM(AO38:AO40)</f>
        <v>0</v>
      </c>
      <c r="AP41" s="151" t="n">
        <f aca="false">SUM(AP38:AP40)</f>
        <v>0</v>
      </c>
      <c r="AQ41" s="151" t="n">
        <f aca="false">SUM(AQ38:AQ40)</f>
        <v>0</v>
      </c>
      <c r="AR41" s="151" t="n">
        <f aca="false">SUM(AR38:AR40)</f>
        <v>0</v>
      </c>
      <c r="AS41" s="151" t="n">
        <f aca="false">SUM(AS38:AS40)</f>
        <v>0</v>
      </c>
      <c r="AT41" s="151" t="n">
        <f aca="false">SUM(AT38:AT40)</f>
        <v>0</v>
      </c>
      <c r="AU41" s="151" t="n">
        <v>0</v>
      </c>
      <c r="AV41" s="151" t="n">
        <f aca="false">SUM(AV38:AV40)</f>
        <v>0</v>
      </c>
      <c r="AW41" s="151" t="n">
        <f aca="false">SUM(AW38:AW40)</f>
        <v>19</v>
      </c>
      <c r="AX41" s="151" t="n">
        <f aca="false">SUM(AX38:AX40)</f>
        <v>0</v>
      </c>
      <c r="AY41" s="204"/>
    </row>
    <row r="42" customFormat="false" ht="13.8" hidden="false" customHeight="false" outlineLevel="0" collapsed="false">
      <c r="A42" s="0" t="s">
        <v>16150</v>
      </c>
      <c r="B42" s="18" t="s">
        <v>70</v>
      </c>
      <c r="C42" s="18" t="s">
        <v>16</v>
      </c>
      <c r="D42" s="18" t="s">
        <v>22199</v>
      </c>
      <c r="E42" s="104" t="n">
        <f aca="false">COUNTIFS(jv!X:X,1981,jv!B:B,A42)</f>
        <v>8</v>
      </c>
      <c r="F42" s="104" t="n">
        <f aca="false">COUNTIFS(jv!X:X,1982,jv!B:B,A42)</f>
        <v>4</v>
      </c>
      <c r="G42" s="104" t="n">
        <f aca="false">COUNTIFS(jv!X:X,1983,jv!B:B,A42)</f>
        <v>2</v>
      </c>
      <c r="H42" s="104" t="n">
        <f aca="false">COUNTIFS(jv!X:X,1984,jv!B:B,A42)</f>
        <v>0</v>
      </c>
      <c r="I42" s="104" t="n">
        <f aca="false">COUNTIFS(jv!X:X,1985,jv!B:B,A42)</f>
        <v>0</v>
      </c>
      <c r="J42" s="104" t="n">
        <f aca="false">COUNTIFS(jv!X:X,1986,jv!B:B,A42)</f>
        <v>1</v>
      </c>
      <c r="K42" s="104" t="n">
        <f aca="false">COUNTIFS(jv!X:X,1987,jv!B:B,A42)</f>
        <v>0</v>
      </c>
      <c r="L42" s="104" t="n">
        <f aca="false">COUNTIFS(jv!X:X,1988,jv!B:B,A42)</f>
        <v>0</v>
      </c>
      <c r="M42" s="104" t="n">
        <f aca="false">COUNTIFS(jv!X:X,1989,jv!B:B,A42)</f>
        <v>0</v>
      </c>
      <c r="N42" s="104" t="n">
        <f aca="false">COUNTIFS(jv!X:X,1990,jv!B:B,A42)</f>
        <v>0</v>
      </c>
      <c r="O42" s="104" t="n">
        <f aca="false">COUNTIFS(jv!X:X,1991,jv!B:B,A42)</f>
        <v>0</v>
      </c>
      <c r="P42" s="104" t="n">
        <f aca="false">COUNTIFS(jv!X:X,1992,jv!B:B,A42)</f>
        <v>0</v>
      </c>
      <c r="Q42" s="104" t="n">
        <f aca="false">COUNTIFS(jv!X:X,1993,jv!B:B,A42)</f>
        <v>0</v>
      </c>
      <c r="R42" s="104" t="n">
        <f aca="false">COUNTIFS(jv!X:X,1994,jv!B:B,A42)</f>
        <v>0</v>
      </c>
      <c r="S42" s="104" t="n">
        <f aca="false">COUNTIFS(jv!X:X,1995,jv!B:B,A42)</f>
        <v>0</v>
      </c>
      <c r="T42" s="104" t="n">
        <f aca="false">COUNTIFS(jv!X:X,1996,jv!B:B,A42)</f>
        <v>0</v>
      </c>
      <c r="U42" s="104" t="n">
        <f aca="false">COUNTIFS(jv!X:X,1997,jv!B:B,A42)</f>
        <v>0</v>
      </c>
      <c r="V42" s="104" t="n">
        <f aca="false">COUNTIFS(jv!X:X,1998,jv!B:B,A42)</f>
        <v>0</v>
      </c>
      <c r="W42" s="104" t="n">
        <f aca="false">COUNTIFS(jv!X:X,1999,jv!B:B,A42)</f>
        <v>0</v>
      </c>
      <c r="X42" s="104" t="n">
        <f aca="false">COUNTIFS(jv!X:X,2000,jv!B:B,A42)</f>
        <v>0</v>
      </c>
      <c r="Y42" s="104" t="n">
        <f aca="false">COUNTIFS(jv!X:X,2001,jv!B:B,A42)</f>
        <v>0</v>
      </c>
      <c r="Z42" s="104" t="n">
        <f aca="false">COUNTIFS(jv!X:X,2002,jv!B:B,A42)</f>
        <v>0</v>
      </c>
      <c r="AA42" s="104" t="n">
        <f aca="false">COUNTIFS(jv!X:X,2003,jv!B:B,A42)</f>
        <v>0</v>
      </c>
      <c r="AB42" s="104" t="n">
        <f aca="false">COUNTIFS(jv!X:X,2004,jv!B:B,A42)</f>
        <v>0</v>
      </c>
      <c r="AC42" s="104" t="n">
        <f aca="false">COUNTIFS(jv!X:X,2005,jv!B:B,A42)</f>
        <v>0</v>
      </c>
      <c r="AD42" s="104" t="n">
        <f aca="false">COUNTIFS(jv!X:X,2006,jv!B:B,A42)</f>
        <v>0</v>
      </c>
      <c r="AE42" s="104" t="n">
        <f aca="false">COUNTIFS(jv!X:X,2007,jv!B:B,A42)</f>
        <v>0</v>
      </c>
      <c r="AF42" s="104" t="n">
        <f aca="false">COUNTIFS(jv!X:X,2008,jv!B:B,A42)</f>
        <v>0</v>
      </c>
      <c r="AG42" s="104" t="n">
        <f aca="false">COUNTIFS(jv!X:X,2009,jv!B:B,A42)</f>
        <v>0</v>
      </c>
      <c r="AH42" s="104" t="n">
        <f aca="false">COUNTIFS(jv!X:X,2010,jv!B:B,A42)</f>
        <v>0</v>
      </c>
      <c r="AI42" s="104" t="n">
        <f aca="false">COUNTIFS(jv!X:X,2011,jv!B:B,A42)</f>
        <v>0</v>
      </c>
      <c r="AJ42" s="104" t="n">
        <f aca="false">COUNTIFS(jv!X:X,2012,jv!B:B,A42)</f>
        <v>0</v>
      </c>
      <c r="AK42" s="104" t="n">
        <f aca="false">COUNTIFS(jv!X:X,2013,jv!B:B,A42)</f>
        <v>0</v>
      </c>
      <c r="AL42" s="104" t="n">
        <f aca="false">COUNTIFS(jv!X:X,2014,jv!B:B,A42)</f>
        <v>0</v>
      </c>
      <c r="AM42" s="104" t="n">
        <f aca="false">COUNTIFS(jv!X:X,2015,jv!B:B,A42)</f>
        <v>0</v>
      </c>
      <c r="AN42" s="104" t="n">
        <f aca="false">COUNTIFS(jv!X:X,2016,jv!B:B,A42)</f>
        <v>0</v>
      </c>
      <c r="AO42" s="104" t="n">
        <f aca="false">COUNTIFS(jv!X:X,2017,jv!B:B,A42)</f>
        <v>0</v>
      </c>
      <c r="AP42" s="104" t="n">
        <f aca="false">COUNTIFS(jv!X:X,2018,jv!B:B,A42)</f>
        <v>0</v>
      </c>
      <c r="AQ42" s="104" t="n">
        <f aca="false">COUNTIFS(jv!X:X,2019,jv!B:B,A42)</f>
        <v>0</v>
      </c>
      <c r="AR42" s="104" t="n">
        <f aca="false">COUNTIFS(jv!X:X,2020,jv!B:B,A42)</f>
        <v>0</v>
      </c>
      <c r="AS42" s="104" t="n">
        <f aca="false">COUNTIFS(jv!X:X,2021,jv!B:B,A42)</f>
        <v>0</v>
      </c>
      <c r="AT42" s="104" t="n">
        <f aca="false">COUNTIFS(jv!X:X,2022,jv!B:B,A42)</f>
        <v>0</v>
      </c>
      <c r="AU42" s="104" t="n">
        <v>0</v>
      </c>
      <c r="AV42" s="104" t="n">
        <f aca="false">COUNTIFS(jv!X:X,"non",jv!B:B,A42)</f>
        <v>0</v>
      </c>
      <c r="AW42" s="188" t="n">
        <f aca="false">SUM(E42:AV42)</f>
        <v>15</v>
      </c>
      <c r="AX42" s="0" t="n">
        <f aca="false">COUNTIFS(jv!B:B,A42,jv!M:M, "5 (âme sœur)")</f>
        <v>0</v>
      </c>
      <c r="AY42" s="189" t="n">
        <f aca="false">(AX42*100) / AW42</f>
        <v>0</v>
      </c>
    </row>
    <row r="43" customFormat="false" ht="13.8" hidden="false" customHeight="false" outlineLevel="0" collapsed="false">
      <c r="A43" s="0" t="s">
        <v>16225</v>
      </c>
      <c r="B43" s="18" t="s">
        <v>14</v>
      </c>
      <c r="C43" s="18" t="s">
        <v>16</v>
      </c>
      <c r="D43" s="18" t="s">
        <v>22199</v>
      </c>
      <c r="E43" s="104" t="n">
        <f aca="false">COUNTIFS(jv!X:X,1981,jv!B:B,A43)</f>
        <v>0</v>
      </c>
      <c r="F43" s="104" t="n">
        <f aca="false">COUNTIFS(jv!X:X,1982,jv!B:B,A43)</f>
        <v>0</v>
      </c>
      <c r="G43" s="104" t="n">
        <f aca="false">COUNTIFS(jv!X:X,1983,jv!B:B,A43)</f>
        <v>0</v>
      </c>
      <c r="H43" s="104" t="n">
        <f aca="false">COUNTIFS(jv!X:X,1984,jv!B:B,A43)</f>
        <v>0</v>
      </c>
      <c r="I43" s="104" t="n">
        <f aca="false">COUNTIFS(jv!X:X,1985,jv!B:B,A43)</f>
        <v>0</v>
      </c>
      <c r="J43" s="104" t="n">
        <f aca="false">COUNTIFS(jv!X:X,1986,jv!B:B,A43)</f>
        <v>0</v>
      </c>
      <c r="K43" s="104" t="n">
        <f aca="false">COUNTIFS(jv!X:X,1987,jv!B:B,A43)</f>
        <v>0</v>
      </c>
      <c r="L43" s="104" t="n">
        <f aca="false">COUNTIFS(jv!X:X,1988,jv!B:B,A43)</f>
        <v>0</v>
      </c>
      <c r="M43" s="104" t="n">
        <f aca="false">COUNTIFS(jv!X:X,1989,jv!B:B,A43)</f>
        <v>0</v>
      </c>
      <c r="N43" s="104" t="n">
        <f aca="false">COUNTIFS(jv!X:X,1990,jv!B:B,A43)</f>
        <v>1</v>
      </c>
      <c r="O43" s="104" t="n">
        <f aca="false">COUNTIFS(jv!X:X,1991,jv!B:B,A43)</f>
        <v>0</v>
      </c>
      <c r="P43" s="104" t="n">
        <f aca="false">COUNTIFS(jv!X:X,1992,jv!B:B,A43)</f>
        <v>0</v>
      </c>
      <c r="Q43" s="104" t="n">
        <f aca="false">COUNTIFS(jv!X:X,1993,jv!B:B,A43)</f>
        <v>0</v>
      </c>
      <c r="R43" s="104" t="n">
        <f aca="false">COUNTIFS(jv!X:X,1994,jv!B:B,A43)</f>
        <v>0</v>
      </c>
      <c r="S43" s="104" t="n">
        <f aca="false">COUNTIFS(jv!X:X,1995,jv!B:B,A43)</f>
        <v>0</v>
      </c>
      <c r="T43" s="104" t="n">
        <f aca="false">COUNTIFS(jv!X:X,1996,jv!B:B,A43)</f>
        <v>0</v>
      </c>
      <c r="U43" s="104" t="n">
        <f aca="false">COUNTIFS(jv!X:X,1997,jv!B:B,A43)</f>
        <v>0</v>
      </c>
      <c r="V43" s="104" t="n">
        <f aca="false">COUNTIFS(jv!X:X,1998,jv!B:B,A43)</f>
        <v>0</v>
      </c>
      <c r="W43" s="104" t="n">
        <f aca="false">COUNTIFS(jv!X:X,1999,jv!B:B,A43)</f>
        <v>0</v>
      </c>
      <c r="X43" s="104" t="n">
        <f aca="false">COUNTIFS(jv!X:X,2000,jv!B:B,A43)</f>
        <v>0</v>
      </c>
      <c r="Y43" s="104" t="n">
        <f aca="false">COUNTIFS(jv!X:X,2001,jv!B:B,A43)</f>
        <v>0</v>
      </c>
      <c r="Z43" s="104" t="n">
        <f aca="false">COUNTIFS(jv!X:X,2002,jv!B:B,A43)</f>
        <v>0</v>
      </c>
      <c r="AA43" s="104" t="n">
        <f aca="false">COUNTIFS(jv!X:X,2003,jv!B:B,A43)</f>
        <v>0</v>
      </c>
      <c r="AB43" s="104" t="n">
        <f aca="false">COUNTIFS(jv!X:X,2004,jv!B:B,A43)</f>
        <v>0</v>
      </c>
      <c r="AC43" s="104" t="n">
        <f aca="false">COUNTIFS(jv!X:X,2005,jv!B:B,A43)</f>
        <v>0</v>
      </c>
      <c r="AD43" s="104" t="n">
        <f aca="false">COUNTIFS(jv!X:X,2006,jv!B:B,A43)</f>
        <v>0</v>
      </c>
      <c r="AE43" s="104" t="n">
        <f aca="false">COUNTIFS(jv!X:X,2007,jv!B:B,A43)</f>
        <v>0</v>
      </c>
      <c r="AF43" s="104" t="n">
        <f aca="false">COUNTIFS(jv!X:X,2008,jv!B:B,A43)</f>
        <v>0</v>
      </c>
      <c r="AG43" s="104" t="n">
        <f aca="false">COUNTIFS(jv!X:X,2009,jv!B:B,A43)</f>
        <v>0</v>
      </c>
      <c r="AH43" s="104" t="n">
        <f aca="false">COUNTIFS(jv!X:X,2010,jv!B:B,A43)</f>
        <v>0</v>
      </c>
      <c r="AI43" s="104" t="n">
        <f aca="false">COUNTIFS(jv!X:X,2011,jv!B:B,A43)</f>
        <v>0</v>
      </c>
      <c r="AJ43" s="104" t="n">
        <f aca="false">COUNTIFS(jv!X:X,2012,jv!B:B,A43)</f>
        <v>0</v>
      </c>
      <c r="AK43" s="104" t="n">
        <f aca="false">COUNTIFS(jv!X:X,2013,jv!B:B,A43)</f>
        <v>0</v>
      </c>
      <c r="AL43" s="104" t="n">
        <f aca="false">COUNTIFS(jv!X:X,2014,jv!B:B,A43)</f>
        <v>0</v>
      </c>
      <c r="AM43" s="104" t="n">
        <f aca="false">COUNTIFS(jv!X:X,2015,jv!B:B,A43)</f>
        <v>0</v>
      </c>
      <c r="AN43" s="104" t="n">
        <f aca="false">COUNTIFS(jv!X:X,2016,jv!B:B,A43)</f>
        <v>0</v>
      </c>
      <c r="AO43" s="104" t="n">
        <f aca="false">COUNTIFS(jv!X:X,2017,jv!B:B,A43)</f>
        <v>0</v>
      </c>
      <c r="AP43" s="104" t="n">
        <f aca="false">COUNTIFS(jv!X:X,2018,jv!B:B,A43)</f>
        <v>0</v>
      </c>
      <c r="AQ43" s="104" t="n">
        <f aca="false">COUNTIFS(jv!X:X,2019,jv!B:B,A43)</f>
        <v>0</v>
      </c>
      <c r="AR43" s="104" t="n">
        <f aca="false">COUNTIFS(jv!X:X,2020,jv!B:B,A43)</f>
        <v>0</v>
      </c>
      <c r="AS43" s="104" t="n">
        <f aca="false">COUNTIFS(jv!X:X,2021,jv!B:B,A43)</f>
        <v>0</v>
      </c>
      <c r="AT43" s="104" t="n">
        <f aca="false">COUNTIFS(jv!X:X,2022,jv!B:B,A43)</f>
        <v>0</v>
      </c>
      <c r="AU43" s="104" t="n">
        <v>0</v>
      </c>
      <c r="AV43" s="104" t="n">
        <f aca="false">COUNTIFS(jv!X:X,"non",jv!B:B,A43)</f>
        <v>0</v>
      </c>
      <c r="AW43" s="188" t="n">
        <f aca="false">SUM(E43:AV43)</f>
        <v>1</v>
      </c>
      <c r="AX43" s="0" t="n">
        <f aca="false">COUNTIFS(jv!B:B,A43,jv!M:M, "5 (âme sœur)")</f>
        <v>0</v>
      </c>
      <c r="AY43" s="189" t="n">
        <f aca="false">(AX43*100) / AW43</f>
        <v>0</v>
      </c>
    </row>
    <row r="44" customFormat="false" ht="13.8" hidden="false" customHeight="false" outlineLevel="0" collapsed="false">
      <c r="A44" s="0" t="s">
        <v>72</v>
      </c>
      <c r="B44" s="18" t="s">
        <v>18</v>
      </c>
      <c r="C44" s="18" t="s">
        <v>74</v>
      </c>
      <c r="D44" s="18" t="s">
        <v>73</v>
      </c>
      <c r="E44" s="104" t="n">
        <f aca="false">COUNTIFS(jv!X:X,1981,jv!B:B,A44)</f>
        <v>0</v>
      </c>
      <c r="F44" s="104" t="n">
        <f aca="false">COUNTIFS(jv!X:X,1982,jv!B:B,A44)</f>
        <v>0</v>
      </c>
      <c r="G44" s="104" t="n">
        <f aca="false">COUNTIFS(jv!X:X,1983,jv!B:B,A44)</f>
        <v>0</v>
      </c>
      <c r="H44" s="104" t="n">
        <f aca="false">COUNTIFS(jv!X:X,1984,jv!B:B,A44)</f>
        <v>0</v>
      </c>
      <c r="I44" s="104" t="n">
        <f aca="false">COUNTIFS(jv!X:X,1985,jv!B:B,A44)</f>
        <v>0</v>
      </c>
      <c r="J44" s="104" t="n">
        <f aca="false">COUNTIFS(jv!X:X,1986,jv!B:B,A44)</f>
        <v>0</v>
      </c>
      <c r="K44" s="104" t="n">
        <f aca="false">COUNTIFS(jv!X:X,1987,jv!B:B,A44)</f>
        <v>0</v>
      </c>
      <c r="L44" s="104" t="n">
        <f aca="false">COUNTIFS(jv!X:X,1988,jv!B:B,A44)</f>
        <v>1</v>
      </c>
      <c r="M44" s="104" t="n">
        <f aca="false">COUNTIFS(jv!X:X,1989,jv!B:B,A44)</f>
        <v>3</v>
      </c>
      <c r="N44" s="104" t="n">
        <f aca="false">COUNTIFS(jv!X:X,1990,jv!B:B,A44)</f>
        <v>0</v>
      </c>
      <c r="O44" s="104" t="n">
        <f aca="false">COUNTIFS(jv!X:X,1991,jv!B:B,A44)</f>
        <v>1</v>
      </c>
      <c r="P44" s="104" t="n">
        <f aca="false">COUNTIFS(jv!X:X,1992,jv!B:B,A44)</f>
        <v>0</v>
      </c>
      <c r="Q44" s="104" t="n">
        <f aca="false">COUNTIFS(jv!X:X,1993,jv!B:B,A44)</f>
        <v>0</v>
      </c>
      <c r="R44" s="104" t="n">
        <f aca="false">COUNTIFS(jv!X:X,1994,jv!B:B,A44)</f>
        <v>0</v>
      </c>
      <c r="S44" s="104" t="n">
        <f aca="false">COUNTIFS(jv!X:X,1995,jv!B:B,A44)</f>
        <v>0</v>
      </c>
      <c r="T44" s="104" t="n">
        <f aca="false">COUNTIFS(jv!X:X,1996,jv!B:B,A44)</f>
        <v>0</v>
      </c>
      <c r="U44" s="104" t="n">
        <f aca="false">COUNTIFS(jv!X:X,1997,jv!B:B,A44)</f>
        <v>0</v>
      </c>
      <c r="V44" s="104" t="n">
        <f aca="false">COUNTIFS(jv!X:X,1998,jv!B:B,A44)</f>
        <v>0</v>
      </c>
      <c r="W44" s="104" t="n">
        <f aca="false">COUNTIFS(jv!X:X,1999,jv!B:B,A44)</f>
        <v>0</v>
      </c>
      <c r="X44" s="104" t="n">
        <f aca="false">COUNTIFS(jv!X:X,2000,jv!B:B,A44)</f>
        <v>0</v>
      </c>
      <c r="Y44" s="104" t="n">
        <f aca="false">COUNTIFS(jv!X:X,2001,jv!B:B,A44)</f>
        <v>0</v>
      </c>
      <c r="Z44" s="104" t="n">
        <f aca="false">COUNTIFS(jv!X:X,2002,jv!B:B,A44)</f>
        <v>0</v>
      </c>
      <c r="AA44" s="104" t="n">
        <f aca="false">COUNTIFS(jv!X:X,2003,jv!B:B,A44)</f>
        <v>0</v>
      </c>
      <c r="AB44" s="104" t="n">
        <f aca="false">COUNTIFS(jv!X:X,2004,jv!B:B,A44)</f>
        <v>0</v>
      </c>
      <c r="AC44" s="104" t="n">
        <f aca="false">COUNTIFS(jv!X:X,2005,jv!B:B,A44)</f>
        <v>0</v>
      </c>
      <c r="AD44" s="104" t="n">
        <f aca="false">COUNTIFS(jv!X:X,2006,jv!B:B,A44)</f>
        <v>0</v>
      </c>
      <c r="AE44" s="104" t="n">
        <f aca="false">COUNTIFS(jv!X:X,2007,jv!B:B,A44)</f>
        <v>0</v>
      </c>
      <c r="AF44" s="104" t="n">
        <f aca="false">COUNTIFS(jv!X:X,2008,jv!B:B,A44)</f>
        <v>0</v>
      </c>
      <c r="AG44" s="104" t="n">
        <f aca="false">COUNTIFS(jv!X:X,2009,jv!B:B,A44)</f>
        <v>0</v>
      </c>
      <c r="AH44" s="104" t="n">
        <f aca="false">COUNTIFS(jv!X:X,2010,jv!B:B,A44)</f>
        <v>0</v>
      </c>
      <c r="AI44" s="104" t="n">
        <f aca="false">COUNTIFS(jv!X:X,2011,jv!B:B,A44)</f>
        <v>0</v>
      </c>
      <c r="AJ44" s="104" t="n">
        <f aca="false">COUNTIFS(jv!X:X,2012,jv!B:B,A44)</f>
        <v>0</v>
      </c>
      <c r="AK44" s="104" t="n">
        <f aca="false">COUNTIFS(jv!X:X,2013,jv!B:B,A44)</f>
        <v>0</v>
      </c>
      <c r="AL44" s="104" t="n">
        <f aca="false">COUNTIFS(jv!X:X,2014,jv!B:B,A44)</f>
        <v>0</v>
      </c>
      <c r="AM44" s="104" t="n">
        <f aca="false">COUNTIFS(jv!X:X,2015,jv!B:B,A44)</f>
        <v>0</v>
      </c>
      <c r="AN44" s="104" t="n">
        <f aca="false">COUNTIFS(jv!X:X,2016,jv!B:B,A44)</f>
        <v>0</v>
      </c>
      <c r="AO44" s="104" t="n">
        <f aca="false">COUNTIFS(jv!X:X,2017,jv!B:B,A44)</f>
        <v>0</v>
      </c>
      <c r="AP44" s="104" t="n">
        <f aca="false">COUNTIFS(jv!X:X,2018,jv!B:B,A44)</f>
        <v>0</v>
      </c>
      <c r="AQ44" s="104" t="n">
        <f aca="false">COUNTIFS(jv!X:X,2019,jv!B:B,A44)</f>
        <v>0</v>
      </c>
      <c r="AR44" s="104" t="n">
        <f aca="false">COUNTIFS(jv!X:X,2020,jv!B:B,A44)</f>
        <v>0</v>
      </c>
      <c r="AS44" s="104" t="n">
        <f aca="false">COUNTIFS(jv!X:X,2021,jv!B:B,A44)</f>
        <v>0</v>
      </c>
      <c r="AT44" s="104" t="n">
        <f aca="false">COUNTIFS(jv!X:X,2022,jv!B:B,A44)</f>
        <v>0</v>
      </c>
      <c r="AU44" s="104" t="n">
        <v>0</v>
      </c>
      <c r="AV44" s="104" t="n">
        <f aca="false">COUNTIFS(jv!X:X,"non",jv!B:B,A44)</f>
        <v>0</v>
      </c>
      <c r="AW44" s="188" t="n">
        <f aca="false">SUM(E44:AV44)</f>
        <v>5</v>
      </c>
      <c r="AX44" s="0" t="n">
        <f aca="false">COUNTIFS(jv!B:B,A44,jv!M:M, "5 (âme sœur)")</f>
        <v>2</v>
      </c>
      <c r="AY44" s="189" t="n">
        <f aca="false">(AX44*100) / AW44</f>
        <v>40</v>
      </c>
    </row>
    <row r="45" customFormat="false" ht="13.8" hidden="false" customHeight="false" outlineLevel="0" collapsed="false">
      <c r="A45" s="0" t="s">
        <v>16266</v>
      </c>
      <c r="B45" s="18" t="s">
        <v>22</v>
      </c>
      <c r="C45" s="18" t="s">
        <v>16</v>
      </c>
      <c r="D45" s="18" t="s">
        <v>22199</v>
      </c>
      <c r="E45" s="104" t="n">
        <f aca="false">COUNTIFS(jv!X:X,1981,jv!B:B,A45)</f>
        <v>0</v>
      </c>
      <c r="F45" s="104" t="n">
        <f aca="false">COUNTIFS(jv!X:X,1982,jv!B:B,A45)</f>
        <v>0</v>
      </c>
      <c r="G45" s="104" t="n">
        <f aca="false">COUNTIFS(jv!X:X,1983,jv!B:B,A45)</f>
        <v>0</v>
      </c>
      <c r="H45" s="104" t="n">
        <f aca="false">COUNTIFS(jv!X:X,1984,jv!B:B,A45)</f>
        <v>0</v>
      </c>
      <c r="I45" s="104" t="n">
        <f aca="false">COUNTIFS(jv!X:X,1985,jv!B:B,A45)</f>
        <v>0</v>
      </c>
      <c r="J45" s="104" t="n">
        <f aca="false">COUNTIFS(jv!X:X,1986,jv!B:B,A45)</f>
        <v>0</v>
      </c>
      <c r="K45" s="104" t="n">
        <f aca="false">COUNTIFS(jv!X:X,1987,jv!B:B,A45)</f>
        <v>0</v>
      </c>
      <c r="L45" s="104" t="n">
        <f aca="false">COUNTIFS(jv!X:X,1988,jv!B:B,A45)</f>
        <v>0</v>
      </c>
      <c r="M45" s="104" t="n">
        <f aca="false">COUNTIFS(jv!X:X,1989,jv!B:B,A45)</f>
        <v>0</v>
      </c>
      <c r="N45" s="104" t="n">
        <f aca="false">COUNTIFS(jv!X:X,1990,jv!B:B,A45)</f>
        <v>0</v>
      </c>
      <c r="O45" s="104" t="n">
        <f aca="false">COUNTIFS(jv!X:X,1991,jv!B:B,A45)</f>
        <v>0</v>
      </c>
      <c r="P45" s="104" t="n">
        <f aca="false">COUNTIFS(jv!X:X,1992,jv!B:B,A45)</f>
        <v>0</v>
      </c>
      <c r="Q45" s="104" t="n">
        <f aca="false">COUNTIFS(jv!X:X,1993,jv!B:B,A45)</f>
        <v>0</v>
      </c>
      <c r="R45" s="104" t="n">
        <f aca="false">COUNTIFS(jv!X:X,1994,jv!B:B,A45)</f>
        <v>4</v>
      </c>
      <c r="S45" s="104" t="n">
        <f aca="false">COUNTIFS(jv!X:X,1995,jv!B:B,A45)</f>
        <v>1</v>
      </c>
      <c r="T45" s="104" t="n">
        <f aca="false">COUNTIFS(jv!X:X,1996,jv!B:B,A45)</f>
        <v>0</v>
      </c>
      <c r="U45" s="104" t="n">
        <f aca="false">COUNTIFS(jv!X:X,1997,jv!B:B,A45)</f>
        <v>0</v>
      </c>
      <c r="V45" s="104" t="n">
        <f aca="false">COUNTIFS(jv!X:X,1998,jv!B:B,A45)</f>
        <v>0</v>
      </c>
      <c r="W45" s="104" t="n">
        <f aca="false">COUNTIFS(jv!X:X,1999,jv!B:B,A45)</f>
        <v>0</v>
      </c>
      <c r="X45" s="104" t="n">
        <f aca="false">COUNTIFS(jv!X:X,2000,jv!B:B,A45)</f>
        <v>0</v>
      </c>
      <c r="Y45" s="104" t="n">
        <f aca="false">COUNTIFS(jv!X:X,2001,jv!B:B,A45)</f>
        <v>0</v>
      </c>
      <c r="Z45" s="104" t="n">
        <f aca="false">COUNTIFS(jv!X:X,2002,jv!B:B,A45)</f>
        <v>0</v>
      </c>
      <c r="AA45" s="104" t="n">
        <f aca="false">COUNTIFS(jv!X:X,2003,jv!B:B,A45)</f>
        <v>0</v>
      </c>
      <c r="AB45" s="104" t="n">
        <f aca="false">COUNTIFS(jv!X:X,2004,jv!B:B,A45)</f>
        <v>0</v>
      </c>
      <c r="AC45" s="104" t="n">
        <f aca="false">COUNTIFS(jv!X:X,2005,jv!B:B,A45)</f>
        <v>0</v>
      </c>
      <c r="AD45" s="104" t="n">
        <f aca="false">COUNTIFS(jv!X:X,2006,jv!B:B,A45)</f>
        <v>0</v>
      </c>
      <c r="AE45" s="104" t="n">
        <f aca="false">COUNTIFS(jv!X:X,2007,jv!B:B,A45)</f>
        <v>0</v>
      </c>
      <c r="AF45" s="104" t="n">
        <f aca="false">COUNTIFS(jv!X:X,2008,jv!B:B,A45)</f>
        <v>0</v>
      </c>
      <c r="AG45" s="104" t="n">
        <f aca="false">COUNTIFS(jv!X:X,2009,jv!B:B,A45)</f>
        <v>0</v>
      </c>
      <c r="AH45" s="104" t="n">
        <f aca="false">COUNTIFS(jv!X:X,2010,jv!B:B,A45)</f>
        <v>0</v>
      </c>
      <c r="AI45" s="104" t="n">
        <f aca="false">COUNTIFS(jv!X:X,2011,jv!B:B,A45)</f>
        <v>0</v>
      </c>
      <c r="AJ45" s="104" t="n">
        <f aca="false">COUNTIFS(jv!X:X,2012,jv!B:B,A45)</f>
        <v>0</v>
      </c>
      <c r="AK45" s="104" t="n">
        <f aca="false">COUNTIFS(jv!X:X,2013,jv!B:B,A45)</f>
        <v>0</v>
      </c>
      <c r="AL45" s="104" t="n">
        <f aca="false">COUNTIFS(jv!X:X,2014,jv!B:B,A45)</f>
        <v>0</v>
      </c>
      <c r="AM45" s="104" t="n">
        <f aca="false">COUNTIFS(jv!X:X,2015,jv!B:B,A45)</f>
        <v>0</v>
      </c>
      <c r="AN45" s="104" t="n">
        <f aca="false">COUNTIFS(jv!X:X,2016,jv!B:B,A45)</f>
        <v>0</v>
      </c>
      <c r="AO45" s="104" t="n">
        <f aca="false">COUNTIFS(jv!X:X,2017,jv!B:B,A45)</f>
        <v>0</v>
      </c>
      <c r="AP45" s="104" t="n">
        <f aca="false">COUNTIFS(jv!X:X,2018,jv!B:B,A45)</f>
        <v>0</v>
      </c>
      <c r="AQ45" s="104" t="n">
        <f aca="false">COUNTIFS(jv!X:X,2019,jv!B:B,A45)</f>
        <v>0</v>
      </c>
      <c r="AR45" s="104" t="n">
        <f aca="false">COUNTIFS(jv!X:X,2020,jv!B:B,A45)</f>
        <v>0</v>
      </c>
      <c r="AS45" s="104" t="n">
        <f aca="false">COUNTIFS(jv!X:X,2021,jv!B:B,A45)</f>
        <v>0</v>
      </c>
      <c r="AT45" s="104" t="n">
        <f aca="false">COUNTIFS(jv!X:X,2022,jv!B:B,A45)</f>
        <v>0</v>
      </c>
      <c r="AU45" s="104" t="n">
        <v>0</v>
      </c>
      <c r="AV45" s="104" t="n">
        <f aca="false">COUNTIFS(jv!X:X,"non",jv!B:B,A45)</f>
        <v>0</v>
      </c>
      <c r="AW45" s="188" t="n">
        <f aca="false">SUM(E45:AV45)</f>
        <v>5</v>
      </c>
      <c r="AX45" s="0" t="n">
        <f aca="false">COUNTIFS(jv!B:B,A45,jv!M:M, "5 (âme sœur)")</f>
        <v>0</v>
      </c>
      <c r="AY45" s="189" t="n">
        <f aca="false">(AX45*100) / AW45</f>
        <v>0</v>
      </c>
    </row>
    <row r="46" customFormat="false" ht="13.8" hidden="false" customHeight="false" outlineLevel="0" collapsed="false">
      <c r="A46" s="0" t="s">
        <v>16301</v>
      </c>
      <c r="B46" s="18" t="s">
        <v>22</v>
      </c>
      <c r="C46" s="18" t="s">
        <v>20</v>
      </c>
      <c r="D46" s="18" t="s">
        <v>22199</v>
      </c>
      <c r="E46" s="104" t="n">
        <f aca="false">COUNTIFS(jv!X:X,1981,jv!B:B,A46)</f>
        <v>0</v>
      </c>
      <c r="F46" s="104" t="n">
        <f aca="false">COUNTIFS(jv!X:X,1982,jv!B:B,A46)</f>
        <v>0</v>
      </c>
      <c r="G46" s="104" t="n">
        <f aca="false">COUNTIFS(jv!X:X,1983,jv!B:B,A46)</f>
        <v>0</v>
      </c>
      <c r="H46" s="104" t="n">
        <f aca="false">COUNTIFS(jv!X:X,1984,jv!B:B,A46)</f>
        <v>0</v>
      </c>
      <c r="I46" s="104" t="n">
        <f aca="false">COUNTIFS(jv!X:X,1985,jv!B:B,A46)</f>
        <v>0</v>
      </c>
      <c r="J46" s="104" t="n">
        <f aca="false">COUNTIFS(jv!X:X,1986,jv!B:B,A46)</f>
        <v>0</v>
      </c>
      <c r="K46" s="104" t="n">
        <f aca="false">COUNTIFS(jv!X:X,1987,jv!B:B,A46)</f>
        <v>0</v>
      </c>
      <c r="L46" s="104" t="n">
        <f aca="false">COUNTIFS(jv!X:X,1988,jv!B:B,A46)</f>
        <v>0</v>
      </c>
      <c r="M46" s="104" t="n">
        <f aca="false">COUNTIFS(jv!X:X,1989,jv!B:B,A46)</f>
        <v>0</v>
      </c>
      <c r="N46" s="104" t="n">
        <f aca="false">COUNTIFS(jv!X:X,1990,jv!B:B,A46)</f>
        <v>0</v>
      </c>
      <c r="O46" s="104" t="n">
        <f aca="false">COUNTIFS(jv!X:X,1991,jv!B:B,A46)</f>
        <v>0</v>
      </c>
      <c r="P46" s="104" t="n">
        <f aca="false">COUNTIFS(jv!X:X,1992,jv!B:B,A46)</f>
        <v>0</v>
      </c>
      <c r="Q46" s="104" t="n">
        <f aca="false">COUNTIFS(jv!X:X,1993,jv!B:B,A46)</f>
        <v>0</v>
      </c>
      <c r="R46" s="104" t="n">
        <f aca="false">COUNTIFS(jv!X:X,1994,jv!B:B,A46)</f>
        <v>0</v>
      </c>
      <c r="S46" s="104" t="n">
        <f aca="false">COUNTIFS(jv!X:X,1995,jv!B:B,A46)</f>
        <v>1</v>
      </c>
      <c r="T46" s="104" t="n">
        <f aca="false">COUNTIFS(jv!X:X,1996,jv!B:B,A46)</f>
        <v>0</v>
      </c>
      <c r="U46" s="104" t="n">
        <f aca="false">COUNTIFS(jv!X:X,1997,jv!B:B,A46)</f>
        <v>0</v>
      </c>
      <c r="V46" s="104" t="n">
        <f aca="false">COUNTIFS(jv!X:X,1998,jv!B:B,A46)</f>
        <v>0</v>
      </c>
      <c r="W46" s="104" t="n">
        <f aca="false">COUNTIFS(jv!X:X,1999,jv!B:B,A46)</f>
        <v>0</v>
      </c>
      <c r="X46" s="104" t="n">
        <f aca="false">COUNTIFS(jv!X:X,2000,jv!B:B,A46)</f>
        <v>0</v>
      </c>
      <c r="Y46" s="104" t="n">
        <f aca="false">COUNTIFS(jv!X:X,2001,jv!B:B,A46)</f>
        <v>0</v>
      </c>
      <c r="Z46" s="104" t="n">
        <f aca="false">COUNTIFS(jv!X:X,2002,jv!B:B,A46)</f>
        <v>0</v>
      </c>
      <c r="AA46" s="104" t="n">
        <f aca="false">COUNTIFS(jv!X:X,2003,jv!B:B,A46)</f>
        <v>0</v>
      </c>
      <c r="AB46" s="104" t="n">
        <f aca="false">COUNTIFS(jv!X:X,2004,jv!B:B,A46)</f>
        <v>0</v>
      </c>
      <c r="AC46" s="104" t="n">
        <f aca="false">COUNTIFS(jv!X:X,2005,jv!B:B,A46)</f>
        <v>0</v>
      </c>
      <c r="AD46" s="104" t="n">
        <f aca="false">COUNTIFS(jv!X:X,2006,jv!B:B,A46)</f>
        <v>0</v>
      </c>
      <c r="AE46" s="104" t="n">
        <f aca="false">COUNTIFS(jv!X:X,2007,jv!B:B,A46)</f>
        <v>0</v>
      </c>
      <c r="AF46" s="104" t="n">
        <f aca="false">COUNTIFS(jv!X:X,2008,jv!B:B,A46)</f>
        <v>0</v>
      </c>
      <c r="AG46" s="104" t="n">
        <f aca="false">COUNTIFS(jv!X:X,2009,jv!B:B,A46)</f>
        <v>0</v>
      </c>
      <c r="AH46" s="104" t="n">
        <f aca="false">COUNTIFS(jv!X:X,2010,jv!B:B,A46)</f>
        <v>0</v>
      </c>
      <c r="AI46" s="104" t="n">
        <f aca="false">COUNTIFS(jv!X:X,2011,jv!B:B,A46)</f>
        <v>0</v>
      </c>
      <c r="AJ46" s="104" t="n">
        <f aca="false">COUNTIFS(jv!X:X,2012,jv!B:B,A46)</f>
        <v>0</v>
      </c>
      <c r="AK46" s="104" t="n">
        <f aca="false">COUNTIFS(jv!X:X,2013,jv!B:B,A46)</f>
        <v>0</v>
      </c>
      <c r="AL46" s="104" t="n">
        <f aca="false">COUNTIFS(jv!X:X,2014,jv!B:B,A46)</f>
        <v>0</v>
      </c>
      <c r="AM46" s="104" t="n">
        <f aca="false">COUNTIFS(jv!X:X,2015,jv!B:B,A46)</f>
        <v>0</v>
      </c>
      <c r="AN46" s="104" t="n">
        <f aca="false">COUNTIFS(jv!X:X,2016,jv!B:B,A46)</f>
        <v>0</v>
      </c>
      <c r="AO46" s="104" t="n">
        <f aca="false">COUNTIFS(jv!X:X,2017,jv!B:B,A46)</f>
        <v>0</v>
      </c>
      <c r="AP46" s="104" t="n">
        <f aca="false">COUNTIFS(jv!X:X,2018,jv!B:B,A46)</f>
        <v>0</v>
      </c>
      <c r="AQ46" s="104" t="n">
        <f aca="false">COUNTIFS(jv!X:X,2019,jv!B:B,A46)</f>
        <v>0</v>
      </c>
      <c r="AR46" s="104" t="n">
        <f aca="false">COUNTIFS(jv!X:X,2020,jv!B:B,A46)</f>
        <v>0</v>
      </c>
      <c r="AS46" s="104" t="n">
        <f aca="false">COUNTIFS(jv!X:X,2021,jv!B:B,A46)</f>
        <v>0</v>
      </c>
      <c r="AT46" s="104" t="n">
        <f aca="false">COUNTIFS(jv!X:X,2022,jv!B:B,A46)</f>
        <v>0</v>
      </c>
      <c r="AU46" s="104" t="n">
        <v>0</v>
      </c>
      <c r="AV46" s="104" t="n">
        <f aca="false">COUNTIFS(jv!X:X,"non",jv!B:B,A46)</f>
        <v>0</v>
      </c>
      <c r="AW46" s="188" t="n">
        <f aca="false">SUM(E46:AV46)</f>
        <v>1</v>
      </c>
      <c r="AX46" s="0" t="n">
        <f aca="false">COUNTIFS(jv!B:B,A46,jv!M:M, "5 (âme sœur)")</f>
        <v>0</v>
      </c>
      <c r="AY46" s="189" t="n">
        <f aca="false">(AX46*100) / AW46</f>
        <v>0</v>
      </c>
    </row>
    <row r="47" customFormat="false" ht="13.8" hidden="false" customHeight="false" outlineLevel="0" collapsed="false">
      <c r="A47" s="205" t="s">
        <v>77</v>
      </c>
      <c r="B47" s="206"/>
      <c r="C47" s="206"/>
      <c r="D47" s="206"/>
      <c r="E47" s="205" t="n">
        <f aca="false">SUM(E42:E46)</f>
        <v>8</v>
      </c>
      <c r="F47" s="205" t="n">
        <f aca="false">SUM(F42:F46)</f>
        <v>4</v>
      </c>
      <c r="G47" s="205" t="n">
        <f aca="false">SUM(G42:G46)</f>
        <v>2</v>
      </c>
      <c r="H47" s="205" t="n">
        <f aca="false">SUM(H42:H46)</f>
        <v>0</v>
      </c>
      <c r="I47" s="205" t="n">
        <f aca="false">SUM(I42:I46)</f>
        <v>0</v>
      </c>
      <c r="J47" s="205" t="n">
        <f aca="false">SUM(J42:J46)</f>
        <v>1</v>
      </c>
      <c r="K47" s="205" t="n">
        <f aca="false">SUM(K42:K46)</f>
        <v>0</v>
      </c>
      <c r="L47" s="205" t="n">
        <f aca="false">SUM(L42:L46)</f>
        <v>1</v>
      </c>
      <c r="M47" s="205" t="n">
        <f aca="false">SUM(M42:M46)</f>
        <v>3</v>
      </c>
      <c r="N47" s="205" t="n">
        <f aca="false">SUM(N42:N46)</f>
        <v>1</v>
      </c>
      <c r="O47" s="205" t="n">
        <f aca="false">SUM(O42:O46)</f>
        <v>1</v>
      </c>
      <c r="P47" s="205" t="n">
        <f aca="false">SUM(P42:P46)</f>
        <v>0</v>
      </c>
      <c r="Q47" s="205" t="n">
        <f aca="false">SUM(Q42:Q46)</f>
        <v>0</v>
      </c>
      <c r="R47" s="205" t="n">
        <f aca="false">SUM(R42:R46)</f>
        <v>4</v>
      </c>
      <c r="S47" s="205" t="n">
        <f aca="false">SUM(S42:S46)</f>
        <v>2</v>
      </c>
      <c r="T47" s="205" t="n">
        <f aca="false">SUM(T42:T46)</f>
        <v>0</v>
      </c>
      <c r="U47" s="205" t="n">
        <f aca="false">SUM(U42:U46)</f>
        <v>0</v>
      </c>
      <c r="V47" s="205" t="n">
        <f aca="false">SUM(V42:V46)</f>
        <v>0</v>
      </c>
      <c r="W47" s="205" t="n">
        <f aca="false">SUM(W42:W46)</f>
        <v>0</v>
      </c>
      <c r="X47" s="205" t="n">
        <f aca="false">SUM(X42:X46)</f>
        <v>0</v>
      </c>
      <c r="Y47" s="205" t="n">
        <f aca="false">SUM(Y42:Y46)</f>
        <v>0</v>
      </c>
      <c r="Z47" s="205" t="n">
        <f aca="false">SUM(Z42:Z46)</f>
        <v>0</v>
      </c>
      <c r="AA47" s="205" t="n">
        <f aca="false">SUM(AA42:AA46)</f>
        <v>0</v>
      </c>
      <c r="AB47" s="205" t="n">
        <f aca="false">SUM(AB42:AB46)</f>
        <v>0</v>
      </c>
      <c r="AC47" s="205" t="n">
        <f aca="false">SUM(AC42:AC46)</f>
        <v>0</v>
      </c>
      <c r="AD47" s="205" t="n">
        <f aca="false">SUM(AD42:AD46)</f>
        <v>0</v>
      </c>
      <c r="AE47" s="205" t="n">
        <f aca="false">SUM(AE42:AE46)</f>
        <v>0</v>
      </c>
      <c r="AF47" s="205" t="n">
        <f aca="false">SUM(AF42:AF46)</f>
        <v>0</v>
      </c>
      <c r="AG47" s="205" t="n">
        <f aca="false">SUM(AG42:AG46)</f>
        <v>0</v>
      </c>
      <c r="AH47" s="205" t="n">
        <f aca="false">SUM(AH42:AH46)</f>
        <v>0</v>
      </c>
      <c r="AI47" s="205" t="n">
        <f aca="false">SUM(AI42:AI46)</f>
        <v>0</v>
      </c>
      <c r="AJ47" s="205" t="n">
        <f aca="false">SUM(AJ42:AJ46)</f>
        <v>0</v>
      </c>
      <c r="AK47" s="205" t="n">
        <f aca="false">SUM(AK42:AK46)</f>
        <v>0</v>
      </c>
      <c r="AL47" s="205" t="n">
        <f aca="false">SUM(AL42:AL46)</f>
        <v>0</v>
      </c>
      <c r="AM47" s="205" t="n">
        <f aca="false">SUM(AM42:AM46)</f>
        <v>0</v>
      </c>
      <c r="AN47" s="205" t="n">
        <f aca="false">SUM(AN42:AN46)</f>
        <v>0</v>
      </c>
      <c r="AO47" s="205" t="n">
        <f aca="false">SUM(AO42:AO46)</f>
        <v>0</v>
      </c>
      <c r="AP47" s="205" t="n">
        <f aca="false">SUM(AP42:AP46)</f>
        <v>0</v>
      </c>
      <c r="AQ47" s="205" t="n">
        <f aca="false">SUM(AQ42:AQ46)</f>
        <v>0</v>
      </c>
      <c r="AR47" s="205" t="n">
        <f aca="false">SUM(AR42:AR46)</f>
        <v>0</v>
      </c>
      <c r="AS47" s="205" t="n">
        <f aca="false">SUM(AS42:AS46)</f>
        <v>0</v>
      </c>
      <c r="AT47" s="205" t="n">
        <f aca="false">SUM(AT42:AT46)</f>
        <v>0</v>
      </c>
      <c r="AU47" s="205" t="n">
        <v>0</v>
      </c>
      <c r="AV47" s="205" t="n">
        <f aca="false">SUM(AV42:AV46)</f>
        <v>0</v>
      </c>
      <c r="AW47" s="205" t="n">
        <f aca="false">SUM(AW42:AW46)</f>
        <v>27</v>
      </c>
      <c r="AX47" s="205" t="n">
        <f aca="false">SUM(AX42:AX46)</f>
        <v>2</v>
      </c>
      <c r="AY47" s="207"/>
    </row>
    <row r="48" customFormat="false" ht="13.8" hidden="false" customHeight="false" outlineLevel="0" collapsed="false">
      <c r="A48" s="0" t="s">
        <v>16308</v>
      </c>
      <c r="B48" s="18" t="s">
        <v>18</v>
      </c>
      <c r="C48" s="18" t="s">
        <v>16</v>
      </c>
      <c r="D48" s="18" t="s">
        <v>22199</v>
      </c>
      <c r="E48" s="104" t="n">
        <f aca="false">COUNTIFS(jv!X:X,1981,jv!B:B,A48)</f>
        <v>0</v>
      </c>
      <c r="F48" s="104" t="n">
        <f aca="false">COUNTIFS(jv!X:X,1982,jv!B:B,A48)</f>
        <v>0</v>
      </c>
      <c r="G48" s="104" t="n">
        <f aca="false">COUNTIFS(jv!X:X,1983,jv!B:B,A48)</f>
        <v>0</v>
      </c>
      <c r="H48" s="104" t="n">
        <f aca="false">COUNTIFS(jv!X:X,1984,jv!B:B,A48)</f>
        <v>0</v>
      </c>
      <c r="I48" s="104" t="n">
        <f aca="false">COUNTIFS(jv!X:X,1985,jv!B:B,A48)</f>
        <v>0</v>
      </c>
      <c r="J48" s="104" t="n">
        <f aca="false">COUNTIFS(jv!X:X,1986,jv!B:B,A48)</f>
        <v>0</v>
      </c>
      <c r="K48" s="104" t="n">
        <f aca="false">COUNTIFS(jv!X:X,1987,jv!B:B,A48)</f>
        <v>0</v>
      </c>
      <c r="L48" s="104" t="n">
        <f aca="false">COUNTIFS(jv!X:X,1988,jv!B:B,A48)</f>
        <v>2</v>
      </c>
      <c r="M48" s="104" t="n">
        <f aca="false">COUNTIFS(jv!X:X,1989,jv!B:B,A48)</f>
        <v>5</v>
      </c>
      <c r="N48" s="104" t="n">
        <f aca="false">COUNTIFS(jv!X:X,1990,jv!B:B,A48)</f>
        <v>8</v>
      </c>
      <c r="O48" s="104" t="n">
        <f aca="false">COUNTIFS(jv!X:X,1991,jv!B:B,A48)</f>
        <v>7</v>
      </c>
      <c r="P48" s="104" t="n">
        <f aca="false">COUNTIFS(jv!X:X,1992,jv!B:B,A48)</f>
        <v>0</v>
      </c>
      <c r="Q48" s="104" t="n">
        <f aca="false">COUNTIFS(jv!X:X,1993,jv!B:B,A48)</f>
        <v>1</v>
      </c>
      <c r="R48" s="104" t="n">
        <f aca="false">COUNTIFS(jv!X:X,1994,jv!B:B,A48)</f>
        <v>0</v>
      </c>
      <c r="S48" s="104" t="n">
        <f aca="false">COUNTIFS(jv!X:X,1995,jv!B:B,A48)</f>
        <v>0</v>
      </c>
      <c r="T48" s="104" t="n">
        <f aca="false">COUNTIFS(jv!X:X,1996,jv!B:B,A48)</f>
        <v>0</v>
      </c>
      <c r="U48" s="104" t="n">
        <f aca="false">COUNTIFS(jv!X:X,1997,jv!B:B,A48)</f>
        <v>0</v>
      </c>
      <c r="V48" s="104" t="n">
        <f aca="false">COUNTIFS(jv!X:X,1998,jv!B:B,A48)</f>
        <v>0</v>
      </c>
      <c r="W48" s="104" t="n">
        <f aca="false">COUNTIFS(jv!X:X,1999,jv!B:B,A48)</f>
        <v>0</v>
      </c>
      <c r="X48" s="104" t="n">
        <f aca="false">COUNTIFS(jv!X:X,2000,jv!B:B,A48)</f>
        <v>0</v>
      </c>
      <c r="Y48" s="104" t="n">
        <f aca="false">COUNTIFS(jv!X:X,2001,jv!B:B,A48)</f>
        <v>0</v>
      </c>
      <c r="Z48" s="104" t="n">
        <f aca="false">COUNTIFS(jv!X:X,2002,jv!B:B,A48)</f>
        <v>0</v>
      </c>
      <c r="AA48" s="104" t="n">
        <f aca="false">COUNTIFS(jv!X:X,2003,jv!B:B,A48)</f>
        <v>0</v>
      </c>
      <c r="AB48" s="104" t="n">
        <f aca="false">COUNTIFS(jv!X:X,2004,jv!B:B,A48)</f>
        <v>0</v>
      </c>
      <c r="AC48" s="104" t="n">
        <f aca="false">COUNTIFS(jv!X:X,2005,jv!B:B,A48)</f>
        <v>0</v>
      </c>
      <c r="AD48" s="104" t="n">
        <f aca="false">COUNTIFS(jv!X:X,2006,jv!B:B,A48)</f>
        <v>0</v>
      </c>
      <c r="AE48" s="104" t="n">
        <f aca="false">COUNTIFS(jv!X:X,2007,jv!B:B,A48)</f>
        <v>0</v>
      </c>
      <c r="AF48" s="104" t="n">
        <f aca="false">COUNTIFS(jv!X:X,2008,jv!B:B,A48)</f>
        <v>0</v>
      </c>
      <c r="AG48" s="104" t="n">
        <f aca="false">COUNTIFS(jv!X:X,2009,jv!B:B,A48)</f>
        <v>0</v>
      </c>
      <c r="AH48" s="104" t="n">
        <f aca="false">COUNTIFS(jv!X:X,2010,jv!B:B,A48)</f>
        <v>0</v>
      </c>
      <c r="AI48" s="104" t="n">
        <f aca="false">COUNTIFS(jv!X:X,2011,jv!B:B,A48)</f>
        <v>0</v>
      </c>
      <c r="AJ48" s="104" t="n">
        <f aca="false">COUNTIFS(jv!X:X,2012,jv!B:B,A48)</f>
        <v>0</v>
      </c>
      <c r="AK48" s="104" t="n">
        <f aca="false">COUNTIFS(jv!X:X,2013,jv!B:B,A48)</f>
        <v>0</v>
      </c>
      <c r="AL48" s="104" t="n">
        <f aca="false">COUNTIFS(jv!X:X,2014,jv!B:B,A48)</f>
        <v>0</v>
      </c>
      <c r="AM48" s="104" t="n">
        <f aca="false">COUNTIFS(jv!X:X,2015,jv!B:B,A48)</f>
        <v>0</v>
      </c>
      <c r="AN48" s="104" t="n">
        <f aca="false">COUNTIFS(jv!X:X,2016,jv!B:B,A48)</f>
        <v>0</v>
      </c>
      <c r="AO48" s="104" t="n">
        <f aca="false">COUNTIFS(jv!X:X,2017,jv!B:B,A48)</f>
        <v>0</v>
      </c>
      <c r="AP48" s="104" t="n">
        <f aca="false">COUNTIFS(jv!X:X,2018,jv!B:B,A48)</f>
        <v>0</v>
      </c>
      <c r="AQ48" s="104" t="n">
        <f aca="false">COUNTIFS(jv!X:X,2019,jv!B:B,A48)</f>
        <v>0</v>
      </c>
      <c r="AR48" s="104" t="n">
        <f aca="false">COUNTIFS(jv!X:X,2020,jv!B:B,A48)</f>
        <v>0</v>
      </c>
      <c r="AS48" s="104" t="n">
        <f aca="false">COUNTIFS(jv!X:X,2021,jv!B:B,A48)</f>
        <v>0</v>
      </c>
      <c r="AT48" s="104" t="n">
        <f aca="false">COUNTIFS(jv!X:X,2022,jv!B:B,A48)</f>
        <v>0</v>
      </c>
      <c r="AU48" s="104" t="n">
        <v>0</v>
      </c>
      <c r="AV48" s="104" t="n">
        <f aca="false">COUNTIFS(jv!X:X,"non",jv!B:B,A48)</f>
        <v>0</v>
      </c>
      <c r="AW48" s="188" t="n">
        <f aca="false">SUM(E48:AV48)</f>
        <v>23</v>
      </c>
      <c r="AX48" s="0" t="n">
        <f aca="false">COUNTIFS(jv!B:B,A48,jv!M:M, "5 (âme sœur)")</f>
        <v>0</v>
      </c>
      <c r="AY48" s="189" t="n">
        <f aca="false">(AX48*100) / AW48</f>
        <v>0</v>
      </c>
    </row>
    <row r="49" customFormat="false" ht="13.8" hidden="false" customHeight="false" outlineLevel="0" collapsed="false">
      <c r="A49" s="0" t="s">
        <v>16407</v>
      </c>
      <c r="B49" s="18" t="s">
        <v>18</v>
      </c>
      <c r="C49" s="18" t="s">
        <v>20</v>
      </c>
      <c r="D49" s="18" t="s">
        <v>22199</v>
      </c>
      <c r="E49" s="104" t="n">
        <f aca="false">COUNTIFS(jv!X:X,1981,jv!B:B,A49)</f>
        <v>0</v>
      </c>
      <c r="F49" s="104" t="n">
        <f aca="false">COUNTIFS(jv!X:X,1982,jv!B:B,A49)</f>
        <v>0</v>
      </c>
      <c r="G49" s="104" t="n">
        <f aca="false">COUNTIFS(jv!X:X,1983,jv!B:B,A49)</f>
        <v>0</v>
      </c>
      <c r="H49" s="104" t="n">
        <f aca="false">COUNTIFS(jv!X:X,1984,jv!B:B,A49)</f>
        <v>0</v>
      </c>
      <c r="I49" s="104" t="n">
        <f aca="false">COUNTIFS(jv!X:X,1985,jv!B:B,A49)</f>
        <v>0</v>
      </c>
      <c r="J49" s="104" t="n">
        <f aca="false">COUNTIFS(jv!X:X,1986,jv!B:B,A49)</f>
        <v>0</v>
      </c>
      <c r="K49" s="104" t="n">
        <f aca="false">COUNTIFS(jv!X:X,1987,jv!B:B,A49)</f>
        <v>0</v>
      </c>
      <c r="L49" s="104" t="n">
        <f aca="false">COUNTIFS(jv!X:X,1988,jv!B:B,A49)</f>
        <v>1</v>
      </c>
      <c r="M49" s="104" t="n">
        <f aca="false">COUNTIFS(jv!X:X,1989,jv!B:B,A49)</f>
        <v>4</v>
      </c>
      <c r="N49" s="104" t="n">
        <f aca="false">COUNTIFS(jv!X:X,1990,jv!B:B,A49)</f>
        <v>3</v>
      </c>
      <c r="O49" s="104" t="n">
        <f aca="false">COUNTIFS(jv!X:X,1991,jv!B:B,A49)</f>
        <v>7</v>
      </c>
      <c r="P49" s="104" t="n">
        <f aca="false">COUNTIFS(jv!X:X,1992,jv!B:B,A49)</f>
        <v>4</v>
      </c>
      <c r="Q49" s="104" t="n">
        <f aca="false">COUNTIFS(jv!X:X,1993,jv!B:B,A49)</f>
        <v>8</v>
      </c>
      <c r="R49" s="104" t="n">
        <f aca="false">COUNTIFS(jv!X:X,1994,jv!B:B,A49)</f>
        <v>5</v>
      </c>
      <c r="S49" s="104" t="n">
        <f aca="false">COUNTIFS(jv!X:X,1995,jv!B:B,A49)</f>
        <v>3</v>
      </c>
      <c r="T49" s="104" t="n">
        <f aca="false">COUNTIFS(jv!X:X,1996,jv!B:B,A49)</f>
        <v>0</v>
      </c>
      <c r="U49" s="104" t="n">
        <f aca="false">COUNTIFS(jv!X:X,1997,jv!B:B,A49)</f>
        <v>1</v>
      </c>
      <c r="V49" s="104" t="n">
        <f aca="false">COUNTIFS(jv!X:X,1998,jv!B:B,A49)</f>
        <v>0</v>
      </c>
      <c r="W49" s="104" t="n">
        <f aca="false">COUNTIFS(jv!X:X,1999,jv!B:B,A49)</f>
        <v>0</v>
      </c>
      <c r="X49" s="104" t="n">
        <f aca="false">COUNTIFS(jv!X:X,2000,jv!B:B,A49)</f>
        <v>0</v>
      </c>
      <c r="Y49" s="104" t="n">
        <f aca="false">COUNTIFS(jv!X:X,2001,jv!B:B,A49)</f>
        <v>0</v>
      </c>
      <c r="Z49" s="104" t="n">
        <f aca="false">COUNTIFS(jv!X:X,2002,jv!B:B,A49)</f>
        <v>0</v>
      </c>
      <c r="AA49" s="104" t="n">
        <f aca="false">COUNTIFS(jv!X:X,2003,jv!B:B,A49)</f>
        <v>0</v>
      </c>
      <c r="AB49" s="104" t="n">
        <f aca="false">COUNTIFS(jv!X:X,2004,jv!B:B,A49)</f>
        <v>0</v>
      </c>
      <c r="AC49" s="104" t="n">
        <f aca="false">COUNTIFS(jv!X:X,2005,jv!B:B,A49)</f>
        <v>0</v>
      </c>
      <c r="AD49" s="104" t="n">
        <f aca="false">COUNTIFS(jv!X:X,2006,jv!B:B,A49)</f>
        <v>0</v>
      </c>
      <c r="AE49" s="104" t="n">
        <f aca="false">COUNTIFS(jv!X:X,2007,jv!B:B,A49)</f>
        <v>0</v>
      </c>
      <c r="AF49" s="104" t="n">
        <f aca="false">COUNTIFS(jv!X:X,2008,jv!B:B,A49)</f>
        <v>0</v>
      </c>
      <c r="AG49" s="104" t="n">
        <f aca="false">COUNTIFS(jv!X:X,2009,jv!B:B,A49)</f>
        <v>0</v>
      </c>
      <c r="AH49" s="104" t="n">
        <f aca="false">COUNTIFS(jv!X:X,2010,jv!B:B,A49)</f>
        <v>0</v>
      </c>
      <c r="AI49" s="104" t="n">
        <f aca="false">COUNTIFS(jv!X:X,2011,jv!B:B,A49)</f>
        <v>0</v>
      </c>
      <c r="AJ49" s="104" t="n">
        <f aca="false">COUNTIFS(jv!X:X,2012,jv!B:B,A49)</f>
        <v>0</v>
      </c>
      <c r="AK49" s="104" t="n">
        <f aca="false">COUNTIFS(jv!X:X,2013,jv!B:B,A49)</f>
        <v>0</v>
      </c>
      <c r="AL49" s="104" t="n">
        <f aca="false">COUNTIFS(jv!X:X,2014,jv!B:B,A49)</f>
        <v>0</v>
      </c>
      <c r="AM49" s="104" t="n">
        <f aca="false">COUNTIFS(jv!X:X,2015,jv!B:B,A49)</f>
        <v>0</v>
      </c>
      <c r="AN49" s="104" t="n">
        <f aca="false">COUNTIFS(jv!X:X,2016,jv!B:B,A49)</f>
        <v>0</v>
      </c>
      <c r="AO49" s="104" t="n">
        <f aca="false">COUNTIFS(jv!X:X,2017,jv!B:B,A49)</f>
        <v>0</v>
      </c>
      <c r="AP49" s="104" t="n">
        <f aca="false">COUNTIFS(jv!X:X,2018,jv!B:B,A49)</f>
        <v>0</v>
      </c>
      <c r="AQ49" s="104" t="n">
        <f aca="false">COUNTIFS(jv!X:X,2019,jv!B:B,A49)</f>
        <v>0</v>
      </c>
      <c r="AR49" s="104" t="n">
        <f aca="false">COUNTIFS(jv!X:X,2020,jv!B:B,A49)</f>
        <v>1</v>
      </c>
      <c r="AS49" s="104" t="n">
        <f aca="false">COUNTIFS(jv!X:X,2021,jv!B:B,A49)</f>
        <v>0</v>
      </c>
      <c r="AT49" s="104" t="n">
        <f aca="false">COUNTIFS(jv!X:X,2022,jv!B:B,A49)</f>
        <v>0</v>
      </c>
      <c r="AU49" s="104" t="n">
        <v>0</v>
      </c>
      <c r="AV49" s="104" t="n">
        <f aca="false">COUNTIFS(jv!X:X,"non",jv!B:B,A49)</f>
        <v>1</v>
      </c>
      <c r="AW49" s="188" t="n">
        <f aca="false">SUM(E49:AV49)</f>
        <v>38</v>
      </c>
      <c r="AX49" s="0" t="n">
        <f aca="false">COUNTIFS(jv!B:B,A49,jv!M:M, "5 (âme sœur)")</f>
        <v>0</v>
      </c>
      <c r="AY49" s="189" t="n">
        <f aca="false">(AX49*100) / AW49</f>
        <v>0</v>
      </c>
    </row>
    <row r="50" customFormat="false" ht="13.8" hidden="false" customHeight="false" outlineLevel="0" collapsed="false">
      <c r="A50" s="0" t="s">
        <v>22203</v>
      </c>
      <c r="B50" s="18" t="s">
        <v>18</v>
      </c>
      <c r="C50" s="18" t="s">
        <v>20</v>
      </c>
      <c r="D50" s="18" t="s">
        <v>22199</v>
      </c>
      <c r="E50" s="104" t="n">
        <f aca="false">COUNTIFS(jv!X:X,1981,jv!B:B,A50)</f>
        <v>0</v>
      </c>
      <c r="F50" s="104" t="n">
        <f aca="false">COUNTIFS(jv!X:X,1982,jv!B:B,A50)</f>
        <v>0</v>
      </c>
      <c r="G50" s="104" t="n">
        <f aca="false">COUNTIFS(jv!X:X,1983,jv!B:B,A50)</f>
        <v>0</v>
      </c>
      <c r="H50" s="104" t="n">
        <f aca="false">COUNTIFS(jv!X:X,1984,jv!B:B,A50)</f>
        <v>0</v>
      </c>
      <c r="I50" s="104" t="n">
        <f aca="false">COUNTIFS(jv!X:X,1985,jv!B:B,A50)</f>
        <v>0</v>
      </c>
      <c r="J50" s="104" t="n">
        <f aca="false">COUNTIFS(jv!X:X,1986,jv!B:B,A50)</f>
        <v>0</v>
      </c>
      <c r="K50" s="104" t="n">
        <f aca="false">COUNTIFS(jv!X:X,1987,jv!B:B,A50)</f>
        <v>0</v>
      </c>
      <c r="L50" s="104" t="n">
        <f aca="false">COUNTIFS(jv!X:X,1988,jv!B:B,A50)</f>
        <v>0</v>
      </c>
      <c r="M50" s="104" t="n">
        <f aca="false">COUNTIFS(jv!X:X,1989,jv!B:B,A50)</f>
        <v>0</v>
      </c>
      <c r="N50" s="104" t="n">
        <f aca="false">COUNTIFS(jv!X:X,1990,jv!B:B,A50)</f>
        <v>0</v>
      </c>
      <c r="O50" s="104" t="n">
        <f aca="false">COUNTIFS(jv!X:X,1991,jv!B:B,A50)</f>
        <v>0</v>
      </c>
      <c r="P50" s="104" t="n">
        <f aca="false">COUNTIFS(jv!X:X,1992,jv!B:B,A50)</f>
        <v>0</v>
      </c>
      <c r="Q50" s="104" t="n">
        <f aca="false">COUNTIFS(jv!X:X,1993,jv!B:B,A50)</f>
        <v>0</v>
      </c>
      <c r="R50" s="104" t="n">
        <f aca="false">COUNTIFS(jv!X:X,1994,jv!B:B,A50)</f>
        <v>0</v>
      </c>
      <c r="S50" s="104" t="n">
        <f aca="false">COUNTIFS(jv!X:X,1995,jv!B:B,A50)</f>
        <v>1</v>
      </c>
      <c r="T50" s="104" t="n">
        <f aca="false">COUNTIFS(jv!X:X,1996,jv!B:B,A50)</f>
        <v>0</v>
      </c>
      <c r="U50" s="104" t="n">
        <f aca="false">COUNTIFS(jv!X:X,1997,jv!B:B,A50)</f>
        <v>0</v>
      </c>
      <c r="V50" s="104" t="n">
        <f aca="false">COUNTIFS(jv!X:X,1998,jv!B:B,A50)</f>
        <v>0</v>
      </c>
      <c r="W50" s="104" t="n">
        <f aca="false">COUNTIFS(jv!X:X,1999,jv!B:B,A50)</f>
        <v>0</v>
      </c>
      <c r="X50" s="104" t="n">
        <f aca="false">COUNTIFS(jv!X:X,2000,jv!B:B,A50)</f>
        <v>0</v>
      </c>
      <c r="Y50" s="104" t="n">
        <f aca="false">COUNTIFS(jv!X:X,2001,jv!B:B,A50)</f>
        <v>0</v>
      </c>
      <c r="Z50" s="104" t="n">
        <f aca="false">COUNTIFS(jv!X:X,2002,jv!B:B,A50)</f>
        <v>0</v>
      </c>
      <c r="AA50" s="104" t="n">
        <f aca="false">COUNTIFS(jv!X:X,2003,jv!B:B,A50)</f>
        <v>0</v>
      </c>
      <c r="AB50" s="104" t="n">
        <f aca="false">COUNTIFS(jv!X:X,2004,jv!B:B,A50)</f>
        <v>0</v>
      </c>
      <c r="AC50" s="104" t="n">
        <f aca="false">COUNTIFS(jv!X:X,2005,jv!B:B,A50)</f>
        <v>0</v>
      </c>
      <c r="AD50" s="104" t="n">
        <f aca="false">COUNTIFS(jv!X:X,2006,jv!B:B,A50)</f>
        <v>0</v>
      </c>
      <c r="AE50" s="104" t="n">
        <f aca="false">COUNTIFS(jv!X:X,2007,jv!B:B,A50)</f>
        <v>0</v>
      </c>
      <c r="AF50" s="104" t="n">
        <f aca="false">COUNTIFS(jv!X:X,2008,jv!B:B,A50)</f>
        <v>0</v>
      </c>
      <c r="AG50" s="104" t="n">
        <f aca="false">COUNTIFS(jv!X:X,2009,jv!B:B,A50)</f>
        <v>0</v>
      </c>
      <c r="AH50" s="104" t="n">
        <f aca="false">COUNTIFS(jv!X:X,2010,jv!B:B,A50)</f>
        <v>0</v>
      </c>
      <c r="AI50" s="104" t="n">
        <f aca="false">COUNTIFS(jv!X:X,2011,jv!B:B,A50)</f>
        <v>0</v>
      </c>
      <c r="AJ50" s="104" t="n">
        <f aca="false">COUNTIFS(jv!X:X,2012,jv!B:B,A50)</f>
        <v>0</v>
      </c>
      <c r="AK50" s="104" t="n">
        <f aca="false">COUNTIFS(jv!X:X,2013,jv!B:B,A50)</f>
        <v>0</v>
      </c>
      <c r="AL50" s="104" t="n">
        <f aca="false">COUNTIFS(jv!X:X,2014,jv!B:B,A50)</f>
        <v>0</v>
      </c>
      <c r="AM50" s="104" t="n">
        <f aca="false">COUNTIFS(jv!X:X,2015,jv!B:B,A50)</f>
        <v>0</v>
      </c>
      <c r="AN50" s="104" t="n">
        <f aca="false">COUNTIFS(jv!X:X,2016,jv!B:B,A50)</f>
        <v>0</v>
      </c>
      <c r="AO50" s="104" t="n">
        <f aca="false">COUNTIFS(jv!X:X,2017,jv!B:B,A50)</f>
        <v>0</v>
      </c>
      <c r="AP50" s="104" t="n">
        <f aca="false">COUNTIFS(jv!X:X,2018,jv!B:B,A50)</f>
        <v>0</v>
      </c>
      <c r="AQ50" s="104" t="n">
        <f aca="false">COUNTIFS(jv!X:X,2019,jv!B:B,A50)</f>
        <v>0</v>
      </c>
      <c r="AR50" s="104" t="n">
        <f aca="false">COUNTIFS(jv!X:X,2020,jv!B:B,A50)</f>
        <v>0</v>
      </c>
      <c r="AS50" s="104" t="n">
        <f aca="false">COUNTIFS(jv!X:X,2021,jv!B:B,A50)</f>
        <v>0</v>
      </c>
      <c r="AT50" s="104" t="n">
        <f aca="false">COUNTIFS(jv!X:X,2022,jv!B:B,A50)</f>
        <v>0</v>
      </c>
      <c r="AU50" s="104" t="n">
        <v>0</v>
      </c>
      <c r="AV50" s="104" t="n">
        <f aca="false">COUNTIFS(jv!X:X,"non",jv!B:B,A50)</f>
        <v>0</v>
      </c>
      <c r="AW50" s="188" t="n">
        <f aca="false">SUM(E50:AV50)</f>
        <v>1</v>
      </c>
      <c r="AX50" s="104" t="n">
        <f aca="false">COUNTIFS(jv!B:B,A50,jv!M:M, "5 (âme sœur)")</f>
        <v>1</v>
      </c>
      <c r="AY50" s="189" t="n">
        <f aca="false">(AX50*100) / AW50</f>
        <v>100</v>
      </c>
    </row>
    <row r="51" customFormat="false" ht="13.8" hidden="false" customHeight="false" outlineLevel="0" collapsed="false">
      <c r="A51" s="208" t="s">
        <v>81</v>
      </c>
      <c r="B51" s="208"/>
      <c r="C51" s="208"/>
      <c r="D51" s="208"/>
      <c r="E51" s="209" t="n">
        <f aca="false">+ SUM(E48:E49)</f>
        <v>0</v>
      </c>
      <c r="F51" s="209" t="n">
        <f aca="false">+ SUM(F48:F49)</f>
        <v>0</v>
      </c>
      <c r="G51" s="209" t="n">
        <f aca="false">+ SUM(G48:G49)</f>
        <v>0</v>
      </c>
      <c r="H51" s="209" t="n">
        <f aca="false">+ SUM(H48:H49)</f>
        <v>0</v>
      </c>
      <c r="I51" s="209" t="n">
        <f aca="false">+ SUM(I48:I49)</f>
        <v>0</v>
      </c>
      <c r="J51" s="209" t="n">
        <f aca="false">+ SUM(J48:J49)</f>
        <v>0</v>
      </c>
      <c r="K51" s="209" t="n">
        <f aca="false">+ SUM(K48:K49)</f>
        <v>0</v>
      </c>
      <c r="L51" s="209" t="n">
        <f aca="false">+ SUM(L48:L49)</f>
        <v>3</v>
      </c>
      <c r="M51" s="209" t="n">
        <f aca="false">+ SUM(M48:M49)</f>
        <v>9</v>
      </c>
      <c r="N51" s="209" t="n">
        <f aca="false">+ SUM(N48:N49)</f>
        <v>11</v>
      </c>
      <c r="O51" s="209" t="n">
        <f aca="false">+ SUM(O48:O49)</f>
        <v>14</v>
      </c>
      <c r="P51" s="209" t="n">
        <f aca="false">+ SUM(P48:P49)</f>
        <v>4</v>
      </c>
      <c r="Q51" s="209" t="n">
        <f aca="false">+ SUM(Q48:Q49)</f>
        <v>9</v>
      </c>
      <c r="R51" s="209" t="n">
        <f aca="false">+ SUM(R48:R49)</f>
        <v>5</v>
      </c>
      <c r="S51" s="209" t="n">
        <f aca="false">+ SUM(S48:S49)</f>
        <v>3</v>
      </c>
      <c r="T51" s="209" t="n">
        <f aca="false">+ SUM(T48:T49)</f>
        <v>0</v>
      </c>
      <c r="U51" s="209" t="n">
        <f aca="false">+ SUM(U48:U49)</f>
        <v>1</v>
      </c>
      <c r="V51" s="209" t="n">
        <f aca="false">+ SUM(V48:V49)</f>
        <v>0</v>
      </c>
      <c r="W51" s="209" t="n">
        <f aca="false">+ SUM(W48:W49)</f>
        <v>0</v>
      </c>
      <c r="X51" s="209" t="n">
        <f aca="false">+ SUM(X48:X49)</f>
        <v>0</v>
      </c>
      <c r="Y51" s="209" t="n">
        <f aca="false">+ SUM(Y48:Y49)</f>
        <v>0</v>
      </c>
      <c r="Z51" s="209" t="n">
        <f aca="false">+ SUM(Z48:Z49)</f>
        <v>0</v>
      </c>
      <c r="AA51" s="209" t="n">
        <f aca="false">+ SUM(AA48:AA49)</f>
        <v>0</v>
      </c>
      <c r="AB51" s="209" t="n">
        <f aca="false">+ SUM(AB48:AB49)</f>
        <v>0</v>
      </c>
      <c r="AC51" s="209" t="n">
        <f aca="false">+ SUM(AC48:AC49)</f>
        <v>0</v>
      </c>
      <c r="AD51" s="209" t="n">
        <f aca="false">+ SUM(AD48:AD49)</f>
        <v>0</v>
      </c>
      <c r="AE51" s="209" t="n">
        <f aca="false">+ SUM(AE48:AE49)</f>
        <v>0</v>
      </c>
      <c r="AF51" s="209" t="n">
        <f aca="false">+ SUM(AF48:AF49)</f>
        <v>0</v>
      </c>
      <c r="AG51" s="209" t="n">
        <f aca="false">+ SUM(AG48:AG49)</f>
        <v>0</v>
      </c>
      <c r="AH51" s="209" t="n">
        <f aca="false">+ SUM(AH48:AH49)</f>
        <v>0</v>
      </c>
      <c r="AI51" s="209" t="n">
        <f aca="false">+ SUM(AI48:AI49)</f>
        <v>0</v>
      </c>
      <c r="AJ51" s="209" t="n">
        <f aca="false">+ SUM(AJ48:AJ49)</f>
        <v>0</v>
      </c>
      <c r="AK51" s="209" t="n">
        <f aca="false">+ SUM(AK48:AK49)</f>
        <v>0</v>
      </c>
      <c r="AL51" s="209" t="n">
        <f aca="false">+ SUM(AL48:AL49)</f>
        <v>0</v>
      </c>
      <c r="AM51" s="209" t="n">
        <f aca="false">+ SUM(AM48:AM49)</f>
        <v>0</v>
      </c>
      <c r="AN51" s="209" t="n">
        <f aca="false">+ SUM(AN48:AN49)</f>
        <v>0</v>
      </c>
      <c r="AO51" s="209" t="n">
        <f aca="false">+ SUM(AO48:AO49)</f>
        <v>0</v>
      </c>
      <c r="AP51" s="209" t="n">
        <f aca="false">+ SUM(AP48:AP49)</f>
        <v>0</v>
      </c>
      <c r="AQ51" s="209" t="n">
        <f aca="false">+ SUM(AQ48:AQ49)</f>
        <v>0</v>
      </c>
      <c r="AR51" s="209" t="n">
        <f aca="false">+ SUM(AR48:AR49)</f>
        <v>1</v>
      </c>
      <c r="AS51" s="209" t="n">
        <f aca="false">+ SUM(AS48:AS49)</f>
        <v>0</v>
      </c>
      <c r="AT51" s="209" t="n">
        <f aca="false">+ SUM(AT48:AT49)</f>
        <v>0</v>
      </c>
      <c r="AU51" s="209" t="n">
        <v>0</v>
      </c>
      <c r="AV51" s="208" t="n">
        <f aca="false">+ SUM(AV48:AV49)</f>
        <v>1</v>
      </c>
      <c r="AW51" s="209" t="n">
        <f aca="false">+ SUM(AW48:AW50)</f>
        <v>62</v>
      </c>
      <c r="AX51" s="209" t="n">
        <f aca="false">+ SUM(AX48:AX50)</f>
        <v>1</v>
      </c>
      <c r="AY51" s="210"/>
    </row>
    <row r="52" customFormat="false" ht="13.8" hidden="false" customHeight="false" outlineLevel="0" collapsed="false">
      <c r="A52" s="18" t="s">
        <v>16599</v>
      </c>
      <c r="B52" s="18" t="s">
        <v>70</v>
      </c>
      <c r="C52" s="18" t="s">
        <v>16</v>
      </c>
      <c r="D52" s="18" t="s">
        <v>22199</v>
      </c>
      <c r="E52" s="104" t="n">
        <f aca="false">COUNTIFS(jv!X:X,1981,jv!B:B,A52)</f>
        <v>0</v>
      </c>
      <c r="F52" s="104" t="n">
        <f aca="false">COUNTIFS(jv!X:X,1982,jv!B:B,A52)</f>
        <v>0</v>
      </c>
      <c r="G52" s="104" t="n">
        <f aca="false">COUNTIFS(jv!X:X,1983,jv!B:B,A52)</f>
        <v>0</v>
      </c>
      <c r="H52" s="104" t="n">
        <f aca="false">COUNTIFS(jv!X:X,1984,jv!B:B,A52)</f>
        <v>1</v>
      </c>
      <c r="I52" s="104" t="n">
        <f aca="false">COUNTIFS(jv!X:X,1985,jv!B:B,A52)</f>
        <v>1</v>
      </c>
      <c r="J52" s="104" t="n">
        <f aca="false">COUNTIFS(jv!X:X,1986,jv!B:B,A52)</f>
        <v>1</v>
      </c>
      <c r="K52" s="104" t="n">
        <f aca="false">COUNTIFS(jv!X:X,1987,jv!B:B,A52)</f>
        <v>2</v>
      </c>
      <c r="L52" s="104" t="n">
        <f aca="false">COUNTIFS(jv!X:X,1988,jv!B:B,A52)</f>
        <v>0</v>
      </c>
      <c r="M52" s="104" t="n">
        <f aca="false">COUNTIFS(jv!X:X,1989,jv!B:B,A52)</f>
        <v>1</v>
      </c>
      <c r="N52" s="104" t="n">
        <f aca="false">COUNTIFS(jv!X:X,1990,jv!B:B,A52)</f>
        <v>1</v>
      </c>
      <c r="O52" s="104" t="n">
        <f aca="false">COUNTIFS(jv!X:X,1991,jv!B:B,A52)</f>
        <v>0</v>
      </c>
      <c r="P52" s="104" t="n">
        <f aca="false">COUNTIFS(jv!X:X,1992,jv!B:B,A52)</f>
        <v>0</v>
      </c>
      <c r="Q52" s="104" t="n">
        <f aca="false">COUNTIFS(jv!X:X,1993,jv!B:B,A52)</f>
        <v>1</v>
      </c>
      <c r="R52" s="104" t="n">
        <f aca="false">COUNTIFS(jv!X:X,1994,jv!B:B,A52)</f>
        <v>0</v>
      </c>
      <c r="S52" s="104" t="n">
        <f aca="false">COUNTIFS(jv!X:X,1995,jv!B:B,A52)</f>
        <v>0</v>
      </c>
      <c r="T52" s="104" t="n">
        <f aca="false">COUNTIFS(jv!X:X,1996,jv!B:B,A52)</f>
        <v>0</v>
      </c>
      <c r="U52" s="104" t="n">
        <f aca="false">COUNTIFS(jv!X:X,1997,jv!B:B,A52)</f>
        <v>0</v>
      </c>
      <c r="V52" s="104" t="n">
        <f aca="false">COUNTIFS(jv!X:X,1998,jv!B:B,A52)</f>
        <v>0</v>
      </c>
      <c r="W52" s="104" t="n">
        <f aca="false">COUNTIFS(jv!X:X,1999,jv!B:B,A52)</f>
        <v>0</v>
      </c>
      <c r="X52" s="104" t="n">
        <f aca="false">COUNTIFS(jv!X:X,2000,jv!B:B,A52)</f>
        <v>0</v>
      </c>
      <c r="Y52" s="104" t="n">
        <f aca="false">COUNTIFS(jv!X:X,2001,jv!B:B,A52)</f>
        <v>0</v>
      </c>
      <c r="Z52" s="104" t="n">
        <f aca="false">COUNTIFS(jv!X:X,2002,jv!B:B,A52)</f>
        <v>0</v>
      </c>
      <c r="AA52" s="104" t="n">
        <f aca="false">COUNTIFS(jv!X:X,2003,jv!B:B,A52)</f>
        <v>0</v>
      </c>
      <c r="AB52" s="104" t="n">
        <f aca="false">COUNTIFS(jv!X:X,2004,jv!B:B,A52)</f>
        <v>0</v>
      </c>
      <c r="AC52" s="104" t="n">
        <f aca="false">COUNTIFS(jv!X:X,2005,jv!B:B,A52)</f>
        <v>0</v>
      </c>
      <c r="AD52" s="104" t="n">
        <f aca="false">COUNTIFS(jv!X:X,2006,jv!B:B,A52)</f>
        <v>0</v>
      </c>
      <c r="AE52" s="104" t="n">
        <f aca="false">COUNTIFS(jv!X:X,2007,jv!B:B,A52)</f>
        <v>0</v>
      </c>
      <c r="AF52" s="104" t="n">
        <f aca="false">COUNTIFS(jv!X:X,2008,jv!B:B,A52)</f>
        <v>0</v>
      </c>
      <c r="AG52" s="104" t="n">
        <f aca="false">COUNTIFS(jv!X:X,2009,jv!B:B,A52)</f>
        <v>0</v>
      </c>
      <c r="AH52" s="104" t="n">
        <f aca="false">COUNTIFS(jv!X:X,2010,jv!B:B,A52)</f>
        <v>0</v>
      </c>
      <c r="AI52" s="104" t="n">
        <f aca="false">COUNTIFS(jv!X:X,2011,jv!B:B,A52)</f>
        <v>0</v>
      </c>
      <c r="AJ52" s="104" t="n">
        <f aca="false">COUNTIFS(jv!X:X,2012,jv!B:B,A52)</f>
        <v>0</v>
      </c>
      <c r="AK52" s="104" t="n">
        <f aca="false">COUNTIFS(jv!X:X,2013,jv!B:B,A52)</f>
        <v>0</v>
      </c>
      <c r="AL52" s="104" t="n">
        <f aca="false">COUNTIFS(jv!X:X,2014,jv!B:B,A52)</f>
        <v>0</v>
      </c>
      <c r="AM52" s="104" t="n">
        <f aca="false">COUNTIFS(jv!X:X,2015,jv!B:B,A52)</f>
        <v>0</v>
      </c>
      <c r="AN52" s="104" t="n">
        <f aca="false">COUNTIFS(jv!X:X,2016,jv!B:B,A52)</f>
        <v>0</v>
      </c>
      <c r="AO52" s="104" t="n">
        <f aca="false">COUNTIFS(jv!X:X,2017,jv!B:B,A52)</f>
        <v>0</v>
      </c>
      <c r="AP52" s="104" t="n">
        <f aca="false">COUNTIFS(jv!X:X,2018,jv!B:B,A52)</f>
        <v>0</v>
      </c>
      <c r="AQ52" s="104" t="n">
        <f aca="false">COUNTIFS(jv!X:X,2019,jv!B:B,A52)</f>
        <v>0</v>
      </c>
      <c r="AR52" s="104" t="n">
        <f aca="false">COUNTIFS(jv!X:X,2020,jv!B:B,A52)</f>
        <v>0</v>
      </c>
      <c r="AS52" s="104" t="n">
        <f aca="false">COUNTIFS(jv!X:X,2021,jv!B:B,A52)</f>
        <v>0</v>
      </c>
      <c r="AT52" s="104" t="n">
        <f aca="false">COUNTIFS(jv!X:X,2022,jv!B:B,A52)</f>
        <v>0</v>
      </c>
      <c r="AU52" s="104" t="n">
        <v>0</v>
      </c>
      <c r="AV52" s="18" t="n">
        <f aca="false">COUNTIFS(jv!X:X,"non",jv!B:B,A52)</f>
        <v>0</v>
      </c>
      <c r="AW52" s="17" t="n">
        <f aca="false">SUM(E52:AV52)</f>
        <v>8</v>
      </c>
      <c r="AX52" s="104" t="n">
        <f aca="false">COUNTIFS(jv!B:B,A52,jv!M:M, "5 (âme sœur)")</f>
        <v>0</v>
      </c>
      <c r="AY52" s="104" t="n">
        <f aca="false">(AX52*100) / AW52</f>
        <v>0</v>
      </c>
    </row>
    <row r="53" customFormat="false" ht="13.8" hidden="false" customHeight="false" outlineLevel="0" collapsed="false">
      <c r="A53" s="0" t="s">
        <v>509</v>
      </c>
      <c r="B53" s="18" t="s">
        <v>18</v>
      </c>
      <c r="C53" s="18" t="s">
        <v>74</v>
      </c>
      <c r="D53" s="18" t="s">
        <v>73</v>
      </c>
      <c r="E53" s="104" t="n">
        <f aca="false">COUNTIFS(jv!X:X,1981,jv!B:B,A53)</f>
        <v>0</v>
      </c>
      <c r="F53" s="104" t="n">
        <f aca="false">COUNTIFS(jv!X:X,1982,jv!B:B,A53)</f>
        <v>0</v>
      </c>
      <c r="G53" s="104" t="n">
        <f aca="false">COUNTIFS(jv!X:X,1983,jv!B:B,A53)</f>
        <v>0</v>
      </c>
      <c r="H53" s="104" t="n">
        <f aca="false">COUNTIFS(jv!X:X,1984,jv!B:B,A53)</f>
        <v>0</v>
      </c>
      <c r="I53" s="104" t="n">
        <f aca="false">COUNTIFS(jv!X:X,1985,jv!B:B,A53)</f>
        <v>0</v>
      </c>
      <c r="J53" s="104" t="n">
        <f aca="false">COUNTIFS(jv!X:X,1986,jv!B:B,A53)</f>
        <v>0</v>
      </c>
      <c r="K53" s="104" t="n">
        <f aca="false">COUNTIFS(jv!X:X,1987,jv!B:B,A53)</f>
        <v>0</v>
      </c>
      <c r="L53" s="104" t="n">
        <f aca="false">COUNTIFS(jv!X:X,1988,jv!B:B,A53)</f>
        <v>1</v>
      </c>
      <c r="M53" s="104" t="n">
        <f aca="false">COUNTIFS(jv!X:X,1989,jv!B:B,A53)</f>
        <v>0</v>
      </c>
      <c r="N53" s="104" t="n">
        <f aca="false">COUNTIFS(jv!X:X,1990,jv!B:B,A53)</f>
        <v>0</v>
      </c>
      <c r="O53" s="104" t="n">
        <f aca="false">COUNTIFS(jv!X:X,1991,jv!B:B,A53)</f>
        <v>2</v>
      </c>
      <c r="P53" s="104" t="n">
        <f aca="false">COUNTIFS(jv!X:X,1992,jv!B:B,A53)</f>
        <v>1</v>
      </c>
      <c r="Q53" s="104" t="n">
        <f aca="false">COUNTIFS(jv!X:X,1993,jv!B:B,A53)</f>
        <v>2</v>
      </c>
      <c r="R53" s="104" t="n">
        <f aca="false">COUNTIFS(jv!X:X,1994,jv!B:B,A53)</f>
        <v>1</v>
      </c>
      <c r="S53" s="104" t="n">
        <f aca="false">COUNTIFS(jv!X:X,1995,jv!B:B,A53)</f>
        <v>0</v>
      </c>
      <c r="T53" s="104" t="n">
        <f aca="false">COUNTIFS(jv!X:X,1996,jv!B:B,A53)</f>
        <v>0</v>
      </c>
      <c r="U53" s="104" t="n">
        <f aca="false">COUNTIFS(jv!X:X,1997,jv!B:B,A53)</f>
        <v>0</v>
      </c>
      <c r="V53" s="104" t="n">
        <f aca="false">COUNTIFS(jv!X:X,1998,jv!B:B,A53)</f>
        <v>0</v>
      </c>
      <c r="W53" s="104" t="n">
        <f aca="false">COUNTIFS(jv!X:X,1999,jv!B:B,A53)</f>
        <v>0</v>
      </c>
      <c r="X53" s="104" t="n">
        <f aca="false">COUNTIFS(jv!X:X,2000,jv!B:B,A53)</f>
        <v>0</v>
      </c>
      <c r="Y53" s="104" t="n">
        <f aca="false">COUNTIFS(jv!X:X,2001,jv!B:B,A53)</f>
        <v>0</v>
      </c>
      <c r="Z53" s="104" t="n">
        <f aca="false">COUNTIFS(jv!X:X,2002,jv!B:B,A53)</f>
        <v>0</v>
      </c>
      <c r="AA53" s="104" t="n">
        <f aca="false">COUNTIFS(jv!X:X,2003,jv!B:B,A53)</f>
        <v>0</v>
      </c>
      <c r="AB53" s="104" t="n">
        <f aca="false">COUNTIFS(jv!X:X,2004,jv!B:B,A53)</f>
        <v>0</v>
      </c>
      <c r="AC53" s="104" t="n">
        <f aca="false">COUNTIFS(jv!X:X,2005,jv!B:B,A53)</f>
        <v>0</v>
      </c>
      <c r="AD53" s="104" t="n">
        <f aca="false">COUNTIFS(jv!X:X,2006,jv!B:B,A53)</f>
        <v>0</v>
      </c>
      <c r="AE53" s="104" t="n">
        <f aca="false">COUNTIFS(jv!X:X,2007,jv!B:B,A53)</f>
        <v>0</v>
      </c>
      <c r="AF53" s="104" t="n">
        <f aca="false">COUNTIFS(jv!X:X,2008,jv!B:B,A53)</f>
        <v>0</v>
      </c>
      <c r="AG53" s="104" t="n">
        <f aca="false">COUNTIFS(jv!X:X,2009,jv!B:B,A53)</f>
        <v>0</v>
      </c>
      <c r="AH53" s="104" t="n">
        <f aca="false">COUNTIFS(jv!X:X,2010,jv!B:B,A53)</f>
        <v>0</v>
      </c>
      <c r="AI53" s="104" t="n">
        <f aca="false">COUNTIFS(jv!X:X,2011,jv!B:B,A53)</f>
        <v>0</v>
      </c>
      <c r="AJ53" s="104" t="n">
        <f aca="false">COUNTIFS(jv!X:X,2012,jv!B:B,A53)</f>
        <v>0</v>
      </c>
      <c r="AK53" s="104" t="n">
        <f aca="false">COUNTIFS(jv!X:X,2013,jv!B:B,A53)</f>
        <v>0</v>
      </c>
      <c r="AL53" s="104" t="n">
        <f aca="false">COUNTIFS(jv!X:X,2014,jv!B:B,A53)</f>
        <v>0</v>
      </c>
      <c r="AM53" s="104" t="n">
        <f aca="false">COUNTIFS(jv!X:X,2015,jv!B:B,A53)</f>
        <v>0</v>
      </c>
      <c r="AN53" s="104" t="n">
        <f aca="false">COUNTIFS(jv!X:X,2016,jv!B:B,A53)</f>
        <v>0</v>
      </c>
      <c r="AO53" s="104" t="n">
        <f aca="false">COUNTIFS(jv!X:X,2017,jv!B:B,A53)</f>
        <v>0</v>
      </c>
      <c r="AP53" s="104" t="n">
        <f aca="false">COUNTIFS(jv!X:X,2018,jv!B:B,A53)</f>
        <v>0</v>
      </c>
      <c r="AQ53" s="104" t="n">
        <f aca="false">COUNTIFS(jv!X:X,2019,jv!B:B,A53)</f>
        <v>0</v>
      </c>
      <c r="AR53" s="104" t="n">
        <f aca="false">COUNTIFS(jv!X:X,2020,jv!B:B,A53)</f>
        <v>0</v>
      </c>
      <c r="AS53" s="104" t="n">
        <f aca="false">COUNTIFS(jv!X:X,2021,jv!B:B,A53)</f>
        <v>0</v>
      </c>
      <c r="AT53" s="104" t="n">
        <f aca="false">COUNTIFS(jv!X:X,2022,jv!B:B,A53)</f>
        <v>0</v>
      </c>
      <c r="AU53" s="104" t="n">
        <v>0</v>
      </c>
      <c r="AV53" s="104" t="n">
        <f aca="false">COUNTIFS(jv!X:X,"non",jv!B:B,A53)</f>
        <v>0</v>
      </c>
      <c r="AW53" s="188" t="n">
        <f aca="false">SUM(E53:AV53)</f>
        <v>7</v>
      </c>
      <c r="AX53" s="0" t="n">
        <f aca="false">COUNTIFS(jv!B:B,A53,jv!M:M, "5 (âme sœur)")</f>
        <v>1</v>
      </c>
      <c r="AY53" s="189" t="n">
        <f aca="false">(AX53*100) / AW53</f>
        <v>14.2857142857143</v>
      </c>
    </row>
    <row r="54" customFormat="false" ht="13.8" hidden="false" customHeight="false" outlineLevel="0" collapsed="false">
      <c r="A54" s="0" t="s">
        <v>16681</v>
      </c>
      <c r="B54" s="18" t="s">
        <v>22</v>
      </c>
      <c r="C54" s="18" t="s">
        <v>20</v>
      </c>
      <c r="D54" s="18" t="s">
        <v>22199</v>
      </c>
      <c r="E54" s="104" t="n">
        <f aca="false">COUNTIFS(jv!X:X,1981,jv!B:B,A54)</f>
        <v>0</v>
      </c>
      <c r="F54" s="104" t="n">
        <f aca="false">COUNTIFS(jv!X:X,1982,jv!B:B,A54)</f>
        <v>0</v>
      </c>
      <c r="G54" s="104" t="n">
        <f aca="false">COUNTIFS(jv!X:X,1983,jv!B:B,A54)</f>
        <v>0</v>
      </c>
      <c r="H54" s="104" t="n">
        <f aca="false">COUNTIFS(jv!X:X,1984,jv!B:B,A54)</f>
        <v>0</v>
      </c>
      <c r="I54" s="104" t="n">
        <f aca="false">COUNTIFS(jv!X:X,1985,jv!B:B,A54)</f>
        <v>0</v>
      </c>
      <c r="J54" s="104" t="n">
        <f aca="false">COUNTIFS(jv!X:X,1986,jv!B:B,A54)</f>
        <v>0</v>
      </c>
      <c r="K54" s="104" t="n">
        <f aca="false">COUNTIFS(jv!X:X,1987,jv!B:B,A54)</f>
        <v>0</v>
      </c>
      <c r="L54" s="104" t="n">
        <f aca="false">COUNTIFS(jv!X:X,1988,jv!B:B,A54)</f>
        <v>0</v>
      </c>
      <c r="M54" s="104" t="n">
        <f aca="false">COUNTIFS(jv!X:X,1989,jv!B:B,A54)</f>
        <v>0</v>
      </c>
      <c r="N54" s="104" t="n">
        <f aca="false">COUNTIFS(jv!X:X,1990,jv!B:B,A54)</f>
        <v>0</v>
      </c>
      <c r="O54" s="104" t="n">
        <f aca="false">COUNTIFS(jv!X:X,1991,jv!B:B,A54)</f>
        <v>0</v>
      </c>
      <c r="P54" s="104" t="n">
        <f aca="false">COUNTIFS(jv!X:X,1992,jv!B:B,A54)</f>
        <v>0</v>
      </c>
      <c r="Q54" s="104" t="n">
        <f aca="false">COUNTIFS(jv!X:X,1993,jv!B:B,A54)</f>
        <v>2</v>
      </c>
      <c r="R54" s="104" t="n">
        <f aca="false">COUNTIFS(jv!X:X,1994,jv!B:B,A54)</f>
        <v>3</v>
      </c>
      <c r="S54" s="104" t="n">
        <f aca="false">COUNTIFS(jv!X:X,1995,jv!B:B,A54)</f>
        <v>0</v>
      </c>
      <c r="T54" s="104" t="n">
        <f aca="false">COUNTIFS(jv!X:X,1996,jv!B:B,A54)</f>
        <v>0</v>
      </c>
      <c r="U54" s="104" t="n">
        <f aca="false">COUNTIFS(jv!X:X,1997,jv!B:B,A54)</f>
        <v>0</v>
      </c>
      <c r="V54" s="104" t="n">
        <f aca="false">COUNTIFS(jv!X:X,1998,jv!B:B,A54)</f>
        <v>0</v>
      </c>
      <c r="W54" s="104" t="n">
        <f aca="false">COUNTIFS(jv!X:X,1999,jv!B:B,A54)</f>
        <v>0</v>
      </c>
      <c r="X54" s="104" t="n">
        <f aca="false">COUNTIFS(jv!X:X,2000,jv!B:B,A54)</f>
        <v>0</v>
      </c>
      <c r="Y54" s="104" t="n">
        <f aca="false">COUNTIFS(jv!X:X,2001,jv!B:B,A54)</f>
        <v>0</v>
      </c>
      <c r="Z54" s="104" t="n">
        <f aca="false">COUNTIFS(jv!X:X,2002,jv!B:B,A54)</f>
        <v>0</v>
      </c>
      <c r="AA54" s="104" t="n">
        <f aca="false">COUNTIFS(jv!X:X,2003,jv!B:B,A54)</f>
        <v>0</v>
      </c>
      <c r="AB54" s="104" t="n">
        <f aca="false">COUNTIFS(jv!X:X,2004,jv!B:B,A54)</f>
        <v>0</v>
      </c>
      <c r="AC54" s="104" t="n">
        <f aca="false">COUNTIFS(jv!X:X,2005,jv!B:B,A54)</f>
        <v>0</v>
      </c>
      <c r="AD54" s="104" t="n">
        <f aca="false">COUNTIFS(jv!X:X,2006,jv!B:B,A54)</f>
        <v>0</v>
      </c>
      <c r="AE54" s="104" t="n">
        <f aca="false">COUNTIFS(jv!X:X,2007,jv!B:B,A54)</f>
        <v>0</v>
      </c>
      <c r="AF54" s="104" t="n">
        <f aca="false">COUNTIFS(jv!X:X,2008,jv!B:B,A54)</f>
        <v>0</v>
      </c>
      <c r="AG54" s="104" t="n">
        <f aca="false">COUNTIFS(jv!X:X,2009,jv!B:B,A54)</f>
        <v>0</v>
      </c>
      <c r="AH54" s="104" t="n">
        <f aca="false">COUNTIFS(jv!X:X,2010,jv!B:B,A54)</f>
        <v>0</v>
      </c>
      <c r="AI54" s="104" t="n">
        <f aca="false">COUNTIFS(jv!X:X,2011,jv!B:B,A54)</f>
        <v>0</v>
      </c>
      <c r="AJ54" s="104" t="n">
        <f aca="false">COUNTIFS(jv!X:X,2012,jv!B:B,A54)</f>
        <v>0</v>
      </c>
      <c r="AK54" s="104" t="n">
        <f aca="false">COUNTIFS(jv!X:X,2013,jv!B:B,A54)</f>
        <v>0</v>
      </c>
      <c r="AL54" s="104" t="n">
        <f aca="false">COUNTIFS(jv!X:X,2014,jv!B:B,A54)</f>
        <v>0</v>
      </c>
      <c r="AM54" s="104" t="n">
        <f aca="false">COUNTIFS(jv!X:X,2015,jv!B:B,A54)</f>
        <v>0</v>
      </c>
      <c r="AN54" s="104" t="n">
        <f aca="false">COUNTIFS(jv!X:X,2016,jv!B:B,A54)</f>
        <v>0</v>
      </c>
      <c r="AO54" s="104" t="n">
        <f aca="false">COUNTIFS(jv!X:X,2017,jv!B:B,A54)</f>
        <v>0</v>
      </c>
      <c r="AP54" s="104" t="n">
        <f aca="false">COUNTIFS(jv!X:X,2018,jv!B:B,A54)</f>
        <v>0</v>
      </c>
      <c r="AQ54" s="104" t="n">
        <f aca="false">COUNTIFS(jv!X:X,2019,jv!B:B,A54)</f>
        <v>0</v>
      </c>
      <c r="AR54" s="104" t="n">
        <f aca="false">COUNTIFS(jv!X:X,2020,jv!B:B,A54)</f>
        <v>0</v>
      </c>
      <c r="AS54" s="104" t="n">
        <f aca="false">COUNTIFS(jv!X:X,2021,jv!B:B,A54)</f>
        <v>0</v>
      </c>
      <c r="AT54" s="104" t="n">
        <f aca="false">COUNTIFS(jv!X:X,2022,jv!B:B,A54)</f>
        <v>0</v>
      </c>
      <c r="AU54" s="104" t="n">
        <v>0</v>
      </c>
      <c r="AV54" s="104" t="n">
        <f aca="false">COUNTIFS(jv!X:X,"non",jv!B:B,A54)</f>
        <v>0</v>
      </c>
      <c r="AW54" s="188" t="n">
        <f aca="false">SUM(E54:AV54)</f>
        <v>5</v>
      </c>
      <c r="AX54" s="0" t="n">
        <f aca="false">COUNTIFS(jv!B:B,A54,jv!M:M, "5 (âme sœur)")</f>
        <v>1</v>
      </c>
      <c r="AY54" s="189" t="n">
        <f aca="false">(AX54*100) / AW54</f>
        <v>20</v>
      </c>
    </row>
    <row r="55" customFormat="false" ht="13.8" hidden="false" customHeight="false" outlineLevel="0" collapsed="false">
      <c r="A55" s="211" t="s">
        <v>86</v>
      </c>
      <c r="B55" s="212"/>
      <c r="C55" s="212"/>
      <c r="D55" s="212"/>
      <c r="E55" s="211" t="n">
        <f aca="false">SUM(E52:E54)</f>
        <v>0</v>
      </c>
      <c r="F55" s="211" t="n">
        <f aca="false">SUM(F52:F54)</f>
        <v>0</v>
      </c>
      <c r="G55" s="211" t="n">
        <f aca="false">SUM(G52:G54)</f>
        <v>0</v>
      </c>
      <c r="H55" s="211" t="n">
        <f aca="false">SUM(H52:H54)</f>
        <v>1</v>
      </c>
      <c r="I55" s="211" t="n">
        <f aca="false">SUM(I52:I54)</f>
        <v>1</v>
      </c>
      <c r="J55" s="211" t="n">
        <f aca="false">SUM(J52:J54)</f>
        <v>1</v>
      </c>
      <c r="K55" s="211" t="n">
        <f aca="false">SUM(K52:K54)</f>
        <v>2</v>
      </c>
      <c r="L55" s="211" t="n">
        <f aca="false">SUM(L52:L54)</f>
        <v>1</v>
      </c>
      <c r="M55" s="211" t="n">
        <f aca="false">SUM(M52:M54)</f>
        <v>1</v>
      </c>
      <c r="N55" s="211" t="n">
        <f aca="false">SUM(N52:N54)</f>
        <v>1</v>
      </c>
      <c r="O55" s="211" t="n">
        <f aca="false">SUM(O52:O54)</f>
        <v>2</v>
      </c>
      <c r="P55" s="211" t="n">
        <f aca="false">SUM(P52:P54)</f>
        <v>1</v>
      </c>
      <c r="Q55" s="211" t="n">
        <f aca="false">SUM(Q52:Q54)</f>
        <v>5</v>
      </c>
      <c r="R55" s="211" t="n">
        <f aca="false">SUM(R52:R54)</f>
        <v>4</v>
      </c>
      <c r="S55" s="211" t="n">
        <f aca="false">SUM(S52:S54)</f>
        <v>0</v>
      </c>
      <c r="T55" s="211" t="n">
        <f aca="false">SUM(T52:T54)</f>
        <v>0</v>
      </c>
      <c r="U55" s="211" t="n">
        <f aca="false">SUM(U52:U54)</f>
        <v>0</v>
      </c>
      <c r="V55" s="211" t="n">
        <f aca="false">SUM(V52:V54)</f>
        <v>0</v>
      </c>
      <c r="W55" s="211" t="n">
        <f aca="false">SUM(W52:W54)</f>
        <v>0</v>
      </c>
      <c r="X55" s="211" t="n">
        <f aca="false">SUM(X52:X54)</f>
        <v>0</v>
      </c>
      <c r="Y55" s="211" t="n">
        <f aca="false">SUM(Y52:Y54)</f>
        <v>0</v>
      </c>
      <c r="Z55" s="211" t="n">
        <f aca="false">SUM(Z52:Z54)</f>
        <v>0</v>
      </c>
      <c r="AA55" s="211" t="n">
        <f aca="false">SUM(AA52:AA54)</f>
        <v>0</v>
      </c>
      <c r="AB55" s="211" t="n">
        <f aca="false">SUM(AB52:AB54)</f>
        <v>0</v>
      </c>
      <c r="AC55" s="211" t="n">
        <f aca="false">SUM(AC52:AC54)</f>
        <v>0</v>
      </c>
      <c r="AD55" s="211" t="n">
        <f aca="false">SUM(AD52:AD54)</f>
        <v>0</v>
      </c>
      <c r="AE55" s="211" t="n">
        <f aca="false">SUM(AE52:AE54)</f>
        <v>0</v>
      </c>
      <c r="AF55" s="211" t="n">
        <f aca="false">SUM(AF52:AF54)</f>
        <v>0</v>
      </c>
      <c r="AG55" s="211" t="n">
        <f aca="false">SUM(AG52:AG54)</f>
        <v>0</v>
      </c>
      <c r="AH55" s="211" t="n">
        <f aca="false">SUM(AH52:AH54)</f>
        <v>0</v>
      </c>
      <c r="AI55" s="211" t="n">
        <f aca="false">SUM(AI52:AI54)</f>
        <v>0</v>
      </c>
      <c r="AJ55" s="211" t="n">
        <f aca="false">SUM(AJ52:AJ54)</f>
        <v>0</v>
      </c>
      <c r="AK55" s="211" t="n">
        <f aca="false">SUM(AK52:AK54)</f>
        <v>0</v>
      </c>
      <c r="AL55" s="211" t="n">
        <f aca="false">SUM(AL52:AL54)</f>
        <v>0</v>
      </c>
      <c r="AM55" s="211" t="n">
        <f aca="false">SUM(AM52:AM54)</f>
        <v>0</v>
      </c>
      <c r="AN55" s="211" t="n">
        <f aca="false">SUM(AN52:AN54)</f>
        <v>0</v>
      </c>
      <c r="AO55" s="211" t="n">
        <f aca="false">SUM(AO52:AO54)</f>
        <v>0</v>
      </c>
      <c r="AP55" s="211" t="n">
        <f aca="false">SUM(AP52:AP54)</f>
        <v>0</v>
      </c>
      <c r="AQ55" s="211" t="n">
        <f aca="false">SUM(AQ52:AQ54)</f>
        <v>0</v>
      </c>
      <c r="AR55" s="211" t="n">
        <f aca="false">SUM(AR52:AR54)</f>
        <v>0</v>
      </c>
      <c r="AS55" s="211" t="n">
        <f aca="false">SUM(AS52:AS54)</f>
        <v>0</v>
      </c>
      <c r="AT55" s="211" t="n">
        <f aca="false">SUM(AT52:AT54)</f>
        <v>0</v>
      </c>
      <c r="AU55" s="211" t="n">
        <v>0</v>
      </c>
      <c r="AV55" s="211" t="n">
        <f aca="false">SUM(AV52:AV54)</f>
        <v>0</v>
      </c>
      <c r="AW55" s="211" t="n">
        <f aca="false">SUM(AW52:AW54)</f>
        <v>20</v>
      </c>
      <c r="AX55" s="211" t="n">
        <f aca="false">SUM(AX52:AX54)</f>
        <v>2</v>
      </c>
      <c r="AY55" s="213"/>
    </row>
    <row r="56" customFormat="false" ht="13.8" hidden="false" customHeight="false" outlineLevel="0" collapsed="false">
      <c r="A56" s="0" t="s">
        <v>16713</v>
      </c>
      <c r="B56" s="18" t="s">
        <v>70</v>
      </c>
      <c r="C56" s="18" t="s">
        <v>16</v>
      </c>
      <c r="D56" s="18" t="s">
        <v>73</v>
      </c>
      <c r="E56" s="104" t="n">
        <f aca="false">COUNTIFS(jv!X:X,1981,jv!B:B,A56)</f>
        <v>0</v>
      </c>
      <c r="F56" s="104" t="n">
        <f aca="false">COUNTIFS(jv!X:X,1982,jv!B:B,A56)</f>
        <v>0</v>
      </c>
      <c r="G56" s="104" t="n">
        <f aca="false">COUNTIFS(jv!X:X,1983,jv!B:B,A56)</f>
        <v>1</v>
      </c>
      <c r="H56" s="104" t="n">
        <f aca="false">COUNTIFS(jv!X:X,1984,jv!B:B,A56)</f>
        <v>1</v>
      </c>
      <c r="I56" s="104" t="n">
        <f aca="false">COUNTIFS(jv!X:X,1985,jv!B:B,A56)</f>
        <v>0</v>
      </c>
      <c r="J56" s="104" t="n">
        <f aca="false">COUNTIFS(jv!X:X,1986,jv!B:B,A56)</f>
        <v>1</v>
      </c>
      <c r="K56" s="104" t="n">
        <f aca="false">COUNTIFS(jv!X:X,1987,jv!B:B,A56)</f>
        <v>0</v>
      </c>
      <c r="L56" s="104" t="n">
        <f aca="false">COUNTIFS(jv!X:X,1988,jv!B:B,A56)</f>
        <v>0</v>
      </c>
      <c r="M56" s="104" t="n">
        <f aca="false">COUNTIFS(jv!X:X,1989,jv!B:B,A56)</f>
        <v>0</v>
      </c>
      <c r="N56" s="104" t="n">
        <f aca="false">COUNTIFS(jv!X:X,1990,jv!B:B,A56)</f>
        <v>0</v>
      </c>
      <c r="O56" s="104" t="n">
        <f aca="false">COUNTIFS(jv!X:X,1991,jv!B:B,A56)</f>
        <v>0</v>
      </c>
      <c r="P56" s="104" t="n">
        <f aca="false">COUNTIFS(jv!X:X,1992,jv!B:B,A56)</f>
        <v>0</v>
      </c>
      <c r="Q56" s="104" t="n">
        <f aca="false">COUNTIFS(jv!X:X,1993,jv!B:B,A56)</f>
        <v>0</v>
      </c>
      <c r="R56" s="104" t="n">
        <f aca="false">COUNTIFS(jv!X:X,1994,jv!B:B,A56)</f>
        <v>0</v>
      </c>
      <c r="S56" s="104" t="n">
        <f aca="false">COUNTIFS(jv!X:X,1995,jv!B:B,A56)</f>
        <v>0</v>
      </c>
      <c r="T56" s="104" t="n">
        <f aca="false">COUNTIFS(jv!X:X,1996,jv!B:B,A56)</f>
        <v>0</v>
      </c>
      <c r="U56" s="104" t="n">
        <f aca="false">COUNTIFS(jv!X:X,1997,jv!B:B,A56)</f>
        <v>0</v>
      </c>
      <c r="V56" s="104" t="n">
        <f aca="false">COUNTIFS(jv!X:X,1998,jv!B:B,A56)</f>
        <v>0</v>
      </c>
      <c r="W56" s="104" t="n">
        <f aca="false">COUNTIFS(jv!X:X,1999,jv!B:B,A56)</f>
        <v>0</v>
      </c>
      <c r="X56" s="104" t="n">
        <f aca="false">COUNTIFS(jv!X:X,2000,jv!B:B,A56)</f>
        <v>0</v>
      </c>
      <c r="Y56" s="104" t="n">
        <f aca="false">COUNTIFS(jv!X:X,2001,jv!B:B,A56)</f>
        <v>0</v>
      </c>
      <c r="Z56" s="104" t="n">
        <f aca="false">COUNTIFS(jv!X:X,2002,jv!B:B,A56)</f>
        <v>0</v>
      </c>
      <c r="AA56" s="104" t="n">
        <f aca="false">COUNTIFS(jv!X:X,2003,jv!B:B,A56)</f>
        <v>0</v>
      </c>
      <c r="AB56" s="104" t="n">
        <f aca="false">COUNTIFS(jv!X:X,2004,jv!B:B,A56)</f>
        <v>0</v>
      </c>
      <c r="AC56" s="104" t="n">
        <f aca="false">COUNTIFS(jv!X:X,2005,jv!B:B,A56)</f>
        <v>0</v>
      </c>
      <c r="AD56" s="104" t="n">
        <f aca="false">COUNTIFS(jv!X:X,2006,jv!B:B,A56)</f>
        <v>0</v>
      </c>
      <c r="AE56" s="104" t="n">
        <f aca="false">COUNTIFS(jv!X:X,2007,jv!B:B,A56)</f>
        <v>0</v>
      </c>
      <c r="AF56" s="104" t="n">
        <f aca="false">COUNTIFS(jv!X:X,2008,jv!B:B,A56)</f>
        <v>0</v>
      </c>
      <c r="AG56" s="104" t="n">
        <f aca="false">COUNTIFS(jv!X:X,2009,jv!B:B,A56)</f>
        <v>0</v>
      </c>
      <c r="AH56" s="104" t="n">
        <f aca="false">COUNTIFS(jv!X:X,2010,jv!B:B,A56)</f>
        <v>0</v>
      </c>
      <c r="AI56" s="104" t="n">
        <f aca="false">COUNTIFS(jv!X:X,2011,jv!B:B,A56)</f>
        <v>0</v>
      </c>
      <c r="AJ56" s="104" t="n">
        <f aca="false">COUNTIFS(jv!X:X,2012,jv!B:B,A56)</f>
        <v>0</v>
      </c>
      <c r="AK56" s="104" t="n">
        <f aca="false">COUNTIFS(jv!X:X,2013,jv!B:B,A56)</f>
        <v>0</v>
      </c>
      <c r="AL56" s="104" t="n">
        <f aca="false">COUNTIFS(jv!X:X,2014,jv!B:B,A56)</f>
        <v>0</v>
      </c>
      <c r="AM56" s="104" t="n">
        <f aca="false">COUNTIFS(jv!X:X,2015,jv!B:B,A56)</f>
        <v>0</v>
      </c>
      <c r="AN56" s="104" t="n">
        <f aca="false">COUNTIFS(jv!X:X,2016,jv!B:B,A56)</f>
        <v>0</v>
      </c>
      <c r="AO56" s="104" t="n">
        <f aca="false">COUNTIFS(jv!X:X,2017,jv!B:B,A56)</f>
        <v>0</v>
      </c>
      <c r="AP56" s="104" t="n">
        <f aca="false">COUNTIFS(jv!X:X,2018,jv!B:B,A56)</f>
        <v>0</v>
      </c>
      <c r="AQ56" s="104" t="n">
        <f aca="false">COUNTIFS(jv!X:X,2019,jv!B:B,A56)</f>
        <v>0</v>
      </c>
      <c r="AR56" s="104" t="n">
        <f aca="false">COUNTIFS(jv!X:X,2020,jv!B:B,A56)</f>
        <v>0</v>
      </c>
      <c r="AS56" s="104" t="n">
        <f aca="false">COUNTIFS(jv!X:X,2021,jv!B:B,A56)</f>
        <v>0</v>
      </c>
      <c r="AT56" s="104" t="n">
        <f aca="false">COUNTIFS(jv!X:X,2022,jv!B:B,A56)</f>
        <v>0</v>
      </c>
      <c r="AU56" s="104" t="n">
        <v>0</v>
      </c>
      <c r="AV56" s="104" t="n">
        <f aca="false">COUNTIFS(jv!X:X,"non",jv!B:B,A56)</f>
        <v>0</v>
      </c>
      <c r="AW56" s="188" t="n">
        <f aca="false">SUM(E56:AV56)</f>
        <v>3</v>
      </c>
      <c r="AX56" s="0" t="n">
        <f aca="false">COUNTIFS(jv!B:B,A56,jv!M:M, "5 (âme sœur)")</f>
        <v>0</v>
      </c>
      <c r="AY56" s="189" t="n">
        <f aca="false">(AX56*100) / AW56</f>
        <v>0</v>
      </c>
    </row>
    <row r="57" customFormat="false" ht="13.8" hidden="false" customHeight="false" outlineLevel="0" collapsed="false">
      <c r="A57" s="0" t="s">
        <v>88</v>
      </c>
      <c r="B57" s="18" t="s">
        <v>70</v>
      </c>
      <c r="C57" s="18" t="s">
        <v>74</v>
      </c>
      <c r="D57" s="18" t="s">
        <v>73</v>
      </c>
      <c r="E57" s="104" t="n">
        <f aca="false">COUNTIFS(jv!X:X,1981,jv!B:B,A57)</f>
        <v>0</v>
      </c>
      <c r="F57" s="104" t="n">
        <f aca="false">COUNTIFS(jv!X:X,1982,jv!B:B,A57)</f>
        <v>0</v>
      </c>
      <c r="G57" s="104" t="n">
        <f aca="false">COUNTIFS(jv!X:X,1983,jv!B:B,A57)</f>
        <v>0</v>
      </c>
      <c r="H57" s="104" t="n">
        <f aca="false">COUNTIFS(jv!X:X,1984,jv!B:B,A57)</f>
        <v>1</v>
      </c>
      <c r="I57" s="104" t="n">
        <f aca="false">COUNTIFS(jv!X:X,1985,jv!B:B,A57)</f>
        <v>0</v>
      </c>
      <c r="J57" s="104" t="n">
        <f aca="false">COUNTIFS(jv!X:X,1986,jv!B:B,A57)</f>
        <v>0</v>
      </c>
      <c r="K57" s="104" t="n">
        <f aca="false">COUNTIFS(jv!X:X,1987,jv!B:B,A57)</f>
        <v>0</v>
      </c>
      <c r="L57" s="104" t="n">
        <f aca="false">COUNTIFS(jv!X:X,1988,jv!B:B,A57)</f>
        <v>0</v>
      </c>
      <c r="M57" s="104" t="n">
        <f aca="false">COUNTIFS(jv!X:X,1989,jv!B:B,A57)</f>
        <v>0</v>
      </c>
      <c r="N57" s="104" t="n">
        <f aca="false">COUNTIFS(jv!X:X,1990,jv!B:B,A57)</f>
        <v>0</v>
      </c>
      <c r="O57" s="104" t="n">
        <f aca="false">COUNTIFS(jv!X:X,1991,jv!B:B,A57)</f>
        <v>0</v>
      </c>
      <c r="P57" s="104" t="n">
        <f aca="false">COUNTIFS(jv!X:X,1992,jv!B:B,A57)</f>
        <v>0</v>
      </c>
      <c r="Q57" s="104" t="n">
        <f aca="false">COUNTIFS(jv!X:X,1993,jv!B:B,A57)</f>
        <v>0</v>
      </c>
      <c r="R57" s="104" t="n">
        <f aca="false">COUNTIFS(jv!X:X,1994,jv!B:B,A57)</f>
        <v>0</v>
      </c>
      <c r="S57" s="104" t="n">
        <f aca="false">COUNTIFS(jv!X:X,1995,jv!B:B,A57)</f>
        <v>0</v>
      </c>
      <c r="T57" s="104" t="n">
        <f aca="false">COUNTIFS(jv!X:X,1996,jv!B:B,A57)</f>
        <v>0</v>
      </c>
      <c r="U57" s="104" t="n">
        <f aca="false">COUNTIFS(jv!X:X,1997,jv!B:B,A57)</f>
        <v>0</v>
      </c>
      <c r="V57" s="104" t="n">
        <f aca="false">COUNTIFS(jv!X:X,1998,jv!B:B,A57)</f>
        <v>0</v>
      </c>
      <c r="W57" s="104" t="n">
        <f aca="false">COUNTIFS(jv!X:X,1999,jv!B:B,A57)</f>
        <v>0</v>
      </c>
      <c r="X57" s="104" t="n">
        <f aca="false">COUNTIFS(jv!X:X,2000,jv!B:B,A57)</f>
        <v>0</v>
      </c>
      <c r="Y57" s="104" t="n">
        <f aca="false">COUNTIFS(jv!X:X,2001,jv!B:B,A57)</f>
        <v>0</v>
      </c>
      <c r="Z57" s="104" t="n">
        <f aca="false">COUNTIFS(jv!X:X,2002,jv!B:B,A57)</f>
        <v>0</v>
      </c>
      <c r="AA57" s="104" t="n">
        <f aca="false">COUNTIFS(jv!X:X,2003,jv!B:B,A57)</f>
        <v>0</v>
      </c>
      <c r="AB57" s="104" t="n">
        <f aca="false">COUNTIFS(jv!X:X,2004,jv!B:B,A57)</f>
        <v>0</v>
      </c>
      <c r="AC57" s="104" t="n">
        <f aca="false">COUNTIFS(jv!X:X,2005,jv!B:B,A57)</f>
        <v>0</v>
      </c>
      <c r="AD57" s="104" t="n">
        <f aca="false">COUNTIFS(jv!X:X,2006,jv!B:B,A57)</f>
        <v>0</v>
      </c>
      <c r="AE57" s="104" t="n">
        <f aca="false">COUNTIFS(jv!X:X,2007,jv!B:B,A57)</f>
        <v>0</v>
      </c>
      <c r="AF57" s="104" t="n">
        <f aca="false">COUNTIFS(jv!X:X,2008,jv!B:B,A57)</f>
        <v>0</v>
      </c>
      <c r="AG57" s="104" t="n">
        <f aca="false">COUNTIFS(jv!X:X,2009,jv!B:B,A57)</f>
        <v>0</v>
      </c>
      <c r="AH57" s="104" t="n">
        <f aca="false">COUNTIFS(jv!X:X,2010,jv!B:B,A57)</f>
        <v>0</v>
      </c>
      <c r="AI57" s="104" t="n">
        <f aca="false">COUNTIFS(jv!X:X,2011,jv!B:B,A57)</f>
        <v>0</v>
      </c>
      <c r="AJ57" s="104" t="n">
        <f aca="false">COUNTIFS(jv!X:X,2012,jv!B:B,A57)</f>
        <v>0</v>
      </c>
      <c r="AK57" s="104" t="n">
        <f aca="false">COUNTIFS(jv!X:X,2013,jv!B:B,A57)</f>
        <v>0</v>
      </c>
      <c r="AL57" s="104" t="n">
        <f aca="false">COUNTIFS(jv!X:X,2014,jv!B:B,A57)</f>
        <v>0</v>
      </c>
      <c r="AM57" s="104" t="n">
        <f aca="false">COUNTIFS(jv!X:X,2015,jv!B:B,A57)</f>
        <v>0</v>
      </c>
      <c r="AN57" s="104" t="n">
        <f aca="false">COUNTIFS(jv!X:X,2016,jv!B:B,A57)</f>
        <v>0</v>
      </c>
      <c r="AO57" s="104" t="n">
        <f aca="false">COUNTIFS(jv!X:X,2017,jv!B:B,A57)</f>
        <v>0</v>
      </c>
      <c r="AP57" s="104" t="n">
        <f aca="false">COUNTIFS(jv!X:X,2018,jv!B:B,A57)</f>
        <v>0</v>
      </c>
      <c r="AQ57" s="104" t="n">
        <f aca="false">COUNTIFS(jv!X:X,2019,jv!B:B,A57)</f>
        <v>0</v>
      </c>
      <c r="AR57" s="104" t="n">
        <f aca="false">COUNTIFS(jv!X:X,2020,jv!B:B,A57)</f>
        <v>0</v>
      </c>
      <c r="AS57" s="104" t="n">
        <f aca="false">COUNTIFS(jv!X:X,2021,jv!B:B,A57)</f>
        <v>0</v>
      </c>
      <c r="AT57" s="104" t="n">
        <f aca="false">COUNTIFS(jv!X:X,2022,jv!B:B,A57)</f>
        <v>0</v>
      </c>
      <c r="AU57" s="104" t="n">
        <v>0</v>
      </c>
      <c r="AV57" s="104" t="n">
        <f aca="false">COUNTIFS(jv!X:X,"non",jv!B:B,A57)</f>
        <v>0</v>
      </c>
      <c r="AW57" s="188" t="n">
        <f aca="false">SUM(E57:AV57)</f>
        <v>1</v>
      </c>
      <c r="AX57" s="0" t="n">
        <f aca="false">COUNTIFS(jv!B:B,A57,jv!M:M, "5 (âme sœur)")</f>
        <v>0</v>
      </c>
      <c r="AY57" s="189" t="n">
        <f aca="false">(AX57*100) / AW57</f>
        <v>0</v>
      </c>
    </row>
    <row r="58" customFormat="false" ht="13.8" hidden="false" customHeight="false" outlineLevel="0" collapsed="false">
      <c r="A58" s="131" t="s">
        <v>16738</v>
      </c>
      <c r="B58" s="32" t="s">
        <v>22</v>
      </c>
      <c r="C58" s="32" t="s">
        <v>16</v>
      </c>
      <c r="D58" s="32" t="s">
        <v>22200</v>
      </c>
      <c r="E58" s="104" t="n">
        <f aca="false">COUNTIFS(jv!X:X,1981,jv!B:B,A58)</f>
        <v>0</v>
      </c>
      <c r="F58" s="104" t="n">
        <f aca="false">COUNTIFS(jv!X:X,1982,jv!B:B,A58)</f>
        <v>0</v>
      </c>
      <c r="G58" s="104" t="n">
        <f aca="false">COUNTIFS(jv!X:X,1983,jv!B:B,A58)</f>
        <v>0</v>
      </c>
      <c r="H58" s="104" t="n">
        <f aca="false">COUNTIFS(jv!X:X,1984,jv!B:B,A58)</f>
        <v>0</v>
      </c>
      <c r="I58" s="104" t="n">
        <f aca="false">COUNTIFS(jv!X:X,1985,jv!B:B,A58)</f>
        <v>0</v>
      </c>
      <c r="J58" s="104" t="n">
        <f aca="false">COUNTIFS(jv!X:X,1986,jv!B:B,A58)</f>
        <v>0</v>
      </c>
      <c r="K58" s="104" t="n">
        <f aca="false">COUNTIFS(jv!X:X,1987,jv!B:B,A58)</f>
        <v>0</v>
      </c>
      <c r="L58" s="104" t="n">
        <f aca="false">COUNTIFS(jv!X:X,1988,jv!B:B,A58)</f>
        <v>0</v>
      </c>
      <c r="M58" s="104" t="n">
        <f aca="false">COUNTIFS(jv!X:X,1989,jv!B:B,A58)</f>
        <v>0</v>
      </c>
      <c r="N58" s="104" t="n">
        <f aca="false">COUNTIFS(jv!X:X,1990,jv!B:B,A58)</f>
        <v>0</v>
      </c>
      <c r="O58" s="104" t="n">
        <f aca="false">COUNTIFS(jv!X:X,1991,jv!B:B,A58)</f>
        <v>0</v>
      </c>
      <c r="P58" s="104" t="n">
        <f aca="false">COUNTIFS(jv!X:X,1992,jv!B:B,A58)</f>
        <v>0</v>
      </c>
      <c r="Q58" s="104" t="n">
        <f aca="false">COUNTIFS(jv!X:X,1993,jv!B:B,A58)</f>
        <v>0</v>
      </c>
      <c r="R58" s="104" t="n">
        <f aca="false">COUNTIFS(jv!X:X,1994,jv!B:B,A58)</f>
        <v>0</v>
      </c>
      <c r="S58" s="104" t="n">
        <f aca="false">COUNTIFS(jv!X:X,1995,jv!B:B,A58)</f>
        <v>0</v>
      </c>
      <c r="T58" s="104" t="n">
        <f aca="false">COUNTIFS(jv!X:X,1996,jv!B:B,A58)</f>
        <v>0</v>
      </c>
      <c r="U58" s="104" t="n">
        <f aca="false">COUNTIFS(jv!X:X,1997,jv!B:B,A58)</f>
        <v>0</v>
      </c>
      <c r="V58" s="104" t="n">
        <f aca="false">COUNTIFS(jv!X:X,1998,jv!B:B,A58)</f>
        <v>0</v>
      </c>
      <c r="W58" s="104" t="n">
        <f aca="false">COUNTIFS(jv!X:X,1999,jv!B:B,A58)</f>
        <v>1</v>
      </c>
      <c r="X58" s="104" t="n">
        <f aca="false">COUNTIFS(jv!X:X,2000,jv!B:B,A58)</f>
        <v>0</v>
      </c>
      <c r="Y58" s="104" t="n">
        <f aca="false">COUNTIFS(jv!X:X,2001,jv!B:B,A58)</f>
        <v>0</v>
      </c>
      <c r="Z58" s="104" t="n">
        <f aca="false">COUNTIFS(jv!X:X,2002,jv!B:B,A58)</f>
        <v>0</v>
      </c>
      <c r="AA58" s="104" t="n">
        <f aca="false">COUNTIFS(jv!X:X,2003,jv!B:B,A58)</f>
        <v>0</v>
      </c>
      <c r="AB58" s="104" t="n">
        <f aca="false">COUNTIFS(jv!X:X,2004,jv!B:B,A58)</f>
        <v>0</v>
      </c>
      <c r="AC58" s="104" t="n">
        <f aca="false">COUNTIFS(jv!X:X,2005,jv!B:B,A58)</f>
        <v>0</v>
      </c>
      <c r="AD58" s="104" t="n">
        <f aca="false">COUNTIFS(jv!X:X,2006,jv!B:B,A58)</f>
        <v>0</v>
      </c>
      <c r="AE58" s="104" t="n">
        <f aca="false">COUNTIFS(jv!X:X,2007,jv!B:B,A58)</f>
        <v>0</v>
      </c>
      <c r="AF58" s="104" t="n">
        <f aca="false">COUNTIFS(jv!X:X,2008,jv!B:B,A58)</f>
        <v>0</v>
      </c>
      <c r="AG58" s="104" t="n">
        <f aca="false">COUNTIFS(jv!X:X,2009,jv!B:B,A58)</f>
        <v>0</v>
      </c>
      <c r="AH58" s="104" t="n">
        <f aca="false">COUNTIFS(jv!X:X,2010,jv!B:B,A58)</f>
        <v>0</v>
      </c>
      <c r="AI58" s="104" t="n">
        <f aca="false">COUNTIFS(jv!X:X,2011,jv!B:B,A58)</f>
        <v>0</v>
      </c>
      <c r="AJ58" s="104" t="n">
        <f aca="false">COUNTIFS(jv!X:X,2012,jv!B:B,A58)</f>
        <v>0</v>
      </c>
      <c r="AK58" s="104" t="n">
        <f aca="false">COUNTIFS(jv!X:X,2013,jv!B:B,A58)</f>
        <v>0</v>
      </c>
      <c r="AL58" s="104" t="n">
        <f aca="false">COUNTIFS(jv!X:X,2014,jv!B:B,A58)</f>
        <v>0</v>
      </c>
      <c r="AM58" s="104" t="n">
        <f aca="false">COUNTIFS(jv!X:X,2015,jv!B:B,A58)</f>
        <v>0</v>
      </c>
      <c r="AN58" s="104" t="n">
        <f aca="false">COUNTIFS(jv!X:X,2016,jv!B:B,A58)</f>
        <v>0</v>
      </c>
      <c r="AO58" s="104" t="n">
        <f aca="false">COUNTIFS(jv!X:X,2017,jv!B:B,A58)</f>
        <v>0</v>
      </c>
      <c r="AP58" s="104" t="n">
        <f aca="false">COUNTIFS(jv!X:X,2018,jv!B:B,A58)</f>
        <v>0</v>
      </c>
      <c r="AQ58" s="104" t="n">
        <f aca="false">COUNTIFS(jv!X:X,2019,jv!B:B,A58)</f>
        <v>0</v>
      </c>
      <c r="AR58" s="104" t="n">
        <f aca="false">COUNTIFS(jv!X:X,2020,jv!B:B,A58)</f>
        <v>0</v>
      </c>
      <c r="AS58" s="104" t="n">
        <f aca="false">COUNTIFS(jv!X:X,2021,jv!B:B,A58)</f>
        <v>0</v>
      </c>
      <c r="AT58" s="104" t="n">
        <f aca="false">COUNTIFS(jv!X:X,2022,jv!B:B,A58)</f>
        <v>0</v>
      </c>
      <c r="AU58" s="104" t="n">
        <v>0</v>
      </c>
      <c r="AV58" s="104" t="n">
        <f aca="false">COUNTIFS(jv!X:X,"non",jv!B:B,A58)</f>
        <v>0</v>
      </c>
      <c r="AW58" s="188" t="n">
        <f aca="false">SUM(E58:AV58)</f>
        <v>1</v>
      </c>
      <c r="AX58" s="0" t="n">
        <f aca="false">COUNTIFS(jv!B:B,A58,jv!M:M, "5 (âme sœur)")</f>
        <v>0</v>
      </c>
      <c r="AY58" s="189" t="n">
        <f aca="false">(AX58*100) / AW58</f>
        <v>0</v>
      </c>
    </row>
    <row r="59" customFormat="false" ht="13.8" hidden="false" customHeight="false" outlineLevel="0" collapsed="false">
      <c r="A59" s="0" t="s">
        <v>16747</v>
      </c>
      <c r="B59" s="18" t="s">
        <v>22</v>
      </c>
      <c r="C59" s="18" t="s">
        <v>20</v>
      </c>
      <c r="D59" s="18" t="s">
        <v>22199</v>
      </c>
      <c r="E59" s="104" t="n">
        <f aca="false">COUNTIFS(jv!X:X,1981,jv!B:B,A59)</f>
        <v>0</v>
      </c>
      <c r="F59" s="104" t="n">
        <f aca="false">COUNTIFS(jv!X:X,1982,jv!B:B,A59)</f>
        <v>0</v>
      </c>
      <c r="G59" s="104" t="n">
        <f aca="false">COUNTIFS(jv!X:X,1983,jv!B:B,A59)</f>
        <v>0</v>
      </c>
      <c r="H59" s="104" t="n">
        <f aca="false">COUNTIFS(jv!X:X,1984,jv!B:B,A59)</f>
        <v>0</v>
      </c>
      <c r="I59" s="104" t="n">
        <f aca="false">COUNTIFS(jv!X:X,1985,jv!B:B,A59)</f>
        <v>0</v>
      </c>
      <c r="J59" s="104" t="n">
        <f aca="false">COUNTIFS(jv!X:X,1986,jv!B:B,A59)</f>
        <v>0</v>
      </c>
      <c r="K59" s="104" t="n">
        <f aca="false">COUNTIFS(jv!X:X,1987,jv!B:B,A59)</f>
        <v>0</v>
      </c>
      <c r="L59" s="104" t="n">
        <f aca="false">COUNTIFS(jv!X:X,1988,jv!B:B,A59)</f>
        <v>0</v>
      </c>
      <c r="M59" s="104" t="n">
        <f aca="false">COUNTIFS(jv!X:X,1989,jv!B:B,A59)</f>
        <v>0</v>
      </c>
      <c r="N59" s="104" t="n">
        <f aca="false">COUNTIFS(jv!X:X,1990,jv!B:B,A59)</f>
        <v>0</v>
      </c>
      <c r="O59" s="104" t="n">
        <f aca="false">COUNTIFS(jv!X:X,1991,jv!B:B,A59)</f>
        <v>0</v>
      </c>
      <c r="P59" s="104" t="n">
        <f aca="false">COUNTIFS(jv!X:X,1992,jv!B:B,A59)</f>
        <v>0</v>
      </c>
      <c r="Q59" s="104" t="n">
        <f aca="false">COUNTIFS(jv!X:X,1993,jv!B:B,A59)</f>
        <v>0</v>
      </c>
      <c r="R59" s="104" t="n">
        <f aca="false">COUNTIFS(jv!X:X,1994,jv!B:B,A59)</f>
        <v>0</v>
      </c>
      <c r="S59" s="104" t="n">
        <f aca="false">COUNTIFS(jv!X:X,1995,jv!B:B,A59)</f>
        <v>5</v>
      </c>
      <c r="T59" s="104" t="n">
        <f aca="false">COUNTIFS(jv!X:X,1996,jv!B:B,A59)</f>
        <v>0</v>
      </c>
      <c r="U59" s="104" t="n">
        <f aca="false">COUNTIFS(jv!X:X,1997,jv!B:B,A59)</f>
        <v>0</v>
      </c>
      <c r="V59" s="104" t="n">
        <f aca="false">COUNTIFS(jv!X:X,1998,jv!B:B,A59)</f>
        <v>0</v>
      </c>
      <c r="W59" s="104" t="n">
        <f aca="false">COUNTIFS(jv!X:X,1999,jv!B:B,A59)</f>
        <v>0</v>
      </c>
      <c r="X59" s="104" t="n">
        <f aca="false">COUNTIFS(jv!X:X,2000,jv!B:B,A59)</f>
        <v>0</v>
      </c>
      <c r="Y59" s="104" t="n">
        <f aca="false">COUNTIFS(jv!X:X,2001,jv!B:B,A59)</f>
        <v>0</v>
      </c>
      <c r="Z59" s="104" t="n">
        <f aca="false">COUNTIFS(jv!X:X,2002,jv!B:B,A59)</f>
        <v>0</v>
      </c>
      <c r="AA59" s="104" t="n">
        <f aca="false">COUNTIFS(jv!X:X,2003,jv!B:B,A59)</f>
        <v>0</v>
      </c>
      <c r="AB59" s="104" t="n">
        <f aca="false">COUNTIFS(jv!X:X,2004,jv!B:B,A59)</f>
        <v>0</v>
      </c>
      <c r="AC59" s="104" t="n">
        <f aca="false">COUNTIFS(jv!X:X,2005,jv!B:B,A59)</f>
        <v>0</v>
      </c>
      <c r="AD59" s="104" t="n">
        <f aca="false">COUNTIFS(jv!X:X,2006,jv!B:B,A59)</f>
        <v>0</v>
      </c>
      <c r="AE59" s="104" t="n">
        <f aca="false">COUNTIFS(jv!X:X,2007,jv!B:B,A59)</f>
        <v>0</v>
      </c>
      <c r="AF59" s="104" t="n">
        <f aca="false">COUNTIFS(jv!X:X,2008,jv!B:B,A59)</f>
        <v>0</v>
      </c>
      <c r="AG59" s="104" t="n">
        <f aca="false">COUNTIFS(jv!X:X,2009,jv!B:B,A59)</f>
        <v>0</v>
      </c>
      <c r="AH59" s="104" t="n">
        <f aca="false">COUNTIFS(jv!X:X,2010,jv!B:B,A59)</f>
        <v>0</v>
      </c>
      <c r="AI59" s="104" t="n">
        <f aca="false">COUNTIFS(jv!X:X,2011,jv!B:B,A59)</f>
        <v>0</v>
      </c>
      <c r="AJ59" s="104" t="n">
        <f aca="false">COUNTIFS(jv!X:X,2012,jv!B:B,A59)</f>
        <v>0</v>
      </c>
      <c r="AK59" s="104" t="n">
        <f aca="false">COUNTIFS(jv!X:X,2013,jv!B:B,A59)</f>
        <v>0</v>
      </c>
      <c r="AL59" s="104" t="n">
        <f aca="false">COUNTIFS(jv!X:X,2014,jv!B:B,A59)</f>
        <v>0</v>
      </c>
      <c r="AM59" s="104" t="n">
        <f aca="false">COUNTIFS(jv!X:X,2015,jv!B:B,A59)</f>
        <v>0</v>
      </c>
      <c r="AN59" s="104" t="n">
        <f aca="false">COUNTIFS(jv!X:X,2016,jv!B:B,A59)</f>
        <v>0</v>
      </c>
      <c r="AO59" s="104" t="n">
        <f aca="false">COUNTIFS(jv!X:X,2017,jv!B:B,A59)</f>
        <v>0</v>
      </c>
      <c r="AP59" s="104" t="n">
        <f aca="false">COUNTIFS(jv!X:X,2018,jv!B:B,A59)</f>
        <v>0</v>
      </c>
      <c r="AQ59" s="104" t="n">
        <f aca="false">COUNTIFS(jv!X:X,2019,jv!B:B,A59)</f>
        <v>0</v>
      </c>
      <c r="AR59" s="104" t="n">
        <f aca="false">COUNTIFS(jv!X:X,2020,jv!B:B,A59)</f>
        <v>0</v>
      </c>
      <c r="AS59" s="104" t="n">
        <f aca="false">COUNTIFS(jv!X:X,2021,jv!B:B,A59)</f>
        <v>0</v>
      </c>
      <c r="AT59" s="104" t="n">
        <f aca="false">COUNTIFS(jv!X:X,2022,jv!B:B,A59)</f>
        <v>0</v>
      </c>
      <c r="AU59" s="104" t="n">
        <v>0</v>
      </c>
      <c r="AV59" s="104" t="n">
        <f aca="false">COUNTIFS(jv!X:X,"non",jv!B:B,A59)</f>
        <v>0</v>
      </c>
      <c r="AW59" s="188" t="n">
        <f aca="false">SUM(E59:AV59)</f>
        <v>5</v>
      </c>
      <c r="AX59" s="0" t="n">
        <f aca="false">COUNTIFS(jv!B:B,A59,jv!M:M, "5 (âme sœur)")</f>
        <v>0</v>
      </c>
      <c r="AY59" s="189" t="n">
        <f aca="false">(AX59*100) / AW59</f>
        <v>0</v>
      </c>
    </row>
    <row r="60" customFormat="false" ht="13.8" hidden="false" customHeight="false" outlineLevel="0" collapsed="false">
      <c r="A60" s="0" t="s">
        <v>16774</v>
      </c>
      <c r="B60" s="18" t="s">
        <v>18</v>
      </c>
      <c r="C60" s="18" t="s">
        <v>20</v>
      </c>
      <c r="D60" s="18" t="s">
        <v>22199</v>
      </c>
      <c r="E60" s="104" t="n">
        <f aca="false">COUNTIFS(jv!X:X,1981,jv!B:B,A60)</f>
        <v>0</v>
      </c>
      <c r="F60" s="104" t="n">
        <f aca="false">COUNTIFS(jv!X:X,1982,jv!B:B,A60)</f>
        <v>0</v>
      </c>
      <c r="G60" s="104" t="n">
        <f aca="false">COUNTIFS(jv!X:X,1983,jv!B:B,A60)</f>
        <v>0</v>
      </c>
      <c r="H60" s="104" t="n">
        <f aca="false">COUNTIFS(jv!X:X,1984,jv!B:B,A60)</f>
        <v>0</v>
      </c>
      <c r="I60" s="104" t="n">
        <f aca="false">COUNTIFS(jv!X:X,1985,jv!B:B,A60)</f>
        <v>0</v>
      </c>
      <c r="J60" s="104" t="n">
        <f aca="false">COUNTIFS(jv!X:X,1986,jv!B:B,A60)</f>
        <v>0</v>
      </c>
      <c r="K60" s="104" t="n">
        <f aca="false">COUNTIFS(jv!X:X,1987,jv!B:B,A60)</f>
        <v>0</v>
      </c>
      <c r="L60" s="104" t="n">
        <f aca="false">COUNTIFS(jv!X:X,1988,jv!B:B,A60)</f>
        <v>0</v>
      </c>
      <c r="M60" s="104" t="n">
        <f aca="false">COUNTIFS(jv!X:X,1989,jv!B:B,A60)</f>
        <v>0</v>
      </c>
      <c r="N60" s="104" t="n">
        <f aca="false">COUNTIFS(jv!X:X,1990,jv!B:B,A60)</f>
        <v>0</v>
      </c>
      <c r="O60" s="104" t="n">
        <f aca="false">COUNTIFS(jv!X:X,1991,jv!B:B,A60)</f>
        <v>0</v>
      </c>
      <c r="P60" s="104" t="n">
        <f aca="false">COUNTIFS(jv!X:X,1992,jv!B:B,A60)</f>
        <v>0</v>
      </c>
      <c r="Q60" s="104" t="n">
        <f aca="false">COUNTIFS(jv!X:X,1993,jv!B:B,A60)</f>
        <v>0</v>
      </c>
      <c r="R60" s="104" t="n">
        <f aca="false">COUNTIFS(jv!X:X,1994,jv!B:B,A60)</f>
        <v>1</v>
      </c>
      <c r="S60" s="104" t="n">
        <f aca="false">COUNTIFS(jv!X:X,1995,jv!B:B,A60)</f>
        <v>1</v>
      </c>
      <c r="T60" s="104" t="n">
        <f aca="false">COUNTIFS(jv!X:X,1996,jv!B:B,A60)</f>
        <v>0</v>
      </c>
      <c r="U60" s="104" t="n">
        <f aca="false">COUNTIFS(jv!X:X,1997,jv!B:B,A60)</f>
        <v>0</v>
      </c>
      <c r="V60" s="104" t="n">
        <f aca="false">COUNTIFS(jv!X:X,1998,jv!B:B,A60)</f>
        <v>0</v>
      </c>
      <c r="W60" s="104" t="n">
        <f aca="false">COUNTIFS(jv!X:X,1999,jv!B:B,A60)</f>
        <v>0</v>
      </c>
      <c r="X60" s="104" t="n">
        <f aca="false">COUNTIFS(jv!X:X,2000,jv!B:B,A60)</f>
        <v>0</v>
      </c>
      <c r="Y60" s="104" t="n">
        <f aca="false">COUNTIFS(jv!X:X,2001,jv!B:B,A60)</f>
        <v>0</v>
      </c>
      <c r="Z60" s="104" t="n">
        <f aca="false">COUNTIFS(jv!X:X,2002,jv!B:B,A60)</f>
        <v>0</v>
      </c>
      <c r="AA60" s="104" t="n">
        <f aca="false">COUNTIFS(jv!X:X,2003,jv!B:B,A60)</f>
        <v>0</v>
      </c>
      <c r="AB60" s="104" t="n">
        <f aca="false">COUNTIFS(jv!X:X,2004,jv!B:B,A60)</f>
        <v>0</v>
      </c>
      <c r="AC60" s="104" t="n">
        <f aca="false">COUNTIFS(jv!X:X,2005,jv!B:B,A60)</f>
        <v>0</v>
      </c>
      <c r="AD60" s="104" t="n">
        <f aca="false">COUNTIFS(jv!X:X,2006,jv!B:B,A60)</f>
        <v>0</v>
      </c>
      <c r="AE60" s="104" t="n">
        <f aca="false">COUNTIFS(jv!X:X,2007,jv!B:B,A60)</f>
        <v>0</v>
      </c>
      <c r="AF60" s="104" t="n">
        <f aca="false">COUNTIFS(jv!X:X,2008,jv!B:B,A60)</f>
        <v>0</v>
      </c>
      <c r="AG60" s="104" t="n">
        <f aca="false">COUNTIFS(jv!X:X,2009,jv!B:B,A60)</f>
        <v>0</v>
      </c>
      <c r="AH60" s="104" t="n">
        <f aca="false">COUNTIFS(jv!X:X,2010,jv!B:B,A60)</f>
        <v>0</v>
      </c>
      <c r="AI60" s="104" t="n">
        <f aca="false">COUNTIFS(jv!X:X,2011,jv!B:B,A60)</f>
        <v>0</v>
      </c>
      <c r="AJ60" s="104" t="n">
        <f aca="false">COUNTIFS(jv!X:X,2012,jv!B:B,A60)</f>
        <v>0</v>
      </c>
      <c r="AK60" s="104" t="n">
        <f aca="false">COUNTIFS(jv!X:X,2013,jv!B:B,A60)</f>
        <v>0</v>
      </c>
      <c r="AL60" s="104" t="n">
        <f aca="false">COUNTIFS(jv!X:X,2014,jv!B:B,A60)</f>
        <v>0</v>
      </c>
      <c r="AM60" s="104" t="n">
        <f aca="false">COUNTIFS(jv!X:X,2015,jv!B:B,A60)</f>
        <v>0</v>
      </c>
      <c r="AN60" s="104" t="n">
        <f aca="false">COUNTIFS(jv!X:X,2016,jv!B:B,A60)</f>
        <v>0</v>
      </c>
      <c r="AO60" s="104" t="n">
        <f aca="false">COUNTIFS(jv!X:X,2017,jv!B:B,A60)</f>
        <v>0</v>
      </c>
      <c r="AP60" s="104" t="n">
        <f aca="false">COUNTIFS(jv!X:X,2018,jv!B:B,A60)</f>
        <v>0</v>
      </c>
      <c r="AQ60" s="104" t="n">
        <f aca="false">COUNTIFS(jv!X:X,2019,jv!B:B,A60)</f>
        <v>0</v>
      </c>
      <c r="AR60" s="104" t="n">
        <f aca="false">COUNTIFS(jv!X:X,2020,jv!B:B,A60)</f>
        <v>0</v>
      </c>
      <c r="AS60" s="104" t="n">
        <f aca="false">COUNTIFS(jv!X:X,2021,jv!B:B,A60)</f>
        <v>0</v>
      </c>
      <c r="AT60" s="104" t="n">
        <f aca="false">COUNTIFS(jv!X:X,2022,jv!B:B,A60)</f>
        <v>0</v>
      </c>
      <c r="AU60" s="104" t="n">
        <v>0</v>
      </c>
      <c r="AV60" s="104" t="n">
        <f aca="false">COUNTIFS(jv!X:X,"non",jv!B:B,A60)</f>
        <v>0</v>
      </c>
      <c r="AW60" s="188" t="n">
        <f aca="false">SUM(E60:AV60)</f>
        <v>2</v>
      </c>
      <c r="AX60" s="0" t="n">
        <f aca="false">COUNTIFS(jv!B:B,A60,jv!M:M, "5 (âme sœur)")</f>
        <v>0</v>
      </c>
      <c r="AY60" s="189" t="n">
        <f aca="false">(AX60*100) / AW60</f>
        <v>0</v>
      </c>
    </row>
    <row r="61" customFormat="false" ht="13.8" hidden="false" customHeight="false" outlineLevel="0" collapsed="false">
      <c r="A61" s="0" t="s">
        <v>16784</v>
      </c>
      <c r="B61" s="18" t="s">
        <v>66</v>
      </c>
      <c r="C61" s="18" t="s">
        <v>16</v>
      </c>
      <c r="D61" s="18" t="s">
        <v>22199</v>
      </c>
      <c r="E61" s="104" t="n">
        <f aca="false">COUNTIFS(jv!X:X,1981,jv!B:B,A61)</f>
        <v>0</v>
      </c>
      <c r="F61" s="104" t="n">
        <f aca="false">COUNTIFS(jv!X:X,1982,jv!B:B,A61)</f>
        <v>0</v>
      </c>
      <c r="G61" s="104" t="n">
        <f aca="false">COUNTIFS(jv!X:X,1983,jv!B:B,A61)</f>
        <v>0</v>
      </c>
      <c r="H61" s="104" t="n">
        <f aca="false">COUNTIFS(jv!X:X,1984,jv!B:B,A61)</f>
        <v>0</v>
      </c>
      <c r="I61" s="104" t="n">
        <f aca="false">COUNTIFS(jv!X:X,1985,jv!B:B,A61)</f>
        <v>0</v>
      </c>
      <c r="J61" s="104" t="n">
        <f aca="false">COUNTIFS(jv!X:X,1986,jv!B:B,A61)</f>
        <v>0</v>
      </c>
      <c r="K61" s="104" t="n">
        <f aca="false">COUNTIFS(jv!X:X,1987,jv!B:B,A61)</f>
        <v>0</v>
      </c>
      <c r="L61" s="104" t="n">
        <f aca="false">COUNTIFS(jv!X:X,1988,jv!B:B,A61)</f>
        <v>0</v>
      </c>
      <c r="M61" s="104" t="n">
        <f aca="false">COUNTIFS(jv!X:X,1989,jv!B:B,A61)</f>
        <v>0</v>
      </c>
      <c r="N61" s="104" t="n">
        <f aca="false">COUNTIFS(jv!X:X,1990,jv!B:B,A61)</f>
        <v>0</v>
      </c>
      <c r="O61" s="104" t="n">
        <f aca="false">COUNTIFS(jv!X:X,1991,jv!B:B,A61)</f>
        <v>0</v>
      </c>
      <c r="P61" s="104" t="n">
        <f aca="false">COUNTIFS(jv!X:X,1992,jv!B:B,A61)</f>
        <v>0</v>
      </c>
      <c r="Q61" s="104" t="n">
        <f aca="false">COUNTIFS(jv!X:X,1993,jv!B:B,A61)</f>
        <v>0</v>
      </c>
      <c r="R61" s="104" t="n">
        <f aca="false">COUNTIFS(jv!X:X,1994,jv!B:B,A61)</f>
        <v>0</v>
      </c>
      <c r="S61" s="104" t="n">
        <f aca="false">COUNTIFS(jv!X:X,1995,jv!B:B,A61)</f>
        <v>0</v>
      </c>
      <c r="T61" s="104" t="n">
        <f aca="false">COUNTIFS(jv!X:X,1996,jv!B:B,A61)</f>
        <v>0</v>
      </c>
      <c r="U61" s="104" t="n">
        <f aca="false">COUNTIFS(jv!X:X,1997,jv!B:B,A61)</f>
        <v>0</v>
      </c>
      <c r="V61" s="104" t="n">
        <f aca="false">COUNTIFS(jv!X:X,1998,jv!B:B,A61)</f>
        <v>0</v>
      </c>
      <c r="W61" s="104" t="n">
        <f aca="false">COUNTIFS(jv!X:X,1999,jv!B:B,A61)</f>
        <v>0</v>
      </c>
      <c r="X61" s="104" t="n">
        <f aca="false">COUNTIFS(jv!X:X,2000,jv!B:B,A61)</f>
        <v>0</v>
      </c>
      <c r="Y61" s="104" t="n">
        <f aca="false">COUNTIFS(jv!X:X,2001,jv!B:B,A61)</f>
        <v>0</v>
      </c>
      <c r="Z61" s="104" t="n">
        <f aca="false">COUNTIFS(jv!X:X,2002,jv!B:B,A61)</f>
        <v>0</v>
      </c>
      <c r="AA61" s="104" t="n">
        <f aca="false">COUNTIFS(jv!X:X,2003,jv!B:B,A61)</f>
        <v>0</v>
      </c>
      <c r="AB61" s="104" t="n">
        <f aca="false">COUNTIFS(jv!X:X,2004,jv!B:B,A61)</f>
        <v>0</v>
      </c>
      <c r="AC61" s="104" t="n">
        <f aca="false">COUNTIFS(jv!X:X,2005,jv!B:B,A61)</f>
        <v>0</v>
      </c>
      <c r="AD61" s="104" t="n">
        <f aca="false">COUNTIFS(jv!X:X,2006,jv!B:B,A61)</f>
        <v>0</v>
      </c>
      <c r="AE61" s="104" t="n">
        <f aca="false">COUNTIFS(jv!X:X,2007,jv!B:B,A61)</f>
        <v>0</v>
      </c>
      <c r="AF61" s="104" t="n">
        <f aca="false">COUNTIFS(jv!X:X,2008,jv!B:B,A61)</f>
        <v>0</v>
      </c>
      <c r="AG61" s="104" t="n">
        <f aca="false">COUNTIFS(jv!X:X,2009,jv!B:B,A61)</f>
        <v>0</v>
      </c>
      <c r="AH61" s="104" t="n">
        <f aca="false">COUNTIFS(jv!X:X,2010,jv!B:B,A61)</f>
        <v>0</v>
      </c>
      <c r="AI61" s="104" t="n">
        <f aca="false">COUNTIFS(jv!X:X,2011,jv!B:B,A61)</f>
        <v>0</v>
      </c>
      <c r="AJ61" s="104" t="n">
        <f aca="false">COUNTIFS(jv!X:X,2012,jv!B:B,A61)</f>
        <v>0</v>
      </c>
      <c r="AK61" s="104" t="n">
        <f aca="false">COUNTIFS(jv!X:X,2013,jv!B:B,A61)</f>
        <v>0</v>
      </c>
      <c r="AL61" s="104" t="n">
        <f aca="false">COUNTIFS(jv!X:X,2014,jv!B:B,A61)</f>
        <v>0</v>
      </c>
      <c r="AM61" s="104" t="n">
        <f aca="false">COUNTIFS(jv!X:X,2015,jv!B:B,A61)</f>
        <v>0</v>
      </c>
      <c r="AN61" s="104" t="n">
        <f aca="false">COUNTIFS(jv!X:X,2016,jv!B:B,A61)</f>
        <v>0</v>
      </c>
      <c r="AO61" s="104" t="n">
        <f aca="false">COUNTIFS(jv!X:X,2017,jv!B:B,A61)</f>
        <v>0</v>
      </c>
      <c r="AP61" s="104" t="n">
        <f aca="false">COUNTIFS(jv!X:X,2018,jv!B:B,A61)</f>
        <v>0</v>
      </c>
      <c r="AQ61" s="104" t="n">
        <f aca="false">COUNTIFS(jv!X:X,2019,jv!B:B,A61)</f>
        <v>0</v>
      </c>
      <c r="AR61" s="104" t="n">
        <f aca="false">COUNTIFS(jv!X:X,2020,jv!B:B,A61)</f>
        <v>14</v>
      </c>
      <c r="AS61" s="104" t="n">
        <f aca="false">COUNTIFS(jv!X:X,2021,jv!B:B,A61)</f>
        <v>7</v>
      </c>
      <c r="AT61" s="104" t="n">
        <f aca="false">COUNTIFS(jv!X:X,2022,jv!B:B,A61)</f>
        <v>1</v>
      </c>
      <c r="AU61" s="104" t="n">
        <v>0</v>
      </c>
      <c r="AV61" s="104" t="n">
        <f aca="false">COUNTIFS(jv!X:X,"non",jv!B:B,A61)</f>
        <v>0</v>
      </c>
      <c r="AW61" s="188" t="n">
        <f aca="false">SUM(E61:AV61)</f>
        <v>22</v>
      </c>
      <c r="AX61" s="0" t="n">
        <f aca="false">COUNTIFS(jv!B:B,A61,jv!M:M, "5 (âme sœur)")</f>
        <v>0</v>
      </c>
      <c r="AY61" s="189" t="n">
        <f aca="false">(AX61*100) / AW61</f>
        <v>0</v>
      </c>
    </row>
    <row r="62" customFormat="false" ht="13.8" hidden="false" customHeight="false" outlineLevel="0" collapsed="false">
      <c r="A62" s="0" t="s">
        <v>4610</v>
      </c>
      <c r="B62" s="0" t="s">
        <v>66</v>
      </c>
      <c r="C62" s="0" t="s">
        <v>20</v>
      </c>
      <c r="D62" s="0" t="s">
        <v>73</v>
      </c>
      <c r="E62" s="104" t="n">
        <f aca="false">COUNTIFS(jv!X:X,1981,jv!B:B,A62)</f>
        <v>0</v>
      </c>
      <c r="F62" s="104" t="n">
        <f aca="false">COUNTIFS(jv!X:X,1982,jv!B:B,A62)</f>
        <v>0</v>
      </c>
      <c r="G62" s="104" t="n">
        <f aca="false">COUNTIFS(jv!X:X,1983,jv!B:B,A62)</f>
        <v>0</v>
      </c>
      <c r="H62" s="104" t="n">
        <f aca="false">COUNTIFS(jv!X:X,1984,jv!B:B,A62)</f>
        <v>0</v>
      </c>
      <c r="I62" s="104" t="n">
        <f aca="false">COUNTIFS(jv!X:X,1985,jv!B:B,A62)</f>
        <v>0</v>
      </c>
      <c r="J62" s="104" t="n">
        <f aca="false">COUNTIFS(jv!X:X,1986,jv!B:B,A62)</f>
        <v>0</v>
      </c>
      <c r="K62" s="104" t="n">
        <f aca="false">COUNTIFS(jv!X:X,1987,jv!B:B,A62)</f>
        <v>0</v>
      </c>
      <c r="L62" s="104" t="n">
        <f aca="false">COUNTIFS(jv!X:X,1988,jv!B:B,A62)</f>
        <v>0</v>
      </c>
      <c r="M62" s="104" t="n">
        <f aca="false">COUNTIFS(jv!X:X,1989,jv!B:B,A62)</f>
        <v>0</v>
      </c>
      <c r="N62" s="104" t="n">
        <f aca="false">COUNTIFS(jv!X:X,1990,jv!B:B,A62)</f>
        <v>0</v>
      </c>
      <c r="O62" s="104" t="n">
        <f aca="false">COUNTIFS(jv!X:X,1991,jv!B:B,A62)</f>
        <v>0</v>
      </c>
      <c r="P62" s="104" t="n">
        <f aca="false">COUNTIFS(jv!X:X,1992,jv!B:B,A62)</f>
        <v>1</v>
      </c>
      <c r="Q62" s="104" t="n">
        <f aca="false">COUNTIFS(jv!X:X,1993,jv!B:B,A62)</f>
        <v>2</v>
      </c>
      <c r="R62" s="104" t="n">
        <f aca="false">COUNTIFS(jv!X:X,1994,jv!B:B,A62)</f>
        <v>1</v>
      </c>
      <c r="S62" s="104" t="n">
        <f aca="false">COUNTIFS(jv!X:X,1995,jv!B:B,A62)</f>
        <v>1</v>
      </c>
      <c r="T62" s="104" t="n">
        <f aca="false">COUNTIFS(jv!X:X,1996,jv!B:B,A62)</f>
        <v>4</v>
      </c>
      <c r="U62" s="104" t="n">
        <f aca="false">COUNTIFS(jv!X:X,1997,jv!B:B,A62)</f>
        <v>2</v>
      </c>
      <c r="V62" s="104" t="n">
        <f aca="false">COUNTIFS(jv!X:X,1998,jv!B:B,A62)</f>
        <v>5</v>
      </c>
      <c r="W62" s="104" t="n">
        <f aca="false">COUNTIFS(jv!X:X,1999,jv!B:B,A62)</f>
        <v>5</v>
      </c>
      <c r="X62" s="104" t="n">
        <f aca="false">COUNTIFS(jv!X:X,2000,jv!B:B,A62)</f>
        <v>6</v>
      </c>
      <c r="Y62" s="104" t="n">
        <f aca="false">COUNTIFS(jv!X:X,2001,jv!B:B,A62)</f>
        <v>2</v>
      </c>
      <c r="Z62" s="104" t="n">
        <f aca="false">COUNTIFS(jv!X:X,2002,jv!B:B,A62)</f>
        <v>3</v>
      </c>
      <c r="AA62" s="104" t="n">
        <f aca="false">COUNTIFS(jv!X:X,2003,jv!B:B,A62)</f>
        <v>5</v>
      </c>
      <c r="AB62" s="104" t="n">
        <f aca="false">COUNTIFS(jv!X:X,2004,jv!B:B,A62)</f>
        <v>8</v>
      </c>
      <c r="AC62" s="104" t="n">
        <f aca="false">COUNTIFS(jv!X:X,2005,jv!B:B,A62)</f>
        <v>2</v>
      </c>
      <c r="AD62" s="104" t="n">
        <f aca="false">COUNTIFS(jv!X:X,2006,jv!B:B,A62)</f>
        <v>4</v>
      </c>
      <c r="AE62" s="104" t="n">
        <f aca="false">COUNTIFS(jv!X:X,2007,jv!B:B,A62)</f>
        <v>1</v>
      </c>
      <c r="AF62" s="104" t="n">
        <f aca="false">COUNTIFS(jv!X:X,2008,jv!B:B,A62)</f>
        <v>3</v>
      </c>
      <c r="AG62" s="104" t="n">
        <f aca="false">COUNTIFS(jv!X:X,2009,jv!B:B,A62)</f>
        <v>2</v>
      </c>
      <c r="AH62" s="104" t="n">
        <f aca="false">COUNTIFS(jv!X:X,2010,jv!B:B,A62)</f>
        <v>6</v>
      </c>
      <c r="AI62" s="104" t="n">
        <f aca="false">COUNTIFS(jv!X:X,2011,jv!B:B,A62)</f>
        <v>1</v>
      </c>
      <c r="AJ62" s="104" t="n">
        <f aca="false">COUNTIFS(jv!X:X,2012,jv!B:B,A62)</f>
        <v>3</v>
      </c>
      <c r="AK62" s="104" t="n">
        <f aca="false">COUNTIFS(jv!X:X,2013,jv!B:B,A62)</f>
        <v>8</v>
      </c>
      <c r="AL62" s="104" t="n">
        <f aca="false">COUNTIFS(jv!X:X,2014,jv!B:B,A62)</f>
        <v>4</v>
      </c>
      <c r="AM62" s="104" t="n">
        <f aca="false">COUNTIFS(jv!X:X,2015,jv!B:B,A62)</f>
        <v>6</v>
      </c>
      <c r="AN62" s="104" t="n">
        <f aca="false">COUNTIFS(jv!X:X,2016,jv!B:B,A62)</f>
        <v>1</v>
      </c>
      <c r="AO62" s="104" t="n">
        <f aca="false">COUNTIFS(jv!X:X,2017,jv!B:B,A62)</f>
        <v>1</v>
      </c>
      <c r="AP62" s="104" t="n">
        <f aca="false">COUNTIFS(jv!X:X,2018,jv!B:B,A62)</f>
        <v>0</v>
      </c>
      <c r="AQ62" s="104" t="n">
        <f aca="false">COUNTIFS(jv!X:X,2019,jv!B:B,A62)</f>
        <v>0</v>
      </c>
      <c r="AR62" s="104" t="n">
        <f aca="false">COUNTIFS(jv!X:X,2020,jv!B:B,A62)</f>
        <v>0</v>
      </c>
      <c r="AS62" s="104" t="n">
        <f aca="false">COUNTIFS(jv!X:X,2021,jv!B:B,A62)</f>
        <v>0</v>
      </c>
      <c r="AT62" s="104" t="n">
        <f aca="false">COUNTIFS(jv!X:X,2022,jv!B:B,A62)</f>
        <v>0</v>
      </c>
      <c r="AU62" s="104" t="n">
        <v>0</v>
      </c>
      <c r="AV62" s="104" t="n">
        <f aca="false">COUNTIFS(jv!X:X,"non",jv!B:B,A62)</f>
        <v>0</v>
      </c>
      <c r="AW62" s="188" t="n">
        <f aca="false">SUM(E62:AV62)</f>
        <v>87</v>
      </c>
      <c r="AX62" s="0" t="n">
        <f aca="false">COUNTIFS(jv!B:B,A62,jv!M:M, "5 (âme sœur)")</f>
        <v>7</v>
      </c>
      <c r="AY62" s="189" t="n">
        <f aca="false">(AX62*100) / AW62</f>
        <v>8.04597701149425</v>
      </c>
    </row>
    <row r="63" customFormat="false" ht="13.8" hidden="false" customHeight="false" outlineLevel="0" collapsed="false">
      <c r="A63" s="190" t="s">
        <v>22183</v>
      </c>
      <c r="B63" s="190"/>
      <c r="C63" s="190"/>
      <c r="D63" s="190"/>
      <c r="E63" s="104" t="n">
        <f aca="false">SUM(E9,E17,E32,E37,E41,E47,E51,E55,E56,E57,E58,E59,E60,E61,E62)</f>
        <v>8</v>
      </c>
      <c r="F63" s="104" t="n">
        <f aca="false">SUM(F9,F17,F32,F37,F41,F47,F51,F55,F56,F57,F58,F59,F60,F61,F62)</f>
        <v>4</v>
      </c>
      <c r="G63" s="104" t="n">
        <f aca="false">SUM(G9,G17,G32,G37,G41,G47,G51,G55,G56,G57,G58,G59,G60,G61,G62)</f>
        <v>3</v>
      </c>
      <c r="H63" s="104" t="n">
        <f aca="false">SUM(H9,H17,H32,H37,H41,H47,H51,H55,H56,H57,H58,H59,H60,H61,H62)</f>
        <v>3</v>
      </c>
      <c r="I63" s="104" t="n">
        <f aca="false">SUM(I9,I17,I32,I37,I41,I47,I51,I55,I56,I57,I58,I59,I60,I61,I62)</f>
        <v>4</v>
      </c>
      <c r="J63" s="104" t="n">
        <f aca="false">SUM(J9,J17,J32,J37,J41,J47,J51,J55,J56,J57,J58,J59,J60,J61,J62)</f>
        <v>9</v>
      </c>
      <c r="K63" s="104" t="n">
        <f aca="false">SUM(K9,K17,K32,K37,K41,K47,K51,K55,K56,K57,K58,K59,K60,K61,K62)</f>
        <v>8</v>
      </c>
      <c r="L63" s="104" t="n">
        <f aca="false">SUM(L9,L17,L32,L37,L41,L47,L51,L55,L56,L57,L58,L59,L60,L61,L62)</f>
        <v>13</v>
      </c>
      <c r="M63" s="104" t="n">
        <f aca="false">SUM(M9,M17,M32,M37,M41,M47,M51,M55,M56,M57,M58,M59,M60,M61,M62)</f>
        <v>29</v>
      </c>
      <c r="N63" s="104" t="n">
        <f aca="false">SUM(N9,N17,N32,N37,N41,N47,N51,N55,N56,N57,N58,N59,N60,N61,N62)</f>
        <v>40</v>
      </c>
      <c r="O63" s="104" t="n">
        <f aca="false">SUM(O9,O17,O32,O37,O41,O47,O51,O55,O56,O57,O58,O59,O60,O61,O62)</f>
        <v>63</v>
      </c>
      <c r="P63" s="104" t="n">
        <f aca="false">SUM(P9,P17,P32,P37,P41,P47,P51,P55,P56,P57,P58,P59,P60,P61,P62)</f>
        <v>66</v>
      </c>
      <c r="Q63" s="104" t="n">
        <f aca="false">SUM(Q9,Q17,Q32,Q37,Q41,Q47,Q51,Q55,Q56,Q57,Q58,Q59,Q60,Q61,Q62)</f>
        <v>88</v>
      </c>
      <c r="R63" s="104" t="n">
        <f aca="false">SUM(R9,R17,R32,R37,R41,R47,R51,R55,R56,R57,R58,R59,R60,R61,R62)</f>
        <v>77</v>
      </c>
      <c r="S63" s="104" t="n">
        <f aca="false">SUM(S9,S17,S32,S37,S41,S47,S51,S55,S56,S57,S58,S59,S60,S61,S62)</f>
        <v>75</v>
      </c>
      <c r="T63" s="104" t="n">
        <f aca="false">SUM(T9,T17,T32,T37,T41,T47,T51,T55,T56,T57,T58,T59,T60,T61,T62)</f>
        <v>56</v>
      </c>
      <c r="U63" s="104" t="n">
        <f aca="false">SUM(U9,U17,U32,U37,U41,U47,U51,U55,U56,U57,U58,U59,U60,U61,U62)</f>
        <v>57</v>
      </c>
      <c r="V63" s="104" t="n">
        <f aca="false">SUM(V9,V17,V32,V37,V41,V47,V51,V55,V56,V57,V58,V59,V60,V61,V62)</f>
        <v>38</v>
      </c>
      <c r="W63" s="104" t="n">
        <f aca="false">SUM(W9,W17,W32,W37,W41,W47,W51,W55,W56,W57,W58,W59,W60,W61,W62)</f>
        <v>49</v>
      </c>
      <c r="X63" s="104" t="n">
        <f aca="false">SUM(X9,X17,X32,X37,X41,X47,X51,X55,X56,X57,X58,X59,X60,X61,X62)</f>
        <v>56</v>
      </c>
      <c r="Y63" s="104" t="n">
        <f aca="false">SUM(Y9,Y17,Y32,Y37,Y41,Y47,Y51,Y55,Y56,Y57,Y58,Y59,Y60,Y61,Y62)</f>
        <v>49</v>
      </c>
      <c r="Z63" s="104" t="n">
        <f aca="false">SUM(Z9,Z17,Z32,Z37,Z41,Z47,Z51,Z55,Z56,Z57,Z58,Z59,Z60,Z61,Z62)</f>
        <v>53</v>
      </c>
      <c r="AA63" s="104" t="n">
        <f aca="false">SUM(AA9,AA17,AA32,AA37,AA41,AA47,AA51,AA55,AA56,AA57,AA58,AA59,AA60,AA61,AA62)</f>
        <v>60</v>
      </c>
      <c r="AB63" s="104" t="n">
        <f aca="false">SUM(AB9,AB17,AB32,AB37,AB41,AB47,AB51,AB55,AB56,AB57,AB58,AB59,AB60,AB61,AB62)</f>
        <v>74</v>
      </c>
      <c r="AC63" s="104" t="n">
        <f aca="false">SUM(AC9,AC17,AC32,AC37,AC41,AC47,AC51,AC55,AC56,AC57,AC58,AC59,AC60,AC61,AC62)</f>
        <v>81</v>
      </c>
      <c r="AD63" s="104" t="n">
        <f aca="false">SUM(AD9,AD17,AD32,AD37,AD41,AD47,AD51,AD55,AD56,AD57,AD58,AD59,AD60,AD61,AD62)</f>
        <v>67</v>
      </c>
      <c r="AE63" s="104" t="n">
        <f aca="false">SUM(AE9,AE17,AE32,AE37,AE41,AE47,AE51,AE55,AE56,AE57,AE58,AE59,AE60,AE61,AE62)</f>
        <v>85</v>
      </c>
      <c r="AF63" s="104" t="n">
        <f aca="false">SUM(AF9,AF17,AF32,AF37,AF41,AF47,AF51,AF55,AF56,AF57,AF58,AF59,AF60,AF61,AF62)</f>
        <v>95</v>
      </c>
      <c r="AG63" s="104" t="n">
        <f aca="false">SUM(AG9,AG17,AG32,AG37,AG41,AG47,AG51,AG55,AG56,AG57,AG58,AG59,AG60,AG61,AG62)</f>
        <v>81</v>
      </c>
      <c r="AH63" s="104" t="n">
        <f aca="false">SUM(AH9,AH17,AH32,AH37,AH41,AH47,AH51,AH55,AH56,AH57,AH58,AH59,AH60,AH61,AH62)</f>
        <v>78</v>
      </c>
      <c r="AI63" s="104" t="n">
        <f aca="false">SUM(AI9,AI17,AI32,AI37,AI41,AI47,AI51,AI55,AI56,AI57,AI58,AI59,AI60,AI61,AI62)</f>
        <v>89</v>
      </c>
      <c r="AJ63" s="104" t="n">
        <f aca="false">SUM(AJ9,AJ17,AJ32,AJ37,AJ41,AJ47,AJ51,AJ55,AJ56,AJ57,AJ58,AJ59,AJ60,AJ61,AJ62)</f>
        <v>90</v>
      </c>
      <c r="AK63" s="104" t="n">
        <f aca="false">SUM(AK9,AK17,AK32,AK37,AK41,AK47,AK51,AK55,AK56,AK57,AK58,AK59,AK60,AK61,AK62)</f>
        <v>79</v>
      </c>
      <c r="AL63" s="104" t="n">
        <f aca="false">SUM(AL9,AL17,AL32,AL37,AL41,AL47,AL51,AL55,AL56,AL57,AL58,AL59,AL60,AL61,AL62)</f>
        <v>74</v>
      </c>
      <c r="AM63" s="104" t="n">
        <f aca="false">SUM(AM9,AM17,AM32,AM37,AM41,AM47,AM51,AM55,AM56,AM57,AM58,AM59,AM60,AM61,AM62)</f>
        <v>81</v>
      </c>
      <c r="AN63" s="104" t="n">
        <f aca="false">SUM(AN9,AN17,AN32,AN37,AN41,AN47,AN51,AN55,AN56,AN57,AN58,AN59,AN60,AN61,AN62)</f>
        <v>135</v>
      </c>
      <c r="AO63" s="104" t="n">
        <f aca="false">SUM(AO9,AO17,AO32,AO37,AO41,AO47,AO51,AO55,AO56,AO57,AO58,AO59,AO60,AO61,AO62)</f>
        <v>144</v>
      </c>
      <c r="AP63" s="104" t="n">
        <f aca="false">SUM(AP9,AP17,AP32,AP37,AP41,AP47,AP51,AP55,AP56,AP57,AP58,AP59,AP60,AP61,AP62)</f>
        <v>173</v>
      </c>
      <c r="AQ63" s="104" t="n">
        <f aca="false">SUM(AQ9,AQ17,AQ32,AQ37,AQ41,AQ47,AQ51,AQ55,AQ56,AQ57,AQ58,AQ59,AQ60,AQ61,AQ62)</f>
        <v>160</v>
      </c>
      <c r="AR63" s="104" t="n">
        <f aca="false">SUM(AR9,AR17,AR32,AR37,AR41,AR47,AR51,AR55,AR56,AR57,AR58,AR59,AR60,AR61,AR62)</f>
        <v>167</v>
      </c>
      <c r="AS63" s="104" t="n">
        <f aca="false">SUM(AS9,AS17,AS32,AS37,AS41,AS47,AS51,AS55,AS56,AS57,AS58,AS59,AS60,AS61,AS62)</f>
        <v>152</v>
      </c>
      <c r="AT63" s="104" t="n">
        <f aca="false">SUM(AT9,AT17,AT32,AT37,AT41,AT47,AT51,AT55,AT56,AT57,AT58,AT59,AT60,AT61,AT62)</f>
        <v>53</v>
      </c>
      <c r="AU63" s="104" t="n">
        <v>0</v>
      </c>
      <c r="AV63" s="104" t="n">
        <f aca="false">SUM(AV9,AV17,AV32,AV37,AV41,AV47,AV51,AV55,AV56,AV57,AV58,AV59,AV60,AV61,AV62)</f>
        <v>4</v>
      </c>
      <c r="AW63" s="190" t="n">
        <f aca="false">SUM(AW9,AW17,AW32,AW37,AW41,AW47,AW51,AW55,AW56,AW57,AW58,AW59,AW60,AW61,AW62)</f>
        <v>2871</v>
      </c>
      <c r="AX63" s="183" t="n">
        <f aca="false">SUM(AX56:AX62,AX55,AX51,AX47,AX41,AX37,AX32,AX17,AX9)</f>
        <v>143</v>
      </c>
      <c r="AY63" s="189"/>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7E80"/>
    <pageSetUpPr fitToPage="false"/>
  </sheetPr>
  <dimension ref="A1:AS47"/>
  <sheetViews>
    <sheetView showFormulas="false" showGridLines="true" showRowColHeaders="true" showZeros="true" rightToLeft="false" tabSelected="false" showOutlineSymbols="true" defaultGridColor="true" view="normal" topLeftCell="A1" colorId="64" zoomScale="60" zoomScaleNormal="60" zoomScalePageLayoutView="100" workbookViewId="0">
      <selection pane="topLeft" activeCell="A43" activeCellId="0" sqref="A43"/>
    </sheetView>
  </sheetViews>
  <sheetFormatPr defaultColWidth="27.796875" defaultRowHeight="13.8" zeroHeight="false" outlineLevelRow="0" outlineLevelCol="0"/>
  <cols>
    <col collapsed="false" customWidth="true" hidden="false" outlineLevel="0" max="2" min="2" style="0" width="9.45"/>
    <col collapsed="false" customWidth="true" hidden="false" outlineLevel="0" max="3" min="3" style="0" width="8.72"/>
    <col collapsed="false" customWidth="true" hidden="false" outlineLevel="0" max="4" min="4" style="0" width="8.9"/>
    <col collapsed="false" customWidth="true" hidden="false" outlineLevel="0" max="5" min="5" style="0" width="8.36"/>
    <col collapsed="false" customWidth="true" hidden="false" outlineLevel="0" max="7" min="6" style="0" width="6.35"/>
    <col collapsed="false" customWidth="true" hidden="false" outlineLevel="0" max="8" min="8" style="0" width="6.16"/>
    <col collapsed="false" customWidth="true" hidden="false" outlineLevel="0" max="9" min="9" style="0" width="6.72"/>
    <col collapsed="false" customWidth="true" hidden="false" outlineLevel="0" max="10" min="10" style="0" width="7.63"/>
    <col collapsed="false" customWidth="true" hidden="false" outlineLevel="0" max="11" min="11" style="0" width="5.28"/>
    <col collapsed="false" customWidth="true" hidden="false" outlineLevel="0" max="12" min="12" style="0" width="6.88"/>
    <col collapsed="false" customWidth="true" hidden="false" outlineLevel="0" max="13" min="13" style="0" width="6.54"/>
    <col collapsed="false" customWidth="true" hidden="false" outlineLevel="0" max="14" min="14" style="0" width="6.16"/>
    <col collapsed="false" customWidth="true" hidden="false" outlineLevel="0" max="15" min="15" style="0" width="7.08"/>
    <col collapsed="false" customWidth="true" hidden="false" outlineLevel="0" max="16" min="16" style="0" width="5.43"/>
    <col collapsed="false" customWidth="true" hidden="false" outlineLevel="0" max="17" min="17" style="0" width="6.16"/>
    <col collapsed="false" customWidth="true" hidden="false" outlineLevel="0" max="18" min="18" style="0" width="5.99"/>
    <col collapsed="false" customWidth="true" hidden="false" outlineLevel="0" max="19" min="19" style="0" width="6.54"/>
    <col collapsed="false" customWidth="true" hidden="false" outlineLevel="0" max="20" min="20" style="0" width="7.26"/>
    <col collapsed="false" customWidth="true" hidden="false" outlineLevel="0" max="21" min="21" style="0" width="5.09"/>
    <col collapsed="false" customWidth="true" hidden="false" outlineLevel="0" max="22" min="22" style="0" width="7.45"/>
    <col collapsed="false" customWidth="true" hidden="false" outlineLevel="0" max="23" min="23" style="0" width="6.88"/>
    <col collapsed="false" customWidth="true" hidden="false" outlineLevel="0" max="24" min="24" style="0" width="6.72"/>
    <col collapsed="false" customWidth="true" hidden="false" outlineLevel="0" max="25" min="25" style="0" width="5.09"/>
    <col collapsed="false" customWidth="true" hidden="false" outlineLevel="0" max="26" min="26" style="0" width="5.28"/>
    <col collapsed="false" customWidth="true" hidden="false" outlineLevel="0" max="28" min="27" style="0" width="6.72"/>
    <col collapsed="false" customWidth="true" hidden="false" outlineLevel="0" max="29" min="29" style="0" width="6.16"/>
    <col collapsed="false" customWidth="true" hidden="false" outlineLevel="0" max="30" min="30" style="0" width="5.81"/>
    <col collapsed="false" customWidth="true" hidden="false" outlineLevel="0" max="31" min="31" style="0" width="6.16"/>
    <col collapsed="false" customWidth="true" hidden="false" outlineLevel="0" max="32" min="32" style="0" width="7.26"/>
    <col collapsed="false" customWidth="true" hidden="false" outlineLevel="0" max="33" min="33" style="0" width="6.16"/>
    <col collapsed="false" customWidth="true" hidden="false" outlineLevel="0" max="34" min="34" style="0" width="7.45"/>
    <col collapsed="false" customWidth="true" hidden="false" outlineLevel="0" max="35" min="35" style="0" width="8.17"/>
    <col collapsed="false" customWidth="true" hidden="false" outlineLevel="0" max="36" min="36" style="0" width="7.45"/>
    <col collapsed="false" customWidth="true" hidden="false" outlineLevel="0" max="37" min="37" style="0" width="6.88"/>
    <col collapsed="false" customWidth="true" hidden="false" outlineLevel="0" max="38" min="38" style="0" width="6.54"/>
    <col collapsed="false" customWidth="true" hidden="false" outlineLevel="0" max="39" min="39" style="0" width="7.26"/>
    <col collapsed="false" customWidth="true" hidden="false" outlineLevel="0" max="40" min="40" style="0" width="7.45"/>
    <col collapsed="false" customWidth="true" hidden="false" outlineLevel="0" max="42" min="41" style="0" width="7.08"/>
    <col collapsed="false" customWidth="true" hidden="false" outlineLevel="0" max="43" min="43" style="0" width="7.63"/>
    <col collapsed="false" customWidth="true" hidden="false" outlineLevel="0" max="44" min="44" style="0" width="7.26"/>
    <col collapsed="false" customWidth="true" hidden="false" outlineLevel="0" max="45" min="45" style="0" width="13.43"/>
  </cols>
  <sheetData>
    <row r="1" customFormat="false" ht="13.8" hidden="false" customHeight="false" outlineLevel="0" collapsed="false">
      <c r="A1" s="0" t="s">
        <v>22204</v>
      </c>
      <c r="B1" s="0" t="n">
        <v>1981</v>
      </c>
      <c r="C1" s="0" t="n">
        <v>1982</v>
      </c>
      <c r="D1" s="0" t="n">
        <v>1983</v>
      </c>
      <c r="E1" s="0" t="n">
        <v>1984</v>
      </c>
      <c r="F1" s="0" t="n">
        <v>1985</v>
      </c>
      <c r="G1" s="0" t="n">
        <v>1986</v>
      </c>
      <c r="H1" s="0" t="n">
        <v>1987</v>
      </c>
      <c r="I1" s="0" t="n">
        <v>1988</v>
      </c>
      <c r="J1" s="0" t="n">
        <v>1989</v>
      </c>
      <c r="K1" s="0" t="n">
        <v>1990</v>
      </c>
      <c r="L1" s="0" t="n">
        <v>1991</v>
      </c>
      <c r="M1" s="0" t="n">
        <v>1992</v>
      </c>
      <c r="N1" s="0" t="n">
        <v>1993</v>
      </c>
      <c r="O1" s="0" t="n">
        <v>1994</v>
      </c>
      <c r="P1" s="0" t="n">
        <v>1995</v>
      </c>
      <c r="Q1" s="0" t="n">
        <v>1996</v>
      </c>
      <c r="R1" s="0" t="n">
        <v>1997</v>
      </c>
      <c r="S1" s="0" t="n">
        <v>1998</v>
      </c>
      <c r="T1" s="0" t="n">
        <v>1999</v>
      </c>
      <c r="U1" s="0" t="n">
        <v>2000</v>
      </c>
      <c r="V1" s="0" t="n">
        <v>2001</v>
      </c>
      <c r="W1" s="0" t="n">
        <v>2002</v>
      </c>
      <c r="X1" s="0" t="n">
        <v>2003</v>
      </c>
      <c r="Y1" s="0" t="n">
        <v>2004</v>
      </c>
      <c r="Z1" s="0" t="n">
        <v>2005</v>
      </c>
      <c r="AA1" s="0" t="n">
        <v>2006</v>
      </c>
      <c r="AB1" s="0" t="n">
        <v>2007</v>
      </c>
      <c r="AC1" s="0" t="n">
        <v>2008</v>
      </c>
      <c r="AD1" s="0" t="n">
        <v>2009</v>
      </c>
      <c r="AE1" s="0" t="n">
        <v>2010</v>
      </c>
      <c r="AF1" s="0" t="n">
        <v>2011</v>
      </c>
      <c r="AG1" s="0" t="n">
        <v>2012</v>
      </c>
      <c r="AH1" s="0" t="n">
        <v>2013</v>
      </c>
      <c r="AI1" s="0" t="n">
        <v>2014</v>
      </c>
      <c r="AJ1" s="0" t="n">
        <v>2015</v>
      </c>
      <c r="AK1" s="0" t="n">
        <v>2016</v>
      </c>
      <c r="AL1" s="0" t="n">
        <v>2017</v>
      </c>
      <c r="AM1" s="0" t="n">
        <v>2018</v>
      </c>
      <c r="AN1" s="0" t="n">
        <v>2019</v>
      </c>
      <c r="AO1" s="0" t="n">
        <v>2020</v>
      </c>
      <c r="AP1" s="0" t="n">
        <v>2021</v>
      </c>
      <c r="AQ1" s="0" t="n">
        <v>2022</v>
      </c>
      <c r="AR1" s="0" t="s">
        <v>22179</v>
      </c>
      <c r="AS1" s="0" t="s">
        <v>22185</v>
      </c>
    </row>
    <row r="2" customFormat="false" ht="13.8" hidden="false" customHeight="false" outlineLevel="0" collapsed="false">
      <c r="A2" s="0" t="s">
        <v>2009</v>
      </c>
      <c r="B2" s="104" t="n">
        <f aca="false">COUNTIFS(jv!AN:AN,A2, jv!X:X,"1981")</f>
        <v>0</v>
      </c>
      <c r="C2" s="0" t="n">
        <f aca="false">COUNTIFS(jv!AN:AN,A2, jv!X:X,"1982")</f>
        <v>0</v>
      </c>
      <c r="D2" s="0" t="n">
        <f aca="false">COUNTIFS(jv!AN:AN,A2, jv!X:X,"1983")</f>
        <v>0</v>
      </c>
      <c r="E2" s="0" t="n">
        <f aca="false">COUNTIFS(jv!AN:AN,A2, jv!X:X,"1984")</f>
        <v>0</v>
      </c>
      <c r="F2" s="0" t="n">
        <f aca="false">COUNTIFS(jv!AN:AN,A2, jv!X:X,"1985")</f>
        <v>0</v>
      </c>
      <c r="G2" s="0" t="n">
        <f aca="false">COUNTIFS(jv!AN:AN,A2, jv!X:X,"1986")</f>
        <v>0</v>
      </c>
      <c r="H2" s="0" t="n">
        <f aca="false">COUNTIFS(jv!AN:AN,A2, jv!X:X,"1987")</f>
        <v>0</v>
      </c>
      <c r="I2" s="0" t="n">
        <f aca="false">COUNTIFS(jv!AN:AN,A2, jv!X:X,"1988")</f>
        <v>0</v>
      </c>
      <c r="J2" s="0" t="n">
        <f aca="false">COUNTIFS(jv!AN:AN,A2, jv!X:X,"1989")</f>
        <v>0</v>
      </c>
      <c r="K2" s="0" t="n">
        <f aca="false">COUNTIFS(jv!AN:AN,A2, jv!X:X,"1990")</f>
        <v>0</v>
      </c>
      <c r="L2" s="0" t="n">
        <f aca="false">COUNTIFS(jv!AN:AN,A2, jv!X:X,"1991")</f>
        <v>0</v>
      </c>
      <c r="M2" s="0" t="n">
        <f aca="false">COUNTIFS(jv!AN:AN,A2, jv!X:X,"1992")</f>
        <v>0</v>
      </c>
      <c r="N2" s="0" t="n">
        <f aca="false">COUNTIFS(jv!AN:AN,A2, jv!X:X,"1993")</f>
        <v>0</v>
      </c>
      <c r="O2" s="0" t="n">
        <f aca="false">COUNTIFS(jv!AN:AN,A2, jv!X:X,"1994")</f>
        <v>0</v>
      </c>
      <c r="P2" s="0" t="n">
        <f aca="false">COUNTIFS(jv!AN:AN,A2, jv!X:X,"1995")</f>
        <v>1</v>
      </c>
      <c r="Q2" s="0" t="n">
        <f aca="false">COUNTIFS(jv!AN:AN,A2, jv!X:X,"1996")</f>
        <v>0</v>
      </c>
      <c r="R2" s="0" t="n">
        <f aca="false">COUNTIFS(jv!AN:AN,A2, jv!X:X,"1997")</f>
        <v>0</v>
      </c>
      <c r="S2" s="0" t="n">
        <f aca="false">COUNTIFS(jv!AN:AN,A2, jv!X:X,"1998")</f>
        <v>0</v>
      </c>
      <c r="T2" s="0" t="n">
        <f aca="false">COUNTIFS(jv!AN:AN,A2, jv!X:X,"1999")</f>
        <v>1</v>
      </c>
      <c r="U2" s="0" t="n">
        <f aca="false">COUNTIFS(jv!AN:AN,A2, jv!X:X,"2000")</f>
        <v>0</v>
      </c>
      <c r="V2" s="0" t="n">
        <f aca="false">COUNTIFS(jv!AN:AN,A2, jv!X:X,"2001")</f>
        <v>1</v>
      </c>
      <c r="W2" s="0" t="n">
        <f aca="false">COUNTIFS(jv!AN:AN,A2, jv!X:X,"2002")</f>
        <v>3</v>
      </c>
      <c r="X2" s="0" t="n">
        <f aca="false">COUNTIFS(jv!AN:AN,A2, jv!X:X,"2003")</f>
        <v>1</v>
      </c>
      <c r="Y2" s="0" t="n">
        <f aca="false">COUNTIFS(jv!AN:AN,A2, jv!X:X,"2004")</f>
        <v>1</v>
      </c>
      <c r="Z2" s="0" t="n">
        <f aca="false">COUNTIFS(jv!AN:AN,A2, jv!X:X,"2005")</f>
        <v>0</v>
      </c>
      <c r="AA2" s="0" t="n">
        <f aca="false">COUNTIFS(jv!AN:AN,A2, jv!X:X,"2006")</f>
        <v>1</v>
      </c>
      <c r="AB2" s="0" t="n">
        <f aca="false">COUNTIFS(jv!AN:AN,A2, jv!X:X,"2007")</f>
        <v>1</v>
      </c>
      <c r="AC2" s="0" t="n">
        <f aca="false">COUNTIFS(jv!AN:AN,A2, jv!X:X,"2008")</f>
        <v>1</v>
      </c>
      <c r="AD2" s="0" t="n">
        <f aca="false">COUNTIFS(jv!AN:AN,A2, jv!X:X,"2009")</f>
        <v>4</v>
      </c>
      <c r="AE2" s="0" t="n">
        <f aca="false">COUNTIFS(jv!AN:AN,A2, jv!X:X,"2010")</f>
        <v>0</v>
      </c>
      <c r="AF2" s="0" t="n">
        <f aca="false">COUNTIFS(jv!AN:AN,A2, jv!X:X,"2011")</f>
        <v>0</v>
      </c>
      <c r="AG2" s="0" t="n">
        <f aca="false">COUNTIFS(jv!AN:AN,A2, jv!X:X,"2012")</f>
        <v>1</v>
      </c>
      <c r="AH2" s="0" t="n">
        <f aca="false">COUNTIFS(jv!AN:AN,A2, jv!X:X,"2013")</f>
        <v>1</v>
      </c>
      <c r="AI2" s="0" t="n">
        <f aca="false">COUNTIFS(jv!AN:AN,A2, jv!X:X,"2014")</f>
        <v>1</v>
      </c>
      <c r="AJ2" s="0" t="n">
        <f aca="false">COUNTIFS(jv!AN:AN,A2, jv!X:X,"2015")</f>
        <v>0</v>
      </c>
      <c r="AK2" s="0" t="n">
        <f aca="false">COUNTIFS(jv!AN:AN,A2, jv!X:X,"2016")</f>
        <v>3</v>
      </c>
      <c r="AL2" s="0" t="n">
        <f aca="false">COUNTIFS(jv!AN:AN,A2, jv!X:X,"2017")</f>
        <v>2</v>
      </c>
      <c r="AM2" s="0" t="n">
        <f aca="false">COUNTIFS(jv!AN:AN,A2, jv!X:X,"2018")</f>
        <v>6</v>
      </c>
      <c r="AN2" s="0" t="n">
        <f aca="false">COUNTIFS(jv!AN:AN,A2, jv!X:X,"2019")</f>
        <v>5</v>
      </c>
      <c r="AO2" s="0" t="n">
        <f aca="false">COUNTIFS(jv!AN:AN,A2, jv!X:X,"2020")</f>
        <v>5</v>
      </c>
      <c r="AP2" s="0" t="n">
        <f aca="false">COUNTIFS(jv!AN:AN,A2, jv!X:X,"2021")</f>
        <v>5</v>
      </c>
      <c r="AQ2" s="0" t="n">
        <f aca="false">COUNTIFS(jv!AN:AN,A2, jv!X:X,"2022")</f>
        <v>1</v>
      </c>
      <c r="AR2" s="0" t="n">
        <v>0</v>
      </c>
      <c r="AS2" s="104" t="n">
        <f aca="false">COUNTIFS(jv!AN:AN,A2)</f>
        <v>45</v>
      </c>
    </row>
    <row r="3" customFormat="false" ht="13.8" hidden="false" customHeight="false" outlineLevel="0" collapsed="false">
      <c r="A3" s="0" t="s">
        <v>11353</v>
      </c>
      <c r="B3" s="104" t="n">
        <f aca="false">COUNTIFS(jv!AN:AN,A3, jv!X:X,"1981")</f>
        <v>0</v>
      </c>
      <c r="C3" s="0" t="n">
        <f aca="false">COUNTIFS(jv!AN:AN,A3, jv!X:X,"1982")</f>
        <v>0</v>
      </c>
      <c r="D3" s="0" t="n">
        <f aca="false">COUNTIFS(jv!AN:AN,A3, jv!X:X,"1983")</f>
        <v>0</v>
      </c>
      <c r="E3" s="0" t="n">
        <f aca="false">COUNTIFS(jv!AN:AN,A3, jv!X:X,"1984")</f>
        <v>0</v>
      </c>
      <c r="F3" s="0" t="n">
        <f aca="false">COUNTIFS(jv!AN:AN,A3, jv!X:X,"1985")</f>
        <v>0</v>
      </c>
      <c r="G3" s="0" t="n">
        <f aca="false">COUNTIFS(jv!AN:AN,A3, jv!X:X,"1986")</f>
        <v>0</v>
      </c>
      <c r="H3" s="0" t="n">
        <f aca="false">COUNTIFS(jv!AN:AN,A3, jv!X:X,"1987")</f>
        <v>0</v>
      </c>
      <c r="I3" s="0" t="n">
        <f aca="false">COUNTIFS(jv!AN:AN,A3, jv!X:X,"1988")</f>
        <v>0</v>
      </c>
      <c r="J3" s="0" t="n">
        <f aca="false">COUNTIFS(jv!AN:AN,A3, jv!X:X,"1989")</f>
        <v>0</v>
      </c>
      <c r="K3" s="0" t="n">
        <f aca="false">COUNTIFS(jv!AN:AN,A3, jv!X:X,"1990")</f>
        <v>0</v>
      </c>
      <c r="L3" s="0" t="n">
        <f aca="false">COUNTIFS(jv!AN:AN,A3, jv!X:X,"1991")</f>
        <v>0</v>
      </c>
      <c r="M3" s="0" t="n">
        <f aca="false">COUNTIFS(jv!AN:AN,A3, jv!X:X,"1992")</f>
        <v>0</v>
      </c>
      <c r="N3" s="0" t="n">
        <f aca="false">COUNTIFS(jv!AN:AN,A3, jv!X:X,"1993")</f>
        <v>0</v>
      </c>
      <c r="O3" s="0" t="n">
        <f aca="false">COUNTIFS(jv!AN:AN,A3, jv!X:X,"1994")</f>
        <v>0</v>
      </c>
      <c r="P3" s="0" t="n">
        <f aca="false">COUNTIFS(jv!AN:AN,A3, jv!X:X,"1995")</f>
        <v>0</v>
      </c>
      <c r="Q3" s="0" t="n">
        <f aca="false">COUNTIFS(jv!AN:AN,A3, jv!X:X,"1996")</f>
        <v>0</v>
      </c>
      <c r="R3" s="0" t="n">
        <f aca="false">COUNTIFS(jv!AN:AN,A3, jv!X:X,"1997")</f>
        <v>0</v>
      </c>
      <c r="S3" s="0" t="n">
        <f aca="false">COUNTIFS(jv!AN:AN,A3, jv!X:X,"1998")</f>
        <v>0</v>
      </c>
      <c r="T3" s="0" t="n">
        <f aca="false">COUNTIFS(jv!AN:AN,A3, jv!X:X,"1999")</f>
        <v>0</v>
      </c>
      <c r="U3" s="0" t="n">
        <f aca="false">COUNTIFS(jv!AN:AN,A3, jv!X:X,"2000")</f>
        <v>0</v>
      </c>
      <c r="V3" s="0" t="n">
        <f aca="false">COUNTIFS(jv!AN:AN,A3, jv!X:X,"2001")</f>
        <v>0</v>
      </c>
      <c r="W3" s="0" t="n">
        <f aca="false">COUNTIFS(jv!AN:AN,A3, jv!X:X,"2002")</f>
        <v>0</v>
      </c>
      <c r="X3" s="0" t="n">
        <f aca="false">COUNTIFS(jv!AN:AN,A3, jv!X:X,"2003")</f>
        <v>0</v>
      </c>
      <c r="Y3" s="0" t="n">
        <f aca="false">COUNTIFS(jv!AN:AN,A3, jv!X:X,"2004")</f>
        <v>0</v>
      </c>
      <c r="Z3" s="0" t="n">
        <f aca="false">COUNTIFS(jv!AN:AN,A3, jv!X:X,"2005")</f>
        <v>0</v>
      </c>
      <c r="AA3" s="0" t="n">
        <f aca="false">COUNTIFS(jv!AN:AN,A3, jv!X:X,"2006")</f>
        <v>0</v>
      </c>
      <c r="AB3" s="0" t="n">
        <f aca="false">COUNTIFS(jv!AN:AN,A3, jv!X:X,"2007")</f>
        <v>0</v>
      </c>
      <c r="AC3" s="0" t="n">
        <f aca="false">COUNTIFS(jv!AN:AN,A3, jv!X:X,"2008")</f>
        <v>0</v>
      </c>
      <c r="AD3" s="0" t="n">
        <f aca="false">COUNTIFS(jv!AN:AN,A3, jv!X:X,"2009")</f>
        <v>0</v>
      </c>
      <c r="AE3" s="0" t="n">
        <f aca="false">COUNTIFS(jv!AN:AN,A3, jv!X:X,"2010")</f>
        <v>0</v>
      </c>
      <c r="AF3" s="0" t="n">
        <f aca="false">COUNTIFS(jv!AN:AN,A3, jv!X:X,"2011")</f>
        <v>0</v>
      </c>
      <c r="AG3" s="0" t="n">
        <f aca="false">COUNTIFS(jv!AN:AN,A3, jv!X:X,"2012")</f>
        <v>0</v>
      </c>
      <c r="AH3" s="0" t="n">
        <f aca="false">COUNTIFS(jv!AN:AN,A3, jv!X:X,"2013")</f>
        <v>0</v>
      </c>
      <c r="AI3" s="0" t="n">
        <f aca="false">COUNTIFS(jv!AN:AN,A3, jv!X:X,"2014")</f>
        <v>0</v>
      </c>
      <c r="AJ3" s="0" t="n">
        <f aca="false">COUNTIFS(jv!AN:AN,A3, jv!X:X,"2015")</f>
        <v>0</v>
      </c>
      <c r="AK3" s="0" t="n">
        <f aca="false">COUNTIFS(jv!AN:AN,A3, jv!X:X,"2016")</f>
        <v>0</v>
      </c>
      <c r="AL3" s="0" t="n">
        <f aca="false">COUNTIFS(jv!AN:AN,A3, jv!X:X,"2017")</f>
        <v>0</v>
      </c>
      <c r="AM3" s="0" t="n">
        <f aca="false">COUNTIFS(jv!AN:AN,A3, jv!X:X,"2018")</f>
        <v>0</v>
      </c>
      <c r="AN3" s="0" t="n">
        <f aca="false">COUNTIFS(jv!AN:AN,A3, jv!X:X,"2019")</f>
        <v>0</v>
      </c>
      <c r="AO3" s="0" t="n">
        <f aca="false">COUNTIFS(jv!AN:AN,A3, jv!X:X,"2020")</f>
        <v>0</v>
      </c>
      <c r="AP3" s="0" t="n">
        <f aca="false">COUNTIFS(jv!AN:AN,A3, jv!X:X,"2021")</f>
        <v>1</v>
      </c>
      <c r="AQ3" s="0" t="n">
        <f aca="false">COUNTIFS(jv!AN:AN,A3, jv!X:X,"2022")</f>
        <v>0</v>
      </c>
      <c r="AR3" s="0" t="n">
        <v>0</v>
      </c>
      <c r="AS3" s="104" t="n">
        <f aca="false">COUNTIFS(jv!AN:AN,A3)</f>
        <v>1</v>
      </c>
    </row>
    <row r="4" customFormat="false" ht="13.8" hidden="false" customHeight="false" outlineLevel="0" collapsed="false">
      <c r="A4" s="0" t="s">
        <v>5341</v>
      </c>
      <c r="B4" s="104" t="n">
        <f aca="false">COUNTIFS(jv!AN:AN,A4, jv!X:X,"1981")</f>
        <v>0</v>
      </c>
      <c r="C4" s="0" t="n">
        <f aca="false">COUNTIFS(jv!AN:AN,A4, jv!X:X,"1982")</f>
        <v>0</v>
      </c>
      <c r="D4" s="0" t="n">
        <f aca="false">COUNTIFS(jv!AN:AN,A4, jv!X:X,"1983")</f>
        <v>0</v>
      </c>
      <c r="E4" s="0" t="n">
        <f aca="false">COUNTIFS(jv!AN:AN,A4, jv!X:X,"1984")</f>
        <v>0</v>
      </c>
      <c r="F4" s="0" t="n">
        <f aca="false">COUNTIFS(jv!AN:AN,A4, jv!X:X,"1985")</f>
        <v>0</v>
      </c>
      <c r="G4" s="0" t="n">
        <f aca="false">COUNTIFS(jv!AN:AN,A4, jv!X:X,"1986")</f>
        <v>0</v>
      </c>
      <c r="H4" s="0" t="n">
        <f aca="false">COUNTIFS(jv!AN:AN,A4, jv!X:X,"1987")</f>
        <v>0</v>
      </c>
      <c r="I4" s="0" t="n">
        <f aca="false">COUNTIFS(jv!AN:AN,A4, jv!X:X,"1988")</f>
        <v>0</v>
      </c>
      <c r="J4" s="0" t="n">
        <f aca="false">COUNTIFS(jv!AN:AN,A4, jv!X:X,"1989")</f>
        <v>0</v>
      </c>
      <c r="K4" s="0" t="n">
        <f aca="false">COUNTIFS(jv!AN:AN,A4, jv!X:X,"1990")</f>
        <v>0</v>
      </c>
      <c r="L4" s="0" t="n">
        <f aca="false">COUNTIFS(jv!AN:AN,A4, jv!X:X,"1991")</f>
        <v>0</v>
      </c>
      <c r="M4" s="0" t="n">
        <f aca="false">COUNTIFS(jv!AN:AN,A4, jv!X:X,"1992")</f>
        <v>0</v>
      </c>
      <c r="N4" s="0" t="n">
        <f aca="false">COUNTIFS(jv!AN:AN,A4, jv!X:X,"1993")</f>
        <v>0</v>
      </c>
      <c r="O4" s="0" t="n">
        <f aca="false">COUNTIFS(jv!AN:AN,A4, jv!X:X,"1994")</f>
        <v>0</v>
      </c>
      <c r="P4" s="0" t="n">
        <f aca="false">COUNTIFS(jv!AN:AN,A4, jv!X:X,"1995")</f>
        <v>0</v>
      </c>
      <c r="Q4" s="0" t="n">
        <f aca="false">COUNTIFS(jv!AN:AN,A4, jv!X:X,"1996")</f>
        <v>0</v>
      </c>
      <c r="R4" s="0" t="n">
        <f aca="false">COUNTIFS(jv!AN:AN,A4, jv!X:X,"1997")</f>
        <v>0</v>
      </c>
      <c r="S4" s="0" t="n">
        <f aca="false">COUNTIFS(jv!AN:AN,A4, jv!X:X,"1998")</f>
        <v>0</v>
      </c>
      <c r="T4" s="0" t="n">
        <f aca="false">COUNTIFS(jv!AN:AN,A4, jv!X:X,"1999")</f>
        <v>0</v>
      </c>
      <c r="U4" s="0" t="n">
        <f aca="false">COUNTIFS(jv!AN:AN,A4, jv!X:X,"2000")</f>
        <v>0</v>
      </c>
      <c r="V4" s="0" t="n">
        <f aca="false">COUNTIFS(jv!AN:AN,A4, jv!X:X,"2001")</f>
        <v>0</v>
      </c>
      <c r="W4" s="0" t="n">
        <f aca="false">COUNTIFS(jv!AN:AN,A4, jv!X:X,"2002")</f>
        <v>1</v>
      </c>
      <c r="X4" s="0" t="n">
        <f aca="false">COUNTIFS(jv!AN:AN,A4, jv!X:X,"2003")</f>
        <v>0</v>
      </c>
      <c r="Y4" s="0" t="n">
        <f aca="false">COUNTIFS(jv!AN:AN,A4, jv!X:X,"2004")</f>
        <v>0</v>
      </c>
      <c r="Z4" s="0" t="n">
        <f aca="false">COUNTIFS(jv!AN:AN,A4, jv!X:X,"2005")</f>
        <v>0</v>
      </c>
      <c r="AA4" s="0" t="n">
        <f aca="false">COUNTIFS(jv!AN:AN,A4, jv!X:X,"2006")</f>
        <v>0</v>
      </c>
      <c r="AB4" s="0" t="n">
        <f aca="false">COUNTIFS(jv!AN:AN,A4, jv!X:X,"2007")</f>
        <v>0</v>
      </c>
      <c r="AC4" s="0" t="n">
        <f aca="false">COUNTIFS(jv!AN:AN,A4, jv!X:X,"2008")</f>
        <v>3</v>
      </c>
      <c r="AD4" s="0" t="n">
        <f aca="false">COUNTIFS(jv!AN:AN,A4, jv!X:X,"2009")</f>
        <v>0</v>
      </c>
      <c r="AE4" s="0" t="n">
        <f aca="false">COUNTIFS(jv!AN:AN,A4, jv!X:X,"2010")</f>
        <v>0</v>
      </c>
      <c r="AF4" s="0" t="n">
        <f aca="false">COUNTIFS(jv!AN:AN,A4, jv!X:X,"2011")</f>
        <v>0</v>
      </c>
      <c r="AG4" s="0" t="n">
        <f aca="false">COUNTIFS(jv!AN:AN,A4, jv!X:X,"2012")</f>
        <v>0</v>
      </c>
      <c r="AH4" s="0" t="n">
        <f aca="false">COUNTIFS(jv!AN:AN,A4, jv!X:X,"2013")</f>
        <v>0</v>
      </c>
      <c r="AI4" s="0" t="n">
        <f aca="false">COUNTIFS(jv!AN:AN,A4, jv!X:X,"2014")</f>
        <v>0</v>
      </c>
      <c r="AJ4" s="0" t="n">
        <f aca="false">COUNTIFS(jv!AN:AN,A4, jv!X:X,"2015")</f>
        <v>1</v>
      </c>
      <c r="AK4" s="0" t="n">
        <f aca="false">COUNTIFS(jv!AN:AN,A4, jv!X:X,"2016")</f>
        <v>0</v>
      </c>
      <c r="AL4" s="0" t="n">
        <f aca="false">COUNTIFS(jv!AN:AN,A4, jv!X:X,"2017")</f>
        <v>3</v>
      </c>
      <c r="AM4" s="0" t="n">
        <f aca="false">COUNTIFS(jv!AN:AN,A4, jv!X:X,"2018")</f>
        <v>6</v>
      </c>
      <c r="AN4" s="0" t="n">
        <f aca="false">COUNTIFS(jv!AN:AN,A4, jv!X:X,"2019")</f>
        <v>3</v>
      </c>
      <c r="AO4" s="0" t="n">
        <f aca="false">COUNTIFS(jv!AN:AN,A4, jv!X:X,"2020")</f>
        <v>2</v>
      </c>
      <c r="AP4" s="0" t="n">
        <f aca="false">COUNTIFS(jv!AN:AN,A4, jv!X:X,"2021")</f>
        <v>1</v>
      </c>
      <c r="AQ4" s="0" t="n">
        <f aca="false">COUNTIFS(jv!AN:AN,A4, jv!X:X,"2022")</f>
        <v>0</v>
      </c>
      <c r="AR4" s="0" t="n">
        <v>0</v>
      </c>
      <c r="AS4" s="104" t="n">
        <f aca="false">COUNTIFS(jv!AN:AN,A4)</f>
        <v>20</v>
      </c>
    </row>
    <row r="5" customFormat="false" ht="13.8" hidden="false" customHeight="false" outlineLevel="0" collapsed="false">
      <c r="A5" s="0" t="s">
        <v>6171</v>
      </c>
      <c r="B5" s="104" t="n">
        <f aca="false">COUNTIFS(jv!AN:AN,A5, jv!X:X,"1981")</f>
        <v>0</v>
      </c>
      <c r="C5" s="0" t="n">
        <f aca="false">COUNTIFS(jv!AN:AN,A5, jv!X:X,"1982")</f>
        <v>0</v>
      </c>
      <c r="D5" s="0" t="n">
        <f aca="false">COUNTIFS(jv!AN:AN,A5, jv!X:X,"1983")</f>
        <v>0</v>
      </c>
      <c r="E5" s="0" t="n">
        <f aca="false">COUNTIFS(jv!AN:AN,A5, jv!X:X,"1984")</f>
        <v>0</v>
      </c>
      <c r="F5" s="0" t="n">
        <f aca="false">COUNTIFS(jv!AN:AN,A5, jv!X:X,"1985")</f>
        <v>0</v>
      </c>
      <c r="G5" s="0" t="n">
        <f aca="false">COUNTIFS(jv!AN:AN,A5, jv!X:X,"1986")</f>
        <v>0</v>
      </c>
      <c r="H5" s="0" t="n">
        <f aca="false">COUNTIFS(jv!AN:AN,A5, jv!X:X,"1987")</f>
        <v>0</v>
      </c>
      <c r="I5" s="0" t="n">
        <f aca="false">COUNTIFS(jv!AN:AN,A5, jv!X:X,"1988")</f>
        <v>0</v>
      </c>
      <c r="J5" s="0" t="n">
        <f aca="false">COUNTIFS(jv!AN:AN,A5, jv!X:X,"1989")</f>
        <v>0</v>
      </c>
      <c r="K5" s="0" t="n">
        <f aca="false">COUNTIFS(jv!AN:AN,A5, jv!X:X,"1990")</f>
        <v>0</v>
      </c>
      <c r="L5" s="0" t="n">
        <f aca="false">COUNTIFS(jv!AN:AN,A5, jv!X:X,"1991")</f>
        <v>0</v>
      </c>
      <c r="M5" s="0" t="n">
        <f aca="false">COUNTIFS(jv!AN:AN,A5, jv!X:X,"1992")</f>
        <v>0</v>
      </c>
      <c r="N5" s="0" t="n">
        <f aca="false">COUNTIFS(jv!AN:AN,A5, jv!X:X,"1993")</f>
        <v>0</v>
      </c>
      <c r="O5" s="0" t="n">
        <f aca="false">COUNTIFS(jv!AN:AN,A5, jv!X:X,"1994")</f>
        <v>0</v>
      </c>
      <c r="P5" s="0" t="n">
        <f aca="false">COUNTIFS(jv!AN:AN,A5, jv!X:X,"1995")</f>
        <v>0</v>
      </c>
      <c r="Q5" s="0" t="n">
        <f aca="false">COUNTIFS(jv!AN:AN,A5, jv!X:X,"1996")</f>
        <v>0</v>
      </c>
      <c r="R5" s="0" t="n">
        <f aca="false">COUNTIFS(jv!AN:AN,A5, jv!X:X,"1997")</f>
        <v>0</v>
      </c>
      <c r="S5" s="0" t="n">
        <f aca="false">COUNTIFS(jv!AN:AN,A5, jv!X:X,"1998")</f>
        <v>0</v>
      </c>
      <c r="T5" s="0" t="n">
        <f aca="false">COUNTIFS(jv!AN:AN,A5, jv!X:X,"1999")</f>
        <v>0</v>
      </c>
      <c r="U5" s="0" t="n">
        <f aca="false">COUNTIFS(jv!AN:AN,A5, jv!X:X,"2000")</f>
        <v>0</v>
      </c>
      <c r="V5" s="0" t="n">
        <f aca="false">COUNTIFS(jv!AN:AN,A5, jv!X:X,"2001")</f>
        <v>0</v>
      </c>
      <c r="W5" s="0" t="n">
        <f aca="false">COUNTIFS(jv!AN:AN,A5, jv!X:X,"2002")</f>
        <v>0</v>
      </c>
      <c r="X5" s="0" t="n">
        <f aca="false">COUNTIFS(jv!AN:AN,A5, jv!X:X,"2003")</f>
        <v>0</v>
      </c>
      <c r="Y5" s="0" t="n">
        <f aca="false">COUNTIFS(jv!AN:AN,A5, jv!X:X,"2004")</f>
        <v>0</v>
      </c>
      <c r="Z5" s="0" t="n">
        <f aca="false">COUNTIFS(jv!AN:AN,A5, jv!X:X,"2005")</f>
        <v>0</v>
      </c>
      <c r="AA5" s="0" t="n">
        <f aca="false">COUNTIFS(jv!AN:AN,A5, jv!X:X,"2006")</f>
        <v>0</v>
      </c>
      <c r="AB5" s="0" t="n">
        <f aca="false">COUNTIFS(jv!AN:AN,A5, jv!X:X,"2007")</f>
        <v>0</v>
      </c>
      <c r="AC5" s="0" t="n">
        <f aca="false">COUNTIFS(jv!AN:AN,A5, jv!X:X,"2008")</f>
        <v>0</v>
      </c>
      <c r="AD5" s="0" t="n">
        <f aca="false">COUNTIFS(jv!AN:AN,A5, jv!X:X,"2009")</f>
        <v>0</v>
      </c>
      <c r="AE5" s="0" t="n">
        <f aca="false">COUNTIFS(jv!AN:AN,A5, jv!X:X,"2010")</f>
        <v>0</v>
      </c>
      <c r="AF5" s="0" t="n">
        <f aca="false">COUNTIFS(jv!AN:AN,A5, jv!X:X,"2011")</f>
        <v>0</v>
      </c>
      <c r="AG5" s="0" t="n">
        <f aca="false">COUNTIFS(jv!AN:AN,A5, jv!X:X,"2012")</f>
        <v>0</v>
      </c>
      <c r="AH5" s="0" t="n">
        <f aca="false">COUNTIFS(jv!AN:AN,A5, jv!X:X,"2013")</f>
        <v>0</v>
      </c>
      <c r="AI5" s="0" t="n">
        <f aca="false">COUNTIFS(jv!AN:AN,A5, jv!X:X,"2014")</f>
        <v>0</v>
      </c>
      <c r="AJ5" s="0" t="n">
        <f aca="false">COUNTIFS(jv!AN:AN,A5, jv!X:X,"2015")</f>
        <v>0</v>
      </c>
      <c r="AK5" s="0" t="n">
        <f aca="false">COUNTIFS(jv!AN:AN,A5, jv!X:X,"2016")</f>
        <v>1</v>
      </c>
      <c r="AL5" s="0" t="n">
        <f aca="false">COUNTIFS(jv!AN:AN,A5, jv!X:X,"2017")</f>
        <v>0</v>
      </c>
      <c r="AM5" s="0" t="n">
        <f aca="false">COUNTIFS(jv!AN:AN,A5, jv!X:X,"2018")</f>
        <v>0</v>
      </c>
      <c r="AN5" s="0" t="n">
        <f aca="false">COUNTIFS(jv!AN:AN,A5, jv!X:X,"2019")</f>
        <v>1</v>
      </c>
      <c r="AO5" s="0" t="n">
        <f aca="false">COUNTIFS(jv!AN:AN,A5, jv!X:X,"2020")</f>
        <v>3</v>
      </c>
      <c r="AP5" s="0" t="n">
        <f aca="false">COUNTIFS(jv!AN:AN,A5, jv!X:X,"2021")</f>
        <v>2</v>
      </c>
      <c r="AQ5" s="0" t="n">
        <f aca="false">COUNTIFS(jv!AN:AN,A5, jv!X:X,"2022")</f>
        <v>0</v>
      </c>
      <c r="AR5" s="0" t="n">
        <v>0</v>
      </c>
      <c r="AS5" s="104" t="n">
        <f aca="false">COUNTIFS(jv!AN:AN,A5)</f>
        <v>7</v>
      </c>
    </row>
    <row r="6" customFormat="false" ht="13.8" hidden="false" customHeight="false" outlineLevel="0" collapsed="false">
      <c r="A6" s="0" t="s">
        <v>5995</v>
      </c>
      <c r="B6" s="104" t="n">
        <f aca="false">COUNTIFS(jv!AN:AN,A6, jv!X:X,"1981")</f>
        <v>0</v>
      </c>
      <c r="C6" s="0" t="n">
        <f aca="false">COUNTIFS(jv!AN:AN,A6, jv!X:X,"1982")</f>
        <v>0</v>
      </c>
      <c r="D6" s="0" t="n">
        <f aca="false">COUNTIFS(jv!AN:AN,A6, jv!X:X,"1983")</f>
        <v>0</v>
      </c>
      <c r="E6" s="0" t="n">
        <f aca="false">COUNTIFS(jv!AN:AN,A6, jv!X:X,"1984")</f>
        <v>0</v>
      </c>
      <c r="F6" s="0" t="n">
        <f aca="false">COUNTIFS(jv!AN:AN,A6, jv!X:X,"1985")</f>
        <v>0</v>
      </c>
      <c r="G6" s="0" t="n">
        <f aca="false">COUNTIFS(jv!AN:AN,A6, jv!X:X,"1986")</f>
        <v>0</v>
      </c>
      <c r="H6" s="0" t="n">
        <f aca="false">COUNTIFS(jv!AN:AN,A6, jv!X:X,"1987")</f>
        <v>0</v>
      </c>
      <c r="I6" s="0" t="n">
        <f aca="false">COUNTIFS(jv!AN:AN,A6, jv!X:X,"1988")</f>
        <v>0</v>
      </c>
      <c r="J6" s="0" t="n">
        <f aca="false">COUNTIFS(jv!AN:AN,A6, jv!X:X,"1989")</f>
        <v>0</v>
      </c>
      <c r="K6" s="0" t="n">
        <f aca="false">COUNTIFS(jv!AN:AN,A6, jv!X:X,"1990")</f>
        <v>0</v>
      </c>
      <c r="L6" s="0" t="n">
        <f aca="false">COUNTIFS(jv!AN:AN,A6, jv!X:X,"1991")</f>
        <v>0</v>
      </c>
      <c r="M6" s="0" t="n">
        <f aca="false">COUNTIFS(jv!AN:AN,A6, jv!X:X,"1992")</f>
        <v>0</v>
      </c>
      <c r="N6" s="0" t="n">
        <f aca="false">COUNTIFS(jv!AN:AN,A6, jv!X:X,"1993")</f>
        <v>0</v>
      </c>
      <c r="O6" s="0" t="n">
        <f aca="false">COUNTIFS(jv!AN:AN,A6, jv!X:X,"1994")</f>
        <v>0</v>
      </c>
      <c r="P6" s="0" t="n">
        <f aca="false">COUNTIFS(jv!AN:AN,A6, jv!X:X,"1995")</f>
        <v>0</v>
      </c>
      <c r="Q6" s="0" t="n">
        <f aca="false">COUNTIFS(jv!AN:AN,A6, jv!X:X,"1996")</f>
        <v>0</v>
      </c>
      <c r="R6" s="0" t="n">
        <f aca="false">COUNTIFS(jv!AN:AN,A6, jv!X:X,"1997")</f>
        <v>0</v>
      </c>
      <c r="S6" s="0" t="n">
        <f aca="false">COUNTIFS(jv!AN:AN,A6, jv!X:X,"1998")</f>
        <v>0</v>
      </c>
      <c r="T6" s="0" t="n">
        <f aca="false">COUNTIFS(jv!AN:AN,A6, jv!X:X,"1999")</f>
        <v>0</v>
      </c>
      <c r="U6" s="0" t="n">
        <f aca="false">COUNTIFS(jv!AN:AN,A6, jv!X:X,"2000")</f>
        <v>0</v>
      </c>
      <c r="V6" s="0" t="n">
        <f aca="false">COUNTIFS(jv!AN:AN,A6, jv!X:X,"2001")</f>
        <v>0</v>
      </c>
      <c r="W6" s="0" t="n">
        <f aca="false">COUNTIFS(jv!AN:AN,A6, jv!X:X,"2002")</f>
        <v>0</v>
      </c>
      <c r="X6" s="0" t="n">
        <f aca="false">COUNTIFS(jv!AN:AN,A6, jv!X:X,"2003")</f>
        <v>0</v>
      </c>
      <c r="Y6" s="0" t="n">
        <f aca="false">COUNTIFS(jv!AN:AN,A6, jv!X:X,"2004")</f>
        <v>0</v>
      </c>
      <c r="Z6" s="0" t="n">
        <f aca="false">COUNTIFS(jv!AN:AN,A6, jv!X:X,"2005")</f>
        <v>0</v>
      </c>
      <c r="AA6" s="0" t="n">
        <f aca="false">COUNTIFS(jv!AN:AN,A6, jv!X:X,"2006")</f>
        <v>0</v>
      </c>
      <c r="AB6" s="0" t="n">
        <f aca="false">COUNTIFS(jv!AN:AN,A6, jv!X:X,"2007")</f>
        <v>1</v>
      </c>
      <c r="AC6" s="0" t="n">
        <f aca="false">COUNTIFS(jv!AN:AN,A6, jv!X:X,"2008")</f>
        <v>0</v>
      </c>
      <c r="AD6" s="0" t="n">
        <f aca="false">COUNTIFS(jv!AN:AN,A6, jv!X:X,"2009")</f>
        <v>0</v>
      </c>
      <c r="AE6" s="0" t="n">
        <f aca="false">COUNTIFS(jv!AN:AN,A6, jv!X:X,"2010")</f>
        <v>0</v>
      </c>
      <c r="AF6" s="0" t="n">
        <f aca="false">COUNTIFS(jv!AN:AN,A6, jv!X:X,"2011")</f>
        <v>0</v>
      </c>
      <c r="AG6" s="0" t="n">
        <f aca="false">COUNTIFS(jv!AN:AN,A6, jv!X:X,"2012")</f>
        <v>1</v>
      </c>
      <c r="AH6" s="0" t="n">
        <f aca="false">COUNTIFS(jv!AN:AN,A6, jv!X:X,"2013")</f>
        <v>1</v>
      </c>
      <c r="AI6" s="0" t="n">
        <f aca="false">COUNTIFS(jv!AN:AN,A6, jv!X:X,"2014")</f>
        <v>0</v>
      </c>
      <c r="AJ6" s="0" t="n">
        <f aca="false">COUNTIFS(jv!AN:AN,A6, jv!X:X,"2015")</f>
        <v>1</v>
      </c>
      <c r="AK6" s="0" t="n">
        <f aca="false">COUNTIFS(jv!AN:AN,A6, jv!X:X,"2016")</f>
        <v>0</v>
      </c>
      <c r="AL6" s="0" t="n">
        <f aca="false">COUNTIFS(jv!AN:AN,A6, jv!X:X,"2017")</f>
        <v>1</v>
      </c>
      <c r="AM6" s="0" t="n">
        <f aca="false">COUNTIFS(jv!AN:AN,A6, jv!X:X,"2018")</f>
        <v>2</v>
      </c>
      <c r="AN6" s="0" t="n">
        <f aca="false">COUNTIFS(jv!AN:AN,A6, jv!X:X,"2019")</f>
        <v>0</v>
      </c>
      <c r="AO6" s="0" t="n">
        <f aca="false">COUNTIFS(jv!AN:AN,A6, jv!X:X,"2020")</f>
        <v>1</v>
      </c>
      <c r="AP6" s="0" t="n">
        <f aca="false">COUNTIFS(jv!AN:AN,A6, jv!X:X,"2021")</f>
        <v>0</v>
      </c>
      <c r="AQ6" s="0" t="n">
        <f aca="false">COUNTIFS(jv!AN:AN,A6, jv!X:X,"2022")</f>
        <v>0</v>
      </c>
      <c r="AR6" s="0" t="n">
        <v>0</v>
      </c>
      <c r="AS6" s="104" t="n">
        <f aca="false">COUNTIFS(jv!AN:AN,A6)</f>
        <v>8</v>
      </c>
    </row>
    <row r="7" customFormat="false" ht="13.8" hidden="false" customHeight="false" outlineLevel="0" collapsed="false">
      <c r="A7" s="0" t="s">
        <v>8114</v>
      </c>
      <c r="B7" s="104" t="n">
        <f aca="false">COUNTIFS(jv!AN:AN,A7, jv!X:X,"1981")</f>
        <v>0</v>
      </c>
      <c r="C7" s="0" t="n">
        <f aca="false">COUNTIFS(jv!AN:AN,A7, jv!X:X,"1982")</f>
        <v>0</v>
      </c>
      <c r="D7" s="0" t="n">
        <f aca="false">COUNTIFS(jv!AN:AN,A7, jv!X:X,"1983")</f>
        <v>0</v>
      </c>
      <c r="E7" s="0" t="n">
        <f aca="false">COUNTIFS(jv!AN:AN,A7, jv!X:X,"1984")</f>
        <v>0</v>
      </c>
      <c r="F7" s="0" t="n">
        <f aca="false">COUNTIFS(jv!AN:AN,A7, jv!X:X,"1985")</f>
        <v>0</v>
      </c>
      <c r="G7" s="0" t="n">
        <f aca="false">COUNTIFS(jv!AN:AN,A7, jv!X:X,"1986")</f>
        <v>0</v>
      </c>
      <c r="H7" s="0" t="n">
        <f aca="false">COUNTIFS(jv!AN:AN,A7, jv!X:X,"1987")</f>
        <v>0</v>
      </c>
      <c r="I7" s="0" t="n">
        <f aca="false">COUNTIFS(jv!AN:AN,A7, jv!X:X,"1988")</f>
        <v>0</v>
      </c>
      <c r="J7" s="0" t="n">
        <f aca="false">COUNTIFS(jv!AN:AN,A7, jv!X:X,"1989")</f>
        <v>0</v>
      </c>
      <c r="K7" s="0" t="n">
        <f aca="false">COUNTIFS(jv!AN:AN,A7, jv!X:X,"1990")</f>
        <v>0</v>
      </c>
      <c r="L7" s="0" t="n">
        <f aca="false">COUNTIFS(jv!AN:AN,A7, jv!X:X,"1991")</f>
        <v>0</v>
      </c>
      <c r="M7" s="0" t="n">
        <f aca="false">COUNTIFS(jv!AN:AN,A7, jv!X:X,"1992")</f>
        <v>0</v>
      </c>
      <c r="N7" s="0" t="n">
        <f aca="false">COUNTIFS(jv!AN:AN,A7, jv!X:X,"1993")</f>
        <v>0</v>
      </c>
      <c r="O7" s="0" t="n">
        <f aca="false">COUNTIFS(jv!AN:AN,A7, jv!X:X,"1994")</f>
        <v>0</v>
      </c>
      <c r="P7" s="0" t="n">
        <f aca="false">COUNTIFS(jv!AN:AN,A7, jv!X:X,"1995")</f>
        <v>0</v>
      </c>
      <c r="Q7" s="0" t="n">
        <f aca="false">COUNTIFS(jv!AN:AN,A7, jv!X:X,"1996")</f>
        <v>0</v>
      </c>
      <c r="R7" s="0" t="n">
        <f aca="false">COUNTIFS(jv!AN:AN,A7, jv!X:X,"1997")</f>
        <v>0</v>
      </c>
      <c r="S7" s="0" t="n">
        <f aca="false">COUNTIFS(jv!AN:AN,A7, jv!X:X,"1998")</f>
        <v>0</v>
      </c>
      <c r="T7" s="0" t="n">
        <f aca="false">COUNTIFS(jv!AN:AN,A7, jv!X:X,"1999")</f>
        <v>0</v>
      </c>
      <c r="U7" s="0" t="n">
        <f aca="false">COUNTIFS(jv!AN:AN,A7, jv!X:X,"2000")</f>
        <v>0</v>
      </c>
      <c r="V7" s="0" t="n">
        <f aca="false">COUNTIFS(jv!AN:AN,A7, jv!X:X,"2001")</f>
        <v>0</v>
      </c>
      <c r="W7" s="0" t="n">
        <f aca="false">COUNTIFS(jv!AN:AN,A7, jv!X:X,"2002")</f>
        <v>0</v>
      </c>
      <c r="X7" s="0" t="n">
        <f aca="false">COUNTIFS(jv!AN:AN,A7, jv!X:X,"2003")</f>
        <v>0</v>
      </c>
      <c r="Y7" s="0" t="n">
        <f aca="false">COUNTIFS(jv!AN:AN,A7, jv!X:X,"2004")</f>
        <v>0</v>
      </c>
      <c r="Z7" s="0" t="n">
        <f aca="false">COUNTIFS(jv!AN:AN,A7, jv!X:X,"2005")</f>
        <v>0</v>
      </c>
      <c r="AA7" s="0" t="n">
        <f aca="false">COUNTIFS(jv!AN:AN,A7, jv!X:X,"2006")</f>
        <v>0</v>
      </c>
      <c r="AB7" s="0" t="n">
        <f aca="false">COUNTIFS(jv!AN:AN,A7, jv!X:X,"2007")</f>
        <v>0</v>
      </c>
      <c r="AC7" s="0" t="n">
        <f aca="false">COUNTIFS(jv!AN:AN,A7, jv!X:X,"2008")</f>
        <v>0</v>
      </c>
      <c r="AD7" s="0" t="n">
        <f aca="false">COUNTIFS(jv!AN:AN,A7, jv!X:X,"2009")</f>
        <v>0</v>
      </c>
      <c r="AE7" s="0" t="n">
        <f aca="false">COUNTIFS(jv!AN:AN,A7, jv!X:X,"2010")</f>
        <v>0</v>
      </c>
      <c r="AF7" s="0" t="n">
        <f aca="false">COUNTIFS(jv!AN:AN,A7, jv!X:X,"2011")</f>
        <v>0</v>
      </c>
      <c r="AG7" s="0" t="n">
        <f aca="false">COUNTIFS(jv!AN:AN,A7, jv!X:X,"2012")</f>
        <v>0</v>
      </c>
      <c r="AH7" s="0" t="n">
        <f aca="false">COUNTIFS(jv!AN:AN,A7, jv!X:X,"2013")</f>
        <v>0</v>
      </c>
      <c r="AI7" s="0" t="n">
        <f aca="false">COUNTIFS(jv!AN:AN,A7, jv!X:X,"2014")</f>
        <v>0</v>
      </c>
      <c r="AJ7" s="0" t="n">
        <f aca="false">COUNTIFS(jv!AN:AN,A7, jv!X:X,"2015")</f>
        <v>0</v>
      </c>
      <c r="AK7" s="0" t="n">
        <f aca="false">COUNTIFS(jv!AN:AN,A7, jv!X:X,"2016")</f>
        <v>0</v>
      </c>
      <c r="AL7" s="0" t="n">
        <f aca="false">COUNTIFS(jv!AN:AN,A7, jv!X:X,"2017")</f>
        <v>1</v>
      </c>
      <c r="AM7" s="0" t="n">
        <f aca="false">COUNTIFS(jv!AN:AN,A7, jv!X:X,"2018")</f>
        <v>0</v>
      </c>
      <c r="AN7" s="0" t="n">
        <f aca="false">COUNTIFS(jv!AN:AN,A7, jv!X:X,"2019")</f>
        <v>0</v>
      </c>
      <c r="AO7" s="0" t="n">
        <f aca="false">COUNTIFS(jv!AN:AN,A7, jv!X:X,"2020")</f>
        <v>0</v>
      </c>
      <c r="AP7" s="0" t="n">
        <f aca="false">COUNTIFS(jv!AN:AN,A7, jv!X:X,"2021")</f>
        <v>0</v>
      </c>
      <c r="AQ7" s="0" t="n">
        <f aca="false">COUNTIFS(jv!AN:AN,A7, jv!X:X,"2022")</f>
        <v>0</v>
      </c>
      <c r="AR7" s="0" t="n">
        <v>0</v>
      </c>
      <c r="AS7" s="104" t="n">
        <f aca="false">COUNTIFS(jv!AN:AN,A7)</f>
        <v>1</v>
      </c>
    </row>
    <row r="8" customFormat="false" ht="13.8" hidden="false" customHeight="false" outlineLevel="0" collapsed="false">
      <c r="A8" s="0" t="s">
        <v>7104</v>
      </c>
      <c r="B8" s="104" t="n">
        <f aca="false">COUNTIFS(jv!AN:AN,A8, jv!X:X,"1981")</f>
        <v>0</v>
      </c>
      <c r="C8" s="0" t="n">
        <f aca="false">COUNTIFS(jv!AN:AN,A8, jv!X:X,"1982")</f>
        <v>0</v>
      </c>
      <c r="D8" s="0" t="n">
        <f aca="false">COUNTIFS(jv!AN:AN,A8, jv!X:X,"1983")</f>
        <v>0</v>
      </c>
      <c r="E8" s="0" t="n">
        <f aca="false">COUNTIFS(jv!AN:AN,A8, jv!X:X,"1984")</f>
        <v>0</v>
      </c>
      <c r="F8" s="0" t="n">
        <f aca="false">COUNTIFS(jv!AN:AN,A8, jv!X:X,"1985")</f>
        <v>0</v>
      </c>
      <c r="G8" s="0" t="n">
        <f aca="false">COUNTIFS(jv!AN:AN,A8, jv!X:X,"1986")</f>
        <v>0</v>
      </c>
      <c r="H8" s="0" t="n">
        <f aca="false">COUNTIFS(jv!AN:AN,A8, jv!X:X,"1987")</f>
        <v>0</v>
      </c>
      <c r="I8" s="0" t="n">
        <f aca="false">COUNTIFS(jv!AN:AN,A8, jv!X:X,"1988")</f>
        <v>0</v>
      </c>
      <c r="J8" s="0" t="n">
        <f aca="false">COUNTIFS(jv!AN:AN,A8, jv!X:X,"1989")</f>
        <v>0</v>
      </c>
      <c r="K8" s="0" t="n">
        <f aca="false">COUNTIFS(jv!AN:AN,A8, jv!X:X,"1990")</f>
        <v>0</v>
      </c>
      <c r="L8" s="0" t="n">
        <f aca="false">COUNTIFS(jv!AN:AN,A8, jv!X:X,"1991")</f>
        <v>0</v>
      </c>
      <c r="M8" s="0" t="n">
        <f aca="false">COUNTIFS(jv!AN:AN,A8, jv!X:X,"1992")</f>
        <v>0</v>
      </c>
      <c r="N8" s="0" t="n">
        <f aca="false">COUNTIFS(jv!AN:AN,A8, jv!X:X,"1993")</f>
        <v>0</v>
      </c>
      <c r="O8" s="0" t="n">
        <f aca="false">COUNTIFS(jv!AN:AN,A8, jv!X:X,"1994")</f>
        <v>0</v>
      </c>
      <c r="P8" s="0" t="n">
        <f aca="false">COUNTIFS(jv!AN:AN,A8, jv!X:X,"1995")</f>
        <v>0</v>
      </c>
      <c r="Q8" s="0" t="n">
        <f aca="false">COUNTIFS(jv!AN:AN,A8, jv!X:X,"1996")</f>
        <v>0</v>
      </c>
      <c r="R8" s="0" t="n">
        <f aca="false">COUNTIFS(jv!AN:AN,A8, jv!X:X,"1997")</f>
        <v>0</v>
      </c>
      <c r="S8" s="0" t="n">
        <f aca="false">COUNTIFS(jv!AN:AN,A8, jv!X:X,"1998")</f>
        <v>0</v>
      </c>
      <c r="T8" s="0" t="n">
        <f aca="false">COUNTIFS(jv!AN:AN,A8, jv!X:X,"1999")</f>
        <v>0</v>
      </c>
      <c r="U8" s="0" t="n">
        <f aca="false">COUNTIFS(jv!AN:AN,A8, jv!X:X,"2000")</f>
        <v>0</v>
      </c>
      <c r="V8" s="0" t="n">
        <f aca="false">COUNTIFS(jv!AN:AN,A8, jv!X:X,"2001")</f>
        <v>0</v>
      </c>
      <c r="W8" s="0" t="n">
        <f aca="false">COUNTIFS(jv!AN:AN,A8, jv!X:X,"2002")</f>
        <v>0</v>
      </c>
      <c r="X8" s="0" t="n">
        <f aca="false">COUNTIFS(jv!AN:AN,A8, jv!X:X,"2003")</f>
        <v>0</v>
      </c>
      <c r="Y8" s="0" t="n">
        <f aca="false">COUNTIFS(jv!AN:AN,A8, jv!X:X,"2004")</f>
        <v>0</v>
      </c>
      <c r="Z8" s="0" t="n">
        <f aca="false">COUNTIFS(jv!AN:AN,A8, jv!X:X,"2005")</f>
        <v>0</v>
      </c>
      <c r="AA8" s="0" t="n">
        <f aca="false">COUNTIFS(jv!AN:AN,A8, jv!X:X,"2006")</f>
        <v>0</v>
      </c>
      <c r="AB8" s="0" t="n">
        <f aca="false">COUNTIFS(jv!AN:AN,A8, jv!X:X,"2007")</f>
        <v>0</v>
      </c>
      <c r="AC8" s="0" t="n">
        <f aca="false">COUNTIFS(jv!AN:AN,A8, jv!X:X,"2008")</f>
        <v>0</v>
      </c>
      <c r="AD8" s="0" t="n">
        <f aca="false">COUNTIFS(jv!AN:AN,A8, jv!X:X,"2009")</f>
        <v>0</v>
      </c>
      <c r="AE8" s="0" t="n">
        <f aca="false">COUNTIFS(jv!AN:AN,A8, jv!X:X,"2010")</f>
        <v>0</v>
      </c>
      <c r="AF8" s="0" t="n">
        <f aca="false">COUNTIFS(jv!AN:AN,A8, jv!X:X,"2011")</f>
        <v>0</v>
      </c>
      <c r="AG8" s="0" t="n">
        <f aca="false">COUNTIFS(jv!AN:AN,A8, jv!X:X,"2012")</f>
        <v>0</v>
      </c>
      <c r="AH8" s="0" t="n">
        <f aca="false">COUNTIFS(jv!AN:AN,A8, jv!X:X,"2013")</f>
        <v>0</v>
      </c>
      <c r="AI8" s="0" t="n">
        <f aca="false">COUNTIFS(jv!AN:AN,A8, jv!X:X,"2014")</f>
        <v>0</v>
      </c>
      <c r="AJ8" s="0" t="n">
        <f aca="false">COUNTIFS(jv!AN:AN,A8, jv!X:X,"2015")</f>
        <v>0</v>
      </c>
      <c r="AK8" s="0" t="n">
        <f aca="false">COUNTIFS(jv!AN:AN,A8, jv!X:X,"2016")</f>
        <v>0</v>
      </c>
      <c r="AL8" s="0" t="n">
        <f aca="false">COUNTIFS(jv!AN:AN,A8, jv!X:X,"2017")</f>
        <v>0</v>
      </c>
      <c r="AM8" s="0" t="n">
        <f aca="false">COUNTIFS(jv!AN:AN,A8, jv!X:X,"2018")</f>
        <v>0</v>
      </c>
      <c r="AN8" s="0" t="n">
        <f aca="false">COUNTIFS(jv!AN:AN,A8, jv!X:X,"2019")</f>
        <v>2</v>
      </c>
      <c r="AO8" s="0" t="n">
        <f aca="false">COUNTIFS(jv!AN:AN,A8, jv!X:X,"2020")</f>
        <v>3</v>
      </c>
      <c r="AP8" s="0" t="n">
        <f aca="false">COUNTIFS(jv!AN:AN,A8, jv!X:X,"2021")</f>
        <v>1</v>
      </c>
      <c r="AQ8" s="0" t="n">
        <f aca="false">COUNTIFS(jv!AN:AN,A8, jv!X:X,"2022")</f>
        <v>1</v>
      </c>
      <c r="AR8" s="0" t="n">
        <v>0</v>
      </c>
      <c r="AS8" s="104" t="n">
        <f aca="false">COUNTIFS(jv!AN:AN,A8)</f>
        <v>7</v>
      </c>
    </row>
    <row r="9" customFormat="false" ht="13.8" hidden="false" customHeight="false" outlineLevel="0" collapsed="false">
      <c r="A9" s="0" t="s">
        <v>3965</v>
      </c>
      <c r="B9" s="104" t="n">
        <f aca="false">COUNTIFS(jv!AN:AN,A9, jv!X:X,"1981")</f>
        <v>0</v>
      </c>
      <c r="C9" s="0" t="n">
        <f aca="false">COUNTIFS(jv!AN:AN,A9, jv!X:X,"1982")</f>
        <v>0</v>
      </c>
      <c r="D9" s="0" t="n">
        <f aca="false">COUNTIFS(jv!AN:AN,A9, jv!X:X,"1983")</f>
        <v>0</v>
      </c>
      <c r="E9" s="0" t="n">
        <f aca="false">COUNTIFS(jv!AN:AN,A9, jv!X:X,"1984")</f>
        <v>0</v>
      </c>
      <c r="F9" s="0" t="n">
        <f aca="false">COUNTIFS(jv!AN:AN,A9, jv!X:X,"1985")</f>
        <v>0</v>
      </c>
      <c r="G9" s="0" t="n">
        <f aca="false">COUNTIFS(jv!AN:AN,A9, jv!X:X,"1986")</f>
        <v>0</v>
      </c>
      <c r="H9" s="0" t="n">
        <f aca="false">COUNTIFS(jv!AN:AN,A9, jv!X:X,"1987")</f>
        <v>0</v>
      </c>
      <c r="I9" s="0" t="n">
        <f aca="false">COUNTIFS(jv!AN:AN,A9, jv!X:X,"1988")</f>
        <v>0</v>
      </c>
      <c r="J9" s="0" t="n">
        <f aca="false">COUNTIFS(jv!AN:AN,A9, jv!X:X,"1989")</f>
        <v>0</v>
      </c>
      <c r="K9" s="0" t="n">
        <f aca="false">COUNTIFS(jv!AN:AN,A9, jv!X:X,"1990")</f>
        <v>0</v>
      </c>
      <c r="L9" s="0" t="n">
        <f aca="false">COUNTIFS(jv!AN:AN,A9, jv!X:X,"1991")</f>
        <v>0</v>
      </c>
      <c r="M9" s="0" t="n">
        <f aca="false">COUNTIFS(jv!AN:AN,A9, jv!X:X,"1992")</f>
        <v>0</v>
      </c>
      <c r="N9" s="0" t="n">
        <f aca="false">COUNTIFS(jv!AN:AN,A9, jv!X:X,"1993")</f>
        <v>0</v>
      </c>
      <c r="O9" s="0" t="n">
        <f aca="false">COUNTIFS(jv!AN:AN,A9, jv!X:X,"1994")</f>
        <v>0</v>
      </c>
      <c r="P9" s="0" t="n">
        <f aca="false">COUNTIFS(jv!AN:AN,A9, jv!X:X,"1995")</f>
        <v>0</v>
      </c>
      <c r="Q9" s="0" t="n">
        <f aca="false">COUNTIFS(jv!AN:AN,A9, jv!X:X,"1996")</f>
        <v>0</v>
      </c>
      <c r="R9" s="0" t="n">
        <f aca="false">COUNTIFS(jv!AN:AN,A9, jv!X:X,"1997")</f>
        <v>0</v>
      </c>
      <c r="S9" s="0" t="n">
        <f aca="false">COUNTIFS(jv!AN:AN,A9, jv!X:X,"1998")</f>
        <v>0</v>
      </c>
      <c r="T9" s="0" t="n">
        <f aca="false">COUNTIFS(jv!AN:AN,A9, jv!X:X,"1999")</f>
        <v>0</v>
      </c>
      <c r="U9" s="0" t="n">
        <f aca="false">COUNTIFS(jv!AN:AN,A9, jv!X:X,"2000")</f>
        <v>0</v>
      </c>
      <c r="V9" s="0" t="n">
        <f aca="false">COUNTIFS(jv!AN:AN,A9, jv!X:X,"2001")</f>
        <v>0</v>
      </c>
      <c r="W9" s="0" t="n">
        <f aca="false">COUNTIFS(jv!AN:AN,A9, jv!X:X,"2002")</f>
        <v>0</v>
      </c>
      <c r="X9" s="0" t="n">
        <f aca="false">COUNTIFS(jv!AN:AN,A9, jv!X:X,"2003")</f>
        <v>0</v>
      </c>
      <c r="Y9" s="0" t="n">
        <f aca="false">COUNTIFS(jv!AN:AN,A9, jv!X:X,"2004")</f>
        <v>0</v>
      </c>
      <c r="Z9" s="0" t="n">
        <f aca="false">COUNTIFS(jv!AN:AN,A9, jv!X:X,"2005")</f>
        <v>0</v>
      </c>
      <c r="AA9" s="0" t="n">
        <f aca="false">COUNTIFS(jv!AN:AN,A9, jv!X:X,"2006")</f>
        <v>0</v>
      </c>
      <c r="AB9" s="0" t="n">
        <f aca="false">COUNTIFS(jv!AN:AN,A9, jv!X:X,"2007")</f>
        <v>0</v>
      </c>
      <c r="AC9" s="0" t="n">
        <f aca="false">COUNTIFS(jv!AN:AN,A9, jv!X:X,"2008")</f>
        <v>0</v>
      </c>
      <c r="AD9" s="0" t="n">
        <f aca="false">COUNTIFS(jv!AN:AN,A9, jv!X:X,"2009")</f>
        <v>0</v>
      </c>
      <c r="AE9" s="0" t="n">
        <f aca="false">COUNTIFS(jv!AN:AN,A9, jv!X:X,"2010")</f>
        <v>0</v>
      </c>
      <c r="AF9" s="0" t="n">
        <f aca="false">COUNTIFS(jv!AN:AN,A9, jv!X:X,"2011")</f>
        <v>0</v>
      </c>
      <c r="AG9" s="0" t="n">
        <f aca="false">COUNTIFS(jv!AN:AN,A9, jv!X:X,"2012")</f>
        <v>0</v>
      </c>
      <c r="AH9" s="0" t="n">
        <f aca="false">COUNTIFS(jv!AN:AN,A9, jv!X:X,"2013")</f>
        <v>1</v>
      </c>
      <c r="AI9" s="0" t="n">
        <f aca="false">COUNTIFS(jv!AN:AN,A9, jv!X:X,"2014")</f>
        <v>0</v>
      </c>
      <c r="AJ9" s="0" t="n">
        <f aca="false">COUNTIFS(jv!AN:AN,A9, jv!X:X,"2015")</f>
        <v>0</v>
      </c>
      <c r="AK9" s="0" t="n">
        <f aca="false">COUNTIFS(jv!AN:AN,A9, jv!X:X,"2016")</f>
        <v>1</v>
      </c>
      <c r="AL9" s="0" t="n">
        <f aca="false">COUNTIFS(jv!AN:AN,A9, jv!X:X,"2017")</f>
        <v>0</v>
      </c>
      <c r="AM9" s="0" t="n">
        <f aca="false">COUNTIFS(jv!AN:AN,A9, jv!X:X,"2018")</f>
        <v>2</v>
      </c>
      <c r="AN9" s="0" t="n">
        <f aca="false">COUNTIFS(jv!AN:AN,A9, jv!X:X,"2019")</f>
        <v>0</v>
      </c>
      <c r="AO9" s="0" t="n">
        <f aca="false">COUNTIFS(jv!AN:AN,A9, jv!X:X,"2020")</f>
        <v>0</v>
      </c>
      <c r="AP9" s="0" t="n">
        <f aca="false">COUNTIFS(jv!AN:AN,A9, jv!X:X,"2021")</f>
        <v>0</v>
      </c>
      <c r="AQ9" s="0" t="n">
        <f aca="false">COUNTIFS(jv!AN:AN,A9, jv!X:X,"2022")</f>
        <v>0</v>
      </c>
      <c r="AR9" s="0" t="n">
        <v>0</v>
      </c>
      <c r="AS9" s="104" t="n">
        <f aca="false">COUNTIFS(jv!AN:AN,A9)</f>
        <v>4</v>
      </c>
    </row>
    <row r="10" customFormat="false" ht="13.8" hidden="false" customHeight="false" outlineLevel="0" collapsed="false">
      <c r="A10" s="0" t="s">
        <v>1887</v>
      </c>
      <c r="B10" s="104" t="n">
        <f aca="false">COUNTIFS(jv!AN:AN,A10, jv!X:X,"1981")</f>
        <v>0</v>
      </c>
      <c r="C10" s="0" t="n">
        <f aca="false">COUNTIFS(jv!AN:AN,A10, jv!X:X,"1982")</f>
        <v>0</v>
      </c>
      <c r="D10" s="0" t="n">
        <f aca="false">COUNTIFS(jv!AN:AN,A10, jv!X:X,"1983")</f>
        <v>0</v>
      </c>
      <c r="E10" s="0" t="n">
        <f aca="false">COUNTIFS(jv!AN:AN,A10, jv!X:X,"1984")</f>
        <v>0</v>
      </c>
      <c r="F10" s="0" t="n">
        <f aca="false">COUNTIFS(jv!AN:AN,A10, jv!X:X,"1985")</f>
        <v>0</v>
      </c>
      <c r="G10" s="0" t="n">
        <f aca="false">COUNTIFS(jv!AN:AN,A10, jv!X:X,"1986")</f>
        <v>0</v>
      </c>
      <c r="H10" s="0" t="n">
        <f aca="false">COUNTIFS(jv!AN:AN,A10, jv!X:X,"1987")</f>
        <v>1</v>
      </c>
      <c r="I10" s="0" t="n">
        <f aca="false">COUNTIFS(jv!AN:AN,A10, jv!X:X,"1988")</f>
        <v>0</v>
      </c>
      <c r="J10" s="0" t="n">
        <f aca="false">COUNTIFS(jv!AN:AN,A10, jv!X:X,"1989")</f>
        <v>0</v>
      </c>
      <c r="K10" s="0" t="n">
        <f aca="false">COUNTIFS(jv!AN:AN,A10, jv!X:X,"1990")</f>
        <v>0</v>
      </c>
      <c r="L10" s="0" t="n">
        <f aca="false">COUNTIFS(jv!AN:AN,A10, jv!X:X,"1991")</f>
        <v>0</v>
      </c>
      <c r="M10" s="0" t="n">
        <f aca="false">COUNTIFS(jv!AN:AN,A10, jv!X:X,"1992")</f>
        <v>0</v>
      </c>
      <c r="N10" s="0" t="n">
        <f aca="false">COUNTIFS(jv!AN:AN,A10, jv!X:X,"1993")</f>
        <v>0</v>
      </c>
      <c r="O10" s="0" t="n">
        <f aca="false">COUNTIFS(jv!AN:AN,A10, jv!X:X,"1994")</f>
        <v>0</v>
      </c>
      <c r="P10" s="0" t="n">
        <f aca="false">COUNTIFS(jv!AN:AN,A10, jv!X:X,"1995")</f>
        <v>0</v>
      </c>
      <c r="Q10" s="0" t="n">
        <f aca="false">COUNTIFS(jv!AN:AN,A10, jv!X:X,"1996")</f>
        <v>1</v>
      </c>
      <c r="R10" s="0" t="n">
        <f aca="false">COUNTIFS(jv!AN:AN,A10, jv!X:X,"1997")</f>
        <v>0</v>
      </c>
      <c r="S10" s="0" t="n">
        <f aca="false">COUNTIFS(jv!AN:AN,A10, jv!X:X,"1998")</f>
        <v>0</v>
      </c>
      <c r="T10" s="0" t="n">
        <f aca="false">COUNTIFS(jv!AN:AN,A10, jv!X:X,"1999")</f>
        <v>0</v>
      </c>
      <c r="U10" s="0" t="n">
        <f aca="false">COUNTIFS(jv!AN:AN,A10, jv!X:X,"2000")</f>
        <v>2</v>
      </c>
      <c r="V10" s="0" t="n">
        <f aca="false">COUNTIFS(jv!AN:AN,A10, jv!X:X,"2001")</f>
        <v>0</v>
      </c>
      <c r="W10" s="0" t="n">
        <f aca="false">COUNTIFS(jv!AN:AN,A10, jv!X:X,"2002")</f>
        <v>2</v>
      </c>
      <c r="X10" s="0" t="n">
        <f aca="false">COUNTIFS(jv!AN:AN,A10, jv!X:X,"2003")</f>
        <v>3</v>
      </c>
      <c r="Y10" s="0" t="n">
        <f aca="false">COUNTIFS(jv!AN:AN,A10, jv!X:X,"2004")</f>
        <v>4</v>
      </c>
      <c r="Z10" s="0" t="n">
        <f aca="false">COUNTIFS(jv!AN:AN,A10, jv!X:X,"2005")</f>
        <v>4</v>
      </c>
      <c r="AA10" s="0" t="n">
        <f aca="false">COUNTIFS(jv!AN:AN,A10, jv!X:X,"2006")</f>
        <v>1</v>
      </c>
      <c r="AB10" s="0" t="n">
        <f aca="false">COUNTIFS(jv!AN:AN,A10, jv!X:X,"2007")</f>
        <v>3</v>
      </c>
      <c r="AC10" s="0" t="n">
        <f aca="false">COUNTIFS(jv!AN:AN,A10, jv!X:X,"2008")</f>
        <v>1</v>
      </c>
      <c r="AD10" s="0" t="n">
        <f aca="false">COUNTIFS(jv!AN:AN,A10, jv!X:X,"2009")</f>
        <v>5</v>
      </c>
      <c r="AE10" s="0" t="n">
        <f aca="false">COUNTIFS(jv!AN:AN,A10, jv!X:X,"2010")</f>
        <v>6</v>
      </c>
      <c r="AF10" s="0" t="n">
        <f aca="false">COUNTIFS(jv!AN:AN,A10, jv!X:X,"2011")</f>
        <v>2</v>
      </c>
      <c r="AG10" s="0" t="n">
        <f aca="false">COUNTIFS(jv!AN:AN,A10, jv!X:X,"2012")</f>
        <v>4</v>
      </c>
      <c r="AH10" s="0" t="n">
        <f aca="false">COUNTIFS(jv!AN:AN,A10, jv!X:X,"2013")</f>
        <v>3</v>
      </c>
      <c r="AI10" s="0" t="n">
        <f aca="false">COUNTIFS(jv!AN:AN,A10, jv!X:X,"2014")</f>
        <v>3</v>
      </c>
      <c r="AJ10" s="0" t="n">
        <f aca="false">COUNTIFS(jv!AN:AN,A10, jv!X:X,"2015")</f>
        <v>5</v>
      </c>
      <c r="AK10" s="0" t="n">
        <f aca="false">COUNTIFS(jv!AN:AN,A10, jv!X:X,"2016")</f>
        <v>6</v>
      </c>
      <c r="AL10" s="0" t="n">
        <f aca="false">COUNTIFS(jv!AN:AN,A10, jv!X:X,"2017")</f>
        <v>9</v>
      </c>
      <c r="AM10" s="0" t="n">
        <f aca="false">COUNTIFS(jv!AN:AN,A10, jv!X:X,"2018")</f>
        <v>14</v>
      </c>
      <c r="AN10" s="0" t="n">
        <f aca="false">COUNTIFS(jv!AN:AN,A10, jv!X:X,"2019")</f>
        <v>12</v>
      </c>
      <c r="AO10" s="0" t="n">
        <f aca="false">COUNTIFS(jv!AN:AN,A10, jv!X:X,"2020")</f>
        <v>9</v>
      </c>
      <c r="AP10" s="0" t="n">
        <f aca="false">COUNTIFS(jv!AN:AN,A10, jv!X:X,"2021")</f>
        <v>8</v>
      </c>
      <c r="AQ10" s="0" t="n">
        <f aca="false">COUNTIFS(jv!AN:AN,A10, jv!X:X,"2022")</f>
        <v>3</v>
      </c>
      <c r="AR10" s="0" t="n">
        <v>0</v>
      </c>
      <c r="AS10" s="104" t="n">
        <f aca="false">COUNTIFS(jv!AN:AN,A10)</f>
        <v>111</v>
      </c>
    </row>
    <row r="11" customFormat="false" ht="13.8" hidden="false" customHeight="false" outlineLevel="0" collapsed="false">
      <c r="A11" s="0" t="s">
        <v>8014</v>
      </c>
      <c r="B11" s="104" t="n">
        <f aca="false">COUNTIFS(jv!AN:AN,A11, jv!X:X,"1981")</f>
        <v>0</v>
      </c>
      <c r="C11" s="0" t="n">
        <f aca="false">COUNTIFS(jv!AN:AN,A11, jv!X:X,"1982")</f>
        <v>0</v>
      </c>
      <c r="D11" s="0" t="n">
        <f aca="false">COUNTIFS(jv!AN:AN,A11, jv!X:X,"1983")</f>
        <v>0</v>
      </c>
      <c r="E11" s="0" t="n">
        <f aca="false">COUNTIFS(jv!AN:AN,A11, jv!X:X,"1984")</f>
        <v>0</v>
      </c>
      <c r="F11" s="0" t="n">
        <f aca="false">COUNTIFS(jv!AN:AN,A11, jv!X:X,"1985")</f>
        <v>0</v>
      </c>
      <c r="G11" s="0" t="n">
        <f aca="false">COUNTIFS(jv!AN:AN,A11, jv!X:X,"1986")</f>
        <v>0</v>
      </c>
      <c r="H11" s="0" t="n">
        <f aca="false">COUNTIFS(jv!AN:AN,A11, jv!X:X,"1987")</f>
        <v>0</v>
      </c>
      <c r="I11" s="0" t="n">
        <f aca="false">COUNTIFS(jv!AN:AN,A11, jv!X:X,"1988")</f>
        <v>0</v>
      </c>
      <c r="J11" s="0" t="n">
        <f aca="false">COUNTIFS(jv!AN:AN,A11, jv!X:X,"1989")</f>
        <v>0</v>
      </c>
      <c r="K11" s="0" t="n">
        <f aca="false">COUNTIFS(jv!AN:AN,A11, jv!X:X,"1990")</f>
        <v>0</v>
      </c>
      <c r="L11" s="0" t="n">
        <f aca="false">COUNTIFS(jv!AN:AN,A11, jv!X:X,"1991")</f>
        <v>0</v>
      </c>
      <c r="M11" s="0" t="n">
        <f aca="false">COUNTIFS(jv!AN:AN,A11, jv!X:X,"1992")</f>
        <v>0</v>
      </c>
      <c r="N11" s="0" t="n">
        <f aca="false">COUNTIFS(jv!AN:AN,A11, jv!X:X,"1993")</f>
        <v>0</v>
      </c>
      <c r="O11" s="0" t="n">
        <f aca="false">COUNTIFS(jv!AN:AN,A11, jv!X:X,"1994")</f>
        <v>0</v>
      </c>
      <c r="P11" s="0" t="n">
        <f aca="false">COUNTIFS(jv!AN:AN,A11, jv!X:X,"1995")</f>
        <v>0</v>
      </c>
      <c r="Q11" s="0" t="n">
        <f aca="false">COUNTIFS(jv!AN:AN,A11, jv!X:X,"1996")</f>
        <v>0</v>
      </c>
      <c r="R11" s="0" t="n">
        <f aca="false">COUNTIFS(jv!AN:AN,A11, jv!X:X,"1997")</f>
        <v>0</v>
      </c>
      <c r="S11" s="0" t="n">
        <f aca="false">COUNTIFS(jv!AN:AN,A11, jv!X:X,"1998")</f>
        <v>0</v>
      </c>
      <c r="T11" s="0" t="n">
        <f aca="false">COUNTIFS(jv!AN:AN,A11, jv!X:X,"1999")</f>
        <v>0</v>
      </c>
      <c r="U11" s="0" t="n">
        <f aca="false">COUNTIFS(jv!AN:AN,A11, jv!X:X,"2000")</f>
        <v>0</v>
      </c>
      <c r="V11" s="0" t="n">
        <f aca="false">COUNTIFS(jv!AN:AN,A11, jv!X:X,"2001")</f>
        <v>0</v>
      </c>
      <c r="W11" s="0" t="n">
        <f aca="false">COUNTIFS(jv!AN:AN,A11, jv!X:X,"2002")</f>
        <v>0</v>
      </c>
      <c r="X11" s="0" t="n">
        <f aca="false">COUNTIFS(jv!AN:AN,A11, jv!X:X,"2003")</f>
        <v>0</v>
      </c>
      <c r="Y11" s="0" t="n">
        <f aca="false">COUNTIFS(jv!AN:AN,A11, jv!X:X,"2004")</f>
        <v>0</v>
      </c>
      <c r="Z11" s="0" t="n">
        <f aca="false">COUNTIFS(jv!AN:AN,A11, jv!X:X,"2005")</f>
        <v>0</v>
      </c>
      <c r="AA11" s="0" t="n">
        <f aca="false">COUNTIFS(jv!AN:AN,A11, jv!X:X,"2006")</f>
        <v>0</v>
      </c>
      <c r="AB11" s="0" t="n">
        <f aca="false">COUNTIFS(jv!AN:AN,A11, jv!X:X,"2007")</f>
        <v>0</v>
      </c>
      <c r="AC11" s="0" t="n">
        <f aca="false">COUNTIFS(jv!AN:AN,A11, jv!X:X,"2008")</f>
        <v>0</v>
      </c>
      <c r="AD11" s="0" t="n">
        <f aca="false">COUNTIFS(jv!AN:AN,A11, jv!X:X,"2009")</f>
        <v>0</v>
      </c>
      <c r="AE11" s="0" t="n">
        <f aca="false">COUNTIFS(jv!AN:AN,A11, jv!X:X,"2010")</f>
        <v>0</v>
      </c>
      <c r="AF11" s="0" t="n">
        <f aca="false">COUNTIFS(jv!AN:AN,A11, jv!X:X,"2011")</f>
        <v>0</v>
      </c>
      <c r="AG11" s="0" t="n">
        <f aca="false">COUNTIFS(jv!AN:AN,A11, jv!X:X,"2012")</f>
        <v>0</v>
      </c>
      <c r="AH11" s="0" t="n">
        <f aca="false">COUNTIFS(jv!AN:AN,A11, jv!X:X,"2013")</f>
        <v>0</v>
      </c>
      <c r="AI11" s="0" t="n">
        <f aca="false">COUNTIFS(jv!AN:AN,A11, jv!X:X,"2014")</f>
        <v>0</v>
      </c>
      <c r="AJ11" s="0" t="n">
        <f aca="false">COUNTIFS(jv!AN:AN,A11, jv!X:X,"2015")</f>
        <v>0</v>
      </c>
      <c r="AK11" s="0" t="n">
        <f aca="false">COUNTIFS(jv!AN:AN,A11, jv!X:X,"2016")</f>
        <v>0</v>
      </c>
      <c r="AL11" s="0" t="n">
        <f aca="false">COUNTIFS(jv!AN:AN,A11, jv!X:X,"2017")</f>
        <v>0</v>
      </c>
      <c r="AM11" s="0" t="n">
        <f aca="false">COUNTIFS(jv!AN:AN,A11, jv!X:X,"2018")</f>
        <v>0</v>
      </c>
      <c r="AN11" s="0" t="n">
        <f aca="false">COUNTIFS(jv!AN:AN,A11, jv!X:X,"2019")</f>
        <v>0</v>
      </c>
      <c r="AO11" s="0" t="n">
        <f aca="false">COUNTIFS(jv!AN:AN,A11, jv!X:X,"2020")</f>
        <v>0</v>
      </c>
      <c r="AP11" s="0" t="n">
        <f aca="false">COUNTIFS(jv!AN:AN,A11, jv!X:X,"2021")</f>
        <v>1</v>
      </c>
      <c r="AQ11" s="0" t="n">
        <f aca="false">COUNTIFS(jv!AN:AN,A11, jv!X:X,"2022")</f>
        <v>1</v>
      </c>
      <c r="AR11" s="0" t="n">
        <v>1</v>
      </c>
      <c r="AS11" s="104" t="n">
        <f aca="false">COUNTIFS(jv!AN:AN,A11)</f>
        <v>2</v>
      </c>
    </row>
    <row r="12" customFormat="false" ht="13.8" hidden="false" customHeight="false" outlineLevel="0" collapsed="false">
      <c r="A12" s="0" t="s">
        <v>3936</v>
      </c>
      <c r="B12" s="104" t="n">
        <f aca="false">COUNTIFS(jv!AN:AN,A12, jv!X:X,"1981")</f>
        <v>0</v>
      </c>
      <c r="C12" s="0" t="n">
        <f aca="false">COUNTIFS(jv!AN:AN,A12, jv!X:X,"1982")</f>
        <v>0</v>
      </c>
      <c r="D12" s="0" t="n">
        <f aca="false">COUNTIFS(jv!AN:AN,A12, jv!X:X,"1983")</f>
        <v>0</v>
      </c>
      <c r="E12" s="0" t="n">
        <f aca="false">COUNTIFS(jv!AN:AN,A12, jv!X:X,"1984")</f>
        <v>0</v>
      </c>
      <c r="F12" s="0" t="n">
        <f aca="false">COUNTIFS(jv!AN:AN,A12, jv!X:X,"1985")</f>
        <v>0</v>
      </c>
      <c r="G12" s="0" t="n">
        <f aca="false">COUNTIFS(jv!AN:AN,A12, jv!X:X,"1986")</f>
        <v>0</v>
      </c>
      <c r="H12" s="0" t="n">
        <f aca="false">COUNTIFS(jv!AN:AN,A12, jv!X:X,"1987")</f>
        <v>0</v>
      </c>
      <c r="I12" s="0" t="n">
        <f aca="false">COUNTIFS(jv!AN:AN,A12, jv!X:X,"1988")</f>
        <v>0</v>
      </c>
      <c r="J12" s="0" t="n">
        <f aca="false">COUNTIFS(jv!AN:AN,A12, jv!X:X,"1989")</f>
        <v>0</v>
      </c>
      <c r="K12" s="0" t="n">
        <f aca="false">COUNTIFS(jv!AN:AN,A12, jv!X:X,"1990")</f>
        <v>0</v>
      </c>
      <c r="L12" s="0" t="n">
        <f aca="false">COUNTIFS(jv!AN:AN,A12, jv!X:X,"1991")</f>
        <v>0</v>
      </c>
      <c r="M12" s="0" t="n">
        <f aca="false">COUNTIFS(jv!AN:AN,A12, jv!X:X,"1992")</f>
        <v>0</v>
      </c>
      <c r="N12" s="0" t="n">
        <f aca="false">COUNTIFS(jv!AN:AN,A12, jv!X:X,"1993")</f>
        <v>0</v>
      </c>
      <c r="O12" s="0" t="n">
        <f aca="false">COUNTIFS(jv!AN:AN,A12, jv!X:X,"1994")</f>
        <v>0</v>
      </c>
      <c r="P12" s="0" t="n">
        <f aca="false">COUNTIFS(jv!AN:AN,A12, jv!X:X,"1995")</f>
        <v>0</v>
      </c>
      <c r="Q12" s="0" t="n">
        <f aca="false">COUNTIFS(jv!AN:AN,A12, jv!X:X,"1996")</f>
        <v>0</v>
      </c>
      <c r="R12" s="0" t="n">
        <f aca="false">COUNTIFS(jv!AN:AN,A12, jv!X:X,"1997")</f>
        <v>0</v>
      </c>
      <c r="S12" s="0" t="n">
        <f aca="false">COUNTIFS(jv!AN:AN,A12, jv!X:X,"1998")</f>
        <v>0</v>
      </c>
      <c r="T12" s="0" t="n">
        <f aca="false">COUNTIFS(jv!AN:AN,A12, jv!X:X,"1999")</f>
        <v>0</v>
      </c>
      <c r="U12" s="0" t="n">
        <f aca="false">COUNTIFS(jv!AN:AN,A12, jv!X:X,"2000")</f>
        <v>0</v>
      </c>
      <c r="V12" s="0" t="n">
        <f aca="false">COUNTIFS(jv!AN:AN,A12, jv!X:X,"2001")</f>
        <v>0</v>
      </c>
      <c r="W12" s="0" t="n">
        <f aca="false">COUNTIFS(jv!AN:AN,A12, jv!X:X,"2002")</f>
        <v>0</v>
      </c>
      <c r="X12" s="0" t="n">
        <f aca="false">COUNTIFS(jv!AN:AN,A12, jv!X:X,"2003")</f>
        <v>0</v>
      </c>
      <c r="Y12" s="0" t="n">
        <f aca="false">COUNTIFS(jv!AN:AN,A12, jv!X:X,"2004")</f>
        <v>0</v>
      </c>
      <c r="Z12" s="0" t="n">
        <f aca="false">COUNTIFS(jv!AN:AN,A12, jv!X:X,"2005")</f>
        <v>0</v>
      </c>
      <c r="AA12" s="0" t="n">
        <f aca="false">COUNTIFS(jv!AN:AN,A12, jv!X:X,"2006")</f>
        <v>0</v>
      </c>
      <c r="AB12" s="0" t="n">
        <f aca="false">COUNTIFS(jv!AN:AN,A12, jv!X:X,"2007")</f>
        <v>0</v>
      </c>
      <c r="AC12" s="0" t="n">
        <f aca="false">COUNTIFS(jv!AN:AN,A12, jv!X:X,"2008")</f>
        <v>0</v>
      </c>
      <c r="AD12" s="0" t="n">
        <f aca="false">COUNTIFS(jv!AN:AN,A12, jv!X:X,"2009")</f>
        <v>0</v>
      </c>
      <c r="AE12" s="0" t="n">
        <f aca="false">COUNTIFS(jv!AN:AN,A12, jv!X:X,"2010")</f>
        <v>0</v>
      </c>
      <c r="AF12" s="0" t="n">
        <f aca="false">COUNTIFS(jv!AN:AN,A12, jv!X:X,"2011")</f>
        <v>1</v>
      </c>
      <c r="AG12" s="0" t="n">
        <f aca="false">COUNTIFS(jv!AN:AN,A12, jv!X:X,"2012")</f>
        <v>0</v>
      </c>
      <c r="AH12" s="0" t="n">
        <f aca="false">COUNTIFS(jv!AN:AN,A12, jv!X:X,"2013")</f>
        <v>0</v>
      </c>
      <c r="AI12" s="0" t="n">
        <f aca="false">COUNTIFS(jv!AN:AN,A12, jv!X:X,"2014")</f>
        <v>0</v>
      </c>
      <c r="AJ12" s="0" t="n">
        <f aca="false">COUNTIFS(jv!AN:AN,A12, jv!X:X,"2015")</f>
        <v>0</v>
      </c>
      <c r="AK12" s="0" t="n">
        <f aca="false">COUNTIFS(jv!AN:AN,A12, jv!X:X,"2016")</f>
        <v>0</v>
      </c>
      <c r="AL12" s="0" t="n">
        <f aca="false">COUNTIFS(jv!AN:AN,A12, jv!X:X,"2017")</f>
        <v>0</v>
      </c>
      <c r="AM12" s="0" t="n">
        <f aca="false">COUNTIFS(jv!AN:AN,A12, jv!X:X,"2018")</f>
        <v>0</v>
      </c>
      <c r="AN12" s="0" t="n">
        <f aca="false">COUNTIFS(jv!AN:AN,A12, jv!X:X,"2019")</f>
        <v>0</v>
      </c>
      <c r="AO12" s="0" t="n">
        <f aca="false">COUNTIFS(jv!AN:AN,A12, jv!X:X,"2020")</f>
        <v>2</v>
      </c>
      <c r="AP12" s="0" t="n">
        <f aca="false">COUNTIFS(jv!AN:AN,A12, jv!X:X,"2021")</f>
        <v>4</v>
      </c>
      <c r="AQ12" s="0" t="n">
        <f aca="false">COUNTIFS(jv!AN:AN,A12, jv!X:X,"2022")</f>
        <v>1</v>
      </c>
      <c r="AR12" s="0" t="n">
        <v>0</v>
      </c>
      <c r="AS12" s="104" t="n">
        <f aca="false">COUNTIFS(jv!AN:AN,A12)</f>
        <v>8</v>
      </c>
    </row>
    <row r="13" customFormat="false" ht="13.8" hidden="false" customHeight="false" outlineLevel="0" collapsed="false">
      <c r="A13" s="0" t="s">
        <v>11522</v>
      </c>
      <c r="B13" s="104" t="n">
        <f aca="false">COUNTIFS(jv!AN:AN,A13, jv!X:X,"1981")</f>
        <v>0</v>
      </c>
      <c r="C13" s="0" t="n">
        <f aca="false">COUNTIFS(jv!AN:AN,A13, jv!X:X,"1982")</f>
        <v>0</v>
      </c>
      <c r="D13" s="0" t="n">
        <f aca="false">COUNTIFS(jv!AN:AN,A13, jv!X:X,"1983")</f>
        <v>0</v>
      </c>
      <c r="E13" s="0" t="n">
        <f aca="false">COUNTIFS(jv!AN:AN,A13, jv!X:X,"1984")</f>
        <v>0</v>
      </c>
      <c r="F13" s="0" t="n">
        <f aca="false">COUNTIFS(jv!AN:AN,A13, jv!X:X,"1985")</f>
        <v>0</v>
      </c>
      <c r="G13" s="0" t="n">
        <f aca="false">COUNTIFS(jv!AN:AN,A13, jv!X:X,"1986")</f>
        <v>0</v>
      </c>
      <c r="H13" s="0" t="n">
        <f aca="false">COUNTIFS(jv!AN:AN,A13, jv!X:X,"1987")</f>
        <v>0</v>
      </c>
      <c r="I13" s="0" t="n">
        <f aca="false">COUNTIFS(jv!AN:AN,A13, jv!X:X,"1988")</f>
        <v>0</v>
      </c>
      <c r="J13" s="0" t="n">
        <f aca="false">COUNTIFS(jv!AN:AN,A13, jv!X:X,"1989")</f>
        <v>0</v>
      </c>
      <c r="K13" s="0" t="n">
        <f aca="false">COUNTIFS(jv!AN:AN,A13, jv!X:X,"1990")</f>
        <v>0</v>
      </c>
      <c r="L13" s="0" t="n">
        <f aca="false">COUNTIFS(jv!AN:AN,A13, jv!X:X,"1991")</f>
        <v>0</v>
      </c>
      <c r="M13" s="0" t="n">
        <f aca="false">COUNTIFS(jv!AN:AN,A13, jv!X:X,"1992")</f>
        <v>0</v>
      </c>
      <c r="N13" s="0" t="n">
        <f aca="false">COUNTIFS(jv!AN:AN,A13, jv!X:X,"1993")</f>
        <v>0</v>
      </c>
      <c r="O13" s="0" t="n">
        <f aca="false">COUNTIFS(jv!AN:AN,A13, jv!X:X,"1994")</f>
        <v>0</v>
      </c>
      <c r="P13" s="0" t="n">
        <f aca="false">COUNTIFS(jv!AN:AN,A13, jv!X:X,"1995")</f>
        <v>0</v>
      </c>
      <c r="Q13" s="0" t="n">
        <f aca="false">COUNTIFS(jv!AN:AN,A13, jv!X:X,"1996")</f>
        <v>0</v>
      </c>
      <c r="R13" s="0" t="n">
        <f aca="false">COUNTIFS(jv!AN:AN,A13, jv!X:X,"1997")</f>
        <v>0</v>
      </c>
      <c r="S13" s="0" t="n">
        <f aca="false">COUNTIFS(jv!AN:AN,A13, jv!X:X,"1998")</f>
        <v>0</v>
      </c>
      <c r="T13" s="0" t="n">
        <f aca="false">COUNTIFS(jv!AN:AN,A13, jv!X:X,"1999")</f>
        <v>0</v>
      </c>
      <c r="U13" s="0" t="n">
        <f aca="false">COUNTIFS(jv!AN:AN,A13, jv!X:X,"2000")</f>
        <v>0</v>
      </c>
      <c r="V13" s="0" t="n">
        <f aca="false">COUNTIFS(jv!AN:AN,A13, jv!X:X,"2001")</f>
        <v>0</v>
      </c>
      <c r="W13" s="0" t="n">
        <f aca="false">COUNTIFS(jv!AN:AN,A13, jv!X:X,"2002")</f>
        <v>0</v>
      </c>
      <c r="X13" s="0" t="n">
        <f aca="false">COUNTIFS(jv!AN:AN,A13, jv!X:X,"2003")</f>
        <v>0</v>
      </c>
      <c r="Y13" s="0" t="n">
        <f aca="false">COUNTIFS(jv!AN:AN,A13, jv!X:X,"2004")</f>
        <v>0</v>
      </c>
      <c r="Z13" s="0" t="n">
        <f aca="false">COUNTIFS(jv!AN:AN,A13, jv!X:X,"2005")</f>
        <v>0</v>
      </c>
      <c r="AA13" s="0" t="n">
        <f aca="false">COUNTIFS(jv!AN:AN,A13, jv!X:X,"2006")</f>
        <v>0</v>
      </c>
      <c r="AB13" s="0" t="n">
        <f aca="false">COUNTIFS(jv!AN:AN,A13, jv!X:X,"2007")</f>
        <v>0</v>
      </c>
      <c r="AC13" s="0" t="n">
        <f aca="false">COUNTIFS(jv!AN:AN,A13, jv!X:X,"2008")</f>
        <v>0</v>
      </c>
      <c r="AD13" s="0" t="n">
        <f aca="false">COUNTIFS(jv!AN:AN,A13, jv!X:X,"2009")</f>
        <v>0</v>
      </c>
      <c r="AE13" s="0" t="n">
        <f aca="false">COUNTIFS(jv!AN:AN,A13, jv!X:X,"2010")</f>
        <v>0</v>
      </c>
      <c r="AF13" s="0" t="n">
        <f aca="false">COUNTIFS(jv!AN:AN,A13, jv!X:X,"2011")</f>
        <v>0</v>
      </c>
      <c r="AG13" s="0" t="n">
        <f aca="false">COUNTIFS(jv!AN:AN,A13, jv!X:X,"2012")</f>
        <v>0</v>
      </c>
      <c r="AH13" s="0" t="n">
        <f aca="false">COUNTIFS(jv!AN:AN,A13, jv!X:X,"2013")</f>
        <v>0</v>
      </c>
      <c r="AI13" s="0" t="n">
        <f aca="false">COUNTIFS(jv!AN:AN,A13, jv!X:X,"2014")</f>
        <v>0</v>
      </c>
      <c r="AJ13" s="0" t="n">
        <f aca="false">COUNTIFS(jv!AN:AN,A13, jv!X:X,"2015")</f>
        <v>0</v>
      </c>
      <c r="AK13" s="0" t="n">
        <f aca="false">COUNTIFS(jv!AN:AN,A13, jv!X:X,"2016")</f>
        <v>0</v>
      </c>
      <c r="AL13" s="0" t="n">
        <f aca="false">COUNTIFS(jv!AN:AN,A13, jv!X:X,"2017")</f>
        <v>0</v>
      </c>
      <c r="AM13" s="0" t="n">
        <f aca="false">COUNTIFS(jv!AN:AN,A13, jv!X:X,"2018")</f>
        <v>0</v>
      </c>
      <c r="AN13" s="0" t="n">
        <f aca="false">COUNTIFS(jv!AN:AN,A13, jv!X:X,"2019")</f>
        <v>0</v>
      </c>
      <c r="AO13" s="0" t="n">
        <f aca="false">COUNTIFS(jv!AN:AN,A13, jv!X:X,"2020")</f>
        <v>0</v>
      </c>
      <c r="AP13" s="0" t="n">
        <f aca="false">COUNTIFS(jv!AN:AN,A13, jv!X:X,"2021")</f>
        <v>1</v>
      </c>
      <c r="AQ13" s="0" t="n">
        <f aca="false">COUNTIFS(jv!AN:AN,A13, jv!X:X,"2022")</f>
        <v>0</v>
      </c>
      <c r="AR13" s="0" t="n">
        <v>0</v>
      </c>
      <c r="AS13" s="104" t="n">
        <f aca="false">COUNTIFS(jv!AN:AN,A13)</f>
        <v>1</v>
      </c>
    </row>
    <row r="14" customFormat="false" ht="13.8" hidden="false" customHeight="false" outlineLevel="0" collapsed="false">
      <c r="A14" s="0" t="s">
        <v>7909</v>
      </c>
      <c r="B14" s="104" t="n">
        <f aca="false">COUNTIFS(jv!AN:AN,A14, jv!X:X,"1981")</f>
        <v>0</v>
      </c>
      <c r="C14" s="0" t="n">
        <f aca="false">COUNTIFS(jv!AN:AN,A14, jv!X:X,"1982")</f>
        <v>0</v>
      </c>
      <c r="D14" s="0" t="n">
        <f aca="false">COUNTIFS(jv!AN:AN,A14, jv!X:X,"1983")</f>
        <v>0</v>
      </c>
      <c r="E14" s="0" t="n">
        <f aca="false">COUNTIFS(jv!AN:AN,A14, jv!X:X,"1984")</f>
        <v>0</v>
      </c>
      <c r="F14" s="0" t="n">
        <f aca="false">COUNTIFS(jv!AN:AN,A14, jv!X:X,"1985")</f>
        <v>0</v>
      </c>
      <c r="G14" s="0" t="n">
        <f aca="false">COUNTIFS(jv!AN:AN,A14, jv!X:X,"1986")</f>
        <v>0</v>
      </c>
      <c r="H14" s="0" t="n">
        <f aca="false">COUNTIFS(jv!AN:AN,A14, jv!X:X,"1987")</f>
        <v>0</v>
      </c>
      <c r="I14" s="0" t="n">
        <f aca="false">COUNTIFS(jv!AN:AN,A14, jv!X:X,"1988")</f>
        <v>0</v>
      </c>
      <c r="J14" s="0" t="n">
        <f aca="false">COUNTIFS(jv!AN:AN,A14, jv!X:X,"1989")</f>
        <v>0</v>
      </c>
      <c r="K14" s="0" t="n">
        <f aca="false">COUNTIFS(jv!AN:AN,A14, jv!X:X,"1990")</f>
        <v>0</v>
      </c>
      <c r="L14" s="0" t="n">
        <f aca="false">COUNTIFS(jv!AN:AN,A14, jv!X:X,"1991")</f>
        <v>0</v>
      </c>
      <c r="M14" s="0" t="n">
        <f aca="false">COUNTIFS(jv!AN:AN,A14, jv!X:X,"1992")</f>
        <v>0</v>
      </c>
      <c r="N14" s="0" t="n">
        <f aca="false">COUNTIFS(jv!AN:AN,A14, jv!X:X,"1993")</f>
        <v>0</v>
      </c>
      <c r="O14" s="0" t="n">
        <f aca="false">COUNTIFS(jv!AN:AN,A14, jv!X:X,"1994")</f>
        <v>0</v>
      </c>
      <c r="P14" s="0" t="n">
        <f aca="false">COUNTIFS(jv!AN:AN,A14, jv!X:X,"1995")</f>
        <v>0</v>
      </c>
      <c r="Q14" s="0" t="n">
        <f aca="false">COUNTIFS(jv!AN:AN,A14, jv!X:X,"1996")</f>
        <v>0</v>
      </c>
      <c r="R14" s="0" t="n">
        <f aca="false">COUNTIFS(jv!AN:AN,A14, jv!X:X,"1997")</f>
        <v>0</v>
      </c>
      <c r="S14" s="0" t="n">
        <f aca="false">COUNTIFS(jv!AN:AN,A14, jv!X:X,"1998")</f>
        <v>0</v>
      </c>
      <c r="T14" s="0" t="n">
        <f aca="false">COUNTIFS(jv!AN:AN,A14, jv!X:X,"1999")</f>
        <v>0</v>
      </c>
      <c r="U14" s="0" t="n">
        <f aca="false">COUNTIFS(jv!AN:AN,A14, jv!X:X,"2000")</f>
        <v>0</v>
      </c>
      <c r="V14" s="0" t="n">
        <f aca="false">COUNTIFS(jv!AN:AN,A14, jv!X:X,"2001")</f>
        <v>0</v>
      </c>
      <c r="W14" s="0" t="n">
        <f aca="false">COUNTIFS(jv!AN:AN,A14, jv!X:X,"2002")</f>
        <v>0</v>
      </c>
      <c r="X14" s="0" t="n">
        <f aca="false">COUNTIFS(jv!AN:AN,A14, jv!X:X,"2003")</f>
        <v>0</v>
      </c>
      <c r="Y14" s="0" t="n">
        <f aca="false">COUNTIFS(jv!AN:AN,A14, jv!X:X,"2004")</f>
        <v>0</v>
      </c>
      <c r="Z14" s="0" t="n">
        <f aca="false">COUNTIFS(jv!AN:AN,A14, jv!X:X,"2005")</f>
        <v>0</v>
      </c>
      <c r="AA14" s="0" t="n">
        <f aca="false">COUNTIFS(jv!AN:AN,A14, jv!X:X,"2006")</f>
        <v>0</v>
      </c>
      <c r="AB14" s="0" t="n">
        <f aca="false">COUNTIFS(jv!AN:AN,A14, jv!X:X,"2007")</f>
        <v>0</v>
      </c>
      <c r="AC14" s="0" t="n">
        <f aca="false">COUNTIFS(jv!AN:AN,A14, jv!X:X,"2008")</f>
        <v>1</v>
      </c>
      <c r="AD14" s="0" t="n">
        <f aca="false">COUNTIFS(jv!AN:AN,A14, jv!X:X,"2009")</f>
        <v>0</v>
      </c>
      <c r="AE14" s="0" t="n">
        <f aca="false">COUNTIFS(jv!AN:AN,A14, jv!X:X,"2010")</f>
        <v>0</v>
      </c>
      <c r="AF14" s="0" t="n">
        <f aca="false">COUNTIFS(jv!AN:AN,A14, jv!X:X,"2011")</f>
        <v>0</v>
      </c>
      <c r="AG14" s="0" t="n">
        <f aca="false">COUNTIFS(jv!AN:AN,A14, jv!X:X,"2012")</f>
        <v>0</v>
      </c>
      <c r="AH14" s="0" t="n">
        <f aca="false">COUNTIFS(jv!AN:AN,A14, jv!X:X,"2013")</f>
        <v>0</v>
      </c>
      <c r="AI14" s="0" t="n">
        <f aca="false">COUNTIFS(jv!AN:AN,A14, jv!X:X,"2014")</f>
        <v>0</v>
      </c>
      <c r="AJ14" s="0" t="n">
        <f aca="false">COUNTIFS(jv!AN:AN,A14, jv!X:X,"2015")</f>
        <v>0</v>
      </c>
      <c r="AK14" s="0" t="n">
        <f aca="false">COUNTIFS(jv!AN:AN,A14, jv!X:X,"2016")</f>
        <v>0</v>
      </c>
      <c r="AL14" s="0" t="n">
        <f aca="false">COUNTIFS(jv!AN:AN,A14, jv!X:X,"2017")</f>
        <v>0</v>
      </c>
      <c r="AM14" s="0" t="n">
        <f aca="false">COUNTIFS(jv!AN:AN,A14, jv!X:X,"2018")</f>
        <v>2</v>
      </c>
      <c r="AN14" s="0" t="n">
        <f aca="false">COUNTIFS(jv!AN:AN,A14, jv!X:X,"2019")</f>
        <v>0</v>
      </c>
      <c r="AO14" s="0" t="n">
        <f aca="false">COUNTIFS(jv!AN:AN,A14, jv!X:X,"2020")</f>
        <v>0</v>
      </c>
      <c r="AP14" s="0" t="n">
        <f aca="false">COUNTIFS(jv!AN:AN,A14, jv!X:X,"2021")</f>
        <v>0</v>
      </c>
      <c r="AQ14" s="0" t="n">
        <f aca="false">COUNTIFS(jv!AN:AN,A14, jv!X:X,"2022")</f>
        <v>0</v>
      </c>
      <c r="AR14" s="0" t="n">
        <v>0</v>
      </c>
      <c r="AS14" s="104" t="n">
        <f aca="false">COUNTIFS(jv!AN:AN,A14)</f>
        <v>3</v>
      </c>
    </row>
    <row r="15" customFormat="false" ht="13.8" hidden="false" customHeight="false" outlineLevel="0" collapsed="false">
      <c r="A15" s="0" t="s">
        <v>8075</v>
      </c>
      <c r="B15" s="104" t="n">
        <f aca="false">COUNTIFS(jv!AN:AN,A15, jv!X:X,"1981")</f>
        <v>0</v>
      </c>
      <c r="C15" s="0" t="n">
        <f aca="false">COUNTIFS(jv!AN:AN,A15, jv!X:X,"1982")</f>
        <v>0</v>
      </c>
      <c r="D15" s="0" t="n">
        <f aca="false">COUNTIFS(jv!AN:AN,A15, jv!X:X,"1983")</f>
        <v>0</v>
      </c>
      <c r="E15" s="0" t="n">
        <f aca="false">COUNTIFS(jv!AN:AN,A15, jv!X:X,"1984")</f>
        <v>0</v>
      </c>
      <c r="F15" s="0" t="n">
        <f aca="false">COUNTIFS(jv!AN:AN,A15, jv!X:X,"1985")</f>
        <v>0</v>
      </c>
      <c r="G15" s="0" t="n">
        <f aca="false">COUNTIFS(jv!AN:AN,A15, jv!X:X,"1986")</f>
        <v>0</v>
      </c>
      <c r="H15" s="0" t="n">
        <f aca="false">COUNTIFS(jv!AN:AN,A15, jv!X:X,"1987")</f>
        <v>0</v>
      </c>
      <c r="I15" s="0" t="n">
        <f aca="false">COUNTIFS(jv!AN:AN,A15, jv!X:X,"1988")</f>
        <v>0</v>
      </c>
      <c r="J15" s="0" t="n">
        <f aca="false">COUNTIFS(jv!AN:AN,A15, jv!X:X,"1989")</f>
        <v>0</v>
      </c>
      <c r="K15" s="0" t="n">
        <f aca="false">COUNTIFS(jv!AN:AN,A15, jv!X:X,"1990")</f>
        <v>0</v>
      </c>
      <c r="L15" s="0" t="n">
        <f aca="false">COUNTIFS(jv!AN:AN,A15, jv!X:X,"1991")</f>
        <v>0</v>
      </c>
      <c r="M15" s="0" t="n">
        <f aca="false">COUNTIFS(jv!AN:AN,A15, jv!X:X,"1992")</f>
        <v>0</v>
      </c>
      <c r="N15" s="0" t="n">
        <f aca="false">COUNTIFS(jv!AN:AN,A15, jv!X:X,"1993")</f>
        <v>0</v>
      </c>
      <c r="O15" s="0" t="n">
        <f aca="false">COUNTIFS(jv!AN:AN,A15, jv!X:X,"1994")</f>
        <v>0</v>
      </c>
      <c r="P15" s="0" t="n">
        <f aca="false">COUNTIFS(jv!AN:AN,A15, jv!X:X,"1995")</f>
        <v>0</v>
      </c>
      <c r="Q15" s="0" t="n">
        <f aca="false">COUNTIFS(jv!AN:AN,A15, jv!X:X,"1996")</f>
        <v>0</v>
      </c>
      <c r="R15" s="0" t="n">
        <f aca="false">COUNTIFS(jv!AN:AN,A15, jv!X:X,"1997")</f>
        <v>0</v>
      </c>
      <c r="S15" s="0" t="n">
        <f aca="false">COUNTIFS(jv!AN:AN,A15, jv!X:X,"1998")</f>
        <v>0</v>
      </c>
      <c r="T15" s="0" t="n">
        <f aca="false">COUNTIFS(jv!AN:AN,A15, jv!X:X,"1999")</f>
        <v>0</v>
      </c>
      <c r="U15" s="0" t="n">
        <f aca="false">COUNTIFS(jv!AN:AN,A15, jv!X:X,"2000")</f>
        <v>0</v>
      </c>
      <c r="V15" s="0" t="n">
        <f aca="false">COUNTIFS(jv!AN:AN,A15, jv!X:X,"2001")</f>
        <v>0</v>
      </c>
      <c r="W15" s="0" t="n">
        <f aca="false">COUNTIFS(jv!AN:AN,A15, jv!X:X,"2002")</f>
        <v>0</v>
      </c>
      <c r="X15" s="0" t="n">
        <f aca="false">COUNTIFS(jv!AN:AN,A15, jv!X:X,"2003")</f>
        <v>0</v>
      </c>
      <c r="Y15" s="0" t="n">
        <f aca="false">COUNTIFS(jv!AN:AN,A15, jv!X:X,"2004")</f>
        <v>0</v>
      </c>
      <c r="Z15" s="0" t="n">
        <f aca="false">COUNTIFS(jv!AN:AN,A15, jv!X:X,"2005")</f>
        <v>0</v>
      </c>
      <c r="AA15" s="0" t="n">
        <f aca="false">COUNTIFS(jv!AN:AN,A15, jv!X:X,"2006")</f>
        <v>0</v>
      </c>
      <c r="AB15" s="0" t="n">
        <f aca="false">COUNTIFS(jv!AN:AN,A15, jv!X:X,"2007")</f>
        <v>0</v>
      </c>
      <c r="AC15" s="0" t="n">
        <f aca="false">COUNTIFS(jv!AN:AN,A15, jv!X:X,"2008")</f>
        <v>0</v>
      </c>
      <c r="AD15" s="0" t="n">
        <f aca="false">COUNTIFS(jv!AN:AN,A15, jv!X:X,"2009")</f>
        <v>0</v>
      </c>
      <c r="AE15" s="0" t="n">
        <f aca="false">COUNTIFS(jv!AN:AN,A15, jv!X:X,"2010")</f>
        <v>0</v>
      </c>
      <c r="AF15" s="0" t="n">
        <f aca="false">COUNTIFS(jv!AN:AN,A15, jv!X:X,"2011")</f>
        <v>1</v>
      </c>
      <c r="AG15" s="0" t="n">
        <f aca="false">COUNTIFS(jv!AN:AN,A15, jv!X:X,"2012")</f>
        <v>0</v>
      </c>
      <c r="AH15" s="0" t="n">
        <f aca="false">COUNTIFS(jv!AN:AN,A15, jv!X:X,"2013")</f>
        <v>0</v>
      </c>
      <c r="AI15" s="0" t="n">
        <f aca="false">COUNTIFS(jv!AN:AN,A15, jv!X:X,"2014")</f>
        <v>0</v>
      </c>
      <c r="AJ15" s="0" t="n">
        <f aca="false">COUNTIFS(jv!AN:AN,A15, jv!X:X,"2015")</f>
        <v>1</v>
      </c>
      <c r="AK15" s="0" t="n">
        <f aca="false">COUNTIFS(jv!AN:AN,A15, jv!X:X,"2016")</f>
        <v>0</v>
      </c>
      <c r="AL15" s="0" t="n">
        <f aca="false">COUNTIFS(jv!AN:AN,A15, jv!X:X,"2017")</f>
        <v>0</v>
      </c>
      <c r="AM15" s="0" t="n">
        <f aca="false">COUNTIFS(jv!AN:AN,A15, jv!X:X,"2018")</f>
        <v>0</v>
      </c>
      <c r="AN15" s="0" t="n">
        <f aca="false">COUNTIFS(jv!AN:AN,A15, jv!X:X,"2019")</f>
        <v>0</v>
      </c>
      <c r="AO15" s="0" t="n">
        <f aca="false">COUNTIFS(jv!AN:AN,A15, jv!X:X,"2020")</f>
        <v>0</v>
      </c>
      <c r="AP15" s="0" t="n">
        <f aca="false">COUNTIFS(jv!AN:AN,A15, jv!X:X,"2021")</f>
        <v>0</v>
      </c>
      <c r="AQ15" s="0" t="n">
        <f aca="false">COUNTIFS(jv!AN:AN,A15, jv!X:X,"2022")</f>
        <v>0</v>
      </c>
      <c r="AR15" s="0" t="n">
        <v>0</v>
      </c>
      <c r="AS15" s="104" t="n">
        <f aca="false">COUNTIFS(jv!AN:AN,A15)</f>
        <v>2</v>
      </c>
    </row>
    <row r="16" customFormat="false" ht="13.8" hidden="false" customHeight="false" outlineLevel="0" collapsed="false">
      <c r="A16" s="0" t="s">
        <v>4401</v>
      </c>
      <c r="B16" s="104" t="n">
        <f aca="false">COUNTIFS(jv!AN:AN,A16, jv!X:X,"1981")</f>
        <v>0</v>
      </c>
      <c r="C16" s="0" t="n">
        <f aca="false">COUNTIFS(jv!AN:AN,A16, jv!X:X,"1982")</f>
        <v>0</v>
      </c>
      <c r="D16" s="0" t="n">
        <f aca="false">COUNTIFS(jv!AN:AN,A16, jv!X:X,"1983")</f>
        <v>0</v>
      </c>
      <c r="E16" s="0" t="n">
        <f aca="false">COUNTIFS(jv!AN:AN,A16, jv!X:X,"1984")</f>
        <v>0</v>
      </c>
      <c r="F16" s="0" t="n">
        <f aca="false">COUNTIFS(jv!AN:AN,A16, jv!X:X,"1985")</f>
        <v>0</v>
      </c>
      <c r="G16" s="0" t="n">
        <f aca="false">COUNTIFS(jv!AN:AN,A16, jv!X:X,"1986")</f>
        <v>0</v>
      </c>
      <c r="H16" s="0" t="n">
        <f aca="false">COUNTIFS(jv!AN:AN,A16, jv!X:X,"1987")</f>
        <v>0</v>
      </c>
      <c r="I16" s="0" t="n">
        <f aca="false">COUNTIFS(jv!AN:AN,A16, jv!X:X,"1988")</f>
        <v>0</v>
      </c>
      <c r="J16" s="0" t="n">
        <f aca="false">COUNTIFS(jv!AN:AN,A16, jv!X:X,"1989")</f>
        <v>0</v>
      </c>
      <c r="K16" s="0" t="n">
        <f aca="false">COUNTIFS(jv!AN:AN,A16, jv!X:X,"1990")</f>
        <v>0</v>
      </c>
      <c r="L16" s="0" t="n">
        <f aca="false">COUNTIFS(jv!AN:AN,A16, jv!X:X,"1991")</f>
        <v>0</v>
      </c>
      <c r="M16" s="0" t="n">
        <f aca="false">COUNTIFS(jv!AN:AN,A16, jv!X:X,"1992")</f>
        <v>0</v>
      </c>
      <c r="N16" s="0" t="n">
        <f aca="false">COUNTIFS(jv!AN:AN,A16, jv!X:X,"1993")</f>
        <v>0</v>
      </c>
      <c r="O16" s="0" t="n">
        <f aca="false">COUNTIFS(jv!AN:AN,A16, jv!X:X,"1994")</f>
        <v>0</v>
      </c>
      <c r="P16" s="0" t="n">
        <f aca="false">COUNTIFS(jv!AN:AN,A16, jv!X:X,"1995")</f>
        <v>0</v>
      </c>
      <c r="Q16" s="0" t="n">
        <f aca="false">COUNTIFS(jv!AN:AN,A16, jv!X:X,"1996")</f>
        <v>0</v>
      </c>
      <c r="R16" s="0" t="n">
        <f aca="false">COUNTIFS(jv!AN:AN,A16, jv!X:X,"1997")</f>
        <v>0</v>
      </c>
      <c r="S16" s="0" t="n">
        <f aca="false">COUNTIFS(jv!AN:AN,A16, jv!X:X,"1998")</f>
        <v>0</v>
      </c>
      <c r="T16" s="0" t="n">
        <f aca="false">COUNTIFS(jv!AN:AN,A16, jv!X:X,"1999")</f>
        <v>0</v>
      </c>
      <c r="U16" s="0" t="n">
        <f aca="false">COUNTIFS(jv!AN:AN,A16, jv!X:X,"2000")</f>
        <v>0</v>
      </c>
      <c r="V16" s="0" t="n">
        <f aca="false">COUNTIFS(jv!AN:AN,A16, jv!X:X,"2001")</f>
        <v>0</v>
      </c>
      <c r="W16" s="0" t="n">
        <f aca="false">COUNTIFS(jv!AN:AN,A16, jv!X:X,"2002")</f>
        <v>0</v>
      </c>
      <c r="X16" s="0" t="n">
        <f aca="false">COUNTIFS(jv!AN:AN,A16, jv!X:X,"2003")</f>
        <v>0</v>
      </c>
      <c r="Y16" s="0" t="n">
        <f aca="false">COUNTIFS(jv!AN:AN,A16, jv!X:X,"2004")</f>
        <v>0</v>
      </c>
      <c r="Z16" s="0" t="n">
        <f aca="false">COUNTIFS(jv!AN:AN,A16, jv!X:X,"2005")</f>
        <v>0</v>
      </c>
      <c r="AA16" s="0" t="n">
        <f aca="false">COUNTIFS(jv!AN:AN,A16, jv!X:X,"2006")</f>
        <v>0</v>
      </c>
      <c r="AB16" s="0" t="n">
        <f aca="false">COUNTIFS(jv!AN:AN,A16, jv!X:X,"2007")</f>
        <v>0</v>
      </c>
      <c r="AC16" s="0" t="n">
        <f aca="false">COUNTIFS(jv!AN:AN,A16, jv!X:X,"2008")</f>
        <v>0</v>
      </c>
      <c r="AD16" s="0" t="n">
        <f aca="false">COUNTIFS(jv!AN:AN,A16, jv!X:X,"2009")</f>
        <v>0</v>
      </c>
      <c r="AE16" s="0" t="n">
        <f aca="false">COUNTIFS(jv!AN:AN,A16, jv!X:X,"2010")</f>
        <v>0</v>
      </c>
      <c r="AF16" s="0" t="n">
        <f aca="false">COUNTIFS(jv!AN:AN,A16, jv!X:X,"2011")</f>
        <v>0</v>
      </c>
      <c r="AG16" s="0" t="n">
        <f aca="false">COUNTIFS(jv!AN:AN,A16, jv!X:X,"2012")</f>
        <v>1</v>
      </c>
      <c r="AH16" s="0" t="n">
        <f aca="false">COUNTIFS(jv!AN:AN,A16, jv!X:X,"2013")</f>
        <v>1</v>
      </c>
      <c r="AI16" s="0" t="n">
        <f aca="false">COUNTIFS(jv!AN:AN,A16, jv!X:X,"2014")</f>
        <v>0</v>
      </c>
      <c r="AJ16" s="0" t="n">
        <f aca="false">COUNTIFS(jv!AN:AN,A16, jv!X:X,"2015")</f>
        <v>0</v>
      </c>
      <c r="AK16" s="0" t="n">
        <f aca="false">COUNTIFS(jv!AN:AN,A16, jv!X:X,"2016")</f>
        <v>0</v>
      </c>
      <c r="AL16" s="0" t="n">
        <f aca="false">COUNTIFS(jv!AN:AN,A16, jv!X:X,"2017")</f>
        <v>2</v>
      </c>
      <c r="AM16" s="0" t="n">
        <f aca="false">COUNTIFS(jv!AN:AN,A16, jv!X:X,"2018")</f>
        <v>2</v>
      </c>
      <c r="AN16" s="0" t="n">
        <f aca="false">COUNTIFS(jv!AN:AN,A16, jv!X:X,"2019")</f>
        <v>2</v>
      </c>
      <c r="AO16" s="0" t="n">
        <f aca="false">COUNTIFS(jv!AN:AN,A16, jv!X:X,"2020")</f>
        <v>0</v>
      </c>
      <c r="AP16" s="0" t="n">
        <f aca="false">COUNTIFS(jv!AN:AN,A16, jv!X:X,"2021")</f>
        <v>1</v>
      </c>
      <c r="AQ16" s="0" t="n">
        <f aca="false">COUNTIFS(jv!AN:AN,A16, jv!X:X,"2022")</f>
        <v>0</v>
      </c>
      <c r="AR16" s="0" t="n">
        <v>0</v>
      </c>
      <c r="AS16" s="104" t="n">
        <f aca="false">COUNTIFS(jv!AN:AN,A16)</f>
        <v>9</v>
      </c>
    </row>
    <row r="17" customFormat="false" ht="13.8" hidden="false" customHeight="false" outlineLevel="0" collapsed="false">
      <c r="A17" s="0" t="s">
        <v>3156</v>
      </c>
      <c r="B17" s="104" t="n">
        <f aca="false">COUNTIFS(jv!AN:AN,A17, jv!X:X,"1981")</f>
        <v>0</v>
      </c>
      <c r="C17" s="0" t="n">
        <f aca="false">COUNTIFS(jv!AN:AN,A17, jv!X:X,"1982")</f>
        <v>0</v>
      </c>
      <c r="D17" s="0" t="n">
        <f aca="false">COUNTIFS(jv!AN:AN,A17, jv!X:X,"1983")</f>
        <v>0</v>
      </c>
      <c r="E17" s="0" t="n">
        <f aca="false">COUNTIFS(jv!AN:AN,A17, jv!X:X,"1984")</f>
        <v>0</v>
      </c>
      <c r="F17" s="0" t="n">
        <f aca="false">COUNTIFS(jv!AN:AN,A17, jv!X:X,"1985")</f>
        <v>0</v>
      </c>
      <c r="G17" s="0" t="n">
        <f aca="false">COUNTIFS(jv!AN:AN,A17, jv!X:X,"1986")</f>
        <v>0</v>
      </c>
      <c r="H17" s="0" t="n">
        <f aca="false">COUNTIFS(jv!AN:AN,A17, jv!X:X,"1987")</f>
        <v>0</v>
      </c>
      <c r="I17" s="0" t="n">
        <f aca="false">COUNTIFS(jv!AN:AN,A17, jv!X:X,"1988")</f>
        <v>0</v>
      </c>
      <c r="J17" s="0" t="n">
        <f aca="false">COUNTIFS(jv!AN:AN,A17, jv!X:X,"1989")</f>
        <v>0</v>
      </c>
      <c r="K17" s="0" t="n">
        <f aca="false">COUNTIFS(jv!AN:AN,A17, jv!X:X,"1990")</f>
        <v>0</v>
      </c>
      <c r="L17" s="0" t="n">
        <f aca="false">COUNTIFS(jv!AN:AN,A17, jv!X:X,"1991")</f>
        <v>0</v>
      </c>
      <c r="M17" s="0" t="n">
        <f aca="false">COUNTIFS(jv!AN:AN,A17, jv!X:X,"1992")</f>
        <v>0</v>
      </c>
      <c r="N17" s="0" t="n">
        <f aca="false">COUNTIFS(jv!AN:AN,A17, jv!X:X,"1993")</f>
        <v>0</v>
      </c>
      <c r="O17" s="0" t="n">
        <f aca="false">COUNTIFS(jv!AN:AN,A17, jv!X:X,"1994")</f>
        <v>0</v>
      </c>
      <c r="P17" s="0" t="n">
        <f aca="false">COUNTIFS(jv!AN:AN,A17, jv!X:X,"1995")</f>
        <v>0</v>
      </c>
      <c r="Q17" s="0" t="n">
        <f aca="false">COUNTIFS(jv!AN:AN,A17, jv!X:X,"1996")</f>
        <v>0</v>
      </c>
      <c r="R17" s="0" t="n">
        <f aca="false">COUNTIFS(jv!AN:AN,A17, jv!X:X,"1997")</f>
        <v>0</v>
      </c>
      <c r="S17" s="0" t="n">
        <f aca="false">COUNTIFS(jv!AN:AN,A17, jv!X:X,"1998")</f>
        <v>0</v>
      </c>
      <c r="T17" s="0" t="n">
        <f aca="false">COUNTIFS(jv!AN:AN,A17, jv!X:X,"1999")</f>
        <v>0</v>
      </c>
      <c r="U17" s="0" t="n">
        <f aca="false">COUNTIFS(jv!AN:AN,A17, jv!X:X,"2000")</f>
        <v>0</v>
      </c>
      <c r="V17" s="0" t="n">
        <f aca="false">COUNTIFS(jv!AN:AN,A17, jv!X:X,"2001")</f>
        <v>0</v>
      </c>
      <c r="W17" s="0" t="n">
        <f aca="false">COUNTIFS(jv!AN:AN,A17, jv!X:X,"2002")</f>
        <v>1</v>
      </c>
      <c r="X17" s="0" t="n">
        <f aca="false">COUNTIFS(jv!AN:AN,A17, jv!X:X,"2003")</f>
        <v>0</v>
      </c>
      <c r="Y17" s="0" t="n">
        <f aca="false">COUNTIFS(jv!AN:AN,A17, jv!X:X,"2004")</f>
        <v>0</v>
      </c>
      <c r="Z17" s="0" t="n">
        <f aca="false">COUNTIFS(jv!AN:AN,A17, jv!X:X,"2005")</f>
        <v>0</v>
      </c>
      <c r="AA17" s="0" t="n">
        <f aca="false">COUNTIFS(jv!AN:AN,A17, jv!X:X,"2006")</f>
        <v>0</v>
      </c>
      <c r="AB17" s="0" t="n">
        <f aca="false">COUNTIFS(jv!AN:AN,A17, jv!X:X,"2007")</f>
        <v>0</v>
      </c>
      <c r="AC17" s="0" t="n">
        <f aca="false">COUNTIFS(jv!AN:AN,A17, jv!X:X,"2008")</f>
        <v>0</v>
      </c>
      <c r="AD17" s="0" t="n">
        <f aca="false">COUNTIFS(jv!AN:AN,A17, jv!X:X,"2009")</f>
        <v>0</v>
      </c>
      <c r="AE17" s="0" t="n">
        <f aca="false">COUNTIFS(jv!AN:AN,A17, jv!X:X,"2010")</f>
        <v>2</v>
      </c>
      <c r="AF17" s="0" t="n">
        <f aca="false">COUNTIFS(jv!AN:AN,A17, jv!X:X,"2011")</f>
        <v>1</v>
      </c>
      <c r="AG17" s="0" t="n">
        <f aca="false">COUNTIFS(jv!AN:AN,A17, jv!X:X,"2012")</f>
        <v>0</v>
      </c>
      <c r="AH17" s="0" t="n">
        <f aca="false">COUNTIFS(jv!AN:AN,A17, jv!X:X,"2013")</f>
        <v>1</v>
      </c>
      <c r="AI17" s="0" t="n">
        <f aca="false">COUNTIFS(jv!AN:AN,A17, jv!X:X,"2014")</f>
        <v>2</v>
      </c>
      <c r="AJ17" s="0" t="n">
        <f aca="false">COUNTIFS(jv!AN:AN,A17, jv!X:X,"2015")</f>
        <v>0</v>
      </c>
      <c r="AK17" s="0" t="n">
        <f aca="false">COUNTIFS(jv!AN:AN,A17, jv!X:X,"2016")</f>
        <v>3</v>
      </c>
      <c r="AL17" s="0" t="n">
        <f aca="false">COUNTIFS(jv!AN:AN,A17, jv!X:X,"2017")</f>
        <v>5</v>
      </c>
      <c r="AM17" s="0" t="n">
        <f aca="false">COUNTIFS(jv!AN:AN,A17, jv!X:X,"2018")</f>
        <v>3</v>
      </c>
      <c r="AN17" s="0" t="n">
        <f aca="false">COUNTIFS(jv!AN:AN,A17, jv!X:X,"2019")</f>
        <v>4</v>
      </c>
      <c r="AO17" s="0" t="n">
        <f aca="false">COUNTIFS(jv!AN:AN,A17, jv!X:X,"2020")</f>
        <v>6</v>
      </c>
      <c r="AP17" s="0" t="n">
        <f aca="false">COUNTIFS(jv!AN:AN,A17, jv!X:X,"2021")</f>
        <v>4</v>
      </c>
      <c r="AQ17" s="0" t="n">
        <f aca="false">COUNTIFS(jv!AN:AN,A17, jv!X:X,"2022")</f>
        <v>1</v>
      </c>
      <c r="AR17" s="0" t="n">
        <v>0</v>
      </c>
      <c r="AS17" s="104" t="n">
        <f aca="false">COUNTIFS(jv!AN:AN,A17)</f>
        <v>33</v>
      </c>
    </row>
    <row r="18" customFormat="false" ht="13.8" hidden="false" customHeight="false" outlineLevel="0" collapsed="false">
      <c r="A18" s="0" t="s">
        <v>5947</v>
      </c>
      <c r="B18" s="104" t="n">
        <f aca="false">COUNTIFS(jv!AN:AN,A18, jv!X:X,"1981")</f>
        <v>0</v>
      </c>
      <c r="C18" s="0" t="n">
        <f aca="false">COUNTIFS(jv!AN:AN,A18, jv!X:X,"1982")</f>
        <v>0</v>
      </c>
      <c r="D18" s="0" t="n">
        <f aca="false">COUNTIFS(jv!AN:AN,A18, jv!X:X,"1983")</f>
        <v>0</v>
      </c>
      <c r="E18" s="0" t="n">
        <f aca="false">COUNTIFS(jv!AN:AN,A18, jv!X:X,"1984")</f>
        <v>0</v>
      </c>
      <c r="F18" s="0" t="n">
        <f aca="false">COUNTIFS(jv!AN:AN,A18, jv!X:X,"1985")</f>
        <v>0</v>
      </c>
      <c r="G18" s="0" t="n">
        <f aca="false">COUNTIFS(jv!AN:AN,A18, jv!X:X,"1986")</f>
        <v>0</v>
      </c>
      <c r="H18" s="0" t="n">
        <f aca="false">COUNTIFS(jv!AN:AN,A18, jv!X:X,"1987")</f>
        <v>0</v>
      </c>
      <c r="I18" s="0" t="n">
        <f aca="false">COUNTIFS(jv!AN:AN,A18, jv!X:X,"1988")</f>
        <v>0</v>
      </c>
      <c r="J18" s="0" t="n">
        <f aca="false">COUNTIFS(jv!AN:AN,A18, jv!X:X,"1989")</f>
        <v>0</v>
      </c>
      <c r="K18" s="0" t="n">
        <f aca="false">COUNTIFS(jv!AN:AN,A18, jv!X:X,"1990")</f>
        <v>0</v>
      </c>
      <c r="L18" s="0" t="n">
        <f aca="false">COUNTIFS(jv!AN:AN,A18, jv!X:X,"1991")</f>
        <v>0</v>
      </c>
      <c r="M18" s="0" t="n">
        <f aca="false">COUNTIFS(jv!AN:AN,A18, jv!X:X,"1992")</f>
        <v>0</v>
      </c>
      <c r="N18" s="0" t="n">
        <f aca="false">COUNTIFS(jv!AN:AN,A18, jv!X:X,"1993")</f>
        <v>0</v>
      </c>
      <c r="O18" s="0" t="n">
        <f aca="false">COUNTIFS(jv!AN:AN,A18, jv!X:X,"1994")</f>
        <v>0</v>
      </c>
      <c r="P18" s="0" t="n">
        <f aca="false">COUNTIFS(jv!AN:AN,A18, jv!X:X,"1995")</f>
        <v>0</v>
      </c>
      <c r="Q18" s="0" t="n">
        <f aca="false">COUNTIFS(jv!AN:AN,A18, jv!X:X,"1996")</f>
        <v>0</v>
      </c>
      <c r="R18" s="0" t="n">
        <f aca="false">COUNTIFS(jv!AN:AN,A18, jv!X:X,"1997")</f>
        <v>0</v>
      </c>
      <c r="S18" s="0" t="n">
        <f aca="false">COUNTIFS(jv!AN:AN,A18, jv!X:X,"1998")</f>
        <v>0</v>
      </c>
      <c r="T18" s="0" t="n">
        <f aca="false">COUNTIFS(jv!AN:AN,A18, jv!X:X,"1999")</f>
        <v>0</v>
      </c>
      <c r="U18" s="0" t="n">
        <f aca="false">COUNTIFS(jv!AN:AN,A18, jv!X:X,"2000")</f>
        <v>0</v>
      </c>
      <c r="V18" s="0" t="n">
        <f aca="false">COUNTIFS(jv!AN:AN,A18, jv!X:X,"2001")</f>
        <v>0</v>
      </c>
      <c r="W18" s="0" t="n">
        <f aca="false">COUNTIFS(jv!AN:AN,A18, jv!X:X,"2002")</f>
        <v>0</v>
      </c>
      <c r="X18" s="0" t="n">
        <f aca="false">COUNTIFS(jv!AN:AN,A18, jv!X:X,"2003")</f>
        <v>0</v>
      </c>
      <c r="Y18" s="0" t="n">
        <f aca="false">COUNTIFS(jv!AN:AN,A18, jv!X:X,"2004")</f>
        <v>0</v>
      </c>
      <c r="Z18" s="0" t="n">
        <f aca="false">COUNTIFS(jv!AN:AN,A18, jv!X:X,"2005")</f>
        <v>0</v>
      </c>
      <c r="AA18" s="0" t="n">
        <f aca="false">COUNTIFS(jv!AN:AN,A18, jv!X:X,"2006")</f>
        <v>0</v>
      </c>
      <c r="AB18" s="0" t="n">
        <f aca="false">COUNTIFS(jv!AN:AN,A18, jv!X:X,"2007")</f>
        <v>0</v>
      </c>
      <c r="AC18" s="0" t="n">
        <f aca="false">COUNTIFS(jv!AN:AN,A18, jv!X:X,"2008")</f>
        <v>0</v>
      </c>
      <c r="AD18" s="0" t="n">
        <f aca="false">COUNTIFS(jv!AN:AN,A18, jv!X:X,"2009")</f>
        <v>0</v>
      </c>
      <c r="AE18" s="0" t="n">
        <f aca="false">COUNTIFS(jv!AN:AN,A18, jv!X:X,"2010")</f>
        <v>0</v>
      </c>
      <c r="AF18" s="0" t="n">
        <f aca="false">COUNTIFS(jv!AN:AN,A18, jv!X:X,"2011")</f>
        <v>0</v>
      </c>
      <c r="AG18" s="0" t="n">
        <f aca="false">COUNTIFS(jv!AN:AN,A18, jv!X:X,"2012")</f>
        <v>0</v>
      </c>
      <c r="AH18" s="0" t="n">
        <f aca="false">COUNTIFS(jv!AN:AN,A18, jv!X:X,"2013")</f>
        <v>0</v>
      </c>
      <c r="AI18" s="0" t="n">
        <f aca="false">COUNTIFS(jv!AN:AN,A18, jv!X:X,"2014")</f>
        <v>0</v>
      </c>
      <c r="AJ18" s="0" t="n">
        <f aca="false">COUNTIFS(jv!AN:AN,A18, jv!X:X,"2015")</f>
        <v>0</v>
      </c>
      <c r="AK18" s="0" t="n">
        <f aca="false">COUNTIFS(jv!AN:AN,A18, jv!X:X,"2016")</f>
        <v>0</v>
      </c>
      <c r="AL18" s="0" t="n">
        <f aca="false">COUNTIFS(jv!AN:AN,A18, jv!X:X,"2017")</f>
        <v>0</v>
      </c>
      <c r="AM18" s="0" t="n">
        <f aca="false">COUNTIFS(jv!AN:AN,A18, jv!X:X,"2018")</f>
        <v>0</v>
      </c>
      <c r="AN18" s="0" t="n">
        <f aca="false">COUNTIFS(jv!AN:AN,A18, jv!X:X,"2019")</f>
        <v>0</v>
      </c>
      <c r="AO18" s="0" t="n">
        <f aca="false">COUNTIFS(jv!AN:AN,A18, jv!X:X,"2020")</f>
        <v>0</v>
      </c>
      <c r="AP18" s="0" t="n">
        <f aca="false">COUNTIFS(jv!AN:AN,A18, jv!X:X,"2021")</f>
        <v>1</v>
      </c>
      <c r="AQ18" s="0" t="n">
        <f aca="false">COUNTIFS(jv!AN:AN,A18, jv!X:X,"2022")</f>
        <v>0</v>
      </c>
      <c r="AR18" s="0" t="n">
        <v>0</v>
      </c>
      <c r="AS18" s="104" t="n">
        <f aca="false">COUNTIFS(jv!AN:AN,A18)</f>
        <v>1</v>
      </c>
    </row>
    <row r="19" customFormat="false" ht="13.8" hidden="false" customHeight="false" outlineLevel="0" collapsed="false">
      <c r="A19" s="0" t="s">
        <v>5295</v>
      </c>
      <c r="B19" s="104" t="n">
        <f aca="false">COUNTIFS(jv!AN:AN,A19, jv!X:X,"1981")</f>
        <v>0</v>
      </c>
      <c r="C19" s="0" t="n">
        <f aca="false">COUNTIFS(jv!AN:AN,A19, jv!X:X,"1982")</f>
        <v>0</v>
      </c>
      <c r="D19" s="0" t="n">
        <f aca="false">COUNTIFS(jv!AN:AN,A19, jv!X:X,"1983")</f>
        <v>0</v>
      </c>
      <c r="E19" s="0" t="n">
        <f aca="false">COUNTIFS(jv!AN:AN,A19, jv!X:X,"1984")</f>
        <v>0</v>
      </c>
      <c r="F19" s="0" t="n">
        <f aca="false">COUNTIFS(jv!AN:AN,A19, jv!X:X,"1985")</f>
        <v>0</v>
      </c>
      <c r="G19" s="0" t="n">
        <f aca="false">COUNTIFS(jv!AN:AN,A19, jv!X:X,"1986")</f>
        <v>0</v>
      </c>
      <c r="H19" s="0" t="n">
        <f aca="false">COUNTIFS(jv!AN:AN,A19, jv!X:X,"1987")</f>
        <v>0</v>
      </c>
      <c r="I19" s="0" t="n">
        <f aca="false">COUNTIFS(jv!AN:AN,A19, jv!X:X,"1988")</f>
        <v>0</v>
      </c>
      <c r="J19" s="0" t="n">
        <f aca="false">COUNTIFS(jv!AN:AN,A19, jv!X:X,"1989")</f>
        <v>0</v>
      </c>
      <c r="K19" s="0" t="n">
        <f aca="false">COUNTIFS(jv!AN:AN,A19, jv!X:X,"1990")</f>
        <v>0</v>
      </c>
      <c r="L19" s="0" t="n">
        <f aca="false">COUNTIFS(jv!AN:AN,A19, jv!X:X,"1991")</f>
        <v>0</v>
      </c>
      <c r="M19" s="0" t="n">
        <f aca="false">COUNTIFS(jv!AN:AN,A19, jv!X:X,"1992")</f>
        <v>0</v>
      </c>
      <c r="N19" s="0" t="n">
        <f aca="false">COUNTIFS(jv!AN:AN,A19, jv!X:X,"1993")</f>
        <v>0</v>
      </c>
      <c r="O19" s="0" t="n">
        <f aca="false">COUNTIFS(jv!AN:AN,A19, jv!X:X,"1994")</f>
        <v>0</v>
      </c>
      <c r="P19" s="0" t="n">
        <f aca="false">COUNTIFS(jv!AN:AN,A19, jv!X:X,"1995")</f>
        <v>0</v>
      </c>
      <c r="Q19" s="0" t="n">
        <f aca="false">COUNTIFS(jv!AN:AN,A19, jv!X:X,"1996")</f>
        <v>0</v>
      </c>
      <c r="R19" s="0" t="n">
        <f aca="false">COUNTIFS(jv!AN:AN,A19, jv!X:X,"1997")</f>
        <v>0</v>
      </c>
      <c r="S19" s="0" t="n">
        <f aca="false">COUNTIFS(jv!AN:AN,A19, jv!X:X,"1998")</f>
        <v>0</v>
      </c>
      <c r="T19" s="0" t="n">
        <f aca="false">COUNTIFS(jv!AN:AN,A19, jv!X:X,"1999")</f>
        <v>0</v>
      </c>
      <c r="U19" s="0" t="n">
        <f aca="false">COUNTIFS(jv!AN:AN,A19, jv!X:X,"2000")</f>
        <v>0</v>
      </c>
      <c r="V19" s="0" t="n">
        <f aca="false">COUNTIFS(jv!AN:AN,A19, jv!X:X,"2001")</f>
        <v>0</v>
      </c>
      <c r="W19" s="0" t="n">
        <f aca="false">COUNTIFS(jv!AN:AN,A19, jv!X:X,"2002")</f>
        <v>0</v>
      </c>
      <c r="X19" s="0" t="n">
        <f aca="false">COUNTIFS(jv!AN:AN,A19, jv!X:X,"2003")</f>
        <v>0</v>
      </c>
      <c r="Y19" s="0" t="n">
        <f aca="false">COUNTIFS(jv!AN:AN,A19, jv!X:X,"2004")</f>
        <v>0</v>
      </c>
      <c r="Z19" s="0" t="n">
        <f aca="false">COUNTIFS(jv!AN:AN,A19, jv!X:X,"2005")</f>
        <v>0</v>
      </c>
      <c r="AA19" s="0" t="n">
        <f aca="false">COUNTIFS(jv!AN:AN,A19, jv!X:X,"2006")</f>
        <v>0</v>
      </c>
      <c r="AB19" s="0" t="n">
        <f aca="false">COUNTIFS(jv!AN:AN,A19, jv!X:X,"2007")</f>
        <v>0</v>
      </c>
      <c r="AC19" s="0" t="n">
        <f aca="false">COUNTIFS(jv!AN:AN,A19, jv!X:X,"2008")</f>
        <v>0</v>
      </c>
      <c r="AD19" s="0" t="n">
        <f aca="false">COUNTIFS(jv!AN:AN,A19, jv!X:X,"2009")</f>
        <v>0</v>
      </c>
      <c r="AE19" s="0" t="n">
        <f aca="false">COUNTIFS(jv!AN:AN,A19, jv!X:X,"2010")</f>
        <v>1</v>
      </c>
      <c r="AF19" s="0" t="n">
        <f aca="false">COUNTIFS(jv!AN:AN,A19, jv!X:X,"2011")</f>
        <v>0</v>
      </c>
      <c r="AG19" s="0" t="n">
        <f aca="false">COUNTIFS(jv!AN:AN,A19, jv!X:X,"2012")</f>
        <v>1</v>
      </c>
      <c r="AH19" s="0" t="n">
        <f aca="false">COUNTIFS(jv!AN:AN,A19, jv!X:X,"2013")</f>
        <v>1</v>
      </c>
      <c r="AI19" s="0" t="n">
        <f aca="false">COUNTIFS(jv!AN:AN,A19, jv!X:X,"2014")</f>
        <v>0</v>
      </c>
      <c r="AJ19" s="0" t="n">
        <f aca="false">COUNTIFS(jv!AN:AN,A19, jv!X:X,"2015")</f>
        <v>2</v>
      </c>
      <c r="AK19" s="0" t="n">
        <f aca="false">COUNTIFS(jv!AN:AN,A19, jv!X:X,"2016")</f>
        <v>2</v>
      </c>
      <c r="AL19" s="0" t="n">
        <f aca="false">COUNTIFS(jv!AN:AN,A19, jv!X:X,"2017")</f>
        <v>0</v>
      </c>
      <c r="AM19" s="0" t="n">
        <f aca="false">COUNTIFS(jv!AN:AN,A19, jv!X:X,"2018")</f>
        <v>1</v>
      </c>
      <c r="AN19" s="0" t="n">
        <f aca="false">COUNTIFS(jv!AN:AN,A19, jv!X:X,"2019")</f>
        <v>4</v>
      </c>
      <c r="AO19" s="0" t="n">
        <f aca="false">COUNTIFS(jv!AN:AN,A19, jv!X:X,"2020")</f>
        <v>0</v>
      </c>
      <c r="AP19" s="0" t="n">
        <f aca="false">COUNTIFS(jv!AN:AN,A19, jv!X:X,"2021")</f>
        <v>5</v>
      </c>
      <c r="AQ19" s="0" t="n">
        <f aca="false">COUNTIFS(jv!AN:AN,A19, jv!X:X,"2022")</f>
        <v>1</v>
      </c>
      <c r="AR19" s="0" t="n">
        <v>0</v>
      </c>
      <c r="AS19" s="104" t="n">
        <f aca="false">COUNTIFS(jv!AN:AN,A19)</f>
        <v>18</v>
      </c>
    </row>
    <row r="20" customFormat="false" ht="13.8" hidden="false" customHeight="false" outlineLevel="0" collapsed="false">
      <c r="A20" s="0" t="s">
        <v>510</v>
      </c>
      <c r="B20" s="104" t="n">
        <f aca="false">COUNTIFS(jv!AN:AN,A20, jv!X:X,"1981")</f>
        <v>0</v>
      </c>
      <c r="C20" s="0" t="n">
        <f aca="false">COUNTIFS(jv!AN:AN,A20, jv!X:X,"1982")</f>
        <v>0</v>
      </c>
      <c r="D20" s="0" t="n">
        <f aca="false">COUNTIFS(jv!AN:AN,A20, jv!X:X,"1983")</f>
        <v>0</v>
      </c>
      <c r="E20" s="0" t="n">
        <f aca="false">COUNTIFS(jv!AN:AN,A20, jv!X:X,"1984")</f>
        <v>0</v>
      </c>
      <c r="F20" s="0" t="n">
        <f aca="false">COUNTIFS(jv!AN:AN,A20, jv!X:X,"1985")</f>
        <v>0</v>
      </c>
      <c r="G20" s="0" t="n">
        <f aca="false">COUNTIFS(jv!AN:AN,A20, jv!X:X,"1986")</f>
        <v>0</v>
      </c>
      <c r="H20" s="0" t="n">
        <f aca="false">COUNTIFS(jv!AN:AN,A20, jv!X:X,"1987")</f>
        <v>0</v>
      </c>
      <c r="I20" s="0" t="n">
        <f aca="false">COUNTIFS(jv!AN:AN,A20, jv!X:X,"1988")</f>
        <v>1</v>
      </c>
      <c r="J20" s="0" t="n">
        <f aca="false">COUNTIFS(jv!AN:AN,A20, jv!X:X,"1989")</f>
        <v>2</v>
      </c>
      <c r="K20" s="0" t="n">
        <f aca="false">COUNTIFS(jv!AN:AN,A20, jv!X:X,"1990")</f>
        <v>1</v>
      </c>
      <c r="L20" s="0" t="n">
        <f aca="false">COUNTIFS(jv!AN:AN,A20, jv!X:X,"1991")</f>
        <v>2</v>
      </c>
      <c r="M20" s="0" t="n">
        <f aca="false">COUNTIFS(jv!AN:AN,A20, jv!X:X,"1992")</f>
        <v>1</v>
      </c>
      <c r="N20" s="0" t="n">
        <f aca="false">COUNTIFS(jv!AN:AN,A20, jv!X:X,"1993")</f>
        <v>6</v>
      </c>
      <c r="O20" s="0" t="n">
        <f aca="false">COUNTIFS(jv!AN:AN,A20, jv!X:X,"1994")</f>
        <v>2</v>
      </c>
      <c r="P20" s="0" t="n">
        <f aca="false">COUNTIFS(jv!AN:AN,A20, jv!X:X,"1995")</f>
        <v>4</v>
      </c>
      <c r="Q20" s="0" t="n">
        <f aca="false">COUNTIFS(jv!AN:AN,A20, jv!X:X,"1996")</f>
        <v>0</v>
      </c>
      <c r="R20" s="0" t="n">
        <f aca="false">COUNTIFS(jv!AN:AN,A20, jv!X:X,"1997")</f>
        <v>3</v>
      </c>
      <c r="S20" s="0" t="n">
        <f aca="false">COUNTIFS(jv!AN:AN,A20, jv!X:X,"1998")</f>
        <v>1</v>
      </c>
      <c r="T20" s="0" t="n">
        <f aca="false">COUNTIFS(jv!AN:AN,A20, jv!X:X,"1999")</f>
        <v>2</v>
      </c>
      <c r="U20" s="0" t="n">
        <f aca="false">COUNTIFS(jv!AN:AN,A20, jv!X:X,"2000")</f>
        <v>2</v>
      </c>
      <c r="V20" s="0" t="n">
        <f aca="false">COUNTIFS(jv!AN:AN,A20, jv!X:X,"2001")</f>
        <v>5</v>
      </c>
      <c r="W20" s="0" t="n">
        <f aca="false">COUNTIFS(jv!AN:AN,A20, jv!X:X,"2002")</f>
        <v>2</v>
      </c>
      <c r="X20" s="0" t="n">
        <f aca="false">COUNTIFS(jv!AN:AN,A20, jv!X:X,"2003")</f>
        <v>4</v>
      </c>
      <c r="Y20" s="0" t="n">
        <f aca="false">COUNTIFS(jv!AN:AN,A20, jv!X:X,"2004")</f>
        <v>4</v>
      </c>
      <c r="Z20" s="0" t="n">
        <f aca="false">COUNTIFS(jv!AN:AN,A20, jv!X:X,"2005")</f>
        <v>6</v>
      </c>
      <c r="AA20" s="0" t="n">
        <f aca="false">COUNTIFS(jv!AN:AN,A20, jv!X:X,"2006")</f>
        <v>2</v>
      </c>
      <c r="AB20" s="0" t="n">
        <f aca="false">COUNTIFS(jv!AN:AN,A20, jv!X:X,"2007")</f>
        <v>2</v>
      </c>
      <c r="AC20" s="0" t="n">
        <f aca="false">COUNTIFS(jv!AN:AN,A20, jv!X:X,"2008")</f>
        <v>2</v>
      </c>
      <c r="AD20" s="0" t="n">
        <f aca="false">COUNTIFS(jv!AN:AN,A20, jv!X:X,"2009")</f>
        <v>3</v>
      </c>
      <c r="AE20" s="0" t="n">
        <f aca="false">COUNTIFS(jv!AN:AN,A20, jv!X:X,"2010")</f>
        <v>4</v>
      </c>
      <c r="AF20" s="0" t="n">
        <f aca="false">COUNTIFS(jv!AN:AN,A20, jv!X:X,"2011")</f>
        <v>1</v>
      </c>
      <c r="AG20" s="0" t="n">
        <f aca="false">COUNTIFS(jv!AN:AN,A20, jv!X:X,"2012")</f>
        <v>2</v>
      </c>
      <c r="AH20" s="0" t="n">
        <f aca="false">COUNTIFS(jv!AN:AN,A20, jv!X:X,"2013")</f>
        <v>3</v>
      </c>
      <c r="AI20" s="0" t="n">
        <f aca="false">COUNTIFS(jv!AN:AN,A20, jv!X:X,"2014")</f>
        <v>4</v>
      </c>
      <c r="AJ20" s="0" t="n">
        <f aca="false">COUNTIFS(jv!AN:AN,A20, jv!X:X,"2015")</f>
        <v>4</v>
      </c>
      <c r="AK20" s="0" t="n">
        <f aca="false">COUNTIFS(jv!AN:AN,A20, jv!X:X,"2016")</f>
        <v>3</v>
      </c>
      <c r="AL20" s="0" t="n">
        <f aca="false">COUNTIFS(jv!AN:AN,A20, jv!X:X,"2017")</f>
        <v>9</v>
      </c>
      <c r="AM20" s="0" t="n">
        <f aca="false">COUNTIFS(jv!AN:AN,A20, jv!X:X,"2018")</f>
        <v>12</v>
      </c>
      <c r="AN20" s="0" t="n">
        <f aca="false">COUNTIFS(jv!AN:AN,A20, jv!X:X,"2019")</f>
        <v>7</v>
      </c>
      <c r="AO20" s="0" t="n">
        <f aca="false">COUNTIFS(jv!AN:AN,A20, jv!X:X,"2020")</f>
        <v>13</v>
      </c>
      <c r="AP20" s="0" t="n">
        <f aca="false">COUNTIFS(jv!AN:AN,A20, jv!X:X,"2021")</f>
        <v>10</v>
      </c>
      <c r="AQ20" s="0" t="n">
        <f aca="false">COUNTIFS(jv!AN:AN,A20, jv!X:X,"2022")</f>
        <v>5</v>
      </c>
      <c r="AR20" s="0" t="n">
        <v>0</v>
      </c>
      <c r="AS20" s="104" t="n">
        <f aca="false">COUNTIFS(jv!AN:AN,A20)</f>
        <v>134</v>
      </c>
    </row>
    <row r="21" customFormat="false" ht="13.8" hidden="false" customHeight="false" outlineLevel="0" collapsed="false">
      <c r="A21" s="0" t="s">
        <v>646</v>
      </c>
      <c r="B21" s="104" t="n">
        <f aca="false">COUNTIFS(jv!AN:AN,A21, jv!X:X,"1981")</f>
        <v>0</v>
      </c>
      <c r="C21" s="0" t="n">
        <f aca="false">COUNTIFS(jv!AN:AN,A21, jv!X:X,"1982")</f>
        <v>0</v>
      </c>
      <c r="D21" s="0" t="n">
        <f aca="false">COUNTIFS(jv!AN:AN,A21, jv!X:X,"1983")</f>
        <v>0</v>
      </c>
      <c r="E21" s="0" t="n">
        <f aca="false">COUNTIFS(jv!AN:AN,A21, jv!X:X,"1984")</f>
        <v>0</v>
      </c>
      <c r="F21" s="0" t="n">
        <f aca="false">COUNTIFS(jv!AN:AN,A21, jv!X:X,"1985")</f>
        <v>0</v>
      </c>
      <c r="G21" s="0" t="n">
        <f aca="false">COUNTIFS(jv!AN:AN,A21, jv!X:X,"1986")</f>
        <v>0</v>
      </c>
      <c r="H21" s="0" t="n">
        <f aca="false">COUNTIFS(jv!AN:AN,A21, jv!X:X,"1987")</f>
        <v>0</v>
      </c>
      <c r="I21" s="0" t="n">
        <f aca="false">COUNTIFS(jv!AN:AN,A21, jv!X:X,"1988")</f>
        <v>0</v>
      </c>
      <c r="J21" s="0" t="n">
        <f aca="false">COUNTIFS(jv!AN:AN,A21, jv!X:X,"1989")</f>
        <v>0</v>
      </c>
      <c r="K21" s="0" t="n">
        <f aca="false">COUNTIFS(jv!AN:AN,A21, jv!X:X,"1990")</f>
        <v>0</v>
      </c>
      <c r="L21" s="0" t="n">
        <f aca="false">COUNTIFS(jv!AN:AN,A21, jv!X:X,"1991")</f>
        <v>0</v>
      </c>
      <c r="M21" s="0" t="n">
        <f aca="false">COUNTIFS(jv!AN:AN,A21, jv!X:X,"1992")</f>
        <v>1</v>
      </c>
      <c r="N21" s="0" t="n">
        <f aca="false">COUNTIFS(jv!AN:AN,A21, jv!X:X,"1993")</f>
        <v>0</v>
      </c>
      <c r="O21" s="0" t="n">
        <f aca="false">COUNTIFS(jv!AN:AN,A21, jv!X:X,"1994")</f>
        <v>1</v>
      </c>
      <c r="P21" s="0" t="n">
        <f aca="false">COUNTIFS(jv!AN:AN,A21, jv!X:X,"1995")</f>
        <v>0</v>
      </c>
      <c r="Q21" s="0" t="n">
        <f aca="false">COUNTIFS(jv!AN:AN,A21, jv!X:X,"1996")</f>
        <v>0</v>
      </c>
      <c r="R21" s="0" t="n">
        <f aca="false">COUNTIFS(jv!AN:AN,A21, jv!X:X,"1997")</f>
        <v>0</v>
      </c>
      <c r="S21" s="0" t="n">
        <f aca="false">COUNTIFS(jv!AN:AN,A21, jv!X:X,"1998")</f>
        <v>0</v>
      </c>
      <c r="T21" s="0" t="n">
        <f aca="false">COUNTIFS(jv!AN:AN,A21, jv!X:X,"1999")</f>
        <v>0</v>
      </c>
      <c r="U21" s="0" t="n">
        <f aca="false">COUNTIFS(jv!AN:AN,A21, jv!X:X,"2000")</f>
        <v>0</v>
      </c>
      <c r="V21" s="0" t="n">
        <f aca="false">COUNTIFS(jv!AN:AN,A21, jv!X:X,"2001")</f>
        <v>0</v>
      </c>
      <c r="W21" s="0" t="n">
        <f aca="false">COUNTIFS(jv!AN:AN,A21, jv!X:X,"2002")</f>
        <v>1</v>
      </c>
      <c r="X21" s="0" t="n">
        <f aca="false">COUNTIFS(jv!AN:AN,A21, jv!X:X,"2003")</f>
        <v>0</v>
      </c>
      <c r="Y21" s="0" t="n">
        <f aca="false">COUNTIFS(jv!AN:AN,A21, jv!X:X,"2004")</f>
        <v>0</v>
      </c>
      <c r="Z21" s="0" t="n">
        <f aca="false">COUNTIFS(jv!AN:AN,A21, jv!X:X,"2005")</f>
        <v>0</v>
      </c>
      <c r="AA21" s="0" t="n">
        <f aca="false">COUNTIFS(jv!AN:AN,A21, jv!X:X,"2006")</f>
        <v>0</v>
      </c>
      <c r="AB21" s="0" t="n">
        <f aca="false">COUNTIFS(jv!AN:AN,A21, jv!X:X,"2007")</f>
        <v>0</v>
      </c>
      <c r="AC21" s="0" t="n">
        <f aca="false">COUNTIFS(jv!AN:AN,A21, jv!X:X,"2008")</f>
        <v>0</v>
      </c>
      <c r="AD21" s="0" t="n">
        <f aca="false">COUNTIFS(jv!AN:AN,A21, jv!X:X,"2009")</f>
        <v>0</v>
      </c>
      <c r="AE21" s="0" t="n">
        <f aca="false">COUNTIFS(jv!AN:AN,A21, jv!X:X,"2010")</f>
        <v>0</v>
      </c>
      <c r="AF21" s="0" t="n">
        <f aca="false">COUNTIFS(jv!AN:AN,A21, jv!X:X,"2011")</f>
        <v>0</v>
      </c>
      <c r="AG21" s="0" t="n">
        <f aca="false">COUNTIFS(jv!AN:AN,A21, jv!X:X,"2012")</f>
        <v>0</v>
      </c>
      <c r="AH21" s="0" t="n">
        <f aca="false">COUNTIFS(jv!AN:AN,A21, jv!X:X,"2013")</f>
        <v>0</v>
      </c>
      <c r="AI21" s="0" t="n">
        <f aca="false">COUNTIFS(jv!AN:AN,A21, jv!X:X,"2014")</f>
        <v>0</v>
      </c>
      <c r="AJ21" s="0" t="n">
        <f aca="false">COUNTIFS(jv!AN:AN,A21, jv!X:X,"2015")</f>
        <v>0</v>
      </c>
      <c r="AK21" s="0" t="n">
        <f aca="false">COUNTIFS(jv!AN:AN,A21, jv!X:X,"2016")</f>
        <v>0</v>
      </c>
      <c r="AL21" s="0" t="n">
        <f aca="false">COUNTIFS(jv!AN:AN,A21, jv!X:X,"2017")</f>
        <v>0</v>
      </c>
      <c r="AM21" s="0" t="n">
        <f aca="false">COUNTIFS(jv!AN:AN,A21, jv!X:X,"2018")</f>
        <v>0</v>
      </c>
      <c r="AN21" s="0" t="n">
        <f aca="false">COUNTIFS(jv!AN:AN,A21, jv!X:X,"2019")</f>
        <v>0</v>
      </c>
      <c r="AO21" s="0" t="n">
        <f aca="false">COUNTIFS(jv!AN:AN,A21, jv!X:X,"2020")</f>
        <v>0</v>
      </c>
      <c r="AP21" s="0" t="n">
        <f aca="false">COUNTIFS(jv!AN:AN,A21, jv!X:X,"2021")</f>
        <v>0</v>
      </c>
      <c r="AQ21" s="0" t="n">
        <f aca="false">COUNTIFS(jv!AN:AN,A21, jv!X:X,"2022")</f>
        <v>0</v>
      </c>
      <c r="AR21" s="0" t="n">
        <v>0</v>
      </c>
      <c r="AS21" s="104" t="n">
        <f aca="false">COUNTIFS(jv!AN:AN,A21)</f>
        <v>3</v>
      </c>
    </row>
    <row r="22" customFormat="false" ht="13.8" hidden="false" customHeight="false" outlineLevel="0" collapsed="false">
      <c r="A22" s="0" t="s">
        <v>12671</v>
      </c>
      <c r="B22" s="104" t="n">
        <f aca="false">COUNTIFS(jv!AN:AN,A22, jv!X:X,"1981")</f>
        <v>0</v>
      </c>
      <c r="C22" s="0" t="n">
        <f aca="false">COUNTIFS(jv!AN:AN,A22, jv!X:X,"1982")</f>
        <v>0</v>
      </c>
      <c r="D22" s="0" t="n">
        <f aca="false">COUNTIFS(jv!AN:AN,A22, jv!X:X,"1983")</f>
        <v>0</v>
      </c>
      <c r="E22" s="0" t="n">
        <f aca="false">COUNTIFS(jv!AN:AN,A22, jv!X:X,"1984")</f>
        <v>0</v>
      </c>
      <c r="F22" s="0" t="n">
        <f aca="false">COUNTIFS(jv!AN:AN,A22, jv!X:X,"1985")</f>
        <v>0</v>
      </c>
      <c r="G22" s="0" t="n">
        <f aca="false">COUNTIFS(jv!AN:AN,A22, jv!X:X,"1986")</f>
        <v>0</v>
      </c>
      <c r="H22" s="0" t="n">
        <f aca="false">COUNTIFS(jv!AN:AN,A22, jv!X:X,"1987")</f>
        <v>0</v>
      </c>
      <c r="I22" s="0" t="n">
        <f aca="false">COUNTIFS(jv!AN:AN,A22, jv!X:X,"1988")</f>
        <v>0</v>
      </c>
      <c r="J22" s="0" t="n">
        <f aca="false">COUNTIFS(jv!AN:AN,A22, jv!X:X,"1989")</f>
        <v>0</v>
      </c>
      <c r="K22" s="0" t="n">
        <f aca="false">COUNTIFS(jv!AN:AN,A22, jv!X:X,"1990")</f>
        <v>0</v>
      </c>
      <c r="L22" s="0" t="n">
        <f aca="false">COUNTIFS(jv!AN:AN,A22, jv!X:X,"1991")</f>
        <v>0</v>
      </c>
      <c r="M22" s="0" t="n">
        <f aca="false">COUNTIFS(jv!AN:AN,A22, jv!X:X,"1992")</f>
        <v>0</v>
      </c>
      <c r="N22" s="0" t="n">
        <f aca="false">COUNTIFS(jv!AN:AN,A22, jv!X:X,"1993")</f>
        <v>0</v>
      </c>
      <c r="O22" s="0" t="n">
        <f aca="false">COUNTIFS(jv!AN:AN,A22, jv!X:X,"1994")</f>
        <v>0</v>
      </c>
      <c r="P22" s="0" t="n">
        <f aca="false">COUNTIFS(jv!AN:AN,A22, jv!X:X,"1995")</f>
        <v>0</v>
      </c>
      <c r="Q22" s="0" t="n">
        <f aca="false">COUNTIFS(jv!AN:AN,A22, jv!X:X,"1996")</f>
        <v>0</v>
      </c>
      <c r="R22" s="0" t="n">
        <f aca="false">COUNTIFS(jv!AN:AN,A22, jv!X:X,"1997")</f>
        <v>0</v>
      </c>
      <c r="S22" s="0" t="n">
        <f aca="false">COUNTIFS(jv!AN:AN,A22, jv!X:X,"1998")</f>
        <v>0</v>
      </c>
      <c r="T22" s="0" t="n">
        <f aca="false">COUNTIFS(jv!AN:AN,A22, jv!X:X,"1999")</f>
        <v>0</v>
      </c>
      <c r="U22" s="0" t="n">
        <f aca="false">COUNTIFS(jv!AN:AN,A22, jv!X:X,"2000")</f>
        <v>0</v>
      </c>
      <c r="V22" s="0" t="n">
        <f aca="false">COUNTIFS(jv!AN:AN,A22, jv!X:X,"2001")</f>
        <v>0</v>
      </c>
      <c r="W22" s="0" t="n">
        <f aca="false">COUNTIFS(jv!AN:AN,A22, jv!X:X,"2002")</f>
        <v>0</v>
      </c>
      <c r="X22" s="0" t="n">
        <f aca="false">COUNTIFS(jv!AN:AN,A22, jv!X:X,"2003")</f>
        <v>0</v>
      </c>
      <c r="Y22" s="0" t="n">
        <f aca="false">COUNTIFS(jv!AN:AN,A22, jv!X:X,"2004")</f>
        <v>0</v>
      </c>
      <c r="Z22" s="0" t="n">
        <f aca="false">COUNTIFS(jv!AN:AN,A22, jv!X:X,"2005")</f>
        <v>0</v>
      </c>
      <c r="AA22" s="0" t="n">
        <f aca="false">COUNTIFS(jv!AN:AN,A22, jv!X:X,"2006")</f>
        <v>0</v>
      </c>
      <c r="AB22" s="0" t="n">
        <f aca="false">COUNTIFS(jv!AN:AN,A22, jv!X:X,"2007")</f>
        <v>0</v>
      </c>
      <c r="AC22" s="0" t="n">
        <f aca="false">COUNTIFS(jv!AN:AN,A22, jv!X:X,"2008")</f>
        <v>0</v>
      </c>
      <c r="AD22" s="0" t="n">
        <f aca="false">COUNTIFS(jv!AN:AN,A22, jv!X:X,"2009")</f>
        <v>0</v>
      </c>
      <c r="AE22" s="0" t="n">
        <f aca="false">COUNTIFS(jv!AN:AN,A22, jv!X:X,"2010")</f>
        <v>0</v>
      </c>
      <c r="AF22" s="0" t="n">
        <f aca="false">COUNTIFS(jv!AN:AN,A22, jv!X:X,"2011")</f>
        <v>0</v>
      </c>
      <c r="AG22" s="0" t="n">
        <f aca="false">COUNTIFS(jv!AN:AN,A22, jv!X:X,"2012")</f>
        <v>0</v>
      </c>
      <c r="AH22" s="0" t="n">
        <f aca="false">COUNTIFS(jv!AN:AN,A22, jv!X:X,"2013")</f>
        <v>0</v>
      </c>
      <c r="AI22" s="0" t="n">
        <f aca="false">COUNTIFS(jv!AN:AN,A22, jv!X:X,"2014")</f>
        <v>0</v>
      </c>
      <c r="AJ22" s="0" t="n">
        <f aca="false">COUNTIFS(jv!AN:AN,A22, jv!X:X,"2015")</f>
        <v>0</v>
      </c>
      <c r="AK22" s="0" t="n">
        <f aca="false">COUNTIFS(jv!AN:AN,A22, jv!X:X,"2016")</f>
        <v>0</v>
      </c>
      <c r="AL22" s="0" t="n">
        <f aca="false">COUNTIFS(jv!AN:AN,A22, jv!X:X,"2017")</f>
        <v>0</v>
      </c>
      <c r="AM22" s="0" t="n">
        <f aca="false">COUNTIFS(jv!AN:AN,A22, jv!X:X,"2018")</f>
        <v>0</v>
      </c>
      <c r="AN22" s="0" t="n">
        <f aca="false">COUNTIFS(jv!AN:AN,A22, jv!X:X,"2019")</f>
        <v>0</v>
      </c>
      <c r="AO22" s="0" t="n">
        <f aca="false">COUNTIFS(jv!AN:AN,A22, jv!X:X,"2020")</f>
        <v>0</v>
      </c>
      <c r="AP22" s="0" t="n">
        <f aca="false">COUNTIFS(jv!AN:AN,A22, jv!X:X,"2021")</f>
        <v>0</v>
      </c>
      <c r="AQ22" s="0" t="n">
        <f aca="false">COUNTIFS(jv!AN:AN,A22, jv!X:X,"2022")</f>
        <v>1</v>
      </c>
      <c r="AR22" s="0" t="n">
        <v>0</v>
      </c>
      <c r="AS22" s="104" t="n">
        <f aca="false">COUNTIFS(jv!AN:AN,A22)</f>
        <v>1</v>
      </c>
    </row>
    <row r="23" customFormat="false" ht="13.8" hidden="false" customHeight="false" outlineLevel="0" collapsed="false">
      <c r="A23" s="0" t="s">
        <v>22205</v>
      </c>
      <c r="B23" s="104" t="n">
        <f aca="false">COUNTIFS(jv!AN:AN,A23, jv!X:X,"1981")</f>
        <v>0</v>
      </c>
      <c r="C23" s="0" t="n">
        <f aca="false">COUNTIFS(jv!AN:AN,A23, jv!X:X,"1982")</f>
        <v>0</v>
      </c>
      <c r="D23" s="0" t="n">
        <f aca="false">COUNTIFS(jv!AN:AN,A23, jv!X:X,"1983")</f>
        <v>0</v>
      </c>
      <c r="E23" s="0" t="n">
        <f aca="false">COUNTIFS(jv!AN:AN,A23, jv!X:X,"1984")</f>
        <v>0</v>
      </c>
      <c r="F23" s="0" t="n">
        <f aca="false">COUNTIFS(jv!AN:AN,A23, jv!X:X,"1985")</f>
        <v>0</v>
      </c>
      <c r="G23" s="0" t="n">
        <f aca="false">COUNTIFS(jv!AN:AN,A23, jv!X:X,"1986")</f>
        <v>0</v>
      </c>
      <c r="H23" s="0" t="n">
        <f aca="false">COUNTIFS(jv!AN:AN,A23, jv!X:X,"1987")</f>
        <v>0</v>
      </c>
      <c r="I23" s="0" t="n">
        <f aca="false">COUNTIFS(jv!AN:AN,A23, jv!X:X,"1988")</f>
        <v>0</v>
      </c>
      <c r="J23" s="0" t="n">
        <f aca="false">COUNTIFS(jv!AN:AN,A23, jv!X:X,"1989")</f>
        <v>0</v>
      </c>
      <c r="K23" s="0" t="n">
        <f aca="false">COUNTIFS(jv!AN:AN,A23, jv!X:X,"1990")</f>
        <v>0</v>
      </c>
      <c r="L23" s="0" t="n">
        <f aca="false">COUNTIFS(jv!AN:AN,A23, jv!X:X,"1991")</f>
        <v>0</v>
      </c>
      <c r="M23" s="0" t="n">
        <f aca="false">COUNTIFS(jv!AN:AN,A23, jv!X:X,"1992")</f>
        <v>0</v>
      </c>
      <c r="N23" s="0" t="n">
        <f aca="false">COUNTIFS(jv!AN:AN,A23, jv!X:X,"1993")</f>
        <v>0</v>
      </c>
      <c r="O23" s="0" t="n">
        <f aca="false">COUNTIFS(jv!AN:AN,A23, jv!X:X,"1994")</f>
        <v>0</v>
      </c>
      <c r="P23" s="0" t="n">
        <f aca="false">COUNTIFS(jv!AN:AN,A23, jv!X:X,"1995")</f>
        <v>0</v>
      </c>
      <c r="Q23" s="0" t="n">
        <f aca="false">COUNTIFS(jv!AN:AN,A23, jv!X:X,"1996")</f>
        <v>0</v>
      </c>
      <c r="R23" s="0" t="n">
        <f aca="false">COUNTIFS(jv!AN:AN,A23, jv!X:X,"1997")</f>
        <v>0</v>
      </c>
      <c r="S23" s="0" t="n">
        <f aca="false">COUNTIFS(jv!AN:AN,A23, jv!X:X,"1998")</f>
        <v>0</v>
      </c>
      <c r="T23" s="0" t="n">
        <f aca="false">COUNTIFS(jv!AN:AN,A23, jv!X:X,"1999")</f>
        <v>0</v>
      </c>
      <c r="U23" s="0" t="n">
        <f aca="false">COUNTIFS(jv!AN:AN,A23, jv!X:X,"2000")</f>
        <v>0</v>
      </c>
      <c r="V23" s="0" t="n">
        <f aca="false">COUNTIFS(jv!AN:AN,A23, jv!X:X,"2001")</f>
        <v>0</v>
      </c>
      <c r="W23" s="0" t="n">
        <f aca="false">COUNTIFS(jv!AN:AN,A23, jv!X:X,"2002")</f>
        <v>0</v>
      </c>
      <c r="X23" s="0" t="n">
        <f aca="false">COUNTIFS(jv!AN:AN,A23, jv!X:X,"2003")</f>
        <v>0</v>
      </c>
      <c r="Y23" s="0" t="n">
        <f aca="false">COUNTIFS(jv!AN:AN,A23, jv!X:X,"2004")</f>
        <v>0</v>
      </c>
      <c r="Z23" s="0" t="n">
        <f aca="false">COUNTIFS(jv!AN:AN,A23, jv!X:X,"2005")</f>
        <v>0</v>
      </c>
      <c r="AA23" s="0" t="n">
        <f aca="false">COUNTIFS(jv!AN:AN,A23, jv!X:X,"2006")</f>
        <v>0</v>
      </c>
      <c r="AB23" s="0" t="n">
        <f aca="false">COUNTIFS(jv!AN:AN,A23, jv!X:X,"2007")</f>
        <v>0</v>
      </c>
      <c r="AC23" s="0" t="n">
        <f aca="false">COUNTIFS(jv!AN:AN,A23, jv!X:X,"2008")</f>
        <v>0</v>
      </c>
      <c r="AD23" s="0" t="n">
        <f aca="false">COUNTIFS(jv!AN:AN,A23, jv!X:X,"2009")</f>
        <v>0</v>
      </c>
      <c r="AE23" s="0" t="n">
        <f aca="false">COUNTIFS(jv!AN:AN,A23, jv!X:X,"2010")</f>
        <v>0</v>
      </c>
      <c r="AF23" s="0" t="n">
        <f aca="false">COUNTIFS(jv!AN:AN,A23, jv!X:X,"2011")</f>
        <v>0</v>
      </c>
      <c r="AG23" s="0" t="n">
        <f aca="false">COUNTIFS(jv!AN:AN,A23, jv!X:X,"2012")</f>
        <v>0</v>
      </c>
      <c r="AH23" s="0" t="n">
        <f aca="false">COUNTIFS(jv!AN:AN,A23, jv!X:X,"2013")</f>
        <v>0</v>
      </c>
      <c r="AI23" s="0" t="n">
        <f aca="false">COUNTIFS(jv!AN:AN,A23, jv!X:X,"2014")</f>
        <v>0</v>
      </c>
      <c r="AJ23" s="0" t="n">
        <f aca="false">COUNTIFS(jv!AN:AN,A23, jv!X:X,"2015")</f>
        <v>0</v>
      </c>
      <c r="AK23" s="0" t="n">
        <f aca="false">COUNTIFS(jv!AN:AN,A23, jv!X:X,"2016")</f>
        <v>0</v>
      </c>
      <c r="AL23" s="0" t="n">
        <f aca="false">COUNTIFS(jv!AN:AN,A23, jv!X:X,"2017")</f>
        <v>0</v>
      </c>
      <c r="AM23" s="0" t="n">
        <f aca="false">COUNTIFS(jv!AN:AN,A23, jv!X:X,"2018")</f>
        <v>0</v>
      </c>
      <c r="AN23" s="0" t="n">
        <f aca="false">COUNTIFS(jv!AN:AN,A23, jv!X:X,"2019")</f>
        <v>0</v>
      </c>
      <c r="AO23" s="0" t="n">
        <f aca="false">COUNTIFS(jv!AN:AN,A23, jv!X:X,"2020")</f>
        <v>1</v>
      </c>
      <c r="AP23" s="0" t="n">
        <f aca="false">COUNTIFS(jv!AN:AN,A23, jv!X:X,"2021")</f>
        <v>0</v>
      </c>
      <c r="AQ23" s="0" t="n">
        <f aca="false">COUNTIFS(jv!AN:AN,A23, jv!X:X,"2022")</f>
        <v>0</v>
      </c>
      <c r="AR23" s="0" t="n">
        <v>0</v>
      </c>
      <c r="AS23" s="104" t="n">
        <f aca="false">COUNTIFS(jv!AN:AN,A23)</f>
        <v>1</v>
      </c>
    </row>
    <row r="24" customFormat="false" ht="13.8" hidden="false" customHeight="false" outlineLevel="0" collapsed="false">
      <c r="A24" s="0" t="s">
        <v>2552</v>
      </c>
      <c r="B24" s="104" t="n">
        <f aca="false">COUNTIFS(jv!AN:AN,A24, jv!X:X,"1981")</f>
        <v>0</v>
      </c>
      <c r="C24" s="0" t="n">
        <f aca="false">COUNTIFS(jv!AN:AN,A24, jv!X:X,"1982")</f>
        <v>0</v>
      </c>
      <c r="D24" s="0" t="n">
        <f aca="false">COUNTIFS(jv!AN:AN,A24, jv!X:X,"1983")</f>
        <v>0</v>
      </c>
      <c r="E24" s="0" t="n">
        <f aca="false">COUNTIFS(jv!AN:AN,A24, jv!X:X,"1984")</f>
        <v>0</v>
      </c>
      <c r="F24" s="0" t="n">
        <f aca="false">COUNTIFS(jv!AN:AN,A24, jv!X:X,"1985")</f>
        <v>0</v>
      </c>
      <c r="G24" s="0" t="n">
        <f aca="false">COUNTIFS(jv!AN:AN,A24, jv!X:X,"1986")</f>
        <v>0</v>
      </c>
      <c r="H24" s="0" t="n">
        <f aca="false">COUNTIFS(jv!AN:AN,A24, jv!X:X,"1987")</f>
        <v>0</v>
      </c>
      <c r="I24" s="0" t="n">
        <f aca="false">COUNTIFS(jv!AN:AN,A24, jv!X:X,"1988")</f>
        <v>0</v>
      </c>
      <c r="J24" s="0" t="n">
        <f aca="false">COUNTIFS(jv!AN:AN,A24, jv!X:X,"1989")</f>
        <v>0</v>
      </c>
      <c r="K24" s="0" t="n">
        <f aca="false">COUNTIFS(jv!AN:AN,A24, jv!X:X,"1990")</f>
        <v>0</v>
      </c>
      <c r="L24" s="0" t="n">
        <f aca="false">COUNTIFS(jv!AN:AN,A24, jv!X:X,"1991")</f>
        <v>0</v>
      </c>
      <c r="M24" s="0" t="n">
        <f aca="false">COUNTIFS(jv!AN:AN,A24, jv!X:X,"1992")</f>
        <v>0</v>
      </c>
      <c r="N24" s="0" t="n">
        <f aca="false">COUNTIFS(jv!AN:AN,A24, jv!X:X,"1993")</f>
        <v>0</v>
      </c>
      <c r="O24" s="0" t="n">
        <f aca="false">COUNTIFS(jv!AN:AN,A24, jv!X:X,"1994")</f>
        <v>0</v>
      </c>
      <c r="P24" s="0" t="n">
        <f aca="false">COUNTIFS(jv!AN:AN,A24, jv!X:X,"1995")</f>
        <v>0</v>
      </c>
      <c r="Q24" s="0" t="n">
        <f aca="false">COUNTIFS(jv!AN:AN,A24, jv!X:X,"1996")</f>
        <v>0</v>
      </c>
      <c r="R24" s="0" t="n">
        <f aca="false">COUNTIFS(jv!AN:AN,A24, jv!X:X,"1997")</f>
        <v>0</v>
      </c>
      <c r="S24" s="0" t="n">
        <f aca="false">COUNTIFS(jv!AN:AN,A24, jv!X:X,"1998")</f>
        <v>0</v>
      </c>
      <c r="T24" s="0" t="n">
        <f aca="false">COUNTIFS(jv!AN:AN,A24, jv!X:X,"1999")</f>
        <v>0</v>
      </c>
      <c r="U24" s="0" t="n">
        <f aca="false">COUNTIFS(jv!AN:AN,A24, jv!X:X,"2000")</f>
        <v>1</v>
      </c>
      <c r="V24" s="0" t="n">
        <f aca="false">COUNTIFS(jv!AN:AN,A24, jv!X:X,"2001")</f>
        <v>0</v>
      </c>
      <c r="W24" s="0" t="n">
        <f aca="false">COUNTIFS(jv!AN:AN,A24, jv!X:X,"2002")</f>
        <v>2</v>
      </c>
      <c r="X24" s="0" t="n">
        <f aca="false">COUNTIFS(jv!AN:AN,A24, jv!X:X,"2003")</f>
        <v>1</v>
      </c>
      <c r="Y24" s="0" t="n">
        <f aca="false">COUNTIFS(jv!AN:AN,A24, jv!X:X,"2004")</f>
        <v>0</v>
      </c>
      <c r="Z24" s="0" t="n">
        <f aca="false">COUNTIFS(jv!AN:AN,A24, jv!X:X,"2005")</f>
        <v>0</v>
      </c>
      <c r="AA24" s="0" t="n">
        <f aca="false">COUNTIFS(jv!AN:AN,A24, jv!X:X,"2006")</f>
        <v>0</v>
      </c>
      <c r="AB24" s="0" t="n">
        <f aca="false">COUNTIFS(jv!AN:AN,A24, jv!X:X,"2007")</f>
        <v>0</v>
      </c>
      <c r="AC24" s="0" t="n">
        <f aca="false">COUNTIFS(jv!AN:AN,A24, jv!X:X,"2008")</f>
        <v>0</v>
      </c>
      <c r="AD24" s="0" t="n">
        <f aca="false">COUNTIFS(jv!AN:AN,A24, jv!X:X,"2009")</f>
        <v>0</v>
      </c>
      <c r="AE24" s="0" t="n">
        <f aca="false">COUNTIFS(jv!AN:AN,A24, jv!X:X,"2010")</f>
        <v>0</v>
      </c>
      <c r="AF24" s="0" t="n">
        <f aca="false">COUNTIFS(jv!AN:AN,A24, jv!X:X,"2011")</f>
        <v>0</v>
      </c>
      <c r="AG24" s="0" t="n">
        <f aca="false">COUNTIFS(jv!AN:AN,A24, jv!X:X,"2012")</f>
        <v>1</v>
      </c>
      <c r="AH24" s="0" t="n">
        <f aca="false">COUNTIFS(jv!AN:AN,A24, jv!X:X,"2013")</f>
        <v>1</v>
      </c>
      <c r="AI24" s="0" t="n">
        <f aca="false">COUNTIFS(jv!AN:AN,A24, jv!X:X,"2014")</f>
        <v>0</v>
      </c>
      <c r="AJ24" s="0" t="n">
        <f aca="false">COUNTIFS(jv!AN:AN,A24, jv!X:X,"2015")</f>
        <v>0</v>
      </c>
      <c r="AK24" s="0" t="n">
        <f aca="false">COUNTIFS(jv!AN:AN,A24, jv!X:X,"2016")</f>
        <v>1</v>
      </c>
      <c r="AL24" s="0" t="n">
        <f aca="false">COUNTIFS(jv!AN:AN,A24, jv!X:X,"2017")</f>
        <v>1</v>
      </c>
      <c r="AM24" s="0" t="n">
        <f aca="false">COUNTIFS(jv!AN:AN,A24, jv!X:X,"2018")</f>
        <v>2</v>
      </c>
      <c r="AN24" s="0" t="n">
        <f aca="false">COUNTIFS(jv!AN:AN,A24, jv!X:X,"2019")</f>
        <v>3</v>
      </c>
      <c r="AO24" s="0" t="n">
        <f aca="false">COUNTIFS(jv!AN:AN,A24, jv!X:X,"2020")</f>
        <v>1</v>
      </c>
      <c r="AP24" s="0" t="n">
        <f aca="false">COUNTIFS(jv!AN:AN,A24, jv!X:X,"2021")</f>
        <v>2</v>
      </c>
      <c r="AQ24" s="0" t="n">
        <f aca="false">COUNTIFS(jv!AN:AN,A24, jv!X:X,"2022")</f>
        <v>1</v>
      </c>
      <c r="AR24" s="0" t="n">
        <v>0</v>
      </c>
      <c r="AS24" s="104" t="n">
        <f aca="false">COUNTIFS(jv!AN:AN,A24)</f>
        <v>17</v>
      </c>
    </row>
    <row r="25" customFormat="false" ht="13.8" hidden="false" customHeight="false" outlineLevel="0" collapsed="false">
      <c r="A25" s="0" t="s">
        <v>21938</v>
      </c>
      <c r="B25" s="104" t="n">
        <f aca="false">COUNTIFS(jv!AN:AN,A25, jv!X:X,"1981")</f>
        <v>1</v>
      </c>
      <c r="C25" s="0" t="n">
        <f aca="false">COUNTIFS(jv!AN:AN,A25, jv!X:X,"1982")</f>
        <v>1</v>
      </c>
      <c r="D25" s="0" t="n">
        <f aca="false">COUNTIFS(jv!AN:AN,A25, jv!X:X,"1983")</f>
        <v>1</v>
      </c>
      <c r="E25" s="0" t="n">
        <f aca="false">COUNTIFS(jv!AN:AN,A25, jv!X:X,"1984")</f>
        <v>0</v>
      </c>
      <c r="F25" s="0" t="n">
        <f aca="false">COUNTIFS(jv!AN:AN,A25, jv!X:X,"1985")</f>
        <v>2</v>
      </c>
      <c r="G25" s="0" t="n">
        <f aca="false">COUNTIFS(jv!AN:AN,A25, jv!X:X,"1986")</f>
        <v>5</v>
      </c>
      <c r="H25" s="0" t="n">
        <f aca="false">COUNTIFS(jv!AN:AN,A25, jv!X:X,"1987")</f>
        <v>6</v>
      </c>
      <c r="I25" s="0" t="n">
        <f aca="false">COUNTIFS(jv!AN:AN,A25, jv!X:X,"1988")</f>
        <v>10</v>
      </c>
      <c r="J25" s="0" t="n">
        <f aca="false">COUNTIFS(jv!AN:AN,A25, jv!X:X,"1989")</f>
        <v>23</v>
      </c>
      <c r="K25" s="0" t="n">
        <f aca="false">COUNTIFS(jv!AN:AN,A25, jv!X:X,"1990")</f>
        <v>37</v>
      </c>
      <c r="L25" s="0" t="n">
        <f aca="false">COUNTIFS(jv!AN:AN,A25, jv!X:X,"1991")</f>
        <v>49</v>
      </c>
      <c r="M25" s="0" t="n">
        <f aca="false">COUNTIFS(jv!AN:AN,A25, jv!X:X,"1992")</f>
        <v>43</v>
      </c>
      <c r="N25" s="0" t="n">
        <f aca="false">COUNTIFS(jv!AN:AN,A25, jv!X:X,"1993")</f>
        <v>49</v>
      </c>
      <c r="O25" s="0" t="n">
        <f aca="false">COUNTIFS(jv!AN:AN,A25, jv!X:X,"1994")</f>
        <v>49</v>
      </c>
      <c r="P25" s="0" t="n">
        <f aca="false">COUNTIFS(jv!AN:AN,A25, jv!X:X,"1995")</f>
        <v>51</v>
      </c>
      <c r="Q25" s="0" t="n">
        <f aca="false">COUNTIFS(jv!AN:AN,A25, jv!X:X,"1996")</f>
        <v>33</v>
      </c>
      <c r="R25" s="0" t="n">
        <f aca="false">COUNTIFS(jv!AN:AN,A25, jv!X:X,"1997")</f>
        <v>34</v>
      </c>
      <c r="S25" s="0" t="n">
        <f aca="false">COUNTIFS(jv!AN:AN,A25, jv!X:X,"1998")</f>
        <v>25</v>
      </c>
      <c r="T25" s="0" t="n">
        <f aca="false">COUNTIFS(jv!AN:AN,A25, jv!X:X,"1999")</f>
        <v>30</v>
      </c>
      <c r="U25" s="0" t="n">
        <f aca="false">COUNTIFS(jv!AN:AN,A25, jv!X:X,"2000")</f>
        <v>29</v>
      </c>
      <c r="V25" s="0" t="n">
        <f aca="false">COUNTIFS(jv!AN:AN,A25, jv!X:X,"2001")</f>
        <v>26</v>
      </c>
      <c r="W25" s="0" t="n">
        <f aca="false">COUNTIFS(jv!AN:AN,A25, jv!X:X,"2002")</f>
        <v>26</v>
      </c>
      <c r="X25" s="0" t="n">
        <f aca="false">COUNTIFS(jv!AN:AN,A25, jv!X:X,"2003")</f>
        <v>36</v>
      </c>
      <c r="Y25" s="0" t="n">
        <f aca="false">COUNTIFS(jv!AN:AN,A25, jv!X:X,"2004")</f>
        <v>45</v>
      </c>
      <c r="Z25" s="0" t="n">
        <f aca="false">COUNTIFS(jv!AN:AN,A25, jv!X:X,"2005")</f>
        <v>50</v>
      </c>
      <c r="AA25" s="0" t="n">
        <f aca="false">COUNTIFS(jv!AN:AN,A25, jv!X:X,"2006")</f>
        <v>46</v>
      </c>
      <c r="AB25" s="0" t="n">
        <f aca="false">COUNTIFS(jv!AN:AN,A25, jv!X:X,"2007")</f>
        <v>57</v>
      </c>
      <c r="AC25" s="0" t="n">
        <f aca="false">COUNTIFS(jv!AN:AN,A25, jv!X:X,"2008")</f>
        <v>59</v>
      </c>
      <c r="AD25" s="0" t="n">
        <f aca="false">COUNTIFS(jv!AN:AN,A25, jv!X:X,"2009")</f>
        <v>43</v>
      </c>
      <c r="AE25" s="0" t="n">
        <f aca="false">COUNTIFS(jv!AN:AN,A25, jv!X:X,"2010")</f>
        <v>44</v>
      </c>
      <c r="AF25" s="0" t="n">
        <f aca="false">COUNTIFS(jv!AN:AN,A25, jv!X:X,"2011")</f>
        <v>57</v>
      </c>
      <c r="AG25" s="0" t="n">
        <f aca="false">COUNTIFS(jv!AN:AN,A25, jv!X:X,"2012")</f>
        <v>49</v>
      </c>
      <c r="AH25" s="0" t="n">
        <f aca="false">COUNTIFS(jv!AN:AN,A25, jv!X:X,"2013")</f>
        <v>38</v>
      </c>
      <c r="AI25" s="0" t="n">
        <f aca="false">COUNTIFS(jv!AN:AN,A25, jv!X:X,"2014")</f>
        <v>38</v>
      </c>
      <c r="AJ25" s="0" t="n">
        <f aca="false">COUNTIFS(jv!AN:AN,A25, jv!X:X,"2015")</f>
        <v>33</v>
      </c>
      <c r="AK25" s="0" t="n">
        <f aca="false">COUNTIFS(jv!AN:AN,A25, jv!X:X,"2016")</f>
        <v>55</v>
      </c>
      <c r="AL25" s="0" t="n">
        <f aca="false">COUNTIFS(jv!AN:AN,A25, jv!X:X,"2017")</f>
        <v>64</v>
      </c>
      <c r="AM25" s="0" t="n">
        <f aca="false">COUNTIFS(jv!AN:AN,A25, jv!X:X,"2018")</f>
        <v>57</v>
      </c>
      <c r="AN25" s="0" t="n">
        <f aca="false">COUNTIFS(jv!AN:AN,A25, jv!X:X,"2019")</f>
        <v>63</v>
      </c>
      <c r="AO25" s="0" t="n">
        <f aca="false">COUNTIFS(jv!AN:AN,A25, jv!X:X,"2020")</f>
        <v>51</v>
      </c>
      <c r="AP25" s="0" t="n">
        <f aca="false">COUNTIFS(jv!AN:AN,A25, jv!X:X,"2021")</f>
        <v>42</v>
      </c>
      <c r="AQ25" s="0" t="n">
        <f aca="false">COUNTIFS(jv!AN:AN,A25, jv!X:X,"2022")</f>
        <v>18</v>
      </c>
      <c r="AR25" s="0" t="n">
        <v>0</v>
      </c>
      <c r="AS25" s="104" t="n">
        <f aca="false">COUNTIFS(jv!AN:AN,A25)</f>
        <v>1476</v>
      </c>
    </row>
    <row r="26" customFormat="false" ht="13.8" hidden="false" customHeight="false" outlineLevel="0" collapsed="false">
      <c r="A26" s="0" t="s">
        <v>11979</v>
      </c>
      <c r="B26" s="104" t="n">
        <f aca="false">COUNTIFS(jv!AN:AN,A26, jv!X:X,"1981")</f>
        <v>0</v>
      </c>
      <c r="C26" s="0" t="n">
        <f aca="false">COUNTIFS(jv!AN:AN,A26, jv!X:X,"1982")</f>
        <v>0</v>
      </c>
      <c r="D26" s="0" t="n">
        <f aca="false">COUNTIFS(jv!AN:AN,A26, jv!X:X,"1983")</f>
        <v>0</v>
      </c>
      <c r="E26" s="0" t="n">
        <f aca="false">COUNTIFS(jv!AN:AN,A26, jv!X:X,"1984")</f>
        <v>0</v>
      </c>
      <c r="F26" s="0" t="n">
        <f aca="false">COUNTIFS(jv!AN:AN,A26, jv!X:X,"1985")</f>
        <v>0</v>
      </c>
      <c r="G26" s="0" t="n">
        <f aca="false">COUNTIFS(jv!AN:AN,A26, jv!X:X,"1986")</f>
        <v>0</v>
      </c>
      <c r="H26" s="0" t="n">
        <f aca="false">COUNTIFS(jv!AN:AN,A26, jv!X:X,"1987")</f>
        <v>0</v>
      </c>
      <c r="I26" s="0" t="n">
        <f aca="false">COUNTIFS(jv!AN:AN,A26, jv!X:X,"1988")</f>
        <v>0</v>
      </c>
      <c r="J26" s="0" t="n">
        <f aca="false">COUNTIFS(jv!AN:AN,A26, jv!X:X,"1989")</f>
        <v>0</v>
      </c>
      <c r="K26" s="0" t="n">
        <f aca="false">COUNTIFS(jv!AN:AN,A26, jv!X:X,"1990")</f>
        <v>0</v>
      </c>
      <c r="L26" s="0" t="n">
        <f aca="false">COUNTIFS(jv!AN:AN,A26, jv!X:X,"1991")</f>
        <v>0</v>
      </c>
      <c r="M26" s="0" t="n">
        <f aca="false">COUNTIFS(jv!AN:AN,A26, jv!X:X,"1992")</f>
        <v>0</v>
      </c>
      <c r="N26" s="0" t="n">
        <f aca="false">COUNTIFS(jv!AN:AN,A26, jv!X:X,"1993")</f>
        <v>0</v>
      </c>
      <c r="O26" s="0" t="n">
        <f aca="false">COUNTIFS(jv!AN:AN,A26, jv!X:X,"1994")</f>
        <v>0</v>
      </c>
      <c r="P26" s="0" t="n">
        <f aca="false">COUNTIFS(jv!AN:AN,A26, jv!X:X,"1995")</f>
        <v>0</v>
      </c>
      <c r="Q26" s="0" t="n">
        <f aca="false">COUNTIFS(jv!AN:AN,A26, jv!X:X,"1996")</f>
        <v>0</v>
      </c>
      <c r="R26" s="0" t="n">
        <f aca="false">COUNTIFS(jv!AN:AN,A26, jv!X:X,"1997")</f>
        <v>0</v>
      </c>
      <c r="S26" s="0" t="n">
        <f aca="false">COUNTIFS(jv!AN:AN,A26, jv!X:X,"1998")</f>
        <v>0</v>
      </c>
      <c r="T26" s="0" t="n">
        <f aca="false">COUNTIFS(jv!AN:AN,A26, jv!X:X,"1999")</f>
        <v>0</v>
      </c>
      <c r="U26" s="0" t="n">
        <f aca="false">COUNTIFS(jv!AN:AN,A26, jv!X:X,"2000")</f>
        <v>0</v>
      </c>
      <c r="V26" s="0" t="n">
        <f aca="false">COUNTIFS(jv!AN:AN,A26, jv!X:X,"2001")</f>
        <v>0</v>
      </c>
      <c r="W26" s="0" t="n">
        <f aca="false">COUNTIFS(jv!AN:AN,A26, jv!X:X,"2002")</f>
        <v>0</v>
      </c>
      <c r="X26" s="0" t="n">
        <f aca="false">COUNTIFS(jv!AN:AN,A26, jv!X:X,"2003")</f>
        <v>0</v>
      </c>
      <c r="Y26" s="0" t="n">
        <f aca="false">COUNTIFS(jv!AN:AN,A26, jv!X:X,"2004")</f>
        <v>0</v>
      </c>
      <c r="Z26" s="0" t="n">
        <f aca="false">COUNTIFS(jv!AN:AN,A26, jv!X:X,"2005")</f>
        <v>0</v>
      </c>
      <c r="AA26" s="0" t="n">
        <f aca="false">COUNTIFS(jv!AN:AN,A26, jv!X:X,"2006")</f>
        <v>0</v>
      </c>
      <c r="AB26" s="0" t="n">
        <f aca="false">COUNTIFS(jv!AN:AN,A26, jv!X:X,"2007")</f>
        <v>0</v>
      </c>
      <c r="AC26" s="0" t="n">
        <f aca="false">COUNTIFS(jv!AN:AN,A26, jv!X:X,"2008")</f>
        <v>0</v>
      </c>
      <c r="AD26" s="0" t="n">
        <f aca="false">COUNTIFS(jv!AN:AN,A26, jv!X:X,"2009")</f>
        <v>0</v>
      </c>
      <c r="AE26" s="0" t="n">
        <f aca="false">COUNTIFS(jv!AN:AN,A26, jv!X:X,"2010")</f>
        <v>0</v>
      </c>
      <c r="AF26" s="0" t="n">
        <f aca="false">COUNTIFS(jv!AN:AN,A26, jv!X:X,"2011")</f>
        <v>0</v>
      </c>
      <c r="AG26" s="0" t="n">
        <f aca="false">COUNTIFS(jv!AN:AN,A26, jv!X:X,"2012")</f>
        <v>0</v>
      </c>
      <c r="AH26" s="0" t="n">
        <f aca="false">COUNTIFS(jv!AN:AN,A26, jv!X:X,"2013")</f>
        <v>0</v>
      </c>
      <c r="AI26" s="0" t="n">
        <f aca="false">COUNTIFS(jv!AN:AN,A26, jv!X:X,"2014")</f>
        <v>0</v>
      </c>
      <c r="AJ26" s="0" t="n">
        <f aca="false">COUNTIFS(jv!AN:AN,A26, jv!X:X,"2015")</f>
        <v>0</v>
      </c>
      <c r="AK26" s="0" t="n">
        <f aca="false">COUNTIFS(jv!AN:AN,A26, jv!X:X,"2016")</f>
        <v>0</v>
      </c>
      <c r="AL26" s="0" t="n">
        <f aca="false">COUNTIFS(jv!AN:AN,A26, jv!X:X,"2017")</f>
        <v>0</v>
      </c>
      <c r="AM26" s="0" t="n">
        <f aca="false">COUNTIFS(jv!AN:AN,A26, jv!X:X,"2018")</f>
        <v>1</v>
      </c>
      <c r="AN26" s="0" t="n">
        <f aca="false">COUNTIFS(jv!AN:AN,A26, jv!X:X,"2019")</f>
        <v>0</v>
      </c>
      <c r="AO26" s="0" t="n">
        <f aca="false">COUNTIFS(jv!AN:AN,A26, jv!X:X,"2020")</f>
        <v>0</v>
      </c>
      <c r="AP26" s="0" t="n">
        <f aca="false">COUNTIFS(jv!AN:AN,A26, jv!X:X,"2021")</f>
        <v>1</v>
      </c>
      <c r="AQ26" s="0" t="n">
        <f aca="false">COUNTIFS(jv!AN:AN,A26, jv!X:X,"2022")</f>
        <v>0</v>
      </c>
      <c r="AR26" s="0" t="n">
        <v>0</v>
      </c>
      <c r="AS26" s="104" t="n">
        <f aca="false">COUNTIFS(jv!AN:AN,A26)</f>
        <v>2</v>
      </c>
    </row>
    <row r="27" customFormat="false" ht="13.8" hidden="false" customHeight="false" outlineLevel="0" collapsed="false">
      <c r="A27" s="0" t="s">
        <v>12793</v>
      </c>
      <c r="B27" s="104" t="n">
        <f aca="false">COUNTIFS(jv!AN:AN,A27, jv!X:X,"1981")</f>
        <v>0</v>
      </c>
      <c r="C27" s="0" t="n">
        <f aca="false">COUNTIFS(jv!AN:AN,A27, jv!X:X,"1982")</f>
        <v>0</v>
      </c>
      <c r="D27" s="0" t="n">
        <f aca="false">COUNTIFS(jv!AN:AN,A27, jv!X:X,"1983")</f>
        <v>0</v>
      </c>
      <c r="E27" s="0" t="n">
        <f aca="false">COUNTIFS(jv!AN:AN,A27, jv!X:X,"1984")</f>
        <v>0</v>
      </c>
      <c r="F27" s="0" t="n">
        <f aca="false">COUNTIFS(jv!AN:AN,A27, jv!X:X,"1985")</f>
        <v>0</v>
      </c>
      <c r="G27" s="0" t="n">
        <f aca="false">COUNTIFS(jv!AN:AN,A27, jv!X:X,"1986")</f>
        <v>0</v>
      </c>
      <c r="H27" s="0" t="n">
        <f aca="false">COUNTIFS(jv!AN:AN,A27, jv!X:X,"1987")</f>
        <v>0</v>
      </c>
      <c r="I27" s="0" t="n">
        <f aca="false">COUNTIFS(jv!AN:AN,A27, jv!X:X,"1988")</f>
        <v>0</v>
      </c>
      <c r="J27" s="0" t="n">
        <f aca="false">COUNTIFS(jv!AN:AN,A27, jv!X:X,"1989")</f>
        <v>0</v>
      </c>
      <c r="K27" s="0" t="n">
        <f aca="false">COUNTIFS(jv!AN:AN,A27, jv!X:X,"1990")</f>
        <v>0</v>
      </c>
      <c r="L27" s="0" t="n">
        <f aca="false">COUNTIFS(jv!AN:AN,A27, jv!X:X,"1991")</f>
        <v>0</v>
      </c>
      <c r="M27" s="0" t="n">
        <f aca="false">COUNTIFS(jv!AN:AN,A27, jv!X:X,"1992")</f>
        <v>0</v>
      </c>
      <c r="N27" s="0" t="n">
        <f aca="false">COUNTIFS(jv!AN:AN,A27, jv!X:X,"1993")</f>
        <v>0</v>
      </c>
      <c r="O27" s="0" t="n">
        <f aca="false">COUNTIFS(jv!AN:AN,A27, jv!X:X,"1994")</f>
        <v>0</v>
      </c>
      <c r="P27" s="0" t="n">
        <f aca="false">COUNTIFS(jv!AN:AN,A27, jv!X:X,"1995")</f>
        <v>0</v>
      </c>
      <c r="Q27" s="0" t="n">
        <f aca="false">COUNTIFS(jv!AN:AN,A27, jv!X:X,"1996")</f>
        <v>0</v>
      </c>
      <c r="R27" s="0" t="n">
        <f aca="false">COUNTIFS(jv!AN:AN,A27, jv!X:X,"1997")</f>
        <v>0</v>
      </c>
      <c r="S27" s="0" t="n">
        <f aca="false">COUNTIFS(jv!AN:AN,A27, jv!X:X,"1998")</f>
        <v>0</v>
      </c>
      <c r="T27" s="0" t="n">
        <f aca="false">COUNTIFS(jv!AN:AN,A27, jv!X:X,"1999")</f>
        <v>0</v>
      </c>
      <c r="U27" s="0" t="n">
        <f aca="false">COUNTIFS(jv!AN:AN,A27, jv!X:X,"2000")</f>
        <v>0</v>
      </c>
      <c r="V27" s="0" t="n">
        <f aca="false">COUNTIFS(jv!AN:AN,A27, jv!X:X,"2001")</f>
        <v>0</v>
      </c>
      <c r="W27" s="0" t="n">
        <f aca="false">COUNTIFS(jv!AN:AN,A27, jv!X:X,"2002")</f>
        <v>0</v>
      </c>
      <c r="X27" s="0" t="n">
        <f aca="false">COUNTIFS(jv!AN:AN,A27, jv!X:X,"2003")</f>
        <v>0</v>
      </c>
      <c r="Y27" s="0" t="n">
        <f aca="false">COUNTIFS(jv!AN:AN,A27, jv!X:X,"2004")</f>
        <v>0</v>
      </c>
      <c r="Z27" s="0" t="n">
        <f aca="false">COUNTIFS(jv!AN:AN,A27, jv!X:X,"2005")</f>
        <v>0</v>
      </c>
      <c r="AA27" s="0" t="n">
        <f aca="false">COUNTIFS(jv!AN:AN,A27, jv!X:X,"2006")</f>
        <v>0</v>
      </c>
      <c r="AB27" s="0" t="n">
        <f aca="false">COUNTIFS(jv!AN:AN,A27, jv!X:X,"2007")</f>
        <v>0</v>
      </c>
      <c r="AC27" s="0" t="n">
        <f aca="false">COUNTIFS(jv!AN:AN,A27, jv!X:X,"2008")</f>
        <v>0</v>
      </c>
      <c r="AD27" s="0" t="n">
        <f aca="false">COUNTIFS(jv!AN:AN,A27, jv!X:X,"2009")</f>
        <v>0</v>
      </c>
      <c r="AE27" s="0" t="n">
        <f aca="false">COUNTIFS(jv!AN:AN,A27, jv!X:X,"2010")</f>
        <v>0</v>
      </c>
      <c r="AF27" s="0" t="n">
        <f aca="false">COUNTIFS(jv!AN:AN,A27, jv!X:X,"2011")</f>
        <v>0</v>
      </c>
      <c r="AG27" s="0" t="n">
        <f aca="false">COUNTIFS(jv!AN:AN,A27, jv!X:X,"2012")</f>
        <v>0</v>
      </c>
      <c r="AH27" s="0" t="n">
        <f aca="false">COUNTIFS(jv!AN:AN,A27, jv!X:X,"2013")</f>
        <v>0</v>
      </c>
      <c r="AI27" s="0" t="n">
        <f aca="false">COUNTIFS(jv!AN:AN,A27, jv!X:X,"2014")</f>
        <v>0</v>
      </c>
      <c r="AJ27" s="0" t="n">
        <f aca="false">COUNTIFS(jv!AN:AN,A27, jv!X:X,"2015")</f>
        <v>0</v>
      </c>
      <c r="AK27" s="0" t="n">
        <f aca="false">COUNTIFS(jv!AN:AN,A27, jv!X:X,"2016")</f>
        <v>0</v>
      </c>
      <c r="AL27" s="0" t="n">
        <f aca="false">COUNTIFS(jv!AN:AN,A27, jv!X:X,"2017")</f>
        <v>0</v>
      </c>
      <c r="AM27" s="0" t="n">
        <f aca="false">COUNTIFS(jv!AN:AN,A27, jv!X:X,"2018")</f>
        <v>0</v>
      </c>
      <c r="AN27" s="0" t="n">
        <f aca="false">COUNTIFS(jv!AN:AN,A27, jv!X:X,"2019")</f>
        <v>0</v>
      </c>
      <c r="AO27" s="0" t="n">
        <f aca="false">COUNTIFS(jv!AN:AN,A27, jv!X:X,"2020")</f>
        <v>0</v>
      </c>
      <c r="AP27" s="0" t="n">
        <f aca="false">COUNTIFS(jv!AN:AN,A27, jv!X:X,"2021")</f>
        <v>0</v>
      </c>
      <c r="AQ27" s="0" t="n">
        <f aca="false">COUNTIFS(jv!AN:AN,A27, jv!X:X,"2022")</f>
        <v>1</v>
      </c>
      <c r="AR27" s="0" t="n">
        <v>0</v>
      </c>
      <c r="AS27" s="104" t="n">
        <f aca="false">COUNTIFS(jv!AN:AN,A27)</f>
        <v>1</v>
      </c>
    </row>
    <row r="28" customFormat="false" ht="13.8" hidden="false" customHeight="false" outlineLevel="0" collapsed="false">
      <c r="A28" s="0" t="s">
        <v>12437</v>
      </c>
      <c r="B28" s="104" t="n">
        <f aca="false">COUNTIFS(jv!AN:AN,A28, jv!X:X,"1981")</f>
        <v>0</v>
      </c>
      <c r="C28" s="0" t="n">
        <f aca="false">COUNTIFS(jv!AN:AN,A28, jv!X:X,"1982")</f>
        <v>0</v>
      </c>
      <c r="D28" s="0" t="n">
        <f aca="false">COUNTIFS(jv!AN:AN,A28, jv!X:X,"1983")</f>
        <v>0</v>
      </c>
      <c r="E28" s="0" t="n">
        <f aca="false">COUNTIFS(jv!AN:AN,A28, jv!X:X,"1984")</f>
        <v>0</v>
      </c>
      <c r="F28" s="0" t="n">
        <f aca="false">COUNTIFS(jv!AN:AN,A28, jv!X:X,"1985")</f>
        <v>0</v>
      </c>
      <c r="G28" s="0" t="n">
        <f aca="false">COUNTIFS(jv!AN:AN,A28, jv!X:X,"1986")</f>
        <v>0</v>
      </c>
      <c r="H28" s="0" t="n">
        <f aca="false">COUNTIFS(jv!AN:AN,A28, jv!X:X,"1987")</f>
        <v>0</v>
      </c>
      <c r="I28" s="0" t="n">
        <f aca="false">COUNTIFS(jv!AN:AN,A28, jv!X:X,"1988")</f>
        <v>0</v>
      </c>
      <c r="J28" s="0" t="n">
        <f aca="false">COUNTIFS(jv!AN:AN,A28, jv!X:X,"1989")</f>
        <v>0</v>
      </c>
      <c r="K28" s="0" t="n">
        <f aca="false">COUNTIFS(jv!AN:AN,A28, jv!X:X,"1990")</f>
        <v>0</v>
      </c>
      <c r="L28" s="0" t="n">
        <f aca="false">COUNTIFS(jv!AN:AN,A28, jv!X:X,"1991")</f>
        <v>0</v>
      </c>
      <c r="M28" s="0" t="n">
        <f aca="false">COUNTIFS(jv!AN:AN,A28, jv!X:X,"1992")</f>
        <v>0</v>
      </c>
      <c r="N28" s="0" t="n">
        <f aca="false">COUNTIFS(jv!AN:AN,A28, jv!X:X,"1993")</f>
        <v>0</v>
      </c>
      <c r="O28" s="0" t="n">
        <f aca="false">COUNTIFS(jv!AN:AN,A28, jv!X:X,"1994")</f>
        <v>0</v>
      </c>
      <c r="P28" s="0" t="n">
        <f aca="false">COUNTIFS(jv!AN:AN,A28, jv!X:X,"1995")</f>
        <v>0</v>
      </c>
      <c r="Q28" s="0" t="n">
        <f aca="false">COUNTIFS(jv!AN:AN,A28, jv!X:X,"1996")</f>
        <v>0</v>
      </c>
      <c r="R28" s="0" t="n">
        <f aca="false">COUNTIFS(jv!AN:AN,A28, jv!X:X,"1997")</f>
        <v>0</v>
      </c>
      <c r="S28" s="0" t="n">
        <f aca="false">COUNTIFS(jv!AN:AN,A28, jv!X:X,"1998")</f>
        <v>0</v>
      </c>
      <c r="T28" s="0" t="n">
        <f aca="false">COUNTIFS(jv!AN:AN,A28, jv!X:X,"1999")</f>
        <v>0</v>
      </c>
      <c r="U28" s="0" t="n">
        <f aca="false">COUNTIFS(jv!AN:AN,A28, jv!X:X,"2000")</f>
        <v>0</v>
      </c>
      <c r="V28" s="0" t="n">
        <f aca="false">COUNTIFS(jv!AN:AN,A28, jv!X:X,"2001")</f>
        <v>0</v>
      </c>
      <c r="W28" s="0" t="n">
        <f aca="false">COUNTIFS(jv!AN:AN,A28, jv!X:X,"2002")</f>
        <v>0</v>
      </c>
      <c r="X28" s="0" t="n">
        <f aca="false">COUNTIFS(jv!AN:AN,A28, jv!X:X,"2003")</f>
        <v>0</v>
      </c>
      <c r="Y28" s="0" t="n">
        <f aca="false">COUNTIFS(jv!AN:AN,A28, jv!X:X,"2004")</f>
        <v>0</v>
      </c>
      <c r="Z28" s="0" t="n">
        <f aca="false">COUNTIFS(jv!AN:AN,A28, jv!X:X,"2005")</f>
        <v>0</v>
      </c>
      <c r="AA28" s="0" t="n">
        <f aca="false">COUNTIFS(jv!AN:AN,A28, jv!X:X,"2006")</f>
        <v>0</v>
      </c>
      <c r="AB28" s="0" t="n">
        <f aca="false">COUNTIFS(jv!AN:AN,A28, jv!X:X,"2007")</f>
        <v>0</v>
      </c>
      <c r="AC28" s="0" t="n">
        <f aca="false">COUNTIFS(jv!AN:AN,A28, jv!X:X,"2008")</f>
        <v>0</v>
      </c>
      <c r="AD28" s="0" t="n">
        <f aca="false">COUNTIFS(jv!AN:AN,A28, jv!X:X,"2009")</f>
        <v>0</v>
      </c>
      <c r="AE28" s="0" t="n">
        <f aca="false">COUNTIFS(jv!AN:AN,A28, jv!X:X,"2010")</f>
        <v>0</v>
      </c>
      <c r="AF28" s="0" t="n">
        <f aca="false">COUNTIFS(jv!AN:AN,A28, jv!X:X,"2011")</f>
        <v>0</v>
      </c>
      <c r="AG28" s="0" t="n">
        <f aca="false">COUNTIFS(jv!AN:AN,A28, jv!X:X,"2012")</f>
        <v>0</v>
      </c>
      <c r="AH28" s="0" t="n">
        <f aca="false">COUNTIFS(jv!AN:AN,A28, jv!X:X,"2013")</f>
        <v>0</v>
      </c>
      <c r="AI28" s="0" t="n">
        <f aca="false">COUNTIFS(jv!AN:AN,A28, jv!X:X,"2014")</f>
        <v>0</v>
      </c>
      <c r="AJ28" s="0" t="n">
        <f aca="false">COUNTIFS(jv!AN:AN,A28, jv!X:X,"2015")</f>
        <v>0</v>
      </c>
      <c r="AK28" s="0" t="n">
        <f aca="false">COUNTIFS(jv!AN:AN,A28, jv!X:X,"2016")</f>
        <v>0</v>
      </c>
      <c r="AL28" s="0" t="n">
        <f aca="false">COUNTIFS(jv!AN:AN,A28, jv!X:X,"2017")</f>
        <v>0</v>
      </c>
      <c r="AM28" s="0" t="n">
        <f aca="false">COUNTIFS(jv!AN:AN,A28, jv!X:X,"2018")</f>
        <v>0</v>
      </c>
      <c r="AN28" s="0" t="n">
        <f aca="false">COUNTIFS(jv!AN:AN,A28, jv!X:X,"2019")</f>
        <v>0</v>
      </c>
      <c r="AO28" s="0" t="n">
        <f aca="false">COUNTIFS(jv!AN:AN,A28, jv!X:X,"2020")</f>
        <v>1</v>
      </c>
      <c r="AP28" s="0" t="n">
        <f aca="false">COUNTIFS(jv!AN:AN,A28, jv!X:X,"2021")</f>
        <v>0</v>
      </c>
      <c r="AQ28" s="0" t="n">
        <f aca="false">COUNTIFS(jv!AN:AN,A28, jv!X:X,"2022")</f>
        <v>1</v>
      </c>
      <c r="AR28" s="0" t="n">
        <v>0</v>
      </c>
      <c r="AS28" s="104" t="n">
        <f aca="false">COUNTIFS(jv!AN:AN,A28)</f>
        <v>2</v>
      </c>
    </row>
    <row r="29" customFormat="false" ht="13.8" hidden="false" customHeight="false" outlineLevel="0" collapsed="false">
      <c r="A29" s="0" t="s">
        <v>11903</v>
      </c>
      <c r="B29" s="104" t="n">
        <f aca="false">COUNTIFS(jv!AN:AN,A29, jv!X:X,"1981")</f>
        <v>0</v>
      </c>
      <c r="C29" s="0" t="n">
        <f aca="false">COUNTIFS(jv!AN:AN,A29, jv!X:X,"1982")</f>
        <v>0</v>
      </c>
      <c r="D29" s="0" t="n">
        <f aca="false">COUNTIFS(jv!AN:AN,A29, jv!X:X,"1983")</f>
        <v>0</v>
      </c>
      <c r="E29" s="0" t="n">
        <f aca="false">COUNTIFS(jv!AN:AN,A29, jv!X:X,"1984")</f>
        <v>0</v>
      </c>
      <c r="F29" s="0" t="n">
        <f aca="false">COUNTIFS(jv!AN:AN,A29, jv!X:X,"1985")</f>
        <v>0</v>
      </c>
      <c r="G29" s="0" t="n">
        <f aca="false">COUNTIFS(jv!AN:AN,A29, jv!X:X,"1986")</f>
        <v>0</v>
      </c>
      <c r="H29" s="0" t="n">
        <f aca="false">COUNTIFS(jv!AN:AN,A29, jv!X:X,"1987")</f>
        <v>0</v>
      </c>
      <c r="I29" s="0" t="n">
        <f aca="false">COUNTIFS(jv!AN:AN,A29, jv!X:X,"1988")</f>
        <v>0</v>
      </c>
      <c r="J29" s="0" t="n">
        <f aca="false">COUNTIFS(jv!AN:AN,A29, jv!X:X,"1989")</f>
        <v>0</v>
      </c>
      <c r="K29" s="0" t="n">
        <f aca="false">COUNTIFS(jv!AN:AN,A29, jv!X:X,"1990")</f>
        <v>0</v>
      </c>
      <c r="L29" s="0" t="n">
        <f aca="false">COUNTIFS(jv!AN:AN,A29, jv!X:X,"1991")</f>
        <v>0</v>
      </c>
      <c r="M29" s="0" t="n">
        <f aca="false">COUNTIFS(jv!AN:AN,A29, jv!X:X,"1992")</f>
        <v>0</v>
      </c>
      <c r="N29" s="0" t="n">
        <f aca="false">COUNTIFS(jv!AN:AN,A29, jv!X:X,"1993")</f>
        <v>0</v>
      </c>
      <c r="O29" s="0" t="n">
        <f aca="false">COUNTIFS(jv!AN:AN,A29, jv!X:X,"1994")</f>
        <v>0</v>
      </c>
      <c r="P29" s="0" t="n">
        <f aca="false">COUNTIFS(jv!AN:AN,A29, jv!X:X,"1995")</f>
        <v>0</v>
      </c>
      <c r="Q29" s="0" t="n">
        <f aca="false">COUNTIFS(jv!AN:AN,A29, jv!X:X,"1996")</f>
        <v>0</v>
      </c>
      <c r="R29" s="0" t="n">
        <f aca="false">COUNTIFS(jv!AN:AN,A29, jv!X:X,"1997")</f>
        <v>0</v>
      </c>
      <c r="S29" s="0" t="n">
        <f aca="false">COUNTIFS(jv!AN:AN,A29, jv!X:X,"1998")</f>
        <v>0</v>
      </c>
      <c r="T29" s="0" t="n">
        <f aca="false">COUNTIFS(jv!AN:AN,A29, jv!X:X,"1999")</f>
        <v>0</v>
      </c>
      <c r="U29" s="0" t="n">
        <f aca="false">COUNTIFS(jv!AN:AN,A29, jv!X:X,"2000")</f>
        <v>0</v>
      </c>
      <c r="V29" s="0" t="n">
        <f aca="false">COUNTIFS(jv!AN:AN,A29, jv!X:X,"2001")</f>
        <v>0</v>
      </c>
      <c r="W29" s="0" t="n">
        <f aca="false">COUNTIFS(jv!AN:AN,A29, jv!X:X,"2002")</f>
        <v>0</v>
      </c>
      <c r="X29" s="0" t="n">
        <f aca="false">COUNTIFS(jv!AN:AN,A29, jv!X:X,"2003")</f>
        <v>0</v>
      </c>
      <c r="Y29" s="0" t="n">
        <f aca="false">COUNTIFS(jv!AN:AN,A29, jv!X:X,"2004")</f>
        <v>0</v>
      </c>
      <c r="Z29" s="0" t="n">
        <f aca="false">COUNTIFS(jv!AN:AN,A29, jv!X:X,"2005")</f>
        <v>0</v>
      </c>
      <c r="AA29" s="0" t="n">
        <f aca="false">COUNTIFS(jv!AN:AN,A29, jv!X:X,"2006")</f>
        <v>0</v>
      </c>
      <c r="AB29" s="0" t="n">
        <f aca="false">COUNTIFS(jv!AN:AN,A29, jv!X:X,"2007")</f>
        <v>0</v>
      </c>
      <c r="AC29" s="0" t="n">
        <f aca="false">COUNTIFS(jv!AN:AN,A29, jv!X:X,"2008")</f>
        <v>0</v>
      </c>
      <c r="AD29" s="0" t="n">
        <f aca="false">COUNTIFS(jv!AN:AN,A29, jv!X:X,"2009")</f>
        <v>0</v>
      </c>
      <c r="AE29" s="0" t="n">
        <f aca="false">COUNTIFS(jv!AN:AN,A29, jv!X:X,"2010")</f>
        <v>0</v>
      </c>
      <c r="AF29" s="0" t="n">
        <f aca="false">COUNTIFS(jv!AN:AN,A29, jv!X:X,"2011")</f>
        <v>0</v>
      </c>
      <c r="AG29" s="0" t="n">
        <f aca="false">COUNTIFS(jv!AN:AN,A29, jv!X:X,"2012")</f>
        <v>0</v>
      </c>
      <c r="AH29" s="0" t="n">
        <f aca="false">COUNTIFS(jv!AN:AN,A29, jv!X:X,"2013")</f>
        <v>0</v>
      </c>
      <c r="AI29" s="0" t="n">
        <f aca="false">COUNTIFS(jv!AN:AN,A29, jv!X:X,"2014")</f>
        <v>0</v>
      </c>
      <c r="AJ29" s="0" t="n">
        <f aca="false">COUNTIFS(jv!AN:AN,A29, jv!X:X,"2015")</f>
        <v>0</v>
      </c>
      <c r="AK29" s="0" t="n">
        <f aca="false">COUNTIFS(jv!AN:AN,A29, jv!X:X,"2016")</f>
        <v>0</v>
      </c>
      <c r="AL29" s="0" t="n">
        <f aca="false">COUNTIFS(jv!AN:AN,A29, jv!X:X,"2017")</f>
        <v>0</v>
      </c>
      <c r="AM29" s="0" t="n">
        <f aca="false">COUNTIFS(jv!AN:AN,A29, jv!X:X,"2018")</f>
        <v>0</v>
      </c>
      <c r="AN29" s="0" t="n">
        <f aca="false">COUNTIFS(jv!AN:AN,A29, jv!X:X,"2019")</f>
        <v>0</v>
      </c>
      <c r="AO29" s="0" t="n">
        <f aca="false">COUNTIFS(jv!AN:AN,A29, jv!X:X,"2020")</f>
        <v>0</v>
      </c>
      <c r="AP29" s="0" t="n">
        <f aca="false">COUNTIFS(jv!AN:AN,A29, jv!X:X,"2021")</f>
        <v>1</v>
      </c>
      <c r="AQ29" s="0" t="n">
        <f aca="false">COUNTIFS(jv!AN:AN,A29, jv!X:X,"2022")</f>
        <v>0</v>
      </c>
      <c r="AR29" s="0" t="n">
        <v>0</v>
      </c>
      <c r="AS29" s="104" t="n">
        <f aca="false">COUNTIFS(jv!AN:AN,A29)</f>
        <v>1</v>
      </c>
    </row>
    <row r="30" customFormat="false" ht="13.8" hidden="false" customHeight="false" outlineLevel="0" collapsed="false">
      <c r="A30" s="0" t="s">
        <v>5043</v>
      </c>
      <c r="B30" s="104" t="n">
        <f aca="false">COUNTIFS(jv!AN:AN,A30, jv!X:X,"1981")</f>
        <v>0</v>
      </c>
      <c r="C30" s="0" t="n">
        <f aca="false">COUNTIFS(jv!AN:AN,A30, jv!X:X,"1982")</f>
        <v>0</v>
      </c>
      <c r="D30" s="0" t="n">
        <f aca="false">COUNTIFS(jv!AN:AN,A30, jv!X:X,"1983")</f>
        <v>0</v>
      </c>
      <c r="E30" s="0" t="n">
        <f aca="false">COUNTIFS(jv!AN:AN,A30, jv!X:X,"1984")</f>
        <v>0</v>
      </c>
      <c r="F30" s="0" t="n">
        <f aca="false">COUNTIFS(jv!AN:AN,A30, jv!X:X,"1985")</f>
        <v>0</v>
      </c>
      <c r="G30" s="0" t="n">
        <f aca="false">COUNTIFS(jv!AN:AN,A30, jv!X:X,"1986")</f>
        <v>0</v>
      </c>
      <c r="H30" s="0" t="n">
        <f aca="false">COUNTIFS(jv!AN:AN,A30, jv!X:X,"1987")</f>
        <v>0</v>
      </c>
      <c r="I30" s="0" t="n">
        <f aca="false">COUNTIFS(jv!AN:AN,A30, jv!X:X,"1988")</f>
        <v>0</v>
      </c>
      <c r="J30" s="0" t="n">
        <f aca="false">COUNTIFS(jv!AN:AN,A30, jv!X:X,"1989")</f>
        <v>0</v>
      </c>
      <c r="K30" s="0" t="n">
        <f aca="false">COUNTIFS(jv!AN:AN,A30, jv!X:X,"1990")</f>
        <v>0</v>
      </c>
      <c r="L30" s="0" t="n">
        <f aca="false">COUNTIFS(jv!AN:AN,A30, jv!X:X,"1991")</f>
        <v>0</v>
      </c>
      <c r="M30" s="0" t="n">
        <f aca="false">COUNTIFS(jv!AN:AN,A30, jv!X:X,"1992")</f>
        <v>0</v>
      </c>
      <c r="N30" s="0" t="n">
        <f aca="false">COUNTIFS(jv!AN:AN,A30, jv!X:X,"1993")</f>
        <v>0</v>
      </c>
      <c r="O30" s="0" t="n">
        <f aca="false">COUNTIFS(jv!AN:AN,A30, jv!X:X,"1994")</f>
        <v>0</v>
      </c>
      <c r="P30" s="0" t="n">
        <f aca="false">COUNTIFS(jv!AN:AN,A30, jv!X:X,"1995")</f>
        <v>0</v>
      </c>
      <c r="Q30" s="0" t="n">
        <f aca="false">COUNTIFS(jv!AN:AN,A30, jv!X:X,"1996")</f>
        <v>0</v>
      </c>
      <c r="R30" s="0" t="n">
        <f aca="false">COUNTIFS(jv!AN:AN,A30, jv!X:X,"1997")</f>
        <v>0</v>
      </c>
      <c r="S30" s="0" t="n">
        <f aca="false">COUNTIFS(jv!AN:AN,A30, jv!X:X,"1998")</f>
        <v>0</v>
      </c>
      <c r="T30" s="0" t="n">
        <f aca="false">COUNTIFS(jv!AN:AN,A30, jv!X:X,"1999")</f>
        <v>0</v>
      </c>
      <c r="U30" s="0" t="n">
        <f aca="false">COUNTIFS(jv!AN:AN,A30, jv!X:X,"2000")</f>
        <v>0</v>
      </c>
      <c r="V30" s="0" t="n">
        <f aca="false">COUNTIFS(jv!AN:AN,A30, jv!X:X,"2001")</f>
        <v>0</v>
      </c>
      <c r="W30" s="0" t="n">
        <f aca="false">COUNTIFS(jv!AN:AN,A30, jv!X:X,"2002")</f>
        <v>0</v>
      </c>
      <c r="X30" s="0" t="n">
        <f aca="false">COUNTIFS(jv!AN:AN,A30, jv!X:X,"2003")</f>
        <v>0</v>
      </c>
      <c r="Y30" s="0" t="n">
        <f aca="false">COUNTIFS(jv!AN:AN,A30, jv!X:X,"2004")</f>
        <v>0</v>
      </c>
      <c r="Z30" s="0" t="n">
        <f aca="false">COUNTIFS(jv!AN:AN,A30, jv!X:X,"2005")</f>
        <v>0</v>
      </c>
      <c r="AA30" s="0" t="n">
        <f aca="false">COUNTIFS(jv!AN:AN,A30, jv!X:X,"2006")</f>
        <v>1</v>
      </c>
      <c r="AB30" s="0" t="n">
        <f aca="false">COUNTIFS(jv!AN:AN,A30, jv!X:X,"2007")</f>
        <v>0</v>
      </c>
      <c r="AC30" s="0" t="n">
        <f aca="false">COUNTIFS(jv!AN:AN,A30, jv!X:X,"2008")</f>
        <v>0</v>
      </c>
      <c r="AD30" s="0" t="n">
        <f aca="false">COUNTIFS(jv!AN:AN,A30, jv!X:X,"2009")</f>
        <v>0</v>
      </c>
      <c r="AE30" s="0" t="n">
        <f aca="false">COUNTIFS(jv!AN:AN,A30, jv!X:X,"2010")</f>
        <v>0</v>
      </c>
      <c r="AF30" s="0" t="n">
        <f aca="false">COUNTIFS(jv!AN:AN,A30, jv!X:X,"2011")</f>
        <v>0</v>
      </c>
      <c r="AG30" s="0" t="n">
        <f aca="false">COUNTIFS(jv!AN:AN,A30, jv!X:X,"2012")</f>
        <v>0</v>
      </c>
      <c r="AH30" s="0" t="n">
        <f aca="false">COUNTIFS(jv!AN:AN,A30, jv!X:X,"2013")</f>
        <v>0</v>
      </c>
      <c r="AI30" s="0" t="n">
        <f aca="false">COUNTIFS(jv!AN:AN,A30, jv!X:X,"2014")</f>
        <v>0</v>
      </c>
      <c r="AJ30" s="0" t="n">
        <f aca="false">COUNTIFS(jv!AN:AN,A30, jv!X:X,"2015")</f>
        <v>1</v>
      </c>
      <c r="AK30" s="0" t="n">
        <f aca="false">COUNTIFS(jv!AN:AN,A30, jv!X:X,"2016")</f>
        <v>0</v>
      </c>
      <c r="AL30" s="0" t="n">
        <f aca="false">COUNTIFS(jv!AN:AN,A30, jv!X:X,"2017")</f>
        <v>1</v>
      </c>
      <c r="AM30" s="0" t="n">
        <f aca="false">COUNTIFS(jv!AN:AN,A30, jv!X:X,"2018")</f>
        <v>1</v>
      </c>
      <c r="AN30" s="0" t="n">
        <f aca="false">COUNTIFS(jv!AN:AN,A30, jv!X:X,"2019")</f>
        <v>1</v>
      </c>
      <c r="AO30" s="0" t="n">
        <f aca="false">COUNTIFS(jv!AN:AN,A30, jv!X:X,"2020")</f>
        <v>2</v>
      </c>
      <c r="AP30" s="0" t="n">
        <f aca="false">COUNTIFS(jv!AN:AN,A30, jv!X:X,"2021")</f>
        <v>0</v>
      </c>
      <c r="AQ30" s="0" t="n">
        <f aca="false">COUNTIFS(jv!AN:AN,A30, jv!X:X,"2022")</f>
        <v>0</v>
      </c>
      <c r="AR30" s="0" t="n">
        <v>0</v>
      </c>
      <c r="AS30" s="104" t="n">
        <f aca="false">COUNTIFS(jv!AN:AN,A30)</f>
        <v>7</v>
      </c>
    </row>
    <row r="31" customFormat="false" ht="13.8" hidden="false" customHeight="false" outlineLevel="0" collapsed="false">
      <c r="A31" s="0" t="s">
        <v>1143</v>
      </c>
      <c r="B31" s="104" t="n">
        <f aca="false">COUNTIFS(jv!AN:AN,A31, jv!X:X,"1981")</f>
        <v>0</v>
      </c>
      <c r="C31" s="0" t="n">
        <f aca="false">COUNTIFS(jv!AN:AN,A31, jv!X:X,"1982")</f>
        <v>0</v>
      </c>
      <c r="D31" s="0" t="n">
        <f aca="false">COUNTIFS(jv!AN:AN,A31, jv!X:X,"1983")</f>
        <v>0</v>
      </c>
      <c r="E31" s="0" t="n">
        <f aca="false">COUNTIFS(jv!AN:AN,A31, jv!X:X,"1984")</f>
        <v>0</v>
      </c>
      <c r="F31" s="0" t="n">
        <f aca="false">COUNTIFS(jv!AN:AN,A31, jv!X:X,"1985")</f>
        <v>0</v>
      </c>
      <c r="G31" s="0" t="n">
        <f aca="false">COUNTIFS(jv!AN:AN,A31, jv!X:X,"1986")</f>
        <v>0</v>
      </c>
      <c r="H31" s="0" t="n">
        <f aca="false">COUNTIFS(jv!AN:AN,A31, jv!X:X,"1987")</f>
        <v>0</v>
      </c>
      <c r="I31" s="0" t="n">
        <f aca="false">COUNTIFS(jv!AN:AN,A31, jv!X:X,"1988")</f>
        <v>0</v>
      </c>
      <c r="J31" s="0" t="n">
        <f aca="false">COUNTIFS(jv!AN:AN,A31, jv!X:X,"1989")</f>
        <v>0</v>
      </c>
      <c r="K31" s="0" t="n">
        <f aca="false">COUNTIFS(jv!AN:AN,A31, jv!X:X,"1990")</f>
        <v>0</v>
      </c>
      <c r="L31" s="0" t="n">
        <f aca="false">COUNTIFS(jv!AN:AN,A31, jv!X:X,"1991")</f>
        <v>0</v>
      </c>
      <c r="M31" s="0" t="n">
        <f aca="false">COUNTIFS(jv!AN:AN,A31, jv!X:X,"1992")</f>
        <v>0</v>
      </c>
      <c r="N31" s="0" t="n">
        <f aca="false">COUNTIFS(jv!AN:AN,A31, jv!X:X,"1993")</f>
        <v>0</v>
      </c>
      <c r="O31" s="0" t="n">
        <f aca="false">COUNTIFS(jv!AN:AN,A31, jv!X:X,"1994")</f>
        <v>0</v>
      </c>
      <c r="P31" s="0" t="n">
        <f aca="false">COUNTIFS(jv!AN:AN,A31, jv!X:X,"1995")</f>
        <v>1</v>
      </c>
      <c r="Q31" s="0" t="n">
        <f aca="false">COUNTIFS(jv!AN:AN,A31, jv!X:X,"1996")</f>
        <v>0</v>
      </c>
      <c r="R31" s="0" t="n">
        <f aca="false">COUNTIFS(jv!AN:AN,A31, jv!X:X,"1997")</f>
        <v>0</v>
      </c>
      <c r="S31" s="0" t="n">
        <f aca="false">COUNTIFS(jv!AN:AN,A31, jv!X:X,"1998")</f>
        <v>0</v>
      </c>
      <c r="T31" s="0" t="n">
        <f aca="false">COUNTIFS(jv!AN:AN,A31, jv!X:X,"1999")</f>
        <v>0</v>
      </c>
      <c r="U31" s="0" t="n">
        <f aca="false">COUNTIFS(jv!AN:AN,A31, jv!X:X,"2000")</f>
        <v>0</v>
      </c>
      <c r="V31" s="0" t="n">
        <f aca="false">COUNTIFS(jv!AN:AN,A31, jv!X:X,"2001")</f>
        <v>0</v>
      </c>
      <c r="W31" s="0" t="n">
        <f aca="false">COUNTIFS(jv!AN:AN,A31, jv!X:X,"2002")</f>
        <v>0</v>
      </c>
      <c r="X31" s="0" t="n">
        <f aca="false">COUNTIFS(jv!AN:AN,A31, jv!X:X,"2003")</f>
        <v>0</v>
      </c>
      <c r="Y31" s="0" t="n">
        <f aca="false">COUNTIFS(jv!AN:AN,A31, jv!X:X,"2004")</f>
        <v>0</v>
      </c>
      <c r="Z31" s="0" t="n">
        <f aca="false">COUNTIFS(jv!AN:AN,A31, jv!X:X,"2005")</f>
        <v>0</v>
      </c>
      <c r="AA31" s="0" t="n">
        <f aca="false">COUNTIFS(jv!AN:AN,A31, jv!X:X,"2006")</f>
        <v>0</v>
      </c>
      <c r="AB31" s="0" t="n">
        <f aca="false">COUNTIFS(jv!AN:AN,A31, jv!X:X,"2007")</f>
        <v>0</v>
      </c>
      <c r="AC31" s="0" t="n">
        <f aca="false">COUNTIFS(jv!AN:AN,A31, jv!X:X,"2008")</f>
        <v>0</v>
      </c>
      <c r="AD31" s="0" t="n">
        <f aca="false">COUNTIFS(jv!AN:AN,A31, jv!X:X,"2009")</f>
        <v>0</v>
      </c>
      <c r="AE31" s="0" t="n">
        <f aca="false">COUNTIFS(jv!AN:AN,A31, jv!X:X,"2010")</f>
        <v>0</v>
      </c>
      <c r="AF31" s="0" t="n">
        <f aca="false">COUNTIFS(jv!AN:AN,A31, jv!X:X,"2011")</f>
        <v>0</v>
      </c>
      <c r="AG31" s="0" t="n">
        <f aca="false">COUNTIFS(jv!AN:AN,A31, jv!X:X,"2012")</f>
        <v>0</v>
      </c>
      <c r="AH31" s="0" t="n">
        <f aca="false">COUNTIFS(jv!AN:AN,A31, jv!X:X,"2013")</f>
        <v>0</v>
      </c>
      <c r="AI31" s="0" t="n">
        <f aca="false">COUNTIFS(jv!AN:AN,A31, jv!X:X,"2014")</f>
        <v>0</v>
      </c>
      <c r="AJ31" s="0" t="n">
        <f aca="false">COUNTIFS(jv!AN:AN,A31, jv!X:X,"2015")</f>
        <v>0</v>
      </c>
      <c r="AK31" s="0" t="n">
        <f aca="false">COUNTIFS(jv!AN:AN,A31, jv!X:X,"2016")</f>
        <v>0</v>
      </c>
      <c r="AL31" s="0" t="n">
        <f aca="false">COUNTIFS(jv!AN:AN,A31, jv!X:X,"2017")</f>
        <v>0</v>
      </c>
      <c r="AM31" s="0" t="n">
        <f aca="false">COUNTIFS(jv!AN:AN,A31, jv!X:X,"2018")</f>
        <v>1</v>
      </c>
      <c r="AN31" s="0" t="n">
        <f aca="false">COUNTIFS(jv!AN:AN,A31, jv!X:X,"2019")</f>
        <v>0</v>
      </c>
      <c r="AO31" s="0" t="n">
        <f aca="false">COUNTIFS(jv!AN:AN,A31, jv!X:X,"2020")</f>
        <v>0</v>
      </c>
      <c r="AP31" s="0" t="n">
        <f aca="false">COUNTIFS(jv!AN:AN,A31, jv!X:X,"2021")</f>
        <v>1</v>
      </c>
      <c r="AQ31" s="0" t="n">
        <f aca="false">COUNTIFS(jv!AN:AN,A31, jv!X:X,"2022")</f>
        <v>0</v>
      </c>
      <c r="AR31" s="0" t="n">
        <v>0</v>
      </c>
      <c r="AS31" s="104" t="n">
        <f aca="false">COUNTIFS(jv!AN:AN,A31)</f>
        <v>3</v>
      </c>
    </row>
    <row r="32" customFormat="false" ht="13.8" hidden="false" customHeight="false" outlineLevel="0" collapsed="false">
      <c r="A32" s="0" t="s">
        <v>1947</v>
      </c>
      <c r="B32" s="104" t="n">
        <f aca="false">COUNTIFS(jv!AN:AN,A32, jv!X:X,"1981")</f>
        <v>0</v>
      </c>
      <c r="C32" s="0" t="n">
        <f aca="false">COUNTIFS(jv!AN:AN,A32, jv!X:X,"1982")</f>
        <v>0</v>
      </c>
      <c r="D32" s="0" t="n">
        <f aca="false">COUNTIFS(jv!AN:AN,A32, jv!X:X,"1983")</f>
        <v>0</v>
      </c>
      <c r="E32" s="0" t="n">
        <f aca="false">COUNTIFS(jv!AN:AN,A32, jv!X:X,"1984")</f>
        <v>0</v>
      </c>
      <c r="F32" s="0" t="n">
        <f aca="false">COUNTIFS(jv!AN:AN,A32, jv!X:X,"1985")</f>
        <v>0</v>
      </c>
      <c r="G32" s="0" t="n">
        <f aca="false">COUNTIFS(jv!AN:AN,A32, jv!X:X,"1986")</f>
        <v>0</v>
      </c>
      <c r="H32" s="0" t="n">
        <f aca="false">COUNTIFS(jv!AN:AN,A32, jv!X:X,"1987")</f>
        <v>0</v>
      </c>
      <c r="I32" s="0" t="n">
        <f aca="false">COUNTIFS(jv!AN:AN,A32, jv!X:X,"1988")</f>
        <v>0</v>
      </c>
      <c r="J32" s="0" t="n">
        <f aca="false">COUNTIFS(jv!AN:AN,A32, jv!X:X,"1989")</f>
        <v>0</v>
      </c>
      <c r="K32" s="0" t="n">
        <f aca="false">COUNTIFS(jv!AN:AN,A32, jv!X:X,"1990")</f>
        <v>0</v>
      </c>
      <c r="L32" s="0" t="n">
        <f aca="false">COUNTIFS(jv!AN:AN,A32, jv!X:X,"1991")</f>
        <v>0</v>
      </c>
      <c r="M32" s="0" t="n">
        <f aca="false">COUNTIFS(jv!AN:AN,A32, jv!X:X,"1992")</f>
        <v>0</v>
      </c>
      <c r="N32" s="0" t="n">
        <f aca="false">COUNTIFS(jv!AN:AN,A32, jv!X:X,"1993")</f>
        <v>0</v>
      </c>
      <c r="O32" s="0" t="n">
        <f aca="false">COUNTIFS(jv!AN:AN,A32, jv!X:X,"1994")</f>
        <v>1</v>
      </c>
      <c r="P32" s="0" t="n">
        <f aca="false">COUNTIFS(jv!AN:AN,A32, jv!X:X,"1995")</f>
        <v>0</v>
      </c>
      <c r="Q32" s="0" t="n">
        <f aca="false">COUNTIFS(jv!AN:AN,A32, jv!X:X,"1996")</f>
        <v>0</v>
      </c>
      <c r="R32" s="0" t="n">
        <f aca="false">COUNTIFS(jv!AN:AN,A32, jv!X:X,"1997")</f>
        <v>0</v>
      </c>
      <c r="S32" s="0" t="n">
        <f aca="false">COUNTIFS(jv!AN:AN,A32, jv!X:X,"1998")</f>
        <v>0</v>
      </c>
      <c r="T32" s="0" t="n">
        <f aca="false">COUNTIFS(jv!AN:AN,A32, jv!X:X,"1999")</f>
        <v>0</v>
      </c>
      <c r="U32" s="0" t="n">
        <f aca="false">COUNTIFS(jv!AN:AN,A32, jv!X:X,"2000")</f>
        <v>0</v>
      </c>
      <c r="V32" s="0" t="n">
        <f aca="false">COUNTIFS(jv!AN:AN,A32, jv!X:X,"2001")</f>
        <v>0</v>
      </c>
      <c r="W32" s="0" t="n">
        <f aca="false">COUNTIFS(jv!AN:AN,A32, jv!X:X,"2002")</f>
        <v>0</v>
      </c>
      <c r="X32" s="0" t="n">
        <f aca="false">COUNTIFS(jv!AN:AN,A32, jv!X:X,"2003")</f>
        <v>0</v>
      </c>
      <c r="Y32" s="0" t="n">
        <f aca="false">COUNTIFS(jv!AN:AN,A32, jv!X:X,"2004")</f>
        <v>0</v>
      </c>
      <c r="Z32" s="0" t="n">
        <f aca="false">COUNTIFS(jv!AN:AN,A32, jv!X:X,"2005")</f>
        <v>0</v>
      </c>
      <c r="AA32" s="0" t="n">
        <f aca="false">COUNTIFS(jv!AN:AN,A32, jv!X:X,"2006")</f>
        <v>0</v>
      </c>
      <c r="AB32" s="0" t="n">
        <f aca="false">COUNTIFS(jv!AN:AN,A32, jv!X:X,"2007")</f>
        <v>0</v>
      </c>
      <c r="AC32" s="0" t="n">
        <f aca="false">COUNTIFS(jv!AN:AN,A32, jv!X:X,"2008")</f>
        <v>0</v>
      </c>
      <c r="AD32" s="0" t="n">
        <f aca="false">COUNTIFS(jv!AN:AN,A32, jv!X:X,"2009")</f>
        <v>2</v>
      </c>
      <c r="AE32" s="0" t="n">
        <f aca="false">COUNTIFS(jv!AN:AN,A32, jv!X:X,"2010")</f>
        <v>0</v>
      </c>
      <c r="AF32" s="0" t="n">
        <f aca="false">COUNTIFS(jv!AN:AN,A32, jv!X:X,"2011")</f>
        <v>0</v>
      </c>
      <c r="AG32" s="0" t="n">
        <f aca="false">COUNTIFS(jv!AN:AN,A32, jv!X:X,"2012")</f>
        <v>0</v>
      </c>
      <c r="AH32" s="0" t="n">
        <f aca="false">COUNTIFS(jv!AN:AN,A32, jv!X:X,"2013")</f>
        <v>0</v>
      </c>
      <c r="AI32" s="0" t="n">
        <f aca="false">COUNTIFS(jv!AN:AN,A32, jv!X:X,"2014")</f>
        <v>0</v>
      </c>
      <c r="AJ32" s="0" t="n">
        <f aca="false">COUNTIFS(jv!AN:AN,A32, jv!X:X,"2015")</f>
        <v>0</v>
      </c>
      <c r="AK32" s="0" t="n">
        <f aca="false">COUNTIFS(jv!AN:AN,A32, jv!X:X,"2016")</f>
        <v>1</v>
      </c>
      <c r="AL32" s="0" t="n">
        <f aca="false">COUNTIFS(jv!AN:AN,A32, jv!X:X,"2017")</f>
        <v>2</v>
      </c>
      <c r="AM32" s="0" t="n">
        <f aca="false">COUNTIFS(jv!AN:AN,A32, jv!X:X,"2018")</f>
        <v>0</v>
      </c>
      <c r="AN32" s="0" t="n">
        <f aca="false">COUNTIFS(jv!AN:AN,A32, jv!X:X,"2019")</f>
        <v>3</v>
      </c>
      <c r="AO32" s="0" t="n">
        <f aca="false">COUNTIFS(jv!AN:AN,A32, jv!X:X,"2020")</f>
        <v>0</v>
      </c>
      <c r="AP32" s="0" t="n">
        <f aca="false">COUNTIFS(jv!AN:AN,A32, jv!X:X,"2021")</f>
        <v>2</v>
      </c>
      <c r="AQ32" s="0" t="n">
        <f aca="false">COUNTIFS(jv!AN:AN,A32, jv!X:X,"2022")</f>
        <v>1</v>
      </c>
      <c r="AR32" s="0" t="n">
        <v>0</v>
      </c>
      <c r="AS32" s="104" t="n">
        <f aca="false">COUNTIFS(jv!AN:AN,A32)</f>
        <v>12</v>
      </c>
    </row>
    <row r="33" customFormat="false" ht="13.8" hidden="false" customHeight="false" outlineLevel="0" collapsed="false">
      <c r="A33" s="0" t="s">
        <v>12518</v>
      </c>
      <c r="B33" s="104" t="n">
        <f aca="false">COUNTIFS(jv!AN:AN,A33, jv!X:X,"1981")</f>
        <v>0</v>
      </c>
      <c r="C33" s="0" t="n">
        <f aca="false">COUNTIFS(jv!AN:AN,A33, jv!X:X,"1982")</f>
        <v>0</v>
      </c>
      <c r="D33" s="0" t="n">
        <f aca="false">COUNTIFS(jv!AN:AN,A33, jv!X:X,"1983")</f>
        <v>0</v>
      </c>
      <c r="E33" s="0" t="n">
        <f aca="false">COUNTIFS(jv!AN:AN,A33, jv!X:X,"1984")</f>
        <v>0</v>
      </c>
      <c r="F33" s="0" t="n">
        <f aca="false">COUNTIFS(jv!AN:AN,A33, jv!X:X,"1985")</f>
        <v>0</v>
      </c>
      <c r="G33" s="0" t="n">
        <f aca="false">COUNTIFS(jv!AN:AN,A33, jv!X:X,"1986")</f>
        <v>0</v>
      </c>
      <c r="H33" s="0" t="n">
        <f aca="false">COUNTIFS(jv!AN:AN,A33, jv!X:X,"1987")</f>
        <v>0</v>
      </c>
      <c r="I33" s="0" t="n">
        <f aca="false">COUNTIFS(jv!AN:AN,A33, jv!X:X,"1988")</f>
        <v>0</v>
      </c>
      <c r="J33" s="0" t="n">
        <f aca="false">COUNTIFS(jv!AN:AN,A33, jv!X:X,"1989")</f>
        <v>0</v>
      </c>
      <c r="K33" s="0" t="n">
        <f aca="false">COUNTIFS(jv!AN:AN,A33, jv!X:X,"1990")</f>
        <v>0</v>
      </c>
      <c r="L33" s="0" t="n">
        <f aca="false">COUNTIFS(jv!AN:AN,A33, jv!X:X,"1991")</f>
        <v>0</v>
      </c>
      <c r="M33" s="0" t="n">
        <f aca="false">COUNTIFS(jv!AN:AN,A33, jv!X:X,"1992")</f>
        <v>0</v>
      </c>
      <c r="N33" s="0" t="n">
        <f aca="false">COUNTIFS(jv!AN:AN,A33, jv!X:X,"1993")</f>
        <v>0</v>
      </c>
      <c r="O33" s="0" t="n">
        <f aca="false">COUNTIFS(jv!AN:AN,A33, jv!X:X,"1994")</f>
        <v>0</v>
      </c>
      <c r="P33" s="0" t="n">
        <f aca="false">COUNTIFS(jv!AN:AN,A33, jv!X:X,"1995")</f>
        <v>0</v>
      </c>
      <c r="Q33" s="0" t="n">
        <f aca="false">COUNTIFS(jv!AN:AN,A33, jv!X:X,"1996")</f>
        <v>0</v>
      </c>
      <c r="R33" s="0" t="n">
        <f aca="false">COUNTIFS(jv!AN:AN,A33, jv!X:X,"1997")</f>
        <v>0</v>
      </c>
      <c r="S33" s="0" t="n">
        <f aca="false">COUNTIFS(jv!AN:AN,A33, jv!X:X,"1998")</f>
        <v>0</v>
      </c>
      <c r="T33" s="0" t="n">
        <f aca="false">COUNTIFS(jv!AN:AN,A33, jv!X:X,"1999")</f>
        <v>0</v>
      </c>
      <c r="U33" s="0" t="n">
        <f aca="false">COUNTIFS(jv!AN:AN,A33, jv!X:X,"2000")</f>
        <v>0</v>
      </c>
      <c r="V33" s="0" t="n">
        <f aca="false">COUNTIFS(jv!AN:AN,A33, jv!X:X,"2001")</f>
        <v>0</v>
      </c>
      <c r="W33" s="0" t="n">
        <f aca="false">COUNTIFS(jv!AN:AN,A33, jv!X:X,"2002")</f>
        <v>0</v>
      </c>
      <c r="X33" s="0" t="n">
        <f aca="false">COUNTIFS(jv!AN:AN,A33, jv!X:X,"2003")</f>
        <v>0</v>
      </c>
      <c r="Y33" s="0" t="n">
        <f aca="false">COUNTIFS(jv!AN:AN,A33, jv!X:X,"2004")</f>
        <v>0</v>
      </c>
      <c r="Z33" s="0" t="n">
        <f aca="false">COUNTIFS(jv!AN:AN,A33, jv!X:X,"2005")</f>
        <v>0</v>
      </c>
      <c r="AA33" s="0" t="n">
        <f aca="false">COUNTIFS(jv!AN:AN,A33, jv!X:X,"2006")</f>
        <v>0</v>
      </c>
      <c r="AB33" s="0" t="n">
        <f aca="false">COUNTIFS(jv!AN:AN,A33, jv!X:X,"2007")</f>
        <v>0</v>
      </c>
      <c r="AC33" s="0" t="n">
        <f aca="false">COUNTIFS(jv!AN:AN,A33, jv!X:X,"2008")</f>
        <v>0</v>
      </c>
      <c r="AD33" s="0" t="n">
        <f aca="false">COUNTIFS(jv!AN:AN,A33, jv!X:X,"2009")</f>
        <v>0</v>
      </c>
      <c r="AE33" s="0" t="n">
        <f aca="false">COUNTIFS(jv!AN:AN,A33, jv!X:X,"2010")</f>
        <v>0</v>
      </c>
      <c r="AF33" s="0" t="n">
        <f aca="false">COUNTIFS(jv!AN:AN,A33, jv!X:X,"2011")</f>
        <v>0</v>
      </c>
      <c r="AG33" s="0" t="n">
        <f aca="false">COUNTIFS(jv!AN:AN,A33, jv!X:X,"2012")</f>
        <v>0</v>
      </c>
      <c r="AH33" s="0" t="n">
        <f aca="false">COUNTIFS(jv!AN:AN,A33, jv!X:X,"2013")</f>
        <v>0</v>
      </c>
      <c r="AI33" s="0" t="n">
        <f aca="false">COUNTIFS(jv!AN:AN,A33, jv!X:X,"2014")</f>
        <v>0</v>
      </c>
      <c r="AJ33" s="0" t="n">
        <f aca="false">COUNTIFS(jv!AN:AN,A33, jv!X:X,"2015")</f>
        <v>0</v>
      </c>
      <c r="AK33" s="0" t="n">
        <f aca="false">COUNTIFS(jv!AN:AN,A33, jv!X:X,"2016")</f>
        <v>0</v>
      </c>
      <c r="AL33" s="0" t="n">
        <f aca="false">COUNTIFS(jv!AN:AN,A33, jv!X:X,"2017")</f>
        <v>0</v>
      </c>
      <c r="AM33" s="0" t="n">
        <f aca="false">COUNTIFS(jv!AN:AN,A33, jv!X:X,"2018")</f>
        <v>0</v>
      </c>
      <c r="AN33" s="0" t="n">
        <f aca="false">COUNTIFS(jv!AN:AN,A33, jv!X:X,"2019")</f>
        <v>0</v>
      </c>
      <c r="AO33" s="0" t="n">
        <f aca="false">COUNTIFS(jv!AN:AN,A33, jv!X:X,"2020")</f>
        <v>1</v>
      </c>
      <c r="AP33" s="0" t="n">
        <f aca="false">COUNTIFS(jv!AN:AN,A33, jv!X:X,"2021")</f>
        <v>0</v>
      </c>
      <c r="AQ33" s="0" t="n">
        <f aca="false">COUNTIFS(jv!AN:AN,A33, jv!X:X,"2022")</f>
        <v>0</v>
      </c>
      <c r="AR33" s="0" t="n">
        <v>0</v>
      </c>
      <c r="AS33" s="104" t="n">
        <f aca="false">COUNTIFS(jv!AN:AN,A33)</f>
        <v>1</v>
      </c>
    </row>
    <row r="34" customFormat="false" ht="13.8" hidden="false" customHeight="false" outlineLevel="0" collapsed="false">
      <c r="A34" s="0" t="s">
        <v>5495</v>
      </c>
      <c r="B34" s="104" t="n">
        <f aca="false">COUNTIFS(jv!AN:AN,A34, jv!X:X,"1981")</f>
        <v>0</v>
      </c>
      <c r="C34" s="0" t="n">
        <f aca="false">COUNTIFS(jv!AN:AN,A34, jv!X:X,"1982")</f>
        <v>0</v>
      </c>
      <c r="D34" s="0" t="n">
        <f aca="false">COUNTIFS(jv!AN:AN,A34, jv!X:X,"1983")</f>
        <v>0</v>
      </c>
      <c r="E34" s="0" t="n">
        <f aca="false">COUNTIFS(jv!AN:AN,A34, jv!X:X,"1984")</f>
        <v>0</v>
      </c>
      <c r="F34" s="0" t="n">
        <f aca="false">COUNTIFS(jv!AN:AN,A34, jv!X:X,"1985")</f>
        <v>0</v>
      </c>
      <c r="G34" s="0" t="n">
        <f aca="false">COUNTIFS(jv!AN:AN,A34, jv!X:X,"1986")</f>
        <v>0</v>
      </c>
      <c r="H34" s="0" t="n">
        <f aca="false">COUNTIFS(jv!AN:AN,A34, jv!X:X,"1987")</f>
        <v>0</v>
      </c>
      <c r="I34" s="0" t="n">
        <f aca="false">COUNTIFS(jv!AN:AN,A34, jv!X:X,"1988")</f>
        <v>0</v>
      </c>
      <c r="J34" s="0" t="n">
        <f aca="false">COUNTIFS(jv!AN:AN,A34, jv!X:X,"1989")</f>
        <v>0</v>
      </c>
      <c r="K34" s="0" t="n">
        <f aca="false">COUNTIFS(jv!AN:AN,A34, jv!X:X,"1990")</f>
        <v>0</v>
      </c>
      <c r="L34" s="0" t="n">
        <f aca="false">COUNTIFS(jv!AN:AN,A34, jv!X:X,"1991")</f>
        <v>0</v>
      </c>
      <c r="M34" s="0" t="n">
        <f aca="false">COUNTIFS(jv!AN:AN,A34, jv!X:X,"1992")</f>
        <v>0</v>
      </c>
      <c r="N34" s="0" t="n">
        <f aca="false">COUNTIFS(jv!AN:AN,A34, jv!X:X,"1993")</f>
        <v>0</v>
      </c>
      <c r="O34" s="0" t="n">
        <f aca="false">COUNTIFS(jv!AN:AN,A34, jv!X:X,"1994")</f>
        <v>0</v>
      </c>
      <c r="P34" s="0" t="n">
        <f aca="false">COUNTIFS(jv!AN:AN,A34, jv!X:X,"1995")</f>
        <v>0</v>
      </c>
      <c r="Q34" s="0" t="n">
        <f aca="false">COUNTIFS(jv!AN:AN,A34, jv!X:X,"1996")</f>
        <v>0</v>
      </c>
      <c r="R34" s="0" t="n">
        <f aca="false">COUNTIFS(jv!AN:AN,A34, jv!X:X,"1997")</f>
        <v>0</v>
      </c>
      <c r="S34" s="0" t="n">
        <f aca="false">COUNTIFS(jv!AN:AN,A34, jv!X:X,"1998")</f>
        <v>0</v>
      </c>
      <c r="T34" s="0" t="n">
        <f aca="false">COUNTIFS(jv!AN:AN,A34, jv!X:X,"1999")</f>
        <v>0</v>
      </c>
      <c r="U34" s="0" t="n">
        <f aca="false">COUNTIFS(jv!AN:AN,A34, jv!X:X,"2000")</f>
        <v>0</v>
      </c>
      <c r="V34" s="0" t="n">
        <f aca="false">COUNTIFS(jv!AN:AN,A34, jv!X:X,"2001")</f>
        <v>0</v>
      </c>
      <c r="W34" s="0" t="n">
        <f aca="false">COUNTIFS(jv!AN:AN,A34, jv!X:X,"2002")</f>
        <v>0</v>
      </c>
      <c r="X34" s="0" t="n">
        <f aca="false">COUNTIFS(jv!AN:AN,A34, jv!X:X,"2003")</f>
        <v>0</v>
      </c>
      <c r="Y34" s="0" t="n">
        <f aca="false">COUNTIFS(jv!AN:AN,A34, jv!X:X,"2004")</f>
        <v>0</v>
      </c>
      <c r="Z34" s="0" t="n">
        <f aca="false">COUNTIFS(jv!AN:AN,A34, jv!X:X,"2005")</f>
        <v>0</v>
      </c>
      <c r="AA34" s="0" t="n">
        <f aca="false">COUNTIFS(jv!AN:AN,A34, jv!X:X,"2006")</f>
        <v>0</v>
      </c>
      <c r="AB34" s="0" t="n">
        <f aca="false">COUNTIFS(jv!AN:AN,A34, jv!X:X,"2007")</f>
        <v>0</v>
      </c>
      <c r="AC34" s="0" t="n">
        <f aca="false">COUNTIFS(jv!AN:AN,A34, jv!X:X,"2008")</f>
        <v>0</v>
      </c>
      <c r="AD34" s="0" t="n">
        <f aca="false">COUNTIFS(jv!AN:AN,A34, jv!X:X,"2009")</f>
        <v>0</v>
      </c>
      <c r="AE34" s="0" t="n">
        <f aca="false">COUNTIFS(jv!AN:AN,A34, jv!X:X,"2010")</f>
        <v>0</v>
      </c>
      <c r="AF34" s="0" t="n">
        <f aca="false">COUNTIFS(jv!AN:AN,A34, jv!X:X,"2011")</f>
        <v>0</v>
      </c>
      <c r="AG34" s="0" t="n">
        <f aca="false">COUNTIFS(jv!AN:AN,A34, jv!X:X,"2012")</f>
        <v>0</v>
      </c>
      <c r="AH34" s="0" t="n">
        <f aca="false">COUNTIFS(jv!AN:AN,A34, jv!X:X,"2013")</f>
        <v>0</v>
      </c>
      <c r="AI34" s="0" t="n">
        <f aca="false">COUNTIFS(jv!AN:AN,A34, jv!X:X,"2014")</f>
        <v>1</v>
      </c>
      <c r="AJ34" s="0" t="n">
        <f aca="false">COUNTIFS(jv!AN:AN,A34, jv!X:X,"2015")</f>
        <v>2</v>
      </c>
      <c r="AK34" s="0" t="n">
        <f aca="false">COUNTIFS(jv!AN:AN,A34, jv!X:X,"2016")</f>
        <v>4</v>
      </c>
      <c r="AL34" s="0" t="n">
        <f aca="false">COUNTIFS(jv!AN:AN,A34, jv!X:X,"2017")</f>
        <v>2</v>
      </c>
      <c r="AM34" s="0" t="n">
        <f aca="false">COUNTIFS(jv!AN:AN,A34, jv!X:X,"2018")</f>
        <v>7</v>
      </c>
      <c r="AN34" s="0" t="n">
        <f aca="false">COUNTIFS(jv!AN:AN,A34, jv!X:X,"2019")</f>
        <v>2</v>
      </c>
      <c r="AO34" s="0" t="n">
        <f aca="false">COUNTIFS(jv!AN:AN,A34, jv!X:X,"2020")</f>
        <v>2</v>
      </c>
      <c r="AP34" s="0" t="n">
        <f aca="false">COUNTIFS(jv!AN:AN,A34, jv!X:X,"2021")</f>
        <v>3</v>
      </c>
      <c r="AQ34" s="0" t="n">
        <f aca="false">COUNTIFS(jv!AN:AN,A34, jv!X:X,"2022")</f>
        <v>0</v>
      </c>
      <c r="AR34" s="0" t="n">
        <v>0</v>
      </c>
      <c r="AS34" s="104" t="n">
        <f aca="false">COUNTIFS(jv!AN:AN,A34)</f>
        <v>23</v>
      </c>
    </row>
    <row r="35" customFormat="false" ht="13.8" hidden="false" customHeight="false" outlineLevel="0" collapsed="false">
      <c r="A35" s="0" t="s">
        <v>5064</v>
      </c>
      <c r="B35" s="104" t="n">
        <f aca="false">COUNTIFS(jv!AN:AN,A35, jv!X:X,"1981")</f>
        <v>0</v>
      </c>
      <c r="C35" s="0" t="n">
        <f aca="false">COUNTIFS(jv!AN:AN,A35, jv!X:X,"1982")</f>
        <v>0</v>
      </c>
      <c r="D35" s="0" t="n">
        <f aca="false">COUNTIFS(jv!AN:AN,A35, jv!X:X,"1983")</f>
        <v>0</v>
      </c>
      <c r="E35" s="0" t="n">
        <f aca="false">COUNTIFS(jv!AN:AN,A35, jv!X:X,"1984")</f>
        <v>0</v>
      </c>
      <c r="F35" s="0" t="n">
        <f aca="false">COUNTIFS(jv!AN:AN,A35, jv!X:X,"1985")</f>
        <v>0</v>
      </c>
      <c r="G35" s="0" t="n">
        <f aca="false">COUNTIFS(jv!AN:AN,A35, jv!X:X,"1986")</f>
        <v>0</v>
      </c>
      <c r="H35" s="0" t="n">
        <f aca="false">COUNTIFS(jv!AN:AN,A35, jv!X:X,"1987")</f>
        <v>0</v>
      </c>
      <c r="I35" s="0" t="n">
        <f aca="false">COUNTIFS(jv!AN:AN,A35, jv!X:X,"1988")</f>
        <v>0</v>
      </c>
      <c r="J35" s="0" t="n">
        <f aca="false">COUNTIFS(jv!AN:AN,A35, jv!X:X,"1989")</f>
        <v>0</v>
      </c>
      <c r="K35" s="0" t="n">
        <f aca="false">COUNTIFS(jv!AN:AN,A35, jv!X:X,"1990")</f>
        <v>0</v>
      </c>
      <c r="L35" s="0" t="n">
        <f aca="false">COUNTIFS(jv!AN:AN,A35, jv!X:X,"1991")</f>
        <v>0</v>
      </c>
      <c r="M35" s="0" t="n">
        <f aca="false">COUNTIFS(jv!AN:AN,A35, jv!X:X,"1992")</f>
        <v>0</v>
      </c>
      <c r="N35" s="0" t="n">
        <f aca="false">COUNTIFS(jv!AN:AN,A35, jv!X:X,"1993")</f>
        <v>0</v>
      </c>
      <c r="O35" s="0" t="n">
        <f aca="false">COUNTIFS(jv!AN:AN,A35, jv!X:X,"1994")</f>
        <v>0</v>
      </c>
      <c r="P35" s="0" t="n">
        <f aca="false">COUNTIFS(jv!AN:AN,A35, jv!X:X,"1995")</f>
        <v>0</v>
      </c>
      <c r="Q35" s="0" t="n">
        <f aca="false">COUNTIFS(jv!AN:AN,A35, jv!X:X,"1996")</f>
        <v>0</v>
      </c>
      <c r="R35" s="0" t="n">
        <f aca="false">COUNTIFS(jv!AN:AN,A35, jv!X:X,"1997")</f>
        <v>0</v>
      </c>
      <c r="S35" s="0" t="n">
        <f aca="false">COUNTIFS(jv!AN:AN,A35, jv!X:X,"1998")</f>
        <v>0</v>
      </c>
      <c r="T35" s="0" t="n">
        <f aca="false">COUNTIFS(jv!AN:AN,A35, jv!X:X,"1999")</f>
        <v>0</v>
      </c>
      <c r="U35" s="0" t="n">
        <f aca="false">COUNTIFS(jv!AN:AN,A35, jv!X:X,"2000")</f>
        <v>0</v>
      </c>
      <c r="V35" s="0" t="n">
        <f aca="false">COUNTIFS(jv!AN:AN,A35, jv!X:X,"2001")</f>
        <v>0</v>
      </c>
      <c r="W35" s="0" t="n">
        <f aca="false">COUNTIFS(jv!AN:AN,A35, jv!X:X,"2002")</f>
        <v>0</v>
      </c>
      <c r="X35" s="0" t="n">
        <f aca="false">COUNTIFS(jv!AN:AN,A35, jv!X:X,"2003")</f>
        <v>0</v>
      </c>
      <c r="Y35" s="0" t="n">
        <f aca="false">COUNTIFS(jv!AN:AN,A35, jv!X:X,"2004")</f>
        <v>0</v>
      </c>
      <c r="Z35" s="0" t="n">
        <f aca="false">COUNTIFS(jv!AN:AN,A35, jv!X:X,"2005")</f>
        <v>0</v>
      </c>
      <c r="AA35" s="0" t="n">
        <f aca="false">COUNTIFS(jv!AN:AN,A35, jv!X:X,"2006")</f>
        <v>0</v>
      </c>
      <c r="AB35" s="0" t="n">
        <f aca="false">COUNTIFS(jv!AN:AN,A35, jv!X:X,"2007")</f>
        <v>0</v>
      </c>
      <c r="AC35" s="0" t="n">
        <f aca="false">COUNTIFS(jv!AN:AN,A35, jv!X:X,"2008")</f>
        <v>0</v>
      </c>
      <c r="AD35" s="0" t="n">
        <f aca="false">COUNTIFS(jv!AN:AN,A35, jv!X:X,"2009")</f>
        <v>0</v>
      </c>
      <c r="AE35" s="0" t="n">
        <f aca="false">COUNTIFS(jv!AN:AN,A35, jv!X:X,"2010")</f>
        <v>1</v>
      </c>
      <c r="AF35" s="0" t="n">
        <f aca="false">COUNTIFS(jv!AN:AN,A35, jv!X:X,"2011")</f>
        <v>1</v>
      </c>
      <c r="AG35" s="0" t="n">
        <f aca="false">COUNTIFS(jv!AN:AN,A35, jv!X:X,"2012")</f>
        <v>0</v>
      </c>
      <c r="AH35" s="0" t="n">
        <f aca="false">COUNTIFS(jv!AN:AN,A35, jv!X:X,"2013")</f>
        <v>0</v>
      </c>
      <c r="AI35" s="0" t="n">
        <f aca="false">COUNTIFS(jv!AN:AN,A35, jv!X:X,"2014")</f>
        <v>0</v>
      </c>
      <c r="AJ35" s="0" t="n">
        <f aca="false">COUNTIFS(jv!AN:AN,A35, jv!X:X,"2015")</f>
        <v>0</v>
      </c>
      <c r="AK35" s="0" t="n">
        <f aca="false">COUNTIFS(jv!AN:AN,A35, jv!X:X,"2016")</f>
        <v>1</v>
      </c>
      <c r="AL35" s="0" t="n">
        <f aca="false">COUNTIFS(jv!AN:AN,A35, jv!X:X,"2017")</f>
        <v>0</v>
      </c>
      <c r="AM35" s="0" t="n">
        <f aca="false">COUNTIFS(jv!AN:AN,A35, jv!X:X,"2018")</f>
        <v>0</v>
      </c>
      <c r="AN35" s="0" t="n">
        <f aca="false">COUNTIFS(jv!AN:AN,A35, jv!X:X,"2019")</f>
        <v>1</v>
      </c>
      <c r="AO35" s="0" t="n">
        <f aca="false">COUNTIFS(jv!AN:AN,A35, jv!X:X,"2020")</f>
        <v>1</v>
      </c>
      <c r="AP35" s="0" t="n">
        <f aca="false">COUNTIFS(jv!AN:AN,A35, jv!X:X,"2021")</f>
        <v>1</v>
      </c>
      <c r="AQ35" s="0" t="n">
        <f aca="false">COUNTIFS(jv!AN:AN,A35, jv!X:X,"2022")</f>
        <v>0</v>
      </c>
      <c r="AR35" s="0" t="n">
        <v>0</v>
      </c>
      <c r="AS35" s="104" t="n">
        <f aca="false">COUNTIFS(jv!AN:AN,A35)</f>
        <v>6</v>
      </c>
    </row>
    <row r="36" customFormat="false" ht="13.8" hidden="false" customHeight="false" outlineLevel="0" collapsed="false">
      <c r="A36" s="0" t="s">
        <v>8262</v>
      </c>
      <c r="B36" s="104" t="n">
        <f aca="false">COUNTIFS(jv!AN:AN,A36, jv!X:X,"1981")</f>
        <v>0</v>
      </c>
      <c r="C36" s="0" t="n">
        <f aca="false">COUNTIFS(jv!AN:AN,A36, jv!X:X,"1982")</f>
        <v>0</v>
      </c>
      <c r="D36" s="0" t="n">
        <f aca="false">COUNTIFS(jv!AN:AN,A36, jv!X:X,"1983")</f>
        <v>0</v>
      </c>
      <c r="E36" s="0" t="n">
        <f aca="false">COUNTIFS(jv!AN:AN,A36, jv!X:X,"1984")</f>
        <v>0</v>
      </c>
      <c r="F36" s="0" t="n">
        <f aca="false">COUNTIFS(jv!AN:AN,A36, jv!X:X,"1985")</f>
        <v>0</v>
      </c>
      <c r="G36" s="0" t="n">
        <f aca="false">COUNTIFS(jv!AN:AN,A36, jv!X:X,"1986")</f>
        <v>0</v>
      </c>
      <c r="H36" s="0" t="n">
        <f aca="false">COUNTIFS(jv!AN:AN,A36, jv!X:X,"1987")</f>
        <v>0</v>
      </c>
      <c r="I36" s="0" t="n">
        <f aca="false">COUNTIFS(jv!AN:AN,A36, jv!X:X,"1988")</f>
        <v>0</v>
      </c>
      <c r="J36" s="0" t="n">
        <f aca="false">COUNTIFS(jv!AN:AN,A36, jv!X:X,"1989")</f>
        <v>0</v>
      </c>
      <c r="K36" s="0" t="n">
        <f aca="false">COUNTIFS(jv!AN:AN,A36, jv!X:X,"1990")</f>
        <v>0</v>
      </c>
      <c r="L36" s="0" t="n">
        <f aca="false">COUNTIFS(jv!AN:AN,A36, jv!X:X,"1991")</f>
        <v>0</v>
      </c>
      <c r="M36" s="0" t="n">
        <f aca="false">COUNTIFS(jv!AN:AN,A36, jv!X:X,"1992")</f>
        <v>0</v>
      </c>
      <c r="N36" s="0" t="n">
        <f aca="false">COUNTIFS(jv!AN:AN,A36, jv!X:X,"1993")</f>
        <v>0</v>
      </c>
      <c r="O36" s="0" t="n">
        <f aca="false">COUNTIFS(jv!AN:AN,A36, jv!X:X,"1994")</f>
        <v>0</v>
      </c>
      <c r="P36" s="0" t="n">
        <f aca="false">COUNTIFS(jv!AN:AN,A36, jv!X:X,"1995")</f>
        <v>0</v>
      </c>
      <c r="Q36" s="0" t="n">
        <f aca="false">COUNTIFS(jv!AN:AN,A36, jv!X:X,"1996")</f>
        <v>0</v>
      </c>
      <c r="R36" s="0" t="n">
        <f aca="false">COUNTIFS(jv!AN:AN,A36, jv!X:X,"1997")</f>
        <v>0</v>
      </c>
      <c r="S36" s="0" t="n">
        <f aca="false">COUNTIFS(jv!AN:AN,A36, jv!X:X,"1998")</f>
        <v>0</v>
      </c>
      <c r="T36" s="0" t="n">
        <f aca="false">COUNTIFS(jv!AN:AN,A36, jv!X:X,"1999")</f>
        <v>0</v>
      </c>
      <c r="U36" s="0" t="n">
        <f aca="false">COUNTIFS(jv!AN:AN,A36, jv!X:X,"2000")</f>
        <v>0</v>
      </c>
      <c r="V36" s="0" t="n">
        <f aca="false">COUNTIFS(jv!AN:AN,A36, jv!X:X,"2001")</f>
        <v>0</v>
      </c>
      <c r="W36" s="0" t="n">
        <f aca="false">COUNTIFS(jv!AN:AN,A36, jv!X:X,"2002")</f>
        <v>0</v>
      </c>
      <c r="X36" s="0" t="n">
        <f aca="false">COUNTIFS(jv!AN:AN,A36, jv!X:X,"2003")</f>
        <v>0</v>
      </c>
      <c r="Y36" s="0" t="n">
        <f aca="false">COUNTIFS(jv!AN:AN,A36, jv!X:X,"2004")</f>
        <v>0</v>
      </c>
      <c r="Z36" s="0" t="n">
        <f aca="false">COUNTIFS(jv!AN:AN,A36, jv!X:X,"2005")</f>
        <v>0</v>
      </c>
      <c r="AA36" s="0" t="n">
        <f aca="false">COUNTIFS(jv!AN:AN,A36, jv!X:X,"2006")</f>
        <v>0</v>
      </c>
      <c r="AB36" s="0" t="n">
        <f aca="false">COUNTIFS(jv!AN:AN,A36, jv!X:X,"2007")</f>
        <v>0</v>
      </c>
      <c r="AC36" s="0" t="n">
        <f aca="false">COUNTIFS(jv!AN:AN,A36, jv!X:X,"2008")</f>
        <v>0</v>
      </c>
      <c r="AD36" s="0" t="n">
        <f aca="false">COUNTIFS(jv!AN:AN,A36, jv!X:X,"2009")</f>
        <v>0</v>
      </c>
      <c r="AE36" s="0" t="n">
        <f aca="false">COUNTIFS(jv!AN:AN,A36, jv!X:X,"2010")</f>
        <v>0</v>
      </c>
      <c r="AF36" s="0" t="n">
        <f aca="false">COUNTIFS(jv!AN:AN,A36, jv!X:X,"2011")</f>
        <v>0</v>
      </c>
      <c r="AG36" s="0" t="n">
        <f aca="false">COUNTIFS(jv!AN:AN,A36, jv!X:X,"2012")</f>
        <v>0</v>
      </c>
      <c r="AH36" s="0" t="n">
        <f aca="false">COUNTIFS(jv!AN:AN,A36, jv!X:X,"2013")</f>
        <v>0</v>
      </c>
      <c r="AI36" s="0" t="n">
        <f aca="false">COUNTIFS(jv!AN:AN,A36, jv!X:X,"2014")</f>
        <v>0</v>
      </c>
      <c r="AJ36" s="0" t="n">
        <f aca="false">COUNTIFS(jv!AN:AN,A36, jv!X:X,"2015")</f>
        <v>0</v>
      </c>
      <c r="AK36" s="0" t="n">
        <f aca="false">COUNTIFS(jv!AN:AN,A36, jv!X:X,"2016")</f>
        <v>0</v>
      </c>
      <c r="AL36" s="0" t="n">
        <f aca="false">COUNTIFS(jv!AN:AN,A36, jv!X:X,"2017")</f>
        <v>0</v>
      </c>
      <c r="AM36" s="0" t="n">
        <f aca="false">COUNTIFS(jv!AN:AN,A36, jv!X:X,"2018")</f>
        <v>0</v>
      </c>
      <c r="AN36" s="0" t="n">
        <f aca="false">COUNTIFS(jv!AN:AN,A36, jv!X:X,"2019")</f>
        <v>0</v>
      </c>
      <c r="AO36" s="0" t="n">
        <f aca="false">COUNTIFS(jv!AN:AN,A36, jv!X:X,"2020")</f>
        <v>1</v>
      </c>
      <c r="AP36" s="0" t="n">
        <f aca="false">COUNTIFS(jv!AN:AN,A36, jv!X:X,"2021")</f>
        <v>0</v>
      </c>
      <c r="AQ36" s="0" t="n">
        <f aca="false">COUNTIFS(jv!AN:AN,A36, jv!X:X,"2022")</f>
        <v>1</v>
      </c>
      <c r="AR36" s="0" t="n">
        <v>0</v>
      </c>
      <c r="AS36" s="104" t="n">
        <f aca="false">COUNTIFS(jv!AN:AN,A36)</f>
        <v>2</v>
      </c>
    </row>
    <row r="37" customFormat="false" ht="13.8" hidden="false" customHeight="false" outlineLevel="0" collapsed="false">
      <c r="A37" s="0" t="s">
        <v>5725</v>
      </c>
      <c r="B37" s="104" t="n">
        <f aca="false">COUNTIFS(jv!AN:AN,A37, jv!X:X,"1981")</f>
        <v>0</v>
      </c>
      <c r="C37" s="0" t="n">
        <f aca="false">COUNTIFS(jv!AN:AN,A37, jv!X:X,"1982")</f>
        <v>0</v>
      </c>
      <c r="D37" s="0" t="n">
        <f aca="false">COUNTIFS(jv!AN:AN,A37, jv!X:X,"1983")</f>
        <v>0</v>
      </c>
      <c r="E37" s="0" t="n">
        <f aca="false">COUNTIFS(jv!AN:AN,A37, jv!X:X,"1984")</f>
        <v>0</v>
      </c>
      <c r="F37" s="0" t="n">
        <f aca="false">COUNTIFS(jv!AN:AN,A37, jv!X:X,"1985")</f>
        <v>0</v>
      </c>
      <c r="G37" s="0" t="n">
        <f aca="false">COUNTIFS(jv!AN:AN,A37, jv!X:X,"1986")</f>
        <v>0</v>
      </c>
      <c r="H37" s="0" t="n">
        <f aca="false">COUNTIFS(jv!AN:AN,A37, jv!X:X,"1987")</f>
        <v>0</v>
      </c>
      <c r="I37" s="0" t="n">
        <f aca="false">COUNTIFS(jv!AN:AN,A37, jv!X:X,"1988")</f>
        <v>0</v>
      </c>
      <c r="J37" s="0" t="n">
        <f aca="false">COUNTIFS(jv!AN:AN,A37, jv!X:X,"1989")</f>
        <v>0</v>
      </c>
      <c r="K37" s="0" t="n">
        <f aca="false">COUNTIFS(jv!AN:AN,A37, jv!X:X,"1990")</f>
        <v>0</v>
      </c>
      <c r="L37" s="0" t="n">
        <f aca="false">COUNTIFS(jv!AN:AN,A37, jv!X:X,"1991")</f>
        <v>0</v>
      </c>
      <c r="M37" s="0" t="n">
        <f aca="false">COUNTIFS(jv!AN:AN,A37, jv!X:X,"1992")</f>
        <v>0</v>
      </c>
      <c r="N37" s="0" t="n">
        <f aca="false">COUNTIFS(jv!AN:AN,A37, jv!X:X,"1993")</f>
        <v>0</v>
      </c>
      <c r="O37" s="0" t="n">
        <f aca="false">COUNTIFS(jv!AN:AN,A37, jv!X:X,"1994")</f>
        <v>0</v>
      </c>
      <c r="P37" s="0" t="n">
        <f aca="false">COUNTIFS(jv!AN:AN,A37, jv!X:X,"1995")</f>
        <v>0</v>
      </c>
      <c r="Q37" s="0" t="n">
        <f aca="false">COUNTIFS(jv!AN:AN,A37, jv!X:X,"1996")</f>
        <v>0</v>
      </c>
      <c r="R37" s="0" t="n">
        <f aca="false">COUNTIFS(jv!AN:AN,A37, jv!X:X,"1997")</f>
        <v>0</v>
      </c>
      <c r="S37" s="0" t="n">
        <f aca="false">COUNTIFS(jv!AN:AN,A37, jv!X:X,"1998")</f>
        <v>0</v>
      </c>
      <c r="T37" s="0" t="n">
        <f aca="false">COUNTIFS(jv!AN:AN,A37, jv!X:X,"1999")</f>
        <v>0</v>
      </c>
      <c r="U37" s="0" t="n">
        <f aca="false">COUNTIFS(jv!AN:AN,A37, jv!X:X,"2000")</f>
        <v>0</v>
      </c>
      <c r="V37" s="0" t="n">
        <f aca="false">COUNTIFS(jv!AN:AN,A37, jv!X:X,"2001")</f>
        <v>0</v>
      </c>
      <c r="W37" s="0" t="n">
        <f aca="false">COUNTIFS(jv!AN:AN,A37, jv!X:X,"2002")</f>
        <v>0</v>
      </c>
      <c r="X37" s="0" t="n">
        <f aca="false">COUNTIFS(jv!AN:AN,A37, jv!X:X,"2003")</f>
        <v>0</v>
      </c>
      <c r="Y37" s="0" t="n">
        <f aca="false">COUNTIFS(jv!AN:AN,A37, jv!X:X,"2004")</f>
        <v>0</v>
      </c>
      <c r="Z37" s="0" t="n">
        <f aca="false">COUNTIFS(jv!AN:AN,A37, jv!X:X,"2005")</f>
        <v>0</v>
      </c>
      <c r="AA37" s="0" t="n">
        <f aca="false">COUNTIFS(jv!AN:AN,A37, jv!X:X,"2006")</f>
        <v>0</v>
      </c>
      <c r="AB37" s="0" t="n">
        <f aca="false">COUNTIFS(jv!AN:AN,A37, jv!X:X,"2007")</f>
        <v>0</v>
      </c>
      <c r="AC37" s="0" t="n">
        <f aca="false">COUNTIFS(jv!AN:AN,A37, jv!X:X,"2008")</f>
        <v>0</v>
      </c>
      <c r="AD37" s="0" t="n">
        <f aca="false">COUNTIFS(jv!AN:AN,A37, jv!X:X,"2009")</f>
        <v>0</v>
      </c>
      <c r="AE37" s="0" t="n">
        <f aca="false">COUNTIFS(jv!AN:AN,A37, jv!X:X,"2010")</f>
        <v>0</v>
      </c>
      <c r="AF37" s="0" t="n">
        <f aca="false">COUNTIFS(jv!AN:AN,A37, jv!X:X,"2011")</f>
        <v>0</v>
      </c>
      <c r="AG37" s="0" t="n">
        <f aca="false">COUNTIFS(jv!AN:AN,A37, jv!X:X,"2012")</f>
        <v>0</v>
      </c>
      <c r="AH37" s="0" t="n">
        <f aca="false">COUNTIFS(jv!AN:AN,A37, jv!X:X,"2013")</f>
        <v>0</v>
      </c>
      <c r="AI37" s="0" t="n">
        <f aca="false">COUNTIFS(jv!AN:AN,A37, jv!X:X,"2014")</f>
        <v>1</v>
      </c>
      <c r="AJ37" s="0" t="n">
        <f aca="false">COUNTIFS(jv!AN:AN,A37, jv!X:X,"2015")</f>
        <v>0</v>
      </c>
      <c r="AK37" s="0" t="n">
        <f aca="false">COUNTIFS(jv!AN:AN,A37, jv!X:X,"2016")</f>
        <v>0</v>
      </c>
      <c r="AL37" s="0" t="n">
        <f aca="false">COUNTIFS(jv!AN:AN,A37, jv!X:X,"2017")</f>
        <v>0</v>
      </c>
      <c r="AM37" s="0" t="n">
        <f aca="false">COUNTIFS(jv!AN:AN,A37, jv!X:X,"2018")</f>
        <v>0</v>
      </c>
      <c r="AN37" s="0" t="n">
        <f aca="false">COUNTIFS(jv!AN:AN,A37, jv!X:X,"2019")</f>
        <v>1</v>
      </c>
      <c r="AO37" s="0" t="n">
        <f aca="false">COUNTIFS(jv!AN:AN,A37, jv!X:X,"2020")</f>
        <v>1</v>
      </c>
      <c r="AP37" s="0" t="n">
        <f aca="false">COUNTIFS(jv!AN:AN,A37, jv!X:X,"2021")</f>
        <v>2</v>
      </c>
      <c r="AQ37" s="0" t="n">
        <f aca="false">COUNTIFS(jv!AN:AN,A37, jv!X:X,"2022")</f>
        <v>1</v>
      </c>
      <c r="AR37" s="0" t="n">
        <v>0</v>
      </c>
      <c r="AS37" s="104" t="n">
        <f aca="false">COUNTIFS(jv!AN:AN,A37)</f>
        <v>6</v>
      </c>
    </row>
    <row r="38" customFormat="false" ht="13.8" hidden="false" customHeight="false" outlineLevel="0" collapsed="false">
      <c r="A38" s="0" t="s">
        <v>7496</v>
      </c>
      <c r="B38" s="104" t="n">
        <f aca="false">COUNTIFS(jv!AN:AN,A38, jv!X:X,"1981")</f>
        <v>0</v>
      </c>
      <c r="C38" s="0" t="n">
        <f aca="false">COUNTIFS(jv!AN:AN,A38, jv!X:X,"1982")</f>
        <v>0</v>
      </c>
      <c r="D38" s="0" t="n">
        <f aca="false">COUNTIFS(jv!AN:AN,A38, jv!X:X,"1983")</f>
        <v>0</v>
      </c>
      <c r="E38" s="0" t="n">
        <f aca="false">COUNTIFS(jv!AN:AN,A38, jv!X:X,"1984")</f>
        <v>0</v>
      </c>
      <c r="F38" s="0" t="n">
        <f aca="false">COUNTIFS(jv!AN:AN,A38, jv!X:X,"1985")</f>
        <v>0</v>
      </c>
      <c r="G38" s="0" t="n">
        <f aca="false">COUNTIFS(jv!AN:AN,A38, jv!X:X,"1986")</f>
        <v>0</v>
      </c>
      <c r="H38" s="0" t="n">
        <f aca="false">COUNTIFS(jv!AN:AN,A38, jv!X:X,"1987")</f>
        <v>0</v>
      </c>
      <c r="I38" s="0" t="n">
        <f aca="false">COUNTIFS(jv!AN:AN,A38, jv!X:X,"1988")</f>
        <v>0</v>
      </c>
      <c r="J38" s="0" t="n">
        <f aca="false">COUNTIFS(jv!AN:AN,A38, jv!X:X,"1989")</f>
        <v>0</v>
      </c>
      <c r="K38" s="0" t="n">
        <f aca="false">COUNTIFS(jv!AN:AN,A38, jv!X:X,"1990")</f>
        <v>0</v>
      </c>
      <c r="L38" s="0" t="n">
        <f aca="false">COUNTIFS(jv!AN:AN,A38, jv!X:X,"1991")</f>
        <v>0</v>
      </c>
      <c r="M38" s="0" t="n">
        <f aca="false">COUNTIFS(jv!AN:AN,A38, jv!X:X,"1992")</f>
        <v>0</v>
      </c>
      <c r="N38" s="0" t="n">
        <f aca="false">COUNTIFS(jv!AN:AN,A38, jv!X:X,"1993")</f>
        <v>0</v>
      </c>
      <c r="O38" s="0" t="n">
        <f aca="false">COUNTIFS(jv!AN:AN,A38, jv!X:X,"1994")</f>
        <v>0</v>
      </c>
      <c r="P38" s="0" t="n">
        <f aca="false">COUNTIFS(jv!AN:AN,A38, jv!X:X,"1995")</f>
        <v>0</v>
      </c>
      <c r="Q38" s="0" t="n">
        <f aca="false">COUNTIFS(jv!AN:AN,A38, jv!X:X,"1996")</f>
        <v>0</v>
      </c>
      <c r="R38" s="0" t="n">
        <f aca="false">COUNTIFS(jv!AN:AN,A38, jv!X:X,"1997")</f>
        <v>0</v>
      </c>
      <c r="S38" s="0" t="n">
        <f aca="false">COUNTIFS(jv!AN:AN,A38, jv!X:X,"1998")</f>
        <v>0</v>
      </c>
      <c r="T38" s="0" t="n">
        <f aca="false">COUNTIFS(jv!AN:AN,A38, jv!X:X,"1999")</f>
        <v>0</v>
      </c>
      <c r="U38" s="0" t="n">
        <f aca="false">COUNTIFS(jv!AN:AN,A38, jv!X:X,"2000")</f>
        <v>0</v>
      </c>
      <c r="V38" s="0" t="n">
        <f aca="false">COUNTIFS(jv!AN:AN,A38, jv!X:X,"2001")</f>
        <v>0</v>
      </c>
      <c r="W38" s="0" t="n">
        <f aca="false">COUNTIFS(jv!AN:AN,A38, jv!X:X,"2002")</f>
        <v>0</v>
      </c>
      <c r="X38" s="0" t="n">
        <f aca="false">COUNTIFS(jv!AN:AN,A38, jv!X:X,"2003")</f>
        <v>0</v>
      </c>
      <c r="Y38" s="0" t="n">
        <f aca="false">COUNTIFS(jv!AN:AN,A38, jv!X:X,"2004")</f>
        <v>0</v>
      </c>
      <c r="Z38" s="0" t="n">
        <f aca="false">COUNTIFS(jv!AN:AN,A38, jv!X:X,"2005")</f>
        <v>0</v>
      </c>
      <c r="AA38" s="0" t="n">
        <f aca="false">COUNTIFS(jv!AN:AN,A38, jv!X:X,"2006")</f>
        <v>0</v>
      </c>
      <c r="AB38" s="0" t="n">
        <f aca="false">COUNTIFS(jv!AN:AN,A38, jv!X:X,"2007")</f>
        <v>0</v>
      </c>
      <c r="AC38" s="0" t="n">
        <f aca="false">COUNTIFS(jv!AN:AN,A38, jv!X:X,"2008")</f>
        <v>0</v>
      </c>
      <c r="AD38" s="0" t="n">
        <f aca="false">COUNTIFS(jv!AN:AN,A38, jv!X:X,"2009")</f>
        <v>0</v>
      </c>
      <c r="AE38" s="0" t="n">
        <f aca="false">COUNTIFS(jv!AN:AN,A38, jv!X:X,"2010")</f>
        <v>0</v>
      </c>
      <c r="AF38" s="0" t="n">
        <f aca="false">COUNTIFS(jv!AN:AN,A38, jv!X:X,"2011")</f>
        <v>0</v>
      </c>
      <c r="AG38" s="0" t="n">
        <f aca="false">COUNTIFS(jv!AN:AN,A38, jv!X:X,"2012")</f>
        <v>0</v>
      </c>
      <c r="AH38" s="0" t="n">
        <f aca="false">COUNTIFS(jv!AN:AN,A38, jv!X:X,"2013")</f>
        <v>0</v>
      </c>
      <c r="AI38" s="0" t="n">
        <f aca="false">COUNTIFS(jv!AN:AN,A38, jv!X:X,"2014")</f>
        <v>0</v>
      </c>
      <c r="AJ38" s="0" t="n">
        <f aca="false">COUNTIFS(jv!AN:AN,A38, jv!X:X,"2015")</f>
        <v>0</v>
      </c>
      <c r="AK38" s="0" t="n">
        <f aca="false">COUNTIFS(jv!AN:AN,A38, jv!X:X,"2016")</f>
        <v>0</v>
      </c>
      <c r="AL38" s="0" t="n">
        <f aca="false">COUNTIFS(jv!AN:AN,A38, jv!X:X,"2017")</f>
        <v>0</v>
      </c>
      <c r="AM38" s="0" t="n">
        <f aca="false">COUNTIFS(jv!AN:AN,A38, jv!X:X,"2018")</f>
        <v>0</v>
      </c>
      <c r="AN38" s="0" t="n">
        <f aca="false">COUNTIFS(jv!AN:AN,A38, jv!X:X,"2019")</f>
        <v>1</v>
      </c>
      <c r="AO38" s="0" t="n">
        <f aca="false">COUNTIFS(jv!AN:AN,A38, jv!X:X,"2020")</f>
        <v>1</v>
      </c>
      <c r="AP38" s="0" t="n">
        <f aca="false">COUNTIFS(jv!AN:AN,A38, jv!X:X,"2021")</f>
        <v>1</v>
      </c>
      <c r="AQ38" s="0" t="n">
        <f aca="false">COUNTIFS(jv!AN:AN,A38, jv!X:X,"2022")</f>
        <v>0</v>
      </c>
      <c r="AR38" s="0" t="n">
        <v>0</v>
      </c>
      <c r="AS38" s="104" t="n">
        <f aca="false">COUNTIFS(jv!AN:AN,A38)</f>
        <v>3</v>
      </c>
    </row>
    <row r="39" customFormat="false" ht="13.8" hidden="false" customHeight="false" outlineLevel="0" collapsed="false">
      <c r="A39" s="0" t="s">
        <v>4091</v>
      </c>
      <c r="B39" s="104" t="n">
        <f aca="false">COUNTIFS(jv!AN:AN,A39, jv!X:X,"1981")</f>
        <v>0</v>
      </c>
      <c r="C39" s="0" t="n">
        <f aca="false">COUNTIFS(jv!AN:AN,A39, jv!X:X,"1982")</f>
        <v>0</v>
      </c>
      <c r="D39" s="0" t="n">
        <f aca="false">COUNTIFS(jv!AN:AN,A39, jv!X:X,"1983")</f>
        <v>0</v>
      </c>
      <c r="E39" s="0" t="n">
        <f aca="false">COUNTIFS(jv!AN:AN,A39, jv!X:X,"1984")</f>
        <v>0</v>
      </c>
      <c r="F39" s="0" t="n">
        <f aca="false">COUNTIFS(jv!AN:AN,A39, jv!X:X,"1985")</f>
        <v>0</v>
      </c>
      <c r="G39" s="0" t="n">
        <f aca="false">COUNTIFS(jv!AN:AN,A39, jv!X:X,"1986")</f>
        <v>0</v>
      </c>
      <c r="H39" s="0" t="n">
        <f aca="false">COUNTIFS(jv!AN:AN,A39, jv!X:X,"1987")</f>
        <v>0</v>
      </c>
      <c r="I39" s="0" t="n">
        <f aca="false">COUNTIFS(jv!AN:AN,A39, jv!X:X,"1988")</f>
        <v>0</v>
      </c>
      <c r="J39" s="0" t="n">
        <f aca="false">COUNTIFS(jv!AN:AN,A39, jv!X:X,"1989")</f>
        <v>0</v>
      </c>
      <c r="K39" s="0" t="n">
        <f aca="false">COUNTIFS(jv!AN:AN,A39, jv!X:X,"1990")</f>
        <v>0</v>
      </c>
      <c r="L39" s="0" t="n">
        <f aca="false">COUNTIFS(jv!AN:AN,A39, jv!X:X,"1991")</f>
        <v>0</v>
      </c>
      <c r="M39" s="0" t="n">
        <f aca="false">COUNTIFS(jv!AN:AN,A39, jv!X:X,"1992")</f>
        <v>0</v>
      </c>
      <c r="N39" s="0" t="n">
        <f aca="false">COUNTIFS(jv!AN:AN,A39, jv!X:X,"1993")</f>
        <v>0</v>
      </c>
      <c r="O39" s="0" t="n">
        <f aca="false">COUNTIFS(jv!AN:AN,A39, jv!X:X,"1994")</f>
        <v>0</v>
      </c>
      <c r="P39" s="0" t="n">
        <f aca="false">COUNTIFS(jv!AN:AN,A39, jv!X:X,"1995")</f>
        <v>0</v>
      </c>
      <c r="Q39" s="0" t="n">
        <f aca="false">COUNTIFS(jv!AN:AN,A39, jv!X:X,"1996")</f>
        <v>0</v>
      </c>
      <c r="R39" s="0" t="n">
        <f aca="false">COUNTIFS(jv!AN:AN,A39, jv!X:X,"1997")</f>
        <v>0</v>
      </c>
      <c r="S39" s="0" t="n">
        <f aca="false">COUNTIFS(jv!AN:AN,A39, jv!X:X,"1998")</f>
        <v>0</v>
      </c>
      <c r="T39" s="0" t="n">
        <f aca="false">COUNTIFS(jv!AN:AN,A39, jv!X:X,"1999")</f>
        <v>0</v>
      </c>
      <c r="U39" s="0" t="n">
        <f aca="false">COUNTIFS(jv!AN:AN,A39, jv!X:X,"2000")</f>
        <v>0</v>
      </c>
      <c r="V39" s="0" t="n">
        <f aca="false">COUNTIFS(jv!AN:AN,A39, jv!X:X,"2001")</f>
        <v>0</v>
      </c>
      <c r="W39" s="0" t="n">
        <f aca="false">COUNTIFS(jv!AN:AN,A39, jv!X:X,"2002")</f>
        <v>0</v>
      </c>
      <c r="X39" s="0" t="n">
        <f aca="false">COUNTIFS(jv!AN:AN,A39, jv!X:X,"2003")</f>
        <v>1</v>
      </c>
      <c r="Y39" s="0" t="n">
        <f aca="false">COUNTIFS(jv!AN:AN,A39, jv!X:X,"2004")</f>
        <v>1</v>
      </c>
      <c r="Z39" s="0" t="n">
        <f aca="false">COUNTIFS(jv!AN:AN,A39, jv!X:X,"2005")</f>
        <v>0</v>
      </c>
      <c r="AA39" s="0" t="n">
        <f aca="false">COUNTIFS(jv!AN:AN,A39, jv!X:X,"2006")</f>
        <v>0</v>
      </c>
      <c r="AB39" s="0" t="n">
        <f aca="false">COUNTIFS(jv!AN:AN,A39, jv!X:X,"2007")</f>
        <v>0</v>
      </c>
      <c r="AC39" s="0" t="n">
        <f aca="false">COUNTIFS(jv!AN:AN,A39, jv!X:X,"2008")</f>
        <v>1</v>
      </c>
      <c r="AD39" s="0" t="n">
        <f aca="false">COUNTIFS(jv!AN:AN,A39, jv!X:X,"2009")</f>
        <v>1</v>
      </c>
      <c r="AE39" s="0" t="n">
        <f aca="false">COUNTIFS(jv!AN:AN,A39, jv!X:X,"2010")</f>
        <v>1</v>
      </c>
      <c r="AF39" s="0" t="n">
        <f aca="false">COUNTIFS(jv!AN:AN,A39, jv!X:X,"2011")</f>
        <v>0</v>
      </c>
      <c r="AG39" s="0" t="n">
        <f aca="false">COUNTIFS(jv!AN:AN,A39, jv!X:X,"2012")</f>
        <v>1</v>
      </c>
      <c r="AH39" s="0" t="n">
        <f aca="false">COUNTIFS(jv!AN:AN,A39, jv!X:X,"2013")</f>
        <v>3</v>
      </c>
      <c r="AI39" s="0" t="n">
        <f aca="false">COUNTIFS(jv!AN:AN,A39, jv!X:X,"2014")</f>
        <v>2</v>
      </c>
      <c r="AJ39" s="0" t="n">
        <f aca="false">COUNTIFS(jv!AN:AN,A39, jv!X:X,"2015")</f>
        <v>6</v>
      </c>
      <c r="AK39" s="0" t="n">
        <f aca="false">COUNTIFS(jv!AN:AN,A39, jv!X:X,"2016")</f>
        <v>3</v>
      </c>
      <c r="AL39" s="0" t="n">
        <f aca="false">COUNTIFS(jv!AN:AN,A39, jv!X:X,"2017")</f>
        <v>3</v>
      </c>
      <c r="AM39" s="0" t="n">
        <f aca="false">COUNTIFS(jv!AN:AN,A39, jv!X:X,"2018")</f>
        <v>10</v>
      </c>
      <c r="AN39" s="0" t="n">
        <f aca="false">COUNTIFS(jv!AN:AN,A39, jv!X:X,"2019")</f>
        <v>3</v>
      </c>
      <c r="AO39" s="0" t="n">
        <f aca="false">COUNTIFS(jv!AN:AN,A39, jv!X:X,"2020")</f>
        <v>1</v>
      </c>
      <c r="AP39" s="0" t="n">
        <f aca="false">COUNTIFS(jv!AN:AN,A39, jv!X:X,"2021")</f>
        <v>4</v>
      </c>
      <c r="AQ39" s="0" t="n">
        <f aca="false">COUNTIFS(jv!AN:AN,A39, jv!X:X,"2022")</f>
        <v>1</v>
      </c>
      <c r="AR39" s="0" t="n">
        <v>0</v>
      </c>
      <c r="AS39" s="104" t="n">
        <f aca="false">COUNTIFS(jv!AN:AN,A39)</f>
        <v>42</v>
      </c>
    </row>
    <row r="40" customFormat="false" ht="13.8" hidden="false" customHeight="false" outlineLevel="0" collapsed="false">
      <c r="A40" s="0" t="s">
        <v>11733</v>
      </c>
      <c r="B40" s="104" t="n">
        <f aca="false">COUNTIFS(jv!AN:AN,A40, jv!X:X,"1981")</f>
        <v>0</v>
      </c>
      <c r="C40" s="0" t="n">
        <f aca="false">COUNTIFS(jv!AN:AN,A40, jv!X:X,"1982")</f>
        <v>0</v>
      </c>
      <c r="D40" s="0" t="n">
        <f aca="false">COUNTIFS(jv!AN:AN,A40, jv!X:X,"1983")</f>
        <v>0</v>
      </c>
      <c r="E40" s="0" t="n">
        <f aca="false">COUNTIFS(jv!AN:AN,A40, jv!X:X,"1984")</f>
        <v>0</v>
      </c>
      <c r="F40" s="0" t="n">
        <f aca="false">COUNTIFS(jv!AN:AN,A40, jv!X:X,"1985")</f>
        <v>0</v>
      </c>
      <c r="G40" s="0" t="n">
        <f aca="false">COUNTIFS(jv!AN:AN,A40, jv!X:X,"1986")</f>
        <v>0</v>
      </c>
      <c r="H40" s="0" t="n">
        <f aca="false">COUNTIFS(jv!AN:AN,A40, jv!X:X,"1987")</f>
        <v>0</v>
      </c>
      <c r="I40" s="0" t="n">
        <f aca="false">COUNTIFS(jv!AN:AN,A40, jv!X:X,"1988")</f>
        <v>0</v>
      </c>
      <c r="J40" s="0" t="n">
        <f aca="false">COUNTIFS(jv!AN:AN,A40, jv!X:X,"1989")</f>
        <v>0</v>
      </c>
      <c r="K40" s="0" t="n">
        <f aca="false">COUNTIFS(jv!AN:AN,A40, jv!X:X,"1990")</f>
        <v>0</v>
      </c>
      <c r="L40" s="0" t="n">
        <f aca="false">COUNTIFS(jv!AN:AN,A40, jv!X:X,"1991")</f>
        <v>0</v>
      </c>
      <c r="M40" s="0" t="n">
        <f aca="false">COUNTIFS(jv!AN:AN,A40, jv!X:X,"1992")</f>
        <v>0</v>
      </c>
      <c r="N40" s="0" t="n">
        <f aca="false">COUNTIFS(jv!AN:AN,A40, jv!X:X,"1993")</f>
        <v>0</v>
      </c>
      <c r="O40" s="0" t="n">
        <f aca="false">COUNTIFS(jv!AN:AN,A40, jv!X:X,"1994")</f>
        <v>0</v>
      </c>
      <c r="P40" s="0" t="n">
        <f aca="false">COUNTIFS(jv!AN:AN,A40, jv!X:X,"1995")</f>
        <v>0</v>
      </c>
      <c r="Q40" s="0" t="n">
        <f aca="false">COUNTIFS(jv!AN:AN,A40, jv!X:X,"1996")</f>
        <v>0</v>
      </c>
      <c r="R40" s="0" t="n">
        <f aca="false">COUNTIFS(jv!AN:AN,A40, jv!X:X,"1997")</f>
        <v>0</v>
      </c>
      <c r="S40" s="0" t="n">
        <f aca="false">COUNTIFS(jv!AN:AN,A40, jv!X:X,"1998")</f>
        <v>0</v>
      </c>
      <c r="T40" s="0" t="n">
        <f aca="false">COUNTIFS(jv!AN:AN,A40, jv!X:X,"1999")</f>
        <v>0</v>
      </c>
      <c r="U40" s="0" t="n">
        <f aca="false">COUNTIFS(jv!AN:AN,A40, jv!X:X,"2000")</f>
        <v>0</v>
      </c>
      <c r="V40" s="0" t="n">
        <f aca="false">COUNTIFS(jv!AN:AN,A40, jv!X:X,"2001")</f>
        <v>0</v>
      </c>
      <c r="W40" s="0" t="n">
        <f aca="false">COUNTIFS(jv!AN:AN,A40, jv!X:X,"2002")</f>
        <v>0</v>
      </c>
      <c r="X40" s="0" t="n">
        <f aca="false">COUNTIFS(jv!AN:AN,A40, jv!X:X,"2003")</f>
        <v>0</v>
      </c>
      <c r="Y40" s="0" t="n">
        <f aca="false">COUNTIFS(jv!AN:AN,A40, jv!X:X,"2004")</f>
        <v>0</v>
      </c>
      <c r="Z40" s="0" t="n">
        <f aca="false">COUNTIFS(jv!AN:AN,A40, jv!X:X,"2005")</f>
        <v>0</v>
      </c>
      <c r="AA40" s="0" t="n">
        <f aca="false">COUNTIFS(jv!AN:AN,A40, jv!X:X,"2006")</f>
        <v>0</v>
      </c>
      <c r="AB40" s="0" t="n">
        <f aca="false">COUNTIFS(jv!AN:AN,A40, jv!X:X,"2007")</f>
        <v>0</v>
      </c>
      <c r="AC40" s="0" t="n">
        <f aca="false">COUNTIFS(jv!AN:AN,A40, jv!X:X,"2008")</f>
        <v>0</v>
      </c>
      <c r="AD40" s="0" t="n">
        <f aca="false">COUNTIFS(jv!AN:AN,A40, jv!X:X,"2009")</f>
        <v>0</v>
      </c>
      <c r="AE40" s="0" t="n">
        <f aca="false">COUNTIFS(jv!AN:AN,A40, jv!X:X,"2010")</f>
        <v>0</v>
      </c>
      <c r="AF40" s="0" t="n">
        <f aca="false">COUNTIFS(jv!AN:AN,A40, jv!X:X,"2011")</f>
        <v>0</v>
      </c>
      <c r="AG40" s="0" t="n">
        <f aca="false">COUNTIFS(jv!AN:AN,A40, jv!X:X,"2012")</f>
        <v>0</v>
      </c>
      <c r="AH40" s="0" t="n">
        <f aca="false">COUNTIFS(jv!AN:AN,A40, jv!X:X,"2013")</f>
        <v>0</v>
      </c>
      <c r="AI40" s="0" t="n">
        <f aca="false">COUNTIFS(jv!AN:AN,A40, jv!X:X,"2014")</f>
        <v>0</v>
      </c>
      <c r="AJ40" s="0" t="n">
        <f aca="false">COUNTIFS(jv!AN:AN,A40, jv!X:X,"2015")</f>
        <v>0</v>
      </c>
      <c r="AK40" s="0" t="n">
        <f aca="false">COUNTIFS(jv!AN:AN,A40, jv!X:X,"2016")</f>
        <v>0</v>
      </c>
      <c r="AL40" s="0" t="n">
        <f aca="false">COUNTIFS(jv!AN:AN,A40, jv!X:X,"2017")</f>
        <v>0</v>
      </c>
      <c r="AM40" s="0" t="n">
        <f aca="false">COUNTIFS(jv!AN:AN,A40, jv!X:X,"2018")</f>
        <v>0</v>
      </c>
      <c r="AN40" s="0" t="n">
        <f aca="false">COUNTIFS(jv!AN:AN,A40, jv!X:X,"2019")</f>
        <v>0</v>
      </c>
      <c r="AO40" s="0" t="n">
        <f aca="false">COUNTIFS(jv!AN:AN,A40, jv!X:X,"2020")</f>
        <v>0</v>
      </c>
      <c r="AP40" s="0" t="n">
        <f aca="false">COUNTIFS(jv!AN:AN,A40, jv!X:X,"2021")</f>
        <v>2</v>
      </c>
      <c r="AQ40" s="0" t="n">
        <f aca="false">COUNTIFS(jv!AN:AN,A40, jv!X:X,"2022")</f>
        <v>0</v>
      </c>
      <c r="AR40" s="0" t="n">
        <v>0</v>
      </c>
      <c r="AS40" s="104" t="n">
        <f aca="false">COUNTIFS(jv!AN:AN,A40)</f>
        <v>2</v>
      </c>
    </row>
    <row r="41" customFormat="false" ht="13.8" hidden="false" customHeight="false" outlineLevel="0" collapsed="false">
      <c r="A41" s="0" t="s">
        <v>11435</v>
      </c>
      <c r="B41" s="104" t="n">
        <f aca="false">COUNTIFS(jv!AN:AN,A41, jv!X:X,"1981")</f>
        <v>0</v>
      </c>
      <c r="C41" s="0" t="n">
        <f aca="false">COUNTIFS(jv!AN:AN,A41, jv!X:X,"1982")</f>
        <v>0</v>
      </c>
      <c r="D41" s="0" t="n">
        <f aca="false">COUNTIFS(jv!AN:AN,A41, jv!X:X,"1983")</f>
        <v>0</v>
      </c>
      <c r="E41" s="0" t="n">
        <f aca="false">COUNTIFS(jv!AN:AN,A41, jv!X:X,"1984")</f>
        <v>0</v>
      </c>
      <c r="F41" s="0" t="n">
        <f aca="false">COUNTIFS(jv!AN:AN,A41, jv!X:X,"1985")</f>
        <v>0</v>
      </c>
      <c r="G41" s="0" t="n">
        <f aca="false">COUNTIFS(jv!AN:AN,A41, jv!X:X,"1986")</f>
        <v>0</v>
      </c>
      <c r="H41" s="0" t="n">
        <f aca="false">COUNTIFS(jv!AN:AN,A41, jv!X:X,"1987")</f>
        <v>0</v>
      </c>
      <c r="I41" s="0" t="n">
        <f aca="false">COUNTIFS(jv!AN:AN,A41, jv!X:X,"1988")</f>
        <v>0</v>
      </c>
      <c r="J41" s="0" t="n">
        <f aca="false">COUNTIFS(jv!AN:AN,A41, jv!X:X,"1989")</f>
        <v>0</v>
      </c>
      <c r="K41" s="0" t="n">
        <f aca="false">COUNTIFS(jv!AN:AN,A41, jv!X:X,"1990")</f>
        <v>0</v>
      </c>
      <c r="L41" s="0" t="n">
        <f aca="false">COUNTIFS(jv!AN:AN,A41, jv!X:X,"1991")</f>
        <v>0</v>
      </c>
      <c r="M41" s="0" t="n">
        <f aca="false">COUNTIFS(jv!AN:AN,A41, jv!X:X,"1992")</f>
        <v>0</v>
      </c>
      <c r="N41" s="0" t="n">
        <f aca="false">COUNTIFS(jv!AN:AN,A41, jv!X:X,"1993")</f>
        <v>0</v>
      </c>
      <c r="O41" s="0" t="n">
        <f aca="false">COUNTIFS(jv!AN:AN,A41, jv!X:X,"1994")</f>
        <v>0</v>
      </c>
      <c r="P41" s="0" t="n">
        <f aca="false">COUNTIFS(jv!AN:AN,A41, jv!X:X,"1995")</f>
        <v>0</v>
      </c>
      <c r="Q41" s="0" t="n">
        <f aca="false">COUNTIFS(jv!AN:AN,A41, jv!X:X,"1996")</f>
        <v>0</v>
      </c>
      <c r="R41" s="0" t="n">
        <f aca="false">COUNTIFS(jv!AN:AN,A41, jv!X:X,"1997")</f>
        <v>0</v>
      </c>
      <c r="S41" s="0" t="n">
        <f aca="false">COUNTIFS(jv!AN:AN,A41, jv!X:X,"1998")</f>
        <v>0</v>
      </c>
      <c r="T41" s="0" t="n">
        <f aca="false">COUNTIFS(jv!AN:AN,A41, jv!X:X,"1999")</f>
        <v>0</v>
      </c>
      <c r="U41" s="0" t="n">
        <f aca="false">COUNTIFS(jv!AN:AN,A41, jv!X:X,"2000")</f>
        <v>0</v>
      </c>
      <c r="V41" s="0" t="n">
        <f aca="false">COUNTIFS(jv!AN:AN,A41, jv!X:X,"2001")</f>
        <v>0</v>
      </c>
      <c r="W41" s="0" t="n">
        <f aca="false">COUNTIFS(jv!AN:AN,A41, jv!X:X,"2002")</f>
        <v>0</v>
      </c>
      <c r="X41" s="0" t="n">
        <f aca="false">COUNTIFS(jv!AN:AN,A41, jv!X:X,"2003")</f>
        <v>0</v>
      </c>
      <c r="Y41" s="0" t="n">
        <f aca="false">COUNTIFS(jv!AN:AN,A41, jv!X:X,"2004")</f>
        <v>0</v>
      </c>
      <c r="Z41" s="0" t="n">
        <f aca="false">COUNTIFS(jv!AN:AN,A41, jv!X:X,"2005")</f>
        <v>0</v>
      </c>
      <c r="AA41" s="0" t="n">
        <f aca="false">COUNTIFS(jv!AN:AN,A41, jv!X:X,"2006")</f>
        <v>0</v>
      </c>
      <c r="AB41" s="0" t="n">
        <f aca="false">COUNTIFS(jv!AN:AN,A41, jv!X:X,"2007")</f>
        <v>0</v>
      </c>
      <c r="AC41" s="0" t="n">
        <f aca="false">COUNTIFS(jv!AN:AN,A41, jv!X:X,"2008")</f>
        <v>0</v>
      </c>
      <c r="AD41" s="0" t="n">
        <f aca="false">COUNTIFS(jv!AN:AN,A41, jv!X:X,"2009")</f>
        <v>0</v>
      </c>
      <c r="AE41" s="0" t="n">
        <f aca="false">COUNTIFS(jv!AN:AN,A41, jv!X:X,"2010")</f>
        <v>0</v>
      </c>
      <c r="AF41" s="0" t="n">
        <f aca="false">COUNTIFS(jv!AN:AN,A41, jv!X:X,"2011")</f>
        <v>0</v>
      </c>
      <c r="AG41" s="0" t="n">
        <f aca="false">COUNTIFS(jv!AN:AN,A41, jv!X:X,"2012")</f>
        <v>0</v>
      </c>
      <c r="AH41" s="0" t="n">
        <f aca="false">COUNTIFS(jv!AN:AN,A41, jv!X:X,"2013")</f>
        <v>0</v>
      </c>
      <c r="AI41" s="0" t="n">
        <f aca="false">COUNTIFS(jv!AN:AN,A41, jv!X:X,"2014")</f>
        <v>0</v>
      </c>
      <c r="AJ41" s="0" t="n">
        <f aca="false">COUNTIFS(jv!AN:AN,A41, jv!X:X,"2015")</f>
        <v>0</v>
      </c>
      <c r="AK41" s="0" t="n">
        <f aca="false">COUNTIFS(jv!AN:AN,A41, jv!X:X,"2016")</f>
        <v>0</v>
      </c>
      <c r="AL41" s="0" t="n">
        <f aca="false">COUNTIFS(jv!AN:AN,A41, jv!X:X,"2017")</f>
        <v>0</v>
      </c>
      <c r="AM41" s="0" t="n">
        <f aca="false">COUNTIFS(jv!AN:AN,A41, jv!X:X,"2018")</f>
        <v>0</v>
      </c>
      <c r="AN41" s="0" t="n">
        <f aca="false">COUNTIFS(jv!AN:AN,A41, jv!X:X,"2019")</f>
        <v>0</v>
      </c>
      <c r="AO41" s="0" t="n">
        <f aca="false">COUNTIFS(jv!AN:AN,A41, jv!X:X,"2020")</f>
        <v>0</v>
      </c>
      <c r="AP41" s="0" t="n">
        <f aca="false">COUNTIFS(jv!AN:AN,A41, jv!X:X,"2021")</f>
        <v>1</v>
      </c>
      <c r="AQ41" s="0" t="n">
        <f aca="false">COUNTIFS(jv!AN:AN,A41, jv!X:X,"2022")</f>
        <v>0</v>
      </c>
      <c r="AR41" s="0" t="n">
        <v>0</v>
      </c>
      <c r="AS41" s="104" t="n">
        <f aca="false">COUNTIFS(jv!AN:AN,A41)</f>
        <v>1</v>
      </c>
    </row>
    <row r="42" customFormat="false" ht="13.8" hidden="false" customHeight="false" outlineLevel="0" collapsed="false">
      <c r="A42" s="0" t="s">
        <v>263</v>
      </c>
      <c r="B42" s="104" t="n">
        <f aca="false">COUNTIFS(jv!AN:AN,A42, jv!X:X,"1981")</f>
        <v>0</v>
      </c>
      <c r="C42" s="0" t="n">
        <f aca="false">COUNTIFS(jv!AN:AN,A42, jv!X:X,"1982")</f>
        <v>0</v>
      </c>
      <c r="D42" s="0" t="n">
        <f aca="false">COUNTIFS(jv!AN:AN,A42, jv!X:X,"1983")</f>
        <v>1</v>
      </c>
      <c r="E42" s="0" t="n">
        <f aca="false">COUNTIFS(jv!AN:AN,A42, jv!X:X,"1984")</f>
        <v>3</v>
      </c>
      <c r="F42" s="0" t="n">
        <f aca="false">COUNTIFS(jv!AN:AN,A42, jv!X:X,"1985")</f>
        <v>1</v>
      </c>
      <c r="G42" s="0" t="n">
        <f aca="false">COUNTIFS(jv!AN:AN,A42, jv!X:X,"1986")</f>
        <v>2</v>
      </c>
      <c r="H42" s="0" t="n">
        <f aca="false">COUNTIFS(jv!AN:AN,A42, jv!X:X,"1987")</f>
        <v>1</v>
      </c>
      <c r="I42" s="0" t="n">
        <f aca="false">COUNTIFS(jv!AN:AN,A42, jv!X:X,"1988")</f>
        <v>1</v>
      </c>
      <c r="J42" s="0" t="n">
        <f aca="false">COUNTIFS(jv!AN:AN,A42, jv!X:X,"1989")</f>
        <v>2</v>
      </c>
      <c r="K42" s="0" t="n">
        <f aca="false">COUNTIFS(jv!AN:AN,A42, jv!X:X,"1990")</f>
        <v>1</v>
      </c>
      <c r="L42" s="0" t="n">
        <f aca="false">COUNTIFS(jv!AN:AN,A42, jv!X:X,"1991")</f>
        <v>6</v>
      </c>
      <c r="M42" s="0" t="n">
        <f aca="false">COUNTIFS(jv!AN:AN,A42, jv!X:X,"1992")</f>
        <v>11</v>
      </c>
      <c r="N42" s="0" t="n">
        <f aca="false">COUNTIFS(jv!AN:AN,A42, jv!X:X,"1993")</f>
        <v>19</v>
      </c>
      <c r="O42" s="0" t="n">
        <f aca="false">COUNTIFS(jv!AN:AN,A42, jv!X:X,"1994")</f>
        <v>17</v>
      </c>
      <c r="P42" s="0" t="n">
        <f aca="false">COUNTIFS(jv!AN:AN,A42, jv!X:X,"1995")</f>
        <v>6</v>
      </c>
      <c r="Q42" s="0" t="n">
        <f aca="false">COUNTIFS(jv!AN:AN,A42, jv!X:X,"1996")</f>
        <v>10</v>
      </c>
      <c r="R42" s="0" t="n">
        <f aca="false">COUNTIFS(jv!AN:AN,A42, jv!X:X,"1997")</f>
        <v>10</v>
      </c>
      <c r="S42" s="0" t="n">
        <f aca="false">COUNTIFS(jv!AN:AN,A42, jv!X:X,"1998")</f>
        <v>3</v>
      </c>
      <c r="T42" s="0" t="n">
        <f aca="false">COUNTIFS(jv!AN:AN,A42, jv!X:X,"1999")</f>
        <v>6</v>
      </c>
      <c r="U42" s="0" t="n">
        <f aca="false">COUNTIFS(jv!AN:AN,A42, jv!X:X,"2000")</f>
        <v>12</v>
      </c>
      <c r="V42" s="0" t="n">
        <f aca="false">COUNTIFS(jv!AN:AN,A42, jv!X:X,"2001")</f>
        <v>2</v>
      </c>
      <c r="W42" s="0" t="n">
        <f aca="false">COUNTIFS(jv!AN:AN,A42, jv!X:X,"2002")</f>
        <v>8</v>
      </c>
      <c r="X42" s="0" t="n">
        <f aca="false">COUNTIFS(jv!AN:AN,A42, jv!X:X,"2003")</f>
        <v>4</v>
      </c>
      <c r="Y42" s="0" t="n">
        <f aca="false">COUNTIFS(jv!AN:AN,A42, jv!X:X,"2004")</f>
        <v>8</v>
      </c>
      <c r="Z42" s="0" t="n">
        <f aca="false">COUNTIFS(jv!AN:AN,A42, jv!X:X,"2005")</f>
        <v>14</v>
      </c>
      <c r="AA42" s="0" t="n">
        <f aca="false">COUNTIFS(jv!AN:AN,A42, jv!X:X,"2006")</f>
        <v>8</v>
      </c>
      <c r="AB42" s="0" t="n">
        <f aca="false">COUNTIFS(jv!AN:AN,A42, jv!X:X,"2007")</f>
        <v>6</v>
      </c>
      <c r="AC42" s="0" t="n">
        <f aca="false">COUNTIFS(jv!AN:AN,A42, jv!X:X,"2008")</f>
        <v>15</v>
      </c>
      <c r="AD42" s="0" t="n">
        <f aca="false">COUNTIFS(jv!AN:AN,A42, jv!X:X,"2009")</f>
        <v>7</v>
      </c>
      <c r="AE42" s="0" t="n">
        <f aca="false">COUNTIFS(jv!AN:AN,A42, jv!X:X,"2010")</f>
        <v>8</v>
      </c>
      <c r="AF42" s="0" t="n">
        <f aca="false">COUNTIFS(jv!AN:AN,A42, jv!X:X,"2011")</f>
        <v>5</v>
      </c>
      <c r="AG42" s="0" t="n">
        <f aca="false">COUNTIFS(jv!AN:AN,A42, jv!X:X,"2012")</f>
        <v>9</v>
      </c>
      <c r="AH42" s="0" t="n">
        <f aca="false">COUNTIFS(jv!AN:AN,A42, jv!X:X,"2013")</f>
        <v>6</v>
      </c>
      <c r="AI42" s="0" t="n">
        <f aca="false">COUNTIFS(jv!AN:AN,A42, jv!X:X,"2014")</f>
        <v>8</v>
      </c>
      <c r="AJ42" s="0" t="n">
        <f aca="false">COUNTIFS(jv!AN:AN,A42, jv!X:X,"2015")</f>
        <v>10</v>
      </c>
      <c r="AK42" s="0" t="n">
        <f aca="false">COUNTIFS(jv!AN:AN,A42, jv!X:X,"2016")</f>
        <v>20</v>
      </c>
      <c r="AL42" s="0" t="n">
        <f aca="false">COUNTIFS(jv!AN:AN,A42, jv!X:X,"2017")</f>
        <v>16</v>
      </c>
      <c r="AM42" s="0" t="n">
        <f aca="false">COUNTIFS(jv!AN:AN,A42, jv!X:X,"2018")</f>
        <v>16</v>
      </c>
      <c r="AN42" s="0" t="n">
        <f aca="false">COUNTIFS(jv!AN:AN,A42, jv!X:X,"2019")</f>
        <v>14</v>
      </c>
      <c r="AO42" s="0" t="n">
        <f aca="false">COUNTIFS(jv!AN:AN,A42, jv!X:X,"2020")</f>
        <v>29</v>
      </c>
      <c r="AP42" s="0" t="n">
        <f aca="false">COUNTIFS(jv!AN:AN,A42, jv!X:X,"2021")</f>
        <v>17</v>
      </c>
      <c r="AQ42" s="0" t="n">
        <f aca="false">COUNTIFS(jv!AN:AN,A42, jv!X:X,"2022")</f>
        <v>5</v>
      </c>
      <c r="AR42" s="0" t="n">
        <v>0</v>
      </c>
      <c r="AS42" s="104" t="n">
        <f aca="false">COUNTIFS(jv!AN:AN,A42)</f>
        <v>347</v>
      </c>
    </row>
    <row r="43" customFormat="false" ht="13.8" hidden="false" customHeight="false" outlineLevel="0" collapsed="false">
      <c r="A43" s="0" t="s">
        <v>7659</v>
      </c>
      <c r="B43" s="104" t="n">
        <f aca="false">COUNTIFS(jv!AN:AN,A43, jv!X:X,"1981")</f>
        <v>0</v>
      </c>
      <c r="C43" s="0" t="n">
        <f aca="false">COUNTIFS(jv!AN:AN,A43, jv!X:X,"1982")</f>
        <v>0</v>
      </c>
      <c r="D43" s="0" t="n">
        <f aca="false">COUNTIFS(jv!AN:AN,A43, jv!X:X,"1983")</f>
        <v>0</v>
      </c>
      <c r="E43" s="0" t="n">
        <f aca="false">COUNTIFS(jv!AN:AN,A43, jv!X:X,"1984")</f>
        <v>0</v>
      </c>
      <c r="F43" s="0" t="n">
        <f aca="false">COUNTIFS(jv!AN:AN,A43, jv!X:X,"1985")</f>
        <v>0</v>
      </c>
      <c r="G43" s="0" t="n">
        <f aca="false">COUNTIFS(jv!AN:AN,A43, jv!X:X,"1986")</f>
        <v>0</v>
      </c>
      <c r="H43" s="0" t="n">
        <f aca="false">COUNTIFS(jv!AN:AN,A43, jv!X:X,"1987")</f>
        <v>0</v>
      </c>
      <c r="I43" s="0" t="n">
        <f aca="false">COUNTIFS(jv!AN:AN,A43, jv!X:X,"1988")</f>
        <v>0</v>
      </c>
      <c r="J43" s="0" t="n">
        <f aca="false">COUNTIFS(jv!AN:AN,A43, jv!X:X,"1989")</f>
        <v>0</v>
      </c>
      <c r="K43" s="0" t="n">
        <f aca="false">COUNTIFS(jv!AN:AN,A43, jv!X:X,"1990")</f>
        <v>0</v>
      </c>
      <c r="L43" s="0" t="n">
        <f aca="false">COUNTIFS(jv!AN:AN,A43, jv!X:X,"1991")</f>
        <v>0</v>
      </c>
      <c r="M43" s="0" t="n">
        <f aca="false">COUNTIFS(jv!AN:AN,A43, jv!X:X,"1992")</f>
        <v>0</v>
      </c>
      <c r="N43" s="0" t="n">
        <f aca="false">COUNTIFS(jv!AN:AN,A43, jv!X:X,"1993")</f>
        <v>0</v>
      </c>
      <c r="O43" s="0" t="n">
        <f aca="false">COUNTIFS(jv!AN:AN,A43, jv!X:X,"1994")</f>
        <v>0</v>
      </c>
      <c r="P43" s="0" t="n">
        <f aca="false">COUNTIFS(jv!AN:AN,A43, jv!X:X,"1995")</f>
        <v>0</v>
      </c>
      <c r="Q43" s="0" t="n">
        <f aca="false">COUNTIFS(jv!AN:AN,A43, jv!X:X,"1996")</f>
        <v>0</v>
      </c>
      <c r="R43" s="0" t="n">
        <f aca="false">COUNTIFS(jv!AN:AN,A43, jv!X:X,"1997")</f>
        <v>0</v>
      </c>
      <c r="S43" s="0" t="n">
        <f aca="false">COUNTIFS(jv!AN:AN,A43, jv!X:X,"1998")</f>
        <v>0</v>
      </c>
      <c r="T43" s="0" t="n">
        <f aca="false">COUNTIFS(jv!AN:AN,A43, jv!X:X,"1999")</f>
        <v>0</v>
      </c>
      <c r="U43" s="0" t="n">
        <f aca="false">COUNTIFS(jv!AN:AN,A43, jv!X:X,"2000")</f>
        <v>0</v>
      </c>
      <c r="V43" s="0" t="n">
        <f aca="false">COUNTIFS(jv!AN:AN,A43, jv!X:X,"2001")</f>
        <v>0</v>
      </c>
      <c r="W43" s="0" t="n">
        <f aca="false">COUNTIFS(jv!AN:AN,A43, jv!X:X,"2002")</f>
        <v>0</v>
      </c>
      <c r="X43" s="0" t="n">
        <f aca="false">COUNTIFS(jv!AN:AN,A43, jv!X:X,"2003")</f>
        <v>0</v>
      </c>
      <c r="Y43" s="0" t="n">
        <f aca="false">COUNTIFS(jv!AN:AN,A43, jv!X:X,"2004")</f>
        <v>0</v>
      </c>
      <c r="Z43" s="0" t="n">
        <f aca="false">COUNTIFS(jv!AN:AN,A43, jv!X:X,"2005")</f>
        <v>0</v>
      </c>
      <c r="AA43" s="0" t="n">
        <f aca="false">COUNTIFS(jv!AN:AN,A43, jv!X:X,"2006")</f>
        <v>0</v>
      </c>
      <c r="AB43" s="0" t="n">
        <f aca="false">COUNTIFS(jv!AN:AN,A43, jv!X:X,"2007")</f>
        <v>0</v>
      </c>
      <c r="AC43" s="0" t="n">
        <f aca="false">COUNTIFS(jv!AN:AN,A43, jv!X:X,"2008")</f>
        <v>0</v>
      </c>
      <c r="AD43" s="0" t="n">
        <f aca="false">COUNTIFS(jv!AN:AN,A43, jv!X:X,"2009")</f>
        <v>0</v>
      </c>
      <c r="AE43" s="0" t="n">
        <f aca="false">COUNTIFS(jv!AN:AN,A43, jv!X:X,"2010")</f>
        <v>0</v>
      </c>
      <c r="AF43" s="0" t="n">
        <f aca="false">COUNTIFS(jv!AN:AN,A43, jv!X:X,"2011")</f>
        <v>0</v>
      </c>
      <c r="AG43" s="0" t="n">
        <f aca="false">COUNTIFS(jv!AN:AN,A43, jv!X:X,"2012")</f>
        <v>0</v>
      </c>
      <c r="AH43" s="0" t="n">
        <f aca="false">COUNTIFS(jv!AN:AN,A43, jv!X:X,"2013")</f>
        <v>0</v>
      </c>
      <c r="AI43" s="0" t="n">
        <f aca="false">COUNTIFS(jv!AN:AN,A43, jv!X:X,"2014")</f>
        <v>0</v>
      </c>
      <c r="AJ43" s="0" t="n">
        <f aca="false">COUNTIFS(jv!AN:AN,A43, jv!X:X,"2015")</f>
        <v>0</v>
      </c>
      <c r="AK43" s="0" t="n">
        <f aca="false">COUNTIFS(jv!AN:AN,A43, jv!X:X,"2016")</f>
        <v>0</v>
      </c>
      <c r="AL43" s="0" t="n">
        <f aca="false">COUNTIFS(jv!AN:AN,A43, jv!X:X,"2017")</f>
        <v>0</v>
      </c>
      <c r="AM43" s="0" t="n">
        <f aca="false">COUNTIFS(jv!AN:AN,A43, jv!X:X,"2018")</f>
        <v>0</v>
      </c>
      <c r="AN43" s="0" t="n">
        <f aca="false">COUNTIFS(jv!AN:AN,A43, jv!X:X,"2019")</f>
        <v>1</v>
      </c>
      <c r="AO43" s="0" t="n">
        <f aca="false">COUNTIFS(jv!AN:AN,A43, jv!X:X,"2020")</f>
        <v>0</v>
      </c>
      <c r="AP43" s="0" t="n">
        <f aca="false">COUNTIFS(jv!AN:AN,A43, jv!X:X,"2021")</f>
        <v>0</v>
      </c>
      <c r="AQ43" s="0" t="n">
        <f aca="false">COUNTIFS(jv!AN:AN,A43, jv!X:X,"2022")</f>
        <v>0</v>
      </c>
      <c r="AR43" s="0" t="n">
        <v>0</v>
      </c>
      <c r="AS43" s="104" t="n">
        <f aca="false">COUNTIFS(jv!AN:AN,A43)</f>
        <v>1</v>
      </c>
    </row>
    <row r="44" customFormat="false" ht="13.8" hidden="false" customHeight="false" outlineLevel="0" collapsed="false">
      <c r="A44" s="0" t="s">
        <v>11740</v>
      </c>
      <c r="B44" s="104" t="n">
        <f aca="false">COUNTIFS(jv!AN:AN,A44, jv!X:X,"1981")</f>
        <v>0</v>
      </c>
      <c r="C44" s="0" t="n">
        <f aca="false">COUNTIFS(jv!AN:AN,A44, jv!X:X,"1982")</f>
        <v>0</v>
      </c>
      <c r="D44" s="0" t="n">
        <f aca="false">COUNTIFS(jv!AN:AN,A44, jv!X:X,"1983")</f>
        <v>0</v>
      </c>
      <c r="E44" s="0" t="n">
        <f aca="false">COUNTIFS(jv!AN:AN,A44, jv!X:X,"1984")</f>
        <v>0</v>
      </c>
      <c r="F44" s="0" t="n">
        <f aca="false">COUNTIFS(jv!AN:AN,A44, jv!X:X,"1985")</f>
        <v>0</v>
      </c>
      <c r="G44" s="0" t="n">
        <f aca="false">COUNTIFS(jv!AN:AN,A44, jv!X:X,"1986")</f>
        <v>0</v>
      </c>
      <c r="H44" s="0" t="n">
        <f aca="false">COUNTIFS(jv!AN:AN,A44, jv!X:X,"1987")</f>
        <v>0</v>
      </c>
      <c r="I44" s="0" t="n">
        <f aca="false">COUNTIFS(jv!AN:AN,A44, jv!X:X,"1988")</f>
        <v>0</v>
      </c>
      <c r="J44" s="0" t="n">
        <f aca="false">COUNTIFS(jv!AN:AN,A44, jv!X:X,"1989")</f>
        <v>0</v>
      </c>
      <c r="K44" s="0" t="n">
        <f aca="false">COUNTIFS(jv!AN:AN,A44, jv!X:X,"1990")</f>
        <v>0</v>
      </c>
      <c r="L44" s="0" t="n">
        <f aca="false">COUNTIFS(jv!AN:AN,A44, jv!X:X,"1991")</f>
        <v>0</v>
      </c>
      <c r="M44" s="0" t="n">
        <f aca="false">COUNTIFS(jv!AN:AN,A44, jv!X:X,"1992")</f>
        <v>0</v>
      </c>
      <c r="N44" s="0" t="n">
        <f aca="false">COUNTIFS(jv!AN:AN,A44, jv!X:X,"1993")</f>
        <v>0</v>
      </c>
      <c r="O44" s="0" t="n">
        <f aca="false">COUNTIFS(jv!AN:AN,A44, jv!X:X,"1994")</f>
        <v>0</v>
      </c>
      <c r="P44" s="0" t="n">
        <f aca="false">COUNTIFS(jv!AN:AN,A44, jv!X:X,"1995")</f>
        <v>0</v>
      </c>
      <c r="Q44" s="0" t="n">
        <f aca="false">COUNTIFS(jv!AN:AN,A44, jv!X:X,"1996")</f>
        <v>0</v>
      </c>
      <c r="R44" s="0" t="n">
        <f aca="false">COUNTIFS(jv!AN:AN,A44, jv!X:X,"1997")</f>
        <v>0</v>
      </c>
      <c r="S44" s="0" t="n">
        <f aca="false">COUNTIFS(jv!AN:AN,A44, jv!X:X,"1998")</f>
        <v>0</v>
      </c>
      <c r="T44" s="0" t="n">
        <f aca="false">COUNTIFS(jv!AN:AN,A44, jv!X:X,"1999")</f>
        <v>0</v>
      </c>
      <c r="U44" s="0" t="n">
        <f aca="false">COUNTIFS(jv!AN:AN,A44, jv!X:X,"2000")</f>
        <v>0</v>
      </c>
      <c r="V44" s="0" t="n">
        <f aca="false">COUNTIFS(jv!AN:AN,A44, jv!X:X,"2001")</f>
        <v>0</v>
      </c>
      <c r="W44" s="0" t="n">
        <f aca="false">COUNTIFS(jv!AN:AN,A44, jv!X:X,"2002")</f>
        <v>0</v>
      </c>
      <c r="X44" s="0" t="n">
        <f aca="false">COUNTIFS(jv!AN:AN,A44, jv!X:X,"2003")</f>
        <v>0</v>
      </c>
      <c r="Y44" s="0" t="n">
        <f aca="false">COUNTIFS(jv!AN:AN,A44, jv!X:X,"2004")</f>
        <v>0</v>
      </c>
      <c r="Z44" s="0" t="n">
        <f aca="false">COUNTIFS(jv!AN:AN,A44, jv!X:X,"2005")</f>
        <v>0</v>
      </c>
      <c r="AA44" s="0" t="n">
        <f aca="false">COUNTIFS(jv!AN:AN,A44, jv!X:X,"2006")</f>
        <v>0</v>
      </c>
      <c r="AB44" s="0" t="n">
        <f aca="false">COUNTIFS(jv!AN:AN,A44, jv!X:X,"2007")</f>
        <v>0</v>
      </c>
      <c r="AC44" s="0" t="n">
        <f aca="false">COUNTIFS(jv!AN:AN,A44, jv!X:X,"2008")</f>
        <v>0</v>
      </c>
      <c r="AD44" s="0" t="n">
        <f aca="false">COUNTIFS(jv!AN:AN,A44, jv!X:X,"2009")</f>
        <v>0</v>
      </c>
      <c r="AE44" s="0" t="n">
        <f aca="false">COUNTIFS(jv!AN:AN,A44, jv!X:X,"2010")</f>
        <v>0</v>
      </c>
      <c r="AF44" s="0" t="n">
        <f aca="false">COUNTIFS(jv!AN:AN,A44, jv!X:X,"2011")</f>
        <v>0</v>
      </c>
      <c r="AG44" s="0" t="n">
        <f aca="false">COUNTIFS(jv!AN:AN,A44, jv!X:X,"2012")</f>
        <v>0</v>
      </c>
      <c r="AH44" s="0" t="n">
        <f aca="false">COUNTIFS(jv!AN:AN,A44, jv!X:X,"2013")</f>
        <v>0</v>
      </c>
      <c r="AI44" s="0" t="n">
        <f aca="false">COUNTIFS(jv!AN:AN,A44, jv!X:X,"2014")</f>
        <v>0</v>
      </c>
      <c r="AJ44" s="0" t="n">
        <f aca="false">COUNTIFS(jv!AN:AN,A44, jv!X:X,"2015")</f>
        <v>0</v>
      </c>
      <c r="AK44" s="0" t="n">
        <f aca="false">COUNTIFS(jv!AN:AN,A44, jv!X:X,"2016")</f>
        <v>0</v>
      </c>
      <c r="AL44" s="0" t="n">
        <f aca="false">COUNTIFS(jv!AN:AN,A44, jv!X:X,"2017")</f>
        <v>0</v>
      </c>
      <c r="AM44" s="0" t="n">
        <f aca="false">COUNTIFS(jv!AN:AN,A44, jv!X:X,"2018")</f>
        <v>0</v>
      </c>
      <c r="AN44" s="0" t="n">
        <f aca="false">COUNTIFS(jv!AN:AN,A44, jv!X:X,"2019")</f>
        <v>0</v>
      </c>
      <c r="AO44" s="0" t="n">
        <f aca="false">COUNTIFS(jv!AN:AN,A44, jv!X:X,"2020")</f>
        <v>0</v>
      </c>
      <c r="AP44" s="0" t="n">
        <f aca="false">COUNTIFS(jv!AN:AN,A44, jv!X:X,"2021")</f>
        <v>1</v>
      </c>
      <c r="AQ44" s="0" t="n">
        <f aca="false">COUNTIFS(jv!AN:AN,A44, jv!X:X,"2022")</f>
        <v>0</v>
      </c>
      <c r="AR44" s="0" t="n">
        <v>0</v>
      </c>
      <c r="AS44" s="104" t="n">
        <f aca="false">COUNTIFS(jv!AN:AN,A44)</f>
        <v>1</v>
      </c>
    </row>
    <row r="45" customFormat="false" ht="13.8" hidden="false" customHeight="false" outlineLevel="0" collapsed="false">
      <c r="A45" s="0" t="s">
        <v>297</v>
      </c>
      <c r="B45" s="104" t="n">
        <f aca="false">COUNTIFS(jv!AN:AN,A45, jv!X:X,"1981")</f>
        <v>7</v>
      </c>
      <c r="C45" s="0" t="n">
        <f aca="false">COUNTIFS(jv!AN:AN,A45, jv!X:X,"1982")</f>
        <v>3</v>
      </c>
      <c r="D45" s="0" t="n">
        <f aca="false">COUNTIFS(jv!AN:AN,A45, jv!X:X,"1983")</f>
        <v>1</v>
      </c>
      <c r="E45" s="0" t="n">
        <f aca="false">COUNTIFS(jv!AN:AN,A45, jv!X:X,"1984")</f>
        <v>0</v>
      </c>
      <c r="F45" s="0" t="n">
        <f aca="false">COUNTIFS(jv!AN:AN,A45, jv!X:X,"1985")</f>
        <v>1</v>
      </c>
      <c r="G45" s="0" t="n">
        <f aca="false">COUNTIFS(jv!AN:AN,A45, jv!X:X,"1986")</f>
        <v>2</v>
      </c>
      <c r="H45" s="0" t="n">
        <f aca="false">COUNTIFS(jv!AN:AN,A45, jv!X:X,"1987")</f>
        <v>0</v>
      </c>
      <c r="I45" s="0" t="n">
        <f aca="false">COUNTIFS(jv!AN:AN,A45, jv!X:X,"1988")</f>
        <v>1</v>
      </c>
      <c r="J45" s="0" t="n">
        <f aca="false">COUNTIFS(jv!AN:AN,A45, jv!X:X,"1989")</f>
        <v>2</v>
      </c>
      <c r="K45" s="0" t="n">
        <f aca="false">COUNTIFS(jv!AN:AN,A45, jv!X:X,"1990")</f>
        <v>1</v>
      </c>
      <c r="L45" s="0" t="n">
        <f aca="false">COUNTIFS(jv!AN:AN,A45, jv!X:X,"1991")</f>
        <v>6</v>
      </c>
      <c r="M45" s="0" t="n">
        <f aca="false">COUNTIFS(jv!AN:AN,A45, jv!X:X,"1992")</f>
        <v>10</v>
      </c>
      <c r="N45" s="0" t="n">
        <f aca="false">COUNTIFS(jv!AN:AN,A45, jv!X:X,"1993")</f>
        <v>13</v>
      </c>
      <c r="O45" s="0" t="n">
        <f aca="false">COUNTIFS(jv!AN:AN,A45, jv!X:X,"1994")</f>
        <v>7</v>
      </c>
      <c r="P45" s="0" t="n">
        <f aca="false">COUNTIFS(jv!AN:AN,A45, jv!X:X,"1995")</f>
        <v>12</v>
      </c>
      <c r="Q45" s="0" t="n">
        <f aca="false">COUNTIFS(jv!AN:AN,A45, jv!X:X,"1996")</f>
        <v>12</v>
      </c>
      <c r="R45" s="0" t="n">
        <f aca="false">COUNTIFS(jv!AN:AN,A45, jv!X:X,"1997")</f>
        <v>10</v>
      </c>
      <c r="S45" s="0" t="n">
        <f aca="false">COUNTIFS(jv!AN:AN,A45, jv!X:X,"1998")</f>
        <v>9</v>
      </c>
      <c r="T45" s="0" t="n">
        <f aca="false">COUNTIFS(jv!AN:AN,A45, jv!X:X,"1999")</f>
        <v>10</v>
      </c>
      <c r="U45" s="0" t="n">
        <f aca="false">COUNTIFS(jv!AN:AN,A45, jv!X:X,"2000")</f>
        <v>10</v>
      </c>
      <c r="V45" s="0" t="n">
        <f aca="false">COUNTIFS(jv!AN:AN,A45, jv!X:X,"2001")</f>
        <v>15</v>
      </c>
      <c r="W45" s="0" t="n">
        <f aca="false">COUNTIFS(jv!AN:AN,A45, jv!X:X,"2002")</f>
        <v>7</v>
      </c>
      <c r="X45" s="0" t="n">
        <f aca="false">COUNTIFS(jv!AN:AN,A45, jv!X:X,"2003")</f>
        <v>10</v>
      </c>
      <c r="Y45" s="0" t="n">
        <f aca="false">COUNTIFS(jv!AN:AN,A45, jv!X:X,"2004")</f>
        <v>10</v>
      </c>
      <c r="Z45" s="0" t="n">
        <f aca="false">COUNTIFS(jv!AN:AN,A45, jv!X:X,"2005")</f>
        <v>7</v>
      </c>
      <c r="AA45" s="0" t="n">
        <f aca="false">COUNTIFS(jv!AN:AN,A45, jv!X:X,"2006")</f>
        <v>8</v>
      </c>
      <c r="AB45" s="0" t="n">
        <f aca="false">COUNTIFS(jv!AN:AN,A45, jv!X:X,"2007")</f>
        <v>15</v>
      </c>
      <c r="AC45" s="0" t="n">
        <f aca="false">COUNTIFS(jv!AN:AN,A45, jv!X:X,"2008")</f>
        <v>11</v>
      </c>
      <c r="AD45" s="0" t="n">
        <f aca="false">COUNTIFS(jv!AN:AN,A45, jv!X:X,"2009")</f>
        <v>16</v>
      </c>
      <c r="AE45" s="0" t="n">
        <f aca="false">COUNTIFS(jv!AN:AN,A45, jv!X:X,"2010")</f>
        <v>10</v>
      </c>
      <c r="AF45" s="0" t="n">
        <f aca="false">COUNTIFS(jv!AN:AN,A45, jv!X:X,"2011")</f>
        <v>19</v>
      </c>
      <c r="AG45" s="0" t="n">
        <f aca="false">COUNTIFS(jv!AN:AN,A45, jv!X:X,"2012")</f>
        <v>19</v>
      </c>
      <c r="AH45" s="0" t="n">
        <f aca="false">COUNTIFS(jv!AN:AN,A45, jv!X:X,"2013")</f>
        <v>18</v>
      </c>
      <c r="AI45" s="0" t="n">
        <f aca="false">COUNTIFS(jv!AN:AN,A45, jv!X:X,"2014")</f>
        <v>14</v>
      </c>
      <c r="AJ45" s="0" t="n">
        <f aca="false">COUNTIFS(jv!AN:AN,A45, jv!X:X,"2015")</f>
        <v>15</v>
      </c>
      <c r="AK45" s="0" t="n">
        <f aca="false">COUNTIFS(jv!AN:AN,A45, jv!X:X,"2016")</f>
        <v>31</v>
      </c>
      <c r="AL45" s="0" t="n">
        <f aca="false">COUNTIFS(jv!AN:AN,A45, jv!X:X,"2017")</f>
        <v>20</v>
      </c>
      <c r="AM45" s="0" t="n">
        <f aca="false">COUNTIFS(jv!AN:AN,A45, jv!X:X,"2018")</f>
        <v>27</v>
      </c>
      <c r="AN45" s="0" t="n">
        <f aca="false">COUNTIFS(jv!AN:AN,A45, jv!X:X,"2019")</f>
        <v>27</v>
      </c>
      <c r="AO45" s="0" t="n">
        <f aca="false">COUNTIFS(jv!AN:AN,A45, jv!X:X,"2020")</f>
        <v>29</v>
      </c>
      <c r="AP45" s="0" t="n">
        <f aca="false">COUNTIFS(jv!AN:AN,A45, jv!X:X,"2021")</f>
        <v>27</v>
      </c>
      <c r="AQ45" s="0" t="n">
        <f aca="false">COUNTIFS(jv!AN:AN,A45, jv!X:X,"2022")</f>
        <v>7</v>
      </c>
      <c r="AR45" s="0" t="n">
        <v>0</v>
      </c>
      <c r="AS45" s="104" t="n">
        <f aca="false">COUNTIFS(jv!AN:AN,A45)</f>
        <v>479</v>
      </c>
    </row>
    <row r="46" customFormat="false" ht="13.8" hidden="false" customHeight="false" outlineLevel="0" collapsed="false">
      <c r="A46" s="0" t="s">
        <v>13184</v>
      </c>
      <c r="B46" s="104" t="n">
        <f aca="false">COUNTIFS(jv!AN:AN,A46, jv!X:X,"1981")</f>
        <v>0</v>
      </c>
      <c r="C46" s="0" t="n">
        <f aca="false">COUNTIFS(jv!AN:AN,A46, jv!X:X,"1982")</f>
        <v>0</v>
      </c>
      <c r="D46" s="0" t="n">
        <f aca="false">COUNTIFS(jv!AN:AN,A46, jv!X:X,"1983")</f>
        <v>0</v>
      </c>
      <c r="E46" s="0" t="n">
        <f aca="false">COUNTIFS(jv!AN:AN,A46, jv!X:X,"1984")</f>
        <v>0</v>
      </c>
      <c r="F46" s="0" t="n">
        <f aca="false">COUNTIFS(jv!AN:AN,A46, jv!X:X,"1985")</f>
        <v>0</v>
      </c>
      <c r="G46" s="0" t="n">
        <f aca="false">COUNTIFS(jv!AN:AN,A46, jv!X:X,"1986")</f>
        <v>0</v>
      </c>
      <c r="H46" s="0" t="n">
        <f aca="false">COUNTIFS(jv!AN:AN,A46, jv!X:X,"1987")</f>
        <v>0</v>
      </c>
      <c r="I46" s="0" t="n">
        <f aca="false">COUNTIFS(jv!AN:AN,A46, jv!X:X,"1988")</f>
        <v>0</v>
      </c>
      <c r="J46" s="0" t="n">
        <f aca="false">COUNTIFS(jv!AN:AN,A46, jv!X:X,"1989")</f>
        <v>0</v>
      </c>
      <c r="K46" s="0" t="n">
        <f aca="false">COUNTIFS(jv!AN:AN,A46, jv!X:X,"1990")</f>
        <v>0</v>
      </c>
      <c r="L46" s="0" t="n">
        <f aca="false">COUNTIFS(jv!AN:AN,A46, jv!X:X,"1991")</f>
        <v>0</v>
      </c>
      <c r="M46" s="0" t="n">
        <f aca="false">COUNTIFS(jv!AN:AN,A46, jv!X:X,"1992")</f>
        <v>0</v>
      </c>
      <c r="N46" s="0" t="n">
        <f aca="false">COUNTIFS(jv!AN:AN,A46, jv!X:X,"1993")</f>
        <v>0</v>
      </c>
      <c r="O46" s="0" t="n">
        <f aca="false">COUNTIFS(jv!AN:AN,A46, jv!X:X,"1994")</f>
        <v>0</v>
      </c>
      <c r="P46" s="0" t="n">
        <f aca="false">COUNTIFS(jv!AN:AN,A46, jv!X:X,"1995")</f>
        <v>0</v>
      </c>
      <c r="Q46" s="0" t="n">
        <f aca="false">COUNTIFS(jv!AN:AN,A46, jv!X:X,"1996")</f>
        <v>0</v>
      </c>
      <c r="R46" s="0" t="n">
        <f aca="false">COUNTIFS(jv!AN:AN,A46, jv!X:X,"1997")</f>
        <v>0</v>
      </c>
      <c r="S46" s="0" t="n">
        <f aca="false">COUNTIFS(jv!AN:AN,A46, jv!X:X,"1998")</f>
        <v>0</v>
      </c>
      <c r="T46" s="0" t="n">
        <f aca="false">COUNTIFS(jv!AN:AN,A46, jv!X:X,"1999")</f>
        <v>0</v>
      </c>
      <c r="U46" s="0" t="n">
        <f aca="false">COUNTIFS(jv!AN:AN,A46, jv!X:X,"2000")</f>
        <v>0</v>
      </c>
      <c r="V46" s="0" t="n">
        <f aca="false">COUNTIFS(jv!AN:AN,A46, jv!X:X,"2001")</f>
        <v>0</v>
      </c>
      <c r="W46" s="0" t="n">
        <f aca="false">COUNTIFS(jv!AN:AN,A46, jv!X:X,"2002")</f>
        <v>0</v>
      </c>
      <c r="X46" s="0" t="n">
        <f aca="false">COUNTIFS(jv!AN:AN,A46, jv!X:X,"2003")</f>
        <v>0</v>
      </c>
      <c r="Y46" s="0" t="n">
        <f aca="false">COUNTIFS(jv!AN:AN,A46, jv!X:X,"2004")</f>
        <v>0</v>
      </c>
      <c r="Z46" s="0" t="n">
        <f aca="false">COUNTIFS(jv!AN:AN,A46, jv!X:X,"2005")</f>
        <v>0</v>
      </c>
      <c r="AA46" s="0" t="n">
        <f aca="false">COUNTIFS(jv!AN:AN,A46, jv!X:X,"2006")</f>
        <v>0</v>
      </c>
      <c r="AB46" s="0" t="n">
        <f aca="false">COUNTIFS(jv!AN:AN,A46, jv!X:X,"2007")</f>
        <v>0</v>
      </c>
      <c r="AC46" s="0" t="n">
        <f aca="false">COUNTIFS(jv!AN:AN,A46, jv!X:X,"2008")</f>
        <v>0</v>
      </c>
      <c r="AD46" s="0" t="n">
        <f aca="false">COUNTIFS(jv!AN:AN,A46, jv!X:X,"2009")</f>
        <v>0</v>
      </c>
      <c r="AE46" s="0" t="n">
        <f aca="false">COUNTIFS(jv!AN:AN,A46, jv!X:X,"2010")</f>
        <v>0</v>
      </c>
      <c r="AF46" s="0" t="n">
        <f aca="false">COUNTIFS(jv!AN:AN,A46, jv!X:X,"2011")</f>
        <v>0</v>
      </c>
      <c r="AG46" s="0" t="n">
        <f aca="false">COUNTIFS(jv!AN:AN,A46, jv!X:X,"2012")</f>
        <v>0</v>
      </c>
      <c r="AH46" s="0" t="n">
        <f aca="false">COUNTIFS(jv!AN:AN,A46, jv!X:X,"2013")</f>
        <v>0</v>
      </c>
      <c r="AI46" s="0" t="n">
        <f aca="false">COUNTIFS(jv!AN:AN,A46, jv!X:X,"2014")</f>
        <v>0</v>
      </c>
      <c r="AJ46" s="0" t="n">
        <f aca="false">COUNTIFS(jv!AN:AN,A46, jv!X:X,"2015")</f>
        <v>0</v>
      </c>
      <c r="AK46" s="0" t="n">
        <f aca="false">COUNTIFS(jv!AN:AN,A46, jv!X:X,"2016")</f>
        <v>0</v>
      </c>
      <c r="AL46" s="0" t="n">
        <f aca="false">COUNTIFS(jv!AN:AN,A46, jv!X:X,"2017")</f>
        <v>0</v>
      </c>
      <c r="AM46" s="0" t="n">
        <f aca="false">COUNTIFS(jv!AN:AN,A46, jv!X:X,"2018")</f>
        <v>0</v>
      </c>
      <c r="AN46" s="0" t="n">
        <f aca="false">COUNTIFS(jv!AN:AN,A46, jv!X:X,"2019")</f>
        <v>0</v>
      </c>
      <c r="AO46" s="0" t="n">
        <f aca="false">COUNTIFS(jv!AN:AN,A46, jv!X:X,"2020")</f>
        <v>1</v>
      </c>
      <c r="AP46" s="0" t="n">
        <f aca="false">COUNTIFS(jv!AN:AN,A46, jv!X:X,"2021")</f>
        <v>0</v>
      </c>
      <c r="AQ46" s="0" t="n">
        <f aca="false">COUNTIFS(jv!AN:AN,A46, jv!X:X,"2022")</f>
        <v>0</v>
      </c>
      <c r="AR46" s="0" t="n">
        <v>0</v>
      </c>
      <c r="AS46" s="104" t="n">
        <f aca="false">COUNTIFS(jv!AN:AN,A46)</f>
        <v>1</v>
      </c>
    </row>
    <row r="47" customFormat="false" ht="13.8" hidden="false" customHeight="false" outlineLevel="0" collapsed="false">
      <c r="AS47" s="0" t="n">
        <f aca="false">SUM(AS2:AS46)</f>
        <v>2856</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Roman,Normal"&amp;12&amp;A</oddHeader>
    <oddFooter>&amp;C&amp;"Times New Roman,Normal"&amp;12Page &amp;P</oddFooter>
  </headerFooter>
  <drawing r:id="rId1"/>
</worksheet>
</file>

<file path=docProps/app.xml><?xml version="1.0" encoding="utf-8"?>
<Properties xmlns="http://schemas.openxmlformats.org/officeDocument/2006/extended-properties" xmlns:vt="http://schemas.openxmlformats.org/officeDocument/2006/docPropsVTypes">
  <Template/>
  <TotalTime>107347</TotalTime>
  <Application>LibreOffice/7.2.2.2$Windows_X86_64 LibreOffice_project/02b2acce88a210515b4a5bb2e46cbfb63fe97d56</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2014-08-06T12:43:23Z</dcterms:created>
  <dc:creator>EC NAC</dc:creator>
  <dc:description/>
  <dc:language>fr-FR</dc:language>
  <cp:lastModifiedBy/>
  <dcterms:modified xsi:type="dcterms:W3CDTF">2022-03-05T23:22:02Z</dcterms:modified>
  <cp:revision>15002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